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codeName="ThisWorkbook" autoCompressPictures="0" defaultThemeVersion="124226"/>
  <mc:AlternateContent xmlns:mc="http://schemas.openxmlformats.org/markup-compatibility/2006">
    <mc:Choice Requires="x15">
      <x15ac:absPath xmlns:x15ac="http://schemas.microsoft.com/office/spreadsheetml/2010/11/ac" url="\\earth\Data_31期\報告書\日本工営\N-10245一般国道２６２号（小野山トンネル）外トンネル定期点検業務委託第３工区\成果品\0409\(川島作業中)湯之瀬トンネル\"/>
    </mc:Choice>
  </mc:AlternateContent>
  <xr:revisionPtr revIDLastSave="0" documentId="13_ncr:1_{B79A34BB-C166-4F58-9606-F7C2BD6B1FA0}" xr6:coauthVersionLast="47" xr6:coauthVersionMax="47" xr10:uidLastSave="{00000000-0000-0000-0000-000000000000}"/>
  <bookViews>
    <workbookView xWindow="-120" yWindow="-120" windowWidth="29040" windowHeight="15720" tabRatio="851" firstSheet="2" activeTab="2" xr2:uid="{C19B5060-FD6E-48D5-938C-BBE6C8AF6700}"/>
  </bookViews>
  <sheets>
    <sheet name="点検様式作成フロー" sheetId="75" state="hidden" r:id="rId1"/>
    <sheet name="変状面積算出方法" sheetId="77" state="hidden"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 sheetId="366" r:id="rId13"/>
    <sheet name="様式D-3_PS" sheetId="85" r:id="rId14"/>
    <sheet name="様式D-3_S(1)" sheetId="111" r:id="rId15"/>
    <sheet name="様式D-3_S(2)" sheetId="112" r:id="rId16"/>
    <sheet name="様式D-3_S(3)" sheetId="113" r:id="rId17"/>
    <sheet name="様式D-3_S(4)" sheetId="114" r:id="rId18"/>
    <sheet name="様式D-3_S(5)" sheetId="115" r:id="rId19"/>
    <sheet name="様式D-3_S(6)" sheetId="116" r:id="rId20"/>
    <sheet name="様式D-3_S(7)" sheetId="117" r:id="rId21"/>
    <sheet name="様式D-3_S(8)" sheetId="118" r:id="rId22"/>
    <sheet name="様式D-3_S(9)" sheetId="119" r:id="rId23"/>
    <sheet name="様式D-3_S(10)" sheetId="120" r:id="rId24"/>
    <sheet name="様式D-3_S(11)" sheetId="353" r:id="rId25"/>
    <sheet name="様式D-3_S(12)" sheetId="354" r:id="rId26"/>
    <sheet name="様式D-3_S(13)" sheetId="355" r:id="rId27"/>
    <sheet name="様式D-3_S(14)" sheetId="356" r:id="rId28"/>
    <sheet name="様式D-3_S(15)" sheetId="357" r:id="rId29"/>
    <sheet name="様式D-3_S(16)" sheetId="358" r:id="rId30"/>
    <sheet name="様式D-3_S(17)" sheetId="359" r:id="rId31"/>
    <sheet name="様式D-3_S(18)" sheetId="360" r:id="rId32"/>
    <sheet name="様式D-3_S(19)" sheetId="361" r:id="rId33"/>
    <sheet name="様式D-3_S(20)" sheetId="362" r:id="rId34"/>
    <sheet name="様式D-3_S(21)" sheetId="363" r:id="rId35"/>
    <sheet name="様式D-3_S(22)" sheetId="364" r:id="rId36"/>
    <sheet name="様式D-3_S(23)" sheetId="365" r:id="rId37"/>
    <sheet name="様式D-3_PE" sheetId="352" r:id="rId38"/>
    <sheet name="様式E" sheetId="64" r:id="rId39"/>
    <sheet name="様式F" sheetId="56" r:id="rId40"/>
    <sheet name="(参考)リスト" sheetId="74" r:id="rId41"/>
    <sheet name="様式C-1-1用" sheetId="82" r:id="rId42"/>
    <sheet name="様式C-1-2用" sheetId="86" r:id="rId43"/>
    <sheet name="様式D-1-1用" sheetId="87" r:id="rId44"/>
    <sheet name="様式D-1-2用" sheetId="88" r:id="rId45"/>
  </sheets>
  <externalReferences>
    <externalReference r:id="rId46"/>
  </externalReferences>
  <definedNames>
    <definedName name="_xlnm._FilterDatabase" localSheetId="41" hidden="1">'様式C-1-1用'!$G$3:$AI$976</definedName>
    <definedName name="_xlnm.Print_Area" localSheetId="40">'(参考)リスト'!$A$3:$K$80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'様式A-2'!$B$3:$AN$50</definedName>
    <definedName name="_xlnm.Print_Area" localSheetId="4">'様式A-3'!$B$3:$AI$19</definedName>
    <definedName name="_xlnm.Print_Area" localSheetId="5">様式B!$B$2:$Y$88</definedName>
    <definedName name="_xlnm.Print_Area" localSheetId="6">'様式C-1-1'!$B$2:$Z$291</definedName>
    <definedName name="_xlnm.Print_Area" localSheetId="7">'様式C-1-2'!$B$8:$Z$115</definedName>
    <definedName name="_xlnm.Print_Area" localSheetId="8">'様式C-2'!$B$5:$Z$23</definedName>
    <definedName name="_xlnm.Print_Area" localSheetId="9">'様式D-1-1'!$B$2:$W$2013</definedName>
    <definedName name="_xlnm.Print_Area" localSheetId="10">'様式D-1-2'!$B$2:$Y$436</definedName>
    <definedName name="_xlnm.Print_Area" localSheetId="11">'様式D-2-1'!$B$3:$AI$75</definedName>
    <definedName name="_xlnm.Print_Area" localSheetId="12">'様式D-2-1 '!$B$3:$AI$75</definedName>
    <definedName name="_xlnm.Print_Area" localSheetId="37">'様式D-3_PE'!$B$3:$AO$45</definedName>
    <definedName name="_xlnm.Print_Area" localSheetId="13">'様式D-3_PS'!$B$3:$AO$45</definedName>
    <definedName name="_xlnm.Print_Area" localSheetId="14">'様式D-3_S(1)'!$B$3:$AO$45</definedName>
    <definedName name="_xlnm.Print_Area" localSheetId="23">'様式D-3_S(10)'!$B$3:$AO$45</definedName>
    <definedName name="_xlnm.Print_Area" localSheetId="24">'様式D-3_S(11)'!$B$3:$AO$45</definedName>
    <definedName name="_xlnm.Print_Area" localSheetId="25">'様式D-3_S(12)'!$B$3:$AO$45</definedName>
    <definedName name="_xlnm.Print_Area" localSheetId="26">'様式D-3_S(13)'!$B$3:$AO$45</definedName>
    <definedName name="_xlnm.Print_Area" localSheetId="27">'様式D-3_S(14)'!$B$3:$AO$45</definedName>
    <definedName name="_xlnm.Print_Area" localSheetId="28">'様式D-3_S(15)'!$B$3:$AO$45</definedName>
    <definedName name="_xlnm.Print_Area" localSheetId="29">'様式D-3_S(16)'!$B$3:$AO$45</definedName>
    <definedName name="_xlnm.Print_Area" localSheetId="30">'様式D-3_S(17)'!$B$3:$AO$45</definedName>
    <definedName name="_xlnm.Print_Area" localSheetId="31">'様式D-3_S(18)'!$B$3:$AO$45</definedName>
    <definedName name="_xlnm.Print_Area" localSheetId="32">'様式D-3_S(19)'!$B$3:$AO$45</definedName>
    <definedName name="_xlnm.Print_Area" localSheetId="15">'様式D-3_S(2)'!$B$3:$AO$45</definedName>
    <definedName name="_xlnm.Print_Area" localSheetId="33">'様式D-3_S(20)'!$B$3:$AO$45</definedName>
    <definedName name="_xlnm.Print_Area" localSheetId="34">'様式D-3_S(21)'!$B$3:$AO$45</definedName>
    <definedName name="_xlnm.Print_Area" localSheetId="35">'様式D-3_S(22)'!$B$3:$AO$45</definedName>
    <definedName name="_xlnm.Print_Area" localSheetId="36">'様式D-3_S(23)'!$B$3:$AO$45</definedName>
    <definedName name="_xlnm.Print_Area" localSheetId="16">'様式D-3_S(3)'!$B$3:$AO$45</definedName>
    <definedName name="_xlnm.Print_Area" localSheetId="17">'様式D-3_S(4)'!$B$3:$AO$45</definedName>
    <definedName name="_xlnm.Print_Area" localSheetId="18">'様式D-3_S(5)'!$B$3:$AO$45</definedName>
    <definedName name="_xlnm.Print_Area" localSheetId="19">'様式D-3_S(6)'!$B$3:$AO$45</definedName>
    <definedName name="_xlnm.Print_Area" localSheetId="20">'様式D-3_S(7)'!$B$3:$AO$45</definedName>
    <definedName name="_xlnm.Print_Area" localSheetId="21">'様式D-3_S(8)'!$B$3:$AO$45</definedName>
    <definedName name="_xlnm.Print_Area" localSheetId="22">'様式D-3_S(9)'!$B$3:$AO$45</definedName>
    <definedName name="_xlnm.Print_Area" localSheetId="38">様式E!$B$5:$BK$21</definedName>
    <definedName name="_xlnm.Print_Area" localSheetId="39">様式F!$B$6:$AN$54</definedName>
    <definedName name="_xlnm.Print_Titles" localSheetId="3">'様式A-2'!$3:$9</definedName>
    <definedName name="_xlnm.Print_Titles" localSheetId="4">'様式A-3'!$B:$AI,'様式A-3'!$3:$5</definedName>
    <definedName name="_xlnm.Print_Titles" localSheetId="5">様式B!$B:$Y,様式B!$2:$18</definedName>
    <definedName name="_xlnm.Print_Titles" localSheetId="6">'様式C-1-1'!$B:$Z,'様式C-1-1'!$2:$8</definedName>
    <definedName name="_xlnm.Print_Titles" localSheetId="7">'様式C-1-2'!$B:$Z,'様式C-1-2'!$2:$7</definedName>
    <definedName name="_xlnm.Print_Titles" localSheetId="8">'様式C-2'!$B:$Z,'様式C-2'!$2:$4</definedName>
    <definedName name="_xlnm.Print_Titles" localSheetId="9">'様式D-1-1'!$B:$W,'様式D-1-1'!$2:$4</definedName>
    <definedName name="_xlnm.Print_Titles" localSheetId="10">'様式D-1-2'!$B:$Y,'様式D-1-2'!$2:$4</definedName>
    <definedName name="_xlnm.Print_Titles" localSheetId="11">'様式D-2-1'!$B:$AI,'様式D-2-1'!$3:$5</definedName>
    <definedName name="_xlnm.Print_Titles" localSheetId="12">'様式D-2-1 '!$B:$AI,'様式D-2-1 '!$3:$5</definedName>
    <definedName name="_xlnm.Print_Titles" localSheetId="37">'様式D-3_PE'!$B:$AO,'様式D-3_PE'!$3:$5</definedName>
    <definedName name="_xlnm.Print_Titles" localSheetId="13">'様式D-3_PS'!$B:$AO,'様式D-3_PS'!$3:$5</definedName>
    <definedName name="_xlnm.Print_Titles" localSheetId="14">'様式D-3_S(1)'!$B:$AO,'様式D-3_S(1)'!$3:$5</definedName>
    <definedName name="_xlnm.Print_Titles" localSheetId="23">'様式D-3_S(10)'!$B:$AO,'様式D-3_S(10)'!$3:$5</definedName>
    <definedName name="_xlnm.Print_Titles" localSheetId="24">'様式D-3_S(11)'!$B:$AO,'様式D-3_S(11)'!$3:$5</definedName>
    <definedName name="_xlnm.Print_Titles" localSheetId="25">'様式D-3_S(12)'!$B:$AO,'様式D-3_S(12)'!$3:$5</definedName>
    <definedName name="_xlnm.Print_Titles" localSheetId="26">'様式D-3_S(13)'!$B:$AO,'様式D-3_S(13)'!$3:$5</definedName>
    <definedName name="_xlnm.Print_Titles" localSheetId="27">'様式D-3_S(14)'!$B:$AO,'様式D-3_S(14)'!$3:$5</definedName>
    <definedName name="_xlnm.Print_Titles" localSheetId="28">'様式D-3_S(15)'!$B:$AO,'様式D-3_S(15)'!$3:$5</definedName>
    <definedName name="_xlnm.Print_Titles" localSheetId="29">'様式D-3_S(16)'!$B:$AO,'様式D-3_S(16)'!$3:$5</definedName>
    <definedName name="_xlnm.Print_Titles" localSheetId="30">'様式D-3_S(17)'!$B:$AO,'様式D-3_S(17)'!$3:$5</definedName>
    <definedName name="_xlnm.Print_Titles" localSheetId="31">'様式D-3_S(18)'!$B:$AO,'様式D-3_S(18)'!$3:$5</definedName>
    <definedName name="_xlnm.Print_Titles" localSheetId="32">'様式D-3_S(19)'!$B:$AO,'様式D-3_S(19)'!$3:$5</definedName>
    <definedName name="_xlnm.Print_Titles" localSheetId="15">'様式D-3_S(2)'!$B:$AO,'様式D-3_S(2)'!$3:$5</definedName>
    <definedName name="_xlnm.Print_Titles" localSheetId="33">'様式D-3_S(20)'!$B:$AO,'様式D-3_S(20)'!$3:$5</definedName>
    <definedName name="_xlnm.Print_Titles" localSheetId="34">'様式D-3_S(21)'!$B:$AO,'様式D-3_S(21)'!$3:$5</definedName>
    <definedName name="_xlnm.Print_Titles" localSheetId="35">'様式D-3_S(22)'!$B:$AO,'様式D-3_S(22)'!$3:$5</definedName>
    <definedName name="_xlnm.Print_Titles" localSheetId="36">'様式D-3_S(23)'!$B:$AO,'様式D-3_S(23)'!$3:$5</definedName>
    <definedName name="_xlnm.Print_Titles" localSheetId="16">'様式D-3_S(3)'!$B:$AO,'様式D-3_S(3)'!$3:$5</definedName>
    <definedName name="_xlnm.Print_Titles" localSheetId="17">'様式D-3_S(4)'!$B:$AO,'様式D-3_S(4)'!$3:$5</definedName>
    <definedName name="_xlnm.Print_Titles" localSheetId="18">'様式D-3_S(5)'!$B:$AO,'様式D-3_S(5)'!$3:$5</definedName>
    <definedName name="_xlnm.Print_Titles" localSheetId="19">'様式D-3_S(6)'!$B:$AO,'様式D-3_S(6)'!$3:$5</definedName>
    <definedName name="_xlnm.Print_Titles" localSheetId="20">'様式D-3_S(7)'!$B:$AO,'様式D-3_S(7)'!$3:$5</definedName>
    <definedName name="_xlnm.Print_Titles" localSheetId="21">'様式D-3_S(8)'!$B:$AO,'様式D-3_S(8)'!$3:$5</definedName>
    <definedName name="_xlnm.Print_Titles" localSheetId="22">'様式D-3_S(9)'!$B:$AO,'様式D-3_S(9)'!$3:$5</definedName>
    <definedName name="_xlnm.Print_Titles" localSheetId="38">様式E!$B:$BK,様式E!$2:$4</definedName>
    <definedName name="_xlnm.Print_Titles" localSheetId="39">様式F!$B:$AN,様式F!$1:$5</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2" hidden="1">'様式D-2-1 '!$B$3:$AI$18</definedName>
    <definedName name="Z_D77EBD73_782E_4A63_AC37_29D349B4D009_.wvu.PrintArea" localSheetId="37" hidden="1">'様式D-3_PE'!$B$3:$AO$46</definedName>
    <definedName name="Z_D77EBD73_782E_4A63_AC37_29D349B4D009_.wvu.PrintArea" localSheetId="13" hidden="1">'様式D-3_PS'!$B$3:$AO$46</definedName>
    <definedName name="Z_D77EBD73_782E_4A63_AC37_29D349B4D009_.wvu.PrintArea" localSheetId="14" hidden="1">'様式D-3_S(1)'!$B$3:$AO$46</definedName>
    <definedName name="Z_D77EBD73_782E_4A63_AC37_29D349B4D009_.wvu.PrintArea" localSheetId="23" hidden="1">'様式D-3_S(10)'!$B$3:$AO$46</definedName>
    <definedName name="Z_D77EBD73_782E_4A63_AC37_29D349B4D009_.wvu.PrintArea" localSheetId="24" hidden="1">'様式D-3_S(11)'!$B$3:$AO$46</definedName>
    <definedName name="Z_D77EBD73_782E_4A63_AC37_29D349B4D009_.wvu.PrintArea" localSheetId="25" hidden="1">'様式D-3_S(12)'!$B$3:$AO$46</definedName>
    <definedName name="Z_D77EBD73_782E_4A63_AC37_29D349B4D009_.wvu.PrintArea" localSheetId="26" hidden="1">'様式D-3_S(13)'!$B$3:$AO$46</definedName>
    <definedName name="Z_D77EBD73_782E_4A63_AC37_29D349B4D009_.wvu.PrintArea" localSheetId="27" hidden="1">'様式D-3_S(14)'!$B$3:$AO$46</definedName>
    <definedName name="Z_D77EBD73_782E_4A63_AC37_29D349B4D009_.wvu.PrintArea" localSheetId="28" hidden="1">'様式D-3_S(15)'!$B$3:$AO$46</definedName>
    <definedName name="Z_D77EBD73_782E_4A63_AC37_29D349B4D009_.wvu.PrintArea" localSheetId="29" hidden="1">'様式D-3_S(16)'!$B$3:$AO$46</definedName>
    <definedName name="Z_D77EBD73_782E_4A63_AC37_29D349B4D009_.wvu.PrintArea" localSheetId="30" hidden="1">'様式D-3_S(17)'!$B$3:$AO$46</definedName>
    <definedName name="Z_D77EBD73_782E_4A63_AC37_29D349B4D009_.wvu.PrintArea" localSheetId="31" hidden="1">'様式D-3_S(18)'!$B$3:$AO$46</definedName>
    <definedName name="Z_D77EBD73_782E_4A63_AC37_29D349B4D009_.wvu.PrintArea" localSheetId="32" hidden="1">'様式D-3_S(19)'!$B$3:$AO$46</definedName>
    <definedName name="Z_D77EBD73_782E_4A63_AC37_29D349B4D009_.wvu.PrintArea" localSheetId="15" hidden="1">'様式D-3_S(2)'!$B$3:$AO$46</definedName>
    <definedName name="Z_D77EBD73_782E_4A63_AC37_29D349B4D009_.wvu.PrintArea" localSheetId="33" hidden="1">'様式D-3_S(20)'!$B$3:$AO$46</definedName>
    <definedName name="Z_D77EBD73_782E_4A63_AC37_29D349B4D009_.wvu.PrintArea" localSheetId="34" hidden="1">'様式D-3_S(21)'!$B$3:$AO$46</definedName>
    <definedName name="Z_D77EBD73_782E_4A63_AC37_29D349B4D009_.wvu.PrintArea" localSheetId="35" hidden="1">'様式D-3_S(22)'!$B$3:$AO$46</definedName>
    <definedName name="Z_D77EBD73_782E_4A63_AC37_29D349B4D009_.wvu.PrintArea" localSheetId="36" hidden="1">'様式D-3_S(23)'!$B$3:$AO$46</definedName>
    <definedName name="Z_D77EBD73_782E_4A63_AC37_29D349B4D009_.wvu.PrintArea" localSheetId="16" hidden="1">'様式D-3_S(3)'!$B$3:$AO$46</definedName>
    <definedName name="Z_D77EBD73_782E_4A63_AC37_29D349B4D009_.wvu.PrintArea" localSheetId="17" hidden="1">'様式D-3_S(4)'!$B$3:$AO$46</definedName>
    <definedName name="Z_D77EBD73_782E_4A63_AC37_29D349B4D009_.wvu.PrintArea" localSheetId="18" hidden="1">'様式D-3_S(5)'!$B$3:$AO$46</definedName>
    <definedName name="Z_D77EBD73_782E_4A63_AC37_29D349B4D009_.wvu.PrintArea" localSheetId="19" hidden="1">'様式D-3_S(6)'!$B$3:$AO$46</definedName>
    <definedName name="Z_D77EBD73_782E_4A63_AC37_29D349B4D009_.wvu.PrintArea" localSheetId="20" hidden="1">'様式D-3_S(7)'!$B$3:$AO$46</definedName>
    <definedName name="Z_D77EBD73_782E_4A63_AC37_29D349B4D009_.wvu.PrintArea" localSheetId="21" hidden="1">'様式D-3_S(8)'!$B$3:$AO$46</definedName>
    <definedName name="Z_D77EBD73_782E_4A63_AC37_29D349B4D009_.wvu.PrintArea" localSheetId="22" hidden="1">'様式D-3_S(9)'!$B$3:$AO$46</definedName>
    <definedName name="その他">'(参考)リスト'!$C$45:$C$46</definedName>
    <definedName name="その他施設">'(参考)リスト'!$C$76:$C$80</definedName>
    <definedName name="外力">'(参考)リスト'!$E$16:$E$23</definedName>
    <definedName name="完成年次" localSheetId="2">[1]ﾘｽﾄ!$S$27:$S$180</definedName>
    <definedName name="換気" localSheetId="2">[1]ﾘｽﾄ!$U$3:$U$10</definedName>
    <definedName name="換気施設">'(参考)リスト'!$C$55:$C$59</definedName>
    <definedName name="坑門">'(参考)リスト'!$C$16:$C$29</definedName>
    <definedName name="材質劣化">'(参考)リスト'!$E$24:$E$36</definedName>
    <definedName name="照明施設">'(参考)リスト'!$C$51:$C$53</definedName>
    <definedName name="照明種別" localSheetId="2">[1]ﾘｽﾄ!$T$3:$T$8</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'(参考)リスト'!$E$38:$E$45</definedName>
  </definedNames>
  <calcPr calcId="191029"/>
</workbook>
</file>

<file path=xl/calcChain.xml><?xml version="1.0" encoding="utf-8"?>
<calcChain xmlns="http://schemas.openxmlformats.org/spreadsheetml/2006/main">
  <c r="BH5" i="82" l="1"/>
  <c r="BI5" i="82"/>
  <c r="BJ5" i="82"/>
  <c r="BK5" i="82"/>
  <c r="BL5" i="82"/>
  <c r="BY5" i="82" s="1"/>
  <c r="BM5" i="82"/>
  <c r="BZ5" i="82" s="1"/>
  <c r="BN5" i="82"/>
  <c r="CA5" i="82" s="1"/>
  <c r="BO5" i="82"/>
  <c r="CB5" i="82" s="1"/>
  <c r="BP5" i="82"/>
  <c r="CC5" i="82" s="1"/>
  <c r="BR5" i="82"/>
  <c r="CE5" i="82" s="1"/>
  <c r="BH6" i="82"/>
  <c r="BI6" i="82"/>
  <c r="BJ6" i="82"/>
  <c r="BK6" i="82"/>
  <c r="BL6" i="82"/>
  <c r="BY6" i="82" s="1"/>
  <c r="BM6" i="82"/>
  <c r="BZ6" i="82" s="1"/>
  <c r="BN6" i="82"/>
  <c r="CA6" i="82" s="1"/>
  <c r="BO6" i="82"/>
  <c r="CB6" i="82" s="1"/>
  <c r="BP6" i="82"/>
  <c r="CC6" i="82" s="1"/>
  <c r="BQ6" i="82"/>
  <c r="CD6" i="82" s="1"/>
  <c r="BR6" i="82"/>
  <c r="CE6" i="82" s="1"/>
  <c r="BH7" i="82"/>
  <c r="BI7" i="82"/>
  <c r="BJ7" i="82"/>
  <c r="BK7" i="82"/>
  <c r="BL7" i="82"/>
  <c r="BY7" i="82" s="1"/>
  <c r="BM7" i="82"/>
  <c r="BZ7" i="82" s="1"/>
  <c r="BN7" i="82"/>
  <c r="CA7" i="82" s="1"/>
  <c r="BO7" i="82"/>
  <c r="CB7" i="82" s="1"/>
  <c r="BP7" i="82"/>
  <c r="CC7" i="82" s="1"/>
  <c r="BQ7" i="82"/>
  <c r="CD7" i="82" s="1"/>
  <c r="BR7" i="82"/>
  <c r="CE7" i="82" s="1"/>
  <c r="BS7" i="82"/>
  <c r="CF7" i="82" s="1"/>
  <c r="BH8" i="82"/>
  <c r="BI8" i="82"/>
  <c r="BJ8" i="82"/>
  <c r="BK8" i="82"/>
  <c r="BL8" i="82"/>
  <c r="BY8" i="82" s="1"/>
  <c r="BM8" i="82"/>
  <c r="BZ8" i="82" s="1"/>
  <c r="BN8" i="82"/>
  <c r="CA8" i="82" s="1"/>
  <c r="BP8" i="82"/>
  <c r="CC8" i="82" s="1"/>
  <c r="BQ8" i="82"/>
  <c r="CD8" i="82" s="1"/>
  <c r="BR8" i="82"/>
  <c r="CE8" i="82" s="1"/>
  <c r="BS8" i="82"/>
  <c r="CF8" i="82" s="1"/>
  <c r="BH9" i="82"/>
  <c r="BI9" i="82"/>
  <c r="BJ9" i="82"/>
  <c r="BK9" i="82"/>
  <c r="BL9" i="82"/>
  <c r="BY9" i="82" s="1"/>
  <c r="BM9" i="82"/>
  <c r="BZ9" i="82" s="1"/>
  <c r="BN9" i="82"/>
  <c r="CA9" i="82" s="1"/>
  <c r="BO9" i="82"/>
  <c r="CB9" i="82" s="1"/>
  <c r="BP9" i="82"/>
  <c r="CC9" i="82" s="1"/>
  <c r="BQ9" i="82"/>
  <c r="CD9" i="82" s="1"/>
  <c r="BR9" i="82"/>
  <c r="CE9" i="82" s="1"/>
  <c r="BS9" i="82"/>
  <c r="CF9" i="82" s="1"/>
  <c r="BH10" i="82"/>
  <c r="BI10" i="82"/>
  <c r="BJ10" i="82"/>
  <c r="BK10" i="82"/>
  <c r="BL10" i="82"/>
  <c r="BY10" i="82" s="1"/>
  <c r="BM10" i="82"/>
  <c r="BZ10" i="82" s="1"/>
  <c r="BN10" i="82"/>
  <c r="CA10" i="82" s="1"/>
  <c r="BP10" i="82"/>
  <c r="CC10" i="82" s="1"/>
  <c r="BQ10" i="82"/>
  <c r="CD10" i="82" s="1"/>
  <c r="BR10" i="82"/>
  <c r="CE10" i="82" s="1"/>
  <c r="BS10" i="82"/>
  <c r="CF10" i="82" s="1"/>
  <c r="BH11" i="82"/>
  <c r="BI11" i="82"/>
  <c r="BJ11" i="82"/>
  <c r="BK11" i="82"/>
  <c r="BL11" i="82"/>
  <c r="BY11" i="82" s="1"/>
  <c r="BM11" i="82"/>
  <c r="BZ11" i="82" s="1"/>
  <c r="BN11" i="82"/>
  <c r="CA11" i="82" s="1"/>
  <c r="BO11" i="82"/>
  <c r="CB11" i="82" s="1"/>
  <c r="BP11" i="82"/>
  <c r="CC11" i="82" s="1"/>
  <c r="BQ11" i="82"/>
  <c r="CD11" i="82" s="1"/>
  <c r="BR11" i="82"/>
  <c r="CE11" i="82" s="1"/>
  <c r="BS11" i="82"/>
  <c r="CF11" i="82" s="1"/>
  <c r="BH12" i="82"/>
  <c r="BI12" i="82"/>
  <c r="BJ12" i="82"/>
  <c r="BK12" i="82"/>
  <c r="BL12" i="82"/>
  <c r="BY12" i="82" s="1"/>
  <c r="BM12" i="82"/>
  <c r="BZ12" i="82" s="1"/>
  <c r="BN12" i="82"/>
  <c r="CA12" i="82" s="1"/>
  <c r="BO12" i="82"/>
  <c r="CB12" i="82" s="1"/>
  <c r="BP12" i="82"/>
  <c r="CC12" i="82" s="1"/>
  <c r="BR12" i="82"/>
  <c r="CE12" i="82" s="1"/>
  <c r="BH13" i="82"/>
  <c r="BI13" i="82"/>
  <c r="BJ13" i="82"/>
  <c r="BK13" i="82"/>
  <c r="BL13" i="82"/>
  <c r="BY13" i="82" s="1"/>
  <c r="BM13" i="82"/>
  <c r="BZ13" i="82" s="1"/>
  <c r="BN13" i="82"/>
  <c r="CA13" i="82" s="1"/>
  <c r="BO13" i="82"/>
  <c r="CB13" i="82" s="1"/>
  <c r="BP13" i="82"/>
  <c r="CC13" i="82" s="1"/>
  <c r="BQ13" i="82"/>
  <c r="CD13" i="82" s="1"/>
  <c r="BR13" i="82"/>
  <c r="CE13" i="82" s="1"/>
  <c r="BS13" i="82"/>
  <c r="CF13" i="82" s="1"/>
  <c r="BH14" i="82"/>
  <c r="BI14" i="82"/>
  <c r="BJ14" i="82"/>
  <c r="BK14" i="82"/>
  <c r="BL14" i="82"/>
  <c r="BY14" i="82" s="1"/>
  <c r="BM14" i="82"/>
  <c r="BZ14" i="82" s="1"/>
  <c r="BN14" i="82"/>
  <c r="CA14" i="82" s="1"/>
  <c r="BO14" i="82"/>
  <c r="CB14" i="82" s="1"/>
  <c r="BP14" i="82"/>
  <c r="CC14" i="82" s="1"/>
  <c r="BQ14" i="82"/>
  <c r="CD14" i="82" s="1"/>
  <c r="BR14" i="82"/>
  <c r="CE14" i="82" s="1"/>
  <c r="BS14" i="82"/>
  <c r="CF14" i="82" s="1"/>
  <c r="BH15" i="82"/>
  <c r="BI15" i="82"/>
  <c r="BJ15" i="82"/>
  <c r="BK15" i="82"/>
  <c r="BL15" i="82"/>
  <c r="BY15" i="82" s="1"/>
  <c r="BM15" i="82"/>
  <c r="BZ15" i="82" s="1"/>
  <c r="BN15" i="82"/>
  <c r="CA15" i="82" s="1"/>
  <c r="BO15" i="82"/>
  <c r="CB15" i="82" s="1"/>
  <c r="BP15" i="82"/>
  <c r="CC15" i="82" s="1"/>
  <c r="BQ15" i="82"/>
  <c r="CD15" i="82" s="1"/>
  <c r="BR15" i="82"/>
  <c r="CE15" i="82" s="1"/>
  <c r="BS15" i="82"/>
  <c r="CF15" i="82" s="1"/>
  <c r="BH16" i="82"/>
  <c r="BI16" i="82"/>
  <c r="BJ16" i="82"/>
  <c r="BK16" i="82"/>
  <c r="BL16" i="82"/>
  <c r="BY16" i="82" s="1"/>
  <c r="BM16" i="82"/>
  <c r="BZ16" i="82" s="1"/>
  <c r="BN16" i="82"/>
  <c r="CA16" i="82" s="1"/>
  <c r="BO16" i="82"/>
  <c r="CB16" i="82" s="1"/>
  <c r="BP16" i="82"/>
  <c r="CC16" i="82" s="1"/>
  <c r="BQ16" i="82"/>
  <c r="CD16" i="82" s="1"/>
  <c r="BR16" i="82"/>
  <c r="CE16" i="82" s="1"/>
  <c r="BS16" i="82"/>
  <c r="CF16" i="82" s="1"/>
  <c r="BH17" i="82"/>
  <c r="BI17" i="82"/>
  <c r="BJ17" i="82"/>
  <c r="BK17" i="82"/>
  <c r="BL17" i="82"/>
  <c r="BY17" i="82" s="1"/>
  <c r="BM17" i="82"/>
  <c r="BZ17" i="82" s="1"/>
  <c r="BN17" i="82"/>
  <c r="CA17" i="82" s="1"/>
  <c r="BO17" i="82"/>
  <c r="CB17" i="82" s="1"/>
  <c r="BP17" i="82"/>
  <c r="CC17" i="82" s="1"/>
  <c r="BQ17" i="82"/>
  <c r="CD17" i="82" s="1"/>
  <c r="BR17" i="82"/>
  <c r="CE17" i="82" s="1"/>
  <c r="BS17" i="82"/>
  <c r="CF17" i="82" s="1"/>
  <c r="BH18" i="82"/>
  <c r="BI18" i="82"/>
  <c r="BJ18" i="82"/>
  <c r="BK18" i="82"/>
  <c r="BL18" i="82"/>
  <c r="BY18" i="82" s="1"/>
  <c r="BM18" i="82"/>
  <c r="BZ18" i="82" s="1"/>
  <c r="BN18" i="82"/>
  <c r="CA18" i="82" s="1"/>
  <c r="BO18" i="82"/>
  <c r="CB18" i="82" s="1"/>
  <c r="BP18" i="82"/>
  <c r="CC18" i="82" s="1"/>
  <c r="BQ18" i="82"/>
  <c r="CD18" i="82" s="1"/>
  <c r="BR18" i="82"/>
  <c r="CE18" i="82" s="1"/>
  <c r="BS18" i="82"/>
  <c r="CF18" i="82" s="1"/>
  <c r="BH19" i="82"/>
  <c r="BI19" i="82"/>
  <c r="BJ19" i="82"/>
  <c r="BK19" i="82"/>
  <c r="BL19" i="82"/>
  <c r="BY19" i="82" s="1"/>
  <c r="BM19" i="82"/>
  <c r="BZ19" i="82" s="1"/>
  <c r="BN19" i="82"/>
  <c r="CA19" i="82" s="1"/>
  <c r="BO19" i="82"/>
  <c r="CB19" i="82" s="1"/>
  <c r="BP19" i="82"/>
  <c r="CC19" i="82" s="1"/>
  <c r="BQ19" i="82"/>
  <c r="CD19" i="82" s="1"/>
  <c r="BR19" i="82"/>
  <c r="CE19" i="82" s="1"/>
  <c r="BS19" i="82"/>
  <c r="CF19" i="82" s="1"/>
  <c r="BH20" i="82"/>
  <c r="BI20" i="82"/>
  <c r="BJ20" i="82"/>
  <c r="BK20" i="82"/>
  <c r="BL20" i="82"/>
  <c r="BY20" i="82" s="1"/>
  <c r="BM20" i="82"/>
  <c r="BZ20" i="82" s="1"/>
  <c r="BN20" i="82"/>
  <c r="CA20" i="82" s="1"/>
  <c r="BO20" i="82"/>
  <c r="CB20" i="82" s="1"/>
  <c r="BP20" i="82"/>
  <c r="CC20" i="82" s="1"/>
  <c r="BQ20" i="82"/>
  <c r="CD20" i="82" s="1"/>
  <c r="BR20" i="82"/>
  <c r="CE20" i="82" s="1"/>
  <c r="BS20" i="82"/>
  <c r="CF20" i="82" s="1"/>
  <c r="BH21" i="82"/>
  <c r="BI21" i="82"/>
  <c r="BJ21" i="82"/>
  <c r="BK21" i="82"/>
  <c r="BL21" i="82"/>
  <c r="BY21" i="82" s="1"/>
  <c r="BM21" i="82"/>
  <c r="BZ21" i="82" s="1"/>
  <c r="BN21" i="82"/>
  <c r="CA21" i="82" s="1"/>
  <c r="BO21" i="82"/>
  <c r="CB21" i="82" s="1"/>
  <c r="BP21" i="82"/>
  <c r="CC21" i="82" s="1"/>
  <c r="BQ21" i="82"/>
  <c r="CD21" i="82" s="1"/>
  <c r="BR21" i="82"/>
  <c r="CE21" i="82" s="1"/>
  <c r="BS21" i="82"/>
  <c r="CF21" i="82" s="1"/>
  <c r="BH22" i="82"/>
  <c r="BI22" i="82"/>
  <c r="BJ22" i="82"/>
  <c r="BK22" i="82"/>
  <c r="BL22" i="82"/>
  <c r="BY22" i="82" s="1"/>
  <c r="BM22" i="82"/>
  <c r="BZ22" i="82" s="1"/>
  <c r="BN22" i="82"/>
  <c r="CA22" i="82" s="1"/>
  <c r="BO22" i="82"/>
  <c r="CB22" i="82" s="1"/>
  <c r="BP22" i="82"/>
  <c r="CC22" i="82" s="1"/>
  <c r="BQ22" i="82"/>
  <c r="CD22" i="82" s="1"/>
  <c r="BR22" i="82"/>
  <c r="CE22" i="82" s="1"/>
  <c r="BS22" i="82"/>
  <c r="CF22" i="82" s="1"/>
  <c r="BH23" i="82"/>
  <c r="BI23" i="82"/>
  <c r="BJ23" i="82"/>
  <c r="BK23" i="82"/>
  <c r="BL23" i="82"/>
  <c r="BY23" i="82" s="1"/>
  <c r="BM23" i="82"/>
  <c r="BZ23" i="82" s="1"/>
  <c r="BN23" i="82"/>
  <c r="CA23" i="82" s="1"/>
  <c r="BP23" i="82"/>
  <c r="CC23" i="82" s="1"/>
  <c r="BQ23" i="82"/>
  <c r="CD23" i="82" s="1"/>
  <c r="BR23" i="82"/>
  <c r="CE23" i="82" s="1"/>
  <c r="BS23" i="82"/>
  <c r="CF23" i="82" s="1"/>
  <c r="BH24" i="82"/>
  <c r="BI24" i="82"/>
  <c r="BJ24" i="82"/>
  <c r="BK24" i="82"/>
  <c r="BL24" i="82"/>
  <c r="BY24" i="82" s="1"/>
  <c r="BM24" i="82"/>
  <c r="BZ24" i="82" s="1"/>
  <c r="BN24" i="82"/>
  <c r="CA24" i="82" s="1"/>
  <c r="BO24" i="82"/>
  <c r="CB24" i="82" s="1"/>
  <c r="BP24" i="82"/>
  <c r="CC24" i="82" s="1"/>
  <c r="BQ24" i="82"/>
  <c r="CD24" i="82" s="1"/>
  <c r="BR24" i="82"/>
  <c r="CE24" i="82" s="1"/>
  <c r="BS24" i="82"/>
  <c r="CF24" i="82" s="1"/>
  <c r="BH25" i="82"/>
  <c r="BI25" i="82"/>
  <c r="BJ25" i="82"/>
  <c r="BK25" i="82"/>
  <c r="BL25" i="82"/>
  <c r="BY25" i="82" s="1"/>
  <c r="BM25" i="82"/>
  <c r="BZ25" i="82" s="1"/>
  <c r="BN25" i="82"/>
  <c r="CA25" i="82" s="1"/>
  <c r="BO25" i="82"/>
  <c r="CB25" i="82" s="1"/>
  <c r="BP25" i="82"/>
  <c r="CC25" i="82" s="1"/>
  <c r="BQ25" i="82"/>
  <c r="CD25" i="82" s="1"/>
  <c r="BR25" i="82"/>
  <c r="CE25" i="82" s="1"/>
  <c r="BS25" i="82"/>
  <c r="CF25" i="82" s="1"/>
  <c r="BH26" i="82"/>
  <c r="BI26" i="82"/>
  <c r="BJ26" i="82"/>
  <c r="BK26" i="82"/>
  <c r="BL26" i="82"/>
  <c r="BY26" i="82" s="1"/>
  <c r="BM26" i="82"/>
  <c r="BZ26" i="82" s="1"/>
  <c r="BN26" i="82"/>
  <c r="CA26" i="82" s="1"/>
  <c r="BO26" i="82"/>
  <c r="CB26" i="82" s="1"/>
  <c r="BP26" i="82"/>
  <c r="CC26" i="82" s="1"/>
  <c r="BQ26" i="82"/>
  <c r="CD26" i="82" s="1"/>
  <c r="BR26" i="82"/>
  <c r="CE26" i="82" s="1"/>
  <c r="BS26" i="82"/>
  <c r="CF26" i="82" s="1"/>
  <c r="BH27" i="82"/>
  <c r="BI27" i="82"/>
  <c r="BJ27" i="82"/>
  <c r="BK27" i="82"/>
  <c r="BL27" i="82"/>
  <c r="BY27" i="82" s="1"/>
  <c r="BM27" i="82"/>
  <c r="BZ27" i="82" s="1"/>
  <c r="BN27" i="82"/>
  <c r="CA27" i="82" s="1"/>
  <c r="BO27" i="82"/>
  <c r="CB27" i="82" s="1"/>
  <c r="BP27" i="82"/>
  <c r="CC27" i="82" s="1"/>
  <c r="BQ27" i="82"/>
  <c r="CD27" i="82" s="1"/>
  <c r="BR27" i="82"/>
  <c r="CE27" i="82" s="1"/>
  <c r="BS27" i="82"/>
  <c r="CF27" i="82" s="1"/>
  <c r="BH28" i="82"/>
  <c r="BI28" i="82"/>
  <c r="BJ28" i="82"/>
  <c r="BK28" i="82"/>
  <c r="BL28" i="82"/>
  <c r="BY28" i="82" s="1"/>
  <c r="BM28" i="82"/>
  <c r="BZ28" i="82" s="1"/>
  <c r="BN28" i="82"/>
  <c r="CA28" i="82" s="1"/>
  <c r="BO28" i="82"/>
  <c r="CB28" i="82" s="1"/>
  <c r="BP28" i="82"/>
  <c r="CC28" i="82" s="1"/>
  <c r="BR28" i="82"/>
  <c r="CE28" i="82" s="1"/>
  <c r="BH29" i="82"/>
  <c r="BI29" i="82"/>
  <c r="BJ29" i="82"/>
  <c r="BK29" i="82"/>
  <c r="BL29" i="82"/>
  <c r="BY29" i="82" s="1"/>
  <c r="BM29" i="82"/>
  <c r="BZ29" i="82" s="1"/>
  <c r="BN29" i="82"/>
  <c r="CA29" i="82" s="1"/>
  <c r="BP29" i="82"/>
  <c r="CC29" i="82" s="1"/>
  <c r="BQ29" i="82"/>
  <c r="CD29" i="82" s="1"/>
  <c r="BR29" i="82"/>
  <c r="CE29" i="82" s="1"/>
  <c r="BS29" i="82"/>
  <c r="CF29" i="82" s="1"/>
  <c r="BH30" i="82"/>
  <c r="BI30" i="82"/>
  <c r="BJ30" i="82"/>
  <c r="BK30" i="82"/>
  <c r="BL30" i="82"/>
  <c r="BY30" i="82" s="1"/>
  <c r="BM30" i="82"/>
  <c r="BZ30" i="82" s="1"/>
  <c r="BN30" i="82"/>
  <c r="CA30" i="82" s="1"/>
  <c r="BO30" i="82"/>
  <c r="CB30" i="82" s="1"/>
  <c r="BP30" i="82"/>
  <c r="CC30" i="82" s="1"/>
  <c r="BQ30" i="82"/>
  <c r="CD30" i="82" s="1"/>
  <c r="BR30" i="82"/>
  <c r="CE30" i="82" s="1"/>
  <c r="BS30" i="82"/>
  <c r="CF30" i="82" s="1"/>
  <c r="BH31" i="82"/>
  <c r="BI31" i="82"/>
  <c r="BJ31" i="82"/>
  <c r="BK31" i="82"/>
  <c r="BL31" i="82"/>
  <c r="BY31" i="82" s="1"/>
  <c r="BM31" i="82"/>
  <c r="BZ31" i="82" s="1"/>
  <c r="BN31" i="82"/>
  <c r="CA31" i="82" s="1"/>
  <c r="BO31" i="82"/>
  <c r="CB31" i="82" s="1"/>
  <c r="BP31" i="82"/>
  <c r="CC31" i="82" s="1"/>
  <c r="BQ31" i="82"/>
  <c r="CD31" i="82" s="1"/>
  <c r="BR31" i="82"/>
  <c r="CE31" i="82" s="1"/>
  <c r="BS31" i="82"/>
  <c r="CF31" i="82" s="1"/>
  <c r="BH32" i="82"/>
  <c r="BI32" i="82"/>
  <c r="BJ32" i="82"/>
  <c r="BK32" i="82"/>
  <c r="BL32" i="82"/>
  <c r="BY32" i="82" s="1"/>
  <c r="BM32" i="82"/>
  <c r="BZ32" i="82" s="1"/>
  <c r="BN32" i="82"/>
  <c r="CA32" i="82" s="1"/>
  <c r="BO32" i="82"/>
  <c r="CB32" i="82" s="1"/>
  <c r="BP32" i="82"/>
  <c r="CC32" i="82" s="1"/>
  <c r="BQ32" i="82"/>
  <c r="CD32" i="82" s="1"/>
  <c r="BR32" i="82"/>
  <c r="CE32" i="82" s="1"/>
  <c r="BS32" i="82"/>
  <c r="CF32" i="82" s="1"/>
  <c r="BH33" i="82"/>
  <c r="BI33" i="82"/>
  <c r="BJ33" i="82"/>
  <c r="BK33" i="82"/>
  <c r="BL33" i="82"/>
  <c r="BY33" i="82" s="1"/>
  <c r="BM33" i="82"/>
  <c r="BZ33" i="82" s="1"/>
  <c r="BN33" i="82"/>
  <c r="CA33" i="82" s="1"/>
  <c r="BP33" i="82"/>
  <c r="CC33" i="82" s="1"/>
  <c r="BQ33" i="82"/>
  <c r="CD33" i="82" s="1"/>
  <c r="BR33" i="82"/>
  <c r="CE33" i="82" s="1"/>
  <c r="BS33" i="82"/>
  <c r="CF33" i="82" s="1"/>
  <c r="BH34" i="82"/>
  <c r="BI34" i="82"/>
  <c r="BJ34" i="82"/>
  <c r="BK34" i="82"/>
  <c r="BL34" i="82"/>
  <c r="BY34" i="82" s="1"/>
  <c r="BM34" i="82"/>
  <c r="BZ34" i="82" s="1"/>
  <c r="BN34" i="82"/>
  <c r="CA34" i="82" s="1"/>
  <c r="BP34" i="82"/>
  <c r="CC34" i="82" s="1"/>
  <c r="BQ34" i="82"/>
  <c r="CD34" i="82" s="1"/>
  <c r="BR34" i="82"/>
  <c r="CE34" i="82" s="1"/>
  <c r="BS34" i="82"/>
  <c r="CF34" i="82" s="1"/>
  <c r="BH35" i="82"/>
  <c r="BI35" i="82"/>
  <c r="BJ35" i="82"/>
  <c r="BK35" i="82"/>
  <c r="BL35" i="82"/>
  <c r="BY35" i="82" s="1"/>
  <c r="BM35" i="82"/>
  <c r="BZ35" i="82" s="1"/>
  <c r="BN35" i="82"/>
  <c r="CA35" i="82" s="1"/>
  <c r="BO35" i="82"/>
  <c r="CB35" i="82" s="1"/>
  <c r="BP35" i="82"/>
  <c r="CC35" i="82" s="1"/>
  <c r="BQ35" i="82"/>
  <c r="CD35" i="82" s="1"/>
  <c r="BR35" i="82"/>
  <c r="CE35" i="82" s="1"/>
  <c r="BS35" i="82"/>
  <c r="CF35" i="82" s="1"/>
  <c r="BH36" i="82"/>
  <c r="BI36" i="82"/>
  <c r="BJ36" i="82"/>
  <c r="BK36" i="82"/>
  <c r="BL36" i="82"/>
  <c r="BY36" i="82" s="1"/>
  <c r="BM36" i="82"/>
  <c r="BZ36" i="82" s="1"/>
  <c r="BN36" i="82"/>
  <c r="CA36" i="82" s="1"/>
  <c r="BO36" i="82"/>
  <c r="CB36" i="82" s="1"/>
  <c r="BP36" i="82"/>
  <c r="CC36" i="82" s="1"/>
  <c r="BQ36" i="82"/>
  <c r="CD36" i="82" s="1"/>
  <c r="BR36" i="82"/>
  <c r="CE36" i="82" s="1"/>
  <c r="BS36" i="82"/>
  <c r="CF36" i="82" s="1"/>
  <c r="BH37" i="82"/>
  <c r="BI37" i="82"/>
  <c r="BJ37" i="82"/>
  <c r="BK37" i="82"/>
  <c r="BL37" i="82"/>
  <c r="BY37" i="82" s="1"/>
  <c r="BM37" i="82"/>
  <c r="BZ37" i="82" s="1"/>
  <c r="BN37" i="82"/>
  <c r="CA37" i="82" s="1"/>
  <c r="BO37" i="82"/>
  <c r="CB37" i="82" s="1"/>
  <c r="BP37" i="82"/>
  <c r="CC37" i="82" s="1"/>
  <c r="BQ37" i="82"/>
  <c r="CD37" i="82" s="1"/>
  <c r="BR37" i="82"/>
  <c r="CE37" i="82" s="1"/>
  <c r="BS37" i="82"/>
  <c r="CF37" i="82" s="1"/>
  <c r="BH38" i="82"/>
  <c r="BI38" i="82"/>
  <c r="BJ38" i="82"/>
  <c r="BK38" i="82"/>
  <c r="BL38" i="82"/>
  <c r="BY38" i="82" s="1"/>
  <c r="BM38" i="82"/>
  <c r="BZ38" i="82" s="1"/>
  <c r="BP38" i="82"/>
  <c r="CC38" i="82" s="1"/>
  <c r="BQ38" i="82"/>
  <c r="CD38" i="82" s="1"/>
  <c r="BR38" i="82"/>
  <c r="CE38" i="82" s="1"/>
  <c r="BS38" i="82"/>
  <c r="CF38" i="82" s="1"/>
  <c r="BH39" i="82"/>
  <c r="BI39" i="82"/>
  <c r="BJ39" i="82"/>
  <c r="BK39" i="82"/>
  <c r="BL39" i="82"/>
  <c r="BY39" i="82" s="1"/>
  <c r="BM39" i="82"/>
  <c r="BZ39" i="82" s="1"/>
  <c r="BN39" i="82"/>
  <c r="CA39" i="82" s="1"/>
  <c r="BO39" i="82"/>
  <c r="CB39" i="82" s="1"/>
  <c r="BP39" i="82"/>
  <c r="CC39" i="82" s="1"/>
  <c r="BQ39" i="82"/>
  <c r="CD39" i="82" s="1"/>
  <c r="BR39" i="82"/>
  <c r="CE39" i="82" s="1"/>
  <c r="BH40" i="82"/>
  <c r="BI40" i="82"/>
  <c r="BJ40" i="82"/>
  <c r="BK40" i="82"/>
  <c r="BL40" i="82"/>
  <c r="BY40" i="82" s="1"/>
  <c r="BM40" i="82"/>
  <c r="BZ40" i="82" s="1"/>
  <c r="BN40" i="82"/>
  <c r="CA40" i="82" s="1"/>
  <c r="BO40" i="82"/>
  <c r="CB40" i="82" s="1"/>
  <c r="BP40" i="82"/>
  <c r="CC40" i="82" s="1"/>
  <c r="BQ40" i="82"/>
  <c r="CD40" i="82" s="1"/>
  <c r="BR40" i="82"/>
  <c r="CE40" i="82" s="1"/>
  <c r="BH41" i="82"/>
  <c r="BI41" i="82"/>
  <c r="BJ41" i="82"/>
  <c r="BK41" i="82"/>
  <c r="BL41" i="82"/>
  <c r="BY41" i="82" s="1"/>
  <c r="BM41" i="82"/>
  <c r="BZ41" i="82" s="1"/>
  <c r="BN41" i="82"/>
  <c r="CA41" i="82" s="1"/>
  <c r="BO41" i="82"/>
  <c r="CB41" i="82" s="1"/>
  <c r="BP41" i="82"/>
  <c r="CC41" i="82" s="1"/>
  <c r="BQ41" i="82"/>
  <c r="CD41" i="82" s="1"/>
  <c r="BR41" i="82"/>
  <c r="CE41" i="82" s="1"/>
  <c r="BH42" i="82"/>
  <c r="BI42" i="82"/>
  <c r="BJ42" i="82"/>
  <c r="BK42" i="82"/>
  <c r="BL42" i="82"/>
  <c r="BY42" i="82" s="1"/>
  <c r="BM42" i="82"/>
  <c r="BZ42" i="82" s="1"/>
  <c r="BN42" i="82"/>
  <c r="CA42" i="82" s="1"/>
  <c r="BO42" i="82"/>
  <c r="CB42" i="82" s="1"/>
  <c r="BP42" i="82"/>
  <c r="CC42" i="82" s="1"/>
  <c r="BQ42" i="82"/>
  <c r="CD42" i="82" s="1"/>
  <c r="BR42" i="82"/>
  <c r="CE42" i="82" s="1"/>
  <c r="BH43" i="82"/>
  <c r="BI43" i="82"/>
  <c r="BJ43" i="82"/>
  <c r="BK43" i="82"/>
  <c r="BL43" i="82"/>
  <c r="BY43" i="82" s="1"/>
  <c r="BM43" i="82"/>
  <c r="BZ43" i="82" s="1"/>
  <c r="BN43" i="82"/>
  <c r="CA43" i="82" s="1"/>
  <c r="BO43" i="82"/>
  <c r="CB43" i="82" s="1"/>
  <c r="BP43" i="82"/>
  <c r="CC43" i="82" s="1"/>
  <c r="BQ43" i="82"/>
  <c r="CD43" i="82" s="1"/>
  <c r="BR43" i="82"/>
  <c r="CE43" i="82" s="1"/>
  <c r="BS43" i="82"/>
  <c r="CF43" i="82" s="1"/>
  <c r="BH44" i="82"/>
  <c r="BI44" i="82"/>
  <c r="BJ44" i="82"/>
  <c r="BK44" i="82"/>
  <c r="BL44" i="82"/>
  <c r="BY44" i="82" s="1"/>
  <c r="BM44" i="82"/>
  <c r="BZ44" i="82" s="1"/>
  <c r="BN44" i="82"/>
  <c r="CA44" i="82" s="1"/>
  <c r="BP44" i="82"/>
  <c r="CC44" i="82" s="1"/>
  <c r="BQ44" i="82"/>
  <c r="CD44" i="82" s="1"/>
  <c r="BR44" i="82"/>
  <c r="CE44" i="82" s="1"/>
  <c r="BS44" i="82"/>
  <c r="CF44" i="82" s="1"/>
  <c r="BH45" i="82"/>
  <c r="BI45" i="82"/>
  <c r="BJ45" i="82"/>
  <c r="BK45" i="82"/>
  <c r="BL45" i="82"/>
  <c r="BY45" i="82" s="1"/>
  <c r="BM45" i="82"/>
  <c r="BZ45" i="82" s="1"/>
  <c r="BN45" i="82"/>
  <c r="CA45" i="82" s="1"/>
  <c r="BP45" i="82"/>
  <c r="CC45" i="82" s="1"/>
  <c r="BQ45" i="82"/>
  <c r="CD45" i="82" s="1"/>
  <c r="BR45" i="82"/>
  <c r="CE45" i="82" s="1"/>
  <c r="BS45" i="82"/>
  <c r="CF45" i="82" s="1"/>
  <c r="BH46" i="82"/>
  <c r="BI46" i="82"/>
  <c r="BJ46" i="82"/>
  <c r="BK46" i="82"/>
  <c r="BL46" i="82"/>
  <c r="BY46" i="82" s="1"/>
  <c r="BM46" i="82"/>
  <c r="BZ46" i="82" s="1"/>
  <c r="BN46" i="82"/>
  <c r="CA46" i="82" s="1"/>
  <c r="BP46" i="82"/>
  <c r="CC46" i="82" s="1"/>
  <c r="BQ46" i="82"/>
  <c r="CD46" i="82" s="1"/>
  <c r="BR46" i="82"/>
  <c r="CE46" i="82" s="1"/>
  <c r="BS46" i="82"/>
  <c r="CF46" i="82" s="1"/>
  <c r="BH47" i="82"/>
  <c r="BI47" i="82"/>
  <c r="BJ47" i="82"/>
  <c r="BK47" i="82"/>
  <c r="BL47" i="82"/>
  <c r="BY47" i="82" s="1"/>
  <c r="BM47" i="82"/>
  <c r="BZ47" i="82" s="1"/>
  <c r="BN47" i="82"/>
  <c r="CA47" i="82" s="1"/>
  <c r="BO47" i="82"/>
  <c r="CB47" i="82" s="1"/>
  <c r="BP47" i="82"/>
  <c r="CC47" i="82" s="1"/>
  <c r="BQ47" i="82"/>
  <c r="CD47" i="82" s="1"/>
  <c r="BR47" i="82"/>
  <c r="CE47" i="82" s="1"/>
  <c r="BS47" i="82"/>
  <c r="CF47" i="82" s="1"/>
  <c r="BH48" i="82"/>
  <c r="BI48" i="82"/>
  <c r="BJ48" i="82"/>
  <c r="BK48" i="82"/>
  <c r="BL48" i="82"/>
  <c r="BY48" i="82" s="1"/>
  <c r="BM48" i="82"/>
  <c r="BZ48" i="82" s="1"/>
  <c r="BN48" i="82"/>
  <c r="CA48" i="82" s="1"/>
  <c r="BO48" i="82"/>
  <c r="CB48" i="82" s="1"/>
  <c r="BP48" i="82"/>
  <c r="CC48" i="82" s="1"/>
  <c r="BQ48" i="82"/>
  <c r="CD48" i="82" s="1"/>
  <c r="BR48" i="82"/>
  <c r="CE48" i="82" s="1"/>
  <c r="BS48" i="82"/>
  <c r="CF48" i="82" s="1"/>
  <c r="BH49" i="82"/>
  <c r="BI49" i="82"/>
  <c r="BJ49" i="82"/>
  <c r="BK49" i="82"/>
  <c r="BL49" i="82"/>
  <c r="BY49" i="82" s="1"/>
  <c r="BM49" i="82"/>
  <c r="BZ49" i="82" s="1"/>
  <c r="BN49" i="82"/>
  <c r="CA49" i="82" s="1"/>
  <c r="BP49" i="82"/>
  <c r="CC49" i="82" s="1"/>
  <c r="BQ49" i="82"/>
  <c r="CD49" i="82" s="1"/>
  <c r="BR49" i="82"/>
  <c r="CE49" i="82" s="1"/>
  <c r="BS49" i="82"/>
  <c r="CF49" i="82" s="1"/>
  <c r="BH50" i="82"/>
  <c r="BI50" i="82"/>
  <c r="BJ50" i="82"/>
  <c r="BK50" i="82"/>
  <c r="BL50" i="82"/>
  <c r="BY50" i="82" s="1"/>
  <c r="BM50" i="82"/>
  <c r="BZ50" i="82" s="1"/>
  <c r="BN50" i="82"/>
  <c r="CA50" i="82" s="1"/>
  <c r="BO50" i="82"/>
  <c r="CB50" i="82" s="1"/>
  <c r="BP50" i="82"/>
  <c r="CC50" i="82" s="1"/>
  <c r="BQ50" i="82"/>
  <c r="CD50" i="82" s="1"/>
  <c r="BR50" i="82"/>
  <c r="CE50" i="82" s="1"/>
  <c r="BH51" i="82"/>
  <c r="BI51" i="82"/>
  <c r="BJ51" i="82"/>
  <c r="BK51" i="82"/>
  <c r="BL51" i="82"/>
  <c r="BY51" i="82" s="1"/>
  <c r="BM51" i="82"/>
  <c r="BZ51" i="82" s="1"/>
  <c r="BN51" i="82"/>
  <c r="CA51" i="82" s="1"/>
  <c r="BO51" i="82"/>
  <c r="CB51" i="82" s="1"/>
  <c r="BP51" i="82"/>
  <c r="CC51" i="82" s="1"/>
  <c r="BQ51" i="82"/>
  <c r="CD51" i="82" s="1"/>
  <c r="BR51" i="82"/>
  <c r="CE51" i="82" s="1"/>
  <c r="BH52" i="82"/>
  <c r="BI52" i="82"/>
  <c r="BJ52" i="82"/>
  <c r="BK52" i="82"/>
  <c r="BL52" i="82"/>
  <c r="BY52" i="82" s="1"/>
  <c r="BM52" i="82"/>
  <c r="BZ52" i="82" s="1"/>
  <c r="BN52" i="82"/>
  <c r="CA52" i="82" s="1"/>
  <c r="BO52" i="82"/>
  <c r="CB52" i="82" s="1"/>
  <c r="BP52" i="82"/>
  <c r="CC52" i="82" s="1"/>
  <c r="BR52" i="82"/>
  <c r="CE52" i="82" s="1"/>
  <c r="BH53" i="82"/>
  <c r="BI53" i="82"/>
  <c r="BJ53" i="82"/>
  <c r="BK53" i="82"/>
  <c r="BL53" i="82"/>
  <c r="BY53" i="82" s="1"/>
  <c r="BM53" i="82"/>
  <c r="BZ53" i="82" s="1"/>
  <c r="BN53" i="82"/>
  <c r="CA53" i="82" s="1"/>
  <c r="BO53" i="82"/>
  <c r="CB53" i="82" s="1"/>
  <c r="BP53" i="82"/>
  <c r="CC53" i="82" s="1"/>
  <c r="BQ53" i="82"/>
  <c r="CD53" i="82" s="1"/>
  <c r="BR53" i="82"/>
  <c r="CE53" i="82" s="1"/>
  <c r="BH54" i="82"/>
  <c r="BI54" i="82"/>
  <c r="BJ54" i="82"/>
  <c r="BK54" i="82"/>
  <c r="BL54" i="82"/>
  <c r="BY54" i="82" s="1"/>
  <c r="BM54" i="82"/>
  <c r="BZ54" i="82" s="1"/>
  <c r="BN54" i="82"/>
  <c r="CA54" i="82" s="1"/>
  <c r="BO54" i="82"/>
  <c r="CB54" i="82" s="1"/>
  <c r="BP54" i="82"/>
  <c r="CC54" i="82" s="1"/>
  <c r="BQ54" i="82"/>
  <c r="CD54" i="82" s="1"/>
  <c r="BR54" i="82"/>
  <c r="CE54" i="82" s="1"/>
  <c r="BH55" i="82"/>
  <c r="BI55" i="82"/>
  <c r="BJ55" i="82"/>
  <c r="BK55" i="82"/>
  <c r="BL55" i="82"/>
  <c r="BY55" i="82" s="1"/>
  <c r="BM55" i="82"/>
  <c r="BZ55" i="82" s="1"/>
  <c r="BN55" i="82"/>
  <c r="CA55" i="82" s="1"/>
  <c r="BO55" i="82"/>
  <c r="CB55" i="82" s="1"/>
  <c r="BP55" i="82"/>
  <c r="CC55" i="82" s="1"/>
  <c r="BQ55" i="82"/>
  <c r="CD55" i="82" s="1"/>
  <c r="BR55" i="82"/>
  <c r="CE55" i="82" s="1"/>
  <c r="BS55" i="82"/>
  <c r="CF55" i="82" s="1"/>
  <c r="BH56" i="82"/>
  <c r="BI56" i="82"/>
  <c r="BJ56" i="82"/>
  <c r="BK56" i="82"/>
  <c r="BL56" i="82"/>
  <c r="BY56" i="82" s="1"/>
  <c r="BM56" i="82"/>
  <c r="BZ56" i="82" s="1"/>
  <c r="BN56" i="82"/>
  <c r="CA56" i="82" s="1"/>
  <c r="BO56" i="82"/>
  <c r="CB56" i="82" s="1"/>
  <c r="BP56" i="82"/>
  <c r="CC56" i="82" s="1"/>
  <c r="BQ56" i="82"/>
  <c r="CD56" i="82" s="1"/>
  <c r="BR56" i="82"/>
  <c r="CE56" i="82" s="1"/>
  <c r="BS56" i="82"/>
  <c r="CF56" i="82" s="1"/>
  <c r="BH57" i="82"/>
  <c r="BI57" i="82"/>
  <c r="BJ57" i="82"/>
  <c r="BK57" i="82"/>
  <c r="BL57" i="82"/>
  <c r="BY57" i="82" s="1"/>
  <c r="BM57" i="82"/>
  <c r="BZ57" i="82" s="1"/>
  <c r="BN57" i="82"/>
  <c r="CA57" i="82" s="1"/>
  <c r="BO57" i="82"/>
  <c r="CB57" i="82" s="1"/>
  <c r="BP57" i="82"/>
  <c r="CC57" i="82" s="1"/>
  <c r="BQ57" i="82"/>
  <c r="CD57" i="82" s="1"/>
  <c r="BR57" i="82"/>
  <c r="CE57" i="82" s="1"/>
  <c r="BS57" i="82"/>
  <c r="CF57" i="82" s="1"/>
  <c r="BH58" i="82"/>
  <c r="BI58" i="82"/>
  <c r="BJ58" i="82"/>
  <c r="BK58" i="82"/>
  <c r="BL58" i="82"/>
  <c r="BY58" i="82" s="1"/>
  <c r="BM58" i="82"/>
  <c r="BZ58" i="82" s="1"/>
  <c r="BN58" i="82"/>
  <c r="CA58" i="82" s="1"/>
  <c r="BO58" i="82"/>
  <c r="CB58" i="82" s="1"/>
  <c r="BP58" i="82"/>
  <c r="CC58" i="82" s="1"/>
  <c r="BQ58" i="82"/>
  <c r="CD58" i="82" s="1"/>
  <c r="BR58" i="82"/>
  <c r="CE58" i="82" s="1"/>
  <c r="BS58" i="82"/>
  <c r="CF58" i="82" s="1"/>
  <c r="BH59" i="82"/>
  <c r="BI59" i="82"/>
  <c r="BJ59" i="82"/>
  <c r="BK59" i="82"/>
  <c r="BL59" i="82"/>
  <c r="BY59" i="82" s="1"/>
  <c r="BM59" i="82"/>
  <c r="BZ59" i="82" s="1"/>
  <c r="BP59" i="82"/>
  <c r="CC59" i="82" s="1"/>
  <c r="BQ59" i="82"/>
  <c r="CD59" i="82" s="1"/>
  <c r="BR59" i="82"/>
  <c r="CE59" i="82" s="1"/>
  <c r="BS59" i="82"/>
  <c r="CF59" i="82" s="1"/>
  <c r="BH60" i="82"/>
  <c r="BI60" i="82"/>
  <c r="BJ60" i="82"/>
  <c r="BK60" i="82"/>
  <c r="BL60" i="82"/>
  <c r="BY60" i="82" s="1"/>
  <c r="BM60" i="82"/>
  <c r="BZ60" i="82" s="1"/>
  <c r="BP60" i="82"/>
  <c r="CC60" i="82" s="1"/>
  <c r="BQ60" i="82"/>
  <c r="CD60" i="82" s="1"/>
  <c r="BR60" i="82"/>
  <c r="CE60" i="82" s="1"/>
  <c r="BS60" i="82"/>
  <c r="CF60" i="82" s="1"/>
  <c r="BH61" i="82"/>
  <c r="BI61" i="82"/>
  <c r="BJ61" i="82"/>
  <c r="BK61" i="82"/>
  <c r="BL61" i="82"/>
  <c r="BY61" i="82" s="1"/>
  <c r="BM61" i="82"/>
  <c r="BZ61" i="82" s="1"/>
  <c r="BN61" i="82"/>
  <c r="CA61" i="82" s="1"/>
  <c r="BP61" i="82"/>
  <c r="CC61" i="82" s="1"/>
  <c r="BQ61" i="82"/>
  <c r="CD61" i="82" s="1"/>
  <c r="BR61" i="82"/>
  <c r="CE61" i="82" s="1"/>
  <c r="BS61" i="82"/>
  <c r="CF61" i="82" s="1"/>
  <c r="BH62" i="82"/>
  <c r="BI62" i="82"/>
  <c r="BJ62" i="82"/>
  <c r="BK62" i="82"/>
  <c r="BL62" i="82"/>
  <c r="BY62" i="82" s="1"/>
  <c r="BM62" i="82"/>
  <c r="BZ62" i="82" s="1"/>
  <c r="BN62" i="82"/>
  <c r="CA62" i="82" s="1"/>
  <c r="BO62" i="82"/>
  <c r="CB62" i="82" s="1"/>
  <c r="BP62" i="82"/>
  <c r="CC62" i="82" s="1"/>
  <c r="BQ62" i="82"/>
  <c r="CD62" i="82" s="1"/>
  <c r="BR62" i="82"/>
  <c r="CE62" i="82" s="1"/>
  <c r="BS62" i="82"/>
  <c r="CF62" i="82" s="1"/>
  <c r="BH63" i="82"/>
  <c r="BI63" i="82"/>
  <c r="BJ63" i="82"/>
  <c r="BK63" i="82"/>
  <c r="BL63" i="82"/>
  <c r="BY63" i="82" s="1"/>
  <c r="BM63" i="82"/>
  <c r="BZ63" i="82" s="1"/>
  <c r="BN63" i="82"/>
  <c r="CA63" i="82" s="1"/>
  <c r="BP63" i="82"/>
  <c r="CC63" i="82" s="1"/>
  <c r="BQ63" i="82"/>
  <c r="CD63" i="82" s="1"/>
  <c r="BR63" i="82"/>
  <c r="CE63" i="82" s="1"/>
  <c r="BS63" i="82"/>
  <c r="CF63" i="82" s="1"/>
  <c r="BH64" i="82"/>
  <c r="BI64" i="82"/>
  <c r="BJ64" i="82"/>
  <c r="BK64" i="82"/>
  <c r="BL64" i="82"/>
  <c r="BY64" i="82" s="1"/>
  <c r="BM64" i="82"/>
  <c r="BZ64" i="82" s="1"/>
  <c r="BN64" i="82"/>
  <c r="CA64" i="82" s="1"/>
  <c r="BO64" i="82"/>
  <c r="CB64" i="82" s="1"/>
  <c r="BP64" i="82"/>
  <c r="CC64" i="82" s="1"/>
  <c r="BQ64" i="82"/>
  <c r="CD64" i="82" s="1"/>
  <c r="BR64" i="82"/>
  <c r="CE64" i="82" s="1"/>
  <c r="BS64" i="82"/>
  <c r="CF64" i="82" s="1"/>
  <c r="BH65" i="82"/>
  <c r="BI65" i="82"/>
  <c r="BJ65" i="82"/>
  <c r="BK65" i="82"/>
  <c r="BL65" i="82"/>
  <c r="BY65" i="82" s="1"/>
  <c r="BM65" i="82"/>
  <c r="BZ65" i="82" s="1"/>
  <c r="BN65" i="82"/>
  <c r="CA65" i="82" s="1"/>
  <c r="BP65" i="82"/>
  <c r="CC65" i="82" s="1"/>
  <c r="BQ65" i="82"/>
  <c r="CD65" i="82" s="1"/>
  <c r="BR65" i="82"/>
  <c r="CE65" i="82" s="1"/>
  <c r="BS65" i="82"/>
  <c r="CF65" i="82" s="1"/>
  <c r="BH66" i="82"/>
  <c r="BI66" i="82"/>
  <c r="BJ66" i="82"/>
  <c r="BK66" i="82"/>
  <c r="BL66" i="82"/>
  <c r="BY66" i="82" s="1"/>
  <c r="BM66" i="82"/>
  <c r="BZ66" i="82" s="1"/>
  <c r="BN66" i="82"/>
  <c r="CA66" i="82" s="1"/>
  <c r="BP66" i="82"/>
  <c r="CC66" i="82" s="1"/>
  <c r="BQ66" i="82"/>
  <c r="CD66" i="82" s="1"/>
  <c r="BR66" i="82"/>
  <c r="CE66" i="82" s="1"/>
  <c r="BS66" i="82"/>
  <c r="CF66" i="82" s="1"/>
  <c r="BH67" i="82"/>
  <c r="BI67" i="82"/>
  <c r="BJ67" i="82"/>
  <c r="BK67" i="82"/>
  <c r="BL67" i="82"/>
  <c r="BY67" i="82" s="1"/>
  <c r="BM67" i="82"/>
  <c r="BZ67" i="82" s="1"/>
  <c r="BP67" i="82"/>
  <c r="CC67" i="82" s="1"/>
  <c r="BQ67" i="82"/>
  <c r="CD67" i="82" s="1"/>
  <c r="BR67" i="82"/>
  <c r="CE67" i="82" s="1"/>
  <c r="BS67" i="82"/>
  <c r="CF67" i="82" s="1"/>
  <c r="BH68" i="82"/>
  <c r="BI68" i="82"/>
  <c r="BJ68" i="82"/>
  <c r="BK68" i="82"/>
  <c r="BL68" i="82"/>
  <c r="BY68" i="82" s="1"/>
  <c r="BM68" i="82"/>
  <c r="BZ68" i="82" s="1"/>
  <c r="BN68" i="82"/>
  <c r="CA68" i="82" s="1"/>
  <c r="BO68" i="82"/>
  <c r="CB68" i="82" s="1"/>
  <c r="BP68" i="82"/>
  <c r="CC68" i="82" s="1"/>
  <c r="BQ68" i="82"/>
  <c r="CD68" i="82" s="1"/>
  <c r="BR68" i="82"/>
  <c r="CE68" i="82" s="1"/>
  <c r="BH69" i="82"/>
  <c r="BI69" i="82"/>
  <c r="BJ69" i="82"/>
  <c r="BK69" i="82"/>
  <c r="BL69" i="82"/>
  <c r="BY69" i="82" s="1"/>
  <c r="BM69" i="82"/>
  <c r="BZ69" i="82" s="1"/>
  <c r="BN69" i="82"/>
  <c r="CA69" i="82" s="1"/>
  <c r="BO69" i="82"/>
  <c r="CB69" i="82" s="1"/>
  <c r="BP69" i="82"/>
  <c r="CC69" i="82" s="1"/>
  <c r="BQ69" i="82"/>
  <c r="CD69" i="82" s="1"/>
  <c r="BR69" i="82"/>
  <c r="CE69" i="82" s="1"/>
  <c r="BH70" i="82"/>
  <c r="BI70" i="82"/>
  <c r="BJ70" i="82"/>
  <c r="BK70" i="82"/>
  <c r="BL70" i="82"/>
  <c r="BY70" i="82" s="1"/>
  <c r="BM70" i="82"/>
  <c r="BZ70" i="82" s="1"/>
  <c r="BN70" i="82"/>
  <c r="CA70" i="82" s="1"/>
  <c r="BO70" i="82"/>
  <c r="CB70" i="82" s="1"/>
  <c r="BP70" i="82"/>
  <c r="CC70" i="82" s="1"/>
  <c r="BQ70" i="82"/>
  <c r="CD70" i="82" s="1"/>
  <c r="BR70" i="82"/>
  <c r="CE70" i="82" s="1"/>
  <c r="BS70" i="82"/>
  <c r="CF70" i="82" s="1"/>
  <c r="BH71" i="82"/>
  <c r="BI71" i="82"/>
  <c r="BJ71" i="82"/>
  <c r="BK71" i="82"/>
  <c r="BL71" i="82"/>
  <c r="BY71" i="82" s="1"/>
  <c r="BM71" i="82"/>
  <c r="BZ71" i="82" s="1"/>
  <c r="BN71" i="82"/>
  <c r="CA71" i="82" s="1"/>
  <c r="BO71" i="82"/>
  <c r="CB71" i="82" s="1"/>
  <c r="BP71" i="82"/>
  <c r="CC71" i="82" s="1"/>
  <c r="BQ71" i="82"/>
  <c r="CD71" i="82" s="1"/>
  <c r="BR71" i="82"/>
  <c r="CE71" i="82" s="1"/>
  <c r="BH72" i="82"/>
  <c r="BI72" i="82"/>
  <c r="BJ72" i="82"/>
  <c r="BK72" i="82"/>
  <c r="BL72" i="82"/>
  <c r="BY72" i="82" s="1"/>
  <c r="BM72" i="82"/>
  <c r="BZ72" i="82" s="1"/>
  <c r="BN72" i="82"/>
  <c r="CA72" i="82" s="1"/>
  <c r="BP72" i="82"/>
  <c r="CC72" i="82" s="1"/>
  <c r="BQ72" i="82"/>
  <c r="CD72" i="82" s="1"/>
  <c r="BR72" i="82"/>
  <c r="CE72" i="82" s="1"/>
  <c r="BS72" i="82"/>
  <c r="CF72" i="82" s="1"/>
  <c r="BH73" i="82"/>
  <c r="BI73" i="82"/>
  <c r="BJ73" i="82"/>
  <c r="BK73" i="82"/>
  <c r="BL73" i="82"/>
  <c r="BY73" i="82" s="1"/>
  <c r="BM73" i="82"/>
  <c r="BZ73" i="82" s="1"/>
  <c r="BN73" i="82"/>
  <c r="CA73" i="82" s="1"/>
  <c r="BO73" i="82"/>
  <c r="CB73" i="82" s="1"/>
  <c r="BP73" i="82"/>
  <c r="CC73" i="82" s="1"/>
  <c r="BQ73" i="82"/>
  <c r="CD73" i="82" s="1"/>
  <c r="BR73" i="82"/>
  <c r="CE73" i="82" s="1"/>
  <c r="BH74" i="82"/>
  <c r="BI74" i="82"/>
  <c r="BJ74" i="82"/>
  <c r="BK74" i="82"/>
  <c r="BL74" i="82"/>
  <c r="BY74" i="82" s="1"/>
  <c r="BM74" i="82"/>
  <c r="BZ74" i="82" s="1"/>
  <c r="BN74" i="82"/>
  <c r="CA74" i="82" s="1"/>
  <c r="BP74" i="82"/>
  <c r="CC74" i="82" s="1"/>
  <c r="BQ74" i="82"/>
  <c r="CD74" i="82" s="1"/>
  <c r="BR74" i="82"/>
  <c r="CE74" i="82" s="1"/>
  <c r="BS74" i="82"/>
  <c r="CF74" i="82" s="1"/>
  <c r="BH75" i="82"/>
  <c r="BI75" i="82"/>
  <c r="BJ75" i="82"/>
  <c r="BK75" i="82"/>
  <c r="BL75" i="82"/>
  <c r="BY75" i="82" s="1"/>
  <c r="BM75" i="82"/>
  <c r="BZ75" i="82" s="1"/>
  <c r="BN75" i="82"/>
  <c r="CA75" i="82" s="1"/>
  <c r="BO75" i="82"/>
  <c r="CB75" i="82" s="1"/>
  <c r="BP75" i="82"/>
  <c r="CC75" i="82" s="1"/>
  <c r="BQ75" i="82"/>
  <c r="CD75" i="82" s="1"/>
  <c r="BR75" i="82"/>
  <c r="CE75" i="82" s="1"/>
  <c r="BS75" i="82"/>
  <c r="CF75" i="82" s="1"/>
  <c r="BH76" i="82"/>
  <c r="BI76" i="82"/>
  <c r="BJ76" i="82"/>
  <c r="BK76" i="82"/>
  <c r="BL76" i="82"/>
  <c r="BY76" i="82" s="1"/>
  <c r="BM76" i="82"/>
  <c r="BZ76" i="82" s="1"/>
  <c r="BN76" i="82"/>
  <c r="CA76" i="82" s="1"/>
  <c r="BO76" i="82"/>
  <c r="CB76" i="82" s="1"/>
  <c r="BP76" i="82"/>
  <c r="CC76" i="82" s="1"/>
  <c r="BQ76" i="82"/>
  <c r="CD76" i="82" s="1"/>
  <c r="BR76" i="82"/>
  <c r="CE76" i="82" s="1"/>
  <c r="BS76" i="82"/>
  <c r="CF76" i="82" s="1"/>
  <c r="BH77" i="82"/>
  <c r="BI77" i="82"/>
  <c r="BJ77" i="82"/>
  <c r="BK77" i="82"/>
  <c r="BL77" i="82"/>
  <c r="BY77" i="82" s="1"/>
  <c r="BM77" i="82"/>
  <c r="BZ77" i="82" s="1"/>
  <c r="BN77" i="82"/>
  <c r="CA77" i="82" s="1"/>
  <c r="BO77" i="82"/>
  <c r="CB77" i="82" s="1"/>
  <c r="BP77" i="82"/>
  <c r="CC77" i="82" s="1"/>
  <c r="BQ77" i="82"/>
  <c r="CD77" i="82" s="1"/>
  <c r="BR77" i="82"/>
  <c r="CE77" i="82" s="1"/>
  <c r="BS77" i="82"/>
  <c r="CF77" i="82" s="1"/>
  <c r="BH78" i="82"/>
  <c r="BI78" i="82"/>
  <c r="BJ78" i="82"/>
  <c r="BK78" i="82"/>
  <c r="BL78" i="82"/>
  <c r="BY78" i="82" s="1"/>
  <c r="BM78" i="82"/>
  <c r="BZ78" i="82" s="1"/>
  <c r="BN78" i="82"/>
  <c r="CA78" i="82" s="1"/>
  <c r="BO78" i="82"/>
  <c r="CB78" i="82" s="1"/>
  <c r="BP78" i="82"/>
  <c r="CC78" i="82" s="1"/>
  <c r="BQ78" i="82"/>
  <c r="CD78" i="82" s="1"/>
  <c r="BR78" i="82"/>
  <c r="CE78" i="82" s="1"/>
  <c r="BS78" i="82"/>
  <c r="CF78" i="82" s="1"/>
  <c r="BH79" i="82"/>
  <c r="BI79" i="82"/>
  <c r="BJ79" i="82"/>
  <c r="BK79" i="82"/>
  <c r="BL79" i="82"/>
  <c r="BY79" i="82" s="1"/>
  <c r="BM79" i="82"/>
  <c r="BZ79" i="82" s="1"/>
  <c r="BN79" i="82"/>
  <c r="CA79" i="82" s="1"/>
  <c r="BO79" i="82"/>
  <c r="CB79" i="82" s="1"/>
  <c r="BP79" i="82"/>
  <c r="CC79" i="82" s="1"/>
  <c r="BQ79" i="82"/>
  <c r="CD79" i="82" s="1"/>
  <c r="BR79" i="82"/>
  <c r="CE79" i="82" s="1"/>
  <c r="BS79" i="82"/>
  <c r="CF79" i="82" s="1"/>
  <c r="BH80" i="82"/>
  <c r="BI80" i="82"/>
  <c r="BJ80" i="82"/>
  <c r="BK80" i="82"/>
  <c r="BL80" i="82"/>
  <c r="BY80" i="82" s="1"/>
  <c r="BM80" i="82"/>
  <c r="BZ80" i="82" s="1"/>
  <c r="BN80" i="82"/>
  <c r="CA80" i="82" s="1"/>
  <c r="BO80" i="82"/>
  <c r="CB80" i="82" s="1"/>
  <c r="BP80" i="82"/>
  <c r="CC80" i="82" s="1"/>
  <c r="BQ80" i="82"/>
  <c r="CD80" i="82" s="1"/>
  <c r="BR80" i="82"/>
  <c r="CE80" i="82" s="1"/>
  <c r="BS80" i="82"/>
  <c r="CF80" i="82" s="1"/>
  <c r="BH81" i="82"/>
  <c r="BI81" i="82"/>
  <c r="BJ81" i="82"/>
  <c r="BK81" i="82"/>
  <c r="BL81" i="82"/>
  <c r="BY81" i="82" s="1"/>
  <c r="BM81" i="82"/>
  <c r="BZ81" i="82" s="1"/>
  <c r="BP81" i="82"/>
  <c r="CC81" i="82" s="1"/>
  <c r="BQ81" i="82"/>
  <c r="CD81" i="82" s="1"/>
  <c r="BR81" i="82"/>
  <c r="CE81" i="82" s="1"/>
  <c r="BS81" i="82"/>
  <c r="CF81" i="82" s="1"/>
  <c r="BH82" i="82"/>
  <c r="BI82" i="82"/>
  <c r="BJ82" i="82"/>
  <c r="BK82" i="82"/>
  <c r="BL82" i="82"/>
  <c r="BY82" i="82" s="1"/>
  <c r="BM82" i="82"/>
  <c r="BZ82" i="82" s="1"/>
  <c r="BN82" i="82"/>
  <c r="CA82" i="82" s="1"/>
  <c r="BO82" i="82"/>
  <c r="CB82" i="82" s="1"/>
  <c r="BP82" i="82"/>
  <c r="CC82" i="82" s="1"/>
  <c r="BQ82" i="82"/>
  <c r="CD82" i="82" s="1"/>
  <c r="BR82" i="82"/>
  <c r="CE82" i="82" s="1"/>
  <c r="BH83" i="82"/>
  <c r="BI83" i="82"/>
  <c r="BJ83" i="82"/>
  <c r="BK83" i="82"/>
  <c r="BL83" i="82"/>
  <c r="BY83" i="82" s="1"/>
  <c r="BM83" i="82"/>
  <c r="BZ83" i="82" s="1"/>
  <c r="BN83" i="82"/>
  <c r="CA83" i="82" s="1"/>
  <c r="BO83" i="82"/>
  <c r="CB83" i="82" s="1"/>
  <c r="BP83" i="82"/>
  <c r="CC83" i="82" s="1"/>
  <c r="BQ83" i="82"/>
  <c r="CD83" i="82" s="1"/>
  <c r="BR83" i="82"/>
  <c r="CE83" i="82" s="1"/>
  <c r="BH84" i="82"/>
  <c r="BI84" i="82"/>
  <c r="BJ84" i="82"/>
  <c r="BK84" i="82"/>
  <c r="BL84" i="82"/>
  <c r="BY84" i="82" s="1"/>
  <c r="BM84" i="82"/>
  <c r="BZ84" i="82" s="1"/>
  <c r="BN84" i="82"/>
  <c r="CA84" i="82" s="1"/>
  <c r="BO84" i="82"/>
  <c r="CB84" i="82" s="1"/>
  <c r="BP84" i="82"/>
  <c r="CC84" i="82" s="1"/>
  <c r="BQ84" i="82"/>
  <c r="CD84" i="82" s="1"/>
  <c r="BR84" i="82"/>
  <c r="CE84" i="82" s="1"/>
  <c r="BH85" i="82"/>
  <c r="BI85" i="82"/>
  <c r="BJ85" i="82"/>
  <c r="BK85" i="82"/>
  <c r="BL85" i="82"/>
  <c r="BY85" i="82" s="1"/>
  <c r="BM85" i="82"/>
  <c r="BZ85" i="82" s="1"/>
  <c r="BN85" i="82"/>
  <c r="CA85" i="82" s="1"/>
  <c r="BO85" i="82"/>
  <c r="CB85" i="82" s="1"/>
  <c r="BP85" i="82"/>
  <c r="CC85" i="82" s="1"/>
  <c r="BQ85" i="82"/>
  <c r="CD85" i="82" s="1"/>
  <c r="BR85" i="82"/>
  <c r="CE85" i="82" s="1"/>
  <c r="BH86" i="82"/>
  <c r="BI86" i="82"/>
  <c r="BJ86" i="82"/>
  <c r="BK86" i="82"/>
  <c r="BL86" i="82"/>
  <c r="BY86" i="82" s="1"/>
  <c r="BM86" i="82"/>
  <c r="BZ86" i="82" s="1"/>
  <c r="BN86" i="82"/>
  <c r="CA86" i="82" s="1"/>
  <c r="BP86" i="82"/>
  <c r="CC86" i="82" s="1"/>
  <c r="BQ86" i="82"/>
  <c r="CD86" i="82" s="1"/>
  <c r="BR86" i="82"/>
  <c r="CE86" i="82" s="1"/>
  <c r="BS86" i="82"/>
  <c r="CF86" i="82" s="1"/>
  <c r="BH87" i="82"/>
  <c r="BI87" i="82"/>
  <c r="BJ87" i="82"/>
  <c r="BK87" i="82"/>
  <c r="BL87" i="82"/>
  <c r="BY87" i="82" s="1"/>
  <c r="BM87" i="82"/>
  <c r="BZ87" i="82" s="1"/>
  <c r="BN87" i="82"/>
  <c r="CA87" i="82" s="1"/>
  <c r="BO87" i="82"/>
  <c r="CB87" i="82" s="1"/>
  <c r="BP87" i="82"/>
  <c r="CC87" i="82" s="1"/>
  <c r="BQ87" i="82"/>
  <c r="CD87" i="82" s="1"/>
  <c r="BR87" i="82"/>
  <c r="CE87" i="82" s="1"/>
  <c r="BS87" i="82"/>
  <c r="CF87" i="82" s="1"/>
  <c r="BH88" i="82"/>
  <c r="BI88" i="82"/>
  <c r="BJ88" i="82"/>
  <c r="BK88" i="82"/>
  <c r="BL88" i="82"/>
  <c r="BY88" i="82" s="1"/>
  <c r="BM88" i="82"/>
  <c r="BZ88" i="82" s="1"/>
  <c r="BN88" i="82"/>
  <c r="CA88" i="82" s="1"/>
  <c r="BO88" i="82"/>
  <c r="CB88" i="82" s="1"/>
  <c r="BP88" i="82"/>
  <c r="CC88" i="82" s="1"/>
  <c r="BQ88" i="82"/>
  <c r="CD88" i="82" s="1"/>
  <c r="BR88" i="82"/>
  <c r="CE88" i="82" s="1"/>
  <c r="BS88" i="82"/>
  <c r="CF88" i="82" s="1"/>
  <c r="BH89" i="82"/>
  <c r="BI89" i="82"/>
  <c r="BJ89" i="82"/>
  <c r="BK89" i="82"/>
  <c r="BL89" i="82"/>
  <c r="BY89" i="82" s="1"/>
  <c r="BM89" i="82"/>
  <c r="BZ89" i="82" s="1"/>
  <c r="BN89" i="82"/>
  <c r="CA89" i="82" s="1"/>
  <c r="BO89" i="82"/>
  <c r="CB89" i="82" s="1"/>
  <c r="BP89" i="82"/>
  <c r="CC89" i="82" s="1"/>
  <c r="BQ89" i="82"/>
  <c r="CD89" i="82" s="1"/>
  <c r="BR89" i="82"/>
  <c r="CE89" i="82" s="1"/>
  <c r="BS89" i="82"/>
  <c r="CF89" i="82" s="1"/>
  <c r="BH90" i="82"/>
  <c r="BI90" i="82"/>
  <c r="BJ90" i="82"/>
  <c r="BK90" i="82"/>
  <c r="BL90" i="82"/>
  <c r="BY90" i="82" s="1"/>
  <c r="BM90" i="82"/>
  <c r="BZ90" i="82" s="1"/>
  <c r="BN90" i="82"/>
  <c r="CA90" i="82" s="1"/>
  <c r="BP90" i="82"/>
  <c r="CC90" i="82" s="1"/>
  <c r="BQ90" i="82"/>
  <c r="CD90" i="82" s="1"/>
  <c r="BR90" i="82"/>
  <c r="CE90" i="82" s="1"/>
  <c r="BS90" i="82"/>
  <c r="CF90" i="82" s="1"/>
  <c r="BH91" i="82"/>
  <c r="BI91" i="82"/>
  <c r="BJ91" i="82"/>
  <c r="BK91" i="82"/>
  <c r="BL91" i="82"/>
  <c r="BY91" i="82" s="1"/>
  <c r="BM91" i="82"/>
  <c r="BZ91" i="82" s="1"/>
  <c r="BP91" i="82"/>
  <c r="CC91" i="82" s="1"/>
  <c r="BQ91" i="82"/>
  <c r="CD91" i="82" s="1"/>
  <c r="BR91" i="82"/>
  <c r="CE91" i="82" s="1"/>
  <c r="BS91" i="82"/>
  <c r="CF91" i="82" s="1"/>
  <c r="BH92" i="82"/>
  <c r="BI92" i="82"/>
  <c r="BJ92" i="82"/>
  <c r="BK92" i="82"/>
  <c r="BL92" i="82"/>
  <c r="BY92" i="82" s="1"/>
  <c r="BM92" i="82"/>
  <c r="BZ92" i="82" s="1"/>
  <c r="BN92" i="82"/>
  <c r="CA92" i="82" s="1"/>
  <c r="BO92" i="82"/>
  <c r="CB92" i="82" s="1"/>
  <c r="BP92" i="82"/>
  <c r="CC92" i="82" s="1"/>
  <c r="BQ92" i="82"/>
  <c r="CD92" i="82" s="1"/>
  <c r="BR92" i="82"/>
  <c r="CE92" i="82" s="1"/>
  <c r="BH93" i="82"/>
  <c r="BI93" i="82"/>
  <c r="BJ93" i="82"/>
  <c r="BK93" i="82"/>
  <c r="BL93" i="82"/>
  <c r="BY93" i="82" s="1"/>
  <c r="BM93" i="82"/>
  <c r="BZ93" i="82" s="1"/>
  <c r="BN93" i="82"/>
  <c r="CA93" i="82" s="1"/>
  <c r="BO93" i="82"/>
  <c r="CB93" i="82" s="1"/>
  <c r="BP93" i="82"/>
  <c r="CC93" i="82" s="1"/>
  <c r="BQ93" i="82"/>
  <c r="CD93" i="82" s="1"/>
  <c r="BR93" i="82"/>
  <c r="CE93" i="82" s="1"/>
  <c r="BH94" i="82"/>
  <c r="BI94" i="82"/>
  <c r="BJ94" i="82"/>
  <c r="BK94" i="82"/>
  <c r="BL94" i="82"/>
  <c r="BY94" i="82" s="1"/>
  <c r="BM94" i="82"/>
  <c r="BZ94" i="82" s="1"/>
  <c r="BN94" i="82"/>
  <c r="CA94" i="82" s="1"/>
  <c r="BO94" i="82"/>
  <c r="CB94" i="82" s="1"/>
  <c r="BP94" i="82"/>
  <c r="CC94" i="82" s="1"/>
  <c r="BQ94" i="82"/>
  <c r="CD94" i="82" s="1"/>
  <c r="BR94" i="82"/>
  <c r="CE94" i="82" s="1"/>
  <c r="BH95" i="82"/>
  <c r="BI95" i="82"/>
  <c r="BJ95" i="82"/>
  <c r="BK95" i="82"/>
  <c r="BL95" i="82"/>
  <c r="BY95" i="82" s="1"/>
  <c r="BM95" i="82"/>
  <c r="BZ95" i="82" s="1"/>
  <c r="BP95" i="82"/>
  <c r="CC95" i="82" s="1"/>
  <c r="BQ95" i="82"/>
  <c r="CD95" i="82" s="1"/>
  <c r="BR95" i="82"/>
  <c r="CE95" i="82" s="1"/>
  <c r="BS95" i="82"/>
  <c r="CF95" i="82" s="1"/>
  <c r="BH96" i="82"/>
  <c r="BI96" i="82"/>
  <c r="BJ96" i="82"/>
  <c r="BK96" i="82"/>
  <c r="BL96" i="82"/>
  <c r="BY96" i="82" s="1"/>
  <c r="BM96" i="82"/>
  <c r="BZ96" i="82" s="1"/>
  <c r="BN96" i="82"/>
  <c r="CA96" i="82" s="1"/>
  <c r="BO96" i="82"/>
  <c r="CB96" i="82" s="1"/>
  <c r="BP96" i="82"/>
  <c r="CC96" i="82" s="1"/>
  <c r="BQ96" i="82"/>
  <c r="CD96" i="82" s="1"/>
  <c r="BR96" i="82"/>
  <c r="CE96" i="82" s="1"/>
  <c r="BS96" i="82"/>
  <c r="CF96" i="82" s="1"/>
  <c r="BH97" i="82"/>
  <c r="BI97" i="82"/>
  <c r="BJ97" i="82"/>
  <c r="BK97" i="82"/>
  <c r="BL97" i="82"/>
  <c r="BY97" i="82" s="1"/>
  <c r="BM97" i="82"/>
  <c r="BZ97" i="82" s="1"/>
  <c r="BP97" i="82"/>
  <c r="CC97" i="82" s="1"/>
  <c r="BQ97" i="82"/>
  <c r="CD97" i="82" s="1"/>
  <c r="BR97" i="82"/>
  <c r="CE97" i="82" s="1"/>
  <c r="BS97" i="82"/>
  <c r="CF97" i="82" s="1"/>
  <c r="BH98" i="82"/>
  <c r="BI98" i="82"/>
  <c r="BJ98" i="82"/>
  <c r="BK98" i="82"/>
  <c r="BL98" i="82"/>
  <c r="BY98" i="82" s="1"/>
  <c r="BM98" i="82"/>
  <c r="BZ98" i="82" s="1"/>
  <c r="BN98" i="82"/>
  <c r="CA98" i="82" s="1"/>
  <c r="BO98" i="82"/>
  <c r="CB98" i="82" s="1"/>
  <c r="BP98" i="82"/>
  <c r="CC98" i="82" s="1"/>
  <c r="BQ98" i="82"/>
  <c r="CD98" i="82" s="1"/>
  <c r="BR98" i="82"/>
  <c r="CE98" i="82" s="1"/>
  <c r="BH99" i="82"/>
  <c r="BI99" i="82"/>
  <c r="BJ99" i="82"/>
  <c r="BK99" i="82"/>
  <c r="BL99" i="82"/>
  <c r="BY99" i="82" s="1"/>
  <c r="BM99" i="82"/>
  <c r="BZ99" i="82" s="1"/>
  <c r="BN99" i="82"/>
  <c r="CA99" i="82" s="1"/>
  <c r="BP99" i="82"/>
  <c r="CC99" i="82" s="1"/>
  <c r="BQ99" i="82"/>
  <c r="CD99" i="82" s="1"/>
  <c r="BR99" i="82"/>
  <c r="CE99" i="82" s="1"/>
  <c r="BS99" i="82"/>
  <c r="CF99" i="82" s="1"/>
  <c r="BH100" i="82"/>
  <c r="BI100" i="82"/>
  <c r="BJ100" i="82"/>
  <c r="BK100" i="82"/>
  <c r="BL100" i="82"/>
  <c r="BY100" i="82" s="1"/>
  <c r="BM100" i="82"/>
  <c r="BZ100" i="82" s="1"/>
  <c r="BN100" i="82"/>
  <c r="CA100" i="82" s="1"/>
  <c r="BO100" i="82"/>
  <c r="CB100" i="82" s="1"/>
  <c r="BP100" i="82"/>
  <c r="CC100" i="82" s="1"/>
  <c r="BQ100" i="82"/>
  <c r="CD100" i="82" s="1"/>
  <c r="BR100" i="82"/>
  <c r="CE100" i="82" s="1"/>
  <c r="BH101" i="82"/>
  <c r="BI101" i="82"/>
  <c r="BJ101" i="82"/>
  <c r="BK101" i="82"/>
  <c r="BL101" i="82"/>
  <c r="BY101" i="82" s="1"/>
  <c r="BM101" i="82"/>
  <c r="BZ101" i="82" s="1"/>
  <c r="BP101" i="82"/>
  <c r="CC101" i="82" s="1"/>
  <c r="BQ101" i="82"/>
  <c r="CD101" i="82" s="1"/>
  <c r="BR101" i="82"/>
  <c r="CE101" i="82" s="1"/>
  <c r="BS101" i="82"/>
  <c r="CF101" i="82" s="1"/>
  <c r="BH102" i="82"/>
  <c r="BI102" i="82"/>
  <c r="BJ102" i="82"/>
  <c r="BK102" i="82"/>
  <c r="BL102" i="82"/>
  <c r="BY102" i="82" s="1"/>
  <c r="BM102" i="82"/>
  <c r="BZ102" i="82" s="1"/>
  <c r="BN102" i="82"/>
  <c r="CA102" i="82" s="1"/>
  <c r="BO102" i="82"/>
  <c r="CB102" i="82" s="1"/>
  <c r="BP102" i="82"/>
  <c r="CC102" i="82" s="1"/>
  <c r="BQ102" i="82"/>
  <c r="CD102" i="82" s="1"/>
  <c r="BR102" i="82"/>
  <c r="CE102" i="82" s="1"/>
  <c r="BS102" i="82"/>
  <c r="CF102" i="82" s="1"/>
  <c r="BH103" i="82"/>
  <c r="BI103" i="82"/>
  <c r="BJ103" i="82"/>
  <c r="BK103" i="82"/>
  <c r="BL103" i="82"/>
  <c r="BY103" i="82" s="1"/>
  <c r="BM103" i="82"/>
  <c r="BZ103" i="82" s="1"/>
  <c r="BN103" i="82"/>
  <c r="CA103" i="82" s="1"/>
  <c r="BO103" i="82"/>
  <c r="CB103" i="82" s="1"/>
  <c r="BP103" i="82"/>
  <c r="CC103" i="82" s="1"/>
  <c r="BQ103" i="82"/>
  <c r="CD103" i="82" s="1"/>
  <c r="BR103" i="82"/>
  <c r="CE103" i="82" s="1"/>
  <c r="BS103" i="82"/>
  <c r="CF103" i="82" s="1"/>
  <c r="BH104" i="82"/>
  <c r="BI104" i="82"/>
  <c r="BJ104" i="82"/>
  <c r="BK104" i="82"/>
  <c r="BL104" i="82"/>
  <c r="BY104" i="82" s="1"/>
  <c r="BM104" i="82"/>
  <c r="BZ104" i="82" s="1"/>
  <c r="BN104" i="82"/>
  <c r="CA104" i="82" s="1"/>
  <c r="BO104" i="82"/>
  <c r="CB104" i="82" s="1"/>
  <c r="BP104" i="82"/>
  <c r="CC104" i="82" s="1"/>
  <c r="BQ104" i="82"/>
  <c r="CD104" i="82" s="1"/>
  <c r="BR104" i="82"/>
  <c r="CE104" i="82" s="1"/>
  <c r="BS104" i="82"/>
  <c r="CF104" i="82" s="1"/>
  <c r="BH105" i="82"/>
  <c r="BI105" i="82"/>
  <c r="BJ105" i="82"/>
  <c r="BK105" i="82"/>
  <c r="BL105" i="82"/>
  <c r="BY105" i="82" s="1"/>
  <c r="BM105" i="82"/>
  <c r="BZ105" i="82" s="1"/>
  <c r="BP105" i="82"/>
  <c r="CC105" i="82" s="1"/>
  <c r="BQ105" i="82"/>
  <c r="CD105" i="82" s="1"/>
  <c r="BR105" i="82"/>
  <c r="CE105" i="82" s="1"/>
  <c r="BS105" i="82"/>
  <c r="CF105" i="82" s="1"/>
  <c r="BH106" i="82"/>
  <c r="BI106" i="82"/>
  <c r="BJ106" i="82"/>
  <c r="BK106" i="82"/>
  <c r="BL106" i="82"/>
  <c r="BY106" i="82" s="1"/>
  <c r="BM106" i="82"/>
  <c r="BZ106" i="82" s="1"/>
  <c r="BN106" i="82"/>
  <c r="CA106" i="82" s="1"/>
  <c r="BO106" i="82"/>
  <c r="CB106" i="82" s="1"/>
  <c r="BP106" i="82"/>
  <c r="CC106" i="82" s="1"/>
  <c r="BQ106" i="82"/>
  <c r="CD106" i="82" s="1"/>
  <c r="BR106" i="82"/>
  <c r="CE106" i="82" s="1"/>
  <c r="BH107" i="82"/>
  <c r="BI107" i="82"/>
  <c r="BJ107" i="82"/>
  <c r="BK107" i="82"/>
  <c r="BL107" i="82"/>
  <c r="BY107" i="82" s="1"/>
  <c r="BM107" i="82"/>
  <c r="BZ107" i="82" s="1"/>
  <c r="BN107" i="82"/>
  <c r="CA107" i="82" s="1"/>
  <c r="BP107" i="82"/>
  <c r="CC107" i="82" s="1"/>
  <c r="BQ107" i="82"/>
  <c r="CD107" i="82" s="1"/>
  <c r="BR107" i="82"/>
  <c r="CE107" i="82" s="1"/>
  <c r="BS107" i="82"/>
  <c r="CF107" i="82" s="1"/>
  <c r="BH108" i="82"/>
  <c r="BI108" i="82"/>
  <c r="BJ108" i="82"/>
  <c r="BK108" i="82"/>
  <c r="BL108" i="82"/>
  <c r="BY108" i="82" s="1"/>
  <c r="BM108" i="82"/>
  <c r="BZ108" i="82" s="1"/>
  <c r="BN108" i="82"/>
  <c r="CA108" i="82" s="1"/>
  <c r="BO108" i="82"/>
  <c r="CB108" i="82" s="1"/>
  <c r="BP108" i="82"/>
  <c r="CC108" i="82" s="1"/>
  <c r="BQ108" i="82"/>
  <c r="CD108" i="82" s="1"/>
  <c r="BR108" i="82"/>
  <c r="CE108" i="82" s="1"/>
  <c r="BH109" i="82"/>
  <c r="BI109" i="82"/>
  <c r="BJ109" i="82"/>
  <c r="BK109" i="82"/>
  <c r="BL109" i="82"/>
  <c r="BY109" i="82" s="1"/>
  <c r="BM109" i="82"/>
  <c r="BZ109" i="82" s="1"/>
  <c r="BP109" i="82"/>
  <c r="CC109" i="82" s="1"/>
  <c r="BQ109" i="82"/>
  <c r="CD109" i="82" s="1"/>
  <c r="BR109" i="82"/>
  <c r="CE109" i="82" s="1"/>
  <c r="BS109" i="82"/>
  <c r="CF109" i="82" s="1"/>
  <c r="BH110" i="82"/>
  <c r="BI110" i="82"/>
  <c r="BJ110" i="82"/>
  <c r="BK110" i="82"/>
  <c r="BL110" i="82"/>
  <c r="BY110" i="82" s="1"/>
  <c r="BM110" i="82"/>
  <c r="BZ110" i="82" s="1"/>
  <c r="BP110" i="82"/>
  <c r="CC110" i="82" s="1"/>
  <c r="BQ110" i="82"/>
  <c r="CD110" i="82" s="1"/>
  <c r="BR110" i="82"/>
  <c r="CE110" i="82" s="1"/>
  <c r="BS110" i="82"/>
  <c r="CF110" i="82" s="1"/>
  <c r="BH111" i="82"/>
  <c r="BI111" i="82"/>
  <c r="BJ111" i="82"/>
  <c r="BK111" i="82"/>
  <c r="BL111" i="82"/>
  <c r="BY111" i="82" s="1"/>
  <c r="BM111" i="82"/>
  <c r="BZ111" i="82" s="1"/>
  <c r="BN111" i="82"/>
  <c r="CA111" i="82" s="1"/>
  <c r="BO111" i="82"/>
  <c r="CB111" i="82" s="1"/>
  <c r="BP111" i="82"/>
  <c r="CC111" i="82" s="1"/>
  <c r="BQ111" i="82"/>
  <c r="CD111" i="82" s="1"/>
  <c r="BR111" i="82"/>
  <c r="CE111" i="82" s="1"/>
  <c r="BH112" i="82"/>
  <c r="BI112" i="82"/>
  <c r="BJ112" i="82"/>
  <c r="BK112" i="82"/>
  <c r="BL112" i="82"/>
  <c r="BY112" i="82" s="1"/>
  <c r="BM112" i="82"/>
  <c r="BZ112" i="82" s="1"/>
  <c r="BN112" i="82"/>
  <c r="CA112" i="82" s="1"/>
  <c r="BO112" i="82"/>
  <c r="CB112" i="82" s="1"/>
  <c r="BP112" i="82"/>
  <c r="CC112" i="82" s="1"/>
  <c r="BQ112" i="82"/>
  <c r="CD112" i="82" s="1"/>
  <c r="BR112" i="82"/>
  <c r="CE112" i="82" s="1"/>
  <c r="BH113" i="82"/>
  <c r="BI113" i="82"/>
  <c r="BJ113" i="82"/>
  <c r="BK113" i="82"/>
  <c r="BL113" i="82"/>
  <c r="BY113" i="82" s="1"/>
  <c r="BM113" i="82"/>
  <c r="BZ113" i="82" s="1"/>
  <c r="BN113" i="82"/>
  <c r="CA113" i="82" s="1"/>
  <c r="BO113" i="82"/>
  <c r="CB113" i="82" s="1"/>
  <c r="BP113" i="82"/>
  <c r="CC113" i="82" s="1"/>
  <c r="BQ113" i="82"/>
  <c r="CD113" i="82" s="1"/>
  <c r="BR113" i="82"/>
  <c r="CE113" i="82" s="1"/>
  <c r="BH114" i="82"/>
  <c r="BI114" i="82"/>
  <c r="BJ114" i="82"/>
  <c r="BK114" i="82"/>
  <c r="BL114" i="82"/>
  <c r="BY114" i="82" s="1"/>
  <c r="BM114" i="82"/>
  <c r="BZ114" i="82" s="1"/>
  <c r="BN114" i="82"/>
  <c r="CA114" i="82" s="1"/>
  <c r="BO114" i="82"/>
  <c r="CB114" i="82" s="1"/>
  <c r="BP114" i="82"/>
  <c r="CC114" i="82" s="1"/>
  <c r="BQ114" i="82"/>
  <c r="CD114" i="82" s="1"/>
  <c r="BR114" i="82"/>
  <c r="CE114" i="82" s="1"/>
  <c r="BS114" i="82"/>
  <c r="CF114" i="82" s="1"/>
  <c r="BH115" i="82"/>
  <c r="BI115" i="82"/>
  <c r="BJ115" i="82"/>
  <c r="BK115" i="82"/>
  <c r="BL115" i="82"/>
  <c r="BY115" i="82" s="1"/>
  <c r="BM115" i="82"/>
  <c r="BZ115" i="82" s="1"/>
  <c r="BN115" i="82"/>
  <c r="CA115" i="82" s="1"/>
  <c r="BP115" i="82"/>
  <c r="CC115" i="82" s="1"/>
  <c r="BQ115" i="82"/>
  <c r="CD115" i="82" s="1"/>
  <c r="BR115" i="82"/>
  <c r="CE115" i="82" s="1"/>
  <c r="BS115" i="82"/>
  <c r="CF115" i="82" s="1"/>
  <c r="BH116" i="82"/>
  <c r="BI116" i="82"/>
  <c r="BJ116" i="82"/>
  <c r="BK116" i="82"/>
  <c r="BL116" i="82"/>
  <c r="BY116" i="82" s="1"/>
  <c r="BM116" i="82"/>
  <c r="BZ116" i="82" s="1"/>
  <c r="BN116" i="82"/>
  <c r="CA116" i="82" s="1"/>
  <c r="BO116" i="82"/>
  <c r="CB116" i="82" s="1"/>
  <c r="BP116" i="82"/>
  <c r="CC116" i="82" s="1"/>
  <c r="BQ116" i="82"/>
  <c r="CD116" i="82" s="1"/>
  <c r="BR116" i="82"/>
  <c r="CE116" i="82" s="1"/>
  <c r="BS116" i="82"/>
  <c r="CF116" i="82" s="1"/>
  <c r="BH117" i="82"/>
  <c r="BI117" i="82"/>
  <c r="BJ117" i="82"/>
  <c r="BK117" i="82"/>
  <c r="BL117" i="82"/>
  <c r="BY117" i="82" s="1"/>
  <c r="BM117" i="82"/>
  <c r="BZ117" i="82" s="1"/>
  <c r="BP117" i="82"/>
  <c r="CC117" i="82" s="1"/>
  <c r="BQ117" i="82"/>
  <c r="CD117" i="82" s="1"/>
  <c r="BR117" i="82"/>
  <c r="CE117" i="82" s="1"/>
  <c r="BS117" i="82"/>
  <c r="CF117" i="82" s="1"/>
  <c r="BH118" i="82"/>
  <c r="BI118" i="82"/>
  <c r="BJ118" i="82"/>
  <c r="BK118" i="82"/>
  <c r="BL118" i="82"/>
  <c r="BY118" i="82" s="1"/>
  <c r="BM118" i="82"/>
  <c r="BZ118" i="82" s="1"/>
  <c r="BN118" i="82"/>
  <c r="CA118" i="82" s="1"/>
  <c r="BO118" i="82"/>
  <c r="CB118" i="82" s="1"/>
  <c r="BP118" i="82"/>
  <c r="CC118" i="82" s="1"/>
  <c r="BQ118" i="82"/>
  <c r="CD118" i="82" s="1"/>
  <c r="BR118" i="82"/>
  <c r="CE118" i="82" s="1"/>
  <c r="BS118" i="82"/>
  <c r="CF118" i="82" s="1"/>
  <c r="BH119" i="82"/>
  <c r="BI119" i="82"/>
  <c r="BJ119" i="82"/>
  <c r="BK119" i="82"/>
  <c r="BL119" i="82"/>
  <c r="BY119" i="82" s="1"/>
  <c r="BM119" i="82"/>
  <c r="BZ119" i="82" s="1"/>
  <c r="BN119" i="82"/>
  <c r="CA119" i="82" s="1"/>
  <c r="BO119" i="82"/>
  <c r="CB119" i="82" s="1"/>
  <c r="BP119" i="82"/>
  <c r="CC119" i="82" s="1"/>
  <c r="BQ119" i="82"/>
  <c r="CD119" i="82" s="1"/>
  <c r="BR119" i="82"/>
  <c r="CE119" i="82" s="1"/>
  <c r="BS119" i="82"/>
  <c r="CF119" i="82" s="1"/>
  <c r="BH120" i="82"/>
  <c r="BI120" i="82"/>
  <c r="BJ120" i="82"/>
  <c r="BK120" i="82"/>
  <c r="BL120" i="82"/>
  <c r="BY120" i="82" s="1"/>
  <c r="BM120" i="82"/>
  <c r="BZ120" i="82" s="1"/>
  <c r="BN120" i="82"/>
  <c r="CA120" i="82" s="1"/>
  <c r="BP120" i="82"/>
  <c r="CC120" i="82" s="1"/>
  <c r="BQ120" i="82"/>
  <c r="CD120" i="82" s="1"/>
  <c r="BR120" i="82"/>
  <c r="CE120" i="82" s="1"/>
  <c r="BS120" i="82"/>
  <c r="CF120" i="82" s="1"/>
  <c r="BH121" i="82"/>
  <c r="BI121" i="82"/>
  <c r="BJ121" i="82"/>
  <c r="BK121" i="82"/>
  <c r="BL121" i="82"/>
  <c r="BY121" i="82" s="1"/>
  <c r="BM121" i="82"/>
  <c r="BZ121" i="82" s="1"/>
  <c r="BP121" i="82"/>
  <c r="CC121" i="82" s="1"/>
  <c r="BQ121" i="82"/>
  <c r="CD121" i="82" s="1"/>
  <c r="BR121" i="82"/>
  <c r="CE121" i="82" s="1"/>
  <c r="BS121" i="82"/>
  <c r="CF121" i="82" s="1"/>
  <c r="BH122" i="82"/>
  <c r="BI122" i="82"/>
  <c r="BJ122" i="82"/>
  <c r="BK122" i="82"/>
  <c r="BL122" i="82"/>
  <c r="BY122" i="82" s="1"/>
  <c r="BM122" i="82"/>
  <c r="BZ122" i="82" s="1"/>
  <c r="BN122" i="82"/>
  <c r="CA122" i="82" s="1"/>
  <c r="BO122" i="82"/>
  <c r="CB122" i="82" s="1"/>
  <c r="BP122" i="82"/>
  <c r="CC122" i="82" s="1"/>
  <c r="BQ122" i="82"/>
  <c r="CD122" i="82" s="1"/>
  <c r="BR122" i="82"/>
  <c r="CE122" i="82" s="1"/>
  <c r="BS122" i="82"/>
  <c r="CF122" i="82" s="1"/>
  <c r="BH123" i="82"/>
  <c r="BI123" i="82"/>
  <c r="BJ123" i="82"/>
  <c r="BK123" i="82"/>
  <c r="BL123" i="82"/>
  <c r="BY123" i="82" s="1"/>
  <c r="BM123" i="82"/>
  <c r="BZ123" i="82" s="1"/>
  <c r="BO123" i="82"/>
  <c r="CB123" i="82" s="1"/>
  <c r="BP123" i="82"/>
  <c r="CC123" i="82" s="1"/>
  <c r="BQ123" i="82"/>
  <c r="CD123" i="82" s="1"/>
  <c r="BR123" i="82"/>
  <c r="CE123" i="82" s="1"/>
  <c r="BS123" i="82"/>
  <c r="CF123" i="82" s="1"/>
  <c r="BH124" i="82"/>
  <c r="BI124" i="82"/>
  <c r="BJ124" i="82"/>
  <c r="BK124" i="82"/>
  <c r="BL124" i="82"/>
  <c r="BY124" i="82" s="1"/>
  <c r="BM124" i="82"/>
  <c r="BZ124" i="82" s="1"/>
  <c r="BN124" i="82"/>
  <c r="CA124" i="82" s="1"/>
  <c r="BO124" i="82"/>
  <c r="CB124" i="82" s="1"/>
  <c r="BP124" i="82"/>
  <c r="CC124" i="82" s="1"/>
  <c r="BQ124" i="82"/>
  <c r="CD124" i="82" s="1"/>
  <c r="BR124" i="82"/>
  <c r="CE124" i="82" s="1"/>
  <c r="BS124" i="82"/>
  <c r="CF124" i="82" s="1"/>
  <c r="BH125" i="82"/>
  <c r="BI125" i="82"/>
  <c r="BJ125" i="82"/>
  <c r="BK125" i="82"/>
  <c r="BL125" i="82"/>
  <c r="BY125" i="82" s="1"/>
  <c r="BM125" i="82"/>
  <c r="BZ125" i="82" s="1"/>
  <c r="BN125" i="82"/>
  <c r="CA125" i="82" s="1"/>
  <c r="BO125" i="82"/>
  <c r="CB125" i="82" s="1"/>
  <c r="BP125" i="82"/>
  <c r="CC125" i="82" s="1"/>
  <c r="BQ125" i="82"/>
  <c r="CD125" i="82" s="1"/>
  <c r="BR125" i="82"/>
  <c r="CE125" i="82" s="1"/>
  <c r="BH126" i="82"/>
  <c r="BI126" i="82"/>
  <c r="BJ126" i="82"/>
  <c r="BK126" i="82"/>
  <c r="BL126" i="82"/>
  <c r="BY126" i="82" s="1"/>
  <c r="BM126" i="82"/>
  <c r="BZ126" i="82" s="1"/>
  <c r="BP126" i="82"/>
  <c r="CC126" i="82" s="1"/>
  <c r="BQ126" i="82"/>
  <c r="CD126" i="82" s="1"/>
  <c r="BR126" i="82"/>
  <c r="CE126" i="82" s="1"/>
  <c r="BS126" i="82"/>
  <c r="CF126" i="82" s="1"/>
  <c r="BH127" i="82"/>
  <c r="BI127" i="82"/>
  <c r="BJ127" i="82"/>
  <c r="BK127" i="82"/>
  <c r="BL127" i="82"/>
  <c r="BY127" i="82" s="1"/>
  <c r="BM127" i="82"/>
  <c r="BZ127" i="82" s="1"/>
  <c r="BN127" i="82"/>
  <c r="CA127" i="82" s="1"/>
  <c r="BO127" i="82"/>
  <c r="CB127" i="82" s="1"/>
  <c r="BP127" i="82"/>
  <c r="CC127" i="82" s="1"/>
  <c r="BQ127" i="82"/>
  <c r="CD127" i="82" s="1"/>
  <c r="BR127" i="82"/>
  <c r="CE127" i="82" s="1"/>
  <c r="BS127" i="82"/>
  <c r="CF127" i="82" s="1"/>
  <c r="BH128" i="82"/>
  <c r="BI128" i="82"/>
  <c r="BJ128" i="82"/>
  <c r="BK128" i="82"/>
  <c r="BL128" i="82"/>
  <c r="BY128" i="82" s="1"/>
  <c r="BM128" i="82"/>
  <c r="BZ128" i="82" s="1"/>
  <c r="BN128" i="82"/>
  <c r="CA128" i="82" s="1"/>
  <c r="BO128" i="82"/>
  <c r="CB128" i="82" s="1"/>
  <c r="BP128" i="82"/>
  <c r="CC128" i="82" s="1"/>
  <c r="BQ128" i="82"/>
  <c r="CD128" i="82" s="1"/>
  <c r="BR128" i="82"/>
  <c r="CE128" i="82" s="1"/>
  <c r="BS128" i="82"/>
  <c r="CF128" i="82" s="1"/>
  <c r="BH129" i="82"/>
  <c r="BI129" i="82"/>
  <c r="BJ129" i="82"/>
  <c r="BK129" i="82"/>
  <c r="BL129" i="82"/>
  <c r="BY129" i="82" s="1"/>
  <c r="BM129" i="82"/>
  <c r="BZ129" i="82" s="1"/>
  <c r="BN129" i="82"/>
  <c r="CA129" i="82" s="1"/>
  <c r="BP129" i="82"/>
  <c r="CC129" i="82" s="1"/>
  <c r="BQ129" i="82"/>
  <c r="CD129" i="82" s="1"/>
  <c r="BR129" i="82"/>
  <c r="CE129" i="82" s="1"/>
  <c r="BS129" i="82"/>
  <c r="CF129" i="82" s="1"/>
  <c r="BH130" i="82"/>
  <c r="BI130" i="82"/>
  <c r="BJ130" i="82"/>
  <c r="BK130" i="82"/>
  <c r="BL130" i="82"/>
  <c r="BY130" i="82" s="1"/>
  <c r="BM130" i="82"/>
  <c r="BZ130" i="82" s="1"/>
  <c r="BN130" i="82"/>
  <c r="CA130" i="82" s="1"/>
  <c r="BP130" i="82"/>
  <c r="CC130" i="82" s="1"/>
  <c r="BQ130" i="82"/>
  <c r="CD130" i="82" s="1"/>
  <c r="BR130" i="82"/>
  <c r="CE130" i="82" s="1"/>
  <c r="BS130" i="82"/>
  <c r="CF130" i="82" s="1"/>
  <c r="BH131" i="82"/>
  <c r="BI131" i="82"/>
  <c r="BJ131" i="82"/>
  <c r="BK131" i="82"/>
  <c r="BL131" i="82"/>
  <c r="BY131" i="82" s="1"/>
  <c r="BM131" i="82"/>
  <c r="BZ131" i="82" s="1"/>
  <c r="BN131" i="82"/>
  <c r="CA131" i="82" s="1"/>
  <c r="BO131" i="82"/>
  <c r="CB131" i="82" s="1"/>
  <c r="BP131" i="82"/>
  <c r="CC131" i="82" s="1"/>
  <c r="BQ131" i="82"/>
  <c r="CD131" i="82" s="1"/>
  <c r="BR131" i="82"/>
  <c r="CE131" i="82" s="1"/>
  <c r="BS131" i="82"/>
  <c r="CF131" i="82" s="1"/>
  <c r="BH132" i="82"/>
  <c r="BI132" i="82"/>
  <c r="BJ132" i="82"/>
  <c r="BK132" i="82"/>
  <c r="BL132" i="82"/>
  <c r="BY132" i="82" s="1"/>
  <c r="BM132" i="82"/>
  <c r="BZ132" i="82" s="1"/>
  <c r="BN132" i="82"/>
  <c r="CA132" i="82" s="1"/>
  <c r="BO132" i="82"/>
  <c r="CB132" i="82" s="1"/>
  <c r="BP132" i="82"/>
  <c r="CC132" i="82" s="1"/>
  <c r="BQ132" i="82"/>
  <c r="CD132" i="82" s="1"/>
  <c r="BR132" i="82"/>
  <c r="CE132" i="82" s="1"/>
  <c r="BH133" i="82"/>
  <c r="BI133" i="82"/>
  <c r="BJ133" i="82"/>
  <c r="BK133" i="82"/>
  <c r="BL133" i="82"/>
  <c r="BY133" i="82" s="1"/>
  <c r="BM133" i="82"/>
  <c r="BZ133" i="82" s="1"/>
  <c r="BN133" i="82"/>
  <c r="CA133" i="82" s="1"/>
  <c r="BP133" i="82"/>
  <c r="CC133" i="82" s="1"/>
  <c r="BQ133" i="82"/>
  <c r="CD133" i="82" s="1"/>
  <c r="BR133" i="82"/>
  <c r="CE133" i="82" s="1"/>
  <c r="BS133" i="82"/>
  <c r="CF133" i="82" s="1"/>
  <c r="BH134" i="82"/>
  <c r="BI134" i="82"/>
  <c r="BJ134" i="82"/>
  <c r="BK134" i="82"/>
  <c r="BL134" i="82"/>
  <c r="BY134" i="82" s="1"/>
  <c r="BM134" i="82"/>
  <c r="BZ134" i="82" s="1"/>
  <c r="BN134" i="82"/>
  <c r="CA134" i="82" s="1"/>
  <c r="BO134" i="82"/>
  <c r="CB134" i="82" s="1"/>
  <c r="BP134" i="82"/>
  <c r="CC134" i="82" s="1"/>
  <c r="BQ134" i="82"/>
  <c r="CD134" i="82" s="1"/>
  <c r="BR134" i="82"/>
  <c r="CE134" i="82" s="1"/>
  <c r="BS134" i="82"/>
  <c r="CF134" i="82" s="1"/>
  <c r="BH135" i="82"/>
  <c r="BI135" i="82"/>
  <c r="BJ135" i="82"/>
  <c r="BK135" i="82"/>
  <c r="BL135" i="82"/>
  <c r="BY135" i="82" s="1"/>
  <c r="BM135" i="82"/>
  <c r="BZ135" i="82" s="1"/>
  <c r="BN135" i="82"/>
  <c r="CA135" i="82" s="1"/>
  <c r="BO135" i="82"/>
  <c r="CB135" i="82" s="1"/>
  <c r="BP135" i="82"/>
  <c r="CC135" i="82" s="1"/>
  <c r="BQ135" i="82"/>
  <c r="CD135" i="82" s="1"/>
  <c r="BR135" i="82"/>
  <c r="CE135" i="82" s="1"/>
  <c r="BS135" i="82"/>
  <c r="CF135" i="82" s="1"/>
  <c r="BH136" i="82"/>
  <c r="BI136" i="82"/>
  <c r="BJ136" i="82"/>
  <c r="BK136" i="82"/>
  <c r="BL136" i="82"/>
  <c r="BY136" i="82" s="1"/>
  <c r="BM136" i="82"/>
  <c r="BZ136" i="82" s="1"/>
  <c r="BN136" i="82"/>
  <c r="CA136" i="82" s="1"/>
  <c r="BO136" i="82"/>
  <c r="CB136" i="82" s="1"/>
  <c r="BP136" i="82"/>
  <c r="CC136" i="82" s="1"/>
  <c r="BQ136" i="82"/>
  <c r="CD136" i="82" s="1"/>
  <c r="BR136" i="82"/>
  <c r="CE136" i="82" s="1"/>
  <c r="BS136" i="82"/>
  <c r="CF136" i="82" s="1"/>
  <c r="BH137" i="82"/>
  <c r="BI137" i="82"/>
  <c r="BJ137" i="82"/>
  <c r="BK137" i="82"/>
  <c r="BL137" i="82"/>
  <c r="BY137" i="82" s="1"/>
  <c r="BM137" i="82"/>
  <c r="BZ137" i="82" s="1"/>
  <c r="BP137" i="82"/>
  <c r="CC137" i="82" s="1"/>
  <c r="BQ137" i="82"/>
  <c r="CD137" i="82" s="1"/>
  <c r="BR137" i="82"/>
  <c r="CE137" i="82" s="1"/>
  <c r="BS137" i="82"/>
  <c r="CF137" i="82" s="1"/>
  <c r="BH138" i="82"/>
  <c r="BI138" i="82"/>
  <c r="BJ138" i="82"/>
  <c r="BK138" i="82"/>
  <c r="BL138" i="82"/>
  <c r="BY138" i="82" s="1"/>
  <c r="BM138" i="82"/>
  <c r="BZ138" i="82" s="1"/>
  <c r="BN138" i="82"/>
  <c r="CA138" i="82" s="1"/>
  <c r="BP138" i="82"/>
  <c r="CC138" i="82" s="1"/>
  <c r="BQ138" i="82"/>
  <c r="CD138" i="82" s="1"/>
  <c r="BR138" i="82"/>
  <c r="CE138" i="82" s="1"/>
  <c r="BS138" i="82"/>
  <c r="CF138" i="82" s="1"/>
  <c r="BH139" i="82"/>
  <c r="BI139" i="82"/>
  <c r="BJ139" i="82"/>
  <c r="BK139" i="82"/>
  <c r="BL139" i="82"/>
  <c r="BY139" i="82" s="1"/>
  <c r="BM139" i="82"/>
  <c r="BZ139" i="82" s="1"/>
  <c r="BN139" i="82"/>
  <c r="CA139" i="82" s="1"/>
  <c r="BO139" i="82"/>
  <c r="CB139" i="82" s="1"/>
  <c r="BP139" i="82"/>
  <c r="CC139" i="82" s="1"/>
  <c r="BQ139" i="82"/>
  <c r="CD139" i="82" s="1"/>
  <c r="BR139" i="82"/>
  <c r="CE139" i="82" s="1"/>
  <c r="BH140" i="82"/>
  <c r="BI140" i="82"/>
  <c r="BJ140" i="82"/>
  <c r="BK140" i="82"/>
  <c r="BL140" i="82"/>
  <c r="BY140" i="82" s="1"/>
  <c r="BM140" i="82"/>
  <c r="BZ140" i="82" s="1"/>
  <c r="BN140" i="82"/>
  <c r="CA140" i="82" s="1"/>
  <c r="BP140" i="82"/>
  <c r="CC140" i="82" s="1"/>
  <c r="BQ140" i="82"/>
  <c r="CD140" i="82" s="1"/>
  <c r="BR140" i="82"/>
  <c r="CE140" i="82" s="1"/>
  <c r="BS140" i="82"/>
  <c r="CF140" i="82" s="1"/>
  <c r="BH141" i="82"/>
  <c r="BI141" i="82"/>
  <c r="BJ141" i="82"/>
  <c r="BK141" i="82"/>
  <c r="BL141" i="82"/>
  <c r="BY141" i="82" s="1"/>
  <c r="BM141" i="82"/>
  <c r="BZ141" i="82" s="1"/>
  <c r="BN141" i="82"/>
  <c r="CA141" i="82" s="1"/>
  <c r="BP141" i="82"/>
  <c r="CC141" i="82" s="1"/>
  <c r="BQ141" i="82"/>
  <c r="CD141" i="82" s="1"/>
  <c r="BR141" i="82"/>
  <c r="CE141" i="82" s="1"/>
  <c r="BS141" i="82"/>
  <c r="CF141" i="82" s="1"/>
  <c r="BH142" i="82"/>
  <c r="BI142" i="82"/>
  <c r="BJ142" i="82"/>
  <c r="BK142" i="82"/>
  <c r="BL142" i="82"/>
  <c r="BY142" i="82" s="1"/>
  <c r="BM142" i="82"/>
  <c r="BZ142" i="82" s="1"/>
  <c r="BP142" i="82"/>
  <c r="CC142" i="82" s="1"/>
  <c r="BQ142" i="82"/>
  <c r="CD142" i="82" s="1"/>
  <c r="BR142" i="82"/>
  <c r="CE142" i="82" s="1"/>
  <c r="BS142" i="82"/>
  <c r="CF142" i="82" s="1"/>
  <c r="BH143" i="82"/>
  <c r="BI143" i="82"/>
  <c r="BJ143" i="82"/>
  <c r="BK143" i="82"/>
  <c r="BL143" i="82"/>
  <c r="BY143" i="82" s="1"/>
  <c r="BM143" i="82"/>
  <c r="BZ143" i="82" s="1"/>
  <c r="BN143" i="82"/>
  <c r="CA143" i="82" s="1"/>
  <c r="BO143" i="82"/>
  <c r="CB143" i="82" s="1"/>
  <c r="BP143" i="82"/>
  <c r="CC143" i="82" s="1"/>
  <c r="BQ143" i="82"/>
  <c r="CD143" i="82" s="1"/>
  <c r="BR143" i="82"/>
  <c r="CE143" i="82" s="1"/>
  <c r="BH144" i="82"/>
  <c r="BI144" i="82"/>
  <c r="BJ144" i="82"/>
  <c r="BK144" i="82"/>
  <c r="BL144" i="82"/>
  <c r="BY144" i="82" s="1"/>
  <c r="BM144" i="82"/>
  <c r="BZ144" i="82" s="1"/>
  <c r="BN144" i="82"/>
  <c r="CA144" i="82" s="1"/>
  <c r="BP144" i="82"/>
  <c r="CC144" i="82" s="1"/>
  <c r="BQ144" i="82"/>
  <c r="CD144" i="82" s="1"/>
  <c r="BR144" i="82"/>
  <c r="CE144" i="82" s="1"/>
  <c r="BS144" i="82"/>
  <c r="CF144" i="82" s="1"/>
  <c r="BH145" i="82"/>
  <c r="BI145" i="82"/>
  <c r="BJ145" i="82"/>
  <c r="BK145" i="82"/>
  <c r="BL145" i="82"/>
  <c r="BY145" i="82" s="1"/>
  <c r="BM145" i="82"/>
  <c r="BZ145" i="82" s="1"/>
  <c r="BN145" i="82"/>
  <c r="CA145" i="82" s="1"/>
  <c r="BO145" i="82"/>
  <c r="CB145" i="82" s="1"/>
  <c r="BP145" i="82"/>
  <c r="CC145" i="82" s="1"/>
  <c r="BQ145" i="82"/>
  <c r="CD145" i="82" s="1"/>
  <c r="BR145" i="82"/>
  <c r="CE145" i="82" s="1"/>
  <c r="BH146" i="82"/>
  <c r="BI146" i="82"/>
  <c r="BJ146" i="82"/>
  <c r="BK146" i="82"/>
  <c r="BL146" i="82"/>
  <c r="BY146" i="82" s="1"/>
  <c r="BM146" i="82"/>
  <c r="BZ146" i="82" s="1"/>
  <c r="BN146" i="82"/>
  <c r="CA146" i="82" s="1"/>
  <c r="BO146" i="82"/>
  <c r="CB146" i="82" s="1"/>
  <c r="BP146" i="82"/>
  <c r="CC146" i="82" s="1"/>
  <c r="BQ146" i="82"/>
  <c r="CD146" i="82" s="1"/>
  <c r="BR146" i="82"/>
  <c r="CE146" i="82" s="1"/>
  <c r="BH147" i="82"/>
  <c r="BI147" i="82"/>
  <c r="BJ147" i="82"/>
  <c r="BK147" i="82"/>
  <c r="BL147" i="82"/>
  <c r="BY147" i="82" s="1"/>
  <c r="BM147" i="82"/>
  <c r="BZ147" i="82" s="1"/>
  <c r="BN147" i="82"/>
  <c r="CA147" i="82" s="1"/>
  <c r="BP147" i="82"/>
  <c r="CC147" i="82" s="1"/>
  <c r="BQ147" i="82"/>
  <c r="CD147" i="82" s="1"/>
  <c r="BR147" i="82"/>
  <c r="CE147" i="82" s="1"/>
  <c r="BS147" i="82"/>
  <c r="CF147" i="82" s="1"/>
  <c r="BH148" i="82"/>
  <c r="BI148" i="82"/>
  <c r="BJ148" i="82"/>
  <c r="BK148" i="82"/>
  <c r="BL148" i="82"/>
  <c r="BY148" i="82" s="1"/>
  <c r="BM148" i="82"/>
  <c r="BZ148" i="82" s="1"/>
  <c r="BN148" i="82"/>
  <c r="CA148" i="82" s="1"/>
  <c r="BO148" i="82"/>
  <c r="CB148" i="82" s="1"/>
  <c r="BP148" i="82"/>
  <c r="CC148" i="82" s="1"/>
  <c r="BQ148" i="82"/>
  <c r="CD148" i="82" s="1"/>
  <c r="BR148" i="82"/>
  <c r="CE148" i="82" s="1"/>
  <c r="BS148" i="82"/>
  <c r="CF148" i="82" s="1"/>
  <c r="BH149" i="82"/>
  <c r="BI149" i="82"/>
  <c r="BJ149" i="82"/>
  <c r="BK149" i="82"/>
  <c r="BL149" i="82"/>
  <c r="BY149" i="82" s="1"/>
  <c r="BM149" i="82"/>
  <c r="BZ149" i="82" s="1"/>
  <c r="BN149" i="82"/>
  <c r="CA149" i="82" s="1"/>
  <c r="BO149" i="82"/>
  <c r="CB149" i="82" s="1"/>
  <c r="BP149" i="82"/>
  <c r="CC149" i="82" s="1"/>
  <c r="BQ149" i="82"/>
  <c r="CD149" i="82" s="1"/>
  <c r="BR149" i="82"/>
  <c r="CE149" i="82" s="1"/>
  <c r="BS149" i="82"/>
  <c r="CF149" i="82" s="1"/>
  <c r="BH150" i="82"/>
  <c r="BI150" i="82"/>
  <c r="BJ150" i="82"/>
  <c r="BK150" i="82"/>
  <c r="BL150" i="82"/>
  <c r="BY150" i="82" s="1"/>
  <c r="BM150" i="82"/>
  <c r="BZ150" i="82" s="1"/>
  <c r="BN150" i="82"/>
  <c r="CA150" i="82" s="1"/>
  <c r="BO150" i="82"/>
  <c r="CB150" i="82" s="1"/>
  <c r="BP150" i="82"/>
  <c r="CC150" i="82" s="1"/>
  <c r="BQ150" i="82"/>
  <c r="CD150" i="82" s="1"/>
  <c r="BR150" i="82"/>
  <c r="CE150" i="82" s="1"/>
  <c r="BS150" i="82"/>
  <c r="CF150" i="82" s="1"/>
  <c r="BH151" i="82"/>
  <c r="BI151" i="82"/>
  <c r="BJ151" i="82"/>
  <c r="BK151" i="82"/>
  <c r="BL151" i="82"/>
  <c r="BY151" i="82" s="1"/>
  <c r="BM151" i="82"/>
  <c r="BZ151" i="82" s="1"/>
  <c r="BN151" i="82"/>
  <c r="CA151" i="82" s="1"/>
  <c r="BP151" i="82"/>
  <c r="CC151" i="82" s="1"/>
  <c r="BQ151" i="82"/>
  <c r="CD151" i="82" s="1"/>
  <c r="BR151" i="82"/>
  <c r="CE151" i="82" s="1"/>
  <c r="BS151" i="82"/>
  <c r="CF151" i="82" s="1"/>
  <c r="BH152" i="82"/>
  <c r="BI152" i="82"/>
  <c r="BJ152" i="82"/>
  <c r="BK152" i="82"/>
  <c r="BL152" i="82"/>
  <c r="BY152" i="82" s="1"/>
  <c r="BM152" i="82"/>
  <c r="BZ152" i="82" s="1"/>
  <c r="BN152" i="82"/>
  <c r="CA152" i="82" s="1"/>
  <c r="BO152" i="82"/>
  <c r="CB152" i="82" s="1"/>
  <c r="BP152" i="82"/>
  <c r="CC152" i="82" s="1"/>
  <c r="BQ152" i="82"/>
  <c r="CD152" i="82" s="1"/>
  <c r="BR152" i="82"/>
  <c r="CE152" i="82" s="1"/>
  <c r="BS152" i="82"/>
  <c r="CF152" i="82" s="1"/>
  <c r="BH153" i="82"/>
  <c r="BI153" i="82"/>
  <c r="BJ153" i="82"/>
  <c r="BK153" i="82"/>
  <c r="BL153" i="82"/>
  <c r="BY153" i="82" s="1"/>
  <c r="BM153" i="82"/>
  <c r="BZ153" i="82" s="1"/>
  <c r="BN153" i="82"/>
  <c r="CA153" i="82" s="1"/>
  <c r="BP153" i="82"/>
  <c r="CC153" i="82" s="1"/>
  <c r="BQ153" i="82"/>
  <c r="CD153" i="82" s="1"/>
  <c r="BR153" i="82"/>
  <c r="CE153" i="82" s="1"/>
  <c r="BS153" i="82"/>
  <c r="CF153" i="82" s="1"/>
  <c r="BH154" i="82"/>
  <c r="BI154" i="82"/>
  <c r="BJ154" i="82"/>
  <c r="BK154" i="82"/>
  <c r="BL154" i="82"/>
  <c r="BY154" i="82" s="1"/>
  <c r="BM154" i="82"/>
  <c r="BZ154" i="82" s="1"/>
  <c r="BN154" i="82"/>
  <c r="CA154" i="82" s="1"/>
  <c r="BP154" i="82"/>
  <c r="CC154" i="82" s="1"/>
  <c r="BQ154" i="82"/>
  <c r="CD154" i="82" s="1"/>
  <c r="BR154" i="82"/>
  <c r="CE154" i="82" s="1"/>
  <c r="BS154" i="82"/>
  <c r="CF154" i="82" s="1"/>
  <c r="BH155" i="82"/>
  <c r="BI155" i="82"/>
  <c r="BJ155" i="82"/>
  <c r="BK155" i="82"/>
  <c r="BL155" i="82"/>
  <c r="BY155" i="82" s="1"/>
  <c r="BM155" i="82"/>
  <c r="BZ155" i="82" s="1"/>
  <c r="BN155" i="82"/>
  <c r="CA155" i="82" s="1"/>
  <c r="BP155" i="82"/>
  <c r="CC155" i="82" s="1"/>
  <c r="BQ155" i="82"/>
  <c r="CD155" i="82" s="1"/>
  <c r="BR155" i="82"/>
  <c r="CE155" i="82" s="1"/>
  <c r="BS155" i="82"/>
  <c r="CF155" i="82" s="1"/>
  <c r="BH156" i="82"/>
  <c r="BI156" i="82"/>
  <c r="BJ156" i="82"/>
  <c r="BK156" i="82"/>
  <c r="BL156" i="82"/>
  <c r="BY156" i="82" s="1"/>
  <c r="BM156" i="82"/>
  <c r="BZ156" i="82" s="1"/>
  <c r="BN156" i="82"/>
  <c r="CA156" i="82" s="1"/>
  <c r="BP156" i="82"/>
  <c r="CC156" i="82" s="1"/>
  <c r="BQ156" i="82"/>
  <c r="CD156" i="82" s="1"/>
  <c r="BR156" i="82"/>
  <c r="CE156" i="82" s="1"/>
  <c r="BS156" i="82"/>
  <c r="CF156" i="82" s="1"/>
  <c r="BH157" i="82"/>
  <c r="BI157" i="82"/>
  <c r="BJ157" i="82"/>
  <c r="BK157" i="82"/>
  <c r="BL157" i="82"/>
  <c r="BY157" i="82" s="1"/>
  <c r="BM157" i="82"/>
  <c r="BZ157" i="82" s="1"/>
  <c r="BN157" i="82"/>
  <c r="CA157" i="82" s="1"/>
  <c r="BP157" i="82"/>
  <c r="CC157" i="82" s="1"/>
  <c r="BQ157" i="82"/>
  <c r="CD157" i="82" s="1"/>
  <c r="BR157" i="82"/>
  <c r="CE157" i="82" s="1"/>
  <c r="BS157" i="82"/>
  <c r="CF157" i="82" s="1"/>
  <c r="BH158" i="82"/>
  <c r="BI158" i="82"/>
  <c r="BJ158" i="82"/>
  <c r="BK158" i="82"/>
  <c r="BL158" i="82"/>
  <c r="BY158" i="82" s="1"/>
  <c r="BM158" i="82"/>
  <c r="BZ158" i="82" s="1"/>
  <c r="BN158" i="82"/>
  <c r="CA158" i="82" s="1"/>
  <c r="BO158" i="82"/>
  <c r="CB158" i="82" s="1"/>
  <c r="BP158" i="82"/>
  <c r="CC158" i="82" s="1"/>
  <c r="BQ158" i="82"/>
  <c r="CD158" i="82" s="1"/>
  <c r="BR158" i="82"/>
  <c r="CE158" i="82" s="1"/>
  <c r="BS158" i="82"/>
  <c r="CF158" i="82" s="1"/>
  <c r="BH159" i="82"/>
  <c r="BI159" i="82"/>
  <c r="BJ159" i="82"/>
  <c r="BK159" i="82"/>
  <c r="BL159" i="82"/>
  <c r="BY159" i="82" s="1"/>
  <c r="BM159" i="82"/>
  <c r="BZ159" i="82" s="1"/>
  <c r="BN159" i="82"/>
  <c r="CA159" i="82" s="1"/>
  <c r="BO159" i="82"/>
  <c r="CB159" i="82" s="1"/>
  <c r="BP159" i="82"/>
  <c r="CC159" i="82" s="1"/>
  <c r="BQ159" i="82"/>
  <c r="CD159" i="82" s="1"/>
  <c r="BS159" i="82"/>
  <c r="CF159" i="82" s="1"/>
  <c r="BH160" i="82"/>
  <c r="BI160" i="82"/>
  <c r="BJ160" i="82"/>
  <c r="BK160" i="82"/>
  <c r="BL160" i="82"/>
  <c r="BY160" i="82" s="1"/>
  <c r="BM160" i="82"/>
  <c r="BZ160" i="82" s="1"/>
  <c r="BN160" i="82"/>
  <c r="CA160" i="82" s="1"/>
  <c r="BP160" i="82"/>
  <c r="CC160" i="82" s="1"/>
  <c r="BQ160" i="82"/>
  <c r="CD160" i="82" s="1"/>
  <c r="BR160" i="82"/>
  <c r="CE160" i="82" s="1"/>
  <c r="BS160" i="82"/>
  <c r="CF160" i="82" s="1"/>
  <c r="BH161" i="82"/>
  <c r="BI161" i="82"/>
  <c r="BJ161" i="82"/>
  <c r="BK161" i="82"/>
  <c r="BL161" i="82"/>
  <c r="BY161" i="82" s="1"/>
  <c r="BM161" i="82"/>
  <c r="BZ161" i="82" s="1"/>
  <c r="BN161" i="82"/>
  <c r="CA161" i="82" s="1"/>
  <c r="BP161" i="82"/>
  <c r="CC161" i="82" s="1"/>
  <c r="BQ161" i="82"/>
  <c r="CD161" i="82" s="1"/>
  <c r="BR161" i="82"/>
  <c r="CE161" i="82" s="1"/>
  <c r="BS161" i="82"/>
  <c r="CF161" i="82" s="1"/>
  <c r="BH162" i="82"/>
  <c r="BI162" i="82"/>
  <c r="BJ162" i="82"/>
  <c r="BK162" i="82"/>
  <c r="BL162" i="82"/>
  <c r="BY162" i="82" s="1"/>
  <c r="BM162" i="82"/>
  <c r="BZ162" i="82" s="1"/>
  <c r="BN162" i="82"/>
  <c r="CA162" i="82" s="1"/>
  <c r="BO162" i="82"/>
  <c r="CB162" i="82" s="1"/>
  <c r="BP162" i="82"/>
  <c r="CC162" i="82" s="1"/>
  <c r="BQ162" i="82"/>
  <c r="CD162" i="82" s="1"/>
  <c r="BR162" i="82"/>
  <c r="CE162" i="82" s="1"/>
  <c r="BH163" i="82"/>
  <c r="BI163" i="82"/>
  <c r="BJ163" i="82"/>
  <c r="BK163" i="82"/>
  <c r="BL163" i="82"/>
  <c r="BY163" i="82" s="1"/>
  <c r="BM163" i="82"/>
  <c r="BZ163" i="82" s="1"/>
  <c r="BN163" i="82"/>
  <c r="CA163" i="82" s="1"/>
  <c r="BO163" i="82"/>
  <c r="CB163" i="82" s="1"/>
  <c r="BP163" i="82"/>
  <c r="CC163" i="82" s="1"/>
  <c r="BQ163" i="82"/>
  <c r="CD163" i="82" s="1"/>
  <c r="BR163" i="82"/>
  <c r="CE163" i="82" s="1"/>
  <c r="BH164" i="82"/>
  <c r="BI164" i="82"/>
  <c r="BJ164" i="82"/>
  <c r="BK164" i="82"/>
  <c r="BL164" i="82"/>
  <c r="BY164" i="82" s="1"/>
  <c r="BM164" i="82"/>
  <c r="BZ164" i="82" s="1"/>
  <c r="BN164" i="82"/>
  <c r="CA164" i="82" s="1"/>
  <c r="BP164" i="82"/>
  <c r="CC164" i="82" s="1"/>
  <c r="BQ164" i="82"/>
  <c r="CD164" i="82" s="1"/>
  <c r="BR164" i="82"/>
  <c r="CE164" i="82" s="1"/>
  <c r="BS164" i="82"/>
  <c r="CF164" i="82" s="1"/>
  <c r="BH165" i="82"/>
  <c r="BI165" i="82"/>
  <c r="BJ165" i="82"/>
  <c r="BK165" i="82"/>
  <c r="BL165" i="82"/>
  <c r="BY165" i="82" s="1"/>
  <c r="BM165" i="82"/>
  <c r="BZ165" i="82" s="1"/>
  <c r="BP165" i="82"/>
  <c r="CC165" i="82" s="1"/>
  <c r="BQ165" i="82"/>
  <c r="CD165" i="82" s="1"/>
  <c r="BR165" i="82"/>
  <c r="CE165" i="82" s="1"/>
  <c r="BS165" i="82"/>
  <c r="CF165" i="82" s="1"/>
  <c r="BH166" i="82"/>
  <c r="BI166" i="82"/>
  <c r="BJ166" i="82"/>
  <c r="BK166" i="82"/>
  <c r="BL166" i="82"/>
  <c r="BY166" i="82" s="1"/>
  <c r="BM166" i="82"/>
  <c r="BZ166" i="82" s="1"/>
  <c r="BN166" i="82"/>
  <c r="CA166" i="82" s="1"/>
  <c r="BP166" i="82"/>
  <c r="CC166" i="82" s="1"/>
  <c r="BQ166" i="82"/>
  <c r="CD166" i="82" s="1"/>
  <c r="BR166" i="82"/>
  <c r="CE166" i="82" s="1"/>
  <c r="BS166" i="82"/>
  <c r="CF166" i="82" s="1"/>
  <c r="BH167" i="82"/>
  <c r="BI167" i="82"/>
  <c r="BJ167" i="82"/>
  <c r="BK167" i="82"/>
  <c r="BL167" i="82"/>
  <c r="BY167" i="82" s="1"/>
  <c r="BM167" i="82"/>
  <c r="BZ167" i="82" s="1"/>
  <c r="BN167" i="82"/>
  <c r="CA167" i="82" s="1"/>
  <c r="BO167" i="82"/>
  <c r="CB167" i="82" s="1"/>
  <c r="BP167" i="82"/>
  <c r="CC167" i="82" s="1"/>
  <c r="BQ167" i="82"/>
  <c r="CD167" i="82" s="1"/>
  <c r="BR167" i="82"/>
  <c r="CE167" i="82" s="1"/>
  <c r="BS167" i="82"/>
  <c r="CF167" i="82" s="1"/>
  <c r="BH168" i="82"/>
  <c r="BI168" i="82"/>
  <c r="BJ168" i="82"/>
  <c r="BK168" i="82"/>
  <c r="BL168" i="82"/>
  <c r="BY168" i="82" s="1"/>
  <c r="BM168" i="82"/>
  <c r="BZ168" i="82" s="1"/>
  <c r="BN168" i="82"/>
  <c r="CA168" i="82" s="1"/>
  <c r="BO168" i="82"/>
  <c r="CB168" i="82" s="1"/>
  <c r="BP168" i="82"/>
  <c r="CC168" i="82" s="1"/>
  <c r="BQ168" i="82"/>
  <c r="CD168" i="82" s="1"/>
  <c r="BR168" i="82"/>
  <c r="CE168" i="82" s="1"/>
  <c r="BS168" i="82"/>
  <c r="CF168" i="82" s="1"/>
  <c r="BH169" i="82"/>
  <c r="BI169" i="82"/>
  <c r="BJ169" i="82"/>
  <c r="BK169" i="82"/>
  <c r="BL169" i="82"/>
  <c r="BY169" i="82" s="1"/>
  <c r="BM169" i="82"/>
  <c r="BZ169" i="82" s="1"/>
  <c r="BN169" i="82"/>
  <c r="CA169" i="82" s="1"/>
  <c r="BO169" i="82"/>
  <c r="CB169" i="82" s="1"/>
  <c r="BP169" i="82"/>
  <c r="CC169" i="82" s="1"/>
  <c r="BQ169" i="82"/>
  <c r="CD169" i="82" s="1"/>
  <c r="BR169" i="82"/>
  <c r="CE169" i="82" s="1"/>
  <c r="BS169" i="82"/>
  <c r="CF169" i="82" s="1"/>
  <c r="BH170" i="82"/>
  <c r="BI170" i="82"/>
  <c r="BJ170" i="82"/>
  <c r="BK170" i="82"/>
  <c r="BL170" i="82"/>
  <c r="BY170" i="82" s="1"/>
  <c r="BM170" i="82"/>
  <c r="BZ170" i="82" s="1"/>
  <c r="BN170" i="82"/>
  <c r="CA170" i="82" s="1"/>
  <c r="BO170" i="82"/>
  <c r="CB170" i="82" s="1"/>
  <c r="BP170" i="82"/>
  <c r="CC170" i="82" s="1"/>
  <c r="BQ170" i="82"/>
  <c r="CD170" i="82" s="1"/>
  <c r="BR170" i="82"/>
  <c r="CE170" i="82" s="1"/>
  <c r="BS170" i="82"/>
  <c r="CF170" i="82" s="1"/>
  <c r="BH171" i="82"/>
  <c r="BI171" i="82"/>
  <c r="BJ171" i="82"/>
  <c r="BK171" i="82"/>
  <c r="BL171" i="82"/>
  <c r="BY171" i="82" s="1"/>
  <c r="BM171" i="82"/>
  <c r="BZ171" i="82" s="1"/>
  <c r="BN171" i="82"/>
  <c r="CA171" i="82" s="1"/>
  <c r="BO171" i="82"/>
  <c r="CB171" i="82" s="1"/>
  <c r="BP171" i="82"/>
  <c r="CC171" i="82" s="1"/>
  <c r="BQ171" i="82"/>
  <c r="CD171" i="82" s="1"/>
  <c r="BR171" i="82"/>
  <c r="CE171" i="82" s="1"/>
  <c r="BS171" i="82"/>
  <c r="CF171" i="82" s="1"/>
  <c r="BH172" i="82"/>
  <c r="BI172" i="82"/>
  <c r="BJ172" i="82"/>
  <c r="BK172" i="82"/>
  <c r="BL172" i="82"/>
  <c r="BY172" i="82" s="1"/>
  <c r="BM172" i="82"/>
  <c r="BZ172" i="82" s="1"/>
  <c r="BN172" i="82"/>
  <c r="CA172" i="82" s="1"/>
  <c r="BP172" i="82"/>
  <c r="CC172" i="82" s="1"/>
  <c r="BQ172" i="82"/>
  <c r="CD172" i="82" s="1"/>
  <c r="BR172" i="82"/>
  <c r="CE172" i="82" s="1"/>
  <c r="BS172" i="82"/>
  <c r="CF172" i="82" s="1"/>
  <c r="BH173" i="82"/>
  <c r="BI173" i="82"/>
  <c r="BJ173" i="82"/>
  <c r="BK173" i="82"/>
  <c r="BL173" i="82"/>
  <c r="BY173" i="82" s="1"/>
  <c r="BM173" i="82"/>
  <c r="BZ173" i="82" s="1"/>
  <c r="BN173" i="82"/>
  <c r="CA173" i="82" s="1"/>
  <c r="BP173" i="82"/>
  <c r="CC173" i="82" s="1"/>
  <c r="BQ173" i="82"/>
  <c r="CD173" i="82" s="1"/>
  <c r="BR173" i="82"/>
  <c r="CE173" i="82" s="1"/>
  <c r="BS173" i="82"/>
  <c r="CF173" i="82" s="1"/>
  <c r="BH174" i="82"/>
  <c r="BI174" i="82"/>
  <c r="BJ174" i="82"/>
  <c r="BK174" i="82"/>
  <c r="BL174" i="82"/>
  <c r="BY174" i="82" s="1"/>
  <c r="BM174" i="82"/>
  <c r="BZ174" i="82" s="1"/>
  <c r="BN174" i="82"/>
  <c r="CA174" i="82" s="1"/>
  <c r="BO174" i="82"/>
  <c r="CB174" i="82" s="1"/>
  <c r="BP174" i="82"/>
  <c r="CC174" i="82" s="1"/>
  <c r="BQ174" i="82"/>
  <c r="CD174" i="82" s="1"/>
  <c r="BR174" i="82"/>
  <c r="CE174" i="82" s="1"/>
  <c r="BS174" i="82"/>
  <c r="CF174" i="82" s="1"/>
  <c r="BH175" i="82"/>
  <c r="BI175" i="82"/>
  <c r="BJ175" i="82"/>
  <c r="BK175" i="82"/>
  <c r="BL175" i="82"/>
  <c r="BY175" i="82" s="1"/>
  <c r="BM175" i="82"/>
  <c r="BZ175" i="82" s="1"/>
  <c r="BN175" i="82"/>
  <c r="CA175" i="82" s="1"/>
  <c r="BO175" i="82"/>
  <c r="CB175" i="82" s="1"/>
  <c r="BP175" i="82"/>
  <c r="CC175" i="82" s="1"/>
  <c r="BQ175" i="82"/>
  <c r="CD175" i="82" s="1"/>
  <c r="BR175" i="82"/>
  <c r="CE175" i="82" s="1"/>
  <c r="BH176" i="82"/>
  <c r="BI176" i="82"/>
  <c r="BJ176" i="82"/>
  <c r="BK176" i="82"/>
  <c r="BL176" i="82"/>
  <c r="BY176" i="82" s="1"/>
  <c r="BM176" i="82"/>
  <c r="BZ176" i="82" s="1"/>
  <c r="BN176" i="82"/>
  <c r="CA176" i="82" s="1"/>
  <c r="BP176" i="82"/>
  <c r="CC176" i="82" s="1"/>
  <c r="BQ176" i="82"/>
  <c r="CD176" i="82" s="1"/>
  <c r="BR176" i="82"/>
  <c r="CE176" i="82" s="1"/>
  <c r="BS176" i="82"/>
  <c r="CF176" i="82" s="1"/>
  <c r="BH177" i="82"/>
  <c r="BI177" i="82"/>
  <c r="BJ177" i="82"/>
  <c r="BK177" i="82"/>
  <c r="BL177" i="82"/>
  <c r="BY177" i="82" s="1"/>
  <c r="BM177" i="82"/>
  <c r="BZ177" i="82" s="1"/>
  <c r="BN177" i="82"/>
  <c r="CA177" i="82" s="1"/>
  <c r="BO177" i="82"/>
  <c r="CB177" i="82" s="1"/>
  <c r="BP177" i="82"/>
  <c r="CC177" i="82" s="1"/>
  <c r="BQ177" i="82"/>
  <c r="CD177" i="82" s="1"/>
  <c r="BR177" i="82"/>
  <c r="CE177" i="82" s="1"/>
  <c r="BS177" i="82"/>
  <c r="CF177" i="82" s="1"/>
  <c r="BH178" i="82"/>
  <c r="BI178" i="82"/>
  <c r="BJ178" i="82"/>
  <c r="BK178" i="82"/>
  <c r="BL178" i="82"/>
  <c r="BY178" i="82" s="1"/>
  <c r="BM178" i="82"/>
  <c r="BZ178" i="82" s="1"/>
  <c r="BN178" i="82"/>
  <c r="CA178" i="82" s="1"/>
  <c r="BO178" i="82"/>
  <c r="CB178" i="82" s="1"/>
  <c r="BP178" i="82"/>
  <c r="CC178" i="82" s="1"/>
  <c r="BQ178" i="82"/>
  <c r="CD178" i="82" s="1"/>
  <c r="BR178" i="82"/>
  <c r="CE178" i="82" s="1"/>
  <c r="BS178" i="82"/>
  <c r="CF178" i="82" s="1"/>
  <c r="BH179" i="82"/>
  <c r="BI179" i="82"/>
  <c r="BJ179" i="82"/>
  <c r="BK179" i="82"/>
  <c r="BL179" i="82"/>
  <c r="BY179" i="82" s="1"/>
  <c r="BM179" i="82"/>
  <c r="BZ179" i="82" s="1"/>
  <c r="BN179" i="82"/>
  <c r="CA179" i="82" s="1"/>
  <c r="BO179" i="82"/>
  <c r="CB179" i="82" s="1"/>
  <c r="BP179" i="82"/>
  <c r="CC179" i="82" s="1"/>
  <c r="BQ179" i="82"/>
  <c r="CD179" i="82" s="1"/>
  <c r="BR179" i="82"/>
  <c r="CE179" i="82" s="1"/>
  <c r="BS179" i="82"/>
  <c r="CF179" i="82" s="1"/>
  <c r="BH180" i="82"/>
  <c r="BI180" i="82"/>
  <c r="BJ180" i="82"/>
  <c r="BK180" i="82"/>
  <c r="BL180" i="82"/>
  <c r="BY180" i="82" s="1"/>
  <c r="BM180" i="82"/>
  <c r="BZ180" i="82" s="1"/>
  <c r="BP180" i="82"/>
  <c r="CC180" i="82" s="1"/>
  <c r="BQ180" i="82"/>
  <c r="CD180" i="82" s="1"/>
  <c r="BR180" i="82"/>
  <c r="CE180" i="82" s="1"/>
  <c r="BS180" i="82"/>
  <c r="CF180" i="82" s="1"/>
  <c r="BH181" i="82"/>
  <c r="BI181" i="82"/>
  <c r="BJ181" i="82"/>
  <c r="BK181" i="82"/>
  <c r="BL181" i="82"/>
  <c r="BY181" i="82" s="1"/>
  <c r="BM181" i="82"/>
  <c r="BZ181" i="82" s="1"/>
  <c r="BN181" i="82"/>
  <c r="CA181" i="82" s="1"/>
  <c r="BO181" i="82"/>
  <c r="CB181" i="82" s="1"/>
  <c r="BP181" i="82"/>
  <c r="CC181" i="82" s="1"/>
  <c r="BQ181" i="82"/>
  <c r="CD181" i="82" s="1"/>
  <c r="BR181" i="82"/>
  <c r="CE181" i="82" s="1"/>
  <c r="BS181" i="82"/>
  <c r="CF181" i="82" s="1"/>
  <c r="BH182" i="82"/>
  <c r="BI182" i="82"/>
  <c r="BJ182" i="82"/>
  <c r="BK182" i="82"/>
  <c r="BL182" i="82"/>
  <c r="BY182" i="82" s="1"/>
  <c r="BM182" i="82"/>
  <c r="BZ182" i="82" s="1"/>
  <c r="BP182" i="82"/>
  <c r="CC182" i="82" s="1"/>
  <c r="BQ182" i="82"/>
  <c r="CD182" i="82" s="1"/>
  <c r="BR182" i="82"/>
  <c r="CE182" i="82" s="1"/>
  <c r="BS182" i="82"/>
  <c r="CF182" i="82" s="1"/>
  <c r="BH183" i="82"/>
  <c r="BI183" i="82"/>
  <c r="BJ183" i="82"/>
  <c r="BK183" i="82"/>
  <c r="BL183" i="82"/>
  <c r="BY183" i="82" s="1"/>
  <c r="BM183" i="82"/>
  <c r="BZ183" i="82" s="1"/>
  <c r="BN183" i="82"/>
  <c r="CA183" i="82" s="1"/>
  <c r="BO183" i="82"/>
  <c r="CB183" i="82" s="1"/>
  <c r="BP183" i="82"/>
  <c r="CC183" i="82" s="1"/>
  <c r="BQ183" i="82"/>
  <c r="CD183" i="82" s="1"/>
  <c r="BR183" i="82"/>
  <c r="CE183" i="82" s="1"/>
  <c r="BS183" i="82"/>
  <c r="CF183" i="82" s="1"/>
  <c r="BH184" i="82"/>
  <c r="BI184" i="82"/>
  <c r="BJ184" i="82"/>
  <c r="BK184" i="82"/>
  <c r="BL184" i="82"/>
  <c r="BY184" i="82" s="1"/>
  <c r="BM184" i="82"/>
  <c r="BZ184" i="82" s="1"/>
  <c r="BN184" i="82"/>
  <c r="CA184" i="82" s="1"/>
  <c r="BO184" i="82"/>
  <c r="CB184" i="82" s="1"/>
  <c r="BP184" i="82"/>
  <c r="CC184" i="82" s="1"/>
  <c r="BQ184" i="82"/>
  <c r="CD184" i="82" s="1"/>
  <c r="BR184" i="82"/>
  <c r="CE184" i="82" s="1"/>
  <c r="BS184" i="82"/>
  <c r="CF184" i="82" s="1"/>
  <c r="BH185" i="82"/>
  <c r="BI185" i="82"/>
  <c r="BJ185" i="82"/>
  <c r="BK185" i="82"/>
  <c r="BL185" i="82"/>
  <c r="BY185" i="82" s="1"/>
  <c r="BM185" i="82"/>
  <c r="BZ185" i="82" s="1"/>
  <c r="BN185" i="82"/>
  <c r="CA185" i="82" s="1"/>
  <c r="BO185" i="82"/>
  <c r="CB185" i="82" s="1"/>
  <c r="BP185" i="82"/>
  <c r="CC185" i="82" s="1"/>
  <c r="BQ185" i="82"/>
  <c r="CD185" i="82" s="1"/>
  <c r="BR185" i="82"/>
  <c r="CE185" i="82" s="1"/>
  <c r="BS185" i="82"/>
  <c r="CF185" i="82" s="1"/>
  <c r="BH186" i="82"/>
  <c r="BI186" i="82"/>
  <c r="BJ186" i="82"/>
  <c r="BK186" i="82"/>
  <c r="BL186" i="82"/>
  <c r="BY186" i="82" s="1"/>
  <c r="BM186" i="82"/>
  <c r="BZ186" i="82" s="1"/>
  <c r="BN186" i="82"/>
  <c r="CA186" i="82" s="1"/>
  <c r="BO186" i="82"/>
  <c r="CB186" i="82" s="1"/>
  <c r="BP186" i="82"/>
  <c r="CC186" i="82" s="1"/>
  <c r="BQ186" i="82"/>
  <c r="CD186" i="82" s="1"/>
  <c r="BS186" i="82"/>
  <c r="CF186" i="82" s="1"/>
  <c r="BH187" i="82"/>
  <c r="BI187" i="82"/>
  <c r="BJ187" i="82"/>
  <c r="BK187" i="82"/>
  <c r="BL187" i="82"/>
  <c r="BY187" i="82" s="1"/>
  <c r="BM187" i="82"/>
  <c r="BZ187" i="82" s="1"/>
  <c r="BN187" i="82"/>
  <c r="CA187" i="82" s="1"/>
  <c r="BP187" i="82"/>
  <c r="CC187" i="82" s="1"/>
  <c r="BQ187" i="82"/>
  <c r="CD187" i="82" s="1"/>
  <c r="BR187" i="82"/>
  <c r="CE187" i="82" s="1"/>
  <c r="BS187" i="82"/>
  <c r="CF187" i="82" s="1"/>
  <c r="BH188" i="82"/>
  <c r="BI188" i="82"/>
  <c r="BJ188" i="82"/>
  <c r="BK188" i="82"/>
  <c r="BL188" i="82"/>
  <c r="BY188" i="82" s="1"/>
  <c r="BM188" i="82"/>
  <c r="BZ188" i="82" s="1"/>
  <c r="BN188" i="82"/>
  <c r="CA188" i="82" s="1"/>
  <c r="BP188" i="82"/>
  <c r="CC188" i="82" s="1"/>
  <c r="BQ188" i="82"/>
  <c r="CD188" i="82" s="1"/>
  <c r="BR188" i="82"/>
  <c r="CE188" i="82" s="1"/>
  <c r="BS188" i="82"/>
  <c r="CF188" i="82" s="1"/>
  <c r="BH189" i="82"/>
  <c r="BI189" i="82"/>
  <c r="BJ189" i="82"/>
  <c r="BK189" i="82"/>
  <c r="BL189" i="82"/>
  <c r="BY189" i="82" s="1"/>
  <c r="BM189" i="82"/>
  <c r="BZ189" i="82" s="1"/>
  <c r="BN189" i="82"/>
  <c r="CA189" i="82" s="1"/>
  <c r="BP189" i="82"/>
  <c r="CC189" i="82" s="1"/>
  <c r="BQ189" i="82"/>
  <c r="CD189" i="82" s="1"/>
  <c r="BR189" i="82"/>
  <c r="CE189" i="82" s="1"/>
  <c r="BS189" i="82"/>
  <c r="CF189" i="82" s="1"/>
  <c r="BH190" i="82"/>
  <c r="BI190" i="82"/>
  <c r="BJ190" i="82"/>
  <c r="BK190" i="82"/>
  <c r="BL190" i="82"/>
  <c r="BY190" i="82" s="1"/>
  <c r="BM190" i="82"/>
  <c r="BZ190" i="82" s="1"/>
  <c r="BN190" i="82"/>
  <c r="CA190" i="82" s="1"/>
  <c r="BO190" i="82"/>
  <c r="CB190" i="82" s="1"/>
  <c r="BP190" i="82"/>
  <c r="CC190" i="82" s="1"/>
  <c r="BQ190" i="82"/>
  <c r="CD190" i="82" s="1"/>
  <c r="BR190" i="82"/>
  <c r="CE190" i="82" s="1"/>
  <c r="BS190" i="82"/>
  <c r="CF190" i="82" s="1"/>
  <c r="BH191" i="82"/>
  <c r="BI191" i="82"/>
  <c r="BJ191" i="82"/>
  <c r="BK191" i="82"/>
  <c r="BL191" i="82"/>
  <c r="BY191" i="82" s="1"/>
  <c r="BM191" i="82"/>
  <c r="BZ191" i="82" s="1"/>
  <c r="BN191" i="82"/>
  <c r="CA191" i="82" s="1"/>
  <c r="BO191" i="82"/>
  <c r="CB191" i="82" s="1"/>
  <c r="BP191" i="82"/>
  <c r="CC191" i="82" s="1"/>
  <c r="BQ191" i="82"/>
  <c r="CD191" i="82" s="1"/>
  <c r="BR191" i="82"/>
  <c r="CE191" i="82" s="1"/>
  <c r="BS191" i="82"/>
  <c r="CF191" i="82" s="1"/>
  <c r="BH192" i="82"/>
  <c r="BI192" i="82"/>
  <c r="BJ192" i="82"/>
  <c r="BK192" i="82"/>
  <c r="BL192" i="82"/>
  <c r="BY192" i="82" s="1"/>
  <c r="BM192" i="82"/>
  <c r="BZ192" i="82" s="1"/>
  <c r="BN192" i="82"/>
  <c r="CA192" i="82" s="1"/>
  <c r="BO192" i="82"/>
  <c r="CB192" i="82" s="1"/>
  <c r="BP192" i="82"/>
  <c r="CC192" i="82" s="1"/>
  <c r="BQ192" i="82"/>
  <c r="CD192" i="82" s="1"/>
  <c r="BR192" i="82"/>
  <c r="CE192" i="82" s="1"/>
  <c r="BS192" i="82"/>
  <c r="CF192" i="82" s="1"/>
  <c r="BH193" i="82"/>
  <c r="BI193" i="82"/>
  <c r="BJ193" i="82"/>
  <c r="BK193" i="82"/>
  <c r="BL193" i="82"/>
  <c r="BY193" i="82" s="1"/>
  <c r="BM193" i="82"/>
  <c r="BZ193" i="82" s="1"/>
  <c r="BN193" i="82"/>
  <c r="CA193" i="82" s="1"/>
  <c r="BO193" i="82"/>
  <c r="CB193" i="82" s="1"/>
  <c r="BP193" i="82"/>
  <c r="CC193" i="82" s="1"/>
  <c r="BQ193" i="82"/>
  <c r="CD193" i="82" s="1"/>
  <c r="BR193" i="82"/>
  <c r="CE193" i="82" s="1"/>
  <c r="BS193" i="82"/>
  <c r="CF193" i="82" s="1"/>
  <c r="BH194" i="82"/>
  <c r="BI194" i="82"/>
  <c r="BJ194" i="82"/>
  <c r="BK194" i="82"/>
  <c r="BL194" i="82"/>
  <c r="BY194" i="82" s="1"/>
  <c r="BM194" i="82"/>
  <c r="BZ194" i="82" s="1"/>
  <c r="BP194" i="82"/>
  <c r="CC194" i="82" s="1"/>
  <c r="BQ194" i="82"/>
  <c r="CD194" i="82" s="1"/>
  <c r="BR194" i="82"/>
  <c r="CE194" i="82" s="1"/>
  <c r="BS194" i="82"/>
  <c r="CF194" i="82" s="1"/>
  <c r="BH195" i="82"/>
  <c r="BI195" i="82"/>
  <c r="BJ195" i="82"/>
  <c r="BK195" i="82"/>
  <c r="BL195" i="82"/>
  <c r="BY195" i="82" s="1"/>
  <c r="BM195" i="82"/>
  <c r="BZ195" i="82" s="1"/>
  <c r="BN195" i="82"/>
  <c r="CA195" i="82" s="1"/>
  <c r="BP195" i="82"/>
  <c r="CC195" i="82" s="1"/>
  <c r="BQ195" i="82"/>
  <c r="CD195" i="82" s="1"/>
  <c r="BR195" i="82"/>
  <c r="CE195" i="82" s="1"/>
  <c r="BS195" i="82"/>
  <c r="CF195" i="82" s="1"/>
  <c r="BH196" i="82"/>
  <c r="BI196" i="82"/>
  <c r="BJ196" i="82"/>
  <c r="BK196" i="82"/>
  <c r="BL196" i="82"/>
  <c r="BY196" i="82" s="1"/>
  <c r="BM196" i="82"/>
  <c r="BZ196" i="82" s="1"/>
  <c r="BN196" i="82"/>
  <c r="CA196" i="82" s="1"/>
  <c r="BP196" i="82"/>
  <c r="CC196" i="82" s="1"/>
  <c r="BQ196" i="82"/>
  <c r="CD196" i="82" s="1"/>
  <c r="BR196" i="82"/>
  <c r="CE196" i="82" s="1"/>
  <c r="BS196" i="82"/>
  <c r="CF196" i="82" s="1"/>
  <c r="BH197" i="82"/>
  <c r="BI197" i="82"/>
  <c r="BJ197" i="82"/>
  <c r="BK197" i="82"/>
  <c r="BL197" i="82"/>
  <c r="BY197" i="82" s="1"/>
  <c r="BM197" i="82"/>
  <c r="BZ197" i="82" s="1"/>
  <c r="BN197" i="82"/>
  <c r="CA197" i="82" s="1"/>
  <c r="BP197" i="82"/>
  <c r="CC197" i="82" s="1"/>
  <c r="BQ197" i="82"/>
  <c r="CD197" i="82" s="1"/>
  <c r="BR197" i="82"/>
  <c r="CE197" i="82" s="1"/>
  <c r="BS197" i="82"/>
  <c r="CF197" i="82" s="1"/>
  <c r="BH198" i="82"/>
  <c r="BI198" i="82"/>
  <c r="BJ198" i="82"/>
  <c r="BK198" i="82"/>
  <c r="BL198" i="82"/>
  <c r="BY198" i="82" s="1"/>
  <c r="BM198" i="82"/>
  <c r="BZ198" i="82" s="1"/>
  <c r="BN198" i="82"/>
  <c r="CA198" i="82" s="1"/>
  <c r="BP198" i="82"/>
  <c r="CC198" i="82" s="1"/>
  <c r="BQ198" i="82"/>
  <c r="CD198" i="82" s="1"/>
  <c r="BR198" i="82"/>
  <c r="CE198" i="82" s="1"/>
  <c r="BS198" i="82"/>
  <c r="CF198" i="82" s="1"/>
  <c r="BH199" i="82"/>
  <c r="BI199" i="82"/>
  <c r="BJ199" i="82"/>
  <c r="BK199" i="82"/>
  <c r="BL199" i="82"/>
  <c r="BY199" i="82" s="1"/>
  <c r="BM199" i="82"/>
  <c r="BZ199" i="82" s="1"/>
  <c r="BN199" i="82"/>
  <c r="CA199" i="82" s="1"/>
  <c r="BO199" i="82"/>
  <c r="CB199" i="82" s="1"/>
  <c r="BP199" i="82"/>
  <c r="CC199" i="82" s="1"/>
  <c r="BQ199" i="82"/>
  <c r="CD199" i="82" s="1"/>
  <c r="BR199" i="82"/>
  <c r="CE199" i="82" s="1"/>
  <c r="BS199" i="82"/>
  <c r="CF199" i="82" s="1"/>
  <c r="BH200" i="82"/>
  <c r="BI200" i="82"/>
  <c r="BJ200" i="82"/>
  <c r="BK200" i="82"/>
  <c r="BL200" i="82"/>
  <c r="BY200" i="82" s="1"/>
  <c r="BM200" i="82"/>
  <c r="BZ200" i="82" s="1"/>
  <c r="BN200" i="82"/>
  <c r="CA200" i="82" s="1"/>
  <c r="BO200" i="82"/>
  <c r="CB200" i="82" s="1"/>
  <c r="BP200" i="82"/>
  <c r="CC200" i="82" s="1"/>
  <c r="BQ200" i="82"/>
  <c r="CD200" i="82" s="1"/>
  <c r="BR200" i="82"/>
  <c r="CE200" i="82" s="1"/>
  <c r="BS200" i="82"/>
  <c r="CF200" i="82" s="1"/>
  <c r="BH201" i="82"/>
  <c r="BI201" i="82"/>
  <c r="BJ201" i="82"/>
  <c r="BK201" i="82"/>
  <c r="BL201" i="82"/>
  <c r="BY201" i="82" s="1"/>
  <c r="BM201" i="82"/>
  <c r="BZ201" i="82" s="1"/>
  <c r="BN201" i="82"/>
  <c r="CA201" i="82" s="1"/>
  <c r="BO201" i="82"/>
  <c r="CB201" i="82" s="1"/>
  <c r="BP201" i="82"/>
  <c r="CC201" i="82" s="1"/>
  <c r="BQ201" i="82"/>
  <c r="CD201" i="82" s="1"/>
  <c r="BR201" i="82"/>
  <c r="CE201" i="82" s="1"/>
  <c r="BS201" i="82"/>
  <c r="CF201" i="82" s="1"/>
  <c r="BH202" i="82"/>
  <c r="BI202" i="82"/>
  <c r="BJ202" i="82"/>
  <c r="BK202" i="82"/>
  <c r="BL202" i="82"/>
  <c r="BY202" i="82" s="1"/>
  <c r="BM202" i="82"/>
  <c r="BZ202" i="82" s="1"/>
  <c r="BN202" i="82"/>
  <c r="CA202" i="82" s="1"/>
  <c r="BO202" i="82"/>
  <c r="CB202" i="82" s="1"/>
  <c r="BP202" i="82"/>
  <c r="CC202" i="82" s="1"/>
  <c r="BQ202" i="82"/>
  <c r="CD202" i="82" s="1"/>
  <c r="BR202" i="82"/>
  <c r="CE202" i="82" s="1"/>
  <c r="BS202" i="82"/>
  <c r="CF202" i="82" s="1"/>
  <c r="BH203" i="82"/>
  <c r="BI203" i="82"/>
  <c r="BJ203" i="82"/>
  <c r="BK203" i="82"/>
  <c r="BL203" i="82"/>
  <c r="BY203" i="82" s="1"/>
  <c r="BM203" i="82"/>
  <c r="BZ203" i="82" s="1"/>
  <c r="BN203" i="82"/>
  <c r="CA203" i="82" s="1"/>
  <c r="BO203" i="82"/>
  <c r="CB203" i="82" s="1"/>
  <c r="BP203" i="82"/>
  <c r="CC203" i="82" s="1"/>
  <c r="BQ203" i="82"/>
  <c r="CD203" i="82" s="1"/>
  <c r="BR203" i="82"/>
  <c r="CE203" i="82" s="1"/>
  <c r="BS203" i="82"/>
  <c r="CF203" i="82" s="1"/>
  <c r="BH204" i="82"/>
  <c r="BI204" i="82"/>
  <c r="BJ204" i="82"/>
  <c r="BK204" i="82"/>
  <c r="BL204" i="82"/>
  <c r="BY204" i="82" s="1"/>
  <c r="BM204" i="82"/>
  <c r="BZ204" i="82" s="1"/>
  <c r="BN204" i="82"/>
  <c r="CA204" i="82" s="1"/>
  <c r="BO204" i="82"/>
  <c r="CB204" i="82" s="1"/>
  <c r="BP204" i="82"/>
  <c r="CC204" i="82" s="1"/>
  <c r="BQ204" i="82"/>
  <c r="CD204" i="82" s="1"/>
  <c r="BR204" i="82"/>
  <c r="CE204" i="82" s="1"/>
  <c r="BS204" i="82"/>
  <c r="CF204" i="82" s="1"/>
  <c r="BH205" i="82"/>
  <c r="BI205" i="82"/>
  <c r="BJ205" i="82"/>
  <c r="BK205" i="82"/>
  <c r="BL205" i="82"/>
  <c r="BY205" i="82" s="1"/>
  <c r="BM205" i="82"/>
  <c r="BZ205" i="82" s="1"/>
  <c r="BN205" i="82"/>
  <c r="CA205" i="82" s="1"/>
  <c r="BO205" i="82"/>
  <c r="CB205" i="82" s="1"/>
  <c r="BP205" i="82"/>
  <c r="CC205" i="82" s="1"/>
  <c r="BQ205" i="82"/>
  <c r="CD205" i="82" s="1"/>
  <c r="BR205" i="82"/>
  <c r="CE205" i="82" s="1"/>
  <c r="BS205" i="82"/>
  <c r="CF205" i="82" s="1"/>
  <c r="BH206" i="82"/>
  <c r="BI206" i="82"/>
  <c r="BJ206" i="82"/>
  <c r="BK206" i="82"/>
  <c r="BL206" i="82"/>
  <c r="BY206" i="82" s="1"/>
  <c r="BM206" i="82"/>
  <c r="BZ206" i="82" s="1"/>
  <c r="BN206" i="82"/>
  <c r="CA206" i="82" s="1"/>
  <c r="BO206" i="82"/>
  <c r="CB206" i="82" s="1"/>
  <c r="BP206" i="82"/>
  <c r="CC206" i="82" s="1"/>
  <c r="BQ206" i="82"/>
  <c r="CD206" i="82" s="1"/>
  <c r="BR206" i="82"/>
  <c r="CE206" i="82" s="1"/>
  <c r="BS206" i="82"/>
  <c r="CF206" i="82" s="1"/>
  <c r="BH207" i="82"/>
  <c r="BI207" i="82"/>
  <c r="BJ207" i="82"/>
  <c r="BK207" i="82"/>
  <c r="BL207" i="82"/>
  <c r="BY207" i="82" s="1"/>
  <c r="BM207" i="82"/>
  <c r="BZ207" i="82" s="1"/>
  <c r="BN207" i="82"/>
  <c r="CA207" i="82" s="1"/>
  <c r="BO207" i="82"/>
  <c r="CB207" i="82" s="1"/>
  <c r="BP207" i="82"/>
  <c r="CC207" i="82" s="1"/>
  <c r="BQ207" i="82"/>
  <c r="CD207" i="82" s="1"/>
  <c r="BR207" i="82"/>
  <c r="CE207" i="82" s="1"/>
  <c r="BS207" i="82"/>
  <c r="CF207" i="82" s="1"/>
  <c r="BH208" i="82"/>
  <c r="BI208" i="82"/>
  <c r="BJ208" i="82"/>
  <c r="BK208" i="82"/>
  <c r="BL208" i="82"/>
  <c r="BY208" i="82" s="1"/>
  <c r="BM208" i="82"/>
  <c r="BZ208" i="82" s="1"/>
  <c r="BN208" i="82"/>
  <c r="CA208" i="82" s="1"/>
  <c r="BO208" i="82"/>
  <c r="CB208" i="82" s="1"/>
  <c r="BP208" i="82"/>
  <c r="CC208" i="82" s="1"/>
  <c r="BQ208" i="82"/>
  <c r="CD208" i="82" s="1"/>
  <c r="BR208" i="82"/>
  <c r="CE208" i="82" s="1"/>
  <c r="BS208" i="82"/>
  <c r="CF208" i="82" s="1"/>
  <c r="BH209" i="82"/>
  <c r="BI209" i="82"/>
  <c r="BJ209" i="82"/>
  <c r="BK209" i="82"/>
  <c r="BL209" i="82"/>
  <c r="BY209" i="82" s="1"/>
  <c r="BM209" i="82"/>
  <c r="BZ209" i="82" s="1"/>
  <c r="BN209" i="82"/>
  <c r="CA209" i="82" s="1"/>
  <c r="BO209" i="82"/>
  <c r="CB209" i="82" s="1"/>
  <c r="BP209" i="82"/>
  <c r="CC209" i="82" s="1"/>
  <c r="BQ209" i="82"/>
  <c r="CD209" i="82" s="1"/>
  <c r="BR209" i="82"/>
  <c r="CE209" i="82" s="1"/>
  <c r="BS209" i="82"/>
  <c r="CF209" i="82" s="1"/>
  <c r="BH210" i="82"/>
  <c r="BI210" i="82"/>
  <c r="BJ210" i="82"/>
  <c r="BK210" i="82"/>
  <c r="BL210" i="82"/>
  <c r="BY210" i="82" s="1"/>
  <c r="BM210" i="82"/>
  <c r="BZ210" i="82" s="1"/>
  <c r="BN210" i="82"/>
  <c r="CA210" i="82" s="1"/>
  <c r="BO210" i="82"/>
  <c r="CB210" i="82" s="1"/>
  <c r="BP210" i="82"/>
  <c r="CC210" i="82" s="1"/>
  <c r="BQ210" i="82"/>
  <c r="CD210" i="82" s="1"/>
  <c r="BR210" i="82"/>
  <c r="CE210" i="82" s="1"/>
  <c r="BS210" i="82"/>
  <c r="CF210" i="82" s="1"/>
  <c r="BH211" i="82"/>
  <c r="BI211" i="82"/>
  <c r="BJ211" i="82"/>
  <c r="BK211" i="82"/>
  <c r="BL211" i="82"/>
  <c r="BY211" i="82" s="1"/>
  <c r="BM211" i="82"/>
  <c r="BZ211" i="82" s="1"/>
  <c r="BN211" i="82"/>
  <c r="CA211" i="82" s="1"/>
  <c r="BO211" i="82"/>
  <c r="CB211" i="82" s="1"/>
  <c r="BP211" i="82"/>
  <c r="CC211" i="82" s="1"/>
  <c r="BQ211" i="82"/>
  <c r="CD211" i="82" s="1"/>
  <c r="BR211" i="82"/>
  <c r="CE211" i="82" s="1"/>
  <c r="BS211" i="82"/>
  <c r="CF211" i="82" s="1"/>
  <c r="BH212" i="82"/>
  <c r="BI212" i="82"/>
  <c r="BJ212" i="82"/>
  <c r="BK212" i="82"/>
  <c r="BL212" i="82"/>
  <c r="BY212" i="82" s="1"/>
  <c r="BM212" i="82"/>
  <c r="BZ212" i="82" s="1"/>
  <c r="BN212" i="82"/>
  <c r="CA212" i="82" s="1"/>
  <c r="BO212" i="82"/>
  <c r="CB212" i="82" s="1"/>
  <c r="BP212" i="82"/>
  <c r="CC212" i="82" s="1"/>
  <c r="BQ212" i="82"/>
  <c r="CD212" i="82" s="1"/>
  <c r="BR212" i="82"/>
  <c r="CE212" i="82" s="1"/>
  <c r="BS212" i="82"/>
  <c r="CF212" i="82" s="1"/>
  <c r="BH213" i="82"/>
  <c r="BI213" i="82"/>
  <c r="BJ213" i="82"/>
  <c r="BK213" i="82"/>
  <c r="BL213" i="82"/>
  <c r="BY213" i="82" s="1"/>
  <c r="BM213" i="82"/>
  <c r="BZ213" i="82" s="1"/>
  <c r="BN213" i="82"/>
  <c r="CA213" i="82" s="1"/>
  <c r="BO213" i="82"/>
  <c r="CB213" i="82" s="1"/>
  <c r="BP213" i="82"/>
  <c r="CC213" i="82" s="1"/>
  <c r="BQ213" i="82"/>
  <c r="CD213" i="82" s="1"/>
  <c r="BR213" i="82"/>
  <c r="CE213" i="82" s="1"/>
  <c r="BS213" i="82"/>
  <c r="CF213" i="82" s="1"/>
  <c r="BH214" i="82"/>
  <c r="BI214" i="82"/>
  <c r="BJ214" i="82"/>
  <c r="BK214" i="82"/>
  <c r="BL214" i="82"/>
  <c r="BY214" i="82" s="1"/>
  <c r="BM214" i="82"/>
  <c r="BZ214" i="82" s="1"/>
  <c r="BN214" i="82"/>
  <c r="CA214" i="82" s="1"/>
  <c r="BO214" i="82"/>
  <c r="CB214" i="82" s="1"/>
  <c r="BP214" i="82"/>
  <c r="CC214" i="82" s="1"/>
  <c r="BQ214" i="82"/>
  <c r="CD214" i="82" s="1"/>
  <c r="BR214" i="82"/>
  <c r="CE214" i="82" s="1"/>
  <c r="BS214" i="82"/>
  <c r="CF214" i="82" s="1"/>
  <c r="BH215" i="82"/>
  <c r="BI215" i="82"/>
  <c r="BJ215" i="82"/>
  <c r="BK215" i="82"/>
  <c r="BL215" i="82"/>
  <c r="BY215" i="82" s="1"/>
  <c r="BM215" i="82"/>
  <c r="BZ215" i="82" s="1"/>
  <c r="BN215" i="82"/>
  <c r="CA215" i="82" s="1"/>
  <c r="BO215" i="82"/>
  <c r="CB215" i="82" s="1"/>
  <c r="BP215" i="82"/>
  <c r="CC215" i="82" s="1"/>
  <c r="BQ215" i="82"/>
  <c r="CD215" i="82" s="1"/>
  <c r="BR215" i="82"/>
  <c r="CE215" i="82" s="1"/>
  <c r="BS215" i="82"/>
  <c r="CF215" i="82" s="1"/>
  <c r="BH216" i="82"/>
  <c r="BI216" i="82"/>
  <c r="BJ216" i="82"/>
  <c r="BK216" i="82"/>
  <c r="BL216" i="82"/>
  <c r="BY216" i="82" s="1"/>
  <c r="BM216" i="82"/>
  <c r="BZ216" i="82" s="1"/>
  <c r="BN216" i="82"/>
  <c r="CA216" i="82" s="1"/>
  <c r="BO216" i="82"/>
  <c r="CB216" i="82" s="1"/>
  <c r="BP216" i="82"/>
  <c r="CC216" i="82" s="1"/>
  <c r="BQ216" i="82"/>
  <c r="CD216" i="82" s="1"/>
  <c r="BR216" i="82"/>
  <c r="CE216" i="82" s="1"/>
  <c r="BS216" i="82"/>
  <c r="CF216" i="82" s="1"/>
  <c r="BH217" i="82"/>
  <c r="BI217" i="82"/>
  <c r="BJ217" i="82"/>
  <c r="BK217" i="82"/>
  <c r="BL217" i="82"/>
  <c r="BY217" i="82" s="1"/>
  <c r="BM217" i="82"/>
  <c r="BZ217" i="82" s="1"/>
  <c r="BN217" i="82"/>
  <c r="CA217" i="82" s="1"/>
  <c r="BO217" i="82"/>
  <c r="CB217" i="82" s="1"/>
  <c r="BP217" i="82"/>
  <c r="CC217" i="82" s="1"/>
  <c r="BQ217" i="82"/>
  <c r="CD217" i="82" s="1"/>
  <c r="BR217" i="82"/>
  <c r="CE217" i="82" s="1"/>
  <c r="BS217" i="82"/>
  <c r="CF217" i="82" s="1"/>
  <c r="BH218" i="82"/>
  <c r="BI218" i="82"/>
  <c r="BJ218" i="82"/>
  <c r="BK218" i="82"/>
  <c r="BL218" i="82"/>
  <c r="BY218" i="82" s="1"/>
  <c r="BM218" i="82"/>
  <c r="BZ218" i="82" s="1"/>
  <c r="BN218" i="82"/>
  <c r="CA218" i="82" s="1"/>
  <c r="BO218" i="82"/>
  <c r="CB218" i="82" s="1"/>
  <c r="BP218" i="82"/>
  <c r="CC218" i="82" s="1"/>
  <c r="BQ218" i="82"/>
  <c r="CD218" i="82" s="1"/>
  <c r="BR218" i="82"/>
  <c r="CE218" i="82" s="1"/>
  <c r="BS218" i="82"/>
  <c r="CF218" i="82" s="1"/>
  <c r="BH219" i="82"/>
  <c r="BI219" i="82"/>
  <c r="BJ219" i="82"/>
  <c r="BK219" i="82"/>
  <c r="BL219" i="82"/>
  <c r="BY219" i="82" s="1"/>
  <c r="BM219" i="82"/>
  <c r="BZ219" i="82" s="1"/>
  <c r="BN219" i="82"/>
  <c r="CA219" i="82" s="1"/>
  <c r="BO219" i="82"/>
  <c r="CB219" i="82" s="1"/>
  <c r="BP219" i="82"/>
  <c r="CC219" i="82" s="1"/>
  <c r="BQ219" i="82"/>
  <c r="CD219" i="82" s="1"/>
  <c r="BR219" i="82"/>
  <c r="CE219" i="82" s="1"/>
  <c r="BS219" i="82"/>
  <c r="CF219" i="82" s="1"/>
  <c r="BH220" i="82"/>
  <c r="BI220" i="82"/>
  <c r="BJ220" i="82"/>
  <c r="BK220" i="82"/>
  <c r="BL220" i="82"/>
  <c r="BY220" i="82" s="1"/>
  <c r="BM220" i="82"/>
  <c r="BZ220" i="82" s="1"/>
  <c r="BN220" i="82"/>
  <c r="CA220" i="82" s="1"/>
  <c r="BO220" i="82"/>
  <c r="CB220" i="82" s="1"/>
  <c r="BP220" i="82"/>
  <c r="CC220" i="82" s="1"/>
  <c r="BQ220" i="82"/>
  <c r="CD220" i="82" s="1"/>
  <c r="BR220" i="82"/>
  <c r="CE220" i="82" s="1"/>
  <c r="BS220" i="82"/>
  <c r="CF220" i="82" s="1"/>
  <c r="BH221" i="82"/>
  <c r="BI221" i="82"/>
  <c r="BJ221" i="82"/>
  <c r="BK221" i="82"/>
  <c r="BL221" i="82"/>
  <c r="BY221" i="82" s="1"/>
  <c r="BM221" i="82"/>
  <c r="BZ221" i="82" s="1"/>
  <c r="BN221" i="82"/>
  <c r="CA221" i="82" s="1"/>
  <c r="BO221" i="82"/>
  <c r="CB221" i="82" s="1"/>
  <c r="BP221" i="82"/>
  <c r="CC221" i="82" s="1"/>
  <c r="BQ221" i="82"/>
  <c r="CD221" i="82" s="1"/>
  <c r="BR221" i="82"/>
  <c r="CE221" i="82" s="1"/>
  <c r="BS221" i="82"/>
  <c r="CF221" i="82" s="1"/>
  <c r="BH222" i="82"/>
  <c r="BI222" i="82"/>
  <c r="BJ222" i="82"/>
  <c r="BK222" i="82"/>
  <c r="BL222" i="82"/>
  <c r="BY222" i="82" s="1"/>
  <c r="BM222" i="82"/>
  <c r="BZ222" i="82" s="1"/>
  <c r="BN222" i="82"/>
  <c r="CA222" i="82" s="1"/>
  <c r="BO222" i="82"/>
  <c r="CB222" i="82" s="1"/>
  <c r="BP222" i="82"/>
  <c r="CC222" i="82" s="1"/>
  <c r="BQ222" i="82"/>
  <c r="CD222" i="82" s="1"/>
  <c r="BR222" i="82"/>
  <c r="CE222" i="82" s="1"/>
  <c r="BS222" i="82"/>
  <c r="CF222" i="82" s="1"/>
  <c r="BH223" i="82"/>
  <c r="BI223" i="82"/>
  <c r="BJ223" i="82"/>
  <c r="BK223" i="82"/>
  <c r="BL223" i="82"/>
  <c r="BY223" i="82" s="1"/>
  <c r="BM223" i="82"/>
  <c r="BZ223" i="82" s="1"/>
  <c r="BN223" i="82"/>
  <c r="CA223" i="82" s="1"/>
  <c r="BO223" i="82"/>
  <c r="CB223" i="82" s="1"/>
  <c r="BP223" i="82"/>
  <c r="CC223" i="82" s="1"/>
  <c r="BQ223" i="82"/>
  <c r="CD223" i="82" s="1"/>
  <c r="BR223" i="82"/>
  <c r="CE223" i="82" s="1"/>
  <c r="BS223" i="82"/>
  <c r="CF223" i="82" s="1"/>
  <c r="BH224" i="82"/>
  <c r="BI224" i="82"/>
  <c r="BJ224" i="82"/>
  <c r="BK224" i="82"/>
  <c r="BL224" i="82"/>
  <c r="BY224" i="82" s="1"/>
  <c r="BM224" i="82"/>
  <c r="BZ224" i="82" s="1"/>
  <c r="BN224" i="82"/>
  <c r="CA224" i="82" s="1"/>
  <c r="BO224" i="82"/>
  <c r="CB224" i="82" s="1"/>
  <c r="BP224" i="82"/>
  <c r="CC224" i="82" s="1"/>
  <c r="BQ224" i="82"/>
  <c r="CD224" i="82" s="1"/>
  <c r="BR224" i="82"/>
  <c r="CE224" i="82" s="1"/>
  <c r="BS224" i="82"/>
  <c r="CF224" i="82" s="1"/>
  <c r="BH225" i="82"/>
  <c r="BI225" i="82"/>
  <c r="BJ225" i="82"/>
  <c r="BK225" i="82"/>
  <c r="BL225" i="82"/>
  <c r="BY225" i="82" s="1"/>
  <c r="BM225" i="82"/>
  <c r="BZ225" i="82" s="1"/>
  <c r="BN225" i="82"/>
  <c r="CA225" i="82" s="1"/>
  <c r="BO225" i="82"/>
  <c r="CB225" i="82" s="1"/>
  <c r="BP225" i="82"/>
  <c r="CC225" i="82" s="1"/>
  <c r="BQ225" i="82"/>
  <c r="CD225" i="82" s="1"/>
  <c r="BR225" i="82"/>
  <c r="CE225" i="82" s="1"/>
  <c r="BS225" i="82"/>
  <c r="CF225" i="82" s="1"/>
  <c r="BH226" i="82"/>
  <c r="BI226" i="82"/>
  <c r="BJ226" i="82"/>
  <c r="BK226" i="82"/>
  <c r="BL226" i="82"/>
  <c r="BY226" i="82" s="1"/>
  <c r="BM226" i="82"/>
  <c r="BZ226" i="82" s="1"/>
  <c r="BN226" i="82"/>
  <c r="CA226" i="82" s="1"/>
  <c r="BO226" i="82"/>
  <c r="CB226" i="82" s="1"/>
  <c r="BP226" i="82"/>
  <c r="CC226" i="82" s="1"/>
  <c r="BQ226" i="82"/>
  <c r="CD226" i="82" s="1"/>
  <c r="BR226" i="82"/>
  <c r="CE226" i="82" s="1"/>
  <c r="BS226" i="82"/>
  <c r="CF226" i="82" s="1"/>
  <c r="BH227" i="82"/>
  <c r="BI227" i="82"/>
  <c r="BJ227" i="82"/>
  <c r="BK227" i="82"/>
  <c r="BL227" i="82"/>
  <c r="BY227" i="82" s="1"/>
  <c r="BM227" i="82"/>
  <c r="BZ227" i="82" s="1"/>
  <c r="BN227" i="82"/>
  <c r="CA227" i="82" s="1"/>
  <c r="BO227" i="82"/>
  <c r="CB227" i="82" s="1"/>
  <c r="BP227" i="82"/>
  <c r="CC227" i="82" s="1"/>
  <c r="BQ227" i="82"/>
  <c r="CD227" i="82" s="1"/>
  <c r="BR227" i="82"/>
  <c r="CE227" i="82" s="1"/>
  <c r="BS227" i="82"/>
  <c r="CF227" i="82" s="1"/>
  <c r="BH228" i="82"/>
  <c r="BI228" i="82"/>
  <c r="BJ228" i="82"/>
  <c r="BK228" i="82"/>
  <c r="BL228" i="82"/>
  <c r="BY228" i="82" s="1"/>
  <c r="BM228" i="82"/>
  <c r="BZ228" i="82" s="1"/>
  <c r="BN228" i="82"/>
  <c r="CA228" i="82" s="1"/>
  <c r="BO228" i="82"/>
  <c r="CB228" i="82" s="1"/>
  <c r="BP228" i="82"/>
  <c r="CC228" i="82" s="1"/>
  <c r="BQ228" i="82"/>
  <c r="CD228" i="82" s="1"/>
  <c r="BR228" i="82"/>
  <c r="CE228" i="82" s="1"/>
  <c r="BS228" i="82"/>
  <c r="CF228" i="82" s="1"/>
  <c r="BH229" i="82"/>
  <c r="BI229" i="82"/>
  <c r="BJ229" i="82"/>
  <c r="BK229" i="82"/>
  <c r="BL229" i="82"/>
  <c r="BY229" i="82" s="1"/>
  <c r="BM229" i="82"/>
  <c r="BZ229" i="82" s="1"/>
  <c r="BN229" i="82"/>
  <c r="CA229" i="82" s="1"/>
  <c r="BO229" i="82"/>
  <c r="CB229" i="82" s="1"/>
  <c r="BP229" i="82"/>
  <c r="CC229" i="82" s="1"/>
  <c r="BQ229" i="82"/>
  <c r="CD229" i="82" s="1"/>
  <c r="BR229" i="82"/>
  <c r="CE229" i="82" s="1"/>
  <c r="BS229" i="82"/>
  <c r="CF229" i="82" s="1"/>
  <c r="BH230" i="82"/>
  <c r="BI230" i="82"/>
  <c r="BJ230" i="82"/>
  <c r="BK230" i="82"/>
  <c r="BL230" i="82"/>
  <c r="BY230" i="82" s="1"/>
  <c r="BM230" i="82"/>
  <c r="BZ230" i="82" s="1"/>
  <c r="BN230" i="82"/>
  <c r="CA230" i="82" s="1"/>
  <c r="BO230" i="82"/>
  <c r="CB230" i="82" s="1"/>
  <c r="BP230" i="82"/>
  <c r="CC230" i="82" s="1"/>
  <c r="BQ230" i="82"/>
  <c r="CD230" i="82" s="1"/>
  <c r="BR230" i="82"/>
  <c r="CE230" i="82" s="1"/>
  <c r="BS230" i="82"/>
  <c r="CF230" i="82" s="1"/>
  <c r="BH231" i="82"/>
  <c r="BI231" i="82"/>
  <c r="BJ231" i="82"/>
  <c r="BK231" i="82"/>
  <c r="BL231" i="82"/>
  <c r="BY231" i="82" s="1"/>
  <c r="BM231" i="82"/>
  <c r="BZ231" i="82" s="1"/>
  <c r="BN231" i="82"/>
  <c r="CA231" i="82" s="1"/>
  <c r="BO231" i="82"/>
  <c r="CB231" i="82" s="1"/>
  <c r="BP231" i="82"/>
  <c r="CC231" i="82" s="1"/>
  <c r="BQ231" i="82"/>
  <c r="CD231" i="82" s="1"/>
  <c r="BR231" i="82"/>
  <c r="CE231" i="82" s="1"/>
  <c r="BS231" i="82"/>
  <c r="CF231" i="82" s="1"/>
  <c r="BH232" i="82"/>
  <c r="BI232" i="82"/>
  <c r="BJ232" i="82"/>
  <c r="BK232" i="82"/>
  <c r="BL232" i="82"/>
  <c r="BY232" i="82" s="1"/>
  <c r="BM232" i="82"/>
  <c r="BZ232" i="82" s="1"/>
  <c r="BN232" i="82"/>
  <c r="CA232" i="82" s="1"/>
  <c r="BO232" i="82"/>
  <c r="CB232" i="82" s="1"/>
  <c r="BP232" i="82"/>
  <c r="CC232" i="82" s="1"/>
  <c r="BQ232" i="82"/>
  <c r="CD232" i="82" s="1"/>
  <c r="BR232" i="82"/>
  <c r="CE232" i="82" s="1"/>
  <c r="BS232" i="82"/>
  <c r="CF232" i="82" s="1"/>
  <c r="BH233" i="82"/>
  <c r="BI233" i="82"/>
  <c r="BJ233" i="82"/>
  <c r="BK233" i="82"/>
  <c r="BL233" i="82"/>
  <c r="BY233" i="82" s="1"/>
  <c r="BM233" i="82"/>
  <c r="BZ233" i="82" s="1"/>
  <c r="BN233" i="82"/>
  <c r="CA233" i="82" s="1"/>
  <c r="BO233" i="82"/>
  <c r="CB233" i="82" s="1"/>
  <c r="BP233" i="82"/>
  <c r="CC233" i="82" s="1"/>
  <c r="BQ233" i="82"/>
  <c r="CD233" i="82" s="1"/>
  <c r="BR233" i="82"/>
  <c r="CE233" i="82" s="1"/>
  <c r="BS233" i="82"/>
  <c r="CF233" i="82" s="1"/>
  <c r="BH234" i="82"/>
  <c r="BI234" i="82"/>
  <c r="BJ234" i="82"/>
  <c r="BK234" i="82"/>
  <c r="BL234" i="82"/>
  <c r="BY234" i="82" s="1"/>
  <c r="BM234" i="82"/>
  <c r="BZ234" i="82" s="1"/>
  <c r="BN234" i="82"/>
  <c r="CA234" i="82" s="1"/>
  <c r="BO234" i="82"/>
  <c r="CB234" i="82" s="1"/>
  <c r="BP234" i="82"/>
  <c r="CC234" i="82" s="1"/>
  <c r="BQ234" i="82"/>
  <c r="CD234" i="82" s="1"/>
  <c r="BR234" i="82"/>
  <c r="CE234" i="82" s="1"/>
  <c r="BS234" i="82"/>
  <c r="CF234" i="82" s="1"/>
  <c r="BH235" i="82"/>
  <c r="BI235" i="82"/>
  <c r="BJ235" i="82"/>
  <c r="BK235" i="82"/>
  <c r="BL235" i="82"/>
  <c r="BY235" i="82" s="1"/>
  <c r="BM235" i="82"/>
  <c r="BZ235" i="82" s="1"/>
  <c r="BN235" i="82"/>
  <c r="CA235" i="82" s="1"/>
  <c r="BO235" i="82"/>
  <c r="CB235" i="82" s="1"/>
  <c r="BP235" i="82"/>
  <c r="CC235" i="82" s="1"/>
  <c r="BQ235" i="82"/>
  <c r="CD235" i="82" s="1"/>
  <c r="BR235" i="82"/>
  <c r="CE235" i="82" s="1"/>
  <c r="BS235" i="82"/>
  <c r="CF235" i="82" s="1"/>
  <c r="BH236" i="82"/>
  <c r="BI236" i="82"/>
  <c r="BJ236" i="82"/>
  <c r="BK236" i="82"/>
  <c r="BL236" i="82"/>
  <c r="BY236" i="82" s="1"/>
  <c r="BM236" i="82"/>
  <c r="BZ236" i="82" s="1"/>
  <c r="BN236" i="82"/>
  <c r="CA236" i="82" s="1"/>
  <c r="BO236" i="82"/>
  <c r="CB236" i="82" s="1"/>
  <c r="BP236" i="82"/>
  <c r="CC236" i="82" s="1"/>
  <c r="BQ236" i="82"/>
  <c r="CD236" i="82" s="1"/>
  <c r="BR236" i="82"/>
  <c r="CE236" i="82" s="1"/>
  <c r="BS236" i="82"/>
  <c r="CF236" i="82" s="1"/>
  <c r="BH237" i="82"/>
  <c r="BI237" i="82"/>
  <c r="BJ237" i="82"/>
  <c r="BK237" i="82"/>
  <c r="BL237" i="82"/>
  <c r="BY237" i="82" s="1"/>
  <c r="BM237" i="82"/>
  <c r="BZ237" i="82" s="1"/>
  <c r="BN237" i="82"/>
  <c r="CA237" i="82" s="1"/>
  <c r="BO237" i="82"/>
  <c r="CB237" i="82" s="1"/>
  <c r="BP237" i="82"/>
  <c r="CC237" i="82" s="1"/>
  <c r="BQ237" i="82"/>
  <c r="CD237" i="82" s="1"/>
  <c r="BR237" i="82"/>
  <c r="CE237" i="82" s="1"/>
  <c r="BS237" i="82"/>
  <c r="CF237" i="82" s="1"/>
  <c r="BH238" i="82"/>
  <c r="BI238" i="82"/>
  <c r="BJ238" i="82"/>
  <c r="BK238" i="82"/>
  <c r="BL238" i="82"/>
  <c r="BY238" i="82" s="1"/>
  <c r="BM238" i="82"/>
  <c r="BZ238" i="82" s="1"/>
  <c r="BN238" i="82"/>
  <c r="CA238" i="82" s="1"/>
  <c r="BO238" i="82"/>
  <c r="CB238" i="82" s="1"/>
  <c r="BP238" i="82"/>
  <c r="CC238" i="82" s="1"/>
  <c r="BQ238" i="82"/>
  <c r="CD238" i="82" s="1"/>
  <c r="BR238" i="82"/>
  <c r="CE238" i="82" s="1"/>
  <c r="BS238" i="82"/>
  <c r="CF238" i="82" s="1"/>
  <c r="BH239" i="82"/>
  <c r="BI239" i="82"/>
  <c r="BJ239" i="82"/>
  <c r="BK239" i="82"/>
  <c r="BL239" i="82"/>
  <c r="BY239" i="82" s="1"/>
  <c r="BM239" i="82"/>
  <c r="BZ239" i="82" s="1"/>
  <c r="BN239" i="82"/>
  <c r="CA239" i="82" s="1"/>
  <c r="BO239" i="82"/>
  <c r="CB239" i="82" s="1"/>
  <c r="BP239" i="82"/>
  <c r="CC239" i="82" s="1"/>
  <c r="BQ239" i="82"/>
  <c r="CD239" i="82" s="1"/>
  <c r="BR239" i="82"/>
  <c r="CE239" i="82" s="1"/>
  <c r="BS239" i="82"/>
  <c r="CF239" i="82" s="1"/>
  <c r="BH240" i="82"/>
  <c r="BI240" i="82"/>
  <c r="BJ240" i="82"/>
  <c r="BK240" i="82"/>
  <c r="BL240" i="82"/>
  <c r="BY240" i="82" s="1"/>
  <c r="BM240" i="82"/>
  <c r="BZ240" i="82" s="1"/>
  <c r="BN240" i="82"/>
  <c r="CA240" i="82" s="1"/>
  <c r="BO240" i="82"/>
  <c r="CB240" i="82" s="1"/>
  <c r="BP240" i="82"/>
  <c r="CC240" i="82" s="1"/>
  <c r="BQ240" i="82"/>
  <c r="CD240" i="82" s="1"/>
  <c r="BR240" i="82"/>
  <c r="CE240" i="82" s="1"/>
  <c r="BS240" i="82"/>
  <c r="CF240" i="82" s="1"/>
  <c r="BH241" i="82"/>
  <c r="BI241" i="82"/>
  <c r="BJ241" i="82"/>
  <c r="BK241" i="82"/>
  <c r="BL241" i="82"/>
  <c r="BY241" i="82" s="1"/>
  <c r="BM241" i="82"/>
  <c r="BZ241" i="82" s="1"/>
  <c r="BN241" i="82"/>
  <c r="CA241" i="82" s="1"/>
  <c r="BO241" i="82"/>
  <c r="CB241" i="82" s="1"/>
  <c r="BP241" i="82"/>
  <c r="CC241" i="82" s="1"/>
  <c r="BQ241" i="82"/>
  <c r="CD241" i="82" s="1"/>
  <c r="BR241" i="82"/>
  <c r="CE241" i="82" s="1"/>
  <c r="BS241" i="82"/>
  <c r="CF241" i="82" s="1"/>
  <c r="BH242" i="82"/>
  <c r="BI242" i="82"/>
  <c r="BJ242" i="82"/>
  <c r="BK242" i="82"/>
  <c r="BL242" i="82"/>
  <c r="BY242" i="82" s="1"/>
  <c r="BM242" i="82"/>
  <c r="BZ242" i="82" s="1"/>
  <c r="BN242" i="82"/>
  <c r="CA242" i="82" s="1"/>
  <c r="BO242" i="82"/>
  <c r="CB242" i="82" s="1"/>
  <c r="BP242" i="82"/>
  <c r="CC242" i="82" s="1"/>
  <c r="BQ242" i="82"/>
  <c r="CD242" i="82" s="1"/>
  <c r="BR242" i="82"/>
  <c r="CE242" i="82" s="1"/>
  <c r="BS242" i="82"/>
  <c r="CF242" i="82" s="1"/>
  <c r="BH243" i="82"/>
  <c r="BI243" i="82"/>
  <c r="BJ243" i="82"/>
  <c r="BK243" i="82"/>
  <c r="BL243" i="82"/>
  <c r="BY243" i="82" s="1"/>
  <c r="BM243" i="82"/>
  <c r="BZ243" i="82" s="1"/>
  <c r="BN243" i="82"/>
  <c r="CA243" i="82" s="1"/>
  <c r="BO243" i="82"/>
  <c r="CB243" i="82" s="1"/>
  <c r="BP243" i="82"/>
  <c r="CC243" i="82" s="1"/>
  <c r="BQ243" i="82"/>
  <c r="CD243" i="82" s="1"/>
  <c r="BR243" i="82"/>
  <c r="CE243" i="82" s="1"/>
  <c r="BS243" i="82"/>
  <c r="CF243" i="82" s="1"/>
  <c r="BH244" i="82"/>
  <c r="BI244" i="82"/>
  <c r="BJ244" i="82"/>
  <c r="BK244" i="82"/>
  <c r="BL244" i="82"/>
  <c r="BY244" i="82" s="1"/>
  <c r="BM244" i="82"/>
  <c r="BZ244" i="82" s="1"/>
  <c r="BN244" i="82"/>
  <c r="CA244" i="82" s="1"/>
  <c r="BO244" i="82"/>
  <c r="CB244" i="82" s="1"/>
  <c r="BP244" i="82"/>
  <c r="CC244" i="82" s="1"/>
  <c r="BQ244" i="82"/>
  <c r="CD244" i="82" s="1"/>
  <c r="BR244" i="82"/>
  <c r="CE244" i="82" s="1"/>
  <c r="BS244" i="82"/>
  <c r="CF244" i="82" s="1"/>
  <c r="BH245" i="82"/>
  <c r="BI245" i="82"/>
  <c r="BJ245" i="82"/>
  <c r="BK245" i="82"/>
  <c r="BL245" i="82"/>
  <c r="BY245" i="82" s="1"/>
  <c r="BM245" i="82"/>
  <c r="BZ245" i="82" s="1"/>
  <c r="BN245" i="82"/>
  <c r="CA245" i="82" s="1"/>
  <c r="BO245" i="82"/>
  <c r="CB245" i="82" s="1"/>
  <c r="BP245" i="82"/>
  <c r="CC245" i="82" s="1"/>
  <c r="BQ245" i="82"/>
  <c r="CD245" i="82" s="1"/>
  <c r="BR245" i="82"/>
  <c r="CE245" i="82" s="1"/>
  <c r="BS245" i="82"/>
  <c r="CF245" i="82" s="1"/>
  <c r="BH246" i="82"/>
  <c r="BI246" i="82"/>
  <c r="BJ246" i="82"/>
  <c r="BK246" i="82"/>
  <c r="BL246" i="82"/>
  <c r="BY246" i="82" s="1"/>
  <c r="BM246" i="82"/>
  <c r="BZ246" i="82" s="1"/>
  <c r="BN246" i="82"/>
  <c r="CA246" i="82" s="1"/>
  <c r="BO246" i="82"/>
  <c r="CB246" i="82" s="1"/>
  <c r="BP246" i="82"/>
  <c r="CC246" i="82" s="1"/>
  <c r="BQ246" i="82"/>
  <c r="CD246" i="82" s="1"/>
  <c r="BR246" i="82"/>
  <c r="CE246" i="82" s="1"/>
  <c r="BS246" i="82"/>
  <c r="CF246" i="82" s="1"/>
  <c r="BH247" i="82"/>
  <c r="BI247" i="82"/>
  <c r="BJ247" i="82"/>
  <c r="BK247" i="82"/>
  <c r="BL247" i="82"/>
  <c r="BY247" i="82" s="1"/>
  <c r="BM247" i="82"/>
  <c r="BZ247" i="82" s="1"/>
  <c r="BN247" i="82"/>
  <c r="CA247" i="82" s="1"/>
  <c r="BO247" i="82"/>
  <c r="CB247" i="82" s="1"/>
  <c r="BP247" i="82"/>
  <c r="CC247" i="82" s="1"/>
  <c r="BQ247" i="82"/>
  <c r="CD247" i="82" s="1"/>
  <c r="BR247" i="82"/>
  <c r="CE247" i="82" s="1"/>
  <c r="BS247" i="82"/>
  <c r="CF247" i="82" s="1"/>
  <c r="BH248" i="82"/>
  <c r="BI248" i="82"/>
  <c r="BJ248" i="82"/>
  <c r="BK248" i="82"/>
  <c r="BL248" i="82"/>
  <c r="BY248" i="82" s="1"/>
  <c r="BM248" i="82"/>
  <c r="BZ248" i="82" s="1"/>
  <c r="BN248" i="82"/>
  <c r="CA248" i="82" s="1"/>
  <c r="BO248" i="82"/>
  <c r="CB248" i="82" s="1"/>
  <c r="BP248" i="82"/>
  <c r="CC248" i="82" s="1"/>
  <c r="BQ248" i="82"/>
  <c r="CD248" i="82" s="1"/>
  <c r="BR248" i="82"/>
  <c r="CE248" i="82" s="1"/>
  <c r="BS248" i="82"/>
  <c r="CF248" i="82" s="1"/>
  <c r="BH249" i="82"/>
  <c r="BI249" i="82"/>
  <c r="BJ249" i="82"/>
  <c r="BK249" i="82"/>
  <c r="BL249" i="82"/>
  <c r="BY249" i="82" s="1"/>
  <c r="BM249" i="82"/>
  <c r="BZ249" i="82" s="1"/>
  <c r="BN249" i="82"/>
  <c r="CA249" i="82" s="1"/>
  <c r="BO249" i="82"/>
  <c r="CB249" i="82" s="1"/>
  <c r="BP249" i="82"/>
  <c r="CC249" i="82" s="1"/>
  <c r="BQ249" i="82"/>
  <c r="CD249" i="82" s="1"/>
  <c r="BR249" i="82"/>
  <c r="CE249" i="82" s="1"/>
  <c r="BS249" i="82"/>
  <c r="CF249" i="82" s="1"/>
  <c r="BH250" i="82"/>
  <c r="BI250" i="82"/>
  <c r="BJ250" i="82"/>
  <c r="BK250" i="82"/>
  <c r="BL250" i="82"/>
  <c r="BY250" i="82" s="1"/>
  <c r="BM250" i="82"/>
  <c r="BZ250" i="82" s="1"/>
  <c r="BN250" i="82"/>
  <c r="CA250" i="82" s="1"/>
  <c r="BO250" i="82"/>
  <c r="CB250" i="82" s="1"/>
  <c r="BP250" i="82"/>
  <c r="CC250" i="82" s="1"/>
  <c r="BQ250" i="82"/>
  <c r="CD250" i="82" s="1"/>
  <c r="BR250" i="82"/>
  <c r="CE250" i="82" s="1"/>
  <c r="BS250" i="82"/>
  <c r="CF250" i="82" s="1"/>
  <c r="BH251" i="82"/>
  <c r="BI251" i="82"/>
  <c r="BJ251" i="82"/>
  <c r="BK251" i="82"/>
  <c r="BL251" i="82"/>
  <c r="BY251" i="82" s="1"/>
  <c r="BM251" i="82"/>
  <c r="BZ251" i="82" s="1"/>
  <c r="BN251" i="82"/>
  <c r="CA251" i="82" s="1"/>
  <c r="BO251" i="82"/>
  <c r="CB251" i="82" s="1"/>
  <c r="BP251" i="82"/>
  <c r="CC251" i="82" s="1"/>
  <c r="BQ251" i="82"/>
  <c r="CD251" i="82" s="1"/>
  <c r="BR251" i="82"/>
  <c r="CE251" i="82" s="1"/>
  <c r="BS251" i="82"/>
  <c r="CF251" i="82" s="1"/>
  <c r="BH252" i="82"/>
  <c r="BI252" i="82"/>
  <c r="BJ252" i="82"/>
  <c r="BK252" i="82"/>
  <c r="BL252" i="82"/>
  <c r="BY252" i="82" s="1"/>
  <c r="BM252" i="82"/>
  <c r="BZ252" i="82" s="1"/>
  <c r="BN252" i="82"/>
  <c r="CA252" i="82" s="1"/>
  <c r="BO252" i="82"/>
  <c r="CB252" i="82" s="1"/>
  <c r="BP252" i="82"/>
  <c r="CC252" i="82" s="1"/>
  <c r="BQ252" i="82"/>
  <c r="CD252" i="82" s="1"/>
  <c r="BR252" i="82"/>
  <c r="CE252" i="82" s="1"/>
  <c r="BS252" i="82"/>
  <c r="CF252" i="82" s="1"/>
  <c r="BH253" i="82"/>
  <c r="BI253" i="82"/>
  <c r="BJ253" i="82"/>
  <c r="BK253" i="82"/>
  <c r="BL253" i="82"/>
  <c r="BY253" i="82" s="1"/>
  <c r="BM253" i="82"/>
  <c r="BZ253" i="82" s="1"/>
  <c r="BN253" i="82"/>
  <c r="CA253" i="82" s="1"/>
  <c r="BO253" i="82"/>
  <c r="CB253" i="82" s="1"/>
  <c r="BP253" i="82"/>
  <c r="CC253" i="82" s="1"/>
  <c r="BQ253" i="82"/>
  <c r="CD253" i="82" s="1"/>
  <c r="BR253" i="82"/>
  <c r="CE253" i="82" s="1"/>
  <c r="BS253" i="82"/>
  <c r="CF253" i="82" s="1"/>
  <c r="BH254" i="82"/>
  <c r="BI254" i="82"/>
  <c r="BJ254" i="82"/>
  <c r="BK254" i="82"/>
  <c r="BL254" i="82"/>
  <c r="BY254" i="82" s="1"/>
  <c r="BM254" i="82"/>
  <c r="BZ254" i="82" s="1"/>
  <c r="BN254" i="82"/>
  <c r="CA254" i="82" s="1"/>
  <c r="BO254" i="82"/>
  <c r="CB254" i="82" s="1"/>
  <c r="BP254" i="82"/>
  <c r="CC254" i="82" s="1"/>
  <c r="BQ254" i="82"/>
  <c r="CD254" i="82" s="1"/>
  <c r="BR254" i="82"/>
  <c r="CE254" i="82" s="1"/>
  <c r="BS254" i="82"/>
  <c r="CF254" i="82" s="1"/>
  <c r="BH255" i="82"/>
  <c r="BI255" i="82"/>
  <c r="BJ255" i="82"/>
  <c r="BK255" i="82"/>
  <c r="BL255" i="82"/>
  <c r="BY255" i="82" s="1"/>
  <c r="BM255" i="82"/>
  <c r="BZ255" i="82" s="1"/>
  <c r="BN255" i="82"/>
  <c r="CA255" i="82" s="1"/>
  <c r="BO255" i="82"/>
  <c r="CB255" i="82" s="1"/>
  <c r="BP255" i="82"/>
  <c r="CC255" i="82" s="1"/>
  <c r="BQ255" i="82"/>
  <c r="CD255" i="82" s="1"/>
  <c r="BR255" i="82"/>
  <c r="CE255" i="82" s="1"/>
  <c r="BS255" i="82"/>
  <c r="CF255" i="82" s="1"/>
  <c r="BH256" i="82"/>
  <c r="BI256" i="82"/>
  <c r="BJ256" i="82"/>
  <c r="BK256" i="82"/>
  <c r="BL256" i="82"/>
  <c r="BY256" i="82" s="1"/>
  <c r="BM256" i="82"/>
  <c r="BZ256" i="82" s="1"/>
  <c r="BN256" i="82"/>
  <c r="CA256" i="82" s="1"/>
  <c r="BO256" i="82"/>
  <c r="CB256" i="82" s="1"/>
  <c r="BP256" i="82"/>
  <c r="CC256" i="82" s="1"/>
  <c r="BQ256" i="82"/>
  <c r="CD256" i="82" s="1"/>
  <c r="BR256" i="82"/>
  <c r="CE256" i="82" s="1"/>
  <c r="BS256" i="82"/>
  <c r="CF256" i="82" s="1"/>
  <c r="BH257" i="82"/>
  <c r="BI257" i="82"/>
  <c r="BJ257" i="82"/>
  <c r="BK257" i="82"/>
  <c r="BL257" i="82"/>
  <c r="BY257" i="82" s="1"/>
  <c r="BM257" i="82"/>
  <c r="BZ257" i="82" s="1"/>
  <c r="BN257" i="82"/>
  <c r="CA257" i="82" s="1"/>
  <c r="BO257" i="82"/>
  <c r="CB257" i="82" s="1"/>
  <c r="BP257" i="82"/>
  <c r="CC257" i="82" s="1"/>
  <c r="BQ257" i="82"/>
  <c r="CD257" i="82" s="1"/>
  <c r="BR257" i="82"/>
  <c r="CE257" i="82" s="1"/>
  <c r="BS257" i="82"/>
  <c r="CF257" i="82" s="1"/>
  <c r="BH258" i="82"/>
  <c r="BI258" i="82"/>
  <c r="BJ258" i="82"/>
  <c r="BK258" i="82"/>
  <c r="BL258" i="82"/>
  <c r="BY258" i="82" s="1"/>
  <c r="BM258" i="82"/>
  <c r="BZ258" i="82" s="1"/>
  <c r="BN258" i="82"/>
  <c r="CA258" i="82" s="1"/>
  <c r="BO258" i="82"/>
  <c r="CB258" i="82" s="1"/>
  <c r="BP258" i="82"/>
  <c r="CC258" i="82" s="1"/>
  <c r="BQ258" i="82"/>
  <c r="CD258" i="82" s="1"/>
  <c r="BR258" i="82"/>
  <c r="CE258" i="82" s="1"/>
  <c r="BS258" i="82"/>
  <c r="CF258" i="82" s="1"/>
  <c r="BH259" i="82"/>
  <c r="BI259" i="82"/>
  <c r="BJ259" i="82"/>
  <c r="BK259" i="82"/>
  <c r="BL259" i="82"/>
  <c r="BY259" i="82" s="1"/>
  <c r="BM259" i="82"/>
  <c r="BZ259" i="82" s="1"/>
  <c r="BN259" i="82"/>
  <c r="CA259" i="82" s="1"/>
  <c r="BO259" i="82"/>
  <c r="CB259" i="82" s="1"/>
  <c r="BP259" i="82"/>
  <c r="CC259" i="82" s="1"/>
  <c r="BQ259" i="82"/>
  <c r="CD259" i="82" s="1"/>
  <c r="BR259" i="82"/>
  <c r="CE259" i="82" s="1"/>
  <c r="BS259" i="82"/>
  <c r="CF259" i="82" s="1"/>
  <c r="BH260" i="82"/>
  <c r="BI260" i="82"/>
  <c r="BJ260" i="82"/>
  <c r="BK260" i="82"/>
  <c r="BL260" i="82"/>
  <c r="BY260" i="82" s="1"/>
  <c r="BM260" i="82"/>
  <c r="BZ260" i="82" s="1"/>
  <c r="BN260" i="82"/>
  <c r="CA260" i="82" s="1"/>
  <c r="BO260" i="82"/>
  <c r="CB260" i="82" s="1"/>
  <c r="BP260" i="82"/>
  <c r="CC260" i="82" s="1"/>
  <c r="BQ260" i="82"/>
  <c r="CD260" i="82" s="1"/>
  <c r="BR260" i="82"/>
  <c r="CE260" i="82" s="1"/>
  <c r="BS260" i="82"/>
  <c r="CF260" i="82" s="1"/>
  <c r="BH261" i="82"/>
  <c r="BI261" i="82"/>
  <c r="BJ261" i="82"/>
  <c r="BK261" i="82"/>
  <c r="BL261" i="82"/>
  <c r="BY261" i="82" s="1"/>
  <c r="BM261" i="82"/>
  <c r="BZ261" i="82" s="1"/>
  <c r="BN261" i="82"/>
  <c r="CA261" i="82" s="1"/>
  <c r="BO261" i="82"/>
  <c r="CB261" i="82" s="1"/>
  <c r="BP261" i="82"/>
  <c r="CC261" i="82" s="1"/>
  <c r="BQ261" i="82"/>
  <c r="CD261" i="82" s="1"/>
  <c r="BR261" i="82"/>
  <c r="CE261" i="82" s="1"/>
  <c r="BS261" i="82"/>
  <c r="CF261" i="82" s="1"/>
  <c r="BH262" i="82"/>
  <c r="BI262" i="82"/>
  <c r="BJ262" i="82"/>
  <c r="BK262" i="82"/>
  <c r="BL262" i="82"/>
  <c r="BY262" i="82" s="1"/>
  <c r="BM262" i="82"/>
  <c r="BZ262" i="82" s="1"/>
  <c r="BN262" i="82"/>
  <c r="CA262" i="82" s="1"/>
  <c r="BO262" i="82"/>
  <c r="CB262" i="82" s="1"/>
  <c r="BP262" i="82"/>
  <c r="CC262" i="82" s="1"/>
  <c r="BQ262" i="82"/>
  <c r="CD262" i="82" s="1"/>
  <c r="BR262" i="82"/>
  <c r="CE262" i="82" s="1"/>
  <c r="BS262" i="82"/>
  <c r="CF262" i="82" s="1"/>
  <c r="BH263" i="82"/>
  <c r="BI263" i="82"/>
  <c r="BJ263" i="82"/>
  <c r="BK263" i="82"/>
  <c r="BL263" i="82"/>
  <c r="BY263" i="82" s="1"/>
  <c r="BM263" i="82"/>
  <c r="BZ263" i="82" s="1"/>
  <c r="BN263" i="82"/>
  <c r="CA263" i="82" s="1"/>
  <c r="BO263" i="82"/>
  <c r="CB263" i="82" s="1"/>
  <c r="BP263" i="82"/>
  <c r="CC263" i="82" s="1"/>
  <c r="BQ263" i="82"/>
  <c r="CD263" i="82" s="1"/>
  <c r="BR263" i="82"/>
  <c r="CE263" i="82" s="1"/>
  <c r="BS263" i="82"/>
  <c r="CF263" i="82" s="1"/>
  <c r="BH264" i="82"/>
  <c r="BI264" i="82"/>
  <c r="BJ264" i="82"/>
  <c r="BK264" i="82"/>
  <c r="BL264" i="82"/>
  <c r="BY264" i="82" s="1"/>
  <c r="BM264" i="82"/>
  <c r="BZ264" i="82" s="1"/>
  <c r="BN264" i="82"/>
  <c r="CA264" i="82" s="1"/>
  <c r="BO264" i="82"/>
  <c r="CB264" i="82" s="1"/>
  <c r="BP264" i="82"/>
  <c r="CC264" i="82" s="1"/>
  <c r="BQ264" i="82"/>
  <c r="CD264" i="82" s="1"/>
  <c r="BR264" i="82"/>
  <c r="CE264" i="82" s="1"/>
  <c r="BS264" i="82"/>
  <c r="CF264" i="82" s="1"/>
  <c r="BH265" i="82"/>
  <c r="BI265" i="82"/>
  <c r="BJ265" i="82"/>
  <c r="BK265" i="82"/>
  <c r="BL265" i="82"/>
  <c r="BY265" i="82" s="1"/>
  <c r="BM265" i="82"/>
  <c r="BZ265" i="82" s="1"/>
  <c r="BN265" i="82"/>
  <c r="CA265" i="82" s="1"/>
  <c r="BO265" i="82"/>
  <c r="CB265" i="82" s="1"/>
  <c r="BP265" i="82"/>
  <c r="CC265" i="82" s="1"/>
  <c r="BQ265" i="82"/>
  <c r="CD265" i="82" s="1"/>
  <c r="BR265" i="82"/>
  <c r="CE265" i="82" s="1"/>
  <c r="BS265" i="82"/>
  <c r="CF265" i="82" s="1"/>
  <c r="BH266" i="82"/>
  <c r="BI266" i="82"/>
  <c r="BJ266" i="82"/>
  <c r="BK266" i="82"/>
  <c r="BL266" i="82"/>
  <c r="BY266" i="82" s="1"/>
  <c r="BM266" i="82"/>
  <c r="BZ266" i="82" s="1"/>
  <c r="BN266" i="82"/>
  <c r="CA266" i="82" s="1"/>
  <c r="BO266" i="82"/>
  <c r="CB266" i="82" s="1"/>
  <c r="BP266" i="82"/>
  <c r="CC266" i="82" s="1"/>
  <c r="BQ266" i="82"/>
  <c r="CD266" i="82" s="1"/>
  <c r="BR266" i="82"/>
  <c r="CE266" i="82" s="1"/>
  <c r="BS266" i="82"/>
  <c r="CF266" i="82" s="1"/>
  <c r="BH267" i="82"/>
  <c r="BI267" i="82"/>
  <c r="BJ267" i="82"/>
  <c r="BK267" i="82"/>
  <c r="BL267" i="82"/>
  <c r="BY267" i="82" s="1"/>
  <c r="BM267" i="82"/>
  <c r="BZ267" i="82" s="1"/>
  <c r="BN267" i="82"/>
  <c r="CA267" i="82" s="1"/>
  <c r="BO267" i="82"/>
  <c r="CB267" i="82" s="1"/>
  <c r="BP267" i="82"/>
  <c r="CC267" i="82" s="1"/>
  <c r="BQ267" i="82"/>
  <c r="CD267" i="82" s="1"/>
  <c r="BR267" i="82"/>
  <c r="CE267" i="82" s="1"/>
  <c r="BS267" i="82"/>
  <c r="CF267" i="82" s="1"/>
  <c r="BH268" i="82"/>
  <c r="BI268" i="82"/>
  <c r="BJ268" i="82"/>
  <c r="BK268" i="82"/>
  <c r="BL268" i="82"/>
  <c r="BY268" i="82" s="1"/>
  <c r="BM268" i="82"/>
  <c r="BZ268" i="82" s="1"/>
  <c r="BN268" i="82"/>
  <c r="CA268" i="82" s="1"/>
  <c r="BO268" i="82"/>
  <c r="CB268" i="82" s="1"/>
  <c r="BP268" i="82"/>
  <c r="CC268" i="82" s="1"/>
  <c r="BQ268" i="82"/>
  <c r="CD268" i="82" s="1"/>
  <c r="BR268" i="82"/>
  <c r="CE268" i="82" s="1"/>
  <c r="BS268" i="82"/>
  <c r="CF268" i="82" s="1"/>
  <c r="BH269" i="82"/>
  <c r="BI269" i="82"/>
  <c r="BJ269" i="82"/>
  <c r="BK269" i="82"/>
  <c r="BL269" i="82"/>
  <c r="BY269" i="82" s="1"/>
  <c r="BM269" i="82"/>
  <c r="BZ269" i="82" s="1"/>
  <c r="BN269" i="82"/>
  <c r="CA269" i="82" s="1"/>
  <c r="BO269" i="82"/>
  <c r="CB269" i="82" s="1"/>
  <c r="BP269" i="82"/>
  <c r="CC269" i="82" s="1"/>
  <c r="BQ269" i="82"/>
  <c r="CD269" i="82" s="1"/>
  <c r="BR269" i="82"/>
  <c r="CE269" i="82" s="1"/>
  <c r="BS269" i="82"/>
  <c r="CF269" i="82" s="1"/>
  <c r="BH270" i="82"/>
  <c r="BI270" i="82"/>
  <c r="BJ270" i="82"/>
  <c r="BK270" i="82"/>
  <c r="BL270" i="82"/>
  <c r="BY270" i="82" s="1"/>
  <c r="BM270" i="82"/>
  <c r="BZ270" i="82" s="1"/>
  <c r="BN270" i="82"/>
  <c r="CA270" i="82" s="1"/>
  <c r="BO270" i="82"/>
  <c r="CB270" i="82" s="1"/>
  <c r="BP270" i="82"/>
  <c r="CC270" i="82" s="1"/>
  <c r="BQ270" i="82"/>
  <c r="CD270" i="82" s="1"/>
  <c r="BR270" i="82"/>
  <c r="CE270" i="82" s="1"/>
  <c r="BS270" i="82"/>
  <c r="CF270" i="82" s="1"/>
  <c r="BH271" i="82"/>
  <c r="BI271" i="82"/>
  <c r="BJ271" i="82"/>
  <c r="BK271" i="82"/>
  <c r="BL271" i="82"/>
  <c r="BY271" i="82" s="1"/>
  <c r="BM271" i="82"/>
  <c r="BZ271" i="82" s="1"/>
  <c r="BN271" i="82"/>
  <c r="CA271" i="82" s="1"/>
  <c r="BO271" i="82"/>
  <c r="CB271" i="82" s="1"/>
  <c r="BP271" i="82"/>
  <c r="CC271" i="82" s="1"/>
  <c r="BQ271" i="82"/>
  <c r="CD271" i="82" s="1"/>
  <c r="BR271" i="82"/>
  <c r="CE271" i="82" s="1"/>
  <c r="BS271" i="82"/>
  <c r="CF271" i="82" s="1"/>
  <c r="BH272" i="82"/>
  <c r="BI272" i="82"/>
  <c r="BJ272" i="82"/>
  <c r="BK272" i="82"/>
  <c r="BL272" i="82"/>
  <c r="BY272" i="82" s="1"/>
  <c r="BM272" i="82"/>
  <c r="BZ272" i="82" s="1"/>
  <c r="BN272" i="82"/>
  <c r="CA272" i="82" s="1"/>
  <c r="BO272" i="82"/>
  <c r="CB272" i="82" s="1"/>
  <c r="BP272" i="82"/>
  <c r="CC272" i="82" s="1"/>
  <c r="BQ272" i="82"/>
  <c r="CD272" i="82" s="1"/>
  <c r="BR272" i="82"/>
  <c r="CE272" i="82" s="1"/>
  <c r="BS272" i="82"/>
  <c r="CF272" i="82" s="1"/>
  <c r="BH273" i="82"/>
  <c r="BI273" i="82"/>
  <c r="BJ273" i="82"/>
  <c r="BK273" i="82"/>
  <c r="BL273" i="82"/>
  <c r="BY273" i="82" s="1"/>
  <c r="BM273" i="82"/>
  <c r="BZ273" i="82" s="1"/>
  <c r="BN273" i="82"/>
  <c r="CA273" i="82" s="1"/>
  <c r="BO273" i="82"/>
  <c r="CB273" i="82" s="1"/>
  <c r="BP273" i="82"/>
  <c r="CC273" i="82" s="1"/>
  <c r="BQ273" i="82"/>
  <c r="CD273" i="82" s="1"/>
  <c r="BR273" i="82"/>
  <c r="CE273" i="82" s="1"/>
  <c r="BS273" i="82"/>
  <c r="CF273" i="82" s="1"/>
  <c r="BH274" i="82"/>
  <c r="BI274" i="82"/>
  <c r="BJ274" i="82"/>
  <c r="BK274" i="82"/>
  <c r="BL274" i="82"/>
  <c r="BY274" i="82" s="1"/>
  <c r="BM274" i="82"/>
  <c r="BZ274" i="82" s="1"/>
  <c r="BN274" i="82"/>
  <c r="CA274" i="82" s="1"/>
  <c r="BO274" i="82"/>
  <c r="CB274" i="82" s="1"/>
  <c r="BP274" i="82"/>
  <c r="CC274" i="82" s="1"/>
  <c r="BQ274" i="82"/>
  <c r="CD274" i="82" s="1"/>
  <c r="BR274" i="82"/>
  <c r="CE274" i="82" s="1"/>
  <c r="BS274" i="82"/>
  <c r="CF274" i="82" s="1"/>
  <c r="BH275" i="82"/>
  <c r="BI275" i="82"/>
  <c r="BJ275" i="82"/>
  <c r="BK275" i="82"/>
  <c r="BL275" i="82"/>
  <c r="BY275" i="82" s="1"/>
  <c r="BM275" i="82"/>
  <c r="BZ275" i="82" s="1"/>
  <c r="BN275" i="82"/>
  <c r="CA275" i="82" s="1"/>
  <c r="BO275" i="82"/>
  <c r="CB275" i="82" s="1"/>
  <c r="BP275" i="82"/>
  <c r="CC275" i="82" s="1"/>
  <c r="BQ275" i="82"/>
  <c r="CD275" i="82" s="1"/>
  <c r="BR275" i="82"/>
  <c r="CE275" i="82" s="1"/>
  <c r="BS275" i="82"/>
  <c r="CF275" i="82" s="1"/>
  <c r="BH276" i="82"/>
  <c r="BI276" i="82"/>
  <c r="BJ276" i="82"/>
  <c r="BK276" i="82"/>
  <c r="BL276" i="82"/>
  <c r="BY276" i="82" s="1"/>
  <c r="BM276" i="82"/>
  <c r="BZ276" i="82" s="1"/>
  <c r="BN276" i="82"/>
  <c r="CA276" i="82" s="1"/>
  <c r="BO276" i="82"/>
  <c r="CB276" i="82" s="1"/>
  <c r="BP276" i="82"/>
  <c r="CC276" i="82" s="1"/>
  <c r="BQ276" i="82"/>
  <c r="CD276" i="82" s="1"/>
  <c r="BR276" i="82"/>
  <c r="CE276" i="82" s="1"/>
  <c r="BS276" i="82"/>
  <c r="CF276" i="82" s="1"/>
  <c r="BH277" i="82"/>
  <c r="BI277" i="82"/>
  <c r="BJ277" i="82"/>
  <c r="BK277" i="82"/>
  <c r="BL277" i="82"/>
  <c r="BY277" i="82" s="1"/>
  <c r="BM277" i="82"/>
  <c r="BZ277" i="82" s="1"/>
  <c r="BN277" i="82"/>
  <c r="CA277" i="82" s="1"/>
  <c r="BO277" i="82"/>
  <c r="CB277" i="82" s="1"/>
  <c r="BP277" i="82"/>
  <c r="CC277" i="82" s="1"/>
  <c r="BQ277" i="82"/>
  <c r="CD277" i="82" s="1"/>
  <c r="BR277" i="82"/>
  <c r="CE277" i="82" s="1"/>
  <c r="BS277" i="82"/>
  <c r="CF277" i="82" s="1"/>
  <c r="BH278" i="82"/>
  <c r="BI278" i="82"/>
  <c r="BJ278" i="82"/>
  <c r="BK278" i="82"/>
  <c r="BL278" i="82"/>
  <c r="BY278" i="82" s="1"/>
  <c r="BM278" i="82"/>
  <c r="BZ278" i="82" s="1"/>
  <c r="BN278" i="82"/>
  <c r="CA278" i="82" s="1"/>
  <c r="BO278" i="82"/>
  <c r="CB278" i="82" s="1"/>
  <c r="BP278" i="82"/>
  <c r="CC278" i="82" s="1"/>
  <c r="BQ278" i="82"/>
  <c r="CD278" i="82" s="1"/>
  <c r="BR278" i="82"/>
  <c r="CE278" i="82" s="1"/>
  <c r="BS278" i="82"/>
  <c r="CF278" i="82" s="1"/>
  <c r="BH279" i="82"/>
  <c r="BI279" i="82"/>
  <c r="BJ279" i="82"/>
  <c r="BK279" i="82"/>
  <c r="BL279" i="82"/>
  <c r="BY279" i="82" s="1"/>
  <c r="BM279" i="82"/>
  <c r="BZ279" i="82" s="1"/>
  <c r="BN279" i="82"/>
  <c r="CA279" i="82" s="1"/>
  <c r="BO279" i="82"/>
  <c r="CB279" i="82" s="1"/>
  <c r="BP279" i="82"/>
  <c r="CC279" i="82" s="1"/>
  <c r="BQ279" i="82"/>
  <c r="CD279" i="82" s="1"/>
  <c r="BR279" i="82"/>
  <c r="CE279" i="82" s="1"/>
  <c r="BS279" i="82"/>
  <c r="CF279" i="82" s="1"/>
  <c r="BH280" i="82"/>
  <c r="BI280" i="82"/>
  <c r="BJ280" i="82"/>
  <c r="BK280" i="82"/>
  <c r="BL280" i="82"/>
  <c r="BY280" i="82" s="1"/>
  <c r="BM280" i="82"/>
  <c r="BZ280" i="82" s="1"/>
  <c r="BN280" i="82"/>
  <c r="CA280" i="82" s="1"/>
  <c r="BO280" i="82"/>
  <c r="CB280" i="82" s="1"/>
  <c r="BP280" i="82"/>
  <c r="CC280" i="82" s="1"/>
  <c r="BQ280" i="82"/>
  <c r="CD280" i="82" s="1"/>
  <c r="BR280" i="82"/>
  <c r="CE280" i="82" s="1"/>
  <c r="BS280" i="82"/>
  <c r="CF280" i="82" s="1"/>
  <c r="BH281" i="82"/>
  <c r="BI281" i="82"/>
  <c r="BJ281" i="82"/>
  <c r="BK281" i="82"/>
  <c r="BL281" i="82"/>
  <c r="BY281" i="82" s="1"/>
  <c r="BM281" i="82"/>
  <c r="BZ281" i="82" s="1"/>
  <c r="BN281" i="82"/>
  <c r="CA281" i="82" s="1"/>
  <c r="BO281" i="82"/>
  <c r="CB281" i="82" s="1"/>
  <c r="BP281" i="82"/>
  <c r="CC281" i="82" s="1"/>
  <c r="BQ281" i="82"/>
  <c r="CD281" i="82" s="1"/>
  <c r="BR281" i="82"/>
  <c r="CE281" i="82" s="1"/>
  <c r="BS281" i="82"/>
  <c r="CF281" i="82" s="1"/>
  <c r="BH282" i="82"/>
  <c r="BI282" i="82"/>
  <c r="BJ282" i="82"/>
  <c r="BK282" i="82"/>
  <c r="BL282" i="82"/>
  <c r="BY282" i="82" s="1"/>
  <c r="BM282" i="82"/>
  <c r="BZ282" i="82" s="1"/>
  <c r="BN282" i="82"/>
  <c r="CA282" i="82" s="1"/>
  <c r="BO282" i="82"/>
  <c r="CB282" i="82" s="1"/>
  <c r="BP282" i="82"/>
  <c r="CC282" i="82" s="1"/>
  <c r="BQ282" i="82"/>
  <c r="CD282" i="82" s="1"/>
  <c r="BR282" i="82"/>
  <c r="CE282" i="82" s="1"/>
  <c r="BS282" i="82"/>
  <c r="CF282" i="82" s="1"/>
  <c r="BH283" i="82"/>
  <c r="BI283" i="82"/>
  <c r="BJ283" i="82"/>
  <c r="BK283" i="82"/>
  <c r="BL283" i="82"/>
  <c r="BY283" i="82" s="1"/>
  <c r="BM283" i="82"/>
  <c r="BZ283" i="82" s="1"/>
  <c r="BN283" i="82"/>
  <c r="CA283" i="82" s="1"/>
  <c r="BO283" i="82"/>
  <c r="CB283" i="82" s="1"/>
  <c r="BP283" i="82"/>
  <c r="CC283" i="82" s="1"/>
  <c r="BQ283" i="82"/>
  <c r="CD283" i="82" s="1"/>
  <c r="BR283" i="82"/>
  <c r="CE283" i="82" s="1"/>
  <c r="BS283" i="82"/>
  <c r="CF283" i="82" s="1"/>
  <c r="BH284" i="82"/>
  <c r="BI284" i="82"/>
  <c r="BJ284" i="82"/>
  <c r="BK284" i="82"/>
  <c r="BL284" i="82"/>
  <c r="BY284" i="82" s="1"/>
  <c r="BM284" i="82"/>
  <c r="BZ284" i="82" s="1"/>
  <c r="BN284" i="82"/>
  <c r="CA284" i="82" s="1"/>
  <c r="BO284" i="82"/>
  <c r="CB284" i="82" s="1"/>
  <c r="BP284" i="82"/>
  <c r="CC284" i="82" s="1"/>
  <c r="BQ284" i="82"/>
  <c r="CD284" i="82" s="1"/>
  <c r="BR284" i="82"/>
  <c r="CE284" i="82" s="1"/>
  <c r="BS284" i="82"/>
  <c r="CF284" i="82" s="1"/>
  <c r="BH285" i="82"/>
  <c r="BI285" i="82"/>
  <c r="BJ285" i="82"/>
  <c r="BK285" i="82"/>
  <c r="BL285" i="82"/>
  <c r="BY285" i="82" s="1"/>
  <c r="BM285" i="82"/>
  <c r="BZ285" i="82" s="1"/>
  <c r="BN285" i="82"/>
  <c r="CA285" i="82" s="1"/>
  <c r="BO285" i="82"/>
  <c r="CB285" i="82" s="1"/>
  <c r="BP285" i="82"/>
  <c r="CC285" i="82" s="1"/>
  <c r="BQ285" i="82"/>
  <c r="CD285" i="82" s="1"/>
  <c r="BR285" i="82"/>
  <c r="CE285" i="82" s="1"/>
  <c r="BS285" i="82"/>
  <c r="CF285" i="82" s="1"/>
  <c r="BH286" i="82"/>
  <c r="BI286" i="82"/>
  <c r="BJ286" i="82"/>
  <c r="BK286" i="82"/>
  <c r="BL286" i="82"/>
  <c r="BY286" i="82" s="1"/>
  <c r="BM286" i="82"/>
  <c r="BZ286" i="82" s="1"/>
  <c r="BN286" i="82"/>
  <c r="CA286" i="82" s="1"/>
  <c r="BO286" i="82"/>
  <c r="CB286" i="82" s="1"/>
  <c r="BP286" i="82"/>
  <c r="CC286" i="82" s="1"/>
  <c r="BQ286" i="82"/>
  <c r="CD286" i="82" s="1"/>
  <c r="BR286" i="82"/>
  <c r="CE286" i="82" s="1"/>
  <c r="BS286" i="82"/>
  <c r="CF286" i="82" s="1"/>
  <c r="BH287" i="82"/>
  <c r="BI287" i="82"/>
  <c r="BJ287" i="82"/>
  <c r="BK287" i="82"/>
  <c r="BL287" i="82"/>
  <c r="BY287" i="82" s="1"/>
  <c r="BM287" i="82"/>
  <c r="BZ287" i="82" s="1"/>
  <c r="BN287" i="82"/>
  <c r="CA287" i="82" s="1"/>
  <c r="BO287" i="82"/>
  <c r="CB287" i="82" s="1"/>
  <c r="BP287" i="82"/>
  <c r="CC287" i="82" s="1"/>
  <c r="BQ287" i="82"/>
  <c r="CD287" i="82" s="1"/>
  <c r="BR287" i="82"/>
  <c r="CE287" i="82" s="1"/>
  <c r="BS287" i="82"/>
  <c r="CF287" i="82" s="1"/>
  <c r="BH288" i="82"/>
  <c r="BI288" i="82"/>
  <c r="BJ288" i="82"/>
  <c r="BK288" i="82"/>
  <c r="BL288" i="82"/>
  <c r="BY288" i="82" s="1"/>
  <c r="BM288" i="82"/>
  <c r="BZ288" i="82" s="1"/>
  <c r="BN288" i="82"/>
  <c r="CA288" i="82" s="1"/>
  <c r="BO288" i="82"/>
  <c r="CB288" i="82" s="1"/>
  <c r="BP288" i="82"/>
  <c r="CC288" i="82" s="1"/>
  <c r="BQ288" i="82"/>
  <c r="CD288" i="82" s="1"/>
  <c r="BR288" i="82"/>
  <c r="CE288" i="82" s="1"/>
  <c r="BS288" i="82"/>
  <c r="CF288" i="82" s="1"/>
  <c r="BH289" i="82"/>
  <c r="BI289" i="82"/>
  <c r="BJ289" i="82"/>
  <c r="BK289" i="82"/>
  <c r="BL289" i="82"/>
  <c r="BY289" i="82" s="1"/>
  <c r="BM289" i="82"/>
  <c r="BZ289" i="82" s="1"/>
  <c r="BN289" i="82"/>
  <c r="CA289" i="82" s="1"/>
  <c r="BO289" i="82"/>
  <c r="CB289" i="82" s="1"/>
  <c r="BP289" i="82"/>
  <c r="CC289" i="82" s="1"/>
  <c r="BQ289" i="82"/>
  <c r="CD289" i="82" s="1"/>
  <c r="BR289" i="82"/>
  <c r="CE289" i="82" s="1"/>
  <c r="BS289" i="82"/>
  <c r="CF289" i="82" s="1"/>
  <c r="BH290" i="82"/>
  <c r="BI290" i="82"/>
  <c r="BJ290" i="82"/>
  <c r="BK290" i="82"/>
  <c r="BL290" i="82"/>
  <c r="BY290" i="82" s="1"/>
  <c r="BM290" i="82"/>
  <c r="BZ290" i="82" s="1"/>
  <c r="BN290" i="82"/>
  <c r="CA290" i="82" s="1"/>
  <c r="BO290" i="82"/>
  <c r="CB290" i="82" s="1"/>
  <c r="BP290" i="82"/>
  <c r="CC290" i="82" s="1"/>
  <c r="BQ290" i="82"/>
  <c r="CD290" i="82" s="1"/>
  <c r="BR290" i="82"/>
  <c r="CE290" i="82" s="1"/>
  <c r="BS290" i="82"/>
  <c r="CF290" i="82" s="1"/>
  <c r="BH291" i="82"/>
  <c r="BI291" i="82"/>
  <c r="BJ291" i="82"/>
  <c r="BK291" i="82"/>
  <c r="BL291" i="82"/>
  <c r="BY291" i="82" s="1"/>
  <c r="BM291" i="82"/>
  <c r="BZ291" i="82" s="1"/>
  <c r="BN291" i="82"/>
  <c r="CA291" i="82" s="1"/>
  <c r="BO291" i="82"/>
  <c r="CB291" i="82" s="1"/>
  <c r="BP291" i="82"/>
  <c r="CC291" i="82" s="1"/>
  <c r="BQ291" i="82"/>
  <c r="CD291" i="82" s="1"/>
  <c r="BR291" i="82"/>
  <c r="CE291" i="82" s="1"/>
  <c r="BS291" i="82"/>
  <c r="CF291" i="82" s="1"/>
  <c r="BH292" i="82"/>
  <c r="BI292" i="82"/>
  <c r="BJ292" i="82"/>
  <c r="BK292" i="82"/>
  <c r="BL292" i="82"/>
  <c r="BY292" i="82" s="1"/>
  <c r="BM292" i="82"/>
  <c r="BZ292" i="82" s="1"/>
  <c r="BN292" i="82"/>
  <c r="CA292" i="82" s="1"/>
  <c r="BO292" i="82"/>
  <c r="CB292" i="82" s="1"/>
  <c r="BP292" i="82"/>
  <c r="CC292" i="82" s="1"/>
  <c r="BQ292" i="82"/>
  <c r="CD292" i="82" s="1"/>
  <c r="BR292" i="82"/>
  <c r="CE292" i="82" s="1"/>
  <c r="BS292" i="82"/>
  <c r="CF292" i="82" s="1"/>
  <c r="BH293" i="82"/>
  <c r="BI293" i="82"/>
  <c r="BJ293" i="82"/>
  <c r="BK293" i="82"/>
  <c r="BL293" i="82"/>
  <c r="BY293" i="82" s="1"/>
  <c r="BM293" i="82"/>
  <c r="BZ293" i="82" s="1"/>
  <c r="BN293" i="82"/>
  <c r="CA293" i="82" s="1"/>
  <c r="BO293" i="82"/>
  <c r="CB293" i="82" s="1"/>
  <c r="BP293" i="82"/>
  <c r="CC293" i="82" s="1"/>
  <c r="BQ293" i="82"/>
  <c r="CD293" i="82" s="1"/>
  <c r="BR293" i="82"/>
  <c r="CE293" i="82" s="1"/>
  <c r="BS293" i="82"/>
  <c r="CF293" i="82" s="1"/>
  <c r="BH294" i="82"/>
  <c r="BI294" i="82"/>
  <c r="BJ294" i="82"/>
  <c r="BK294" i="82"/>
  <c r="BL294" i="82"/>
  <c r="BY294" i="82" s="1"/>
  <c r="BM294" i="82"/>
  <c r="BZ294" i="82" s="1"/>
  <c r="BN294" i="82"/>
  <c r="CA294" i="82" s="1"/>
  <c r="BO294" i="82"/>
  <c r="CB294" i="82" s="1"/>
  <c r="BP294" i="82"/>
  <c r="CC294" i="82" s="1"/>
  <c r="BQ294" i="82"/>
  <c r="CD294" i="82" s="1"/>
  <c r="BR294" i="82"/>
  <c r="CE294" i="82" s="1"/>
  <c r="BS294" i="82"/>
  <c r="CF294" i="82" s="1"/>
  <c r="BH295" i="82"/>
  <c r="BI295" i="82"/>
  <c r="BJ295" i="82"/>
  <c r="BK295" i="82"/>
  <c r="BL295" i="82"/>
  <c r="BY295" i="82" s="1"/>
  <c r="BM295" i="82"/>
  <c r="BZ295" i="82" s="1"/>
  <c r="BN295" i="82"/>
  <c r="CA295" i="82" s="1"/>
  <c r="BO295" i="82"/>
  <c r="CB295" i="82" s="1"/>
  <c r="BP295" i="82"/>
  <c r="CC295" i="82" s="1"/>
  <c r="BQ295" i="82"/>
  <c r="CD295" i="82" s="1"/>
  <c r="BR295" i="82"/>
  <c r="CE295" i="82" s="1"/>
  <c r="BS295" i="82"/>
  <c r="CF295" i="82" s="1"/>
  <c r="BH296" i="82"/>
  <c r="BI296" i="82"/>
  <c r="BJ296" i="82"/>
  <c r="BK296" i="82"/>
  <c r="BL296" i="82"/>
  <c r="BY296" i="82" s="1"/>
  <c r="BM296" i="82"/>
  <c r="BZ296" i="82" s="1"/>
  <c r="BN296" i="82"/>
  <c r="CA296" i="82" s="1"/>
  <c r="BO296" i="82"/>
  <c r="CB296" i="82" s="1"/>
  <c r="BP296" i="82"/>
  <c r="CC296" i="82" s="1"/>
  <c r="BQ296" i="82"/>
  <c r="CD296" i="82" s="1"/>
  <c r="BR296" i="82"/>
  <c r="CE296" i="82" s="1"/>
  <c r="BS296" i="82"/>
  <c r="CF296" i="82" s="1"/>
  <c r="BH297" i="82"/>
  <c r="BI297" i="82"/>
  <c r="BJ297" i="82"/>
  <c r="BK297" i="82"/>
  <c r="BL297" i="82"/>
  <c r="BY297" i="82" s="1"/>
  <c r="BM297" i="82"/>
  <c r="BZ297" i="82" s="1"/>
  <c r="BN297" i="82"/>
  <c r="CA297" i="82" s="1"/>
  <c r="BO297" i="82"/>
  <c r="CB297" i="82" s="1"/>
  <c r="BP297" i="82"/>
  <c r="CC297" i="82" s="1"/>
  <c r="BQ297" i="82"/>
  <c r="CD297" i="82" s="1"/>
  <c r="BR297" i="82"/>
  <c r="CE297" i="82" s="1"/>
  <c r="BS297" i="82"/>
  <c r="CF297" i="82" s="1"/>
  <c r="BH298" i="82"/>
  <c r="BI298" i="82"/>
  <c r="BJ298" i="82"/>
  <c r="BK298" i="82"/>
  <c r="BL298" i="82"/>
  <c r="BY298" i="82" s="1"/>
  <c r="BM298" i="82"/>
  <c r="BZ298" i="82" s="1"/>
  <c r="BN298" i="82"/>
  <c r="CA298" i="82" s="1"/>
  <c r="BO298" i="82"/>
  <c r="CB298" i="82" s="1"/>
  <c r="BP298" i="82"/>
  <c r="CC298" i="82" s="1"/>
  <c r="BQ298" i="82"/>
  <c r="CD298" i="82" s="1"/>
  <c r="BR298" i="82"/>
  <c r="CE298" i="82" s="1"/>
  <c r="BS298" i="82"/>
  <c r="CF298" i="82" s="1"/>
  <c r="BH299" i="82"/>
  <c r="BI299" i="82"/>
  <c r="BJ299" i="82"/>
  <c r="BK299" i="82"/>
  <c r="BL299" i="82"/>
  <c r="BY299" i="82" s="1"/>
  <c r="BM299" i="82"/>
  <c r="BZ299" i="82" s="1"/>
  <c r="BN299" i="82"/>
  <c r="CA299" i="82" s="1"/>
  <c r="BO299" i="82"/>
  <c r="CB299" i="82" s="1"/>
  <c r="BP299" i="82"/>
  <c r="CC299" i="82" s="1"/>
  <c r="BQ299" i="82"/>
  <c r="CD299" i="82" s="1"/>
  <c r="BR299" i="82"/>
  <c r="CE299" i="82" s="1"/>
  <c r="BS299" i="82"/>
  <c r="CF299" i="82" s="1"/>
  <c r="BH300" i="82"/>
  <c r="BI300" i="82"/>
  <c r="BJ300" i="82"/>
  <c r="BK300" i="82"/>
  <c r="BL300" i="82"/>
  <c r="BY300" i="82" s="1"/>
  <c r="BM300" i="82"/>
  <c r="BZ300" i="82" s="1"/>
  <c r="BN300" i="82"/>
  <c r="CA300" i="82" s="1"/>
  <c r="BO300" i="82"/>
  <c r="CB300" i="82" s="1"/>
  <c r="BP300" i="82"/>
  <c r="CC300" i="82" s="1"/>
  <c r="BQ300" i="82"/>
  <c r="CD300" i="82" s="1"/>
  <c r="BR300" i="82"/>
  <c r="CE300" i="82" s="1"/>
  <c r="BS300" i="82"/>
  <c r="CF300" i="82" s="1"/>
  <c r="BH301" i="82"/>
  <c r="BI301" i="82"/>
  <c r="BJ301" i="82"/>
  <c r="BK301" i="82"/>
  <c r="BL301" i="82"/>
  <c r="BY301" i="82" s="1"/>
  <c r="BM301" i="82"/>
  <c r="BZ301" i="82" s="1"/>
  <c r="BN301" i="82"/>
  <c r="CA301" i="82" s="1"/>
  <c r="BO301" i="82"/>
  <c r="CB301" i="82" s="1"/>
  <c r="BP301" i="82"/>
  <c r="CC301" i="82" s="1"/>
  <c r="BQ301" i="82"/>
  <c r="CD301" i="82" s="1"/>
  <c r="BR301" i="82"/>
  <c r="CE301" i="82" s="1"/>
  <c r="BS301" i="82"/>
  <c r="CF301" i="82" s="1"/>
  <c r="BH302" i="82"/>
  <c r="BI302" i="82"/>
  <c r="BJ302" i="82"/>
  <c r="BK302" i="82"/>
  <c r="BL302" i="82"/>
  <c r="BY302" i="82" s="1"/>
  <c r="BM302" i="82"/>
  <c r="BZ302" i="82" s="1"/>
  <c r="BN302" i="82"/>
  <c r="CA302" i="82" s="1"/>
  <c r="BO302" i="82"/>
  <c r="CB302" i="82" s="1"/>
  <c r="BP302" i="82"/>
  <c r="CC302" i="82" s="1"/>
  <c r="BQ302" i="82"/>
  <c r="CD302" i="82" s="1"/>
  <c r="BR302" i="82"/>
  <c r="CE302" i="82" s="1"/>
  <c r="BS302" i="82"/>
  <c r="CF302" i="82" s="1"/>
  <c r="BH303" i="82"/>
  <c r="BI303" i="82"/>
  <c r="BJ303" i="82"/>
  <c r="BK303" i="82"/>
  <c r="BL303" i="82"/>
  <c r="BY303" i="82" s="1"/>
  <c r="BM303" i="82"/>
  <c r="BZ303" i="82" s="1"/>
  <c r="BN303" i="82"/>
  <c r="CA303" i="82" s="1"/>
  <c r="BO303" i="82"/>
  <c r="CB303" i="82" s="1"/>
  <c r="BP303" i="82"/>
  <c r="CC303" i="82" s="1"/>
  <c r="BQ303" i="82"/>
  <c r="CD303" i="82" s="1"/>
  <c r="BR303" i="82"/>
  <c r="CE303" i="82" s="1"/>
  <c r="BS303" i="82"/>
  <c r="CF303" i="82" s="1"/>
  <c r="BH304" i="82"/>
  <c r="BI304" i="82"/>
  <c r="BJ304" i="82"/>
  <c r="BK304" i="82"/>
  <c r="BL304" i="82"/>
  <c r="BY304" i="82" s="1"/>
  <c r="BM304" i="82"/>
  <c r="BZ304" i="82" s="1"/>
  <c r="BN304" i="82"/>
  <c r="CA304" i="82" s="1"/>
  <c r="BO304" i="82"/>
  <c r="CB304" i="82" s="1"/>
  <c r="BP304" i="82"/>
  <c r="CC304" i="82" s="1"/>
  <c r="BQ304" i="82"/>
  <c r="CD304" i="82" s="1"/>
  <c r="BR304" i="82"/>
  <c r="CE304" i="82" s="1"/>
  <c r="BS304" i="82"/>
  <c r="CF304" i="82" s="1"/>
  <c r="BH305" i="82"/>
  <c r="BI305" i="82"/>
  <c r="BJ305" i="82"/>
  <c r="BK305" i="82"/>
  <c r="BL305" i="82"/>
  <c r="BY305" i="82" s="1"/>
  <c r="BM305" i="82"/>
  <c r="BZ305" i="82" s="1"/>
  <c r="BN305" i="82"/>
  <c r="CA305" i="82" s="1"/>
  <c r="BO305" i="82"/>
  <c r="CB305" i="82" s="1"/>
  <c r="BP305" i="82"/>
  <c r="CC305" i="82" s="1"/>
  <c r="BQ305" i="82"/>
  <c r="CD305" i="82" s="1"/>
  <c r="BR305" i="82"/>
  <c r="CE305" i="82" s="1"/>
  <c r="BS305" i="82"/>
  <c r="CF305" i="82" s="1"/>
  <c r="BH306" i="82"/>
  <c r="BI306" i="82"/>
  <c r="BJ306" i="82"/>
  <c r="BK306" i="82"/>
  <c r="BL306" i="82"/>
  <c r="BY306" i="82" s="1"/>
  <c r="BM306" i="82"/>
  <c r="BZ306" i="82" s="1"/>
  <c r="BN306" i="82"/>
  <c r="CA306" i="82" s="1"/>
  <c r="BO306" i="82"/>
  <c r="CB306" i="82" s="1"/>
  <c r="BP306" i="82"/>
  <c r="CC306" i="82" s="1"/>
  <c r="BQ306" i="82"/>
  <c r="CD306" i="82" s="1"/>
  <c r="BR306" i="82"/>
  <c r="CE306" i="82" s="1"/>
  <c r="BS306" i="82"/>
  <c r="CF306" i="82" s="1"/>
  <c r="BH307" i="82"/>
  <c r="BI307" i="82"/>
  <c r="BJ307" i="82"/>
  <c r="BK307" i="82"/>
  <c r="BL307" i="82"/>
  <c r="BY307" i="82" s="1"/>
  <c r="BM307" i="82"/>
  <c r="BZ307" i="82" s="1"/>
  <c r="BN307" i="82"/>
  <c r="CA307" i="82" s="1"/>
  <c r="BO307" i="82"/>
  <c r="CB307" i="82" s="1"/>
  <c r="BP307" i="82"/>
  <c r="CC307" i="82" s="1"/>
  <c r="BQ307" i="82"/>
  <c r="CD307" i="82" s="1"/>
  <c r="BR307" i="82"/>
  <c r="CE307" i="82" s="1"/>
  <c r="BS307" i="82"/>
  <c r="CF307" i="82" s="1"/>
  <c r="BH308" i="82"/>
  <c r="BI308" i="82"/>
  <c r="BJ308" i="82"/>
  <c r="BK308" i="82"/>
  <c r="BL308" i="82"/>
  <c r="BY308" i="82" s="1"/>
  <c r="BM308" i="82"/>
  <c r="BZ308" i="82" s="1"/>
  <c r="BN308" i="82"/>
  <c r="CA308" i="82" s="1"/>
  <c r="BO308" i="82"/>
  <c r="CB308" i="82" s="1"/>
  <c r="BP308" i="82"/>
  <c r="CC308" i="82" s="1"/>
  <c r="BQ308" i="82"/>
  <c r="CD308" i="82" s="1"/>
  <c r="BR308" i="82"/>
  <c r="CE308" i="82" s="1"/>
  <c r="BS308" i="82"/>
  <c r="CF308" i="82" s="1"/>
  <c r="BH309" i="82"/>
  <c r="BI309" i="82"/>
  <c r="BJ309" i="82"/>
  <c r="BK309" i="82"/>
  <c r="BL309" i="82"/>
  <c r="BY309" i="82" s="1"/>
  <c r="BM309" i="82"/>
  <c r="BZ309" i="82" s="1"/>
  <c r="BN309" i="82"/>
  <c r="CA309" i="82" s="1"/>
  <c r="BO309" i="82"/>
  <c r="CB309" i="82" s="1"/>
  <c r="BP309" i="82"/>
  <c r="CC309" i="82" s="1"/>
  <c r="BQ309" i="82"/>
  <c r="CD309" i="82" s="1"/>
  <c r="BR309" i="82"/>
  <c r="CE309" i="82" s="1"/>
  <c r="BS309" i="82"/>
  <c r="CF309" i="82" s="1"/>
  <c r="BH310" i="82"/>
  <c r="BI310" i="82"/>
  <c r="BJ310" i="82"/>
  <c r="BK310" i="82"/>
  <c r="BL310" i="82"/>
  <c r="BY310" i="82" s="1"/>
  <c r="BM310" i="82"/>
  <c r="BZ310" i="82" s="1"/>
  <c r="BN310" i="82"/>
  <c r="CA310" i="82" s="1"/>
  <c r="BO310" i="82"/>
  <c r="CB310" i="82" s="1"/>
  <c r="BP310" i="82"/>
  <c r="CC310" i="82" s="1"/>
  <c r="BQ310" i="82"/>
  <c r="CD310" i="82" s="1"/>
  <c r="BR310" i="82"/>
  <c r="CE310" i="82" s="1"/>
  <c r="BS310" i="82"/>
  <c r="CF310" i="82" s="1"/>
  <c r="BH311" i="82"/>
  <c r="BI311" i="82"/>
  <c r="BJ311" i="82"/>
  <c r="BK311" i="82"/>
  <c r="BL311" i="82"/>
  <c r="BY311" i="82" s="1"/>
  <c r="BM311" i="82"/>
  <c r="BZ311" i="82" s="1"/>
  <c r="BN311" i="82"/>
  <c r="CA311" i="82" s="1"/>
  <c r="BO311" i="82"/>
  <c r="CB311" i="82" s="1"/>
  <c r="BP311" i="82"/>
  <c r="CC311" i="82" s="1"/>
  <c r="BQ311" i="82"/>
  <c r="CD311" i="82" s="1"/>
  <c r="BR311" i="82"/>
  <c r="CE311" i="82" s="1"/>
  <c r="BS311" i="82"/>
  <c r="CF311" i="82" s="1"/>
  <c r="BH312" i="82"/>
  <c r="BI312" i="82"/>
  <c r="BJ312" i="82"/>
  <c r="BK312" i="82"/>
  <c r="BL312" i="82"/>
  <c r="BY312" i="82" s="1"/>
  <c r="BM312" i="82"/>
  <c r="BZ312" i="82" s="1"/>
  <c r="BN312" i="82"/>
  <c r="CA312" i="82" s="1"/>
  <c r="BO312" i="82"/>
  <c r="CB312" i="82" s="1"/>
  <c r="BP312" i="82"/>
  <c r="CC312" i="82" s="1"/>
  <c r="BQ312" i="82"/>
  <c r="CD312" i="82" s="1"/>
  <c r="BR312" i="82"/>
  <c r="CE312" i="82" s="1"/>
  <c r="BS312" i="82"/>
  <c r="CF312" i="82" s="1"/>
  <c r="BH313" i="82"/>
  <c r="BI313" i="82"/>
  <c r="BJ313" i="82"/>
  <c r="BK313" i="82"/>
  <c r="BL313" i="82"/>
  <c r="BY313" i="82" s="1"/>
  <c r="BM313" i="82"/>
  <c r="BZ313" i="82" s="1"/>
  <c r="BN313" i="82"/>
  <c r="CA313" i="82" s="1"/>
  <c r="BO313" i="82"/>
  <c r="CB313" i="82" s="1"/>
  <c r="BP313" i="82"/>
  <c r="CC313" i="82" s="1"/>
  <c r="BQ313" i="82"/>
  <c r="CD313" i="82" s="1"/>
  <c r="BR313" i="82"/>
  <c r="CE313" i="82" s="1"/>
  <c r="BS313" i="82"/>
  <c r="CF313" i="82" s="1"/>
  <c r="BH314" i="82"/>
  <c r="BI314" i="82"/>
  <c r="BJ314" i="82"/>
  <c r="BK314" i="82"/>
  <c r="BL314" i="82"/>
  <c r="BY314" i="82" s="1"/>
  <c r="BM314" i="82"/>
  <c r="BZ314" i="82" s="1"/>
  <c r="BN314" i="82"/>
  <c r="CA314" i="82" s="1"/>
  <c r="BO314" i="82"/>
  <c r="CB314" i="82" s="1"/>
  <c r="BP314" i="82"/>
  <c r="CC314" i="82" s="1"/>
  <c r="BQ314" i="82"/>
  <c r="CD314" i="82" s="1"/>
  <c r="BR314" i="82"/>
  <c r="CE314" i="82" s="1"/>
  <c r="BS314" i="82"/>
  <c r="CF314" i="82" s="1"/>
  <c r="BH315" i="82"/>
  <c r="BI315" i="82"/>
  <c r="BJ315" i="82"/>
  <c r="BK315" i="82"/>
  <c r="BL315" i="82"/>
  <c r="BY315" i="82" s="1"/>
  <c r="BM315" i="82"/>
  <c r="BZ315" i="82" s="1"/>
  <c r="BN315" i="82"/>
  <c r="CA315" i="82" s="1"/>
  <c r="BO315" i="82"/>
  <c r="CB315" i="82" s="1"/>
  <c r="BP315" i="82"/>
  <c r="CC315" i="82" s="1"/>
  <c r="BQ315" i="82"/>
  <c r="CD315" i="82" s="1"/>
  <c r="BR315" i="82"/>
  <c r="CE315" i="82" s="1"/>
  <c r="BS315" i="82"/>
  <c r="CF315" i="82" s="1"/>
  <c r="BH316" i="82"/>
  <c r="BI316" i="82"/>
  <c r="BJ316" i="82"/>
  <c r="BK316" i="82"/>
  <c r="BL316" i="82"/>
  <c r="BY316" i="82" s="1"/>
  <c r="BM316" i="82"/>
  <c r="BZ316" i="82" s="1"/>
  <c r="BN316" i="82"/>
  <c r="CA316" i="82" s="1"/>
  <c r="BO316" i="82"/>
  <c r="CB316" i="82" s="1"/>
  <c r="BP316" i="82"/>
  <c r="CC316" i="82" s="1"/>
  <c r="BQ316" i="82"/>
  <c r="CD316" i="82" s="1"/>
  <c r="BR316" i="82"/>
  <c r="CE316" i="82" s="1"/>
  <c r="BS316" i="82"/>
  <c r="CF316" i="82" s="1"/>
  <c r="BH317" i="82"/>
  <c r="BI317" i="82"/>
  <c r="BJ317" i="82"/>
  <c r="BK317" i="82"/>
  <c r="BL317" i="82"/>
  <c r="BY317" i="82" s="1"/>
  <c r="BM317" i="82"/>
  <c r="BZ317" i="82" s="1"/>
  <c r="BN317" i="82"/>
  <c r="CA317" i="82" s="1"/>
  <c r="BO317" i="82"/>
  <c r="CB317" i="82" s="1"/>
  <c r="BP317" i="82"/>
  <c r="CC317" i="82" s="1"/>
  <c r="BQ317" i="82"/>
  <c r="CD317" i="82" s="1"/>
  <c r="BR317" i="82"/>
  <c r="CE317" i="82" s="1"/>
  <c r="BS317" i="82"/>
  <c r="CF317" i="82" s="1"/>
  <c r="BH318" i="82"/>
  <c r="BI318" i="82"/>
  <c r="BJ318" i="82"/>
  <c r="BK318" i="82"/>
  <c r="BL318" i="82"/>
  <c r="BY318" i="82" s="1"/>
  <c r="BM318" i="82"/>
  <c r="BZ318" i="82" s="1"/>
  <c r="BN318" i="82"/>
  <c r="CA318" i="82" s="1"/>
  <c r="BO318" i="82"/>
  <c r="CB318" i="82" s="1"/>
  <c r="BP318" i="82"/>
  <c r="CC318" i="82" s="1"/>
  <c r="BQ318" i="82"/>
  <c r="CD318" i="82" s="1"/>
  <c r="BR318" i="82"/>
  <c r="CE318" i="82" s="1"/>
  <c r="BS318" i="82"/>
  <c r="CF318" i="82" s="1"/>
  <c r="BH319" i="82"/>
  <c r="BI319" i="82"/>
  <c r="BJ319" i="82"/>
  <c r="BK319" i="82"/>
  <c r="BL319" i="82"/>
  <c r="BY319" i="82" s="1"/>
  <c r="BM319" i="82"/>
  <c r="BZ319" i="82" s="1"/>
  <c r="BN319" i="82"/>
  <c r="CA319" i="82" s="1"/>
  <c r="BO319" i="82"/>
  <c r="CB319" i="82" s="1"/>
  <c r="BP319" i="82"/>
  <c r="CC319" i="82" s="1"/>
  <c r="BQ319" i="82"/>
  <c r="CD319" i="82" s="1"/>
  <c r="BR319" i="82"/>
  <c r="CE319" i="82" s="1"/>
  <c r="BS319" i="82"/>
  <c r="CF319" i="82" s="1"/>
  <c r="BH320" i="82"/>
  <c r="BI320" i="82"/>
  <c r="BJ320" i="82"/>
  <c r="BK320" i="82"/>
  <c r="BL320" i="82"/>
  <c r="BY320" i="82" s="1"/>
  <c r="BM320" i="82"/>
  <c r="BZ320" i="82" s="1"/>
  <c r="BN320" i="82"/>
  <c r="CA320" i="82" s="1"/>
  <c r="BO320" i="82"/>
  <c r="CB320" i="82" s="1"/>
  <c r="BP320" i="82"/>
  <c r="CC320" i="82" s="1"/>
  <c r="BQ320" i="82"/>
  <c r="CD320" i="82" s="1"/>
  <c r="BR320" i="82"/>
  <c r="CE320" i="82" s="1"/>
  <c r="BS320" i="82"/>
  <c r="CF320" i="82" s="1"/>
  <c r="BH321" i="82"/>
  <c r="BI321" i="82"/>
  <c r="BJ321" i="82"/>
  <c r="BK321" i="82"/>
  <c r="BL321" i="82"/>
  <c r="BY321" i="82" s="1"/>
  <c r="BM321" i="82"/>
  <c r="BZ321" i="82" s="1"/>
  <c r="BN321" i="82"/>
  <c r="CA321" i="82" s="1"/>
  <c r="BO321" i="82"/>
  <c r="CB321" i="82" s="1"/>
  <c r="BP321" i="82"/>
  <c r="CC321" i="82" s="1"/>
  <c r="BQ321" i="82"/>
  <c r="CD321" i="82" s="1"/>
  <c r="BR321" i="82"/>
  <c r="CE321" i="82" s="1"/>
  <c r="BS321" i="82"/>
  <c r="CF321" i="82" s="1"/>
  <c r="BH322" i="82"/>
  <c r="BI322" i="82"/>
  <c r="BJ322" i="82"/>
  <c r="BK322" i="82"/>
  <c r="BL322" i="82"/>
  <c r="BY322" i="82" s="1"/>
  <c r="BM322" i="82"/>
  <c r="BZ322" i="82" s="1"/>
  <c r="BN322" i="82"/>
  <c r="CA322" i="82" s="1"/>
  <c r="BO322" i="82"/>
  <c r="CB322" i="82" s="1"/>
  <c r="BP322" i="82"/>
  <c r="CC322" i="82" s="1"/>
  <c r="BQ322" i="82"/>
  <c r="CD322" i="82" s="1"/>
  <c r="BR322" i="82"/>
  <c r="CE322" i="82" s="1"/>
  <c r="BS322" i="82"/>
  <c r="CF322" i="82" s="1"/>
  <c r="BH323" i="82"/>
  <c r="BI323" i="82"/>
  <c r="BJ323" i="82"/>
  <c r="BK323" i="82"/>
  <c r="BL323" i="82"/>
  <c r="BY323" i="82" s="1"/>
  <c r="BM323" i="82"/>
  <c r="BZ323" i="82" s="1"/>
  <c r="BN323" i="82"/>
  <c r="CA323" i="82" s="1"/>
  <c r="BO323" i="82"/>
  <c r="CB323" i="82" s="1"/>
  <c r="BP323" i="82"/>
  <c r="CC323" i="82" s="1"/>
  <c r="BQ323" i="82"/>
  <c r="CD323" i="82" s="1"/>
  <c r="BR323" i="82"/>
  <c r="CE323" i="82" s="1"/>
  <c r="BS323" i="82"/>
  <c r="CF323" i="82" s="1"/>
  <c r="BH324" i="82"/>
  <c r="BI324" i="82"/>
  <c r="BJ324" i="82"/>
  <c r="BK324" i="82"/>
  <c r="BL324" i="82"/>
  <c r="BY324" i="82" s="1"/>
  <c r="BM324" i="82"/>
  <c r="BZ324" i="82" s="1"/>
  <c r="BN324" i="82"/>
  <c r="CA324" i="82" s="1"/>
  <c r="BO324" i="82"/>
  <c r="CB324" i="82" s="1"/>
  <c r="BP324" i="82"/>
  <c r="CC324" i="82" s="1"/>
  <c r="BQ324" i="82"/>
  <c r="CD324" i="82" s="1"/>
  <c r="BR324" i="82"/>
  <c r="CE324" i="82" s="1"/>
  <c r="BS324" i="82"/>
  <c r="CF324" i="82" s="1"/>
  <c r="BH325" i="82"/>
  <c r="BI325" i="82"/>
  <c r="BJ325" i="82"/>
  <c r="BK325" i="82"/>
  <c r="BL325" i="82"/>
  <c r="BY325" i="82" s="1"/>
  <c r="BM325" i="82"/>
  <c r="BZ325" i="82" s="1"/>
  <c r="BN325" i="82"/>
  <c r="CA325" i="82" s="1"/>
  <c r="BO325" i="82"/>
  <c r="CB325" i="82" s="1"/>
  <c r="BP325" i="82"/>
  <c r="CC325" i="82" s="1"/>
  <c r="BQ325" i="82"/>
  <c r="CD325" i="82" s="1"/>
  <c r="BR325" i="82"/>
  <c r="CE325" i="82" s="1"/>
  <c r="BS325" i="82"/>
  <c r="CF325" i="82" s="1"/>
  <c r="BH326" i="82"/>
  <c r="BI326" i="82"/>
  <c r="BJ326" i="82"/>
  <c r="BK326" i="82"/>
  <c r="BL326" i="82"/>
  <c r="BY326" i="82" s="1"/>
  <c r="BM326" i="82"/>
  <c r="BZ326" i="82" s="1"/>
  <c r="BN326" i="82"/>
  <c r="CA326" i="82" s="1"/>
  <c r="BO326" i="82"/>
  <c r="CB326" i="82" s="1"/>
  <c r="BP326" i="82"/>
  <c r="CC326" i="82" s="1"/>
  <c r="BQ326" i="82"/>
  <c r="CD326" i="82" s="1"/>
  <c r="BR326" i="82"/>
  <c r="CE326" i="82" s="1"/>
  <c r="BS326" i="82"/>
  <c r="CF326" i="82" s="1"/>
  <c r="BH327" i="82"/>
  <c r="BI327" i="82"/>
  <c r="BJ327" i="82"/>
  <c r="BK327" i="82"/>
  <c r="BL327" i="82"/>
  <c r="BY327" i="82" s="1"/>
  <c r="BM327" i="82"/>
  <c r="BZ327" i="82" s="1"/>
  <c r="BN327" i="82"/>
  <c r="CA327" i="82" s="1"/>
  <c r="BO327" i="82"/>
  <c r="CB327" i="82" s="1"/>
  <c r="BP327" i="82"/>
  <c r="CC327" i="82" s="1"/>
  <c r="BQ327" i="82"/>
  <c r="CD327" i="82" s="1"/>
  <c r="BR327" i="82"/>
  <c r="CE327" i="82" s="1"/>
  <c r="BS327" i="82"/>
  <c r="CF327" i="82" s="1"/>
  <c r="BH328" i="82"/>
  <c r="BI328" i="82"/>
  <c r="BJ328" i="82"/>
  <c r="BK328" i="82"/>
  <c r="BL328" i="82"/>
  <c r="BY328" i="82" s="1"/>
  <c r="BM328" i="82"/>
  <c r="BZ328" i="82" s="1"/>
  <c r="BN328" i="82"/>
  <c r="CA328" i="82" s="1"/>
  <c r="BO328" i="82"/>
  <c r="CB328" i="82" s="1"/>
  <c r="BP328" i="82"/>
  <c r="CC328" i="82" s="1"/>
  <c r="BQ328" i="82"/>
  <c r="CD328" i="82" s="1"/>
  <c r="BR328" i="82"/>
  <c r="CE328" i="82" s="1"/>
  <c r="BS328" i="82"/>
  <c r="CF328" i="82" s="1"/>
  <c r="BH329" i="82"/>
  <c r="BI329" i="82"/>
  <c r="BJ329" i="82"/>
  <c r="BK329" i="82"/>
  <c r="BL329" i="82"/>
  <c r="BY329" i="82" s="1"/>
  <c r="BM329" i="82"/>
  <c r="BZ329" i="82" s="1"/>
  <c r="BN329" i="82"/>
  <c r="CA329" i="82" s="1"/>
  <c r="BO329" i="82"/>
  <c r="CB329" i="82" s="1"/>
  <c r="BP329" i="82"/>
  <c r="CC329" i="82" s="1"/>
  <c r="BQ329" i="82"/>
  <c r="CD329" i="82" s="1"/>
  <c r="BR329" i="82"/>
  <c r="CE329" i="82" s="1"/>
  <c r="BS329" i="82"/>
  <c r="CF329" i="82" s="1"/>
  <c r="BH330" i="82"/>
  <c r="BI330" i="82"/>
  <c r="BJ330" i="82"/>
  <c r="BK330" i="82"/>
  <c r="BL330" i="82"/>
  <c r="BY330" i="82" s="1"/>
  <c r="BM330" i="82"/>
  <c r="BZ330" i="82" s="1"/>
  <c r="BN330" i="82"/>
  <c r="CA330" i="82" s="1"/>
  <c r="BO330" i="82"/>
  <c r="CB330" i="82" s="1"/>
  <c r="BP330" i="82"/>
  <c r="CC330" i="82" s="1"/>
  <c r="BQ330" i="82"/>
  <c r="CD330" i="82" s="1"/>
  <c r="BR330" i="82"/>
  <c r="CE330" i="82" s="1"/>
  <c r="BS330" i="82"/>
  <c r="CF330" i="82" s="1"/>
  <c r="BH331" i="82"/>
  <c r="BI331" i="82"/>
  <c r="BJ331" i="82"/>
  <c r="BK331" i="82"/>
  <c r="BL331" i="82"/>
  <c r="BY331" i="82" s="1"/>
  <c r="BM331" i="82"/>
  <c r="BZ331" i="82" s="1"/>
  <c r="BN331" i="82"/>
  <c r="CA331" i="82" s="1"/>
  <c r="BO331" i="82"/>
  <c r="CB331" i="82" s="1"/>
  <c r="BP331" i="82"/>
  <c r="CC331" i="82" s="1"/>
  <c r="BQ331" i="82"/>
  <c r="CD331" i="82" s="1"/>
  <c r="BR331" i="82"/>
  <c r="CE331" i="82" s="1"/>
  <c r="BS331" i="82"/>
  <c r="CF331" i="82" s="1"/>
  <c r="BH332" i="82"/>
  <c r="BI332" i="82"/>
  <c r="BJ332" i="82"/>
  <c r="BK332" i="82"/>
  <c r="BL332" i="82"/>
  <c r="BY332" i="82" s="1"/>
  <c r="BM332" i="82"/>
  <c r="BZ332" i="82" s="1"/>
  <c r="BN332" i="82"/>
  <c r="CA332" i="82" s="1"/>
  <c r="BO332" i="82"/>
  <c r="CB332" i="82" s="1"/>
  <c r="BP332" i="82"/>
  <c r="CC332" i="82" s="1"/>
  <c r="BQ332" i="82"/>
  <c r="CD332" i="82" s="1"/>
  <c r="BR332" i="82"/>
  <c r="CE332" i="82" s="1"/>
  <c r="BS332" i="82"/>
  <c r="CF332" i="82" s="1"/>
  <c r="BH333" i="82"/>
  <c r="BI333" i="82"/>
  <c r="BJ333" i="82"/>
  <c r="BK333" i="82"/>
  <c r="BL333" i="82"/>
  <c r="BY333" i="82" s="1"/>
  <c r="BM333" i="82"/>
  <c r="BZ333" i="82" s="1"/>
  <c r="BN333" i="82"/>
  <c r="CA333" i="82" s="1"/>
  <c r="BO333" i="82"/>
  <c r="CB333" i="82" s="1"/>
  <c r="BP333" i="82"/>
  <c r="CC333" i="82" s="1"/>
  <c r="BQ333" i="82"/>
  <c r="CD333" i="82" s="1"/>
  <c r="BR333" i="82"/>
  <c r="CE333" i="82" s="1"/>
  <c r="BS333" i="82"/>
  <c r="CF333" i="82" s="1"/>
  <c r="BH334" i="82"/>
  <c r="BI334" i="82"/>
  <c r="BJ334" i="82"/>
  <c r="BK334" i="82"/>
  <c r="BL334" i="82"/>
  <c r="BY334" i="82" s="1"/>
  <c r="BM334" i="82"/>
  <c r="BZ334" i="82" s="1"/>
  <c r="BN334" i="82"/>
  <c r="CA334" i="82" s="1"/>
  <c r="BO334" i="82"/>
  <c r="CB334" i="82" s="1"/>
  <c r="BP334" i="82"/>
  <c r="CC334" i="82" s="1"/>
  <c r="BQ334" i="82"/>
  <c r="CD334" i="82" s="1"/>
  <c r="BR334" i="82"/>
  <c r="CE334" i="82" s="1"/>
  <c r="BS334" i="82"/>
  <c r="CF334" i="82" s="1"/>
  <c r="BH335" i="82"/>
  <c r="BI335" i="82"/>
  <c r="BJ335" i="82"/>
  <c r="BK335" i="82"/>
  <c r="BL335" i="82"/>
  <c r="BY335" i="82" s="1"/>
  <c r="BM335" i="82"/>
  <c r="BZ335" i="82" s="1"/>
  <c r="BN335" i="82"/>
  <c r="CA335" i="82" s="1"/>
  <c r="BO335" i="82"/>
  <c r="CB335" i="82" s="1"/>
  <c r="BP335" i="82"/>
  <c r="CC335" i="82" s="1"/>
  <c r="BQ335" i="82"/>
  <c r="CD335" i="82" s="1"/>
  <c r="BR335" i="82"/>
  <c r="CE335" i="82" s="1"/>
  <c r="BS335" i="82"/>
  <c r="CF335" i="82" s="1"/>
  <c r="BH336" i="82"/>
  <c r="BI336" i="82"/>
  <c r="BJ336" i="82"/>
  <c r="BK336" i="82"/>
  <c r="BL336" i="82"/>
  <c r="BY336" i="82" s="1"/>
  <c r="BM336" i="82"/>
  <c r="BZ336" i="82" s="1"/>
  <c r="BN336" i="82"/>
  <c r="CA336" i="82" s="1"/>
  <c r="BO336" i="82"/>
  <c r="CB336" i="82" s="1"/>
  <c r="BP336" i="82"/>
  <c r="CC336" i="82" s="1"/>
  <c r="BQ336" i="82"/>
  <c r="CD336" i="82" s="1"/>
  <c r="BR336" i="82"/>
  <c r="CE336" i="82" s="1"/>
  <c r="BS336" i="82"/>
  <c r="CF336" i="82" s="1"/>
  <c r="BH337" i="82"/>
  <c r="BI337" i="82"/>
  <c r="BJ337" i="82"/>
  <c r="BK337" i="82"/>
  <c r="BL337" i="82"/>
  <c r="BY337" i="82" s="1"/>
  <c r="BM337" i="82"/>
  <c r="BZ337" i="82" s="1"/>
  <c r="BN337" i="82"/>
  <c r="CA337" i="82" s="1"/>
  <c r="BO337" i="82"/>
  <c r="CB337" i="82" s="1"/>
  <c r="BP337" i="82"/>
  <c r="CC337" i="82" s="1"/>
  <c r="BQ337" i="82"/>
  <c r="CD337" i="82" s="1"/>
  <c r="BR337" i="82"/>
  <c r="CE337" i="82" s="1"/>
  <c r="BS337" i="82"/>
  <c r="CF337" i="82" s="1"/>
  <c r="BH338" i="82"/>
  <c r="BI338" i="82"/>
  <c r="BJ338" i="82"/>
  <c r="BK338" i="82"/>
  <c r="BL338" i="82"/>
  <c r="BY338" i="82" s="1"/>
  <c r="BM338" i="82"/>
  <c r="BZ338" i="82" s="1"/>
  <c r="BN338" i="82"/>
  <c r="CA338" i="82" s="1"/>
  <c r="BO338" i="82"/>
  <c r="CB338" i="82" s="1"/>
  <c r="BP338" i="82"/>
  <c r="CC338" i="82" s="1"/>
  <c r="BQ338" i="82"/>
  <c r="CD338" i="82" s="1"/>
  <c r="BR338" i="82"/>
  <c r="CE338" i="82" s="1"/>
  <c r="BS338" i="82"/>
  <c r="CF338" i="82" s="1"/>
  <c r="BH339" i="82"/>
  <c r="BI339" i="82"/>
  <c r="BJ339" i="82"/>
  <c r="BK339" i="82"/>
  <c r="BL339" i="82"/>
  <c r="BY339" i="82" s="1"/>
  <c r="BM339" i="82"/>
  <c r="BZ339" i="82" s="1"/>
  <c r="BN339" i="82"/>
  <c r="CA339" i="82" s="1"/>
  <c r="BO339" i="82"/>
  <c r="CB339" i="82" s="1"/>
  <c r="BP339" i="82"/>
  <c r="CC339" i="82" s="1"/>
  <c r="BQ339" i="82"/>
  <c r="CD339" i="82" s="1"/>
  <c r="BR339" i="82"/>
  <c r="CE339" i="82" s="1"/>
  <c r="BS339" i="82"/>
  <c r="CF339" i="82" s="1"/>
  <c r="BH340" i="82"/>
  <c r="BI340" i="82"/>
  <c r="BJ340" i="82"/>
  <c r="BK340" i="82"/>
  <c r="BL340" i="82"/>
  <c r="BY340" i="82" s="1"/>
  <c r="BM340" i="82"/>
  <c r="BZ340" i="82" s="1"/>
  <c r="BN340" i="82"/>
  <c r="CA340" i="82" s="1"/>
  <c r="BO340" i="82"/>
  <c r="CB340" i="82" s="1"/>
  <c r="BP340" i="82"/>
  <c r="CC340" i="82" s="1"/>
  <c r="BQ340" i="82"/>
  <c r="CD340" i="82" s="1"/>
  <c r="BR340" i="82"/>
  <c r="CE340" i="82" s="1"/>
  <c r="BS340" i="82"/>
  <c r="CF340" i="82" s="1"/>
  <c r="BH341" i="82"/>
  <c r="BI341" i="82"/>
  <c r="BJ341" i="82"/>
  <c r="BK341" i="82"/>
  <c r="BL341" i="82"/>
  <c r="BY341" i="82" s="1"/>
  <c r="BM341" i="82"/>
  <c r="BZ341" i="82" s="1"/>
  <c r="BN341" i="82"/>
  <c r="CA341" i="82" s="1"/>
  <c r="BO341" i="82"/>
  <c r="CB341" i="82" s="1"/>
  <c r="BP341" i="82"/>
  <c r="CC341" i="82" s="1"/>
  <c r="BQ341" i="82"/>
  <c r="CD341" i="82" s="1"/>
  <c r="BR341" i="82"/>
  <c r="CE341" i="82" s="1"/>
  <c r="BS341" i="82"/>
  <c r="CF341" i="82" s="1"/>
  <c r="BH342" i="82"/>
  <c r="BI342" i="82"/>
  <c r="BJ342" i="82"/>
  <c r="BK342" i="82"/>
  <c r="BL342" i="82"/>
  <c r="BY342" i="82" s="1"/>
  <c r="BM342" i="82"/>
  <c r="BZ342" i="82" s="1"/>
  <c r="BN342" i="82"/>
  <c r="CA342" i="82" s="1"/>
  <c r="BO342" i="82"/>
  <c r="CB342" i="82" s="1"/>
  <c r="BP342" i="82"/>
  <c r="CC342" i="82" s="1"/>
  <c r="BQ342" i="82"/>
  <c r="CD342" i="82" s="1"/>
  <c r="BR342" i="82"/>
  <c r="CE342" i="82" s="1"/>
  <c r="BS342" i="82"/>
  <c r="CF342" i="82" s="1"/>
  <c r="BH343" i="82"/>
  <c r="BI343" i="82"/>
  <c r="BJ343" i="82"/>
  <c r="BK343" i="82"/>
  <c r="BL343" i="82"/>
  <c r="BY343" i="82" s="1"/>
  <c r="BM343" i="82"/>
  <c r="BZ343" i="82" s="1"/>
  <c r="BN343" i="82"/>
  <c r="CA343" i="82" s="1"/>
  <c r="BO343" i="82"/>
  <c r="CB343" i="82" s="1"/>
  <c r="BP343" i="82"/>
  <c r="CC343" i="82" s="1"/>
  <c r="BQ343" i="82"/>
  <c r="CD343" i="82" s="1"/>
  <c r="BR343" i="82"/>
  <c r="CE343" i="82" s="1"/>
  <c r="BS343" i="82"/>
  <c r="CF343" i="82" s="1"/>
  <c r="BH344" i="82"/>
  <c r="BI344" i="82"/>
  <c r="BJ344" i="82"/>
  <c r="BK344" i="82"/>
  <c r="BL344" i="82"/>
  <c r="BY344" i="82" s="1"/>
  <c r="BM344" i="82"/>
  <c r="BZ344" i="82" s="1"/>
  <c r="BN344" i="82"/>
  <c r="CA344" i="82" s="1"/>
  <c r="BO344" i="82"/>
  <c r="CB344" i="82" s="1"/>
  <c r="BP344" i="82"/>
  <c r="CC344" i="82" s="1"/>
  <c r="BQ344" i="82"/>
  <c r="CD344" i="82" s="1"/>
  <c r="BR344" i="82"/>
  <c r="CE344" i="82" s="1"/>
  <c r="BS344" i="82"/>
  <c r="CF344" i="82" s="1"/>
  <c r="BH345" i="82"/>
  <c r="BI345" i="82"/>
  <c r="BJ345" i="82"/>
  <c r="BK345" i="82"/>
  <c r="BL345" i="82"/>
  <c r="BY345" i="82" s="1"/>
  <c r="BM345" i="82"/>
  <c r="BZ345" i="82" s="1"/>
  <c r="BN345" i="82"/>
  <c r="CA345" i="82" s="1"/>
  <c r="BO345" i="82"/>
  <c r="CB345" i="82" s="1"/>
  <c r="BP345" i="82"/>
  <c r="CC345" i="82" s="1"/>
  <c r="BQ345" i="82"/>
  <c r="CD345" i="82" s="1"/>
  <c r="BR345" i="82"/>
  <c r="CE345" i="82" s="1"/>
  <c r="BS345" i="82"/>
  <c r="CF345" i="82" s="1"/>
  <c r="BH346" i="82"/>
  <c r="BI346" i="82"/>
  <c r="BJ346" i="82"/>
  <c r="BK346" i="82"/>
  <c r="BL346" i="82"/>
  <c r="BY346" i="82" s="1"/>
  <c r="BM346" i="82"/>
  <c r="BZ346" i="82" s="1"/>
  <c r="BN346" i="82"/>
  <c r="CA346" i="82" s="1"/>
  <c r="BO346" i="82"/>
  <c r="CB346" i="82" s="1"/>
  <c r="BP346" i="82"/>
  <c r="CC346" i="82" s="1"/>
  <c r="BQ346" i="82"/>
  <c r="CD346" i="82" s="1"/>
  <c r="BR346" i="82"/>
  <c r="CE346" i="82" s="1"/>
  <c r="BS346" i="82"/>
  <c r="CF346" i="82" s="1"/>
  <c r="BH347" i="82"/>
  <c r="BI347" i="82"/>
  <c r="BJ347" i="82"/>
  <c r="BK347" i="82"/>
  <c r="BL347" i="82"/>
  <c r="BY347" i="82" s="1"/>
  <c r="BM347" i="82"/>
  <c r="BZ347" i="82" s="1"/>
  <c r="BN347" i="82"/>
  <c r="CA347" i="82" s="1"/>
  <c r="BO347" i="82"/>
  <c r="CB347" i="82" s="1"/>
  <c r="BP347" i="82"/>
  <c r="CC347" i="82" s="1"/>
  <c r="BQ347" i="82"/>
  <c r="CD347" i="82" s="1"/>
  <c r="BR347" i="82"/>
  <c r="CE347" i="82" s="1"/>
  <c r="BS347" i="82"/>
  <c r="CF347" i="82" s="1"/>
  <c r="BH348" i="82"/>
  <c r="BI348" i="82"/>
  <c r="BJ348" i="82"/>
  <c r="BK348" i="82"/>
  <c r="BL348" i="82"/>
  <c r="BY348" i="82" s="1"/>
  <c r="BM348" i="82"/>
  <c r="BZ348" i="82" s="1"/>
  <c r="BN348" i="82"/>
  <c r="CA348" i="82" s="1"/>
  <c r="BO348" i="82"/>
  <c r="CB348" i="82" s="1"/>
  <c r="BP348" i="82"/>
  <c r="CC348" i="82" s="1"/>
  <c r="BQ348" i="82"/>
  <c r="CD348" i="82" s="1"/>
  <c r="BR348" i="82"/>
  <c r="CE348" i="82" s="1"/>
  <c r="BS348" i="82"/>
  <c r="CF348" i="82" s="1"/>
  <c r="BH349" i="82"/>
  <c r="BI349" i="82"/>
  <c r="BJ349" i="82"/>
  <c r="BK349" i="82"/>
  <c r="BL349" i="82"/>
  <c r="BY349" i="82" s="1"/>
  <c r="BM349" i="82"/>
  <c r="BZ349" i="82" s="1"/>
  <c r="BN349" i="82"/>
  <c r="CA349" i="82" s="1"/>
  <c r="BO349" i="82"/>
  <c r="CB349" i="82" s="1"/>
  <c r="BP349" i="82"/>
  <c r="CC349" i="82" s="1"/>
  <c r="BQ349" i="82"/>
  <c r="CD349" i="82" s="1"/>
  <c r="BR349" i="82"/>
  <c r="CE349" i="82" s="1"/>
  <c r="BS349" i="82"/>
  <c r="CF349" i="82" s="1"/>
  <c r="BH350" i="82"/>
  <c r="BI350" i="82"/>
  <c r="BJ350" i="82"/>
  <c r="BK350" i="82"/>
  <c r="BL350" i="82"/>
  <c r="BY350" i="82" s="1"/>
  <c r="BM350" i="82"/>
  <c r="BZ350" i="82" s="1"/>
  <c r="BN350" i="82"/>
  <c r="CA350" i="82" s="1"/>
  <c r="BO350" i="82"/>
  <c r="CB350" i="82" s="1"/>
  <c r="BP350" i="82"/>
  <c r="CC350" i="82" s="1"/>
  <c r="BQ350" i="82"/>
  <c r="CD350" i="82" s="1"/>
  <c r="BR350" i="82"/>
  <c r="CE350" i="82" s="1"/>
  <c r="BS350" i="82"/>
  <c r="CF350" i="82" s="1"/>
  <c r="BH351" i="82"/>
  <c r="BI351" i="82"/>
  <c r="BJ351" i="82"/>
  <c r="BK351" i="82"/>
  <c r="BL351" i="82"/>
  <c r="BY351" i="82" s="1"/>
  <c r="BM351" i="82"/>
  <c r="BZ351" i="82" s="1"/>
  <c r="BN351" i="82"/>
  <c r="CA351" i="82" s="1"/>
  <c r="BO351" i="82"/>
  <c r="CB351" i="82" s="1"/>
  <c r="BP351" i="82"/>
  <c r="CC351" i="82" s="1"/>
  <c r="BQ351" i="82"/>
  <c r="CD351" i="82" s="1"/>
  <c r="BR351" i="82"/>
  <c r="CE351" i="82" s="1"/>
  <c r="BS351" i="82"/>
  <c r="CF351" i="82" s="1"/>
  <c r="BH352" i="82"/>
  <c r="BI352" i="82"/>
  <c r="BJ352" i="82"/>
  <c r="BK352" i="82"/>
  <c r="BL352" i="82"/>
  <c r="BY352" i="82" s="1"/>
  <c r="BM352" i="82"/>
  <c r="BZ352" i="82" s="1"/>
  <c r="BN352" i="82"/>
  <c r="CA352" i="82" s="1"/>
  <c r="BO352" i="82"/>
  <c r="CB352" i="82" s="1"/>
  <c r="BP352" i="82"/>
  <c r="CC352" i="82" s="1"/>
  <c r="BQ352" i="82"/>
  <c r="CD352" i="82" s="1"/>
  <c r="BR352" i="82"/>
  <c r="CE352" i="82" s="1"/>
  <c r="BS352" i="82"/>
  <c r="CF352" i="82" s="1"/>
  <c r="BH353" i="82"/>
  <c r="BI353" i="82"/>
  <c r="BJ353" i="82"/>
  <c r="BK353" i="82"/>
  <c r="BL353" i="82"/>
  <c r="BY353" i="82" s="1"/>
  <c r="BM353" i="82"/>
  <c r="BZ353" i="82" s="1"/>
  <c r="BN353" i="82"/>
  <c r="CA353" i="82" s="1"/>
  <c r="BO353" i="82"/>
  <c r="CB353" i="82" s="1"/>
  <c r="BP353" i="82"/>
  <c r="CC353" i="82" s="1"/>
  <c r="BQ353" i="82"/>
  <c r="CD353" i="82" s="1"/>
  <c r="BR353" i="82"/>
  <c r="CE353" i="82" s="1"/>
  <c r="BS353" i="82"/>
  <c r="CF353" i="82" s="1"/>
  <c r="BH354" i="82"/>
  <c r="BI354" i="82"/>
  <c r="BJ354" i="82"/>
  <c r="BK354" i="82"/>
  <c r="BL354" i="82"/>
  <c r="BY354" i="82" s="1"/>
  <c r="BM354" i="82"/>
  <c r="BZ354" i="82" s="1"/>
  <c r="BN354" i="82"/>
  <c r="CA354" i="82" s="1"/>
  <c r="BO354" i="82"/>
  <c r="CB354" i="82" s="1"/>
  <c r="BP354" i="82"/>
  <c r="CC354" i="82" s="1"/>
  <c r="BQ354" i="82"/>
  <c r="CD354" i="82" s="1"/>
  <c r="BR354" i="82"/>
  <c r="CE354" i="82" s="1"/>
  <c r="BS354" i="82"/>
  <c r="CF354" i="82" s="1"/>
  <c r="BH355" i="82"/>
  <c r="BI355" i="82"/>
  <c r="BJ355" i="82"/>
  <c r="BK355" i="82"/>
  <c r="BL355" i="82"/>
  <c r="BY355" i="82" s="1"/>
  <c r="BM355" i="82"/>
  <c r="BZ355" i="82" s="1"/>
  <c r="BN355" i="82"/>
  <c r="CA355" i="82" s="1"/>
  <c r="BO355" i="82"/>
  <c r="CB355" i="82" s="1"/>
  <c r="BP355" i="82"/>
  <c r="CC355" i="82" s="1"/>
  <c r="BQ355" i="82"/>
  <c r="CD355" i="82" s="1"/>
  <c r="BR355" i="82"/>
  <c r="CE355" i="82" s="1"/>
  <c r="BS355" i="82"/>
  <c r="CF355" i="82" s="1"/>
  <c r="BH356" i="82"/>
  <c r="BI356" i="82"/>
  <c r="BJ356" i="82"/>
  <c r="BK356" i="82"/>
  <c r="BL356" i="82"/>
  <c r="BY356" i="82" s="1"/>
  <c r="BM356" i="82"/>
  <c r="BZ356" i="82" s="1"/>
  <c r="BN356" i="82"/>
  <c r="CA356" i="82" s="1"/>
  <c r="BO356" i="82"/>
  <c r="CB356" i="82" s="1"/>
  <c r="BP356" i="82"/>
  <c r="CC356" i="82" s="1"/>
  <c r="BQ356" i="82"/>
  <c r="CD356" i="82" s="1"/>
  <c r="BR356" i="82"/>
  <c r="CE356" i="82" s="1"/>
  <c r="BS356" i="82"/>
  <c r="CF356" i="82" s="1"/>
  <c r="BH357" i="82"/>
  <c r="BI357" i="82"/>
  <c r="BJ357" i="82"/>
  <c r="BK357" i="82"/>
  <c r="BL357" i="82"/>
  <c r="BY357" i="82" s="1"/>
  <c r="BM357" i="82"/>
  <c r="BZ357" i="82" s="1"/>
  <c r="BN357" i="82"/>
  <c r="CA357" i="82" s="1"/>
  <c r="BO357" i="82"/>
  <c r="CB357" i="82" s="1"/>
  <c r="BP357" i="82"/>
  <c r="CC357" i="82" s="1"/>
  <c r="BQ357" i="82"/>
  <c r="CD357" i="82" s="1"/>
  <c r="BR357" i="82"/>
  <c r="CE357" i="82" s="1"/>
  <c r="BS357" i="82"/>
  <c r="CF357" i="82" s="1"/>
  <c r="BH358" i="82"/>
  <c r="BI358" i="82"/>
  <c r="BJ358" i="82"/>
  <c r="BK358" i="82"/>
  <c r="BL358" i="82"/>
  <c r="BY358" i="82" s="1"/>
  <c r="BM358" i="82"/>
  <c r="BZ358" i="82" s="1"/>
  <c r="BN358" i="82"/>
  <c r="CA358" i="82" s="1"/>
  <c r="BO358" i="82"/>
  <c r="CB358" i="82" s="1"/>
  <c r="BP358" i="82"/>
  <c r="CC358" i="82" s="1"/>
  <c r="BQ358" i="82"/>
  <c r="CD358" i="82" s="1"/>
  <c r="BR358" i="82"/>
  <c r="CE358" i="82" s="1"/>
  <c r="BS358" i="82"/>
  <c r="CF358" i="82" s="1"/>
  <c r="BH359" i="82"/>
  <c r="BI359" i="82"/>
  <c r="BJ359" i="82"/>
  <c r="BK359" i="82"/>
  <c r="BL359" i="82"/>
  <c r="BY359" i="82" s="1"/>
  <c r="BM359" i="82"/>
  <c r="BZ359" i="82" s="1"/>
  <c r="BN359" i="82"/>
  <c r="CA359" i="82" s="1"/>
  <c r="BO359" i="82"/>
  <c r="CB359" i="82" s="1"/>
  <c r="BP359" i="82"/>
  <c r="CC359" i="82" s="1"/>
  <c r="BQ359" i="82"/>
  <c r="CD359" i="82" s="1"/>
  <c r="BR359" i="82"/>
  <c r="CE359" i="82" s="1"/>
  <c r="BS359" i="82"/>
  <c r="CF359" i="82" s="1"/>
  <c r="BH360" i="82"/>
  <c r="BI360" i="82"/>
  <c r="BJ360" i="82"/>
  <c r="BK360" i="82"/>
  <c r="BL360" i="82"/>
  <c r="BY360" i="82" s="1"/>
  <c r="BM360" i="82"/>
  <c r="BZ360" i="82" s="1"/>
  <c r="BN360" i="82"/>
  <c r="CA360" i="82" s="1"/>
  <c r="BO360" i="82"/>
  <c r="CB360" i="82" s="1"/>
  <c r="BP360" i="82"/>
  <c r="CC360" i="82" s="1"/>
  <c r="BQ360" i="82"/>
  <c r="CD360" i="82" s="1"/>
  <c r="BR360" i="82"/>
  <c r="CE360" i="82" s="1"/>
  <c r="BS360" i="82"/>
  <c r="CF360" i="82" s="1"/>
  <c r="BH361" i="82"/>
  <c r="BI361" i="82"/>
  <c r="BJ361" i="82"/>
  <c r="BK361" i="82"/>
  <c r="BL361" i="82"/>
  <c r="BY361" i="82" s="1"/>
  <c r="BM361" i="82"/>
  <c r="BZ361" i="82" s="1"/>
  <c r="BN361" i="82"/>
  <c r="CA361" i="82" s="1"/>
  <c r="BO361" i="82"/>
  <c r="CB361" i="82" s="1"/>
  <c r="BP361" i="82"/>
  <c r="CC361" i="82" s="1"/>
  <c r="BQ361" i="82"/>
  <c r="CD361" i="82" s="1"/>
  <c r="BR361" i="82"/>
  <c r="CE361" i="82" s="1"/>
  <c r="BS361" i="82"/>
  <c r="CF361" i="82" s="1"/>
  <c r="BH362" i="82"/>
  <c r="BI362" i="82"/>
  <c r="BJ362" i="82"/>
  <c r="BK362" i="82"/>
  <c r="BL362" i="82"/>
  <c r="BY362" i="82" s="1"/>
  <c r="BM362" i="82"/>
  <c r="BZ362" i="82" s="1"/>
  <c r="BN362" i="82"/>
  <c r="CA362" i="82" s="1"/>
  <c r="BO362" i="82"/>
  <c r="CB362" i="82" s="1"/>
  <c r="BP362" i="82"/>
  <c r="CC362" i="82" s="1"/>
  <c r="BQ362" i="82"/>
  <c r="CD362" i="82" s="1"/>
  <c r="BR362" i="82"/>
  <c r="CE362" i="82" s="1"/>
  <c r="BS362" i="82"/>
  <c r="CF362" i="82" s="1"/>
  <c r="BH363" i="82"/>
  <c r="BI363" i="82"/>
  <c r="BJ363" i="82"/>
  <c r="BK363" i="82"/>
  <c r="BL363" i="82"/>
  <c r="BY363" i="82" s="1"/>
  <c r="BM363" i="82"/>
  <c r="BZ363" i="82" s="1"/>
  <c r="BN363" i="82"/>
  <c r="CA363" i="82" s="1"/>
  <c r="BO363" i="82"/>
  <c r="CB363" i="82" s="1"/>
  <c r="BP363" i="82"/>
  <c r="CC363" i="82" s="1"/>
  <c r="BQ363" i="82"/>
  <c r="CD363" i="82" s="1"/>
  <c r="BR363" i="82"/>
  <c r="CE363" i="82" s="1"/>
  <c r="BS363" i="82"/>
  <c r="CF363" i="82" s="1"/>
  <c r="BH364" i="82"/>
  <c r="BI364" i="82"/>
  <c r="BJ364" i="82"/>
  <c r="BK364" i="82"/>
  <c r="BL364" i="82"/>
  <c r="BY364" i="82" s="1"/>
  <c r="BM364" i="82"/>
  <c r="BZ364" i="82" s="1"/>
  <c r="BN364" i="82"/>
  <c r="CA364" i="82" s="1"/>
  <c r="BO364" i="82"/>
  <c r="CB364" i="82" s="1"/>
  <c r="BP364" i="82"/>
  <c r="CC364" i="82" s="1"/>
  <c r="BQ364" i="82"/>
  <c r="CD364" i="82" s="1"/>
  <c r="BR364" i="82"/>
  <c r="CE364" i="82" s="1"/>
  <c r="BS364" i="82"/>
  <c r="CF364" i="82" s="1"/>
  <c r="BH365" i="82"/>
  <c r="BI365" i="82"/>
  <c r="BJ365" i="82"/>
  <c r="BK365" i="82"/>
  <c r="BL365" i="82"/>
  <c r="BY365" i="82" s="1"/>
  <c r="BM365" i="82"/>
  <c r="BZ365" i="82" s="1"/>
  <c r="BN365" i="82"/>
  <c r="CA365" i="82" s="1"/>
  <c r="BO365" i="82"/>
  <c r="CB365" i="82" s="1"/>
  <c r="BP365" i="82"/>
  <c r="CC365" i="82" s="1"/>
  <c r="BQ365" i="82"/>
  <c r="CD365" i="82" s="1"/>
  <c r="BR365" i="82"/>
  <c r="CE365" i="82" s="1"/>
  <c r="BS365" i="82"/>
  <c r="CF365" i="82" s="1"/>
  <c r="BH366" i="82"/>
  <c r="BI366" i="82"/>
  <c r="BJ366" i="82"/>
  <c r="BK366" i="82"/>
  <c r="BL366" i="82"/>
  <c r="BY366" i="82" s="1"/>
  <c r="BM366" i="82"/>
  <c r="BZ366" i="82" s="1"/>
  <c r="BN366" i="82"/>
  <c r="CA366" i="82" s="1"/>
  <c r="BO366" i="82"/>
  <c r="CB366" i="82" s="1"/>
  <c r="BP366" i="82"/>
  <c r="CC366" i="82" s="1"/>
  <c r="BQ366" i="82"/>
  <c r="CD366" i="82" s="1"/>
  <c r="BR366" i="82"/>
  <c r="CE366" i="82" s="1"/>
  <c r="BS366" i="82"/>
  <c r="CF366" i="82" s="1"/>
  <c r="BH367" i="82"/>
  <c r="BI367" i="82"/>
  <c r="BJ367" i="82"/>
  <c r="BK367" i="82"/>
  <c r="BL367" i="82"/>
  <c r="BY367" i="82" s="1"/>
  <c r="BM367" i="82"/>
  <c r="BZ367" i="82" s="1"/>
  <c r="BN367" i="82"/>
  <c r="CA367" i="82" s="1"/>
  <c r="BO367" i="82"/>
  <c r="CB367" i="82" s="1"/>
  <c r="BP367" i="82"/>
  <c r="CC367" i="82" s="1"/>
  <c r="BQ367" i="82"/>
  <c r="CD367" i="82" s="1"/>
  <c r="BR367" i="82"/>
  <c r="CE367" i="82" s="1"/>
  <c r="BS367" i="82"/>
  <c r="CF367" i="82" s="1"/>
  <c r="BH368" i="82"/>
  <c r="BI368" i="82"/>
  <c r="BJ368" i="82"/>
  <c r="BK368" i="82"/>
  <c r="BL368" i="82"/>
  <c r="BY368" i="82" s="1"/>
  <c r="BM368" i="82"/>
  <c r="BZ368" i="82" s="1"/>
  <c r="BN368" i="82"/>
  <c r="CA368" i="82" s="1"/>
  <c r="BO368" i="82"/>
  <c r="CB368" i="82" s="1"/>
  <c r="BP368" i="82"/>
  <c r="CC368" i="82" s="1"/>
  <c r="BQ368" i="82"/>
  <c r="CD368" i="82" s="1"/>
  <c r="BR368" i="82"/>
  <c r="CE368" i="82" s="1"/>
  <c r="BS368" i="82"/>
  <c r="CF368" i="82" s="1"/>
  <c r="BH369" i="82"/>
  <c r="BI369" i="82"/>
  <c r="BJ369" i="82"/>
  <c r="BK369" i="82"/>
  <c r="BL369" i="82"/>
  <c r="BY369" i="82" s="1"/>
  <c r="BM369" i="82"/>
  <c r="BZ369" i="82" s="1"/>
  <c r="BN369" i="82"/>
  <c r="CA369" i="82" s="1"/>
  <c r="BO369" i="82"/>
  <c r="CB369" i="82" s="1"/>
  <c r="BP369" i="82"/>
  <c r="CC369" i="82" s="1"/>
  <c r="BQ369" i="82"/>
  <c r="CD369" i="82" s="1"/>
  <c r="BR369" i="82"/>
  <c r="CE369" i="82" s="1"/>
  <c r="BS369" i="82"/>
  <c r="CF369" i="82" s="1"/>
  <c r="BH370" i="82"/>
  <c r="BI370" i="82"/>
  <c r="BJ370" i="82"/>
  <c r="BK370" i="82"/>
  <c r="BL370" i="82"/>
  <c r="BY370" i="82" s="1"/>
  <c r="BM370" i="82"/>
  <c r="BZ370" i="82" s="1"/>
  <c r="BN370" i="82"/>
  <c r="CA370" i="82" s="1"/>
  <c r="BO370" i="82"/>
  <c r="CB370" i="82" s="1"/>
  <c r="BP370" i="82"/>
  <c r="CC370" i="82" s="1"/>
  <c r="BQ370" i="82"/>
  <c r="CD370" i="82" s="1"/>
  <c r="BR370" i="82"/>
  <c r="CE370" i="82" s="1"/>
  <c r="BS370" i="82"/>
  <c r="CF370" i="82" s="1"/>
  <c r="BH371" i="82"/>
  <c r="BI371" i="82"/>
  <c r="BJ371" i="82"/>
  <c r="BK371" i="82"/>
  <c r="BL371" i="82"/>
  <c r="BY371" i="82" s="1"/>
  <c r="BM371" i="82"/>
  <c r="BZ371" i="82" s="1"/>
  <c r="BN371" i="82"/>
  <c r="CA371" i="82" s="1"/>
  <c r="BO371" i="82"/>
  <c r="CB371" i="82" s="1"/>
  <c r="BP371" i="82"/>
  <c r="CC371" i="82" s="1"/>
  <c r="BQ371" i="82"/>
  <c r="CD371" i="82" s="1"/>
  <c r="BR371" i="82"/>
  <c r="CE371" i="82" s="1"/>
  <c r="BS371" i="82"/>
  <c r="CF371" i="82" s="1"/>
  <c r="BH372" i="82"/>
  <c r="BI372" i="82"/>
  <c r="BJ372" i="82"/>
  <c r="BK372" i="82"/>
  <c r="BL372" i="82"/>
  <c r="BY372" i="82" s="1"/>
  <c r="BM372" i="82"/>
  <c r="BZ372" i="82" s="1"/>
  <c r="BN372" i="82"/>
  <c r="CA372" i="82" s="1"/>
  <c r="BO372" i="82"/>
  <c r="CB372" i="82" s="1"/>
  <c r="BP372" i="82"/>
  <c r="CC372" i="82" s="1"/>
  <c r="BQ372" i="82"/>
  <c r="CD372" i="82" s="1"/>
  <c r="BR372" i="82"/>
  <c r="CE372" i="82" s="1"/>
  <c r="BS372" i="82"/>
  <c r="CF372" i="82" s="1"/>
  <c r="BH373" i="82"/>
  <c r="BI373" i="82"/>
  <c r="BJ373" i="82"/>
  <c r="BK373" i="82"/>
  <c r="BL373" i="82"/>
  <c r="BY373" i="82" s="1"/>
  <c r="BM373" i="82"/>
  <c r="BZ373" i="82" s="1"/>
  <c r="BN373" i="82"/>
  <c r="CA373" i="82" s="1"/>
  <c r="BO373" i="82"/>
  <c r="CB373" i="82" s="1"/>
  <c r="BP373" i="82"/>
  <c r="CC373" i="82" s="1"/>
  <c r="BQ373" i="82"/>
  <c r="CD373" i="82" s="1"/>
  <c r="BR373" i="82"/>
  <c r="CE373" i="82" s="1"/>
  <c r="BS373" i="82"/>
  <c r="CF373" i="82" s="1"/>
  <c r="BH374" i="82"/>
  <c r="BI374" i="82"/>
  <c r="BJ374" i="82"/>
  <c r="BK374" i="82"/>
  <c r="BL374" i="82"/>
  <c r="BY374" i="82" s="1"/>
  <c r="BM374" i="82"/>
  <c r="BZ374" i="82" s="1"/>
  <c r="BN374" i="82"/>
  <c r="CA374" i="82" s="1"/>
  <c r="BO374" i="82"/>
  <c r="CB374" i="82" s="1"/>
  <c r="BP374" i="82"/>
  <c r="CC374" i="82" s="1"/>
  <c r="BQ374" i="82"/>
  <c r="CD374" i="82" s="1"/>
  <c r="BR374" i="82"/>
  <c r="CE374" i="82" s="1"/>
  <c r="BS374" i="82"/>
  <c r="CF374" i="82" s="1"/>
  <c r="BH375" i="82"/>
  <c r="BI375" i="82"/>
  <c r="BJ375" i="82"/>
  <c r="BK375" i="82"/>
  <c r="BL375" i="82"/>
  <c r="BY375" i="82" s="1"/>
  <c r="BM375" i="82"/>
  <c r="BZ375" i="82" s="1"/>
  <c r="BN375" i="82"/>
  <c r="CA375" i="82" s="1"/>
  <c r="BO375" i="82"/>
  <c r="CB375" i="82" s="1"/>
  <c r="BP375" i="82"/>
  <c r="CC375" i="82" s="1"/>
  <c r="BQ375" i="82"/>
  <c r="CD375" i="82" s="1"/>
  <c r="BR375" i="82"/>
  <c r="CE375" i="82" s="1"/>
  <c r="BS375" i="82"/>
  <c r="CF375" i="82" s="1"/>
  <c r="BH376" i="82"/>
  <c r="BI376" i="82"/>
  <c r="BJ376" i="82"/>
  <c r="BK376" i="82"/>
  <c r="BL376" i="82"/>
  <c r="BY376" i="82" s="1"/>
  <c r="BM376" i="82"/>
  <c r="BZ376" i="82" s="1"/>
  <c r="BN376" i="82"/>
  <c r="CA376" i="82" s="1"/>
  <c r="BO376" i="82"/>
  <c r="CB376" i="82" s="1"/>
  <c r="BP376" i="82"/>
  <c r="CC376" i="82" s="1"/>
  <c r="BQ376" i="82"/>
  <c r="CD376" i="82" s="1"/>
  <c r="BR376" i="82"/>
  <c r="CE376" i="82" s="1"/>
  <c r="BS376" i="82"/>
  <c r="CF376" i="82" s="1"/>
  <c r="BH377" i="82"/>
  <c r="BI377" i="82"/>
  <c r="BJ377" i="82"/>
  <c r="BK377" i="82"/>
  <c r="BL377" i="82"/>
  <c r="BY377" i="82" s="1"/>
  <c r="BM377" i="82"/>
  <c r="BZ377" i="82" s="1"/>
  <c r="BN377" i="82"/>
  <c r="CA377" i="82" s="1"/>
  <c r="BO377" i="82"/>
  <c r="CB377" i="82" s="1"/>
  <c r="BP377" i="82"/>
  <c r="CC377" i="82" s="1"/>
  <c r="BQ377" i="82"/>
  <c r="CD377" i="82" s="1"/>
  <c r="BR377" i="82"/>
  <c r="CE377" i="82" s="1"/>
  <c r="BS377" i="82"/>
  <c r="CF377" i="82" s="1"/>
  <c r="BH378" i="82"/>
  <c r="BI378" i="82"/>
  <c r="BJ378" i="82"/>
  <c r="BK378" i="82"/>
  <c r="BL378" i="82"/>
  <c r="BY378" i="82" s="1"/>
  <c r="BM378" i="82"/>
  <c r="BZ378" i="82" s="1"/>
  <c r="BN378" i="82"/>
  <c r="CA378" i="82" s="1"/>
  <c r="BO378" i="82"/>
  <c r="CB378" i="82" s="1"/>
  <c r="BP378" i="82"/>
  <c r="CC378" i="82" s="1"/>
  <c r="BQ378" i="82"/>
  <c r="CD378" i="82" s="1"/>
  <c r="BR378" i="82"/>
  <c r="CE378" i="82" s="1"/>
  <c r="BS378" i="82"/>
  <c r="CF378" i="82" s="1"/>
  <c r="BH379" i="82"/>
  <c r="BI379" i="82"/>
  <c r="BJ379" i="82"/>
  <c r="BK379" i="82"/>
  <c r="BL379" i="82"/>
  <c r="BY379" i="82" s="1"/>
  <c r="BM379" i="82"/>
  <c r="BZ379" i="82" s="1"/>
  <c r="BN379" i="82"/>
  <c r="CA379" i="82" s="1"/>
  <c r="BO379" i="82"/>
  <c r="CB379" i="82" s="1"/>
  <c r="BP379" i="82"/>
  <c r="CC379" i="82" s="1"/>
  <c r="BQ379" i="82"/>
  <c r="CD379" i="82" s="1"/>
  <c r="BR379" i="82"/>
  <c r="CE379" i="82" s="1"/>
  <c r="BS379" i="82"/>
  <c r="CF379" i="82" s="1"/>
  <c r="BH380" i="82"/>
  <c r="BI380" i="82"/>
  <c r="BJ380" i="82"/>
  <c r="BK380" i="82"/>
  <c r="BL380" i="82"/>
  <c r="BY380" i="82" s="1"/>
  <c r="BM380" i="82"/>
  <c r="BZ380" i="82" s="1"/>
  <c r="BN380" i="82"/>
  <c r="CA380" i="82" s="1"/>
  <c r="BO380" i="82"/>
  <c r="CB380" i="82" s="1"/>
  <c r="BP380" i="82"/>
  <c r="CC380" i="82" s="1"/>
  <c r="BQ380" i="82"/>
  <c r="CD380" i="82" s="1"/>
  <c r="BR380" i="82"/>
  <c r="CE380" i="82" s="1"/>
  <c r="BS380" i="82"/>
  <c r="CF380" i="82" s="1"/>
  <c r="BH381" i="82"/>
  <c r="BI381" i="82"/>
  <c r="BJ381" i="82"/>
  <c r="BK381" i="82"/>
  <c r="BL381" i="82"/>
  <c r="BY381" i="82" s="1"/>
  <c r="BM381" i="82"/>
  <c r="BZ381" i="82" s="1"/>
  <c r="BN381" i="82"/>
  <c r="CA381" i="82" s="1"/>
  <c r="BO381" i="82"/>
  <c r="CB381" i="82" s="1"/>
  <c r="BP381" i="82"/>
  <c r="CC381" i="82" s="1"/>
  <c r="BQ381" i="82"/>
  <c r="CD381" i="82" s="1"/>
  <c r="BR381" i="82"/>
  <c r="CE381" i="82" s="1"/>
  <c r="BS381" i="82"/>
  <c r="CF381" i="82" s="1"/>
  <c r="BH382" i="82"/>
  <c r="BI382" i="82"/>
  <c r="BJ382" i="82"/>
  <c r="BK382" i="82"/>
  <c r="BL382" i="82"/>
  <c r="BY382" i="82" s="1"/>
  <c r="BM382" i="82"/>
  <c r="BZ382" i="82" s="1"/>
  <c r="BN382" i="82"/>
  <c r="CA382" i="82" s="1"/>
  <c r="BO382" i="82"/>
  <c r="CB382" i="82" s="1"/>
  <c r="BP382" i="82"/>
  <c r="CC382" i="82" s="1"/>
  <c r="BQ382" i="82"/>
  <c r="CD382" i="82" s="1"/>
  <c r="BR382" i="82"/>
  <c r="CE382" i="82" s="1"/>
  <c r="BS382" i="82"/>
  <c r="CF382" i="82" s="1"/>
  <c r="BH383" i="82"/>
  <c r="BI383" i="82"/>
  <c r="BJ383" i="82"/>
  <c r="BK383" i="82"/>
  <c r="BL383" i="82"/>
  <c r="BY383" i="82" s="1"/>
  <c r="BM383" i="82"/>
  <c r="BZ383" i="82" s="1"/>
  <c r="BN383" i="82"/>
  <c r="CA383" i="82" s="1"/>
  <c r="BO383" i="82"/>
  <c r="CB383" i="82" s="1"/>
  <c r="BP383" i="82"/>
  <c r="CC383" i="82" s="1"/>
  <c r="BQ383" i="82"/>
  <c r="CD383" i="82" s="1"/>
  <c r="BR383" i="82"/>
  <c r="CE383" i="82" s="1"/>
  <c r="BS383" i="82"/>
  <c r="CF383" i="82" s="1"/>
  <c r="BH384" i="82"/>
  <c r="BI384" i="82"/>
  <c r="BJ384" i="82"/>
  <c r="BK384" i="82"/>
  <c r="BL384" i="82"/>
  <c r="BY384" i="82" s="1"/>
  <c r="BM384" i="82"/>
  <c r="BZ384" i="82" s="1"/>
  <c r="BN384" i="82"/>
  <c r="CA384" i="82" s="1"/>
  <c r="BO384" i="82"/>
  <c r="CB384" i="82" s="1"/>
  <c r="BP384" i="82"/>
  <c r="CC384" i="82" s="1"/>
  <c r="BQ384" i="82"/>
  <c r="CD384" i="82" s="1"/>
  <c r="BR384" i="82"/>
  <c r="CE384" i="82" s="1"/>
  <c r="BS384" i="82"/>
  <c r="CF384" i="82" s="1"/>
  <c r="BH385" i="82"/>
  <c r="BI385" i="82"/>
  <c r="BJ385" i="82"/>
  <c r="BK385" i="82"/>
  <c r="BL385" i="82"/>
  <c r="BY385" i="82" s="1"/>
  <c r="BM385" i="82"/>
  <c r="BZ385" i="82" s="1"/>
  <c r="BN385" i="82"/>
  <c r="CA385" i="82" s="1"/>
  <c r="BO385" i="82"/>
  <c r="CB385" i="82" s="1"/>
  <c r="BP385" i="82"/>
  <c r="CC385" i="82" s="1"/>
  <c r="BQ385" i="82"/>
  <c r="CD385" i="82" s="1"/>
  <c r="BR385" i="82"/>
  <c r="CE385" i="82" s="1"/>
  <c r="BS385" i="82"/>
  <c r="CF385" i="82" s="1"/>
  <c r="BH386" i="82"/>
  <c r="BI386" i="82"/>
  <c r="BJ386" i="82"/>
  <c r="BK386" i="82"/>
  <c r="BL386" i="82"/>
  <c r="BY386" i="82" s="1"/>
  <c r="BM386" i="82"/>
  <c r="BZ386" i="82" s="1"/>
  <c r="BN386" i="82"/>
  <c r="CA386" i="82" s="1"/>
  <c r="BO386" i="82"/>
  <c r="CB386" i="82" s="1"/>
  <c r="BP386" i="82"/>
  <c r="CC386" i="82" s="1"/>
  <c r="BQ386" i="82"/>
  <c r="CD386" i="82" s="1"/>
  <c r="BR386" i="82"/>
  <c r="CE386" i="82" s="1"/>
  <c r="BS386" i="82"/>
  <c r="CF386" i="82" s="1"/>
  <c r="BH387" i="82"/>
  <c r="BI387" i="82"/>
  <c r="BJ387" i="82"/>
  <c r="BK387" i="82"/>
  <c r="BL387" i="82"/>
  <c r="BY387" i="82" s="1"/>
  <c r="BM387" i="82"/>
  <c r="BZ387" i="82" s="1"/>
  <c r="BN387" i="82"/>
  <c r="CA387" i="82" s="1"/>
  <c r="BO387" i="82"/>
  <c r="CB387" i="82" s="1"/>
  <c r="BP387" i="82"/>
  <c r="CC387" i="82" s="1"/>
  <c r="BQ387" i="82"/>
  <c r="CD387" i="82" s="1"/>
  <c r="BR387" i="82"/>
  <c r="CE387" i="82" s="1"/>
  <c r="BS387" i="82"/>
  <c r="CF387" i="82" s="1"/>
  <c r="BH388" i="82"/>
  <c r="BI388" i="82"/>
  <c r="BJ388" i="82"/>
  <c r="BK388" i="82"/>
  <c r="BL388" i="82"/>
  <c r="BY388" i="82" s="1"/>
  <c r="BM388" i="82"/>
  <c r="BZ388" i="82" s="1"/>
  <c r="BN388" i="82"/>
  <c r="CA388" i="82" s="1"/>
  <c r="BO388" i="82"/>
  <c r="CB388" i="82" s="1"/>
  <c r="BP388" i="82"/>
  <c r="CC388" i="82" s="1"/>
  <c r="BQ388" i="82"/>
  <c r="CD388" i="82" s="1"/>
  <c r="BR388" i="82"/>
  <c r="CE388" i="82" s="1"/>
  <c r="BS388" i="82"/>
  <c r="CF388" i="82" s="1"/>
  <c r="BH389" i="82"/>
  <c r="BI389" i="82"/>
  <c r="BJ389" i="82"/>
  <c r="BK389" i="82"/>
  <c r="BL389" i="82"/>
  <c r="BY389" i="82" s="1"/>
  <c r="BM389" i="82"/>
  <c r="BZ389" i="82" s="1"/>
  <c r="BN389" i="82"/>
  <c r="CA389" i="82" s="1"/>
  <c r="BO389" i="82"/>
  <c r="CB389" i="82" s="1"/>
  <c r="BP389" i="82"/>
  <c r="CC389" i="82" s="1"/>
  <c r="BQ389" i="82"/>
  <c r="CD389" i="82" s="1"/>
  <c r="BR389" i="82"/>
  <c r="CE389" i="82" s="1"/>
  <c r="BS389" i="82"/>
  <c r="CF389" i="82" s="1"/>
  <c r="BH390" i="82"/>
  <c r="BI390" i="82"/>
  <c r="BJ390" i="82"/>
  <c r="BK390" i="82"/>
  <c r="BL390" i="82"/>
  <c r="BY390" i="82" s="1"/>
  <c r="BM390" i="82"/>
  <c r="BZ390" i="82" s="1"/>
  <c r="BN390" i="82"/>
  <c r="CA390" i="82" s="1"/>
  <c r="BO390" i="82"/>
  <c r="CB390" i="82" s="1"/>
  <c r="BP390" i="82"/>
  <c r="CC390" i="82" s="1"/>
  <c r="BQ390" i="82"/>
  <c r="CD390" i="82" s="1"/>
  <c r="BR390" i="82"/>
  <c r="CE390" i="82" s="1"/>
  <c r="BS390" i="82"/>
  <c r="CF390" i="82" s="1"/>
  <c r="BH391" i="82"/>
  <c r="BI391" i="82"/>
  <c r="BJ391" i="82"/>
  <c r="BK391" i="82"/>
  <c r="BL391" i="82"/>
  <c r="BY391" i="82" s="1"/>
  <c r="BM391" i="82"/>
  <c r="BZ391" i="82" s="1"/>
  <c r="BN391" i="82"/>
  <c r="CA391" i="82" s="1"/>
  <c r="BO391" i="82"/>
  <c r="CB391" i="82" s="1"/>
  <c r="BP391" i="82"/>
  <c r="CC391" i="82" s="1"/>
  <c r="BQ391" i="82"/>
  <c r="CD391" i="82" s="1"/>
  <c r="BR391" i="82"/>
  <c r="CE391" i="82" s="1"/>
  <c r="BS391" i="82"/>
  <c r="CF391" i="82" s="1"/>
  <c r="BH392" i="82"/>
  <c r="BI392" i="82"/>
  <c r="BJ392" i="82"/>
  <c r="BK392" i="82"/>
  <c r="BL392" i="82"/>
  <c r="BY392" i="82" s="1"/>
  <c r="BM392" i="82"/>
  <c r="BZ392" i="82" s="1"/>
  <c r="BN392" i="82"/>
  <c r="CA392" i="82" s="1"/>
  <c r="BO392" i="82"/>
  <c r="CB392" i="82" s="1"/>
  <c r="BP392" i="82"/>
  <c r="CC392" i="82" s="1"/>
  <c r="BQ392" i="82"/>
  <c r="CD392" i="82" s="1"/>
  <c r="BR392" i="82"/>
  <c r="CE392" i="82" s="1"/>
  <c r="BS392" i="82"/>
  <c r="CF392" i="82" s="1"/>
  <c r="BH393" i="82"/>
  <c r="BI393" i="82"/>
  <c r="BJ393" i="82"/>
  <c r="BK393" i="82"/>
  <c r="BL393" i="82"/>
  <c r="BY393" i="82" s="1"/>
  <c r="BM393" i="82"/>
  <c r="BZ393" i="82" s="1"/>
  <c r="BN393" i="82"/>
  <c r="CA393" i="82" s="1"/>
  <c r="BO393" i="82"/>
  <c r="CB393" i="82" s="1"/>
  <c r="BP393" i="82"/>
  <c r="CC393" i="82" s="1"/>
  <c r="BQ393" i="82"/>
  <c r="CD393" i="82" s="1"/>
  <c r="BR393" i="82"/>
  <c r="CE393" i="82" s="1"/>
  <c r="BS393" i="82"/>
  <c r="CF393" i="82" s="1"/>
  <c r="BH394" i="82"/>
  <c r="BI394" i="82"/>
  <c r="BJ394" i="82"/>
  <c r="BK394" i="82"/>
  <c r="BL394" i="82"/>
  <c r="BY394" i="82" s="1"/>
  <c r="BM394" i="82"/>
  <c r="BZ394" i="82" s="1"/>
  <c r="BN394" i="82"/>
  <c r="CA394" i="82" s="1"/>
  <c r="BO394" i="82"/>
  <c r="CB394" i="82" s="1"/>
  <c r="BP394" i="82"/>
  <c r="CC394" i="82" s="1"/>
  <c r="BQ394" i="82"/>
  <c r="CD394" i="82" s="1"/>
  <c r="BR394" i="82"/>
  <c r="CE394" i="82" s="1"/>
  <c r="BS394" i="82"/>
  <c r="CF394" i="82" s="1"/>
  <c r="BH395" i="82"/>
  <c r="BI395" i="82"/>
  <c r="BJ395" i="82"/>
  <c r="BK395" i="82"/>
  <c r="BL395" i="82"/>
  <c r="BY395" i="82" s="1"/>
  <c r="BM395" i="82"/>
  <c r="BZ395" i="82" s="1"/>
  <c r="BN395" i="82"/>
  <c r="CA395" i="82" s="1"/>
  <c r="BO395" i="82"/>
  <c r="CB395" i="82" s="1"/>
  <c r="BP395" i="82"/>
  <c r="CC395" i="82" s="1"/>
  <c r="BQ395" i="82"/>
  <c r="CD395" i="82" s="1"/>
  <c r="BR395" i="82"/>
  <c r="CE395" i="82" s="1"/>
  <c r="BS395" i="82"/>
  <c r="CF395" i="82" s="1"/>
  <c r="BH396" i="82"/>
  <c r="BI396" i="82"/>
  <c r="BJ396" i="82"/>
  <c r="BK396" i="82"/>
  <c r="BL396" i="82"/>
  <c r="BY396" i="82" s="1"/>
  <c r="BM396" i="82"/>
  <c r="BZ396" i="82" s="1"/>
  <c r="BN396" i="82"/>
  <c r="CA396" i="82" s="1"/>
  <c r="BO396" i="82"/>
  <c r="CB396" i="82" s="1"/>
  <c r="BP396" i="82"/>
  <c r="CC396" i="82" s="1"/>
  <c r="BQ396" i="82"/>
  <c r="CD396" i="82" s="1"/>
  <c r="BR396" i="82"/>
  <c r="CE396" i="82" s="1"/>
  <c r="BS396" i="82"/>
  <c r="CF396" i="82" s="1"/>
  <c r="BH397" i="82"/>
  <c r="BI397" i="82"/>
  <c r="BJ397" i="82"/>
  <c r="BK397" i="82"/>
  <c r="BL397" i="82"/>
  <c r="BY397" i="82" s="1"/>
  <c r="BM397" i="82"/>
  <c r="BZ397" i="82" s="1"/>
  <c r="BN397" i="82"/>
  <c r="CA397" i="82" s="1"/>
  <c r="BO397" i="82"/>
  <c r="CB397" i="82" s="1"/>
  <c r="BP397" i="82"/>
  <c r="CC397" i="82" s="1"/>
  <c r="BQ397" i="82"/>
  <c r="CD397" i="82" s="1"/>
  <c r="BR397" i="82"/>
  <c r="CE397" i="82" s="1"/>
  <c r="BS397" i="82"/>
  <c r="CF397" i="82" s="1"/>
  <c r="BH398" i="82"/>
  <c r="BI398" i="82"/>
  <c r="BJ398" i="82"/>
  <c r="BK398" i="82"/>
  <c r="BL398" i="82"/>
  <c r="BY398" i="82" s="1"/>
  <c r="BM398" i="82"/>
  <c r="BZ398" i="82" s="1"/>
  <c r="BN398" i="82"/>
  <c r="CA398" i="82" s="1"/>
  <c r="BO398" i="82"/>
  <c r="CB398" i="82" s="1"/>
  <c r="BP398" i="82"/>
  <c r="CC398" i="82" s="1"/>
  <c r="BQ398" i="82"/>
  <c r="CD398" i="82" s="1"/>
  <c r="BR398" i="82"/>
  <c r="CE398" i="82" s="1"/>
  <c r="BS398" i="82"/>
  <c r="CF398" i="82" s="1"/>
  <c r="BH399" i="82"/>
  <c r="BI399" i="82"/>
  <c r="BJ399" i="82"/>
  <c r="BK399" i="82"/>
  <c r="BL399" i="82"/>
  <c r="BY399" i="82" s="1"/>
  <c r="BM399" i="82"/>
  <c r="BZ399" i="82" s="1"/>
  <c r="BN399" i="82"/>
  <c r="CA399" i="82" s="1"/>
  <c r="BO399" i="82"/>
  <c r="CB399" i="82" s="1"/>
  <c r="BP399" i="82"/>
  <c r="CC399" i="82" s="1"/>
  <c r="BQ399" i="82"/>
  <c r="CD399" i="82" s="1"/>
  <c r="BR399" i="82"/>
  <c r="CE399" i="82" s="1"/>
  <c r="BS399" i="82"/>
  <c r="CF399" i="82" s="1"/>
  <c r="BH400" i="82"/>
  <c r="BI400" i="82"/>
  <c r="BJ400" i="82"/>
  <c r="BK400" i="82"/>
  <c r="BL400" i="82"/>
  <c r="BY400" i="82" s="1"/>
  <c r="BM400" i="82"/>
  <c r="BZ400" i="82" s="1"/>
  <c r="BN400" i="82"/>
  <c r="CA400" i="82" s="1"/>
  <c r="BO400" i="82"/>
  <c r="CB400" i="82" s="1"/>
  <c r="BP400" i="82"/>
  <c r="CC400" i="82" s="1"/>
  <c r="BQ400" i="82"/>
  <c r="CD400" i="82" s="1"/>
  <c r="BR400" i="82"/>
  <c r="CE400" i="82" s="1"/>
  <c r="BS400" i="82"/>
  <c r="CF400" i="82" s="1"/>
  <c r="BH401" i="82"/>
  <c r="BI401" i="82"/>
  <c r="BJ401" i="82"/>
  <c r="BK401" i="82"/>
  <c r="BL401" i="82"/>
  <c r="BY401" i="82" s="1"/>
  <c r="BM401" i="82"/>
  <c r="BZ401" i="82" s="1"/>
  <c r="BN401" i="82"/>
  <c r="CA401" i="82" s="1"/>
  <c r="BO401" i="82"/>
  <c r="CB401" i="82" s="1"/>
  <c r="BP401" i="82"/>
  <c r="CC401" i="82" s="1"/>
  <c r="BQ401" i="82"/>
  <c r="CD401" i="82" s="1"/>
  <c r="BR401" i="82"/>
  <c r="CE401" i="82" s="1"/>
  <c r="BS401" i="82"/>
  <c r="CF401" i="82" s="1"/>
  <c r="BH402" i="82"/>
  <c r="BI402" i="82"/>
  <c r="BJ402" i="82"/>
  <c r="BK402" i="82"/>
  <c r="BL402" i="82"/>
  <c r="BY402" i="82" s="1"/>
  <c r="BM402" i="82"/>
  <c r="BZ402" i="82" s="1"/>
  <c r="BN402" i="82"/>
  <c r="CA402" i="82" s="1"/>
  <c r="BO402" i="82"/>
  <c r="CB402" i="82" s="1"/>
  <c r="BP402" i="82"/>
  <c r="CC402" i="82" s="1"/>
  <c r="BQ402" i="82"/>
  <c r="CD402" i="82" s="1"/>
  <c r="BR402" i="82"/>
  <c r="CE402" i="82" s="1"/>
  <c r="BS402" i="82"/>
  <c r="CF402" i="82" s="1"/>
  <c r="BH403" i="82"/>
  <c r="BI403" i="82"/>
  <c r="BJ403" i="82"/>
  <c r="BK403" i="82"/>
  <c r="BL403" i="82"/>
  <c r="BY403" i="82" s="1"/>
  <c r="BM403" i="82"/>
  <c r="BZ403" i="82" s="1"/>
  <c r="BN403" i="82"/>
  <c r="CA403" i="82" s="1"/>
  <c r="BO403" i="82"/>
  <c r="CB403" i="82" s="1"/>
  <c r="BP403" i="82"/>
  <c r="CC403" i="82" s="1"/>
  <c r="BQ403" i="82"/>
  <c r="CD403" i="82" s="1"/>
  <c r="BR403" i="82"/>
  <c r="CE403" i="82" s="1"/>
  <c r="BS403" i="82"/>
  <c r="CF403" i="82" s="1"/>
  <c r="BH404" i="82"/>
  <c r="BI404" i="82"/>
  <c r="BJ404" i="82"/>
  <c r="BK404" i="82"/>
  <c r="BL404" i="82"/>
  <c r="BY404" i="82" s="1"/>
  <c r="BM404" i="82"/>
  <c r="BZ404" i="82" s="1"/>
  <c r="BN404" i="82"/>
  <c r="CA404" i="82" s="1"/>
  <c r="BO404" i="82"/>
  <c r="CB404" i="82" s="1"/>
  <c r="BP404" i="82"/>
  <c r="CC404" i="82" s="1"/>
  <c r="BQ404" i="82"/>
  <c r="CD404" i="82" s="1"/>
  <c r="BR404" i="82"/>
  <c r="CE404" i="82" s="1"/>
  <c r="BS404" i="82"/>
  <c r="CF404" i="82" s="1"/>
  <c r="BH405" i="82"/>
  <c r="BI405" i="82"/>
  <c r="BJ405" i="82"/>
  <c r="BK405" i="82"/>
  <c r="BL405" i="82"/>
  <c r="BY405" i="82" s="1"/>
  <c r="BM405" i="82"/>
  <c r="BZ405" i="82" s="1"/>
  <c r="BN405" i="82"/>
  <c r="CA405" i="82" s="1"/>
  <c r="BO405" i="82"/>
  <c r="CB405" i="82" s="1"/>
  <c r="BP405" i="82"/>
  <c r="CC405" i="82" s="1"/>
  <c r="BQ405" i="82"/>
  <c r="CD405" i="82" s="1"/>
  <c r="BR405" i="82"/>
  <c r="CE405" i="82" s="1"/>
  <c r="BS405" i="82"/>
  <c r="CF405" i="82" s="1"/>
  <c r="BH406" i="82"/>
  <c r="BI406" i="82"/>
  <c r="BJ406" i="82"/>
  <c r="BK406" i="82"/>
  <c r="BL406" i="82"/>
  <c r="BY406" i="82" s="1"/>
  <c r="BM406" i="82"/>
  <c r="BZ406" i="82" s="1"/>
  <c r="BN406" i="82"/>
  <c r="CA406" i="82" s="1"/>
  <c r="BO406" i="82"/>
  <c r="CB406" i="82" s="1"/>
  <c r="BP406" i="82"/>
  <c r="CC406" i="82" s="1"/>
  <c r="BQ406" i="82"/>
  <c r="CD406" i="82" s="1"/>
  <c r="BR406" i="82"/>
  <c r="CE406" i="82" s="1"/>
  <c r="BS406" i="82"/>
  <c r="CF406" i="82" s="1"/>
  <c r="BH407" i="82"/>
  <c r="BI407" i="82"/>
  <c r="BJ407" i="82"/>
  <c r="BK407" i="82"/>
  <c r="BL407" i="82"/>
  <c r="BY407" i="82" s="1"/>
  <c r="BM407" i="82"/>
  <c r="BZ407" i="82" s="1"/>
  <c r="BN407" i="82"/>
  <c r="CA407" i="82" s="1"/>
  <c r="BO407" i="82"/>
  <c r="CB407" i="82" s="1"/>
  <c r="BP407" i="82"/>
  <c r="CC407" i="82" s="1"/>
  <c r="BQ407" i="82"/>
  <c r="CD407" i="82" s="1"/>
  <c r="BR407" i="82"/>
  <c r="CE407" i="82" s="1"/>
  <c r="BS407" i="82"/>
  <c r="CF407" i="82" s="1"/>
  <c r="BH408" i="82"/>
  <c r="BI408" i="82"/>
  <c r="BJ408" i="82"/>
  <c r="BK408" i="82"/>
  <c r="BL408" i="82"/>
  <c r="BY408" i="82" s="1"/>
  <c r="BM408" i="82"/>
  <c r="BZ408" i="82" s="1"/>
  <c r="BN408" i="82"/>
  <c r="CA408" i="82" s="1"/>
  <c r="BO408" i="82"/>
  <c r="CB408" i="82" s="1"/>
  <c r="BP408" i="82"/>
  <c r="CC408" i="82" s="1"/>
  <c r="BQ408" i="82"/>
  <c r="CD408" i="82" s="1"/>
  <c r="BR408" i="82"/>
  <c r="CE408" i="82" s="1"/>
  <c r="BS408" i="82"/>
  <c r="CF408" i="82" s="1"/>
  <c r="BH409" i="82"/>
  <c r="BI409" i="82"/>
  <c r="BJ409" i="82"/>
  <c r="BK409" i="82"/>
  <c r="BL409" i="82"/>
  <c r="BY409" i="82" s="1"/>
  <c r="BM409" i="82"/>
  <c r="BZ409" i="82" s="1"/>
  <c r="BN409" i="82"/>
  <c r="CA409" i="82" s="1"/>
  <c r="BO409" i="82"/>
  <c r="CB409" i="82" s="1"/>
  <c r="BP409" i="82"/>
  <c r="CC409" i="82" s="1"/>
  <c r="BQ409" i="82"/>
  <c r="CD409" i="82" s="1"/>
  <c r="BR409" i="82"/>
  <c r="CE409" i="82" s="1"/>
  <c r="BS409" i="82"/>
  <c r="CF409" i="82" s="1"/>
  <c r="BH410" i="82"/>
  <c r="BI410" i="82"/>
  <c r="BJ410" i="82"/>
  <c r="BK410" i="82"/>
  <c r="BL410" i="82"/>
  <c r="BY410" i="82" s="1"/>
  <c r="BM410" i="82"/>
  <c r="BZ410" i="82" s="1"/>
  <c r="BN410" i="82"/>
  <c r="CA410" i="82" s="1"/>
  <c r="BO410" i="82"/>
  <c r="CB410" i="82" s="1"/>
  <c r="BP410" i="82"/>
  <c r="CC410" i="82" s="1"/>
  <c r="BQ410" i="82"/>
  <c r="CD410" i="82" s="1"/>
  <c r="BR410" i="82"/>
  <c r="CE410" i="82" s="1"/>
  <c r="BS410" i="82"/>
  <c r="CF410" i="82" s="1"/>
  <c r="BH411" i="82"/>
  <c r="BI411" i="82"/>
  <c r="BJ411" i="82"/>
  <c r="BK411" i="82"/>
  <c r="BL411" i="82"/>
  <c r="BY411" i="82" s="1"/>
  <c r="BM411" i="82"/>
  <c r="BZ411" i="82" s="1"/>
  <c r="BN411" i="82"/>
  <c r="CA411" i="82" s="1"/>
  <c r="BO411" i="82"/>
  <c r="CB411" i="82" s="1"/>
  <c r="BP411" i="82"/>
  <c r="CC411" i="82" s="1"/>
  <c r="BQ411" i="82"/>
  <c r="CD411" i="82" s="1"/>
  <c r="BR411" i="82"/>
  <c r="CE411" i="82" s="1"/>
  <c r="BS411" i="82"/>
  <c r="CF411" i="82" s="1"/>
  <c r="BH412" i="82"/>
  <c r="BI412" i="82"/>
  <c r="BJ412" i="82"/>
  <c r="BK412" i="82"/>
  <c r="BL412" i="82"/>
  <c r="BY412" i="82" s="1"/>
  <c r="BM412" i="82"/>
  <c r="BZ412" i="82" s="1"/>
  <c r="BN412" i="82"/>
  <c r="CA412" i="82" s="1"/>
  <c r="BO412" i="82"/>
  <c r="CB412" i="82" s="1"/>
  <c r="BP412" i="82"/>
  <c r="CC412" i="82" s="1"/>
  <c r="BQ412" i="82"/>
  <c r="CD412" i="82" s="1"/>
  <c r="BR412" i="82"/>
  <c r="CE412" i="82" s="1"/>
  <c r="BS412" i="82"/>
  <c r="CF412" i="82" s="1"/>
  <c r="BH413" i="82"/>
  <c r="BI413" i="82"/>
  <c r="BJ413" i="82"/>
  <c r="BK413" i="82"/>
  <c r="BL413" i="82"/>
  <c r="BY413" i="82" s="1"/>
  <c r="BM413" i="82"/>
  <c r="BZ413" i="82" s="1"/>
  <c r="BN413" i="82"/>
  <c r="CA413" i="82" s="1"/>
  <c r="BO413" i="82"/>
  <c r="CB413" i="82" s="1"/>
  <c r="BP413" i="82"/>
  <c r="CC413" i="82" s="1"/>
  <c r="BQ413" i="82"/>
  <c r="CD413" i="82" s="1"/>
  <c r="BR413" i="82"/>
  <c r="CE413" i="82" s="1"/>
  <c r="BS413" i="82"/>
  <c r="CF413" i="82" s="1"/>
  <c r="BH414" i="82"/>
  <c r="BI414" i="82"/>
  <c r="BJ414" i="82"/>
  <c r="BK414" i="82"/>
  <c r="BL414" i="82"/>
  <c r="BY414" i="82" s="1"/>
  <c r="BM414" i="82"/>
  <c r="BZ414" i="82" s="1"/>
  <c r="BN414" i="82"/>
  <c r="CA414" i="82" s="1"/>
  <c r="BO414" i="82"/>
  <c r="CB414" i="82" s="1"/>
  <c r="BP414" i="82"/>
  <c r="CC414" i="82" s="1"/>
  <c r="BQ414" i="82"/>
  <c r="CD414" i="82" s="1"/>
  <c r="BR414" i="82"/>
  <c r="CE414" i="82" s="1"/>
  <c r="BS414" i="82"/>
  <c r="CF414" i="82" s="1"/>
  <c r="BH415" i="82"/>
  <c r="BI415" i="82"/>
  <c r="BJ415" i="82"/>
  <c r="BK415" i="82"/>
  <c r="BL415" i="82"/>
  <c r="BY415" i="82" s="1"/>
  <c r="BM415" i="82"/>
  <c r="BZ415" i="82" s="1"/>
  <c r="BN415" i="82"/>
  <c r="CA415" i="82" s="1"/>
  <c r="BO415" i="82"/>
  <c r="CB415" i="82" s="1"/>
  <c r="BP415" i="82"/>
  <c r="CC415" i="82" s="1"/>
  <c r="BQ415" i="82"/>
  <c r="CD415" i="82" s="1"/>
  <c r="BR415" i="82"/>
  <c r="CE415" i="82" s="1"/>
  <c r="BS415" i="82"/>
  <c r="CF415" i="82" s="1"/>
  <c r="BH416" i="82"/>
  <c r="BI416" i="82"/>
  <c r="BJ416" i="82"/>
  <c r="BK416" i="82"/>
  <c r="BL416" i="82"/>
  <c r="BY416" i="82" s="1"/>
  <c r="BM416" i="82"/>
  <c r="BZ416" i="82" s="1"/>
  <c r="BN416" i="82"/>
  <c r="CA416" i="82" s="1"/>
  <c r="BO416" i="82"/>
  <c r="CB416" i="82" s="1"/>
  <c r="BP416" i="82"/>
  <c r="CC416" i="82" s="1"/>
  <c r="BQ416" i="82"/>
  <c r="CD416" i="82" s="1"/>
  <c r="BR416" i="82"/>
  <c r="CE416" i="82" s="1"/>
  <c r="BS416" i="82"/>
  <c r="CF416" i="82" s="1"/>
  <c r="BH417" i="82"/>
  <c r="BI417" i="82"/>
  <c r="BJ417" i="82"/>
  <c r="BK417" i="82"/>
  <c r="BL417" i="82"/>
  <c r="BY417" i="82" s="1"/>
  <c r="BM417" i="82"/>
  <c r="BZ417" i="82" s="1"/>
  <c r="BN417" i="82"/>
  <c r="CA417" i="82" s="1"/>
  <c r="BO417" i="82"/>
  <c r="CB417" i="82" s="1"/>
  <c r="BP417" i="82"/>
  <c r="CC417" i="82" s="1"/>
  <c r="BQ417" i="82"/>
  <c r="CD417" i="82" s="1"/>
  <c r="BR417" i="82"/>
  <c r="CE417" i="82" s="1"/>
  <c r="BS417" i="82"/>
  <c r="CF417" i="82" s="1"/>
  <c r="BH418" i="82"/>
  <c r="BI418" i="82"/>
  <c r="BJ418" i="82"/>
  <c r="BK418" i="82"/>
  <c r="BL418" i="82"/>
  <c r="BY418" i="82" s="1"/>
  <c r="BM418" i="82"/>
  <c r="BZ418" i="82" s="1"/>
  <c r="BN418" i="82"/>
  <c r="CA418" i="82" s="1"/>
  <c r="BO418" i="82"/>
  <c r="CB418" i="82" s="1"/>
  <c r="BP418" i="82"/>
  <c r="CC418" i="82" s="1"/>
  <c r="BQ418" i="82"/>
  <c r="CD418" i="82" s="1"/>
  <c r="BR418" i="82"/>
  <c r="CE418" i="82" s="1"/>
  <c r="BS418" i="82"/>
  <c r="CF418" i="82" s="1"/>
  <c r="BH419" i="82"/>
  <c r="BI419" i="82"/>
  <c r="BJ419" i="82"/>
  <c r="BK419" i="82"/>
  <c r="BL419" i="82"/>
  <c r="BY419" i="82" s="1"/>
  <c r="BM419" i="82"/>
  <c r="BZ419" i="82" s="1"/>
  <c r="BN419" i="82"/>
  <c r="CA419" i="82" s="1"/>
  <c r="BO419" i="82"/>
  <c r="CB419" i="82" s="1"/>
  <c r="BP419" i="82"/>
  <c r="CC419" i="82" s="1"/>
  <c r="BQ419" i="82"/>
  <c r="CD419" i="82" s="1"/>
  <c r="BR419" i="82"/>
  <c r="CE419" i="82" s="1"/>
  <c r="BS419" i="82"/>
  <c r="CF419" i="82" s="1"/>
  <c r="BH420" i="82"/>
  <c r="BI420" i="82"/>
  <c r="BJ420" i="82"/>
  <c r="BK420" i="82"/>
  <c r="BL420" i="82"/>
  <c r="BY420" i="82" s="1"/>
  <c r="BM420" i="82"/>
  <c r="BZ420" i="82" s="1"/>
  <c r="BN420" i="82"/>
  <c r="CA420" i="82" s="1"/>
  <c r="BO420" i="82"/>
  <c r="CB420" i="82" s="1"/>
  <c r="BP420" i="82"/>
  <c r="CC420" i="82" s="1"/>
  <c r="BQ420" i="82"/>
  <c r="CD420" i="82" s="1"/>
  <c r="BR420" i="82"/>
  <c r="CE420" i="82" s="1"/>
  <c r="BS420" i="82"/>
  <c r="CF420" i="82" s="1"/>
  <c r="BH421" i="82"/>
  <c r="BI421" i="82"/>
  <c r="BJ421" i="82"/>
  <c r="BK421" i="82"/>
  <c r="BL421" i="82"/>
  <c r="BY421" i="82" s="1"/>
  <c r="BM421" i="82"/>
  <c r="BZ421" i="82" s="1"/>
  <c r="BN421" i="82"/>
  <c r="CA421" i="82" s="1"/>
  <c r="BO421" i="82"/>
  <c r="CB421" i="82" s="1"/>
  <c r="BP421" i="82"/>
  <c r="CC421" i="82" s="1"/>
  <c r="BQ421" i="82"/>
  <c r="CD421" i="82" s="1"/>
  <c r="BR421" i="82"/>
  <c r="CE421" i="82" s="1"/>
  <c r="BS421" i="82"/>
  <c r="CF421" i="82" s="1"/>
  <c r="BH422" i="82"/>
  <c r="BI422" i="82"/>
  <c r="BJ422" i="82"/>
  <c r="BK422" i="82"/>
  <c r="BL422" i="82"/>
  <c r="BY422" i="82" s="1"/>
  <c r="BM422" i="82"/>
  <c r="BZ422" i="82" s="1"/>
  <c r="BN422" i="82"/>
  <c r="CA422" i="82" s="1"/>
  <c r="BO422" i="82"/>
  <c r="CB422" i="82" s="1"/>
  <c r="BP422" i="82"/>
  <c r="CC422" i="82" s="1"/>
  <c r="BQ422" i="82"/>
  <c r="CD422" i="82" s="1"/>
  <c r="BR422" i="82"/>
  <c r="CE422" i="82" s="1"/>
  <c r="BS422" i="82"/>
  <c r="CF422" i="82" s="1"/>
  <c r="BH423" i="82"/>
  <c r="BI423" i="82"/>
  <c r="BJ423" i="82"/>
  <c r="BK423" i="82"/>
  <c r="BL423" i="82"/>
  <c r="BY423" i="82" s="1"/>
  <c r="BM423" i="82"/>
  <c r="BZ423" i="82" s="1"/>
  <c r="BN423" i="82"/>
  <c r="CA423" i="82" s="1"/>
  <c r="BO423" i="82"/>
  <c r="CB423" i="82" s="1"/>
  <c r="BP423" i="82"/>
  <c r="CC423" i="82" s="1"/>
  <c r="BQ423" i="82"/>
  <c r="CD423" i="82" s="1"/>
  <c r="BR423" i="82"/>
  <c r="CE423" i="82" s="1"/>
  <c r="BS423" i="82"/>
  <c r="CF423" i="82" s="1"/>
  <c r="BH424" i="82"/>
  <c r="BI424" i="82"/>
  <c r="BJ424" i="82"/>
  <c r="BK424" i="82"/>
  <c r="BL424" i="82"/>
  <c r="BY424" i="82" s="1"/>
  <c r="BM424" i="82"/>
  <c r="BZ424" i="82" s="1"/>
  <c r="BN424" i="82"/>
  <c r="CA424" i="82" s="1"/>
  <c r="BO424" i="82"/>
  <c r="CB424" i="82" s="1"/>
  <c r="BP424" i="82"/>
  <c r="CC424" i="82" s="1"/>
  <c r="BQ424" i="82"/>
  <c r="CD424" i="82" s="1"/>
  <c r="BR424" i="82"/>
  <c r="CE424" i="82" s="1"/>
  <c r="BS424" i="82"/>
  <c r="CF424" i="82" s="1"/>
  <c r="BH425" i="82"/>
  <c r="BI425" i="82"/>
  <c r="BJ425" i="82"/>
  <c r="BK425" i="82"/>
  <c r="BL425" i="82"/>
  <c r="BY425" i="82" s="1"/>
  <c r="BM425" i="82"/>
  <c r="BZ425" i="82" s="1"/>
  <c r="BN425" i="82"/>
  <c r="CA425" i="82" s="1"/>
  <c r="BO425" i="82"/>
  <c r="CB425" i="82" s="1"/>
  <c r="BP425" i="82"/>
  <c r="CC425" i="82" s="1"/>
  <c r="BQ425" i="82"/>
  <c r="CD425" i="82" s="1"/>
  <c r="BR425" i="82"/>
  <c r="CE425" i="82" s="1"/>
  <c r="BS425" i="82"/>
  <c r="CF425" i="82" s="1"/>
  <c r="BH426" i="82"/>
  <c r="BI426" i="82"/>
  <c r="BJ426" i="82"/>
  <c r="BK426" i="82"/>
  <c r="BL426" i="82"/>
  <c r="BY426" i="82" s="1"/>
  <c r="BM426" i="82"/>
  <c r="BZ426" i="82" s="1"/>
  <c r="BN426" i="82"/>
  <c r="CA426" i="82" s="1"/>
  <c r="BO426" i="82"/>
  <c r="CB426" i="82" s="1"/>
  <c r="BP426" i="82"/>
  <c r="CC426" i="82" s="1"/>
  <c r="BQ426" i="82"/>
  <c r="CD426" i="82" s="1"/>
  <c r="BR426" i="82"/>
  <c r="CE426" i="82" s="1"/>
  <c r="BS426" i="82"/>
  <c r="CF426" i="82" s="1"/>
  <c r="BH427" i="82"/>
  <c r="BI427" i="82"/>
  <c r="BJ427" i="82"/>
  <c r="BK427" i="82"/>
  <c r="BL427" i="82"/>
  <c r="BY427" i="82" s="1"/>
  <c r="BM427" i="82"/>
  <c r="BZ427" i="82" s="1"/>
  <c r="BN427" i="82"/>
  <c r="CA427" i="82" s="1"/>
  <c r="BO427" i="82"/>
  <c r="CB427" i="82" s="1"/>
  <c r="BP427" i="82"/>
  <c r="CC427" i="82" s="1"/>
  <c r="BQ427" i="82"/>
  <c r="CD427" i="82" s="1"/>
  <c r="BR427" i="82"/>
  <c r="CE427" i="82" s="1"/>
  <c r="BS427" i="82"/>
  <c r="CF427" i="82" s="1"/>
  <c r="BH428" i="82"/>
  <c r="BI428" i="82"/>
  <c r="BJ428" i="82"/>
  <c r="BK428" i="82"/>
  <c r="BL428" i="82"/>
  <c r="BY428" i="82" s="1"/>
  <c r="BM428" i="82"/>
  <c r="BZ428" i="82" s="1"/>
  <c r="BN428" i="82"/>
  <c r="CA428" i="82" s="1"/>
  <c r="BO428" i="82"/>
  <c r="CB428" i="82" s="1"/>
  <c r="BP428" i="82"/>
  <c r="CC428" i="82" s="1"/>
  <c r="BQ428" i="82"/>
  <c r="CD428" i="82" s="1"/>
  <c r="BR428" i="82"/>
  <c r="CE428" i="82" s="1"/>
  <c r="BS428" i="82"/>
  <c r="CF428" i="82" s="1"/>
  <c r="BH429" i="82"/>
  <c r="BI429" i="82"/>
  <c r="BJ429" i="82"/>
  <c r="BK429" i="82"/>
  <c r="BL429" i="82"/>
  <c r="BY429" i="82" s="1"/>
  <c r="BM429" i="82"/>
  <c r="BZ429" i="82" s="1"/>
  <c r="BN429" i="82"/>
  <c r="CA429" i="82" s="1"/>
  <c r="BO429" i="82"/>
  <c r="CB429" i="82" s="1"/>
  <c r="BP429" i="82"/>
  <c r="CC429" i="82" s="1"/>
  <c r="BQ429" i="82"/>
  <c r="CD429" i="82" s="1"/>
  <c r="BR429" i="82"/>
  <c r="CE429" i="82" s="1"/>
  <c r="BS429" i="82"/>
  <c r="CF429" i="82" s="1"/>
  <c r="BH430" i="82"/>
  <c r="BI430" i="82"/>
  <c r="BJ430" i="82"/>
  <c r="BK430" i="82"/>
  <c r="BL430" i="82"/>
  <c r="BY430" i="82" s="1"/>
  <c r="BM430" i="82"/>
  <c r="BZ430" i="82" s="1"/>
  <c r="BN430" i="82"/>
  <c r="CA430" i="82" s="1"/>
  <c r="BO430" i="82"/>
  <c r="CB430" i="82" s="1"/>
  <c r="BP430" i="82"/>
  <c r="CC430" i="82" s="1"/>
  <c r="BQ430" i="82"/>
  <c r="CD430" i="82" s="1"/>
  <c r="BR430" i="82"/>
  <c r="CE430" i="82" s="1"/>
  <c r="BS430" i="82"/>
  <c r="CF430" i="82" s="1"/>
  <c r="BH431" i="82"/>
  <c r="BI431" i="82"/>
  <c r="BJ431" i="82"/>
  <c r="BK431" i="82"/>
  <c r="BL431" i="82"/>
  <c r="BY431" i="82" s="1"/>
  <c r="BM431" i="82"/>
  <c r="BZ431" i="82" s="1"/>
  <c r="BN431" i="82"/>
  <c r="CA431" i="82" s="1"/>
  <c r="BO431" i="82"/>
  <c r="CB431" i="82" s="1"/>
  <c r="BP431" i="82"/>
  <c r="CC431" i="82" s="1"/>
  <c r="BQ431" i="82"/>
  <c r="CD431" i="82" s="1"/>
  <c r="BR431" i="82"/>
  <c r="CE431" i="82" s="1"/>
  <c r="BS431" i="82"/>
  <c r="CF431" i="82" s="1"/>
  <c r="BH432" i="82"/>
  <c r="BI432" i="82"/>
  <c r="BJ432" i="82"/>
  <c r="BK432" i="82"/>
  <c r="BL432" i="82"/>
  <c r="BY432" i="82" s="1"/>
  <c r="BM432" i="82"/>
  <c r="BZ432" i="82" s="1"/>
  <c r="BN432" i="82"/>
  <c r="CA432" i="82" s="1"/>
  <c r="BO432" i="82"/>
  <c r="CB432" i="82" s="1"/>
  <c r="BP432" i="82"/>
  <c r="CC432" i="82" s="1"/>
  <c r="BQ432" i="82"/>
  <c r="CD432" i="82" s="1"/>
  <c r="BR432" i="82"/>
  <c r="CE432" i="82" s="1"/>
  <c r="BS432" i="82"/>
  <c r="CF432" i="82" s="1"/>
  <c r="BH433" i="82"/>
  <c r="BI433" i="82"/>
  <c r="BJ433" i="82"/>
  <c r="BK433" i="82"/>
  <c r="BL433" i="82"/>
  <c r="BY433" i="82" s="1"/>
  <c r="BM433" i="82"/>
  <c r="BZ433" i="82" s="1"/>
  <c r="BN433" i="82"/>
  <c r="CA433" i="82" s="1"/>
  <c r="BO433" i="82"/>
  <c r="CB433" i="82" s="1"/>
  <c r="BP433" i="82"/>
  <c r="CC433" i="82" s="1"/>
  <c r="BQ433" i="82"/>
  <c r="CD433" i="82" s="1"/>
  <c r="BR433" i="82"/>
  <c r="CE433" i="82" s="1"/>
  <c r="BS433" i="82"/>
  <c r="CF433" i="82" s="1"/>
  <c r="BH434" i="82"/>
  <c r="BI434" i="82"/>
  <c r="BJ434" i="82"/>
  <c r="BK434" i="82"/>
  <c r="BL434" i="82"/>
  <c r="BY434" i="82" s="1"/>
  <c r="BM434" i="82"/>
  <c r="BZ434" i="82" s="1"/>
  <c r="BN434" i="82"/>
  <c r="CA434" i="82" s="1"/>
  <c r="BO434" i="82"/>
  <c r="CB434" i="82" s="1"/>
  <c r="BP434" i="82"/>
  <c r="CC434" i="82" s="1"/>
  <c r="BQ434" i="82"/>
  <c r="CD434" i="82" s="1"/>
  <c r="BR434" i="82"/>
  <c r="CE434" i="82" s="1"/>
  <c r="BS434" i="82"/>
  <c r="CF434" i="82" s="1"/>
  <c r="BH435" i="82"/>
  <c r="BI435" i="82"/>
  <c r="BJ435" i="82"/>
  <c r="BK435" i="82"/>
  <c r="BL435" i="82"/>
  <c r="BY435" i="82" s="1"/>
  <c r="BM435" i="82"/>
  <c r="BZ435" i="82" s="1"/>
  <c r="BN435" i="82"/>
  <c r="CA435" i="82" s="1"/>
  <c r="BO435" i="82"/>
  <c r="CB435" i="82" s="1"/>
  <c r="BP435" i="82"/>
  <c r="CC435" i="82" s="1"/>
  <c r="BQ435" i="82"/>
  <c r="CD435" i="82" s="1"/>
  <c r="BR435" i="82"/>
  <c r="CE435" i="82" s="1"/>
  <c r="BS435" i="82"/>
  <c r="CF435" i="82" s="1"/>
  <c r="BH436" i="82"/>
  <c r="BI436" i="82"/>
  <c r="BJ436" i="82"/>
  <c r="BK436" i="82"/>
  <c r="BL436" i="82"/>
  <c r="BY436" i="82" s="1"/>
  <c r="BM436" i="82"/>
  <c r="BZ436" i="82" s="1"/>
  <c r="BN436" i="82"/>
  <c r="CA436" i="82" s="1"/>
  <c r="BO436" i="82"/>
  <c r="CB436" i="82" s="1"/>
  <c r="BP436" i="82"/>
  <c r="CC436" i="82" s="1"/>
  <c r="BQ436" i="82"/>
  <c r="CD436" i="82" s="1"/>
  <c r="BR436" i="82"/>
  <c r="CE436" i="82" s="1"/>
  <c r="BS436" i="82"/>
  <c r="CF436" i="82" s="1"/>
  <c r="BH437" i="82"/>
  <c r="BI437" i="82"/>
  <c r="BJ437" i="82"/>
  <c r="BK437" i="82"/>
  <c r="BL437" i="82"/>
  <c r="BY437" i="82" s="1"/>
  <c r="BM437" i="82"/>
  <c r="BZ437" i="82" s="1"/>
  <c r="BN437" i="82"/>
  <c r="CA437" i="82" s="1"/>
  <c r="BO437" i="82"/>
  <c r="CB437" i="82" s="1"/>
  <c r="BP437" i="82"/>
  <c r="CC437" i="82" s="1"/>
  <c r="BQ437" i="82"/>
  <c r="CD437" i="82" s="1"/>
  <c r="BR437" i="82"/>
  <c r="CE437" i="82" s="1"/>
  <c r="BS437" i="82"/>
  <c r="CF437" i="82" s="1"/>
  <c r="BH438" i="82"/>
  <c r="BI438" i="82"/>
  <c r="BJ438" i="82"/>
  <c r="BK438" i="82"/>
  <c r="BL438" i="82"/>
  <c r="BY438" i="82" s="1"/>
  <c r="BM438" i="82"/>
  <c r="BZ438" i="82" s="1"/>
  <c r="BN438" i="82"/>
  <c r="CA438" i="82" s="1"/>
  <c r="BO438" i="82"/>
  <c r="CB438" i="82" s="1"/>
  <c r="BP438" i="82"/>
  <c r="CC438" i="82" s="1"/>
  <c r="BQ438" i="82"/>
  <c r="CD438" i="82" s="1"/>
  <c r="BR438" i="82"/>
  <c r="CE438" i="82" s="1"/>
  <c r="BS438" i="82"/>
  <c r="CF438" i="82" s="1"/>
  <c r="BH439" i="82"/>
  <c r="BI439" i="82"/>
  <c r="BJ439" i="82"/>
  <c r="BK439" i="82"/>
  <c r="BL439" i="82"/>
  <c r="BY439" i="82" s="1"/>
  <c r="BM439" i="82"/>
  <c r="BZ439" i="82" s="1"/>
  <c r="BN439" i="82"/>
  <c r="CA439" i="82" s="1"/>
  <c r="BO439" i="82"/>
  <c r="CB439" i="82" s="1"/>
  <c r="BP439" i="82"/>
  <c r="CC439" i="82" s="1"/>
  <c r="BQ439" i="82"/>
  <c r="CD439" i="82" s="1"/>
  <c r="BR439" i="82"/>
  <c r="CE439" i="82" s="1"/>
  <c r="BS439" i="82"/>
  <c r="CF439" i="82" s="1"/>
  <c r="BH440" i="82"/>
  <c r="BI440" i="82"/>
  <c r="BJ440" i="82"/>
  <c r="BK440" i="82"/>
  <c r="BL440" i="82"/>
  <c r="BY440" i="82" s="1"/>
  <c r="BM440" i="82"/>
  <c r="BZ440" i="82" s="1"/>
  <c r="BN440" i="82"/>
  <c r="CA440" i="82" s="1"/>
  <c r="BO440" i="82"/>
  <c r="CB440" i="82" s="1"/>
  <c r="BP440" i="82"/>
  <c r="CC440" i="82" s="1"/>
  <c r="BQ440" i="82"/>
  <c r="CD440" i="82" s="1"/>
  <c r="BR440" i="82"/>
  <c r="CE440" i="82" s="1"/>
  <c r="BS440" i="82"/>
  <c r="CF440" i="82" s="1"/>
  <c r="BH441" i="82"/>
  <c r="BI441" i="82"/>
  <c r="BJ441" i="82"/>
  <c r="BK441" i="82"/>
  <c r="BL441" i="82"/>
  <c r="BY441" i="82" s="1"/>
  <c r="BM441" i="82"/>
  <c r="BZ441" i="82" s="1"/>
  <c r="BN441" i="82"/>
  <c r="CA441" i="82" s="1"/>
  <c r="BO441" i="82"/>
  <c r="CB441" i="82" s="1"/>
  <c r="BP441" i="82"/>
  <c r="CC441" i="82" s="1"/>
  <c r="BQ441" i="82"/>
  <c r="CD441" i="82" s="1"/>
  <c r="BR441" i="82"/>
  <c r="CE441" i="82" s="1"/>
  <c r="BS441" i="82"/>
  <c r="CF441" i="82" s="1"/>
  <c r="BH442" i="82"/>
  <c r="BI442" i="82"/>
  <c r="BJ442" i="82"/>
  <c r="BK442" i="82"/>
  <c r="BL442" i="82"/>
  <c r="BY442" i="82" s="1"/>
  <c r="BM442" i="82"/>
  <c r="BZ442" i="82" s="1"/>
  <c r="BN442" i="82"/>
  <c r="CA442" i="82" s="1"/>
  <c r="BO442" i="82"/>
  <c r="CB442" i="82" s="1"/>
  <c r="BP442" i="82"/>
  <c r="CC442" i="82" s="1"/>
  <c r="BQ442" i="82"/>
  <c r="CD442" i="82" s="1"/>
  <c r="BR442" i="82"/>
  <c r="CE442" i="82" s="1"/>
  <c r="BS442" i="82"/>
  <c r="CF442" i="82" s="1"/>
  <c r="BH443" i="82"/>
  <c r="BI443" i="82"/>
  <c r="BJ443" i="82"/>
  <c r="BK443" i="82"/>
  <c r="BL443" i="82"/>
  <c r="BY443" i="82" s="1"/>
  <c r="BM443" i="82"/>
  <c r="BZ443" i="82" s="1"/>
  <c r="BN443" i="82"/>
  <c r="CA443" i="82" s="1"/>
  <c r="BO443" i="82"/>
  <c r="CB443" i="82" s="1"/>
  <c r="BP443" i="82"/>
  <c r="CC443" i="82" s="1"/>
  <c r="BQ443" i="82"/>
  <c r="CD443" i="82" s="1"/>
  <c r="BR443" i="82"/>
  <c r="CE443" i="82" s="1"/>
  <c r="BS443" i="82"/>
  <c r="CF443" i="82" s="1"/>
  <c r="BH444" i="82"/>
  <c r="BI444" i="82"/>
  <c r="BJ444" i="82"/>
  <c r="BK444" i="82"/>
  <c r="BL444" i="82"/>
  <c r="BY444" i="82" s="1"/>
  <c r="BM444" i="82"/>
  <c r="BZ444" i="82" s="1"/>
  <c r="BN444" i="82"/>
  <c r="CA444" i="82" s="1"/>
  <c r="BO444" i="82"/>
  <c r="CB444" i="82" s="1"/>
  <c r="BP444" i="82"/>
  <c r="CC444" i="82" s="1"/>
  <c r="BQ444" i="82"/>
  <c r="CD444" i="82" s="1"/>
  <c r="BR444" i="82"/>
  <c r="CE444" i="82" s="1"/>
  <c r="BS444" i="82"/>
  <c r="CF444" i="82" s="1"/>
  <c r="BH445" i="82"/>
  <c r="BI445" i="82"/>
  <c r="BJ445" i="82"/>
  <c r="BK445" i="82"/>
  <c r="BL445" i="82"/>
  <c r="BY445" i="82" s="1"/>
  <c r="BM445" i="82"/>
  <c r="BZ445" i="82" s="1"/>
  <c r="BN445" i="82"/>
  <c r="CA445" i="82" s="1"/>
  <c r="BO445" i="82"/>
  <c r="CB445" i="82" s="1"/>
  <c r="BP445" i="82"/>
  <c r="CC445" i="82" s="1"/>
  <c r="BQ445" i="82"/>
  <c r="CD445" i="82" s="1"/>
  <c r="BR445" i="82"/>
  <c r="CE445" i="82" s="1"/>
  <c r="BS445" i="82"/>
  <c r="CF445" i="82" s="1"/>
  <c r="BH446" i="82"/>
  <c r="BI446" i="82"/>
  <c r="BJ446" i="82"/>
  <c r="BK446" i="82"/>
  <c r="BL446" i="82"/>
  <c r="BY446" i="82" s="1"/>
  <c r="BM446" i="82"/>
  <c r="BZ446" i="82" s="1"/>
  <c r="BN446" i="82"/>
  <c r="CA446" i="82" s="1"/>
  <c r="BO446" i="82"/>
  <c r="CB446" i="82" s="1"/>
  <c r="BP446" i="82"/>
  <c r="CC446" i="82" s="1"/>
  <c r="BQ446" i="82"/>
  <c r="CD446" i="82" s="1"/>
  <c r="BR446" i="82"/>
  <c r="CE446" i="82" s="1"/>
  <c r="BS446" i="82"/>
  <c r="CF446" i="82" s="1"/>
  <c r="BH447" i="82"/>
  <c r="BI447" i="82"/>
  <c r="BJ447" i="82"/>
  <c r="BK447" i="82"/>
  <c r="BL447" i="82"/>
  <c r="BY447" i="82" s="1"/>
  <c r="BM447" i="82"/>
  <c r="BZ447" i="82" s="1"/>
  <c r="BN447" i="82"/>
  <c r="CA447" i="82" s="1"/>
  <c r="BO447" i="82"/>
  <c r="CB447" i="82" s="1"/>
  <c r="BP447" i="82"/>
  <c r="CC447" i="82" s="1"/>
  <c r="BQ447" i="82"/>
  <c r="CD447" i="82" s="1"/>
  <c r="BR447" i="82"/>
  <c r="CE447" i="82" s="1"/>
  <c r="BS447" i="82"/>
  <c r="CF447" i="82" s="1"/>
  <c r="BH448" i="82"/>
  <c r="BI448" i="82"/>
  <c r="BJ448" i="82"/>
  <c r="BK448" i="82"/>
  <c r="BL448" i="82"/>
  <c r="BY448" i="82" s="1"/>
  <c r="BM448" i="82"/>
  <c r="BZ448" i="82" s="1"/>
  <c r="BN448" i="82"/>
  <c r="CA448" i="82" s="1"/>
  <c r="BO448" i="82"/>
  <c r="CB448" i="82" s="1"/>
  <c r="BP448" i="82"/>
  <c r="CC448" i="82" s="1"/>
  <c r="BQ448" i="82"/>
  <c r="CD448" i="82" s="1"/>
  <c r="BR448" i="82"/>
  <c r="CE448" i="82" s="1"/>
  <c r="BS448" i="82"/>
  <c r="CF448" i="82" s="1"/>
  <c r="BH449" i="82"/>
  <c r="BI449" i="82"/>
  <c r="BJ449" i="82"/>
  <c r="BK449" i="82"/>
  <c r="BL449" i="82"/>
  <c r="BY449" i="82" s="1"/>
  <c r="BM449" i="82"/>
  <c r="BZ449" i="82" s="1"/>
  <c r="BN449" i="82"/>
  <c r="CA449" i="82" s="1"/>
  <c r="BO449" i="82"/>
  <c r="CB449" i="82" s="1"/>
  <c r="BP449" i="82"/>
  <c r="CC449" i="82" s="1"/>
  <c r="BQ449" i="82"/>
  <c r="CD449" i="82" s="1"/>
  <c r="BR449" i="82"/>
  <c r="CE449" i="82" s="1"/>
  <c r="BS449" i="82"/>
  <c r="CF449" i="82" s="1"/>
  <c r="BH450" i="82"/>
  <c r="BI450" i="82"/>
  <c r="BJ450" i="82"/>
  <c r="BK450" i="82"/>
  <c r="BL450" i="82"/>
  <c r="BY450" i="82" s="1"/>
  <c r="BM450" i="82"/>
  <c r="BZ450" i="82" s="1"/>
  <c r="BN450" i="82"/>
  <c r="CA450" i="82" s="1"/>
  <c r="BO450" i="82"/>
  <c r="CB450" i="82" s="1"/>
  <c r="BP450" i="82"/>
  <c r="CC450" i="82" s="1"/>
  <c r="BQ450" i="82"/>
  <c r="CD450" i="82" s="1"/>
  <c r="BR450" i="82"/>
  <c r="CE450" i="82" s="1"/>
  <c r="BS450" i="82"/>
  <c r="CF450" i="82" s="1"/>
  <c r="BH451" i="82"/>
  <c r="BI451" i="82"/>
  <c r="BJ451" i="82"/>
  <c r="BK451" i="82"/>
  <c r="BL451" i="82"/>
  <c r="BY451" i="82" s="1"/>
  <c r="BM451" i="82"/>
  <c r="BZ451" i="82" s="1"/>
  <c r="BN451" i="82"/>
  <c r="CA451" i="82" s="1"/>
  <c r="BO451" i="82"/>
  <c r="CB451" i="82" s="1"/>
  <c r="BP451" i="82"/>
  <c r="CC451" i="82" s="1"/>
  <c r="BQ451" i="82"/>
  <c r="CD451" i="82" s="1"/>
  <c r="BR451" i="82"/>
  <c r="CE451" i="82" s="1"/>
  <c r="BS451" i="82"/>
  <c r="CF451" i="82" s="1"/>
  <c r="BH452" i="82"/>
  <c r="BI452" i="82"/>
  <c r="BJ452" i="82"/>
  <c r="BK452" i="82"/>
  <c r="BL452" i="82"/>
  <c r="BY452" i="82" s="1"/>
  <c r="BM452" i="82"/>
  <c r="BZ452" i="82" s="1"/>
  <c r="BN452" i="82"/>
  <c r="CA452" i="82" s="1"/>
  <c r="BO452" i="82"/>
  <c r="CB452" i="82" s="1"/>
  <c r="BP452" i="82"/>
  <c r="CC452" i="82" s="1"/>
  <c r="BQ452" i="82"/>
  <c r="CD452" i="82" s="1"/>
  <c r="BR452" i="82"/>
  <c r="CE452" i="82" s="1"/>
  <c r="BS452" i="82"/>
  <c r="CF452" i="82" s="1"/>
  <c r="BH453" i="82"/>
  <c r="BI453" i="82"/>
  <c r="BJ453" i="82"/>
  <c r="BK453" i="82"/>
  <c r="BL453" i="82"/>
  <c r="BY453" i="82" s="1"/>
  <c r="BM453" i="82"/>
  <c r="BZ453" i="82" s="1"/>
  <c r="BN453" i="82"/>
  <c r="CA453" i="82" s="1"/>
  <c r="BO453" i="82"/>
  <c r="CB453" i="82" s="1"/>
  <c r="BP453" i="82"/>
  <c r="CC453" i="82" s="1"/>
  <c r="BQ453" i="82"/>
  <c r="CD453" i="82" s="1"/>
  <c r="BR453" i="82"/>
  <c r="CE453" i="82" s="1"/>
  <c r="BS453" i="82"/>
  <c r="CF453" i="82" s="1"/>
  <c r="BH454" i="82"/>
  <c r="BI454" i="82"/>
  <c r="BJ454" i="82"/>
  <c r="BK454" i="82"/>
  <c r="BL454" i="82"/>
  <c r="BY454" i="82" s="1"/>
  <c r="BM454" i="82"/>
  <c r="BZ454" i="82" s="1"/>
  <c r="BN454" i="82"/>
  <c r="CA454" i="82" s="1"/>
  <c r="BO454" i="82"/>
  <c r="CB454" i="82" s="1"/>
  <c r="BP454" i="82"/>
  <c r="CC454" i="82" s="1"/>
  <c r="BQ454" i="82"/>
  <c r="CD454" i="82" s="1"/>
  <c r="BR454" i="82"/>
  <c r="CE454" i="82" s="1"/>
  <c r="BS454" i="82"/>
  <c r="CF454" i="82" s="1"/>
  <c r="BH455" i="82"/>
  <c r="BI455" i="82"/>
  <c r="BJ455" i="82"/>
  <c r="BK455" i="82"/>
  <c r="BL455" i="82"/>
  <c r="BY455" i="82" s="1"/>
  <c r="BM455" i="82"/>
  <c r="BZ455" i="82" s="1"/>
  <c r="BN455" i="82"/>
  <c r="CA455" i="82" s="1"/>
  <c r="BO455" i="82"/>
  <c r="CB455" i="82" s="1"/>
  <c r="BP455" i="82"/>
  <c r="CC455" i="82" s="1"/>
  <c r="BQ455" i="82"/>
  <c r="CD455" i="82" s="1"/>
  <c r="BR455" i="82"/>
  <c r="CE455" i="82" s="1"/>
  <c r="BS455" i="82"/>
  <c r="CF455" i="82" s="1"/>
  <c r="BH456" i="82"/>
  <c r="BI456" i="82"/>
  <c r="BJ456" i="82"/>
  <c r="BK456" i="82"/>
  <c r="BL456" i="82"/>
  <c r="BY456" i="82" s="1"/>
  <c r="BM456" i="82"/>
  <c r="BZ456" i="82" s="1"/>
  <c r="BN456" i="82"/>
  <c r="CA456" i="82" s="1"/>
  <c r="BO456" i="82"/>
  <c r="CB456" i="82" s="1"/>
  <c r="BP456" i="82"/>
  <c r="CC456" i="82" s="1"/>
  <c r="BQ456" i="82"/>
  <c r="CD456" i="82" s="1"/>
  <c r="BR456" i="82"/>
  <c r="CE456" i="82" s="1"/>
  <c r="BS456" i="82"/>
  <c r="CF456" i="82" s="1"/>
  <c r="BH457" i="82"/>
  <c r="BI457" i="82"/>
  <c r="BJ457" i="82"/>
  <c r="BK457" i="82"/>
  <c r="BL457" i="82"/>
  <c r="BY457" i="82" s="1"/>
  <c r="BM457" i="82"/>
  <c r="BZ457" i="82" s="1"/>
  <c r="BN457" i="82"/>
  <c r="CA457" i="82" s="1"/>
  <c r="BO457" i="82"/>
  <c r="CB457" i="82" s="1"/>
  <c r="BP457" i="82"/>
  <c r="CC457" i="82" s="1"/>
  <c r="BQ457" i="82"/>
  <c r="CD457" i="82" s="1"/>
  <c r="BR457" i="82"/>
  <c r="CE457" i="82" s="1"/>
  <c r="BS457" i="82"/>
  <c r="CF457" i="82" s="1"/>
  <c r="BH458" i="82"/>
  <c r="BI458" i="82"/>
  <c r="BJ458" i="82"/>
  <c r="BK458" i="82"/>
  <c r="BL458" i="82"/>
  <c r="BY458" i="82" s="1"/>
  <c r="BM458" i="82"/>
  <c r="BZ458" i="82" s="1"/>
  <c r="BN458" i="82"/>
  <c r="CA458" i="82" s="1"/>
  <c r="BO458" i="82"/>
  <c r="CB458" i="82" s="1"/>
  <c r="BP458" i="82"/>
  <c r="CC458" i="82" s="1"/>
  <c r="BQ458" i="82"/>
  <c r="CD458" i="82" s="1"/>
  <c r="BR458" i="82"/>
  <c r="CE458" i="82" s="1"/>
  <c r="BS458" i="82"/>
  <c r="CF458" i="82" s="1"/>
  <c r="BH459" i="82"/>
  <c r="BI459" i="82"/>
  <c r="BJ459" i="82"/>
  <c r="BK459" i="82"/>
  <c r="BL459" i="82"/>
  <c r="BY459" i="82" s="1"/>
  <c r="BM459" i="82"/>
  <c r="BZ459" i="82" s="1"/>
  <c r="BN459" i="82"/>
  <c r="CA459" i="82" s="1"/>
  <c r="BO459" i="82"/>
  <c r="CB459" i="82" s="1"/>
  <c r="BP459" i="82"/>
  <c r="CC459" i="82" s="1"/>
  <c r="BQ459" i="82"/>
  <c r="CD459" i="82" s="1"/>
  <c r="BR459" i="82"/>
  <c r="CE459" i="82" s="1"/>
  <c r="BS459" i="82"/>
  <c r="CF459" i="82" s="1"/>
  <c r="BH460" i="82"/>
  <c r="BI460" i="82"/>
  <c r="BJ460" i="82"/>
  <c r="BK460" i="82"/>
  <c r="BL460" i="82"/>
  <c r="BY460" i="82" s="1"/>
  <c r="BM460" i="82"/>
  <c r="BZ460" i="82" s="1"/>
  <c r="BN460" i="82"/>
  <c r="CA460" i="82" s="1"/>
  <c r="BO460" i="82"/>
  <c r="CB460" i="82" s="1"/>
  <c r="BP460" i="82"/>
  <c r="CC460" i="82" s="1"/>
  <c r="BQ460" i="82"/>
  <c r="CD460" i="82" s="1"/>
  <c r="BR460" i="82"/>
  <c r="CE460" i="82" s="1"/>
  <c r="BS460" i="82"/>
  <c r="CF460" i="82" s="1"/>
  <c r="BH461" i="82"/>
  <c r="BI461" i="82"/>
  <c r="BJ461" i="82"/>
  <c r="BK461" i="82"/>
  <c r="BL461" i="82"/>
  <c r="BY461" i="82" s="1"/>
  <c r="BM461" i="82"/>
  <c r="BZ461" i="82" s="1"/>
  <c r="BN461" i="82"/>
  <c r="CA461" i="82" s="1"/>
  <c r="BO461" i="82"/>
  <c r="CB461" i="82" s="1"/>
  <c r="BP461" i="82"/>
  <c r="CC461" i="82" s="1"/>
  <c r="BQ461" i="82"/>
  <c r="CD461" i="82" s="1"/>
  <c r="BR461" i="82"/>
  <c r="CE461" i="82" s="1"/>
  <c r="BS461" i="82"/>
  <c r="CF461" i="82" s="1"/>
  <c r="BH462" i="82"/>
  <c r="BI462" i="82"/>
  <c r="BJ462" i="82"/>
  <c r="BK462" i="82"/>
  <c r="BL462" i="82"/>
  <c r="BY462" i="82" s="1"/>
  <c r="BM462" i="82"/>
  <c r="BZ462" i="82" s="1"/>
  <c r="BN462" i="82"/>
  <c r="CA462" i="82" s="1"/>
  <c r="BO462" i="82"/>
  <c r="CB462" i="82" s="1"/>
  <c r="BP462" i="82"/>
  <c r="CC462" i="82" s="1"/>
  <c r="BQ462" i="82"/>
  <c r="CD462" i="82" s="1"/>
  <c r="BR462" i="82"/>
  <c r="CE462" i="82" s="1"/>
  <c r="BS462" i="82"/>
  <c r="CF462" i="82" s="1"/>
  <c r="BH463" i="82"/>
  <c r="BI463" i="82"/>
  <c r="BJ463" i="82"/>
  <c r="BK463" i="82"/>
  <c r="BL463" i="82"/>
  <c r="BY463" i="82" s="1"/>
  <c r="BM463" i="82"/>
  <c r="BZ463" i="82" s="1"/>
  <c r="BN463" i="82"/>
  <c r="CA463" i="82" s="1"/>
  <c r="BO463" i="82"/>
  <c r="CB463" i="82" s="1"/>
  <c r="BP463" i="82"/>
  <c r="CC463" i="82" s="1"/>
  <c r="BQ463" i="82"/>
  <c r="CD463" i="82" s="1"/>
  <c r="BR463" i="82"/>
  <c r="CE463" i="82" s="1"/>
  <c r="BS463" i="82"/>
  <c r="CF463" i="82" s="1"/>
  <c r="BH464" i="82"/>
  <c r="BI464" i="82"/>
  <c r="BJ464" i="82"/>
  <c r="BK464" i="82"/>
  <c r="BL464" i="82"/>
  <c r="BY464" i="82" s="1"/>
  <c r="BM464" i="82"/>
  <c r="BZ464" i="82" s="1"/>
  <c r="BN464" i="82"/>
  <c r="CA464" i="82" s="1"/>
  <c r="BO464" i="82"/>
  <c r="CB464" i="82" s="1"/>
  <c r="BP464" i="82"/>
  <c r="CC464" i="82" s="1"/>
  <c r="BQ464" i="82"/>
  <c r="CD464" i="82" s="1"/>
  <c r="BR464" i="82"/>
  <c r="CE464" i="82" s="1"/>
  <c r="BS464" i="82"/>
  <c r="CF464" i="82" s="1"/>
  <c r="BH465" i="82"/>
  <c r="BI465" i="82"/>
  <c r="BJ465" i="82"/>
  <c r="BK465" i="82"/>
  <c r="BL465" i="82"/>
  <c r="BY465" i="82" s="1"/>
  <c r="BM465" i="82"/>
  <c r="BZ465" i="82" s="1"/>
  <c r="BN465" i="82"/>
  <c r="CA465" i="82" s="1"/>
  <c r="BO465" i="82"/>
  <c r="CB465" i="82" s="1"/>
  <c r="BP465" i="82"/>
  <c r="CC465" i="82" s="1"/>
  <c r="BQ465" i="82"/>
  <c r="CD465" i="82" s="1"/>
  <c r="BR465" i="82"/>
  <c r="CE465" i="82" s="1"/>
  <c r="BS465" i="82"/>
  <c r="CF465" i="82" s="1"/>
  <c r="BH466" i="82"/>
  <c r="BI466" i="82"/>
  <c r="BJ466" i="82"/>
  <c r="BK466" i="82"/>
  <c r="BL466" i="82"/>
  <c r="BY466" i="82" s="1"/>
  <c r="BM466" i="82"/>
  <c r="BZ466" i="82" s="1"/>
  <c r="BN466" i="82"/>
  <c r="CA466" i="82" s="1"/>
  <c r="BO466" i="82"/>
  <c r="CB466" i="82" s="1"/>
  <c r="BP466" i="82"/>
  <c r="CC466" i="82" s="1"/>
  <c r="BQ466" i="82"/>
  <c r="CD466" i="82" s="1"/>
  <c r="BR466" i="82"/>
  <c r="CE466" i="82" s="1"/>
  <c r="BS466" i="82"/>
  <c r="CF466" i="82" s="1"/>
  <c r="BH467" i="82"/>
  <c r="BI467" i="82"/>
  <c r="BJ467" i="82"/>
  <c r="BK467" i="82"/>
  <c r="BL467" i="82"/>
  <c r="BY467" i="82" s="1"/>
  <c r="BM467" i="82"/>
  <c r="BZ467" i="82" s="1"/>
  <c r="BN467" i="82"/>
  <c r="CA467" i="82" s="1"/>
  <c r="BO467" i="82"/>
  <c r="CB467" i="82" s="1"/>
  <c r="BP467" i="82"/>
  <c r="CC467" i="82" s="1"/>
  <c r="BQ467" i="82"/>
  <c r="CD467" i="82" s="1"/>
  <c r="BR467" i="82"/>
  <c r="CE467" i="82" s="1"/>
  <c r="BS467" i="82"/>
  <c r="CF467" i="82" s="1"/>
  <c r="BH468" i="82"/>
  <c r="BI468" i="82"/>
  <c r="BJ468" i="82"/>
  <c r="BK468" i="82"/>
  <c r="BL468" i="82"/>
  <c r="BY468" i="82" s="1"/>
  <c r="BM468" i="82"/>
  <c r="BZ468" i="82" s="1"/>
  <c r="BN468" i="82"/>
  <c r="CA468" i="82" s="1"/>
  <c r="BO468" i="82"/>
  <c r="CB468" i="82" s="1"/>
  <c r="BP468" i="82"/>
  <c r="CC468" i="82" s="1"/>
  <c r="BQ468" i="82"/>
  <c r="CD468" i="82" s="1"/>
  <c r="BR468" i="82"/>
  <c r="CE468" i="82" s="1"/>
  <c r="BS468" i="82"/>
  <c r="CF468" i="82" s="1"/>
  <c r="BH469" i="82"/>
  <c r="BI469" i="82"/>
  <c r="BJ469" i="82"/>
  <c r="BK469" i="82"/>
  <c r="BL469" i="82"/>
  <c r="BY469" i="82" s="1"/>
  <c r="BM469" i="82"/>
  <c r="BZ469" i="82" s="1"/>
  <c r="BN469" i="82"/>
  <c r="CA469" i="82" s="1"/>
  <c r="BO469" i="82"/>
  <c r="CB469" i="82" s="1"/>
  <c r="BP469" i="82"/>
  <c r="CC469" i="82" s="1"/>
  <c r="BQ469" i="82"/>
  <c r="CD469" i="82" s="1"/>
  <c r="BR469" i="82"/>
  <c r="CE469" i="82" s="1"/>
  <c r="BS469" i="82"/>
  <c r="CF469" i="82" s="1"/>
  <c r="BH470" i="82"/>
  <c r="BI470" i="82"/>
  <c r="BJ470" i="82"/>
  <c r="BK470" i="82"/>
  <c r="BL470" i="82"/>
  <c r="BY470" i="82" s="1"/>
  <c r="BM470" i="82"/>
  <c r="BZ470" i="82" s="1"/>
  <c r="BN470" i="82"/>
  <c r="CA470" i="82" s="1"/>
  <c r="BO470" i="82"/>
  <c r="CB470" i="82" s="1"/>
  <c r="BP470" i="82"/>
  <c r="CC470" i="82" s="1"/>
  <c r="BQ470" i="82"/>
  <c r="CD470" i="82" s="1"/>
  <c r="BR470" i="82"/>
  <c r="CE470" i="82" s="1"/>
  <c r="BS470" i="82"/>
  <c r="CF470" i="82" s="1"/>
  <c r="BH471" i="82"/>
  <c r="BI471" i="82"/>
  <c r="BJ471" i="82"/>
  <c r="BK471" i="82"/>
  <c r="BL471" i="82"/>
  <c r="BY471" i="82" s="1"/>
  <c r="BM471" i="82"/>
  <c r="BZ471" i="82" s="1"/>
  <c r="BN471" i="82"/>
  <c r="CA471" i="82" s="1"/>
  <c r="BO471" i="82"/>
  <c r="CB471" i="82" s="1"/>
  <c r="BP471" i="82"/>
  <c r="CC471" i="82" s="1"/>
  <c r="BQ471" i="82"/>
  <c r="CD471" i="82" s="1"/>
  <c r="BR471" i="82"/>
  <c r="CE471" i="82" s="1"/>
  <c r="BS471" i="82"/>
  <c r="CF471" i="82" s="1"/>
  <c r="BH472" i="82"/>
  <c r="BI472" i="82"/>
  <c r="BJ472" i="82"/>
  <c r="BK472" i="82"/>
  <c r="BL472" i="82"/>
  <c r="BY472" i="82" s="1"/>
  <c r="BM472" i="82"/>
  <c r="BZ472" i="82" s="1"/>
  <c r="BN472" i="82"/>
  <c r="CA472" i="82" s="1"/>
  <c r="BO472" i="82"/>
  <c r="CB472" i="82" s="1"/>
  <c r="BP472" i="82"/>
  <c r="CC472" i="82" s="1"/>
  <c r="BQ472" i="82"/>
  <c r="CD472" i="82" s="1"/>
  <c r="BR472" i="82"/>
  <c r="CE472" i="82" s="1"/>
  <c r="BS472" i="82"/>
  <c r="CF472" i="82" s="1"/>
  <c r="BH473" i="82"/>
  <c r="BI473" i="82"/>
  <c r="BJ473" i="82"/>
  <c r="BK473" i="82"/>
  <c r="BL473" i="82"/>
  <c r="BY473" i="82" s="1"/>
  <c r="BM473" i="82"/>
  <c r="BZ473" i="82" s="1"/>
  <c r="BN473" i="82"/>
  <c r="CA473" i="82" s="1"/>
  <c r="BO473" i="82"/>
  <c r="CB473" i="82" s="1"/>
  <c r="BP473" i="82"/>
  <c r="CC473" i="82" s="1"/>
  <c r="BQ473" i="82"/>
  <c r="CD473" i="82" s="1"/>
  <c r="BR473" i="82"/>
  <c r="CE473" i="82" s="1"/>
  <c r="BS473" i="82"/>
  <c r="CF473" i="82" s="1"/>
  <c r="BH474" i="82"/>
  <c r="BI474" i="82"/>
  <c r="BJ474" i="82"/>
  <c r="BK474" i="82"/>
  <c r="BL474" i="82"/>
  <c r="BY474" i="82" s="1"/>
  <c r="BM474" i="82"/>
  <c r="BZ474" i="82" s="1"/>
  <c r="BN474" i="82"/>
  <c r="CA474" i="82" s="1"/>
  <c r="BO474" i="82"/>
  <c r="CB474" i="82" s="1"/>
  <c r="BP474" i="82"/>
  <c r="CC474" i="82" s="1"/>
  <c r="BQ474" i="82"/>
  <c r="CD474" i="82" s="1"/>
  <c r="BR474" i="82"/>
  <c r="CE474" i="82" s="1"/>
  <c r="BS474" i="82"/>
  <c r="CF474" i="82" s="1"/>
  <c r="BH475" i="82"/>
  <c r="BI475" i="82"/>
  <c r="BJ475" i="82"/>
  <c r="BK475" i="82"/>
  <c r="BL475" i="82"/>
  <c r="BY475" i="82" s="1"/>
  <c r="BM475" i="82"/>
  <c r="BZ475" i="82" s="1"/>
  <c r="BN475" i="82"/>
  <c r="CA475" i="82" s="1"/>
  <c r="BO475" i="82"/>
  <c r="CB475" i="82" s="1"/>
  <c r="BP475" i="82"/>
  <c r="CC475" i="82" s="1"/>
  <c r="BQ475" i="82"/>
  <c r="CD475" i="82" s="1"/>
  <c r="BR475" i="82"/>
  <c r="CE475" i="82" s="1"/>
  <c r="BS475" i="82"/>
  <c r="CF475" i="82" s="1"/>
  <c r="BH476" i="82"/>
  <c r="BI476" i="82"/>
  <c r="BJ476" i="82"/>
  <c r="BK476" i="82"/>
  <c r="BL476" i="82"/>
  <c r="BY476" i="82" s="1"/>
  <c r="BM476" i="82"/>
  <c r="BZ476" i="82" s="1"/>
  <c r="BN476" i="82"/>
  <c r="CA476" i="82" s="1"/>
  <c r="BO476" i="82"/>
  <c r="CB476" i="82" s="1"/>
  <c r="BP476" i="82"/>
  <c r="CC476" i="82" s="1"/>
  <c r="BQ476" i="82"/>
  <c r="CD476" i="82" s="1"/>
  <c r="BR476" i="82"/>
  <c r="CE476" i="82" s="1"/>
  <c r="BS476" i="82"/>
  <c r="CF476" i="82" s="1"/>
  <c r="BH477" i="82"/>
  <c r="BI477" i="82"/>
  <c r="BJ477" i="82"/>
  <c r="BK477" i="82"/>
  <c r="BL477" i="82"/>
  <c r="BY477" i="82" s="1"/>
  <c r="BM477" i="82"/>
  <c r="BZ477" i="82" s="1"/>
  <c r="BN477" i="82"/>
  <c r="CA477" i="82" s="1"/>
  <c r="BO477" i="82"/>
  <c r="CB477" i="82" s="1"/>
  <c r="BP477" i="82"/>
  <c r="CC477" i="82" s="1"/>
  <c r="BQ477" i="82"/>
  <c r="CD477" i="82" s="1"/>
  <c r="BR477" i="82"/>
  <c r="CE477" i="82" s="1"/>
  <c r="BS477" i="82"/>
  <c r="CF477" i="82" s="1"/>
  <c r="BH478" i="82"/>
  <c r="BI478" i="82"/>
  <c r="BJ478" i="82"/>
  <c r="BK478" i="82"/>
  <c r="BL478" i="82"/>
  <c r="BY478" i="82" s="1"/>
  <c r="BM478" i="82"/>
  <c r="BZ478" i="82" s="1"/>
  <c r="BN478" i="82"/>
  <c r="CA478" i="82" s="1"/>
  <c r="BO478" i="82"/>
  <c r="CB478" i="82" s="1"/>
  <c r="BP478" i="82"/>
  <c r="CC478" i="82" s="1"/>
  <c r="BQ478" i="82"/>
  <c r="CD478" i="82" s="1"/>
  <c r="BR478" i="82"/>
  <c r="CE478" i="82" s="1"/>
  <c r="BS478" i="82"/>
  <c r="CF478" i="82" s="1"/>
  <c r="BH479" i="82"/>
  <c r="BI479" i="82"/>
  <c r="BJ479" i="82"/>
  <c r="BK479" i="82"/>
  <c r="BL479" i="82"/>
  <c r="BY479" i="82" s="1"/>
  <c r="BM479" i="82"/>
  <c r="BZ479" i="82" s="1"/>
  <c r="BN479" i="82"/>
  <c r="CA479" i="82" s="1"/>
  <c r="BO479" i="82"/>
  <c r="CB479" i="82" s="1"/>
  <c r="BP479" i="82"/>
  <c r="CC479" i="82" s="1"/>
  <c r="BQ479" i="82"/>
  <c r="CD479" i="82" s="1"/>
  <c r="BR479" i="82"/>
  <c r="CE479" i="82" s="1"/>
  <c r="BS479" i="82"/>
  <c r="CF479" i="82" s="1"/>
  <c r="BH480" i="82"/>
  <c r="BI480" i="82"/>
  <c r="BJ480" i="82"/>
  <c r="BK480" i="82"/>
  <c r="BL480" i="82"/>
  <c r="BY480" i="82" s="1"/>
  <c r="BM480" i="82"/>
  <c r="BZ480" i="82" s="1"/>
  <c r="BN480" i="82"/>
  <c r="CA480" i="82" s="1"/>
  <c r="BO480" i="82"/>
  <c r="CB480" i="82" s="1"/>
  <c r="BP480" i="82"/>
  <c r="CC480" i="82" s="1"/>
  <c r="BQ480" i="82"/>
  <c r="CD480" i="82" s="1"/>
  <c r="BR480" i="82"/>
  <c r="CE480" i="82" s="1"/>
  <c r="BS480" i="82"/>
  <c r="CF480" i="82" s="1"/>
  <c r="BH481" i="82"/>
  <c r="BI481" i="82"/>
  <c r="BJ481" i="82"/>
  <c r="BK481" i="82"/>
  <c r="BL481" i="82"/>
  <c r="BY481" i="82" s="1"/>
  <c r="BM481" i="82"/>
  <c r="BZ481" i="82" s="1"/>
  <c r="BN481" i="82"/>
  <c r="CA481" i="82" s="1"/>
  <c r="BO481" i="82"/>
  <c r="CB481" i="82" s="1"/>
  <c r="BP481" i="82"/>
  <c r="CC481" i="82" s="1"/>
  <c r="BQ481" i="82"/>
  <c r="CD481" i="82" s="1"/>
  <c r="BR481" i="82"/>
  <c r="CE481" i="82" s="1"/>
  <c r="BS481" i="82"/>
  <c r="CF481" i="82" s="1"/>
  <c r="BH482" i="82"/>
  <c r="BI482" i="82"/>
  <c r="BJ482" i="82"/>
  <c r="BK482" i="82"/>
  <c r="BL482" i="82"/>
  <c r="BY482" i="82" s="1"/>
  <c r="BM482" i="82"/>
  <c r="BZ482" i="82" s="1"/>
  <c r="BN482" i="82"/>
  <c r="CA482" i="82" s="1"/>
  <c r="BO482" i="82"/>
  <c r="CB482" i="82" s="1"/>
  <c r="BP482" i="82"/>
  <c r="CC482" i="82" s="1"/>
  <c r="BQ482" i="82"/>
  <c r="CD482" i="82" s="1"/>
  <c r="BR482" i="82"/>
  <c r="CE482" i="82" s="1"/>
  <c r="BS482" i="82"/>
  <c r="CF482" i="82" s="1"/>
  <c r="BH483" i="82"/>
  <c r="BI483" i="82"/>
  <c r="BJ483" i="82"/>
  <c r="BK483" i="82"/>
  <c r="BL483" i="82"/>
  <c r="BY483" i="82" s="1"/>
  <c r="BM483" i="82"/>
  <c r="BZ483" i="82" s="1"/>
  <c r="BN483" i="82"/>
  <c r="CA483" i="82" s="1"/>
  <c r="BO483" i="82"/>
  <c r="CB483" i="82" s="1"/>
  <c r="BP483" i="82"/>
  <c r="CC483" i="82" s="1"/>
  <c r="BQ483" i="82"/>
  <c r="CD483" i="82" s="1"/>
  <c r="BR483" i="82"/>
  <c r="CE483" i="82" s="1"/>
  <c r="BS483" i="82"/>
  <c r="CF483" i="82" s="1"/>
  <c r="BH484" i="82"/>
  <c r="BI484" i="82"/>
  <c r="BJ484" i="82"/>
  <c r="BK484" i="82"/>
  <c r="BL484" i="82"/>
  <c r="BY484" i="82" s="1"/>
  <c r="BM484" i="82"/>
  <c r="BZ484" i="82" s="1"/>
  <c r="BN484" i="82"/>
  <c r="CA484" i="82" s="1"/>
  <c r="BO484" i="82"/>
  <c r="CB484" i="82" s="1"/>
  <c r="BP484" i="82"/>
  <c r="CC484" i="82" s="1"/>
  <c r="BQ484" i="82"/>
  <c r="CD484" i="82" s="1"/>
  <c r="BR484" i="82"/>
  <c r="CE484" i="82" s="1"/>
  <c r="BS484" i="82"/>
  <c r="CF484" i="82" s="1"/>
  <c r="BH485" i="82"/>
  <c r="BI485" i="82"/>
  <c r="BJ485" i="82"/>
  <c r="BK485" i="82"/>
  <c r="BL485" i="82"/>
  <c r="BY485" i="82" s="1"/>
  <c r="BM485" i="82"/>
  <c r="BZ485" i="82" s="1"/>
  <c r="BN485" i="82"/>
  <c r="CA485" i="82" s="1"/>
  <c r="BO485" i="82"/>
  <c r="CB485" i="82" s="1"/>
  <c r="BP485" i="82"/>
  <c r="CC485" i="82" s="1"/>
  <c r="BQ485" i="82"/>
  <c r="CD485" i="82" s="1"/>
  <c r="BR485" i="82"/>
  <c r="CE485" i="82" s="1"/>
  <c r="BS485" i="82"/>
  <c r="CF485" i="82" s="1"/>
  <c r="BH486" i="82"/>
  <c r="BI486" i="82"/>
  <c r="BJ486" i="82"/>
  <c r="BK486" i="82"/>
  <c r="BL486" i="82"/>
  <c r="BY486" i="82" s="1"/>
  <c r="BM486" i="82"/>
  <c r="BZ486" i="82" s="1"/>
  <c r="BN486" i="82"/>
  <c r="CA486" i="82" s="1"/>
  <c r="BO486" i="82"/>
  <c r="CB486" i="82" s="1"/>
  <c r="BP486" i="82"/>
  <c r="CC486" i="82" s="1"/>
  <c r="BQ486" i="82"/>
  <c r="CD486" i="82" s="1"/>
  <c r="BR486" i="82"/>
  <c r="CE486" i="82" s="1"/>
  <c r="BS486" i="82"/>
  <c r="CF486" i="82" s="1"/>
  <c r="BH487" i="82"/>
  <c r="BI487" i="82"/>
  <c r="BJ487" i="82"/>
  <c r="BK487" i="82"/>
  <c r="BL487" i="82"/>
  <c r="BY487" i="82" s="1"/>
  <c r="BM487" i="82"/>
  <c r="BZ487" i="82" s="1"/>
  <c r="BN487" i="82"/>
  <c r="CA487" i="82" s="1"/>
  <c r="BO487" i="82"/>
  <c r="CB487" i="82" s="1"/>
  <c r="BP487" i="82"/>
  <c r="CC487" i="82" s="1"/>
  <c r="BQ487" i="82"/>
  <c r="CD487" i="82" s="1"/>
  <c r="BR487" i="82"/>
  <c r="CE487" i="82" s="1"/>
  <c r="BS487" i="82"/>
  <c r="CF487" i="82" s="1"/>
  <c r="BH488" i="82"/>
  <c r="BI488" i="82"/>
  <c r="BJ488" i="82"/>
  <c r="BK488" i="82"/>
  <c r="BL488" i="82"/>
  <c r="BY488" i="82" s="1"/>
  <c r="BM488" i="82"/>
  <c r="BZ488" i="82" s="1"/>
  <c r="BN488" i="82"/>
  <c r="CA488" i="82" s="1"/>
  <c r="BO488" i="82"/>
  <c r="CB488" i="82" s="1"/>
  <c r="BP488" i="82"/>
  <c r="CC488" i="82" s="1"/>
  <c r="BQ488" i="82"/>
  <c r="CD488" i="82" s="1"/>
  <c r="BR488" i="82"/>
  <c r="CE488" i="82" s="1"/>
  <c r="BS488" i="82"/>
  <c r="CF488" i="82" s="1"/>
  <c r="BH489" i="82"/>
  <c r="BI489" i="82"/>
  <c r="BJ489" i="82"/>
  <c r="BK489" i="82"/>
  <c r="BL489" i="82"/>
  <c r="BY489" i="82" s="1"/>
  <c r="BM489" i="82"/>
  <c r="BZ489" i="82" s="1"/>
  <c r="BN489" i="82"/>
  <c r="CA489" i="82" s="1"/>
  <c r="BO489" i="82"/>
  <c r="CB489" i="82" s="1"/>
  <c r="BP489" i="82"/>
  <c r="CC489" i="82" s="1"/>
  <c r="BQ489" i="82"/>
  <c r="CD489" i="82" s="1"/>
  <c r="BR489" i="82"/>
  <c r="CE489" i="82" s="1"/>
  <c r="BS489" i="82"/>
  <c r="CF489" i="82" s="1"/>
  <c r="BH490" i="82"/>
  <c r="BI490" i="82"/>
  <c r="BJ490" i="82"/>
  <c r="BK490" i="82"/>
  <c r="BL490" i="82"/>
  <c r="BY490" i="82" s="1"/>
  <c r="BM490" i="82"/>
  <c r="BZ490" i="82" s="1"/>
  <c r="BN490" i="82"/>
  <c r="CA490" i="82" s="1"/>
  <c r="BO490" i="82"/>
  <c r="CB490" i="82" s="1"/>
  <c r="BP490" i="82"/>
  <c r="CC490" i="82" s="1"/>
  <c r="BQ490" i="82"/>
  <c r="CD490" i="82" s="1"/>
  <c r="BR490" i="82"/>
  <c r="CE490" i="82" s="1"/>
  <c r="BS490" i="82"/>
  <c r="CF490" i="82" s="1"/>
  <c r="BH491" i="82"/>
  <c r="BI491" i="82"/>
  <c r="BJ491" i="82"/>
  <c r="BK491" i="82"/>
  <c r="BL491" i="82"/>
  <c r="BY491" i="82" s="1"/>
  <c r="BM491" i="82"/>
  <c r="BZ491" i="82" s="1"/>
  <c r="BN491" i="82"/>
  <c r="CA491" i="82" s="1"/>
  <c r="BO491" i="82"/>
  <c r="CB491" i="82" s="1"/>
  <c r="BP491" i="82"/>
  <c r="CC491" i="82" s="1"/>
  <c r="BQ491" i="82"/>
  <c r="CD491" i="82" s="1"/>
  <c r="BR491" i="82"/>
  <c r="CE491" i="82" s="1"/>
  <c r="BS491" i="82"/>
  <c r="CF491" i="82" s="1"/>
  <c r="BH492" i="82"/>
  <c r="BI492" i="82"/>
  <c r="BJ492" i="82"/>
  <c r="BK492" i="82"/>
  <c r="BL492" i="82"/>
  <c r="BY492" i="82" s="1"/>
  <c r="BM492" i="82"/>
  <c r="BZ492" i="82" s="1"/>
  <c r="BN492" i="82"/>
  <c r="CA492" i="82" s="1"/>
  <c r="BO492" i="82"/>
  <c r="CB492" i="82" s="1"/>
  <c r="BP492" i="82"/>
  <c r="CC492" i="82" s="1"/>
  <c r="BQ492" i="82"/>
  <c r="CD492" i="82" s="1"/>
  <c r="BR492" i="82"/>
  <c r="CE492" i="82" s="1"/>
  <c r="BS492" i="82"/>
  <c r="CF492" i="82" s="1"/>
  <c r="BH493" i="82"/>
  <c r="BI493" i="82"/>
  <c r="BJ493" i="82"/>
  <c r="BK493" i="82"/>
  <c r="BL493" i="82"/>
  <c r="BY493" i="82" s="1"/>
  <c r="BM493" i="82"/>
  <c r="BZ493" i="82" s="1"/>
  <c r="BN493" i="82"/>
  <c r="CA493" i="82" s="1"/>
  <c r="BO493" i="82"/>
  <c r="CB493" i="82" s="1"/>
  <c r="BP493" i="82"/>
  <c r="CC493" i="82" s="1"/>
  <c r="BQ493" i="82"/>
  <c r="CD493" i="82" s="1"/>
  <c r="BR493" i="82"/>
  <c r="CE493" i="82" s="1"/>
  <c r="BS493" i="82"/>
  <c r="CF493" i="82" s="1"/>
  <c r="BH494" i="82"/>
  <c r="BI494" i="82"/>
  <c r="BJ494" i="82"/>
  <c r="BK494" i="82"/>
  <c r="BL494" i="82"/>
  <c r="BY494" i="82" s="1"/>
  <c r="BM494" i="82"/>
  <c r="BZ494" i="82" s="1"/>
  <c r="BN494" i="82"/>
  <c r="CA494" i="82" s="1"/>
  <c r="BO494" i="82"/>
  <c r="CB494" i="82" s="1"/>
  <c r="BP494" i="82"/>
  <c r="CC494" i="82" s="1"/>
  <c r="BQ494" i="82"/>
  <c r="CD494" i="82" s="1"/>
  <c r="BR494" i="82"/>
  <c r="CE494" i="82" s="1"/>
  <c r="BS494" i="82"/>
  <c r="CF494" i="82" s="1"/>
  <c r="BH495" i="82"/>
  <c r="BI495" i="82"/>
  <c r="BJ495" i="82"/>
  <c r="BK495" i="82"/>
  <c r="BL495" i="82"/>
  <c r="BY495" i="82" s="1"/>
  <c r="BM495" i="82"/>
  <c r="BZ495" i="82" s="1"/>
  <c r="BN495" i="82"/>
  <c r="CA495" i="82" s="1"/>
  <c r="BO495" i="82"/>
  <c r="CB495" i="82" s="1"/>
  <c r="BP495" i="82"/>
  <c r="CC495" i="82" s="1"/>
  <c r="BQ495" i="82"/>
  <c r="CD495" i="82" s="1"/>
  <c r="BR495" i="82"/>
  <c r="CE495" i="82" s="1"/>
  <c r="BS495" i="82"/>
  <c r="CF495" i="82" s="1"/>
  <c r="BH496" i="82"/>
  <c r="BI496" i="82"/>
  <c r="BJ496" i="82"/>
  <c r="BK496" i="82"/>
  <c r="BL496" i="82"/>
  <c r="BY496" i="82" s="1"/>
  <c r="BM496" i="82"/>
  <c r="BZ496" i="82" s="1"/>
  <c r="BN496" i="82"/>
  <c r="CA496" i="82" s="1"/>
  <c r="BO496" i="82"/>
  <c r="CB496" i="82" s="1"/>
  <c r="BP496" i="82"/>
  <c r="CC496" i="82" s="1"/>
  <c r="BQ496" i="82"/>
  <c r="CD496" i="82" s="1"/>
  <c r="BR496" i="82"/>
  <c r="CE496" i="82" s="1"/>
  <c r="BS496" i="82"/>
  <c r="CF496" i="82" s="1"/>
  <c r="BH497" i="82"/>
  <c r="BI497" i="82"/>
  <c r="BJ497" i="82"/>
  <c r="BK497" i="82"/>
  <c r="BL497" i="82"/>
  <c r="BY497" i="82" s="1"/>
  <c r="BM497" i="82"/>
  <c r="BZ497" i="82" s="1"/>
  <c r="BN497" i="82"/>
  <c r="CA497" i="82" s="1"/>
  <c r="BO497" i="82"/>
  <c r="CB497" i="82" s="1"/>
  <c r="BP497" i="82"/>
  <c r="CC497" i="82" s="1"/>
  <c r="BQ497" i="82"/>
  <c r="CD497" i="82" s="1"/>
  <c r="BR497" i="82"/>
  <c r="CE497" i="82" s="1"/>
  <c r="BS497" i="82"/>
  <c r="CF497" i="82" s="1"/>
  <c r="BH498" i="82"/>
  <c r="BI498" i="82"/>
  <c r="BJ498" i="82"/>
  <c r="BK498" i="82"/>
  <c r="BL498" i="82"/>
  <c r="BY498" i="82" s="1"/>
  <c r="BM498" i="82"/>
  <c r="BZ498" i="82" s="1"/>
  <c r="BN498" i="82"/>
  <c r="CA498" i="82" s="1"/>
  <c r="BO498" i="82"/>
  <c r="CB498" i="82" s="1"/>
  <c r="BP498" i="82"/>
  <c r="CC498" i="82" s="1"/>
  <c r="BQ498" i="82"/>
  <c r="CD498" i="82" s="1"/>
  <c r="BR498" i="82"/>
  <c r="CE498" i="82" s="1"/>
  <c r="BS498" i="82"/>
  <c r="CF498" i="82" s="1"/>
  <c r="BH499" i="82"/>
  <c r="BI499" i="82"/>
  <c r="BJ499" i="82"/>
  <c r="BK499" i="82"/>
  <c r="BL499" i="82"/>
  <c r="BY499" i="82" s="1"/>
  <c r="BM499" i="82"/>
  <c r="BZ499" i="82" s="1"/>
  <c r="BN499" i="82"/>
  <c r="CA499" i="82" s="1"/>
  <c r="BO499" i="82"/>
  <c r="CB499" i="82" s="1"/>
  <c r="BP499" i="82"/>
  <c r="CC499" i="82" s="1"/>
  <c r="BQ499" i="82"/>
  <c r="CD499" i="82" s="1"/>
  <c r="BR499" i="82"/>
  <c r="CE499" i="82" s="1"/>
  <c r="BS499" i="82"/>
  <c r="CF499" i="82" s="1"/>
  <c r="BH500" i="82"/>
  <c r="BI500" i="82"/>
  <c r="BJ500" i="82"/>
  <c r="BK500" i="82"/>
  <c r="BL500" i="82"/>
  <c r="BY500" i="82" s="1"/>
  <c r="BM500" i="82"/>
  <c r="BZ500" i="82" s="1"/>
  <c r="BN500" i="82"/>
  <c r="CA500" i="82" s="1"/>
  <c r="BO500" i="82"/>
  <c r="CB500" i="82" s="1"/>
  <c r="BP500" i="82"/>
  <c r="CC500" i="82" s="1"/>
  <c r="BQ500" i="82"/>
  <c r="CD500" i="82" s="1"/>
  <c r="BR500" i="82"/>
  <c r="CE500" i="82" s="1"/>
  <c r="BS500" i="82"/>
  <c r="CF500" i="82" s="1"/>
  <c r="BH501" i="82"/>
  <c r="BI501" i="82"/>
  <c r="BJ501" i="82"/>
  <c r="BK501" i="82"/>
  <c r="BL501" i="82"/>
  <c r="BY501" i="82" s="1"/>
  <c r="BM501" i="82"/>
  <c r="BZ501" i="82" s="1"/>
  <c r="BN501" i="82"/>
  <c r="CA501" i="82" s="1"/>
  <c r="BO501" i="82"/>
  <c r="CB501" i="82" s="1"/>
  <c r="BP501" i="82"/>
  <c r="CC501" i="82" s="1"/>
  <c r="BQ501" i="82"/>
  <c r="CD501" i="82" s="1"/>
  <c r="BR501" i="82"/>
  <c r="CE501" i="82" s="1"/>
  <c r="BS501" i="82"/>
  <c r="CF501" i="82" s="1"/>
  <c r="BH502" i="82"/>
  <c r="BI502" i="82"/>
  <c r="BJ502" i="82"/>
  <c r="BK502" i="82"/>
  <c r="BL502" i="82"/>
  <c r="BY502" i="82" s="1"/>
  <c r="BM502" i="82"/>
  <c r="BZ502" i="82" s="1"/>
  <c r="BN502" i="82"/>
  <c r="CA502" i="82" s="1"/>
  <c r="BO502" i="82"/>
  <c r="CB502" i="82" s="1"/>
  <c r="BP502" i="82"/>
  <c r="CC502" i="82" s="1"/>
  <c r="BQ502" i="82"/>
  <c r="CD502" i="82" s="1"/>
  <c r="BR502" i="82"/>
  <c r="CE502" i="82" s="1"/>
  <c r="BS502" i="82"/>
  <c r="CF502" i="82" s="1"/>
  <c r="BH503" i="82"/>
  <c r="BI503" i="82"/>
  <c r="BJ503" i="82"/>
  <c r="BK503" i="82"/>
  <c r="BL503" i="82"/>
  <c r="BY503" i="82" s="1"/>
  <c r="BM503" i="82"/>
  <c r="BZ503" i="82" s="1"/>
  <c r="BN503" i="82"/>
  <c r="CA503" i="82" s="1"/>
  <c r="BO503" i="82"/>
  <c r="CB503" i="82" s="1"/>
  <c r="BP503" i="82"/>
  <c r="CC503" i="82" s="1"/>
  <c r="BQ503" i="82"/>
  <c r="CD503" i="82" s="1"/>
  <c r="BR503" i="82"/>
  <c r="CE503" i="82" s="1"/>
  <c r="BS503" i="82"/>
  <c r="CF503" i="82" s="1"/>
  <c r="BH504" i="82"/>
  <c r="BI504" i="82"/>
  <c r="BJ504" i="82"/>
  <c r="BK504" i="82"/>
  <c r="BL504" i="82"/>
  <c r="BY504" i="82" s="1"/>
  <c r="BM504" i="82"/>
  <c r="BZ504" i="82" s="1"/>
  <c r="BN504" i="82"/>
  <c r="CA504" i="82" s="1"/>
  <c r="BO504" i="82"/>
  <c r="CB504" i="82" s="1"/>
  <c r="BP504" i="82"/>
  <c r="CC504" i="82" s="1"/>
  <c r="BQ504" i="82"/>
  <c r="CD504" i="82" s="1"/>
  <c r="BR504" i="82"/>
  <c r="CE504" i="82" s="1"/>
  <c r="BS504" i="82"/>
  <c r="CF504" i="82" s="1"/>
  <c r="BH505" i="82"/>
  <c r="BI505" i="82"/>
  <c r="BJ505" i="82"/>
  <c r="BK505" i="82"/>
  <c r="BL505" i="82"/>
  <c r="BY505" i="82" s="1"/>
  <c r="BM505" i="82"/>
  <c r="BZ505" i="82" s="1"/>
  <c r="BN505" i="82"/>
  <c r="CA505" i="82" s="1"/>
  <c r="BO505" i="82"/>
  <c r="CB505" i="82" s="1"/>
  <c r="BP505" i="82"/>
  <c r="CC505" i="82" s="1"/>
  <c r="BQ505" i="82"/>
  <c r="CD505" i="82" s="1"/>
  <c r="BR505" i="82"/>
  <c r="CE505" i="82" s="1"/>
  <c r="BS505" i="82"/>
  <c r="CF505" i="82" s="1"/>
  <c r="BH506" i="82"/>
  <c r="BI506" i="82"/>
  <c r="BJ506" i="82"/>
  <c r="BK506" i="82"/>
  <c r="BL506" i="82"/>
  <c r="BY506" i="82" s="1"/>
  <c r="BM506" i="82"/>
  <c r="BZ506" i="82" s="1"/>
  <c r="BN506" i="82"/>
  <c r="CA506" i="82" s="1"/>
  <c r="BO506" i="82"/>
  <c r="CB506" i="82" s="1"/>
  <c r="BP506" i="82"/>
  <c r="CC506" i="82" s="1"/>
  <c r="BQ506" i="82"/>
  <c r="CD506" i="82" s="1"/>
  <c r="BR506" i="82"/>
  <c r="CE506" i="82" s="1"/>
  <c r="BS506" i="82"/>
  <c r="CF506" i="82" s="1"/>
  <c r="BH507" i="82"/>
  <c r="BI507" i="82"/>
  <c r="BJ507" i="82"/>
  <c r="BK507" i="82"/>
  <c r="BL507" i="82"/>
  <c r="BY507" i="82" s="1"/>
  <c r="BM507" i="82"/>
  <c r="BZ507" i="82" s="1"/>
  <c r="BN507" i="82"/>
  <c r="CA507" i="82" s="1"/>
  <c r="BO507" i="82"/>
  <c r="CB507" i="82" s="1"/>
  <c r="BP507" i="82"/>
  <c r="CC507" i="82" s="1"/>
  <c r="BQ507" i="82"/>
  <c r="CD507" i="82" s="1"/>
  <c r="BR507" i="82"/>
  <c r="CE507" i="82" s="1"/>
  <c r="BS507" i="82"/>
  <c r="CF507" i="82" s="1"/>
  <c r="BH508" i="82"/>
  <c r="BI508" i="82"/>
  <c r="BJ508" i="82"/>
  <c r="BK508" i="82"/>
  <c r="BL508" i="82"/>
  <c r="BY508" i="82" s="1"/>
  <c r="BM508" i="82"/>
  <c r="BZ508" i="82" s="1"/>
  <c r="BN508" i="82"/>
  <c r="CA508" i="82" s="1"/>
  <c r="BO508" i="82"/>
  <c r="CB508" i="82" s="1"/>
  <c r="BP508" i="82"/>
  <c r="CC508" i="82" s="1"/>
  <c r="BQ508" i="82"/>
  <c r="CD508" i="82" s="1"/>
  <c r="BR508" i="82"/>
  <c r="CE508" i="82" s="1"/>
  <c r="BS508" i="82"/>
  <c r="CF508" i="82" s="1"/>
  <c r="BH509" i="82"/>
  <c r="BI509" i="82"/>
  <c r="BJ509" i="82"/>
  <c r="BK509" i="82"/>
  <c r="BL509" i="82"/>
  <c r="BY509" i="82" s="1"/>
  <c r="BM509" i="82"/>
  <c r="BZ509" i="82" s="1"/>
  <c r="BN509" i="82"/>
  <c r="CA509" i="82" s="1"/>
  <c r="BO509" i="82"/>
  <c r="CB509" i="82" s="1"/>
  <c r="BP509" i="82"/>
  <c r="CC509" i="82" s="1"/>
  <c r="BQ509" i="82"/>
  <c r="CD509" i="82" s="1"/>
  <c r="BR509" i="82"/>
  <c r="CE509" i="82" s="1"/>
  <c r="BS509" i="82"/>
  <c r="CF509" i="82" s="1"/>
  <c r="BH510" i="82"/>
  <c r="BI510" i="82"/>
  <c r="BJ510" i="82"/>
  <c r="BK510" i="82"/>
  <c r="BL510" i="82"/>
  <c r="BY510" i="82" s="1"/>
  <c r="BM510" i="82"/>
  <c r="BZ510" i="82" s="1"/>
  <c r="BN510" i="82"/>
  <c r="CA510" i="82" s="1"/>
  <c r="BO510" i="82"/>
  <c r="CB510" i="82" s="1"/>
  <c r="BP510" i="82"/>
  <c r="CC510" i="82" s="1"/>
  <c r="BQ510" i="82"/>
  <c r="CD510" i="82" s="1"/>
  <c r="BR510" i="82"/>
  <c r="CE510" i="82" s="1"/>
  <c r="BS510" i="82"/>
  <c r="CF510" i="82" s="1"/>
  <c r="BH511" i="82"/>
  <c r="BI511" i="82"/>
  <c r="BJ511" i="82"/>
  <c r="BK511" i="82"/>
  <c r="BL511" i="82"/>
  <c r="BY511" i="82" s="1"/>
  <c r="BM511" i="82"/>
  <c r="BZ511" i="82" s="1"/>
  <c r="BN511" i="82"/>
  <c r="CA511" i="82" s="1"/>
  <c r="BO511" i="82"/>
  <c r="CB511" i="82" s="1"/>
  <c r="BP511" i="82"/>
  <c r="CC511" i="82" s="1"/>
  <c r="BQ511" i="82"/>
  <c r="CD511" i="82" s="1"/>
  <c r="BR511" i="82"/>
  <c r="CE511" i="82" s="1"/>
  <c r="BS511" i="82"/>
  <c r="CF511" i="82" s="1"/>
  <c r="BH512" i="82"/>
  <c r="BI512" i="82"/>
  <c r="BJ512" i="82"/>
  <c r="BK512" i="82"/>
  <c r="BL512" i="82"/>
  <c r="BY512" i="82" s="1"/>
  <c r="BM512" i="82"/>
  <c r="BZ512" i="82" s="1"/>
  <c r="BN512" i="82"/>
  <c r="CA512" i="82" s="1"/>
  <c r="BO512" i="82"/>
  <c r="CB512" i="82" s="1"/>
  <c r="BP512" i="82"/>
  <c r="CC512" i="82" s="1"/>
  <c r="BQ512" i="82"/>
  <c r="CD512" i="82" s="1"/>
  <c r="BR512" i="82"/>
  <c r="CE512" i="82" s="1"/>
  <c r="BS512" i="82"/>
  <c r="CF512" i="82" s="1"/>
  <c r="BH513" i="82"/>
  <c r="BI513" i="82"/>
  <c r="BJ513" i="82"/>
  <c r="BK513" i="82"/>
  <c r="BL513" i="82"/>
  <c r="BY513" i="82" s="1"/>
  <c r="BM513" i="82"/>
  <c r="BZ513" i="82" s="1"/>
  <c r="BN513" i="82"/>
  <c r="CA513" i="82" s="1"/>
  <c r="BO513" i="82"/>
  <c r="CB513" i="82" s="1"/>
  <c r="BP513" i="82"/>
  <c r="CC513" i="82" s="1"/>
  <c r="BQ513" i="82"/>
  <c r="CD513" i="82" s="1"/>
  <c r="BR513" i="82"/>
  <c r="CE513" i="82" s="1"/>
  <c r="BS513" i="82"/>
  <c r="CF513" i="82" s="1"/>
  <c r="BH514" i="82"/>
  <c r="BI514" i="82"/>
  <c r="BJ514" i="82"/>
  <c r="BK514" i="82"/>
  <c r="BL514" i="82"/>
  <c r="BY514" i="82" s="1"/>
  <c r="BM514" i="82"/>
  <c r="BZ514" i="82" s="1"/>
  <c r="BN514" i="82"/>
  <c r="CA514" i="82" s="1"/>
  <c r="BO514" i="82"/>
  <c r="CB514" i="82" s="1"/>
  <c r="BP514" i="82"/>
  <c r="CC514" i="82" s="1"/>
  <c r="BQ514" i="82"/>
  <c r="CD514" i="82" s="1"/>
  <c r="BR514" i="82"/>
  <c r="CE514" i="82" s="1"/>
  <c r="BS514" i="82"/>
  <c r="CF514" i="82" s="1"/>
  <c r="BH515" i="82"/>
  <c r="BI515" i="82"/>
  <c r="BJ515" i="82"/>
  <c r="BK515" i="82"/>
  <c r="BL515" i="82"/>
  <c r="BY515" i="82" s="1"/>
  <c r="BM515" i="82"/>
  <c r="BZ515" i="82" s="1"/>
  <c r="BN515" i="82"/>
  <c r="CA515" i="82" s="1"/>
  <c r="BO515" i="82"/>
  <c r="CB515" i="82" s="1"/>
  <c r="BP515" i="82"/>
  <c r="CC515" i="82" s="1"/>
  <c r="BQ515" i="82"/>
  <c r="CD515" i="82" s="1"/>
  <c r="BR515" i="82"/>
  <c r="CE515" i="82" s="1"/>
  <c r="BS515" i="82"/>
  <c r="CF515" i="82" s="1"/>
  <c r="BH516" i="82"/>
  <c r="BI516" i="82"/>
  <c r="BJ516" i="82"/>
  <c r="BK516" i="82"/>
  <c r="BL516" i="82"/>
  <c r="BY516" i="82" s="1"/>
  <c r="BM516" i="82"/>
  <c r="BZ516" i="82" s="1"/>
  <c r="BN516" i="82"/>
  <c r="CA516" i="82" s="1"/>
  <c r="BO516" i="82"/>
  <c r="CB516" i="82" s="1"/>
  <c r="BP516" i="82"/>
  <c r="CC516" i="82" s="1"/>
  <c r="BQ516" i="82"/>
  <c r="CD516" i="82" s="1"/>
  <c r="BR516" i="82"/>
  <c r="CE516" i="82" s="1"/>
  <c r="BS516" i="82"/>
  <c r="CF516" i="82" s="1"/>
  <c r="BH517" i="82"/>
  <c r="BI517" i="82"/>
  <c r="BJ517" i="82"/>
  <c r="BK517" i="82"/>
  <c r="BL517" i="82"/>
  <c r="BY517" i="82" s="1"/>
  <c r="BM517" i="82"/>
  <c r="BZ517" i="82" s="1"/>
  <c r="BN517" i="82"/>
  <c r="CA517" i="82" s="1"/>
  <c r="BO517" i="82"/>
  <c r="CB517" i="82" s="1"/>
  <c r="BP517" i="82"/>
  <c r="CC517" i="82" s="1"/>
  <c r="BQ517" i="82"/>
  <c r="CD517" i="82" s="1"/>
  <c r="BR517" i="82"/>
  <c r="CE517" i="82" s="1"/>
  <c r="BS517" i="82"/>
  <c r="CF517" i="82" s="1"/>
  <c r="BH518" i="82"/>
  <c r="BI518" i="82"/>
  <c r="BJ518" i="82"/>
  <c r="BK518" i="82"/>
  <c r="BL518" i="82"/>
  <c r="BY518" i="82" s="1"/>
  <c r="BM518" i="82"/>
  <c r="BZ518" i="82" s="1"/>
  <c r="BN518" i="82"/>
  <c r="CA518" i="82" s="1"/>
  <c r="BO518" i="82"/>
  <c r="CB518" i="82" s="1"/>
  <c r="BP518" i="82"/>
  <c r="CC518" i="82" s="1"/>
  <c r="BQ518" i="82"/>
  <c r="CD518" i="82" s="1"/>
  <c r="BR518" i="82"/>
  <c r="CE518" i="82" s="1"/>
  <c r="BS518" i="82"/>
  <c r="CF518" i="82" s="1"/>
  <c r="BH519" i="82"/>
  <c r="BI519" i="82"/>
  <c r="BJ519" i="82"/>
  <c r="BK519" i="82"/>
  <c r="BL519" i="82"/>
  <c r="BY519" i="82" s="1"/>
  <c r="BM519" i="82"/>
  <c r="BZ519" i="82" s="1"/>
  <c r="BN519" i="82"/>
  <c r="CA519" i="82" s="1"/>
  <c r="BO519" i="82"/>
  <c r="CB519" i="82" s="1"/>
  <c r="BP519" i="82"/>
  <c r="CC519" i="82" s="1"/>
  <c r="BQ519" i="82"/>
  <c r="CD519" i="82" s="1"/>
  <c r="BR519" i="82"/>
  <c r="CE519" i="82" s="1"/>
  <c r="BS519" i="82"/>
  <c r="CF519" i="82" s="1"/>
  <c r="BH520" i="82"/>
  <c r="BI520" i="82"/>
  <c r="BJ520" i="82"/>
  <c r="BK520" i="82"/>
  <c r="BL520" i="82"/>
  <c r="BY520" i="82" s="1"/>
  <c r="BM520" i="82"/>
  <c r="BZ520" i="82" s="1"/>
  <c r="BN520" i="82"/>
  <c r="CA520" i="82" s="1"/>
  <c r="BO520" i="82"/>
  <c r="CB520" i="82" s="1"/>
  <c r="BP520" i="82"/>
  <c r="CC520" i="82" s="1"/>
  <c r="BQ520" i="82"/>
  <c r="CD520" i="82" s="1"/>
  <c r="BR520" i="82"/>
  <c r="CE520" i="82" s="1"/>
  <c r="BS520" i="82"/>
  <c r="CF520" i="82" s="1"/>
  <c r="BH521" i="82"/>
  <c r="BI521" i="82"/>
  <c r="BJ521" i="82"/>
  <c r="BK521" i="82"/>
  <c r="BL521" i="82"/>
  <c r="BY521" i="82" s="1"/>
  <c r="BM521" i="82"/>
  <c r="BZ521" i="82" s="1"/>
  <c r="BN521" i="82"/>
  <c r="CA521" i="82" s="1"/>
  <c r="BO521" i="82"/>
  <c r="CB521" i="82" s="1"/>
  <c r="BP521" i="82"/>
  <c r="CC521" i="82" s="1"/>
  <c r="BQ521" i="82"/>
  <c r="CD521" i="82" s="1"/>
  <c r="BR521" i="82"/>
  <c r="CE521" i="82" s="1"/>
  <c r="BS521" i="82"/>
  <c r="CF521" i="82" s="1"/>
  <c r="BH522" i="82"/>
  <c r="BI522" i="82"/>
  <c r="BJ522" i="82"/>
  <c r="BK522" i="82"/>
  <c r="BL522" i="82"/>
  <c r="BY522" i="82" s="1"/>
  <c r="BM522" i="82"/>
  <c r="BZ522" i="82" s="1"/>
  <c r="BN522" i="82"/>
  <c r="CA522" i="82" s="1"/>
  <c r="BO522" i="82"/>
  <c r="CB522" i="82" s="1"/>
  <c r="BP522" i="82"/>
  <c r="CC522" i="82" s="1"/>
  <c r="BQ522" i="82"/>
  <c r="CD522" i="82" s="1"/>
  <c r="BR522" i="82"/>
  <c r="CE522" i="82" s="1"/>
  <c r="BS522" i="82"/>
  <c r="CF522" i="82" s="1"/>
  <c r="BH523" i="82"/>
  <c r="BI523" i="82"/>
  <c r="BJ523" i="82"/>
  <c r="BK523" i="82"/>
  <c r="BL523" i="82"/>
  <c r="BY523" i="82" s="1"/>
  <c r="BM523" i="82"/>
  <c r="BZ523" i="82" s="1"/>
  <c r="BN523" i="82"/>
  <c r="CA523" i="82" s="1"/>
  <c r="BO523" i="82"/>
  <c r="CB523" i="82" s="1"/>
  <c r="BP523" i="82"/>
  <c r="CC523" i="82" s="1"/>
  <c r="BQ523" i="82"/>
  <c r="CD523" i="82" s="1"/>
  <c r="BR523" i="82"/>
  <c r="CE523" i="82" s="1"/>
  <c r="BS523" i="82"/>
  <c r="CF523" i="82" s="1"/>
  <c r="BH524" i="82"/>
  <c r="BI524" i="82"/>
  <c r="BJ524" i="82"/>
  <c r="BK524" i="82"/>
  <c r="BL524" i="82"/>
  <c r="BY524" i="82" s="1"/>
  <c r="BM524" i="82"/>
  <c r="BZ524" i="82" s="1"/>
  <c r="BN524" i="82"/>
  <c r="CA524" i="82" s="1"/>
  <c r="BO524" i="82"/>
  <c r="CB524" i="82" s="1"/>
  <c r="BP524" i="82"/>
  <c r="CC524" i="82" s="1"/>
  <c r="BQ524" i="82"/>
  <c r="CD524" i="82" s="1"/>
  <c r="BR524" i="82"/>
  <c r="CE524" i="82" s="1"/>
  <c r="BS524" i="82"/>
  <c r="CF524" i="82" s="1"/>
  <c r="BH525" i="82"/>
  <c r="BI525" i="82"/>
  <c r="BJ525" i="82"/>
  <c r="BK525" i="82"/>
  <c r="BL525" i="82"/>
  <c r="BY525" i="82" s="1"/>
  <c r="BM525" i="82"/>
  <c r="BZ525" i="82" s="1"/>
  <c r="BN525" i="82"/>
  <c r="CA525" i="82" s="1"/>
  <c r="BO525" i="82"/>
  <c r="CB525" i="82" s="1"/>
  <c r="BP525" i="82"/>
  <c r="CC525" i="82" s="1"/>
  <c r="BQ525" i="82"/>
  <c r="CD525" i="82" s="1"/>
  <c r="BR525" i="82"/>
  <c r="CE525" i="82" s="1"/>
  <c r="BS525" i="82"/>
  <c r="CF525" i="82" s="1"/>
  <c r="BH526" i="82"/>
  <c r="BI526" i="82"/>
  <c r="BJ526" i="82"/>
  <c r="BK526" i="82"/>
  <c r="BL526" i="82"/>
  <c r="BY526" i="82" s="1"/>
  <c r="BM526" i="82"/>
  <c r="BZ526" i="82" s="1"/>
  <c r="BN526" i="82"/>
  <c r="CA526" i="82" s="1"/>
  <c r="BO526" i="82"/>
  <c r="CB526" i="82" s="1"/>
  <c r="BP526" i="82"/>
  <c r="CC526" i="82" s="1"/>
  <c r="BQ526" i="82"/>
  <c r="CD526" i="82" s="1"/>
  <c r="BR526" i="82"/>
  <c r="CE526" i="82" s="1"/>
  <c r="BS526" i="82"/>
  <c r="CF526" i="82" s="1"/>
  <c r="BH527" i="82"/>
  <c r="BI527" i="82"/>
  <c r="BJ527" i="82"/>
  <c r="BK527" i="82"/>
  <c r="BL527" i="82"/>
  <c r="BY527" i="82" s="1"/>
  <c r="BM527" i="82"/>
  <c r="BZ527" i="82" s="1"/>
  <c r="BN527" i="82"/>
  <c r="CA527" i="82" s="1"/>
  <c r="BO527" i="82"/>
  <c r="CB527" i="82" s="1"/>
  <c r="BP527" i="82"/>
  <c r="CC527" i="82" s="1"/>
  <c r="BQ527" i="82"/>
  <c r="CD527" i="82" s="1"/>
  <c r="BR527" i="82"/>
  <c r="CE527" i="82" s="1"/>
  <c r="BS527" i="82"/>
  <c r="CF527" i="82" s="1"/>
  <c r="BH528" i="82"/>
  <c r="BI528" i="82"/>
  <c r="BJ528" i="82"/>
  <c r="BK528" i="82"/>
  <c r="BL528" i="82"/>
  <c r="BY528" i="82" s="1"/>
  <c r="BM528" i="82"/>
  <c r="BZ528" i="82" s="1"/>
  <c r="BN528" i="82"/>
  <c r="CA528" i="82" s="1"/>
  <c r="BO528" i="82"/>
  <c r="CB528" i="82" s="1"/>
  <c r="BP528" i="82"/>
  <c r="CC528" i="82" s="1"/>
  <c r="BQ528" i="82"/>
  <c r="CD528" i="82" s="1"/>
  <c r="BR528" i="82"/>
  <c r="CE528" i="82" s="1"/>
  <c r="BS528" i="82"/>
  <c r="CF528" i="82" s="1"/>
  <c r="BH529" i="82"/>
  <c r="BI529" i="82"/>
  <c r="BJ529" i="82"/>
  <c r="BK529" i="82"/>
  <c r="BL529" i="82"/>
  <c r="BY529" i="82" s="1"/>
  <c r="BM529" i="82"/>
  <c r="BZ529" i="82" s="1"/>
  <c r="BN529" i="82"/>
  <c r="CA529" i="82" s="1"/>
  <c r="BO529" i="82"/>
  <c r="CB529" i="82" s="1"/>
  <c r="BP529" i="82"/>
  <c r="CC529" i="82" s="1"/>
  <c r="BQ529" i="82"/>
  <c r="CD529" i="82" s="1"/>
  <c r="BR529" i="82"/>
  <c r="CE529" i="82" s="1"/>
  <c r="BS529" i="82"/>
  <c r="CF529" i="82" s="1"/>
  <c r="BH530" i="82"/>
  <c r="BI530" i="82"/>
  <c r="BJ530" i="82"/>
  <c r="BK530" i="82"/>
  <c r="BL530" i="82"/>
  <c r="BY530" i="82" s="1"/>
  <c r="BM530" i="82"/>
  <c r="BZ530" i="82" s="1"/>
  <c r="BN530" i="82"/>
  <c r="CA530" i="82" s="1"/>
  <c r="BO530" i="82"/>
  <c r="CB530" i="82" s="1"/>
  <c r="BP530" i="82"/>
  <c r="CC530" i="82" s="1"/>
  <c r="BQ530" i="82"/>
  <c r="CD530" i="82" s="1"/>
  <c r="BR530" i="82"/>
  <c r="CE530" i="82" s="1"/>
  <c r="BS530" i="82"/>
  <c r="CF530" i="82" s="1"/>
  <c r="BH531" i="82"/>
  <c r="BI531" i="82"/>
  <c r="BJ531" i="82"/>
  <c r="BK531" i="82"/>
  <c r="BL531" i="82"/>
  <c r="BY531" i="82" s="1"/>
  <c r="BM531" i="82"/>
  <c r="BZ531" i="82" s="1"/>
  <c r="BN531" i="82"/>
  <c r="CA531" i="82" s="1"/>
  <c r="BO531" i="82"/>
  <c r="CB531" i="82" s="1"/>
  <c r="BP531" i="82"/>
  <c r="CC531" i="82" s="1"/>
  <c r="BQ531" i="82"/>
  <c r="CD531" i="82" s="1"/>
  <c r="BR531" i="82"/>
  <c r="CE531" i="82" s="1"/>
  <c r="BS531" i="82"/>
  <c r="CF531" i="82" s="1"/>
  <c r="BH532" i="82"/>
  <c r="BI532" i="82"/>
  <c r="BJ532" i="82"/>
  <c r="BK532" i="82"/>
  <c r="BL532" i="82"/>
  <c r="BY532" i="82" s="1"/>
  <c r="BM532" i="82"/>
  <c r="BZ532" i="82" s="1"/>
  <c r="BN532" i="82"/>
  <c r="CA532" i="82" s="1"/>
  <c r="BO532" i="82"/>
  <c r="CB532" i="82" s="1"/>
  <c r="BP532" i="82"/>
  <c r="CC532" i="82" s="1"/>
  <c r="BQ532" i="82"/>
  <c r="CD532" i="82" s="1"/>
  <c r="BR532" i="82"/>
  <c r="CE532" i="82" s="1"/>
  <c r="BS532" i="82"/>
  <c r="CF532" i="82" s="1"/>
  <c r="BH533" i="82"/>
  <c r="BI533" i="82"/>
  <c r="BJ533" i="82"/>
  <c r="BK533" i="82"/>
  <c r="BL533" i="82"/>
  <c r="BY533" i="82" s="1"/>
  <c r="BM533" i="82"/>
  <c r="BZ533" i="82" s="1"/>
  <c r="BN533" i="82"/>
  <c r="CA533" i="82" s="1"/>
  <c r="BO533" i="82"/>
  <c r="CB533" i="82" s="1"/>
  <c r="BP533" i="82"/>
  <c r="CC533" i="82" s="1"/>
  <c r="BQ533" i="82"/>
  <c r="CD533" i="82" s="1"/>
  <c r="BR533" i="82"/>
  <c r="CE533" i="82" s="1"/>
  <c r="BS533" i="82"/>
  <c r="CF533" i="82" s="1"/>
  <c r="BH534" i="82"/>
  <c r="BI534" i="82"/>
  <c r="BJ534" i="82"/>
  <c r="BK534" i="82"/>
  <c r="BL534" i="82"/>
  <c r="BY534" i="82" s="1"/>
  <c r="BM534" i="82"/>
  <c r="BZ534" i="82" s="1"/>
  <c r="BN534" i="82"/>
  <c r="CA534" i="82" s="1"/>
  <c r="BO534" i="82"/>
  <c r="CB534" i="82" s="1"/>
  <c r="BP534" i="82"/>
  <c r="CC534" i="82" s="1"/>
  <c r="BQ534" i="82"/>
  <c r="CD534" i="82" s="1"/>
  <c r="BR534" i="82"/>
  <c r="CE534" i="82" s="1"/>
  <c r="BS534" i="82"/>
  <c r="CF534" i="82" s="1"/>
  <c r="BH535" i="82"/>
  <c r="BI535" i="82"/>
  <c r="BJ535" i="82"/>
  <c r="BK535" i="82"/>
  <c r="BL535" i="82"/>
  <c r="BY535" i="82" s="1"/>
  <c r="BM535" i="82"/>
  <c r="BZ535" i="82" s="1"/>
  <c r="BN535" i="82"/>
  <c r="CA535" i="82" s="1"/>
  <c r="BO535" i="82"/>
  <c r="CB535" i="82" s="1"/>
  <c r="BP535" i="82"/>
  <c r="CC535" i="82" s="1"/>
  <c r="BQ535" i="82"/>
  <c r="CD535" i="82" s="1"/>
  <c r="BR535" i="82"/>
  <c r="CE535" i="82" s="1"/>
  <c r="BS535" i="82"/>
  <c r="CF535" i="82" s="1"/>
  <c r="BH536" i="82"/>
  <c r="BI536" i="82"/>
  <c r="BJ536" i="82"/>
  <c r="BK536" i="82"/>
  <c r="BL536" i="82"/>
  <c r="BY536" i="82" s="1"/>
  <c r="BM536" i="82"/>
  <c r="BZ536" i="82" s="1"/>
  <c r="BN536" i="82"/>
  <c r="CA536" i="82" s="1"/>
  <c r="BO536" i="82"/>
  <c r="CB536" i="82" s="1"/>
  <c r="BP536" i="82"/>
  <c r="CC536" i="82" s="1"/>
  <c r="BQ536" i="82"/>
  <c r="CD536" i="82" s="1"/>
  <c r="BR536" i="82"/>
  <c r="CE536" i="82" s="1"/>
  <c r="BS536" i="82"/>
  <c r="CF536" i="82" s="1"/>
  <c r="BH537" i="82"/>
  <c r="BI537" i="82"/>
  <c r="BJ537" i="82"/>
  <c r="BK537" i="82"/>
  <c r="BL537" i="82"/>
  <c r="BY537" i="82" s="1"/>
  <c r="BM537" i="82"/>
  <c r="BZ537" i="82" s="1"/>
  <c r="BN537" i="82"/>
  <c r="CA537" i="82" s="1"/>
  <c r="BO537" i="82"/>
  <c r="CB537" i="82" s="1"/>
  <c r="BP537" i="82"/>
  <c r="CC537" i="82" s="1"/>
  <c r="BQ537" i="82"/>
  <c r="CD537" i="82" s="1"/>
  <c r="BR537" i="82"/>
  <c r="CE537" i="82" s="1"/>
  <c r="BS537" i="82"/>
  <c r="CF537" i="82" s="1"/>
  <c r="BH538" i="82"/>
  <c r="BI538" i="82"/>
  <c r="BJ538" i="82"/>
  <c r="BK538" i="82"/>
  <c r="BL538" i="82"/>
  <c r="BY538" i="82" s="1"/>
  <c r="BM538" i="82"/>
  <c r="BZ538" i="82" s="1"/>
  <c r="BN538" i="82"/>
  <c r="CA538" i="82" s="1"/>
  <c r="BO538" i="82"/>
  <c r="CB538" i="82" s="1"/>
  <c r="BP538" i="82"/>
  <c r="CC538" i="82" s="1"/>
  <c r="BQ538" i="82"/>
  <c r="CD538" i="82" s="1"/>
  <c r="BR538" i="82"/>
  <c r="CE538" i="82" s="1"/>
  <c r="BS538" i="82"/>
  <c r="CF538" i="82" s="1"/>
  <c r="BH539" i="82"/>
  <c r="BI539" i="82"/>
  <c r="BJ539" i="82"/>
  <c r="BK539" i="82"/>
  <c r="BL539" i="82"/>
  <c r="BY539" i="82" s="1"/>
  <c r="BM539" i="82"/>
  <c r="BZ539" i="82" s="1"/>
  <c r="BN539" i="82"/>
  <c r="CA539" i="82" s="1"/>
  <c r="BO539" i="82"/>
  <c r="CB539" i="82" s="1"/>
  <c r="BP539" i="82"/>
  <c r="CC539" i="82" s="1"/>
  <c r="BQ539" i="82"/>
  <c r="CD539" i="82" s="1"/>
  <c r="BR539" i="82"/>
  <c r="CE539" i="82" s="1"/>
  <c r="BS539" i="82"/>
  <c r="CF539" i="82" s="1"/>
  <c r="BH540" i="82"/>
  <c r="BI540" i="82"/>
  <c r="BJ540" i="82"/>
  <c r="BK540" i="82"/>
  <c r="BL540" i="82"/>
  <c r="BY540" i="82" s="1"/>
  <c r="BM540" i="82"/>
  <c r="BZ540" i="82" s="1"/>
  <c r="BN540" i="82"/>
  <c r="CA540" i="82" s="1"/>
  <c r="BO540" i="82"/>
  <c r="CB540" i="82" s="1"/>
  <c r="BP540" i="82"/>
  <c r="CC540" i="82" s="1"/>
  <c r="BQ540" i="82"/>
  <c r="CD540" i="82" s="1"/>
  <c r="BR540" i="82"/>
  <c r="CE540" i="82" s="1"/>
  <c r="BS540" i="82"/>
  <c r="CF540" i="82" s="1"/>
  <c r="BH541" i="82"/>
  <c r="BI541" i="82"/>
  <c r="BJ541" i="82"/>
  <c r="BK541" i="82"/>
  <c r="BL541" i="82"/>
  <c r="BY541" i="82" s="1"/>
  <c r="BM541" i="82"/>
  <c r="BZ541" i="82" s="1"/>
  <c r="BN541" i="82"/>
  <c r="CA541" i="82" s="1"/>
  <c r="BO541" i="82"/>
  <c r="CB541" i="82" s="1"/>
  <c r="BP541" i="82"/>
  <c r="CC541" i="82" s="1"/>
  <c r="BQ541" i="82"/>
  <c r="CD541" i="82" s="1"/>
  <c r="BR541" i="82"/>
  <c r="CE541" i="82" s="1"/>
  <c r="BS541" i="82"/>
  <c r="CF541" i="82" s="1"/>
  <c r="BH542" i="82"/>
  <c r="BI542" i="82"/>
  <c r="BJ542" i="82"/>
  <c r="BK542" i="82"/>
  <c r="BL542" i="82"/>
  <c r="BY542" i="82" s="1"/>
  <c r="BM542" i="82"/>
  <c r="BZ542" i="82" s="1"/>
  <c r="BN542" i="82"/>
  <c r="CA542" i="82" s="1"/>
  <c r="BO542" i="82"/>
  <c r="CB542" i="82" s="1"/>
  <c r="BP542" i="82"/>
  <c r="CC542" i="82" s="1"/>
  <c r="BQ542" i="82"/>
  <c r="CD542" i="82" s="1"/>
  <c r="BR542" i="82"/>
  <c r="CE542" i="82" s="1"/>
  <c r="BS542" i="82"/>
  <c r="CF542" i="82" s="1"/>
  <c r="BH543" i="82"/>
  <c r="BI543" i="82"/>
  <c r="BJ543" i="82"/>
  <c r="BK543" i="82"/>
  <c r="BL543" i="82"/>
  <c r="BY543" i="82" s="1"/>
  <c r="BM543" i="82"/>
  <c r="BZ543" i="82" s="1"/>
  <c r="BN543" i="82"/>
  <c r="CA543" i="82" s="1"/>
  <c r="BO543" i="82"/>
  <c r="CB543" i="82" s="1"/>
  <c r="BP543" i="82"/>
  <c r="CC543" i="82" s="1"/>
  <c r="BQ543" i="82"/>
  <c r="CD543" i="82" s="1"/>
  <c r="BR543" i="82"/>
  <c r="CE543" i="82" s="1"/>
  <c r="BS543" i="82"/>
  <c r="CF543" i="82" s="1"/>
  <c r="BH544" i="82"/>
  <c r="BI544" i="82"/>
  <c r="BJ544" i="82"/>
  <c r="BK544" i="82"/>
  <c r="BL544" i="82"/>
  <c r="BY544" i="82" s="1"/>
  <c r="BM544" i="82"/>
  <c r="BZ544" i="82" s="1"/>
  <c r="BN544" i="82"/>
  <c r="CA544" i="82" s="1"/>
  <c r="BO544" i="82"/>
  <c r="CB544" i="82" s="1"/>
  <c r="BP544" i="82"/>
  <c r="CC544" i="82" s="1"/>
  <c r="BQ544" i="82"/>
  <c r="CD544" i="82" s="1"/>
  <c r="BR544" i="82"/>
  <c r="CE544" i="82" s="1"/>
  <c r="BS544" i="82"/>
  <c r="CF544" i="82" s="1"/>
  <c r="BH545" i="82"/>
  <c r="BI545" i="82"/>
  <c r="BJ545" i="82"/>
  <c r="BK545" i="82"/>
  <c r="BL545" i="82"/>
  <c r="BY545" i="82" s="1"/>
  <c r="BM545" i="82"/>
  <c r="BZ545" i="82" s="1"/>
  <c r="BN545" i="82"/>
  <c r="CA545" i="82" s="1"/>
  <c r="BO545" i="82"/>
  <c r="CB545" i="82" s="1"/>
  <c r="BP545" i="82"/>
  <c r="CC545" i="82" s="1"/>
  <c r="BQ545" i="82"/>
  <c r="CD545" i="82" s="1"/>
  <c r="BR545" i="82"/>
  <c r="CE545" i="82" s="1"/>
  <c r="BS545" i="82"/>
  <c r="CF545" i="82" s="1"/>
  <c r="BH546" i="82"/>
  <c r="BI546" i="82"/>
  <c r="BJ546" i="82"/>
  <c r="BK546" i="82"/>
  <c r="BL546" i="82"/>
  <c r="BY546" i="82" s="1"/>
  <c r="BM546" i="82"/>
  <c r="BZ546" i="82" s="1"/>
  <c r="BN546" i="82"/>
  <c r="CA546" i="82" s="1"/>
  <c r="BO546" i="82"/>
  <c r="CB546" i="82" s="1"/>
  <c r="BP546" i="82"/>
  <c r="CC546" i="82" s="1"/>
  <c r="BQ546" i="82"/>
  <c r="CD546" i="82" s="1"/>
  <c r="BR546" i="82"/>
  <c r="CE546" i="82" s="1"/>
  <c r="BS546" i="82"/>
  <c r="CF546" i="82" s="1"/>
  <c r="BH547" i="82"/>
  <c r="BI547" i="82"/>
  <c r="BJ547" i="82"/>
  <c r="BK547" i="82"/>
  <c r="BL547" i="82"/>
  <c r="BY547" i="82" s="1"/>
  <c r="BM547" i="82"/>
  <c r="BZ547" i="82" s="1"/>
  <c r="BN547" i="82"/>
  <c r="CA547" i="82" s="1"/>
  <c r="BO547" i="82"/>
  <c r="CB547" i="82" s="1"/>
  <c r="BP547" i="82"/>
  <c r="CC547" i="82" s="1"/>
  <c r="BQ547" i="82"/>
  <c r="CD547" i="82" s="1"/>
  <c r="BR547" i="82"/>
  <c r="CE547" i="82" s="1"/>
  <c r="BS547" i="82"/>
  <c r="CF547" i="82" s="1"/>
  <c r="BH548" i="82"/>
  <c r="BI548" i="82"/>
  <c r="BJ548" i="82"/>
  <c r="BK548" i="82"/>
  <c r="BL548" i="82"/>
  <c r="BY548" i="82" s="1"/>
  <c r="BM548" i="82"/>
  <c r="BZ548" i="82" s="1"/>
  <c r="BN548" i="82"/>
  <c r="CA548" i="82" s="1"/>
  <c r="BO548" i="82"/>
  <c r="CB548" i="82" s="1"/>
  <c r="BP548" i="82"/>
  <c r="CC548" i="82" s="1"/>
  <c r="BQ548" i="82"/>
  <c r="CD548" i="82" s="1"/>
  <c r="BR548" i="82"/>
  <c r="CE548" i="82" s="1"/>
  <c r="BS548" i="82"/>
  <c r="CF548" i="82" s="1"/>
  <c r="BH549" i="82"/>
  <c r="BI549" i="82"/>
  <c r="BJ549" i="82"/>
  <c r="BK549" i="82"/>
  <c r="BL549" i="82"/>
  <c r="BY549" i="82" s="1"/>
  <c r="BM549" i="82"/>
  <c r="BZ549" i="82" s="1"/>
  <c r="BN549" i="82"/>
  <c r="CA549" i="82" s="1"/>
  <c r="BO549" i="82"/>
  <c r="CB549" i="82" s="1"/>
  <c r="BP549" i="82"/>
  <c r="CC549" i="82" s="1"/>
  <c r="BQ549" i="82"/>
  <c r="CD549" i="82" s="1"/>
  <c r="BR549" i="82"/>
  <c r="CE549" i="82" s="1"/>
  <c r="BS549" i="82"/>
  <c r="CF549" i="82" s="1"/>
  <c r="BH550" i="82"/>
  <c r="BI550" i="82"/>
  <c r="BJ550" i="82"/>
  <c r="BK550" i="82"/>
  <c r="BL550" i="82"/>
  <c r="BY550" i="82" s="1"/>
  <c r="BM550" i="82"/>
  <c r="BZ550" i="82" s="1"/>
  <c r="BN550" i="82"/>
  <c r="CA550" i="82" s="1"/>
  <c r="BO550" i="82"/>
  <c r="CB550" i="82" s="1"/>
  <c r="BP550" i="82"/>
  <c r="CC550" i="82" s="1"/>
  <c r="BQ550" i="82"/>
  <c r="CD550" i="82" s="1"/>
  <c r="BR550" i="82"/>
  <c r="CE550" i="82" s="1"/>
  <c r="BS550" i="82"/>
  <c r="CF550" i="82" s="1"/>
  <c r="BH551" i="82"/>
  <c r="BI551" i="82"/>
  <c r="BJ551" i="82"/>
  <c r="BK551" i="82"/>
  <c r="BL551" i="82"/>
  <c r="BY551" i="82" s="1"/>
  <c r="BM551" i="82"/>
  <c r="BZ551" i="82" s="1"/>
  <c r="BN551" i="82"/>
  <c r="CA551" i="82" s="1"/>
  <c r="BO551" i="82"/>
  <c r="CB551" i="82" s="1"/>
  <c r="BP551" i="82"/>
  <c r="CC551" i="82" s="1"/>
  <c r="BQ551" i="82"/>
  <c r="CD551" i="82" s="1"/>
  <c r="BR551" i="82"/>
  <c r="CE551" i="82" s="1"/>
  <c r="BS551" i="82"/>
  <c r="CF551" i="82" s="1"/>
  <c r="BH552" i="82"/>
  <c r="BI552" i="82"/>
  <c r="BJ552" i="82"/>
  <c r="BK552" i="82"/>
  <c r="BL552" i="82"/>
  <c r="BY552" i="82" s="1"/>
  <c r="BM552" i="82"/>
  <c r="BZ552" i="82" s="1"/>
  <c r="BN552" i="82"/>
  <c r="CA552" i="82" s="1"/>
  <c r="BO552" i="82"/>
  <c r="CB552" i="82" s="1"/>
  <c r="BP552" i="82"/>
  <c r="CC552" i="82" s="1"/>
  <c r="BQ552" i="82"/>
  <c r="CD552" i="82" s="1"/>
  <c r="BR552" i="82"/>
  <c r="CE552" i="82" s="1"/>
  <c r="BS552" i="82"/>
  <c r="CF552" i="82" s="1"/>
  <c r="BH553" i="82"/>
  <c r="BI553" i="82"/>
  <c r="BJ553" i="82"/>
  <c r="BK553" i="82"/>
  <c r="BL553" i="82"/>
  <c r="BY553" i="82" s="1"/>
  <c r="BM553" i="82"/>
  <c r="BZ553" i="82" s="1"/>
  <c r="BN553" i="82"/>
  <c r="CA553" i="82" s="1"/>
  <c r="BO553" i="82"/>
  <c r="CB553" i="82" s="1"/>
  <c r="BP553" i="82"/>
  <c r="CC553" i="82" s="1"/>
  <c r="BQ553" i="82"/>
  <c r="CD553" i="82" s="1"/>
  <c r="BR553" i="82"/>
  <c r="CE553" i="82" s="1"/>
  <c r="BS553" i="82"/>
  <c r="CF553" i="82" s="1"/>
  <c r="BH554" i="82"/>
  <c r="BI554" i="82"/>
  <c r="BJ554" i="82"/>
  <c r="BK554" i="82"/>
  <c r="BL554" i="82"/>
  <c r="BY554" i="82" s="1"/>
  <c r="BM554" i="82"/>
  <c r="BZ554" i="82" s="1"/>
  <c r="BN554" i="82"/>
  <c r="CA554" i="82" s="1"/>
  <c r="BO554" i="82"/>
  <c r="CB554" i="82" s="1"/>
  <c r="BP554" i="82"/>
  <c r="CC554" i="82" s="1"/>
  <c r="BQ554" i="82"/>
  <c r="CD554" i="82" s="1"/>
  <c r="BR554" i="82"/>
  <c r="CE554" i="82" s="1"/>
  <c r="BS554" i="82"/>
  <c r="CF554" i="82" s="1"/>
  <c r="BH555" i="82"/>
  <c r="BI555" i="82"/>
  <c r="BJ555" i="82"/>
  <c r="BK555" i="82"/>
  <c r="BL555" i="82"/>
  <c r="BY555" i="82" s="1"/>
  <c r="BM555" i="82"/>
  <c r="BZ555" i="82" s="1"/>
  <c r="BN555" i="82"/>
  <c r="CA555" i="82" s="1"/>
  <c r="BO555" i="82"/>
  <c r="CB555" i="82" s="1"/>
  <c r="BP555" i="82"/>
  <c r="CC555" i="82" s="1"/>
  <c r="BQ555" i="82"/>
  <c r="CD555" i="82" s="1"/>
  <c r="BR555" i="82"/>
  <c r="CE555" i="82" s="1"/>
  <c r="BS555" i="82"/>
  <c r="CF555" i="82" s="1"/>
  <c r="BH556" i="82"/>
  <c r="BI556" i="82"/>
  <c r="BJ556" i="82"/>
  <c r="BK556" i="82"/>
  <c r="BL556" i="82"/>
  <c r="BY556" i="82" s="1"/>
  <c r="BM556" i="82"/>
  <c r="BZ556" i="82" s="1"/>
  <c r="BN556" i="82"/>
  <c r="CA556" i="82" s="1"/>
  <c r="BO556" i="82"/>
  <c r="CB556" i="82" s="1"/>
  <c r="BP556" i="82"/>
  <c r="CC556" i="82" s="1"/>
  <c r="BQ556" i="82"/>
  <c r="CD556" i="82" s="1"/>
  <c r="BR556" i="82"/>
  <c r="CE556" i="82" s="1"/>
  <c r="BS556" i="82"/>
  <c r="CF556" i="82" s="1"/>
  <c r="BH557" i="82"/>
  <c r="BI557" i="82"/>
  <c r="BJ557" i="82"/>
  <c r="BK557" i="82"/>
  <c r="BL557" i="82"/>
  <c r="BY557" i="82" s="1"/>
  <c r="BM557" i="82"/>
  <c r="BZ557" i="82" s="1"/>
  <c r="BN557" i="82"/>
  <c r="CA557" i="82" s="1"/>
  <c r="BO557" i="82"/>
  <c r="CB557" i="82" s="1"/>
  <c r="BP557" i="82"/>
  <c r="CC557" i="82" s="1"/>
  <c r="BQ557" i="82"/>
  <c r="CD557" i="82" s="1"/>
  <c r="BR557" i="82"/>
  <c r="CE557" i="82" s="1"/>
  <c r="BS557" i="82"/>
  <c r="CF557" i="82" s="1"/>
  <c r="BH558" i="82"/>
  <c r="BI558" i="82"/>
  <c r="BJ558" i="82"/>
  <c r="BK558" i="82"/>
  <c r="BL558" i="82"/>
  <c r="BY558" i="82" s="1"/>
  <c r="BM558" i="82"/>
  <c r="BZ558" i="82" s="1"/>
  <c r="BN558" i="82"/>
  <c r="CA558" i="82" s="1"/>
  <c r="BO558" i="82"/>
  <c r="CB558" i="82" s="1"/>
  <c r="BP558" i="82"/>
  <c r="CC558" i="82" s="1"/>
  <c r="BQ558" i="82"/>
  <c r="CD558" i="82" s="1"/>
  <c r="BR558" i="82"/>
  <c r="CE558" i="82" s="1"/>
  <c r="BS558" i="82"/>
  <c r="CF558" i="82" s="1"/>
  <c r="BH559" i="82"/>
  <c r="BI559" i="82"/>
  <c r="BJ559" i="82"/>
  <c r="BK559" i="82"/>
  <c r="BL559" i="82"/>
  <c r="BY559" i="82" s="1"/>
  <c r="BM559" i="82"/>
  <c r="BZ559" i="82" s="1"/>
  <c r="BN559" i="82"/>
  <c r="CA559" i="82" s="1"/>
  <c r="BO559" i="82"/>
  <c r="CB559" i="82" s="1"/>
  <c r="BP559" i="82"/>
  <c r="CC559" i="82" s="1"/>
  <c r="BQ559" i="82"/>
  <c r="CD559" i="82" s="1"/>
  <c r="BR559" i="82"/>
  <c r="CE559" i="82" s="1"/>
  <c r="BS559" i="82"/>
  <c r="CF559" i="82" s="1"/>
  <c r="BH560" i="82"/>
  <c r="BI560" i="82"/>
  <c r="BJ560" i="82"/>
  <c r="BK560" i="82"/>
  <c r="BL560" i="82"/>
  <c r="BY560" i="82" s="1"/>
  <c r="BM560" i="82"/>
  <c r="BZ560" i="82" s="1"/>
  <c r="BN560" i="82"/>
  <c r="CA560" i="82" s="1"/>
  <c r="BO560" i="82"/>
  <c r="CB560" i="82" s="1"/>
  <c r="BP560" i="82"/>
  <c r="CC560" i="82" s="1"/>
  <c r="BQ560" i="82"/>
  <c r="CD560" i="82" s="1"/>
  <c r="BR560" i="82"/>
  <c r="CE560" i="82" s="1"/>
  <c r="BS560" i="82"/>
  <c r="CF560" i="82" s="1"/>
  <c r="BH561" i="82"/>
  <c r="BI561" i="82"/>
  <c r="BJ561" i="82"/>
  <c r="BK561" i="82"/>
  <c r="BL561" i="82"/>
  <c r="BY561" i="82" s="1"/>
  <c r="BM561" i="82"/>
  <c r="BZ561" i="82" s="1"/>
  <c r="BN561" i="82"/>
  <c r="CA561" i="82" s="1"/>
  <c r="BO561" i="82"/>
  <c r="CB561" i="82" s="1"/>
  <c r="BP561" i="82"/>
  <c r="CC561" i="82" s="1"/>
  <c r="BQ561" i="82"/>
  <c r="CD561" i="82" s="1"/>
  <c r="BR561" i="82"/>
  <c r="CE561" i="82" s="1"/>
  <c r="BS561" i="82"/>
  <c r="CF561" i="82" s="1"/>
  <c r="BH562" i="82"/>
  <c r="BI562" i="82"/>
  <c r="BJ562" i="82"/>
  <c r="BK562" i="82"/>
  <c r="BL562" i="82"/>
  <c r="BY562" i="82" s="1"/>
  <c r="BM562" i="82"/>
  <c r="BZ562" i="82" s="1"/>
  <c r="BN562" i="82"/>
  <c r="CA562" i="82" s="1"/>
  <c r="BO562" i="82"/>
  <c r="CB562" i="82" s="1"/>
  <c r="BP562" i="82"/>
  <c r="CC562" i="82" s="1"/>
  <c r="BQ562" i="82"/>
  <c r="CD562" i="82" s="1"/>
  <c r="BR562" i="82"/>
  <c r="CE562" i="82" s="1"/>
  <c r="BS562" i="82"/>
  <c r="CF562" i="82" s="1"/>
  <c r="BH563" i="82"/>
  <c r="BI563" i="82"/>
  <c r="BJ563" i="82"/>
  <c r="BK563" i="82"/>
  <c r="BL563" i="82"/>
  <c r="BY563" i="82" s="1"/>
  <c r="BM563" i="82"/>
  <c r="BZ563" i="82" s="1"/>
  <c r="BN563" i="82"/>
  <c r="CA563" i="82" s="1"/>
  <c r="BO563" i="82"/>
  <c r="CB563" i="82" s="1"/>
  <c r="BP563" i="82"/>
  <c r="CC563" i="82" s="1"/>
  <c r="BQ563" i="82"/>
  <c r="CD563" i="82" s="1"/>
  <c r="BR563" i="82"/>
  <c r="CE563" i="82" s="1"/>
  <c r="BS563" i="82"/>
  <c r="CF563" i="82" s="1"/>
  <c r="BH564" i="82"/>
  <c r="BI564" i="82"/>
  <c r="BJ564" i="82"/>
  <c r="BK564" i="82"/>
  <c r="BL564" i="82"/>
  <c r="BY564" i="82" s="1"/>
  <c r="BM564" i="82"/>
  <c r="BZ564" i="82" s="1"/>
  <c r="BN564" i="82"/>
  <c r="CA564" i="82" s="1"/>
  <c r="BO564" i="82"/>
  <c r="CB564" i="82" s="1"/>
  <c r="BP564" i="82"/>
  <c r="CC564" i="82" s="1"/>
  <c r="BQ564" i="82"/>
  <c r="CD564" i="82" s="1"/>
  <c r="BR564" i="82"/>
  <c r="CE564" i="82" s="1"/>
  <c r="BS564" i="82"/>
  <c r="CF564" i="82" s="1"/>
  <c r="BH565" i="82"/>
  <c r="BI565" i="82"/>
  <c r="BJ565" i="82"/>
  <c r="BK565" i="82"/>
  <c r="BL565" i="82"/>
  <c r="BY565" i="82" s="1"/>
  <c r="BM565" i="82"/>
  <c r="BZ565" i="82" s="1"/>
  <c r="BN565" i="82"/>
  <c r="CA565" i="82" s="1"/>
  <c r="BO565" i="82"/>
  <c r="CB565" i="82" s="1"/>
  <c r="BP565" i="82"/>
  <c r="CC565" i="82" s="1"/>
  <c r="BQ565" i="82"/>
  <c r="CD565" i="82" s="1"/>
  <c r="BR565" i="82"/>
  <c r="CE565" i="82" s="1"/>
  <c r="BS565" i="82"/>
  <c r="CF565" i="82" s="1"/>
  <c r="BH566" i="82"/>
  <c r="BI566" i="82"/>
  <c r="BJ566" i="82"/>
  <c r="BK566" i="82"/>
  <c r="BL566" i="82"/>
  <c r="BY566" i="82" s="1"/>
  <c r="BM566" i="82"/>
  <c r="BZ566" i="82" s="1"/>
  <c r="BN566" i="82"/>
  <c r="CA566" i="82" s="1"/>
  <c r="BO566" i="82"/>
  <c r="CB566" i="82" s="1"/>
  <c r="BP566" i="82"/>
  <c r="CC566" i="82" s="1"/>
  <c r="BQ566" i="82"/>
  <c r="CD566" i="82" s="1"/>
  <c r="BR566" i="82"/>
  <c r="CE566" i="82" s="1"/>
  <c r="BS566" i="82"/>
  <c r="CF566" i="82" s="1"/>
  <c r="BH567" i="82"/>
  <c r="BI567" i="82"/>
  <c r="BJ567" i="82"/>
  <c r="BK567" i="82"/>
  <c r="BL567" i="82"/>
  <c r="BY567" i="82" s="1"/>
  <c r="BM567" i="82"/>
  <c r="BZ567" i="82" s="1"/>
  <c r="BN567" i="82"/>
  <c r="CA567" i="82" s="1"/>
  <c r="BO567" i="82"/>
  <c r="CB567" i="82" s="1"/>
  <c r="BP567" i="82"/>
  <c r="CC567" i="82" s="1"/>
  <c r="BQ567" i="82"/>
  <c r="CD567" i="82" s="1"/>
  <c r="BR567" i="82"/>
  <c r="CE567" i="82" s="1"/>
  <c r="BS567" i="82"/>
  <c r="CF567" i="82" s="1"/>
  <c r="BH568" i="82"/>
  <c r="BI568" i="82"/>
  <c r="BJ568" i="82"/>
  <c r="BK568" i="82"/>
  <c r="BL568" i="82"/>
  <c r="BY568" i="82" s="1"/>
  <c r="BM568" i="82"/>
  <c r="BZ568" i="82" s="1"/>
  <c r="BN568" i="82"/>
  <c r="CA568" i="82" s="1"/>
  <c r="BO568" i="82"/>
  <c r="CB568" i="82" s="1"/>
  <c r="BP568" i="82"/>
  <c r="CC568" i="82" s="1"/>
  <c r="BQ568" i="82"/>
  <c r="CD568" i="82" s="1"/>
  <c r="BR568" i="82"/>
  <c r="CE568" i="82" s="1"/>
  <c r="BS568" i="82"/>
  <c r="CF568" i="82" s="1"/>
  <c r="BH569" i="82"/>
  <c r="BI569" i="82"/>
  <c r="BJ569" i="82"/>
  <c r="BK569" i="82"/>
  <c r="BL569" i="82"/>
  <c r="BY569" i="82" s="1"/>
  <c r="BM569" i="82"/>
  <c r="BZ569" i="82" s="1"/>
  <c r="BN569" i="82"/>
  <c r="CA569" i="82" s="1"/>
  <c r="BO569" i="82"/>
  <c r="CB569" i="82" s="1"/>
  <c r="BP569" i="82"/>
  <c r="CC569" i="82" s="1"/>
  <c r="BQ569" i="82"/>
  <c r="CD569" i="82" s="1"/>
  <c r="BR569" i="82"/>
  <c r="CE569" i="82" s="1"/>
  <c r="BS569" i="82"/>
  <c r="CF569" i="82" s="1"/>
  <c r="BH570" i="82"/>
  <c r="BI570" i="82"/>
  <c r="BJ570" i="82"/>
  <c r="BK570" i="82"/>
  <c r="BL570" i="82"/>
  <c r="BY570" i="82" s="1"/>
  <c r="BM570" i="82"/>
  <c r="BZ570" i="82" s="1"/>
  <c r="BN570" i="82"/>
  <c r="CA570" i="82" s="1"/>
  <c r="BO570" i="82"/>
  <c r="CB570" i="82" s="1"/>
  <c r="BP570" i="82"/>
  <c r="CC570" i="82" s="1"/>
  <c r="BQ570" i="82"/>
  <c r="CD570" i="82" s="1"/>
  <c r="BR570" i="82"/>
  <c r="CE570" i="82" s="1"/>
  <c r="BS570" i="82"/>
  <c r="CF570" i="82" s="1"/>
  <c r="BH571" i="82"/>
  <c r="BI571" i="82"/>
  <c r="BJ571" i="82"/>
  <c r="BK571" i="82"/>
  <c r="BL571" i="82"/>
  <c r="BY571" i="82" s="1"/>
  <c r="BM571" i="82"/>
  <c r="BZ571" i="82" s="1"/>
  <c r="BN571" i="82"/>
  <c r="CA571" i="82" s="1"/>
  <c r="BO571" i="82"/>
  <c r="CB571" i="82" s="1"/>
  <c r="BP571" i="82"/>
  <c r="CC571" i="82" s="1"/>
  <c r="BQ571" i="82"/>
  <c r="CD571" i="82" s="1"/>
  <c r="BR571" i="82"/>
  <c r="CE571" i="82" s="1"/>
  <c r="BS571" i="82"/>
  <c r="CF571" i="82" s="1"/>
  <c r="BH572" i="82"/>
  <c r="BI572" i="82"/>
  <c r="BJ572" i="82"/>
  <c r="BK572" i="82"/>
  <c r="BL572" i="82"/>
  <c r="BY572" i="82" s="1"/>
  <c r="BM572" i="82"/>
  <c r="BZ572" i="82" s="1"/>
  <c r="BN572" i="82"/>
  <c r="CA572" i="82" s="1"/>
  <c r="BO572" i="82"/>
  <c r="CB572" i="82" s="1"/>
  <c r="BP572" i="82"/>
  <c r="CC572" i="82" s="1"/>
  <c r="BQ572" i="82"/>
  <c r="CD572" i="82" s="1"/>
  <c r="BR572" i="82"/>
  <c r="CE572" i="82" s="1"/>
  <c r="BS572" i="82"/>
  <c r="CF572" i="82" s="1"/>
  <c r="BH573" i="82"/>
  <c r="BI573" i="82"/>
  <c r="BJ573" i="82"/>
  <c r="BK573" i="82"/>
  <c r="BL573" i="82"/>
  <c r="BY573" i="82" s="1"/>
  <c r="BM573" i="82"/>
  <c r="BZ573" i="82" s="1"/>
  <c r="BN573" i="82"/>
  <c r="CA573" i="82" s="1"/>
  <c r="BO573" i="82"/>
  <c r="CB573" i="82" s="1"/>
  <c r="BP573" i="82"/>
  <c r="CC573" i="82" s="1"/>
  <c r="BQ573" i="82"/>
  <c r="CD573" i="82" s="1"/>
  <c r="BR573" i="82"/>
  <c r="CE573" i="82" s="1"/>
  <c r="BS573" i="82"/>
  <c r="CF573" i="82" s="1"/>
  <c r="BH574" i="82"/>
  <c r="BI574" i="82"/>
  <c r="BJ574" i="82"/>
  <c r="BK574" i="82"/>
  <c r="BL574" i="82"/>
  <c r="BY574" i="82" s="1"/>
  <c r="BM574" i="82"/>
  <c r="BZ574" i="82" s="1"/>
  <c r="BN574" i="82"/>
  <c r="CA574" i="82" s="1"/>
  <c r="BO574" i="82"/>
  <c r="CB574" i="82" s="1"/>
  <c r="BP574" i="82"/>
  <c r="CC574" i="82" s="1"/>
  <c r="BQ574" i="82"/>
  <c r="CD574" i="82" s="1"/>
  <c r="BR574" i="82"/>
  <c r="CE574" i="82" s="1"/>
  <c r="BS574" i="82"/>
  <c r="CF574" i="82" s="1"/>
  <c r="BH575" i="82"/>
  <c r="BI575" i="82"/>
  <c r="BJ575" i="82"/>
  <c r="BK575" i="82"/>
  <c r="BL575" i="82"/>
  <c r="BY575" i="82" s="1"/>
  <c r="BM575" i="82"/>
  <c r="BZ575" i="82" s="1"/>
  <c r="BN575" i="82"/>
  <c r="CA575" i="82" s="1"/>
  <c r="BO575" i="82"/>
  <c r="CB575" i="82" s="1"/>
  <c r="BP575" i="82"/>
  <c r="CC575" i="82" s="1"/>
  <c r="BQ575" i="82"/>
  <c r="CD575" i="82" s="1"/>
  <c r="BR575" i="82"/>
  <c r="CE575" i="82" s="1"/>
  <c r="BS575" i="82"/>
  <c r="CF575" i="82" s="1"/>
  <c r="BH576" i="82"/>
  <c r="BI576" i="82"/>
  <c r="BJ576" i="82"/>
  <c r="BK576" i="82"/>
  <c r="BL576" i="82"/>
  <c r="BY576" i="82" s="1"/>
  <c r="BM576" i="82"/>
  <c r="BZ576" i="82" s="1"/>
  <c r="BN576" i="82"/>
  <c r="CA576" i="82" s="1"/>
  <c r="BO576" i="82"/>
  <c r="CB576" i="82" s="1"/>
  <c r="BP576" i="82"/>
  <c r="CC576" i="82" s="1"/>
  <c r="BQ576" i="82"/>
  <c r="CD576" i="82" s="1"/>
  <c r="BR576" i="82"/>
  <c r="CE576" i="82" s="1"/>
  <c r="BS576" i="82"/>
  <c r="CF576" i="82" s="1"/>
  <c r="BH577" i="82"/>
  <c r="BI577" i="82"/>
  <c r="BJ577" i="82"/>
  <c r="BK577" i="82"/>
  <c r="BL577" i="82"/>
  <c r="BY577" i="82" s="1"/>
  <c r="BM577" i="82"/>
  <c r="BZ577" i="82" s="1"/>
  <c r="BN577" i="82"/>
  <c r="CA577" i="82" s="1"/>
  <c r="BO577" i="82"/>
  <c r="CB577" i="82" s="1"/>
  <c r="BP577" i="82"/>
  <c r="CC577" i="82" s="1"/>
  <c r="BQ577" i="82"/>
  <c r="CD577" i="82" s="1"/>
  <c r="BR577" i="82"/>
  <c r="CE577" i="82" s="1"/>
  <c r="BS577" i="82"/>
  <c r="CF577" i="82" s="1"/>
  <c r="BH578" i="82"/>
  <c r="BI578" i="82"/>
  <c r="BJ578" i="82"/>
  <c r="BK578" i="82"/>
  <c r="BL578" i="82"/>
  <c r="BY578" i="82" s="1"/>
  <c r="BM578" i="82"/>
  <c r="BZ578" i="82" s="1"/>
  <c r="BN578" i="82"/>
  <c r="CA578" i="82" s="1"/>
  <c r="BO578" i="82"/>
  <c r="CB578" i="82" s="1"/>
  <c r="BP578" i="82"/>
  <c r="CC578" i="82" s="1"/>
  <c r="BQ578" i="82"/>
  <c r="CD578" i="82" s="1"/>
  <c r="BR578" i="82"/>
  <c r="CE578" i="82" s="1"/>
  <c r="BS578" i="82"/>
  <c r="CF578" i="82" s="1"/>
  <c r="BH579" i="82"/>
  <c r="BI579" i="82"/>
  <c r="BJ579" i="82"/>
  <c r="BK579" i="82"/>
  <c r="BL579" i="82"/>
  <c r="BY579" i="82" s="1"/>
  <c r="BM579" i="82"/>
  <c r="BZ579" i="82" s="1"/>
  <c r="BN579" i="82"/>
  <c r="CA579" i="82" s="1"/>
  <c r="BO579" i="82"/>
  <c r="CB579" i="82" s="1"/>
  <c r="BP579" i="82"/>
  <c r="CC579" i="82" s="1"/>
  <c r="BQ579" i="82"/>
  <c r="CD579" i="82" s="1"/>
  <c r="BR579" i="82"/>
  <c r="CE579" i="82" s="1"/>
  <c r="BS579" i="82"/>
  <c r="CF579" i="82" s="1"/>
  <c r="BH580" i="82"/>
  <c r="BI580" i="82"/>
  <c r="BJ580" i="82"/>
  <c r="BK580" i="82"/>
  <c r="BL580" i="82"/>
  <c r="BY580" i="82" s="1"/>
  <c r="BM580" i="82"/>
  <c r="BZ580" i="82" s="1"/>
  <c r="BN580" i="82"/>
  <c r="CA580" i="82" s="1"/>
  <c r="BO580" i="82"/>
  <c r="CB580" i="82" s="1"/>
  <c r="BP580" i="82"/>
  <c r="CC580" i="82" s="1"/>
  <c r="BQ580" i="82"/>
  <c r="CD580" i="82" s="1"/>
  <c r="BR580" i="82"/>
  <c r="CE580" i="82" s="1"/>
  <c r="BS580" i="82"/>
  <c r="CF580" i="82" s="1"/>
  <c r="BH581" i="82"/>
  <c r="BI581" i="82"/>
  <c r="BJ581" i="82"/>
  <c r="BK581" i="82"/>
  <c r="BL581" i="82"/>
  <c r="BY581" i="82" s="1"/>
  <c r="BM581" i="82"/>
  <c r="BZ581" i="82" s="1"/>
  <c r="BN581" i="82"/>
  <c r="CA581" i="82" s="1"/>
  <c r="BO581" i="82"/>
  <c r="CB581" i="82" s="1"/>
  <c r="BP581" i="82"/>
  <c r="CC581" i="82" s="1"/>
  <c r="BQ581" i="82"/>
  <c r="CD581" i="82" s="1"/>
  <c r="BR581" i="82"/>
  <c r="CE581" i="82" s="1"/>
  <c r="BS581" i="82"/>
  <c r="CF581" i="82" s="1"/>
  <c r="BH582" i="82"/>
  <c r="BI582" i="82"/>
  <c r="BJ582" i="82"/>
  <c r="BK582" i="82"/>
  <c r="BL582" i="82"/>
  <c r="BY582" i="82" s="1"/>
  <c r="BM582" i="82"/>
  <c r="BZ582" i="82" s="1"/>
  <c r="BN582" i="82"/>
  <c r="CA582" i="82" s="1"/>
  <c r="BO582" i="82"/>
  <c r="CB582" i="82" s="1"/>
  <c r="BP582" i="82"/>
  <c r="CC582" i="82" s="1"/>
  <c r="BQ582" i="82"/>
  <c r="CD582" i="82" s="1"/>
  <c r="BR582" i="82"/>
  <c r="CE582" i="82" s="1"/>
  <c r="BS582" i="82"/>
  <c r="CF582" i="82" s="1"/>
  <c r="BH583" i="82"/>
  <c r="BI583" i="82"/>
  <c r="BJ583" i="82"/>
  <c r="BK583" i="82"/>
  <c r="BL583" i="82"/>
  <c r="BY583" i="82" s="1"/>
  <c r="BM583" i="82"/>
  <c r="BZ583" i="82" s="1"/>
  <c r="BN583" i="82"/>
  <c r="CA583" i="82" s="1"/>
  <c r="BO583" i="82"/>
  <c r="CB583" i="82" s="1"/>
  <c r="BP583" i="82"/>
  <c r="CC583" i="82" s="1"/>
  <c r="BQ583" i="82"/>
  <c r="CD583" i="82" s="1"/>
  <c r="BR583" i="82"/>
  <c r="CE583" i="82" s="1"/>
  <c r="BS583" i="82"/>
  <c r="CF583" i="82" s="1"/>
  <c r="BH584" i="82"/>
  <c r="BI584" i="82"/>
  <c r="BJ584" i="82"/>
  <c r="BK584" i="82"/>
  <c r="BL584" i="82"/>
  <c r="BY584" i="82" s="1"/>
  <c r="BM584" i="82"/>
  <c r="BZ584" i="82" s="1"/>
  <c r="BN584" i="82"/>
  <c r="CA584" i="82" s="1"/>
  <c r="BO584" i="82"/>
  <c r="CB584" i="82" s="1"/>
  <c r="BP584" i="82"/>
  <c r="CC584" i="82" s="1"/>
  <c r="BQ584" i="82"/>
  <c r="CD584" i="82" s="1"/>
  <c r="BR584" i="82"/>
  <c r="CE584" i="82" s="1"/>
  <c r="BS584" i="82"/>
  <c r="CF584" i="82" s="1"/>
  <c r="BH585" i="82"/>
  <c r="BI585" i="82"/>
  <c r="BJ585" i="82"/>
  <c r="BK585" i="82"/>
  <c r="BL585" i="82"/>
  <c r="BY585" i="82" s="1"/>
  <c r="BM585" i="82"/>
  <c r="BZ585" i="82" s="1"/>
  <c r="BN585" i="82"/>
  <c r="CA585" i="82" s="1"/>
  <c r="BO585" i="82"/>
  <c r="CB585" i="82" s="1"/>
  <c r="BP585" i="82"/>
  <c r="CC585" i="82" s="1"/>
  <c r="BQ585" i="82"/>
  <c r="CD585" i="82" s="1"/>
  <c r="BR585" i="82"/>
  <c r="CE585" i="82" s="1"/>
  <c r="BS585" i="82"/>
  <c r="CF585" i="82" s="1"/>
  <c r="BH586" i="82"/>
  <c r="BI586" i="82"/>
  <c r="BJ586" i="82"/>
  <c r="BK586" i="82"/>
  <c r="BL586" i="82"/>
  <c r="BY586" i="82" s="1"/>
  <c r="BM586" i="82"/>
  <c r="BZ586" i="82" s="1"/>
  <c r="BN586" i="82"/>
  <c r="CA586" i="82" s="1"/>
  <c r="BO586" i="82"/>
  <c r="CB586" i="82" s="1"/>
  <c r="BP586" i="82"/>
  <c r="CC586" i="82" s="1"/>
  <c r="BQ586" i="82"/>
  <c r="CD586" i="82" s="1"/>
  <c r="BR586" i="82"/>
  <c r="CE586" i="82" s="1"/>
  <c r="BS586" i="82"/>
  <c r="CF586" i="82" s="1"/>
  <c r="BH587" i="82"/>
  <c r="BI587" i="82"/>
  <c r="BJ587" i="82"/>
  <c r="BK587" i="82"/>
  <c r="BL587" i="82"/>
  <c r="BY587" i="82" s="1"/>
  <c r="BM587" i="82"/>
  <c r="BZ587" i="82" s="1"/>
  <c r="BN587" i="82"/>
  <c r="CA587" i="82" s="1"/>
  <c r="BO587" i="82"/>
  <c r="CB587" i="82" s="1"/>
  <c r="BP587" i="82"/>
  <c r="CC587" i="82" s="1"/>
  <c r="BQ587" i="82"/>
  <c r="CD587" i="82" s="1"/>
  <c r="BR587" i="82"/>
  <c r="CE587" i="82" s="1"/>
  <c r="BS587" i="82"/>
  <c r="CF587" i="82" s="1"/>
  <c r="BH588" i="82"/>
  <c r="BI588" i="82"/>
  <c r="BJ588" i="82"/>
  <c r="BK588" i="82"/>
  <c r="BL588" i="82"/>
  <c r="BY588" i="82" s="1"/>
  <c r="BM588" i="82"/>
  <c r="BZ588" i="82" s="1"/>
  <c r="BN588" i="82"/>
  <c r="CA588" i="82" s="1"/>
  <c r="BO588" i="82"/>
  <c r="CB588" i="82" s="1"/>
  <c r="BP588" i="82"/>
  <c r="CC588" i="82" s="1"/>
  <c r="BQ588" i="82"/>
  <c r="CD588" i="82" s="1"/>
  <c r="BR588" i="82"/>
  <c r="CE588" i="82" s="1"/>
  <c r="BS588" i="82"/>
  <c r="CF588" i="82" s="1"/>
  <c r="BH589" i="82"/>
  <c r="BI589" i="82"/>
  <c r="BJ589" i="82"/>
  <c r="BK589" i="82"/>
  <c r="BL589" i="82"/>
  <c r="BY589" i="82" s="1"/>
  <c r="BM589" i="82"/>
  <c r="BZ589" i="82" s="1"/>
  <c r="BN589" i="82"/>
  <c r="CA589" i="82" s="1"/>
  <c r="BO589" i="82"/>
  <c r="CB589" i="82" s="1"/>
  <c r="BP589" i="82"/>
  <c r="CC589" i="82" s="1"/>
  <c r="BQ589" i="82"/>
  <c r="CD589" i="82" s="1"/>
  <c r="BR589" i="82"/>
  <c r="CE589" i="82" s="1"/>
  <c r="BS589" i="82"/>
  <c r="CF589" i="82" s="1"/>
  <c r="BH590" i="82"/>
  <c r="BI590" i="82"/>
  <c r="BJ590" i="82"/>
  <c r="BK590" i="82"/>
  <c r="BL590" i="82"/>
  <c r="BY590" i="82" s="1"/>
  <c r="BM590" i="82"/>
  <c r="BZ590" i="82" s="1"/>
  <c r="BN590" i="82"/>
  <c r="CA590" i="82" s="1"/>
  <c r="BO590" i="82"/>
  <c r="CB590" i="82" s="1"/>
  <c r="BP590" i="82"/>
  <c r="CC590" i="82" s="1"/>
  <c r="BQ590" i="82"/>
  <c r="CD590" i="82" s="1"/>
  <c r="BR590" i="82"/>
  <c r="CE590" i="82" s="1"/>
  <c r="BS590" i="82"/>
  <c r="CF590" i="82" s="1"/>
  <c r="BH591" i="82"/>
  <c r="BI591" i="82"/>
  <c r="BJ591" i="82"/>
  <c r="BK591" i="82"/>
  <c r="BL591" i="82"/>
  <c r="BY591" i="82" s="1"/>
  <c r="BM591" i="82"/>
  <c r="BZ591" i="82" s="1"/>
  <c r="BN591" i="82"/>
  <c r="CA591" i="82" s="1"/>
  <c r="BO591" i="82"/>
  <c r="CB591" i="82" s="1"/>
  <c r="BP591" i="82"/>
  <c r="CC591" i="82" s="1"/>
  <c r="BQ591" i="82"/>
  <c r="CD591" i="82" s="1"/>
  <c r="BR591" i="82"/>
  <c r="CE591" i="82" s="1"/>
  <c r="BS591" i="82"/>
  <c r="CF591" i="82" s="1"/>
  <c r="BH592" i="82"/>
  <c r="BI592" i="82"/>
  <c r="BJ592" i="82"/>
  <c r="BK592" i="82"/>
  <c r="BL592" i="82"/>
  <c r="BY592" i="82" s="1"/>
  <c r="BM592" i="82"/>
  <c r="BZ592" i="82" s="1"/>
  <c r="BN592" i="82"/>
  <c r="CA592" i="82" s="1"/>
  <c r="BO592" i="82"/>
  <c r="CB592" i="82" s="1"/>
  <c r="BP592" i="82"/>
  <c r="CC592" i="82" s="1"/>
  <c r="BQ592" i="82"/>
  <c r="CD592" i="82" s="1"/>
  <c r="BR592" i="82"/>
  <c r="CE592" i="82" s="1"/>
  <c r="BS592" i="82"/>
  <c r="CF592" i="82" s="1"/>
  <c r="BH593" i="82"/>
  <c r="BI593" i="82"/>
  <c r="BJ593" i="82"/>
  <c r="BK593" i="82"/>
  <c r="BL593" i="82"/>
  <c r="BY593" i="82" s="1"/>
  <c r="BM593" i="82"/>
  <c r="BZ593" i="82" s="1"/>
  <c r="BN593" i="82"/>
  <c r="CA593" i="82" s="1"/>
  <c r="BO593" i="82"/>
  <c r="CB593" i="82" s="1"/>
  <c r="BP593" i="82"/>
  <c r="CC593" i="82" s="1"/>
  <c r="BQ593" i="82"/>
  <c r="CD593" i="82" s="1"/>
  <c r="BR593" i="82"/>
  <c r="CE593" i="82" s="1"/>
  <c r="BS593" i="82"/>
  <c r="CF593" i="82" s="1"/>
  <c r="BH594" i="82"/>
  <c r="BI594" i="82"/>
  <c r="BJ594" i="82"/>
  <c r="BK594" i="82"/>
  <c r="BL594" i="82"/>
  <c r="BY594" i="82" s="1"/>
  <c r="BM594" i="82"/>
  <c r="BZ594" i="82" s="1"/>
  <c r="BN594" i="82"/>
  <c r="CA594" i="82" s="1"/>
  <c r="BO594" i="82"/>
  <c r="CB594" i="82" s="1"/>
  <c r="BP594" i="82"/>
  <c r="CC594" i="82" s="1"/>
  <c r="BQ594" i="82"/>
  <c r="CD594" i="82" s="1"/>
  <c r="BR594" i="82"/>
  <c r="CE594" i="82" s="1"/>
  <c r="BS594" i="82"/>
  <c r="CF594" i="82" s="1"/>
  <c r="BH595" i="82"/>
  <c r="BI595" i="82"/>
  <c r="BJ595" i="82"/>
  <c r="BK595" i="82"/>
  <c r="BL595" i="82"/>
  <c r="BY595" i="82" s="1"/>
  <c r="BM595" i="82"/>
  <c r="BZ595" i="82" s="1"/>
  <c r="BN595" i="82"/>
  <c r="CA595" i="82" s="1"/>
  <c r="BO595" i="82"/>
  <c r="CB595" i="82" s="1"/>
  <c r="BP595" i="82"/>
  <c r="CC595" i="82" s="1"/>
  <c r="BQ595" i="82"/>
  <c r="CD595" i="82" s="1"/>
  <c r="BR595" i="82"/>
  <c r="CE595" i="82" s="1"/>
  <c r="BS595" i="82"/>
  <c r="CF595" i="82" s="1"/>
  <c r="BH596" i="82"/>
  <c r="BI596" i="82"/>
  <c r="BJ596" i="82"/>
  <c r="BK596" i="82"/>
  <c r="BL596" i="82"/>
  <c r="BY596" i="82" s="1"/>
  <c r="BM596" i="82"/>
  <c r="BZ596" i="82" s="1"/>
  <c r="BN596" i="82"/>
  <c r="CA596" i="82" s="1"/>
  <c r="BO596" i="82"/>
  <c r="CB596" i="82" s="1"/>
  <c r="BP596" i="82"/>
  <c r="CC596" i="82" s="1"/>
  <c r="BQ596" i="82"/>
  <c r="CD596" i="82" s="1"/>
  <c r="BR596" i="82"/>
  <c r="CE596" i="82" s="1"/>
  <c r="BS596" i="82"/>
  <c r="CF596" i="82" s="1"/>
  <c r="BH597" i="82"/>
  <c r="BI597" i="82"/>
  <c r="BJ597" i="82"/>
  <c r="BK597" i="82"/>
  <c r="BL597" i="82"/>
  <c r="BY597" i="82" s="1"/>
  <c r="BM597" i="82"/>
  <c r="BZ597" i="82" s="1"/>
  <c r="BN597" i="82"/>
  <c r="CA597" i="82" s="1"/>
  <c r="BO597" i="82"/>
  <c r="CB597" i="82" s="1"/>
  <c r="BP597" i="82"/>
  <c r="CC597" i="82" s="1"/>
  <c r="BQ597" i="82"/>
  <c r="CD597" i="82" s="1"/>
  <c r="BR597" i="82"/>
  <c r="CE597" i="82" s="1"/>
  <c r="BS597" i="82"/>
  <c r="CF597" i="82" s="1"/>
  <c r="BH598" i="82"/>
  <c r="BI598" i="82"/>
  <c r="BJ598" i="82"/>
  <c r="BK598" i="82"/>
  <c r="BL598" i="82"/>
  <c r="BY598" i="82" s="1"/>
  <c r="BM598" i="82"/>
  <c r="BZ598" i="82" s="1"/>
  <c r="BN598" i="82"/>
  <c r="CA598" i="82" s="1"/>
  <c r="BO598" i="82"/>
  <c r="CB598" i="82" s="1"/>
  <c r="BP598" i="82"/>
  <c r="CC598" i="82" s="1"/>
  <c r="BQ598" i="82"/>
  <c r="CD598" i="82" s="1"/>
  <c r="BR598" i="82"/>
  <c r="CE598" i="82" s="1"/>
  <c r="BS598" i="82"/>
  <c r="CF598" i="82" s="1"/>
  <c r="BH599" i="82"/>
  <c r="BI599" i="82"/>
  <c r="BJ599" i="82"/>
  <c r="BK599" i="82"/>
  <c r="BL599" i="82"/>
  <c r="BY599" i="82" s="1"/>
  <c r="BM599" i="82"/>
  <c r="BZ599" i="82" s="1"/>
  <c r="BN599" i="82"/>
  <c r="CA599" i="82" s="1"/>
  <c r="BO599" i="82"/>
  <c r="CB599" i="82" s="1"/>
  <c r="BP599" i="82"/>
  <c r="CC599" i="82" s="1"/>
  <c r="BQ599" i="82"/>
  <c r="CD599" i="82" s="1"/>
  <c r="BR599" i="82"/>
  <c r="CE599" i="82" s="1"/>
  <c r="BS599" i="82"/>
  <c r="CF599" i="82" s="1"/>
  <c r="BH600" i="82"/>
  <c r="BI600" i="82"/>
  <c r="BJ600" i="82"/>
  <c r="BK600" i="82"/>
  <c r="BL600" i="82"/>
  <c r="BY600" i="82" s="1"/>
  <c r="BM600" i="82"/>
  <c r="BZ600" i="82" s="1"/>
  <c r="BN600" i="82"/>
  <c r="CA600" i="82" s="1"/>
  <c r="BO600" i="82"/>
  <c r="CB600" i="82" s="1"/>
  <c r="BP600" i="82"/>
  <c r="CC600" i="82" s="1"/>
  <c r="BQ600" i="82"/>
  <c r="CD600" i="82" s="1"/>
  <c r="BR600" i="82"/>
  <c r="CE600" i="82" s="1"/>
  <c r="BS600" i="82"/>
  <c r="CF600" i="82" s="1"/>
  <c r="BH601" i="82"/>
  <c r="BI601" i="82"/>
  <c r="BJ601" i="82"/>
  <c r="BK601" i="82"/>
  <c r="BL601" i="82"/>
  <c r="BY601" i="82" s="1"/>
  <c r="BM601" i="82"/>
  <c r="BZ601" i="82" s="1"/>
  <c r="BN601" i="82"/>
  <c r="CA601" i="82" s="1"/>
  <c r="BO601" i="82"/>
  <c r="CB601" i="82" s="1"/>
  <c r="BP601" i="82"/>
  <c r="CC601" i="82" s="1"/>
  <c r="BQ601" i="82"/>
  <c r="CD601" i="82" s="1"/>
  <c r="BR601" i="82"/>
  <c r="CE601" i="82" s="1"/>
  <c r="BS601" i="82"/>
  <c r="CF601" i="82" s="1"/>
  <c r="BH602" i="82"/>
  <c r="BI602" i="82"/>
  <c r="BJ602" i="82"/>
  <c r="BK602" i="82"/>
  <c r="BL602" i="82"/>
  <c r="BY602" i="82" s="1"/>
  <c r="BM602" i="82"/>
  <c r="BZ602" i="82" s="1"/>
  <c r="BN602" i="82"/>
  <c r="CA602" i="82" s="1"/>
  <c r="BO602" i="82"/>
  <c r="CB602" i="82" s="1"/>
  <c r="BP602" i="82"/>
  <c r="CC602" i="82" s="1"/>
  <c r="BQ602" i="82"/>
  <c r="CD602" i="82" s="1"/>
  <c r="BR602" i="82"/>
  <c r="CE602" i="82" s="1"/>
  <c r="BS602" i="82"/>
  <c r="CF602" i="82" s="1"/>
  <c r="BH603" i="82"/>
  <c r="BI603" i="82"/>
  <c r="BJ603" i="82"/>
  <c r="BK603" i="82"/>
  <c r="BL603" i="82"/>
  <c r="BY603" i="82" s="1"/>
  <c r="BM603" i="82"/>
  <c r="BZ603" i="82" s="1"/>
  <c r="BN603" i="82"/>
  <c r="CA603" i="82" s="1"/>
  <c r="BO603" i="82"/>
  <c r="CB603" i="82" s="1"/>
  <c r="BP603" i="82"/>
  <c r="CC603" i="82" s="1"/>
  <c r="BQ603" i="82"/>
  <c r="CD603" i="82" s="1"/>
  <c r="BR603" i="82"/>
  <c r="CE603" i="82" s="1"/>
  <c r="BS603" i="82"/>
  <c r="CF603" i="82" s="1"/>
  <c r="BH604" i="82"/>
  <c r="BI604" i="82"/>
  <c r="BJ604" i="82"/>
  <c r="BK604" i="82"/>
  <c r="BL604" i="82"/>
  <c r="BY604" i="82" s="1"/>
  <c r="BM604" i="82"/>
  <c r="BZ604" i="82" s="1"/>
  <c r="BN604" i="82"/>
  <c r="CA604" i="82" s="1"/>
  <c r="BO604" i="82"/>
  <c r="CB604" i="82" s="1"/>
  <c r="BP604" i="82"/>
  <c r="CC604" i="82" s="1"/>
  <c r="BQ604" i="82"/>
  <c r="CD604" i="82" s="1"/>
  <c r="BR604" i="82"/>
  <c r="CE604" i="82" s="1"/>
  <c r="BS604" i="82"/>
  <c r="CF604" i="82" s="1"/>
  <c r="BH605" i="82"/>
  <c r="BI605" i="82"/>
  <c r="BJ605" i="82"/>
  <c r="BK605" i="82"/>
  <c r="BL605" i="82"/>
  <c r="BY605" i="82" s="1"/>
  <c r="BM605" i="82"/>
  <c r="BZ605" i="82" s="1"/>
  <c r="BN605" i="82"/>
  <c r="CA605" i="82" s="1"/>
  <c r="BO605" i="82"/>
  <c r="CB605" i="82" s="1"/>
  <c r="BP605" i="82"/>
  <c r="CC605" i="82" s="1"/>
  <c r="BQ605" i="82"/>
  <c r="CD605" i="82" s="1"/>
  <c r="BR605" i="82"/>
  <c r="CE605" i="82" s="1"/>
  <c r="BS605" i="82"/>
  <c r="CF605" i="82" s="1"/>
  <c r="BH606" i="82"/>
  <c r="BI606" i="82"/>
  <c r="BJ606" i="82"/>
  <c r="BK606" i="82"/>
  <c r="BL606" i="82"/>
  <c r="BY606" i="82" s="1"/>
  <c r="BM606" i="82"/>
  <c r="BZ606" i="82" s="1"/>
  <c r="BN606" i="82"/>
  <c r="CA606" i="82" s="1"/>
  <c r="BO606" i="82"/>
  <c r="CB606" i="82" s="1"/>
  <c r="BP606" i="82"/>
  <c r="CC606" i="82" s="1"/>
  <c r="BQ606" i="82"/>
  <c r="CD606" i="82" s="1"/>
  <c r="BR606" i="82"/>
  <c r="CE606" i="82" s="1"/>
  <c r="BS606" i="82"/>
  <c r="CF606" i="82" s="1"/>
  <c r="BH607" i="82"/>
  <c r="BI607" i="82"/>
  <c r="BJ607" i="82"/>
  <c r="BK607" i="82"/>
  <c r="BL607" i="82"/>
  <c r="BY607" i="82" s="1"/>
  <c r="BM607" i="82"/>
  <c r="BZ607" i="82" s="1"/>
  <c r="BN607" i="82"/>
  <c r="CA607" i="82" s="1"/>
  <c r="BO607" i="82"/>
  <c r="CB607" i="82" s="1"/>
  <c r="BP607" i="82"/>
  <c r="CC607" i="82" s="1"/>
  <c r="BQ607" i="82"/>
  <c r="CD607" i="82" s="1"/>
  <c r="BR607" i="82"/>
  <c r="CE607" i="82" s="1"/>
  <c r="BS607" i="82"/>
  <c r="CF607" i="82" s="1"/>
  <c r="BH608" i="82"/>
  <c r="BI608" i="82"/>
  <c r="BJ608" i="82"/>
  <c r="BK608" i="82"/>
  <c r="BL608" i="82"/>
  <c r="BY608" i="82" s="1"/>
  <c r="BM608" i="82"/>
  <c r="BZ608" i="82" s="1"/>
  <c r="BN608" i="82"/>
  <c r="CA608" i="82" s="1"/>
  <c r="BO608" i="82"/>
  <c r="CB608" i="82" s="1"/>
  <c r="BP608" i="82"/>
  <c r="CC608" i="82" s="1"/>
  <c r="BQ608" i="82"/>
  <c r="CD608" i="82" s="1"/>
  <c r="BR608" i="82"/>
  <c r="CE608" i="82" s="1"/>
  <c r="BS608" i="82"/>
  <c r="CF608" i="82" s="1"/>
  <c r="BH609" i="82"/>
  <c r="BI609" i="82"/>
  <c r="BJ609" i="82"/>
  <c r="BK609" i="82"/>
  <c r="BL609" i="82"/>
  <c r="BY609" i="82" s="1"/>
  <c r="BM609" i="82"/>
  <c r="BZ609" i="82" s="1"/>
  <c r="BN609" i="82"/>
  <c r="CA609" i="82" s="1"/>
  <c r="BO609" i="82"/>
  <c r="CB609" i="82" s="1"/>
  <c r="BP609" i="82"/>
  <c r="CC609" i="82" s="1"/>
  <c r="BQ609" i="82"/>
  <c r="CD609" i="82" s="1"/>
  <c r="BR609" i="82"/>
  <c r="CE609" i="82" s="1"/>
  <c r="BS609" i="82"/>
  <c r="CF609" i="82" s="1"/>
  <c r="BH610" i="82"/>
  <c r="BI610" i="82"/>
  <c r="BJ610" i="82"/>
  <c r="BK610" i="82"/>
  <c r="BL610" i="82"/>
  <c r="BY610" i="82" s="1"/>
  <c r="BM610" i="82"/>
  <c r="BZ610" i="82" s="1"/>
  <c r="BN610" i="82"/>
  <c r="CA610" i="82" s="1"/>
  <c r="BO610" i="82"/>
  <c r="CB610" i="82" s="1"/>
  <c r="BP610" i="82"/>
  <c r="CC610" i="82" s="1"/>
  <c r="BQ610" i="82"/>
  <c r="CD610" i="82" s="1"/>
  <c r="BR610" i="82"/>
  <c r="CE610" i="82" s="1"/>
  <c r="BS610" i="82"/>
  <c r="CF610" i="82" s="1"/>
  <c r="BH611" i="82"/>
  <c r="BI611" i="82"/>
  <c r="BJ611" i="82"/>
  <c r="BK611" i="82"/>
  <c r="BL611" i="82"/>
  <c r="BY611" i="82" s="1"/>
  <c r="BM611" i="82"/>
  <c r="BZ611" i="82" s="1"/>
  <c r="BN611" i="82"/>
  <c r="CA611" i="82" s="1"/>
  <c r="BO611" i="82"/>
  <c r="CB611" i="82" s="1"/>
  <c r="BP611" i="82"/>
  <c r="CC611" i="82" s="1"/>
  <c r="BQ611" i="82"/>
  <c r="CD611" i="82" s="1"/>
  <c r="BR611" i="82"/>
  <c r="CE611" i="82" s="1"/>
  <c r="BS611" i="82"/>
  <c r="CF611" i="82" s="1"/>
  <c r="BH612" i="82"/>
  <c r="BI612" i="82"/>
  <c r="BJ612" i="82"/>
  <c r="BK612" i="82"/>
  <c r="BL612" i="82"/>
  <c r="BY612" i="82" s="1"/>
  <c r="BM612" i="82"/>
  <c r="BZ612" i="82" s="1"/>
  <c r="BN612" i="82"/>
  <c r="CA612" i="82" s="1"/>
  <c r="BO612" i="82"/>
  <c r="CB612" i="82" s="1"/>
  <c r="BP612" i="82"/>
  <c r="CC612" i="82" s="1"/>
  <c r="BQ612" i="82"/>
  <c r="CD612" i="82" s="1"/>
  <c r="BR612" i="82"/>
  <c r="CE612" i="82" s="1"/>
  <c r="BS612" i="82"/>
  <c r="CF612" i="82" s="1"/>
  <c r="BH613" i="82"/>
  <c r="BI613" i="82"/>
  <c r="BJ613" i="82"/>
  <c r="BK613" i="82"/>
  <c r="BL613" i="82"/>
  <c r="BY613" i="82" s="1"/>
  <c r="BM613" i="82"/>
  <c r="BZ613" i="82" s="1"/>
  <c r="BN613" i="82"/>
  <c r="CA613" i="82" s="1"/>
  <c r="BO613" i="82"/>
  <c r="CB613" i="82" s="1"/>
  <c r="BP613" i="82"/>
  <c r="CC613" i="82" s="1"/>
  <c r="BQ613" i="82"/>
  <c r="CD613" i="82" s="1"/>
  <c r="BR613" i="82"/>
  <c r="CE613" i="82" s="1"/>
  <c r="BS613" i="82"/>
  <c r="CF613" i="82" s="1"/>
  <c r="BH614" i="82"/>
  <c r="BI614" i="82"/>
  <c r="BJ614" i="82"/>
  <c r="BK614" i="82"/>
  <c r="BL614" i="82"/>
  <c r="BY614" i="82" s="1"/>
  <c r="BM614" i="82"/>
  <c r="BZ614" i="82" s="1"/>
  <c r="BN614" i="82"/>
  <c r="CA614" i="82" s="1"/>
  <c r="BO614" i="82"/>
  <c r="CB614" i="82" s="1"/>
  <c r="BP614" i="82"/>
  <c r="CC614" i="82" s="1"/>
  <c r="BQ614" i="82"/>
  <c r="CD614" i="82" s="1"/>
  <c r="BR614" i="82"/>
  <c r="CE614" i="82" s="1"/>
  <c r="BS614" i="82"/>
  <c r="CF614" i="82" s="1"/>
  <c r="BH615" i="82"/>
  <c r="BI615" i="82"/>
  <c r="BJ615" i="82"/>
  <c r="BK615" i="82"/>
  <c r="BL615" i="82"/>
  <c r="BY615" i="82" s="1"/>
  <c r="BM615" i="82"/>
  <c r="BZ615" i="82" s="1"/>
  <c r="BN615" i="82"/>
  <c r="CA615" i="82" s="1"/>
  <c r="BO615" i="82"/>
  <c r="CB615" i="82" s="1"/>
  <c r="BP615" i="82"/>
  <c r="CC615" i="82" s="1"/>
  <c r="BQ615" i="82"/>
  <c r="CD615" i="82" s="1"/>
  <c r="BR615" i="82"/>
  <c r="CE615" i="82" s="1"/>
  <c r="BS615" i="82"/>
  <c r="CF615" i="82" s="1"/>
  <c r="BH616" i="82"/>
  <c r="BI616" i="82"/>
  <c r="BJ616" i="82"/>
  <c r="BK616" i="82"/>
  <c r="BL616" i="82"/>
  <c r="BY616" i="82" s="1"/>
  <c r="BM616" i="82"/>
  <c r="BZ616" i="82" s="1"/>
  <c r="BN616" i="82"/>
  <c r="CA616" i="82" s="1"/>
  <c r="BO616" i="82"/>
  <c r="CB616" i="82" s="1"/>
  <c r="BP616" i="82"/>
  <c r="CC616" i="82" s="1"/>
  <c r="BQ616" i="82"/>
  <c r="CD616" i="82" s="1"/>
  <c r="BR616" i="82"/>
  <c r="CE616" i="82" s="1"/>
  <c r="BS616" i="82"/>
  <c r="CF616" i="82" s="1"/>
  <c r="BH617" i="82"/>
  <c r="BI617" i="82"/>
  <c r="BJ617" i="82"/>
  <c r="BK617" i="82"/>
  <c r="BL617" i="82"/>
  <c r="BY617" i="82" s="1"/>
  <c r="BM617" i="82"/>
  <c r="BZ617" i="82" s="1"/>
  <c r="BN617" i="82"/>
  <c r="CA617" i="82" s="1"/>
  <c r="BO617" i="82"/>
  <c r="CB617" i="82" s="1"/>
  <c r="BP617" i="82"/>
  <c r="CC617" i="82" s="1"/>
  <c r="BQ617" i="82"/>
  <c r="CD617" i="82" s="1"/>
  <c r="BR617" i="82"/>
  <c r="CE617" i="82" s="1"/>
  <c r="BS617" i="82"/>
  <c r="CF617" i="82" s="1"/>
  <c r="BH618" i="82"/>
  <c r="BI618" i="82"/>
  <c r="BJ618" i="82"/>
  <c r="BK618" i="82"/>
  <c r="BL618" i="82"/>
  <c r="BY618" i="82" s="1"/>
  <c r="BM618" i="82"/>
  <c r="BZ618" i="82" s="1"/>
  <c r="BN618" i="82"/>
  <c r="CA618" i="82" s="1"/>
  <c r="BO618" i="82"/>
  <c r="CB618" i="82" s="1"/>
  <c r="BP618" i="82"/>
  <c r="CC618" i="82" s="1"/>
  <c r="BQ618" i="82"/>
  <c r="CD618" i="82" s="1"/>
  <c r="BR618" i="82"/>
  <c r="CE618" i="82" s="1"/>
  <c r="BS618" i="82"/>
  <c r="CF618" i="82" s="1"/>
  <c r="BH619" i="82"/>
  <c r="BI619" i="82"/>
  <c r="BJ619" i="82"/>
  <c r="BK619" i="82"/>
  <c r="BL619" i="82"/>
  <c r="BY619" i="82" s="1"/>
  <c r="BM619" i="82"/>
  <c r="BZ619" i="82" s="1"/>
  <c r="BN619" i="82"/>
  <c r="CA619" i="82" s="1"/>
  <c r="BO619" i="82"/>
  <c r="CB619" i="82" s="1"/>
  <c r="BP619" i="82"/>
  <c r="CC619" i="82" s="1"/>
  <c r="BQ619" i="82"/>
  <c r="CD619" i="82" s="1"/>
  <c r="BR619" i="82"/>
  <c r="CE619" i="82" s="1"/>
  <c r="BS619" i="82"/>
  <c r="CF619" i="82" s="1"/>
  <c r="BH620" i="82"/>
  <c r="BI620" i="82"/>
  <c r="BJ620" i="82"/>
  <c r="BK620" i="82"/>
  <c r="BL620" i="82"/>
  <c r="BY620" i="82" s="1"/>
  <c r="BM620" i="82"/>
  <c r="BZ620" i="82" s="1"/>
  <c r="BN620" i="82"/>
  <c r="CA620" i="82" s="1"/>
  <c r="BO620" i="82"/>
  <c r="CB620" i="82" s="1"/>
  <c r="BP620" i="82"/>
  <c r="CC620" i="82" s="1"/>
  <c r="BQ620" i="82"/>
  <c r="CD620" i="82" s="1"/>
  <c r="BR620" i="82"/>
  <c r="CE620" i="82" s="1"/>
  <c r="BS620" i="82"/>
  <c r="CF620" i="82" s="1"/>
  <c r="BH621" i="82"/>
  <c r="BI621" i="82"/>
  <c r="BJ621" i="82"/>
  <c r="BK621" i="82"/>
  <c r="BL621" i="82"/>
  <c r="BY621" i="82" s="1"/>
  <c r="BM621" i="82"/>
  <c r="BZ621" i="82" s="1"/>
  <c r="BN621" i="82"/>
  <c r="CA621" i="82" s="1"/>
  <c r="BO621" i="82"/>
  <c r="CB621" i="82" s="1"/>
  <c r="BP621" i="82"/>
  <c r="CC621" i="82" s="1"/>
  <c r="BQ621" i="82"/>
  <c r="CD621" i="82" s="1"/>
  <c r="BR621" i="82"/>
  <c r="CE621" i="82" s="1"/>
  <c r="BS621" i="82"/>
  <c r="CF621" i="82" s="1"/>
  <c r="BH622" i="82"/>
  <c r="BI622" i="82"/>
  <c r="BJ622" i="82"/>
  <c r="BK622" i="82"/>
  <c r="BL622" i="82"/>
  <c r="BY622" i="82" s="1"/>
  <c r="BM622" i="82"/>
  <c r="BZ622" i="82" s="1"/>
  <c r="BN622" i="82"/>
  <c r="CA622" i="82" s="1"/>
  <c r="BO622" i="82"/>
  <c r="CB622" i="82" s="1"/>
  <c r="BP622" i="82"/>
  <c r="CC622" i="82" s="1"/>
  <c r="BQ622" i="82"/>
  <c r="CD622" i="82" s="1"/>
  <c r="BR622" i="82"/>
  <c r="CE622" i="82" s="1"/>
  <c r="BS622" i="82"/>
  <c r="CF622" i="82" s="1"/>
  <c r="BH623" i="82"/>
  <c r="BI623" i="82"/>
  <c r="BJ623" i="82"/>
  <c r="BK623" i="82"/>
  <c r="BL623" i="82"/>
  <c r="BY623" i="82" s="1"/>
  <c r="BM623" i="82"/>
  <c r="BZ623" i="82" s="1"/>
  <c r="BN623" i="82"/>
  <c r="CA623" i="82" s="1"/>
  <c r="BO623" i="82"/>
  <c r="CB623" i="82" s="1"/>
  <c r="BP623" i="82"/>
  <c r="CC623" i="82" s="1"/>
  <c r="BQ623" i="82"/>
  <c r="CD623" i="82" s="1"/>
  <c r="BR623" i="82"/>
  <c r="CE623" i="82" s="1"/>
  <c r="BS623" i="82"/>
  <c r="CF623" i="82" s="1"/>
  <c r="BH624" i="82"/>
  <c r="BI624" i="82"/>
  <c r="BJ624" i="82"/>
  <c r="BK624" i="82"/>
  <c r="BL624" i="82"/>
  <c r="BY624" i="82" s="1"/>
  <c r="BM624" i="82"/>
  <c r="BZ624" i="82" s="1"/>
  <c r="BN624" i="82"/>
  <c r="CA624" i="82" s="1"/>
  <c r="BO624" i="82"/>
  <c r="CB624" i="82" s="1"/>
  <c r="BP624" i="82"/>
  <c r="CC624" i="82" s="1"/>
  <c r="BQ624" i="82"/>
  <c r="CD624" i="82" s="1"/>
  <c r="BR624" i="82"/>
  <c r="CE624" i="82" s="1"/>
  <c r="BS624" i="82"/>
  <c r="CF624" i="82" s="1"/>
  <c r="BH625" i="82"/>
  <c r="BI625" i="82"/>
  <c r="BJ625" i="82"/>
  <c r="BK625" i="82"/>
  <c r="BL625" i="82"/>
  <c r="BY625" i="82" s="1"/>
  <c r="BM625" i="82"/>
  <c r="BZ625" i="82" s="1"/>
  <c r="BN625" i="82"/>
  <c r="CA625" i="82" s="1"/>
  <c r="BO625" i="82"/>
  <c r="CB625" i="82" s="1"/>
  <c r="BP625" i="82"/>
  <c r="CC625" i="82" s="1"/>
  <c r="BQ625" i="82"/>
  <c r="CD625" i="82" s="1"/>
  <c r="BR625" i="82"/>
  <c r="CE625" i="82" s="1"/>
  <c r="BS625" i="82"/>
  <c r="CF625" i="82" s="1"/>
  <c r="BH626" i="82"/>
  <c r="BI626" i="82"/>
  <c r="BJ626" i="82"/>
  <c r="BK626" i="82"/>
  <c r="BL626" i="82"/>
  <c r="BY626" i="82" s="1"/>
  <c r="BM626" i="82"/>
  <c r="BZ626" i="82" s="1"/>
  <c r="BN626" i="82"/>
  <c r="CA626" i="82" s="1"/>
  <c r="BO626" i="82"/>
  <c r="CB626" i="82" s="1"/>
  <c r="BP626" i="82"/>
  <c r="CC626" i="82" s="1"/>
  <c r="BQ626" i="82"/>
  <c r="CD626" i="82" s="1"/>
  <c r="BR626" i="82"/>
  <c r="CE626" i="82" s="1"/>
  <c r="BS626" i="82"/>
  <c r="CF626" i="82" s="1"/>
  <c r="BH627" i="82"/>
  <c r="BI627" i="82"/>
  <c r="BJ627" i="82"/>
  <c r="BK627" i="82"/>
  <c r="BL627" i="82"/>
  <c r="BY627" i="82" s="1"/>
  <c r="BM627" i="82"/>
  <c r="BZ627" i="82" s="1"/>
  <c r="BN627" i="82"/>
  <c r="CA627" i="82" s="1"/>
  <c r="BO627" i="82"/>
  <c r="CB627" i="82" s="1"/>
  <c r="BP627" i="82"/>
  <c r="CC627" i="82" s="1"/>
  <c r="BQ627" i="82"/>
  <c r="CD627" i="82" s="1"/>
  <c r="BR627" i="82"/>
  <c r="CE627" i="82" s="1"/>
  <c r="BS627" i="82"/>
  <c r="CF627" i="82" s="1"/>
  <c r="BH628" i="82"/>
  <c r="BI628" i="82"/>
  <c r="BJ628" i="82"/>
  <c r="BK628" i="82"/>
  <c r="BL628" i="82"/>
  <c r="BY628" i="82" s="1"/>
  <c r="BM628" i="82"/>
  <c r="BZ628" i="82" s="1"/>
  <c r="BN628" i="82"/>
  <c r="CA628" i="82" s="1"/>
  <c r="BO628" i="82"/>
  <c r="CB628" i="82" s="1"/>
  <c r="BP628" i="82"/>
  <c r="CC628" i="82" s="1"/>
  <c r="BQ628" i="82"/>
  <c r="CD628" i="82" s="1"/>
  <c r="BR628" i="82"/>
  <c r="CE628" i="82" s="1"/>
  <c r="BS628" i="82"/>
  <c r="CF628" i="82" s="1"/>
  <c r="BH629" i="82"/>
  <c r="BI629" i="82"/>
  <c r="BJ629" i="82"/>
  <c r="BK629" i="82"/>
  <c r="BL629" i="82"/>
  <c r="BY629" i="82" s="1"/>
  <c r="BM629" i="82"/>
  <c r="BZ629" i="82" s="1"/>
  <c r="BN629" i="82"/>
  <c r="CA629" i="82" s="1"/>
  <c r="BO629" i="82"/>
  <c r="CB629" i="82" s="1"/>
  <c r="BP629" i="82"/>
  <c r="CC629" i="82" s="1"/>
  <c r="BQ629" i="82"/>
  <c r="CD629" i="82" s="1"/>
  <c r="BR629" i="82"/>
  <c r="CE629" i="82" s="1"/>
  <c r="BS629" i="82"/>
  <c r="CF629" i="82" s="1"/>
  <c r="BH630" i="82"/>
  <c r="BI630" i="82"/>
  <c r="BJ630" i="82"/>
  <c r="BK630" i="82"/>
  <c r="BL630" i="82"/>
  <c r="BY630" i="82" s="1"/>
  <c r="BM630" i="82"/>
  <c r="BZ630" i="82" s="1"/>
  <c r="BN630" i="82"/>
  <c r="CA630" i="82" s="1"/>
  <c r="BO630" i="82"/>
  <c r="CB630" i="82" s="1"/>
  <c r="BP630" i="82"/>
  <c r="CC630" i="82" s="1"/>
  <c r="BQ630" i="82"/>
  <c r="CD630" i="82" s="1"/>
  <c r="BR630" i="82"/>
  <c r="CE630" i="82" s="1"/>
  <c r="BS630" i="82"/>
  <c r="CF630" i="82" s="1"/>
  <c r="BH631" i="82"/>
  <c r="BI631" i="82"/>
  <c r="BJ631" i="82"/>
  <c r="BK631" i="82"/>
  <c r="BL631" i="82"/>
  <c r="BY631" i="82" s="1"/>
  <c r="BM631" i="82"/>
  <c r="BZ631" i="82" s="1"/>
  <c r="BN631" i="82"/>
  <c r="CA631" i="82" s="1"/>
  <c r="BO631" i="82"/>
  <c r="CB631" i="82" s="1"/>
  <c r="BP631" i="82"/>
  <c r="CC631" i="82" s="1"/>
  <c r="BQ631" i="82"/>
  <c r="CD631" i="82" s="1"/>
  <c r="BR631" i="82"/>
  <c r="CE631" i="82" s="1"/>
  <c r="BS631" i="82"/>
  <c r="CF631" i="82" s="1"/>
  <c r="BH632" i="82"/>
  <c r="BI632" i="82"/>
  <c r="BJ632" i="82"/>
  <c r="BK632" i="82"/>
  <c r="BL632" i="82"/>
  <c r="BY632" i="82" s="1"/>
  <c r="BM632" i="82"/>
  <c r="BZ632" i="82" s="1"/>
  <c r="BN632" i="82"/>
  <c r="CA632" i="82" s="1"/>
  <c r="BO632" i="82"/>
  <c r="CB632" i="82" s="1"/>
  <c r="BP632" i="82"/>
  <c r="CC632" i="82" s="1"/>
  <c r="BQ632" i="82"/>
  <c r="CD632" i="82" s="1"/>
  <c r="BR632" i="82"/>
  <c r="CE632" i="82" s="1"/>
  <c r="BS632" i="82"/>
  <c r="CF632" i="82" s="1"/>
  <c r="BH633" i="82"/>
  <c r="BI633" i="82"/>
  <c r="BJ633" i="82"/>
  <c r="BK633" i="82"/>
  <c r="BL633" i="82"/>
  <c r="BY633" i="82" s="1"/>
  <c r="BM633" i="82"/>
  <c r="BZ633" i="82" s="1"/>
  <c r="BN633" i="82"/>
  <c r="CA633" i="82" s="1"/>
  <c r="BO633" i="82"/>
  <c r="CB633" i="82" s="1"/>
  <c r="BP633" i="82"/>
  <c r="CC633" i="82" s="1"/>
  <c r="BQ633" i="82"/>
  <c r="CD633" i="82" s="1"/>
  <c r="BR633" i="82"/>
  <c r="CE633" i="82" s="1"/>
  <c r="BS633" i="82"/>
  <c r="CF633" i="82" s="1"/>
  <c r="BH634" i="82"/>
  <c r="BI634" i="82"/>
  <c r="BJ634" i="82"/>
  <c r="BK634" i="82"/>
  <c r="BL634" i="82"/>
  <c r="BY634" i="82" s="1"/>
  <c r="BM634" i="82"/>
  <c r="BZ634" i="82" s="1"/>
  <c r="BN634" i="82"/>
  <c r="CA634" i="82" s="1"/>
  <c r="BO634" i="82"/>
  <c r="CB634" i="82" s="1"/>
  <c r="BP634" i="82"/>
  <c r="CC634" i="82" s="1"/>
  <c r="BQ634" i="82"/>
  <c r="CD634" i="82" s="1"/>
  <c r="BR634" i="82"/>
  <c r="CE634" i="82" s="1"/>
  <c r="BS634" i="82"/>
  <c r="CF634" i="82" s="1"/>
  <c r="BH635" i="82"/>
  <c r="BI635" i="82"/>
  <c r="BJ635" i="82"/>
  <c r="BK635" i="82"/>
  <c r="BL635" i="82"/>
  <c r="BY635" i="82" s="1"/>
  <c r="BM635" i="82"/>
  <c r="BZ635" i="82" s="1"/>
  <c r="BN635" i="82"/>
  <c r="CA635" i="82" s="1"/>
  <c r="BO635" i="82"/>
  <c r="CB635" i="82" s="1"/>
  <c r="BP635" i="82"/>
  <c r="CC635" i="82" s="1"/>
  <c r="BQ635" i="82"/>
  <c r="CD635" i="82" s="1"/>
  <c r="BR635" i="82"/>
  <c r="CE635" i="82" s="1"/>
  <c r="BS635" i="82"/>
  <c r="CF635" i="82" s="1"/>
  <c r="BH636" i="82"/>
  <c r="BI636" i="82"/>
  <c r="BJ636" i="82"/>
  <c r="BK636" i="82"/>
  <c r="BL636" i="82"/>
  <c r="BY636" i="82" s="1"/>
  <c r="BM636" i="82"/>
  <c r="BZ636" i="82" s="1"/>
  <c r="BN636" i="82"/>
  <c r="CA636" i="82" s="1"/>
  <c r="BO636" i="82"/>
  <c r="CB636" i="82" s="1"/>
  <c r="BP636" i="82"/>
  <c r="CC636" i="82" s="1"/>
  <c r="BQ636" i="82"/>
  <c r="CD636" i="82" s="1"/>
  <c r="BR636" i="82"/>
  <c r="CE636" i="82" s="1"/>
  <c r="BS636" i="82"/>
  <c r="CF636" i="82" s="1"/>
  <c r="BH637" i="82"/>
  <c r="BI637" i="82"/>
  <c r="BJ637" i="82"/>
  <c r="BK637" i="82"/>
  <c r="BL637" i="82"/>
  <c r="BY637" i="82" s="1"/>
  <c r="BM637" i="82"/>
  <c r="BZ637" i="82" s="1"/>
  <c r="BN637" i="82"/>
  <c r="CA637" i="82" s="1"/>
  <c r="BO637" i="82"/>
  <c r="CB637" i="82" s="1"/>
  <c r="BP637" i="82"/>
  <c r="CC637" i="82" s="1"/>
  <c r="BQ637" i="82"/>
  <c r="CD637" i="82" s="1"/>
  <c r="BR637" i="82"/>
  <c r="CE637" i="82" s="1"/>
  <c r="BS637" i="82"/>
  <c r="CF637" i="82" s="1"/>
  <c r="BH638" i="82"/>
  <c r="BI638" i="82"/>
  <c r="BJ638" i="82"/>
  <c r="BK638" i="82"/>
  <c r="BL638" i="82"/>
  <c r="BY638" i="82" s="1"/>
  <c r="BM638" i="82"/>
  <c r="BZ638" i="82" s="1"/>
  <c r="BN638" i="82"/>
  <c r="CA638" i="82" s="1"/>
  <c r="BO638" i="82"/>
  <c r="CB638" i="82" s="1"/>
  <c r="BP638" i="82"/>
  <c r="CC638" i="82" s="1"/>
  <c r="BQ638" i="82"/>
  <c r="CD638" i="82" s="1"/>
  <c r="BR638" i="82"/>
  <c r="CE638" i="82" s="1"/>
  <c r="BS638" i="82"/>
  <c r="CF638" i="82" s="1"/>
  <c r="BH639" i="82"/>
  <c r="BI639" i="82"/>
  <c r="BJ639" i="82"/>
  <c r="BK639" i="82"/>
  <c r="BL639" i="82"/>
  <c r="BY639" i="82" s="1"/>
  <c r="BM639" i="82"/>
  <c r="BZ639" i="82" s="1"/>
  <c r="BN639" i="82"/>
  <c r="CA639" i="82" s="1"/>
  <c r="BO639" i="82"/>
  <c r="CB639" i="82" s="1"/>
  <c r="BP639" i="82"/>
  <c r="CC639" i="82" s="1"/>
  <c r="BQ639" i="82"/>
  <c r="CD639" i="82" s="1"/>
  <c r="BR639" i="82"/>
  <c r="CE639" i="82" s="1"/>
  <c r="BS639" i="82"/>
  <c r="CF639" i="82" s="1"/>
  <c r="BH640" i="82"/>
  <c r="BI640" i="82"/>
  <c r="BJ640" i="82"/>
  <c r="BK640" i="82"/>
  <c r="BL640" i="82"/>
  <c r="BY640" i="82" s="1"/>
  <c r="BM640" i="82"/>
  <c r="BZ640" i="82" s="1"/>
  <c r="BN640" i="82"/>
  <c r="CA640" i="82" s="1"/>
  <c r="BO640" i="82"/>
  <c r="CB640" i="82" s="1"/>
  <c r="BP640" i="82"/>
  <c r="CC640" i="82" s="1"/>
  <c r="BQ640" i="82"/>
  <c r="CD640" i="82" s="1"/>
  <c r="BR640" i="82"/>
  <c r="CE640" i="82" s="1"/>
  <c r="BS640" i="82"/>
  <c r="CF640" i="82" s="1"/>
  <c r="BH641" i="82"/>
  <c r="BI641" i="82"/>
  <c r="BJ641" i="82"/>
  <c r="BK641" i="82"/>
  <c r="BL641" i="82"/>
  <c r="BY641" i="82" s="1"/>
  <c r="BM641" i="82"/>
  <c r="BZ641" i="82" s="1"/>
  <c r="BN641" i="82"/>
  <c r="CA641" i="82" s="1"/>
  <c r="BO641" i="82"/>
  <c r="CB641" i="82" s="1"/>
  <c r="BP641" i="82"/>
  <c r="CC641" i="82" s="1"/>
  <c r="BQ641" i="82"/>
  <c r="CD641" i="82" s="1"/>
  <c r="BR641" i="82"/>
  <c r="CE641" i="82" s="1"/>
  <c r="BS641" i="82"/>
  <c r="CF641" i="82" s="1"/>
  <c r="BH642" i="82"/>
  <c r="BI642" i="82"/>
  <c r="BJ642" i="82"/>
  <c r="BK642" i="82"/>
  <c r="BL642" i="82"/>
  <c r="BY642" i="82" s="1"/>
  <c r="BM642" i="82"/>
  <c r="BZ642" i="82" s="1"/>
  <c r="BN642" i="82"/>
  <c r="CA642" i="82" s="1"/>
  <c r="BO642" i="82"/>
  <c r="CB642" i="82" s="1"/>
  <c r="BP642" i="82"/>
  <c r="CC642" i="82" s="1"/>
  <c r="BQ642" i="82"/>
  <c r="CD642" i="82" s="1"/>
  <c r="BR642" i="82"/>
  <c r="CE642" i="82" s="1"/>
  <c r="BS642" i="82"/>
  <c r="CF642" i="82" s="1"/>
  <c r="BH643" i="82"/>
  <c r="BI643" i="82"/>
  <c r="BJ643" i="82"/>
  <c r="BK643" i="82"/>
  <c r="BL643" i="82"/>
  <c r="BY643" i="82" s="1"/>
  <c r="BM643" i="82"/>
  <c r="BZ643" i="82" s="1"/>
  <c r="BN643" i="82"/>
  <c r="CA643" i="82" s="1"/>
  <c r="BO643" i="82"/>
  <c r="CB643" i="82" s="1"/>
  <c r="BP643" i="82"/>
  <c r="CC643" i="82" s="1"/>
  <c r="BQ643" i="82"/>
  <c r="CD643" i="82" s="1"/>
  <c r="BR643" i="82"/>
  <c r="CE643" i="82" s="1"/>
  <c r="BS643" i="82"/>
  <c r="CF643" i="82" s="1"/>
  <c r="BH644" i="82"/>
  <c r="BI644" i="82"/>
  <c r="BJ644" i="82"/>
  <c r="BK644" i="82"/>
  <c r="BL644" i="82"/>
  <c r="BY644" i="82" s="1"/>
  <c r="BM644" i="82"/>
  <c r="BZ644" i="82" s="1"/>
  <c r="BN644" i="82"/>
  <c r="CA644" i="82" s="1"/>
  <c r="BO644" i="82"/>
  <c r="CB644" i="82" s="1"/>
  <c r="BP644" i="82"/>
  <c r="CC644" i="82" s="1"/>
  <c r="BQ644" i="82"/>
  <c r="CD644" i="82" s="1"/>
  <c r="BR644" i="82"/>
  <c r="CE644" i="82" s="1"/>
  <c r="BS644" i="82"/>
  <c r="CF644" i="82" s="1"/>
  <c r="BH645" i="82"/>
  <c r="BI645" i="82"/>
  <c r="BJ645" i="82"/>
  <c r="BK645" i="82"/>
  <c r="BL645" i="82"/>
  <c r="BY645" i="82" s="1"/>
  <c r="BM645" i="82"/>
  <c r="BZ645" i="82" s="1"/>
  <c r="BN645" i="82"/>
  <c r="CA645" i="82" s="1"/>
  <c r="BO645" i="82"/>
  <c r="CB645" i="82" s="1"/>
  <c r="BP645" i="82"/>
  <c r="CC645" i="82" s="1"/>
  <c r="BQ645" i="82"/>
  <c r="CD645" i="82" s="1"/>
  <c r="BR645" i="82"/>
  <c r="CE645" i="82" s="1"/>
  <c r="BS645" i="82"/>
  <c r="CF645" i="82" s="1"/>
  <c r="BH646" i="82"/>
  <c r="BI646" i="82"/>
  <c r="BJ646" i="82"/>
  <c r="BK646" i="82"/>
  <c r="BL646" i="82"/>
  <c r="BY646" i="82" s="1"/>
  <c r="BM646" i="82"/>
  <c r="BZ646" i="82" s="1"/>
  <c r="BN646" i="82"/>
  <c r="CA646" i="82" s="1"/>
  <c r="BO646" i="82"/>
  <c r="CB646" i="82" s="1"/>
  <c r="BP646" i="82"/>
  <c r="CC646" i="82" s="1"/>
  <c r="BQ646" i="82"/>
  <c r="CD646" i="82" s="1"/>
  <c r="BR646" i="82"/>
  <c r="CE646" i="82" s="1"/>
  <c r="BS646" i="82"/>
  <c r="CF646" i="82" s="1"/>
  <c r="BH647" i="82"/>
  <c r="BI647" i="82"/>
  <c r="BJ647" i="82"/>
  <c r="BK647" i="82"/>
  <c r="BL647" i="82"/>
  <c r="BY647" i="82" s="1"/>
  <c r="BM647" i="82"/>
  <c r="BZ647" i="82" s="1"/>
  <c r="BN647" i="82"/>
  <c r="CA647" i="82" s="1"/>
  <c r="BO647" i="82"/>
  <c r="CB647" i="82" s="1"/>
  <c r="BP647" i="82"/>
  <c r="CC647" i="82" s="1"/>
  <c r="BQ647" i="82"/>
  <c r="CD647" i="82" s="1"/>
  <c r="BR647" i="82"/>
  <c r="CE647" i="82" s="1"/>
  <c r="BS647" i="82"/>
  <c r="CF647" i="82" s="1"/>
  <c r="BH648" i="82"/>
  <c r="BI648" i="82"/>
  <c r="BJ648" i="82"/>
  <c r="BK648" i="82"/>
  <c r="BL648" i="82"/>
  <c r="BY648" i="82" s="1"/>
  <c r="BM648" i="82"/>
  <c r="BZ648" i="82" s="1"/>
  <c r="BN648" i="82"/>
  <c r="CA648" i="82" s="1"/>
  <c r="BO648" i="82"/>
  <c r="CB648" i="82" s="1"/>
  <c r="BP648" i="82"/>
  <c r="CC648" i="82" s="1"/>
  <c r="BQ648" i="82"/>
  <c r="CD648" i="82" s="1"/>
  <c r="BR648" i="82"/>
  <c r="CE648" i="82" s="1"/>
  <c r="BS648" i="82"/>
  <c r="CF648" i="82" s="1"/>
  <c r="BH649" i="82"/>
  <c r="BI649" i="82"/>
  <c r="BJ649" i="82"/>
  <c r="BK649" i="82"/>
  <c r="BL649" i="82"/>
  <c r="BY649" i="82" s="1"/>
  <c r="BM649" i="82"/>
  <c r="BZ649" i="82" s="1"/>
  <c r="BN649" i="82"/>
  <c r="CA649" i="82" s="1"/>
  <c r="BO649" i="82"/>
  <c r="CB649" i="82" s="1"/>
  <c r="BP649" i="82"/>
  <c r="CC649" i="82" s="1"/>
  <c r="BQ649" i="82"/>
  <c r="CD649" i="82" s="1"/>
  <c r="BR649" i="82"/>
  <c r="CE649" i="82" s="1"/>
  <c r="BS649" i="82"/>
  <c r="CF649" i="82" s="1"/>
  <c r="BH650" i="82"/>
  <c r="BI650" i="82"/>
  <c r="BJ650" i="82"/>
  <c r="BK650" i="82"/>
  <c r="BL650" i="82"/>
  <c r="BY650" i="82" s="1"/>
  <c r="BM650" i="82"/>
  <c r="BZ650" i="82" s="1"/>
  <c r="BN650" i="82"/>
  <c r="CA650" i="82" s="1"/>
  <c r="BO650" i="82"/>
  <c r="CB650" i="82" s="1"/>
  <c r="BP650" i="82"/>
  <c r="CC650" i="82" s="1"/>
  <c r="BQ650" i="82"/>
  <c r="CD650" i="82" s="1"/>
  <c r="BR650" i="82"/>
  <c r="CE650" i="82" s="1"/>
  <c r="BS650" i="82"/>
  <c r="CF650" i="82" s="1"/>
  <c r="BH651" i="82"/>
  <c r="BI651" i="82"/>
  <c r="BJ651" i="82"/>
  <c r="BK651" i="82"/>
  <c r="BL651" i="82"/>
  <c r="BY651" i="82" s="1"/>
  <c r="BM651" i="82"/>
  <c r="BZ651" i="82" s="1"/>
  <c r="BN651" i="82"/>
  <c r="CA651" i="82" s="1"/>
  <c r="BO651" i="82"/>
  <c r="CB651" i="82" s="1"/>
  <c r="BP651" i="82"/>
  <c r="CC651" i="82" s="1"/>
  <c r="BQ651" i="82"/>
  <c r="CD651" i="82" s="1"/>
  <c r="BR651" i="82"/>
  <c r="CE651" i="82" s="1"/>
  <c r="BS651" i="82"/>
  <c r="CF651" i="82" s="1"/>
  <c r="BH652" i="82"/>
  <c r="BI652" i="82"/>
  <c r="BJ652" i="82"/>
  <c r="BK652" i="82"/>
  <c r="BL652" i="82"/>
  <c r="BY652" i="82" s="1"/>
  <c r="BM652" i="82"/>
  <c r="BZ652" i="82" s="1"/>
  <c r="BN652" i="82"/>
  <c r="CA652" i="82" s="1"/>
  <c r="BO652" i="82"/>
  <c r="CB652" i="82" s="1"/>
  <c r="BP652" i="82"/>
  <c r="CC652" i="82" s="1"/>
  <c r="BQ652" i="82"/>
  <c r="CD652" i="82" s="1"/>
  <c r="BR652" i="82"/>
  <c r="CE652" i="82" s="1"/>
  <c r="BS652" i="82"/>
  <c r="CF652" i="82" s="1"/>
  <c r="BH653" i="82"/>
  <c r="BI653" i="82"/>
  <c r="BJ653" i="82"/>
  <c r="BK653" i="82"/>
  <c r="BL653" i="82"/>
  <c r="BY653" i="82" s="1"/>
  <c r="BM653" i="82"/>
  <c r="BZ653" i="82" s="1"/>
  <c r="BN653" i="82"/>
  <c r="CA653" i="82" s="1"/>
  <c r="BO653" i="82"/>
  <c r="CB653" i="82" s="1"/>
  <c r="BP653" i="82"/>
  <c r="CC653" i="82" s="1"/>
  <c r="BQ653" i="82"/>
  <c r="CD653" i="82" s="1"/>
  <c r="BR653" i="82"/>
  <c r="CE653" i="82" s="1"/>
  <c r="BS653" i="82"/>
  <c r="CF653" i="82" s="1"/>
  <c r="BH654" i="82"/>
  <c r="BI654" i="82"/>
  <c r="BJ654" i="82"/>
  <c r="BK654" i="82"/>
  <c r="BL654" i="82"/>
  <c r="BY654" i="82" s="1"/>
  <c r="BM654" i="82"/>
  <c r="BZ654" i="82" s="1"/>
  <c r="BN654" i="82"/>
  <c r="CA654" i="82" s="1"/>
  <c r="BO654" i="82"/>
  <c r="CB654" i="82" s="1"/>
  <c r="BP654" i="82"/>
  <c r="CC654" i="82" s="1"/>
  <c r="BQ654" i="82"/>
  <c r="CD654" i="82" s="1"/>
  <c r="BR654" i="82"/>
  <c r="CE654" i="82" s="1"/>
  <c r="BS654" i="82"/>
  <c r="CF654" i="82" s="1"/>
  <c r="BH655" i="82"/>
  <c r="BI655" i="82"/>
  <c r="BJ655" i="82"/>
  <c r="BK655" i="82"/>
  <c r="BL655" i="82"/>
  <c r="BY655" i="82" s="1"/>
  <c r="BM655" i="82"/>
  <c r="BZ655" i="82" s="1"/>
  <c r="BN655" i="82"/>
  <c r="CA655" i="82" s="1"/>
  <c r="BO655" i="82"/>
  <c r="CB655" i="82" s="1"/>
  <c r="BP655" i="82"/>
  <c r="CC655" i="82" s="1"/>
  <c r="BQ655" i="82"/>
  <c r="CD655" i="82" s="1"/>
  <c r="BR655" i="82"/>
  <c r="CE655" i="82" s="1"/>
  <c r="BS655" i="82"/>
  <c r="CF655" i="82" s="1"/>
  <c r="BH656" i="82"/>
  <c r="BI656" i="82"/>
  <c r="BJ656" i="82"/>
  <c r="BK656" i="82"/>
  <c r="BL656" i="82"/>
  <c r="BY656" i="82" s="1"/>
  <c r="BM656" i="82"/>
  <c r="BZ656" i="82" s="1"/>
  <c r="BN656" i="82"/>
  <c r="CA656" i="82" s="1"/>
  <c r="BO656" i="82"/>
  <c r="CB656" i="82" s="1"/>
  <c r="BP656" i="82"/>
  <c r="CC656" i="82" s="1"/>
  <c r="BQ656" i="82"/>
  <c r="CD656" i="82" s="1"/>
  <c r="BR656" i="82"/>
  <c r="CE656" i="82" s="1"/>
  <c r="BS656" i="82"/>
  <c r="CF656" i="82" s="1"/>
  <c r="BH657" i="82"/>
  <c r="BI657" i="82"/>
  <c r="BJ657" i="82"/>
  <c r="BK657" i="82"/>
  <c r="BL657" i="82"/>
  <c r="BY657" i="82" s="1"/>
  <c r="BM657" i="82"/>
  <c r="BZ657" i="82" s="1"/>
  <c r="BN657" i="82"/>
  <c r="CA657" i="82" s="1"/>
  <c r="BO657" i="82"/>
  <c r="CB657" i="82" s="1"/>
  <c r="BP657" i="82"/>
  <c r="CC657" i="82" s="1"/>
  <c r="BQ657" i="82"/>
  <c r="CD657" i="82" s="1"/>
  <c r="BR657" i="82"/>
  <c r="CE657" i="82" s="1"/>
  <c r="BS657" i="82"/>
  <c r="CF657" i="82" s="1"/>
  <c r="BH658" i="82"/>
  <c r="BI658" i="82"/>
  <c r="BJ658" i="82"/>
  <c r="BK658" i="82"/>
  <c r="BL658" i="82"/>
  <c r="BY658" i="82" s="1"/>
  <c r="BM658" i="82"/>
  <c r="BZ658" i="82" s="1"/>
  <c r="BN658" i="82"/>
  <c r="CA658" i="82" s="1"/>
  <c r="BO658" i="82"/>
  <c r="CB658" i="82" s="1"/>
  <c r="BP658" i="82"/>
  <c r="CC658" i="82" s="1"/>
  <c r="BQ658" i="82"/>
  <c r="CD658" i="82" s="1"/>
  <c r="BR658" i="82"/>
  <c r="CE658" i="82" s="1"/>
  <c r="BS658" i="82"/>
  <c r="CF658" i="82" s="1"/>
  <c r="BH659" i="82"/>
  <c r="BI659" i="82"/>
  <c r="BJ659" i="82"/>
  <c r="BK659" i="82"/>
  <c r="BL659" i="82"/>
  <c r="BY659" i="82" s="1"/>
  <c r="BM659" i="82"/>
  <c r="BZ659" i="82" s="1"/>
  <c r="BN659" i="82"/>
  <c r="CA659" i="82" s="1"/>
  <c r="BO659" i="82"/>
  <c r="CB659" i="82" s="1"/>
  <c r="BP659" i="82"/>
  <c r="CC659" i="82" s="1"/>
  <c r="BQ659" i="82"/>
  <c r="CD659" i="82" s="1"/>
  <c r="BR659" i="82"/>
  <c r="CE659" i="82" s="1"/>
  <c r="BS659" i="82"/>
  <c r="CF659" i="82" s="1"/>
  <c r="BH660" i="82"/>
  <c r="BI660" i="82"/>
  <c r="BJ660" i="82"/>
  <c r="BK660" i="82"/>
  <c r="BL660" i="82"/>
  <c r="BY660" i="82" s="1"/>
  <c r="BM660" i="82"/>
  <c r="BZ660" i="82" s="1"/>
  <c r="BN660" i="82"/>
  <c r="CA660" i="82" s="1"/>
  <c r="BO660" i="82"/>
  <c r="CB660" i="82" s="1"/>
  <c r="BP660" i="82"/>
  <c r="CC660" i="82" s="1"/>
  <c r="BQ660" i="82"/>
  <c r="CD660" i="82" s="1"/>
  <c r="BR660" i="82"/>
  <c r="CE660" i="82" s="1"/>
  <c r="BS660" i="82"/>
  <c r="CF660" i="82" s="1"/>
  <c r="BH661" i="82"/>
  <c r="BI661" i="82"/>
  <c r="BJ661" i="82"/>
  <c r="BK661" i="82"/>
  <c r="BL661" i="82"/>
  <c r="BY661" i="82" s="1"/>
  <c r="BM661" i="82"/>
  <c r="BZ661" i="82" s="1"/>
  <c r="BN661" i="82"/>
  <c r="CA661" i="82" s="1"/>
  <c r="BO661" i="82"/>
  <c r="CB661" i="82" s="1"/>
  <c r="BP661" i="82"/>
  <c r="CC661" i="82" s="1"/>
  <c r="BQ661" i="82"/>
  <c r="CD661" i="82" s="1"/>
  <c r="BR661" i="82"/>
  <c r="CE661" i="82" s="1"/>
  <c r="BS661" i="82"/>
  <c r="CF661" i="82" s="1"/>
  <c r="BH662" i="82"/>
  <c r="BI662" i="82"/>
  <c r="BJ662" i="82"/>
  <c r="BK662" i="82"/>
  <c r="BL662" i="82"/>
  <c r="BY662" i="82" s="1"/>
  <c r="BM662" i="82"/>
  <c r="BZ662" i="82" s="1"/>
  <c r="BN662" i="82"/>
  <c r="CA662" i="82" s="1"/>
  <c r="BO662" i="82"/>
  <c r="CB662" i="82" s="1"/>
  <c r="BP662" i="82"/>
  <c r="CC662" i="82" s="1"/>
  <c r="BQ662" i="82"/>
  <c r="CD662" i="82" s="1"/>
  <c r="BR662" i="82"/>
  <c r="CE662" i="82" s="1"/>
  <c r="BS662" i="82"/>
  <c r="CF662" i="82" s="1"/>
  <c r="BH663" i="82"/>
  <c r="BI663" i="82"/>
  <c r="BJ663" i="82"/>
  <c r="BK663" i="82"/>
  <c r="BL663" i="82"/>
  <c r="BY663" i="82" s="1"/>
  <c r="BM663" i="82"/>
  <c r="BZ663" i="82" s="1"/>
  <c r="BN663" i="82"/>
  <c r="CA663" i="82" s="1"/>
  <c r="BO663" i="82"/>
  <c r="CB663" i="82" s="1"/>
  <c r="BP663" i="82"/>
  <c r="CC663" i="82" s="1"/>
  <c r="BQ663" i="82"/>
  <c r="CD663" i="82" s="1"/>
  <c r="BR663" i="82"/>
  <c r="CE663" i="82" s="1"/>
  <c r="BS663" i="82"/>
  <c r="CF663" i="82" s="1"/>
  <c r="BH664" i="82"/>
  <c r="BI664" i="82"/>
  <c r="BJ664" i="82"/>
  <c r="BK664" i="82"/>
  <c r="BL664" i="82"/>
  <c r="BY664" i="82" s="1"/>
  <c r="BM664" i="82"/>
  <c r="BZ664" i="82" s="1"/>
  <c r="BN664" i="82"/>
  <c r="CA664" i="82" s="1"/>
  <c r="BO664" i="82"/>
  <c r="CB664" i="82" s="1"/>
  <c r="BP664" i="82"/>
  <c r="CC664" i="82" s="1"/>
  <c r="BQ664" i="82"/>
  <c r="CD664" i="82" s="1"/>
  <c r="BR664" i="82"/>
  <c r="CE664" i="82" s="1"/>
  <c r="BS664" i="82"/>
  <c r="CF664" i="82" s="1"/>
  <c r="BH665" i="82"/>
  <c r="BI665" i="82"/>
  <c r="BJ665" i="82"/>
  <c r="BK665" i="82"/>
  <c r="BL665" i="82"/>
  <c r="BY665" i="82" s="1"/>
  <c r="BM665" i="82"/>
  <c r="BZ665" i="82" s="1"/>
  <c r="BN665" i="82"/>
  <c r="CA665" i="82" s="1"/>
  <c r="BO665" i="82"/>
  <c r="CB665" i="82" s="1"/>
  <c r="BP665" i="82"/>
  <c r="CC665" i="82" s="1"/>
  <c r="BQ665" i="82"/>
  <c r="CD665" i="82" s="1"/>
  <c r="BR665" i="82"/>
  <c r="CE665" i="82" s="1"/>
  <c r="BS665" i="82"/>
  <c r="CF665" i="82" s="1"/>
  <c r="BH666" i="82"/>
  <c r="BI666" i="82"/>
  <c r="BJ666" i="82"/>
  <c r="BK666" i="82"/>
  <c r="BL666" i="82"/>
  <c r="BY666" i="82" s="1"/>
  <c r="BM666" i="82"/>
  <c r="BZ666" i="82" s="1"/>
  <c r="BN666" i="82"/>
  <c r="CA666" i="82" s="1"/>
  <c r="BO666" i="82"/>
  <c r="CB666" i="82" s="1"/>
  <c r="BP666" i="82"/>
  <c r="CC666" i="82" s="1"/>
  <c r="BQ666" i="82"/>
  <c r="CD666" i="82" s="1"/>
  <c r="BR666" i="82"/>
  <c r="CE666" i="82" s="1"/>
  <c r="BS666" i="82"/>
  <c r="CF666" i="82" s="1"/>
  <c r="BH667" i="82"/>
  <c r="BI667" i="82"/>
  <c r="BJ667" i="82"/>
  <c r="BK667" i="82"/>
  <c r="BL667" i="82"/>
  <c r="BY667" i="82" s="1"/>
  <c r="BM667" i="82"/>
  <c r="BZ667" i="82" s="1"/>
  <c r="BN667" i="82"/>
  <c r="CA667" i="82" s="1"/>
  <c r="BO667" i="82"/>
  <c r="CB667" i="82" s="1"/>
  <c r="BP667" i="82"/>
  <c r="CC667" i="82" s="1"/>
  <c r="BQ667" i="82"/>
  <c r="CD667" i="82" s="1"/>
  <c r="BR667" i="82"/>
  <c r="CE667" i="82" s="1"/>
  <c r="BS667" i="82"/>
  <c r="CF667" i="82" s="1"/>
  <c r="BH668" i="82"/>
  <c r="BI668" i="82"/>
  <c r="BJ668" i="82"/>
  <c r="BK668" i="82"/>
  <c r="BL668" i="82"/>
  <c r="BY668" i="82" s="1"/>
  <c r="BM668" i="82"/>
  <c r="BZ668" i="82" s="1"/>
  <c r="BN668" i="82"/>
  <c r="CA668" i="82" s="1"/>
  <c r="BO668" i="82"/>
  <c r="CB668" i="82" s="1"/>
  <c r="BP668" i="82"/>
  <c r="CC668" i="82" s="1"/>
  <c r="BQ668" i="82"/>
  <c r="CD668" i="82" s="1"/>
  <c r="BR668" i="82"/>
  <c r="CE668" i="82" s="1"/>
  <c r="BS668" i="82"/>
  <c r="CF668" i="82" s="1"/>
  <c r="BH669" i="82"/>
  <c r="BI669" i="82"/>
  <c r="BJ669" i="82"/>
  <c r="BK669" i="82"/>
  <c r="BL669" i="82"/>
  <c r="BY669" i="82" s="1"/>
  <c r="BM669" i="82"/>
  <c r="BZ669" i="82" s="1"/>
  <c r="BN669" i="82"/>
  <c r="CA669" i="82" s="1"/>
  <c r="BO669" i="82"/>
  <c r="CB669" i="82" s="1"/>
  <c r="BP669" i="82"/>
  <c r="CC669" i="82" s="1"/>
  <c r="BQ669" i="82"/>
  <c r="CD669" i="82" s="1"/>
  <c r="BR669" i="82"/>
  <c r="CE669" i="82" s="1"/>
  <c r="BS669" i="82"/>
  <c r="CF669" i="82" s="1"/>
  <c r="BH670" i="82"/>
  <c r="BI670" i="82"/>
  <c r="BJ670" i="82"/>
  <c r="BK670" i="82"/>
  <c r="BL670" i="82"/>
  <c r="BY670" i="82" s="1"/>
  <c r="BM670" i="82"/>
  <c r="BZ670" i="82" s="1"/>
  <c r="BN670" i="82"/>
  <c r="CA670" i="82" s="1"/>
  <c r="BO670" i="82"/>
  <c r="CB670" i="82" s="1"/>
  <c r="BP670" i="82"/>
  <c r="CC670" i="82" s="1"/>
  <c r="BQ670" i="82"/>
  <c r="CD670" i="82" s="1"/>
  <c r="BR670" i="82"/>
  <c r="CE670" i="82" s="1"/>
  <c r="BS670" i="82"/>
  <c r="CF670" i="82" s="1"/>
  <c r="BH671" i="82"/>
  <c r="BI671" i="82"/>
  <c r="BJ671" i="82"/>
  <c r="BK671" i="82"/>
  <c r="BL671" i="82"/>
  <c r="BY671" i="82" s="1"/>
  <c r="BM671" i="82"/>
  <c r="BZ671" i="82" s="1"/>
  <c r="BN671" i="82"/>
  <c r="CA671" i="82" s="1"/>
  <c r="BO671" i="82"/>
  <c r="CB671" i="82" s="1"/>
  <c r="BP671" i="82"/>
  <c r="CC671" i="82" s="1"/>
  <c r="BQ671" i="82"/>
  <c r="CD671" i="82" s="1"/>
  <c r="BR671" i="82"/>
  <c r="CE671" i="82" s="1"/>
  <c r="BS671" i="82"/>
  <c r="CF671" i="82" s="1"/>
  <c r="BH672" i="82"/>
  <c r="BI672" i="82"/>
  <c r="BJ672" i="82"/>
  <c r="BK672" i="82"/>
  <c r="BL672" i="82"/>
  <c r="BY672" i="82" s="1"/>
  <c r="BM672" i="82"/>
  <c r="BZ672" i="82" s="1"/>
  <c r="BN672" i="82"/>
  <c r="CA672" i="82" s="1"/>
  <c r="BO672" i="82"/>
  <c r="CB672" i="82" s="1"/>
  <c r="BP672" i="82"/>
  <c r="CC672" i="82" s="1"/>
  <c r="BQ672" i="82"/>
  <c r="CD672" i="82" s="1"/>
  <c r="BR672" i="82"/>
  <c r="CE672" i="82" s="1"/>
  <c r="BS672" i="82"/>
  <c r="CF672" i="82" s="1"/>
  <c r="BH673" i="82"/>
  <c r="BI673" i="82"/>
  <c r="BJ673" i="82"/>
  <c r="BK673" i="82"/>
  <c r="BL673" i="82"/>
  <c r="BY673" i="82" s="1"/>
  <c r="BM673" i="82"/>
  <c r="BZ673" i="82" s="1"/>
  <c r="BN673" i="82"/>
  <c r="CA673" i="82" s="1"/>
  <c r="BO673" i="82"/>
  <c r="CB673" i="82" s="1"/>
  <c r="BP673" i="82"/>
  <c r="CC673" i="82" s="1"/>
  <c r="BQ673" i="82"/>
  <c r="CD673" i="82" s="1"/>
  <c r="BR673" i="82"/>
  <c r="CE673" i="82" s="1"/>
  <c r="BS673" i="82"/>
  <c r="CF673" i="82" s="1"/>
  <c r="BH674" i="82"/>
  <c r="BI674" i="82"/>
  <c r="BJ674" i="82"/>
  <c r="BK674" i="82"/>
  <c r="BL674" i="82"/>
  <c r="BY674" i="82" s="1"/>
  <c r="BM674" i="82"/>
  <c r="BZ674" i="82" s="1"/>
  <c r="BN674" i="82"/>
  <c r="CA674" i="82" s="1"/>
  <c r="BO674" i="82"/>
  <c r="CB674" i="82" s="1"/>
  <c r="BP674" i="82"/>
  <c r="CC674" i="82" s="1"/>
  <c r="BQ674" i="82"/>
  <c r="CD674" i="82" s="1"/>
  <c r="BR674" i="82"/>
  <c r="CE674" i="82" s="1"/>
  <c r="BS674" i="82"/>
  <c r="CF674" i="82" s="1"/>
  <c r="BH675" i="82"/>
  <c r="BI675" i="82"/>
  <c r="BJ675" i="82"/>
  <c r="BK675" i="82"/>
  <c r="BL675" i="82"/>
  <c r="BY675" i="82" s="1"/>
  <c r="BM675" i="82"/>
  <c r="BZ675" i="82" s="1"/>
  <c r="BN675" i="82"/>
  <c r="CA675" i="82" s="1"/>
  <c r="BO675" i="82"/>
  <c r="CB675" i="82" s="1"/>
  <c r="BP675" i="82"/>
  <c r="CC675" i="82" s="1"/>
  <c r="BQ675" i="82"/>
  <c r="CD675" i="82" s="1"/>
  <c r="BR675" i="82"/>
  <c r="CE675" i="82" s="1"/>
  <c r="BS675" i="82"/>
  <c r="CF675" i="82" s="1"/>
  <c r="BH676" i="82"/>
  <c r="BI676" i="82"/>
  <c r="BJ676" i="82"/>
  <c r="BK676" i="82"/>
  <c r="BL676" i="82"/>
  <c r="BY676" i="82" s="1"/>
  <c r="BM676" i="82"/>
  <c r="BZ676" i="82" s="1"/>
  <c r="BN676" i="82"/>
  <c r="CA676" i="82" s="1"/>
  <c r="BO676" i="82"/>
  <c r="CB676" i="82" s="1"/>
  <c r="BP676" i="82"/>
  <c r="CC676" i="82" s="1"/>
  <c r="BQ676" i="82"/>
  <c r="CD676" i="82" s="1"/>
  <c r="BR676" i="82"/>
  <c r="CE676" i="82" s="1"/>
  <c r="BS676" i="82"/>
  <c r="CF676" i="82" s="1"/>
  <c r="BH677" i="82"/>
  <c r="BI677" i="82"/>
  <c r="BJ677" i="82"/>
  <c r="BK677" i="82"/>
  <c r="BL677" i="82"/>
  <c r="BY677" i="82" s="1"/>
  <c r="BM677" i="82"/>
  <c r="BZ677" i="82" s="1"/>
  <c r="BN677" i="82"/>
  <c r="CA677" i="82" s="1"/>
  <c r="BO677" i="82"/>
  <c r="CB677" i="82" s="1"/>
  <c r="BP677" i="82"/>
  <c r="CC677" i="82" s="1"/>
  <c r="BQ677" i="82"/>
  <c r="CD677" i="82" s="1"/>
  <c r="BR677" i="82"/>
  <c r="CE677" i="82" s="1"/>
  <c r="BS677" i="82"/>
  <c r="CF677" i="82" s="1"/>
  <c r="BH678" i="82"/>
  <c r="BI678" i="82"/>
  <c r="BJ678" i="82"/>
  <c r="BK678" i="82"/>
  <c r="BL678" i="82"/>
  <c r="BY678" i="82" s="1"/>
  <c r="BM678" i="82"/>
  <c r="BZ678" i="82" s="1"/>
  <c r="BN678" i="82"/>
  <c r="CA678" i="82" s="1"/>
  <c r="BO678" i="82"/>
  <c r="CB678" i="82" s="1"/>
  <c r="BP678" i="82"/>
  <c r="CC678" i="82" s="1"/>
  <c r="BQ678" i="82"/>
  <c r="CD678" i="82" s="1"/>
  <c r="BR678" i="82"/>
  <c r="CE678" i="82" s="1"/>
  <c r="BS678" i="82"/>
  <c r="CF678" i="82" s="1"/>
  <c r="BH679" i="82"/>
  <c r="BI679" i="82"/>
  <c r="BJ679" i="82"/>
  <c r="BK679" i="82"/>
  <c r="BL679" i="82"/>
  <c r="BY679" i="82" s="1"/>
  <c r="BM679" i="82"/>
  <c r="BZ679" i="82" s="1"/>
  <c r="BN679" i="82"/>
  <c r="CA679" i="82" s="1"/>
  <c r="BO679" i="82"/>
  <c r="CB679" i="82" s="1"/>
  <c r="BP679" i="82"/>
  <c r="CC679" i="82" s="1"/>
  <c r="BQ679" i="82"/>
  <c r="CD679" i="82" s="1"/>
  <c r="BR679" i="82"/>
  <c r="CE679" i="82" s="1"/>
  <c r="BS679" i="82"/>
  <c r="CF679" i="82" s="1"/>
  <c r="BH680" i="82"/>
  <c r="BI680" i="82"/>
  <c r="BJ680" i="82"/>
  <c r="BK680" i="82"/>
  <c r="BL680" i="82"/>
  <c r="BY680" i="82" s="1"/>
  <c r="BM680" i="82"/>
  <c r="BZ680" i="82" s="1"/>
  <c r="BN680" i="82"/>
  <c r="CA680" i="82" s="1"/>
  <c r="BO680" i="82"/>
  <c r="CB680" i="82" s="1"/>
  <c r="BP680" i="82"/>
  <c r="CC680" i="82" s="1"/>
  <c r="BQ680" i="82"/>
  <c r="CD680" i="82" s="1"/>
  <c r="BR680" i="82"/>
  <c r="CE680" i="82" s="1"/>
  <c r="BS680" i="82"/>
  <c r="CF680" i="82" s="1"/>
  <c r="BH681" i="82"/>
  <c r="BI681" i="82"/>
  <c r="BJ681" i="82"/>
  <c r="BK681" i="82"/>
  <c r="BL681" i="82"/>
  <c r="BY681" i="82" s="1"/>
  <c r="BM681" i="82"/>
  <c r="BZ681" i="82" s="1"/>
  <c r="BN681" i="82"/>
  <c r="CA681" i="82" s="1"/>
  <c r="BO681" i="82"/>
  <c r="CB681" i="82" s="1"/>
  <c r="BP681" i="82"/>
  <c r="CC681" i="82" s="1"/>
  <c r="BQ681" i="82"/>
  <c r="CD681" i="82" s="1"/>
  <c r="BR681" i="82"/>
  <c r="CE681" i="82" s="1"/>
  <c r="BS681" i="82"/>
  <c r="CF681" i="82" s="1"/>
  <c r="BH682" i="82"/>
  <c r="BI682" i="82"/>
  <c r="BJ682" i="82"/>
  <c r="BK682" i="82"/>
  <c r="BL682" i="82"/>
  <c r="BY682" i="82" s="1"/>
  <c r="BM682" i="82"/>
  <c r="BZ682" i="82" s="1"/>
  <c r="BN682" i="82"/>
  <c r="CA682" i="82" s="1"/>
  <c r="BO682" i="82"/>
  <c r="CB682" i="82" s="1"/>
  <c r="BP682" i="82"/>
  <c r="CC682" i="82" s="1"/>
  <c r="BQ682" i="82"/>
  <c r="CD682" i="82" s="1"/>
  <c r="BR682" i="82"/>
  <c r="CE682" i="82" s="1"/>
  <c r="BS682" i="82"/>
  <c r="CF682" i="82" s="1"/>
  <c r="BH683" i="82"/>
  <c r="BI683" i="82"/>
  <c r="BJ683" i="82"/>
  <c r="BK683" i="82"/>
  <c r="BL683" i="82"/>
  <c r="BY683" i="82" s="1"/>
  <c r="BM683" i="82"/>
  <c r="BZ683" i="82" s="1"/>
  <c r="BN683" i="82"/>
  <c r="CA683" i="82" s="1"/>
  <c r="BO683" i="82"/>
  <c r="CB683" i="82" s="1"/>
  <c r="BP683" i="82"/>
  <c r="CC683" i="82" s="1"/>
  <c r="BQ683" i="82"/>
  <c r="CD683" i="82" s="1"/>
  <c r="BR683" i="82"/>
  <c r="CE683" i="82" s="1"/>
  <c r="BS683" i="82"/>
  <c r="CF683" i="82" s="1"/>
  <c r="BH684" i="82"/>
  <c r="BI684" i="82"/>
  <c r="BJ684" i="82"/>
  <c r="BK684" i="82"/>
  <c r="BL684" i="82"/>
  <c r="BY684" i="82" s="1"/>
  <c r="BM684" i="82"/>
  <c r="BZ684" i="82" s="1"/>
  <c r="BN684" i="82"/>
  <c r="CA684" i="82" s="1"/>
  <c r="BO684" i="82"/>
  <c r="CB684" i="82" s="1"/>
  <c r="BP684" i="82"/>
  <c r="CC684" i="82" s="1"/>
  <c r="BQ684" i="82"/>
  <c r="CD684" i="82" s="1"/>
  <c r="BR684" i="82"/>
  <c r="CE684" i="82" s="1"/>
  <c r="BS684" i="82"/>
  <c r="CF684" i="82" s="1"/>
  <c r="BH685" i="82"/>
  <c r="BI685" i="82"/>
  <c r="BJ685" i="82"/>
  <c r="BK685" i="82"/>
  <c r="BL685" i="82"/>
  <c r="BY685" i="82" s="1"/>
  <c r="BM685" i="82"/>
  <c r="BZ685" i="82" s="1"/>
  <c r="BN685" i="82"/>
  <c r="CA685" i="82" s="1"/>
  <c r="BO685" i="82"/>
  <c r="CB685" i="82" s="1"/>
  <c r="BP685" i="82"/>
  <c r="CC685" i="82" s="1"/>
  <c r="BQ685" i="82"/>
  <c r="CD685" i="82" s="1"/>
  <c r="BR685" i="82"/>
  <c r="CE685" i="82" s="1"/>
  <c r="BS685" i="82"/>
  <c r="CF685" i="82" s="1"/>
  <c r="BH686" i="82"/>
  <c r="BI686" i="82"/>
  <c r="BJ686" i="82"/>
  <c r="BK686" i="82"/>
  <c r="BL686" i="82"/>
  <c r="BY686" i="82" s="1"/>
  <c r="BM686" i="82"/>
  <c r="BZ686" i="82" s="1"/>
  <c r="BN686" i="82"/>
  <c r="CA686" i="82" s="1"/>
  <c r="BO686" i="82"/>
  <c r="CB686" i="82" s="1"/>
  <c r="BP686" i="82"/>
  <c r="CC686" i="82" s="1"/>
  <c r="BQ686" i="82"/>
  <c r="CD686" i="82" s="1"/>
  <c r="BR686" i="82"/>
  <c r="CE686" i="82" s="1"/>
  <c r="BS686" i="82"/>
  <c r="CF686" i="82" s="1"/>
  <c r="BH687" i="82"/>
  <c r="BI687" i="82"/>
  <c r="BJ687" i="82"/>
  <c r="BK687" i="82"/>
  <c r="BL687" i="82"/>
  <c r="BY687" i="82" s="1"/>
  <c r="BM687" i="82"/>
  <c r="BZ687" i="82" s="1"/>
  <c r="BN687" i="82"/>
  <c r="CA687" i="82" s="1"/>
  <c r="BO687" i="82"/>
  <c r="CB687" i="82" s="1"/>
  <c r="BP687" i="82"/>
  <c r="CC687" i="82" s="1"/>
  <c r="BQ687" i="82"/>
  <c r="CD687" i="82" s="1"/>
  <c r="BR687" i="82"/>
  <c r="CE687" i="82" s="1"/>
  <c r="BS687" i="82"/>
  <c r="CF687" i="82" s="1"/>
  <c r="BH688" i="82"/>
  <c r="BI688" i="82"/>
  <c r="BJ688" i="82"/>
  <c r="BK688" i="82"/>
  <c r="BL688" i="82"/>
  <c r="BY688" i="82" s="1"/>
  <c r="BM688" i="82"/>
  <c r="BZ688" i="82" s="1"/>
  <c r="BN688" i="82"/>
  <c r="CA688" i="82" s="1"/>
  <c r="BO688" i="82"/>
  <c r="CB688" i="82" s="1"/>
  <c r="BP688" i="82"/>
  <c r="CC688" i="82" s="1"/>
  <c r="BQ688" i="82"/>
  <c r="CD688" i="82" s="1"/>
  <c r="BR688" i="82"/>
  <c r="CE688" i="82" s="1"/>
  <c r="BS688" i="82"/>
  <c r="CF688" i="82" s="1"/>
  <c r="BH689" i="82"/>
  <c r="BI689" i="82"/>
  <c r="BJ689" i="82"/>
  <c r="BK689" i="82"/>
  <c r="BL689" i="82"/>
  <c r="BY689" i="82" s="1"/>
  <c r="BM689" i="82"/>
  <c r="BZ689" i="82" s="1"/>
  <c r="BN689" i="82"/>
  <c r="CA689" i="82" s="1"/>
  <c r="BO689" i="82"/>
  <c r="CB689" i="82" s="1"/>
  <c r="BP689" i="82"/>
  <c r="CC689" i="82" s="1"/>
  <c r="BQ689" i="82"/>
  <c r="CD689" i="82" s="1"/>
  <c r="BR689" i="82"/>
  <c r="CE689" i="82" s="1"/>
  <c r="BS689" i="82"/>
  <c r="CF689" i="82" s="1"/>
  <c r="BH690" i="82"/>
  <c r="BI690" i="82"/>
  <c r="BJ690" i="82"/>
  <c r="BK690" i="82"/>
  <c r="BL690" i="82"/>
  <c r="BY690" i="82" s="1"/>
  <c r="BM690" i="82"/>
  <c r="BZ690" i="82" s="1"/>
  <c r="BN690" i="82"/>
  <c r="CA690" i="82" s="1"/>
  <c r="BO690" i="82"/>
  <c r="CB690" i="82" s="1"/>
  <c r="BP690" i="82"/>
  <c r="CC690" i="82" s="1"/>
  <c r="BQ690" i="82"/>
  <c r="CD690" i="82" s="1"/>
  <c r="BR690" i="82"/>
  <c r="CE690" i="82" s="1"/>
  <c r="BS690" i="82"/>
  <c r="CF690" i="82" s="1"/>
  <c r="BH691" i="82"/>
  <c r="BI691" i="82"/>
  <c r="BJ691" i="82"/>
  <c r="BK691" i="82"/>
  <c r="BL691" i="82"/>
  <c r="BY691" i="82" s="1"/>
  <c r="BM691" i="82"/>
  <c r="BZ691" i="82" s="1"/>
  <c r="BN691" i="82"/>
  <c r="CA691" i="82" s="1"/>
  <c r="BO691" i="82"/>
  <c r="CB691" i="82" s="1"/>
  <c r="BP691" i="82"/>
  <c r="CC691" i="82" s="1"/>
  <c r="BQ691" i="82"/>
  <c r="CD691" i="82" s="1"/>
  <c r="BR691" i="82"/>
  <c r="CE691" i="82" s="1"/>
  <c r="BS691" i="82"/>
  <c r="CF691" i="82" s="1"/>
  <c r="BH692" i="82"/>
  <c r="BI692" i="82"/>
  <c r="BJ692" i="82"/>
  <c r="BK692" i="82"/>
  <c r="BL692" i="82"/>
  <c r="BY692" i="82" s="1"/>
  <c r="BM692" i="82"/>
  <c r="BZ692" i="82" s="1"/>
  <c r="BN692" i="82"/>
  <c r="CA692" i="82" s="1"/>
  <c r="BO692" i="82"/>
  <c r="CB692" i="82" s="1"/>
  <c r="BP692" i="82"/>
  <c r="CC692" i="82" s="1"/>
  <c r="BQ692" i="82"/>
  <c r="CD692" i="82" s="1"/>
  <c r="BR692" i="82"/>
  <c r="CE692" i="82" s="1"/>
  <c r="BS692" i="82"/>
  <c r="CF692" i="82" s="1"/>
  <c r="BH693" i="82"/>
  <c r="BI693" i="82"/>
  <c r="BJ693" i="82"/>
  <c r="BK693" i="82"/>
  <c r="BL693" i="82"/>
  <c r="BY693" i="82" s="1"/>
  <c r="BM693" i="82"/>
  <c r="BZ693" i="82" s="1"/>
  <c r="BN693" i="82"/>
  <c r="CA693" i="82" s="1"/>
  <c r="BO693" i="82"/>
  <c r="CB693" i="82" s="1"/>
  <c r="BP693" i="82"/>
  <c r="CC693" i="82" s="1"/>
  <c r="BQ693" i="82"/>
  <c r="CD693" i="82" s="1"/>
  <c r="BR693" i="82"/>
  <c r="CE693" i="82" s="1"/>
  <c r="BS693" i="82"/>
  <c r="CF693" i="82" s="1"/>
  <c r="BH694" i="82"/>
  <c r="BI694" i="82"/>
  <c r="BJ694" i="82"/>
  <c r="BK694" i="82"/>
  <c r="BL694" i="82"/>
  <c r="BY694" i="82" s="1"/>
  <c r="BM694" i="82"/>
  <c r="BZ694" i="82" s="1"/>
  <c r="BN694" i="82"/>
  <c r="CA694" i="82" s="1"/>
  <c r="BO694" i="82"/>
  <c r="CB694" i="82" s="1"/>
  <c r="BP694" i="82"/>
  <c r="CC694" i="82" s="1"/>
  <c r="BQ694" i="82"/>
  <c r="CD694" i="82" s="1"/>
  <c r="BR694" i="82"/>
  <c r="CE694" i="82" s="1"/>
  <c r="BS694" i="82"/>
  <c r="CF694" i="82" s="1"/>
  <c r="BH695" i="82"/>
  <c r="BI695" i="82"/>
  <c r="BJ695" i="82"/>
  <c r="BK695" i="82"/>
  <c r="BL695" i="82"/>
  <c r="BY695" i="82" s="1"/>
  <c r="BM695" i="82"/>
  <c r="BZ695" i="82" s="1"/>
  <c r="BN695" i="82"/>
  <c r="CA695" i="82" s="1"/>
  <c r="BO695" i="82"/>
  <c r="CB695" i="82" s="1"/>
  <c r="BP695" i="82"/>
  <c r="CC695" i="82" s="1"/>
  <c r="BQ695" i="82"/>
  <c r="CD695" i="82" s="1"/>
  <c r="BR695" i="82"/>
  <c r="CE695" i="82" s="1"/>
  <c r="BS695" i="82"/>
  <c r="CF695" i="82" s="1"/>
  <c r="BH696" i="82"/>
  <c r="BI696" i="82"/>
  <c r="BJ696" i="82"/>
  <c r="BK696" i="82"/>
  <c r="BL696" i="82"/>
  <c r="BY696" i="82" s="1"/>
  <c r="BM696" i="82"/>
  <c r="BZ696" i="82" s="1"/>
  <c r="BN696" i="82"/>
  <c r="CA696" i="82" s="1"/>
  <c r="BO696" i="82"/>
  <c r="CB696" i="82" s="1"/>
  <c r="BP696" i="82"/>
  <c r="CC696" i="82" s="1"/>
  <c r="BQ696" i="82"/>
  <c r="CD696" i="82" s="1"/>
  <c r="BR696" i="82"/>
  <c r="CE696" i="82" s="1"/>
  <c r="BS696" i="82"/>
  <c r="CF696" i="82" s="1"/>
  <c r="BH697" i="82"/>
  <c r="BI697" i="82"/>
  <c r="BJ697" i="82"/>
  <c r="BK697" i="82"/>
  <c r="BL697" i="82"/>
  <c r="BY697" i="82" s="1"/>
  <c r="BM697" i="82"/>
  <c r="BZ697" i="82" s="1"/>
  <c r="BN697" i="82"/>
  <c r="CA697" i="82" s="1"/>
  <c r="BO697" i="82"/>
  <c r="CB697" i="82" s="1"/>
  <c r="BP697" i="82"/>
  <c r="CC697" i="82" s="1"/>
  <c r="BQ697" i="82"/>
  <c r="CD697" i="82" s="1"/>
  <c r="BR697" i="82"/>
  <c r="CE697" i="82" s="1"/>
  <c r="BS697" i="82"/>
  <c r="CF697" i="82" s="1"/>
  <c r="BH698" i="82"/>
  <c r="BI698" i="82"/>
  <c r="BJ698" i="82"/>
  <c r="BK698" i="82"/>
  <c r="BL698" i="82"/>
  <c r="BY698" i="82" s="1"/>
  <c r="BM698" i="82"/>
  <c r="BZ698" i="82" s="1"/>
  <c r="BN698" i="82"/>
  <c r="CA698" i="82" s="1"/>
  <c r="BO698" i="82"/>
  <c r="CB698" i="82" s="1"/>
  <c r="BP698" i="82"/>
  <c r="CC698" i="82" s="1"/>
  <c r="BQ698" i="82"/>
  <c r="CD698" i="82" s="1"/>
  <c r="BR698" i="82"/>
  <c r="CE698" i="82" s="1"/>
  <c r="BS698" i="82"/>
  <c r="CF698" i="82" s="1"/>
  <c r="BH699" i="82"/>
  <c r="BI699" i="82"/>
  <c r="BJ699" i="82"/>
  <c r="BK699" i="82"/>
  <c r="BL699" i="82"/>
  <c r="BY699" i="82" s="1"/>
  <c r="BM699" i="82"/>
  <c r="BZ699" i="82" s="1"/>
  <c r="BN699" i="82"/>
  <c r="CA699" i="82" s="1"/>
  <c r="BO699" i="82"/>
  <c r="CB699" i="82" s="1"/>
  <c r="BP699" i="82"/>
  <c r="CC699" i="82" s="1"/>
  <c r="BQ699" i="82"/>
  <c r="CD699" i="82" s="1"/>
  <c r="BR699" i="82"/>
  <c r="CE699" i="82" s="1"/>
  <c r="BS699" i="82"/>
  <c r="CF699" i="82" s="1"/>
  <c r="BH700" i="82"/>
  <c r="BI700" i="82"/>
  <c r="BJ700" i="82"/>
  <c r="BK700" i="82"/>
  <c r="BL700" i="82"/>
  <c r="BY700" i="82" s="1"/>
  <c r="BM700" i="82"/>
  <c r="BZ700" i="82" s="1"/>
  <c r="BN700" i="82"/>
  <c r="CA700" i="82" s="1"/>
  <c r="BO700" i="82"/>
  <c r="CB700" i="82" s="1"/>
  <c r="BP700" i="82"/>
  <c r="CC700" i="82" s="1"/>
  <c r="BQ700" i="82"/>
  <c r="CD700" i="82" s="1"/>
  <c r="BR700" i="82"/>
  <c r="CE700" i="82" s="1"/>
  <c r="BS700" i="82"/>
  <c r="CF700" i="82" s="1"/>
  <c r="BH701" i="82"/>
  <c r="BI701" i="82"/>
  <c r="BJ701" i="82"/>
  <c r="BK701" i="82"/>
  <c r="BL701" i="82"/>
  <c r="BY701" i="82" s="1"/>
  <c r="BM701" i="82"/>
  <c r="BZ701" i="82" s="1"/>
  <c r="BN701" i="82"/>
  <c r="CA701" i="82" s="1"/>
  <c r="BO701" i="82"/>
  <c r="CB701" i="82" s="1"/>
  <c r="BP701" i="82"/>
  <c r="CC701" i="82" s="1"/>
  <c r="BQ701" i="82"/>
  <c r="CD701" i="82" s="1"/>
  <c r="BR701" i="82"/>
  <c r="CE701" i="82" s="1"/>
  <c r="BS701" i="82"/>
  <c r="CF701" i="82" s="1"/>
  <c r="BH702" i="82"/>
  <c r="BI702" i="82"/>
  <c r="BJ702" i="82"/>
  <c r="BK702" i="82"/>
  <c r="BL702" i="82"/>
  <c r="BY702" i="82" s="1"/>
  <c r="BM702" i="82"/>
  <c r="BZ702" i="82" s="1"/>
  <c r="BN702" i="82"/>
  <c r="CA702" i="82" s="1"/>
  <c r="BO702" i="82"/>
  <c r="CB702" i="82" s="1"/>
  <c r="BP702" i="82"/>
  <c r="CC702" i="82" s="1"/>
  <c r="BQ702" i="82"/>
  <c r="CD702" i="82" s="1"/>
  <c r="BR702" i="82"/>
  <c r="CE702" i="82" s="1"/>
  <c r="BS702" i="82"/>
  <c r="CF702" i="82" s="1"/>
  <c r="BH703" i="82"/>
  <c r="BI703" i="82"/>
  <c r="BJ703" i="82"/>
  <c r="BK703" i="82"/>
  <c r="BL703" i="82"/>
  <c r="BY703" i="82" s="1"/>
  <c r="BM703" i="82"/>
  <c r="BZ703" i="82" s="1"/>
  <c r="BN703" i="82"/>
  <c r="CA703" i="82" s="1"/>
  <c r="BO703" i="82"/>
  <c r="CB703" i="82" s="1"/>
  <c r="BP703" i="82"/>
  <c r="CC703" i="82" s="1"/>
  <c r="BQ703" i="82"/>
  <c r="CD703" i="82" s="1"/>
  <c r="BR703" i="82"/>
  <c r="CE703" i="82" s="1"/>
  <c r="BS703" i="82"/>
  <c r="CF703" i="82" s="1"/>
  <c r="BH704" i="82"/>
  <c r="BI704" i="82"/>
  <c r="BJ704" i="82"/>
  <c r="BK704" i="82"/>
  <c r="BL704" i="82"/>
  <c r="BY704" i="82" s="1"/>
  <c r="BM704" i="82"/>
  <c r="BZ704" i="82" s="1"/>
  <c r="BN704" i="82"/>
  <c r="CA704" i="82" s="1"/>
  <c r="BO704" i="82"/>
  <c r="CB704" i="82" s="1"/>
  <c r="BP704" i="82"/>
  <c r="CC704" i="82" s="1"/>
  <c r="BQ704" i="82"/>
  <c r="CD704" i="82" s="1"/>
  <c r="BR704" i="82"/>
  <c r="CE704" i="82" s="1"/>
  <c r="BS704" i="82"/>
  <c r="CF704" i="82" s="1"/>
  <c r="BH705" i="82"/>
  <c r="BI705" i="82"/>
  <c r="BJ705" i="82"/>
  <c r="BK705" i="82"/>
  <c r="BL705" i="82"/>
  <c r="BY705" i="82" s="1"/>
  <c r="BM705" i="82"/>
  <c r="BZ705" i="82" s="1"/>
  <c r="BN705" i="82"/>
  <c r="CA705" i="82" s="1"/>
  <c r="BO705" i="82"/>
  <c r="CB705" i="82" s="1"/>
  <c r="BP705" i="82"/>
  <c r="CC705" i="82" s="1"/>
  <c r="BQ705" i="82"/>
  <c r="CD705" i="82" s="1"/>
  <c r="BR705" i="82"/>
  <c r="CE705" i="82" s="1"/>
  <c r="BS705" i="82"/>
  <c r="CF705" i="82" s="1"/>
  <c r="BH706" i="82"/>
  <c r="BI706" i="82"/>
  <c r="BJ706" i="82"/>
  <c r="BK706" i="82"/>
  <c r="BL706" i="82"/>
  <c r="BY706" i="82" s="1"/>
  <c r="BM706" i="82"/>
  <c r="BZ706" i="82" s="1"/>
  <c r="BN706" i="82"/>
  <c r="CA706" i="82" s="1"/>
  <c r="BO706" i="82"/>
  <c r="CB706" i="82" s="1"/>
  <c r="BP706" i="82"/>
  <c r="CC706" i="82" s="1"/>
  <c r="BQ706" i="82"/>
  <c r="CD706" i="82" s="1"/>
  <c r="BR706" i="82"/>
  <c r="CE706" i="82" s="1"/>
  <c r="BS706" i="82"/>
  <c r="CF706" i="82" s="1"/>
  <c r="BH707" i="82"/>
  <c r="BI707" i="82"/>
  <c r="BJ707" i="82"/>
  <c r="BK707" i="82"/>
  <c r="BL707" i="82"/>
  <c r="BY707" i="82" s="1"/>
  <c r="BM707" i="82"/>
  <c r="BZ707" i="82" s="1"/>
  <c r="BN707" i="82"/>
  <c r="CA707" i="82" s="1"/>
  <c r="BO707" i="82"/>
  <c r="CB707" i="82" s="1"/>
  <c r="BP707" i="82"/>
  <c r="CC707" i="82" s="1"/>
  <c r="BQ707" i="82"/>
  <c r="CD707" i="82" s="1"/>
  <c r="BR707" i="82"/>
  <c r="CE707" i="82" s="1"/>
  <c r="BS707" i="82"/>
  <c r="CF707" i="82" s="1"/>
  <c r="BH708" i="82"/>
  <c r="BI708" i="82"/>
  <c r="BJ708" i="82"/>
  <c r="BK708" i="82"/>
  <c r="BL708" i="82"/>
  <c r="BY708" i="82" s="1"/>
  <c r="BM708" i="82"/>
  <c r="BZ708" i="82" s="1"/>
  <c r="BN708" i="82"/>
  <c r="CA708" i="82" s="1"/>
  <c r="BO708" i="82"/>
  <c r="CB708" i="82" s="1"/>
  <c r="BP708" i="82"/>
  <c r="CC708" i="82" s="1"/>
  <c r="BQ708" i="82"/>
  <c r="CD708" i="82" s="1"/>
  <c r="BR708" i="82"/>
  <c r="CE708" i="82" s="1"/>
  <c r="BS708" i="82"/>
  <c r="CF708" i="82" s="1"/>
  <c r="BH709" i="82"/>
  <c r="BI709" i="82"/>
  <c r="BJ709" i="82"/>
  <c r="BK709" i="82"/>
  <c r="BL709" i="82"/>
  <c r="BY709" i="82" s="1"/>
  <c r="BM709" i="82"/>
  <c r="BZ709" i="82" s="1"/>
  <c r="BN709" i="82"/>
  <c r="CA709" i="82" s="1"/>
  <c r="BO709" i="82"/>
  <c r="CB709" i="82" s="1"/>
  <c r="BP709" i="82"/>
  <c r="CC709" i="82" s="1"/>
  <c r="BQ709" i="82"/>
  <c r="CD709" i="82" s="1"/>
  <c r="BR709" i="82"/>
  <c r="CE709" i="82" s="1"/>
  <c r="BS709" i="82"/>
  <c r="CF709" i="82" s="1"/>
  <c r="BH710" i="82"/>
  <c r="BI710" i="82"/>
  <c r="BJ710" i="82"/>
  <c r="BK710" i="82"/>
  <c r="BL710" i="82"/>
  <c r="BY710" i="82" s="1"/>
  <c r="BM710" i="82"/>
  <c r="BZ710" i="82" s="1"/>
  <c r="BN710" i="82"/>
  <c r="CA710" i="82" s="1"/>
  <c r="BO710" i="82"/>
  <c r="CB710" i="82" s="1"/>
  <c r="BP710" i="82"/>
  <c r="CC710" i="82" s="1"/>
  <c r="BQ710" i="82"/>
  <c r="CD710" i="82" s="1"/>
  <c r="BR710" i="82"/>
  <c r="CE710" i="82" s="1"/>
  <c r="BS710" i="82"/>
  <c r="CF710" i="82" s="1"/>
  <c r="BH711" i="82"/>
  <c r="BI711" i="82"/>
  <c r="BJ711" i="82"/>
  <c r="BK711" i="82"/>
  <c r="BL711" i="82"/>
  <c r="BY711" i="82" s="1"/>
  <c r="BM711" i="82"/>
  <c r="BZ711" i="82" s="1"/>
  <c r="BN711" i="82"/>
  <c r="CA711" i="82" s="1"/>
  <c r="BO711" i="82"/>
  <c r="CB711" i="82" s="1"/>
  <c r="BP711" i="82"/>
  <c r="CC711" i="82" s="1"/>
  <c r="BQ711" i="82"/>
  <c r="CD711" i="82" s="1"/>
  <c r="BR711" i="82"/>
  <c r="CE711" i="82" s="1"/>
  <c r="BS711" i="82"/>
  <c r="CF711" i="82" s="1"/>
  <c r="BH712" i="82"/>
  <c r="BI712" i="82"/>
  <c r="BJ712" i="82"/>
  <c r="BK712" i="82"/>
  <c r="BL712" i="82"/>
  <c r="BY712" i="82" s="1"/>
  <c r="BM712" i="82"/>
  <c r="BZ712" i="82" s="1"/>
  <c r="BN712" i="82"/>
  <c r="CA712" i="82" s="1"/>
  <c r="BO712" i="82"/>
  <c r="CB712" i="82" s="1"/>
  <c r="BP712" i="82"/>
  <c r="CC712" i="82" s="1"/>
  <c r="BQ712" i="82"/>
  <c r="CD712" i="82" s="1"/>
  <c r="BR712" i="82"/>
  <c r="CE712" i="82" s="1"/>
  <c r="BS712" i="82"/>
  <c r="CF712" i="82" s="1"/>
  <c r="BH713" i="82"/>
  <c r="BI713" i="82"/>
  <c r="BJ713" i="82"/>
  <c r="BK713" i="82"/>
  <c r="BL713" i="82"/>
  <c r="BY713" i="82" s="1"/>
  <c r="BM713" i="82"/>
  <c r="BZ713" i="82" s="1"/>
  <c r="BN713" i="82"/>
  <c r="CA713" i="82" s="1"/>
  <c r="BO713" i="82"/>
  <c r="CB713" i="82" s="1"/>
  <c r="BP713" i="82"/>
  <c r="CC713" i="82" s="1"/>
  <c r="BQ713" i="82"/>
  <c r="CD713" i="82" s="1"/>
  <c r="BR713" i="82"/>
  <c r="CE713" i="82" s="1"/>
  <c r="BS713" i="82"/>
  <c r="CF713" i="82" s="1"/>
  <c r="BH714" i="82"/>
  <c r="BI714" i="82"/>
  <c r="BJ714" i="82"/>
  <c r="BK714" i="82"/>
  <c r="BL714" i="82"/>
  <c r="BY714" i="82" s="1"/>
  <c r="BM714" i="82"/>
  <c r="BZ714" i="82" s="1"/>
  <c r="BN714" i="82"/>
  <c r="CA714" i="82" s="1"/>
  <c r="BO714" i="82"/>
  <c r="CB714" i="82" s="1"/>
  <c r="BP714" i="82"/>
  <c r="CC714" i="82" s="1"/>
  <c r="BQ714" i="82"/>
  <c r="CD714" i="82" s="1"/>
  <c r="BR714" i="82"/>
  <c r="CE714" i="82" s="1"/>
  <c r="BS714" i="82"/>
  <c r="CF714" i="82" s="1"/>
  <c r="BH715" i="82"/>
  <c r="BI715" i="82"/>
  <c r="BJ715" i="82"/>
  <c r="BK715" i="82"/>
  <c r="BL715" i="82"/>
  <c r="BY715" i="82" s="1"/>
  <c r="BM715" i="82"/>
  <c r="BZ715" i="82" s="1"/>
  <c r="BN715" i="82"/>
  <c r="CA715" i="82" s="1"/>
  <c r="BO715" i="82"/>
  <c r="CB715" i="82" s="1"/>
  <c r="BP715" i="82"/>
  <c r="CC715" i="82" s="1"/>
  <c r="BQ715" i="82"/>
  <c r="CD715" i="82" s="1"/>
  <c r="BR715" i="82"/>
  <c r="CE715" i="82" s="1"/>
  <c r="BS715" i="82"/>
  <c r="CF715" i="82" s="1"/>
  <c r="BH716" i="82"/>
  <c r="BI716" i="82"/>
  <c r="BJ716" i="82"/>
  <c r="BK716" i="82"/>
  <c r="BL716" i="82"/>
  <c r="BY716" i="82" s="1"/>
  <c r="BM716" i="82"/>
  <c r="BZ716" i="82" s="1"/>
  <c r="BN716" i="82"/>
  <c r="CA716" i="82" s="1"/>
  <c r="BO716" i="82"/>
  <c r="CB716" i="82" s="1"/>
  <c r="BP716" i="82"/>
  <c r="CC716" i="82" s="1"/>
  <c r="BQ716" i="82"/>
  <c r="CD716" i="82" s="1"/>
  <c r="BR716" i="82"/>
  <c r="CE716" i="82" s="1"/>
  <c r="BS716" i="82"/>
  <c r="CF716" i="82" s="1"/>
  <c r="BH717" i="82"/>
  <c r="BI717" i="82"/>
  <c r="BJ717" i="82"/>
  <c r="BK717" i="82"/>
  <c r="BL717" i="82"/>
  <c r="BY717" i="82" s="1"/>
  <c r="BM717" i="82"/>
  <c r="BZ717" i="82" s="1"/>
  <c r="BN717" i="82"/>
  <c r="CA717" i="82" s="1"/>
  <c r="BO717" i="82"/>
  <c r="CB717" i="82" s="1"/>
  <c r="BP717" i="82"/>
  <c r="CC717" i="82" s="1"/>
  <c r="BQ717" i="82"/>
  <c r="CD717" i="82" s="1"/>
  <c r="BR717" i="82"/>
  <c r="CE717" i="82" s="1"/>
  <c r="BS717" i="82"/>
  <c r="CF717" i="82" s="1"/>
  <c r="BH718" i="82"/>
  <c r="BI718" i="82"/>
  <c r="BJ718" i="82"/>
  <c r="BK718" i="82"/>
  <c r="BL718" i="82"/>
  <c r="BY718" i="82" s="1"/>
  <c r="BM718" i="82"/>
  <c r="BZ718" i="82" s="1"/>
  <c r="BN718" i="82"/>
  <c r="CA718" i="82" s="1"/>
  <c r="BO718" i="82"/>
  <c r="CB718" i="82" s="1"/>
  <c r="BP718" i="82"/>
  <c r="CC718" i="82" s="1"/>
  <c r="BQ718" i="82"/>
  <c r="CD718" i="82" s="1"/>
  <c r="BR718" i="82"/>
  <c r="CE718" i="82" s="1"/>
  <c r="BS718" i="82"/>
  <c r="CF718" i="82" s="1"/>
  <c r="BH719" i="82"/>
  <c r="BI719" i="82"/>
  <c r="BJ719" i="82"/>
  <c r="BK719" i="82"/>
  <c r="BL719" i="82"/>
  <c r="BY719" i="82" s="1"/>
  <c r="BM719" i="82"/>
  <c r="BZ719" i="82" s="1"/>
  <c r="BN719" i="82"/>
  <c r="CA719" i="82" s="1"/>
  <c r="BO719" i="82"/>
  <c r="CB719" i="82" s="1"/>
  <c r="BP719" i="82"/>
  <c r="CC719" i="82" s="1"/>
  <c r="BQ719" i="82"/>
  <c r="CD719" i="82" s="1"/>
  <c r="BR719" i="82"/>
  <c r="CE719" i="82" s="1"/>
  <c r="BS719" i="82"/>
  <c r="CF719" i="82" s="1"/>
  <c r="BH720" i="82"/>
  <c r="BI720" i="82"/>
  <c r="BJ720" i="82"/>
  <c r="BK720" i="82"/>
  <c r="BL720" i="82"/>
  <c r="BY720" i="82" s="1"/>
  <c r="BM720" i="82"/>
  <c r="BZ720" i="82" s="1"/>
  <c r="BN720" i="82"/>
  <c r="CA720" i="82" s="1"/>
  <c r="BO720" i="82"/>
  <c r="CB720" i="82" s="1"/>
  <c r="BP720" i="82"/>
  <c r="CC720" i="82" s="1"/>
  <c r="BQ720" i="82"/>
  <c r="CD720" i="82" s="1"/>
  <c r="BR720" i="82"/>
  <c r="CE720" i="82" s="1"/>
  <c r="BS720" i="82"/>
  <c r="CF720" i="82" s="1"/>
  <c r="BH721" i="82"/>
  <c r="BI721" i="82"/>
  <c r="BJ721" i="82"/>
  <c r="BK721" i="82"/>
  <c r="BL721" i="82"/>
  <c r="BY721" i="82" s="1"/>
  <c r="BM721" i="82"/>
  <c r="BZ721" i="82" s="1"/>
  <c r="BN721" i="82"/>
  <c r="CA721" i="82" s="1"/>
  <c r="BO721" i="82"/>
  <c r="CB721" i="82" s="1"/>
  <c r="BP721" i="82"/>
  <c r="CC721" i="82" s="1"/>
  <c r="BQ721" i="82"/>
  <c r="CD721" i="82" s="1"/>
  <c r="BR721" i="82"/>
  <c r="CE721" i="82" s="1"/>
  <c r="BS721" i="82"/>
  <c r="CF721" i="82" s="1"/>
  <c r="BH722" i="82"/>
  <c r="BI722" i="82"/>
  <c r="BJ722" i="82"/>
  <c r="BK722" i="82"/>
  <c r="BL722" i="82"/>
  <c r="BY722" i="82" s="1"/>
  <c r="BM722" i="82"/>
  <c r="BZ722" i="82" s="1"/>
  <c r="BN722" i="82"/>
  <c r="CA722" i="82" s="1"/>
  <c r="BO722" i="82"/>
  <c r="CB722" i="82" s="1"/>
  <c r="BP722" i="82"/>
  <c r="CC722" i="82" s="1"/>
  <c r="BQ722" i="82"/>
  <c r="CD722" i="82" s="1"/>
  <c r="BR722" i="82"/>
  <c r="CE722" i="82" s="1"/>
  <c r="BS722" i="82"/>
  <c r="CF722" i="82" s="1"/>
  <c r="BH723" i="82"/>
  <c r="BI723" i="82"/>
  <c r="BJ723" i="82"/>
  <c r="BK723" i="82"/>
  <c r="BL723" i="82"/>
  <c r="BY723" i="82" s="1"/>
  <c r="BM723" i="82"/>
  <c r="BZ723" i="82" s="1"/>
  <c r="BN723" i="82"/>
  <c r="CA723" i="82" s="1"/>
  <c r="BO723" i="82"/>
  <c r="CB723" i="82" s="1"/>
  <c r="BP723" i="82"/>
  <c r="CC723" i="82" s="1"/>
  <c r="BQ723" i="82"/>
  <c r="CD723" i="82" s="1"/>
  <c r="BR723" i="82"/>
  <c r="CE723" i="82" s="1"/>
  <c r="BS723" i="82"/>
  <c r="CF723" i="82" s="1"/>
  <c r="BH724" i="82"/>
  <c r="BI724" i="82"/>
  <c r="BJ724" i="82"/>
  <c r="BK724" i="82"/>
  <c r="BL724" i="82"/>
  <c r="BY724" i="82" s="1"/>
  <c r="BM724" i="82"/>
  <c r="BZ724" i="82" s="1"/>
  <c r="BN724" i="82"/>
  <c r="CA724" i="82" s="1"/>
  <c r="BO724" i="82"/>
  <c r="CB724" i="82" s="1"/>
  <c r="BP724" i="82"/>
  <c r="CC724" i="82" s="1"/>
  <c r="BQ724" i="82"/>
  <c r="CD724" i="82" s="1"/>
  <c r="BR724" i="82"/>
  <c r="CE724" i="82" s="1"/>
  <c r="BS724" i="82"/>
  <c r="CF724" i="82" s="1"/>
  <c r="BH725" i="82"/>
  <c r="BI725" i="82"/>
  <c r="BJ725" i="82"/>
  <c r="BK725" i="82"/>
  <c r="BL725" i="82"/>
  <c r="BY725" i="82" s="1"/>
  <c r="BM725" i="82"/>
  <c r="BZ725" i="82" s="1"/>
  <c r="BN725" i="82"/>
  <c r="CA725" i="82" s="1"/>
  <c r="BO725" i="82"/>
  <c r="CB725" i="82" s="1"/>
  <c r="BP725" i="82"/>
  <c r="CC725" i="82" s="1"/>
  <c r="BQ725" i="82"/>
  <c r="CD725" i="82" s="1"/>
  <c r="BR725" i="82"/>
  <c r="CE725" i="82" s="1"/>
  <c r="BS725" i="82"/>
  <c r="CF725" i="82" s="1"/>
  <c r="BH726" i="82"/>
  <c r="BI726" i="82"/>
  <c r="BJ726" i="82"/>
  <c r="BK726" i="82"/>
  <c r="BL726" i="82"/>
  <c r="BY726" i="82" s="1"/>
  <c r="BM726" i="82"/>
  <c r="BZ726" i="82" s="1"/>
  <c r="BN726" i="82"/>
  <c r="CA726" i="82" s="1"/>
  <c r="BO726" i="82"/>
  <c r="CB726" i="82" s="1"/>
  <c r="BP726" i="82"/>
  <c r="CC726" i="82" s="1"/>
  <c r="BQ726" i="82"/>
  <c r="CD726" i="82" s="1"/>
  <c r="BR726" i="82"/>
  <c r="CE726" i="82" s="1"/>
  <c r="BS726" i="82"/>
  <c r="CF726" i="82" s="1"/>
  <c r="BH727" i="82"/>
  <c r="BI727" i="82"/>
  <c r="BJ727" i="82"/>
  <c r="BK727" i="82"/>
  <c r="BL727" i="82"/>
  <c r="BY727" i="82" s="1"/>
  <c r="BM727" i="82"/>
  <c r="BZ727" i="82" s="1"/>
  <c r="BN727" i="82"/>
  <c r="CA727" i="82" s="1"/>
  <c r="BO727" i="82"/>
  <c r="CB727" i="82" s="1"/>
  <c r="BP727" i="82"/>
  <c r="CC727" i="82" s="1"/>
  <c r="BQ727" i="82"/>
  <c r="CD727" i="82" s="1"/>
  <c r="BR727" i="82"/>
  <c r="CE727" i="82" s="1"/>
  <c r="BS727" i="82"/>
  <c r="CF727" i="82" s="1"/>
  <c r="BH728" i="82"/>
  <c r="BI728" i="82"/>
  <c r="BJ728" i="82"/>
  <c r="BK728" i="82"/>
  <c r="BL728" i="82"/>
  <c r="BY728" i="82" s="1"/>
  <c r="BM728" i="82"/>
  <c r="BZ728" i="82" s="1"/>
  <c r="BN728" i="82"/>
  <c r="CA728" i="82" s="1"/>
  <c r="BO728" i="82"/>
  <c r="CB728" i="82" s="1"/>
  <c r="BP728" i="82"/>
  <c r="CC728" i="82" s="1"/>
  <c r="BQ728" i="82"/>
  <c r="CD728" i="82" s="1"/>
  <c r="BR728" i="82"/>
  <c r="CE728" i="82" s="1"/>
  <c r="BS728" i="82"/>
  <c r="CF728" i="82" s="1"/>
  <c r="BH729" i="82"/>
  <c r="BI729" i="82"/>
  <c r="BJ729" i="82"/>
  <c r="BK729" i="82"/>
  <c r="BL729" i="82"/>
  <c r="BY729" i="82" s="1"/>
  <c r="BM729" i="82"/>
  <c r="BZ729" i="82" s="1"/>
  <c r="BN729" i="82"/>
  <c r="CA729" i="82" s="1"/>
  <c r="BO729" i="82"/>
  <c r="CB729" i="82" s="1"/>
  <c r="BP729" i="82"/>
  <c r="CC729" i="82" s="1"/>
  <c r="BQ729" i="82"/>
  <c r="CD729" i="82" s="1"/>
  <c r="BR729" i="82"/>
  <c r="CE729" i="82" s="1"/>
  <c r="BS729" i="82"/>
  <c r="CF729" i="82" s="1"/>
  <c r="BH730" i="82"/>
  <c r="BI730" i="82"/>
  <c r="BJ730" i="82"/>
  <c r="BK730" i="82"/>
  <c r="BL730" i="82"/>
  <c r="BY730" i="82" s="1"/>
  <c r="BM730" i="82"/>
  <c r="BZ730" i="82" s="1"/>
  <c r="BN730" i="82"/>
  <c r="CA730" i="82" s="1"/>
  <c r="BO730" i="82"/>
  <c r="CB730" i="82" s="1"/>
  <c r="BP730" i="82"/>
  <c r="CC730" i="82" s="1"/>
  <c r="BQ730" i="82"/>
  <c r="CD730" i="82" s="1"/>
  <c r="BR730" i="82"/>
  <c r="CE730" i="82" s="1"/>
  <c r="BS730" i="82"/>
  <c r="CF730" i="82" s="1"/>
  <c r="BH731" i="82"/>
  <c r="BI731" i="82"/>
  <c r="BJ731" i="82"/>
  <c r="BK731" i="82"/>
  <c r="BL731" i="82"/>
  <c r="BY731" i="82" s="1"/>
  <c r="BM731" i="82"/>
  <c r="BZ731" i="82" s="1"/>
  <c r="BN731" i="82"/>
  <c r="CA731" i="82" s="1"/>
  <c r="BO731" i="82"/>
  <c r="CB731" i="82" s="1"/>
  <c r="BP731" i="82"/>
  <c r="CC731" i="82" s="1"/>
  <c r="BQ731" i="82"/>
  <c r="CD731" i="82" s="1"/>
  <c r="BR731" i="82"/>
  <c r="CE731" i="82" s="1"/>
  <c r="BS731" i="82"/>
  <c r="CF731" i="82" s="1"/>
  <c r="BH732" i="82"/>
  <c r="BI732" i="82"/>
  <c r="BJ732" i="82"/>
  <c r="BK732" i="82"/>
  <c r="BL732" i="82"/>
  <c r="BY732" i="82" s="1"/>
  <c r="BM732" i="82"/>
  <c r="BZ732" i="82" s="1"/>
  <c r="BN732" i="82"/>
  <c r="CA732" i="82" s="1"/>
  <c r="BO732" i="82"/>
  <c r="CB732" i="82" s="1"/>
  <c r="BP732" i="82"/>
  <c r="CC732" i="82" s="1"/>
  <c r="BQ732" i="82"/>
  <c r="CD732" i="82" s="1"/>
  <c r="BR732" i="82"/>
  <c r="CE732" i="82" s="1"/>
  <c r="BS732" i="82"/>
  <c r="CF732" i="82" s="1"/>
  <c r="BH733" i="82"/>
  <c r="BI733" i="82"/>
  <c r="BJ733" i="82"/>
  <c r="BK733" i="82"/>
  <c r="BL733" i="82"/>
  <c r="BY733" i="82" s="1"/>
  <c r="BM733" i="82"/>
  <c r="BZ733" i="82" s="1"/>
  <c r="BN733" i="82"/>
  <c r="CA733" i="82" s="1"/>
  <c r="BO733" i="82"/>
  <c r="CB733" i="82" s="1"/>
  <c r="BP733" i="82"/>
  <c r="CC733" i="82" s="1"/>
  <c r="BQ733" i="82"/>
  <c r="CD733" i="82" s="1"/>
  <c r="BR733" i="82"/>
  <c r="CE733" i="82" s="1"/>
  <c r="BS733" i="82"/>
  <c r="CF733" i="82" s="1"/>
  <c r="BH734" i="82"/>
  <c r="BI734" i="82"/>
  <c r="BJ734" i="82"/>
  <c r="BK734" i="82"/>
  <c r="BL734" i="82"/>
  <c r="BY734" i="82" s="1"/>
  <c r="BM734" i="82"/>
  <c r="BZ734" i="82" s="1"/>
  <c r="BN734" i="82"/>
  <c r="CA734" i="82" s="1"/>
  <c r="BO734" i="82"/>
  <c r="CB734" i="82" s="1"/>
  <c r="BP734" i="82"/>
  <c r="CC734" i="82" s="1"/>
  <c r="BQ734" i="82"/>
  <c r="CD734" i="82" s="1"/>
  <c r="BR734" i="82"/>
  <c r="CE734" i="82" s="1"/>
  <c r="BS734" i="82"/>
  <c r="CF734" i="82" s="1"/>
  <c r="BH735" i="82"/>
  <c r="BI735" i="82"/>
  <c r="BJ735" i="82"/>
  <c r="BK735" i="82"/>
  <c r="BL735" i="82"/>
  <c r="BY735" i="82" s="1"/>
  <c r="BM735" i="82"/>
  <c r="BZ735" i="82" s="1"/>
  <c r="BN735" i="82"/>
  <c r="CA735" i="82" s="1"/>
  <c r="BO735" i="82"/>
  <c r="CB735" i="82" s="1"/>
  <c r="BP735" i="82"/>
  <c r="CC735" i="82" s="1"/>
  <c r="BQ735" i="82"/>
  <c r="CD735" i="82" s="1"/>
  <c r="BR735" i="82"/>
  <c r="CE735" i="82" s="1"/>
  <c r="BS735" i="82"/>
  <c r="CF735" i="82" s="1"/>
  <c r="BH736" i="82"/>
  <c r="BI736" i="82"/>
  <c r="BJ736" i="82"/>
  <c r="BK736" i="82"/>
  <c r="BL736" i="82"/>
  <c r="BY736" i="82" s="1"/>
  <c r="BM736" i="82"/>
  <c r="BZ736" i="82" s="1"/>
  <c r="BN736" i="82"/>
  <c r="CA736" i="82" s="1"/>
  <c r="BO736" i="82"/>
  <c r="CB736" i="82" s="1"/>
  <c r="BP736" i="82"/>
  <c r="CC736" i="82" s="1"/>
  <c r="BQ736" i="82"/>
  <c r="CD736" i="82" s="1"/>
  <c r="BR736" i="82"/>
  <c r="CE736" i="82" s="1"/>
  <c r="BS736" i="82"/>
  <c r="CF736" i="82" s="1"/>
  <c r="BH737" i="82"/>
  <c r="BI737" i="82"/>
  <c r="BJ737" i="82"/>
  <c r="BK737" i="82"/>
  <c r="BL737" i="82"/>
  <c r="BY737" i="82" s="1"/>
  <c r="BM737" i="82"/>
  <c r="BZ737" i="82" s="1"/>
  <c r="BN737" i="82"/>
  <c r="CA737" i="82" s="1"/>
  <c r="BO737" i="82"/>
  <c r="CB737" i="82" s="1"/>
  <c r="BP737" i="82"/>
  <c r="CC737" i="82" s="1"/>
  <c r="BQ737" i="82"/>
  <c r="CD737" i="82" s="1"/>
  <c r="BR737" i="82"/>
  <c r="CE737" i="82" s="1"/>
  <c r="BS737" i="82"/>
  <c r="CF737" i="82" s="1"/>
  <c r="BH738" i="82"/>
  <c r="BI738" i="82"/>
  <c r="BJ738" i="82"/>
  <c r="BK738" i="82"/>
  <c r="BL738" i="82"/>
  <c r="BY738" i="82" s="1"/>
  <c r="BM738" i="82"/>
  <c r="BZ738" i="82" s="1"/>
  <c r="BN738" i="82"/>
  <c r="CA738" i="82" s="1"/>
  <c r="BO738" i="82"/>
  <c r="CB738" i="82" s="1"/>
  <c r="BP738" i="82"/>
  <c r="CC738" i="82" s="1"/>
  <c r="BQ738" i="82"/>
  <c r="CD738" i="82" s="1"/>
  <c r="BR738" i="82"/>
  <c r="CE738" i="82" s="1"/>
  <c r="BS738" i="82"/>
  <c r="CF738" i="82" s="1"/>
  <c r="BH739" i="82"/>
  <c r="BI739" i="82"/>
  <c r="BJ739" i="82"/>
  <c r="BK739" i="82"/>
  <c r="BL739" i="82"/>
  <c r="BY739" i="82" s="1"/>
  <c r="BM739" i="82"/>
  <c r="BZ739" i="82" s="1"/>
  <c r="BN739" i="82"/>
  <c r="CA739" i="82" s="1"/>
  <c r="BO739" i="82"/>
  <c r="CB739" i="82" s="1"/>
  <c r="BP739" i="82"/>
  <c r="CC739" i="82" s="1"/>
  <c r="BQ739" i="82"/>
  <c r="CD739" i="82" s="1"/>
  <c r="BR739" i="82"/>
  <c r="CE739" i="82" s="1"/>
  <c r="BS739" i="82"/>
  <c r="CF739" i="82" s="1"/>
  <c r="BH740" i="82"/>
  <c r="BI740" i="82"/>
  <c r="BJ740" i="82"/>
  <c r="BK740" i="82"/>
  <c r="BL740" i="82"/>
  <c r="BY740" i="82" s="1"/>
  <c r="BM740" i="82"/>
  <c r="BZ740" i="82" s="1"/>
  <c r="BN740" i="82"/>
  <c r="CA740" i="82" s="1"/>
  <c r="BO740" i="82"/>
  <c r="CB740" i="82" s="1"/>
  <c r="BP740" i="82"/>
  <c r="CC740" i="82" s="1"/>
  <c r="BQ740" i="82"/>
  <c r="CD740" i="82" s="1"/>
  <c r="BR740" i="82"/>
  <c r="CE740" i="82" s="1"/>
  <c r="BS740" i="82"/>
  <c r="CF740" i="82" s="1"/>
  <c r="BH741" i="82"/>
  <c r="BI741" i="82"/>
  <c r="BJ741" i="82"/>
  <c r="BK741" i="82"/>
  <c r="BL741" i="82"/>
  <c r="BY741" i="82" s="1"/>
  <c r="BM741" i="82"/>
  <c r="BZ741" i="82" s="1"/>
  <c r="BN741" i="82"/>
  <c r="CA741" i="82" s="1"/>
  <c r="BO741" i="82"/>
  <c r="CB741" i="82" s="1"/>
  <c r="BP741" i="82"/>
  <c r="CC741" i="82" s="1"/>
  <c r="BQ741" i="82"/>
  <c r="CD741" i="82" s="1"/>
  <c r="BR741" i="82"/>
  <c r="CE741" i="82" s="1"/>
  <c r="BS741" i="82"/>
  <c r="CF741" i="82" s="1"/>
  <c r="BH742" i="82"/>
  <c r="BI742" i="82"/>
  <c r="BJ742" i="82"/>
  <c r="BK742" i="82"/>
  <c r="BL742" i="82"/>
  <c r="BY742" i="82" s="1"/>
  <c r="BM742" i="82"/>
  <c r="BZ742" i="82" s="1"/>
  <c r="BN742" i="82"/>
  <c r="CA742" i="82" s="1"/>
  <c r="BO742" i="82"/>
  <c r="CB742" i="82" s="1"/>
  <c r="BP742" i="82"/>
  <c r="CC742" i="82" s="1"/>
  <c r="BQ742" i="82"/>
  <c r="CD742" i="82" s="1"/>
  <c r="BR742" i="82"/>
  <c r="CE742" i="82" s="1"/>
  <c r="BS742" i="82"/>
  <c r="CF742" i="82" s="1"/>
  <c r="BH743" i="82"/>
  <c r="BI743" i="82"/>
  <c r="BJ743" i="82"/>
  <c r="BK743" i="82"/>
  <c r="BL743" i="82"/>
  <c r="BY743" i="82" s="1"/>
  <c r="BM743" i="82"/>
  <c r="BZ743" i="82" s="1"/>
  <c r="BN743" i="82"/>
  <c r="CA743" i="82" s="1"/>
  <c r="BO743" i="82"/>
  <c r="CB743" i="82" s="1"/>
  <c r="BP743" i="82"/>
  <c r="CC743" i="82" s="1"/>
  <c r="BQ743" i="82"/>
  <c r="CD743" i="82" s="1"/>
  <c r="BR743" i="82"/>
  <c r="CE743" i="82" s="1"/>
  <c r="BS743" i="82"/>
  <c r="CF743" i="82" s="1"/>
  <c r="BH744" i="82"/>
  <c r="BI744" i="82"/>
  <c r="BJ744" i="82"/>
  <c r="BK744" i="82"/>
  <c r="BL744" i="82"/>
  <c r="BY744" i="82" s="1"/>
  <c r="BM744" i="82"/>
  <c r="BZ744" i="82" s="1"/>
  <c r="BN744" i="82"/>
  <c r="CA744" i="82" s="1"/>
  <c r="BO744" i="82"/>
  <c r="CB744" i="82" s="1"/>
  <c r="BP744" i="82"/>
  <c r="CC744" i="82" s="1"/>
  <c r="BQ744" i="82"/>
  <c r="CD744" i="82" s="1"/>
  <c r="BR744" i="82"/>
  <c r="CE744" i="82" s="1"/>
  <c r="BS744" i="82"/>
  <c r="CF744" i="82" s="1"/>
  <c r="BH745" i="82"/>
  <c r="BI745" i="82"/>
  <c r="BJ745" i="82"/>
  <c r="BK745" i="82"/>
  <c r="BL745" i="82"/>
  <c r="BY745" i="82" s="1"/>
  <c r="BM745" i="82"/>
  <c r="BZ745" i="82" s="1"/>
  <c r="BN745" i="82"/>
  <c r="CA745" i="82" s="1"/>
  <c r="BO745" i="82"/>
  <c r="CB745" i="82" s="1"/>
  <c r="BP745" i="82"/>
  <c r="CC745" i="82" s="1"/>
  <c r="BQ745" i="82"/>
  <c r="CD745" i="82" s="1"/>
  <c r="BR745" i="82"/>
  <c r="CE745" i="82" s="1"/>
  <c r="BS745" i="82"/>
  <c r="CF745" i="82" s="1"/>
  <c r="BH746" i="82"/>
  <c r="BI746" i="82"/>
  <c r="BJ746" i="82"/>
  <c r="BK746" i="82"/>
  <c r="BL746" i="82"/>
  <c r="BY746" i="82" s="1"/>
  <c r="BM746" i="82"/>
  <c r="BZ746" i="82" s="1"/>
  <c r="BN746" i="82"/>
  <c r="CA746" i="82" s="1"/>
  <c r="BO746" i="82"/>
  <c r="CB746" i="82" s="1"/>
  <c r="BP746" i="82"/>
  <c r="CC746" i="82" s="1"/>
  <c r="BQ746" i="82"/>
  <c r="CD746" i="82" s="1"/>
  <c r="BR746" i="82"/>
  <c r="CE746" i="82" s="1"/>
  <c r="BS746" i="82"/>
  <c r="CF746" i="82" s="1"/>
  <c r="BH747" i="82"/>
  <c r="BI747" i="82"/>
  <c r="BJ747" i="82"/>
  <c r="BK747" i="82"/>
  <c r="BL747" i="82"/>
  <c r="BY747" i="82" s="1"/>
  <c r="BM747" i="82"/>
  <c r="BZ747" i="82" s="1"/>
  <c r="BN747" i="82"/>
  <c r="CA747" i="82" s="1"/>
  <c r="BO747" i="82"/>
  <c r="CB747" i="82" s="1"/>
  <c r="BP747" i="82"/>
  <c r="CC747" i="82" s="1"/>
  <c r="BQ747" i="82"/>
  <c r="CD747" i="82" s="1"/>
  <c r="BR747" i="82"/>
  <c r="CE747" i="82" s="1"/>
  <c r="BS747" i="82"/>
  <c r="CF747" i="82" s="1"/>
  <c r="BH748" i="82"/>
  <c r="BI748" i="82"/>
  <c r="BJ748" i="82"/>
  <c r="BK748" i="82"/>
  <c r="BL748" i="82"/>
  <c r="BY748" i="82" s="1"/>
  <c r="BM748" i="82"/>
  <c r="BZ748" i="82" s="1"/>
  <c r="BN748" i="82"/>
  <c r="CA748" i="82" s="1"/>
  <c r="BO748" i="82"/>
  <c r="CB748" i="82" s="1"/>
  <c r="BP748" i="82"/>
  <c r="CC748" i="82" s="1"/>
  <c r="BQ748" i="82"/>
  <c r="CD748" i="82" s="1"/>
  <c r="BR748" i="82"/>
  <c r="CE748" i="82" s="1"/>
  <c r="BS748" i="82"/>
  <c r="CF748" i="82" s="1"/>
  <c r="BH749" i="82"/>
  <c r="BI749" i="82"/>
  <c r="BJ749" i="82"/>
  <c r="BK749" i="82"/>
  <c r="BL749" i="82"/>
  <c r="BY749" i="82" s="1"/>
  <c r="BM749" i="82"/>
  <c r="BZ749" i="82" s="1"/>
  <c r="BN749" i="82"/>
  <c r="CA749" i="82" s="1"/>
  <c r="BO749" i="82"/>
  <c r="CB749" i="82" s="1"/>
  <c r="BP749" i="82"/>
  <c r="CC749" i="82" s="1"/>
  <c r="BQ749" i="82"/>
  <c r="CD749" i="82" s="1"/>
  <c r="BR749" i="82"/>
  <c r="CE749" i="82" s="1"/>
  <c r="BS749" i="82"/>
  <c r="CF749" i="82" s="1"/>
  <c r="BH750" i="82"/>
  <c r="BI750" i="82"/>
  <c r="BJ750" i="82"/>
  <c r="BK750" i="82"/>
  <c r="BL750" i="82"/>
  <c r="BY750" i="82" s="1"/>
  <c r="BM750" i="82"/>
  <c r="BZ750" i="82" s="1"/>
  <c r="BN750" i="82"/>
  <c r="CA750" i="82" s="1"/>
  <c r="BO750" i="82"/>
  <c r="CB750" i="82" s="1"/>
  <c r="BP750" i="82"/>
  <c r="CC750" i="82" s="1"/>
  <c r="BQ750" i="82"/>
  <c r="CD750" i="82" s="1"/>
  <c r="BR750" i="82"/>
  <c r="CE750" i="82" s="1"/>
  <c r="BS750" i="82"/>
  <c r="CF750" i="82" s="1"/>
  <c r="BH751" i="82"/>
  <c r="BI751" i="82"/>
  <c r="BJ751" i="82"/>
  <c r="BK751" i="82"/>
  <c r="BL751" i="82"/>
  <c r="BY751" i="82" s="1"/>
  <c r="BM751" i="82"/>
  <c r="BZ751" i="82" s="1"/>
  <c r="BN751" i="82"/>
  <c r="CA751" i="82" s="1"/>
  <c r="BO751" i="82"/>
  <c r="CB751" i="82" s="1"/>
  <c r="BP751" i="82"/>
  <c r="CC751" i="82" s="1"/>
  <c r="BQ751" i="82"/>
  <c r="CD751" i="82" s="1"/>
  <c r="BR751" i="82"/>
  <c r="CE751" i="82" s="1"/>
  <c r="BS751" i="82"/>
  <c r="CF751" i="82" s="1"/>
  <c r="BH752" i="82"/>
  <c r="BI752" i="82"/>
  <c r="BJ752" i="82"/>
  <c r="BK752" i="82"/>
  <c r="BL752" i="82"/>
  <c r="BY752" i="82" s="1"/>
  <c r="BM752" i="82"/>
  <c r="BZ752" i="82" s="1"/>
  <c r="BN752" i="82"/>
  <c r="CA752" i="82" s="1"/>
  <c r="BO752" i="82"/>
  <c r="CB752" i="82" s="1"/>
  <c r="BP752" i="82"/>
  <c r="CC752" i="82" s="1"/>
  <c r="BQ752" i="82"/>
  <c r="CD752" i="82" s="1"/>
  <c r="BR752" i="82"/>
  <c r="CE752" i="82" s="1"/>
  <c r="BS752" i="82"/>
  <c r="CF752" i="82" s="1"/>
  <c r="BH753" i="82"/>
  <c r="BI753" i="82"/>
  <c r="BJ753" i="82"/>
  <c r="BK753" i="82"/>
  <c r="BL753" i="82"/>
  <c r="BY753" i="82" s="1"/>
  <c r="BM753" i="82"/>
  <c r="BZ753" i="82" s="1"/>
  <c r="BN753" i="82"/>
  <c r="CA753" i="82" s="1"/>
  <c r="BO753" i="82"/>
  <c r="CB753" i="82" s="1"/>
  <c r="BP753" i="82"/>
  <c r="CC753" i="82" s="1"/>
  <c r="BQ753" i="82"/>
  <c r="CD753" i="82" s="1"/>
  <c r="BR753" i="82"/>
  <c r="CE753" i="82" s="1"/>
  <c r="BS753" i="82"/>
  <c r="CF753" i="82" s="1"/>
  <c r="BH754" i="82"/>
  <c r="BI754" i="82"/>
  <c r="BJ754" i="82"/>
  <c r="BK754" i="82"/>
  <c r="BL754" i="82"/>
  <c r="BY754" i="82" s="1"/>
  <c r="BM754" i="82"/>
  <c r="BZ754" i="82" s="1"/>
  <c r="BN754" i="82"/>
  <c r="CA754" i="82" s="1"/>
  <c r="BO754" i="82"/>
  <c r="CB754" i="82" s="1"/>
  <c r="BP754" i="82"/>
  <c r="CC754" i="82" s="1"/>
  <c r="BQ754" i="82"/>
  <c r="CD754" i="82" s="1"/>
  <c r="BR754" i="82"/>
  <c r="CE754" i="82" s="1"/>
  <c r="BS754" i="82"/>
  <c r="CF754" i="82" s="1"/>
  <c r="BH755" i="82"/>
  <c r="BI755" i="82"/>
  <c r="BJ755" i="82"/>
  <c r="BK755" i="82"/>
  <c r="BL755" i="82"/>
  <c r="BY755" i="82" s="1"/>
  <c r="BM755" i="82"/>
  <c r="BZ755" i="82" s="1"/>
  <c r="BN755" i="82"/>
  <c r="CA755" i="82" s="1"/>
  <c r="BO755" i="82"/>
  <c r="CB755" i="82" s="1"/>
  <c r="BP755" i="82"/>
  <c r="CC755" i="82" s="1"/>
  <c r="BQ755" i="82"/>
  <c r="CD755" i="82" s="1"/>
  <c r="BR755" i="82"/>
  <c r="CE755" i="82" s="1"/>
  <c r="BS755" i="82"/>
  <c r="CF755" i="82" s="1"/>
  <c r="BH756" i="82"/>
  <c r="BI756" i="82"/>
  <c r="BJ756" i="82"/>
  <c r="BK756" i="82"/>
  <c r="BL756" i="82"/>
  <c r="BY756" i="82" s="1"/>
  <c r="BM756" i="82"/>
  <c r="BZ756" i="82" s="1"/>
  <c r="BN756" i="82"/>
  <c r="CA756" i="82" s="1"/>
  <c r="BO756" i="82"/>
  <c r="CB756" i="82" s="1"/>
  <c r="BP756" i="82"/>
  <c r="CC756" i="82" s="1"/>
  <c r="BQ756" i="82"/>
  <c r="CD756" i="82" s="1"/>
  <c r="BR756" i="82"/>
  <c r="CE756" i="82" s="1"/>
  <c r="BS756" i="82"/>
  <c r="CF756" i="82" s="1"/>
  <c r="BH757" i="82"/>
  <c r="BI757" i="82"/>
  <c r="BJ757" i="82"/>
  <c r="BK757" i="82"/>
  <c r="BL757" i="82"/>
  <c r="BY757" i="82" s="1"/>
  <c r="BM757" i="82"/>
  <c r="BZ757" i="82" s="1"/>
  <c r="BN757" i="82"/>
  <c r="CA757" i="82" s="1"/>
  <c r="BO757" i="82"/>
  <c r="CB757" i="82" s="1"/>
  <c r="BP757" i="82"/>
  <c r="CC757" i="82" s="1"/>
  <c r="BQ757" i="82"/>
  <c r="CD757" i="82" s="1"/>
  <c r="BR757" i="82"/>
  <c r="CE757" i="82" s="1"/>
  <c r="BS757" i="82"/>
  <c r="CF757" i="82" s="1"/>
  <c r="BH758" i="82"/>
  <c r="BI758" i="82"/>
  <c r="BJ758" i="82"/>
  <c r="BK758" i="82"/>
  <c r="BL758" i="82"/>
  <c r="BY758" i="82" s="1"/>
  <c r="BM758" i="82"/>
  <c r="BZ758" i="82" s="1"/>
  <c r="BN758" i="82"/>
  <c r="CA758" i="82" s="1"/>
  <c r="BO758" i="82"/>
  <c r="CB758" i="82" s="1"/>
  <c r="BP758" i="82"/>
  <c r="CC758" i="82" s="1"/>
  <c r="BQ758" i="82"/>
  <c r="CD758" i="82" s="1"/>
  <c r="BR758" i="82"/>
  <c r="CE758" i="82" s="1"/>
  <c r="BS758" i="82"/>
  <c r="CF758" i="82" s="1"/>
  <c r="BH759" i="82"/>
  <c r="BI759" i="82"/>
  <c r="BJ759" i="82"/>
  <c r="BK759" i="82"/>
  <c r="BL759" i="82"/>
  <c r="BY759" i="82" s="1"/>
  <c r="BM759" i="82"/>
  <c r="BZ759" i="82" s="1"/>
  <c r="BN759" i="82"/>
  <c r="CA759" i="82" s="1"/>
  <c r="BO759" i="82"/>
  <c r="CB759" i="82" s="1"/>
  <c r="BP759" i="82"/>
  <c r="CC759" i="82" s="1"/>
  <c r="BQ759" i="82"/>
  <c r="CD759" i="82" s="1"/>
  <c r="BR759" i="82"/>
  <c r="CE759" i="82" s="1"/>
  <c r="BS759" i="82"/>
  <c r="CF759" i="82" s="1"/>
  <c r="BH760" i="82"/>
  <c r="BI760" i="82"/>
  <c r="BJ760" i="82"/>
  <c r="BK760" i="82"/>
  <c r="BL760" i="82"/>
  <c r="BY760" i="82" s="1"/>
  <c r="BM760" i="82"/>
  <c r="BZ760" i="82" s="1"/>
  <c r="BN760" i="82"/>
  <c r="CA760" i="82" s="1"/>
  <c r="BO760" i="82"/>
  <c r="CB760" i="82" s="1"/>
  <c r="BP760" i="82"/>
  <c r="CC760" i="82" s="1"/>
  <c r="BQ760" i="82"/>
  <c r="CD760" i="82" s="1"/>
  <c r="BR760" i="82"/>
  <c r="CE760" i="82" s="1"/>
  <c r="BS760" i="82"/>
  <c r="CF760" i="82" s="1"/>
  <c r="BH761" i="82"/>
  <c r="BI761" i="82"/>
  <c r="BJ761" i="82"/>
  <c r="BK761" i="82"/>
  <c r="BL761" i="82"/>
  <c r="BY761" i="82" s="1"/>
  <c r="BM761" i="82"/>
  <c r="BZ761" i="82" s="1"/>
  <c r="BN761" i="82"/>
  <c r="CA761" i="82" s="1"/>
  <c r="BO761" i="82"/>
  <c r="CB761" i="82" s="1"/>
  <c r="BP761" i="82"/>
  <c r="CC761" i="82" s="1"/>
  <c r="BQ761" i="82"/>
  <c r="CD761" i="82" s="1"/>
  <c r="BR761" i="82"/>
  <c r="CE761" i="82" s="1"/>
  <c r="BS761" i="82"/>
  <c r="CF761" i="82" s="1"/>
  <c r="BH762" i="82"/>
  <c r="BI762" i="82"/>
  <c r="BJ762" i="82"/>
  <c r="BK762" i="82"/>
  <c r="BL762" i="82"/>
  <c r="BY762" i="82" s="1"/>
  <c r="BM762" i="82"/>
  <c r="BZ762" i="82" s="1"/>
  <c r="BN762" i="82"/>
  <c r="CA762" i="82" s="1"/>
  <c r="BO762" i="82"/>
  <c r="CB762" i="82" s="1"/>
  <c r="BP762" i="82"/>
  <c r="CC762" i="82" s="1"/>
  <c r="BQ762" i="82"/>
  <c r="CD762" i="82" s="1"/>
  <c r="BR762" i="82"/>
  <c r="CE762" i="82" s="1"/>
  <c r="BS762" i="82"/>
  <c r="CF762" i="82" s="1"/>
  <c r="BH763" i="82"/>
  <c r="BI763" i="82"/>
  <c r="BJ763" i="82"/>
  <c r="BK763" i="82"/>
  <c r="BL763" i="82"/>
  <c r="BY763" i="82" s="1"/>
  <c r="BM763" i="82"/>
  <c r="BZ763" i="82" s="1"/>
  <c r="BN763" i="82"/>
  <c r="CA763" i="82" s="1"/>
  <c r="BO763" i="82"/>
  <c r="CB763" i="82" s="1"/>
  <c r="BP763" i="82"/>
  <c r="CC763" i="82" s="1"/>
  <c r="BQ763" i="82"/>
  <c r="CD763" i="82" s="1"/>
  <c r="BR763" i="82"/>
  <c r="CE763" i="82" s="1"/>
  <c r="BS763" i="82"/>
  <c r="CF763" i="82" s="1"/>
  <c r="BH764" i="82"/>
  <c r="BI764" i="82"/>
  <c r="BJ764" i="82"/>
  <c r="BK764" i="82"/>
  <c r="BL764" i="82"/>
  <c r="BY764" i="82" s="1"/>
  <c r="BM764" i="82"/>
  <c r="BZ764" i="82" s="1"/>
  <c r="BN764" i="82"/>
  <c r="CA764" i="82" s="1"/>
  <c r="BO764" i="82"/>
  <c r="CB764" i="82" s="1"/>
  <c r="BP764" i="82"/>
  <c r="CC764" i="82" s="1"/>
  <c r="BQ764" i="82"/>
  <c r="CD764" i="82" s="1"/>
  <c r="BR764" i="82"/>
  <c r="CE764" i="82" s="1"/>
  <c r="BS764" i="82"/>
  <c r="CF764" i="82" s="1"/>
  <c r="BH765" i="82"/>
  <c r="BI765" i="82"/>
  <c r="BJ765" i="82"/>
  <c r="BK765" i="82"/>
  <c r="BL765" i="82"/>
  <c r="BY765" i="82" s="1"/>
  <c r="BM765" i="82"/>
  <c r="BZ765" i="82" s="1"/>
  <c r="BN765" i="82"/>
  <c r="CA765" i="82" s="1"/>
  <c r="BO765" i="82"/>
  <c r="CB765" i="82" s="1"/>
  <c r="BP765" i="82"/>
  <c r="CC765" i="82" s="1"/>
  <c r="BQ765" i="82"/>
  <c r="CD765" i="82" s="1"/>
  <c r="BR765" i="82"/>
  <c r="CE765" i="82" s="1"/>
  <c r="BS765" i="82"/>
  <c r="CF765" i="82" s="1"/>
  <c r="BH766" i="82"/>
  <c r="BI766" i="82"/>
  <c r="BJ766" i="82"/>
  <c r="BK766" i="82"/>
  <c r="BL766" i="82"/>
  <c r="BY766" i="82" s="1"/>
  <c r="BM766" i="82"/>
  <c r="BZ766" i="82" s="1"/>
  <c r="BN766" i="82"/>
  <c r="CA766" i="82" s="1"/>
  <c r="BO766" i="82"/>
  <c r="CB766" i="82" s="1"/>
  <c r="BP766" i="82"/>
  <c r="CC766" i="82" s="1"/>
  <c r="BQ766" i="82"/>
  <c r="CD766" i="82" s="1"/>
  <c r="BR766" i="82"/>
  <c r="CE766" i="82" s="1"/>
  <c r="BS766" i="82"/>
  <c r="CF766" i="82" s="1"/>
  <c r="BH767" i="82"/>
  <c r="BI767" i="82"/>
  <c r="BJ767" i="82"/>
  <c r="BK767" i="82"/>
  <c r="BL767" i="82"/>
  <c r="BY767" i="82" s="1"/>
  <c r="BM767" i="82"/>
  <c r="BZ767" i="82" s="1"/>
  <c r="BN767" i="82"/>
  <c r="CA767" i="82" s="1"/>
  <c r="BO767" i="82"/>
  <c r="CB767" i="82" s="1"/>
  <c r="BP767" i="82"/>
  <c r="CC767" i="82" s="1"/>
  <c r="BQ767" i="82"/>
  <c r="CD767" i="82" s="1"/>
  <c r="BR767" i="82"/>
  <c r="CE767" i="82" s="1"/>
  <c r="BS767" i="82"/>
  <c r="CF767" i="82" s="1"/>
  <c r="BH768" i="82"/>
  <c r="BI768" i="82"/>
  <c r="BJ768" i="82"/>
  <c r="BK768" i="82"/>
  <c r="BL768" i="82"/>
  <c r="BY768" i="82" s="1"/>
  <c r="BM768" i="82"/>
  <c r="BZ768" i="82" s="1"/>
  <c r="BN768" i="82"/>
  <c r="CA768" i="82" s="1"/>
  <c r="BO768" i="82"/>
  <c r="CB768" i="82" s="1"/>
  <c r="BP768" i="82"/>
  <c r="CC768" i="82" s="1"/>
  <c r="BQ768" i="82"/>
  <c r="CD768" i="82" s="1"/>
  <c r="BR768" i="82"/>
  <c r="CE768" i="82" s="1"/>
  <c r="BS768" i="82"/>
  <c r="CF768" i="82" s="1"/>
  <c r="BH769" i="82"/>
  <c r="BI769" i="82"/>
  <c r="BJ769" i="82"/>
  <c r="BK769" i="82"/>
  <c r="BL769" i="82"/>
  <c r="BY769" i="82" s="1"/>
  <c r="BM769" i="82"/>
  <c r="BZ769" i="82" s="1"/>
  <c r="BN769" i="82"/>
  <c r="CA769" i="82" s="1"/>
  <c r="BO769" i="82"/>
  <c r="CB769" i="82" s="1"/>
  <c r="BP769" i="82"/>
  <c r="CC769" i="82" s="1"/>
  <c r="BQ769" i="82"/>
  <c r="CD769" i="82" s="1"/>
  <c r="BR769" i="82"/>
  <c r="CE769" i="82" s="1"/>
  <c r="BS769" i="82"/>
  <c r="CF769" i="82" s="1"/>
  <c r="BH770" i="82"/>
  <c r="BI770" i="82"/>
  <c r="BJ770" i="82"/>
  <c r="BK770" i="82"/>
  <c r="BL770" i="82"/>
  <c r="BY770" i="82" s="1"/>
  <c r="BM770" i="82"/>
  <c r="BZ770" i="82" s="1"/>
  <c r="BN770" i="82"/>
  <c r="CA770" i="82" s="1"/>
  <c r="BO770" i="82"/>
  <c r="CB770" i="82" s="1"/>
  <c r="BP770" i="82"/>
  <c r="CC770" i="82" s="1"/>
  <c r="BQ770" i="82"/>
  <c r="CD770" i="82" s="1"/>
  <c r="BR770" i="82"/>
  <c r="CE770" i="82" s="1"/>
  <c r="BS770" i="82"/>
  <c r="CF770" i="82" s="1"/>
  <c r="BH771" i="82"/>
  <c r="BI771" i="82"/>
  <c r="BJ771" i="82"/>
  <c r="BK771" i="82"/>
  <c r="BL771" i="82"/>
  <c r="BY771" i="82" s="1"/>
  <c r="BM771" i="82"/>
  <c r="BZ771" i="82" s="1"/>
  <c r="BN771" i="82"/>
  <c r="CA771" i="82" s="1"/>
  <c r="BO771" i="82"/>
  <c r="CB771" i="82" s="1"/>
  <c r="BP771" i="82"/>
  <c r="CC771" i="82" s="1"/>
  <c r="BQ771" i="82"/>
  <c r="CD771" i="82" s="1"/>
  <c r="BR771" i="82"/>
  <c r="CE771" i="82" s="1"/>
  <c r="BS771" i="82"/>
  <c r="CF771" i="82" s="1"/>
  <c r="BH772" i="82"/>
  <c r="BI772" i="82"/>
  <c r="BJ772" i="82"/>
  <c r="BK772" i="82"/>
  <c r="BL772" i="82"/>
  <c r="BY772" i="82" s="1"/>
  <c r="BM772" i="82"/>
  <c r="BZ772" i="82" s="1"/>
  <c r="BN772" i="82"/>
  <c r="CA772" i="82" s="1"/>
  <c r="BO772" i="82"/>
  <c r="CB772" i="82" s="1"/>
  <c r="BP772" i="82"/>
  <c r="CC772" i="82" s="1"/>
  <c r="BQ772" i="82"/>
  <c r="CD772" i="82" s="1"/>
  <c r="BR772" i="82"/>
  <c r="CE772" i="82" s="1"/>
  <c r="BS772" i="82"/>
  <c r="CF772" i="82" s="1"/>
  <c r="BH773" i="82"/>
  <c r="BI773" i="82"/>
  <c r="BJ773" i="82"/>
  <c r="BK773" i="82"/>
  <c r="BL773" i="82"/>
  <c r="BY773" i="82" s="1"/>
  <c r="BM773" i="82"/>
  <c r="BZ773" i="82" s="1"/>
  <c r="BN773" i="82"/>
  <c r="CA773" i="82" s="1"/>
  <c r="BO773" i="82"/>
  <c r="CB773" i="82" s="1"/>
  <c r="BP773" i="82"/>
  <c r="CC773" i="82" s="1"/>
  <c r="BQ773" i="82"/>
  <c r="CD773" i="82" s="1"/>
  <c r="BR773" i="82"/>
  <c r="CE773" i="82" s="1"/>
  <c r="BS773" i="82"/>
  <c r="CF773" i="82" s="1"/>
  <c r="BH774" i="82"/>
  <c r="BI774" i="82"/>
  <c r="BJ774" i="82"/>
  <c r="BK774" i="82"/>
  <c r="BL774" i="82"/>
  <c r="BY774" i="82" s="1"/>
  <c r="BM774" i="82"/>
  <c r="BZ774" i="82" s="1"/>
  <c r="BN774" i="82"/>
  <c r="CA774" i="82" s="1"/>
  <c r="BO774" i="82"/>
  <c r="CB774" i="82" s="1"/>
  <c r="BP774" i="82"/>
  <c r="CC774" i="82" s="1"/>
  <c r="BQ774" i="82"/>
  <c r="CD774" i="82" s="1"/>
  <c r="BR774" i="82"/>
  <c r="CE774" i="82" s="1"/>
  <c r="BS774" i="82"/>
  <c r="CF774" i="82" s="1"/>
  <c r="BH775" i="82"/>
  <c r="BI775" i="82"/>
  <c r="BJ775" i="82"/>
  <c r="BK775" i="82"/>
  <c r="BL775" i="82"/>
  <c r="BY775" i="82" s="1"/>
  <c r="BM775" i="82"/>
  <c r="BZ775" i="82" s="1"/>
  <c r="BN775" i="82"/>
  <c r="CA775" i="82" s="1"/>
  <c r="BO775" i="82"/>
  <c r="CB775" i="82" s="1"/>
  <c r="BP775" i="82"/>
  <c r="CC775" i="82" s="1"/>
  <c r="BQ775" i="82"/>
  <c r="CD775" i="82" s="1"/>
  <c r="BR775" i="82"/>
  <c r="CE775" i="82" s="1"/>
  <c r="BS775" i="82"/>
  <c r="CF775" i="82" s="1"/>
  <c r="BH776" i="82"/>
  <c r="BI776" i="82"/>
  <c r="BJ776" i="82"/>
  <c r="BK776" i="82"/>
  <c r="BL776" i="82"/>
  <c r="BY776" i="82" s="1"/>
  <c r="BM776" i="82"/>
  <c r="BZ776" i="82" s="1"/>
  <c r="BN776" i="82"/>
  <c r="CA776" i="82" s="1"/>
  <c r="BO776" i="82"/>
  <c r="CB776" i="82" s="1"/>
  <c r="BP776" i="82"/>
  <c r="CC776" i="82" s="1"/>
  <c r="BQ776" i="82"/>
  <c r="CD776" i="82" s="1"/>
  <c r="BR776" i="82"/>
  <c r="CE776" i="82" s="1"/>
  <c r="BS776" i="82"/>
  <c r="CF776" i="82" s="1"/>
  <c r="BH777" i="82"/>
  <c r="BI777" i="82"/>
  <c r="BJ777" i="82"/>
  <c r="BK777" i="82"/>
  <c r="BL777" i="82"/>
  <c r="BY777" i="82" s="1"/>
  <c r="BM777" i="82"/>
  <c r="BZ777" i="82" s="1"/>
  <c r="BN777" i="82"/>
  <c r="CA777" i="82" s="1"/>
  <c r="BO777" i="82"/>
  <c r="CB777" i="82" s="1"/>
  <c r="BP777" i="82"/>
  <c r="CC777" i="82" s="1"/>
  <c r="BQ777" i="82"/>
  <c r="CD777" i="82" s="1"/>
  <c r="BR777" i="82"/>
  <c r="CE777" i="82" s="1"/>
  <c r="BS777" i="82"/>
  <c r="CF777" i="82" s="1"/>
  <c r="BH778" i="82"/>
  <c r="BI778" i="82"/>
  <c r="BJ778" i="82"/>
  <c r="BK778" i="82"/>
  <c r="BL778" i="82"/>
  <c r="BY778" i="82" s="1"/>
  <c r="BM778" i="82"/>
  <c r="BZ778" i="82" s="1"/>
  <c r="BN778" i="82"/>
  <c r="CA778" i="82" s="1"/>
  <c r="BO778" i="82"/>
  <c r="CB778" i="82" s="1"/>
  <c r="BP778" i="82"/>
  <c r="CC778" i="82" s="1"/>
  <c r="BQ778" i="82"/>
  <c r="CD778" i="82" s="1"/>
  <c r="BR778" i="82"/>
  <c r="CE778" i="82" s="1"/>
  <c r="BS778" i="82"/>
  <c r="CF778" i="82" s="1"/>
  <c r="BH779" i="82"/>
  <c r="BI779" i="82"/>
  <c r="BJ779" i="82"/>
  <c r="BK779" i="82"/>
  <c r="BL779" i="82"/>
  <c r="BY779" i="82" s="1"/>
  <c r="BM779" i="82"/>
  <c r="BZ779" i="82" s="1"/>
  <c r="BN779" i="82"/>
  <c r="CA779" i="82" s="1"/>
  <c r="BO779" i="82"/>
  <c r="CB779" i="82" s="1"/>
  <c r="BP779" i="82"/>
  <c r="CC779" i="82" s="1"/>
  <c r="BQ779" i="82"/>
  <c r="CD779" i="82" s="1"/>
  <c r="BR779" i="82"/>
  <c r="CE779" i="82" s="1"/>
  <c r="BS779" i="82"/>
  <c r="CF779" i="82" s="1"/>
  <c r="BH780" i="82"/>
  <c r="BI780" i="82"/>
  <c r="BJ780" i="82"/>
  <c r="BK780" i="82"/>
  <c r="BL780" i="82"/>
  <c r="BY780" i="82" s="1"/>
  <c r="BM780" i="82"/>
  <c r="BZ780" i="82" s="1"/>
  <c r="BN780" i="82"/>
  <c r="CA780" i="82" s="1"/>
  <c r="BO780" i="82"/>
  <c r="CB780" i="82" s="1"/>
  <c r="BP780" i="82"/>
  <c r="CC780" i="82" s="1"/>
  <c r="BQ780" i="82"/>
  <c r="CD780" i="82" s="1"/>
  <c r="BR780" i="82"/>
  <c r="CE780" i="82" s="1"/>
  <c r="BS780" i="82"/>
  <c r="CF780" i="82" s="1"/>
  <c r="BH781" i="82"/>
  <c r="BI781" i="82"/>
  <c r="BJ781" i="82"/>
  <c r="BK781" i="82"/>
  <c r="BL781" i="82"/>
  <c r="BY781" i="82" s="1"/>
  <c r="BM781" i="82"/>
  <c r="BZ781" i="82" s="1"/>
  <c r="BN781" i="82"/>
  <c r="CA781" i="82" s="1"/>
  <c r="BO781" i="82"/>
  <c r="CB781" i="82" s="1"/>
  <c r="BP781" i="82"/>
  <c r="CC781" i="82" s="1"/>
  <c r="BQ781" i="82"/>
  <c r="CD781" i="82" s="1"/>
  <c r="BR781" i="82"/>
  <c r="CE781" i="82" s="1"/>
  <c r="BS781" i="82"/>
  <c r="CF781" i="82" s="1"/>
  <c r="BH782" i="82"/>
  <c r="BI782" i="82"/>
  <c r="BJ782" i="82"/>
  <c r="BK782" i="82"/>
  <c r="BL782" i="82"/>
  <c r="BY782" i="82" s="1"/>
  <c r="BM782" i="82"/>
  <c r="BZ782" i="82" s="1"/>
  <c r="BN782" i="82"/>
  <c r="CA782" i="82" s="1"/>
  <c r="BO782" i="82"/>
  <c r="CB782" i="82" s="1"/>
  <c r="BP782" i="82"/>
  <c r="CC782" i="82" s="1"/>
  <c r="BQ782" i="82"/>
  <c r="CD782" i="82" s="1"/>
  <c r="BR782" i="82"/>
  <c r="CE782" i="82" s="1"/>
  <c r="BS782" i="82"/>
  <c r="CF782" i="82" s="1"/>
  <c r="BH783" i="82"/>
  <c r="BI783" i="82"/>
  <c r="BJ783" i="82"/>
  <c r="BK783" i="82"/>
  <c r="BL783" i="82"/>
  <c r="BY783" i="82" s="1"/>
  <c r="BM783" i="82"/>
  <c r="BZ783" i="82" s="1"/>
  <c r="BN783" i="82"/>
  <c r="CA783" i="82" s="1"/>
  <c r="BO783" i="82"/>
  <c r="CB783" i="82" s="1"/>
  <c r="BP783" i="82"/>
  <c r="CC783" i="82" s="1"/>
  <c r="BQ783" i="82"/>
  <c r="CD783" i="82" s="1"/>
  <c r="BR783" i="82"/>
  <c r="CE783" i="82" s="1"/>
  <c r="BS783" i="82"/>
  <c r="CF783" i="82" s="1"/>
  <c r="BH784" i="82"/>
  <c r="BI784" i="82"/>
  <c r="BJ784" i="82"/>
  <c r="BK784" i="82"/>
  <c r="BL784" i="82"/>
  <c r="BY784" i="82" s="1"/>
  <c r="BM784" i="82"/>
  <c r="BZ784" i="82" s="1"/>
  <c r="BN784" i="82"/>
  <c r="CA784" i="82" s="1"/>
  <c r="BO784" i="82"/>
  <c r="CB784" i="82" s="1"/>
  <c r="BP784" i="82"/>
  <c r="CC784" i="82" s="1"/>
  <c r="BQ784" i="82"/>
  <c r="CD784" i="82" s="1"/>
  <c r="BR784" i="82"/>
  <c r="CE784" i="82" s="1"/>
  <c r="BS784" i="82"/>
  <c r="CF784" i="82" s="1"/>
  <c r="BH785" i="82"/>
  <c r="BI785" i="82"/>
  <c r="BJ785" i="82"/>
  <c r="BK785" i="82"/>
  <c r="BL785" i="82"/>
  <c r="BY785" i="82" s="1"/>
  <c r="BM785" i="82"/>
  <c r="BZ785" i="82" s="1"/>
  <c r="BN785" i="82"/>
  <c r="CA785" i="82" s="1"/>
  <c r="BO785" i="82"/>
  <c r="CB785" i="82" s="1"/>
  <c r="BP785" i="82"/>
  <c r="CC785" i="82" s="1"/>
  <c r="BQ785" i="82"/>
  <c r="CD785" i="82" s="1"/>
  <c r="BR785" i="82"/>
  <c r="CE785" i="82" s="1"/>
  <c r="BS785" i="82"/>
  <c r="CF785" i="82" s="1"/>
  <c r="BH786" i="82"/>
  <c r="BI786" i="82"/>
  <c r="BJ786" i="82"/>
  <c r="BK786" i="82"/>
  <c r="BL786" i="82"/>
  <c r="BY786" i="82" s="1"/>
  <c r="BM786" i="82"/>
  <c r="BZ786" i="82" s="1"/>
  <c r="BN786" i="82"/>
  <c r="CA786" i="82" s="1"/>
  <c r="BO786" i="82"/>
  <c r="CB786" i="82" s="1"/>
  <c r="BP786" i="82"/>
  <c r="CC786" i="82" s="1"/>
  <c r="BQ786" i="82"/>
  <c r="CD786" i="82" s="1"/>
  <c r="BR786" i="82"/>
  <c r="CE786" i="82" s="1"/>
  <c r="BS786" i="82"/>
  <c r="CF786" i="82" s="1"/>
  <c r="BH787" i="82"/>
  <c r="BI787" i="82"/>
  <c r="BJ787" i="82"/>
  <c r="BK787" i="82"/>
  <c r="BL787" i="82"/>
  <c r="BY787" i="82" s="1"/>
  <c r="BM787" i="82"/>
  <c r="BZ787" i="82" s="1"/>
  <c r="BN787" i="82"/>
  <c r="CA787" i="82" s="1"/>
  <c r="BO787" i="82"/>
  <c r="CB787" i="82" s="1"/>
  <c r="BP787" i="82"/>
  <c r="CC787" i="82" s="1"/>
  <c r="BQ787" i="82"/>
  <c r="CD787" i="82" s="1"/>
  <c r="BR787" i="82"/>
  <c r="CE787" i="82" s="1"/>
  <c r="BS787" i="82"/>
  <c r="CF787" i="82" s="1"/>
  <c r="BH788" i="82"/>
  <c r="BI788" i="82"/>
  <c r="BJ788" i="82"/>
  <c r="BK788" i="82"/>
  <c r="BL788" i="82"/>
  <c r="BY788" i="82" s="1"/>
  <c r="BM788" i="82"/>
  <c r="BZ788" i="82" s="1"/>
  <c r="BN788" i="82"/>
  <c r="CA788" i="82" s="1"/>
  <c r="BO788" i="82"/>
  <c r="CB788" i="82" s="1"/>
  <c r="BP788" i="82"/>
  <c r="CC788" i="82" s="1"/>
  <c r="BQ788" i="82"/>
  <c r="CD788" i="82" s="1"/>
  <c r="BR788" i="82"/>
  <c r="CE788" i="82" s="1"/>
  <c r="BS788" i="82"/>
  <c r="CF788" i="82" s="1"/>
  <c r="BH789" i="82"/>
  <c r="BI789" i="82"/>
  <c r="BJ789" i="82"/>
  <c r="BK789" i="82"/>
  <c r="BL789" i="82"/>
  <c r="BY789" i="82" s="1"/>
  <c r="BM789" i="82"/>
  <c r="BZ789" i="82" s="1"/>
  <c r="BN789" i="82"/>
  <c r="CA789" i="82" s="1"/>
  <c r="BO789" i="82"/>
  <c r="CB789" i="82" s="1"/>
  <c r="BP789" i="82"/>
  <c r="CC789" i="82" s="1"/>
  <c r="BQ789" i="82"/>
  <c r="CD789" i="82" s="1"/>
  <c r="BR789" i="82"/>
  <c r="CE789" i="82" s="1"/>
  <c r="BS789" i="82"/>
  <c r="CF789" i="82" s="1"/>
  <c r="BH790" i="82"/>
  <c r="BI790" i="82"/>
  <c r="BJ790" i="82"/>
  <c r="BK790" i="82"/>
  <c r="BL790" i="82"/>
  <c r="BY790" i="82" s="1"/>
  <c r="BM790" i="82"/>
  <c r="BZ790" i="82" s="1"/>
  <c r="BN790" i="82"/>
  <c r="CA790" i="82" s="1"/>
  <c r="BO790" i="82"/>
  <c r="CB790" i="82" s="1"/>
  <c r="BP790" i="82"/>
  <c r="CC790" i="82" s="1"/>
  <c r="BQ790" i="82"/>
  <c r="CD790" i="82" s="1"/>
  <c r="BR790" i="82"/>
  <c r="CE790" i="82" s="1"/>
  <c r="BS790" i="82"/>
  <c r="CF790" i="82" s="1"/>
  <c r="BH791" i="82"/>
  <c r="BI791" i="82"/>
  <c r="BJ791" i="82"/>
  <c r="BK791" i="82"/>
  <c r="BL791" i="82"/>
  <c r="BY791" i="82" s="1"/>
  <c r="BM791" i="82"/>
  <c r="BZ791" i="82" s="1"/>
  <c r="BN791" i="82"/>
  <c r="CA791" i="82" s="1"/>
  <c r="BO791" i="82"/>
  <c r="CB791" i="82" s="1"/>
  <c r="BP791" i="82"/>
  <c r="CC791" i="82" s="1"/>
  <c r="BQ791" i="82"/>
  <c r="CD791" i="82" s="1"/>
  <c r="BR791" i="82"/>
  <c r="CE791" i="82" s="1"/>
  <c r="BS791" i="82"/>
  <c r="CF791" i="82" s="1"/>
  <c r="BH792" i="82"/>
  <c r="BI792" i="82"/>
  <c r="BJ792" i="82"/>
  <c r="BK792" i="82"/>
  <c r="BL792" i="82"/>
  <c r="BY792" i="82" s="1"/>
  <c r="BM792" i="82"/>
  <c r="BZ792" i="82" s="1"/>
  <c r="BN792" i="82"/>
  <c r="CA792" i="82" s="1"/>
  <c r="BO792" i="82"/>
  <c r="CB792" i="82" s="1"/>
  <c r="BP792" i="82"/>
  <c r="CC792" i="82" s="1"/>
  <c r="BQ792" i="82"/>
  <c r="CD792" i="82" s="1"/>
  <c r="BR792" i="82"/>
  <c r="CE792" i="82" s="1"/>
  <c r="BS792" i="82"/>
  <c r="CF792" i="82" s="1"/>
  <c r="BH793" i="82"/>
  <c r="BI793" i="82"/>
  <c r="BJ793" i="82"/>
  <c r="BK793" i="82"/>
  <c r="BL793" i="82"/>
  <c r="BY793" i="82" s="1"/>
  <c r="BM793" i="82"/>
  <c r="BZ793" i="82" s="1"/>
  <c r="BN793" i="82"/>
  <c r="CA793" i="82" s="1"/>
  <c r="BO793" i="82"/>
  <c r="CB793" i="82" s="1"/>
  <c r="BP793" i="82"/>
  <c r="CC793" i="82" s="1"/>
  <c r="BQ793" i="82"/>
  <c r="CD793" i="82" s="1"/>
  <c r="BR793" i="82"/>
  <c r="CE793" i="82" s="1"/>
  <c r="BS793" i="82"/>
  <c r="CF793" i="82" s="1"/>
  <c r="BH794" i="82"/>
  <c r="BI794" i="82"/>
  <c r="BJ794" i="82"/>
  <c r="BK794" i="82"/>
  <c r="BL794" i="82"/>
  <c r="BY794" i="82" s="1"/>
  <c r="BM794" i="82"/>
  <c r="BZ794" i="82" s="1"/>
  <c r="BN794" i="82"/>
  <c r="CA794" i="82" s="1"/>
  <c r="BO794" i="82"/>
  <c r="CB794" i="82" s="1"/>
  <c r="BP794" i="82"/>
  <c r="CC794" i="82" s="1"/>
  <c r="BQ794" i="82"/>
  <c r="CD794" i="82" s="1"/>
  <c r="BR794" i="82"/>
  <c r="CE794" i="82" s="1"/>
  <c r="BS794" i="82"/>
  <c r="CF794" i="82" s="1"/>
  <c r="BH795" i="82"/>
  <c r="BI795" i="82"/>
  <c r="BJ795" i="82"/>
  <c r="BK795" i="82"/>
  <c r="BL795" i="82"/>
  <c r="BY795" i="82" s="1"/>
  <c r="BM795" i="82"/>
  <c r="BZ795" i="82" s="1"/>
  <c r="BN795" i="82"/>
  <c r="CA795" i="82" s="1"/>
  <c r="BO795" i="82"/>
  <c r="CB795" i="82" s="1"/>
  <c r="BP795" i="82"/>
  <c r="CC795" i="82" s="1"/>
  <c r="BQ795" i="82"/>
  <c r="CD795" i="82" s="1"/>
  <c r="BR795" i="82"/>
  <c r="CE795" i="82" s="1"/>
  <c r="BS795" i="82"/>
  <c r="CF795" i="82" s="1"/>
  <c r="BH796" i="82"/>
  <c r="BI796" i="82"/>
  <c r="BJ796" i="82"/>
  <c r="BK796" i="82"/>
  <c r="BL796" i="82"/>
  <c r="BY796" i="82" s="1"/>
  <c r="BM796" i="82"/>
  <c r="BZ796" i="82" s="1"/>
  <c r="BN796" i="82"/>
  <c r="CA796" i="82" s="1"/>
  <c r="BO796" i="82"/>
  <c r="CB796" i="82" s="1"/>
  <c r="BP796" i="82"/>
  <c r="CC796" i="82" s="1"/>
  <c r="BQ796" i="82"/>
  <c r="CD796" i="82" s="1"/>
  <c r="BR796" i="82"/>
  <c r="CE796" i="82" s="1"/>
  <c r="BS796" i="82"/>
  <c r="CF796" i="82" s="1"/>
  <c r="BH797" i="82"/>
  <c r="BI797" i="82"/>
  <c r="BJ797" i="82"/>
  <c r="BK797" i="82"/>
  <c r="BL797" i="82"/>
  <c r="BY797" i="82" s="1"/>
  <c r="BM797" i="82"/>
  <c r="BZ797" i="82" s="1"/>
  <c r="BN797" i="82"/>
  <c r="CA797" i="82" s="1"/>
  <c r="BO797" i="82"/>
  <c r="CB797" i="82" s="1"/>
  <c r="BP797" i="82"/>
  <c r="CC797" i="82" s="1"/>
  <c r="BQ797" i="82"/>
  <c r="CD797" i="82" s="1"/>
  <c r="BR797" i="82"/>
  <c r="CE797" i="82" s="1"/>
  <c r="BS797" i="82"/>
  <c r="CF797" i="82" s="1"/>
  <c r="BH798" i="82"/>
  <c r="BI798" i="82"/>
  <c r="BJ798" i="82"/>
  <c r="BK798" i="82"/>
  <c r="BL798" i="82"/>
  <c r="BY798" i="82" s="1"/>
  <c r="BM798" i="82"/>
  <c r="BZ798" i="82" s="1"/>
  <c r="BN798" i="82"/>
  <c r="CA798" i="82" s="1"/>
  <c r="BO798" i="82"/>
  <c r="CB798" i="82" s="1"/>
  <c r="BP798" i="82"/>
  <c r="CC798" i="82" s="1"/>
  <c r="BQ798" i="82"/>
  <c r="CD798" i="82" s="1"/>
  <c r="BR798" i="82"/>
  <c r="CE798" i="82" s="1"/>
  <c r="BS798" i="82"/>
  <c r="CF798" i="82" s="1"/>
  <c r="BH799" i="82"/>
  <c r="BI799" i="82"/>
  <c r="BJ799" i="82"/>
  <c r="BK799" i="82"/>
  <c r="BL799" i="82"/>
  <c r="BY799" i="82" s="1"/>
  <c r="BM799" i="82"/>
  <c r="BZ799" i="82" s="1"/>
  <c r="BN799" i="82"/>
  <c r="CA799" i="82" s="1"/>
  <c r="BO799" i="82"/>
  <c r="CB799" i="82" s="1"/>
  <c r="BP799" i="82"/>
  <c r="CC799" i="82" s="1"/>
  <c r="BQ799" i="82"/>
  <c r="CD799" i="82" s="1"/>
  <c r="BR799" i="82"/>
  <c r="CE799" i="82" s="1"/>
  <c r="BS799" i="82"/>
  <c r="CF799" i="82" s="1"/>
  <c r="BH800" i="82"/>
  <c r="BI800" i="82"/>
  <c r="BJ800" i="82"/>
  <c r="BK800" i="82"/>
  <c r="BL800" i="82"/>
  <c r="BY800" i="82" s="1"/>
  <c r="BM800" i="82"/>
  <c r="BZ800" i="82" s="1"/>
  <c r="BN800" i="82"/>
  <c r="CA800" i="82" s="1"/>
  <c r="BO800" i="82"/>
  <c r="CB800" i="82" s="1"/>
  <c r="BP800" i="82"/>
  <c r="CC800" i="82" s="1"/>
  <c r="BQ800" i="82"/>
  <c r="CD800" i="82" s="1"/>
  <c r="BR800" i="82"/>
  <c r="CE800" i="82" s="1"/>
  <c r="BS800" i="82"/>
  <c r="CF800" i="82" s="1"/>
  <c r="BH801" i="82"/>
  <c r="BI801" i="82"/>
  <c r="BJ801" i="82"/>
  <c r="BK801" i="82"/>
  <c r="BL801" i="82"/>
  <c r="BY801" i="82" s="1"/>
  <c r="BM801" i="82"/>
  <c r="BZ801" i="82" s="1"/>
  <c r="BN801" i="82"/>
  <c r="CA801" i="82" s="1"/>
  <c r="BO801" i="82"/>
  <c r="CB801" i="82" s="1"/>
  <c r="BP801" i="82"/>
  <c r="CC801" i="82" s="1"/>
  <c r="BQ801" i="82"/>
  <c r="CD801" i="82" s="1"/>
  <c r="BR801" i="82"/>
  <c r="CE801" i="82" s="1"/>
  <c r="BS801" i="82"/>
  <c r="CF801" i="82" s="1"/>
  <c r="BH802" i="82"/>
  <c r="BI802" i="82"/>
  <c r="BJ802" i="82"/>
  <c r="BK802" i="82"/>
  <c r="BL802" i="82"/>
  <c r="BY802" i="82" s="1"/>
  <c r="BM802" i="82"/>
  <c r="BZ802" i="82" s="1"/>
  <c r="BN802" i="82"/>
  <c r="CA802" i="82" s="1"/>
  <c r="BO802" i="82"/>
  <c r="CB802" i="82" s="1"/>
  <c r="BP802" i="82"/>
  <c r="CC802" i="82" s="1"/>
  <c r="BQ802" i="82"/>
  <c r="CD802" i="82" s="1"/>
  <c r="BR802" i="82"/>
  <c r="CE802" i="82" s="1"/>
  <c r="BS802" i="82"/>
  <c r="CF802" i="82" s="1"/>
  <c r="BH803" i="82"/>
  <c r="BI803" i="82"/>
  <c r="BJ803" i="82"/>
  <c r="BK803" i="82"/>
  <c r="BL803" i="82"/>
  <c r="BY803" i="82" s="1"/>
  <c r="BM803" i="82"/>
  <c r="BZ803" i="82" s="1"/>
  <c r="BN803" i="82"/>
  <c r="CA803" i="82" s="1"/>
  <c r="BO803" i="82"/>
  <c r="CB803" i="82" s="1"/>
  <c r="BP803" i="82"/>
  <c r="CC803" i="82" s="1"/>
  <c r="BQ803" i="82"/>
  <c r="CD803" i="82" s="1"/>
  <c r="BR803" i="82"/>
  <c r="CE803" i="82" s="1"/>
  <c r="BS803" i="82"/>
  <c r="CF803" i="82" s="1"/>
  <c r="BH804" i="82"/>
  <c r="BI804" i="82"/>
  <c r="BJ804" i="82"/>
  <c r="BK804" i="82"/>
  <c r="BL804" i="82"/>
  <c r="BY804" i="82" s="1"/>
  <c r="BM804" i="82"/>
  <c r="BZ804" i="82" s="1"/>
  <c r="BN804" i="82"/>
  <c r="CA804" i="82" s="1"/>
  <c r="BO804" i="82"/>
  <c r="CB804" i="82" s="1"/>
  <c r="BP804" i="82"/>
  <c r="CC804" i="82" s="1"/>
  <c r="BQ804" i="82"/>
  <c r="CD804" i="82" s="1"/>
  <c r="BR804" i="82"/>
  <c r="CE804" i="82" s="1"/>
  <c r="BS804" i="82"/>
  <c r="CF804" i="82" s="1"/>
  <c r="BH805" i="82"/>
  <c r="BI805" i="82"/>
  <c r="BJ805" i="82"/>
  <c r="BK805" i="82"/>
  <c r="BL805" i="82"/>
  <c r="BY805" i="82" s="1"/>
  <c r="BM805" i="82"/>
  <c r="BZ805" i="82" s="1"/>
  <c r="BN805" i="82"/>
  <c r="CA805" i="82" s="1"/>
  <c r="BO805" i="82"/>
  <c r="CB805" i="82" s="1"/>
  <c r="BP805" i="82"/>
  <c r="CC805" i="82" s="1"/>
  <c r="BQ805" i="82"/>
  <c r="CD805" i="82" s="1"/>
  <c r="BR805" i="82"/>
  <c r="CE805" i="82" s="1"/>
  <c r="BS805" i="82"/>
  <c r="CF805" i="82" s="1"/>
  <c r="BH806" i="82"/>
  <c r="BI806" i="82"/>
  <c r="BJ806" i="82"/>
  <c r="BK806" i="82"/>
  <c r="BL806" i="82"/>
  <c r="BY806" i="82" s="1"/>
  <c r="BM806" i="82"/>
  <c r="BZ806" i="82" s="1"/>
  <c r="BN806" i="82"/>
  <c r="CA806" i="82" s="1"/>
  <c r="BO806" i="82"/>
  <c r="CB806" i="82" s="1"/>
  <c r="BP806" i="82"/>
  <c r="CC806" i="82" s="1"/>
  <c r="BQ806" i="82"/>
  <c r="CD806" i="82" s="1"/>
  <c r="BR806" i="82"/>
  <c r="CE806" i="82" s="1"/>
  <c r="BS806" i="82"/>
  <c r="CF806" i="82" s="1"/>
  <c r="BH807" i="82"/>
  <c r="BI807" i="82"/>
  <c r="BJ807" i="82"/>
  <c r="BK807" i="82"/>
  <c r="BL807" i="82"/>
  <c r="BY807" i="82" s="1"/>
  <c r="BM807" i="82"/>
  <c r="BZ807" i="82" s="1"/>
  <c r="BN807" i="82"/>
  <c r="CA807" i="82" s="1"/>
  <c r="BO807" i="82"/>
  <c r="CB807" i="82" s="1"/>
  <c r="BP807" i="82"/>
  <c r="CC807" i="82" s="1"/>
  <c r="BQ807" i="82"/>
  <c r="CD807" i="82" s="1"/>
  <c r="BR807" i="82"/>
  <c r="CE807" i="82" s="1"/>
  <c r="BS807" i="82"/>
  <c r="CF807" i="82" s="1"/>
  <c r="BH808" i="82"/>
  <c r="BI808" i="82"/>
  <c r="BJ808" i="82"/>
  <c r="BK808" i="82"/>
  <c r="BL808" i="82"/>
  <c r="BY808" i="82" s="1"/>
  <c r="BM808" i="82"/>
  <c r="BZ808" i="82" s="1"/>
  <c r="BN808" i="82"/>
  <c r="CA808" i="82" s="1"/>
  <c r="BO808" i="82"/>
  <c r="CB808" i="82" s="1"/>
  <c r="BP808" i="82"/>
  <c r="CC808" i="82" s="1"/>
  <c r="BQ808" i="82"/>
  <c r="CD808" i="82" s="1"/>
  <c r="BR808" i="82"/>
  <c r="CE808" i="82" s="1"/>
  <c r="BS808" i="82"/>
  <c r="CF808" i="82" s="1"/>
  <c r="BH809" i="82"/>
  <c r="BI809" i="82"/>
  <c r="BJ809" i="82"/>
  <c r="BK809" i="82"/>
  <c r="BL809" i="82"/>
  <c r="BY809" i="82" s="1"/>
  <c r="BM809" i="82"/>
  <c r="BZ809" i="82" s="1"/>
  <c r="BN809" i="82"/>
  <c r="CA809" i="82" s="1"/>
  <c r="BO809" i="82"/>
  <c r="CB809" i="82" s="1"/>
  <c r="BP809" i="82"/>
  <c r="CC809" i="82" s="1"/>
  <c r="BQ809" i="82"/>
  <c r="CD809" i="82" s="1"/>
  <c r="BR809" i="82"/>
  <c r="CE809" i="82" s="1"/>
  <c r="BS809" i="82"/>
  <c r="CF809" i="82" s="1"/>
  <c r="BH810" i="82"/>
  <c r="BI810" i="82"/>
  <c r="BJ810" i="82"/>
  <c r="BK810" i="82"/>
  <c r="BL810" i="82"/>
  <c r="BY810" i="82" s="1"/>
  <c r="BM810" i="82"/>
  <c r="BZ810" i="82" s="1"/>
  <c r="BN810" i="82"/>
  <c r="CA810" i="82" s="1"/>
  <c r="BO810" i="82"/>
  <c r="CB810" i="82" s="1"/>
  <c r="BP810" i="82"/>
  <c r="CC810" i="82" s="1"/>
  <c r="BQ810" i="82"/>
  <c r="CD810" i="82" s="1"/>
  <c r="BR810" i="82"/>
  <c r="CE810" i="82" s="1"/>
  <c r="BS810" i="82"/>
  <c r="CF810" i="82" s="1"/>
  <c r="BH811" i="82"/>
  <c r="BI811" i="82"/>
  <c r="BJ811" i="82"/>
  <c r="BK811" i="82"/>
  <c r="BL811" i="82"/>
  <c r="BY811" i="82" s="1"/>
  <c r="BM811" i="82"/>
  <c r="BZ811" i="82" s="1"/>
  <c r="BN811" i="82"/>
  <c r="CA811" i="82" s="1"/>
  <c r="BO811" i="82"/>
  <c r="CB811" i="82" s="1"/>
  <c r="BP811" i="82"/>
  <c r="CC811" i="82" s="1"/>
  <c r="BQ811" i="82"/>
  <c r="CD811" i="82" s="1"/>
  <c r="BR811" i="82"/>
  <c r="CE811" i="82" s="1"/>
  <c r="BS811" i="82"/>
  <c r="CF811" i="82" s="1"/>
  <c r="BH812" i="82"/>
  <c r="BI812" i="82"/>
  <c r="BJ812" i="82"/>
  <c r="BK812" i="82"/>
  <c r="BL812" i="82"/>
  <c r="BY812" i="82" s="1"/>
  <c r="BM812" i="82"/>
  <c r="BZ812" i="82" s="1"/>
  <c r="BN812" i="82"/>
  <c r="CA812" i="82" s="1"/>
  <c r="BO812" i="82"/>
  <c r="CB812" i="82" s="1"/>
  <c r="BP812" i="82"/>
  <c r="CC812" i="82" s="1"/>
  <c r="BQ812" i="82"/>
  <c r="CD812" i="82" s="1"/>
  <c r="BR812" i="82"/>
  <c r="CE812" i="82" s="1"/>
  <c r="BS812" i="82"/>
  <c r="CF812" i="82" s="1"/>
  <c r="BH813" i="82"/>
  <c r="BI813" i="82"/>
  <c r="BJ813" i="82"/>
  <c r="BK813" i="82"/>
  <c r="BL813" i="82"/>
  <c r="BY813" i="82" s="1"/>
  <c r="BM813" i="82"/>
  <c r="BZ813" i="82" s="1"/>
  <c r="BN813" i="82"/>
  <c r="CA813" i="82" s="1"/>
  <c r="BO813" i="82"/>
  <c r="CB813" i="82" s="1"/>
  <c r="BP813" i="82"/>
  <c r="CC813" i="82" s="1"/>
  <c r="BQ813" i="82"/>
  <c r="CD813" i="82" s="1"/>
  <c r="BR813" i="82"/>
  <c r="CE813" i="82" s="1"/>
  <c r="BS813" i="82"/>
  <c r="CF813" i="82" s="1"/>
  <c r="BH814" i="82"/>
  <c r="BI814" i="82"/>
  <c r="BJ814" i="82"/>
  <c r="BK814" i="82"/>
  <c r="BL814" i="82"/>
  <c r="BY814" i="82" s="1"/>
  <c r="BM814" i="82"/>
  <c r="BZ814" i="82" s="1"/>
  <c r="BN814" i="82"/>
  <c r="CA814" i="82" s="1"/>
  <c r="BO814" i="82"/>
  <c r="CB814" i="82" s="1"/>
  <c r="BP814" i="82"/>
  <c r="CC814" i="82" s="1"/>
  <c r="BQ814" i="82"/>
  <c r="CD814" i="82" s="1"/>
  <c r="BR814" i="82"/>
  <c r="CE814" i="82" s="1"/>
  <c r="BS814" i="82"/>
  <c r="CF814" i="82" s="1"/>
  <c r="BH815" i="82"/>
  <c r="BI815" i="82"/>
  <c r="BJ815" i="82"/>
  <c r="BK815" i="82"/>
  <c r="BL815" i="82"/>
  <c r="BY815" i="82" s="1"/>
  <c r="BM815" i="82"/>
  <c r="BZ815" i="82" s="1"/>
  <c r="BN815" i="82"/>
  <c r="CA815" i="82" s="1"/>
  <c r="BO815" i="82"/>
  <c r="CB815" i="82" s="1"/>
  <c r="BP815" i="82"/>
  <c r="CC815" i="82" s="1"/>
  <c r="BQ815" i="82"/>
  <c r="CD815" i="82" s="1"/>
  <c r="BR815" i="82"/>
  <c r="CE815" i="82" s="1"/>
  <c r="BS815" i="82"/>
  <c r="CF815" i="82" s="1"/>
  <c r="BH816" i="82"/>
  <c r="BI816" i="82"/>
  <c r="BJ816" i="82"/>
  <c r="BK816" i="82"/>
  <c r="BL816" i="82"/>
  <c r="BY816" i="82" s="1"/>
  <c r="BM816" i="82"/>
  <c r="BZ816" i="82" s="1"/>
  <c r="BN816" i="82"/>
  <c r="CA816" i="82" s="1"/>
  <c r="BO816" i="82"/>
  <c r="CB816" i="82" s="1"/>
  <c r="BP816" i="82"/>
  <c r="CC816" i="82" s="1"/>
  <c r="BQ816" i="82"/>
  <c r="CD816" i="82" s="1"/>
  <c r="BR816" i="82"/>
  <c r="CE816" i="82" s="1"/>
  <c r="BS816" i="82"/>
  <c r="CF816" i="82" s="1"/>
  <c r="BH817" i="82"/>
  <c r="BI817" i="82"/>
  <c r="BJ817" i="82"/>
  <c r="BK817" i="82"/>
  <c r="BL817" i="82"/>
  <c r="BY817" i="82" s="1"/>
  <c r="BM817" i="82"/>
  <c r="BZ817" i="82" s="1"/>
  <c r="BN817" i="82"/>
  <c r="CA817" i="82" s="1"/>
  <c r="BO817" i="82"/>
  <c r="CB817" i="82" s="1"/>
  <c r="BP817" i="82"/>
  <c r="CC817" i="82" s="1"/>
  <c r="BQ817" i="82"/>
  <c r="CD817" i="82" s="1"/>
  <c r="BR817" i="82"/>
  <c r="CE817" i="82" s="1"/>
  <c r="BS817" i="82"/>
  <c r="CF817" i="82" s="1"/>
  <c r="BH818" i="82"/>
  <c r="BI818" i="82"/>
  <c r="BJ818" i="82"/>
  <c r="BK818" i="82"/>
  <c r="BL818" i="82"/>
  <c r="BY818" i="82" s="1"/>
  <c r="BM818" i="82"/>
  <c r="BZ818" i="82" s="1"/>
  <c r="BN818" i="82"/>
  <c r="CA818" i="82" s="1"/>
  <c r="BO818" i="82"/>
  <c r="CB818" i="82" s="1"/>
  <c r="BP818" i="82"/>
  <c r="CC818" i="82" s="1"/>
  <c r="BQ818" i="82"/>
  <c r="CD818" i="82" s="1"/>
  <c r="BR818" i="82"/>
  <c r="CE818" i="82" s="1"/>
  <c r="BS818" i="82"/>
  <c r="CF818" i="82" s="1"/>
  <c r="BH819" i="82"/>
  <c r="BI819" i="82"/>
  <c r="BJ819" i="82"/>
  <c r="BK819" i="82"/>
  <c r="BL819" i="82"/>
  <c r="BY819" i="82" s="1"/>
  <c r="BM819" i="82"/>
  <c r="BZ819" i="82" s="1"/>
  <c r="BN819" i="82"/>
  <c r="CA819" i="82" s="1"/>
  <c r="BO819" i="82"/>
  <c r="CB819" i="82" s="1"/>
  <c r="BP819" i="82"/>
  <c r="CC819" i="82" s="1"/>
  <c r="BQ819" i="82"/>
  <c r="CD819" i="82" s="1"/>
  <c r="BR819" i="82"/>
  <c r="CE819" i="82" s="1"/>
  <c r="BS819" i="82"/>
  <c r="CF819" i="82" s="1"/>
  <c r="BH820" i="82"/>
  <c r="BI820" i="82"/>
  <c r="BJ820" i="82"/>
  <c r="BK820" i="82"/>
  <c r="BL820" i="82"/>
  <c r="BY820" i="82" s="1"/>
  <c r="BM820" i="82"/>
  <c r="BZ820" i="82" s="1"/>
  <c r="BN820" i="82"/>
  <c r="CA820" i="82" s="1"/>
  <c r="BO820" i="82"/>
  <c r="CB820" i="82" s="1"/>
  <c r="BP820" i="82"/>
  <c r="CC820" i="82" s="1"/>
  <c r="BQ820" i="82"/>
  <c r="CD820" i="82" s="1"/>
  <c r="BR820" i="82"/>
  <c r="CE820" i="82" s="1"/>
  <c r="BS820" i="82"/>
  <c r="CF820" i="82" s="1"/>
  <c r="BH821" i="82"/>
  <c r="BI821" i="82"/>
  <c r="BJ821" i="82"/>
  <c r="BK821" i="82"/>
  <c r="BL821" i="82"/>
  <c r="BY821" i="82" s="1"/>
  <c r="BM821" i="82"/>
  <c r="BZ821" i="82" s="1"/>
  <c r="BN821" i="82"/>
  <c r="CA821" i="82" s="1"/>
  <c r="BO821" i="82"/>
  <c r="CB821" i="82" s="1"/>
  <c r="BP821" i="82"/>
  <c r="CC821" i="82" s="1"/>
  <c r="BQ821" i="82"/>
  <c r="CD821" i="82" s="1"/>
  <c r="BR821" i="82"/>
  <c r="CE821" i="82" s="1"/>
  <c r="BS821" i="82"/>
  <c r="CF821" i="82" s="1"/>
  <c r="BH822" i="82"/>
  <c r="BI822" i="82"/>
  <c r="BJ822" i="82"/>
  <c r="BK822" i="82"/>
  <c r="BL822" i="82"/>
  <c r="BY822" i="82" s="1"/>
  <c r="BM822" i="82"/>
  <c r="BZ822" i="82" s="1"/>
  <c r="BN822" i="82"/>
  <c r="CA822" i="82" s="1"/>
  <c r="BO822" i="82"/>
  <c r="CB822" i="82" s="1"/>
  <c r="BP822" i="82"/>
  <c r="CC822" i="82" s="1"/>
  <c r="BQ822" i="82"/>
  <c r="CD822" i="82" s="1"/>
  <c r="BR822" i="82"/>
  <c r="CE822" i="82" s="1"/>
  <c r="BS822" i="82"/>
  <c r="CF822" i="82" s="1"/>
  <c r="BH823" i="82"/>
  <c r="BI823" i="82"/>
  <c r="BJ823" i="82"/>
  <c r="BK823" i="82"/>
  <c r="BL823" i="82"/>
  <c r="BY823" i="82" s="1"/>
  <c r="BM823" i="82"/>
  <c r="BZ823" i="82" s="1"/>
  <c r="BN823" i="82"/>
  <c r="CA823" i="82" s="1"/>
  <c r="BO823" i="82"/>
  <c r="CB823" i="82" s="1"/>
  <c r="BP823" i="82"/>
  <c r="CC823" i="82" s="1"/>
  <c r="BQ823" i="82"/>
  <c r="CD823" i="82" s="1"/>
  <c r="BR823" i="82"/>
  <c r="CE823" i="82" s="1"/>
  <c r="BS823" i="82"/>
  <c r="CF823" i="82" s="1"/>
  <c r="BH824" i="82"/>
  <c r="BI824" i="82"/>
  <c r="BJ824" i="82"/>
  <c r="BK824" i="82"/>
  <c r="BL824" i="82"/>
  <c r="BY824" i="82" s="1"/>
  <c r="BM824" i="82"/>
  <c r="BZ824" i="82" s="1"/>
  <c r="BN824" i="82"/>
  <c r="CA824" i="82" s="1"/>
  <c r="BO824" i="82"/>
  <c r="CB824" i="82" s="1"/>
  <c r="BP824" i="82"/>
  <c r="CC824" i="82" s="1"/>
  <c r="BQ824" i="82"/>
  <c r="CD824" i="82" s="1"/>
  <c r="BR824" i="82"/>
  <c r="CE824" i="82" s="1"/>
  <c r="BS824" i="82"/>
  <c r="CF824" i="82" s="1"/>
  <c r="BH825" i="82"/>
  <c r="BI825" i="82"/>
  <c r="BJ825" i="82"/>
  <c r="BK825" i="82"/>
  <c r="BL825" i="82"/>
  <c r="BY825" i="82" s="1"/>
  <c r="BM825" i="82"/>
  <c r="BZ825" i="82" s="1"/>
  <c r="BN825" i="82"/>
  <c r="CA825" i="82" s="1"/>
  <c r="BO825" i="82"/>
  <c r="CB825" i="82" s="1"/>
  <c r="BP825" i="82"/>
  <c r="CC825" i="82" s="1"/>
  <c r="BQ825" i="82"/>
  <c r="CD825" i="82" s="1"/>
  <c r="BR825" i="82"/>
  <c r="CE825" i="82" s="1"/>
  <c r="BS825" i="82"/>
  <c r="CF825" i="82" s="1"/>
  <c r="BH826" i="82"/>
  <c r="BI826" i="82"/>
  <c r="BJ826" i="82"/>
  <c r="BK826" i="82"/>
  <c r="BL826" i="82"/>
  <c r="BY826" i="82" s="1"/>
  <c r="BM826" i="82"/>
  <c r="BZ826" i="82" s="1"/>
  <c r="BN826" i="82"/>
  <c r="CA826" i="82" s="1"/>
  <c r="BO826" i="82"/>
  <c r="CB826" i="82" s="1"/>
  <c r="BP826" i="82"/>
  <c r="CC826" i="82" s="1"/>
  <c r="BQ826" i="82"/>
  <c r="CD826" i="82" s="1"/>
  <c r="BR826" i="82"/>
  <c r="CE826" i="82" s="1"/>
  <c r="BS826" i="82"/>
  <c r="CF826" i="82" s="1"/>
  <c r="BH827" i="82"/>
  <c r="BI827" i="82"/>
  <c r="BJ827" i="82"/>
  <c r="BK827" i="82"/>
  <c r="BL827" i="82"/>
  <c r="BY827" i="82" s="1"/>
  <c r="BM827" i="82"/>
  <c r="BZ827" i="82" s="1"/>
  <c r="BN827" i="82"/>
  <c r="CA827" i="82" s="1"/>
  <c r="BO827" i="82"/>
  <c r="CB827" i="82" s="1"/>
  <c r="BP827" i="82"/>
  <c r="CC827" i="82" s="1"/>
  <c r="BQ827" i="82"/>
  <c r="CD827" i="82" s="1"/>
  <c r="BR827" i="82"/>
  <c r="CE827" i="82" s="1"/>
  <c r="BS827" i="82"/>
  <c r="CF827" i="82" s="1"/>
  <c r="BH828" i="82"/>
  <c r="BI828" i="82"/>
  <c r="BJ828" i="82"/>
  <c r="BK828" i="82"/>
  <c r="BL828" i="82"/>
  <c r="BY828" i="82" s="1"/>
  <c r="BM828" i="82"/>
  <c r="BZ828" i="82" s="1"/>
  <c r="BN828" i="82"/>
  <c r="CA828" i="82" s="1"/>
  <c r="BO828" i="82"/>
  <c r="CB828" i="82" s="1"/>
  <c r="BP828" i="82"/>
  <c r="CC828" i="82" s="1"/>
  <c r="BQ828" i="82"/>
  <c r="CD828" i="82" s="1"/>
  <c r="BR828" i="82"/>
  <c r="CE828" i="82" s="1"/>
  <c r="BS828" i="82"/>
  <c r="CF828" i="82" s="1"/>
  <c r="BH829" i="82"/>
  <c r="BI829" i="82"/>
  <c r="BJ829" i="82"/>
  <c r="BK829" i="82"/>
  <c r="BL829" i="82"/>
  <c r="BY829" i="82" s="1"/>
  <c r="BM829" i="82"/>
  <c r="BZ829" i="82" s="1"/>
  <c r="BN829" i="82"/>
  <c r="CA829" i="82" s="1"/>
  <c r="BO829" i="82"/>
  <c r="CB829" i="82" s="1"/>
  <c r="BP829" i="82"/>
  <c r="CC829" i="82" s="1"/>
  <c r="BQ829" i="82"/>
  <c r="CD829" i="82" s="1"/>
  <c r="BR829" i="82"/>
  <c r="CE829" i="82" s="1"/>
  <c r="BS829" i="82"/>
  <c r="CF829" i="82" s="1"/>
  <c r="BH830" i="82"/>
  <c r="BI830" i="82"/>
  <c r="BJ830" i="82"/>
  <c r="BK830" i="82"/>
  <c r="BL830" i="82"/>
  <c r="BY830" i="82" s="1"/>
  <c r="BM830" i="82"/>
  <c r="BZ830" i="82" s="1"/>
  <c r="BN830" i="82"/>
  <c r="CA830" i="82" s="1"/>
  <c r="BO830" i="82"/>
  <c r="CB830" i="82" s="1"/>
  <c r="BP830" i="82"/>
  <c r="CC830" i="82" s="1"/>
  <c r="BQ830" i="82"/>
  <c r="CD830" i="82" s="1"/>
  <c r="BR830" i="82"/>
  <c r="CE830" i="82" s="1"/>
  <c r="BS830" i="82"/>
  <c r="CF830" i="82" s="1"/>
  <c r="BH831" i="82"/>
  <c r="BI831" i="82"/>
  <c r="BJ831" i="82"/>
  <c r="BK831" i="82"/>
  <c r="BL831" i="82"/>
  <c r="BY831" i="82" s="1"/>
  <c r="BM831" i="82"/>
  <c r="BZ831" i="82" s="1"/>
  <c r="BN831" i="82"/>
  <c r="CA831" i="82" s="1"/>
  <c r="BO831" i="82"/>
  <c r="CB831" i="82" s="1"/>
  <c r="BP831" i="82"/>
  <c r="CC831" i="82" s="1"/>
  <c r="BQ831" i="82"/>
  <c r="CD831" i="82" s="1"/>
  <c r="BR831" i="82"/>
  <c r="CE831" i="82" s="1"/>
  <c r="BS831" i="82"/>
  <c r="CF831" i="82" s="1"/>
  <c r="BH832" i="82"/>
  <c r="BI832" i="82"/>
  <c r="BJ832" i="82"/>
  <c r="BK832" i="82"/>
  <c r="BL832" i="82"/>
  <c r="BY832" i="82" s="1"/>
  <c r="BM832" i="82"/>
  <c r="BZ832" i="82" s="1"/>
  <c r="BN832" i="82"/>
  <c r="CA832" i="82" s="1"/>
  <c r="BO832" i="82"/>
  <c r="CB832" i="82" s="1"/>
  <c r="BP832" i="82"/>
  <c r="CC832" i="82" s="1"/>
  <c r="BQ832" i="82"/>
  <c r="CD832" i="82" s="1"/>
  <c r="BR832" i="82"/>
  <c r="CE832" i="82" s="1"/>
  <c r="BS832" i="82"/>
  <c r="CF832" i="82" s="1"/>
  <c r="BH833" i="82"/>
  <c r="BI833" i="82"/>
  <c r="BJ833" i="82"/>
  <c r="BK833" i="82"/>
  <c r="BL833" i="82"/>
  <c r="BY833" i="82" s="1"/>
  <c r="BM833" i="82"/>
  <c r="BZ833" i="82" s="1"/>
  <c r="BN833" i="82"/>
  <c r="CA833" i="82" s="1"/>
  <c r="BO833" i="82"/>
  <c r="CB833" i="82" s="1"/>
  <c r="BP833" i="82"/>
  <c r="CC833" i="82" s="1"/>
  <c r="BQ833" i="82"/>
  <c r="CD833" i="82" s="1"/>
  <c r="BR833" i="82"/>
  <c r="CE833" i="82" s="1"/>
  <c r="BS833" i="82"/>
  <c r="CF833" i="82" s="1"/>
  <c r="BH834" i="82"/>
  <c r="BI834" i="82"/>
  <c r="BJ834" i="82"/>
  <c r="BK834" i="82"/>
  <c r="BL834" i="82"/>
  <c r="BY834" i="82" s="1"/>
  <c r="BM834" i="82"/>
  <c r="BZ834" i="82" s="1"/>
  <c r="BN834" i="82"/>
  <c r="CA834" i="82" s="1"/>
  <c r="BO834" i="82"/>
  <c r="CB834" i="82" s="1"/>
  <c r="BP834" i="82"/>
  <c r="CC834" i="82" s="1"/>
  <c r="BQ834" i="82"/>
  <c r="CD834" i="82" s="1"/>
  <c r="BR834" i="82"/>
  <c r="CE834" i="82" s="1"/>
  <c r="BS834" i="82"/>
  <c r="CF834" i="82" s="1"/>
  <c r="BH835" i="82"/>
  <c r="BI835" i="82"/>
  <c r="BJ835" i="82"/>
  <c r="BK835" i="82"/>
  <c r="BL835" i="82"/>
  <c r="BY835" i="82" s="1"/>
  <c r="BM835" i="82"/>
  <c r="BZ835" i="82" s="1"/>
  <c r="BN835" i="82"/>
  <c r="CA835" i="82" s="1"/>
  <c r="BO835" i="82"/>
  <c r="CB835" i="82" s="1"/>
  <c r="BP835" i="82"/>
  <c r="CC835" i="82" s="1"/>
  <c r="BQ835" i="82"/>
  <c r="CD835" i="82" s="1"/>
  <c r="BR835" i="82"/>
  <c r="CE835" i="82" s="1"/>
  <c r="BS835" i="82"/>
  <c r="CF835" i="82" s="1"/>
  <c r="BH836" i="82"/>
  <c r="BI836" i="82"/>
  <c r="BJ836" i="82"/>
  <c r="BK836" i="82"/>
  <c r="BL836" i="82"/>
  <c r="BY836" i="82" s="1"/>
  <c r="BM836" i="82"/>
  <c r="BZ836" i="82" s="1"/>
  <c r="BN836" i="82"/>
  <c r="CA836" i="82" s="1"/>
  <c r="BO836" i="82"/>
  <c r="CB836" i="82" s="1"/>
  <c r="BP836" i="82"/>
  <c r="CC836" i="82" s="1"/>
  <c r="BQ836" i="82"/>
  <c r="CD836" i="82" s="1"/>
  <c r="BR836" i="82"/>
  <c r="CE836" i="82" s="1"/>
  <c r="BS836" i="82"/>
  <c r="CF836" i="82" s="1"/>
  <c r="BH837" i="82"/>
  <c r="BI837" i="82"/>
  <c r="BJ837" i="82"/>
  <c r="BK837" i="82"/>
  <c r="BL837" i="82"/>
  <c r="BY837" i="82" s="1"/>
  <c r="BM837" i="82"/>
  <c r="BZ837" i="82" s="1"/>
  <c r="BN837" i="82"/>
  <c r="CA837" i="82" s="1"/>
  <c r="BO837" i="82"/>
  <c r="CB837" i="82" s="1"/>
  <c r="BP837" i="82"/>
  <c r="CC837" i="82" s="1"/>
  <c r="BQ837" i="82"/>
  <c r="CD837" i="82" s="1"/>
  <c r="BR837" i="82"/>
  <c r="CE837" i="82" s="1"/>
  <c r="BS837" i="82"/>
  <c r="CF837" i="82" s="1"/>
  <c r="BH838" i="82"/>
  <c r="BI838" i="82"/>
  <c r="BJ838" i="82"/>
  <c r="BK838" i="82"/>
  <c r="BL838" i="82"/>
  <c r="BY838" i="82" s="1"/>
  <c r="BM838" i="82"/>
  <c r="BZ838" i="82" s="1"/>
  <c r="BN838" i="82"/>
  <c r="CA838" i="82" s="1"/>
  <c r="BO838" i="82"/>
  <c r="CB838" i="82" s="1"/>
  <c r="BP838" i="82"/>
  <c r="CC838" i="82" s="1"/>
  <c r="BQ838" i="82"/>
  <c r="CD838" i="82" s="1"/>
  <c r="BR838" i="82"/>
  <c r="CE838" i="82" s="1"/>
  <c r="BS838" i="82"/>
  <c r="CF838" i="82" s="1"/>
  <c r="BH839" i="82"/>
  <c r="BI839" i="82"/>
  <c r="BJ839" i="82"/>
  <c r="BK839" i="82"/>
  <c r="BL839" i="82"/>
  <c r="BY839" i="82" s="1"/>
  <c r="BM839" i="82"/>
  <c r="BZ839" i="82" s="1"/>
  <c r="BN839" i="82"/>
  <c r="CA839" i="82" s="1"/>
  <c r="BO839" i="82"/>
  <c r="CB839" i="82" s="1"/>
  <c r="BP839" i="82"/>
  <c r="CC839" i="82" s="1"/>
  <c r="BQ839" i="82"/>
  <c r="CD839" i="82" s="1"/>
  <c r="BR839" i="82"/>
  <c r="CE839" i="82" s="1"/>
  <c r="BS839" i="82"/>
  <c r="CF839" i="82" s="1"/>
  <c r="BH840" i="82"/>
  <c r="BI840" i="82"/>
  <c r="BJ840" i="82"/>
  <c r="BK840" i="82"/>
  <c r="BL840" i="82"/>
  <c r="BY840" i="82" s="1"/>
  <c r="BM840" i="82"/>
  <c r="BZ840" i="82" s="1"/>
  <c r="BN840" i="82"/>
  <c r="CA840" i="82" s="1"/>
  <c r="BO840" i="82"/>
  <c r="CB840" i="82" s="1"/>
  <c r="BP840" i="82"/>
  <c r="CC840" i="82" s="1"/>
  <c r="BQ840" i="82"/>
  <c r="CD840" i="82" s="1"/>
  <c r="BR840" i="82"/>
  <c r="CE840" i="82" s="1"/>
  <c r="BS840" i="82"/>
  <c r="CF840" i="82" s="1"/>
  <c r="BH841" i="82"/>
  <c r="BI841" i="82"/>
  <c r="BJ841" i="82"/>
  <c r="BK841" i="82"/>
  <c r="BL841" i="82"/>
  <c r="BY841" i="82" s="1"/>
  <c r="BM841" i="82"/>
  <c r="BZ841" i="82" s="1"/>
  <c r="BN841" i="82"/>
  <c r="CA841" i="82" s="1"/>
  <c r="BO841" i="82"/>
  <c r="CB841" i="82" s="1"/>
  <c r="BP841" i="82"/>
  <c r="CC841" i="82" s="1"/>
  <c r="BQ841" i="82"/>
  <c r="CD841" i="82" s="1"/>
  <c r="BR841" i="82"/>
  <c r="CE841" i="82" s="1"/>
  <c r="BS841" i="82"/>
  <c r="CF841" i="82" s="1"/>
  <c r="BH842" i="82"/>
  <c r="BI842" i="82"/>
  <c r="BJ842" i="82"/>
  <c r="BK842" i="82"/>
  <c r="BL842" i="82"/>
  <c r="BY842" i="82" s="1"/>
  <c r="BM842" i="82"/>
  <c r="BZ842" i="82" s="1"/>
  <c r="BN842" i="82"/>
  <c r="CA842" i="82" s="1"/>
  <c r="BO842" i="82"/>
  <c r="CB842" i="82" s="1"/>
  <c r="BP842" i="82"/>
  <c r="CC842" i="82" s="1"/>
  <c r="BQ842" i="82"/>
  <c r="CD842" i="82" s="1"/>
  <c r="BR842" i="82"/>
  <c r="CE842" i="82" s="1"/>
  <c r="BS842" i="82"/>
  <c r="CF842" i="82" s="1"/>
  <c r="BH843" i="82"/>
  <c r="BI843" i="82"/>
  <c r="BJ843" i="82"/>
  <c r="BK843" i="82"/>
  <c r="BL843" i="82"/>
  <c r="BY843" i="82" s="1"/>
  <c r="BM843" i="82"/>
  <c r="BZ843" i="82" s="1"/>
  <c r="BN843" i="82"/>
  <c r="CA843" i="82" s="1"/>
  <c r="BO843" i="82"/>
  <c r="CB843" i="82" s="1"/>
  <c r="BP843" i="82"/>
  <c r="CC843" i="82" s="1"/>
  <c r="BQ843" i="82"/>
  <c r="CD843" i="82" s="1"/>
  <c r="BR843" i="82"/>
  <c r="CE843" i="82" s="1"/>
  <c r="BS843" i="82"/>
  <c r="CF843" i="82" s="1"/>
  <c r="BH844" i="82"/>
  <c r="BI844" i="82"/>
  <c r="BJ844" i="82"/>
  <c r="BK844" i="82"/>
  <c r="BL844" i="82"/>
  <c r="BY844" i="82" s="1"/>
  <c r="BM844" i="82"/>
  <c r="BZ844" i="82" s="1"/>
  <c r="BN844" i="82"/>
  <c r="CA844" i="82" s="1"/>
  <c r="BO844" i="82"/>
  <c r="CB844" i="82" s="1"/>
  <c r="BP844" i="82"/>
  <c r="CC844" i="82" s="1"/>
  <c r="BQ844" i="82"/>
  <c r="CD844" i="82" s="1"/>
  <c r="BR844" i="82"/>
  <c r="CE844" i="82" s="1"/>
  <c r="BS844" i="82"/>
  <c r="CF844" i="82" s="1"/>
  <c r="BH845" i="82"/>
  <c r="BI845" i="82"/>
  <c r="BJ845" i="82"/>
  <c r="BK845" i="82"/>
  <c r="BL845" i="82"/>
  <c r="BY845" i="82" s="1"/>
  <c r="BM845" i="82"/>
  <c r="BZ845" i="82" s="1"/>
  <c r="BN845" i="82"/>
  <c r="CA845" i="82" s="1"/>
  <c r="BO845" i="82"/>
  <c r="CB845" i="82" s="1"/>
  <c r="BP845" i="82"/>
  <c r="CC845" i="82" s="1"/>
  <c r="BQ845" i="82"/>
  <c r="CD845" i="82" s="1"/>
  <c r="BR845" i="82"/>
  <c r="CE845" i="82" s="1"/>
  <c r="BS845" i="82"/>
  <c r="CF845" i="82" s="1"/>
  <c r="BH846" i="82"/>
  <c r="BI846" i="82"/>
  <c r="BJ846" i="82"/>
  <c r="BK846" i="82"/>
  <c r="BL846" i="82"/>
  <c r="BY846" i="82" s="1"/>
  <c r="BM846" i="82"/>
  <c r="BZ846" i="82" s="1"/>
  <c r="BN846" i="82"/>
  <c r="CA846" i="82" s="1"/>
  <c r="BO846" i="82"/>
  <c r="CB846" i="82" s="1"/>
  <c r="BP846" i="82"/>
  <c r="CC846" i="82" s="1"/>
  <c r="BQ846" i="82"/>
  <c r="CD846" i="82" s="1"/>
  <c r="BR846" i="82"/>
  <c r="CE846" i="82" s="1"/>
  <c r="BS846" i="82"/>
  <c r="CF846" i="82" s="1"/>
  <c r="BH847" i="82"/>
  <c r="BI847" i="82"/>
  <c r="BJ847" i="82"/>
  <c r="BK847" i="82"/>
  <c r="BL847" i="82"/>
  <c r="BY847" i="82" s="1"/>
  <c r="BM847" i="82"/>
  <c r="BZ847" i="82" s="1"/>
  <c r="BN847" i="82"/>
  <c r="CA847" i="82" s="1"/>
  <c r="BO847" i="82"/>
  <c r="CB847" i="82" s="1"/>
  <c r="BP847" i="82"/>
  <c r="CC847" i="82" s="1"/>
  <c r="BQ847" i="82"/>
  <c r="CD847" i="82" s="1"/>
  <c r="BR847" i="82"/>
  <c r="CE847" i="82" s="1"/>
  <c r="BS847" i="82"/>
  <c r="CF847" i="82" s="1"/>
  <c r="BH848" i="82"/>
  <c r="BI848" i="82"/>
  <c r="BJ848" i="82"/>
  <c r="BK848" i="82"/>
  <c r="BL848" i="82"/>
  <c r="BY848" i="82" s="1"/>
  <c r="BM848" i="82"/>
  <c r="BZ848" i="82" s="1"/>
  <c r="BN848" i="82"/>
  <c r="CA848" i="82" s="1"/>
  <c r="BO848" i="82"/>
  <c r="CB848" i="82" s="1"/>
  <c r="BP848" i="82"/>
  <c r="CC848" i="82" s="1"/>
  <c r="BQ848" i="82"/>
  <c r="CD848" i="82" s="1"/>
  <c r="BR848" i="82"/>
  <c r="CE848" i="82" s="1"/>
  <c r="BS848" i="82"/>
  <c r="CF848" i="82" s="1"/>
  <c r="BH849" i="82"/>
  <c r="BI849" i="82"/>
  <c r="BJ849" i="82"/>
  <c r="BK849" i="82"/>
  <c r="BL849" i="82"/>
  <c r="BY849" i="82" s="1"/>
  <c r="BM849" i="82"/>
  <c r="BZ849" i="82" s="1"/>
  <c r="BN849" i="82"/>
  <c r="CA849" i="82" s="1"/>
  <c r="BO849" i="82"/>
  <c r="CB849" i="82" s="1"/>
  <c r="BP849" i="82"/>
  <c r="CC849" i="82" s="1"/>
  <c r="BQ849" i="82"/>
  <c r="CD849" i="82" s="1"/>
  <c r="BR849" i="82"/>
  <c r="CE849" i="82" s="1"/>
  <c r="BS849" i="82"/>
  <c r="CF849" i="82" s="1"/>
  <c r="BH850" i="82"/>
  <c r="BI850" i="82"/>
  <c r="BJ850" i="82"/>
  <c r="BK850" i="82"/>
  <c r="BL850" i="82"/>
  <c r="BY850" i="82" s="1"/>
  <c r="BM850" i="82"/>
  <c r="BZ850" i="82" s="1"/>
  <c r="BN850" i="82"/>
  <c r="CA850" i="82" s="1"/>
  <c r="BO850" i="82"/>
  <c r="CB850" i="82" s="1"/>
  <c r="BP850" i="82"/>
  <c r="CC850" i="82" s="1"/>
  <c r="BQ850" i="82"/>
  <c r="CD850" i="82" s="1"/>
  <c r="BR850" i="82"/>
  <c r="CE850" i="82" s="1"/>
  <c r="BS850" i="82"/>
  <c r="CF850" i="82" s="1"/>
  <c r="BH851" i="82"/>
  <c r="BI851" i="82"/>
  <c r="BJ851" i="82"/>
  <c r="BK851" i="82"/>
  <c r="BL851" i="82"/>
  <c r="BY851" i="82" s="1"/>
  <c r="BM851" i="82"/>
  <c r="BZ851" i="82" s="1"/>
  <c r="BN851" i="82"/>
  <c r="CA851" i="82" s="1"/>
  <c r="BO851" i="82"/>
  <c r="CB851" i="82" s="1"/>
  <c r="BP851" i="82"/>
  <c r="CC851" i="82" s="1"/>
  <c r="BQ851" i="82"/>
  <c r="CD851" i="82" s="1"/>
  <c r="BR851" i="82"/>
  <c r="CE851" i="82" s="1"/>
  <c r="BS851" i="82"/>
  <c r="CF851" i="82" s="1"/>
  <c r="BH852" i="82"/>
  <c r="BI852" i="82"/>
  <c r="BJ852" i="82"/>
  <c r="BK852" i="82"/>
  <c r="BL852" i="82"/>
  <c r="BY852" i="82" s="1"/>
  <c r="BM852" i="82"/>
  <c r="BZ852" i="82" s="1"/>
  <c r="BN852" i="82"/>
  <c r="CA852" i="82" s="1"/>
  <c r="BO852" i="82"/>
  <c r="CB852" i="82" s="1"/>
  <c r="BP852" i="82"/>
  <c r="CC852" i="82" s="1"/>
  <c r="BQ852" i="82"/>
  <c r="CD852" i="82" s="1"/>
  <c r="BR852" i="82"/>
  <c r="CE852" i="82" s="1"/>
  <c r="BS852" i="82"/>
  <c r="CF852" i="82" s="1"/>
  <c r="BH853" i="82"/>
  <c r="BI853" i="82"/>
  <c r="BJ853" i="82"/>
  <c r="BK853" i="82"/>
  <c r="BL853" i="82"/>
  <c r="BY853" i="82" s="1"/>
  <c r="BM853" i="82"/>
  <c r="BZ853" i="82" s="1"/>
  <c r="BN853" i="82"/>
  <c r="CA853" i="82" s="1"/>
  <c r="BO853" i="82"/>
  <c r="CB853" i="82" s="1"/>
  <c r="BP853" i="82"/>
  <c r="CC853" i="82" s="1"/>
  <c r="BQ853" i="82"/>
  <c r="CD853" i="82" s="1"/>
  <c r="BR853" i="82"/>
  <c r="CE853" i="82" s="1"/>
  <c r="BS853" i="82"/>
  <c r="CF853" i="82" s="1"/>
  <c r="BH854" i="82"/>
  <c r="BI854" i="82"/>
  <c r="BJ854" i="82"/>
  <c r="BK854" i="82"/>
  <c r="BL854" i="82"/>
  <c r="BY854" i="82" s="1"/>
  <c r="BM854" i="82"/>
  <c r="BZ854" i="82" s="1"/>
  <c r="BN854" i="82"/>
  <c r="CA854" i="82" s="1"/>
  <c r="BO854" i="82"/>
  <c r="CB854" i="82" s="1"/>
  <c r="BP854" i="82"/>
  <c r="CC854" i="82" s="1"/>
  <c r="BQ854" i="82"/>
  <c r="CD854" i="82" s="1"/>
  <c r="BR854" i="82"/>
  <c r="CE854" i="82" s="1"/>
  <c r="BS854" i="82"/>
  <c r="CF854" i="82" s="1"/>
  <c r="BH855" i="82"/>
  <c r="BI855" i="82"/>
  <c r="BJ855" i="82"/>
  <c r="BK855" i="82"/>
  <c r="BL855" i="82"/>
  <c r="BY855" i="82" s="1"/>
  <c r="BM855" i="82"/>
  <c r="BZ855" i="82" s="1"/>
  <c r="BN855" i="82"/>
  <c r="CA855" i="82" s="1"/>
  <c r="BO855" i="82"/>
  <c r="CB855" i="82" s="1"/>
  <c r="BP855" i="82"/>
  <c r="CC855" i="82" s="1"/>
  <c r="BQ855" i="82"/>
  <c r="CD855" i="82" s="1"/>
  <c r="BR855" i="82"/>
  <c r="CE855" i="82" s="1"/>
  <c r="BS855" i="82"/>
  <c r="CF855" i="82" s="1"/>
  <c r="BH856" i="82"/>
  <c r="BI856" i="82"/>
  <c r="BJ856" i="82"/>
  <c r="BK856" i="82"/>
  <c r="BL856" i="82"/>
  <c r="BY856" i="82" s="1"/>
  <c r="BM856" i="82"/>
  <c r="BZ856" i="82" s="1"/>
  <c r="BN856" i="82"/>
  <c r="CA856" i="82" s="1"/>
  <c r="BO856" i="82"/>
  <c r="CB856" i="82" s="1"/>
  <c r="BP856" i="82"/>
  <c r="CC856" i="82" s="1"/>
  <c r="BQ856" i="82"/>
  <c r="CD856" i="82" s="1"/>
  <c r="BR856" i="82"/>
  <c r="CE856" i="82" s="1"/>
  <c r="BS856" i="82"/>
  <c r="CF856" i="82" s="1"/>
  <c r="BH857" i="82"/>
  <c r="BI857" i="82"/>
  <c r="BJ857" i="82"/>
  <c r="BK857" i="82"/>
  <c r="BL857" i="82"/>
  <c r="BY857" i="82" s="1"/>
  <c r="BM857" i="82"/>
  <c r="BZ857" i="82" s="1"/>
  <c r="BN857" i="82"/>
  <c r="CA857" i="82" s="1"/>
  <c r="BO857" i="82"/>
  <c r="CB857" i="82" s="1"/>
  <c r="BP857" i="82"/>
  <c r="CC857" i="82" s="1"/>
  <c r="BQ857" i="82"/>
  <c r="CD857" i="82" s="1"/>
  <c r="BR857" i="82"/>
  <c r="CE857" i="82" s="1"/>
  <c r="BS857" i="82"/>
  <c r="CF857" i="82" s="1"/>
  <c r="BH858" i="82"/>
  <c r="BI858" i="82"/>
  <c r="BJ858" i="82"/>
  <c r="BK858" i="82"/>
  <c r="BL858" i="82"/>
  <c r="BY858" i="82" s="1"/>
  <c r="BM858" i="82"/>
  <c r="BZ858" i="82" s="1"/>
  <c r="BN858" i="82"/>
  <c r="CA858" i="82" s="1"/>
  <c r="BO858" i="82"/>
  <c r="CB858" i="82" s="1"/>
  <c r="BP858" i="82"/>
  <c r="CC858" i="82" s="1"/>
  <c r="BQ858" i="82"/>
  <c r="CD858" i="82" s="1"/>
  <c r="BR858" i="82"/>
  <c r="CE858" i="82" s="1"/>
  <c r="BS858" i="82"/>
  <c r="CF858" i="82" s="1"/>
  <c r="BH859" i="82"/>
  <c r="BI859" i="82"/>
  <c r="BJ859" i="82"/>
  <c r="BK859" i="82"/>
  <c r="BL859" i="82"/>
  <c r="BY859" i="82" s="1"/>
  <c r="BM859" i="82"/>
  <c r="BZ859" i="82" s="1"/>
  <c r="BN859" i="82"/>
  <c r="CA859" i="82" s="1"/>
  <c r="BO859" i="82"/>
  <c r="CB859" i="82" s="1"/>
  <c r="BP859" i="82"/>
  <c r="CC859" i="82" s="1"/>
  <c r="BQ859" i="82"/>
  <c r="CD859" i="82" s="1"/>
  <c r="BR859" i="82"/>
  <c r="CE859" i="82" s="1"/>
  <c r="BS859" i="82"/>
  <c r="CF859" i="82" s="1"/>
  <c r="BH860" i="82"/>
  <c r="BI860" i="82"/>
  <c r="BJ860" i="82"/>
  <c r="BK860" i="82"/>
  <c r="BL860" i="82"/>
  <c r="BY860" i="82" s="1"/>
  <c r="BM860" i="82"/>
  <c r="BZ860" i="82" s="1"/>
  <c r="BN860" i="82"/>
  <c r="CA860" i="82" s="1"/>
  <c r="BO860" i="82"/>
  <c r="CB860" i="82" s="1"/>
  <c r="BP860" i="82"/>
  <c r="CC860" i="82" s="1"/>
  <c r="BQ860" i="82"/>
  <c r="CD860" i="82" s="1"/>
  <c r="BR860" i="82"/>
  <c r="CE860" i="82" s="1"/>
  <c r="BS860" i="82"/>
  <c r="CF860" i="82" s="1"/>
  <c r="BH861" i="82"/>
  <c r="BI861" i="82"/>
  <c r="BJ861" i="82"/>
  <c r="BK861" i="82"/>
  <c r="BL861" i="82"/>
  <c r="BY861" i="82" s="1"/>
  <c r="BM861" i="82"/>
  <c r="BZ861" i="82" s="1"/>
  <c r="BN861" i="82"/>
  <c r="CA861" i="82" s="1"/>
  <c r="BO861" i="82"/>
  <c r="CB861" i="82" s="1"/>
  <c r="BP861" i="82"/>
  <c r="CC861" i="82" s="1"/>
  <c r="BQ861" i="82"/>
  <c r="CD861" i="82" s="1"/>
  <c r="BR861" i="82"/>
  <c r="CE861" i="82" s="1"/>
  <c r="BS861" i="82"/>
  <c r="CF861" i="82" s="1"/>
  <c r="BH862" i="82"/>
  <c r="BI862" i="82"/>
  <c r="BJ862" i="82"/>
  <c r="BK862" i="82"/>
  <c r="BL862" i="82"/>
  <c r="BY862" i="82" s="1"/>
  <c r="BM862" i="82"/>
  <c r="BZ862" i="82" s="1"/>
  <c r="BN862" i="82"/>
  <c r="CA862" i="82" s="1"/>
  <c r="BO862" i="82"/>
  <c r="CB862" i="82" s="1"/>
  <c r="BP862" i="82"/>
  <c r="CC862" i="82" s="1"/>
  <c r="BQ862" i="82"/>
  <c r="CD862" i="82" s="1"/>
  <c r="BR862" i="82"/>
  <c r="CE862" i="82" s="1"/>
  <c r="BS862" i="82"/>
  <c r="CF862" i="82" s="1"/>
  <c r="BH863" i="82"/>
  <c r="BI863" i="82"/>
  <c r="BJ863" i="82"/>
  <c r="BK863" i="82"/>
  <c r="BL863" i="82"/>
  <c r="BY863" i="82" s="1"/>
  <c r="BM863" i="82"/>
  <c r="BZ863" i="82" s="1"/>
  <c r="BN863" i="82"/>
  <c r="CA863" i="82" s="1"/>
  <c r="BO863" i="82"/>
  <c r="CB863" i="82" s="1"/>
  <c r="BP863" i="82"/>
  <c r="CC863" i="82" s="1"/>
  <c r="BQ863" i="82"/>
  <c r="CD863" i="82" s="1"/>
  <c r="BR863" i="82"/>
  <c r="CE863" i="82" s="1"/>
  <c r="BS863" i="82"/>
  <c r="CF863" i="82" s="1"/>
  <c r="BH864" i="82"/>
  <c r="BI864" i="82"/>
  <c r="BJ864" i="82"/>
  <c r="BK864" i="82"/>
  <c r="BL864" i="82"/>
  <c r="BY864" i="82" s="1"/>
  <c r="BM864" i="82"/>
  <c r="BZ864" i="82" s="1"/>
  <c r="BN864" i="82"/>
  <c r="CA864" i="82" s="1"/>
  <c r="BO864" i="82"/>
  <c r="CB864" i="82" s="1"/>
  <c r="BP864" i="82"/>
  <c r="CC864" i="82" s="1"/>
  <c r="BQ864" i="82"/>
  <c r="CD864" i="82" s="1"/>
  <c r="BR864" i="82"/>
  <c r="CE864" i="82" s="1"/>
  <c r="BS864" i="82"/>
  <c r="CF864" i="82" s="1"/>
  <c r="BH865" i="82"/>
  <c r="BI865" i="82"/>
  <c r="BJ865" i="82"/>
  <c r="BK865" i="82"/>
  <c r="BL865" i="82"/>
  <c r="BY865" i="82" s="1"/>
  <c r="BM865" i="82"/>
  <c r="BZ865" i="82" s="1"/>
  <c r="BN865" i="82"/>
  <c r="CA865" i="82" s="1"/>
  <c r="BO865" i="82"/>
  <c r="CB865" i="82" s="1"/>
  <c r="BP865" i="82"/>
  <c r="CC865" i="82" s="1"/>
  <c r="BQ865" i="82"/>
  <c r="CD865" i="82" s="1"/>
  <c r="BR865" i="82"/>
  <c r="CE865" i="82" s="1"/>
  <c r="BS865" i="82"/>
  <c r="CF865" i="82" s="1"/>
  <c r="BH866" i="82"/>
  <c r="BI866" i="82"/>
  <c r="BJ866" i="82"/>
  <c r="BK866" i="82"/>
  <c r="BL866" i="82"/>
  <c r="BY866" i="82" s="1"/>
  <c r="BM866" i="82"/>
  <c r="BZ866" i="82" s="1"/>
  <c r="BN866" i="82"/>
  <c r="CA866" i="82" s="1"/>
  <c r="BO866" i="82"/>
  <c r="CB866" i="82" s="1"/>
  <c r="BP866" i="82"/>
  <c r="CC866" i="82" s="1"/>
  <c r="BQ866" i="82"/>
  <c r="CD866" i="82" s="1"/>
  <c r="BR866" i="82"/>
  <c r="CE866" i="82" s="1"/>
  <c r="BS866" i="82"/>
  <c r="CF866" i="82" s="1"/>
  <c r="BH867" i="82"/>
  <c r="BI867" i="82"/>
  <c r="BJ867" i="82"/>
  <c r="BK867" i="82"/>
  <c r="BL867" i="82"/>
  <c r="BY867" i="82" s="1"/>
  <c r="BM867" i="82"/>
  <c r="BZ867" i="82" s="1"/>
  <c r="BN867" i="82"/>
  <c r="CA867" i="82" s="1"/>
  <c r="BO867" i="82"/>
  <c r="CB867" i="82" s="1"/>
  <c r="BP867" i="82"/>
  <c r="CC867" i="82" s="1"/>
  <c r="BQ867" i="82"/>
  <c r="CD867" i="82" s="1"/>
  <c r="BR867" i="82"/>
  <c r="CE867" i="82" s="1"/>
  <c r="BS867" i="82"/>
  <c r="CF867" i="82" s="1"/>
  <c r="BH868" i="82"/>
  <c r="BI868" i="82"/>
  <c r="BJ868" i="82"/>
  <c r="BK868" i="82"/>
  <c r="BL868" i="82"/>
  <c r="BY868" i="82" s="1"/>
  <c r="BM868" i="82"/>
  <c r="BZ868" i="82" s="1"/>
  <c r="BN868" i="82"/>
  <c r="CA868" i="82" s="1"/>
  <c r="BO868" i="82"/>
  <c r="CB868" i="82" s="1"/>
  <c r="BP868" i="82"/>
  <c r="CC868" i="82" s="1"/>
  <c r="BQ868" i="82"/>
  <c r="CD868" i="82" s="1"/>
  <c r="BR868" i="82"/>
  <c r="CE868" i="82" s="1"/>
  <c r="BS868" i="82"/>
  <c r="CF868" i="82" s="1"/>
  <c r="BH869" i="82"/>
  <c r="BI869" i="82"/>
  <c r="BJ869" i="82"/>
  <c r="BK869" i="82"/>
  <c r="BL869" i="82"/>
  <c r="BY869" i="82" s="1"/>
  <c r="BM869" i="82"/>
  <c r="BZ869" i="82" s="1"/>
  <c r="BN869" i="82"/>
  <c r="CA869" i="82" s="1"/>
  <c r="BO869" i="82"/>
  <c r="CB869" i="82" s="1"/>
  <c r="BP869" i="82"/>
  <c r="CC869" i="82" s="1"/>
  <c r="BQ869" i="82"/>
  <c r="CD869" i="82" s="1"/>
  <c r="BR869" i="82"/>
  <c r="CE869" i="82" s="1"/>
  <c r="BS869" i="82"/>
  <c r="CF869" i="82" s="1"/>
  <c r="BH870" i="82"/>
  <c r="BI870" i="82"/>
  <c r="BJ870" i="82"/>
  <c r="BK870" i="82"/>
  <c r="BL870" i="82"/>
  <c r="BY870" i="82" s="1"/>
  <c r="BM870" i="82"/>
  <c r="BZ870" i="82" s="1"/>
  <c r="BN870" i="82"/>
  <c r="CA870" i="82" s="1"/>
  <c r="BO870" i="82"/>
  <c r="CB870" i="82" s="1"/>
  <c r="BP870" i="82"/>
  <c r="CC870" i="82" s="1"/>
  <c r="BQ870" i="82"/>
  <c r="CD870" i="82" s="1"/>
  <c r="BR870" i="82"/>
  <c r="CE870" i="82" s="1"/>
  <c r="BS870" i="82"/>
  <c r="CF870" i="82" s="1"/>
  <c r="BH871" i="82"/>
  <c r="BI871" i="82"/>
  <c r="BJ871" i="82"/>
  <c r="BK871" i="82"/>
  <c r="BL871" i="82"/>
  <c r="BY871" i="82" s="1"/>
  <c r="BM871" i="82"/>
  <c r="BZ871" i="82" s="1"/>
  <c r="BN871" i="82"/>
  <c r="CA871" i="82" s="1"/>
  <c r="BO871" i="82"/>
  <c r="CB871" i="82" s="1"/>
  <c r="BP871" i="82"/>
  <c r="CC871" i="82" s="1"/>
  <c r="BQ871" i="82"/>
  <c r="CD871" i="82" s="1"/>
  <c r="BR871" i="82"/>
  <c r="CE871" i="82" s="1"/>
  <c r="BS871" i="82"/>
  <c r="CF871" i="82" s="1"/>
  <c r="BH872" i="82"/>
  <c r="BI872" i="82"/>
  <c r="BJ872" i="82"/>
  <c r="BK872" i="82"/>
  <c r="BL872" i="82"/>
  <c r="BY872" i="82" s="1"/>
  <c r="BM872" i="82"/>
  <c r="BZ872" i="82" s="1"/>
  <c r="BN872" i="82"/>
  <c r="CA872" i="82" s="1"/>
  <c r="BO872" i="82"/>
  <c r="CB872" i="82" s="1"/>
  <c r="BP872" i="82"/>
  <c r="CC872" i="82" s="1"/>
  <c r="BQ872" i="82"/>
  <c r="CD872" i="82" s="1"/>
  <c r="BR872" i="82"/>
  <c r="CE872" i="82" s="1"/>
  <c r="BS872" i="82"/>
  <c r="CF872" i="82" s="1"/>
  <c r="BH873" i="82"/>
  <c r="BI873" i="82"/>
  <c r="BJ873" i="82"/>
  <c r="BK873" i="82"/>
  <c r="BL873" i="82"/>
  <c r="BY873" i="82" s="1"/>
  <c r="BM873" i="82"/>
  <c r="BZ873" i="82" s="1"/>
  <c r="BN873" i="82"/>
  <c r="CA873" i="82" s="1"/>
  <c r="BO873" i="82"/>
  <c r="CB873" i="82" s="1"/>
  <c r="BP873" i="82"/>
  <c r="CC873" i="82" s="1"/>
  <c r="BQ873" i="82"/>
  <c r="CD873" i="82" s="1"/>
  <c r="BR873" i="82"/>
  <c r="CE873" i="82" s="1"/>
  <c r="BS873" i="82"/>
  <c r="CF873" i="82" s="1"/>
  <c r="BH874" i="82"/>
  <c r="BI874" i="82"/>
  <c r="BJ874" i="82"/>
  <c r="BK874" i="82"/>
  <c r="BL874" i="82"/>
  <c r="BY874" i="82" s="1"/>
  <c r="BM874" i="82"/>
  <c r="BZ874" i="82" s="1"/>
  <c r="BN874" i="82"/>
  <c r="CA874" i="82" s="1"/>
  <c r="BO874" i="82"/>
  <c r="CB874" i="82" s="1"/>
  <c r="BP874" i="82"/>
  <c r="CC874" i="82" s="1"/>
  <c r="BQ874" i="82"/>
  <c r="CD874" i="82" s="1"/>
  <c r="BR874" i="82"/>
  <c r="CE874" i="82" s="1"/>
  <c r="BS874" i="82"/>
  <c r="CF874" i="82" s="1"/>
  <c r="BH875" i="82"/>
  <c r="BI875" i="82"/>
  <c r="BJ875" i="82"/>
  <c r="BK875" i="82"/>
  <c r="BL875" i="82"/>
  <c r="BY875" i="82" s="1"/>
  <c r="BM875" i="82"/>
  <c r="BZ875" i="82" s="1"/>
  <c r="BN875" i="82"/>
  <c r="CA875" i="82" s="1"/>
  <c r="BO875" i="82"/>
  <c r="CB875" i="82" s="1"/>
  <c r="BP875" i="82"/>
  <c r="CC875" i="82" s="1"/>
  <c r="BQ875" i="82"/>
  <c r="CD875" i="82" s="1"/>
  <c r="BR875" i="82"/>
  <c r="CE875" i="82" s="1"/>
  <c r="BS875" i="82"/>
  <c r="CF875" i="82" s="1"/>
  <c r="BH876" i="82"/>
  <c r="BI876" i="82"/>
  <c r="BJ876" i="82"/>
  <c r="BK876" i="82"/>
  <c r="BL876" i="82"/>
  <c r="BY876" i="82" s="1"/>
  <c r="BM876" i="82"/>
  <c r="BZ876" i="82" s="1"/>
  <c r="BN876" i="82"/>
  <c r="CA876" i="82" s="1"/>
  <c r="BO876" i="82"/>
  <c r="CB876" i="82" s="1"/>
  <c r="BP876" i="82"/>
  <c r="CC876" i="82" s="1"/>
  <c r="BQ876" i="82"/>
  <c r="CD876" i="82" s="1"/>
  <c r="BR876" i="82"/>
  <c r="CE876" i="82" s="1"/>
  <c r="BS876" i="82"/>
  <c r="CF876" i="82" s="1"/>
  <c r="BH877" i="82"/>
  <c r="BI877" i="82"/>
  <c r="BJ877" i="82"/>
  <c r="BK877" i="82"/>
  <c r="BL877" i="82"/>
  <c r="BY877" i="82" s="1"/>
  <c r="BM877" i="82"/>
  <c r="BZ877" i="82" s="1"/>
  <c r="BN877" i="82"/>
  <c r="CA877" i="82" s="1"/>
  <c r="BO877" i="82"/>
  <c r="CB877" i="82" s="1"/>
  <c r="BP877" i="82"/>
  <c r="CC877" i="82" s="1"/>
  <c r="BQ877" i="82"/>
  <c r="CD877" i="82" s="1"/>
  <c r="BR877" i="82"/>
  <c r="CE877" i="82" s="1"/>
  <c r="BS877" i="82"/>
  <c r="CF877" i="82" s="1"/>
  <c r="BH878" i="82"/>
  <c r="BI878" i="82"/>
  <c r="BJ878" i="82"/>
  <c r="BK878" i="82"/>
  <c r="BL878" i="82"/>
  <c r="BY878" i="82" s="1"/>
  <c r="BM878" i="82"/>
  <c r="BZ878" i="82" s="1"/>
  <c r="BN878" i="82"/>
  <c r="CA878" i="82" s="1"/>
  <c r="BO878" i="82"/>
  <c r="CB878" i="82" s="1"/>
  <c r="BP878" i="82"/>
  <c r="CC878" i="82" s="1"/>
  <c r="BQ878" i="82"/>
  <c r="CD878" i="82" s="1"/>
  <c r="BR878" i="82"/>
  <c r="CE878" i="82" s="1"/>
  <c r="BS878" i="82"/>
  <c r="CF878" i="82" s="1"/>
  <c r="BH879" i="82"/>
  <c r="BI879" i="82"/>
  <c r="BJ879" i="82"/>
  <c r="BK879" i="82"/>
  <c r="BL879" i="82"/>
  <c r="BY879" i="82" s="1"/>
  <c r="BM879" i="82"/>
  <c r="BZ879" i="82" s="1"/>
  <c r="BN879" i="82"/>
  <c r="CA879" i="82" s="1"/>
  <c r="BO879" i="82"/>
  <c r="CB879" i="82" s="1"/>
  <c r="BP879" i="82"/>
  <c r="CC879" i="82" s="1"/>
  <c r="BQ879" i="82"/>
  <c r="CD879" i="82" s="1"/>
  <c r="BR879" i="82"/>
  <c r="CE879" i="82" s="1"/>
  <c r="BS879" i="82"/>
  <c r="CF879" i="82" s="1"/>
  <c r="BH880" i="82"/>
  <c r="BI880" i="82"/>
  <c r="BJ880" i="82"/>
  <c r="BK880" i="82"/>
  <c r="BL880" i="82"/>
  <c r="BY880" i="82" s="1"/>
  <c r="BM880" i="82"/>
  <c r="BZ880" i="82" s="1"/>
  <c r="BN880" i="82"/>
  <c r="CA880" i="82" s="1"/>
  <c r="BO880" i="82"/>
  <c r="CB880" i="82" s="1"/>
  <c r="BP880" i="82"/>
  <c r="CC880" i="82" s="1"/>
  <c r="BQ880" i="82"/>
  <c r="CD880" i="82" s="1"/>
  <c r="BR880" i="82"/>
  <c r="CE880" i="82" s="1"/>
  <c r="BS880" i="82"/>
  <c r="CF880" i="82" s="1"/>
  <c r="BH881" i="82"/>
  <c r="BI881" i="82"/>
  <c r="BJ881" i="82"/>
  <c r="BK881" i="82"/>
  <c r="BL881" i="82"/>
  <c r="BY881" i="82" s="1"/>
  <c r="BM881" i="82"/>
  <c r="BZ881" i="82" s="1"/>
  <c r="BN881" i="82"/>
  <c r="CA881" i="82" s="1"/>
  <c r="BO881" i="82"/>
  <c r="CB881" i="82" s="1"/>
  <c r="BP881" i="82"/>
  <c r="CC881" i="82" s="1"/>
  <c r="BQ881" i="82"/>
  <c r="CD881" i="82" s="1"/>
  <c r="BR881" i="82"/>
  <c r="CE881" i="82" s="1"/>
  <c r="BS881" i="82"/>
  <c r="CF881" i="82" s="1"/>
  <c r="BH882" i="82"/>
  <c r="BI882" i="82"/>
  <c r="BJ882" i="82"/>
  <c r="BK882" i="82"/>
  <c r="BL882" i="82"/>
  <c r="BY882" i="82" s="1"/>
  <c r="BM882" i="82"/>
  <c r="BZ882" i="82" s="1"/>
  <c r="BN882" i="82"/>
  <c r="CA882" i="82" s="1"/>
  <c r="BO882" i="82"/>
  <c r="CB882" i="82" s="1"/>
  <c r="BP882" i="82"/>
  <c r="CC882" i="82" s="1"/>
  <c r="BQ882" i="82"/>
  <c r="CD882" i="82" s="1"/>
  <c r="BR882" i="82"/>
  <c r="CE882" i="82" s="1"/>
  <c r="BS882" i="82"/>
  <c r="CF882" i="82" s="1"/>
  <c r="BH883" i="82"/>
  <c r="BI883" i="82"/>
  <c r="BJ883" i="82"/>
  <c r="BK883" i="82"/>
  <c r="BL883" i="82"/>
  <c r="BY883" i="82" s="1"/>
  <c r="BM883" i="82"/>
  <c r="BZ883" i="82" s="1"/>
  <c r="BN883" i="82"/>
  <c r="CA883" i="82" s="1"/>
  <c r="BO883" i="82"/>
  <c r="CB883" i="82" s="1"/>
  <c r="BP883" i="82"/>
  <c r="CC883" i="82" s="1"/>
  <c r="BQ883" i="82"/>
  <c r="CD883" i="82" s="1"/>
  <c r="BR883" i="82"/>
  <c r="CE883" i="82" s="1"/>
  <c r="BS883" i="82"/>
  <c r="CF883" i="82" s="1"/>
  <c r="BH884" i="82"/>
  <c r="BI884" i="82"/>
  <c r="BJ884" i="82"/>
  <c r="BK884" i="82"/>
  <c r="BL884" i="82"/>
  <c r="BY884" i="82" s="1"/>
  <c r="BM884" i="82"/>
  <c r="BZ884" i="82" s="1"/>
  <c r="BN884" i="82"/>
  <c r="CA884" i="82" s="1"/>
  <c r="BO884" i="82"/>
  <c r="CB884" i="82" s="1"/>
  <c r="BP884" i="82"/>
  <c r="CC884" i="82" s="1"/>
  <c r="BQ884" i="82"/>
  <c r="CD884" i="82" s="1"/>
  <c r="BR884" i="82"/>
  <c r="CE884" i="82" s="1"/>
  <c r="BS884" i="82"/>
  <c r="CF884" i="82" s="1"/>
  <c r="BH885" i="82"/>
  <c r="BI885" i="82"/>
  <c r="BJ885" i="82"/>
  <c r="BK885" i="82"/>
  <c r="BL885" i="82"/>
  <c r="BY885" i="82" s="1"/>
  <c r="BM885" i="82"/>
  <c r="BZ885" i="82" s="1"/>
  <c r="BN885" i="82"/>
  <c r="CA885" i="82" s="1"/>
  <c r="BO885" i="82"/>
  <c r="CB885" i="82" s="1"/>
  <c r="BP885" i="82"/>
  <c r="CC885" i="82" s="1"/>
  <c r="BQ885" i="82"/>
  <c r="CD885" i="82" s="1"/>
  <c r="BR885" i="82"/>
  <c r="CE885" i="82" s="1"/>
  <c r="BS885" i="82"/>
  <c r="CF885" i="82" s="1"/>
  <c r="BH886" i="82"/>
  <c r="BI886" i="82"/>
  <c r="BJ886" i="82"/>
  <c r="BK886" i="82"/>
  <c r="BL886" i="82"/>
  <c r="BY886" i="82" s="1"/>
  <c r="BM886" i="82"/>
  <c r="BZ886" i="82" s="1"/>
  <c r="BN886" i="82"/>
  <c r="CA886" i="82" s="1"/>
  <c r="BO886" i="82"/>
  <c r="CB886" i="82" s="1"/>
  <c r="BP886" i="82"/>
  <c r="CC886" i="82" s="1"/>
  <c r="BQ886" i="82"/>
  <c r="CD886" i="82" s="1"/>
  <c r="BR886" i="82"/>
  <c r="CE886" i="82" s="1"/>
  <c r="BS886" i="82"/>
  <c r="CF886" i="82" s="1"/>
  <c r="BH887" i="82"/>
  <c r="BI887" i="82"/>
  <c r="BJ887" i="82"/>
  <c r="BK887" i="82"/>
  <c r="BL887" i="82"/>
  <c r="BY887" i="82" s="1"/>
  <c r="BM887" i="82"/>
  <c r="BZ887" i="82" s="1"/>
  <c r="BN887" i="82"/>
  <c r="CA887" i="82" s="1"/>
  <c r="BO887" i="82"/>
  <c r="CB887" i="82" s="1"/>
  <c r="BP887" i="82"/>
  <c r="CC887" i="82" s="1"/>
  <c r="BQ887" i="82"/>
  <c r="CD887" i="82" s="1"/>
  <c r="BR887" i="82"/>
  <c r="CE887" i="82" s="1"/>
  <c r="BS887" i="82"/>
  <c r="CF887" i="82" s="1"/>
  <c r="BH888" i="82"/>
  <c r="BI888" i="82"/>
  <c r="BJ888" i="82"/>
  <c r="BK888" i="82"/>
  <c r="BL888" i="82"/>
  <c r="BY888" i="82" s="1"/>
  <c r="BM888" i="82"/>
  <c r="BZ888" i="82" s="1"/>
  <c r="BN888" i="82"/>
  <c r="CA888" i="82" s="1"/>
  <c r="BO888" i="82"/>
  <c r="CB888" i="82" s="1"/>
  <c r="BP888" i="82"/>
  <c r="CC888" i="82" s="1"/>
  <c r="BQ888" i="82"/>
  <c r="CD888" i="82" s="1"/>
  <c r="BR888" i="82"/>
  <c r="CE888" i="82" s="1"/>
  <c r="BS888" i="82"/>
  <c r="CF888" i="82" s="1"/>
  <c r="BH889" i="82"/>
  <c r="BI889" i="82"/>
  <c r="BJ889" i="82"/>
  <c r="BK889" i="82"/>
  <c r="BL889" i="82"/>
  <c r="BY889" i="82" s="1"/>
  <c r="BM889" i="82"/>
  <c r="BZ889" i="82" s="1"/>
  <c r="BN889" i="82"/>
  <c r="CA889" i="82" s="1"/>
  <c r="BO889" i="82"/>
  <c r="CB889" i="82" s="1"/>
  <c r="BP889" i="82"/>
  <c r="CC889" i="82" s="1"/>
  <c r="BQ889" i="82"/>
  <c r="CD889" i="82" s="1"/>
  <c r="BR889" i="82"/>
  <c r="CE889" i="82" s="1"/>
  <c r="BS889" i="82"/>
  <c r="CF889" i="82" s="1"/>
  <c r="BH890" i="82"/>
  <c r="BI890" i="82"/>
  <c r="BJ890" i="82"/>
  <c r="BK890" i="82"/>
  <c r="BL890" i="82"/>
  <c r="BY890" i="82" s="1"/>
  <c r="BM890" i="82"/>
  <c r="BZ890" i="82" s="1"/>
  <c r="BN890" i="82"/>
  <c r="CA890" i="82" s="1"/>
  <c r="BO890" i="82"/>
  <c r="CB890" i="82" s="1"/>
  <c r="BP890" i="82"/>
  <c r="CC890" i="82" s="1"/>
  <c r="BQ890" i="82"/>
  <c r="CD890" i="82" s="1"/>
  <c r="BR890" i="82"/>
  <c r="CE890" i="82" s="1"/>
  <c r="BS890" i="82"/>
  <c r="CF890" i="82" s="1"/>
  <c r="BH891" i="82"/>
  <c r="BI891" i="82"/>
  <c r="BJ891" i="82"/>
  <c r="BK891" i="82"/>
  <c r="BL891" i="82"/>
  <c r="BY891" i="82" s="1"/>
  <c r="BM891" i="82"/>
  <c r="BZ891" i="82" s="1"/>
  <c r="BN891" i="82"/>
  <c r="CA891" i="82" s="1"/>
  <c r="BO891" i="82"/>
  <c r="CB891" i="82" s="1"/>
  <c r="BP891" i="82"/>
  <c r="CC891" i="82" s="1"/>
  <c r="BQ891" i="82"/>
  <c r="CD891" i="82" s="1"/>
  <c r="BR891" i="82"/>
  <c r="CE891" i="82" s="1"/>
  <c r="BS891" i="82"/>
  <c r="CF891" i="82" s="1"/>
  <c r="BH892" i="82"/>
  <c r="BI892" i="82"/>
  <c r="BJ892" i="82"/>
  <c r="BK892" i="82"/>
  <c r="BL892" i="82"/>
  <c r="BY892" i="82" s="1"/>
  <c r="BM892" i="82"/>
  <c r="BZ892" i="82" s="1"/>
  <c r="BN892" i="82"/>
  <c r="CA892" i="82" s="1"/>
  <c r="BO892" i="82"/>
  <c r="CB892" i="82" s="1"/>
  <c r="BP892" i="82"/>
  <c r="CC892" i="82" s="1"/>
  <c r="BQ892" i="82"/>
  <c r="CD892" i="82" s="1"/>
  <c r="BR892" i="82"/>
  <c r="CE892" i="82" s="1"/>
  <c r="BS892" i="82"/>
  <c r="CF892" i="82" s="1"/>
  <c r="BH893" i="82"/>
  <c r="BI893" i="82"/>
  <c r="BJ893" i="82"/>
  <c r="BK893" i="82"/>
  <c r="BL893" i="82"/>
  <c r="BY893" i="82" s="1"/>
  <c r="BM893" i="82"/>
  <c r="BZ893" i="82" s="1"/>
  <c r="BN893" i="82"/>
  <c r="CA893" i="82" s="1"/>
  <c r="BO893" i="82"/>
  <c r="CB893" i="82" s="1"/>
  <c r="BP893" i="82"/>
  <c r="CC893" i="82" s="1"/>
  <c r="BQ893" i="82"/>
  <c r="CD893" i="82" s="1"/>
  <c r="BR893" i="82"/>
  <c r="CE893" i="82" s="1"/>
  <c r="BS893" i="82"/>
  <c r="CF893" i="82" s="1"/>
  <c r="BH894" i="82"/>
  <c r="BI894" i="82"/>
  <c r="BJ894" i="82"/>
  <c r="BK894" i="82"/>
  <c r="BL894" i="82"/>
  <c r="BY894" i="82" s="1"/>
  <c r="BM894" i="82"/>
  <c r="BZ894" i="82" s="1"/>
  <c r="BN894" i="82"/>
  <c r="CA894" i="82" s="1"/>
  <c r="BO894" i="82"/>
  <c r="CB894" i="82" s="1"/>
  <c r="BP894" i="82"/>
  <c r="CC894" i="82" s="1"/>
  <c r="BQ894" i="82"/>
  <c r="CD894" i="82" s="1"/>
  <c r="BR894" i="82"/>
  <c r="CE894" i="82" s="1"/>
  <c r="BS894" i="82"/>
  <c r="CF894" i="82" s="1"/>
  <c r="BH895" i="82"/>
  <c r="BI895" i="82"/>
  <c r="BJ895" i="82"/>
  <c r="BK895" i="82"/>
  <c r="BL895" i="82"/>
  <c r="BY895" i="82" s="1"/>
  <c r="BM895" i="82"/>
  <c r="BZ895" i="82" s="1"/>
  <c r="BN895" i="82"/>
  <c r="CA895" i="82" s="1"/>
  <c r="BO895" i="82"/>
  <c r="CB895" i="82" s="1"/>
  <c r="BP895" i="82"/>
  <c r="CC895" i="82" s="1"/>
  <c r="BQ895" i="82"/>
  <c r="CD895" i="82" s="1"/>
  <c r="BR895" i="82"/>
  <c r="CE895" i="82" s="1"/>
  <c r="BS895" i="82"/>
  <c r="CF895" i="82" s="1"/>
  <c r="BH896" i="82"/>
  <c r="BI896" i="82"/>
  <c r="BJ896" i="82"/>
  <c r="BK896" i="82"/>
  <c r="BL896" i="82"/>
  <c r="BY896" i="82" s="1"/>
  <c r="BM896" i="82"/>
  <c r="BZ896" i="82" s="1"/>
  <c r="BN896" i="82"/>
  <c r="CA896" i="82" s="1"/>
  <c r="BO896" i="82"/>
  <c r="CB896" i="82" s="1"/>
  <c r="BP896" i="82"/>
  <c r="CC896" i="82" s="1"/>
  <c r="BQ896" i="82"/>
  <c r="CD896" i="82" s="1"/>
  <c r="BR896" i="82"/>
  <c r="CE896" i="82" s="1"/>
  <c r="BS896" i="82"/>
  <c r="CF896" i="82" s="1"/>
  <c r="BH897" i="82"/>
  <c r="BI897" i="82"/>
  <c r="BJ897" i="82"/>
  <c r="BK897" i="82"/>
  <c r="BL897" i="82"/>
  <c r="BY897" i="82" s="1"/>
  <c r="BM897" i="82"/>
  <c r="BZ897" i="82" s="1"/>
  <c r="BN897" i="82"/>
  <c r="CA897" i="82" s="1"/>
  <c r="BO897" i="82"/>
  <c r="CB897" i="82" s="1"/>
  <c r="BP897" i="82"/>
  <c r="CC897" i="82" s="1"/>
  <c r="BQ897" i="82"/>
  <c r="CD897" i="82" s="1"/>
  <c r="BR897" i="82"/>
  <c r="CE897" i="82" s="1"/>
  <c r="BS897" i="82"/>
  <c r="CF897" i="82" s="1"/>
  <c r="BH898" i="82"/>
  <c r="BI898" i="82"/>
  <c r="BJ898" i="82"/>
  <c r="BK898" i="82"/>
  <c r="BL898" i="82"/>
  <c r="BY898" i="82" s="1"/>
  <c r="BM898" i="82"/>
  <c r="BZ898" i="82" s="1"/>
  <c r="BN898" i="82"/>
  <c r="CA898" i="82" s="1"/>
  <c r="BO898" i="82"/>
  <c r="CB898" i="82" s="1"/>
  <c r="BP898" i="82"/>
  <c r="CC898" i="82" s="1"/>
  <c r="BQ898" i="82"/>
  <c r="CD898" i="82" s="1"/>
  <c r="BR898" i="82"/>
  <c r="CE898" i="82" s="1"/>
  <c r="BS898" i="82"/>
  <c r="CF898" i="82" s="1"/>
  <c r="BH899" i="82"/>
  <c r="BI899" i="82"/>
  <c r="BJ899" i="82"/>
  <c r="BK899" i="82"/>
  <c r="BL899" i="82"/>
  <c r="BY899" i="82" s="1"/>
  <c r="BM899" i="82"/>
  <c r="BZ899" i="82" s="1"/>
  <c r="BN899" i="82"/>
  <c r="CA899" i="82" s="1"/>
  <c r="BO899" i="82"/>
  <c r="CB899" i="82" s="1"/>
  <c r="BP899" i="82"/>
  <c r="CC899" i="82" s="1"/>
  <c r="BQ899" i="82"/>
  <c r="CD899" i="82" s="1"/>
  <c r="BR899" i="82"/>
  <c r="CE899" i="82" s="1"/>
  <c r="BS899" i="82"/>
  <c r="CF899" i="82" s="1"/>
  <c r="BH900" i="82"/>
  <c r="BI900" i="82"/>
  <c r="BJ900" i="82"/>
  <c r="BK900" i="82"/>
  <c r="BL900" i="82"/>
  <c r="BY900" i="82" s="1"/>
  <c r="BM900" i="82"/>
  <c r="BZ900" i="82" s="1"/>
  <c r="BN900" i="82"/>
  <c r="CA900" i="82" s="1"/>
  <c r="BO900" i="82"/>
  <c r="CB900" i="82" s="1"/>
  <c r="BP900" i="82"/>
  <c r="CC900" i="82" s="1"/>
  <c r="BQ900" i="82"/>
  <c r="CD900" i="82" s="1"/>
  <c r="BR900" i="82"/>
  <c r="CE900" i="82" s="1"/>
  <c r="BS900" i="82"/>
  <c r="CF900" i="82" s="1"/>
  <c r="BH901" i="82"/>
  <c r="BI901" i="82"/>
  <c r="BJ901" i="82"/>
  <c r="BK901" i="82"/>
  <c r="BL901" i="82"/>
  <c r="BY901" i="82" s="1"/>
  <c r="BM901" i="82"/>
  <c r="BZ901" i="82" s="1"/>
  <c r="BN901" i="82"/>
  <c r="CA901" i="82" s="1"/>
  <c r="BO901" i="82"/>
  <c r="CB901" i="82" s="1"/>
  <c r="BP901" i="82"/>
  <c r="CC901" i="82" s="1"/>
  <c r="BQ901" i="82"/>
  <c r="CD901" i="82" s="1"/>
  <c r="BR901" i="82"/>
  <c r="CE901" i="82" s="1"/>
  <c r="BS901" i="82"/>
  <c r="CF901" i="82" s="1"/>
  <c r="BH902" i="82"/>
  <c r="BI902" i="82"/>
  <c r="BJ902" i="82"/>
  <c r="BK902" i="82"/>
  <c r="BL902" i="82"/>
  <c r="BY902" i="82" s="1"/>
  <c r="BM902" i="82"/>
  <c r="BZ902" i="82" s="1"/>
  <c r="BN902" i="82"/>
  <c r="CA902" i="82" s="1"/>
  <c r="BO902" i="82"/>
  <c r="CB902" i="82" s="1"/>
  <c r="BP902" i="82"/>
  <c r="CC902" i="82" s="1"/>
  <c r="BQ902" i="82"/>
  <c r="CD902" i="82" s="1"/>
  <c r="BR902" i="82"/>
  <c r="CE902" i="82" s="1"/>
  <c r="BS902" i="82"/>
  <c r="CF902" i="82" s="1"/>
  <c r="BH903" i="82"/>
  <c r="BI903" i="82"/>
  <c r="BJ903" i="82"/>
  <c r="BK903" i="82"/>
  <c r="BL903" i="82"/>
  <c r="BY903" i="82" s="1"/>
  <c r="BM903" i="82"/>
  <c r="BZ903" i="82" s="1"/>
  <c r="BN903" i="82"/>
  <c r="CA903" i="82" s="1"/>
  <c r="BO903" i="82"/>
  <c r="CB903" i="82" s="1"/>
  <c r="BP903" i="82"/>
  <c r="CC903" i="82" s="1"/>
  <c r="BQ903" i="82"/>
  <c r="CD903" i="82" s="1"/>
  <c r="BR903" i="82"/>
  <c r="CE903" i="82" s="1"/>
  <c r="BS903" i="82"/>
  <c r="CF903" i="82" s="1"/>
  <c r="BH904" i="82"/>
  <c r="BI904" i="82"/>
  <c r="BJ904" i="82"/>
  <c r="BK904" i="82"/>
  <c r="BL904" i="82"/>
  <c r="BY904" i="82" s="1"/>
  <c r="BM904" i="82"/>
  <c r="BZ904" i="82" s="1"/>
  <c r="BN904" i="82"/>
  <c r="CA904" i="82" s="1"/>
  <c r="BO904" i="82"/>
  <c r="CB904" i="82" s="1"/>
  <c r="BP904" i="82"/>
  <c r="CC904" i="82" s="1"/>
  <c r="BQ904" i="82"/>
  <c r="CD904" i="82" s="1"/>
  <c r="BR904" i="82"/>
  <c r="CE904" i="82" s="1"/>
  <c r="BS904" i="82"/>
  <c r="CF904" i="82" s="1"/>
  <c r="BH905" i="82"/>
  <c r="BI905" i="82"/>
  <c r="BJ905" i="82"/>
  <c r="BK905" i="82"/>
  <c r="BL905" i="82"/>
  <c r="BY905" i="82" s="1"/>
  <c r="BM905" i="82"/>
  <c r="BZ905" i="82" s="1"/>
  <c r="BN905" i="82"/>
  <c r="CA905" i="82" s="1"/>
  <c r="BO905" i="82"/>
  <c r="CB905" i="82" s="1"/>
  <c r="BP905" i="82"/>
  <c r="CC905" i="82" s="1"/>
  <c r="BQ905" i="82"/>
  <c r="CD905" i="82" s="1"/>
  <c r="BR905" i="82"/>
  <c r="CE905" i="82" s="1"/>
  <c r="BS905" i="82"/>
  <c r="CF905" i="82" s="1"/>
  <c r="BH906" i="82"/>
  <c r="BI906" i="82"/>
  <c r="BJ906" i="82"/>
  <c r="BK906" i="82"/>
  <c r="BL906" i="82"/>
  <c r="BY906" i="82" s="1"/>
  <c r="BM906" i="82"/>
  <c r="BZ906" i="82" s="1"/>
  <c r="BN906" i="82"/>
  <c r="CA906" i="82" s="1"/>
  <c r="BO906" i="82"/>
  <c r="CB906" i="82" s="1"/>
  <c r="BP906" i="82"/>
  <c r="CC906" i="82" s="1"/>
  <c r="BQ906" i="82"/>
  <c r="CD906" i="82" s="1"/>
  <c r="BR906" i="82"/>
  <c r="CE906" i="82" s="1"/>
  <c r="BS906" i="82"/>
  <c r="CF906" i="82" s="1"/>
  <c r="BH907" i="82"/>
  <c r="BI907" i="82"/>
  <c r="BJ907" i="82"/>
  <c r="BK907" i="82"/>
  <c r="BL907" i="82"/>
  <c r="BY907" i="82" s="1"/>
  <c r="BM907" i="82"/>
  <c r="BZ907" i="82" s="1"/>
  <c r="BN907" i="82"/>
  <c r="CA907" i="82" s="1"/>
  <c r="BO907" i="82"/>
  <c r="CB907" i="82" s="1"/>
  <c r="BP907" i="82"/>
  <c r="CC907" i="82" s="1"/>
  <c r="BQ907" i="82"/>
  <c r="CD907" i="82" s="1"/>
  <c r="BR907" i="82"/>
  <c r="CE907" i="82" s="1"/>
  <c r="BS907" i="82"/>
  <c r="CF907" i="82" s="1"/>
  <c r="BH908" i="82"/>
  <c r="BI908" i="82"/>
  <c r="BJ908" i="82"/>
  <c r="BK908" i="82"/>
  <c r="BL908" i="82"/>
  <c r="BY908" i="82" s="1"/>
  <c r="BM908" i="82"/>
  <c r="BZ908" i="82" s="1"/>
  <c r="BN908" i="82"/>
  <c r="CA908" i="82" s="1"/>
  <c r="BO908" i="82"/>
  <c r="CB908" i="82" s="1"/>
  <c r="BP908" i="82"/>
  <c r="CC908" i="82" s="1"/>
  <c r="BQ908" i="82"/>
  <c r="CD908" i="82" s="1"/>
  <c r="BR908" i="82"/>
  <c r="CE908" i="82" s="1"/>
  <c r="BS908" i="82"/>
  <c r="CF908" i="82" s="1"/>
  <c r="BH909" i="82"/>
  <c r="BI909" i="82"/>
  <c r="BJ909" i="82"/>
  <c r="BK909" i="82"/>
  <c r="BL909" i="82"/>
  <c r="BY909" i="82" s="1"/>
  <c r="BM909" i="82"/>
  <c r="BZ909" i="82" s="1"/>
  <c r="BN909" i="82"/>
  <c r="CA909" i="82" s="1"/>
  <c r="BO909" i="82"/>
  <c r="CB909" i="82" s="1"/>
  <c r="BP909" i="82"/>
  <c r="CC909" i="82" s="1"/>
  <c r="BQ909" i="82"/>
  <c r="CD909" i="82" s="1"/>
  <c r="BR909" i="82"/>
  <c r="CE909" i="82" s="1"/>
  <c r="BS909" i="82"/>
  <c r="CF909" i="82" s="1"/>
  <c r="BH910" i="82"/>
  <c r="BI910" i="82"/>
  <c r="BJ910" i="82"/>
  <c r="BK910" i="82"/>
  <c r="BL910" i="82"/>
  <c r="BY910" i="82" s="1"/>
  <c r="BM910" i="82"/>
  <c r="BZ910" i="82" s="1"/>
  <c r="BN910" i="82"/>
  <c r="CA910" i="82" s="1"/>
  <c r="BO910" i="82"/>
  <c r="CB910" i="82" s="1"/>
  <c r="BP910" i="82"/>
  <c r="CC910" i="82" s="1"/>
  <c r="BQ910" i="82"/>
  <c r="CD910" i="82" s="1"/>
  <c r="BR910" i="82"/>
  <c r="CE910" i="82" s="1"/>
  <c r="BS910" i="82"/>
  <c r="CF910" i="82" s="1"/>
  <c r="BH911" i="82"/>
  <c r="BI911" i="82"/>
  <c r="BJ911" i="82"/>
  <c r="BK911" i="82"/>
  <c r="BL911" i="82"/>
  <c r="BY911" i="82" s="1"/>
  <c r="BM911" i="82"/>
  <c r="BZ911" i="82" s="1"/>
  <c r="BN911" i="82"/>
  <c r="CA911" i="82" s="1"/>
  <c r="BO911" i="82"/>
  <c r="CB911" i="82" s="1"/>
  <c r="BP911" i="82"/>
  <c r="CC911" i="82" s="1"/>
  <c r="BQ911" i="82"/>
  <c r="CD911" i="82" s="1"/>
  <c r="BR911" i="82"/>
  <c r="CE911" i="82" s="1"/>
  <c r="BS911" i="82"/>
  <c r="CF911" i="82" s="1"/>
  <c r="BH912" i="82"/>
  <c r="BI912" i="82"/>
  <c r="BJ912" i="82"/>
  <c r="BK912" i="82"/>
  <c r="BL912" i="82"/>
  <c r="BY912" i="82" s="1"/>
  <c r="BM912" i="82"/>
  <c r="BZ912" i="82" s="1"/>
  <c r="BN912" i="82"/>
  <c r="CA912" i="82" s="1"/>
  <c r="BO912" i="82"/>
  <c r="CB912" i="82" s="1"/>
  <c r="BP912" i="82"/>
  <c r="CC912" i="82" s="1"/>
  <c r="BQ912" i="82"/>
  <c r="CD912" i="82" s="1"/>
  <c r="BR912" i="82"/>
  <c r="CE912" i="82" s="1"/>
  <c r="BS912" i="82"/>
  <c r="CF912" i="82" s="1"/>
  <c r="BH913" i="82"/>
  <c r="BI913" i="82"/>
  <c r="BJ913" i="82"/>
  <c r="BK913" i="82"/>
  <c r="BL913" i="82"/>
  <c r="BY913" i="82" s="1"/>
  <c r="BM913" i="82"/>
  <c r="BZ913" i="82" s="1"/>
  <c r="BN913" i="82"/>
  <c r="CA913" i="82" s="1"/>
  <c r="BO913" i="82"/>
  <c r="CB913" i="82" s="1"/>
  <c r="BP913" i="82"/>
  <c r="CC913" i="82" s="1"/>
  <c r="BQ913" i="82"/>
  <c r="CD913" i="82" s="1"/>
  <c r="BR913" i="82"/>
  <c r="CE913" i="82" s="1"/>
  <c r="BS913" i="82"/>
  <c r="CF913" i="82" s="1"/>
  <c r="BH914" i="82"/>
  <c r="BI914" i="82"/>
  <c r="BJ914" i="82"/>
  <c r="BK914" i="82"/>
  <c r="BL914" i="82"/>
  <c r="BY914" i="82" s="1"/>
  <c r="BM914" i="82"/>
  <c r="BZ914" i="82" s="1"/>
  <c r="BN914" i="82"/>
  <c r="CA914" i="82" s="1"/>
  <c r="BO914" i="82"/>
  <c r="CB914" i="82" s="1"/>
  <c r="BP914" i="82"/>
  <c r="CC914" i="82" s="1"/>
  <c r="BQ914" i="82"/>
  <c r="CD914" i="82" s="1"/>
  <c r="BR914" i="82"/>
  <c r="CE914" i="82" s="1"/>
  <c r="BS914" i="82"/>
  <c r="CF914" i="82" s="1"/>
  <c r="BH915" i="82"/>
  <c r="BI915" i="82"/>
  <c r="BJ915" i="82"/>
  <c r="BK915" i="82"/>
  <c r="BL915" i="82"/>
  <c r="BY915" i="82" s="1"/>
  <c r="BM915" i="82"/>
  <c r="BZ915" i="82" s="1"/>
  <c r="BN915" i="82"/>
  <c r="CA915" i="82" s="1"/>
  <c r="BO915" i="82"/>
  <c r="CB915" i="82" s="1"/>
  <c r="BP915" i="82"/>
  <c r="CC915" i="82" s="1"/>
  <c r="BQ915" i="82"/>
  <c r="CD915" i="82" s="1"/>
  <c r="BR915" i="82"/>
  <c r="CE915" i="82" s="1"/>
  <c r="BS915" i="82"/>
  <c r="CF915" i="82" s="1"/>
  <c r="BH916" i="82"/>
  <c r="BI916" i="82"/>
  <c r="BJ916" i="82"/>
  <c r="BK916" i="82"/>
  <c r="BL916" i="82"/>
  <c r="BY916" i="82" s="1"/>
  <c r="BM916" i="82"/>
  <c r="BZ916" i="82" s="1"/>
  <c r="BN916" i="82"/>
  <c r="CA916" i="82" s="1"/>
  <c r="BO916" i="82"/>
  <c r="CB916" i="82" s="1"/>
  <c r="BP916" i="82"/>
  <c r="CC916" i="82" s="1"/>
  <c r="BQ916" i="82"/>
  <c r="CD916" i="82" s="1"/>
  <c r="BR916" i="82"/>
  <c r="CE916" i="82" s="1"/>
  <c r="BS916" i="82"/>
  <c r="CF916" i="82" s="1"/>
  <c r="BH917" i="82"/>
  <c r="BI917" i="82"/>
  <c r="BJ917" i="82"/>
  <c r="BK917" i="82"/>
  <c r="BL917" i="82"/>
  <c r="BY917" i="82" s="1"/>
  <c r="BM917" i="82"/>
  <c r="BZ917" i="82" s="1"/>
  <c r="BN917" i="82"/>
  <c r="CA917" i="82" s="1"/>
  <c r="BO917" i="82"/>
  <c r="CB917" i="82" s="1"/>
  <c r="BP917" i="82"/>
  <c r="CC917" i="82" s="1"/>
  <c r="BQ917" i="82"/>
  <c r="CD917" i="82" s="1"/>
  <c r="BR917" i="82"/>
  <c r="CE917" i="82" s="1"/>
  <c r="BS917" i="82"/>
  <c r="CF917" i="82" s="1"/>
  <c r="BH918" i="82"/>
  <c r="BI918" i="82"/>
  <c r="BJ918" i="82"/>
  <c r="BK918" i="82"/>
  <c r="BL918" i="82"/>
  <c r="BY918" i="82" s="1"/>
  <c r="BM918" i="82"/>
  <c r="BZ918" i="82" s="1"/>
  <c r="BN918" i="82"/>
  <c r="CA918" i="82" s="1"/>
  <c r="BO918" i="82"/>
  <c r="CB918" i="82" s="1"/>
  <c r="BP918" i="82"/>
  <c r="CC918" i="82" s="1"/>
  <c r="BQ918" i="82"/>
  <c r="CD918" i="82" s="1"/>
  <c r="BR918" i="82"/>
  <c r="CE918" i="82" s="1"/>
  <c r="BS918" i="82"/>
  <c r="CF918" i="82" s="1"/>
  <c r="BH919" i="82"/>
  <c r="BI919" i="82"/>
  <c r="BJ919" i="82"/>
  <c r="BK919" i="82"/>
  <c r="BL919" i="82"/>
  <c r="BY919" i="82" s="1"/>
  <c r="BM919" i="82"/>
  <c r="BZ919" i="82" s="1"/>
  <c r="BN919" i="82"/>
  <c r="CA919" i="82" s="1"/>
  <c r="BO919" i="82"/>
  <c r="CB919" i="82" s="1"/>
  <c r="BP919" i="82"/>
  <c r="CC919" i="82" s="1"/>
  <c r="BQ919" i="82"/>
  <c r="CD919" i="82" s="1"/>
  <c r="BR919" i="82"/>
  <c r="CE919" i="82" s="1"/>
  <c r="BS919" i="82"/>
  <c r="CF919" i="82" s="1"/>
  <c r="BH920" i="82"/>
  <c r="BI920" i="82"/>
  <c r="BJ920" i="82"/>
  <c r="BK920" i="82"/>
  <c r="BL920" i="82"/>
  <c r="BY920" i="82" s="1"/>
  <c r="BM920" i="82"/>
  <c r="BZ920" i="82" s="1"/>
  <c r="BN920" i="82"/>
  <c r="CA920" i="82" s="1"/>
  <c r="BO920" i="82"/>
  <c r="CB920" i="82" s="1"/>
  <c r="BP920" i="82"/>
  <c r="CC920" i="82" s="1"/>
  <c r="BQ920" i="82"/>
  <c r="CD920" i="82" s="1"/>
  <c r="BR920" i="82"/>
  <c r="CE920" i="82" s="1"/>
  <c r="BS920" i="82"/>
  <c r="CF920" i="82" s="1"/>
  <c r="BH921" i="82"/>
  <c r="BI921" i="82"/>
  <c r="BJ921" i="82"/>
  <c r="BK921" i="82"/>
  <c r="BL921" i="82"/>
  <c r="BY921" i="82" s="1"/>
  <c r="BM921" i="82"/>
  <c r="BZ921" i="82" s="1"/>
  <c r="BN921" i="82"/>
  <c r="CA921" i="82" s="1"/>
  <c r="BO921" i="82"/>
  <c r="CB921" i="82" s="1"/>
  <c r="BP921" i="82"/>
  <c r="CC921" i="82" s="1"/>
  <c r="BQ921" i="82"/>
  <c r="CD921" i="82" s="1"/>
  <c r="BR921" i="82"/>
  <c r="CE921" i="82" s="1"/>
  <c r="BS921" i="82"/>
  <c r="CF921" i="82" s="1"/>
  <c r="BH922" i="82"/>
  <c r="BI922" i="82"/>
  <c r="BJ922" i="82"/>
  <c r="BK922" i="82"/>
  <c r="BL922" i="82"/>
  <c r="BY922" i="82" s="1"/>
  <c r="BM922" i="82"/>
  <c r="BZ922" i="82" s="1"/>
  <c r="BN922" i="82"/>
  <c r="CA922" i="82" s="1"/>
  <c r="BO922" i="82"/>
  <c r="CB922" i="82" s="1"/>
  <c r="BP922" i="82"/>
  <c r="CC922" i="82" s="1"/>
  <c r="BQ922" i="82"/>
  <c r="CD922" i="82" s="1"/>
  <c r="BR922" i="82"/>
  <c r="CE922" i="82" s="1"/>
  <c r="BS922" i="82"/>
  <c r="CF922" i="82" s="1"/>
  <c r="BH923" i="82"/>
  <c r="BI923" i="82"/>
  <c r="BJ923" i="82"/>
  <c r="BK923" i="82"/>
  <c r="BL923" i="82"/>
  <c r="BY923" i="82" s="1"/>
  <c r="BM923" i="82"/>
  <c r="BZ923" i="82" s="1"/>
  <c r="BN923" i="82"/>
  <c r="CA923" i="82" s="1"/>
  <c r="BO923" i="82"/>
  <c r="CB923" i="82" s="1"/>
  <c r="BP923" i="82"/>
  <c r="CC923" i="82" s="1"/>
  <c r="BQ923" i="82"/>
  <c r="CD923" i="82" s="1"/>
  <c r="BR923" i="82"/>
  <c r="CE923" i="82" s="1"/>
  <c r="BS923" i="82"/>
  <c r="CF923" i="82" s="1"/>
  <c r="BH924" i="82"/>
  <c r="BI924" i="82"/>
  <c r="BJ924" i="82"/>
  <c r="BK924" i="82"/>
  <c r="BL924" i="82"/>
  <c r="BY924" i="82" s="1"/>
  <c r="BM924" i="82"/>
  <c r="BZ924" i="82" s="1"/>
  <c r="BN924" i="82"/>
  <c r="CA924" i="82" s="1"/>
  <c r="BO924" i="82"/>
  <c r="CB924" i="82" s="1"/>
  <c r="BP924" i="82"/>
  <c r="CC924" i="82" s="1"/>
  <c r="BQ924" i="82"/>
  <c r="CD924" i="82" s="1"/>
  <c r="BR924" i="82"/>
  <c r="CE924" i="82" s="1"/>
  <c r="BS924" i="82"/>
  <c r="CF924" i="82" s="1"/>
  <c r="BH925" i="82"/>
  <c r="BI925" i="82"/>
  <c r="BJ925" i="82"/>
  <c r="BK925" i="82"/>
  <c r="BL925" i="82"/>
  <c r="BY925" i="82" s="1"/>
  <c r="BM925" i="82"/>
  <c r="BZ925" i="82" s="1"/>
  <c r="BN925" i="82"/>
  <c r="CA925" i="82" s="1"/>
  <c r="BO925" i="82"/>
  <c r="CB925" i="82" s="1"/>
  <c r="BP925" i="82"/>
  <c r="CC925" i="82" s="1"/>
  <c r="BQ925" i="82"/>
  <c r="CD925" i="82" s="1"/>
  <c r="BR925" i="82"/>
  <c r="CE925" i="82" s="1"/>
  <c r="BS925" i="82"/>
  <c r="CF925" i="82" s="1"/>
  <c r="BH926" i="82"/>
  <c r="BI926" i="82"/>
  <c r="BJ926" i="82"/>
  <c r="BK926" i="82"/>
  <c r="BL926" i="82"/>
  <c r="BY926" i="82" s="1"/>
  <c r="BM926" i="82"/>
  <c r="BZ926" i="82" s="1"/>
  <c r="BN926" i="82"/>
  <c r="CA926" i="82" s="1"/>
  <c r="BO926" i="82"/>
  <c r="CB926" i="82" s="1"/>
  <c r="BP926" i="82"/>
  <c r="CC926" i="82" s="1"/>
  <c r="BQ926" i="82"/>
  <c r="CD926" i="82" s="1"/>
  <c r="BR926" i="82"/>
  <c r="CE926" i="82" s="1"/>
  <c r="BS926" i="82"/>
  <c r="CF926" i="82" s="1"/>
  <c r="BH927" i="82"/>
  <c r="BI927" i="82"/>
  <c r="BJ927" i="82"/>
  <c r="BK927" i="82"/>
  <c r="BL927" i="82"/>
  <c r="BY927" i="82" s="1"/>
  <c r="BM927" i="82"/>
  <c r="BZ927" i="82" s="1"/>
  <c r="BN927" i="82"/>
  <c r="CA927" i="82" s="1"/>
  <c r="BO927" i="82"/>
  <c r="CB927" i="82" s="1"/>
  <c r="BP927" i="82"/>
  <c r="CC927" i="82" s="1"/>
  <c r="BQ927" i="82"/>
  <c r="CD927" i="82" s="1"/>
  <c r="BR927" i="82"/>
  <c r="CE927" i="82" s="1"/>
  <c r="BS927" i="82"/>
  <c r="CF927" i="82" s="1"/>
  <c r="BH928" i="82"/>
  <c r="BI928" i="82"/>
  <c r="BJ928" i="82"/>
  <c r="BK928" i="82"/>
  <c r="BL928" i="82"/>
  <c r="BY928" i="82" s="1"/>
  <c r="BM928" i="82"/>
  <c r="BZ928" i="82" s="1"/>
  <c r="BN928" i="82"/>
  <c r="CA928" i="82" s="1"/>
  <c r="BO928" i="82"/>
  <c r="CB928" i="82" s="1"/>
  <c r="BP928" i="82"/>
  <c r="CC928" i="82" s="1"/>
  <c r="BQ928" i="82"/>
  <c r="CD928" i="82" s="1"/>
  <c r="BR928" i="82"/>
  <c r="CE928" i="82" s="1"/>
  <c r="BS928" i="82"/>
  <c r="CF928" i="82" s="1"/>
  <c r="BH929" i="82"/>
  <c r="BI929" i="82"/>
  <c r="BJ929" i="82"/>
  <c r="BK929" i="82"/>
  <c r="BL929" i="82"/>
  <c r="BY929" i="82" s="1"/>
  <c r="BM929" i="82"/>
  <c r="BZ929" i="82" s="1"/>
  <c r="BN929" i="82"/>
  <c r="CA929" i="82" s="1"/>
  <c r="BO929" i="82"/>
  <c r="CB929" i="82" s="1"/>
  <c r="BP929" i="82"/>
  <c r="CC929" i="82" s="1"/>
  <c r="BQ929" i="82"/>
  <c r="CD929" i="82" s="1"/>
  <c r="BR929" i="82"/>
  <c r="CE929" i="82" s="1"/>
  <c r="BS929" i="82"/>
  <c r="CF929" i="82" s="1"/>
  <c r="BH930" i="82"/>
  <c r="BI930" i="82"/>
  <c r="BJ930" i="82"/>
  <c r="BK930" i="82"/>
  <c r="BL930" i="82"/>
  <c r="BY930" i="82" s="1"/>
  <c r="BM930" i="82"/>
  <c r="BZ930" i="82" s="1"/>
  <c r="BN930" i="82"/>
  <c r="CA930" i="82" s="1"/>
  <c r="BO930" i="82"/>
  <c r="CB930" i="82" s="1"/>
  <c r="BP930" i="82"/>
  <c r="CC930" i="82" s="1"/>
  <c r="BQ930" i="82"/>
  <c r="CD930" i="82" s="1"/>
  <c r="BR930" i="82"/>
  <c r="CE930" i="82" s="1"/>
  <c r="BS930" i="82"/>
  <c r="CF930" i="82" s="1"/>
  <c r="BH931" i="82"/>
  <c r="BI931" i="82"/>
  <c r="BJ931" i="82"/>
  <c r="BK931" i="82"/>
  <c r="BL931" i="82"/>
  <c r="BY931" i="82" s="1"/>
  <c r="BM931" i="82"/>
  <c r="BZ931" i="82" s="1"/>
  <c r="BN931" i="82"/>
  <c r="CA931" i="82" s="1"/>
  <c r="BO931" i="82"/>
  <c r="CB931" i="82" s="1"/>
  <c r="BP931" i="82"/>
  <c r="CC931" i="82" s="1"/>
  <c r="BQ931" i="82"/>
  <c r="CD931" i="82" s="1"/>
  <c r="BR931" i="82"/>
  <c r="CE931" i="82" s="1"/>
  <c r="BS931" i="82"/>
  <c r="CF931" i="82" s="1"/>
  <c r="BH932" i="82"/>
  <c r="BI932" i="82"/>
  <c r="BJ932" i="82"/>
  <c r="BK932" i="82"/>
  <c r="BL932" i="82"/>
  <c r="BY932" i="82" s="1"/>
  <c r="BM932" i="82"/>
  <c r="BZ932" i="82" s="1"/>
  <c r="BN932" i="82"/>
  <c r="CA932" i="82" s="1"/>
  <c r="BO932" i="82"/>
  <c r="CB932" i="82" s="1"/>
  <c r="BP932" i="82"/>
  <c r="CC932" i="82" s="1"/>
  <c r="BQ932" i="82"/>
  <c r="CD932" i="82" s="1"/>
  <c r="BR932" i="82"/>
  <c r="CE932" i="82" s="1"/>
  <c r="BS932" i="82"/>
  <c r="CF932" i="82" s="1"/>
  <c r="BH933" i="82"/>
  <c r="BI933" i="82"/>
  <c r="BJ933" i="82"/>
  <c r="BK933" i="82"/>
  <c r="BL933" i="82"/>
  <c r="BY933" i="82" s="1"/>
  <c r="BM933" i="82"/>
  <c r="BZ933" i="82" s="1"/>
  <c r="BN933" i="82"/>
  <c r="CA933" i="82" s="1"/>
  <c r="BO933" i="82"/>
  <c r="CB933" i="82" s="1"/>
  <c r="BP933" i="82"/>
  <c r="CC933" i="82" s="1"/>
  <c r="BQ933" i="82"/>
  <c r="CD933" i="82" s="1"/>
  <c r="BR933" i="82"/>
  <c r="CE933" i="82" s="1"/>
  <c r="BS933" i="82"/>
  <c r="CF933" i="82" s="1"/>
  <c r="BH934" i="82"/>
  <c r="BI934" i="82"/>
  <c r="BJ934" i="82"/>
  <c r="BK934" i="82"/>
  <c r="BL934" i="82"/>
  <c r="BY934" i="82" s="1"/>
  <c r="BM934" i="82"/>
  <c r="BZ934" i="82" s="1"/>
  <c r="BN934" i="82"/>
  <c r="CA934" i="82" s="1"/>
  <c r="BO934" i="82"/>
  <c r="CB934" i="82" s="1"/>
  <c r="BP934" i="82"/>
  <c r="CC934" i="82" s="1"/>
  <c r="BQ934" i="82"/>
  <c r="CD934" i="82" s="1"/>
  <c r="BR934" i="82"/>
  <c r="CE934" i="82" s="1"/>
  <c r="BS934" i="82"/>
  <c r="CF934" i="82" s="1"/>
  <c r="BH935" i="82"/>
  <c r="BI935" i="82"/>
  <c r="BJ935" i="82"/>
  <c r="BK935" i="82"/>
  <c r="BL935" i="82"/>
  <c r="BY935" i="82" s="1"/>
  <c r="BM935" i="82"/>
  <c r="BZ935" i="82" s="1"/>
  <c r="BN935" i="82"/>
  <c r="CA935" i="82" s="1"/>
  <c r="BO935" i="82"/>
  <c r="CB935" i="82" s="1"/>
  <c r="BP935" i="82"/>
  <c r="CC935" i="82" s="1"/>
  <c r="BQ935" i="82"/>
  <c r="CD935" i="82" s="1"/>
  <c r="BR935" i="82"/>
  <c r="CE935" i="82" s="1"/>
  <c r="BS935" i="82"/>
  <c r="CF935" i="82" s="1"/>
  <c r="BH936" i="82"/>
  <c r="BI936" i="82"/>
  <c r="BJ936" i="82"/>
  <c r="BK936" i="82"/>
  <c r="BL936" i="82"/>
  <c r="BY936" i="82" s="1"/>
  <c r="BM936" i="82"/>
  <c r="BZ936" i="82" s="1"/>
  <c r="BN936" i="82"/>
  <c r="CA936" i="82" s="1"/>
  <c r="BO936" i="82"/>
  <c r="CB936" i="82" s="1"/>
  <c r="BP936" i="82"/>
  <c r="CC936" i="82" s="1"/>
  <c r="BQ936" i="82"/>
  <c r="CD936" i="82" s="1"/>
  <c r="BR936" i="82"/>
  <c r="CE936" i="82" s="1"/>
  <c r="BS936" i="82"/>
  <c r="CF936" i="82" s="1"/>
  <c r="BH937" i="82"/>
  <c r="BI937" i="82"/>
  <c r="BJ937" i="82"/>
  <c r="BK937" i="82"/>
  <c r="BL937" i="82"/>
  <c r="BY937" i="82" s="1"/>
  <c r="BM937" i="82"/>
  <c r="BZ937" i="82" s="1"/>
  <c r="BN937" i="82"/>
  <c r="CA937" i="82" s="1"/>
  <c r="BO937" i="82"/>
  <c r="CB937" i="82" s="1"/>
  <c r="BP937" i="82"/>
  <c r="CC937" i="82" s="1"/>
  <c r="BQ937" i="82"/>
  <c r="CD937" i="82" s="1"/>
  <c r="BR937" i="82"/>
  <c r="CE937" i="82" s="1"/>
  <c r="BS937" i="82"/>
  <c r="CF937" i="82" s="1"/>
  <c r="BH938" i="82"/>
  <c r="BI938" i="82"/>
  <c r="BJ938" i="82"/>
  <c r="BK938" i="82"/>
  <c r="BL938" i="82"/>
  <c r="BY938" i="82" s="1"/>
  <c r="BM938" i="82"/>
  <c r="BZ938" i="82" s="1"/>
  <c r="BN938" i="82"/>
  <c r="CA938" i="82" s="1"/>
  <c r="BO938" i="82"/>
  <c r="CB938" i="82" s="1"/>
  <c r="BP938" i="82"/>
  <c r="CC938" i="82" s="1"/>
  <c r="BQ938" i="82"/>
  <c r="CD938" i="82" s="1"/>
  <c r="BR938" i="82"/>
  <c r="CE938" i="82" s="1"/>
  <c r="BS938" i="82"/>
  <c r="CF938" i="82" s="1"/>
  <c r="BH939" i="82"/>
  <c r="BI939" i="82"/>
  <c r="BJ939" i="82"/>
  <c r="BK939" i="82"/>
  <c r="BL939" i="82"/>
  <c r="BY939" i="82" s="1"/>
  <c r="BM939" i="82"/>
  <c r="BZ939" i="82" s="1"/>
  <c r="BN939" i="82"/>
  <c r="CA939" i="82" s="1"/>
  <c r="BO939" i="82"/>
  <c r="CB939" i="82" s="1"/>
  <c r="BP939" i="82"/>
  <c r="CC939" i="82" s="1"/>
  <c r="BQ939" i="82"/>
  <c r="CD939" i="82" s="1"/>
  <c r="BR939" i="82"/>
  <c r="CE939" i="82" s="1"/>
  <c r="BS939" i="82"/>
  <c r="CF939" i="82" s="1"/>
  <c r="BH940" i="82"/>
  <c r="BI940" i="82"/>
  <c r="BJ940" i="82"/>
  <c r="BK940" i="82"/>
  <c r="BL940" i="82"/>
  <c r="BY940" i="82" s="1"/>
  <c r="BM940" i="82"/>
  <c r="BZ940" i="82" s="1"/>
  <c r="BN940" i="82"/>
  <c r="CA940" i="82" s="1"/>
  <c r="BO940" i="82"/>
  <c r="CB940" i="82" s="1"/>
  <c r="BP940" i="82"/>
  <c r="CC940" i="82" s="1"/>
  <c r="BQ940" i="82"/>
  <c r="CD940" i="82" s="1"/>
  <c r="BR940" i="82"/>
  <c r="CE940" i="82" s="1"/>
  <c r="BS940" i="82"/>
  <c r="CF940" i="82" s="1"/>
  <c r="BH941" i="82"/>
  <c r="BI941" i="82"/>
  <c r="BJ941" i="82"/>
  <c r="BK941" i="82"/>
  <c r="BL941" i="82"/>
  <c r="BY941" i="82" s="1"/>
  <c r="BM941" i="82"/>
  <c r="BZ941" i="82" s="1"/>
  <c r="BN941" i="82"/>
  <c r="CA941" i="82" s="1"/>
  <c r="BO941" i="82"/>
  <c r="CB941" i="82" s="1"/>
  <c r="BP941" i="82"/>
  <c r="CC941" i="82" s="1"/>
  <c r="BQ941" i="82"/>
  <c r="CD941" i="82" s="1"/>
  <c r="BR941" i="82"/>
  <c r="CE941" i="82" s="1"/>
  <c r="BS941" i="82"/>
  <c r="CF941" i="82" s="1"/>
  <c r="BH942" i="82"/>
  <c r="BI942" i="82"/>
  <c r="BJ942" i="82"/>
  <c r="BK942" i="82"/>
  <c r="BL942" i="82"/>
  <c r="BY942" i="82" s="1"/>
  <c r="BM942" i="82"/>
  <c r="BZ942" i="82" s="1"/>
  <c r="BN942" i="82"/>
  <c r="CA942" i="82" s="1"/>
  <c r="BO942" i="82"/>
  <c r="CB942" i="82" s="1"/>
  <c r="BP942" i="82"/>
  <c r="CC942" i="82" s="1"/>
  <c r="BQ942" i="82"/>
  <c r="CD942" i="82" s="1"/>
  <c r="BR942" i="82"/>
  <c r="CE942" i="82" s="1"/>
  <c r="BS942" i="82"/>
  <c r="CF942" i="82" s="1"/>
  <c r="BH943" i="82"/>
  <c r="BI943" i="82"/>
  <c r="BJ943" i="82"/>
  <c r="BK943" i="82"/>
  <c r="BL943" i="82"/>
  <c r="BY943" i="82" s="1"/>
  <c r="BM943" i="82"/>
  <c r="BZ943" i="82" s="1"/>
  <c r="BN943" i="82"/>
  <c r="CA943" i="82" s="1"/>
  <c r="BO943" i="82"/>
  <c r="CB943" i="82" s="1"/>
  <c r="BP943" i="82"/>
  <c r="CC943" i="82" s="1"/>
  <c r="BQ943" i="82"/>
  <c r="CD943" i="82" s="1"/>
  <c r="BR943" i="82"/>
  <c r="CE943" i="82" s="1"/>
  <c r="BS943" i="82"/>
  <c r="CF943" i="82" s="1"/>
  <c r="BH944" i="82"/>
  <c r="BI944" i="82"/>
  <c r="BJ944" i="82"/>
  <c r="BK944" i="82"/>
  <c r="BL944" i="82"/>
  <c r="BY944" i="82" s="1"/>
  <c r="BM944" i="82"/>
  <c r="BZ944" i="82" s="1"/>
  <c r="BN944" i="82"/>
  <c r="CA944" i="82" s="1"/>
  <c r="BO944" i="82"/>
  <c r="CB944" i="82" s="1"/>
  <c r="BP944" i="82"/>
  <c r="CC944" i="82" s="1"/>
  <c r="BQ944" i="82"/>
  <c r="CD944" i="82" s="1"/>
  <c r="BR944" i="82"/>
  <c r="CE944" i="82" s="1"/>
  <c r="BS944" i="82"/>
  <c r="CF944" i="82" s="1"/>
  <c r="BH945" i="82"/>
  <c r="BI945" i="82"/>
  <c r="BJ945" i="82"/>
  <c r="BK945" i="82"/>
  <c r="BL945" i="82"/>
  <c r="BY945" i="82" s="1"/>
  <c r="BM945" i="82"/>
  <c r="BZ945" i="82" s="1"/>
  <c r="BN945" i="82"/>
  <c r="CA945" i="82" s="1"/>
  <c r="BO945" i="82"/>
  <c r="CB945" i="82" s="1"/>
  <c r="BP945" i="82"/>
  <c r="CC945" i="82" s="1"/>
  <c r="BQ945" i="82"/>
  <c r="CD945" i="82" s="1"/>
  <c r="BR945" i="82"/>
  <c r="CE945" i="82" s="1"/>
  <c r="BS945" i="82"/>
  <c r="CF945" i="82" s="1"/>
  <c r="BH946" i="82"/>
  <c r="BI946" i="82"/>
  <c r="BJ946" i="82"/>
  <c r="BK946" i="82"/>
  <c r="BL946" i="82"/>
  <c r="BY946" i="82" s="1"/>
  <c r="BM946" i="82"/>
  <c r="BZ946" i="82" s="1"/>
  <c r="BN946" i="82"/>
  <c r="CA946" i="82" s="1"/>
  <c r="BO946" i="82"/>
  <c r="CB946" i="82" s="1"/>
  <c r="BP946" i="82"/>
  <c r="CC946" i="82" s="1"/>
  <c r="BQ946" i="82"/>
  <c r="CD946" i="82" s="1"/>
  <c r="BR946" i="82"/>
  <c r="CE946" i="82" s="1"/>
  <c r="BS946" i="82"/>
  <c r="CF946" i="82" s="1"/>
  <c r="BH947" i="82"/>
  <c r="BI947" i="82"/>
  <c r="BJ947" i="82"/>
  <c r="BK947" i="82"/>
  <c r="BL947" i="82"/>
  <c r="BY947" i="82" s="1"/>
  <c r="BM947" i="82"/>
  <c r="BZ947" i="82" s="1"/>
  <c r="BN947" i="82"/>
  <c r="CA947" i="82" s="1"/>
  <c r="BO947" i="82"/>
  <c r="CB947" i="82" s="1"/>
  <c r="BP947" i="82"/>
  <c r="CC947" i="82" s="1"/>
  <c r="BQ947" i="82"/>
  <c r="CD947" i="82" s="1"/>
  <c r="BR947" i="82"/>
  <c r="CE947" i="82" s="1"/>
  <c r="BS947" i="82"/>
  <c r="CF947" i="82" s="1"/>
  <c r="BH948" i="82"/>
  <c r="BI948" i="82"/>
  <c r="BJ948" i="82"/>
  <c r="BK948" i="82"/>
  <c r="BL948" i="82"/>
  <c r="BY948" i="82" s="1"/>
  <c r="BM948" i="82"/>
  <c r="BZ948" i="82" s="1"/>
  <c r="BN948" i="82"/>
  <c r="CA948" i="82" s="1"/>
  <c r="BO948" i="82"/>
  <c r="CB948" i="82" s="1"/>
  <c r="BP948" i="82"/>
  <c r="CC948" i="82" s="1"/>
  <c r="BQ948" i="82"/>
  <c r="CD948" i="82" s="1"/>
  <c r="BR948" i="82"/>
  <c r="CE948" i="82" s="1"/>
  <c r="BS948" i="82"/>
  <c r="CF948" i="82" s="1"/>
  <c r="BH949" i="82"/>
  <c r="BI949" i="82"/>
  <c r="BJ949" i="82"/>
  <c r="BK949" i="82"/>
  <c r="BL949" i="82"/>
  <c r="BY949" i="82" s="1"/>
  <c r="BM949" i="82"/>
  <c r="BZ949" i="82" s="1"/>
  <c r="BN949" i="82"/>
  <c r="CA949" i="82" s="1"/>
  <c r="BO949" i="82"/>
  <c r="CB949" i="82" s="1"/>
  <c r="BP949" i="82"/>
  <c r="CC949" i="82" s="1"/>
  <c r="BQ949" i="82"/>
  <c r="CD949" i="82" s="1"/>
  <c r="BR949" i="82"/>
  <c r="CE949" i="82" s="1"/>
  <c r="BS949" i="82"/>
  <c r="CF949" i="82" s="1"/>
  <c r="BH950" i="82"/>
  <c r="BI950" i="82"/>
  <c r="BJ950" i="82"/>
  <c r="BK950" i="82"/>
  <c r="BL950" i="82"/>
  <c r="BY950" i="82" s="1"/>
  <c r="BM950" i="82"/>
  <c r="BZ950" i="82" s="1"/>
  <c r="BN950" i="82"/>
  <c r="CA950" i="82" s="1"/>
  <c r="BO950" i="82"/>
  <c r="CB950" i="82" s="1"/>
  <c r="BP950" i="82"/>
  <c r="CC950" i="82" s="1"/>
  <c r="BQ950" i="82"/>
  <c r="CD950" i="82" s="1"/>
  <c r="BR950" i="82"/>
  <c r="CE950" i="82" s="1"/>
  <c r="BS950" i="82"/>
  <c r="CF950" i="82" s="1"/>
  <c r="BH951" i="82"/>
  <c r="BI951" i="82"/>
  <c r="BJ951" i="82"/>
  <c r="BK951" i="82"/>
  <c r="BL951" i="82"/>
  <c r="BY951" i="82" s="1"/>
  <c r="BM951" i="82"/>
  <c r="BZ951" i="82" s="1"/>
  <c r="BN951" i="82"/>
  <c r="CA951" i="82" s="1"/>
  <c r="BO951" i="82"/>
  <c r="CB951" i="82" s="1"/>
  <c r="BP951" i="82"/>
  <c r="CC951" i="82" s="1"/>
  <c r="BQ951" i="82"/>
  <c r="CD951" i="82" s="1"/>
  <c r="BR951" i="82"/>
  <c r="CE951" i="82" s="1"/>
  <c r="BS951" i="82"/>
  <c r="CF951" i="82" s="1"/>
  <c r="BH952" i="82"/>
  <c r="BI952" i="82"/>
  <c r="BJ952" i="82"/>
  <c r="BK952" i="82"/>
  <c r="BL952" i="82"/>
  <c r="BY952" i="82" s="1"/>
  <c r="BM952" i="82"/>
  <c r="BZ952" i="82" s="1"/>
  <c r="BN952" i="82"/>
  <c r="CA952" i="82" s="1"/>
  <c r="BO952" i="82"/>
  <c r="CB952" i="82" s="1"/>
  <c r="BP952" i="82"/>
  <c r="CC952" i="82" s="1"/>
  <c r="BQ952" i="82"/>
  <c r="CD952" i="82" s="1"/>
  <c r="BR952" i="82"/>
  <c r="CE952" i="82" s="1"/>
  <c r="BS952" i="82"/>
  <c r="CF952" i="82" s="1"/>
  <c r="BH953" i="82"/>
  <c r="BI953" i="82"/>
  <c r="BJ953" i="82"/>
  <c r="BK953" i="82"/>
  <c r="BL953" i="82"/>
  <c r="BY953" i="82" s="1"/>
  <c r="BM953" i="82"/>
  <c r="BZ953" i="82" s="1"/>
  <c r="BN953" i="82"/>
  <c r="CA953" i="82" s="1"/>
  <c r="BO953" i="82"/>
  <c r="CB953" i="82" s="1"/>
  <c r="BP953" i="82"/>
  <c r="CC953" i="82" s="1"/>
  <c r="BQ953" i="82"/>
  <c r="CD953" i="82" s="1"/>
  <c r="BR953" i="82"/>
  <c r="CE953" i="82" s="1"/>
  <c r="BS953" i="82"/>
  <c r="CF953" i="82" s="1"/>
  <c r="BH954" i="82"/>
  <c r="BI954" i="82"/>
  <c r="BJ954" i="82"/>
  <c r="BK954" i="82"/>
  <c r="BL954" i="82"/>
  <c r="BY954" i="82" s="1"/>
  <c r="BM954" i="82"/>
  <c r="BZ954" i="82" s="1"/>
  <c r="BN954" i="82"/>
  <c r="CA954" i="82" s="1"/>
  <c r="BO954" i="82"/>
  <c r="CB954" i="82" s="1"/>
  <c r="BP954" i="82"/>
  <c r="CC954" i="82" s="1"/>
  <c r="BQ954" i="82"/>
  <c r="CD954" i="82" s="1"/>
  <c r="BR954" i="82"/>
  <c r="CE954" i="82" s="1"/>
  <c r="BS954" i="82"/>
  <c r="CF954" i="82" s="1"/>
  <c r="BH955" i="82"/>
  <c r="BI955" i="82"/>
  <c r="BJ955" i="82"/>
  <c r="BK955" i="82"/>
  <c r="BL955" i="82"/>
  <c r="BY955" i="82" s="1"/>
  <c r="BM955" i="82"/>
  <c r="BZ955" i="82" s="1"/>
  <c r="BN955" i="82"/>
  <c r="CA955" i="82" s="1"/>
  <c r="BO955" i="82"/>
  <c r="CB955" i="82" s="1"/>
  <c r="BP955" i="82"/>
  <c r="CC955" i="82" s="1"/>
  <c r="BQ955" i="82"/>
  <c r="CD955" i="82" s="1"/>
  <c r="BR955" i="82"/>
  <c r="CE955" i="82" s="1"/>
  <c r="BS955" i="82"/>
  <c r="CF955" i="82" s="1"/>
  <c r="BH956" i="82"/>
  <c r="BI956" i="82"/>
  <c r="BJ956" i="82"/>
  <c r="BK956" i="82"/>
  <c r="BL956" i="82"/>
  <c r="BY956" i="82" s="1"/>
  <c r="BM956" i="82"/>
  <c r="BZ956" i="82" s="1"/>
  <c r="BN956" i="82"/>
  <c r="CA956" i="82" s="1"/>
  <c r="BO956" i="82"/>
  <c r="CB956" i="82" s="1"/>
  <c r="BP956" i="82"/>
  <c r="CC956" i="82" s="1"/>
  <c r="BQ956" i="82"/>
  <c r="CD956" i="82" s="1"/>
  <c r="BR956" i="82"/>
  <c r="CE956" i="82" s="1"/>
  <c r="BS956" i="82"/>
  <c r="CF956" i="82" s="1"/>
  <c r="BH957" i="82"/>
  <c r="BI957" i="82"/>
  <c r="BJ957" i="82"/>
  <c r="BK957" i="82"/>
  <c r="BL957" i="82"/>
  <c r="BY957" i="82" s="1"/>
  <c r="BM957" i="82"/>
  <c r="BZ957" i="82" s="1"/>
  <c r="BN957" i="82"/>
  <c r="CA957" i="82" s="1"/>
  <c r="BO957" i="82"/>
  <c r="CB957" i="82" s="1"/>
  <c r="BP957" i="82"/>
  <c r="CC957" i="82" s="1"/>
  <c r="BQ957" i="82"/>
  <c r="CD957" i="82" s="1"/>
  <c r="BR957" i="82"/>
  <c r="CE957" i="82" s="1"/>
  <c r="BS957" i="82"/>
  <c r="CF957" i="82" s="1"/>
  <c r="BH958" i="82"/>
  <c r="BI958" i="82"/>
  <c r="BJ958" i="82"/>
  <c r="BK958" i="82"/>
  <c r="BL958" i="82"/>
  <c r="BY958" i="82" s="1"/>
  <c r="BM958" i="82"/>
  <c r="BZ958" i="82" s="1"/>
  <c r="BN958" i="82"/>
  <c r="CA958" i="82" s="1"/>
  <c r="BO958" i="82"/>
  <c r="CB958" i="82" s="1"/>
  <c r="BP958" i="82"/>
  <c r="CC958" i="82" s="1"/>
  <c r="BQ958" i="82"/>
  <c r="CD958" i="82" s="1"/>
  <c r="BR958" i="82"/>
  <c r="CE958" i="82" s="1"/>
  <c r="BS958" i="82"/>
  <c r="CF958" i="82" s="1"/>
  <c r="BH959" i="82"/>
  <c r="BI959" i="82"/>
  <c r="BJ959" i="82"/>
  <c r="BK959" i="82"/>
  <c r="BL959" i="82"/>
  <c r="BY959" i="82" s="1"/>
  <c r="BM959" i="82"/>
  <c r="BZ959" i="82" s="1"/>
  <c r="BN959" i="82"/>
  <c r="CA959" i="82" s="1"/>
  <c r="BO959" i="82"/>
  <c r="CB959" i="82" s="1"/>
  <c r="BP959" i="82"/>
  <c r="CC959" i="82" s="1"/>
  <c r="BQ959" i="82"/>
  <c r="CD959" i="82" s="1"/>
  <c r="BR959" i="82"/>
  <c r="CE959" i="82" s="1"/>
  <c r="BS959" i="82"/>
  <c r="CF959" i="82" s="1"/>
  <c r="BH960" i="82"/>
  <c r="BI960" i="82"/>
  <c r="BJ960" i="82"/>
  <c r="BK960" i="82"/>
  <c r="BL960" i="82"/>
  <c r="BY960" i="82" s="1"/>
  <c r="BM960" i="82"/>
  <c r="BZ960" i="82" s="1"/>
  <c r="BN960" i="82"/>
  <c r="CA960" i="82" s="1"/>
  <c r="BO960" i="82"/>
  <c r="CB960" i="82" s="1"/>
  <c r="BP960" i="82"/>
  <c r="CC960" i="82" s="1"/>
  <c r="BQ960" i="82"/>
  <c r="CD960" i="82" s="1"/>
  <c r="BR960" i="82"/>
  <c r="CE960" i="82" s="1"/>
  <c r="BS960" i="82"/>
  <c r="CF960" i="82" s="1"/>
  <c r="BH961" i="82"/>
  <c r="BI961" i="82"/>
  <c r="BJ961" i="82"/>
  <c r="BK961" i="82"/>
  <c r="BL961" i="82"/>
  <c r="BY961" i="82" s="1"/>
  <c r="BM961" i="82"/>
  <c r="BZ961" i="82" s="1"/>
  <c r="BN961" i="82"/>
  <c r="CA961" i="82" s="1"/>
  <c r="BO961" i="82"/>
  <c r="CB961" i="82" s="1"/>
  <c r="BP961" i="82"/>
  <c r="CC961" i="82" s="1"/>
  <c r="BQ961" i="82"/>
  <c r="CD961" i="82" s="1"/>
  <c r="BR961" i="82"/>
  <c r="CE961" i="82" s="1"/>
  <c r="BS961" i="82"/>
  <c r="CF961" i="82" s="1"/>
  <c r="BH962" i="82"/>
  <c r="BI962" i="82"/>
  <c r="BJ962" i="82"/>
  <c r="BK962" i="82"/>
  <c r="BL962" i="82"/>
  <c r="BY962" i="82" s="1"/>
  <c r="BM962" i="82"/>
  <c r="BZ962" i="82" s="1"/>
  <c r="BN962" i="82"/>
  <c r="CA962" i="82" s="1"/>
  <c r="BO962" i="82"/>
  <c r="CB962" i="82" s="1"/>
  <c r="BP962" i="82"/>
  <c r="CC962" i="82" s="1"/>
  <c r="BQ962" i="82"/>
  <c r="CD962" i="82" s="1"/>
  <c r="BR962" i="82"/>
  <c r="CE962" i="82" s="1"/>
  <c r="BS962" i="82"/>
  <c r="CF962" i="82" s="1"/>
  <c r="BH963" i="82"/>
  <c r="BI963" i="82"/>
  <c r="BJ963" i="82"/>
  <c r="BK963" i="82"/>
  <c r="BL963" i="82"/>
  <c r="BY963" i="82" s="1"/>
  <c r="BM963" i="82"/>
  <c r="BZ963" i="82" s="1"/>
  <c r="BN963" i="82"/>
  <c r="CA963" i="82" s="1"/>
  <c r="BO963" i="82"/>
  <c r="CB963" i="82" s="1"/>
  <c r="BP963" i="82"/>
  <c r="CC963" i="82" s="1"/>
  <c r="BQ963" i="82"/>
  <c r="CD963" i="82" s="1"/>
  <c r="BR963" i="82"/>
  <c r="CE963" i="82" s="1"/>
  <c r="BS963" i="82"/>
  <c r="CF963" i="82" s="1"/>
  <c r="BH964" i="82"/>
  <c r="BI964" i="82"/>
  <c r="BJ964" i="82"/>
  <c r="BK964" i="82"/>
  <c r="BL964" i="82"/>
  <c r="BY964" i="82" s="1"/>
  <c r="BM964" i="82"/>
  <c r="BZ964" i="82" s="1"/>
  <c r="BN964" i="82"/>
  <c r="CA964" i="82" s="1"/>
  <c r="BO964" i="82"/>
  <c r="CB964" i="82" s="1"/>
  <c r="BP964" i="82"/>
  <c r="CC964" i="82" s="1"/>
  <c r="BQ964" i="82"/>
  <c r="CD964" i="82" s="1"/>
  <c r="BR964" i="82"/>
  <c r="CE964" i="82" s="1"/>
  <c r="BS964" i="82"/>
  <c r="CF964" i="82" s="1"/>
  <c r="BH965" i="82"/>
  <c r="BI965" i="82"/>
  <c r="BJ965" i="82"/>
  <c r="BK965" i="82"/>
  <c r="BL965" i="82"/>
  <c r="BY965" i="82" s="1"/>
  <c r="BM965" i="82"/>
  <c r="BZ965" i="82" s="1"/>
  <c r="BN965" i="82"/>
  <c r="CA965" i="82" s="1"/>
  <c r="BO965" i="82"/>
  <c r="CB965" i="82" s="1"/>
  <c r="BP965" i="82"/>
  <c r="CC965" i="82" s="1"/>
  <c r="BQ965" i="82"/>
  <c r="CD965" i="82" s="1"/>
  <c r="BR965" i="82"/>
  <c r="CE965" i="82" s="1"/>
  <c r="BS965" i="82"/>
  <c r="CF965" i="82" s="1"/>
  <c r="BH966" i="82"/>
  <c r="BI966" i="82"/>
  <c r="BJ966" i="82"/>
  <c r="BK966" i="82"/>
  <c r="BL966" i="82"/>
  <c r="BY966" i="82" s="1"/>
  <c r="BM966" i="82"/>
  <c r="BZ966" i="82" s="1"/>
  <c r="BN966" i="82"/>
  <c r="CA966" i="82" s="1"/>
  <c r="BO966" i="82"/>
  <c r="CB966" i="82" s="1"/>
  <c r="BP966" i="82"/>
  <c r="CC966" i="82" s="1"/>
  <c r="BQ966" i="82"/>
  <c r="CD966" i="82" s="1"/>
  <c r="BR966" i="82"/>
  <c r="CE966" i="82" s="1"/>
  <c r="BS966" i="82"/>
  <c r="CF966" i="82" s="1"/>
  <c r="BH967" i="82"/>
  <c r="BI967" i="82"/>
  <c r="BJ967" i="82"/>
  <c r="BK967" i="82"/>
  <c r="BL967" i="82"/>
  <c r="BY967" i="82" s="1"/>
  <c r="BM967" i="82"/>
  <c r="BZ967" i="82" s="1"/>
  <c r="BN967" i="82"/>
  <c r="CA967" i="82" s="1"/>
  <c r="BO967" i="82"/>
  <c r="CB967" i="82" s="1"/>
  <c r="BP967" i="82"/>
  <c r="CC967" i="82" s="1"/>
  <c r="BQ967" i="82"/>
  <c r="CD967" i="82" s="1"/>
  <c r="BR967" i="82"/>
  <c r="CE967" i="82" s="1"/>
  <c r="BS967" i="82"/>
  <c r="CF967" i="82" s="1"/>
  <c r="BH968" i="82"/>
  <c r="BI968" i="82"/>
  <c r="BJ968" i="82"/>
  <c r="BK968" i="82"/>
  <c r="BL968" i="82"/>
  <c r="BY968" i="82" s="1"/>
  <c r="BM968" i="82"/>
  <c r="BZ968" i="82" s="1"/>
  <c r="BN968" i="82"/>
  <c r="CA968" i="82" s="1"/>
  <c r="BO968" i="82"/>
  <c r="CB968" i="82" s="1"/>
  <c r="BP968" i="82"/>
  <c r="CC968" i="82" s="1"/>
  <c r="BQ968" i="82"/>
  <c r="CD968" i="82" s="1"/>
  <c r="BR968" i="82"/>
  <c r="CE968" i="82" s="1"/>
  <c r="BS968" i="82"/>
  <c r="CF968" i="82" s="1"/>
  <c r="BH969" i="82"/>
  <c r="BI969" i="82"/>
  <c r="BJ969" i="82"/>
  <c r="BK969" i="82"/>
  <c r="BL969" i="82"/>
  <c r="BY969" i="82" s="1"/>
  <c r="BM969" i="82"/>
  <c r="BZ969" i="82" s="1"/>
  <c r="BN969" i="82"/>
  <c r="CA969" i="82" s="1"/>
  <c r="BO969" i="82"/>
  <c r="CB969" i="82" s="1"/>
  <c r="BP969" i="82"/>
  <c r="CC969" i="82" s="1"/>
  <c r="BQ969" i="82"/>
  <c r="CD969" i="82" s="1"/>
  <c r="BR969" i="82"/>
  <c r="CE969" i="82" s="1"/>
  <c r="BS969" i="82"/>
  <c r="CF969" i="82" s="1"/>
  <c r="BH970" i="82"/>
  <c r="BI970" i="82"/>
  <c r="BJ970" i="82"/>
  <c r="BK970" i="82"/>
  <c r="BL970" i="82"/>
  <c r="BY970" i="82" s="1"/>
  <c r="BM970" i="82"/>
  <c r="BZ970" i="82" s="1"/>
  <c r="BN970" i="82"/>
  <c r="CA970" i="82" s="1"/>
  <c r="BO970" i="82"/>
  <c r="CB970" i="82" s="1"/>
  <c r="BP970" i="82"/>
  <c r="CC970" i="82" s="1"/>
  <c r="BQ970" i="82"/>
  <c r="CD970" i="82" s="1"/>
  <c r="BR970" i="82"/>
  <c r="CE970" i="82" s="1"/>
  <c r="BS970" i="82"/>
  <c r="CF970" i="82" s="1"/>
  <c r="BH971" i="82"/>
  <c r="BI971" i="82"/>
  <c r="BJ971" i="82"/>
  <c r="BK971" i="82"/>
  <c r="BL971" i="82"/>
  <c r="BY971" i="82" s="1"/>
  <c r="BM971" i="82"/>
  <c r="BZ971" i="82" s="1"/>
  <c r="BN971" i="82"/>
  <c r="CA971" i="82" s="1"/>
  <c r="BO971" i="82"/>
  <c r="CB971" i="82" s="1"/>
  <c r="BP971" i="82"/>
  <c r="CC971" i="82" s="1"/>
  <c r="BQ971" i="82"/>
  <c r="CD971" i="82" s="1"/>
  <c r="BR971" i="82"/>
  <c r="CE971" i="82" s="1"/>
  <c r="BS971" i="82"/>
  <c r="CF971" i="82" s="1"/>
  <c r="BH972" i="82"/>
  <c r="BI972" i="82"/>
  <c r="BJ972" i="82"/>
  <c r="BK972" i="82"/>
  <c r="BL972" i="82"/>
  <c r="BY972" i="82" s="1"/>
  <c r="BM972" i="82"/>
  <c r="BZ972" i="82" s="1"/>
  <c r="BN972" i="82"/>
  <c r="CA972" i="82" s="1"/>
  <c r="BO972" i="82"/>
  <c r="CB972" i="82" s="1"/>
  <c r="BP972" i="82"/>
  <c r="CC972" i="82" s="1"/>
  <c r="BQ972" i="82"/>
  <c r="CD972" i="82" s="1"/>
  <c r="BR972" i="82"/>
  <c r="CE972" i="82" s="1"/>
  <c r="BS972" i="82"/>
  <c r="CF972" i="82" s="1"/>
  <c r="BH973" i="82"/>
  <c r="BI973" i="82"/>
  <c r="BJ973" i="82"/>
  <c r="BK973" i="82"/>
  <c r="BL973" i="82"/>
  <c r="BY973" i="82" s="1"/>
  <c r="BM973" i="82"/>
  <c r="BZ973" i="82" s="1"/>
  <c r="BN973" i="82"/>
  <c r="CA973" i="82" s="1"/>
  <c r="BO973" i="82"/>
  <c r="CB973" i="82" s="1"/>
  <c r="BP973" i="82"/>
  <c r="CC973" i="82" s="1"/>
  <c r="BQ973" i="82"/>
  <c r="CD973" i="82" s="1"/>
  <c r="BR973" i="82"/>
  <c r="CE973" i="82" s="1"/>
  <c r="BS973" i="82"/>
  <c r="CF973" i="82" s="1"/>
  <c r="BH974" i="82"/>
  <c r="BI974" i="82"/>
  <c r="BJ974" i="82"/>
  <c r="BK974" i="82"/>
  <c r="BL974" i="82"/>
  <c r="BY974" i="82" s="1"/>
  <c r="BM974" i="82"/>
  <c r="BZ974" i="82" s="1"/>
  <c r="BN974" i="82"/>
  <c r="CA974" i="82" s="1"/>
  <c r="BO974" i="82"/>
  <c r="CB974" i="82" s="1"/>
  <c r="BP974" i="82"/>
  <c r="CC974" i="82" s="1"/>
  <c r="BQ974" i="82"/>
  <c r="CD974" i="82" s="1"/>
  <c r="BR974" i="82"/>
  <c r="CE974" i="82" s="1"/>
  <c r="BS974" i="82"/>
  <c r="CF974" i="82" s="1"/>
  <c r="BH975" i="82"/>
  <c r="BI975" i="82"/>
  <c r="BJ975" i="82"/>
  <c r="BK975" i="82"/>
  <c r="BL975" i="82"/>
  <c r="BY975" i="82" s="1"/>
  <c r="BM975" i="82"/>
  <c r="BZ975" i="82" s="1"/>
  <c r="BN975" i="82"/>
  <c r="CA975" i="82" s="1"/>
  <c r="BO975" i="82"/>
  <c r="CB975" i="82" s="1"/>
  <c r="BP975" i="82"/>
  <c r="CC975" i="82" s="1"/>
  <c r="BQ975" i="82"/>
  <c r="CD975" i="82" s="1"/>
  <c r="BR975" i="82"/>
  <c r="CE975" i="82" s="1"/>
  <c r="BS975" i="82"/>
  <c r="CF975" i="82" s="1"/>
  <c r="BH976" i="82"/>
  <c r="BI976" i="82"/>
  <c r="BJ976" i="82"/>
  <c r="BK976" i="82"/>
  <c r="BL976" i="82"/>
  <c r="BY976" i="82" s="1"/>
  <c r="BM976" i="82"/>
  <c r="BZ976" i="82" s="1"/>
  <c r="BN976" i="82"/>
  <c r="CA976" i="82" s="1"/>
  <c r="BO976" i="82"/>
  <c r="CB976" i="82" s="1"/>
  <c r="BP976" i="82"/>
  <c r="CC976" i="82" s="1"/>
  <c r="BQ976" i="82"/>
  <c r="CD976" i="82" s="1"/>
  <c r="BR976" i="82"/>
  <c r="CE976" i="82" s="1"/>
  <c r="BS976" i="82"/>
  <c r="CF976" i="82" s="1"/>
  <c r="BG5" i="82"/>
  <c r="BG6" i="82"/>
  <c r="BG7" i="82"/>
  <c r="BG8" i="82"/>
  <c r="BG9" i="82"/>
  <c r="BG10" i="82"/>
  <c r="BG11" i="82"/>
  <c r="BG12" i="82"/>
  <c r="BG13" i="82"/>
  <c r="BG14" i="82"/>
  <c r="BG15" i="82"/>
  <c r="BG16" i="82"/>
  <c r="BG17" i="82"/>
  <c r="BG18" i="82"/>
  <c r="BG19" i="82"/>
  <c r="BG20" i="82"/>
  <c r="BG21" i="82"/>
  <c r="BG22" i="82"/>
  <c r="BG23" i="82"/>
  <c r="BG24" i="82"/>
  <c r="BG25" i="82"/>
  <c r="BG26" i="82"/>
  <c r="BG27" i="82"/>
  <c r="BG28" i="82"/>
  <c r="BG29" i="82"/>
  <c r="BG30" i="82"/>
  <c r="BG31" i="82"/>
  <c r="BG32" i="82"/>
  <c r="BG33" i="82"/>
  <c r="BG34" i="82"/>
  <c r="BG35" i="82"/>
  <c r="BG36" i="82"/>
  <c r="BG37" i="82"/>
  <c r="BG38" i="82"/>
  <c r="BG39" i="82"/>
  <c r="BG40" i="82"/>
  <c r="BG41" i="82"/>
  <c r="BG42" i="82"/>
  <c r="BG43" i="82"/>
  <c r="BG44" i="82"/>
  <c r="BG45" i="82"/>
  <c r="BG46" i="82"/>
  <c r="BG47" i="82"/>
  <c r="BG48" i="82"/>
  <c r="BG49" i="82"/>
  <c r="BG50" i="82"/>
  <c r="BG51" i="82"/>
  <c r="BG52" i="82"/>
  <c r="BG53" i="82"/>
  <c r="BG54" i="82"/>
  <c r="BG55" i="82"/>
  <c r="BG56" i="82"/>
  <c r="BG57" i="82"/>
  <c r="BG58" i="82"/>
  <c r="BG59" i="82"/>
  <c r="BG60" i="82"/>
  <c r="BG61" i="82"/>
  <c r="BG62" i="82"/>
  <c r="BG63" i="82"/>
  <c r="BG64" i="82"/>
  <c r="BG65" i="82"/>
  <c r="BG66" i="82"/>
  <c r="BG67" i="82"/>
  <c r="BG68" i="82"/>
  <c r="BG69" i="82"/>
  <c r="BG70" i="82"/>
  <c r="BG71" i="82"/>
  <c r="BG72" i="82"/>
  <c r="BG73" i="82"/>
  <c r="BG74" i="82"/>
  <c r="BG75" i="82"/>
  <c r="BG76" i="82"/>
  <c r="BG77" i="82"/>
  <c r="BG78" i="82"/>
  <c r="BG79" i="82"/>
  <c r="BG80" i="82"/>
  <c r="BG81" i="82"/>
  <c r="BG82" i="82"/>
  <c r="BG83" i="82"/>
  <c r="BG84" i="82"/>
  <c r="BG85" i="82"/>
  <c r="BG86" i="82"/>
  <c r="BG87" i="82"/>
  <c r="BG88" i="82"/>
  <c r="BG89" i="82"/>
  <c r="BG90" i="82"/>
  <c r="BG91" i="82"/>
  <c r="BG92" i="82"/>
  <c r="BG93" i="82"/>
  <c r="BG94" i="82"/>
  <c r="BG95" i="82"/>
  <c r="BG96" i="82"/>
  <c r="BG97" i="82"/>
  <c r="BG98" i="82"/>
  <c r="BG99" i="82"/>
  <c r="BG100" i="82"/>
  <c r="BG101" i="82"/>
  <c r="BG102" i="82"/>
  <c r="BG103" i="82"/>
  <c r="BG104" i="82"/>
  <c r="BG105" i="82"/>
  <c r="BG106" i="82"/>
  <c r="BG107" i="82"/>
  <c r="BG108" i="82"/>
  <c r="BG109" i="82"/>
  <c r="BG110" i="82"/>
  <c r="BG111" i="82"/>
  <c r="BG112" i="82"/>
  <c r="BG113" i="82"/>
  <c r="BG114" i="82"/>
  <c r="BG115" i="82"/>
  <c r="BG116" i="82"/>
  <c r="BG117" i="82"/>
  <c r="BG118" i="82"/>
  <c r="BG119" i="82"/>
  <c r="BG120" i="82"/>
  <c r="BG121" i="82"/>
  <c r="BG122" i="82"/>
  <c r="BG123" i="82"/>
  <c r="BG124" i="82"/>
  <c r="BG125" i="82"/>
  <c r="BG126" i="82"/>
  <c r="BG127" i="82"/>
  <c r="BG128" i="82"/>
  <c r="BG129" i="82"/>
  <c r="BG130" i="82"/>
  <c r="BG131" i="82"/>
  <c r="BG132" i="82"/>
  <c r="BG133" i="82"/>
  <c r="BG134" i="82"/>
  <c r="BG135" i="82"/>
  <c r="BG136" i="82"/>
  <c r="BG137" i="82"/>
  <c r="BG138" i="82"/>
  <c r="BG139" i="82"/>
  <c r="BG140" i="82"/>
  <c r="BG141" i="82"/>
  <c r="BG142" i="82"/>
  <c r="BG143" i="82"/>
  <c r="BG144" i="82"/>
  <c r="BG145" i="82"/>
  <c r="BG146" i="82"/>
  <c r="BG147" i="82"/>
  <c r="BG148" i="82"/>
  <c r="BG149" i="82"/>
  <c r="BG150" i="82"/>
  <c r="BG151" i="82"/>
  <c r="BG152" i="82"/>
  <c r="BG153" i="82"/>
  <c r="BG154" i="82"/>
  <c r="BG155" i="82"/>
  <c r="BG156" i="82"/>
  <c r="BG157" i="82"/>
  <c r="BG158" i="82"/>
  <c r="BG159" i="82"/>
  <c r="BG160" i="82"/>
  <c r="BG161" i="82"/>
  <c r="BG162" i="82"/>
  <c r="BG163" i="82"/>
  <c r="BG164" i="82"/>
  <c r="BG165" i="82"/>
  <c r="BG166" i="82"/>
  <c r="BG167" i="82"/>
  <c r="BG168" i="82"/>
  <c r="BG169" i="82"/>
  <c r="BG170" i="82"/>
  <c r="BG171" i="82"/>
  <c r="BG172" i="82"/>
  <c r="BG173" i="82"/>
  <c r="BG174" i="82"/>
  <c r="BG175" i="82"/>
  <c r="BG176" i="82"/>
  <c r="BG177" i="82"/>
  <c r="BG178" i="82"/>
  <c r="BG179" i="82"/>
  <c r="BG180" i="82"/>
  <c r="BG181" i="82"/>
  <c r="BG182" i="82"/>
  <c r="BG183" i="82"/>
  <c r="BG184" i="82"/>
  <c r="BG185" i="82"/>
  <c r="BG186" i="82"/>
  <c r="BG187" i="82"/>
  <c r="BG188" i="82"/>
  <c r="BG189" i="82"/>
  <c r="BG190" i="82"/>
  <c r="BG191" i="82"/>
  <c r="BG192" i="82"/>
  <c r="BG193" i="82"/>
  <c r="BG194" i="82"/>
  <c r="BG195" i="82"/>
  <c r="BG196" i="82"/>
  <c r="BG197" i="82"/>
  <c r="BG198" i="82"/>
  <c r="BG199" i="82"/>
  <c r="BG200" i="82"/>
  <c r="BG201" i="82"/>
  <c r="BG202" i="82"/>
  <c r="BG203" i="82"/>
  <c r="BG204" i="82"/>
  <c r="BG205" i="82"/>
  <c r="BG206" i="82"/>
  <c r="BG207" i="82"/>
  <c r="BG208" i="82"/>
  <c r="BG209" i="82"/>
  <c r="BG210" i="82"/>
  <c r="BG211" i="82"/>
  <c r="BG212" i="82"/>
  <c r="BG213" i="82"/>
  <c r="BG214" i="82"/>
  <c r="BG215" i="82"/>
  <c r="BG216" i="82"/>
  <c r="BG217" i="82"/>
  <c r="BG218" i="82"/>
  <c r="BG219" i="82"/>
  <c r="BG220" i="82"/>
  <c r="BG221" i="82"/>
  <c r="BG222" i="82"/>
  <c r="BG223" i="82"/>
  <c r="BG224" i="82"/>
  <c r="BG225" i="82"/>
  <c r="BG226" i="82"/>
  <c r="BG227" i="82"/>
  <c r="BG228" i="82"/>
  <c r="BG229" i="82"/>
  <c r="BG230" i="82"/>
  <c r="BG231" i="82"/>
  <c r="BG232" i="82"/>
  <c r="BG233" i="82"/>
  <c r="BG234" i="82"/>
  <c r="BG235" i="82"/>
  <c r="BG236" i="82"/>
  <c r="BG237" i="82"/>
  <c r="BG238" i="82"/>
  <c r="BG239" i="82"/>
  <c r="BG240" i="82"/>
  <c r="BG241" i="82"/>
  <c r="BG242" i="82"/>
  <c r="BG243" i="82"/>
  <c r="BG244" i="82"/>
  <c r="BG245" i="82"/>
  <c r="BG246" i="82"/>
  <c r="BG247" i="82"/>
  <c r="BG248" i="82"/>
  <c r="BG249" i="82"/>
  <c r="BG250" i="82"/>
  <c r="BG251" i="82"/>
  <c r="BG252" i="82"/>
  <c r="BG253" i="82"/>
  <c r="BG254" i="82"/>
  <c r="BG255" i="82"/>
  <c r="BG256" i="82"/>
  <c r="BG257" i="82"/>
  <c r="BG258" i="82"/>
  <c r="BG259" i="82"/>
  <c r="BG260" i="82"/>
  <c r="BG261" i="82"/>
  <c r="BG262" i="82"/>
  <c r="BG263" i="82"/>
  <c r="BG264" i="82"/>
  <c r="BG265" i="82"/>
  <c r="BG266" i="82"/>
  <c r="BG267" i="82"/>
  <c r="BG268" i="82"/>
  <c r="BG269" i="82"/>
  <c r="BG270" i="82"/>
  <c r="BG271" i="82"/>
  <c r="BG272" i="82"/>
  <c r="BG273" i="82"/>
  <c r="BG274" i="82"/>
  <c r="BG275" i="82"/>
  <c r="BG276" i="82"/>
  <c r="BG277" i="82"/>
  <c r="BG278" i="82"/>
  <c r="BG279" i="82"/>
  <c r="BG280" i="82"/>
  <c r="BG281" i="82"/>
  <c r="BG282" i="82"/>
  <c r="BG283" i="82"/>
  <c r="BG284" i="82"/>
  <c r="BG285" i="82"/>
  <c r="BG286" i="82"/>
  <c r="BG287" i="82"/>
  <c r="BG288" i="82"/>
  <c r="BG289" i="82"/>
  <c r="BG290" i="82"/>
  <c r="BG291" i="82"/>
  <c r="BG292" i="82"/>
  <c r="BG293" i="82"/>
  <c r="BG294" i="82"/>
  <c r="BG295" i="82"/>
  <c r="BG296" i="82"/>
  <c r="BG297" i="82"/>
  <c r="BG298" i="82"/>
  <c r="BG299" i="82"/>
  <c r="BG300" i="82"/>
  <c r="BG301" i="82"/>
  <c r="BG302" i="82"/>
  <c r="BG303" i="82"/>
  <c r="BG304" i="82"/>
  <c r="BG305" i="82"/>
  <c r="BG306" i="82"/>
  <c r="BG307" i="82"/>
  <c r="BG308" i="82"/>
  <c r="BG309" i="82"/>
  <c r="BG310" i="82"/>
  <c r="BG311" i="82"/>
  <c r="BG312" i="82"/>
  <c r="BG313" i="82"/>
  <c r="BG314" i="82"/>
  <c r="BG315" i="82"/>
  <c r="BG316" i="82"/>
  <c r="BG317" i="82"/>
  <c r="BG318" i="82"/>
  <c r="BG319" i="82"/>
  <c r="BG320" i="82"/>
  <c r="BG321" i="82"/>
  <c r="BG322" i="82"/>
  <c r="BG323" i="82"/>
  <c r="BG324" i="82"/>
  <c r="BG325" i="82"/>
  <c r="BG326" i="82"/>
  <c r="BG327" i="82"/>
  <c r="BG328" i="82"/>
  <c r="BG329" i="82"/>
  <c r="BG330" i="82"/>
  <c r="BG331" i="82"/>
  <c r="BG332" i="82"/>
  <c r="BG333" i="82"/>
  <c r="BG334" i="82"/>
  <c r="BG335" i="82"/>
  <c r="BG336" i="82"/>
  <c r="BG337" i="82"/>
  <c r="BG338" i="82"/>
  <c r="BG339" i="82"/>
  <c r="BG340" i="82"/>
  <c r="BG341" i="82"/>
  <c r="BG342" i="82"/>
  <c r="BG343" i="82"/>
  <c r="BG344" i="82"/>
  <c r="BG345" i="82"/>
  <c r="BG346" i="82"/>
  <c r="BG347" i="82"/>
  <c r="BG348" i="82"/>
  <c r="BG349" i="82"/>
  <c r="BG350" i="82"/>
  <c r="BG351" i="82"/>
  <c r="BG352" i="82"/>
  <c r="BG353" i="82"/>
  <c r="BG354" i="82"/>
  <c r="BG355" i="82"/>
  <c r="BG356" i="82"/>
  <c r="BG357" i="82"/>
  <c r="BG358" i="82"/>
  <c r="BG359" i="82"/>
  <c r="BG360" i="82"/>
  <c r="BG361" i="82"/>
  <c r="BG362" i="82"/>
  <c r="BG363" i="82"/>
  <c r="BG364" i="82"/>
  <c r="BG365" i="82"/>
  <c r="BG366" i="82"/>
  <c r="BG367" i="82"/>
  <c r="BG368" i="82"/>
  <c r="BG369" i="82"/>
  <c r="BG370" i="82"/>
  <c r="BG371" i="82"/>
  <c r="BG372" i="82"/>
  <c r="BG373" i="82"/>
  <c r="BG374" i="82"/>
  <c r="BG375" i="82"/>
  <c r="BG376" i="82"/>
  <c r="BG377" i="82"/>
  <c r="BG378" i="82"/>
  <c r="BG379" i="82"/>
  <c r="BG380" i="82"/>
  <c r="BG381" i="82"/>
  <c r="BG382" i="82"/>
  <c r="BG383" i="82"/>
  <c r="BG384" i="82"/>
  <c r="BG385" i="82"/>
  <c r="BG386" i="82"/>
  <c r="BG387" i="82"/>
  <c r="BG388" i="82"/>
  <c r="BG389" i="82"/>
  <c r="BG390" i="82"/>
  <c r="BG391" i="82"/>
  <c r="BG392" i="82"/>
  <c r="BG393" i="82"/>
  <c r="BG394" i="82"/>
  <c r="BG395" i="82"/>
  <c r="BG396" i="82"/>
  <c r="BG397" i="82"/>
  <c r="BG398" i="82"/>
  <c r="BG399" i="82"/>
  <c r="BG400" i="82"/>
  <c r="BG401" i="82"/>
  <c r="BG402" i="82"/>
  <c r="BG403" i="82"/>
  <c r="BG404" i="82"/>
  <c r="BG405" i="82"/>
  <c r="BG406" i="82"/>
  <c r="BG407" i="82"/>
  <c r="BG408" i="82"/>
  <c r="BG409" i="82"/>
  <c r="BG410" i="82"/>
  <c r="BG411" i="82"/>
  <c r="BG412" i="82"/>
  <c r="BG413" i="82"/>
  <c r="BG414" i="82"/>
  <c r="BG415" i="82"/>
  <c r="BG416" i="82"/>
  <c r="BG417" i="82"/>
  <c r="BG418" i="82"/>
  <c r="BG419" i="82"/>
  <c r="BG420" i="82"/>
  <c r="BG421" i="82"/>
  <c r="BG422" i="82"/>
  <c r="BG423" i="82"/>
  <c r="BG424" i="82"/>
  <c r="BG425" i="82"/>
  <c r="BG426" i="82"/>
  <c r="BG427" i="82"/>
  <c r="BG428" i="82"/>
  <c r="BG429" i="82"/>
  <c r="BG430" i="82"/>
  <c r="BG431" i="82"/>
  <c r="BG432" i="82"/>
  <c r="BG433" i="82"/>
  <c r="BG434" i="82"/>
  <c r="BG435" i="82"/>
  <c r="BG436" i="82"/>
  <c r="BG437" i="82"/>
  <c r="BG438" i="82"/>
  <c r="BG439" i="82"/>
  <c r="BG440" i="82"/>
  <c r="BG441" i="82"/>
  <c r="BG442" i="82"/>
  <c r="BG443" i="82"/>
  <c r="BG444" i="82"/>
  <c r="BG445" i="82"/>
  <c r="BG446" i="82"/>
  <c r="BG447" i="82"/>
  <c r="BG448" i="82"/>
  <c r="BG449" i="82"/>
  <c r="BG450" i="82"/>
  <c r="BG451" i="82"/>
  <c r="BG452" i="82"/>
  <c r="BG453" i="82"/>
  <c r="BG454" i="82"/>
  <c r="BG455" i="82"/>
  <c r="BG456" i="82"/>
  <c r="BG457" i="82"/>
  <c r="BG458" i="82"/>
  <c r="BG459" i="82"/>
  <c r="BG460" i="82"/>
  <c r="BG461" i="82"/>
  <c r="BG462" i="82"/>
  <c r="BG463" i="82"/>
  <c r="BG464" i="82"/>
  <c r="BG465" i="82"/>
  <c r="BG466" i="82"/>
  <c r="BG467" i="82"/>
  <c r="BG468" i="82"/>
  <c r="BG469" i="82"/>
  <c r="BG470" i="82"/>
  <c r="BG471" i="82"/>
  <c r="BG472" i="82"/>
  <c r="BG473" i="82"/>
  <c r="BG474" i="82"/>
  <c r="BG475" i="82"/>
  <c r="BG476" i="82"/>
  <c r="BG477" i="82"/>
  <c r="BG478" i="82"/>
  <c r="BG479" i="82"/>
  <c r="BG480" i="82"/>
  <c r="BG481" i="82"/>
  <c r="BG482" i="82"/>
  <c r="BG483" i="82"/>
  <c r="BG484" i="82"/>
  <c r="BG485" i="82"/>
  <c r="BG486" i="82"/>
  <c r="BG487" i="82"/>
  <c r="BG488" i="82"/>
  <c r="BG489" i="82"/>
  <c r="BG490" i="82"/>
  <c r="BG491" i="82"/>
  <c r="BG492" i="82"/>
  <c r="BG493" i="82"/>
  <c r="BG494" i="82"/>
  <c r="BG495" i="82"/>
  <c r="BG496" i="82"/>
  <c r="BG497" i="82"/>
  <c r="BG498" i="82"/>
  <c r="BG499" i="82"/>
  <c r="BG500" i="82"/>
  <c r="BG501" i="82"/>
  <c r="BG502" i="82"/>
  <c r="BG503" i="82"/>
  <c r="BG504" i="82"/>
  <c r="BG505" i="82"/>
  <c r="BG506" i="82"/>
  <c r="BG507" i="82"/>
  <c r="BG508" i="82"/>
  <c r="BG509" i="82"/>
  <c r="BG510" i="82"/>
  <c r="BG511" i="82"/>
  <c r="BG512" i="82"/>
  <c r="BG513" i="82"/>
  <c r="BG514" i="82"/>
  <c r="BG515" i="82"/>
  <c r="BG516" i="82"/>
  <c r="BG517" i="82"/>
  <c r="BG518" i="82"/>
  <c r="BG519" i="82"/>
  <c r="BG520" i="82"/>
  <c r="BG521" i="82"/>
  <c r="BG522" i="82"/>
  <c r="BG523" i="82"/>
  <c r="BG524" i="82"/>
  <c r="BG525" i="82"/>
  <c r="BG526" i="82"/>
  <c r="BG527" i="82"/>
  <c r="BG528" i="82"/>
  <c r="BG529" i="82"/>
  <c r="BG530" i="82"/>
  <c r="BG531" i="82"/>
  <c r="BG532" i="82"/>
  <c r="BG533" i="82"/>
  <c r="BG534" i="82"/>
  <c r="BG535" i="82"/>
  <c r="BG536" i="82"/>
  <c r="BG537" i="82"/>
  <c r="BG538" i="82"/>
  <c r="BG539" i="82"/>
  <c r="BG540" i="82"/>
  <c r="BG541" i="82"/>
  <c r="BG542" i="82"/>
  <c r="BG543" i="82"/>
  <c r="BG544" i="82"/>
  <c r="BG545" i="82"/>
  <c r="BG546" i="82"/>
  <c r="BG547" i="82"/>
  <c r="BG548" i="82"/>
  <c r="BG549" i="82"/>
  <c r="BG550" i="82"/>
  <c r="BG551" i="82"/>
  <c r="BG552" i="82"/>
  <c r="BG553" i="82"/>
  <c r="BG554" i="82"/>
  <c r="BG555" i="82"/>
  <c r="BG556" i="82"/>
  <c r="BG557" i="82"/>
  <c r="BG558" i="82"/>
  <c r="BG559" i="82"/>
  <c r="BG560" i="82"/>
  <c r="BG561" i="82"/>
  <c r="BG562" i="82"/>
  <c r="BG563" i="82"/>
  <c r="BG564" i="82"/>
  <c r="BG565" i="82"/>
  <c r="BG566" i="82"/>
  <c r="BG567" i="82"/>
  <c r="BG568" i="82"/>
  <c r="BG569" i="82"/>
  <c r="BG570" i="82"/>
  <c r="BG571" i="82"/>
  <c r="BG572" i="82"/>
  <c r="BG573" i="82"/>
  <c r="BG574" i="82"/>
  <c r="BG575" i="82"/>
  <c r="BG576" i="82"/>
  <c r="BG577" i="82"/>
  <c r="BG578" i="82"/>
  <c r="BG579" i="82"/>
  <c r="BG580" i="82"/>
  <c r="BG581" i="82"/>
  <c r="BG582" i="82"/>
  <c r="BG583" i="82"/>
  <c r="BG584" i="82"/>
  <c r="BG585" i="82"/>
  <c r="BG586" i="82"/>
  <c r="BG587" i="82"/>
  <c r="BG588" i="82"/>
  <c r="BG589" i="82"/>
  <c r="BG590" i="82"/>
  <c r="BG591" i="82"/>
  <c r="BG592" i="82"/>
  <c r="BG593" i="82"/>
  <c r="BG594" i="82"/>
  <c r="BG595" i="82"/>
  <c r="BG596" i="82"/>
  <c r="BG597" i="82"/>
  <c r="BG598" i="82"/>
  <c r="BG599" i="82"/>
  <c r="BG600" i="82"/>
  <c r="BG601" i="82"/>
  <c r="BG602" i="82"/>
  <c r="BG603" i="82"/>
  <c r="BG604" i="82"/>
  <c r="BG605" i="82"/>
  <c r="BG606" i="82"/>
  <c r="BG607" i="82"/>
  <c r="BG608" i="82"/>
  <c r="BG609" i="82"/>
  <c r="BG610" i="82"/>
  <c r="BG611" i="82"/>
  <c r="BG612" i="82"/>
  <c r="BG613" i="82"/>
  <c r="BG614" i="82"/>
  <c r="BG615" i="82"/>
  <c r="BG616" i="82"/>
  <c r="BG617" i="82"/>
  <c r="BG618" i="82"/>
  <c r="BG619" i="82"/>
  <c r="BG620" i="82"/>
  <c r="BG621" i="82"/>
  <c r="BG622" i="82"/>
  <c r="BG623" i="82"/>
  <c r="BG624" i="82"/>
  <c r="BG625" i="82"/>
  <c r="BG626" i="82"/>
  <c r="BG627" i="82"/>
  <c r="BG628" i="82"/>
  <c r="BG629" i="82"/>
  <c r="BG630" i="82"/>
  <c r="BG631" i="82"/>
  <c r="BG632" i="82"/>
  <c r="BG633" i="82"/>
  <c r="BG634" i="82"/>
  <c r="BG635" i="82"/>
  <c r="BG636" i="82"/>
  <c r="BG637" i="82"/>
  <c r="BG638" i="82"/>
  <c r="BG639" i="82"/>
  <c r="BG640" i="82"/>
  <c r="BG641" i="82"/>
  <c r="BG642" i="82"/>
  <c r="BG643" i="82"/>
  <c r="BG644" i="82"/>
  <c r="BG645" i="82"/>
  <c r="BG646" i="82"/>
  <c r="BG647" i="82"/>
  <c r="BG648" i="82"/>
  <c r="BG649" i="82"/>
  <c r="BG650" i="82"/>
  <c r="BG651" i="82"/>
  <c r="BG652" i="82"/>
  <c r="BG653" i="82"/>
  <c r="BG654" i="82"/>
  <c r="BG655" i="82"/>
  <c r="BG656" i="82"/>
  <c r="BG657" i="82"/>
  <c r="BG658" i="82"/>
  <c r="BG659" i="82"/>
  <c r="BG660" i="82"/>
  <c r="BG661" i="82"/>
  <c r="BG662" i="82"/>
  <c r="BG663" i="82"/>
  <c r="BG664" i="82"/>
  <c r="BG665" i="82"/>
  <c r="BG666" i="82"/>
  <c r="BG667" i="82"/>
  <c r="BG668" i="82"/>
  <c r="BG669" i="82"/>
  <c r="BG670" i="82"/>
  <c r="BG671" i="82"/>
  <c r="BG672" i="82"/>
  <c r="BG673" i="82"/>
  <c r="BG674" i="82"/>
  <c r="BG675" i="82"/>
  <c r="BG676" i="82"/>
  <c r="BG677" i="82"/>
  <c r="BG678" i="82"/>
  <c r="BG679" i="82"/>
  <c r="BG680" i="82"/>
  <c r="BG681" i="82"/>
  <c r="BG682" i="82"/>
  <c r="BG683" i="82"/>
  <c r="BG684" i="82"/>
  <c r="BG685" i="82"/>
  <c r="BG686" i="82"/>
  <c r="BG687" i="82"/>
  <c r="BG688" i="82"/>
  <c r="BG689" i="82"/>
  <c r="BG690" i="82"/>
  <c r="BG691" i="82"/>
  <c r="BG692" i="82"/>
  <c r="BG693" i="82"/>
  <c r="BG694" i="82"/>
  <c r="BG695" i="82"/>
  <c r="BG696" i="82"/>
  <c r="BG697" i="82"/>
  <c r="BG698" i="82"/>
  <c r="BG699" i="82"/>
  <c r="BG700" i="82"/>
  <c r="BG701" i="82"/>
  <c r="BG702" i="82"/>
  <c r="BG703" i="82"/>
  <c r="BG704" i="82"/>
  <c r="BG705" i="82"/>
  <c r="BG706" i="82"/>
  <c r="BG707" i="82"/>
  <c r="BG708" i="82"/>
  <c r="BG709" i="82"/>
  <c r="BG710" i="82"/>
  <c r="BG711" i="82"/>
  <c r="BG712" i="82"/>
  <c r="BG713" i="82"/>
  <c r="BG714" i="82"/>
  <c r="BG715" i="82"/>
  <c r="BG716" i="82"/>
  <c r="BG717" i="82"/>
  <c r="BG718" i="82"/>
  <c r="BG719" i="82"/>
  <c r="BG720" i="82"/>
  <c r="BG721" i="82"/>
  <c r="BG722" i="82"/>
  <c r="BG723" i="82"/>
  <c r="BG724" i="82"/>
  <c r="BG725" i="82"/>
  <c r="BG726" i="82"/>
  <c r="BG727" i="82"/>
  <c r="BG728" i="82"/>
  <c r="BG729" i="82"/>
  <c r="BG730" i="82"/>
  <c r="BG731" i="82"/>
  <c r="BG732" i="82"/>
  <c r="BG733" i="82"/>
  <c r="BG734" i="82"/>
  <c r="BG735" i="82"/>
  <c r="BG736" i="82"/>
  <c r="BG737" i="82"/>
  <c r="BG738" i="82"/>
  <c r="BG739" i="82"/>
  <c r="BG740" i="82"/>
  <c r="BG741" i="82"/>
  <c r="BG742" i="82"/>
  <c r="BG743" i="82"/>
  <c r="BG744" i="82"/>
  <c r="BG745" i="82"/>
  <c r="BG746" i="82"/>
  <c r="BG747" i="82"/>
  <c r="BG748" i="82"/>
  <c r="BG749" i="82"/>
  <c r="BG750" i="82"/>
  <c r="BG751" i="82"/>
  <c r="BG752" i="82"/>
  <c r="BG753" i="82"/>
  <c r="BG754" i="82"/>
  <c r="BG755" i="82"/>
  <c r="BG756" i="82"/>
  <c r="BG757" i="82"/>
  <c r="BG758" i="82"/>
  <c r="BG759" i="82"/>
  <c r="BG760" i="82"/>
  <c r="BG761" i="82"/>
  <c r="BG762" i="82"/>
  <c r="BG763" i="82"/>
  <c r="BG764" i="82"/>
  <c r="BG765" i="82"/>
  <c r="BG766" i="82"/>
  <c r="BG767" i="82"/>
  <c r="BG768" i="82"/>
  <c r="BG769" i="82"/>
  <c r="BG770" i="82"/>
  <c r="BG771" i="82"/>
  <c r="BG772" i="82"/>
  <c r="BG773" i="82"/>
  <c r="BG774" i="82"/>
  <c r="BG775" i="82"/>
  <c r="BG776" i="82"/>
  <c r="BG777" i="82"/>
  <c r="BG778" i="82"/>
  <c r="BG779" i="82"/>
  <c r="BG780" i="82"/>
  <c r="BG781" i="82"/>
  <c r="BG782" i="82"/>
  <c r="BG783" i="82"/>
  <c r="BG784" i="82"/>
  <c r="BG785" i="82"/>
  <c r="BG786" i="82"/>
  <c r="BG787" i="82"/>
  <c r="BG788" i="82"/>
  <c r="BG789" i="82"/>
  <c r="BG790" i="82"/>
  <c r="BG791" i="82"/>
  <c r="BG792" i="82"/>
  <c r="BG793" i="82"/>
  <c r="BG794" i="82"/>
  <c r="BG795" i="82"/>
  <c r="BG796" i="82"/>
  <c r="BG797" i="82"/>
  <c r="BG798" i="82"/>
  <c r="BG799" i="82"/>
  <c r="BG800" i="82"/>
  <c r="BG801" i="82"/>
  <c r="BG802" i="82"/>
  <c r="BG803" i="82"/>
  <c r="BG804" i="82"/>
  <c r="BG805" i="82"/>
  <c r="BG806" i="82"/>
  <c r="BG807" i="82"/>
  <c r="BG808" i="82"/>
  <c r="BG809" i="82"/>
  <c r="BG810" i="82"/>
  <c r="BG811" i="82"/>
  <c r="BG812" i="82"/>
  <c r="BG813" i="82"/>
  <c r="BG814" i="82"/>
  <c r="BG815" i="82"/>
  <c r="BG816" i="82"/>
  <c r="BG817" i="82"/>
  <c r="BG818" i="82"/>
  <c r="BG819" i="82"/>
  <c r="BG820" i="82"/>
  <c r="BG821" i="82"/>
  <c r="BG822" i="82"/>
  <c r="BG823" i="82"/>
  <c r="BG824" i="82"/>
  <c r="BG825" i="82"/>
  <c r="BG826" i="82"/>
  <c r="BG827" i="82"/>
  <c r="BG828" i="82"/>
  <c r="BG829" i="82"/>
  <c r="BG830" i="82"/>
  <c r="BG831" i="82"/>
  <c r="BG832" i="82"/>
  <c r="BG833" i="82"/>
  <c r="BG834" i="82"/>
  <c r="BG835" i="82"/>
  <c r="BG836" i="82"/>
  <c r="BG837" i="82"/>
  <c r="BG838" i="82"/>
  <c r="BG839" i="82"/>
  <c r="BG840" i="82"/>
  <c r="BG841" i="82"/>
  <c r="BG842" i="82"/>
  <c r="BG843" i="82"/>
  <c r="BG844" i="82"/>
  <c r="BG845" i="82"/>
  <c r="BG846" i="82"/>
  <c r="BG847" i="82"/>
  <c r="BG848" i="82"/>
  <c r="BG849" i="82"/>
  <c r="BG850" i="82"/>
  <c r="BG851" i="82"/>
  <c r="BG852" i="82"/>
  <c r="BG853" i="82"/>
  <c r="BG854" i="82"/>
  <c r="BG855" i="82"/>
  <c r="BG856" i="82"/>
  <c r="BG857" i="82"/>
  <c r="BG858" i="82"/>
  <c r="BG859" i="82"/>
  <c r="BG860" i="82"/>
  <c r="BG861" i="82"/>
  <c r="BG862" i="82"/>
  <c r="BG863" i="82"/>
  <c r="BG864" i="82"/>
  <c r="BG865" i="82"/>
  <c r="BG866" i="82"/>
  <c r="BG867" i="82"/>
  <c r="BG868" i="82"/>
  <c r="BG869" i="82"/>
  <c r="BG870" i="82"/>
  <c r="BG871" i="82"/>
  <c r="BG872" i="82"/>
  <c r="BG873" i="82"/>
  <c r="BG874" i="82"/>
  <c r="BG875" i="82"/>
  <c r="BG876" i="82"/>
  <c r="BG877" i="82"/>
  <c r="BG878" i="82"/>
  <c r="BG879" i="82"/>
  <c r="BG880" i="82"/>
  <c r="BG881" i="82"/>
  <c r="BG882" i="82"/>
  <c r="BG883" i="82"/>
  <c r="BG884" i="82"/>
  <c r="BG885" i="82"/>
  <c r="BG886" i="82"/>
  <c r="BG887" i="82"/>
  <c r="BG888" i="82"/>
  <c r="BG889" i="82"/>
  <c r="BG890" i="82"/>
  <c r="BG891" i="82"/>
  <c r="BG892" i="82"/>
  <c r="BG893" i="82"/>
  <c r="BG894" i="82"/>
  <c r="BG895" i="82"/>
  <c r="BG896" i="82"/>
  <c r="BG897" i="82"/>
  <c r="BG898" i="82"/>
  <c r="BG899" i="82"/>
  <c r="BG900" i="82"/>
  <c r="BG901" i="82"/>
  <c r="BG902" i="82"/>
  <c r="BG903" i="82"/>
  <c r="BG904" i="82"/>
  <c r="BG905" i="82"/>
  <c r="BG906" i="82"/>
  <c r="BG907" i="82"/>
  <c r="BG908" i="82"/>
  <c r="BG909" i="82"/>
  <c r="BG910" i="82"/>
  <c r="BG911" i="82"/>
  <c r="BG912" i="82"/>
  <c r="BG913" i="82"/>
  <c r="BG914" i="82"/>
  <c r="BG915" i="82"/>
  <c r="BG916" i="82"/>
  <c r="BG917" i="82"/>
  <c r="BG918" i="82"/>
  <c r="BG919" i="82"/>
  <c r="BG920" i="82"/>
  <c r="BG921" i="82"/>
  <c r="BG922" i="82"/>
  <c r="BG923" i="82"/>
  <c r="BG924" i="82"/>
  <c r="BG925" i="82"/>
  <c r="BG926" i="82"/>
  <c r="BG927" i="82"/>
  <c r="BG928" i="82"/>
  <c r="BG929" i="82"/>
  <c r="BG930" i="82"/>
  <c r="BG931" i="82"/>
  <c r="BG932" i="82"/>
  <c r="BG933" i="82"/>
  <c r="BG934" i="82"/>
  <c r="BG935" i="82"/>
  <c r="BG936" i="82"/>
  <c r="BG937" i="82"/>
  <c r="BG938" i="82"/>
  <c r="BG939" i="82"/>
  <c r="BG940" i="82"/>
  <c r="BG941" i="82"/>
  <c r="BG942" i="82"/>
  <c r="BG943" i="82"/>
  <c r="BG944" i="82"/>
  <c r="BG945" i="82"/>
  <c r="BG946" i="82"/>
  <c r="BG947" i="82"/>
  <c r="BG948" i="82"/>
  <c r="BG949" i="82"/>
  <c r="BG950" i="82"/>
  <c r="BG951" i="82"/>
  <c r="BG952" i="82"/>
  <c r="BG953" i="82"/>
  <c r="BG954" i="82"/>
  <c r="BG955" i="82"/>
  <c r="BG956" i="82"/>
  <c r="BG957" i="82"/>
  <c r="BG958" i="82"/>
  <c r="BG959" i="82"/>
  <c r="BG960" i="82"/>
  <c r="BG961" i="82"/>
  <c r="BG962" i="82"/>
  <c r="BG963" i="82"/>
  <c r="BG964" i="82"/>
  <c r="BG965" i="82"/>
  <c r="BG966" i="82"/>
  <c r="BG967" i="82"/>
  <c r="BG968" i="82"/>
  <c r="BG969" i="82"/>
  <c r="BG970" i="82"/>
  <c r="BG971" i="82"/>
  <c r="BG972" i="82"/>
  <c r="BG973" i="82"/>
  <c r="BG974" i="82"/>
  <c r="BG975" i="82"/>
  <c r="BG976" i="82"/>
  <c r="BT976" i="82" s="1"/>
  <c r="BG977" i="82"/>
  <c r="Y57" i="82"/>
  <c r="Z57" i="82"/>
  <c r="Y58" i="82"/>
  <c r="Z58" i="82"/>
  <c r="Y48" i="82"/>
  <c r="Z48" i="82"/>
  <c r="Z36" i="82"/>
  <c r="AD36" i="82"/>
  <c r="Z37" i="82"/>
  <c r="AD37" i="82"/>
  <c r="AC198" i="82"/>
  <c r="AC197" i="82"/>
  <c r="AC196" i="82"/>
  <c r="AC195" i="82"/>
  <c r="AC194" i="82"/>
  <c r="AC193" i="82"/>
  <c r="AC192" i="82"/>
  <c r="AC191" i="82"/>
  <c r="AC190" i="82"/>
  <c r="AC189" i="82"/>
  <c r="AC188" i="82"/>
  <c r="AC187" i="82"/>
  <c r="AC186" i="82"/>
  <c r="AC182" i="82"/>
  <c r="AC181" i="82"/>
  <c r="AC180" i="82"/>
  <c r="AC176" i="82"/>
  <c r="AC175" i="82"/>
  <c r="AC174" i="82"/>
  <c r="AC173" i="82"/>
  <c r="AC172" i="82"/>
  <c r="AC167" i="82"/>
  <c r="AC166" i="82"/>
  <c r="AC165" i="82"/>
  <c r="AC164" i="82"/>
  <c r="AC163" i="82"/>
  <c r="AC162" i="82"/>
  <c r="AC161" i="82"/>
  <c r="AC160" i="82"/>
  <c r="AC159" i="82"/>
  <c r="AC157" i="82"/>
  <c r="AC156" i="82"/>
  <c r="AC155" i="82"/>
  <c r="AC154" i="82"/>
  <c r="AC153" i="82"/>
  <c r="AC152" i="82"/>
  <c r="AC151" i="82"/>
  <c r="AC147" i="82"/>
  <c r="AC146" i="82"/>
  <c r="AC145" i="82"/>
  <c r="AC144" i="82"/>
  <c r="AC143" i="82"/>
  <c r="AC142" i="82"/>
  <c r="AC141" i="82"/>
  <c r="AC140" i="82"/>
  <c r="AC139" i="82"/>
  <c r="AC138" i="82"/>
  <c r="AC137" i="82"/>
  <c r="AC133" i="82"/>
  <c r="AC132" i="82"/>
  <c r="AC131" i="82"/>
  <c r="AC130" i="82"/>
  <c r="AC129" i="82"/>
  <c r="AC126" i="82"/>
  <c r="AC125" i="82"/>
  <c r="AC124" i="82"/>
  <c r="AC123" i="82"/>
  <c r="AC122" i="82"/>
  <c r="AC121" i="82"/>
  <c r="AC120" i="82"/>
  <c r="AC119" i="82"/>
  <c r="AC118" i="82"/>
  <c r="AC117" i="82"/>
  <c r="AC115" i="82"/>
  <c r="AC114" i="82"/>
  <c r="AC113" i="82"/>
  <c r="AC112" i="82"/>
  <c r="AC111" i="82"/>
  <c r="AC110" i="82"/>
  <c r="AC109" i="82"/>
  <c r="AC108" i="82"/>
  <c r="AC107" i="82"/>
  <c r="AC106" i="82"/>
  <c r="AC105" i="82"/>
  <c r="AC101" i="82"/>
  <c r="AC100" i="82"/>
  <c r="AC99" i="82"/>
  <c r="AC98" i="82"/>
  <c r="AC97" i="82"/>
  <c r="AC95" i="82"/>
  <c r="AC94" i="82"/>
  <c r="AC93" i="82"/>
  <c r="AC92" i="82"/>
  <c r="AC91" i="82"/>
  <c r="AC90" i="82"/>
  <c r="AC87" i="82"/>
  <c r="AC86" i="82"/>
  <c r="AC85" i="82"/>
  <c r="AC84" i="82"/>
  <c r="AC83" i="82"/>
  <c r="AC82" i="82"/>
  <c r="AC81" i="82"/>
  <c r="AC74" i="82"/>
  <c r="AC73" i="82"/>
  <c r="AC72" i="82"/>
  <c r="AC71" i="82"/>
  <c r="AC70" i="82"/>
  <c r="AC69" i="82"/>
  <c r="AC68" i="82"/>
  <c r="AC67" i="82"/>
  <c r="AC66" i="82"/>
  <c r="AC65" i="82"/>
  <c r="AC63" i="82"/>
  <c r="AC62" i="82"/>
  <c r="AC61" i="82"/>
  <c r="AC60" i="82"/>
  <c r="AC59" i="82"/>
  <c r="AC55" i="82"/>
  <c r="AC54" i="82"/>
  <c r="AC53" i="82"/>
  <c r="AC52" i="82"/>
  <c r="AC51" i="82"/>
  <c r="AC50" i="82"/>
  <c r="AC49" i="82"/>
  <c r="AC46" i="82"/>
  <c r="AC45" i="82"/>
  <c r="AC44" i="82"/>
  <c r="AC43" i="82"/>
  <c r="AC42" i="82"/>
  <c r="AC41" i="82"/>
  <c r="AC40" i="82"/>
  <c r="AC39" i="82"/>
  <c r="AC38" i="82"/>
  <c r="AC34" i="82"/>
  <c r="AC33" i="82"/>
  <c r="AC29" i="82"/>
  <c r="AC28" i="82"/>
  <c r="AC23" i="82"/>
  <c r="AC17" i="82"/>
  <c r="AC12" i="82"/>
  <c r="AC11" i="82"/>
  <c r="AC10" i="82"/>
  <c r="AC8" i="82"/>
  <c r="AC7" i="82"/>
  <c r="AC6" i="82"/>
  <c r="AC5" i="82"/>
  <c r="AC24" i="82"/>
  <c r="AC25" i="82"/>
  <c r="AC26" i="82"/>
  <c r="AC27" i="82"/>
  <c r="AC4" i="82"/>
  <c r="BT656" i="82" l="1"/>
  <c r="BT648" i="82"/>
  <c r="BT672" i="82"/>
  <c r="BT664" i="82"/>
  <c r="BT962" i="82"/>
  <c r="BT930" i="82"/>
  <c r="BT969" i="82"/>
  <c r="BT961" i="82"/>
  <c r="BT945" i="82"/>
  <c r="BT929" i="82"/>
  <c r="BT913" i="82"/>
  <c r="BT897" i="82"/>
  <c r="BT881" i="82"/>
  <c r="BT865" i="82"/>
  <c r="BT849" i="82"/>
  <c r="BT833" i="82"/>
  <c r="BT825" i="82"/>
  <c r="BT809" i="82"/>
  <c r="BT793" i="82"/>
  <c r="BT777" i="82"/>
  <c r="BT761" i="82"/>
  <c r="BT737" i="82"/>
  <c r="BT721" i="82"/>
  <c r="BT705" i="82"/>
  <c r="BT681" i="82"/>
  <c r="BT968" i="82"/>
  <c r="BT960" i="82"/>
  <c r="BT952" i="82"/>
  <c r="BT944" i="82"/>
  <c r="BT936" i="82"/>
  <c r="BT928" i="82"/>
  <c r="BT920" i="82"/>
  <c r="BT912" i="82"/>
  <c r="BT904" i="82"/>
  <c r="BT896" i="82"/>
  <c r="BT888" i="82"/>
  <c r="BT880" i="82"/>
  <c r="BT872" i="82"/>
  <c r="BT864" i="82"/>
  <c r="BT856" i="82"/>
  <c r="BT848" i="82"/>
  <c r="BT840" i="82"/>
  <c r="BT832" i="82"/>
  <c r="BT824" i="82"/>
  <c r="BT816" i="82"/>
  <c r="BT808" i="82"/>
  <c r="BT800" i="82"/>
  <c r="BT792" i="82"/>
  <c r="BT784" i="82"/>
  <c r="BT776" i="82"/>
  <c r="BT768" i="82"/>
  <c r="BT760" i="82"/>
  <c r="BT752" i="82"/>
  <c r="BT744" i="82"/>
  <c r="BT736" i="82"/>
  <c r="BT728" i="82"/>
  <c r="BT720" i="82"/>
  <c r="BT712" i="82"/>
  <c r="BT704" i="82"/>
  <c r="BT696" i="82"/>
  <c r="BT688" i="82"/>
  <c r="BT680" i="82"/>
  <c r="BT954" i="82"/>
  <c r="BT922" i="82"/>
  <c r="BT953" i="82"/>
  <c r="BT937" i="82"/>
  <c r="BT921" i="82"/>
  <c r="BT905" i="82"/>
  <c r="BT889" i="82"/>
  <c r="BT873" i="82"/>
  <c r="BT857" i="82"/>
  <c r="BT841" i="82"/>
  <c r="BT817" i="82"/>
  <c r="BT801" i="82"/>
  <c r="BT785" i="82"/>
  <c r="BT769" i="82"/>
  <c r="BT753" i="82"/>
  <c r="BT729" i="82"/>
  <c r="BT713" i="82"/>
  <c r="BT689" i="82"/>
  <c r="BT970" i="82"/>
  <c r="BT938" i="82"/>
  <c r="BT745" i="82"/>
  <c r="BT946" i="82"/>
  <c r="BT914" i="82"/>
  <c r="BT697" i="82"/>
  <c r="BT673" i="82"/>
  <c r="BT665" i="82"/>
  <c r="BT657" i="82"/>
  <c r="BT649" i="82"/>
  <c r="BT641" i="82"/>
  <c r="BT633" i="82"/>
  <c r="BT625" i="82"/>
  <c r="BT617" i="82"/>
  <c r="BT609" i="82"/>
  <c r="BT601" i="82"/>
  <c r="BT593" i="82"/>
  <c r="BT585" i="82"/>
  <c r="BT577" i="82"/>
  <c r="BT569" i="82"/>
  <c r="BT561" i="82"/>
  <c r="BT553" i="82"/>
  <c r="BT545" i="82"/>
  <c r="BT537" i="82"/>
  <c r="BT529" i="82"/>
  <c r="BT521" i="82"/>
  <c r="BT513" i="82"/>
  <c r="BT505" i="82"/>
  <c r="BT497" i="82"/>
  <c r="BT489" i="82"/>
  <c r="BT481" i="82"/>
  <c r="BT473" i="82"/>
  <c r="BT465" i="82"/>
  <c r="BT457" i="82"/>
  <c r="BT449" i="82"/>
  <c r="BT441" i="82"/>
  <c r="BT433" i="82"/>
  <c r="BT425" i="82"/>
  <c r="BT417" i="82"/>
  <c r="BT409" i="82"/>
  <c r="BT401" i="82"/>
  <c r="BT393" i="82"/>
  <c r="BT385" i="82"/>
  <c r="BT377" i="82"/>
  <c r="BT369" i="82"/>
  <c r="BT361" i="82"/>
  <c r="BT353" i="82"/>
  <c r="BT345" i="82"/>
  <c r="BT337" i="82"/>
  <c r="BT329" i="82"/>
  <c r="BT321" i="82"/>
  <c r="BT313" i="82"/>
  <c r="BT305" i="82"/>
  <c r="BT297" i="82"/>
  <c r="BT289" i="82"/>
  <c r="BT281" i="82"/>
  <c r="BT273" i="82"/>
  <c r="BT265" i="82"/>
  <c r="BT257" i="82"/>
  <c r="BT249" i="82"/>
  <c r="BT241" i="82"/>
  <c r="BT233" i="82"/>
  <c r="BT225" i="82"/>
  <c r="BT217" i="82"/>
  <c r="BT209" i="82"/>
  <c r="BT201" i="82"/>
  <c r="BT193" i="82"/>
  <c r="BT185" i="82"/>
  <c r="BT177" i="82"/>
  <c r="BT169" i="82"/>
  <c r="BT161" i="82"/>
  <c r="BT153" i="82"/>
  <c r="BT145" i="82"/>
  <c r="BT137" i="82"/>
  <c r="BT129" i="82"/>
  <c r="BT121" i="82"/>
  <c r="BT113" i="82"/>
  <c r="BT105" i="82"/>
  <c r="BT97" i="82"/>
  <c r="BT89" i="82"/>
  <c r="BT81" i="82"/>
  <c r="BT73" i="82"/>
  <c r="BT65" i="82"/>
  <c r="BT57" i="82"/>
  <c r="BT49" i="82"/>
  <c r="BT41" i="82"/>
  <c r="BT33" i="82"/>
  <c r="BT25" i="82"/>
  <c r="BT17" i="82"/>
  <c r="BT9" i="82"/>
  <c r="BT640" i="82"/>
  <c r="BT632" i="82"/>
  <c r="BT624" i="82"/>
  <c r="BT616" i="82"/>
  <c r="BT608" i="82"/>
  <c r="BT600" i="82"/>
  <c r="BT592" i="82"/>
  <c r="BT584" i="82"/>
  <c r="BT576" i="82"/>
  <c r="BT568" i="82"/>
  <c r="BT560" i="82"/>
  <c r="BT552" i="82"/>
  <c r="BT544" i="82"/>
  <c r="BT536" i="82"/>
  <c r="BT528" i="82"/>
  <c r="BT520" i="82"/>
  <c r="BT512" i="82"/>
  <c r="BT504" i="82"/>
  <c r="BT496" i="82"/>
  <c r="BT488" i="82"/>
  <c r="BT480" i="82"/>
  <c r="BT472" i="82"/>
  <c r="BT464" i="82"/>
  <c r="BT456" i="82"/>
  <c r="BT448" i="82"/>
  <c r="BT440" i="82"/>
  <c r="BT432" i="82"/>
  <c r="BT424" i="82"/>
  <c r="BT416" i="82"/>
  <c r="BT408" i="82"/>
  <c r="BT400" i="82"/>
  <c r="BT392" i="82"/>
  <c r="BT384" i="82"/>
  <c r="BT376" i="82"/>
  <c r="BT368" i="82"/>
  <c r="BT360" i="82"/>
  <c r="BT352" i="82"/>
  <c r="BT344" i="82"/>
  <c r="BT336" i="82"/>
  <c r="BT328" i="82"/>
  <c r="BT320" i="82"/>
  <c r="BT312" i="82"/>
  <c r="BT304" i="82"/>
  <c r="BT296" i="82"/>
  <c r="BT288" i="82"/>
  <c r="BT280" i="82"/>
  <c r="BT272" i="82"/>
  <c r="BT264" i="82"/>
  <c r="BT256" i="82"/>
  <c r="BT248" i="82"/>
  <c r="BT240" i="82"/>
  <c r="BT232" i="82"/>
  <c r="BT224" i="82"/>
  <c r="BT216" i="82"/>
  <c r="BT208" i="82"/>
  <c r="BT200" i="82"/>
  <c r="BT192" i="82"/>
  <c r="BT184" i="82"/>
  <c r="BT176" i="82"/>
  <c r="BT168" i="82"/>
  <c r="BT160" i="82"/>
  <c r="BT152" i="82"/>
  <c r="BT144" i="82"/>
  <c r="BT136" i="82"/>
  <c r="BT128" i="82"/>
  <c r="BT120" i="82"/>
  <c r="BT112" i="82"/>
  <c r="BT104" i="82"/>
  <c r="BT96" i="82"/>
  <c r="BT88" i="82"/>
  <c r="BT80" i="82"/>
  <c r="BT72" i="82"/>
  <c r="BT64" i="82"/>
  <c r="BT56" i="82"/>
  <c r="BT48" i="82"/>
  <c r="BT40" i="82"/>
  <c r="BT32" i="82"/>
  <c r="BT24" i="82"/>
  <c r="BT16" i="82"/>
  <c r="BT8" i="82"/>
  <c r="BT959" i="82"/>
  <c r="BT919" i="82"/>
  <c r="BT855" i="82"/>
  <c r="BT799" i="82"/>
  <c r="BT751" i="82"/>
  <c r="BT703" i="82"/>
  <c r="BT663" i="82"/>
  <c r="BT623" i="82"/>
  <c r="BT575" i="82"/>
  <c r="BT527" i="82"/>
  <c r="BT487" i="82"/>
  <c r="BT439" i="82"/>
  <c r="BT391" i="82"/>
  <c r="BT351" i="82"/>
  <c r="BT303" i="82"/>
  <c r="BT247" i="82"/>
  <c r="BT207" i="82"/>
  <c r="BT159" i="82"/>
  <c r="BT103" i="82"/>
  <c r="BT47" i="82"/>
  <c r="BT710" i="82"/>
  <c r="BT951" i="82"/>
  <c r="BT911" i="82"/>
  <c r="BT863" i="82"/>
  <c r="BT823" i="82"/>
  <c r="BT775" i="82"/>
  <c r="BT727" i="82"/>
  <c r="BT671" i="82"/>
  <c r="BT631" i="82"/>
  <c r="BT567" i="82"/>
  <c r="BT511" i="82"/>
  <c r="BT463" i="82"/>
  <c r="BT415" i="82"/>
  <c r="BT375" i="82"/>
  <c r="BT343" i="82"/>
  <c r="BT311" i="82"/>
  <c r="BT271" i="82"/>
  <c r="BT239" i="82"/>
  <c r="BT199" i="82"/>
  <c r="BT167" i="82"/>
  <c r="BT135" i="82"/>
  <c r="BT95" i="82"/>
  <c r="BT63" i="82"/>
  <c r="BT31" i="82"/>
  <c r="BT974" i="82"/>
  <c r="BT950" i="82"/>
  <c r="BT918" i="82"/>
  <c r="BT894" i="82"/>
  <c r="BT870" i="82"/>
  <c r="BT830" i="82"/>
  <c r="BT774" i="82"/>
  <c r="BT678" i="82"/>
  <c r="BT630" i="82"/>
  <c r="BT590" i="82"/>
  <c r="BT558" i="82"/>
  <c r="BT518" i="82"/>
  <c r="BT494" i="82"/>
  <c r="BT462" i="82"/>
  <c r="BT438" i="82"/>
  <c r="BT398" i="82"/>
  <c r="BT358" i="82"/>
  <c r="BT326" i="82"/>
  <c r="BT286" i="82"/>
  <c r="BT246" i="82"/>
  <c r="BT206" i="82"/>
  <c r="BT174" i="82"/>
  <c r="BT142" i="82"/>
  <c r="BT110" i="82"/>
  <c r="BT86" i="82"/>
  <c r="BT62" i="82"/>
  <c r="BT22" i="82"/>
  <c r="BT949" i="82"/>
  <c r="BT917" i="82"/>
  <c r="BT877" i="82"/>
  <c r="BT853" i="82"/>
  <c r="BT829" i="82"/>
  <c r="BT797" i="82"/>
  <c r="BT773" i="82"/>
  <c r="BT741" i="82"/>
  <c r="BT709" i="82"/>
  <c r="BT693" i="82"/>
  <c r="BT653" i="82"/>
  <c r="BT621" i="82"/>
  <c r="BT589" i="82"/>
  <c r="BT557" i="82"/>
  <c r="BT533" i="82"/>
  <c r="BT493" i="82"/>
  <c r="BT469" i="82"/>
  <c r="BT445" i="82"/>
  <c r="BT405" i="82"/>
  <c r="BT373" i="82"/>
  <c r="BT333" i="82"/>
  <c r="BT301" i="82"/>
  <c r="BT269" i="82"/>
  <c r="BT229" i="82"/>
  <c r="BT197" i="82"/>
  <c r="BT165" i="82"/>
  <c r="BT133" i="82"/>
  <c r="BT93" i="82"/>
  <c r="BT61" i="82"/>
  <c r="BT29" i="82"/>
  <c r="BT967" i="82"/>
  <c r="BT927" i="82"/>
  <c r="BT895" i="82"/>
  <c r="BT879" i="82"/>
  <c r="BT839" i="82"/>
  <c r="BT815" i="82"/>
  <c r="BT791" i="82"/>
  <c r="BT759" i="82"/>
  <c r="BT735" i="82"/>
  <c r="BT695" i="82"/>
  <c r="BT679" i="82"/>
  <c r="BT647" i="82"/>
  <c r="BT615" i="82"/>
  <c r="BT591" i="82"/>
  <c r="BT551" i="82"/>
  <c r="BT535" i="82"/>
  <c r="BT495" i="82"/>
  <c r="BT455" i="82"/>
  <c r="BT431" i="82"/>
  <c r="BT399" i="82"/>
  <c r="BT367" i="82"/>
  <c r="BT327" i="82"/>
  <c r="BT295" i="82"/>
  <c r="BT263" i="82"/>
  <c r="BT223" i="82"/>
  <c r="BT191" i="82"/>
  <c r="BT151" i="82"/>
  <c r="BT119" i="82"/>
  <c r="BT79" i="82"/>
  <c r="BT39" i="82"/>
  <c r="BT7" i="82"/>
  <c r="BT926" i="82"/>
  <c r="BT846" i="82"/>
  <c r="BT686" i="82"/>
  <c r="BT654" i="82"/>
  <c r="BT638" i="82"/>
  <c r="BT606" i="82"/>
  <c r="BT574" i="82"/>
  <c r="BT550" i="82"/>
  <c r="BT526" i="82"/>
  <c r="BT502" i="82"/>
  <c r="BT478" i="82"/>
  <c r="BT454" i="82"/>
  <c r="BT430" i="82"/>
  <c r="BT406" i="82"/>
  <c r="BT374" i="82"/>
  <c r="BT342" i="82"/>
  <c r="BT318" i="82"/>
  <c r="BT294" i="82"/>
  <c r="BT262" i="82"/>
  <c r="BT238" i="82"/>
  <c r="BT214" i="82"/>
  <c r="BT190" i="82"/>
  <c r="BT166" i="82"/>
  <c r="BT134" i="82"/>
  <c r="BT118" i="82"/>
  <c r="BT94" i="82"/>
  <c r="BT70" i="82"/>
  <c r="BT38" i="82"/>
  <c r="BT6" i="82"/>
  <c r="BT957" i="82"/>
  <c r="BT925" i="82"/>
  <c r="BT885" i="82"/>
  <c r="BT845" i="82"/>
  <c r="BT813" i="82"/>
  <c r="BT781" i="82"/>
  <c r="BT749" i="82"/>
  <c r="BT717" i="82"/>
  <c r="BT685" i="82"/>
  <c r="BT661" i="82"/>
  <c r="BT629" i="82"/>
  <c r="BT597" i="82"/>
  <c r="BT565" i="82"/>
  <c r="BT525" i="82"/>
  <c r="BT501" i="82"/>
  <c r="BT461" i="82"/>
  <c r="BT421" i="82"/>
  <c r="BT389" i="82"/>
  <c r="BT349" i="82"/>
  <c r="BT317" i="82"/>
  <c r="BT277" i="82"/>
  <c r="BT245" i="82"/>
  <c r="BT205" i="82"/>
  <c r="BT173" i="82"/>
  <c r="BT141" i="82"/>
  <c r="BT101" i="82"/>
  <c r="BT69" i="82"/>
  <c r="BT37" i="82"/>
  <c r="BT5" i="82"/>
  <c r="BT935" i="82"/>
  <c r="BT887" i="82"/>
  <c r="BT831" i="82"/>
  <c r="BT767" i="82"/>
  <c r="BT719" i="82"/>
  <c r="BT655" i="82"/>
  <c r="BT599" i="82"/>
  <c r="BT559" i="82"/>
  <c r="BT519" i="82"/>
  <c r="BT471" i="82"/>
  <c r="BT423" i="82"/>
  <c r="BT383" i="82"/>
  <c r="BT335" i="82"/>
  <c r="BT279" i="82"/>
  <c r="BT231" i="82"/>
  <c r="BT183" i="82"/>
  <c r="BT127" i="82"/>
  <c r="BT71" i="82"/>
  <c r="BT15" i="82"/>
  <c r="BT966" i="82"/>
  <c r="BT942" i="82"/>
  <c r="BT910" i="82"/>
  <c r="BT886" i="82"/>
  <c r="BT862" i="82"/>
  <c r="BT838" i="82"/>
  <c r="BT814" i="82"/>
  <c r="BT798" i="82"/>
  <c r="BT790" i="82"/>
  <c r="BT766" i="82"/>
  <c r="BT750" i="82"/>
  <c r="BT734" i="82"/>
  <c r="BT718" i="82"/>
  <c r="BT702" i="82"/>
  <c r="BT662" i="82"/>
  <c r="BT614" i="82"/>
  <c r="BT542" i="82"/>
  <c r="BT414" i="82"/>
  <c r="BT382" i="82"/>
  <c r="BT350" i="82"/>
  <c r="BT302" i="82"/>
  <c r="BT270" i="82"/>
  <c r="BT222" i="82"/>
  <c r="BT150" i="82"/>
  <c r="BT46" i="82"/>
  <c r="BT14" i="82"/>
  <c r="BT973" i="82"/>
  <c r="BT941" i="82"/>
  <c r="BT909" i="82"/>
  <c r="BT893" i="82"/>
  <c r="BT861" i="82"/>
  <c r="BT821" i="82"/>
  <c r="BT789" i="82"/>
  <c r="BT757" i="82"/>
  <c r="BT733" i="82"/>
  <c r="BT701" i="82"/>
  <c r="BT669" i="82"/>
  <c r="BT637" i="82"/>
  <c r="BT605" i="82"/>
  <c r="BT581" i="82"/>
  <c r="BT549" i="82"/>
  <c r="BT509" i="82"/>
  <c r="BT485" i="82"/>
  <c r="BT453" i="82"/>
  <c r="BT429" i="82"/>
  <c r="BT413" i="82"/>
  <c r="BT381" i="82"/>
  <c r="BT357" i="82"/>
  <c r="BT341" i="82"/>
  <c r="BT309" i="82"/>
  <c r="BT293" i="82"/>
  <c r="BT261" i="82"/>
  <c r="BT237" i="82"/>
  <c r="BT213" i="82"/>
  <c r="BT181" i="82"/>
  <c r="BT149" i="82"/>
  <c r="BT125" i="82"/>
  <c r="BT109" i="82"/>
  <c r="BT77" i="82"/>
  <c r="BT45" i="82"/>
  <c r="BT13" i="82"/>
  <c r="BT971" i="82"/>
  <c r="BT963" i="82"/>
  <c r="BT955" i="82"/>
  <c r="BT947" i="82"/>
  <c r="BT939" i="82"/>
  <c r="BT931" i="82"/>
  <c r="BT923" i="82"/>
  <c r="BT915" i="82"/>
  <c r="BT907" i="82"/>
  <c r="BT899" i="82"/>
  <c r="BT891" i="82"/>
  <c r="BT883" i="82"/>
  <c r="BT875" i="82"/>
  <c r="BT867" i="82"/>
  <c r="BT859" i="82"/>
  <c r="BT851" i="82"/>
  <c r="BT843" i="82"/>
  <c r="BT835" i="82"/>
  <c r="BT827" i="82"/>
  <c r="BT819" i="82"/>
  <c r="BT811" i="82"/>
  <c r="BT975" i="82"/>
  <c r="BT943" i="82"/>
  <c r="BT903" i="82"/>
  <c r="BT871" i="82"/>
  <c r="BT847" i="82"/>
  <c r="BT807" i="82"/>
  <c r="BT783" i="82"/>
  <c r="BT743" i="82"/>
  <c r="BT711" i="82"/>
  <c r="BT687" i="82"/>
  <c r="BT639" i="82"/>
  <c r="BT607" i="82"/>
  <c r="BT583" i="82"/>
  <c r="BT543" i="82"/>
  <c r="BT503" i="82"/>
  <c r="BT479" i="82"/>
  <c r="BT447" i="82"/>
  <c r="BT407" i="82"/>
  <c r="BT359" i="82"/>
  <c r="BT319" i="82"/>
  <c r="BT287" i="82"/>
  <c r="BT255" i="82"/>
  <c r="BT215" i="82"/>
  <c r="BT175" i="82"/>
  <c r="BT143" i="82"/>
  <c r="BT111" i="82"/>
  <c r="BT87" i="82"/>
  <c r="BT55" i="82"/>
  <c r="BT23" i="82"/>
  <c r="BT958" i="82"/>
  <c r="BT934" i="82"/>
  <c r="BT902" i="82"/>
  <c r="BT878" i="82"/>
  <c r="BT854" i="82"/>
  <c r="BT822" i="82"/>
  <c r="BT806" i="82"/>
  <c r="BT782" i="82"/>
  <c r="BT758" i="82"/>
  <c r="BT742" i="82"/>
  <c r="BT726" i="82"/>
  <c r="BT694" i="82"/>
  <c r="BT670" i="82"/>
  <c r="BT646" i="82"/>
  <c r="BT622" i="82"/>
  <c r="BT598" i="82"/>
  <c r="BT582" i="82"/>
  <c r="BT566" i="82"/>
  <c r="BT534" i="82"/>
  <c r="BT510" i="82"/>
  <c r="BT486" i="82"/>
  <c r="BT470" i="82"/>
  <c r="BT446" i="82"/>
  <c r="BT422" i="82"/>
  <c r="BT390" i="82"/>
  <c r="BT366" i="82"/>
  <c r="BT334" i="82"/>
  <c r="BT310" i="82"/>
  <c r="BT278" i="82"/>
  <c r="BT254" i="82"/>
  <c r="BT230" i="82"/>
  <c r="BT198" i="82"/>
  <c r="BT182" i="82"/>
  <c r="BT158" i="82"/>
  <c r="BT126" i="82"/>
  <c r="BT102" i="82"/>
  <c r="BT78" i="82"/>
  <c r="BT54" i="82"/>
  <c r="BT30" i="82"/>
  <c r="BT965" i="82"/>
  <c r="BT933" i="82"/>
  <c r="BT901" i="82"/>
  <c r="BT869" i="82"/>
  <c r="BT837" i="82"/>
  <c r="BT805" i="82"/>
  <c r="BT765" i="82"/>
  <c r="BT725" i="82"/>
  <c r="BT677" i="82"/>
  <c r="BT645" i="82"/>
  <c r="BT613" i="82"/>
  <c r="BT573" i="82"/>
  <c r="BT541" i="82"/>
  <c r="BT517" i="82"/>
  <c r="BT477" i="82"/>
  <c r="BT437" i="82"/>
  <c r="BT397" i="82"/>
  <c r="BT365" i="82"/>
  <c r="BT325" i="82"/>
  <c r="BT285" i="82"/>
  <c r="BT253" i="82"/>
  <c r="BT221" i="82"/>
  <c r="BT189" i="82"/>
  <c r="BT157" i="82"/>
  <c r="BT117" i="82"/>
  <c r="BT85" i="82"/>
  <c r="BT53" i="82"/>
  <c r="BT21" i="82"/>
  <c r="BT906" i="82"/>
  <c r="BT898" i="82"/>
  <c r="BT890" i="82"/>
  <c r="BT882" i="82"/>
  <c r="BT874" i="82"/>
  <c r="BT866" i="82"/>
  <c r="BT803" i="82"/>
  <c r="BT795" i="82"/>
  <c r="BT787" i="82"/>
  <c r="BT779" i="82"/>
  <c r="BT771" i="82"/>
  <c r="BT763" i="82"/>
  <c r="BT755" i="82"/>
  <c r="BT747" i="82"/>
  <c r="BT739" i="82"/>
  <c r="BT731" i="82"/>
  <c r="BT723" i="82"/>
  <c r="BT715" i="82"/>
  <c r="BT707" i="82"/>
  <c r="BT699" i="82"/>
  <c r="BT691" i="82"/>
  <c r="BT683" i="82"/>
  <c r="BT675" i="82"/>
  <c r="BT667" i="82"/>
  <c r="BT659" i="82"/>
  <c r="BT651" i="82"/>
  <c r="BT643" i="82"/>
  <c r="BT635" i="82"/>
  <c r="BT627" i="82"/>
  <c r="BT619" i="82"/>
  <c r="BT611" i="82"/>
  <c r="BT603" i="82"/>
  <c r="BT595" i="82"/>
  <c r="BT587" i="82"/>
  <c r="BT579" i="82"/>
  <c r="BT571" i="82"/>
  <c r="BT563" i="82"/>
  <c r="BT555" i="82"/>
  <c r="BT547" i="82"/>
  <c r="BT539" i="82"/>
  <c r="BT531" i="82"/>
  <c r="BT523" i="82"/>
  <c r="BT515" i="82"/>
  <c r="BT507" i="82"/>
  <c r="BT499" i="82"/>
  <c r="BT491" i="82"/>
  <c r="BT483" i="82"/>
  <c r="BT475" i="82"/>
  <c r="BT467" i="82"/>
  <c r="BT459" i="82"/>
  <c r="BT451" i="82"/>
  <c r="BT443" i="82"/>
  <c r="BT435" i="82"/>
  <c r="BT427" i="82"/>
  <c r="BT419" i="82"/>
  <c r="BT411" i="82"/>
  <c r="BT403" i="82"/>
  <c r="BT395" i="82"/>
  <c r="BT387" i="82"/>
  <c r="BT379" i="82"/>
  <c r="BT371" i="82"/>
  <c r="BT363" i="82"/>
  <c r="BT355" i="82"/>
  <c r="BT347" i="82"/>
  <c r="BT339" i="82"/>
  <c r="BT331" i="82"/>
  <c r="BT323" i="82"/>
  <c r="BT315" i="82"/>
  <c r="BT307" i="82"/>
  <c r="BT299" i="82"/>
  <c r="BT291" i="82"/>
  <c r="BT283" i="82"/>
  <c r="BT275" i="82"/>
  <c r="BT267" i="82"/>
  <c r="BT259" i="82"/>
  <c r="BT251" i="82"/>
  <c r="BT243" i="82"/>
  <c r="BT235" i="82"/>
  <c r="BT227" i="82"/>
  <c r="BT219" i="82"/>
  <c r="BT211" i="82"/>
  <c r="BT203" i="82"/>
  <c r="BT195" i="82"/>
  <c r="BT187" i="82"/>
  <c r="BT179" i="82"/>
  <c r="BT171" i="82"/>
  <c r="BT163" i="82"/>
  <c r="BT155" i="82"/>
  <c r="BT147" i="82"/>
  <c r="BT139" i="82"/>
  <c r="BT131" i="82"/>
  <c r="BT123" i="82"/>
  <c r="BT115" i="82"/>
  <c r="BT107" i="82"/>
  <c r="BT99" i="82"/>
  <c r="BT91" i="82"/>
  <c r="BT83" i="82"/>
  <c r="BT75" i="82"/>
  <c r="BT67" i="82"/>
  <c r="BT858" i="82"/>
  <c r="BT850" i="82"/>
  <c r="BT842" i="82"/>
  <c r="BT834" i="82"/>
  <c r="BT826" i="82"/>
  <c r="BT818" i="82"/>
  <c r="BT810" i="82"/>
  <c r="BT802" i="82"/>
  <c r="BT794" i="82"/>
  <c r="BT786" i="82"/>
  <c r="BT778" i="82"/>
  <c r="BT770" i="82"/>
  <c r="BT762" i="82"/>
  <c r="BT754" i="82"/>
  <c r="BT746" i="82"/>
  <c r="BT738" i="82"/>
  <c r="BT730" i="82"/>
  <c r="BT722" i="82"/>
  <c r="BT714" i="82"/>
  <c r="BT706" i="82"/>
  <c r="BT698" i="82"/>
  <c r="BT690" i="82"/>
  <c r="BT682" i="82"/>
  <c r="BT674" i="82"/>
  <c r="BT666" i="82"/>
  <c r="BT658" i="82"/>
  <c r="BT650" i="82"/>
  <c r="BT642" i="82"/>
  <c r="BT634" i="82"/>
  <c r="BT626" i="82"/>
  <c r="BT618" i="82"/>
  <c r="BT610" i="82"/>
  <c r="BT602" i="82"/>
  <c r="BT594" i="82"/>
  <c r="BT586" i="82"/>
  <c r="BT578" i="82"/>
  <c r="BT570" i="82"/>
  <c r="BT562" i="82"/>
  <c r="BT554" i="82"/>
  <c r="BT546" i="82"/>
  <c r="BT538" i="82"/>
  <c r="BT530" i="82"/>
  <c r="BT522" i="82"/>
  <c r="BT514" i="82"/>
  <c r="BT506" i="82"/>
  <c r="BT498" i="82"/>
  <c r="BT490" i="82"/>
  <c r="BT482" i="82"/>
  <c r="BT474" i="82"/>
  <c r="BT466" i="82"/>
  <c r="BT458" i="82"/>
  <c r="BT450" i="82"/>
  <c r="BT442" i="82"/>
  <c r="BT434" i="82"/>
  <c r="BT426" i="82"/>
  <c r="BT418" i="82"/>
  <c r="BT410" i="82"/>
  <c r="BT402" i="82"/>
  <c r="BT394" i="82"/>
  <c r="BT386" i="82"/>
  <c r="BT378" i="82"/>
  <c r="BT370" i="82"/>
  <c r="BT362" i="82"/>
  <c r="BT354" i="82"/>
  <c r="BT346" i="82"/>
  <c r="BT338" i="82"/>
  <c r="BT330" i="82"/>
  <c r="BT322" i="82"/>
  <c r="BT314" i="82"/>
  <c r="BT306" i="82"/>
  <c r="BT298" i="82"/>
  <c r="BT290" i="82"/>
  <c r="BT282" i="82"/>
  <c r="BT274" i="82"/>
  <c r="BT266" i="82"/>
  <c r="BT258" i="82"/>
  <c r="BT250" i="82"/>
  <c r="BT242" i="82"/>
  <c r="BT234" i="82"/>
  <c r="BT226" i="82"/>
  <c r="BT59" i="82"/>
  <c r="BT51" i="82"/>
  <c r="BT43" i="82"/>
  <c r="BT35" i="82"/>
  <c r="BT27" i="82"/>
  <c r="BT19" i="82"/>
  <c r="BT11" i="82"/>
  <c r="BT218" i="82"/>
  <c r="BT210" i="82"/>
  <c r="BT202" i="82"/>
  <c r="BT194" i="82"/>
  <c r="BT186" i="82"/>
  <c r="BT178" i="82"/>
  <c r="BT170" i="82"/>
  <c r="BT162" i="82"/>
  <c r="BT154" i="82"/>
  <c r="BT146" i="82"/>
  <c r="BT138" i="82"/>
  <c r="BT130" i="82"/>
  <c r="BT122" i="82"/>
  <c r="BT114" i="82"/>
  <c r="BT106" i="82"/>
  <c r="BT98" i="82"/>
  <c r="BT90" i="82"/>
  <c r="BT82" i="82"/>
  <c r="BT74" i="82"/>
  <c r="BT66" i="82"/>
  <c r="BT58" i="82"/>
  <c r="BT50" i="82"/>
  <c r="BT42" i="82"/>
  <c r="BT34" i="82"/>
  <c r="BT26" i="82"/>
  <c r="BT18" i="82"/>
  <c r="BT10" i="82"/>
  <c r="BT972" i="82"/>
  <c r="BT956" i="82"/>
  <c r="BT932" i="82"/>
  <c r="BT916" i="82"/>
  <c r="BT900" i="82"/>
  <c r="BT884" i="82"/>
  <c r="BT868" i="82"/>
  <c r="BT852" i="82"/>
  <c r="BT836" i="82"/>
  <c r="BT820" i="82"/>
  <c r="BT804" i="82"/>
  <c r="BT788" i="82"/>
  <c r="BT772" i="82"/>
  <c r="BT756" i="82"/>
  <c r="BT740" i="82"/>
  <c r="BT724" i="82"/>
  <c r="BT708" i="82"/>
  <c r="BT692" i="82"/>
  <c r="BT676" i="82"/>
  <c r="BT660" i="82"/>
  <c r="BT644" i="82"/>
  <c r="BT628" i="82"/>
  <c r="BT612" i="82"/>
  <c r="BT588" i="82"/>
  <c r="BT572" i="82"/>
  <c r="BT556" i="82"/>
  <c r="BT540" i="82"/>
  <c r="BT524" i="82"/>
  <c r="BT508" i="82"/>
  <c r="BT492" i="82"/>
  <c r="BT476" i="82"/>
  <c r="BT460" i="82"/>
  <c r="BT444" i="82"/>
  <c r="BT428" i="82"/>
  <c r="BT412" i="82"/>
  <c r="BT396" i="82"/>
  <c r="BT380" i="82"/>
  <c r="BT364" i="82"/>
  <c r="BT340" i="82"/>
  <c r="BT316" i="82"/>
  <c r="BT300" i="82"/>
  <c r="BT284" i="82"/>
  <c r="BT268" i="82"/>
  <c r="BT252" i="82"/>
  <c r="BT236" i="82"/>
  <c r="BT220" i="82"/>
  <c r="BT204" i="82"/>
  <c r="BT188" i="82"/>
  <c r="BT172" i="82"/>
  <c r="BT156" i="82"/>
  <c r="BT140" i="82"/>
  <c r="BT124" i="82"/>
  <c r="BT108" i="82"/>
  <c r="BT92" i="82"/>
  <c r="BT76" i="82"/>
  <c r="BT60" i="82"/>
  <c r="BT44" i="82"/>
  <c r="BT28" i="82"/>
  <c r="BT12" i="82"/>
  <c r="BT964" i="82"/>
  <c r="BT948" i="82"/>
  <c r="BT940" i="82"/>
  <c r="BT924" i="82"/>
  <c r="BT908" i="82"/>
  <c r="BT892" i="82"/>
  <c r="BT876" i="82"/>
  <c r="BT860" i="82"/>
  <c r="BT844" i="82"/>
  <c r="BT828" i="82"/>
  <c r="BT812" i="82"/>
  <c r="BT796" i="82"/>
  <c r="BT780" i="82"/>
  <c r="BT764" i="82"/>
  <c r="BT748" i="82"/>
  <c r="BT732" i="82"/>
  <c r="BT716" i="82"/>
  <c r="BT700" i="82"/>
  <c r="BT684" i="82"/>
  <c r="BT668" i="82"/>
  <c r="BT652" i="82"/>
  <c r="BT636" i="82"/>
  <c r="BT620" i="82"/>
  <c r="BT604" i="82"/>
  <c r="BT596" i="82"/>
  <c r="BT580" i="82"/>
  <c r="BT564" i="82"/>
  <c r="BT548" i="82"/>
  <c r="BT532" i="82"/>
  <c r="BT516" i="82"/>
  <c r="BT500" i="82"/>
  <c r="BT484" i="82"/>
  <c r="BT468" i="82"/>
  <c r="BT452" i="82"/>
  <c r="BT436" i="82"/>
  <c r="BT420" i="82"/>
  <c r="BT404" i="82"/>
  <c r="BT388" i="82"/>
  <c r="BT372" i="82"/>
  <c r="BT356" i="82"/>
  <c r="BT348" i="82"/>
  <c r="BT332" i="82"/>
  <c r="BT324" i="82"/>
  <c r="BT308" i="82"/>
  <c r="BT292" i="82"/>
  <c r="BT276" i="82"/>
  <c r="BT260" i="82"/>
  <c r="BT244" i="82"/>
  <c r="BT228" i="82"/>
  <c r="BT212" i="82"/>
  <c r="BT196" i="82"/>
  <c r="BT180" i="82"/>
  <c r="BT164" i="82"/>
  <c r="BT148" i="82"/>
  <c r="BT132" i="82"/>
  <c r="BT116" i="82"/>
  <c r="BT100" i="82"/>
  <c r="BT84" i="82"/>
  <c r="BT68" i="82"/>
  <c r="BT52" i="82"/>
  <c r="BT36" i="82"/>
  <c r="BT20" i="82"/>
  <c r="AZ43" i="82"/>
  <c r="AS43" i="82"/>
  <c r="AZ42" i="82"/>
  <c r="AS42" i="82"/>
  <c r="AZ41" i="82"/>
  <c r="AS41" i="82"/>
  <c r="AZ40" i="82"/>
  <c r="AS40" i="82"/>
  <c r="AZ39" i="82"/>
  <c r="AS39" i="82"/>
  <c r="AZ38" i="82"/>
  <c r="AS38" i="82"/>
  <c r="AZ37" i="82"/>
  <c r="AS37" i="82"/>
  <c r="AZ36" i="82"/>
  <c r="AS36" i="82"/>
  <c r="AZ35" i="82"/>
  <c r="AS35" i="82"/>
  <c r="AZ34" i="82"/>
  <c r="AS34" i="82"/>
  <c r="AZ33" i="82"/>
  <c r="AS33" i="82"/>
  <c r="AZ32" i="82"/>
  <c r="AS32" i="82"/>
  <c r="AZ31" i="82"/>
  <c r="AS31" i="82"/>
  <c r="AZ30" i="82"/>
  <c r="AS30" i="82"/>
  <c r="AZ29" i="82"/>
  <c r="AS29" i="82"/>
  <c r="AS28" i="82"/>
  <c r="AZ27" i="82"/>
  <c r="AS27" i="82"/>
  <c r="AZ26" i="82"/>
  <c r="AS26" i="82"/>
  <c r="AZ25" i="82"/>
  <c r="AS25" i="82"/>
  <c r="AZ24" i="82"/>
  <c r="AS24" i="82"/>
  <c r="AZ23" i="82"/>
  <c r="AS23" i="82"/>
  <c r="AZ22" i="82"/>
  <c r="AS22" i="82"/>
  <c r="AZ21" i="82"/>
  <c r="AS21" i="82"/>
  <c r="AZ20" i="82"/>
  <c r="AS20" i="82"/>
  <c r="AZ19" i="82"/>
  <c r="AS19" i="82"/>
  <c r="AZ18" i="82"/>
  <c r="AS18" i="82"/>
  <c r="AZ17" i="82"/>
  <c r="AS17" i="82"/>
  <c r="AZ16" i="82"/>
  <c r="AS16" i="82"/>
  <c r="AZ15" i="82"/>
  <c r="AS15" i="82"/>
  <c r="AZ14" i="82"/>
  <c r="AS14" i="82"/>
  <c r="AZ13" i="82"/>
  <c r="AS13" i="82"/>
  <c r="AZ12" i="82"/>
  <c r="AS12" i="82"/>
  <c r="AZ11" i="82"/>
  <c r="AS11" i="82"/>
  <c r="AZ10" i="82"/>
  <c r="AS10" i="82"/>
  <c r="AZ9" i="82"/>
  <c r="AS9" i="82"/>
  <c r="AZ8" i="82"/>
  <c r="AS8" i="82"/>
  <c r="AZ7" i="82"/>
  <c r="AS7" i="82"/>
  <c r="AZ6" i="82"/>
  <c r="AS6" i="82"/>
  <c r="AZ5" i="82"/>
  <c r="AS5" i="82"/>
  <c r="CU4" i="82"/>
  <c r="CT4" i="82"/>
  <c r="CS4" i="82"/>
  <c r="CR4" i="82"/>
  <c r="CP4" i="82"/>
  <c r="CO4" i="82"/>
  <c r="CN4" i="82"/>
  <c r="CM4" i="82"/>
  <c r="BS4" i="82"/>
  <c r="CF4" i="82" s="1"/>
  <c r="BR4" i="82"/>
  <c r="CE4" i="82" s="1"/>
  <c r="BQ4" i="82"/>
  <c r="CD4" i="82" s="1"/>
  <c r="BP4" i="82"/>
  <c r="CC4" i="82" s="1"/>
  <c r="BN4" i="82"/>
  <c r="CA4" i="82" s="1"/>
  <c r="BM4" i="82"/>
  <c r="BZ4" i="82" s="1"/>
  <c r="BL4" i="82"/>
  <c r="BY4" i="82" s="1"/>
  <c r="BK4" i="82"/>
  <c r="BJ4" i="82"/>
  <c r="BI4" i="82"/>
  <c r="BH4" i="82"/>
  <c r="BG4" i="82"/>
  <c r="BW695" i="82" s="1"/>
  <c r="AZ4" i="82"/>
  <c r="AS4" i="82"/>
  <c r="AI186" i="82"/>
  <c r="AB186" i="82"/>
  <c r="AA186" i="82"/>
  <c r="Z186" i="82"/>
  <c r="Y186" i="82"/>
  <c r="V186" i="82"/>
  <c r="R186" i="82"/>
  <c r="BR186" i="82" s="1"/>
  <c r="CE186" i="82" s="1"/>
  <c r="K186" i="82"/>
  <c r="S186" i="82" s="1"/>
  <c r="C186" i="82"/>
  <c r="Q186" i="82" s="1"/>
  <c r="BX104" i="82" l="1"/>
  <c r="BU136" i="82"/>
  <c r="BU352" i="82"/>
  <c r="BW184" i="82"/>
  <c r="BX312" i="82"/>
  <c r="BX64" i="82"/>
  <c r="BW256" i="82"/>
  <c r="BX272" i="82"/>
  <c r="BW288" i="82"/>
  <c r="BW16" i="82"/>
  <c r="BX232" i="82"/>
  <c r="BV152" i="82"/>
  <c r="BX336" i="82"/>
  <c r="BV208" i="82"/>
  <c r="BU64" i="82"/>
  <c r="BV136" i="82"/>
  <c r="BX184" i="82"/>
  <c r="BV232" i="82"/>
  <c r="BV272" i="82"/>
  <c r="BV312" i="82"/>
  <c r="BV352" i="82"/>
  <c r="BV400" i="82"/>
  <c r="BV432" i="82"/>
  <c r="BV480" i="82"/>
  <c r="BV520" i="82"/>
  <c r="BX552" i="82"/>
  <c r="BX600" i="82"/>
  <c r="BX648" i="82"/>
  <c r="BX696" i="82"/>
  <c r="BU40" i="82"/>
  <c r="BU72" i="82"/>
  <c r="BV112" i="82"/>
  <c r="BX160" i="82"/>
  <c r="BX200" i="82"/>
  <c r="BV240" i="82"/>
  <c r="BV304" i="82"/>
  <c r="BV360" i="82"/>
  <c r="BV416" i="82"/>
  <c r="BV464" i="82"/>
  <c r="BV512" i="82"/>
  <c r="BX560" i="82"/>
  <c r="BX608" i="82"/>
  <c r="BX656" i="82"/>
  <c r="BX704" i="82"/>
  <c r="BX32" i="82"/>
  <c r="BV80" i="82"/>
  <c r="BV120" i="82"/>
  <c r="BX168" i="82"/>
  <c r="BX224" i="82"/>
  <c r="BV280" i="82"/>
  <c r="BV320" i="82"/>
  <c r="BV368" i="82"/>
  <c r="BV424" i="82"/>
  <c r="BV472" i="82"/>
  <c r="BX544" i="82"/>
  <c r="BX592" i="82"/>
  <c r="BX640" i="82"/>
  <c r="BX688" i="82"/>
  <c r="BV744" i="82"/>
  <c r="BV808" i="82"/>
  <c r="BV872" i="82"/>
  <c r="BV936" i="82"/>
  <c r="BW728" i="82"/>
  <c r="BW792" i="82"/>
  <c r="BW856" i="82"/>
  <c r="BW920" i="82"/>
  <c r="BU718" i="82"/>
  <c r="BU846" i="82"/>
  <c r="BU974" i="82"/>
  <c r="BX36" i="82"/>
  <c r="BU36" i="82"/>
  <c r="BW36" i="82"/>
  <c r="BV36" i="82"/>
  <c r="BU164" i="82"/>
  <c r="BV164" i="82"/>
  <c r="BW164" i="82"/>
  <c r="BX164" i="82"/>
  <c r="BU292" i="82"/>
  <c r="BW292" i="82"/>
  <c r="BX292" i="82"/>
  <c r="BV292" i="82"/>
  <c r="BW404" i="82"/>
  <c r="BX404" i="82"/>
  <c r="BU404" i="82"/>
  <c r="BV404" i="82"/>
  <c r="BW532" i="82"/>
  <c r="BX532" i="82"/>
  <c r="BU532" i="82"/>
  <c r="BV532" i="82"/>
  <c r="BU652" i="82"/>
  <c r="BV652" i="82"/>
  <c r="BW652" i="82"/>
  <c r="BX652" i="82"/>
  <c r="BX780" i="82"/>
  <c r="BV780" i="82"/>
  <c r="BW780" i="82"/>
  <c r="BU780" i="82"/>
  <c r="BX908" i="82"/>
  <c r="BV908" i="82"/>
  <c r="BW908" i="82"/>
  <c r="BU908" i="82"/>
  <c r="BW13" i="82"/>
  <c r="BX173" i="82"/>
  <c r="BU301" i="82"/>
  <c r="BU429" i="82"/>
  <c r="BU541" i="82"/>
  <c r="BU685" i="82"/>
  <c r="BU805" i="82"/>
  <c r="BU925" i="82"/>
  <c r="BW9" i="82"/>
  <c r="BU73" i="82"/>
  <c r="BU137" i="82"/>
  <c r="BX201" i="82"/>
  <c r="BU265" i="82"/>
  <c r="BU329" i="82"/>
  <c r="BU393" i="82"/>
  <c r="BU457" i="82"/>
  <c r="BU521" i="82"/>
  <c r="BU585" i="82"/>
  <c r="BU649" i="82"/>
  <c r="BU713" i="82"/>
  <c r="BU777" i="82"/>
  <c r="BU841" i="82"/>
  <c r="BU905" i="82"/>
  <c r="BU969" i="82"/>
  <c r="BU133" i="82"/>
  <c r="BU285" i="82"/>
  <c r="BU589" i="82"/>
  <c r="BU741" i="82"/>
  <c r="BU885" i="82"/>
  <c r="BU770" i="82"/>
  <c r="BU898" i="82"/>
  <c r="BX816" i="82"/>
  <c r="BV6" i="82"/>
  <c r="BX22" i="82"/>
  <c r="BX38" i="82"/>
  <c r="BX54" i="82"/>
  <c r="BW70" i="82"/>
  <c r="BX86" i="82"/>
  <c r="BX102" i="82"/>
  <c r="BX118" i="82"/>
  <c r="BX134" i="82"/>
  <c r="BV150" i="82"/>
  <c r="BV166" i="82"/>
  <c r="BV182" i="82"/>
  <c r="BV198" i="82"/>
  <c r="BV214" i="82"/>
  <c r="BV230" i="82"/>
  <c r="BW246" i="82"/>
  <c r="BW262" i="82"/>
  <c r="BW278" i="82"/>
  <c r="BW294" i="82"/>
  <c r="BW310" i="82"/>
  <c r="BX326" i="82"/>
  <c r="BX342" i="82"/>
  <c r="BX358" i="82"/>
  <c r="BX374" i="82"/>
  <c r="BX390" i="82"/>
  <c r="BX406" i="82"/>
  <c r="BX422" i="82"/>
  <c r="BX438" i="82"/>
  <c r="BX454" i="82"/>
  <c r="BX470" i="82"/>
  <c r="BX486" i="82"/>
  <c r="BX502" i="82"/>
  <c r="BX518" i="82"/>
  <c r="BX534" i="82"/>
  <c r="BV550" i="82"/>
  <c r="BV566" i="82"/>
  <c r="BV582" i="82"/>
  <c r="BV598" i="82"/>
  <c r="BV614" i="82"/>
  <c r="BV630" i="82"/>
  <c r="BV646" i="82"/>
  <c r="BV662" i="82"/>
  <c r="BV678" i="82"/>
  <c r="BV694" i="82"/>
  <c r="BU710" i="82"/>
  <c r="BW734" i="82"/>
  <c r="BX750" i="82"/>
  <c r="BV774" i="82"/>
  <c r="BW798" i="82"/>
  <c r="BX814" i="82"/>
  <c r="BV838" i="82"/>
  <c r="BW862" i="82"/>
  <c r="BX878" i="82"/>
  <c r="BV902" i="82"/>
  <c r="BW926" i="82"/>
  <c r="BX942" i="82"/>
  <c r="BV966" i="82"/>
  <c r="BW45" i="82"/>
  <c r="BX181" i="82"/>
  <c r="BU309" i="82"/>
  <c r="BU405" i="82"/>
  <c r="BU517" i="82"/>
  <c r="BU605" i="82"/>
  <c r="BU717" i="82"/>
  <c r="BU845" i="82"/>
  <c r="BU965" i="82"/>
  <c r="BX49" i="82"/>
  <c r="BV113" i="82"/>
  <c r="BV177" i="82"/>
  <c r="BV241" i="82"/>
  <c r="BV305" i="82"/>
  <c r="BV369" i="82"/>
  <c r="BV433" i="82"/>
  <c r="BV497" i="82"/>
  <c r="BW561" i="82"/>
  <c r="BW625" i="82"/>
  <c r="BW689" i="82"/>
  <c r="BV753" i="82"/>
  <c r="BV817" i="82"/>
  <c r="BV881" i="82"/>
  <c r="BV945" i="82"/>
  <c r="BX15" i="82"/>
  <c r="BU31" i="82"/>
  <c r="BU47" i="82"/>
  <c r="BW63" i="82"/>
  <c r="BV79" i="82"/>
  <c r="BV95" i="82"/>
  <c r="BV111" i="82"/>
  <c r="BV127" i="82"/>
  <c r="BX143" i="82"/>
  <c r="BU167" i="82"/>
  <c r="BW183" i="82"/>
  <c r="BU207" i="82"/>
  <c r="BV223" i="82"/>
  <c r="BW247" i="82"/>
  <c r="BU271" i="82"/>
  <c r="BU303" i="82"/>
  <c r="BV343" i="82"/>
  <c r="BV407" i="82"/>
  <c r="BV535" i="82"/>
  <c r="BW663" i="82"/>
  <c r="BU400" i="82"/>
  <c r="BU432" i="82"/>
  <c r="BU480" i="82"/>
  <c r="BU520" i="82"/>
  <c r="BW552" i="82"/>
  <c r="BW600" i="82"/>
  <c r="BW648" i="82"/>
  <c r="BW696" i="82"/>
  <c r="BX40" i="82"/>
  <c r="BX72" i="82"/>
  <c r="BU112" i="82"/>
  <c r="BW160" i="82"/>
  <c r="BW200" i="82"/>
  <c r="BX240" i="82"/>
  <c r="BX304" i="82"/>
  <c r="BU360" i="82"/>
  <c r="BU416" i="82"/>
  <c r="BU464" i="82"/>
  <c r="BU512" i="82"/>
  <c r="BW560" i="82"/>
  <c r="BW608" i="82"/>
  <c r="BW656" i="82"/>
  <c r="BW704" i="82"/>
  <c r="BU32" i="82"/>
  <c r="BU80" i="82"/>
  <c r="BU120" i="82"/>
  <c r="BW168" i="82"/>
  <c r="BW224" i="82"/>
  <c r="BX280" i="82"/>
  <c r="BX320" i="82"/>
  <c r="BU368" i="82"/>
  <c r="BU424" i="82"/>
  <c r="BU472" i="82"/>
  <c r="BW544" i="82"/>
  <c r="BW592" i="82"/>
  <c r="BW640" i="82"/>
  <c r="BW688" i="82"/>
  <c r="BV752" i="82"/>
  <c r="BV816" i="82"/>
  <c r="BV880" i="82"/>
  <c r="BV944" i="82"/>
  <c r="BW736" i="82"/>
  <c r="BW800" i="82"/>
  <c r="BW864" i="82"/>
  <c r="BW928" i="82"/>
  <c r="BU734" i="82"/>
  <c r="BU862" i="82"/>
  <c r="BX712" i="82"/>
  <c r="BX52" i="82"/>
  <c r="BU52" i="82"/>
  <c r="BV52" i="82"/>
  <c r="BW52" i="82"/>
  <c r="BU180" i="82"/>
  <c r="BV180" i="82"/>
  <c r="BW180" i="82"/>
  <c r="BX180" i="82"/>
  <c r="BU308" i="82"/>
  <c r="BW308" i="82"/>
  <c r="BX308" i="82"/>
  <c r="BV308" i="82"/>
  <c r="BW420" i="82"/>
  <c r="BX420" i="82"/>
  <c r="BU420" i="82"/>
  <c r="BV420" i="82"/>
  <c r="BU548" i="82"/>
  <c r="BV548" i="82"/>
  <c r="BW548" i="82"/>
  <c r="BX548" i="82"/>
  <c r="BU668" i="82"/>
  <c r="BV668" i="82"/>
  <c r="BW668" i="82"/>
  <c r="BX668" i="82"/>
  <c r="BX796" i="82"/>
  <c r="BV796" i="82"/>
  <c r="BW796" i="82"/>
  <c r="BU796" i="82"/>
  <c r="BX924" i="82"/>
  <c r="BV924" i="82"/>
  <c r="BW924" i="82"/>
  <c r="BU924" i="82"/>
  <c r="BW101" i="82"/>
  <c r="BU229" i="82"/>
  <c r="BX373" i="82"/>
  <c r="BX485" i="82"/>
  <c r="BV613" i="82"/>
  <c r="BX749" i="82"/>
  <c r="BW869" i="82"/>
  <c r="BW973" i="82"/>
  <c r="BV41" i="82"/>
  <c r="BX105" i="82"/>
  <c r="BU169" i="82"/>
  <c r="BX233" i="82"/>
  <c r="BX297" i="82"/>
  <c r="BX361" i="82"/>
  <c r="BX425" i="82"/>
  <c r="BX489" i="82"/>
  <c r="BV553" i="82"/>
  <c r="BV617" i="82"/>
  <c r="BV681" i="82"/>
  <c r="BX745" i="82"/>
  <c r="BX809" i="82"/>
  <c r="BX873" i="82"/>
  <c r="BW937" i="82"/>
  <c r="BX61" i="82"/>
  <c r="BU205" i="82"/>
  <c r="BX493" i="82"/>
  <c r="BV677" i="82"/>
  <c r="BX797" i="82"/>
  <c r="BW949" i="82"/>
  <c r="BU786" i="82"/>
  <c r="BU914" i="82"/>
  <c r="BX848" i="82"/>
  <c r="BU6" i="82"/>
  <c r="BW22" i="82"/>
  <c r="BW38" i="82"/>
  <c r="BW54" i="82"/>
  <c r="BV70" i="82"/>
  <c r="BW86" i="82"/>
  <c r="BW102" i="82"/>
  <c r="BW118" i="82"/>
  <c r="BW134" i="82"/>
  <c r="BU150" i="82"/>
  <c r="BU166" i="82"/>
  <c r="BU182" i="82"/>
  <c r="BU198" i="82"/>
  <c r="BU214" i="82"/>
  <c r="BU230" i="82"/>
  <c r="BU246" i="82"/>
  <c r="BU262" i="82"/>
  <c r="BU278" i="82"/>
  <c r="BU294" i="82"/>
  <c r="BU310" i="82"/>
  <c r="BW326" i="82"/>
  <c r="BW342" i="82"/>
  <c r="BW358" i="82"/>
  <c r="BW374" i="82"/>
  <c r="BW390" i="82"/>
  <c r="BW406" i="82"/>
  <c r="BW422" i="82"/>
  <c r="BW438" i="82"/>
  <c r="BW454" i="82"/>
  <c r="BW470" i="82"/>
  <c r="BW486" i="82"/>
  <c r="BW502" i="82"/>
  <c r="BW518" i="82"/>
  <c r="BW534" i="82"/>
  <c r="BU550" i="82"/>
  <c r="BU566" i="82"/>
  <c r="BU582" i="82"/>
  <c r="BU598" i="82"/>
  <c r="BU614" i="82"/>
  <c r="BU630" i="82"/>
  <c r="BU646" i="82"/>
  <c r="BU662" i="82"/>
  <c r="BU678" i="82"/>
  <c r="BU694" i="82"/>
  <c r="BX710" i="82"/>
  <c r="BV734" i="82"/>
  <c r="BW758" i="82"/>
  <c r="BX774" i="82"/>
  <c r="BV798" i="82"/>
  <c r="BW822" i="82"/>
  <c r="BX838" i="82"/>
  <c r="BV862" i="82"/>
  <c r="BW886" i="82"/>
  <c r="BX902" i="82"/>
  <c r="BV926" i="82"/>
  <c r="BW950" i="82"/>
  <c r="BX966" i="82"/>
  <c r="BX117" i="82"/>
  <c r="BX245" i="82"/>
  <c r="BX349" i="82"/>
  <c r="BX461" i="82"/>
  <c r="BV565" i="82"/>
  <c r="BV653" i="82"/>
  <c r="BX789" i="82"/>
  <c r="BW893" i="82"/>
  <c r="BX347" i="82"/>
  <c r="BW49" i="82"/>
  <c r="BU113" i="82"/>
  <c r="BX177" i="82"/>
  <c r="BU241" i="82"/>
  <c r="BU305" i="82"/>
  <c r="BU369" i="82"/>
  <c r="BU433" i="82"/>
  <c r="BU497" i="82"/>
  <c r="BU561" i="82"/>
  <c r="BU625" i="82"/>
  <c r="BU689" i="82"/>
  <c r="BU753" i="82"/>
  <c r="BU817" i="82"/>
  <c r="BU881" i="82"/>
  <c r="BU945" i="82"/>
  <c r="BW15" i="82"/>
  <c r="BW31" i="82"/>
  <c r="BW47" i="82"/>
  <c r="BV63" i="82"/>
  <c r="BU79" i="82"/>
  <c r="BU95" i="82"/>
  <c r="BU111" i="82"/>
  <c r="BU127" i="82"/>
  <c r="BU151" i="82"/>
  <c r="BW167" i="82"/>
  <c r="BV183" i="82"/>
  <c r="BW207" i="82"/>
  <c r="BX223" i="82"/>
  <c r="BV247" i="82"/>
  <c r="BW279" i="82"/>
  <c r="BW311" i="82"/>
  <c r="BU351" i="82"/>
  <c r="BV423" i="82"/>
  <c r="BW551" i="82"/>
  <c r="BW679" i="82"/>
  <c r="BW64" i="82"/>
  <c r="BX136" i="82"/>
  <c r="BV184" i="82"/>
  <c r="BW232" i="82"/>
  <c r="BW272" i="82"/>
  <c r="BW312" i="82"/>
  <c r="BX352" i="82"/>
  <c r="BX400" i="82"/>
  <c r="BX432" i="82"/>
  <c r="BX480" i="82"/>
  <c r="BX520" i="82"/>
  <c r="BV552" i="82"/>
  <c r="BV600" i="82"/>
  <c r="BV648" i="82"/>
  <c r="BV696" i="82"/>
  <c r="BW40" i="82"/>
  <c r="BW72" i="82"/>
  <c r="BX112" i="82"/>
  <c r="BV160" i="82"/>
  <c r="BV200" i="82"/>
  <c r="BW240" i="82"/>
  <c r="BW304" i="82"/>
  <c r="BX360" i="82"/>
  <c r="BX416" i="82"/>
  <c r="BX464" i="82"/>
  <c r="BX512" i="82"/>
  <c r="BV560" i="82"/>
  <c r="BV608" i="82"/>
  <c r="BV656" i="82"/>
  <c r="BV704" i="82"/>
  <c r="BW32" i="82"/>
  <c r="BX80" i="82"/>
  <c r="BX120" i="82"/>
  <c r="BV168" i="82"/>
  <c r="BV224" i="82"/>
  <c r="BW280" i="82"/>
  <c r="BW320" i="82"/>
  <c r="BX368" i="82"/>
  <c r="BX424" i="82"/>
  <c r="BX472" i="82"/>
  <c r="BV544" i="82"/>
  <c r="BV592" i="82"/>
  <c r="BV640" i="82"/>
  <c r="BV688" i="82"/>
  <c r="BV760" i="82"/>
  <c r="BV824" i="82"/>
  <c r="BV888" i="82"/>
  <c r="BV952" i="82"/>
  <c r="BW744" i="82"/>
  <c r="BW808" i="82"/>
  <c r="BW872" i="82"/>
  <c r="BW936" i="82"/>
  <c r="BU750" i="82"/>
  <c r="BU878" i="82"/>
  <c r="BX776" i="82"/>
  <c r="BV68" i="82"/>
  <c r="BW68" i="82"/>
  <c r="BX68" i="82"/>
  <c r="BU68" i="82"/>
  <c r="BU196" i="82"/>
  <c r="BV196" i="82"/>
  <c r="BW196" i="82"/>
  <c r="BX196" i="82"/>
  <c r="BU324" i="82"/>
  <c r="BW324" i="82"/>
  <c r="BX324" i="82"/>
  <c r="BV324" i="82"/>
  <c r="BW436" i="82"/>
  <c r="BX436" i="82"/>
  <c r="BU436" i="82"/>
  <c r="BV436" i="82"/>
  <c r="BU564" i="82"/>
  <c r="BV564" i="82"/>
  <c r="BW564" i="82"/>
  <c r="BX564" i="82"/>
  <c r="BU684" i="82"/>
  <c r="BV684" i="82"/>
  <c r="BW684" i="82"/>
  <c r="BX684" i="82"/>
  <c r="BX812" i="82"/>
  <c r="BV812" i="82"/>
  <c r="BW812" i="82"/>
  <c r="BU812" i="82"/>
  <c r="BX940" i="82"/>
  <c r="BV940" i="82"/>
  <c r="BW940" i="82"/>
  <c r="BU940" i="82"/>
  <c r="BX101" i="82"/>
  <c r="BW229" i="82"/>
  <c r="BW373" i="82"/>
  <c r="BW485" i="82"/>
  <c r="BX613" i="82"/>
  <c r="BW749" i="82"/>
  <c r="BV869" i="82"/>
  <c r="BV973" i="82"/>
  <c r="BU41" i="82"/>
  <c r="BW105" i="82"/>
  <c r="BW169" i="82"/>
  <c r="BW233" i="82"/>
  <c r="BW297" i="82"/>
  <c r="BW361" i="82"/>
  <c r="BW425" i="82"/>
  <c r="BW489" i="82"/>
  <c r="BX553" i="82"/>
  <c r="BX617" i="82"/>
  <c r="BX681" i="82"/>
  <c r="BW745" i="82"/>
  <c r="BW809" i="82"/>
  <c r="BW873" i="82"/>
  <c r="BV937" i="82"/>
  <c r="BV61" i="82"/>
  <c r="BW205" i="82"/>
  <c r="BW493" i="82"/>
  <c r="BX677" i="82"/>
  <c r="BW797" i="82"/>
  <c r="BX949" i="82"/>
  <c r="BU802" i="82"/>
  <c r="BU930" i="82"/>
  <c r="BX880" i="82"/>
  <c r="BX14" i="82"/>
  <c r="BU30" i="82"/>
  <c r="BV46" i="82"/>
  <c r="BX62" i="82"/>
  <c r="BU78" i="82"/>
  <c r="BU94" i="82"/>
  <c r="BV110" i="82"/>
  <c r="BV126" i="82"/>
  <c r="BX142" i="82"/>
  <c r="BX158" i="82"/>
  <c r="BX174" i="82"/>
  <c r="BX190" i="82"/>
  <c r="BX206" i="82"/>
  <c r="BX222" i="82"/>
  <c r="BV238" i="82"/>
  <c r="BV254" i="82"/>
  <c r="BV270" i="82"/>
  <c r="BV286" i="82"/>
  <c r="BV302" i="82"/>
  <c r="BV318" i="82"/>
  <c r="BV334" i="82"/>
  <c r="BV350" i="82"/>
  <c r="BV366" i="82"/>
  <c r="BV382" i="82"/>
  <c r="BV398" i="82"/>
  <c r="BV414" i="82"/>
  <c r="BV430" i="82"/>
  <c r="BV446" i="82"/>
  <c r="BV462" i="82"/>
  <c r="BV478" i="82"/>
  <c r="BV494" i="82"/>
  <c r="BV510" i="82"/>
  <c r="BV526" i="82"/>
  <c r="BX542" i="82"/>
  <c r="BX558" i="82"/>
  <c r="BX574" i="82"/>
  <c r="BX590" i="82"/>
  <c r="BX606" i="82"/>
  <c r="BX622" i="82"/>
  <c r="BX638" i="82"/>
  <c r="BX654" i="82"/>
  <c r="BX670" i="82"/>
  <c r="BX686" i="82"/>
  <c r="BX702" i="82"/>
  <c r="BW718" i="82"/>
  <c r="BX734" i="82"/>
  <c r="BV758" i="82"/>
  <c r="BW782" i="82"/>
  <c r="BX798" i="82"/>
  <c r="BV822" i="82"/>
  <c r="BW846" i="82"/>
  <c r="BX862" i="82"/>
  <c r="BV886" i="82"/>
  <c r="BW910" i="82"/>
  <c r="BX926" i="82"/>
  <c r="BV950" i="82"/>
  <c r="BW974" i="82"/>
  <c r="BW117" i="82"/>
  <c r="BW245" i="82"/>
  <c r="BW349" i="82"/>
  <c r="BW461" i="82"/>
  <c r="BX565" i="82"/>
  <c r="BX653" i="82"/>
  <c r="BW789" i="82"/>
  <c r="BX893" i="82"/>
  <c r="BV17" i="82"/>
  <c r="BW81" i="82"/>
  <c r="BU145" i="82"/>
  <c r="BU209" i="82"/>
  <c r="BX273" i="82"/>
  <c r="BX337" i="82"/>
  <c r="BX401" i="82"/>
  <c r="BX465" i="82"/>
  <c r="BX529" i="82"/>
  <c r="BV593" i="82"/>
  <c r="BV657" i="82"/>
  <c r="BX721" i="82"/>
  <c r="BX785" i="82"/>
  <c r="BW849" i="82"/>
  <c r="BW913" i="82"/>
  <c r="BV7" i="82"/>
  <c r="BX23" i="82"/>
  <c r="BV39" i="82"/>
  <c r="BX55" i="82"/>
  <c r="BX71" i="82"/>
  <c r="BW87" i="82"/>
  <c r="BW103" i="82"/>
  <c r="BX119" i="82"/>
  <c r="BX135" i="82"/>
  <c r="BW151" i="82"/>
  <c r="BV167" i="82"/>
  <c r="BU191" i="82"/>
  <c r="BV207" i="82"/>
  <c r="BW231" i="82"/>
  <c r="BX255" i="82"/>
  <c r="BV279" i="82"/>
  <c r="BV311" i="82"/>
  <c r="BW359" i="82"/>
  <c r="BV439" i="82"/>
  <c r="BW567" i="82"/>
  <c r="BU712" i="82"/>
  <c r="BU728" i="82"/>
  <c r="BU744" i="82"/>
  <c r="BU760" i="82"/>
  <c r="BU776" i="82"/>
  <c r="BU792" i="82"/>
  <c r="BU808" i="82"/>
  <c r="BU824" i="82"/>
  <c r="BU840" i="82"/>
  <c r="BU856" i="82"/>
  <c r="BU872" i="82"/>
  <c r="BU888" i="82"/>
  <c r="BU904" i="82"/>
  <c r="BU920" i="82"/>
  <c r="BU936" i="82"/>
  <c r="BU952" i="82"/>
  <c r="BU968" i="82"/>
  <c r="BU720" i="82"/>
  <c r="BU736" i="82"/>
  <c r="BU752" i="82"/>
  <c r="BU768" i="82"/>
  <c r="BU784" i="82"/>
  <c r="BU800" i="82"/>
  <c r="BU816" i="82"/>
  <c r="BU832" i="82"/>
  <c r="BU848" i="82"/>
  <c r="BU864" i="82"/>
  <c r="BU880" i="82"/>
  <c r="BU896" i="82"/>
  <c r="BU912" i="82"/>
  <c r="BU928" i="82"/>
  <c r="BU944" i="82"/>
  <c r="BU960" i="82"/>
  <c r="BU976" i="82"/>
  <c r="BU938" i="82"/>
  <c r="BU826" i="82"/>
  <c r="BU902" i="82"/>
  <c r="BU790" i="82"/>
  <c r="BV933" i="82"/>
  <c r="BV781" i="82"/>
  <c r="BX629" i="82"/>
  <c r="BW477" i="82"/>
  <c r="BW357" i="82"/>
  <c r="BW253" i="82"/>
  <c r="BX93" i="82"/>
  <c r="BU963" i="82"/>
  <c r="BU947" i="82"/>
  <c r="BU931" i="82"/>
  <c r="BU915" i="82"/>
  <c r="BU899" i="82"/>
  <c r="BU883" i="82"/>
  <c r="BU867" i="82"/>
  <c r="BU851" i="82"/>
  <c r="BU835" i="82"/>
  <c r="BU819" i="82"/>
  <c r="BU803" i="82"/>
  <c r="BU787" i="82"/>
  <c r="BU771" i="82"/>
  <c r="BU755" i="82"/>
  <c r="BU739" i="82"/>
  <c r="BU723" i="82"/>
  <c r="BU707" i="82"/>
  <c r="BU691" i="82"/>
  <c r="BU675" i="82"/>
  <c r="BU659" i="82"/>
  <c r="BU643" i="82"/>
  <c r="BU627" i="82"/>
  <c r="BU611" i="82"/>
  <c r="BU595" i="82"/>
  <c r="BU579" i="82"/>
  <c r="BU563" i="82"/>
  <c r="BU547" i="82"/>
  <c r="BU531" i="82"/>
  <c r="BU515" i="82"/>
  <c r="BU499" i="82"/>
  <c r="BU483" i="82"/>
  <c r="BU467" i="82"/>
  <c r="BU451" i="82"/>
  <c r="BU435" i="82"/>
  <c r="BU419" i="82"/>
  <c r="BU403" i="82"/>
  <c r="BU387" i="82"/>
  <c r="BU371" i="82"/>
  <c r="BU355" i="82"/>
  <c r="BV339" i="82"/>
  <c r="BV323" i="82"/>
  <c r="BV307" i="82"/>
  <c r="BV291" i="82"/>
  <c r="BV275" i="82"/>
  <c r="BV259" i="82"/>
  <c r="BV243" i="82"/>
  <c r="BV227" i="82"/>
  <c r="BV211" i="82"/>
  <c r="BV195" i="82"/>
  <c r="BV179" i="82"/>
  <c r="BV163" i="82"/>
  <c r="BV147" i="82"/>
  <c r="BV131" i="82"/>
  <c r="BV115" i="82"/>
  <c r="BV99" i="82"/>
  <c r="BV83" i="82"/>
  <c r="BW67" i="82"/>
  <c r="BV51" i="82"/>
  <c r="BV35" i="82"/>
  <c r="BU19" i="82"/>
  <c r="BX961" i="82"/>
  <c r="BV897" i="82"/>
  <c r="BV833" i="82"/>
  <c r="BV769" i="82"/>
  <c r="BW705" i="82"/>
  <c r="BW641" i="82"/>
  <c r="BW577" i="82"/>
  <c r="BV513" i="82"/>
  <c r="BV449" i="82"/>
  <c r="BV385" i="82"/>
  <c r="BV321" i="82"/>
  <c r="BV257" i="82"/>
  <c r="BV193" i="82"/>
  <c r="BV129" i="82"/>
  <c r="BW65" i="82"/>
  <c r="BU957" i="82"/>
  <c r="BU890" i="82"/>
  <c r="BU730" i="82"/>
  <c r="BU870" i="82"/>
  <c r="BU966" i="82"/>
  <c r="BX933" i="82"/>
  <c r="BW781" i="82"/>
  <c r="BV629" i="82"/>
  <c r="BX477" i="82"/>
  <c r="BX357" i="82"/>
  <c r="BX253" i="82"/>
  <c r="BW93" i="82"/>
  <c r="BX968" i="82"/>
  <c r="BV963" i="82"/>
  <c r="BV947" i="82"/>
  <c r="BV931" i="82"/>
  <c r="BV915" i="82"/>
  <c r="BV899" i="82"/>
  <c r="BV883" i="82"/>
  <c r="BV867" i="82"/>
  <c r="BV851" i="82"/>
  <c r="BV835" i="82"/>
  <c r="BV819" i="82"/>
  <c r="BV803" i="82"/>
  <c r="BV787" i="82"/>
  <c r="BV771" i="82"/>
  <c r="BV755" i="82"/>
  <c r="BV739" i="82"/>
  <c r="BV723" i="82"/>
  <c r="BW707" i="82"/>
  <c r="BW691" i="82"/>
  <c r="BW675" i="82"/>
  <c r="BW659" i="82"/>
  <c r="BW643" i="82"/>
  <c r="BW627" i="82"/>
  <c r="BW611" i="82"/>
  <c r="BW595" i="82"/>
  <c r="BW579" i="82"/>
  <c r="BW563" i="82"/>
  <c r="BW547" i="82"/>
  <c r="BV531" i="82"/>
  <c r="BV515" i="82"/>
  <c r="BV499" i="82"/>
  <c r="BV483" i="82"/>
  <c r="BV467" i="82"/>
  <c r="BV451" i="82"/>
  <c r="BV435" i="82"/>
  <c r="BV419" i="82"/>
  <c r="BV403" i="82"/>
  <c r="BV387" i="82"/>
  <c r="BV371" i="82"/>
  <c r="BV355" i="82"/>
  <c r="BW339" i="82"/>
  <c r="BW323" i="82"/>
  <c r="BW307" i="82"/>
  <c r="BW291" i="82"/>
  <c r="BW275" i="82"/>
  <c r="BW259" i="82"/>
  <c r="BW243" i="82"/>
  <c r="BW227" i="82"/>
  <c r="BW211" i="82"/>
  <c r="BW195" i="82"/>
  <c r="BW179" i="82"/>
  <c r="BW163" i="82"/>
  <c r="BW147" i="82"/>
  <c r="BW131" i="82"/>
  <c r="BW115" i="82"/>
  <c r="BX99" i="82"/>
  <c r="BX83" i="82"/>
  <c r="BU67" i="82"/>
  <c r="BX51" i="82"/>
  <c r="BX35" i="82"/>
  <c r="BX19" i="82"/>
  <c r="BV961" i="82"/>
  <c r="BW897" i="82"/>
  <c r="BX833" i="82"/>
  <c r="BW769" i="82"/>
  <c r="BU858" i="82"/>
  <c r="BU922" i="82"/>
  <c r="BU806" i="82"/>
  <c r="BU918" i="82"/>
  <c r="BW933" i="82"/>
  <c r="BX781" i="82"/>
  <c r="BU549" i="82"/>
  <c r="BU421" i="82"/>
  <c r="BU317" i="82"/>
  <c r="BX165" i="82"/>
  <c r="BU5" i="82"/>
  <c r="BX904" i="82"/>
  <c r="BX963" i="82"/>
  <c r="BX947" i="82"/>
  <c r="BW931" i="82"/>
  <c r="BX915" i="82"/>
  <c r="BW899" i="82"/>
  <c r="BW883" i="82"/>
  <c r="BW867" i="82"/>
  <c r="BX851" i="82"/>
  <c r="BX835" i="82"/>
  <c r="BX819" i="82"/>
  <c r="BW803" i="82"/>
  <c r="BW787" i="82"/>
  <c r="BW771" i="82"/>
  <c r="BW755" i="82"/>
  <c r="BW739" i="82"/>
  <c r="BW723" i="82"/>
  <c r="BX707" i="82"/>
  <c r="BX691" i="82"/>
  <c r="BX675" i="82"/>
  <c r="BX659" i="82"/>
  <c r="BX643" i="82"/>
  <c r="BX627" i="82"/>
  <c r="BX611" i="82"/>
  <c r="BX595" i="82"/>
  <c r="BX579" i="82"/>
  <c r="BX563" i="82"/>
  <c r="BX547" i="82"/>
  <c r="BW531" i="82"/>
  <c r="BW515" i="82"/>
  <c r="BW499" i="82"/>
  <c r="BW483" i="82"/>
  <c r="BW467" i="82"/>
  <c r="BW451" i="82"/>
  <c r="BW435" i="82"/>
  <c r="BW419" i="82"/>
  <c r="BW403" i="82"/>
  <c r="BW387" i="82"/>
  <c r="BW371" i="82"/>
  <c r="BW355" i="82"/>
  <c r="BX339" i="82"/>
  <c r="BX323" i="82"/>
  <c r="BX307" i="82"/>
  <c r="BX291" i="82"/>
  <c r="BX275" i="82"/>
  <c r="BX259" i="82"/>
  <c r="BX243" i="82"/>
  <c r="BU227" i="82"/>
  <c r="BU211" i="82"/>
  <c r="BU195" i="82"/>
  <c r="BU179" i="82"/>
  <c r="BU163" i="82"/>
  <c r="BU147" i="82"/>
  <c r="BX131" i="82"/>
  <c r="BX115" i="82"/>
  <c r="BW99" i="82"/>
  <c r="BW83" i="82"/>
  <c r="BX67" i="82"/>
  <c r="BU51" i="82"/>
  <c r="BU35" i="82"/>
  <c r="BV19" i="82"/>
  <c r="BW961" i="82"/>
  <c r="BX897" i="82"/>
  <c r="BW833" i="82"/>
  <c r="BX769" i="82"/>
  <c r="BV705" i="82"/>
  <c r="BV641" i="82"/>
  <c r="BV577" i="82"/>
  <c r="BX513" i="82"/>
  <c r="BX449" i="82"/>
  <c r="BX385" i="82"/>
  <c r="BX321" i="82"/>
  <c r="BX257" i="82"/>
  <c r="BU193" i="82"/>
  <c r="BX129" i="82"/>
  <c r="BU810" i="82"/>
  <c r="BU874" i="82"/>
  <c r="BU758" i="82"/>
  <c r="BU886" i="82"/>
  <c r="BU861" i="82"/>
  <c r="BU693" i="82"/>
  <c r="BW549" i="82"/>
  <c r="BV421" i="82"/>
  <c r="BV317" i="82"/>
  <c r="BV165" i="82"/>
  <c r="BV5" i="82"/>
  <c r="BX744" i="82"/>
  <c r="BW963" i="82"/>
  <c r="BW947" i="82"/>
  <c r="BX931" i="82"/>
  <c r="BW915" i="82"/>
  <c r="BX899" i="82"/>
  <c r="BX883" i="82"/>
  <c r="BX867" i="82"/>
  <c r="BW851" i="82"/>
  <c r="BW835" i="82"/>
  <c r="BW819" i="82"/>
  <c r="BX803" i="82"/>
  <c r="BX787" i="82"/>
  <c r="BX771" i="82"/>
  <c r="BX755" i="82"/>
  <c r="BX739" i="82"/>
  <c r="BX723" i="82"/>
  <c r="BV707" i="82"/>
  <c r="BV691" i="82"/>
  <c r="BV675" i="82"/>
  <c r="BV659" i="82"/>
  <c r="BV643" i="82"/>
  <c r="BV627" i="82"/>
  <c r="BV611" i="82"/>
  <c r="BV595" i="82"/>
  <c r="BV579" i="82"/>
  <c r="BV563" i="82"/>
  <c r="BV547" i="82"/>
  <c r="BX531" i="82"/>
  <c r="BX515" i="82"/>
  <c r="BX499" i="82"/>
  <c r="BX483" i="82"/>
  <c r="BX467" i="82"/>
  <c r="BX451" i="82"/>
  <c r="BX435" i="82"/>
  <c r="BX419" i="82"/>
  <c r="BX403" i="82"/>
  <c r="BX387" i="82"/>
  <c r="BX371" i="82"/>
  <c r="BX355" i="82"/>
  <c r="BU331" i="82"/>
  <c r="BU315" i="82"/>
  <c r="BU299" i="82"/>
  <c r="BU283" i="82"/>
  <c r="BU267" i="82"/>
  <c r="BU251" i="82"/>
  <c r="BU235" i="82"/>
  <c r="BX219" i="82"/>
  <c r="BX203" i="82"/>
  <c r="BX187" i="82"/>
  <c r="BX171" i="82"/>
  <c r="BX155" i="82"/>
  <c r="BW139" i="82"/>
  <c r="BU123" i="82"/>
  <c r="BU107" i="82"/>
  <c r="BU91" i="82"/>
  <c r="BU75" i="82"/>
  <c r="BW59" i="82"/>
  <c r="BW43" i="82"/>
  <c r="BW27" i="82"/>
  <c r="BW11" i="82"/>
  <c r="BU929" i="82"/>
  <c r="BU865" i="82"/>
  <c r="BU801" i="82"/>
  <c r="BU762" i="82"/>
  <c r="BU842" i="82"/>
  <c r="BU742" i="82"/>
  <c r="BU838" i="82"/>
  <c r="BX861" i="82"/>
  <c r="BW693" i="82"/>
  <c r="BX549" i="82"/>
  <c r="BW421" i="82"/>
  <c r="BW317" i="82"/>
  <c r="BW165" i="82"/>
  <c r="BW5" i="82"/>
  <c r="BU971" i="82"/>
  <c r="BU955" i="82"/>
  <c r="BU939" i="82"/>
  <c r="BU923" i="82"/>
  <c r="BU907" i="82"/>
  <c r="BU891" i="82"/>
  <c r="BU875" i="82"/>
  <c r="BU859" i="82"/>
  <c r="BU843" i="82"/>
  <c r="BU827" i="82"/>
  <c r="BU811" i="82"/>
  <c r="BU795" i="82"/>
  <c r="BU779" i="82"/>
  <c r="BU763" i="82"/>
  <c r="BU747" i="82"/>
  <c r="BU731" i="82"/>
  <c r="BU715" i="82"/>
  <c r="BU699" i="82"/>
  <c r="BU683" i="82"/>
  <c r="BU667" i="82"/>
  <c r="BU651" i="82"/>
  <c r="BU635" i="82"/>
  <c r="BU619" i="82"/>
  <c r="BU603" i="82"/>
  <c r="BU587" i="82"/>
  <c r="BU571" i="82"/>
  <c r="BU555" i="82"/>
  <c r="BU539" i="82"/>
  <c r="BU523" i="82"/>
  <c r="BU507" i="82"/>
  <c r="BU491" i="82"/>
  <c r="BU475" i="82"/>
  <c r="BU459" i="82"/>
  <c r="BU443" i="82"/>
  <c r="BU427" i="82"/>
  <c r="BU411" i="82"/>
  <c r="BU395" i="82"/>
  <c r="BU379" i="82"/>
  <c r="BU363" i="82"/>
  <c r="BU347" i="82"/>
  <c r="BV331" i="82"/>
  <c r="BV315" i="82"/>
  <c r="BV299" i="82"/>
  <c r="BV283" i="82"/>
  <c r="BV267" i="82"/>
  <c r="BV251" i="82"/>
  <c r="BV235" i="82"/>
  <c r="BV219" i="82"/>
  <c r="BV203" i="82"/>
  <c r="BV187" i="82"/>
  <c r="BV171" i="82"/>
  <c r="BV155" i="82"/>
  <c r="BX139" i="82"/>
  <c r="BV123" i="82"/>
  <c r="BV107" i="82"/>
  <c r="BV91" i="82"/>
  <c r="BV75" i="82"/>
  <c r="BV59" i="82"/>
  <c r="BV43" i="82"/>
  <c r="BV27" i="82"/>
  <c r="BU11" i="82"/>
  <c r="BV929" i="82"/>
  <c r="BV865" i="82"/>
  <c r="BV801" i="82"/>
  <c r="BV737" i="82"/>
  <c r="BW673" i="82"/>
  <c r="BW609" i="82"/>
  <c r="BW545" i="82"/>
  <c r="BV481" i="82"/>
  <c r="BV417" i="82"/>
  <c r="BV353" i="82"/>
  <c r="BV289" i="82"/>
  <c r="BV225" i="82"/>
  <c r="BV161" i="82"/>
  <c r="BV97" i="82"/>
  <c r="BX33" i="82"/>
  <c r="BU714" i="82"/>
  <c r="BU778" i="82"/>
  <c r="BU726" i="82"/>
  <c r="BU774" i="82"/>
  <c r="BV861" i="82"/>
  <c r="BX693" i="82"/>
  <c r="BV549" i="82"/>
  <c r="BX421" i="82"/>
  <c r="BX317" i="82"/>
  <c r="BU165" i="82"/>
  <c r="BX5" i="82"/>
  <c r="BX971" i="82"/>
  <c r="BV955" i="82"/>
  <c r="BX939" i="82"/>
  <c r="BV923" i="82"/>
  <c r="BV907" i="82"/>
  <c r="BV891" i="82"/>
  <c r="BV875" i="82"/>
  <c r="BX859" i="82"/>
  <c r="BV843" i="82"/>
  <c r="BV827" i="82"/>
  <c r="BV811" i="82"/>
  <c r="BV795" i="82"/>
  <c r="BX779" i="82"/>
  <c r="BV763" i="82"/>
  <c r="BV747" i="82"/>
  <c r="BV731" i="82"/>
  <c r="BV715" i="82"/>
  <c r="BW699" i="82"/>
  <c r="BW683" i="82"/>
  <c r="BW667" i="82"/>
  <c r="BW651" i="82"/>
  <c r="BW635" i="82"/>
  <c r="BW619" i="82"/>
  <c r="BW603" i="82"/>
  <c r="BW587" i="82"/>
  <c r="BW571" i="82"/>
  <c r="BW555" i="82"/>
  <c r="BW539" i="82"/>
  <c r="BV523" i="82"/>
  <c r="BV507" i="82"/>
  <c r="BV491" i="82"/>
  <c r="BV475" i="82"/>
  <c r="BV459" i="82"/>
  <c r="BV443" i="82"/>
  <c r="BV427" i="82"/>
  <c r="BV411" i="82"/>
  <c r="BV395" i="82"/>
  <c r="BV379" i="82"/>
  <c r="BV363" i="82"/>
  <c r="BV347" i="82"/>
  <c r="BW331" i="82"/>
  <c r="BW315" i="82"/>
  <c r="BW299" i="82"/>
  <c r="BW283" i="82"/>
  <c r="BW267" i="82"/>
  <c r="BW251" i="82"/>
  <c r="BW235" i="82"/>
  <c r="BW219" i="82"/>
  <c r="BW203" i="82"/>
  <c r="BW187" i="82"/>
  <c r="BW171" i="82"/>
  <c r="BW155" i="82"/>
  <c r="BU139" i="82"/>
  <c r="BW123" i="82"/>
  <c r="BW107" i="82"/>
  <c r="BX91" i="82"/>
  <c r="BX75" i="82"/>
  <c r="BX59" i="82"/>
  <c r="BX43" i="82"/>
  <c r="BX27" i="82"/>
  <c r="BV11" i="82"/>
  <c r="BW929" i="82"/>
  <c r="BW865" i="82"/>
  <c r="BW801" i="82"/>
  <c r="BW737" i="82"/>
  <c r="BX673" i="82"/>
  <c r="BX609" i="82"/>
  <c r="BX545" i="82"/>
  <c r="BW481" i="82"/>
  <c r="BW417" i="82"/>
  <c r="BW353" i="82"/>
  <c r="BW289" i="82"/>
  <c r="BU970" i="82"/>
  <c r="BU794" i="82"/>
  <c r="BU950" i="82"/>
  <c r="BU854" i="82"/>
  <c r="BW861" i="82"/>
  <c r="BU629" i="82"/>
  <c r="BU477" i="82"/>
  <c r="BU357" i="82"/>
  <c r="BU253" i="82"/>
  <c r="BU93" i="82"/>
  <c r="BV971" i="82"/>
  <c r="BW955" i="82"/>
  <c r="BV939" i="82"/>
  <c r="BW923" i="82"/>
  <c r="BX907" i="82"/>
  <c r="BX891" i="82"/>
  <c r="BW875" i="82"/>
  <c r="BV859" i="82"/>
  <c r="BW843" i="82"/>
  <c r="BX827" i="82"/>
  <c r="BW811" i="82"/>
  <c r="BW795" i="82"/>
  <c r="BV779" i="82"/>
  <c r="BW763" i="82"/>
  <c r="BW747" i="82"/>
  <c r="BW731" i="82"/>
  <c r="BW715" i="82"/>
  <c r="BX699" i="82"/>
  <c r="BX683" i="82"/>
  <c r="BX667" i="82"/>
  <c r="BX651" i="82"/>
  <c r="BX635" i="82"/>
  <c r="BX619" i="82"/>
  <c r="BX603" i="82"/>
  <c r="BX587" i="82"/>
  <c r="BX571" i="82"/>
  <c r="BX555" i="82"/>
  <c r="BX539" i="82"/>
  <c r="BW523" i="82"/>
  <c r="BW507" i="82"/>
  <c r="BW491" i="82"/>
  <c r="BW475" i="82"/>
  <c r="BW459" i="82"/>
  <c r="BW443" i="82"/>
  <c r="BW427" i="82"/>
  <c r="BW411" i="82"/>
  <c r="BW395" i="82"/>
  <c r="BW379" i="82"/>
  <c r="BW363" i="82"/>
  <c r="BW347" i="82"/>
  <c r="BX331" i="82"/>
  <c r="BX315" i="82"/>
  <c r="BX299" i="82"/>
  <c r="BX283" i="82"/>
  <c r="BX267" i="82"/>
  <c r="BX251" i="82"/>
  <c r="BX235" i="82"/>
  <c r="BU219" i="82"/>
  <c r="BU203" i="82"/>
  <c r="BU187" i="82"/>
  <c r="BU171" i="82"/>
  <c r="BU155" i="82"/>
  <c r="BV139" i="82"/>
  <c r="BX123" i="82"/>
  <c r="BX107" i="82"/>
  <c r="BW91" i="82"/>
  <c r="BW75" i="82"/>
  <c r="BU59" i="82"/>
  <c r="BU43" i="82"/>
  <c r="BU27" i="82"/>
  <c r="BX11" i="82"/>
  <c r="BX929" i="82"/>
  <c r="BX865" i="82"/>
  <c r="BX801" i="82"/>
  <c r="BX737" i="82"/>
  <c r="BV673" i="82"/>
  <c r="BV609" i="82"/>
  <c r="BV545" i="82"/>
  <c r="BX481" i="82"/>
  <c r="BX417" i="82"/>
  <c r="BX353" i="82"/>
  <c r="BU906" i="82"/>
  <c r="BV253" i="82"/>
  <c r="BX923" i="82"/>
  <c r="BX795" i="82"/>
  <c r="BV667" i="82"/>
  <c r="BV539" i="82"/>
  <c r="BX411" i="82"/>
  <c r="BU275" i="82"/>
  <c r="BX147" i="82"/>
  <c r="BW19" i="82"/>
  <c r="BU673" i="82"/>
  <c r="BW513" i="82"/>
  <c r="BU321" i="82"/>
  <c r="BU225" i="82"/>
  <c r="BU97" i="82"/>
  <c r="BU33" i="82"/>
  <c r="BW901" i="82"/>
  <c r="BX813" i="82"/>
  <c r="BX725" i="82"/>
  <c r="BV621" i="82"/>
  <c r="BX501" i="82"/>
  <c r="BX389" i="82"/>
  <c r="BX269" i="82"/>
  <c r="BU149" i="82"/>
  <c r="BX37" i="82"/>
  <c r="BV850" i="82"/>
  <c r="BU682" i="82"/>
  <c r="BU578" i="82"/>
  <c r="BW482" i="82"/>
  <c r="BW394" i="82"/>
  <c r="BU282" i="82"/>
  <c r="BU162" i="82"/>
  <c r="BU18" i="82"/>
  <c r="BX832" i="82"/>
  <c r="BX941" i="82"/>
  <c r="BX821" i="82"/>
  <c r="BX661" i="82"/>
  <c r="BW533" i="82"/>
  <c r="BW413" i="82"/>
  <c r="BW325" i="82"/>
  <c r="BW197" i="82"/>
  <c r="BU69" i="82"/>
  <c r="BW962" i="82"/>
  <c r="BV874" i="82"/>
  <c r="BX794" i="82"/>
  <c r="BW738" i="82"/>
  <c r="BU658" i="82"/>
  <c r="BU602" i="82"/>
  <c r="BU546" i="82"/>
  <c r="BW490" i="82"/>
  <c r="BW426" i="82"/>
  <c r="BW370" i="82"/>
  <c r="BW330" i="82"/>
  <c r="BU274" i="82"/>
  <c r="BU218" i="82"/>
  <c r="BU170" i="82"/>
  <c r="BW114" i="82"/>
  <c r="BU58" i="82"/>
  <c r="BU953" i="82"/>
  <c r="BU889" i="82"/>
  <c r="BU825" i="82"/>
  <c r="BU761" i="82"/>
  <c r="BU697" i="82"/>
  <c r="BU633" i="82"/>
  <c r="BU569" i="82"/>
  <c r="BU505" i="82"/>
  <c r="BU441" i="82"/>
  <c r="BU377" i="82"/>
  <c r="BU313" i="82"/>
  <c r="BU249" i="82"/>
  <c r="BX185" i="82"/>
  <c r="BU121" i="82"/>
  <c r="BU917" i="82"/>
  <c r="BU765" i="82"/>
  <c r="BU637" i="82"/>
  <c r="BU509" i="82"/>
  <c r="BU397" i="82"/>
  <c r="BU293" i="82"/>
  <c r="BX189" i="82"/>
  <c r="BU77" i="82"/>
  <c r="BX970" i="82"/>
  <c r="BW914" i="82"/>
  <c r="BV826" i="82"/>
  <c r="BX730" i="82"/>
  <c r="BV674" i="82"/>
  <c r="BV618" i="82"/>
  <c r="BV554" i="82"/>
  <c r="BX498" i="82"/>
  <c r="BX434" i="82"/>
  <c r="BX378" i="82"/>
  <c r="BW322" i="82"/>
  <c r="BW266" i="82"/>
  <c r="BV202" i="82"/>
  <c r="BV154" i="82"/>
  <c r="BX98" i="82"/>
  <c r="BV50" i="82"/>
  <c r="BX57" i="82"/>
  <c r="BX909" i="82"/>
  <c r="BW773" i="82"/>
  <c r="BX645" i="82"/>
  <c r="BW525" i="82"/>
  <c r="BW381" i="82"/>
  <c r="BW221" i="82"/>
  <c r="BW109" i="82"/>
  <c r="BW946" i="82"/>
  <c r="BV866" i="82"/>
  <c r="BX778" i="82"/>
  <c r="BW722" i="82"/>
  <c r="BX666" i="82"/>
  <c r="BX610" i="82"/>
  <c r="BX562" i="82"/>
  <c r="BV506" i="82"/>
  <c r="BV450" i="82"/>
  <c r="BV386" i="82"/>
  <c r="BV314" i="82"/>
  <c r="BV258" i="82"/>
  <c r="BX210" i="82"/>
  <c r="BX146" i="82"/>
  <c r="BV106" i="82"/>
  <c r="BW42" i="82"/>
  <c r="BU25" i="82"/>
  <c r="BX975" i="82"/>
  <c r="BW959" i="82"/>
  <c r="BX943" i="82"/>
  <c r="BW927" i="82"/>
  <c r="BX911" i="82"/>
  <c r="BX895" i="82"/>
  <c r="BW879" i="82"/>
  <c r="BW863" i="82"/>
  <c r="BX847" i="82"/>
  <c r="BX831" i="82"/>
  <c r="BW815" i="82"/>
  <c r="BV799" i="82"/>
  <c r="BW783" i="82"/>
  <c r="BW767" i="82"/>
  <c r="BW751" i="82"/>
  <c r="BW735" i="82"/>
  <c r="BW719" i="82"/>
  <c r="BX703" i="82"/>
  <c r="BX687" i="82"/>
  <c r="BX671" i="82"/>
  <c r="BX655" i="82"/>
  <c r="BX639" i="82"/>
  <c r="BX623" i="82"/>
  <c r="BX607" i="82"/>
  <c r="BX591" i="82"/>
  <c r="BX575" i="82"/>
  <c r="BX559" i="82"/>
  <c r="BX543" i="82"/>
  <c r="BW527" i="82"/>
  <c r="BW511" i="82"/>
  <c r="BW495" i="82"/>
  <c r="BW479" i="82"/>
  <c r="BW463" i="82"/>
  <c r="BW447" i="82"/>
  <c r="BW431" i="82"/>
  <c r="BW415" i="82"/>
  <c r="BW399" i="82"/>
  <c r="BW383" i="82"/>
  <c r="BW367" i="82"/>
  <c r="BW351" i="82"/>
  <c r="BW335" i="82"/>
  <c r="BW319" i="82"/>
  <c r="BW303" i="82"/>
  <c r="BW287" i="82"/>
  <c r="BW271" i="82"/>
  <c r="BW255" i="82"/>
  <c r="BU934" i="82"/>
  <c r="BV93" i="82"/>
  <c r="BW907" i="82"/>
  <c r="BW779" i="82"/>
  <c r="BV651" i="82"/>
  <c r="BX523" i="82"/>
  <c r="BX395" i="82"/>
  <c r="BU259" i="82"/>
  <c r="BU131" i="82"/>
  <c r="BU961" i="82"/>
  <c r="BU641" i="82"/>
  <c r="BU481" i="82"/>
  <c r="BW321" i="82"/>
  <c r="BX193" i="82"/>
  <c r="BX97" i="82"/>
  <c r="BV693" i="82"/>
  <c r="BU853" i="82"/>
  <c r="BU757" i="82"/>
  <c r="BU669" i="82"/>
  <c r="BU557" i="82"/>
  <c r="BU437" i="82"/>
  <c r="BU333" i="82"/>
  <c r="BX213" i="82"/>
  <c r="BU85" i="82"/>
  <c r="BX954" i="82"/>
  <c r="BW850" i="82"/>
  <c r="BV682" i="82"/>
  <c r="BV578" i="82"/>
  <c r="BX482" i="82"/>
  <c r="BX394" i="82"/>
  <c r="BW282" i="82"/>
  <c r="BV162" i="82"/>
  <c r="BW18" i="82"/>
  <c r="BX800" i="82"/>
  <c r="BW941" i="82"/>
  <c r="BW821" i="82"/>
  <c r="BV661" i="82"/>
  <c r="BX533" i="82"/>
  <c r="BX413" i="82"/>
  <c r="BX325" i="82"/>
  <c r="BU197" i="82"/>
  <c r="BX69" i="82"/>
  <c r="BX930" i="82"/>
  <c r="BW874" i="82"/>
  <c r="BV794" i="82"/>
  <c r="BX714" i="82"/>
  <c r="BV658" i="82"/>
  <c r="BV602" i="82"/>
  <c r="BV546" i="82"/>
  <c r="BX490" i="82"/>
  <c r="BX426" i="82"/>
  <c r="BX370" i="82"/>
  <c r="BX330" i="82"/>
  <c r="BW274" i="82"/>
  <c r="BV218" i="82"/>
  <c r="BV170" i="82"/>
  <c r="BX114" i="82"/>
  <c r="BV58" i="82"/>
  <c r="BV953" i="82"/>
  <c r="BX889" i="82"/>
  <c r="BV825" i="82"/>
  <c r="BV761" i="82"/>
  <c r="BW697" i="82"/>
  <c r="BW633" i="82"/>
  <c r="BW569" i="82"/>
  <c r="BV505" i="82"/>
  <c r="BV441" i="82"/>
  <c r="BV377" i="82"/>
  <c r="BV313" i="82"/>
  <c r="BV249" i="82"/>
  <c r="BV185" i="82"/>
  <c r="BV121" i="82"/>
  <c r="BV917" i="82"/>
  <c r="BV765" i="82"/>
  <c r="BW637" i="82"/>
  <c r="BV509" i="82"/>
  <c r="BV397" i="82"/>
  <c r="BV293" i="82"/>
  <c r="BV189" i="82"/>
  <c r="BV77" i="82"/>
  <c r="BV970" i="82"/>
  <c r="BX882" i="82"/>
  <c r="BW826" i="82"/>
  <c r="BV730" i="82"/>
  <c r="BW674" i="82"/>
  <c r="BW618" i="82"/>
  <c r="BW554" i="82"/>
  <c r="BU498" i="82"/>
  <c r="BU434" i="82"/>
  <c r="BU378" i="82"/>
  <c r="BX322" i="82"/>
  <c r="BX266" i="82"/>
  <c r="BW202" i="82"/>
  <c r="BW154" i="82"/>
  <c r="BU98" i="82"/>
  <c r="BW50" i="82"/>
  <c r="BU57" i="82"/>
  <c r="BW909" i="82"/>
  <c r="BX773" i="82"/>
  <c r="BV645" i="82"/>
  <c r="BX525" i="82"/>
  <c r="BX381" i="82"/>
  <c r="BU221" i="82"/>
  <c r="BX109" i="82"/>
  <c r="BX922" i="82"/>
  <c r="BW866" i="82"/>
  <c r="BV778" i="82"/>
  <c r="BU698" i="82"/>
  <c r="BU642" i="82"/>
  <c r="BU586" i="82"/>
  <c r="BW530" i="82"/>
  <c r="BW474" i="82"/>
  <c r="BW418" i="82"/>
  <c r="BW346" i="82"/>
  <c r="BU290" i="82"/>
  <c r="BU242" i="82"/>
  <c r="BU178" i="82"/>
  <c r="BW130" i="82"/>
  <c r="BV66" i="82"/>
  <c r="BW26" i="82"/>
  <c r="BX952" i="82"/>
  <c r="BW975" i="82"/>
  <c r="BX959" i="82"/>
  <c r="BW943" i="82"/>
  <c r="BX927" i="82"/>
  <c r="BW911" i="82"/>
  <c r="BW895" i="82"/>
  <c r="BX879" i="82"/>
  <c r="BX863" i="82"/>
  <c r="BW847" i="82"/>
  <c r="BW831" i="82"/>
  <c r="BX815" i="82"/>
  <c r="BW799" i="82"/>
  <c r="BX783" i="82"/>
  <c r="BX767" i="82"/>
  <c r="BX751" i="82"/>
  <c r="BX735" i="82"/>
  <c r="BX719" i="82"/>
  <c r="BV703" i="82"/>
  <c r="BV687" i="82"/>
  <c r="BV671" i="82"/>
  <c r="BV655" i="82"/>
  <c r="BV639" i="82"/>
  <c r="BV623" i="82"/>
  <c r="BV607" i="82"/>
  <c r="BV591" i="82"/>
  <c r="BV575" i="82"/>
  <c r="BV559" i="82"/>
  <c r="BV543" i="82"/>
  <c r="BX527" i="82"/>
  <c r="BX511" i="82"/>
  <c r="BX495" i="82"/>
  <c r="BX479" i="82"/>
  <c r="BX463" i="82"/>
  <c r="BX447" i="82"/>
  <c r="BX431" i="82"/>
  <c r="BX415" i="82"/>
  <c r="BX399" i="82"/>
  <c r="BX383" i="82"/>
  <c r="BX367" i="82"/>
  <c r="BX351" i="82"/>
  <c r="BX335" i="82"/>
  <c r="BX319" i="82"/>
  <c r="BU822" i="82"/>
  <c r="BW891" i="82"/>
  <c r="BX763" i="82"/>
  <c r="BV635" i="82"/>
  <c r="BX507" i="82"/>
  <c r="BX379" i="82"/>
  <c r="BU243" i="82"/>
  <c r="BU115" i="82"/>
  <c r="BU897" i="82"/>
  <c r="BX641" i="82"/>
  <c r="BU449" i="82"/>
  <c r="BU289" i="82"/>
  <c r="BW193" i="82"/>
  <c r="BW97" i="82"/>
  <c r="BV957" i="82"/>
  <c r="BX853" i="82"/>
  <c r="BV757" i="82"/>
  <c r="BW669" i="82"/>
  <c r="BW557" i="82"/>
  <c r="BV437" i="82"/>
  <c r="BV333" i="82"/>
  <c r="BV213" i="82"/>
  <c r="BV85" i="82"/>
  <c r="BV954" i="82"/>
  <c r="BX802" i="82"/>
  <c r="BW682" i="82"/>
  <c r="BW578" i="82"/>
  <c r="BU482" i="82"/>
  <c r="BU394" i="82"/>
  <c r="BX282" i="82"/>
  <c r="BW162" i="82"/>
  <c r="BV18" i="82"/>
  <c r="BX768" i="82"/>
  <c r="BU877" i="82"/>
  <c r="BU733" i="82"/>
  <c r="BU597" i="82"/>
  <c r="BU469" i="82"/>
  <c r="BU365" i="82"/>
  <c r="BU261" i="82"/>
  <c r="BU125" i="82"/>
  <c r="BW29" i="82"/>
  <c r="BV930" i="82"/>
  <c r="BX842" i="82"/>
  <c r="BW794" i="82"/>
  <c r="BV714" i="82"/>
  <c r="BW658" i="82"/>
  <c r="BW602" i="82"/>
  <c r="BW546" i="82"/>
  <c r="BU490" i="82"/>
  <c r="BU426" i="82"/>
  <c r="BU370" i="82"/>
  <c r="BU330" i="82"/>
  <c r="BX274" i="82"/>
  <c r="BW218" i="82"/>
  <c r="BW170" i="82"/>
  <c r="BU114" i="82"/>
  <c r="BW58" i="82"/>
  <c r="BW953" i="82"/>
  <c r="BV889" i="82"/>
  <c r="BW825" i="82"/>
  <c r="BW761" i="82"/>
  <c r="BX697" i="82"/>
  <c r="BX633" i="82"/>
  <c r="BX569" i="82"/>
  <c r="BW505" i="82"/>
  <c r="BW441" i="82"/>
  <c r="BW377" i="82"/>
  <c r="BW313" i="82"/>
  <c r="BW249" i="82"/>
  <c r="BW185" i="82"/>
  <c r="BW121" i="82"/>
  <c r="BX917" i="82"/>
  <c r="BW765" i="82"/>
  <c r="BX637" i="82"/>
  <c r="BW509" i="82"/>
  <c r="BW397" i="82"/>
  <c r="BW293" i="82"/>
  <c r="BW189" i="82"/>
  <c r="BX77" i="82"/>
  <c r="BW970" i="82"/>
  <c r="BV882" i="82"/>
  <c r="BX786" i="82"/>
  <c r="BW730" i="82"/>
  <c r="BX674" i="82"/>
  <c r="BX618" i="82"/>
  <c r="BX554" i="82"/>
  <c r="BV498" i="82"/>
  <c r="BV434" i="82"/>
  <c r="BV378" i="82"/>
  <c r="BV322" i="82"/>
  <c r="BV266" i="82"/>
  <c r="BX202" i="82"/>
  <c r="BX154" i="82"/>
  <c r="BV98" i="82"/>
  <c r="BX50" i="82"/>
  <c r="BV57" i="82"/>
  <c r="BU837" i="82"/>
  <c r="BW709" i="82"/>
  <c r="BU581" i="82"/>
  <c r="BU453" i="82"/>
  <c r="BU277" i="82"/>
  <c r="BX157" i="82"/>
  <c r="BW53" i="82"/>
  <c r="BV922" i="82"/>
  <c r="BX834" i="82"/>
  <c r="BW778" i="82"/>
  <c r="BV698" i="82"/>
  <c r="BV642" i="82"/>
  <c r="BV586" i="82"/>
  <c r="BX530" i="82"/>
  <c r="BX474" i="82"/>
  <c r="BX418" i="82"/>
  <c r="BX346" i="82"/>
  <c r="BW290" i="82"/>
  <c r="BW242" i="82"/>
  <c r="BV178" i="82"/>
  <c r="BX130" i="82"/>
  <c r="BW66" i="82"/>
  <c r="BU26" i="82"/>
  <c r="BX920" i="82"/>
  <c r="BU967" i="82"/>
  <c r="BU951" i="82"/>
  <c r="BU935" i="82"/>
  <c r="BU919" i="82"/>
  <c r="BU903" i="82"/>
  <c r="BU887" i="82"/>
  <c r="BU871" i="82"/>
  <c r="BU855" i="82"/>
  <c r="BU839" i="82"/>
  <c r="BU823" i="82"/>
  <c r="BU807" i="82"/>
  <c r="BU791" i="82"/>
  <c r="BU775" i="82"/>
  <c r="BU759" i="82"/>
  <c r="BU743" i="82"/>
  <c r="BU727" i="82"/>
  <c r="BU711" i="82"/>
  <c r="BU695" i="82"/>
  <c r="BU679" i="82"/>
  <c r="BU663" i="82"/>
  <c r="BU647" i="82"/>
  <c r="BU631" i="82"/>
  <c r="BU615" i="82"/>
  <c r="BU599" i="82"/>
  <c r="BU583" i="82"/>
  <c r="BU567" i="82"/>
  <c r="BU551" i="82"/>
  <c r="BU535" i="82"/>
  <c r="BU519" i="82"/>
  <c r="BU503" i="82"/>
  <c r="BU487" i="82"/>
  <c r="BU471" i="82"/>
  <c r="BU455" i="82"/>
  <c r="BU439" i="82"/>
  <c r="BU423" i="82"/>
  <c r="BU407" i="82"/>
  <c r="BU391" i="82"/>
  <c r="BU375" i="82"/>
  <c r="BU359" i="82"/>
  <c r="BU343" i="82"/>
  <c r="BU327" i="82"/>
  <c r="BU311" i="82"/>
  <c r="BU295" i="82"/>
  <c r="BU279" i="82"/>
  <c r="BU263" i="82"/>
  <c r="BU247" i="82"/>
  <c r="BV231" i="82"/>
  <c r="BX215" i="82"/>
  <c r="BX199" i="82"/>
  <c r="BX183" i="82"/>
  <c r="BX167" i="82"/>
  <c r="BX151" i="82"/>
  <c r="BU135" i="82"/>
  <c r="BU933" i="82"/>
  <c r="BX875" i="82"/>
  <c r="BX747" i="82"/>
  <c r="BV619" i="82"/>
  <c r="BX491" i="82"/>
  <c r="BX363" i="82"/>
  <c r="BX227" i="82"/>
  <c r="BU99" i="82"/>
  <c r="BU833" i="82"/>
  <c r="BU609" i="82"/>
  <c r="BW449" i="82"/>
  <c r="BX289" i="82"/>
  <c r="BX161" i="82"/>
  <c r="BV65" i="82"/>
  <c r="BW957" i="82"/>
  <c r="BV853" i="82"/>
  <c r="BW757" i="82"/>
  <c r="BX669" i="82"/>
  <c r="BX557" i="82"/>
  <c r="BW437" i="82"/>
  <c r="BW333" i="82"/>
  <c r="BW213" i="82"/>
  <c r="BX85" i="82"/>
  <c r="BW954" i="82"/>
  <c r="BV802" i="82"/>
  <c r="BX682" i="82"/>
  <c r="BX578" i="82"/>
  <c r="BV482" i="82"/>
  <c r="BV394" i="82"/>
  <c r="BV282" i="82"/>
  <c r="BX162" i="82"/>
  <c r="BX18" i="82"/>
  <c r="BX736" i="82"/>
  <c r="BV877" i="82"/>
  <c r="BV733" i="82"/>
  <c r="BW597" i="82"/>
  <c r="BV469" i="82"/>
  <c r="BV365" i="82"/>
  <c r="BV261" i="82"/>
  <c r="BV125" i="82"/>
  <c r="BU29" i="82"/>
  <c r="BW930" i="82"/>
  <c r="BV842" i="82"/>
  <c r="BX770" i="82"/>
  <c r="BW714" i="82"/>
  <c r="BX658" i="82"/>
  <c r="BX602" i="82"/>
  <c r="BX546" i="82"/>
  <c r="BV490" i="82"/>
  <c r="BV426" i="82"/>
  <c r="BV370" i="82"/>
  <c r="BV330" i="82"/>
  <c r="BV274" i="82"/>
  <c r="BX218" i="82"/>
  <c r="BX170" i="82"/>
  <c r="BV114" i="82"/>
  <c r="BX58" i="82"/>
  <c r="BX953" i="82"/>
  <c r="BW889" i="82"/>
  <c r="BX825" i="82"/>
  <c r="BX761" i="82"/>
  <c r="BV697" i="82"/>
  <c r="BV633" i="82"/>
  <c r="BV569" i="82"/>
  <c r="BX505" i="82"/>
  <c r="BX441" i="82"/>
  <c r="BX377" i="82"/>
  <c r="BX313" i="82"/>
  <c r="BX249" i="82"/>
  <c r="BU185" i="82"/>
  <c r="BX121" i="82"/>
  <c r="BW917" i="82"/>
  <c r="BX765" i="82"/>
  <c r="BV637" i="82"/>
  <c r="BX509" i="82"/>
  <c r="BX397" i="82"/>
  <c r="BX293" i="82"/>
  <c r="BU189" i="82"/>
  <c r="BW77" i="82"/>
  <c r="BX938" i="82"/>
  <c r="BW882" i="82"/>
  <c r="BV786" i="82"/>
  <c r="BU706" i="82"/>
  <c r="BU650" i="82"/>
  <c r="BU594" i="82"/>
  <c r="BW522" i="82"/>
  <c r="BW466" i="82"/>
  <c r="BW410" i="82"/>
  <c r="BW354" i="82"/>
  <c r="BU298" i="82"/>
  <c r="BU234" i="82"/>
  <c r="BU186" i="82"/>
  <c r="BW122" i="82"/>
  <c r="BW74" i="82"/>
  <c r="BU10" i="82"/>
  <c r="BX856" i="82"/>
  <c r="BV837" i="82"/>
  <c r="BU709" i="82"/>
  <c r="BW581" i="82"/>
  <c r="BV453" i="82"/>
  <c r="BV277" i="82"/>
  <c r="BV157" i="82"/>
  <c r="BU53" i="82"/>
  <c r="BW922" i="82"/>
  <c r="BV834" i="82"/>
  <c r="BX754" i="82"/>
  <c r="BW698" i="82"/>
  <c r="BW642" i="82"/>
  <c r="BW586" i="82"/>
  <c r="BU530" i="82"/>
  <c r="BU474" i="82"/>
  <c r="BU418" i="82"/>
  <c r="BU346" i="82"/>
  <c r="BX290" i="82"/>
  <c r="BX242" i="82"/>
  <c r="BW178" i="82"/>
  <c r="BU130" i="82"/>
  <c r="BU66" i="82"/>
  <c r="BV26" i="82"/>
  <c r="BX888" i="82"/>
  <c r="BV967" i="82"/>
  <c r="BV951" i="82"/>
  <c r="BV935" i="82"/>
  <c r="BV919" i="82"/>
  <c r="BV903" i="82"/>
  <c r="BX887" i="82"/>
  <c r="BV871" i="82"/>
  <c r="BX855" i="82"/>
  <c r="BV839" i="82"/>
  <c r="BV823" i="82"/>
  <c r="BV807" i="82"/>
  <c r="BV791" i="82"/>
  <c r="BV775" i="82"/>
  <c r="BV759" i="82"/>
  <c r="BV743" i="82"/>
  <c r="BU781" i="82"/>
  <c r="BW859" i="82"/>
  <c r="BX731" i="82"/>
  <c r="BV603" i="82"/>
  <c r="BX475" i="82"/>
  <c r="BU339" i="82"/>
  <c r="BX211" i="82"/>
  <c r="BU83" i="82"/>
  <c r="BU769" i="82"/>
  <c r="BU577" i="82"/>
  <c r="BU417" i="82"/>
  <c r="BU257" i="82"/>
  <c r="BW161" i="82"/>
  <c r="BU65" i="82"/>
  <c r="BX957" i="82"/>
  <c r="BW853" i="82"/>
  <c r="BX757" i="82"/>
  <c r="BV669" i="82"/>
  <c r="BV557" i="82"/>
  <c r="BX437" i="82"/>
  <c r="BX333" i="82"/>
  <c r="BU213" i="82"/>
  <c r="BW85" i="82"/>
  <c r="BX898" i="82"/>
  <c r="BW802" i="82"/>
  <c r="BU626" i="82"/>
  <c r="BU538" i="82"/>
  <c r="BW442" i="82"/>
  <c r="BW338" i="82"/>
  <c r="BU226" i="82"/>
  <c r="BW82" i="82"/>
  <c r="BX960" i="82"/>
  <c r="BU954" i="82"/>
  <c r="BW877" i="82"/>
  <c r="BW733" i="82"/>
  <c r="BX597" i="82"/>
  <c r="BW469" i="82"/>
  <c r="BW365" i="82"/>
  <c r="BW261" i="82"/>
  <c r="BW125" i="82"/>
  <c r="BV29" i="82"/>
  <c r="BX906" i="82"/>
  <c r="BW842" i="82"/>
  <c r="BV770" i="82"/>
  <c r="BU690" i="82"/>
  <c r="BU634" i="82"/>
  <c r="BU570" i="82"/>
  <c r="BW514" i="82"/>
  <c r="BW458" i="82"/>
  <c r="BW402" i="82"/>
  <c r="BW362" i="82"/>
  <c r="BU306" i="82"/>
  <c r="BU250" i="82"/>
  <c r="BU194" i="82"/>
  <c r="BW138" i="82"/>
  <c r="BW90" i="82"/>
  <c r="BU34" i="82"/>
  <c r="BU921" i="82"/>
  <c r="BU857" i="82"/>
  <c r="BU793" i="82"/>
  <c r="BU729" i="82"/>
  <c r="BU665" i="82"/>
  <c r="BU601" i="82"/>
  <c r="BU537" i="82"/>
  <c r="BU473" i="82"/>
  <c r="BU409" i="82"/>
  <c r="BU345" i="82"/>
  <c r="BU281" i="82"/>
  <c r="BX217" i="82"/>
  <c r="BX153" i="82"/>
  <c r="BU89" i="82"/>
  <c r="BU829" i="82"/>
  <c r="BU701" i="82"/>
  <c r="BU573" i="82"/>
  <c r="BU445" i="82"/>
  <c r="BU341" i="82"/>
  <c r="BU237" i="82"/>
  <c r="BX141" i="82"/>
  <c r="BW21" i="82"/>
  <c r="BV938" i="82"/>
  <c r="BX858" i="82"/>
  <c r="BW786" i="82"/>
  <c r="BV706" i="82"/>
  <c r="BV650" i="82"/>
  <c r="BV594" i="82"/>
  <c r="BX522" i="82"/>
  <c r="BX466" i="82"/>
  <c r="BX410" i="82"/>
  <c r="BX354" i="82"/>
  <c r="BW298" i="82"/>
  <c r="BW234" i="82"/>
  <c r="BV186" i="82"/>
  <c r="BX122" i="82"/>
  <c r="BX74" i="82"/>
  <c r="BW10" i="82"/>
  <c r="BX824" i="82"/>
  <c r="BW837" i="82"/>
  <c r="BV709" i="82"/>
  <c r="BX581" i="82"/>
  <c r="BW453" i="82"/>
  <c r="BW277" i="82"/>
  <c r="BW157" i="82"/>
  <c r="BV53" i="82"/>
  <c r="BX890" i="82"/>
  <c r="BW834" i="82"/>
  <c r="BV754" i="82"/>
  <c r="BX698" i="82"/>
  <c r="BX642" i="82"/>
  <c r="BX586" i="82"/>
  <c r="BV530" i="82"/>
  <c r="BV474" i="82"/>
  <c r="BV418" i="82"/>
  <c r="BV346" i="82"/>
  <c r="BV290" i="82"/>
  <c r="BV242" i="82"/>
  <c r="BX178" i="82"/>
  <c r="BV130" i="82"/>
  <c r="BX66" i="82"/>
  <c r="BX26" i="82"/>
  <c r="BX792" i="82"/>
  <c r="BX967" i="82"/>
  <c r="BX951" i="82"/>
  <c r="BX935" i="82"/>
  <c r="BW919" i="82"/>
  <c r="BX903" i="82"/>
  <c r="BV887" i="82"/>
  <c r="BW871" i="82"/>
  <c r="BV855" i="82"/>
  <c r="BW839" i="82"/>
  <c r="BW823" i="82"/>
  <c r="BW807" i="82"/>
  <c r="BW791" i="82"/>
  <c r="BW775" i="82"/>
  <c r="BW759" i="82"/>
  <c r="BW743" i="82"/>
  <c r="BW727" i="82"/>
  <c r="BW711" i="82"/>
  <c r="BX695" i="82"/>
  <c r="BX679" i="82"/>
  <c r="BX663" i="82"/>
  <c r="BX647" i="82"/>
  <c r="BX631" i="82"/>
  <c r="BX615" i="82"/>
  <c r="BX599" i="82"/>
  <c r="BX583" i="82"/>
  <c r="BX567" i="82"/>
  <c r="BX551" i="82"/>
  <c r="BW535" i="82"/>
  <c r="BW519" i="82"/>
  <c r="BW503" i="82"/>
  <c r="BW487" i="82"/>
  <c r="BW471" i="82"/>
  <c r="BW455" i="82"/>
  <c r="BW439" i="82"/>
  <c r="BW423" i="82"/>
  <c r="BW407" i="82"/>
  <c r="BW391" i="82"/>
  <c r="BW375" i="82"/>
  <c r="BW629" i="82"/>
  <c r="BW971" i="82"/>
  <c r="BX843" i="82"/>
  <c r="BX715" i="82"/>
  <c r="BV587" i="82"/>
  <c r="BX459" i="82"/>
  <c r="BU323" i="82"/>
  <c r="BX195" i="82"/>
  <c r="BV67" i="82"/>
  <c r="BU737" i="82"/>
  <c r="BX577" i="82"/>
  <c r="BU385" i="82"/>
  <c r="BW257" i="82"/>
  <c r="BU161" i="82"/>
  <c r="BX65" i="82"/>
  <c r="BU901" i="82"/>
  <c r="BU813" i="82"/>
  <c r="BU725" i="82"/>
  <c r="BU621" i="82"/>
  <c r="BU501" i="82"/>
  <c r="BU389" i="82"/>
  <c r="BU269" i="82"/>
  <c r="BX149" i="82"/>
  <c r="BW37" i="82"/>
  <c r="BV898" i="82"/>
  <c r="BX746" i="82"/>
  <c r="BV626" i="82"/>
  <c r="BV538" i="82"/>
  <c r="BX442" i="82"/>
  <c r="BX338" i="82"/>
  <c r="BV226" i="82"/>
  <c r="BX82" i="82"/>
  <c r="BX928" i="82"/>
  <c r="BU746" i="82"/>
  <c r="BX877" i="82"/>
  <c r="BX733" i="82"/>
  <c r="BV597" i="82"/>
  <c r="BX469" i="82"/>
  <c r="BX365" i="82"/>
  <c r="BX261" i="82"/>
  <c r="BX125" i="82"/>
  <c r="BX29" i="82"/>
  <c r="BV906" i="82"/>
  <c r="BX818" i="82"/>
  <c r="BW770" i="82"/>
  <c r="BV690" i="82"/>
  <c r="BV634" i="82"/>
  <c r="BV570" i="82"/>
  <c r="BX514" i="82"/>
  <c r="BX458" i="82"/>
  <c r="BX402" i="82"/>
  <c r="BX362" i="82"/>
  <c r="BW306" i="82"/>
  <c r="BW250" i="82"/>
  <c r="BV194" i="82"/>
  <c r="BX138" i="82"/>
  <c r="BX90" i="82"/>
  <c r="BV34" i="82"/>
  <c r="BV921" i="82"/>
  <c r="BX857" i="82"/>
  <c r="BV793" i="82"/>
  <c r="BV729" i="82"/>
  <c r="BW665" i="82"/>
  <c r="BW601" i="82"/>
  <c r="BV537" i="82"/>
  <c r="BV473" i="82"/>
  <c r="BV409" i="82"/>
  <c r="BV345" i="82"/>
  <c r="BV281" i="82"/>
  <c r="BV217" i="82"/>
  <c r="BV153" i="82"/>
  <c r="BV89" i="82"/>
  <c r="BV829" i="82"/>
  <c r="BW701" i="82"/>
  <c r="BW573" i="82"/>
  <c r="BV445" i="82"/>
  <c r="BV341" i="82"/>
  <c r="BV237" i="82"/>
  <c r="BV141" i="82"/>
  <c r="BU21" i="82"/>
  <c r="BW938" i="82"/>
  <c r="BV858" i="82"/>
  <c r="BX762" i="82"/>
  <c r="BW706" i="82"/>
  <c r="BW650" i="82"/>
  <c r="BW594" i="82"/>
  <c r="BU522" i="82"/>
  <c r="BU466" i="82"/>
  <c r="BU410" i="82"/>
  <c r="BU354" i="82"/>
  <c r="BX298" i="82"/>
  <c r="BX234" i="82"/>
  <c r="BW186" i="82"/>
  <c r="BU122" i="82"/>
  <c r="BV74" i="82"/>
  <c r="BX10" i="82"/>
  <c r="BX728" i="82"/>
  <c r="BX837" i="82"/>
  <c r="BX709" i="82"/>
  <c r="BV581" i="82"/>
  <c r="BX453" i="82"/>
  <c r="BX277" i="82"/>
  <c r="BU157" i="82"/>
  <c r="BX53" i="82"/>
  <c r="BV890" i="82"/>
  <c r="BX810" i="82"/>
  <c r="BW754" i="82"/>
  <c r="BU666" i="82"/>
  <c r="BU610" i="82"/>
  <c r="BU562" i="82"/>
  <c r="BW506" i="82"/>
  <c r="BW450" i="82"/>
  <c r="BW386" i="82"/>
  <c r="BU314" i="82"/>
  <c r="BU258" i="82"/>
  <c r="BU210" i="82"/>
  <c r="BU146" i="82"/>
  <c r="BW106" i="82"/>
  <c r="BU42" i="82"/>
  <c r="BW25" i="82"/>
  <c r="BX760" i="82"/>
  <c r="BW967" i="82"/>
  <c r="BW951" i="82"/>
  <c r="BW935" i="82"/>
  <c r="BX919" i="82"/>
  <c r="BW903" i="82"/>
  <c r="BW887" i="82"/>
  <c r="BX871" i="82"/>
  <c r="BW855" i="82"/>
  <c r="BX839" i="82"/>
  <c r="BX823" i="82"/>
  <c r="BX807" i="82"/>
  <c r="BX791" i="82"/>
  <c r="BX775" i="82"/>
  <c r="BX759" i="82"/>
  <c r="BX743" i="82"/>
  <c r="BX727" i="82"/>
  <c r="BX711" i="82"/>
  <c r="BV695" i="82"/>
  <c r="BV679" i="82"/>
  <c r="BV663" i="82"/>
  <c r="BV647" i="82"/>
  <c r="BV631" i="82"/>
  <c r="BV615" i="82"/>
  <c r="BV599" i="82"/>
  <c r="BV583" i="82"/>
  <c r="BV567" i="82"/>
  <c r="BV551" i="82"/>
  <c r="BX535" i="82"/>
  <c r="BX519" i="82"/>
  <c r="BX503" i="82"/>
  <c r="BX487" i="82"/>
  <c r="BX471" i="82"/>
  <c r="BX455" i="82"/>
  <c r="BX439" i="82"/>
  <c r="BX423" i="82"/>
  <c r="BX407" i="82"/>
  <c r="BX391" i="82"/>
  <c r="BX375" i="82"/>
  <c r="BX359" i="82"/>
  <c r="BX343" i="82"/>
  <c r="BX327" i="82"/>
  <c r="BX311" i="82"/>
  <c r="BX295" i="82"/>
  <c r="BX279" i="82"/>
  <c r="BX263" i="82"/>
  <c r="BX247" i="82"/>
  <c r="BX231" i="82"/>
  <c r="BU215" i="82"/>
  <c r="BU199" i="82"/>
  <c r="BV477" i="82"/>
  <c r="BX955" i="82"/>
  <c r="BW827" i="82"/>
  <c r="BV699" i="82"/>
  <c r="BV571" i="82"/>
  <c r="BX443" i="82"/>
  <c r="BU307" i="82"/>
  <c r="BX179" i="82"/>
  <c r="BW51" i="82"/>
  <c r="BU705" i="82"/>
  <c r="BU545" i="82"/>
  <c r="BW385" i="82"/>
  <c r="BX225" i="82"/>
  <c r="BU129" i="82"/>
  <c r="BW33" i="82"/>
  <c r="BV901" i="82"/>
  <c r="BV813" i="82"/>
  <c r="BV725" i="82"/>
  <c r="BW621" i="82"/>
  <c r="BV501" i="82"/>
  <c r="BV389" i="82"/>
  <c r="BV269" i="82"/>
  <c r="BV149" i="82"/>
  <c r="BU37" i="82"/>
  <c r="BW898" i="82"/>
  <c r="BV746" i="82"/>
  <c r="BW626" i="82"/>
  <c r="BW538" i="82"/>
  <c r="BU442" i="82"/>
  <c r="BU338" i="82"/>
  <c r="BW226" i="82"/>
  <c r="BU82" i="82"/>
  <c r="BX896" i="82"/>
  <c r="BU941" i="82"/>
  <c r="BU821" i="82"/>
  <c r="BU661" i="82"/>
  <c r="BU533" i="82"/>
  <c r="BU413" i="82"/>
  <c r="BU325" i="82"/>
  <c r="BX197" i="82"/>
  <c r="BV69" i="82"/>
  <c r="BX962" i="82"/>
  <c r="BW906" i="82"/>
  <c r="BV818" i="82"/>
  <c r="BX738" i="82"/>
  <c r="BW690" i="82"/>
  <c r="BW634" i="82"/>
  <c r="BW570" i="82"/>
  <c r="BU514" i="82"/>
  <c r="BU458" i="82"/>
  <c r="BU402" i="82"/>
  <c r="BU362" i="82"/>
  <c r="BX306" i="82"/>
  <c r="BX250" i="82"/>
  <c r="BW194" i="82"/>
  <c r="BU138" i="82"/>
  <c r="BV90" i="82"/>
  <c r="BW34" i="82"/>
  <c r="BW921" i="82"/>
  <c r="BV857" i="82"/>
  <c r="BW793" i="82"/>
  <c r="BW729" i="82"/>
  <c r="BX665" i="82"/>
  <c r="BX601" i="82"/>
  <c r="BW537" i="82"/>
  <c r="BW473" i="82"/>
  <c r="BW409" i="82"/>
  <c r="BW345" i="82"/>
  <c r="BW281" i="82"/>
  <c r="BW217" i="82"/>
  <c r="BW153" i="82"/>
  <c r="BX89" i="82"/>
  <c r="BX829" i="82"/>
  <c r="BX701" i="82"/>
  <c r="BX573" i="82"/>
  <c r="BW445" i="82"/>
  <c r="BW341" i="82"/>
  <c r="BW237" i="82"/>
  <c r="BW141" i="82"/>
  <c r="BV21" i="82"/>
  <c r="BX914" i="82"/>
  <c r="BW858" i="82"/>
  <c r="BV762" i="82"/>
  <c r="BX706" i="82"/>
  <c r="BX650" i="82"/>
  <c r="BX594" i="82"/>
  <c r="BV522" i="82"/>
  <c r="BV466" i="82"/>
  <c r="BV410" i="82"/>
  <c r="BV354" i="82"/>
  <c r="BV298" i="82"/>
  <c r="BV234" i="82"/>
  <c r="BX186" i="82"/>
  <c r="BV122" i="82"/>
  <c r="BU74" i="82"/>
  <c r="BV10" i="82"/>
  <c r="BU909" i="82"/>
  <c r="BU773" i="82"/>
  <c r="BU645" i="82"/>
  <c r="BU525" i="82"/>
  <c r="BU381" i="82"/>
  <c r="BX221" i="82"/>
  <c r="BU109" i="82"/>
  <c r="BX946" i="82"/>
  <c r="BW890" i="82"/>
  <c r="BV810" i="82"/>
  <c r="BX722" i="82"/>
  <c r="BV666" i="82"/>
  <c r="BV610" i="82"/>
  <c r="BV562" i="82"/>
  <c r="BX506" i="82"/>
  <c r="BX450" i="82"/>
  <c r="BX386" i="82"/>
  <c r="BW314" i="82"/>
  <c r="BW258" i="82"/>
  <c r="BV210" i="82"/>
  <c r="BV146" i="82"/>
  <c r="BX106" i="82"/>
  <c r="BV42" i="82"/>
  <c r="BX25" i="82"/>
  <c r="BU975" i="82"/>
  <c r="BU959" i="82"/>
  <c r="BU943" i="82"/>
  <c r="BU927" i="82"/>
  <c r="BU911" i="82"/>
  <c r="BU895" i="82"/>
  <c r="BU879" i="82"/>
  <c r="BU863" i="82"/>
  <c r="BU847" i="82"/>
  <c r="BU831" i="82"/>
  <c r="BU815" i="82"/>
  <c r="BU799" i="82"/>
  <c r="BU783" i="82"/>
  <c r="BU767" i="82"/>
  <c r="BU751" i="82"/>
  <c r="BU735" i="82"/>
  <c r="BU719" i="82"/>
  <c r="BU703" i="82"/>
  <c r="BU687" i="82"/>
  <c r="BU671" i="82"/>
  <c r="BU655" i="82"/>
  <c r="BU639" i="82"/>
  <c r="BU623" i="82"/>
  <c r="BU607" i="82"/>
  <c r="BU591" i="82"/>
  <c r="BU575" i="82"/>
  <c r="BU559" i="82"/>
  <c r="BU543" i="82"/>
  <c r="BU527" i="82"/>
  <c r="BU511" i="82"/>
  <c r="BU495" i="82"/>
  <c r="BU479" i="82"/>
  <c r="BU463" i="82"/>
  <c r="BU447" i="82"/>
  <c r="BU431" i="82"/>
  <c r="BU415" i="82"/>
  <c r="BU399" i="82"/>
  <c r="BV357" i="82"/>
  <c r="BW939" i="82"/>
  <c r="BX811" i="82"/>
  <c r="BV683" i="82"/>
  <c r="BV555" i="82"/>
  <c r="BX427" i="82"/>
  <c r="BU291" i="82"/>
  <c r="BX163" i="82"/>
  <c r="BW35" i="82"/>
  <c r="BX705" i="82"/>
  <c r="BU513" i="82"/>
  <c r="BU353" i="82"/>
  <c r="BW225" i="82"/>
  <c r="BW129" i="82"/>
  <c r="BV33" i="82"/>
  <c r="BX901" i="82"/>
  <c r="BW813" i="82"/>
  <c r="BW725" i="82"/>
  <c r="BX621" i="82"/>
  <c r="BW501" i="82"/>
  <c r="BW389" i="82"/>
  <c r="BW269" i="82"/>
  <c r="BW149" i="82"/>
  <c r="BV37" i="82"/>
  <c r="BX850" i="82"/>
  <c r="BW746" i="82"/>
  <c r="BX626" i="82"/>
  <c r="BX538" i="82"/>
  <c r="BV442" i="82"/>
  <c r="BV338" i="82"/>
  <c r="BX226" i="82"/>
  <c r="BV82" i="82"/>
  <c r="BX864" i="82"/>
  <c r="BV941" i="82"/>
  <c r="BV821" i="82"/>
  <c r="BW661" i="82"/>
  <c r="BV533" i="82"/>
  <c r="BV413" i="82"/>
  <c r="BV325" i="82"/>
  <c r="BV197" i="82"/>
  <c r="BW69" i="82"/>
  <c r="BV962" i="82"/>
  <c r="BX874" i="82"/>
  <c r="BW818" i="82"/>
  <c r="BV738" i="82"/>
  <c r="BX690" i="82"/>
  <c r="BX634" i="82"/>
  <c r="BX570" i="82"/>
  <c r="BV514" i="82"/>
  <c r="BV458" i="82"/>
  <c r="BV402" i="82"/>
  <c r="BV362" i="82"/>
  <c r="BV306" i="82"/>
  <c r="BV250" i="82"/>
  <c r="BX194" i="82"/>
  <c r="BV138" i="82"/>
  <c r="BU90" i="82"/>
  <c r="BX34" i="82"/>
  <c r="BX921" i="82"/>
  <c r="BW857" i="82"/>
  <c r="BX793" i="82"/>
  <c r="BX729" i="82"/>
  <c r="BV665" i="82"/>
  <c r="BV601" i="82"/>
  <c r="BX537" i="82"/>
  <c r="BX473" i="82"/>
  <c r="BX409" i="82"/>
  <c r="BX345" i="82"/>
  <c r="BX281" i="82"/>
  <c r="BU217" i="82"/>
  <c r="BU153" i="82"/>
  <c r="BW89" i="82"/>
  <c r="BW829" i="82"/>
  <c r="BV701" i="82"/>
  <c r="BV573" i="82"/>
  <c r="BX445" i="82"/>
  <c r="BX341" i="82"/>
  <c r="BX237" i="82"/>
  <c r="BU141" i="82"/>
  <c r="BX21" i="82"/>
  <c r="BV914" i="82"/>
  <c r="BX826" i="82"/>
  <c r="BW762" i="82"/>
  <c r="BU674" i="82"/>
  <c r="BU618" i="82"/>
  <c r="BU554" i="82"/>
  <c r="BW498" i="82"/>
  <c r="BW434" i="82"/>
  <c r="BW378" i="82"/>
  <c r="BU322" i="82"/>
  <c r="BU266" i="82"/>
  <c r="BU202" i="82"/>
  <c r="BU154" i="82"/>
  <c r="BW98" i="82"/>
  <c r="BU50" i="82"/>
  <c r="BW57" i="82"/>
  <c r="BV909" i="82"/>
  <c r="BV773" i="82"/>
  <c r="BW645" i="82"/>
  <c r="BV525" i="82"/>
  <c r="BV381" i="82"/>
  <c r="BV221" i="82"/>
  <c r="BV109" i="82"/>
  <c r="BV946" i="82"/>
  <c r="BX866" i="82"/>
  <c r="BW810" i="82"/>
  <c r="BV722" i="82"/>
  <c r="BW666" i="82"/>
  <c r="BW610" i="82"/>
  <c r="BW562" i="82"/>
  <c r="BU506" i="82"/>
  <c r="BU450" i="82"/>
  <c r="BU386" i="82"/>
  <c r="BX314" i="82"/>
  <c r="BX258" i="82"/>
  <c r="BW210" i="82"/>
  <c r="BW146" i="82"/>
  <c r="BU106" i="82"/>
  <c r="BX42" i="82"/>
  <c r="BV25" i="82"/>
  <c r="BV975" i="82"/>
  <c r="BV959" i="82"/>
  <c r="BV943" i="82"/>
  <c r="BV927" i="82"/>
  <c r="BV911" i="82"/>
  <c r="BV895" i="82"/>
  <c r="BV879" i="82"/>
  <c r="BV863" i="82"/>
  <c r="BV847" i="82"/>
  <c r="BV831" i="82"/>
  <c r="BV815" i="82"/>
  <c r="BX799" i="82"/>
  <c r="BV783" i="82"/>
  <c r="BV767" i="82"/>
  <c r="BV751" i="82"/>
  <c r="BV735" i="82"/>
  <c r="BV719" i="82"/>
  <c r="BW703" i="82"/>
  <c r="BW687" i="82"/>
  <c r="BW671" i="82"/>
  <c r="BW655" i="82"/>
  <c r="BW639" i="82"/>
  <c r="BW623" i="82"/>
  <c r="BW607" i="82"/>
  <c r="BW591" i="82"/>
  <c r="BW575" i="82"/>
  <c r="BW559" i="82"/>
  <c r="BW543" i="82"/>
  <c r="BV527" i="82"/>
  <c r="BV511" i="82"/>
  <c r="BV495" i="82"/>
  <c r="BV479" i="82"/>
  <c r="BV463" i="82"/>
  <c r="BV447" i="82"/>
  <c r="BV431" i="82"/>
  <c r="BV415" i="82"/>
  <c r="BV399" i="82"/>
  <c r="BV383" i="82"/>
  <c r="BV367" i="82"/>
  <c r="BV351" i="82"/>
  <c r="BV335" i="82"/>
  <c r="BV319" i="82"/>
  <c r="BV303" i="82"/>
  <c r="BV287" i="82"/>
  <c r="BV271" i="82"/>
  <c r="BV64" i="82"/>
  <c r="BW136" i="82"/>
  <c r="BU184" i="82"/>
  <c r="BU232" i="82"/>
  <c r="BU272" i="82"/>
  <c r="BU312" i="82"/>
  <c r="BW352" i="82"/>
  <c r="BW400" i="82"/>
  <c r="BW432" i="82"/>
  <c r="BW480" i="82"/>
  <c r="BW520" i="82"/>
  <c r="BU552" i="82"/>
  <c r="BU600" i="82"/>
  <c r="BU648" i="82"/>
  <c r="BU696" i="82"/>
  <c r="BV40" i="82"/>
  <c r="BV72" i="82"/>
  <c r="BW112" i="82"/>
  <c r="BU160" i="82"/>
  <c r="BU200" i="82"/>
  <c r="BU240" i="82"/>
  <c r="BU304" i="82"/>
  <c r="BW360" i="82"/>
  <c r="BW416" i="82"/>
  <c r="BW464" i="82"/>
  <c r="BW512" i="82"/>
  <c r="BU560" i="82"/>
  <c r="BU608" i="82"/>
  <c r="BU656" i="82"/>
  <c r="BU704" i="82"/>
  <c r="BV32" i="82"/>
  <c r="BW80" i="82"/>
  <c r="BW120" i="82"/>
  <c r="BU168" i="82"/>
  <c r="BU224" i="82"/>
  <c r="BU280" i="82"/>
  <c r="BU320" i="82"/>
  <c r="BW368" i="82"/>
  <c r="BW424" i="82"/>
  <c r="BW472" i="82"/>
  <c r="BU544" i="82"/>
  <c r="BU592" i="82"/>
  <c r="BU640" i="82"/>
  <c r="BU688" i="82"/>
  <c r="BV768" i="82"/>
  <c r="BV832" i="82"/>
  <c r="BV896" i="82"/>
  <c r="BV960" i="82"/>
  <c r="BW752" i="82"/>
  <c r="BW816" i="82"/>
  <c r="BW880" i="82"/>
  <c r="BW944" i="82"/>
  <c r="BU766" i="82"/>
  <c r="BU894" i="82"/>
  <c r="BX808" i="82"/>
  <c r="BW84" i="82"/>
  <c r="BX84" i="82"/>
  <c r="BU84" i="82"/>
  <c r="BV84" i="82"/>
  <c r="BU212" i="82"/>
  <c r="BV212" i="82"/>
  <c r="BW212" i="82"/>
  <c r="BX212" i="82"/>
  <c r="BW332" i="82"/>
  <c r="BX332" i="82"/>
  <c r="BU332" i="82"/>
  <c r="BV332" i="82"/>
  <c r="BW452" i="82"/>
  <c r="BX452" i="82"/>
  <c r="BU452" i="82"/>
  <c r="BV452" i="82"/>
  <c r="BU580" i="82"/>
  <c r="BV580" i="82"/>
  <c r="BW580" i="82"/>
  <c r="BX580" i="82"/>
  <c r="BU700" i="82"/>
  <c r="BV700" i="82"/>
  <c r="BW700" i="82"/>
  <c r="BX700" i="82"/>
  <c r="BX828" i="82"/>
  <c r="BV828" i="82"/>
  <c r="BW828" i="82"/>
  <c r="BU828" i="82"/>
  <c r="BX948" i="82"/>
  <c r="BV948" i="82"/>
  <c r="BW948" i="82"/>
  <c r="BU948" i="82"/>
  <c r="BV101" i="82"/>
  <c r="BV229" i="82"/>
  <c r="BV373" i="82"/>
  <c r="BV485" i="82"/>
  <c r="BW613" i="82"/>
  <c r="BV749" i="82"/>
  <c r="BX869" i="82"/>
  <c r="BX973" i="82"/>
  <c r="BX41" i="82"/>
  <c r="BV105" i="82"/>
  <c r="BV169" i="82"/>
  <c r="BV233" i="82"/>
  <c r="BV297" i="82"/>
  <c r="BV361" i="82"/>
  <c r="BV425" i="82"/>
  <c r="BV489" i="82"/>
  <c r="BW553" i="82"/>
  <c r="BW617" i="82"/>
  <c r="BW681" i="82"/>
  <c r="BV745" i="82"/>
  <c r="BV809" i="82"/>
  <c r="BV873" i="82"/>
  <c r="BX937" i="82"/>
  <c r="BU61" i="82"/>
  <c r="BV205" i="82"/>
  <c r="BV493" i="82"/>
  <c r="BW677" i="82"/>
  <c r="BV797" i="82"/>
  <c r="BV949" i="82"/>
  <c r="BU818" i="82"/>
  <c r="BU946" i="82"/>
  <c r="BX912" i="82"/>
  <c r="BW14" i="82"/>
  <c r="BV30" i="82"/>
  <c r="BU46" i="82"/>
  <c r="BU62" i="82"/>
  <c r="BV78" i="82"/>
  <c r="BV94" i="82"/>
  <c r="BU110" i="82"/>
  <c r="BU126" i="82"/>
  <c r="BW142" i="82"/>
  <c r="BW158" i="82"/>
  <c r="BW174" i="82"/>
  <c r="BW190" i="82"/>
  <c r="BW206" i="82"/>
  <c r="BW222" i="82"/>
  <c r="BX238" i="82"/>
  <c r="BX254" i="82"/>
  <c r="BX270" i="82"/>
  <c r="BX286" i="82"/>
  <c r="BX302" i="82"/>
  <c r="BX318" i="82"/>
  <c r="BU334" i="82"/>
  <c r="BU350" i="82"/>
  <c r="BU366" i="82"/>
  <c r="BU382" i="82"/>
  <c r="BU398" i="82"/>
  <c r="BU414" i="82"/>
  <c r="BU430" i="82"/>
  <c r="BU446" i="82"/>
  <c r="BU462" i="82"/>
  <c r="BU478" i="82"/>
  <c r="BU494" i="82"/>
  <c r="BU510" i="82"/>
  <c r="BU526" i="82"/>
  <c r="BW542" i="82"/>
  <c r="BW558" i="82"/>
  <c r="BW574" i="82"/>
  <c r="BW590" i="82"/>
  <c r="BW606" i="82"/>
  <c r="BW622" i="82"/>
  <c r="BW638" i="82"/>
  <c r="BW654" i="82"/>
  <c r="BW670" i="82"/>
  <c r="BW686" i="82"/>
  <c r="BW702" i="82"/>
  <c r="BV718" i="82"/>
  <c r="BW742" i="82"/>
  <c r="BX758" i="82"/>
  <c r="BV782" i="82"/>
  <c r="BW806" i="82"/>
  <c r="BX822" i="82"/>
  <c r="BV846" i="82"/>
  <c r="BW870" i="82"/>
  <c r="BX886" i="82"/>
  <c r="BV910" i="82"/>
  <c r="BW934" i="82"/>
  <c r="BX950" i="82"/>
  <c r="BV974" i="82"/>
  <c r="BV117" i="82"/>
  <c r="BV245" i="82"/>
  <c r="BV349" i="82"/>
  <c r="BV461" i="82"/>
  <c r="BW565" i="82"/>
  <c r="BW653" i="82"/>
  <c r="BV789" i="82"/>
  <c r="BV893" i="82"/>
  <c r="BU17" i="82"/>
  <c r="BX81" i="82"/>
  <c r="BW145" i="82"/>
  <c r="BW209" i="82"/>
  <c r="BW273" i="82"/>
  <c r="BW337" i="82"/>
  <c r="BW401" i="82"/>
  <c r="BW465" i="82"/>
  <c r="BW529" i="82"/>
  <c r="BX593" i="82"/>
  <c r="BX657" i="82"/>
  <c r="BW721" i="82"/>
  <c r="BW785" i="82"/>
  <c r="BX849" i="82"/>
  <c r="BX913" i="82"/>
  <c r="BU7" i="82"/>
  <c r="BU23" i="82"/>
  <c r="BX39" i="82"/>
  <c r="BV55" i="82"/>
  <c r="BU71" i="82"/>
  <c r="BX87" i="82"/>
  <c r="BV103" i="82"/>
  <c r="BW119" i="82"/>
  <c r="BW135" i="82"/>
  <c r="BV151" i="82"/>
  <c r="BU175" i="82"/>
  <c r="BW191" i="82"/>
  <c r="BX207" i="82"/>
  <c r="BU231" i="82"/>
  <c r="BV255" i="82"/>
  <c r="BX287" i="82"/>
  <c r="BU319" i="82"/>
  <c r="BV359" i="82"/>
  <c r="BV455" i="82"/>
  <c r="BW583" i="82"/>
  <c r="BV711" i="82"/>
  <c r="BV16" i="82"/>
  <c r="BV104" i="82"/>
  <c r="BX152" i="82"/>
  <c r="BX208" i="82"/>
  <c r="BV256" i="82"/>
  <c r="BV288" i="82"/>
  <c r="BV336" i="82"/>
  <c r="BV376" i="82"/>
  <c r="BV408" i="82"/>
  <c r="BV456" i="82"/>
  <c r="BV496" i="82"/>
  <c r="BV528" i="82"/>
  <c r="BX576" i="82"/>
  <c r="BX624" i="82"/>
  <c r="BX672" i="82"/>
  <c r="BV8" i="82"/>
  <c r="BX56" i="82"/>
  <c r="BV88" i="82"/>
  <c r="BV128" i="82"/>
  <c r="BX176" i="82"/>
  <c r="BX216" i="82"/>
  <c r="BV264" i="82"/>
  <c r="BV328" i="82"/>
  <c r="BV384" i="82"/>
  <c r="BV440" i="82"/>
  <c r="BV488" i="82"/>
  <c r="BV536" i="82"/>
  <c r="BX584" i="82"/>
  <c r="BX632" i="82"/>
  <c r="BX680" i="82"/>
  <c r="BX24" i="82"/>
  <c r="BX48" i="82"/>
  <c r="BV96" i="82"/>
  <c r="BX144" i="82"/>
  <c r="BX192" i="82"/>
  <c r="BV248" i="82"/>
  <c r="BV296" i="82"/>
  <c r="BV344" i="82"/>
  <c r="BV392" i="82"/>
  <c r="BV448" i="82"/>
  <c r="BV504" i="82"/>
  <c r="BX568" i="82"/>
  <c r="BX616" i="82"/>
  <c r="BX664" i="82"/>
  <c r="BV712" i="82"/>
  <c r="BV776" i="82"/>
  <c r="BV840" i="82"/>
  <c r="BV904" i="82"/>
  <c r="BV968" i="82"/>
  <c r="BW760" i="82"/>
  <c r="BW824" i="82"/>
  <c r="BW888" i="82"/>
  <c r="BW952" i="82"/>
  <c r="BU782" i="82"/>
  <c r="BU910" i="82"/>
  <c r="BX840" i="82"/>
  <c r="BW100" i="82"/>
  <c r="BX100" i="82"/>
  <c r="BU100" i="82"/>
  <c r="BV100" i="82"/>
  <c r="BU228" i="82"/>
  <c r="BV228" i="82"/>
  <c r="BW228" i="82"/>
  <c r="BX228" i="82"/>
  <c r="BW348" i="82"/>
  <c r="BX348" i="82"/>
  <c r="BU348" i="82"/>
  <c r="BV348" i="82"/>
  <c r="BW468" i="82"/>
  <c r="BX468" i="82"/>
  <c r="BU468" i="82"/>
  <c r="BV468" i="82"/>
  <c r="BU596" i="82"/>
  <c r="BV596" i="82"/>
  <c r="BW596" i="82"/>
  <c r="BX596" i="82"/>
  <c r="BX716" i="82"/>
  <c r="BV716" i="82"/>
  <c r="BW716" i="82"/>
  <c r="BU716" i="82"/>
  <c r="BX844" i="82"/>
  <c r="BV844" i="82"/>
  <c r="BW844" i="82"/>
  <c r="BU844" i="82"/>
  <c r="BX964" i="82"/>
  <c r="BV964" i="82"/>
  <c r="BW964" i="82"/>
  <c r="BU964" i="82"/>
  <c r="BU101" i="82"/>
  <c r="BX229" i="82"/>
  <c r="BU373" i="82"/>
  <c r="BU485" i="82"/>
  <c r="BU613" i="82"/>
  <c r="BU749" i="82"/>
  <c r="BU869" i="82"/>
  <c r="BU973" i="82"/>
  <c r="BW41" i="82"/>
  <c r="BU105" i="82"/>
  <c r="BX169" i="82"/>
  <c r="BU233" i="82"/>
  <c r="BU297" i="82"/>
  <c r="BU361" i="82"/>
  <c r="BU425" i="82"/>
  <c r="BU489" i="82"/>
  <c r="BU553" i="82"/>
  <c r="BU617" i="82"/>
  <c r="BU681" i="82"/>
  <c r="BU745" i="82"/>
  <c r="BU809" i="82"/>
  <c r="BU873" i="82"/>
  <c r="BU937" i="82"/>
  <c r="BW61" i="82"/>
  <c r="BX205" i="82"/>
  <c r="BU493" i="82"/>
  <c r="BU677" i="82"/>
  <c r="BU797" i="82"/>
  <c r="BU949" i="82"/>
  <c r="BU834" i="82"/>
  <c r="BU962" i="82"/>
  <c r="BX944" i="82"/>
  <c r="BV14" i="82"/>
  <c r="BX30" i="82"/>
  <c r="BX46" i="82"/>
  <c r="BW62" i="82"/>
  <c r="BX78" i="82"/>
  <c r="BX94" i="82"/>
  <c r="BX110" i="82"/>
  <c r="BX126" i="82"/>
  <c r="BV142" i="82"/>
  <c r="BV158" i="82"/>
  <c r="BV174" i="82"/>
  <c r="BV190" i="82"/>
  <c r="BV206" i="82"/>
  <c r="BV222" i="82"/>
  <c r="BW238" i="82"/>
  <c r="BW254" i="82"/>
  <c r="BW270" i="82"/>
  <c r="BW286" i="82"/>
  <c r="BW302" i="82"/>
  <c r="BW318" i="82"/>
  <c r="BX334" i="82"/>
  <c r="BX350" i="82"/>
  <c r="BX366" i="82"/>
  <c r="BX382" i="82"/>
  <c r="BX398" i="82"/>
  <c r="BX414" i="82"/>
  <c r="BX430" i="82"/>
  <c r="BX446" i="82"/>
  <c r="BX462" i="82"/>
  <c r="BX478" i="82"/>
  <c r="BX494" i="82"/>
  <c r="BX510" i="82"/>
  <c r="BX526" i="82"/>
  <c r="BV542" i="82"/>
  <c r="BV558" i="82"/>
  <c r="BV574" i="82"/>
  <c r="BV590" i="82"/>
  <c r="BV606" i="82"/>
  <c r="BV622" i="82"/>
  <c r="BV638" i="82"/>
  <c r="BV654" i="82"/>
  <c r="BV670" i="82"/>
  <c r="BV686" i="82"/>
  <c r="BV702" i="82"/>
  <c r="BX718" i="82"/>
  <c r="BV742" i="82"/>
  <c r="BW766" i="82"/>
  <c r="BX782" i="82"/>
  <c r="BV806" i="82"/>
  <c r="BW830" i="82"/>
  <c r="BX846" i="82"/>
  <c r="BV870" i="82"/>
  <c r="BW894" i="82"/>
  <c r="BX910" i="82"/>
  <c r="BV934" i="82"/>
  <c r="BW958" i="82"/>
  <c r="BX974" i="82"/>
  <c r="BU117" i="82"/>
  <c r="BU245" i="82"/>
  <c r="BU349" i="82"/>
  <c r="BU461" i="82"/>
  <c r="BU565" i="82"/>
  <c r="BU653" i="82"/>
  <c r="BU789" i="82"/>
  <c r="BU893" i="82"/>
  <c r="BX17" i="82"/>
  <c r="BV81" i="82"/>
  <c r="BV145" i="82"/>
  <c r="BV209" i="82"/>
  <c r="BV273" i="82"/>
  <c r="BV337" i="82"/>
  <c r="BV401" i="82"/>
  <c r="BV465" i="82"/>
  <c r="BV529" i="82"/>
  <c r="BW593" i="82"/>
  <c r="BW657" i="82"/>
  <c r="BV721" i="82"/>
  <c r="BV785" i="82"/>
  <c r="BV849" i="82"/>
  <c r="BV913" i="82"/>
  <c r="BX7" i="82"/>
  <c r="BV23" i="82"/>
  <c r="BU39" i="82"/>
  <c r="BU55" i="82"/>
  <c r="BW71" i="82"/>
  <c r="BV87" i="82"/>
  <c r="BX103" i="82"/>
  <c r="BV119" i="82"/>
  <c r="BV135" i="82"/>
  <c r="BU159" i="82"/>
  <c r="BW175" i="82"/>
  <c r="BV191" i="82"/>
  <c r="BW215" i="82"/>
  <c r="BX239" i="82"/>
  <c r="BU255" i="82"/>
  <c r="BU287" i="82"/>
  <c r="BW327" i="82"/>
  <c r="BU367" i="82"/>
  <c r="BV471" i="82"/>
  <c r="BW599" i="82"/>
  <c r="BV727" i="82"/>
  <c r="BX16" i="82"/>
  <c r="BU104" i="82"/>
  <c r="BW152" i="82"/>
  <c r="BW208" i="82"/>
  <c r="BX256" i="82"/>
  <c r="BX288" i="82"/>
  <c r="BU336" i="82"/>
  <c r="BU376" i="82"/>
  <c r="BU408" i="82"/>
  <c r="BU456" i="82"/>
  <c r="BU496" i="82"/>
  <c r="BU528" i="82"/>
  <c r="BW576" i="82"/>
  <c r="BW624" i="82"/>
  <c r="BW672" i="82"/>
  <c r="BX8" i="82"/>
  <c r="BU56" i="82"/>
  <c r="BU88" i="82"/>
  <c r="BU128" i="82"/>
  <c r="BW176" i="82"/>
  <c r="BW216" i="82"/>
  <c r="BX264" i="82"/>
  <c r="BU328" i="82"/>
  <c r="BU384" i="82"/>
  <c r="BU440" i="82"/>
  <c r="BU488" i="82"/>
  <c r="BU536" i="82"/>
  <c r="BW584" i="82"/>
  <c r="BW632" i="82"/>
  <c r="BW680" i="82"/>
  <c r="BU24" i="82"/>
  <c r="BU48" i="82"/>
  <c r="BU96" i="82"/>
  <c r="BW144" i="82"/>
  <c r="BW192" i="82"/>
  <c r="BX248" i="82"/>
  <c r="BX296" i="82"/>
  <c r="BU344" i="82"/>
  <c r="BU392" i="82"/>
  <c r="BU448" i="82"/>
  <c r="BU504" i="82"/>
  <c r="BW568" i="82"/>
  <c r="BW616" i="82"/>
  <c r="BW664" i="82"/>
  <c r="BV720" i="82"/>
  <c r="BV784" i="82"/>
  <c r="BV848" i="82"/>
  <c r="BV912" i="82"/>
  <c r="BV976" i="82"/>
  <c r="BW768" i="82"/>
  <c r="BW832" i="82"/>
  <c r="BW896" i="82"/>
  <c r="BW960" i="82"/>
  <c r="BU798" i="82"/>
  <c r="BU926" i="82"/>
  <c r="BX872" i="82"/>
  <c r="BW116" i="82"/>
  <c r="BX116" i="82"/>
  <c r="BU116" i="82"/>
  <c r="BV116" i="82"/>
  <c r="BU244" i="82"/>
  <c r="BW244" i="82"/>
  <c r="BX244" i="82"/>
  <c r="BV244" i="82"/>
  <c r="BW356" i="82"/>
  <c r="BX356" i="82"/>
  <c r="BU356" i="82"/>
  <c r="BV356" i="82"/>
  <c r="BW484" i="82"/>
  <c r="BX484" i="82"/>
  <c r="BU484" i="82"/>
  <c r="BV484" i="82"/>
  <c r="BU604" i="82"/>
  <c r="BV604" i="82"/>
  <c r="BW604" i="82"/>
  <c r="BX604" i="82"/>
  <c r="BX732" i="82"/>
  <c r="BV732" i="82"/>
  <c r="BW732" i="82"/>
  <c r="BU732" i="82"/>
  <c r="BX860" i="82"/>
  <c r="BV860" i="82"/>
  <c r="BW860" i="82"/>
  <c r="BU860" i="82"/>
  <c r="BX13" i="82"/>
  <c r="BU173" i="82"/>
  <c r="BX301" i="82"/>
  <c r="BX429" i="82"/>
  <c r="BV541" i="82"/>
  <c r="BV685" i="82"/>
  <c r="BW805" i="82"/>
  <c r="BX925" i="82"/>
  <c r="BV9" i="82"/>
  <c r="BW73" i="82"/>
  <c r="BX137" i="82"/>
  <c r="BU201" i="82"/>
  <c r="BX265" i="82"/>
  <c r="BX329" i="82"/>
  <c r="BX393" i="82"/>
  <c r="BX457" i="82"/>
  <c r="BX521" i="82"/>
  <c r="BV585" i="82"/>
  <c r="BV649" i="82"/>
  <c r="BX713" i="82"/>
  <c r="BX777" i="82"/>
  <c r="BX841" i="82"/>
  <c r="BW905" i="82"/>
  <c r="BW969" i="82"/>
  <c r="BX133" i="82"/>
  <c r="BX285" i="82"/>
  <c r="BV589" i="82"/>
  <c r="BX741" i="82"/>
  <c r="BW885" i="82"/>
  <c r="BU722" i="82"/>
  <c r="BU850" i="82"/>
  <c r="BX720" i="82"/>
  <c r="BX976" i="82"/>
  <c r="BU14" i="82"/>
  <c r="BW30" i="82"/>
  <c r="BW46" i="82"/>
  <c r="BV62" i="82"/>
  <c r="BW78" i="82"/>
  <c r="BW94" i="82"/>
  <c r="BW110" i="82"/>
  <c r="BW126" i="82"/>
  <c r="BU142" i="82"/>
  <c r="BU158" i="82"/>
  <c r="BU174" i="82"/>
  <c r="BU190" i="82"/>
  <c r="BU206" i="82"/>
  <c r="BU222" i="82"/>
  <c r="BU238" i="82"/>
  <c r="BU254" i="82"/>
  <c r="BU270" i="82"/>
  <c r="BU286" i="82"/>
  <c r="BU302" i="82"/>
  <c r="BU318" i="82"/>
  <c r="BW334" i="82"/>
  <c r="BW350" i="82"/>
  <c r="BW366" i="82"/>
  <c r="BW382" i="82"/>
  <c r="BW398" i="82"/>
  <c r="BW414" i="82"/>
  <c r="BW430" i="82"/>
  <c r="BW446" i="82"/>
  <c r="BW462" i="82"/>
  <c r="BW478" i="82"/>
  <c r="BW494" i="82"/>
  <c r="BW510" i="82"/>
  <c r="BW526" i="82"/>
  <c r="BU542" i="82"/>
  <c r="BU558" i="82"/>
  <c r="BU574" i="82"/>
  <c r="BU590" i="82"/>
  <c r="BU606" i="82"/>
  <c r="BU622" i="82"/>
  <c r="BU638" i="82"/>
  <c r="BU654" i="82"/>
  <c r="BU670" i="82"/>
  <c r="BU686" i="82"/>
  <c r="BU702" i="82"/>
  <c r="BW726" i="82"/>
  <c r="BX742" i="82"/>
  <c r="BV766" i="82"/>
  <c r="BW790" i="82"/>
  <c r="BX806" i="82"/>
  <c r="BV830" i="82"/>
  <c r="BW854" i="82"/>
  <c r="BX870" i="82"/>
  <c r="BV894" i="82"/>
  <c r="BW918" i="82"/>
  <c r="BX934" i="82"/>
  <c r="BV958" i="82"/>
  <c r="BX45" i="82"/>
  <c r="BU181" i="82"/>
  <c r="BX309" i="82"/>
  <c r="BX405" i="82"/>
  <c r="BX517" i="82"/>
  <c r="BV605" i="82"/>
  <c r="BX717" i="82"/>
  <c r="BW845" i="82"/>
  <c r="BW965" i="82"/>
  <c r="BW17" i="82"/>
  <c r="BU81" i="82"/>
  <c r="BX145" i="82"/>
  <c r="BX209" i="82"/>
  <c r="BU273" i="82"/>
  <c r="BU337" i="82"/>
  <c r="BU401" i="82"/>
  <c r="BU465" i="82"/>
  <c r="BU529" i="82"/>
  <c r="BU593" i="82"/>
  <c r="BU657" i="82"/>
  <c r="BU721" i="82"/>
  <c r="BU785" i="82"/>
  <c r="BU849" i="82"/>
  <c r="BU913" i="82"/>
  <c r="BW7" i="82"/>
  <c r="BW23" i="82"/>
  <c r="BW39" i="82"/>
  <c r="BW55" i="82"/>
  <c r="BV71" i="82"/>
  <c r="BU87" i="82"/>
  <c r="BU103" i="82"/>
  <c r="BU119" i="82"/>
  <c r="BU143" i="82"/>
  <c r="BW159" i="82"/>
  <c r="BV175" i="82"/>
  <c r="BX191" i="82"/>
  <c r="BV215" i="82"/>
  <c r="BW239" i="82"/>
  <c r="BW263" i="82"/>
  <c r="BW295" i="82"/>
  <c r="BV327" i="82"/>
  <c r="BV375" i="82"/>
  <c r="BV487" i="82"/>
  <c r="BW615" i="82"/>
  <c r="BX376" i="82"/>
  <c r="BX408" i="82"/>
  <c r="BX456" i="82"/>
  <c r="BX496" i="82"/>
  <c r="BX528" i="82"/>
  <c r="BV576" i="82"/>
  <c r="BV624" i="82"/>
  <c r="BV672" i="82"/>
  <c r="BW8" i="82"/>
  <c r="BW56" i="82"/>
  <c r="BX88" i="82"/>
  <c r="BX128" i="82"/>
  <c r="BV176" i="82"/>
  <c r="BV216" i="82"/>
  <c r="BW264" i="82"/>
  <c r="BX328" i="82"/>
  <c r="BX384" i="82"/>
  <c r="BX440" i="82"/>
  <c r="BX488" i="82"/>
  <c r="BX536" i="82"/>
  <c r="BV584" i="82"/>
  <c r="BV632" i="82"/>
  <c r="BV680" i="82"/>
  <c r="BW24" i="82"/>
  <c r="BW48" i="82"/>
  <c r="BX96" i="82"/>
  <c r="BV144" i="82"/>
  <c r="BV192" i="82"/>
  <c r="BW248" i="82"/>
  <c r="BW296" i="82"/>
  <c r="BX344" i="82"/>
  <c r="BX392" i="82"/>
  <c r="BX448" i="82"/>
  <c r="BX504" i="82"/>
  <c r="BV568" i="82"/>
  <c r="BV616" i="82"/>
  <c r="BV664" i="82"/>
  <c r="BV728" i="82"/>
  <c r="BV792" i="82"/>
  <c r="BV856" i="82"/>
  <c r="BV920" i="82"/>
  <c r="BW712" i="82"/>
  <c r="BW776" i="82"/>
  <c r="BW840" i="82"/>
  <c r="BW904" i="82"/>
  <c r="BW968" i="82"/>
  <c r="BU814" i="82"/>
  <c r="BU942" i="82"/>
  <c r="BX936" i="82"/>
  <c r="BW132" i="82"/>
  <c r="BX132" i="82"/>
  <c r="BU132" i="82"/>
  <c r="BV132" i="82"/>
  <c r="BU260" i="82"/>
  <c r="BW260" i="82"/>
  <c r="BX260" i="82"/>
  <c r="BV260" i="82"/>
  <c r="BW372" i="82"/>
  <c r="BX372" i="82"/>
  <c r="BU372" i="82"/>
  <c r="BV372" i="82"/>
  <c r="BW500" i="82"/>
  <c r="BX500" i="82"/>
  <c r="BU500" i="82"/>
  <c r="BV500" i="82"/>
  <c r="BU620" i="82"/>
  <c r="BV620" i="82"/>
  <c r="BW620" i="82"/>
  <c r="BX620" i="82"/>
  <c r="BX748" i="82"/>
  <c r="BV748" i="82"/>
  <c r="BW748" i="82"/>
  <c r="BU748" i="82"/>
  <c r="BX876" i="82"/>
  <c r="BV876" i="82"/>
  <c r="BW876" i="82"/>
  <c r="BU876" i="82"/>
  <c r="BV13" i="82"/>
  <c r="BW173" i="82"/>
  <c r="BW301" i="82"/>
  <c r="BW429" i="82"/>
  <c r="BX541" i="82"/>
  <c r="BX685" i="82"/>
  <c r="BX805" i="82"/>
  <c r="BW925" i="82"/>
  <c r="BU9" i="82"/>
  <c r="BX73" i="82"/>
  <c r="BW137" i="82"/>
  <c r="BW201" i="82"/>
  <c r="BW265" i="82"/>
  <c r="BW329" i="82"/>
  <c r="BW393" i="82"/>
  <c r="BW457" i="82"/>
  <c r="BW521" i="82"/>
  <c r="BX585" i="82"/>
  <c r="BX649" i="82"/>
  <c r="BW713" i="82"/>
  <c r="BW777" i="82"/>
  <c r="BW841" i="82"/>
  <c r="BX905" i="82"/>
  <c r="BX969" i="82"/>
  <c r="BW133" i="82"/>
  <c r="BW285" i="82"/>
  <c r="BX589" i="82"/>
  <c r="BW741" i="82"/>
  <c r="BV885" i="82"/>
  <c r="BU738" i="82"/>
  <c r="BU866" i="82"/>
  <c r="BX752" i="82"/>
  <c r="BW6" i="82"/>
  <c r="BV22" i="82"/>
  <c r="BV38" i="82"/>
  <c r="BV54" i="82"/>
  <c r="BX70" i="82"/>
  <c r="BV86" i="82"/>
  <c r="BV102" i="82"/>
  <c r="BV118" i="82"/>
  <c r="BV134" i="82"/>
  <c r="BX150" i="82"/>
  <c r="BX166" i="82"/>
  <c r="BX182" i="82"/>
  <c r="BX198" i="82"/>
  <c r="BX214" i="82"/>
  <c r="BX230" i="82"/>
  <c r="BV246" i="82"/>
  <c r="BV262" i="82"/>
  <c r="BV278" i="82"/>
  <c r="BV294" i="82"/>
  <c r="BV310" i="82"/>
  <c r="BV326" i="82"/>
  <c r="BV342" i="82"/>
  <c r="BV358" i="82"/>
  <c r="BV374" i="82"/>
  <c r="BV390" i="82"/>
  <c r="BV406" i="82"/>
  <c r="BV422" i="82"/>
  <c r="BV438" i="82"/>
  <c r="BV454" i="82"/>
  <c r="BV470" i="82"/>
  <c r="BV486" i="82"/>
  <c r="BV502" i="82"/>
  <c r="BV518" i="82"/>
  <c r="BV534" i="82"/>
  <c r="BX550" i="82"/>
  <c r="BX566" i="82"/>
  <c r="BX582" i="82"/>
  <c r="BX598" i="82"/>
  <c r="BX614" i="82"/>
  <c r="BX630" i="82"/>
  <c r="BX646" i="82"/>
  <c r="BX662" i="82"/>
  <c r="BX678" i="82"/>
  <c r="BX694" i="82"/>
  <c r="BW710" i="82"/>
  <c r="BV726" i="82"/>
  <c r="BW750" i="82"/>
  <c r="BX766" i="82"/>
  <c r="BV790" i="82"/>
  <c r="BW814" i="82"/>
  <c r="BX830" i="82"/>
  <c r="BV854" i="82"/>
  <c r="BW878" i="82"/>
  <c r="BX894" i="82"/>
  <c r="BV918" i="82"/>
  <c r="BW942" i="82"/>
  <c r="BX958" i="82"/>
  <c r="BV45" i="82"/>
  <c r="BW181" i="82"/>
  <c r="BW309" i="82"/>
  <c r="BW405" i="82"/>
  <c r="BW517" i="82"/>
  <c r="BX605" i="82"/>
  <c r="BW717" i="82"/>
  <c r="BX845" i="82"/>
  <c r="BX965" i="82"/>
  <c r="BV49" i="82"/>
  <c r="BX113" i="82"/>
  <c r="BU177" i="82"/>
  <c r="BX241" i="82"/>
  <c r="BX305" i="82"/>
  <c r="BX369" i="82"/>
  <c r="BX433" i="82"/>
  <c r="BX497" i="82"/>
  <c r="BV561" i="82"/>
  <c r="BV625" i="82"/>
  <c r="BV689" i="82"/>
  <c r="BX753" i="82"/>
  <c r="BX817" i="82"/>
  <c r="BX881" i="82"/>
  <c r="BW945" i="82"/>
  <c r="BV15" i="82"/>
  <c r="BX31" i="82"/>
  <c r="BX47" i="82"/>
  <c r="BU63" i="82"/>
  <c r="BW79" i="82"/>
  <c r="BW95" i="82"/>
  <c r="BX111" i="82"/>
  <c r="BX127" i="82"/>
  <c r="BW143" i="82"/>
  <c r="BV159" i="82"/>
  <c r="BX175" i="82"/>
  <c r="BW199" i="82"/>
  <c r="BU223" i="82"/>
  <c r="BV239" i="82"/>
  <c r="BV263" i="82"/>
  <c r="BV295" i="82"/>
  <c r="BU335" i="82"/>
  <c r="BU383" i="82"/>
  <c r="BV503" i="82"/>
  <c r="BW631" i="82"/>
  <c r="BU16" i="82"/>
  <c r="BW104" i="82"/>
  <c r="BU152" i="82"/>
  <c r="BU208" i="82"/>
  <c r="BU256" i="82"/>
  <c r="BU288" i="82"/>
  <c r="BW336" i="82"/>
  <c r="BW376" i="82"/>
  <c r="BW408" i="82"/>
  <c r="BW456" i="82"/>
  <c r="BW496" i="82"/>
  <c r="BW528" i="82"/>
  <c r="BU576" i="82"/>
  <c r="BU624" i="82"/>
  <c r="BU672" i="82"/>
  <c r="BU8" i="82"/>
  <c r="BV56" i="82"/>
  <c r="BW88" i="82"/>
  <c r="BW128" i="82"/>
  <c r="BU176" i="82"/>
  <c r="BU216" i="82"/>
  <c r="BU264" i="82"/>
  <c r="BW328" i="82"/>
  <c r="BW384" i="82"/>
  <c r="BW440" i="82"/>
  <c r="BW488" i="82"/>
  <c r="BW536" i="82"/>
  <c r="BU584" i="82"/>
  <c r="BU632" i="82"/>
  <c r="BU680" i="82"/>
  <c r="BV24" i="82"/>
  <c r="BV48" i="82"/>
  <c r="BW96" i="82"/>
  <c r="BU144" i="82"/>
  <c r="BU192" i="82"/>
  <c r="BU248" i="82"/>
  <c r="BU296" i="82"/>
  <c r="BW344" i="82"/>
  <c r="BW392" i="82"/>
  <c r="BW448" i="82"/>
  <c r="BW504" i="82"/>
  <c r="BU568" i="82"/>
  <c r="BU616" i="82"/>
  <c r="BU664" i="82"/>
  <c r="BV736" i="82"/>
  <c r="BV800" i="82"/>
  <c r="BV864" i="82"/>
  <c r="BV928" i="82"/>
  <c r="BW720" i="82"/>
  <c r="BW784" i="82"/>
  <c r="BW848" i="82"/>
  <c r="BW912" i="82"/>
  <c r="BW976" i="82"/>
  <c r="BU830" i="82"/>
  <c r="BU958" i="82"/>
  <c r="BU20" i="82"/>
  <c r="BW20" i="82"/>
  <c r="BX20" i="82"/>
  <c r="BV20" i="82"/>
  <c r="BU148" i="82"/>
  <c r="BV148" i="82"/>
  <c r="BW148" i="82"/>
  <c r="BX148" i="82"/>
  <c r="BU276" i="82"/>
  <c r="BW276" i="82"/>
  <c r="BX276" i="82"/>
  <c r="BV276" i="82"/>
  <c r="BW388" i="82"/>
  <c r="BX388" i="82"/>
  <c r="BU388" i="82"/>
  <c r="BV388" i="82"/>
  <c r="BW516" i="82"/>
  <c r="BX516" i="82"/>
  <c r="BU516" i="82"/>
  <c r="BV516" i="82"/>
  <c r="BU636" i="82"/>
  <c r="BV636" i="82"/>
  <c r="BW636" i="82"/>
  <c r="BX636" i="82"/>
  <c r="BX764" i="82"/>
  <c r="BV764" i="82"/>
  <c r="BW764" i="82"/>
  <c r="BU764" i="82"/>
  <c r="BX892" i="82"/>
  <c r="BV892" i="82"/>
  <c r="BW892" i="82"/>
  <c r="BU892" i="82"/>
  <c r="BU13" i="82"/>
  <c r="BV173" i="82"/>
  <c r="BV301" i="82"/>
  <c r="BV429" i="82"/>
  <c r="BW541" i="82"/>
  <c r="BW685" i="82"/>
  <c r="BV805" i="82"/>
  <c r="BV925" i="82"/>
  <c r="BX9" i="82"/>
  <c r="BV73" i="82"/>
  <c r="BV137" i="82"/>
  <c r="BV201" i="82"/>
  <c r="BV265" i="82"/>
  <c r="BV329" i="82"/>
  <c r="BV393" i="82"/>
  <c r="BV457" i="82"/>
  <c r="BV521" i="82"/>
  <c r="BW585" i="82"/>
  <c r="BW649" i="82"/>
  <c r="BV713" i="82"/>
  <c r="BV777" i="82"/>
  <c r="BV841" i="82"/>
  <c r="BV905" i="82"/>
  <c r="BV969" i="82"/>
  <c r="BV133" i="82"/>
  <c r="BV285" i="82"/>
  <c r="BW589" i="82"/>
  <c r="BV741" i="82"/>
  <c r="BX885" i="82"/>
  <c r="BU754" i="82"/>
  <c r="BU882" i="82"/>
  <c r="BX784" i="82"/>
  <c r="BX6" i="82"/>
  <c r="BU22" i="82"/>
  <c r="BU38" i="82"/>
  <c r="BU54" i="82"/>
  <c r="BU70" i="82"/>
  <c r="BU86" i="82"/>
  <c r="BU102" i="82"/>
  <c r="BU118" i="82"/>
  <c r="BU134" i="82"/>
  <c r="BW150" i="82"/>
  <c r="BW166" i="82"/>
  <c r="BW182" i="82"/>
  <c r="BW198" i="82"/>
  <c r="BW214" i="82"/>
  <c r="BW230" i="82"/>
  <c r="BX246" i="82"/>
  <c r="BX262" i="82"/>
  <c r="BX278" i="82"/>
  <c r="BX294" i="82"/>
  <c r="BX310" i="82"/>
  <c r="BU326" i="82"/>
  <c r="BU342" i="82"/>
  <c r="BU358" i="82"/>
  <c r="BU374" i="82"/>
  <c r="BU390" i="82"/>
  <c r="BU406" i="82"/>
  <c r="BU422" i="82"/>
  <c r="BU438" i="82"/>
  <c r="BU454" i="82"/>
  <c r="BU470" i="82"/>
  <c r="BU486" i="82"/>
  <c r="BU502" i="82"/>
  <c r="BU518" i="82"/>
  <c r="BU534" i="82"/>
  <c r="BW550" i="82"/>
  <c r="BW566" i="82"/>
  <c r="BW582" i="82"/>
  <c r="BW598" i="82"/>
  <c r="BW614" i="82"/>
  <c r="BW630" i="82"/>
  <c r="BW646" i="82"/>
  <c r="BW662" i="82"/>
  <c r="BW678" i="82"/>
  <c r="BW694" i="82"/>
  <c r="BV710" i="82"/>
  <c r="BX726" i="82"/>
  <c r="BV750" i="82"/>
  <c r="BW774" i="82"/>
  <c r="BX790" i="82"/>
  <c r="BV814" i="82"/>
  <c r="BW838" i="82"/>
  <c r="BX854" i="82"/>
  <c r="BV878" i="82"/>
  <c r="BW902" i="82"/>
  <c r="BX918" i="82"/>
  <c r="BV942" i="82"/>
  <c r="BW966" i="82"/>
  <c r="BU45" i="82"/>
  <c r="BV181" i="82"/>
  <c r="BV309" i="82"/>
  <c r="BV405" i="82"/>
  <c r="BV517" i="82"/>
  <c r="BW605" i="82"/>
  <c r="BV717" i="82"/>
  <c r="BV845" i="82"/>
  <c r="BV965" i="82"/>
  <c r="BU49" i="82"/>
  <c r="BW113" i="82"/>
  <c r="BW177" i="82"/>
  <c r="BW241" i="82"/>
  <c r="BW305" i="82"/>
  <c r="BW369" i="82"/>
  <c r="BW433" i="82"/>
  <c r="BW497" i="82"/>
  <c r="BX561" i="82"/>
  <c r="BX625" i="82"/>
  <c r="BX689" i="82"/>
  <c r="BW753" i="82"/>
  <c r="BW817" i="82"/>
  <c r="BW881" i="82"/>
  <c r="BX945" i="82"/>
  <c r="BU15" i="82"/>
  <c r="BV31" i="82"/>
  <c r="BV47" i="82"/>
  <c r="BX63" i="82"/>
  <c r="BX79" i="82"/>
  <c r="BX95" i="82"/>
  <c r="BW111" i="82"/>
  <c r="BW127" i="82"/>
  <c r="BV143" i="82"/>
  <c r="BX159" i="82"/>
  <c r="BU183" i="82"/>
  <c r="BV199" i="82"/>
  <c r="BW223" i="82"/>
  <c r="BU239" i="82"/>
  <c r="BX271" i="82"/>
  <c r="BX303" i="82"/>
  <c r="BW343" i="82"/>
  <c r="BV391" i="82"/>
  <c r="BV519" i="82"/>
  <c r="BW647" i="82"/>
  <c r="BU28" i="82"/>
  <c r="BX28" i="82"/>
  <c r="BV28" i="82"/>
  <c r="BW28" i="82"/>
  <c r="BU156" i="82"/>
  <c r="BV156" i="82"/>
  <c r="BW156" i="82"/>
  <c r="BX156" i="82"/>
  <c r="BU284" i="82"/>
  <c r="BW284" i="82"/>
  <c r="BX284" i="82"/>
  <c r="BV284" i="82"/>
  <c r="BW428" i="82"/>
  <c r="BX428" i="82"/>
  <c r="BU428" i="82"/>
  <c r="BV428" i="82"/>
  <c r="BU556" i="82"/>
  <c r="BV556" i="82"/>
  <c r="BW556" i="82"/>
  <c r="BX556" i="82"/>
  <c r="BU692" i="82"/>
  <c r="BV692" i="82"/>
  <c r="BW692" i="82"/>
  <c r="BX692" i="82"/>
  <c r="BX820" i="82"/>
  <c r="BV820" i="82"/>
  <c r="BW820" i="82"/>
  <c r="BU820" i="82"/>
  <c r="BX956" i="82"/>
  <c r="BV956" i="82"/>
  <c r="BW956" i="82"/>
  <c r="BU956" i="82"/>
  <c r="BU44" i="82"/>
  <c r="BX44" i="82"/>
  <c r="BV44" i="82"/>
  <c r="BW44" i="82"/>
  <c r="BU172" i="82"/>
  <c r="BV172" i="82"/>
  <c r="BW172" i="82"/>
  <c r="BX172" i="82"/>
  <c r="BU300" i="82"/>
  <c r="BW300" i="82"/>
  <c r="BX300" i="82"/>
  <c r="BV300" i="82"/>
  <c r="BW444" i="82"/>
  <c r="BX444" i="82"/>
  <c r="BU444" i="82"/>
  <c r="BV444" i="82"/>
  <c r="BU572" i="82"/>
  <c r="BV572" i="82"/>
  <c r="BW572" i="82"/>
  <c r="BX572" i="82"/>
  <c r="BU708" i="82"/>
  <c r="BV708" i="82"/>
  <c r="BW708" i="82"/>
  <c r="BX708" i="82"/>
  <c r="BX836" i="82"/>
  <c r="BV836" i="82"/>
  <c r="BW836" i="82"/>
  <c r="BU836" i="82"/>
  <c r="BX972" i="82"/>
  <c r="BV972" i="82"/>
  <c r="BW972" i="82"/>
  <c r="BU972" i="82"/>
  <c r="BU60" i="82"/>
  <c r="BX60" i="82"/>
  <c r="BV60" i="82"/>
  <c r="BW60" i="82"/>
  <c r="BU188" i="82"/>
  <c r="BV188" i="82"/>
  <c r="BW188" i="82"/>
  <c r="BX188" i="82"/>
  <c r="BU316" i="82"/>
  <c r="BW316" i="82"/>
  <c r="BX316" i="82"/>
  <c r="BV316" i="82"/>
  <c r="BW460" i="82"/>
  <c r="BX460" i="82"/>
  <c r="BU460" i="82"/>
  <c r="BV460" i="82"/>
  <c r="BU588" i="82"/>
  <c r="BV588" i="82"/>
  <c r="BW588" i="82"/>
  <c r="BX588" i="82"/>
  <c r="BX724" i="82"/>
  <c r="BV724" i="82"/>
  <c r="BW724" i="82"/>
  <c r="BU724" i="82"/>
  <c r="BX852" i="82"/>
  <c r="BV852" i="82"/>
  <c r="BW852" i="82"/>
  <c r="BU852" i="82"/>
  <c r="BW76" i="82"/>
  <c r="BX76" i="82"/>
  <c r="BU76" i="82"/>
  <c r="BV76" i="82"/>
  <c r="BU204" i="82"/>
  <c r="BV204" i="82"/>
  <c r="BW204" i="82"/>
  <c r="BX204" i="82"/>
  <c r="BW340" i="82"/>
  <c r="BX340" i="82"/>
  <c r="BU340" i="82"/>
  <c r="BV340" i="82"/>
  <c r="BW476" i="82"/>
  <c r="BX476" i="82"/>
  <c r="BU476" i="82"/>
  <c r="BV476" i="82"/>
  <c r="BU612" i="82"/>
  <c r="BV612" i="82"/>
  <c r="BW612" i="82"/>
  <c r="BX612" i="82"/>
  <c r="BX740" i="82"/>
  <c r="BV740" i="82"/>
  <c r="BW740" i="82"/>
  <c r="BU740" i="82"/>
  <c r="BX868" i="82"/>
  <c r="BV868" i="82"/>
  <c r="BW868" i="82"/>
  <c r="BU868" i="82"/>
  <c r="BW92" i="82"/>
  <c r="BX92" i="82"/>
  <c r="BU92" i="82"/>
  <c r="BV92" i="82"/>
  <c r="BU220" i="82"/>
  <c r="BV220" i="82"/>
  <c r="BW220" i="82"/>
  <c r="BX220" i="82"/>
  <c r="BW364" i="82"/>
  <c r="BX364" i="82"/>
  <c r="BU364" i="82"/>
  <c r="BV364" i="82"/>
  <c r="BW492" i="82"/>
  <c r="BX492" i="82"/>
  <c r="BU492" i="82"/>
  <c r="BV492" i="82"/>
  <c r="BU628" i="82"/>
  <c r="BV628" i="82"/>
  <c r="BW628" i="82"/>
  <c r="BX628" i="82"/>
  <c r="BX756" i="82"/>
  <c r="BV756" i="82"/>
  <c r="BW756" i="82"/>
  <c r="BU756" i="82"/>
  <c r="BX884" i="82"/>
  <c r="BV884" i="82"/>
  <c r="BW884" i="82"/>
  <c r="BU884" i="82"/>
  <c r="BW108" i="82"/>
  <c r="BX108" i="82"/>
  <c r="BU108" i="82"/>
  <c r="BV108" i="82"/>
  <c r="BU236" i="82"/>
  <c r="BW236" i="82"/>
  <c r="BX236" i="82"/>
  <c r="BV236" i="82"/>
  <c r="BW380" i="82"/>
  <c r="BX380" i="82"/>
  <c r="BU380" i="82"/>
  <c r="BV380" i="82"/>
  <c r="BW508" i="82"/>
  <c r="BX508" i="82"/>
  <c r="BU508" i="82"/>
  <c r="BV508" i="82"/>
  <c r="BU644" i="82"/>
  <c r="BV644" i="82"/>
  <c r="BW644" i="82"/>
  <c r="BX644" i="82"/>
  <c r="BX772" i="82"/>
  <c r="BV772" i="82"/>
  <c r="BW772" i="82"/>
  <c r="BU772" i="82"/>
  <c r="BX900" i="82"/>
  <c r="BV900" i="82"/>
  <c r="BW900" i="82"/>
  <c r="BU900" i="82"/>
  <c r="BW124" i="82"/>
  <c r="BX124" i="82"/>
  <c r="BU124" i="82"/>
  <c r="BV124" i="82"/>
  <c r="BU252" i="82"/>
  <c r="BW252" i="82"/>
  <c r="BX252" i="82"/>
  <c r="BV252" i="82"/>
  <c r="BW396" i="82"/>
  <c r="BX396" i="82"/>
  <c r="BU396" i="82"/>
  <c r="BV396" i="82"/>
  <c r="BW524" i="82"/>
  <c r="BX524" i="82"/>
  <c r="BU524" i="82"/>
  <c r="BV524" i="82"/>
  <c r="BU660" i="82"/>
  <c r="BV660" i="82"/>
  <c r="BW660" i="82"/>
  <c r="BX660" i="82"/>
  <c r="BX788" i="82"/>
  <c r="BV788" i="82"/>
  <c r="BW788" i="82"/>
  <c r="BU788" i="82"/>
  <c r="BX916" i="82"/>
  <c r="BV916" i="82"/>
  <c r="BW916" i="82"/>
  <c r="BU916" i="82"/>
  <c r="BU12" i="82"/>
  <c r="BV12" i="82"/>
  <c r="BW12" i="82"/>
  <c r="BX12" i="82"/>
  <c r="BU140" i="82"/>
  <c r="BV140" i="82"/>
  <c r="BW140" i="82"/>
  <c r="BX140" i="82"/>
  <c r="BU268" i="82"/>
  <c r="BW268" i="82"/>
  <c r="BX268" i="82"/>
  <c r="BV268" i="82"/>
  <c r="BW412" i="82"/>
  <c r="BX412" i="82"/>
  <c r="BU412" i="82"/>
  <c r="BV412" i="82"/>
  <c r="BU540" i="82"/>
  <c r="BV540" i="82"/>
  <c r="BW540" i="82"/>
  <c r="BX540" i="82"/>
  <c r="BU676" i="82"/>
  <c r="BV676" i="82"/>
  <c r="BW676" i="82"/>
  <c r="BX676" i="82"/>
  <c r="BX804" i="82"/>
  <c r="BV804" i="82"/>
  <c r="BW804" i="82"/>
  <c r="BU804" i="82"/>
  <c r="BX932" i="82"/>
  <c r="BV932" i="82"/>
  <c r="BW932" i="82"/>
  <c r="BU932" i="82"/>
  <c r="BT4" i="82"/>
  <c r="CQ4" i="82"/>
  <c r="CV4" i="82"/>
  <c r="AF186" i="82"/>
  <c r="AD186" i="82"/>
  <c r="AE186" i="82"/>
  <c r="K151" i="82"/>
  <c r="S151" i="82" l="1"/>
  <c r="AF151" i="82"/>
  <c r="AE151" i="82"/>
  <c r="K40" i="82"/>
  <c r="K16" i="82" l="1"/>
  <c r="AB134" i="60"/>
  <c r="AB215" i="60" l="1"/>
  <c r="AB135" i="60"/>
  <c r="X1089" i="66"/>
  <c r="A1089" i="66"/>
  <c r="X1071" i="66"/>
  <c r="A1071" i="66"/>
  <c r="AB216" i="60" l="1"/>
  <c r="AB136" i="60"/>
  <c r="A1130" i="66"/>
  <c r="A1171" i="66" s="1"/>
  <c r="A1112" i="66"/>
  <c r="X1130" i="66"/>
  <c r="X1112" i="66"/>
  <c r="W5" i="366"/>
  <c r="M5" i="366"/>
  <c r="E5" i="366"/>
  <c r="AF4" i="366"/>
  <c r="W4" i="366"/>
  <c r="M4" i="366"/>
  <c r="E4" i="366"/>
  <c r="AB217" i="60" l="1"/>
  <c r="AB137" i="60"/>
  <c r="A1153" i="66"/>
  <c r="X1153" i="66"/>
  <c r="A1212" i="66"/>
  <c r="X1171" i="66"/>
  <c r="AB218" i="60" l="1"/>
  <c r="AB138" i="60"/>
  <c r="X1212" i="66"/>
  <c r="A1253" i="66"/>
  <c r="X1194" i="66"/>
  <c r="A1194" i="66"/>
  <c r="AB219" i="60" l="1"/>
  <c r="AB139" i="60"/>
  <c r="X1253" i="66"/>
  <c r="A1235" i="66"/>
  <c r="A1294" i="66"/>
  <c r="X1235" i="66"/>
  <c r="AB220" i="60" l="1"/>
  <c r="AB140" i="60"/>
  <c r="A1335" i="66"/>
  <c r="X1276" i="66"/>
  <c r="A1276" i="66"/>
  <c r="X1294" i="66"/>
  <c r="AB221" i="60" l="1"/>
  <c r="AB141" i="60"/>
  <c r="A1317" i="66"/>
  <c r="X1335" i="66"/>
  <c r="A1376" i="66"/>
  <c r="X1317" i="66"/>
  <c r="AB222" i="60" l="1"/>
  <c r="AB142" i="60"/>
  <c r="A1417" i="66"/>
  <c r="X1376" i="66"/>
  <c r="X1358" i="66"/>
  <c r="A1358" i="66"/>
  <c r="AB223" i="60" l="1"/>
  <c r="AB143" i="60"/>
  <c r="A1399" i="66"/>
  <c r="X1399" i="66"/>
  <c r="X1417" i="66"/>
  <c r="A1458" i="66"/>
  <c r="AB224" i="60" l="1"/>
  <c r="AB144" i="60"/>
  <c r="X1458" i="66"/>
  <c r="A1499" i="66"/>
  <c r="X1440" i="66"/>
  <c r="A1440" i="66"/>
  <c r="AB225" i="60" l="1"/>
  <c r="AB145" i="60"/>
  <c r="X1499" i="66"/>
  <c r="A1481" i="66"/>
  <c r="X1481" i="66"/>
  <c r="A1540" i="66"/>
  <c r="AB226" i="60" l="1"/>
  <c r="AB146" i="60"/>
  <c r="A1581" i="66"/>
  <c r="X1522" i="66"/>
  <c r="A1522" i="66"/>
  <c r="X1540" i="66"/>
  <c r="AB227" i="60" l="1"/>
  <c r="AB147" i="60"/>
  <c r="A1622" i="66"/>
  <c r="X1581" i="66"/>
  <c r="X1563" i="66"/>
  <c r="A1563" i="66"/>
  <c r="AC199" i="82"/>
  <c r="AC200" i="82"/>
  <c r="AC201" i="82"/>
  <c r="AC202" i="82"/>
  <c r="AC203" i="82"/>
  <c r="AC204" i="82"/>
  <c r="AC205" i="82"/>
  <c r="AC206" i="82"/>
  <c r="AC207" i="82"/>
  <c r="AC208" i="82"/>
  <c r="AC209" i="82"/>
  <c r="AC210" i="82"/>
  <c r="AC211" i="82"/>
  <c r="AC212" i="82"/>
  <c r="AC213" i="82"/>
  <c r="AC214" i="82"/>
  <c r="AC215" i="82"/>
  <c r="AC216" i="82"/>
  <c r="AC217" i="82"/>
  <c r="AC218" i="82"/>
  <c r="AC219" i="82"/>
  <c r="AC220" i="82"/>
  <c r="AC221" i="82"/>
  <c r="AC222" i="82"/>
  <c r="AC223" i="82"/>
  <c r="AC224" i="82"/>
  <c r="AC225" i="82"/>
  <c r="AC226" i="82"/>
  <c r="AC227" i="82"/>
  <c r="AC228" i="82"/>
  <c r="AC229" i="82"/>
  <c r="AC230" i="82"/>
  <c r="AC231" i="82"/>
  <c r="AC232" i="82"/>
  <c r="AC233" i="82"/>
  <c r="AC234" i="82"/>
  <c r="AC235" i="82"/>
  <c r="AC236" i="82"/>
  <c r="AC237" i="82"/>
  <c r="AC238" i="82"/>
  <c r="AC239" i="82"/>
  <c r="AC240" i="82"/>
  <c r="AC241" i="82"/>
  <c r="AC242" i="82"/>
  <c r="AC243" i="82"/>
  <c r="AC244" i="82"/>
  <c r="AC245" i="82"/>
  <c r="AC246" i="82"/>
  <c r="AC247" i="82"/>
  <c r="AC248" i="82"/>
  <c r="AC249" i="82"/>
  <c r="AC250" i="82"/>
  <c r="AC251" i="82"/>
  <c r="AC252" i="82"/>
  <c r="AC253" i="82"/>
  <c r="AC254" i="82"/>
  <c r="AC255" i="82"/>
  <c r="AC256" i="82"/>
  <c r="AC257" i="82"/>
  <c r="AC258" i="82"/>
  <c r="AC259" i="82"/>
  <c r="AC260" i="82"/>
  <c r="AC261" i="82"/>
  <c r="AC262" i="82"/>
  <c r="AC263" i="82"/>
  <c r="AC264" i="82"/>
  <c r="AC265" i="82"/>
  <c r="AC266" i="82"/>
  <c r="AC267" i="82"/>
  <c r="AC268" i="82"/>
  <c r="AC269" i="82"/>
  <c r="AC270" i="82"/>
  <c r="AC271" i="82"/>
  <c r="AC272" i="82"/>
  <c r="AC273" i="82"/>
  <c r="AC274" i="82"/>
  <c r="AC275" i="82"/>
  <c r="AC276" i="82"/>
  <c r="AC277" i="82"/>
  <c r="AC278" i="82"/>
  <c r="AC279" i="82"/>
  <c r="AC280" i="82"/>
  <c r="AC281" i="82"/>
  <c r="AC282" i="82"/>
  <c r="AC283" i="82"/>
  <c r="AC284" i="82"/>
  <c r="AC285" i="82"/>
  <c r="AC286" i="82"/>
  <c r="AC287" i="82"/>
  <c r="AC288" i="82"/>
  <c r="AC289" i="82"/>
  <c r="AC290" i="82"/>
  <c r="AC291" i="82"/>
  <c r="AC292" i="82"/>
  <c r="AC293" i="82"/>
  <c r="AC294" i="82"/>
  <c r="AC295" i="82"/>
  <c r="AC296" i="82"/>
  <c r="AC297" i="82"/>
  <c r="AC298" i="82"/>
  <c r="AC299" i="82"/>
  <c r="AC300" i="82"/>
  <c r="AC301" i="82"/>
  <c r="AC302" i="82"/>
  <c r="AC303" i="82"/>
  <c r="AC304" i="82"/>
  <c r="AC305" i="82"/>
  <c r="AC306" i="82"/>
  <c r="AC307" i="82"/>
  <c r="AC308" i="82"/>
  <c r="AC309" i="82"/>
  <c r="AC310" i="82"/>
  <c r="AC311" i="82"/>
  <c r="AC312" i="82"/>
  <c r="AC313" i="82"/>
  <c r="AC314" i="82"/>
  <c r="AC315" i="82"/>
  <c r="AC316" i="82"/>
  <c r="AC317" i="82"/>
  <c r="AC318" i="82"/>
  <c r="AC319" i="82"/>
  <c r="AC320" i="82"/>
  <c r="AC321" i="82"/>
  <c r="AC322" i="82"/>
  <c r="AC323" i="82"/>
  <c r="AC324" i="82"/>
  <c r="AC325" i="82"/>
  <c r="AC326" i="82"/>
  <c r="AC327" i="82"/>
  <c r="AC328" i="82"/>
  <c r="AC329" i="82"/>
  <c r="AC330" i="82"/>
  <c r="AC331" i="82"/>
  <c r="AC332" i="82"/>
  <c r="AC333" i="82"/>
  <c r="AC334" i="82"/>
  <c r="AC335" i="82"/>
  <c r="AC336" i="82"/>
  <c r="AC337" i="82"/>
  <c r="AC338" i="82"/>
  <c r="AC339" i="82"/>
  <c r="AC340" i="82"/>
  <c r="AC341" i="82"/>
  <c r="AC342" i="82"/>
  <c r="AC343" i="82"/>
  <c r="AC344" i="82"/>
  <c r="AC345" i="82"/>
  <c r="AC346" i="82"/>
  <c r="AC347" i="82"/>
  <c r="AC348" i="82"/>
  <c r="AC349" i="82"/>
  <c r="AC350" i="82"/>
  <c r="AC351" i="82"/>
  <c r="AC352" i="82"/>
  <c r="AC353" i="82"/>
  <c r="AC354" i="82"/>
  <c r="AC355" i="82"/>
  <c r="AC356" i="82"/>
  <c r="AC357" i="82"/>
  <c r="AC358" i="82"/>
  <c r="AC359" i="82"/>
  <c r="AC360" i="82"/>
  <c r="AC361" i="82"/>
  <c r="AC362" i="82"/>
  <c r="AC363" i="82"/>
  <c r="AC364" i="82"/>
  <c r="AC365" i="82"/>
  <c r="AC366" i="82"/>
  <c r="AC367" i="82"/>
  <c r="AJ32" i="365"/>
  <c r="BI5" i="365" s="1"/>
  <c r="AI32" i="365"/>
  <c r="BH5" i="365" s="1"/>
  <c r="AH32" i="365"/>
  <c r="AH35" i="365" s="1"/>
  <c r="BQ5" i="365" s="1"/>
  <c r="AG32" i="365"/>
  <c r="BF5" i="365" s="1"/>
  <c r="AF32" i="365"/>
  <c r="BE5" i="365" s="1"/>
  <c r="AE32" i="365"/>
  <c r="AD32" i="365"/>
  <c r="BC5" i="365" s="1"/>
  <c r="AC32" i="365"/>
  <c r="AC35" i="365" s="1"/>
  <c r="AS12" i="365"/>
  <c r="AS14" i="365" s="1"/>
  <c r="AS15" i="365" s="1"/>
  <c r="AS17" i="365" s="1"/>
  <c r="AS19" i="365" s="1"/>
  <c r="AS20" i="365" s="1"/>
  <c r="AS21" i="365" s="1"/>
  <c r="AS22" i="365" s="1"/>
  <c r="AS23" i="365" s="1"/>
  <c r="AS24" i="365" s="1"/>
  <c r="AS25" i="365" s="1"/>
  <c r="AS26" i="365" s="1"/>
  <c r="AS27" i="365" s="1"/>
  <c r="AS28" i="365" s="1"/>
  <c r="AS29" i="365" s="1"/>
  <c r="AS30" i="365" s="1"/>
  <c r="AS7" i="365"/>
  <c r="AV5" i="365"/>
  <c r="Y5" i="365"/>
  <c r="N5" i="365"/>
  <c r="E5" i="365"/>
  <c r="AK4" i="365"/>
  <c r="Y4" i="365"/>
  <c r="N4" i="365"/>
  <c r="E4" i="365"/>
  <c r="AJ32" i="364"/>
  <c r="BI5" i="364" s="1"/>
  <c r="AI32" i="364"/>
  <c r="AH32" i="364"/>
  <c r="AH35" i="364" s="1"/>
  <c r="BQ5" i="364" s="1"/>
  <c r="AG32" i="364"/>
  <c r="AG35" i="364" s="1"/>
  <c r="AF32" i="364"/>
  <c r="BE5" i="364" s="1"/>
  <c r="AE32" i="364"/>
  <c r="BD5" i="364" s="1"/>
  <c r="AD32" i="364"/>
  <c r="AD35" i="364" s="1"/>
  <c r="AC32" i="364"/>
  <c r="AC35" i="364" s="1"/>
  <c r="BM5" i="364" s="1"/>
  <c r="AS7" i="364"/>
  <c r="AV5" i="364"/>
  <c r="Y5" i="364"/>
  <c r="N5" i="364"/>
  <c r="E5" i="364"/>
  <c r="AK4" i="364"/>
  <c r="Y4" i="364"/>
  <c r="N4" i="364"/>
  <c r="E4" i="364"/>
  <c r="AJ32" i="363"/>
  <c r="BI5" i="363" s="1"/>
  <c r="AI32" i="363"/>
  <c r="BH5" i="363" s="1"/>
  <c r="AH32" i="363"/>
  <c r="AH35" i="363" s="1"/>
  <c r="BQ5" i="363" s="1"/>
  <c r="AG32" i="363"/>
  <c r="BF5" i="363" s="1"/>
  <c r="AF32" i="363"/>
  <c r="BE5" i="363" s="1"/>
  <c r="AE32" i="363"/>
  <c r="BD5" i="363" s="1"/>
  <c r="AD32" i="363"/>
  <c r="AD35" i="363" s="1"/>
  <c r="BN5" i="363" s="1"/>
  <c r="AC32" i="363"/>
  <c r="BB5" i="363" s="1"/>
  <c r="AS13" i="363"/>
  <c r="AS7" i="363"/>
  <c r="AV5" i="363"/>
  <c r="Y5" i="363"/>
  <c r="N5" i="363"/>
  <c r="E5" i="363"/>
  <c r="AK4" i="363"/>
  <c r="Y4" i="363"/>
  <c r="N4" i="363"/>
  <c r="E4" i="363"/>
  <c r="AJ32" i="362"/>
  <c r="BI5" i="362" s="1"/>
  <c r="AI32" i="362"/>
  <c r="BH5" i="362" s="1"/>
  <c r="AH32" i="362"/>
  <c r="AH35" i="362" s="1"/>
  <c r="BQ5" i="362" s="1"/>
  <c r="AG32" i="362"/>
  <c r="AG35" i="362" s="1"/>
  <c r="BP5" i="362" s="1"/>
  <c r="AF32" i="362"/>
  <c r="BE5" i="362" s="1"/>
  <c r="AE32" i="362"/>
  <c r="AD32" i="362"/>
  <c r="AD35" i="362" s="1"/>
  <c r="BN5" i="362" s="1"/>
  <c r="AC32" i="362"/>
  <c r="BB5" i="362" s="1"/>
  <c r="AS13" i="362"/>
  <c r="AS14" i="362" s="1"/>
  <c r="AS7" i="362"/>
  <c r="AV5" i="362"/>
  <c r="Y5" i="362"/>
  <c r="N5" i="362"/>
  <c r="E5" i="362"/>
  <c r="AK4" i="362"/>
  <c r="Y4" i="362"/>
  <c r="N4" i="362"/>
  <c r="E4" i="362"/>
  <c r="AJ32" i="361"/>
  <c r="BI5" i="361" s="1"/>
  <c r="AI32" i="361"/>
  <c r="AH32" i="361"/>
  <c r="BG5" i="361" s="1"/>
  <c r="AG32" i="361"/>
  <c r="AG35" i="361" s="1"/>
  <c r="BP5" i="361" s="1"/>
  <c r="AF32" i="361"/>
  <c r="BE5" i="361" s="1"/>
  <c r="AE32" i="361"/>
  <c r="AD32" i="361"/>
  <c r="AC32" i="361"/>
  <c r="AC35" i="361" s="1"/>
  <c r="BM5" i="361" s="1"/>
  <c r="AS12" i="361"/>
  <c r="AS13" i="361" s="1"/>
  <c r="AS14" i="361" s="1"/>
  <c r="AS7" i="361"/>
  <c r="AV5" i="361"/>
  <c r="Y5" i="361"/>
  <c r="N5" i="361"/>
  <c r="E5" i="361"/>
  <c r="AK4" i="361"/>
  <c r="Y4" i="361"/>
  <c r="N4" i="361"/>
  <c r="E4" i="361"/>
  <c r="AJ32" i="360"/>
  <c r="BI5" i="360" s="1"/>
  <c r="AI32" i="360"/>
  <c r="BH5" i="360" s="1"/>
  <c r="AH32" i="360"/>
  <c r="AH35" i="360" s="1"/>
  <c r="BQ5" i="360" s="1"/>
  <c r="AG32" i="360"/>
  <c r="BF5" i="360" s="1"/>
  <c r="AF32" i="360"/>
  <c r="BE5" i="360" s="1"/>
  <c r="AE32" i="360"/>
  <c r="BD5" i="360" s="1"/>
  <c r="AD32" i="360"/>
  <c r="AD35" i="360" s="1"/>
  <c r="BN5" i="360" s="1"/>
  <c r="AC32" i="360"/>
  <c r="BB5" i="360" s="1"/>
  <c r="AS13" i="360"/>
  <c r="AS14" i="360" s="1"/>
  <c r="AS15" i="360" s="1"/>
  <c r="AS16" i="360" s="1"/>
  <c r="AS17" i="360" s="1"/>
  <c r="AS19" i="360" s="1"/>
  <c r="AS20" i="360" s="1"/>
  <c r="AS21" i="360" s="1"/>
  <c r="AS22" i="360" s="1"/>
  <c r="AS23" i="360" s="1"/>
  <c r="AS24" i="360" s="1"/>
  <c r="AS25" i="360" s="1"/>
  <c r="AS26" i="360" s="1"/>
  <c r="AS27" i="360" s="1"/>
  <c r="AS28" i="360" s="1"/>
  <c r="AS29" i="360" s="1"/>
  <c r="AS30" i="360" s="1"/>
  <c r="AS7" i="360"/>
  <c r="AV5" i="360"/>
  <c r="Y5" i="360"/>
  <c r="N5" i="360"/>
  <c r="E5" i="360"/>
  <c r="AK4" i="360"/>
  <c r="Y4" i="360"/>
  <c r="N4" i="360"/>
  <c r="E4" i="360"/>
  <c r="AJ32" i="359"/>
  <c r="AI32" i="359"/>
  <c r="BH5" i="359" s="1"/>
  <c r="AH32" i="359"/>
  <c r="AH35" i="359" s="1"/>
  <c r="BQ5" i="359" s="1"/>
  <c r="AG32" i="359"/>
  <c r="BF5" i="359" s="1"/>
  <c r="AF32" i="359"/>
  <c r="BE5" i="359" s="1"/>
  <c r="AE32" i="359"/>
  <c r="BD5" i="359" s="1"/>
  <c r="AD32" i="359"/>
  <c r="AD35" i="359" s="1"/>
  <c r="BN5" i="359" s="1"/>
  <c r="AC32" i="359"/>
  <c r="AS13" i="359"/>
  <c r="AS16" i="359" s="1"/>
  <c r="AS7" i="359"/>
  <c r="AV5" i="359"/>
  <c r="Y5" i="359"/>
  <c r="N5" i="359"/>
  <c r="E5" i="359"/>
  <c r="AK4" i="359"/>
  <c r="Y4" i="359"/>
  <c r="N4" i="359"/>
  <c r="E4" i="359"/>
  <c r="AJ32" i="358"/>
  <c r="BI5" i="358" s="1"/>
  <c r="AI32" i="358"/>
  <c r="BH5" i="358" s="1"/>
  <c r="AH32" i="358"/>
  <c r="AH35" i="358" s="1"/>
  <c r="BQ5" i="358" s="1"/>
  <c r="AG32" i="358"/>
  <c r="BF5" i="358" s="1"/>
  <c r="AF32" i="358"/>
  <c r="AE32" i="358"/>
  <c r="BD5" i="358" s="1"/>
  <c r="AD32" i="358"/>
  <c r="AC32" i="358"/>
  <c r="BB5" i="358" s="1"/>
  <c r="AS12" i="358"/>
  <c r="AS13" i="358" s="1"/>
  <c r="AS14" i="358" s="1"/>
  <c r="AS15" i="358" s="1"/>
  <c r="AS16" i="358" s="1"/>
  <c r="AS17" i="358" s="1"/>
  <c r="AS18" i="358" s="1"/>
  <c r="AS7" i="358"/>
  <c r="AV5" i="358"/>
  <c r="Y5" i="358"/>
  <c r="N5" i="358"/>
  <c r="E5" i="358"/>
  <c r="AK4" i="358"/>
  <c r="Y4" i="358"/>
  <c r="N4" i="358"/>
  <c r="E4" i="358"/>
  <c r="AJ32" i="357"/>
  <c r="BI5" i="357" s="1"/>
  <c r="AI32" i="357"/>
  <c r="BH5" i="357" s="1"/>
  <c r="AH32" i="357"/>
  <c r="BG5" i="357" s="1"/>
  <c r="AG32" i="357"/>
  <c r="AG35" i="357" s="1"/>
  <c r="BP5" i="357" s="1"/>
  <c r="AF32" i="357"/>
  <c r="BE5" i="357" s="1"/>
  <c r="AE32" i="357"/>
  <c r="BD5" i="357" s="1"/>
  <c r="AD32" i="357"/>
  <c r="BC5" i="357" s="1"/>
  <c r="AC32" i="357"/>
  <c r="AC35" i="357" s="1"/>
  <c r="BM5" i="357" s="1"/>
  <c r="AS12" i="357"/>
  <c r="AS7" i="357"/>
  <c r="AV5" i="357"/>
  <c r="Y5" i="357"/>
  <c r="N5" i="357"/>
  <c r="E5" i="357"/>
  <c r="AK4" i="357"/>
  <c r="Y4" i="357"/>
  <c r="N4" i="357"/>
  <c r="E4" i="357"/>
  <c r="AJ32" i="356"/>
  <c r="BI5" i="356" s="1"/>
  <c r="AI32" i="356"/>
  <c r="BH5" i="356" s="1"/>
  <c r="AH32" i="356"/>
  <c r="AH35" i="356" s="1"/>
  <c r="BQ5" i="356" s="1"/>
  <c r="AG32" i="356"/>
  <c r="AG35" i="356" s="1"/>
  <c r="AF32" i="356"/>
  <c r="BE5" i="356" s="1"/>
  <c r="AE32" i="356"/>
  <c r="AD32" i="356"/>
  <c r="AD35" i="356" s="1"/>
  <c r="BN5" i="356" s="1"/>
  <c r="AC32" i="356"/>
  <c r="AC35" i="356" s="1"/>
  <c r="BM5" i="356" s="1"/>
  <c r="AS13" i="356"/>
  <c r="AS7" i="356"/>
  <c r="AV5" i="356"/>
  <c r="Y5" i="356"/>
  <c r="N5" i="356"/>
  <c r="E5" i="356"/>
  <c r="AK4" i="356"/>
  <c r="Y4" i="356"/>
  <c r="N4" i="356"/>
  <c r="E4" i="356"/>
  <c r="AJ32" i="355"/>
  <c r="BI5" i="355" s="1"/>
  <c r="AI32" i="355"/>
  <c r="BH5" i="355" s="1"/>
  <c r="AH32" i="355"/>
  <c r="AH35" i="355" s="1"/>
  <c r="BQ5" i="355" s="1"/>
  <c r="AG32" i="355"/>
  <c r="AG35" i="355" s="1"/>
  <c r="BP5" i="355" s="1"/>
  <c r="AF32" i="355"/>
  <c r="BE5" i="355" s="1"/>
  <c r="AE32" i="355"/>
  <c r="AD32" i="355"/>
  <c r="AC32" i="355"/>
  <c r="BB5" i="355" s="1"/>
  <c r="AS7" i="355"/>
  <c r="AV5" i="355"/>
  <c r="Y5" i="355"/>
  <c r="N5" i="355"/>
  <c r="E5" i="355"/>
  <c r="AK4" i="355"/>
  <c r="Y4" i="355"/>
  <c r="N4" i="355"/>
  <c r="E4" i="355"/>
  <c r="AJ32" i="354"/>
  <c r="BI5" i="354" s="1"/>
  <c r="AI32" i="354"/>
  <c r="AH32" i="354"/>
  <c r="AH35" i="354" s="1"/>
  <c r="BQ5" i="354" s="1"/>
  <c r="AG32" i="354"/>
  <c r="AG35" i="354" s="1"/>
  <c r="AF32" i="354"/>
  <c r="BE5" i="354" s="1"/>
  <c r="AE32" i="354"/>
  <c r="BD5" i="354" s="1"/>
  <c r="AD32" i="354"/>
  <c r="AD35" i="354" s="1"/>
  <c r="BN5" i="354" s="1"/>
  <c r="AC32" i="354"/>
  <c r="BB5" i="354" s="1"/>
  <c r="AS7" i="354"/>
  <c r="AV5" i="354"/>
  <c r="Y5" i="354"/>
  <c r="N5" i="354"/>
  <c r="E5" i="354"/>
  <c r="AK4" i="354"/>
  <c r="Y4" i="354"/>
  <c r="N4" i="354"/>
  <c r="E4" i="354"/>
  <c r="AJ32" i="353"/>
  <c r="BI5" i="353" s="1"/>
  <c r="AI32" i="353"/>
  <c r="BH5" i="353" s="1"/>
  <c r="AH32" i="353"/>
  <c r="AH35" i="353" s="1"/>
  <c r="BQ5" i="353" s="1"/>
  <c r="AG32" i="353"/>
  <c r="AF32" i="353"/>
  <c r="BE5" i="353" s="1"/>
  <c r="AE32" i="353"/>
  <c r="BD5" i="353" s="1"/>
  <c r="AD32" i="353"/>
  <c r="AD35" i="353" s="1"/>
  <c r="BN5" i="353" s="1"/>
  <c r="AC32" i="353"/>
  <c r="AC35" i="353" s="1"/>
  <c r="BM5" i="353" s="1"/>
  <c r="AS7" i="353"/>
  <c r="AV5" i="353"/>
  <c r="Y5" i="353"/>
  <c r="N5" i="353"/>
  <c r="E5" i="353"/>
  <c r="AK4" i="353"/>
  <c r="Y4" i="353"/>
  <c r="N4" i="353"/>
  <c r="E4" i="353"/>
  <c r="BF5" i="364" l="1"/>
  <c r="BB5" i="365"/>
  <c r="AB228" i="60"/>
  <c r="AB148" i="60"/>
  <c r="BF5" i="361"/>
  <c r="BG5" i="360"/>
  <c r="BG5" i="355"/>
  <c r="BG5" i="362"/>
  <c r="BB5" i="356"/>
  <c r="AE35" i="355"/>
  <c r="BO5" i="355" s="1"/>
  <c r="BG5" i="356"/>
  <c r="A1663" i="66"/>
  <c r="X1604" i="66"/>
  <c r="X1622" i="66"/>
  <c r="A1604" i="66"/>
  <c r="AE35" i="365"/>
  <c r="BO5" i="365" s="1"/>
  <c r="BF5" i="362"/>
  <c r="BG5" i="364"/>
  <c r="AI35" i="365"/>
  <c r="BR5" i="365" s="1"/>
  <c r="BC5" i="353"/>
  <c r="AI35" i="353"/>
  <c r="BR5" i="353" s="1"/>
  <c r="BC5" i="360"/>
  <c r="BC5" i="363"/>
  <c r="BC5" i="356"/>
  <c r="BB5" i="364"/>
  <c r="BC5" i="362"/>
  <c r="AG33" i="361"/>
  <c r="BB5" i="353"/>
  <c r="BG5" i="354"/>
  <c r="BC5" i="364"/>
  <c r="BF5" i="355"/>
  <c r="AH35" i="357"/>
  <c r="BQ5" i="357" s="1"/>
  <c r="AG35" i="359"/>
  <c r="BP5" i="359" s="1"/>
  <c r="AE35" i="354"/>
  <c r="BO5" i="354" s="1"/>
  <c r="BF5" i="356"/>
  <c r="BG5" i="358"/>
  <c r="BG5" i="363"/>
  <c r="AI35" i="363"/>
  <c r="BR5" i="363" s="1"/>
  <c r="AG33" i="353"/>
  <c r="AE35" i="357"/>
  <c r="BO5" i="357" s="1"/>
  <c r="BG5" i="359"/>
  <c r="AE35" i="361"/>
  <c r="BO5" i="361" s="1"/>
  <c r="AH35" i="361"/>
  <c r="BQ5" i="361" s="1"/>
  <c r="BB5" i="357"/>
  <c r="BD5" i="365"/>
  <c r="AC35" i="358"/>
  <c r="BM5" i="358" s="1"/>
  <c r="BC5" i="354"/>
  <c r="BF5" i="354"/>
  <c r="BF5" i="357"/>
  <c r="BC5" i="359"/>
  <c r="AE35" i="359"/>
  <c r="BO5" i="359" s="1"/>
  <c r="AE35" i="363"/>
  <c r="BO5" i="363" s="1"/>
  <c r="BG5" i="365"/>
  <c r="AC33" i="354"/>
  <c r="AC35" i="354"/>
  <c r="BM5" i="354" s="1"/>
  <c r="AI35" i="360"/>
  <c r="BR5" i="360" s="1"/>
  <c r="AI35" i="362"/>
  <c r="BR5" i="362" s="1"/>
  <c r="BG5" i="353"/>
  <c r="BD5" i="355"/>
  <c r="BB5" i="361"/>
  <c r="AC33" i="361"/>
  <c r="AG33" i="362"/>
  <c r="AS14" i="356"/>
  <c r="AG35" i="353"/>
  <c r="AS13" i="353"/>
  <c r="BH5" i="354"/>
  <c r="AI35" i="354"/>
  <c r="AG33" i="354"/>
  <c r="AE35" i="353"/>
  <c r="BO5" i="353" s="1"/>
  <c r="BD5" i="356"/>
  <c r="AE35" i="356"/>
  <c r="AS14" i="357"/>
  <c r="BP5" i="354"/>
  <c r="AC33" i="357"/>
  <c r="AD35" i="357"/>
  <c r="BN5" i="357" s="1"/>
  <c r="BF5" i="353"/>
  <c r="AI35" i="355"/>
  <c r="AD35" i="358"/>
  <c r="BN5" i="358" s="1"/>
  <c r="AC33" i="358"/>
  <c r="BC5" i="358"/>
  <c r="BC5" i="355"/>
  <c r="AD35" i="355"/>
  <c r="BN5" i="355" s="1"/>
  <c r="AC33" i="355"/>
  <c r="AE35" i="358"/>
  <c r="BO5" i="358" s="1"/>
  <c r="BE5" i="358"/>
  <c r="AC33" i="353"/>
  <c r="AC35" i="355"/>
  <c r="AG33" i="355"/>
  <c r="BP5" i="356"/>
  <c r="AS19" i="358"/>
  <c r="AI35" i="357"/>
  <c r="BR5" i="357" s="1"/>
  <c r="AG33" i="357"/>
  <c r="AI35" i="358"/>
  <c r="BR5" i="358" s="1"/>
  <c r="AG33" i="356"/>
  <c r="AI35" i="356"/>
  <c r="BR5" i="356" s="1"/>
  <c r="AS17" i="359"/>
  <c r="AC33" i="359"/>
  <c r="AC35" i="359"/>
  <c r="AS15" i="361"/>
  <c r="AG33" i="358"/>
  <c r="BB5" i="359"/>
  <c r="AC33" i="356"/>
  <c r="AG35" i="358"/>
  <c r="AI35" i="359"/>
  <c r="BI5" i="359"/>
  <c r="AG33" i="360"/>
  <c r="AG35" i="360"/>
  <c r="BC5" i="361"/>
  <c r="AD35" i="361"/>
  <c r="AS15" i="362"/>
  <c r="BD5" i="361"/>
  <c r="AC35" i="360"/>
  <c r="AC33" i="360"/>
  <c r="AG33" i="359"/>
  <c r="AE35" i="362"/>
  <c r="BO5" i="362" s="1"/>
  <c r="BD5" i="362"/>
  <c r="AI35" i="361"/>
  <c r="BR5" i="361" s="1"/>
  <c r="BH5" i="361"/>
  <c r="AE35" i="360"/>
  <c r="BO5" i="360" s="1"/>
  <c r="AC35" i="362"/>
  <c r="AC33" i="362"/>
  <c r="AS14" i="363"/>
  <c r="AG35" i="363"/>
  <c r="AG33" i="363"/>
  <c r="BN5" i="364"/>
  <c r="AE35" i="364"/>
  <c r="AS13" i="364"/>
  <c r="AC35" i="363"/>
  <c r="AC33" i="363"/>
  <c r="BM5" i="365"/>
  <c r="AG33" i="364"/>
  <c r="BP5" i="364"/>
  <c r="AI35" i="364"/>
  <c r="BR5" i="364" s="1"/>
  <c r="BH5" i="364"/>
  <c r="AC33" i="364"/>
  <c r="AC33" i="365"/>
  <c r="AG33" i="365"/>
  <c r="AD35" i="365"/>
  <c r="AG35" i="365"/>
  <c r="AC976" i="82"/>
  <c r="AC975" i="82"/>
  <c r="AC974" i="82"/>
  <c r="AC973" i="82"/>
  <c r="AC972" i="82"/>
  <c r="AC971" i="82"/>
  <c r="AC970" i="82"/>
  <c r="AC969" i="82"/>
  <c r="AC968" i="82"/>
  <c r="AC967" i="82"/>
  <c r="AC966" i="82"/>
  <c r="AC965" i="82"/>
  <c r="AC964" i="82"/>
  <c r="AC963" i="82"/>
  <c r="AC962" i="82"/>
  <c r="AC961" i="82"/>
  <c r="AC960" i="82"/>
  <c r="AC959" i="82"/>
  <c r="AC958" i="82"/>
  <c r="AC957" i="82"/>
  <c r="AC956" i="82"/>
  <c r="AC955" i="82"/>
  <c r="AC954" i="82"/>
  <c r="AC953" i="82"/>
  <c r="AC952" i="82"/>
  <c r="AC951" i="82"/>
  <c r="AC950" i="82"/>
  <c r="AC949" i="82"/>
  <c r="AC948" i="82"/>
  <c r="AC947" i="82"/>
  <c r="AC946" i="82"/>
  <c r="AC945" i="82"/>
  <c r="AC944" i="82"/>
  <c r="AC943" i="82"/>
  <c r="AC942" i="82"/>
  <c r="AC941" i="82"/>
  <c r="AC940" i="82"/>
  <c r="AC939" i="82"/>
  <c r="AC938" i="82"/>
  <c r="AC937" i="82"/>
  <c r="AC936" i="82"/>
  <c r="AC935" i="82"/>
  <c r="AC934" i="82"/>
  <c r="AC933" i="82"/>
  <c r="AC932" i="82"/>
  <c r="AC931" i="82"/>
  <c r="AC930" i="82"/>
  <c r="AC929" i="82"/>
  <c r="AC928" i="82"/>
  <c r="AC927" i="82"/>
  <c r="AC926" i="82"/>
  <c r="AC925" i="82"/>
  <c r="AC924" i="82"/>
  <c r="AC923" i="82"/>
  <c r="AC922" i="82"/>
  <c r="AC921" i="82"/>
  <c r="AC920" i="82"/>
  <c r="AC919" i="82"/>
  <c r="AC918" i="82"/>
  <c r="AC917" i="82"/>
  <c r="AC916" i="82"/>
  <c r="AC915" i="82"/>
  <c r="AC914" i="82"/>
  <c r="AC913" i="82"/>
  <c r="AC912" i="82"/>
  <c r="AC911" i="82"/>
  <c r="AC910" i="82"/>
  <c r="AC909" i="82"/>
  <c r="AC908" i="82"/>
  <c r="AC907" i="82"/>
  <c r="AC906" i="82"/>
  <c r="AC905" i="82"/>
  <c r="AC904" i="82"/>
  <c r="AC903" i="82"/>
  <c r="AC902" i="82"/>
  <c r="AC901" i="82"/>
  <c r="AC900" i="82"/>
  <c r="AC899" i="82"/>
  <c r="AC898" i="82"/>
  <c r="AC897" i="82"/>
  <c r="AC896" i="82"/>
  <c r="AC895" i="82"/>
  <c r="AC894" i="82"/>
  <c r="AC893" i="82"/>
  <c r="AC892" i="82"/>
  <c r="AC891" i="82"/>
  <c r="AC890" i="82"/>
  <c r="AC889" i="82"/>
  <c r="AC888" i="82"/>
  <c r="AC887" i="82"/>
  <c r="AC886" i="82"/>
  <c r="AC885" i="82"/>
  <c r="AC884" i="82"/>
  <c r="AC883" i="82"/>
  <c r="AC882" i="82"/>
  <c r="AC881" i="82"/>
  <c r="AC880" i="82"/>
  <c r="AC879" i="82"/>
  <c r="AC878" i="82"/>
  <c r="AC877" i="82"/>
  <c r="AC876" i="82"/>
  <c r="AC875" i="82"/>
  <c r="AC874" i="82"/>
  <c r="AC873" i="82"/>
  <c r="AC872" i="82"/>
  <c r="AC871" i="82"/>
  <c r="AC870" i="82"/>
  <c r="AC869" i="82"/>
  <c r="AC868" i="82"/>
  <c r="AC867" i="82"/>
  <c r="AC866" i="82"/>
  <c r="AC865" i="82"/>
  <c r="AC864" i="82"/>
  <c r="AC863" i="82"/>
  <c r="AC862" i="82"/>
  <c r="AC861" i="82"/>
  <c r="AC860" i="82"/>
  <c r="AC859" i="82"/>
  <c r="AC858" i="82"/>
  <c r="AC857" i="82"/>
  <c r="AC856" i="82"/>
  <c r="AC855" i="82"/>
  <c r="AC854" i="82"/>
  <c r="AC853" i="82"/>
  <c r="AC852" i="82"/>
  <c r="AC851" i="82"/>
  <c r="AC850" i="82"/>
  <c r="AC849" i="82"/>
  <c r="AC848" i="82"/>
  <c r="AC847" i="82"/>
  <c r="AC846" i="82"/>
  <c r="AC845" i="82"/>
  <c r="AC844" i="82"/>
  <c r="AC843" i="82"/>
  <c r="AC842" i="82"/>
  <c r="AC841" i="82"/>
  <c r="AC840" i="82"/>
  <c r="AC839" i="82"/>
  <c r="AC838" i="82"/>
  <c r="AC837" i="82"/>
  <c r="AC836" i="82"/>
  <c r="AC835" i="82"/>
  <c r="AC834" i="82"/>
  <c r="AC833" i="82"/>
  <c r="AC832" i="82"/>
  <c r="AC831" i="82"/>
  <c r="AC830" i="82"/>
  <c r="AC829" i="82"/>
  <c r="AC828" i="82"/>
  <c r="AC827" i="82"/>
  <c r="AC826" i="82"/>
  <c r="AC825" i="82"/>
  <c r="AC824" i="82"/>
  <c r="AC823" i="82"/>
  <c r="AC822" i="82"/>
  <c r="AC821" i="82"/>
  <c r="AC820" i="82"/>
  <c r="AC819" i="82"/>
  <c r="AC818" i="82"/>
  <c r="AC817" i="82"/>
  <c r="AC816" i="82"/>
  <c r="AC815" i="82"/>
  <c r="AC814" i="82"/>
  <c r="AC813" i="82"/>
  <c r="AC812" i="82"/>
  <c r="AC811" i="82"/>
  <c r="AC810" i="82"/>
  <c r="AC809" i="82"/>
  <c r="AC808" i="82"/>
  <c r="AC807" i="82"/>
  <c r="AC806" i="82"/>
  <c r="AC805" i="82"/>
  <c r="AC804" i="82"/>
  <c r="AC803" i="82"/>
  <c r="AC802" i="82"/>
  <c r="AC801" i="82"/>
  <c r="AC800" i="82"/>
  <c r="AC799" i="82"/>
  <c r="AC798" i="82"/>
  <c r="AC797" i="82"/>
  <c r="AC796" i="82"/>
  <c r="AC795" i="82"/>
  <c r="AC794" i="82"/>
  <c r="AC793" i="82"/>
  <c r="AC792" i="82"/>
  <c r="AC791" i="82"/>
  <c r="AC790" i="82"/>
  <c r="AC789" i="82"/>
  <c r="AC788" i="82"/>
  <c r="AC787" i="82"/>
  <c r="AC786" i="82"/>
  <c r="AC785" i="82"/>
  <c r="AC784" i="82"/>
  <c r="AC783" i="82"/>
  <c r="AC782" i="82"/>
  <c r="AC781" i="82"/>
  <c r="AC780" i="82"/>
  <c r="AC779" i="82"/>
  <c r="AC778" i="82"/>
  <c r="AC777" i="82"/>
  <c r="AC776" i="82"/>
  <c r="AC775" i="82"/>
  <c r="AC774" i="82"/>
  <c r="AC773" i="82"/>
  <c r="AC772" i="82"/>
  <c r="AC771" i="82"/>
  <c r="AC770" i="82"/>
  <c r="AC769" i="82"/>
  <c r="AC768" i="82"/>
  <c r="AC767" i="82"/>
  <c r="AC766" i="82"/>
  <c r="AC765" i="82"/>
  <c r="AC764" i="82"/>
  <c r="AC763" i="82"/>
  <c r="AC762" i="82"/>
  <c r="AC761" i="82"/>
  <c r="AC760" i="82"/>
  <c r="AC759" i="82"/>
  <c r="AC758" i="82"/>
  <c r="AC757" i="82"/>
  <c r="AC756" i="82"/>
  <c r="AC755" i="82"/>
  <c r="AC754" i="82"/>
  <c r="AC753" i="82"/>
  <c r="AC752" i="82"/>
  <c r="AC751" i="82"/>
  <c r="AC750" i="82"/>
  <c r="AC749" i="82"/>
  <c r="AC748" i="82"/>
  <c r="AC747" i="82"/>
  <c r="AC746" i="82"/>
  <c r="AC745" i="82"/>
  <c r="AC744" i="82"/>
  <c r="AC743" i="82"/>
  <c r="AC742" i="82"/>
  <c r="AC741" i="82"/>
  <c r="AC740" i="82"/>
  <c r="AC739" i="82"/>
  <c r="AC738" i="82"/>
  <c r="AC737" i="82"/>
  <c r="AC736" i="82"/>
  <c r="AC735" i="82"/>
  <c r="AC734" i="82"/>
  <c r="AC733" i="82"/>
  <c r="AC732" i="82"/>
  <c r="AC731" i="82"/>
  <c r="AC730" i="82"/>
  <c r="AC729" i="82"/>
  <c r="AC728" i="82"/>
  <c r="AC727" i="82"/>
  <c r="AC726" i="82"/>
  <c r="AC725" i="82"/>
  <c r="AC724" i="82"/>
  <c r="AC723" i="82"/>
  <c r="AC722" i="82"/>
  <c r="AC721" i="82"/>
  <c r="AC720" i="82"/>
  <c r="AC719" i="82"/>
  <c r="AC718" i="82"/>
  <c r="AC717" i="82"/>
  <c r="AC716" i="82"/>
  <c r="AC715" i="82"/>
  <c r="AC714" i="82"/>
  <c r="AC713" i="82"/>
  <c r="AC712" i="82"/>
  <c r="AC711" i="82"/>
  <c r="AC710" i="82"/>
  <c r="AC709" i="82"/>
  <c r="AC708" i="82"/>
  <c r="AC707" i="82"/>
  <c r="AC706" i="82"/>
  <c r="AC705" i="82"/>
  <c r="AC704" i="82"/>
  <c r="AC703" i="82"/>
  <c r="AC702" i="82"/>
  <c r="AC701" i="82"/>
  <c r="AC700" i="82"/>
  <c r="AC699" i="82"/>
  <c r="AC698" i="82"/>
  <c r="AC697" i="82"/>
  <c r="AC696" i="82"/>
  <c r="AC695" i="82"/>
  <c r="AC694" i="82"/>
  <c r="AC693" i="82"/>
  <c r="AC692" i="82"/>
  <c r="AC691" i="82"/>
  <c r="AC690" i="82"/>
  <c r="AC689" i="82"/>
  <c r="AC688" i="82"/>
  <c r="AC687" i="82"/>
  <c r="AC686" i="82"/>
  <c r="AC685" i="82"/>
  <c r="AC684" i="82"/>
  <c r="AC683" i="82"/>
  <c r="AC682" i="82"/>
  <c r="AC681" i="82"/>
  <c r="AC680" i="82"/>
  <c r="AC679" i="82"/>
  <c r="AC678" i="82"/>
  <c r="AC677" i="82"/>
  <c r="AC676" i="82"/>
  <c r="AC675" i="82"/>
  <c r="AC674" i="82"/>
  <c r="AC673" i="82"/>
  <c r="AC672" i="82"/>
  <c r="AC671" i="82"/>
  <c r="AC670" i="82"/>
  <c r="AC669" i="82"/>
  <c r="AC668" i="82"/>
  <c r="AC667" i="82"/>
  <c r="AC666" i="82"/>
  <c r="AC665" i="82"/>
  <c r="AC664" i="82"/>
  <c r="AC663" i="82"/>
  <c r="AC662" i="82"/>
  <c r="AC661" i="82"/>
  <c r="AC660" i="82"/>
  <c r="AC659" i="82"/>
  <c r="AC658" i="82"/>
  <c r="AC657" i="82"/>
  <c r="AC656" i="82"/>
  <c r="AC655" i="82"/>
  <c r="AC654" i="82"/>
  <c r="AC653" i="82"/>
  <c r="AC652" i="82"/>
  <c r="AC651" i="82"/>
  <c r="AC650" i="82"/>
  <c r="AC649" i="82"/>
  <c r="AC648" i="82"/>
  <c r="AC647" i="82"/>
  <c r="AC646" i="82"/>
  <c r="AC645" i="82"/>
  <c r="AC644" i="82"/>
  <c r="AC643" i="82"/>
  <c r="AC642" i="82"/>
  <c r="AC641" i="82"/>
  <c r="AC640" i="82"/>
  <c r="AC639" i="82"/>
  <c r="AC638" i="82"/>
  <c r="AC637" i="82"/>
  <c r="AC636" i="82"/>
  <c r="AC635" i="82"/>
  <c r="AC634" i="82"/>
  <c r="AC633" i="82"/>
  <c r="AC632" i="82"/>
  <c r="AC631" i="82"/>
  <c r="AC630" i="82"/>
  <c r="AC629" i="82"/>
  <c r="AC628" i="82"/>
  <c r="AC627" i="82"/>
  <c r="AC626" i="82"/>
  <c r="AC625" i="82"/>
  <c r="AC624" i="82"/>
  <c r="AC623" i="82"/>
  <c r="AC622" i="82"/>
  <c r="AC621" i="82"/>
  <c r="AC620" i="82"/>
  <c r="AC619" i="82"/>
  <c r="AC618" i="82"/>
  <c r="AC617" i="82"/>
  <c r="AC616" i="82"/>
  <c r="AC615" i="82"/>
  <c r="AC614" i="82"/>
  <c r="AC613" i="82"/>
  <c r="AC612" i="82"/>
  <c r="AC611" i="82"/>
  <c r="AC610" i="82"/>
  <c r="AC609" i="82"/>
  <c r="AC608" i="82"/>
  <c r="AC607" i="82"/>
  <c r="AC606" i="82"/>
  <c r="AC605" i="82"/>
  <c r="AC604" i="82"/>
  <c r="AC603" i="82"/>
  <c r="AC602" i="82"/>
  <c r="AC601" i="82"/>
  <c r="AC600" i="82"/>
  <c r="AC599" i="82"/>
  <c r="AC598" i="82"/>
  <c r="AC597" i="82"/>
  <c r="AC596" i="82"/>
  <c r="AC595" i="82"/>
  <c r="AC594" i="82"/>
  <c r="AC593" i="82"/>
  <c r="AC592" i="82"/>
  <c r="AC591" i="82"/>
  <c r="AC590" i="82"/>
  <c r="AC589" i="82"/>
  <c r="AC588" i="82"/>
  <c r="AC587" i="82"/>
  <c r="AC586" i="82"/>
  <c r="AC585" i="82"/>
  <c r="AC584" i="82"/>
  <c r="AC583" i="82"/>
  <c r="AC582" i="82"/>
  <c r="AC581" i="82"/>
  <c r="AC580" i="82"/>
  <c r="AC579" i="82"/>
  <c r="AC578" i="82"/>
  <c r="AC577" i="82"/>
  <c r="AC576" i="82"/>
  <c r="AC575" i="82"/>
  <c r="AC574" i="82"/>
  <c r="AC573" i="82"/>
  <c r="AC572" i="82"/>
  <c r="AC571" i="82"/>
  <c r="AC570" i="82"/>
  <c r="AC569" i="82"/>
  <c r="AC568" i="82"/>
  <c r="AC567" i="82"/>
  <c r="AC566" i="82"/>
  <c r="AC565" i="82"/>
  <c r="AC564" i="82"/>
  <c r="AC563" i="82"/>
  <c r="AC562" i="82"/>
  <c r="AC561" i="82"/>
  <c r="AC560" i="82"/>
  <c r="AC559" i="82"/>
  <c r="AC558" i="82"/>
  <c r="AC557" i="82"/>
  <c r="AC556" i="82"/>
  <c r="AC555" i="82"/>
  <c r="AC554" i="82"/>
  <c r="AC553" i="82"/>
  <c r="AC552" i="82"/>
  <c r="AC551" i="82"/>
  <c r="AC550" i="82"/>
  <c r="AC549" i="82"/>
  <c r="AC548" i="82"/>
  <c r="AC547" i="82"/>
  <c r="AC546" i="82"/>
  <c r="AC545" i="82"/>
  <c r="AC544" i="82"/>
  <c r="AC543" i="82"/>
  <c r="AC542" i="82"/>
  <c r="AC541" i="82"/>
  <c r="AC540" i="82"/>
  <c r="AC539" i="82"/>
  <c r="AC538" i="82"/>
  <c r="AC537" i="82"/>
  <c r="AC536" i="82"/>
  <c r="AC535" i="82"/>
  <c r="AC534" i="82"/>
  <c r="AC533" i="82"/>
  <c r="AC532" i="82"/>
  <c r="AC531" i="82"/>
  <c r="AC530" i="82"/>
  <c r="AC529" i="82"/>
  <c r="AC528" i="82"/>
  <c r="AC527" i="82"/>
  <c r="AC526" i="82"/>
  <c r="AC525" i="82"/>
  <c r="AC524" i="82"/>
  <c r="AC523" i="82"/>
  <c r="AC522" i="82"/>
  <c r="AC521" i="82"/>
  <c r="AC520" i="82"/>
  <c r="AC519" i="82"/>
  <c r="AC518" i="82"/>
  <c r="AC517" i="82"/>
  <c r="AC516" i="82"/>
  <c r="AC515" i="82"/>
  <c r="AC514" i="82"/>
  <c r="AC513" i="82"/>
  <c r="AC512" i="82"/>
  <c r="AC511" i="82"/>
  <c r="AC510" i="82"/>
  <c r="AC509" i="82"/>
  <c r="AC508" i="82"/>
  <c r="AC507" i="82"/>
  <c r="AC506" i="82"/>
  <c r="AC505" i="82"/>
  <c r="AC504" i="82"/>
  <c r="AC503" i="82"/>
  <c r="AC502" i="82"/>
  <c r="AC501" i="82"/>
  <c r="AC500" i="82"/>
  <c r="AC499" i="82"/>
  <c r="AC498" i="82"/>
  <c r="AC497" i="82"/>
  <c r="AC496" i="82"/>
  <c r="AC495" i="82"/>
  <c r="AC494" i="82"/>
  <c r="AC493" i="82"/>
  <c r="AC492" i="82"/>
  <c r="AC491" i="82"/>
  <c r="AC490" i="82"/>
  <c r="AC489" i="82"/>
  <c r="AC488" i="82"/>
  <c r="AC487" i="82"/>
  <c r="AC486" i="82"/>
  <c r="AC485" i="82"/>
  <c r="AC484" i="82"/>
  <c r="AC483" i="82"/>
  <c r="AC482" i="82"/>
  <c r="AC481" i="82"/>
  <c r="AC480" i="82"/>
  <c r="AC479" i="82"/>
  <c r="AC478" i="82"/>
  <c r="AC477" i="82"/>
  <c r="AC476" i="82"/>
  <c r="AC475" i="82"/>
  <c r="AC474" i="82"/>
  <c r="AC473" i="82"/>
  <c r="AC472" i="82"/>
  <c r="AC471" i="82"/>
  <c r="AC470" i="82"/>
  <c r="AC469" i="82"/>
  <c r="AC468" i="82"/>
  <c r="AC467" i="82"/>
  <c r="AC466" i="82"/>
  <c r="AC465" i="82"/>
  <c r="AC464" i="82"/>
  <c r="AC463" i="82"/>
  <c r="AC462" i="82"/>
  <c r="AC461" i="82"/>
  <c r="AC460" i="82"/>
  <c r="AC459" i="82"/>
  <c r="AC458" i="82"/>
  <c r="AC457" i="82"/>
  <c r="AC456" i="82"/>
  <c r="AC455" i="82"/>
  <c r="AC454" i="82"/>
  <c r="AC453" i="82"/>
  <c r="AC452" i="82"/>
  <c r="AC451" i="82"/>
  <c r="AC450" i="82"/>
  <c r="AC449" i="82"/>
  <c r="AC448" i="82"/>
  <c r="AC447" i="82"/>
  <c r="AC446" i="82"/>
  <c r="AC445" i="82"/>
  <c r="AC444" i="82"/>
  <c r="AC443" i="82"/>
  <c r="AC442" i="82"/>
  <c r="AC441" i="82"/>
  <c r="AC440" i="82"/>
  <c r="AC439" i="82"/>
  <c r="AC438" i="82"/>
  <c r="AC437" i="82"/>
  <c r="AC436" i="82"/>
  <c r="AC435" i="82"/>
  <c r="AC434" i="82"/>
  <c r="AC433" i="82"/>
  <c r="AC432" i="82"/>
  <c r="AC431" i="82"/>
  <c r="AC430" i="82"/>
  <c r="AC429" i="82"/>
  <c r="AC428" i="82"/>
  <c r="AC427" i="82"/>
  <c r="AC426" i="82"/>
  <c r="AC425" i="82"/>
  <c r="AC424" i="82"/>
  <c r="AC423" i="82"/>
  <c r="AC422" i="82"/>
  <c r="AC421" i="82"/>
  <c r="AC420" i="82"/>
  <c r="AC419" i="82"/>
  <c r="AC418" i="82"/>
  <c r="AC417" i="82"/>
  <c r="AC416" i="82"/>
  <c r="AC415" i="82"/>
  <c r="AC414" i="82"/>
  <c r="AC413" i="82"/>
  <c r="AC412" i="82"/>
  <c r="AC411" i="82"/>
  <c r="AC410" i="82"/>
  <c r="AC409" i="82"/>
  <c r="AC408" i="82"/>
  <c r="AC407" i="82"/>
  <c r="AC406" i="82"/>
  <c r="AC405" i="82"/>
  <c r="AC404" i="82"/>
  <c r="AC403" i="82"/>
  <c r="AC402" i="82"/>
  <c r="AC401" i="82"/>
  <c r="AC400" i="82"/>
  <c r="AC399" i="82"/>
  <c r="AC398" i="82"/>
  <c r="AC397" i="82"/>
  <c r="AC396" i="82"/>
  <c r="AC395" i="82"/>
  <c r="AC394" i="82"/>
  <c r="AC393" i="82"/>
  <c r="AC392" i="82"/>
  <c r="AC391" i="82"/>
  <c r="AC390" i="82"/>
  <c r="AC389" i="82"/>
  <c r="AC388" i="82"/>
  <c r="AC387" i="82"/>
  <c r="AC386" i="82"/>
  <c r="AC385" i="82"/>
  <c r="AC384" i="82"/>
  <c r="AC383" i="82"/>
  <c r="AC382" i="82"/>
  <c r="AC381" i="82"/>
  <c r="AC380" i="82"/>
  <c r="AC379" i="82"/>
  <c r="AC378" i="82"/>
  <c r="AC377" i="82"/>
  <c r="AC376" i="82"/>
  <c r="AC375" i="82"/>
  <c r="AC374" i="82"/>
  <c r="AC373" i="82"/>
  <c r="AC372" i="82"/>
  <c r="AC371" i="82"/>
  <c r="AC370" i="82"/>
  <c r="AC369" i="82"/>
  <c r="AC368" i="82"/>
  <c r="U37" i="82"/>
  <c r="V37" i="82" s="1"/>
  <c r="U36" i="82"/>
  <c r="V36" i="82" s="1"/>
  <c r="U35" i="82"/>
  <c r="V35" i="82" s="1"/>
  <c r="U34" i="82"/>
  <c r="V34" i="82" s="1"/>
  <c r="U33" i="82"/>
  <c r="V33" i="82" s="1"/>
  <c r="U10" i="82"/>
  <c r="V10" i="82" s="1"/>
  <c r="E4" i="82"/>
  <c r="C4" i="82" s="1"/>
  <c r="K976" i="82"/>
  <c r="K975" i="82"/>
  <c r="S975" i="82" s="1"/>
  <c r="K974" i="82"/>
  <c r="S974" i="82" s="1"/>
  <c r="K973" i="82"/>
  <c r="S973" i="82" s="1"/>
  <c r="K972" i="82"/>
  <c r="S972" i="82" s="1"/>
  <c r="K971" i="82"/>
  <c r="S971" i="82" s="1"/>
  <c r="K970" i="82"/>
  <c r="S970" i="82" s="1"/>
  <c r="K969" i="82"/>
  <c r="S969" i="82" s="1"/>
  <c r="K968" i="82"/>
  <c r="S968" i="82" s="1"/>
  <c r="K967" i="82"/>
  <c r="S967" i="82" s="1"/>
  <c r="K966" i="82"/>
  <c r="S966" i="82" s="1"/>
  <c r="K965" i="82"/>
  <c r="S965" i="82" s="1"/>
  <c r="K964" i="82"/>
  <c r="S964" i="82" s="1"/>
  <c r="K963" i="82"/>
  <c r="S963" i="82" s="1"/>
  <c r="K962" i="82"/>
  <c r="S962" i="82" s="1"/>
  <c r="K961" i="82"/>
  <c r="S961" i="82" s="1"/>
  <c r="K960" i="82"/>
  <c r="K959" i="82"/>
  <c r="S959" i="82" s="1"/>
  <c r="K958" i="82"/>
  <c r="S958" i="82" s="1"/>
  <c r="K957" i="82"/>
  <c r="S957" i="82" s="1"/>
  <c r="K956" i="82"/>
  <c r="S956" i="82" s="1"/>
  <c r="K955" i="82"/>
  <c r="S955" i="82" s="1"/>
  <c r="K954" i="82"/>
  <c r="S954" i="82" s="1"/>
  <c r="K953" i="82"/>
  <c r="S953" i="82" s="1"/>
  <c r="K952" i="82"/>
  <c r="S952" i="82" s="1"/>
  <c r="K951" i="82"/>
  <c r="S951" i="82" s="1"/>
  <c r="K950" i="82"/>
  <c r="S950" i="82" s="1"/>
  <c r="K949" i="82"/>
  <c r="S949" i="82" s="1"/>
  <c r="K948" i="82"/>
  <c r="S948" i="82" s="1"/>
  <c r="K947" i="82"/>
  <c r="S947" i="82" s="1"/>
  <c r="K946" i="82"/>
  <c r="S946" i="82" s="1"/>
  <c r="K945" i="82"/>
  <c r="S945" i="82" s="1"/>
  <c r="K944" i="82"/>
  <c r="S944" i="82" s="1"/>
  <c r="K943" i="82"/>
  <c r="S943" i="82" s="1"/>
  <c r="K942" i="82"/>
  <c r="S942" i="82" s="1"/>
  <c r="K941" i="82"/>
  <c r="S941" i="82" s="1"/>
  <c r="K940" i="82"/>
  <c r="S940" i="82" s="1"/>
  <c r="K939" i="82"/>
  <c r="S939" i="82" s="1"/>
  <c r="K938" i="82"/>
  <c r="S938" i="82" s="1"/>
  <c r="K937" i="82"/>
  <c r="S937" i="82" s="1"/>
  <c r="K936" i="82"/>
  <c r="S936" i="82" s="1"/>
  <c r="K935" i="82"/>
  <c r="S935" i="82" s="1"/>
  <c r="K934" i="82"/>
  <c r="S934" i="82" s="1"/>
  <c r="K933" i="82"/>
  <c r="S933" i="82" s="1"/>
  <c r="K932" i="82"/>
  <c r="S932" i="82" s="1"/>
  <c r="K931" i="82"/>
  <c r="S931" i="82" s="1"/>
  <c r="K930" i="82"/>
  <c r="S930" i="82" s="1"/>
  <c r="K929" i="82"/>
  <c r="S929" i="82" s="1"/>
  <c r="K928" i="82"/>
  <c r="S928" i="82" s="1"/>
  <c r="K927" i="82"/>
  <c r="S927" i="82" s="1"/>
  <c r="K926" i="82"/>
  <c r="S926" i="82" s="1"/>
  <c r="K925" i="82"/>
  <c r="S925" i="82" s="1"/>
  <c r="K924" i="82"/>
  <c r="S924" i="82" s="1"/>
  <c r="K923" i="82"/>
  <c r="S923" i="82" s="1"/>
  <c r="K922" i="82"/>
  <c r="S922" i="82" s="1"/>
  <c r="K921" i="82"/>
  <c r="S921" i="82" s="1"/>
  <c r="K920" i="82"/>
  <c r="S920" i="82" s="1"/>
  <c r="K919" i="82"/>
  <c r="S919" i="82" s="1"/>
  <c r="K918" i="82"/>
  <c r="S918" i="82" s="1"/>
  <c r="K917" i="82"/>
  <c r="S917" i="82" s="1"/>
  <c r="K916" i="82"/>
  <c r="S916" i="82" s="1"/>
  <c r="K915" i="82"/>
  <c r="S915" i="82" s="1"/>
  <c r="K914" i="82"/>
  <c r="S914" i="82" s="1"/>
  <c r="K913" i="82"/>
  <c r="S913" i="82" s="1"/>
  <c r="K912" i="82"/>
  <c r="S912" i="82" s="1"/>
  <c r="K911" i="82"/>
  <c r="S911" i="82" s="1"/>
  <c r="K910" i="82"/>
  <c r="S910" i="82" s="1"/>
  <c r="K909" i="82"/>
  <c r="S909" i="82" s="1"/>
  <c r="K908" i="82"/>
  <c r="S908" i="82" s="1"/>
  <c r="K907" i="82"/>
  <c r="K906" i="82"/>
  <c r="S906" i="82" s="1"/>
  <c r="K905" i="82"/>
  <c r="S905" i="82" s="1"/>
  <c r="K904" i="82"/>
  <c r="S904" i="82" s="1"/>
  <c r="K903" i="82"/>
  <c r="S903" i="82" s="1"/>
  <c r="K902" i="82"/>
  <c r="S902" i="82" s="1"/>
  <c r="K901" i="82"/>
  <c r="S901" i="82" s="1"/>
  <c r="K900" i="82"/>
  <c r="S900" i="82" s="1"/>
  <c r="K899" i="82"/>
  <c r="S899" i="82" s="1"/>
  <c r="K898" i="82"/>
  <c r="S898" i="82" s="1"/>
  <c r="K897" i="82"/>
  <c r="S897" i="82" s="1"/>
  <c r="K896" i="82"/>
  <c r="S896" i="82" s="1"/>
  <c r="K895" i="82"/>
  <c r="S895" i="82" s="1"/>
  <c r="K894" i="82"/>
  <c r="S894" i="82" s="1"/>
  <c r="K893" i="82"/>
  <c r="S893" i="82" s="1"/>
  <c r="K892" i="82"/>
  <c r="S892" i="82" s="1"/>
  <c r="K891" i="82"/>
  <c r="S891" i="82" s="1"/>
  <c r="K890" i="82"/>
  <c r="S890" i="82" s="1"/>
  <c r="K889" i="82"/>
  <c r="S889" i="82" s="1"/>
  <c r="K888" i="82"/>
  <c r="S888" i="82" s="1"/>
  <c r="K887" i="82"/>
  <c r="S887" i="82" s="1"/>
  <c r="K886" i="82"/>
  <c r="S886" i="82" s="1"/>
  <c r="K885" i="82"/>
  <c r="S885" i="82" s="1"/>
  <c r="K884" i="82"/>
  <c r="S884" i="82" s="1"/>
  <c r="K883" i="82"/>
  <c r="S883" i="82" s="1"/>
  <c r="K882" i="82"/>
  <c r="S882" i="82" s="1"/>
  <c r="K881" i="82"/>
  <c r="S881" i="82" s="1"/>
  <c r="K880" i="82"/>
  <c r="S880" i="82" s="1"/>
  <c r="K879" i="82"/>
  <c r="S879" i="82" s="1"/>
  <c r="K878" i="82"/>
  <c r="S878" i="82" s="1"/>
  <c r="K877" i="82"/>
  <c r="S877" i="82" s="1"/>
  <c r="K876" i="82"/>
  <c r="S876" i="82" s="1"/>
  <c r="K875" i="82"/>
  <c r="S875" i="82" s="1"/>
  <c r="K874" i="82"/>
  <c r="S874" i="82" s="1"/>
  <c r="K873" i="82"/>
  <c r="S873" i="82" s="1"/>
  <c r="K872" i="82"/>
  <c r="K871" i="82"/>
  <c r="S871" i="82" s="1"/>
  <c r="K870" i="82"/>
  <c r="S870" i="82" s="1"/>
  <c r="K869" i="82"/>
  <c r="S869" i="82" s="1"/>
  <c r="K868" i="82"/>
  <c r="S868" i="82" s="1"/>
  <c r="K867" i="82"/>
  <c r="S867" i="82" s="1"/>
  <c r="K866" i="82"/>
  <c r="S866" i="82" s="1"/>
  <c r="K865" i="82"/>
  <c r="S865" i="82" s="1"/>
  <c r="K864" i="82"/>
  <c r="S864" i="82" s="1"/>
  <c r="K863" i="82"/>
  <c r="S863" i="82" s="1"/>
  <c r="K862" i="82"/>
  <c r="S862" i="82" s="1"/>
  <c r="K861" i="82"/>
  <c r="S861" i="82" s="1"/>
  <c r="K860" i="82"/>
  <c r="S860" i="82" s="1"/>
  <c r="K859" i="82"/>
  <c r="S859" i="82" s="1"/>
  <c r="K858" i="82"/>
  <c r="S858" i="82" s="1"/>
  <c r="K857" i="82"/>
  <c r="S857" i="82" s="1"/>
  <c r="K856" i="82"/>
  <c r="S856" i="82" s="1"/>
  <c r="K855" i="82"/>
  <c r="S855" i="82" s="1"/>
  <c r="K854" i="82"/>
  <c r="S854" i="82" s="1"/>
  <c r="K853" i="82"/>
  <c r="S853" i="82" s="1"/>
  <c r="K852" i="82"/>
  <c r="S852" i="82" s="1"/>
  <c r="K851" i="82"/>
  <c r="S851" i="82" s="1"/>
  <c r="K850" i="82"/>
  <c r="S850" i="82" s="1"/>
  <c r="K849" i="82"/>
  <c r="S849" i="82" s="1"/>
  <c r="K848" i="82"/>
  <c r="K847" i="82"/>
  <c r="S847" i="82" s="1"/>
  <c r="K846" i="82"/>
  <c r="S846" i="82" s="1"/>
  <c r="K845" i="82"/>
  <c r="S845" i="82" s="1"/>
  <c r="K844" i="82"/>
  <c r="S844" i="82" s="1"/>
  <c r="K843" i="82"/>
  <c r="S843" i="82" s="1"/>
  <c r="K842" i="82"/>
  <c r="S842" i="82" s="1"/>
  <c r="K841" i="82"/>
  <c r="S841" i="82" s="1"/>
  <c r="K840" i="82"/>
  <c r="S840" i="82" s="1"/>
  <c r="K839" i="82"/>
  <c r="S839" i="82" s="1"/>
  <c r="K838" i="82"/>
  <c r="S838" i="82" s="1"/>
  <c r="K837" i="82"/>
  <c r="S837" i="82" s="1"/>
  <c r="K836" i="82"/>
  <c r="S836" i="82" s="1"/>
  <c r="K835" i="82"/>
  <c r="S835" i="82" s="1"/>
  <c r="K834" i="82"/>
  <c r="S834" i="82" s="1"/>
  <c r="K833" i="82"/>
  <c r="K832" i="82"/>
  <c r="S832" i="82" s="1"/>
  <c r="K831" i="82"/>
  <c r="S831" i="82" s="1"/>
  <c r="K830" i="82"/>
  <c r="S830" i="82" s="1"/>
  <c r="K829" i="82"/>
  <c r="S829" i="82" s="1"/>
  <c r="K828" i="82"/>
  <c r="S828" i="82" s="1"/>
  <c r="K827" i="82"/>
  <c r="S827" i="82" s="1"/>
  <c r="K826" i="82"/>
  <c r="S826" i="82" s="1"/>
  <c r="K825" i="82"/>
  <c r="S825" i="82" s="1"/>
  <c r="K824" i="82"/>
  <c r="S824" i="82" s="1"/>
  <c r="K823" i="82"/>
  <c r="S823" i="82" s="1"/>
  <c r="K822" i="82"/>
  <c r="S822" i="82" s="1"/>
  <c r="K821" i="82"/>
  <c r="S821" i="82" s="1"/>
  <c r="K820" i="82"/>
  <c r="S820" i="82" s="1"/>
  <c r="K819" i="82"/>
  <c r="S819" i="82" s="1"/>
  <c r="K818" i="82"/>
  <c r="S818" i="82" s="1"/>
  <c r="K817" i="82"/>
  <c r="S817" i="82" s="1"/>
  <c r="K816" i="82"/>
  <c r="K815" i="82"/>
  <c r="S815" i="82" s="1"/>
  <c r="K814" i="82"/>
  <c r="S814" i="82" s="1"/>
  <c r="K813" i="82"/>
  <c r="S813" i="82" s="1"/>
  <c r="K812" i="82"/>
  <c r="S812" i="82" s="1"/>
  <c r="K811" i="82"/>
  <c r="S811" i="82" s="1"/>
  <c r="K810" i="82"/>
  <c r="S810" i="82" s="1"/>
  <c r="K809" i="82"/>
  <c r="S809" i="82" s="1"/>
  <c r="K808" i="82"/>
  <c r="S808" i="82" s="1"/>
  <c r="K807" i="82"/>
  <c r="S807" i="82" s="1"/>
  <c r="K806" i="82"/>
  <c r="S806" i="82" s="1"/>
  <c r="K805" i="82"/>
  <c r="S805" i="82" s="1"/>
  <c r="K804" i="82"/>
  <c r="S804" i="82" s="1"/>
  <c r="K803" i="82"/>
  <c r="S803" i="82" s="1"/>
  <c r="K802" i="82"/>
  <c r="S802" i="82" s="1"/>
  <c r="K801" i="82"/>
  <c r="S801" i="82" s="1"/>
  <c r="K800" i="82"/>
  <c r="S800" i="82" s="1"/>
  <c r="K799" i="82"/>
  <c r="S799" i="82" s="1"/>
  <c r="K798" i="82"/>
  <c r="S798" i="82" s="1"/>
  <c r="K797" i="82"/>
  <c r="S797" i="82" s="1"/>
  <c r="K796" i="82"/>
  <c r="S796" i="82" s="1"/>
  <c r="K795" i="82"/>
  <c r="S795" i="82" s="1"/>
  <c r="K794" i="82"/>
  <c r="S794" i="82" s="1"/>
  <c r="K793" i="82"/>
  <c r="S793" i="82" s="1"/>
  <c r="K792" i="82"/>
  <c r="S792" i="82" s="1"/>
  <c r="K791" i="82"/>
  <c r="S791" i="82" s="1"/>
  <c r="K790" i="82"/>
  <c r="S790" i="82" s="1"/>
  <c r="K789" i="82"/>
  <c r="S789" i="82" s="1"/>
  <c r="K788" i="82"/>
  <c r="S788" i="82" s="1"/>
  <c r="K787" i="82"/>
  <c r="S787" i="82" s="1"/>
  <c r="K786" i="82"/>
  <c r="S786" i="82" s="1"/>
  <c r="K785" i="82"/>
  <c r="S785" i="82" s="1"/>
  <c r="K784" i="82"/>
  <c r="S784" i="82" s="1"/>
  <c r="K783" i="82"/>
  <c r="S783" i="82" s="1"/>
  <c r="K782" i="82"/>
  <c r="S782" i="82" s="1"/>
  <c r="K781" i="82"/>
  <c r="S781" i="82" s="1"/>
  <c r="K780" i="82"/>
  <c r="S780" i="82" s="1"/>
  <c r="K779" i="82"/>
  <c r="S779" i="82" s="1"/>
  <c r="K778" i="82"/>
  <c r="S778" i="82" s="1"/>
  <c r="K777" i="82"/>
  <c r="S777" i="82" s="1"/>
  <c r="K776" i="82"/>
  <c r="S776" i="82" s="1"/>
  <c r="K775" i="82"/>
  <c r="S775" i="82" s="1"/>
  <c r="K774" i="82"/>
  <c r="S774" i="82" s="1"/>
  <c r="K773" i="82"/>
  <c r="S773" i="82" s="1"/>
  <c r="K772" i="82"/>
  <c r="S772" i="82" s="1"/>
  <c r="K771" i="82"/>
  <c r="S771" i="82" s="1"/>
  <c r="K770" i="82"/>
  <c r="S770" i="82" s="1"/>
  <c r="K769" i="82"/>
  <c r="K768" i="82"/>
  <c r="S768" i="82" s="1"/>
  <c r="K767" i="82"/>
  <c r="S767" i="82" s="1"/>
  <c r="K766" i="82"/>
  <c r="S766" i="82" s="1"/>
  <c r="K765" i="82"/>
  <c r="S765" i="82" s="1"/>
  <c r="K764" i="82"/>
  <c r="S764" i="82" s="1"/>
  <c r="K763" i="82"/>
  <c r="S763" i="82" s="1"/>
  <c r="K762" i="82"/>
  <c r="S762" i="82" s="1"/>
  <c r="K761" i="82"/>
  <c r="S761" i="82" s="1"/>
  <c r="K760" i="82"/>
  <c r="S760" i="82" s="1"/>
  <c r="K759" i="82"/>
  <c r="S759" i="82" s="1"/>
  <c r="K758" i="82"/>
  <c r="S758" i="82" s="1"/>
  <c r="K757" i="82"/>
  <c r="S757" i="82" s="1"/>
  <c r="K756" i="82"/>
  <c r="S756" i="82" s="1"/>
  <c r="K755" i="82"/>
  <c r="S755" i="82" s="1"/>
  <c r="K754" i="82"/>
  <c r="S754" i="82" s="1"/>
  <c r="K753" i="82"/>
  <c r="S753" i="82" s="1"/>
  <c r="K752" i="82"/>
  <c r="K751" i="82"/>
  <c r="S751" i="82" s="1"/>
  <c r="K750" i="82"/>
  <c r="S750" i="82" s="1"/>
  <c r="K749" i="82"/>
  <c r="S749" i="82" s="1"/>
  <c r="K748" i="82"/>
  <c r="S748" i="82" s="1"/>
  <c r="K747" i="82"/>
  <c r="S747" i="82" s="1"/>
  <c r="K746" i="82"/>
  <c r="S746" i="82" s="1"/>
  <c r="K745" i="82"/>
  <c r="S745" i="82" s="1"/>
  <c r="K744" i="82"/>
  <c r="S744" i="82" s="1"/>
  <c r="K743" i="82"/>
  <c r="S743" i="82" s="1"/>
  <c r="K742" i="82"/>
  <c r="S742" i="82" s="1"/>
  <c r="K741" i="82"/>
  <c r="S741" i="82" s="1"/>
  <c r="K740" i="82"/>
  <c r="S740" i="82" s="1"/>
  <c r="K739" i="82"/>
  <c r="S739" i="82" s="1"/>
  <c r="K738" i="82"/>
  <c r="S738" i="82" s="1"/>
  <c r="K737" i="82"/>
  <c r="S737" i="82" s="1"/>
  <c r="K736" i="82"/>
  <c r="S736" i="82" s="1"/>
  <c r="K735" i="82"/>
  <c r="S735" i="82" s="1"/>
  <c r="K734" i="82"/>
  <c r="S734" i="82" s="1"/>
  <c r="K733" i="82"/>
  <c r="S733" i="82" s="1"/>
  <c r="K732" i="82"/>
  <c r="S732" i="82" s="1"/>
  <c r="K731" i="82"/>
  <c r="S731" i="82" s="1"/>
  <c r="K730" i="82"/>
  <c r="S730" i="82" s="1"/>
  <c r="K729" i="82"/>
  <c r="S729" i="82" s="1"/>
  <c r="K728" i="82"/>
  <c r="S728" i="82" s="1"/>
  <c r="K727" i="82"/>
  <c r="S727" i="82" s="1"/>
  <c r="K726" i="82"/>
  <c r="S726" i="82" s="1"/>
  <c r="K725" i="82"/>
  <c r="S725" i="82" s="1"/>
  <c r="K724" i="82"/>
  <c r="S724" i="82" s="1"/>
  <c r="K723" i="82"/>
  <c r="S723" i="82" s="1"/>
  <c r="K722" i="82"/>
  <c r="S722" i="82" s="1"/>
  <c r="K721" i="82"/>
  <c r="S721" i="82" s="1"/>
  <c r="K720" i="82"/>
  <c r="S720" i="82" s="1"/>
  <c r="K719" i="82"/>
  <c r="S719" i="82" s="1"/>
  <c r="K718" i="82"/>
  <c r="S718" i="82" s="1"/>
  <c r="K717" i="82"/>
  <c r="S717" i="82" s="1"/>
  <c r="K716" i="82"/>
  <c r="S716" i="82" s="1"/>
  <c r="K715" i="82"/>
  <c r="S715" i="82" s="1"/>
  <c r="K714" i="82"/>
  <c r="S714" i="82" s="1"/>
  <c r="K713" i="82"/>
  <c r="S713" i="82" s="1"/>
  <c r="K712" i="82"/>
  <c r="S712" i="82" s="1"/>
  <c r="K711" i="82"/>
  <c r="S711" i="82" s="1"/>
  <c r="K710" i="82"/>
  <c r="S710" i="82" s="1"/>
  <c r="K709" i="82"/>
  <c r="S709" i="82" s="1"/>
  <c r="K708" i="82"/>
  <c r="S708" i="82" s="1"/>
  <c r="K707" i="82"/>
  <c r="S707" i="82" s="1"/>
  <c r="K706" i="82"/>
  <c r="S706" i="82" s="1"/>
  <c r="K705" i="82"/>
  <c r="S705" i="82" s="1"/>
  <c r="K704" i="82"/>
  <c r="S704" i="82" s="1"/>
  <c r="K703" i="82"/>
  <c r="S703" i="82" s="1"/>
  <c r="K702" i="82"/>
  <c r="S702" i="82" s="1"/>
  <c r="K701" i="82"/>
  <c r="S701" i="82" s="1"/>
  <c r="K700" i="82"/>
  <c r="S700" i="82" s="1"/>
  <c r="K699" i="82"/>
  <c r="S699" i="82" s="1"/>
  <c r="K698" i="82"/>
  <c r="S698" i="82" s="1"/>
  <c r="K697" i="82"/>
  <c r="S697" i="82" s="1"/>
  <c r="K696" i="82"/>
  <c r="S696" i="82" s="1"/>
  <c r="K695" i="82"/>
  <c r="S695" i="82" s="1"/>
  <c r="K694" i="82"/>
  <c r="S694" i="82" s="1"/>
  <c r="K693" i="82"/>
  <c r="S693" i="82" s="1"/>
  <c r="K692" i="82"/>
  <c r="S692" i="82" s="1"/>
  <c r="K691" i="82"/>
  <c r="S691" i="82" s="1"/>
  <c r="K690" i="82"/>
  <c r="S690" i="82" s="1"/>
  <c r="K689" i="82"/>
  <c r="S689" i="82" s="1"/>
  <c r="K688" i="82"/>
  <c r="S688" i="82" s="1"/>
  <c r="K687" i="82"/>
  <c r="S687" i="82" s="1"/>
  <c r="K686" i="82"/>
  <c r="S686" i="82" s="1"/>
  <c r="K685" i="82"/>
  <c r="S685" i="82" s="1"/>
  <c r="K684" i="82"/>
  <c r="S684" i="82" s="1"/>
  <c r="K683" i="82"/>
  <c r="S683" i="82" s="1"/>
  <c r="K682" i="82"/>
  <c r="S682" i="82" s="1"/>
  <c r="K681" i="82"/>
  <c r="S681" i="82" s="1"/>
  <c r="K680" i="82"/>
  <c r="K679" i="82"/>
  <c r="S679" i="82" s="1"/>
  <c r="K678" i="82"/>
  <c r="S678" i="82" s="1"/>
  <c r="K677" i="82"/>
  <c r="S677" i="82" s="1"/>
  <c r="K676" i="82"/>
  <c r="S676" i="82" s="1"/>
  <c r="K675" i="82"/>
  <c r="S675" i="82" s="1"/>
  <c r="K674" i="82"/>
  <c r="S674" i="82" s="1"/>
  <c r="K673" i="82"/>
  <c r="S673" i="82" s="1"/>
  <c r="K672" i="82"/>
  <c r="S672" i="82" s="1"/>
  <c r="K671" i="82"/>
  <c r="S671" i="82" s="1"/>
  <c r="K670" i="82"/>
  <c r="S670" i="82" s="1"/>
  <c r="K669" i="82"/>
  <c r="S669" i="82" s="1"/>
  <c r="K668" i="82"/>
  <c r="S668" i="82" s="1"/>
  <c r="K667" i="82"/>
  <c r="S667" i="82" s="1"/>
  <c r="K666" i="82"/>
  <c r="S666" i="82" s="1"/>
  <c r="K665" i="82"/>
  <c r="S665" i="82" s="1"/>
  <c r="K664" i="82"/>
  <c r="S664" i="82" s="1"/>
  <c r="K663" i="82"/>
  <c r="S663" i="82" s="1"/>
  <c r="K662" i="82"/>
  <c r="S662" i="82" s="1"/>
  <c r="K661" i="82"/>
  <c r="S661" i="82" s="1"/>
  <c r="K660" i="82"/>
  <c r="S660" i="82" s="1"/>
  <c r="K659" i="82"/>
  <c r="S659" i="82" s="1"/>
  <c r="K658" i="82"/>
  <c r="S658" i="82" s="1"/>
  <c r="K657" i="82"/>
  <c r="S657" i="82" s="1"/>
  <c r="K656" i="82"/>
  <c r="S656" i="82" s="1"/>
  <c r="K655" i="82"/>
  <c r="S655" i="82" s="1"/>
  <c r="K654" i="82"/>
  <c r="S654" i="82" s="1"/>
  <c r="K653" i="82"/>
  <c r="S653" i="82" s="1"/>
  <c r="K652" i="82"/>
  <c r="S652" i="82" s="1"/>
  <c r="K651" i="82"/>
  <c r="S651" i="82" s="1"/>
  <c r="K650" i="82"/>
  <c r="S650" i="82" s="1"/>
  <c r="K649" i="82"/>
  <c r="S649" i="82" s="1"/>
  <c r="K648" i="82"/>
  <c r="S648" i="82" s="1"/>
  <c r="K647" i="82"/>
  <c r="S647" i="82" s="1"/>
  <c r="K646" i="82"/>
  <c r="S646" i="82" s="1"/>
  <c r="K645" i="82"/>
  <c r="S645" i="82" s="1"/>
  <c r="K644" i="82"/>
  <c r="S644" i="82" s="1"/>
  <c r="K643" i="82"/>
  <c r="S643" i="82" s="1"/>
  <c r="K642" i="82"/>
  <c r="S642" i="82" s="1"/>
  <c r="K641" i="82"/>
  <c r="S641" i="82" s="1"/>
  <c r="K640" i="82"/>
  <c r="S640" i="82" s="1"/>
  <c r="K639" i="82"/>
  <c r="S639" i="82" s="1"/>
  <c r="K638" i="82"/>
  <c r="S638" i="82" s="1"/>
  <c r="K637" i="82"/>
  <c r="S637" i="82" s="1"/>
  <c r="K636" i="82"/>
  <c r="S636" i="82" s="1"/>
  <c r="K635" i="82"/>
  <c r="S635" i="82" s="1"/>
  <c r="K634" i="82"/>
  <c r="S634" i="82" s="1"/>
  <c r="K633" i="82"/>
  <c r="S633" i="82" s="1"/>
  <c r="K632" i="82"/>
  <c r="S632" i="82" s="1"/>
  <c r="K631" i="82"/>
  <c r="S631" i="82" s="1"/>
  <c r="K630" i="82"/>
  <c r="S630" i="82" s="1"/>
  <c r="K629" i="82"/>
  <c r="S629" i="82" s="1"/>
  <c r="K628" i="82"/>
  <c r="S628" i="82" s="1"/>
  <c r="K627" i="82"/>
  <c r="S627" i="82" s="1"/>
  <c r="K626" i="82"/>
  <c r="S626" i="82" s="1"/>
  <c r="K625" i="82"/>
  <c r="S625" i="82" s="1"/>
  <c r="K624" i="82"/>
  <c r="S624" i="82" s="1"/>
  <c r="K623" i="82"/>
  <c r="S623" i="82" s="1"/>
  <c r="K622" i="82"/>
  <c r="S622" i="82" s="1"/>
  <c r="K621" i="82"/>
  <c r="S621" i="82" s="1"/>
  <c r="K620" i="82"/>
  <c r="S620" i="82" s="1"/>
  <c r="K619" i="82"/>
  <c r="S619" i="82" s="1"/>
  <c r="K618" i="82"/>
  <c r="S618" i="82" s="1"/>
  <c r="K617" i="82"/>
  <c r="S617" i="82" s="1"/>
  <c r="K616" i="82"/>
  <c r="S616" i="82" s="1"/>
  <c r="K615" i="82"/>
  <c r="S615" i="82" s="1"/>
  <c r="K614" i="82"/>
  <c r="S614" i="82" s="1"/>
  <c r="K613" i="82"/>
  <c r="S613" i="82" s="1"/>
  <c r="K612" i="82"/>
  <c r="S612" i="82" s="1"/>
  <c r="K611" i="82"/>
  <c r="S611" i="82" s="1"/>
  <c r="K610" i="82"/>
  <c r="S610" i="82" s="1"/>
  <c r="K609" i="82"/>
  <c r="S609" i="82" s="1"/>
  <c r="K608" i="82"/>
  <c r="S608" i="82" s="1"/>
  <c r="K607" i="82"/>
  <c r="S607" i="82" s="1"/>
  <c r="K606" i="82"/>
  <c r="S606" i="82" s="1"/>
  <c r="K605" i="82"/>
  <c r="S605" i="82" s="1"/>
  <c r="K604" i="82"/>
  <c r="S604" i="82" s="1"/>
  <c r="K603" i="82"/>
  <c r="S603" i="82" s="1"/>
  <c r="K602" i="82"/>
  <c r="S602" i="82" s="1"/>
  <c r="K601" i="82"/>
  <c r="S601" i="82" s="1"/>
  <c r="K600" i="82"/>
  <c r="S600" i="82" s="1"/>
  <c r="K599" i="82"/>
  <c r="S599" i="82" s="1"/>
  <c r="K598" i="82"/>
  <c r="S598" i="82" s="1"/>
  <c r="K597" i="82"/>
  <c r="S597" i="82" s="1"/>
  <c r="K596" i="82"/>
  <c r="S596" i="82" s="1"/>
  <c r="K595" i="82"/>
  <c r="S595" i="82" s="1"/>
  <c r="K594" i="82"/>
  <c r="S594" i="82" s="1"/>
  <c r="K593" i="82"/>
  <c r="S593" i="82" s="1"/>
  <c r="K592" i="82"/>
  <c r="S592" i="82" s="1"/>
  <c r="K591" i="82"/>
  <c r="S591" i="82" s="1"/>
  <c r="K590" i="82"/>
  <c r="S590" i="82" s="1"/>
  <c r="K589" i="82"/>
  <c r="S589" i="82" s="1"/>
  <c r="K588" i="82"/>
  <c r="S588" i="82" s="1"/>
  <c r="K587" i="82"/>
  <c r="S587" i="82" s="1"/>
  <c r="K586" i="82"/>
  <c r="S586" i="82" s="1"/>
  <c r="K585" i="82"/>
  <c r="S585" i="82" s="1"/>
  <c r="K584" i="82"/>
  <c r="S584" i="82" s="1"/>
  <c r="K583" i="82"/>
  <c r="S583" i="82" s="1"/>
  <c r="K582" i="82"/>
  <c r="S582" i="82" s="1"/>
  <c r="K581" i="82"/>
  <c r="S581" i="82" s="1"/>
  <c r="K580" i="82"/>
  <c r="S580" i="82" s="1"/>
  <c r="K579" i="82"/>
  <c r="S579" i="82" s="1"/>
  <c r="K578" i="82"/>
  <c r="S578" i="82" s="1"/>
  <c r="K577" i="82"/>
  <c r="S577" i="82" s="1"/>
  <c r="K576" i="82"/>
  <c r="S576" i="82" s="1"/>
  <c r="K575" i="82"/>
  <c r="S575" i="82" s="1"/>
  <c r="K574" i="82"/>
  <c r="S574" i="82" s="1"/>
  <c r="K573" i="82"/>
  <c r="S573" i="82" s="1"/>
  <c r="K572" i="82"/>
  <c r="S572" i="82" s="1"/>
  <c r="K571" i="82"/>
  <c r="S571" i="82" s="1"/>
  <c r="K570" i="82"/>
  <c r="S570" i="82" s="1"/>
  <c r="K569" i="82"/>
  <c r="S569" i="82" s="1"/>
  <c r="K568" i="82"/>
  <c r="S568" i="82" s="1"/>
  <c r="K567" i="82"/>
  <c r="S567" i="82" s="1"/>
  <c r="K566" i="82"/>
  <c r="S566" i="82" s="1"/>
  <c r="K565" i="82"/>
  <c r="S565" i="82" s="1"/>
  <c r="K564" i="82"/>
  <c r="S564" i="82" s="1"/>
  <c r="K563" i="82"/>
  <c r="S563" i="82" s="1"/>
  <c r="K562" i="82"/>
  <c r="S562" i="82" s="1"/>
  <c r="K561" i="82"/>
  <c r="S561" i="82" s="1"/>
  <c r="K560" i="82"/>
  <c r="S560" i="82" s="1"/>
  <c r="K559" i="82"/>
  <c r="S559" i="82" s="1"/>
  <c r="K558" i="82"/>
  <c r="S558" i="82" s="1"/>
  <c r="K557" i="82"/>
  <c r="S557" i="82" s="1"/>
  <c r="K556" i="82"/>
  <c r="S556" i="82" s="1"/>
  <c r="K555" i="82"/>
  <c r="S555" i="82" s="1"/>
  <c r="K554" i="82"/>
  <c r="S554" i="82" s="1"/>
  <c r="K553" i="82"/>
  <c r="S553" i="82" s="1"/>
  <c r="K552" i="82"/>
  <c r="S552" i="82" s="1"/>
  <c r="K551" i="82"/>
  <c r="S551" i="82" s="1"/>
  <c r="K550" i="82"/>
  <c r="S550" i="82" s="1"/>
  <c r="K549" i="82"/>
  <c r="S549" i="82" s="1"/>
  <c r="K548" i="82"/>
  <c r="S548" i="82" s="1"/>
  <c r="K547" i="82"/>
  <c r="S547" i="82" s="1"/>
  <c r="K546" i="82"/>
  <c r="S546" i="82" s="1"/>
  <c r="K545" i="82"/>
  <c r="S545" i="82" s="1"/>
  <c r="K544" i="82"/>
  <c r="S544" i="82" s="1"/>
  <c r="K543" i="82"/>
  <c r="S543" i="82" s="1"/>
  <c r="K542" i="82"/>
  <c r="S542" i="82" s="1"/>
  <c r="K541" i="82"/>
  <c r="S541" i="82" s="1"/>
  <c r="K540" i="82"/>
  <c r="S540" i="82" s="1"/>
  <c r="K539" i="82"/>
  <c r="S539" i="82" s="1"/>
  <c r="K538" i="82"/>
  <c r="S538" i="82" s="1"/>
  <c r="K537" i="82"/>
  <c r="S537" i="82" s="1"/>
  <c r="K536" i="82"/>
  <c r="S536" i="82" s="1"/>
  <c r="K535" i="82"/>
  <c r="S535" i="82" s="1"/>
  <c r="K534" i="82"/>
  <c r="S534" i="82" s="1"/>
  <c r="K533" i="82"/>
  <c r="S533" i="82" s="1"/>
  <c r="K532" i="82"/>
  <c r="S532" i="82" s="1"/>
  <c r="K531" i="82"/>
  <c r="K530" i="82"/>
  <c r="S530" i="82" s="1"/>
  <c r="K529" i="82"/>
  <c r="S529" i="82" s="1"/>
  <c r="K528" i="82"/>
  <c r="S528" i="82" s="1"/>
  <c r="K527" i="82"/>
  <c r="S527" i="82" s="1"/>
  <c r="K526" i="82"/>
  <c r="S526" i="82" s="1"/>
  <c r="K525" i="82"/>
  <c r="S525" i="82" s="1"/>
  <c r="K524" i="82"/>
  <c r="S524" i="82" s="1"/>
  <c r="K523" i="82"/>
  <c r="S523" i="82" s="1"/>
  <c r="K522" i="82"/>
  <c r="S522" i="82" s="1"/>
  <c r="K521" i="82"/>
  <c r="S521" i="82" s="1"/>
  <c r="K520" i="82"/>
  <c r="S520" i="82" s="1"/>
  <c r="K519" i="82"/>
  <c r="S519" i="82" s="1"/>
  <c r="K518" i="82"/>
  <c r="S518" i="82" s="1"/>
  <c r="K517" i="82"/>
  <c r="S517" i="82" s="1"/>
  <c r="K516" i="82"/>
  <c r="S516" i="82" s="1"/>
  <c r="K515" i="82"/>
  <c r="S515" i="82" s="1"/>
  <c r="K514" i="82"/>
  <c r="S514" i="82" s="1"/>
  <c r="K513" i="82"/>
  <c r="S513" i="82" s="1"/>
  <c r="K512" i="82"/>
  <c r="S512" i="82" s="1"/>
  <c r="K511" i="82"/>
  <c r="S511" i="82" s="1"/>
  <c r="K510" i="82"/>
  <c r="S510" i="82" s="1"/>
  <c r="K509" i="82"/>
  <c r="S509" i="82" s="1"/>
  <c r="K508" i="82"/>
  <c r="S508" i="82" s="1"/>
  <c r="K507" i="82"/>
  <c r="K506" i="82"/>
  <c r="S506" i="82" s="1"/>
  <c r="K505" i="82"/>
  <c r="S505" i="82" s="1"/>
  <c r="K504" i="82"/>
  <c r="S504" i="82" s="1"/>
  <c r="K503" i="82"/>
  <c r="S503" i="82" s="1"/>
  <c r="K502" i="82"/>
  <c r="S502" i="82" s="1"/>
  <c r="K501" i="82"/>
  <c r="S501" i="82" s="1"/>
  <c r="K500" i="82"/>
  <c r="S500" i="82" s="1"/>
  <c r="K499" i="82"/>
  <c r="S499" i="82" s="1"/>
  <c r="K498" i="82"/>
  <c r="S498" i="82" s="1"/>
  <c r="K497" i="82"/>
  <c r="S497" i="82" s="1"/>
  <c r="K496" i="82"/>
  <c r="S496" i="82" s="1"/>
  <c r="K495" i="82"/>
  <c r="S495" i="82" s="1"/>
  <c r="K494" i="82"/>
  <c r="S494" i="82" s="1"/>
  <c r="K493" i="82"/>
  <c r="S493" i="82" s="1"/>
  <c r="K492" i="82"/>
  <c r="S492" i="82" s="1"/>
  <c r="K491" i="82"/>
  <c r="S491" i="82" s="1"/>
  <c r="K490" i="82"/>
  <c r="S490" i="82" s="1"/>
  <c r="K489" i="82"/>
  <c r="K488" i="82"/>
  <c r="S488" i="82" s="1"/>
  <c r="K487" i="82"/>
  <c r="S487" i="82" s="1"/>
  <c r="K486" i="82"/>
  <c r="S486" i="82" s="1"/>
  <c r="K485" i="82"/>
  <c r="S485" i="82" s="1"/>
  <c r="K484" i="82"/>
  <c r="S484" i="82" s="1"/>
  <c r="K483" i="82"/>
  <c r="S483" i="82" s="1"/>
  <c r="K482" i="82"/>
  <c r="S482" i="82" s="1"/>
  <c r="K481" i="82"/>
  <c r="S481" i="82" s="1"/>
  <c r="K480" i="82"/>
  <c r="S480" i="82" s="1"/>
  <c r="K479" i="82"/>
  <c r="S479" i="82" s="1"/>
  <c r="K478" i="82"/>
  <c r="S478" i="82" s="1"/>
  <c r="K477" i="82"/>
  <c r="S477" i="82" s="1"/>
  <c r="K476" i="82"/>
  <c r="S476" i="82" s="1"/>
  <c r="K475" i="82"/>
  <c r="S475" i="82" s="1"/>
  <c r="K474" i="82"/>
  <c r="S474" i="82" s="1"/>
  <c r="K473" i="82"/>
  <c r="S473" i="82" s="1"/>
  <c r="K472" i="82"/>
  <c r="S472" i="82" s="1"/>
  <c r="K471" i="82"/>
  <c r="S471" i="82" s="1"/>
  <c r="K470" i="82"/>
  <c r="S470" i="82" s="1"/>
  <c r="K469" i="82"/>
  <c r="S469" i="82" s="1"/>
  <c r="K468" i="82"/>
  <c r="S468" i="82" s="1"/>
  <c r="K467" i="82"/>
  <c r="S467" i="82" s="1"/>
  <c r="K466" i="82"/>
  <c r="S466" i="82" s="1"/>
  <c r="K465" i="82"/>
  <c r="S465" i="82" s="1"/>
  <c r="K464" i="82"/>
  <c r="S464" i="82" s="1"/>
  <c r="K463" i="82"/>
  <c r="S463" i="82" s="1"/>
  <c r="K462" i="82"/>
  <c r="S462" i="82" s="1"/>
  <c r="K461" i="82"/>
  <c r="S461" i="82" s="1"/>
  <c r="K460" i="82"/>
  <c r="S460" i="82" s="1"/>
  <c r="K459" i="82"/>
  <c r="S459" i="82" s="1"/>
  <c r="K458" i="82"/>
  <c r="S458" i="82" s="1"/>
  <c r="K457" i="82"/>
  <c r="S457" i="82" s="1"/>
  <c r="K456" i="82"/>
  <c r="S456" i="82" s="1"/>
  <c r="K455" i="82"/>
  <c r="S455" i="82" s="1"/>
  <c r="K454" i="82"/>
  <c r="S454" i="82" s="1"/>
  <c r="K453" i="82"/>
  <c r="S453" i="82" s="1"/>
  <c r="K452" i="82"/>
  <c r="S452" i="82" s="1"/>
  <c r="K451" i="82"/>
  <c r="S451" i="82" s="1"/>
  <c r="K450" i="82"/>
  <c r="S450" i="82" s="1"/>
  <c r="K449" i="82"/>
  <c r="S449" i="82" s="1"/>
  <c r="K448" i="82"/>
  <c r="S448" i="82" s="1"/>
  <c r="K447" i="82"/>
  <c r="S447" i="82" s="1"/>
  <c r="K446" i="82"/>
  <c r="S446" i="82" s="1"/>
  <c r="K445" i="82"/>
  <c r="S445" i="82" s="1"/>
  <c r="K444" i="82"/>
  <c r="S444" i="82" s="1"/>
  <c r="K443" i="82"/>
  <c r="S443" i="82" s="1"/>
  <c r="K442" i="82"/>
  <c r="S442" i="82" s="1"/>
  <c r="K441" i="82"/>
  <c r="S441" i="82" s="1"/>
  <c r="K440" i="82"/>
  <c r="S440" i="82" s="1"/>
  <c r="K439" i="82"/>
  <c r="S439" i="82" s="1"/>
  <c r="K438" i="82"/>
  <c r="S438" i="82" s="1"/>
  <c r="K437" i="82"/>
  <c r="S437" i="82" s="1"/>
  <c r="K436" i="82"/>
  <c r="S436" i="82" s="1"/>
  <c r="K435" i="82"/>
  <c r="S435" i="82" s="1"/>
  <c r="K434" i="82"/>
  <c r="S434" i="82" s="1"/>
  <c r="K433" i="82"/>
  <c r="S433" i="82" s="1"/>
  <c r="K432" i="82"/>
  <c r="S432" i="82" s="1"/>
  <c r="K431" i="82"/>
  <c r="S431" i="82" s="1"/>
  <c r="K430" i="82"/>
  <c r="S430" i="82" s="1"/>
  <c r="K429" i="82"/>
  <c r="S429" i="82" s="1"/>
  <c r="K428" i="82"/>
  <c r="S428" i="82" s="1"/>
  <c r="K427" i="82"/>
  <c r="S427" i="82" s="1"/>
  <c r="K426" i="82"/>
  <c r="S426" i="82" s="1"/>
  <c r="K425" i="82"/>
  <c r="S425" i="82" s="1"/>
  <c r="K424" i="82"/>
  <c r="S424" i="82" s="1"/>
  <c r="K423" i="82"/>
  <c r="S423" i="82" s="1"/>
  <c r="K422" i="82"/>
  <c r="S422" i="82" s="1"/>
  <c r="K421" i="82"/>
  <c r="S421" i="82" s="1"/>
  <c r="K420" i="82"/>
  <c r="S420" i="82" s="1"/>
  <c r="K419" i="82"/>
  <c r="S419" i="82" s="1"/>
  <c r="K418" i="82"/>
  <c r="S418" i="82" s="1"/>
  <c r="K417" i="82"/>
  <c r="S417" i="82" s="1"/>
  <c r="K416" i="82"/>
  <c r="S416" i="82" s="1"/>
  <c r="K415" i="82"/>
  <c r="S415" i="82" s="1"/>
  <c r="K414" i="82"/>
  <c r="S414" i="82" s="1"/>
  <c r="K413" i="82"/>
  <c r="S413" i="82" s="1"/>
  <c r="K412" i="82"/>
  <c r="S412" i="82" s="1"/>
  <c r="K411" i="82"/>
  <c r="S411" i="82" s="1"/>
  <c r="K410" i="82"/>
  <c r="S410" i="82" s="1"/>
  <c r="K409" i="82"/>
  <c r="S409" i="82" s="1"/>
  <c r="K408" i="82"/>
  <c r="S408" i="82" s="1"/>
  <c r="K407" i="82"/>
  <c r="S407" i="82" s="1"/>
  <c r="K406" i="82"/>
  <c r="S406" i="82" s="1"/>
  <c r="K405" i="82"/>
  <c r="S405" i="82" s="1"/>
  <c r="K404" i="82"/>
  <c r="S404" i="82" s="1"/>
  <c r="K403" i="82"/>
  <c r="S403" i="82" s="1"/>
  <c r="K402" i="82"/>
  <c r="S402" i="82" s="1"/>
  <c r="K401" i="82"/>
  <c r="S401" i="82" s="1"/>
  <c r="K400" i="82"/>
  <c r="S400" i="82" s="1"/>
  <c r="K399" i="82"/>
  <c r="S399" i="82" s="1"/>
  <c r="K398" i="82"/>
  <c r="S398" i="82" s="1"/>
  <c r="K397" i="82"/>
  <c r="S397" i="82" s="1"/>
  <c r="K396" i="82"/>
  <c r="S396" i="82" s="1"/>
  <c r="K395" i="82"/>
  <c r="S395" i="82" s="1"/>
  <c r="K394" i="82"/>
  <c r="S394" i="82" s="1"/>
  <c r="K393" i="82"/>
  <c r="S393" i="82" s="1"/>
  <c r="K392" i="82"/>
  <c r="S392" i="82" s="1"/>
  <c r="K391" i="82"/>
  <c r="S391" i="82" s="1"/>
  <c r="K390" i="82"/>
  <c r="S390" i="82" s="1"/>
  <c r="K389" i="82"/>
  <c r="S389" i="82" s="1"/>
  <c r="K388" i="82"/>
  <c r="S388" i="82" s="1"/>
  <c r="K387" i="82"/>
  <c r="S387" i="82" s="1"/>
  <c r="K386" i="82"/>
  <c r="S386" i="82" s="1"/>
  <c r="K385" i="82"/>
  <c r="S385" i="82" s="1"/>
  <c r="K384" i="82"/>
  <c r="S384" i="82" s="1"/>
  <c r="K383" i="82"/>
  <c r="S383" i="82" s="1"/>
  <c r="K382" i="82"/>
  <c r="S382" i="82" s="1"/>
  <c r="K381" i="82"/>
  <c r="S381" i="82" s="1"/>
  <c r="K380" i="82"/>
  <c r="S380" i="82" s="1"/>
  <c r="K379" i="82"/>
  <c r="S379" i="82" s="1"/>
  <c r="K378" i="82"/>
  <c r="S378" i="82" s="1"/>
  <c r="K377" i="82"/>
  <c r="S377" i="82" s="1"/>
  <c r="K376" i="82"/>
  <c r="S376" i="82" s="1"/>
  <c r="K375" i="82"/>
  <c r="S375" i="82" s="1"/>
  <c r="K374" i="82"/>
  <c r="S374" i="82" s="1"/>
  <c r="K373" i="82"/>
  <c r="S373" i="82" s="1"/>
  <c r="K372" i="82"/>
  <c r="S372" i="82" s="1"/>
  <c r="K371" i="82"/>
  <c r="S371" i="82" s="1"/>
  <c r="K370" i="82"/>
  <c r="S370" i="82" s="1"/>
  <c r="K369" i="82"/>
  <c r="S369" i="82" s="1"/>
  <c r="K368" i="82"/>
  <c r="S368" i="82" s="1"/>
  <c r="K367" i="82"/>
  <c r="S367" i="82" s="1"/>
  <c r="K366" i="82"/>
  <c r="S366" i="82" s="1"/>
  <c r="K365" i="82"/>
  <c r="S365" i="82" s="1"/>
  <c r="K364" i="82"/>
  <c r="S364" i="82" s="1"/>
  <c r="K363" i="82"/>
  <c r="S363" i="82" s="1"/>
  <c r="K362" i="82"/>
  <c r="S362" i="82" s="1"/>
  <c r="K361" i="82"/>
  <c r="S361" i="82" s="1"/>
  <c r="K360" i="82"/>
  <c r="S360" i="82" s="1"/>
  <c r="K359" i="82"/>
  <c r="S359" i="82" s="1"/>
  <c r="K358" i="82"/>
  <c r="S358" i="82" s="1"/>
  <c r="K357" i="82"/>
  <c r="S357" i="82" s="1"/>
  <c r="K356" i="82"/>
  <c r="S356" i="82" s="1"/>
  <c r="K355" i="82"/>
  <c r="S355" i="82" s="1"/>
  <c r="K354" i="82"/>
  <c r="S354" i="82" s="1"/>
  <c r="K353" i="82"/>
  <c r="S353" i="82" s="1"/>
  <c r="K352" i="82"/>
  <c r="S352" i="82" s="1"/>
  <c r="K351" i="82"/>
  <c r="S351" i="82" s="1"/>
  <c r="K350" i="82"/>
  <c r="S350" i="82" s="1"/>
  <c r="K349" i="82"/>
  <c r="S349" i="82" s="1"/>
  <c r="K348" i="82"/>
  <c r="S348" i="82" s="1"/>
  <c r="K347" i="82"/>
  <c r="S347" i="82" s="1"/>
  <c r="K346" i="82"/>
  <c r="S346" i="82" s="1"/>
  <c r="K345" i="82"/>
  <c r="K344" i="82"/>
  <c r="S344" i="82" s="1"/>
  <c r="K343" i="82"/>
  <c r="S343" i="82" s="1"/>
  <c r="K342" i="82"/>
  <c r="S342" i="82" s="1"/>
  <c r="K341" i="82"/>
  <c r="S341" i="82" s="1"/>
  <c r="K340" i="82"/>
  <c r="S340" i="82" s="1"/>
  <c r="K339" i="82"/>
  <c r="S339" i="82" s="1"/>
  <c r="K338" i="82"/>
  <c r="S338" i="82" s="1"/>
  <c r="K337" i="82"/>
  <c r="S337" i="82" s="1"/>
  <c r="K336" i="82"/>
  <c r="S336" i="82" s="1"/>
  <c r="K335" i="82"/>
  <c r="S335" i="82" s="1"/>
  <c r="K334" i="82"/>
  <c r="S334" i="82" s="1"/>
  <c r="K333" i="82"/>
  <c r="S333" i="82" s="1"/>
  <c r="K332" i="82"/>
  <c r="S332" i="82" s="1"/>
  <c r="K331" i="82"/>
  <c r="S331" i="82" s="1"/>
  <c r="K330" i="82"/>
  <c r="S330" i="82" s="1"/>
  <c r="K329" i="82"/>
  <c r="S329" i="82" s="1"/>
  <c r="K328" i="82"/>
  <c r="S328" i="82" s="1"/>
  <c r="K327" i="82"/>
  <c r="S327" i="82" s="1"/>
  <c r="K326" i="82"/>
  <c r="S326" i="82" s="1"/>
  <c r="K325" i="82"/>
  <c r="S325" i="82" s="1"/>
  <c r="K324" i="82"/>
  <c r="S324" i="82" s="1"/>
  <c r="K323" i="82"/>
  <c r="S323" i="82" s="1"/>
  <c r="K322" i="82"/>
  <c r="S322" i="82" s="1"/>
  <c r="K321" i="82"/>
  <c r="S321" i="82" s="1"/>
  <c r="K320" i="82"/>
  <c r="S320" i="82" s="1"/>
  <c r="K319" i="82"/>
  <c r="S319" i="82" s="1"/>
  <c r="K318" i="82"/>
  <c r="S318" i="82" s="1"/>
  <c r="K317" i="82"/>
  <c r="S317" i="82" s="1"/>
  <c r="K316" i="82"/>
  <c r="S316" i="82" s="1"/>
  <c r="K315" i="82"/>
  <c r="S315" i="82" s="1"/>
  <c r="K314" i="82"/>
  <c r="S314" i="82" s="1"/>
  <c r="K313" i="82"/>
  <c r="S313" i="82" s="1"/>
  <c r="K312" i="82"/>
  <c r="S312" i="82" s="1"/>
  <c r="K311" i="82"/>
  <c r="S311" i="82" s="1"/>
  <c r="K310" i="82"/>
  <c r="S310" i="82" s="1"/>
  <c r="K309" i="82"/>
  <c r="S309" i="82" s="1"/>
  <c r="K308" i="82"/>
  <c r="S308" i="82" s="1"/>
  <c r="K307" i="82"/>
  <c r="S307" i="82" s="1"/>
  <c r="K306" i="82"/>
  <c r="S306" i="82" s="1"/>
  <c r="K305" i="82"/>
  <c r="S305" i="82" s="1"/>
  <c r="K304" i="82"/>
  <c r="S304" i="82" s="1"/>
  <c r="K303" i="82"/>
  <c r="S303" i="82" s="1"/>
  <c r="K302" i="82"/>
  <c r="S302" i="82" s="1"/>
  <c r="K301" i="82"/>
  <c r="S301" i="82" s="1"/>
  <c r="K300" i="82"/>
  <c r="S300" i="82" s="1"/>
  <c r="K299" i="82"/>
  <c r="S299" i="82" s="1"/>
  <c r="K298" i="82"/>
  <c r="S298" i="82" s="1"/>
  <c r="K297" i="82"/>
  <c r="S297" i="82" s="1"/>
  <c r="K296" i="82"/>
  <c r="S296" i="82" s="1"/>
  <c r="K295" i="82"/>
  <c r="S295" i="82" s="1"/>
  <c r="K294" i="82"/>
  <c r="S294" i="82" s="1"/>
  <c r="K293" i="82"/>
  <c r="S293" i="82" s="1"/>
  <c r="K292" i="82"/>
  <c r="S292" i="82" s="1"/>
  <c r="K291" i="82"/>
  <c r="S291" i="82" s="1"/>
  <c r="K290" i="82"/>
  <c r="S290" i="82" s="1"/>
  <c r="K289" i="82"/>
  <c r="S289" i="82" s="1"/>
  <c r="K288" i="82"/>
  <c r="S288" i="82" s="1"/>
  <c r="K287" i="82"/>
  <c r="S287" i="82" s="1"/>
  <c r="K286" i="82"/>
  <c r="S286" i="82" s="1"/>
  <c r="K285" i="82"/>
  <c r="S285" i="82" s="1"/>
  <c r="K284" i="82"/>
  <c r="S284" i="82" s="1"/>
  <c r="K283" i="82"/>
  <c r="S283" i="82" s="1"/>
  <c r="K282" i="82"/>
  <c r="S282" i="82" s="1"/>
  <c r="K281" i="82"/>
  <c r="S281" i="82" s="1"/>
  <c r="K280" i="82"/>
  <c r="S280" i="82" s="1"/>
  <c r="K279" i="82"/>
  <c r="S279" i="82" s="1"/>
  <c r="K278" i="82"/>
  <c r="S278" i="82" s="1"/>
  <c r="K277" i="82"/>
  <c r="S277" i="82" s="1"/>
  <c r="K276" i="82"/>
  <c r="S276" i="82" s="1"/>
  <c r="K275" i="82"/>
  <c r="S275" i="82" s="1"/>
  <c r="K274" i="82"/>
  <c r="S274" i="82" s="1"/>
  <c r="K273" i="82"/>
  <c r="S273" i="82" s="1"/>
  <c r="K272" i="82"/>
  <c r="S272" i="82" s="1"/>
  <c r="K271" i="82"/>
  <c r="S271" i="82" s="1"/>
  <c r="K270" i="82"/>
  <c r="S270" i="82" s="1"/>
  <c r="K269" i="82"/>
  <c r="S269" i="82" s="1"/>
  <c r="K268" i="82"/>
  <c r="S268" i="82" s="1"/>
  <c r="K267" i="82"/>
  <c r="S267" i="82" s="1"/>
  <c r="K266" i="82"/>
  <c r="S266" i="82" s="1"/>
  <c r="K265" i="82"/>
  <c r="S265" i="82" s="1"/>
  <c r="K264" i="82"/>
  <c r="S264" i="82" s="1"/>
  <c r="K263" i="82"/>
  <c r="S263" i="82" s="1"/>
  <c r="K262" i="82"/>
  <c r="S262" i="82" s="1"/>
  <c r="K261" i="82"/>
  <c r="S261" i="82" s="1"/>
  <c r="K260" i="82"/>
  <c r="S260" i="82" s="1"/>
  <c r="K259" i="82"/>
  <c r="S259" i="82" s="1"/>
  <c r="K258" i="82"/>
  <c r="S258" i="82" s="1"/>
  <c r="K257" i="82"/>
  <c r="S257" i="82" s="1"/>
  <c r="K256" i="82"/>
  <c r="S256" i="82" s="1"/>
  <c r="K255" i="82"/>
  <c r="S255" i="82" s="1"/>
  <c r="K254" i="82"/>
  <c r="S254" i="82" s="1"/>
  <c r="K253" i="82"/>
  <c r="S253" i="82" s="1"/>
  <c r="K252" i="82"/>
  <c r="S252" i="82" s="1"/>
  <c r="K251" i="82"/>
  <c r="S251" i="82" s="1"/>
  <c r="K250" i="82"/>
  <c r="S250" i="82" s="1"/>
  <c r="K249" i="82"/>
  <c r="S249" i="82" s="1"/>
  <c r="K248" i="82"/>
  <c r="S248" i="82" s="1"/>
  <c r="K247" i="82"/>
  <c r="S247" i="82" s="1"/>
  <c r="K246" i="82"/>
  <c r="S246" i="82" s="1"/>
  <c r="K245" i="82"/>
  <c r="S245" i="82" s="1"/>
  <c r="K244" i="82"/>
  <c r="S244" i="82" s="1"/>
  <c r="K243" i="82"/>
  <c r="S243" i="82" s="1"/>
  <c r="K242" i="82"/>
  <c r="S242" i="82" s="1"/>
  <c r="K241" i="82"/>
  <c r="S241" i="82" s="1"/>
  <c r="K240" i="82"/>
  <c r="S240" i="82" s="1"/>
  <c r="K239" i="82"/>
  <c r="S239" i="82" s="1"/>
  <c r="K238" i="82"/>
  <c r="S238" i="82" s="1"/>
  <c r="K237" i="82"/>
  <c r="S237" i="82" s="1"/>
  <c r="K236" i="82"/>
  <c r="S236" i="82" s="1"/>
  <c r="K235" i="82"/>
  <c r="S235" i="82" s="1"/>
  <c r="K234" i="82"/>
  <c r="S234" i="82" s="1"/>
  <c r="K233" i="82"/>
  <c r="S233" i="82" s="1"/>
  <c r="K232" i="82"/>
  <c r="S232" i="82" s="1"/>
  <c r="K231" i="82"/>
  <c r="S231" i="82" s="1"/>
  <c r="K230" i="82"/>
  <c r="S230" i="82" s="1"/>
  <c r="K229" i="82"/>
  <c r="S229" i="82" s="1"/>
  <c r="K228" i="82"/>
  <c r="S228" i="82" s="1"/>
  <c r="K227" i="82"/>
  <c r="S227" i="82" s="1"/>
  <c r="K226" i="82"/>
  <c r="S226" i="82" s="1"/>
  <c r="K225" i="82"/>
  <c r="S225" i="82" s="1"/>
  <c r="K224" i="82"/>
  <c r="S224" i="82" s="1"/>
  <c r="K223" i="82"/>
  <c r="S223" i="82" s="1"/>
  <c r="K222" i="82"/>
  <c r="S222" i="82" s="1"/>
  <c r="K221" i="82"/>
  <c r="S221" i="82" s="1"/>
  <c r="K220" i="82"/>
  <c r="S220" i="82" s="1"/>
  <c r="K219" i="82"/>
  <c r="S219" i="82" s="1"/>
  <c r="K218" i="82"/>
  <c r="S218" i="82" s="1"/>
  <c r="K217" i="82"/>
  <c r="S217" i="82" s="1"/>
  <c r="K216" i="82"/>
  <c r="S216" i="82" s="1"/>
  <c r="K215" i="82"/>
  <c r="S215" i="82" s="1"/>
  <c r="K214" i="82"/>
  <c r="S214" i="82" s="1"/>
  <c r="K213" i="82"/>
  <c r="S213" i="82" s="1"/>
  <c r="K212" i="82"/>
  <c r="S212" i="82" s="1"/>
  <c r="K211" i="82"/>
  <c r="S211" i="82" s="1"/>
  <c r="K210" i="82"/>
  <c r="S210" i="82" s="1"/>
  <c r="K209" i="82"/>
  <c r="S209" i="82" s="1"/>
  <c r="K208" i="82"/>
  <c r="S208" i="82" s="1"/>
  <c r="K207" i="82"/>
  <c r="S207" i="82" s="1"/>
  <c r="K206" i="82"/>
  <c r="S206" i="82" s="1"/>
  <c r="K205" i="82"/>
  <c r="S205" i="82" s="1"/>
  <c r="K204" i="82"/>
  <c r="S204" i="82" s="1"/>
  <c r="K203" i="82"/>
  <c r="S203" i="82" s="1"/>
  <c r="K202" i="82"/>
  <c r="S202" i="82" s="1"/>
  <c r="K201" i="82"/>
  <c r="S201" i="82" s="1"/>
  <c r="K200" i="82"/>
  <c r="S200" i="82" s="1"/>
  <c r="K199" i="82"/>
  <c r="S199" i="82" s="1"/>
  <c r="K198" i="82"/>
  <c r="S198" i="82" s="1"/>
  <c r="K197" i="82"/>
  <c r="S197" i="82" s="1"/>
  <c r="K196" i="82"/>
  <c r="S196" i="82" s="1"/>
  <c r="K195" i="82"/>
  <c r="S195" i="82" s="1"/>
  <c r="K194" i="82"/>
  <c r="S194" i="82" s="1"/>
  <c r="K193" i="82"/>
  <c r="AD193" i="82" s="1"/>
  <c r="K192" i="82"/>
  <c r="AD192" i="82" s="1"/>
  <c r="K191" i="82"/>
  <c r="AD191" i="82" s="1"/>
  <c r="K190" i="82"/>
  <c r="AD190" i="82" s="1"/>
  <c r="K189" i="82"/>
  <c r="S189" i="82" s="1"/>
  <c r="K188" i="82"/>
  <c r="S188" i="82" s="1"/>
  <c r="K187" i="82"/>
  <c r="S187" i="82" s="1"/>
  <c r="K185" i="82"/>
  <c r="S185" i="82" s="1"/>
  <c r="K184" i="82"/>
  <c r="K183" i="82"/>
  <c r="K182" i="82"/>
  <c r="AE182" i="82" s="1"/>
  <c r="K181" i="82"/>
  <c r="S181" i="82" s="1"/>
  <c r="K180" i="82"/>
  <c r="AD180" i="82" s="1"/>
  <c r="K179" i="82"/>
  <c r="S179" i="82" s="1"/>
  <c r="K178" i="82"/>
  <c r="S178" i="82" s="1"/>
  <c r="K177" i="82"/>
  <c r="S177" i="82" s="1"/>
  <c r="K176" i="82"/>
  <c r="AD176" i="82" s="1"/>
  <c r="K175" i="82"/>
  <c r="AD175" i="82" s="1"/>
  <c r="K174" i="82"/>
  <c r="S174" i="82" s="1"/>
  <c r="K173" i="82"/>
  <c r="AE173" i="82" s="1"/>
  <c r="K172" i="82"/>
  <c r="S172" i="82" s="1"/>
  <c r="K171" i="82"/>
  <c r="S171" i="82" s="1"/>
  <c r="K170" i="82"/>
  <c r="S170" i="82" s="1"/>
  <c r="K169" i="82"/>
  <c r="K168" i="82"/>
  <c r="K167" i="82"/>
  <c r="S167" i="82" s="1"/>
  <c r="K166" i="82"/>
  <c r="S166" i="82" s="1"/>
  <c r="K165" i="82"/>
  <c r="S165" i="82" s="1"/>
  <c r="K164" i="82"/>
  <c r="S164" i="82" s="1"/>
  <c r="K163" i="82"/>
  <c r="S163" i="82" s="1"/>
  <c r="K162" i="82"/>
  <c r="S162" i="82" s="1"/>
  <c r="K161" i="82"/>
  <c r="AD161" i="82" s="1"/>
  <c r="K160" i="82"/>
  <c r="S160" i="82" s="1"/>
  <c r="K159" i="82"/>
  <c r="AE159" i="82" s="1"/>
  <c r="K158" i="82"/>
  <c r="S158" i="82" s="1"/>
  <c r="K157" i="82"/>
  <c r="S157" i="82" s="1"/>
  <c r="K156" i="82"/>
  <c r="S156" i="82" s="1"/>
  <c r="K155" i="82"/>
  <c r="S155" i="82" s="1"/>
  <c r="K154" i="82"/>
  <c r="AD154" i="82" s="1"/>
  <c r="K153" i="82"/>
  <c r="S153" i="82" s="1"/>
  <c r="K152" i="82"/>
  <c r="S152" i="82" s="1"/>
  <c r="K150" i="82"/>
  <c r="S150" i="82" s="1"/>
  <c r="K149" i="82"/>
  <c r="S149" i="82" s="1"/>
  <c r="K148" i="82"/>
  <c r="S148" i="82" s="1"/>
  <c r="K147" i="82"/>
  <c r="S147" i="82" s="1"/>
  <c r="K146" i="82"/>
  <c r="AE146" i="82" s="1"/>
  <c r="K145" i="82"/>
  <c r="AD145" i="82" s="1"/>
  <c r="K144" i="82"/>
  <c r="S144" i="82" s="1"/>
  <c r="K143" i="82"/>
  <c r="S143" i="82" s="1"/>
  <c r="K142" i="82"/>
  <c r="S142" i="82" s="1"/>
  <c r="K141" i="82"/>
  <c r="S141" i="82" s="1"/>
  <c r="K140" i="82"/>
  <c r="S140" i="82" s="1"/>
  <c r="K139" i="82"/>
  <c r="AE139" i="82" s="1"/>
  <c r="K138" i="82"/>
  <c r="AD138" i="82" s="1"/>
  <c r="K137" i="82"/>
  <c r="S137" i="82" s="1"/>
  <c r="K136" i="82"/>
  <c r="S136" i="82" s="1"/>
  <c r="K135" i="82"/>
  <c r="S135" i="82" s="1"/>
  <c r="K134" i="82"/>
  <c r="S134" i="82" s="1"/>
  <c r="K133" i="82"/>
  <c r="S133" i="82" s="1"/>
  <c r="K132" i="82"/>
  <c r="AE132" i="82" s="1"/>
  <c r="K131" i="82"/>
  <c r="AD131" i="82" s="1"/>
  <c r="K130" i="82"/>
  <c r="AD130" i="82" s="1"/>
  <c r="K129" i="82"/>
  <c r="S129" i="82" s="1"/>
  <c r="K128" i="82"/>
  <c r="S128" i="82" s="1"/>
  <c r="K127" i="82"/>
  <c r="S127" i="82" s="1"/>
  <c r="K126" i="82"/>
  <c r="S126" i="82" s="1"/>
  <c r="K125" i="82"/>
  <c r="S125" i="82" s="1"/>
  <c r="K124" i="82"/>
  <c r="AD124" i="82" s="1"/>
  <c r="K123" i="82"/>
  <c r="K122" i="82"/>
  <c r="S122" i="82" s="1"/>
  <c r="K121" i="82"/>
  <c r="S121" i="82" s="1"/>
  <c r="K120" i="82"/>
  <c r="S120" i="82" s="1"/>
  <c r="K119" i="82"/>
  <c r="S119" i="82" s="1"/>
  <c r="K118" i="82"/>
  <c r="S118" i="82" s="1"/>
  <c r="K117" i="82"/>
  <c r="AD117" i="82" s="1"/>
  <c r="K116" i="82"/>
  <c r="K115" i="82"/>
  <c r="S115" i="82" s="1"/>
  <c r="K114" i="82"/>
  <c r="S114" i="82" s="1"/>
  <c r="K113" i="82"/>
  <c r="AE113" i="82" s="1"/>
  <c r="K112" i="82"/>
  <c r="S112" i="82" s="1"/>
  <c r="K111" i="82"/>
  <c r="S111" i="82" s="1"/>
  <c r="K110" i="82"/>
  <c r="S110" i="82" s="1"/>
  <c r="K109" i="82"/>
  <c r="AE109" i="82" s="1"/>
  <c r="K108" i="82"/>
  <c r="AD108" i="82" s="1"/>
  <c r="K107" i="82"/>
  <c r="S107" i="82" s="1"/>
  <c r="K106" i="82"/>
  <c r="S106" i="82" s="1"/>
  <c r="K105" i="82"/>
  <c r="S105" i="82" s="1"/>
  <c r="K104" i="82"/>
  <c r="S104" i="82" s="1"/>
  <c r="K103" i="82"/>
  <c r="S103" i="82" s="1"/>
  <c r="K102" i="82"/>
  <c r="S102" i="82" s="1"/>
  <c r="K101" i="82"/>
  <c r="AD101" i="82" s="1"/>
  <c r="K100" i="82"/>
  <c r="AD100" i="82" s="1"/>
  <c r="K99" i="82"/>
  <c r="S99" i="82" s="1"/>
  <c r="K98" i="82"/>
  <c r="S98" i="82" s="1"/>
  <c r="K97" i="82"/>
  <c r="AD97" i="82" s="1"/>
  <c r="K96" i="82"/>
  <c r="S96" i="82" s="1"/>
  <c r="K95" i="82"/>
  <c r="S95" i="82" s="1"/>
  <c r="K94" i="82"/>
  <c r="S94" i="82" s="1"/>
  <c r="K93" i="82"/>
  <c r="S93" i="82" s="1"/>
  <c r="K92" i="82"/>
  <c r="AD92" i="82" s="1"/>
  <c r="K91" i="82"/>
  <c r="S91" i="82" s="1"/>
  <c r="K90" i="82"/>
  <c r="AD90" i="82" s="1"/>
  <c r="K89" i="82"/>
  <c r="S89" i="82" s="1"/>
  <c r="K88" i="82"/>
  <c r="S88" i="82" s="1"/>
  <c r="K87" i="82"/>
  <c r="S87" i="82" s="1"/>
  <c r="K86" i="82"/>
  <c r="AD86" i="82" s="1"/>
  <c r="K85" i="82"/>
  <c r="S85" i="82" s="1"/>
  <c r="K84" i="82"/>
  <c r="AD84" i="82" s="1"/>
  <c r="K83" i="82"/>
  <c r="S83" i="82" s="1"/>
  <c r="K82" i="82"/>
  <c r="S82" i="82" s="1"/>
  <c r="K81" i="82"/>
  <c r="S81" i="82" s="1"/>
  <c r="K80" i="82"/>
  <c r="S80" i="82" s="1"/>
  <c r="K79" i="82"/>
  <c r="S79" i="82" s="1"/>
  <c r="K78" i="82"/>
  <c r="S78" i="82" s="1"/>
  <c r="K77" i="82"/>
  <c r="K76" i="82"/>
  <c r="S76" i="82" s="1"/>
  <c r="K75" i="82"/>
  <c r="S75" i="82" s="1"/>
  <c r="K74" i="82"/>
  <c r="AD74" i="82" s="1"/>
  <c r="K73" i="82"/>
  <c r="S73" i="82" s="1"/>
  <c r="K72" i="82"/>
  <c r="S72" i="82" s="1"/>
  <c r="K71" i="82"/>
  <c r="S71" i="82" s="1"/>
  <c r="K70" i="82"/>
  <c r="AD70" i="82" s="1"/>
  <c r="K69" i="82"/>
  <c r="S69" i="82" s="1"/>
  <c r="K68" i="82"/>
  <c r="S68" i="82" s="1"/>
  <c r="K67" i="82"/>
  <c r="S67" i="82" s="1"/>
  <c r="K66" i="82"/>
  <c r="AF66" i="82" s="1"/>
  <c r="K65" i="82"/>
  <c r="S65" i="82" s="1"/>
  <c r="K64" i="82"/>
  <c r="S64" i="82" s="1"/>
  <c r="K63" i="82"/>
  <c r="S63" i="82" s="1"/>
  <c r="K62" i="82"/>
  <c r="AD62" i="82" s="1"/>
  <c r="K61" i="82"/>
  <c r="S61" i="82" s="1"/>
  <c r="K60" i="82"/>
  <c r="S60" i="82" s="1"/>
  <c r="K59" i="82"/>
  <c r="S59" i="82" s="1"/>
  <c r="K58" i="82"/>
  <c r="S58" i="82" s="1"/>
  <c r="K57" i="82"/>
  <c r="S57" i="82" s="1"/>
  <c r="K56" i="82"/>
  <c r="K55" i="82"/>
  <c r="S55" i="82" s="1"/>
  <c r="K54" i="82"/>
  <c r="S54" i="82" s="1"/>
  <c r="K53" i="82"/>
  <c r="S53" i="82" s="1"/>
  <c r="K52" i="82"/>
  <c r="S52" i="82" s="1"/>
  <c r="K51" i="82"/>
  <c r="S51" i="82" s="1"/>
  <c r="K50" i="82"/>
  <c r="AD50" i="82" s="1"/>
  <c r="K49" i="82"/>
  <c r="AD49" i="82" s="1"/>
  <c r="K48" i="82"/>
  <c r="S48" i="82" s="1"/>
  <c r="K47" i="82"/>
  <c r="S47" i="82" s="1"/>
  <c r="K46" i="82"/>
  <c r="AD46" i="82" s="1"/>
  <c r="K45" i="82"/>
  <c r="S45" i="82" s="1"/>
  <c r="K44" i="82"/>
  <c r="S44" i="82" s="1"/>
  <c r="K43" i="82"/>
  <c r="S43" i="82" s="1"/>
  <c r="K42" i="82"/>
  <c r="S42" i="82" s="1"/>
  <c r="K41" i="82"/>
  <c r="AD41" i="82" s="1"/>
  <c r="S40" i="82"/>
  <c r="K39" i="82"/>
  <c r="S39" i="82" s="1"/>
  <c r="K38" i="82"/>
  <c r="S38" i="82" s="1"/>
  <c r="K37" i="82"/>
  <c r="S37" i="82" s="1"/>
  <c r="K36" i="82"/>
  <c r="S36" i="82" s="1"/>
  <c r="K35" i="82"/>
  <c r="S35" i="82" s="1"/>
  <c r="K34" i="82"/>
  <c r="S34" i="82" s="1"/>
  <c r="K33" i="82"/>
  <c r="S33" i="82" s="1"/>
  <c r="K32" i="82"/>
  <c r="S32" i="82" s="1"/>
  <c r="K31" i="82"/>
  <c r="K30" i="82"/>
  <c r="K29" i="82"/>
  <c r="S29" i="82" s="1"/>
  <c r="K28" i="82"/>
  <c r="S28" i="82" s="1"/>
  <c r="K27" i="82"/>
  <c r="S27" i="82" s="1"/>
  <c r="K26" i="82"/>
  <c r="S26" i="82" s="1"/>
  <c r="K25" i="82"/>
  <c r="S25" i="82" s="1"/>
  <c r="K24" i="82"/>
  <c r="S24" i="82" s="1"/>
  <c r="K23" i="82"/>
  <c r="AD23" i="82" s="1"/>
  <c r="K22" i="82"/>
  <c r="S22" i="82" s="1"/>
  <c r="K21" i="82"/>
  <c r="S21" i="82" s="1"/>
  <c r="K20" i="82"/>
  <c r="S20" i="82" s="1"/>
  <c r="K19" i="82"/>
  <c r="S19" i="82" s="1"/>
  <c r="K18" i="82"/>
  <c r="S18" i="82" s="1"/>
  <c r="K17" i="82"/>
  <c r="S17" i="82" s="1"/>
  <c r="K15" i="82"/>
  <c r="K14" i="82"/>
  <c r="S14" i="82" s="1"/>
  <c r="K13" i="82"/>
  <c r="S13" i="82" s="1"/>
  <c r="K12" i="82"/>
  <c r="S12" i="82" s="1"/>
  <c r="K11" i="82"/>
  <c r="S11" i="82" s="1"/>
  <c r="K10" i="82"/>
  <c r="S10" i="82" s="1"/>
  <c r="K9" i="82"/>
  <c r="S9" i="82" s="1"/>
  <c r="K8" i="82"/>
  <c r="AD8" i="82" s="1"/>
  <c r="K7" i="82"/>
  <c r="S7" i="82" s="1"/>
  <c r="K6" i="82"/>
  <c r="K5" i="82"/>
  <c r="S5" i="82" s="1"/>
  <c r="K4" i="82"/>
  <c r="AD4" i="82" s="1"/>
  <c r="V9" i="60" s="1"/>
  <c r="C7" i="82"/>
  <c r="Q7" i="82" s="1"/>
  <c r="AH7" i="82" s="1"/>
  <c r="C9" i="82"/>
  <c r="Q9" i="82" s="1"/>
  <c r="AH9" i="82" s="1"/>
  <c r="C10" i="82"/>
  <c r="Q10" i="82" s="1"/>
  <c r="AH10" i="82" s="1"/>
  <c r="AI10" i="82"/>
  <c r="AH976" i="82"/>
  <c r="AH975" i="82"/>
  <c r="AH974" i="82"/>
  <c r="AH973" i="82"/>
  <c r="AH972" i="82"/>
  <c r="AH971" i="82"/>
  <c r="AH970" i="82"/>
  <c r="AH969" i="82"/>
  <c r="AH968" i="82"/>
  <c r="AH967" i="82"/>
  <c r="AH966" i="82"/>
  <c r="AH965" i="82"/>
  <c r="AH964" i="82"/>
  <c r="AH963" i="82"/>
  <c r="AH962" i="82"/>
  <c r="AH961" i="82"/>
  <c r="AH960" i="82"/>
  <c r="AH959" i="82"/>
  <c r="AH958" i="82"/>
  <c r="AH957" i="82"/>
  <c r="AH956" i="82"/>
  <c r="AH955" i="82"/>
  <c r="AH954" i="82"/>
  <c r="AH953" i="82"/>
  <c r="AH952" i="82"/>
  <c r="AH951" i="82"/>
  <c r="AH950" i="82"/>
  <c r="AH949" i="82"/>
  <c r="AH948" i="82"/>
  <c r="AH947" i="82"/>
  <c r="AH946" i="82"/>
  <c r="AH945" i="82"/>
  <c r="AH944" i="82"/>
  <c r="AH943" i="82"/>
  <c r="AH942" i="82"/>
  <c r="AH941" i="82"/>
  <c r="AH940" i="82"/>
  <c r="AH939" i="82"/>
  <c r="AH938" i="82"/>
  <c r="AH937" i="82"/>
  <c r="AH936" i="82"/>
  <c r="AH935" i="82"/>
  <c r="AH934" i="82"/>
  <c r="AH933" i="82"/>
  <c r="AH932" i="82"/>
  <c r="AH931" i="82"/>
  <c r="AH930" i="82"/>
  <c r="AH929" i="82"/>
  <c r="AH928" i="82"/>
  <c r="AH927" i="82"/>
  <c r="AH926" i="82"/>
  <c r="AH925" i="82"/>
  <c r="AH924" i="82"/>
  <c r="AH923" i="82"/>
  <c r="AH922" i="82"/>
  <c r="AH921" i="82"/>
  <c r="AH920" i="82"/>
  <c r="AH919" i="82"/>
  <c r="AH918" i="82"/>
  <c r="AH917" i="82"/>
  <c r="AH916" i="82"/>
  <c r="AH915" i="82"/>
  <c r="AH914" i="82"/>
  <c r="AH913" i="82"/>
  <c r="AH912" i="82"/>
  <c r="AH911" i="82"/>
  <c r="AH910" i="82"/>
  <c r="AH909" i="82"/>
  <c r="AH908" i="82"/>
  <c r="AH907" i="82"/>
  <c r="AH906" i="82"/>
  <c r="AH905" i="82"/>
  <c r="AH904" i="82"/>
  <c r="AH903" i="82"/>
  <c r="AH902" i="82"/>
  <c r="AH901" i="82"/>
  <c r="AH900" i="82"/>
  <c r="AH899" i="82"/>
  <c r="AH898" i="82"/>
  <c r="AH897" i="82"/>
  <c r="AH896" i="82"/>
  <c r="AH895" i="82"/>
  <c r="AH894" i="82"/>
  <c r="AH893" i="82"/>
  <c r="AH892" i="82"/>
  <c r="AH891" i="82"/>
  <c r="AH890" i="82"/>
  <c r="AH889" i="82"/>
  <c r="AH888" i="82"/>
  <c r="AH887" i="82"/>
  <c r="AH886" i="82"/>
  <c r="AH885" i="82"/>
  <c r="AH884" i="82"/>
  <c r="AH883" i="82"/>
  <c r="AH882" i="82"/>
  <c r="AH881" i="82"/>
  <c r="AH880" i="82"/>
  <c r="AH879" i="82"/>
  <c r="AH878" i="82"/>
  <c r="AH877" i="82"/>
  <c r="AH876" i="82"/>
  <c r="AH875" i="82"/>
  <c r="AH874" i="82"/>
  <c r="AH873" i="82"/>
  <c r="AH872" i="82"/>
  <c r="AH871" i="82"/>
  <c r="AH870" i="82"/>
  <c r="AH869" i="82"/>
  <c r="AH868" i="82"/>
  <c r="AH867" i="82"/>
  <c r="AH866" i="82"/>
  <c r="AH865" i="82"/>
  <c r="AH864" i="82"/>
  <c r="AH863" i="82"/>
  <c r="AH862" i="82"/>
  <c r="AH861" i="82"/>
  <c r="AH860" i="82"/>
  <c r="AH859" i="82"/>
  <c r="AH858" i="82"/>
  <c r="AH857" i="82"/>
  <c r="AH856" i="82"/>
  <c r="AH855" i="82"/>
  <c r="AH854" i="82"/>
  <c r="AH853" i="82"/>
  <c r="AH852" i="82"/>
  <c r="AH851" i="82"/>
  <c r="AH850" i="82"/>
  <c r="AH849" i="82"/>
  <c r="AH848" i="82"/>
  <c r="AH847" i="82"/>
  <c r="AH846" i="82"/>
  <c r="AH845" i="82"/>
  <c r="AH844" i="82"/>
  <c r="AH843" i="82"/>
  <c r="AH842" i="82"/>
  <c r="AH841" i="82"/>
  <c r="AH840" i="82"/>
  <c r="AH839" i="82"/>
  <c r="AH838" i="82"/>
  <c r="AH837" i="82"/>
  <c r="AH836" i="82"/>
  <c r="AH835" i="82"/>
  <c r="AH834" i="82"/>
  <c r="AH833" i="82"/>
  <c r="AH832" i="82"/>
  <c r="AH831" i="82"/>
  <c r="AH830" i="82"/>
  <c r="AH829" i="82"/>
  <c r="AH828" i="82"/>
  <c r="AH827" i="82"/>
  <c r="AH826" i="82"/>
  <c r="AH825" i="82"/>
  <c r="AH824" i="82"/>
  <c r="AH823" i="82"/>
  <c r="AH822" i="82"/>
  <c r="AH821" i="82"/>
  <c r="AH820" i="82"/>
  <c r="AH819" i="82"/>
  <c r="AH818" i="82"/>
  <c r="AH817" i="82"/>
  <c r="AH816" i="82"/>
  <c r="AH815" i="82"/>
  <c r="AH814" i="82"/>
  <c r="AH813" i="82"/>
  <c r="AH812" i="82"/>
  <c r="AH811" i="82"/>
  <c r="AH810" i="82"/>
  <c r="AH809" i="82"/>
  <c r="AH808" i="82"/>
  <c r="AH807" i="82"/>
  <c r="AH806" i="82"/>
  <c r="AH805" i="82"/>
  <c r="AH804" i="82"/>
  <c r="AH803" i="82"/>
  <c r="AH802" i="82"/>
  <c r="AH801" i="82"/>
  <c r="AH800" i="82"/>
  <c r="AH799" i="82"/>
  <c r="AH798" i="82"/>
  <c r="AH797" i="82"/>
  <c r="AH796" i="82"/>
  <c r="AH795" i="82"/>
  <c r="AH794" i="82"/>
  <c r="AH793" i="82"/>
  <c r="AH792" i="82"/>
  <c r="AH791" i="82"/>
  <c r="AH790" i="82"/>
  <c r="AH789" i="82"/>
  <c r="AH788" i="82"/>
  <c r="AH787" i="82"/>
  <c r="AH786" i="82"/>
  <c r="AH785" i="82"/>
  <c r="AH784" i="82"/>
  <c r="AH783" i="82"/>
  <c r="AH782" i="82"/>
  <c r="AH781" i="82"/>
  <c r="AH780" i="82"/>
  <c r="AH779" i="82"/>
  <c r="AH778" i="82"/>
  <c r="AH777" i="82"/>
  <c r="AH776" i="82"/>
  <c r="AH775" i="82"/>
  <c r="AH774" i="82"/>
  <c r="AH773" i="82"/>
  <c r="AH772" i="82"/>
  <c r="AH771" i="82"/>
  <c r="AH770" i="82"/>
  <c r="AH769" i="82"/>
  <c r="AH768" i="82"/>
  <c r="AH767" i="82"/>
  <c r="AH766" i="82"/>
  <c r="AH765" i="82"/>
  <c r="AH764" i="82"/>
  <c r="AH763" i="82"/>
  <c r="AH762" i="82"/>
  <c r="AH761" i="82"/>
  <c r="AH760" i="82"/>
  <c r="AH759" i="82"/>
  <c r="AH758" i="82"/>
  <c r="AH757" i="82"/>
  <c r="AH756" i="82"/>
  <c r="AH755" i="82"/>
  <c r="AH754" i="82"/>
  <c r="AH753" i="82"/>
  <c r="AH752" i="82"/>
  <c r="AH751" i="82"/>
  <c r="AH750" i="82"/>
  <c r="AH749" i="82"/>
  <c r="AH748" i="82"/>
  <c r="AH747" i="82"/>
  <c r="AH746" i="82"/>
  <c r="AH745" i="82"/>
  <c r="AH744" i="82"/>
  <c r="AH743" i="82"/>
  <c r="AH742" i="82"/>
  <c r="AH741" i="82"/>
  <c r="AH740" i="82"/>
  <c r="AH739" i="82"/>
  <c r="AH738" i="82"/>
  <c r="AH737" i="82"/>
  <c r="AH736" i="82"/>
  <c r="AH735" i="82"/>
  <c r="AH734" i="82"/>
  <c r="AH733" i="82"/>
  <c r="AH732" i="82"/>
  <c r="AH731" i="82"/>
  <c r="AH730" i="82"/>
  <c r="AH729" i="82"/>
  <c r="AH728" i="82"/>
  <c r="AH727" i="82"/>
  <c r="AH726" i="82"/>
  <c r="AH725" i="82"/>
  <c r="AH724" i="82"/>
  <c r="AH723" i="82"/>
  <c r="AH722" i="82"/>
  <c r="AH721" i="82"/>
  <c r="AH720" i="82"/>
  <c r="AH719" i="82"/>
  <c r="AH718" i="82"/>
  <c r="AH717" i="82"/>
  <c r="AH716" i="82"/>
  <c r="AH715" i="82"/>
  <c r="AH714" i="82"/>
  <c r="AH713" i="82"/>
  <c r="AH712" i="82"/>
  <c r="AH711" i="82"/>
  <c r="AH710" i="82"/>
  <c r="AH709" i="82"/>
  <c r="AH708" i="82"/>
  <c r="AH707" i="82"/>
  <c r="AH706" i="82"/>
  <c r="AH705" i="82"/>
  <c r="AH704" i="82"/>
  <c r="AH703" i="82"/>
  <c r="AH702" i="82"/>
  <c r="AH701" i="82"/>
  <c r="AH700" i="82"/>
  <c r="AH699" i="82"/>
  <c r="AH698" i="82"/>
  <c r="AH697" i="82"/>
  <c r="AH696" i="82"/>
  <c r="AH695" i="82"/>
  <c r="AH694" i="82"/>
  <c r="AH693" i="82"/>
  <c r="AH692" i="82"/>
  <c r="AH691" i="82"/>
  <c r="AH690" i="82"/>
  <c r="AH689" i="82"/>
  <c r="AH688" i="82"/>
  <c r="AH687" i="82"/>
  <c r="AH686" i="82"/>
  <c r="AH685" i="82"/>
  <c r="AH684" i="82"/>
  <c r="AH683" i="82"/>
  <c r="AH682" i="82"/>
  <c r="AH681" i="82"/>
  <c r="AH680" i="82"/>
  <c r="AH679" i="82"/>
  <c r="AH678" i="82"/>
  <c r="AH677" i="82"/>
  <c r="AH676" i="82"/>
  <c r="AH675" i="82"/>
  <c r="AH674" i="82"/>
  <c r="AH673" i="82"/>
  <c r="AH672" i="82"/>
  <c r="AH671" i="82"/>
  <c r="AH670" i="82"/>
  <c r="AH669" i="82"/>
  <c r="AH668" i="82"/>
  <c r="AH667" i="82"/>
  <c r="AH666" i="82"/>
  <c r="AH665" i="82"/>
  <c r="AH664" i="82"/>
  <c r="AH663" i="82"/>
  <c r="AH662" i="82"/>
  <c r="AH661" i="82"/>
  <c r="AH660" i="82"/>
  <c r="AH659" i="82"/>
  <c r="AH658" i="82"/>
  <c r="AH657" i="82"/>
  <c r="AH656" i="82"/>
  <c r="AH655" i="82"/>
  <c r="AH654" i="82"/>
  <c r="AH653" i="82"/>
  <c r="AH652" i="82"/>
  <c r="AH651" i="82"/>
  <c r="AH650" i="82"/>
  <c r="AH649" i="82"/>
  <c r="AH648" i="82"/>
  <c r="AH647" i="82"/>
  <c r="AH646" i="82"/>
  <c r="AH645" i="82"/>
  <c r="AH644" i="82"/>
  <c r="AH643" i="82"/>
  <c r="AH642" i="82"/>
  <c r="AH641" i="82"/>
  <c r="AH640" i="82"/>
  <c r="AH639" i="82"/>
  <c r="AH638" i="82"/>
  <c r="AH637" i="82"/>
  <c r="AH636" i="82"/>
  <c r="AH635" i="82"/>
  <c r="AH634" i="82"/>
  <c r="AH633" i="82"/>
  <c r="AH632" i="82"/>
  <c r="AH631" i="82"/>
  <c r="AH630" i="82"/>
  <c r="AH629" i="82"/>
  <c r="AH628" i="82"/>
  <c r="AH627" i="82"/>
  <c r="AH626" i="82"/>
  <c r="AH625" i="82"/>
  <c r="AH624" i="82"/>
  <c r="AH623" i="82"/>
  <c r="AH622" i="82"/>
  <c r="AH621" i="82"/>
  <c r="AH620" i="82"/>
  <c r="AH619" i="82"/>
  <c r="AH618" i="82"/>
  <c r="AH617" i="82"/>
  <c r="AH616" i="82"/>
  <c r="AH615" i="82"/>
  <c r="AH614" i="82"/>
  <c r="AH613" i="82"/>
  <c r="AH612" i="82"/>
  <c r="AH611" i="82"/>
  <c r="AH610" i="82"/>
  <c r="AH609" i="82"/>
  <c r="AH608" i="82"/>
  <c r="AH607" i="82"/>
  <c r="AH606" i="82"/>
  <c r="AH605" i="82"/>
  <c r="AH604" i="82"/>
  <c r="AH603" i="82"/>
  <c r="AH602" i="82"/>
  <c r="AH601" i="82"/>
  <c r="AH600" i="82"/>
  <c r="AH599" i="82"/>
  <c r="AH598" i="82"/>
  <c r="AH597" i="82"/>
  <c r="AH596" i="82"/>
  <c r="AH595" i="82"/>
  <c r="AH594" i="82"/>
  <c r="AH593" i="82"/>
  <c r="AH592" i="82"/>
  <c r="AH591" i="82"/>
  <c r="AH590" i="82"/>
  <c r="AH589" i="82"/>
  <c r="AH588" i="82"/>
  <c r="AH587" i="82"/>
  <c r="AH586" i="82"/>
  <c r="AH585" i="82"/>
  <c r="AH584" i="82"/>
  <c r="AH583" i="82"/>
  <c r="AH582" i="82"/>
  <c r="AH581" i="82"/>
  <c r="AH580" i="82"/>
  <c r="AH579" i="82"/>
  <c r="AH578" i="82"/>
  <c r="AH577" i="82"/>
  <c r="AH576" i="82"/>
  <c r="AH575" i="82"/>
  <c r="AH574" i="82"/>
  <c r="AH573" i="82"/>
  <c r="AH572" i="82"/>
  <c r="AH571" i="82"/>
  <c r="AH570" i="82"/>
  <c r="AH569" i="82"/>
  <c r="AH568" i="82"/>
  <c r="AH567" i="82"/>
  <c r="AH566" i="82"/>
  <c r="AH565" i="82"/>
  <c r="AH564" i="82"/>
  <c r="AH563" i="82"/>
  <c r="AH562" i="82"/>
  <c r="AH561" i="82"/>
  <c r="AH560" i="82"/>
  <c r="AH559" i="82"/>
  <c r="AH558" i="82"/>
  <c r="AH557" i="82"/>
  <c r="AH556" i="82"/>
  <c r="AH555" i="82"/>
  <c r="AH554" i="82"/>
  <c r="AH553" i="82"/>
  <c r="AH552" i="82"/>
  <c r="AH551" i="82"/>
  <c r="AH550" i="82"/>
  <c r="AH549" i="82"/>
  <c r="AH548" i="82"/>
  <c r="AH547" i="82"/>
  <c r="AH546" i="82"/>
  <c r="AH545" i="82"/>
  <c r="AH544" i="82"/>
  <c r="AH543" i="82"/>
  <c r="AH542" i="82"/>
  <c r="AH541" i="82"/>
  <c r="AH540" i="82"/>
  <c r="AH539" i="82"/>
  <c r="AH538" i="82"/>
  <c r="AH537" i="82"/>
  <c r="AH536" i="82"/>
  <c r="AH535" i="82"/>
  <c r="AH534" i="82"/>
  <c r="AH533" i="82"/>
  <c r="AH532" i="82"/>
  <c r="AH531" i="82"/>
  <c r="AH530" i="82"/>
  <c r="AH529" i="82"/>
  <c r="AH528" i="82"/>
  <c r="AH527" i="82"/>
  <c r="AH526" i="82"/>
  <c r="AH525" i="82"/>
  <c r="AH524" i="82"/>
  <c r="AH523" i="82"/>
  <c r="AH522" i="82"/>
  <c r="AH521" i="82"/>
  <c r="AH520" i="82"/>
  <c r="AH519" i="82"/>
  <c r="AH518" i="82"/>
  <c r="AH517" i="82"/>
  <c r="AH516" i="82"/>
  <c r="AH515" i="82"/>
  <c r="AH514" i="82"/>
  <c r="AH513" i="82"/>
  <c r="AH512" i="82"/>
  <c r="AH511" i="82"/>
  <c r="AH510" i="82"/>
  <c r="AH509" i="82"/>
  <c r="AH508" i="82"/>
  <c r="AH507" i="82"/>
  <c r="AH506" i="82"/>
  <c r="AH505" i="82"/>
  <c r="AH504" i="82"/>
  <c r="AH503" i="82"/>
  <c r="AH502" i="82"/>
  <c r="AH501" i="82"/>
  <c r="AH500" i="82"/>
  <c r="AH499" i="82"/>
  <c r="AH498" i="82"/>
  <c r="AH497" i="82"/>
  <c r="AH496" i="82"/>
  <c r="AH495" i="82"/>
  <c r="AH494" i="82"/>
  <c r="AH493" i="82"/>
  <c r="AH492" i="82"/>
  <c r="AH491" i="82"/>
  <c r="AH490" i="82"/>
  <c r="AH489" i="82"/>
  <c r="AH488" i="82"/>
  <c r="AH487" i="82"/>
  <c r="AH486" i="82"/>
  <c r="AH485" i="82"/>
  <c r="AH484" i="82"/>
  <c r="AH483" i="82"/>
  <c r="AH482" i="82"/>
  <c r="AH481" i="82"/>
  <c r="AH480" i="82"/>
  <c r="AH479" i="82"/>
  <c r="AH478" i="82"/>
  <c r="AH477" i="82"/>
  <c r="AH476" i="82"/>
  <c r="AH475" i="82"/>
  <c r="AH474" i="82"/>
  <c r="AH473" i="82"/>
  <c r="AH472" i="82"/>
  <c r="AH471" i="82"/>
  <c r="AH470" i="82"/>
  <c r="AH469" i="82"/>
  <c r="AH468" i="82"/>
  <c r="AH467" i="82"/>
  <c r="AH466" i="82"/>
  <c r="AH465" i="82"/>
  <c r="AH464" i="82"/>
  <c r="AH463" i="82"/>
  <c r="AH462" i="82"/>
  <c r="AH461" i="82"/>
  <c r="AH460" i="82"/>
  <c r="AH459" i="82"/>
  <c r="AH458" i="82"/>
  <c r="AH457" i="82"/>
  <c r="AH456" i="82"/>
  <c r="AH455" i="82"/>
  <c r="AH454" i="82"/>
  <c r="AH453" i="82"/>
  <c r="AH452" i="82"/>
  <c r="AH451" i="82"/>
  <c r="AH450" i="82"/>
  <c r="AH449" i="82"/>
  <c r="AH448" i="82"/>
  <c r="AH447" i="82"/>
  <c r="AH446" i="82"/>
  <c r="AH445" i="82"/>
  <c r="AH444" i="82"/>
  <c r="AH443" i="82"/>
  <c r="AH442" i="82"/>
  <c r="AH441" i="82"/>
  <c r="AH440" i="82"/>
  <c r="AH439" i="82"/>
  <c r="AH438" i="82"/>
  <c r="AH437" i="82"/>
  <c r="AH436" i="82"/>
  <c r="AH435" i="82"/>
  <c r="AH434" i="82"/>
  <c r="AH433" i="82"/>
  <c r="AH432" i="82"/>
  <c r="AH431" i="82"/>
  <c r="AH430" i="82"/>
  <c r="AH429" i="82"/>
  <c r="AH428" i="82"/>
  <c r="AH427" i="82"/>
  <c r="AH426" i="82"/>
  <c r="AH425" i="82"/>
  <c r="AH424" i="82"/>
  <c r="AH423" i="82"/>
  <c r="AH422" i="82"/>
  <c r="AH421" i="82"/>
  <c r="AH420" i="82"/>
  <c r="AH419" i="82"/>
  <c r="AH418" i="82"/>
  <c r="AH417" i="82"/>
  <c r="AH416" i="82"/>
  <c r="AH415" i="82"/>
  <c r="AH414" i="82"/>
  <c r="AH413" i="82"/>
  <c r="AH412" i="82"/>
  <c r="AH411" i="82"/>
  <c r="AH410" i="82"/>
  <c r="AH409" i="82"/>
  <c r="AH408" i="82"/>
  <c r="AH407" i="82"/>
  <c r="AH406" i="82"/>
  <c r="AH405" i="82"/>
  <c r="AH404" i="82"/>
  <c r="AH403" i="82"/>
  <c r="AH402" i="82"/>
  <c r="AH401" i="82"/>
  <c r="AH400" i="82"/>
  <c r="AH399" i="82"/>
  <c r="AH398" i="82"/>
  <c r="AH397" i="82"/>
  <c r="AH396" i="82"/>
  <c r="AH395" i="82"/>
  <c r="AH394" i="82"/>
  <c r="AH393" i="82"/>
  <c r="AH392" i="82"/>
  <c r="AH391" i="82"/>
  <c r="AH390" i="82"/>
  <c r="AH389" i="82"/>
  <c r="AH388" i="82"/>
  <c r="AH387" i="82"/>
  <c r="AH386" i="82"/>
  <c r="AH385" i="82"/>
  <c r="AH384" i="82"/>
  <c r="AH383" i="82"/>
  <c r="AH382" i="82"/>
  <c r="AH381" i="82"/>
  <c r="AH380" i="82"/>
  <c r="AH379" i="82"/>
  <c r="AH378" i="82"/>
  <c r="AH377" i="82"/>
  <c r="AH376" i="82"/>
  <c r="AH375" i="82"/>
  <c r="AH374" i="82"/>
  <c r="AH373" i="82"/>
  <c r="AH372" i="82"/>
  <c r="AH371" i="82"/>
  <c r="AH370" i="82"/>
  <c r="AH369" i="82"/>
  <c r="AH368" i="82"/>
  <c r="AH367" i="82"/>
  <c r="AH366" i="82"/>
  <c r="AH365" i="82"/>
  <c r="AH364" i="82"/>
  <c r="AH363" i="82"/>
  <c r="AH362" i="82"/>
  <c r="AH361" i="82"/>
  <c r="AH360" i="82"/>
  <c r="AH359" i="82"/>
  <c r="AH358" i="82"/>
  <c r="AH357" i="82"/>
  <c r="AH356" i="82"/>
  <c r="AH355" i="82"/>
  <c r="AH354" i="82"/>
  <c r="AH353" i="82"/>
  <c r="AH352" i="82"/>
  <c r="AH351" i="82"/>
  <c r="AH350" i="82"/>
  <c r="AH349" i="82"/>
  <c r="AH348" i="82"/>
  <c r="AH347" i="82"/>
  <c r="AH346" i="82"/>
  <c r="AH345" i="82"/>
  <c r="AH344" i="82"/>
  <c r="AH343" i="82"/>
  <c r="AH342" i="82"/>
  <c r="AH341" i="82"/>
  <c r="AH340" i="82"/>
  <c r="AH339" i="82"/>
  <c r="AH338" i="82"/>
  <c r="AH337" i="82"/>
  <c r="AH336" i="82"/>
  <c r="AH335" i="82"/>
  <c r="AH334" i="82"/>
  <c r="AH333" i="82"/>
  <c r="AH332" i="82"/>
  <c r="AH331" i="82"/>
  <c r="AH330" i="82"/>
  <c r="AH329" i="82"/>
  <c r="AH328" i="82"/>
  <c r="AH327" i="82"/>
  <c r="AH326" i="82"/>
  <c r="AH325" i="82"/>
  <c r="AH324" i="82"/>
  <c r="AH323" i="82"/>
  <c r="AH322" i="82"/>
  <c r="AH321" i="82"/>
  <c r="AH320" i="82"/>
  <c r="AH319" i="82"/>
  <c r="AH318" i="82"/>
  <c r="AH317" i="82"/>
  <c r="AH316" i="82"/>
  <c r="AH315" i="82"/>
  <c r="AH314" i="82"/>
  <c r="AH313" i="82"/>
  <c r="AH312" i="82"/>
  <c r="AH311" i="82"/>
  <c r="AH310" i="82"/>
  <c r="AH309" i="82"/>
  <c r="AH308" i="82"/>
  <c r="AH307" i="82"/>
  <c r="AH306" i="82"/>
  <c r="AH305" i="82"/>
  <c r="AH304" i="82"/>
  <c r="AH303" i="82"/>
  <c r="AH302" i="82"/>
  <c r="AH301" i="82"/>
  <c r="AH300" i="82"/>
  <c r="AH299" i="82"/>
  <c r="AH298" i="82"/>
  <c r="AH297" i="82"/>
  <c r="AH296" i="82"/>
  <c r="AH295" i="82"/>
  <c r="AH294" i="82"/>
  <c r="AH293" i="82"/>
  <c r="AH292" i="82"/>
  <c r="AH291" i="82"/>
  <c r="AH290" i="82"/>
  <c r="AH289" i="82"/>
  <c r="AH288" i="82"/>
  <c r="AH287" i="82"/>
  <c r="AH286" i="82"/>
  <c r="AH285" i="82"/>
  <c r="AH284" i="82"/>
  <c r="AH283" i="82"/>
  <c r="AH282" i="82"/>
  <c r="AH281" i="82"/>
  <c r="AH280" i="82"/>
  <c r="AH279" i="82"/>
  <c r="AH278" i="82"/>
  <c r="AH277" i="82"/>
  <c r="AH276" i="82"/>
  <c r="AH275" i="82"/>
  <c r="AH274" i="82"/>
  <c r="AH273" i="82"/>
  <c r="AH272" i="82"/>
  <c r="AH271" i="82"/>
  <c r="AH270" i="82"/>
  <c r="AH269" i="82"/>
  <c r="AH268" i="82"/>
  <c r="AH267" i="82"/>
  <c r="AH266" i="82"/>
  <c r="AH265" i="82"/>
  <c r="AH264" i="82"/>
  <c r="AH263" i="82"/>
  <c r="AH262" i="82"/>
  <c r="AH261" i="82"/>
  <c r="AH260" i="82"/>
  <c r="AH259" i="82"/>
  <c r="AH258" i="82"/>
  <c r="AH257" i="82"/>
  <c r="AH256" i="82"/>
  <c r="AH255" i="82"/>
  <c r="AH254" i="82"/>
  <c r="AH253" i="82"/>
  <c r="AH252" i="82"/>
  <c r="AH251" i="82"/>
  <c r="AH250" i="82"/>
  <c r="AH249" i="82"/>
  <c r="AH248" i="82"/>
  <c r="AH247" i="82"/>
  <c r="AH246" i="82"/>
  <c r="AH245" i="82"/>
  <c r="AH244" i="82"/>
  <c r="AH243" i="82"/>
  <c r="AH242" i="82"/>
  <c r="AH241" i="82"/>
  <c r="AH240" i="82"/>
  <c r="AH239" i="82"/>
  <c r="AH238" i="82"/>
  <c r="AH237" i="82"/>
  <c r="AH236" i="82"/>
  <c r="AH235" i="82"/>
  <c r="AH234" i="82"/>
  <c r="AH233" i="82"/>
  <c r="AH232" i="82"/>
  <c r="AH231" i="82"/>
  <c r="AH230" i="82"/>
  <c r="AH229" i="82"/>
  <c r="AH228" i="82"/>
  <c r="AH227" i="82"/>
  <c r="AH226" i="82"/>
  <c r="AH225" i="82"/>
  <c r="AH224" i="82"/>
  <c r="AH223" i="82"/>
  <c r="AH222" i="82"/>
  <c r="AH221" i="82"/>
  <c r="AH220" i="82"/>
  <c r="AH219" i="82"/>
  <c r="AH218" i="82"/>
  <c r="AH217" i="82"/>
  <c r="AH216" i="82"/>
  <c r="AH215" i="82"/>
  <c r="AH214" i="82"/>
  <c r="AH213" i="82"/>
  <c r="AH212" i="82"/>
  <c r="AH211" i="82"/>
  <c r="AH210" i="82"/>
  <c r="AH209" i="82"/>
  <c r="AH208" i="82"/>
  <c r="AH207" i="82"/>
  <c r="AH206" i="82"/>
  <c r="AH205" i="82"/>
  <c r="AH204" i="82"/>
  <c r="AH203" i="82"/>
  <c r="AH202" i="82"/>
  <c r="AH201" i="82"/>
  <c r="AH200" i="82"/>
  <c r="AH199" i="82"/>
  <c r="C8" i="82"/>
  <c r="Q8" i="82" s="1"/>
  <c r="AH8" i="82" s="1"/>
  <c r="C6" i="82"/>
  <c r="Q6" i="82" s="1"/>
  <c r="AI6" i="82" s="1"/>
  <c r="C5" i="82"/>
  <c r="Q5" i="82" s="1"/>
  <c r="AI5" i="82" s="1"/>
  <c r="X64" i="66"/>
  <c r="X105" i="66" s="1"/>
  <c r="X146" i="66" s="1"/>
  <c r="X187" i="66" s="1"/>
  <c r="X228" i="66" s="1"/>
  <c r="X269" i="66" s="1"/>
  <c r="X310" i="66" s="1"/>
  <c r="X351" i="66" s="1"/>
  <c r="X392" i="66" s="1"/>
  <c r="X433" i="66" s="1"/>
  <c r="X474" i="66" s="1"/>
  <c r="X515" i="66" s="1"/>
  <c r="X556" i="66" s="1"/>
  <c r="B11" i="58"/>
  <c r="E10" i="58"/>
  <c r="R4" i="82"/>
  <c r="BO4" i="82" s="1"/>
  <c r="CB4" i="82" s="1"/>
  <c r="V4" i="82"/>
  <c r="Y4" i="82"/>
  <c r="J3" i="87" s="1"/>
  <c r="Z4" i="82"/>
  <c r="K3" i="87" s="1"/>
  <c r="D17" i="66" s="1"/>
  <c r="AA4" i="82"/>
  <c r="S9" i="60" s="1"/>
  <c r="AB4" i="82"/>
  <c r="T9" i="60" s="1"/>
  <c r="R5" i="82"/>
  <c r="V5" i="82"/>
  <c r="Y5" i="82"/>
  <c r="Z5" i="82"/>
  <c r="AA5" i="82"/>
  <c r="AB5" i="82"/>
  <c r="R6" i="82"/>
  <c r="BS6" i="82" s="1"/>
  <c r="CF6" i="82" s="1"/>
  <c r="V6" i="82"/>
  <c r="Y6" i="82"/>
  <c r="Z6" i="82"/>
  <c r="AA6" i="82"/>
  <c r="AB6" i="82"/>
  <c r="R7" i="82"/>
  <c r="V7" i="82"/>
  <c r="Y7" i="82"/>
  <c r="Z7" i="82"/>
  <c r="AA7" i="82"/>
  <c r="AB7" i="82"/>
  <c r="R8" i="82"/>
  <c r="BO8" i="82" s="1"/>
  <c r="CB8" i="82" s="1"/>
  <c r="V8" i="82"/>
  <c r="Y8" i="82"/>
  <c r="Z8" i="82"/>
  <c r="AA8" i="82"/>
  <c r="AB8" i="82"/>
  <c r="R9" i="82"/>
  <c r="V9" i="82"/>
  <c r="Y9" i="82"/>
  <c r="Z9" i="82"/>
  <c r="R10" i="82"/>
  <c r="BO10" i="82" s="1"/>
  <c r="CB10" i="82" s="1"/>
  <c r="Y10" i="82"/>
  <c r="Z10" i="82"/>
  <c r="AA10" i="82"/>
  <c r="AB10" i="82"/>
  <c r="E11" i="82"/>
  <c r="C11" i="82" s="1"/>
  <c r="Q11" i="82" s="1"/>
  <c r="AH11" i="82" s="1"/>
  <c r="R11" i="82"/>
  <c r="V11" i="82"/>
  <c r="Y11" i="82"/>
  <c r="Z11" i="82"/>
  <c r="AA11" i="82"/>
  <c r="AB11" i="82"/>
  <c r="E12" i="82"/>
  <c r="C12" i="82" s="1"/>
  <c r="Q12" i="82" s="1"/>
  <c r="AH12" i="82" s="1"/>
  <c r="R12" i="82"/>
  <c r="V12" i="82"/>
  <c r="Y12" i="82"/>
  <c r="Z12" i="82"/>
  <c r="AA12" i="82"/>
  <c r="AB12" i="82"/>
  <c r="E13" i="82"/>
  <c r="C13" i="82" s="1"/>
  <c r="Q13" i="82" s="1"/>
  <c r="AH13" i="82" s="1"/>
  <c r="R13" i="82"/>
  <c r="V13" i="82"/>
  <c r="Y13" i="82"/>
  <c r="Z13" i="82"/>
  <c r="E14" i="82"/>
  <c r="C14" i="82" s="1"/>
  <c r="Q14" i="82" s="1"/>
  <c r="AH14" i="82" s="1"/>
  <c r="R14" i="82"/>
  <c r="V14" i="82"/>
  <c r="Y14" i="82"/>
  <c r="Z14" i="82"/>
  <c r="E15" i="82"/>
  <c r="C15" i="82" s="1"/>
  <c r="Q15" i="82" s="1"/>
  <c r="AH15" i="82" s="1"/>
  <c r="R15" i="82"/>
  <c r="V15" i="82"/>
  <c r="Y15" i="82"/>
  <c r="Z15" i="82"/>
  <c r="E16" i="82"/>
  <c r="C16" i="82" s="1"/>
  <c r="Q16" i="82" s="1"/>
  <c r="R16" i="82"/>
  <c r="S16" i="82"/>
  <c r="V16" i="82"/>
  <c r="Y16" i="82"/>
  <c r="Z16" i="82"/>
  <c r="E17" i="82"/>
  <c r="C17" i="82" s="1"/>
  <c r="Q17" i="82" s="1"/>
  <c r="AH17" i="82" s="1"/>
  <c r="R17" i="82"/>
  <c r="V17" i="82"/>
  <c r="Y17" i="82"/>
  <c r="Z17" i="82"/>
  <c r="AA17" i="82"/>
  <c r="AB17" i="82"/>
  <c r="E18" i="82"/>
  <c r="C18" i="82" s="1"/>
  <c r="Q18" i="82" s="1"/>
  <c r="AH18" i="82" s="1"/>
  <c r="R18" i="82"/>
  <c r="V18" i="82"/>
  <c r="Y18" i="82"/>
  <c r="Z18" i="82"/>
  <c r="E19" i="82"/>
  <c r="C19" i="82" s="1"/>
  <c r="Q19" i="82" s="1"/>
  <c r="AH19" i="82" s="1"/>
  <c r="R19" i="82"/>
  <c r="V19" i="82"/>
  <c r="Y19" i="82"/>
  <c r="Z19" i="82"/>
  <c r="E20" i="82"/>
  <c r="C20" i="82" s="1"/>
  <c r="Q20" i="82" s="1"/>
  <c r="AH20" i="82" s="1"/>
  <c r="R20" i="82"/>
  <c r="V20" i="82"/>
  <c r="Y20" i="82"/>
  <c r="Z20" i="82"/>
  <c r="E21" i="82"/>
  <c r="C21" i="82" s="1"/>
  <c r="Q21" i="82" s="1"/>
  <c r="AH21" i="82" s="1"/>
  <c r="R21" i="82"/>
  <c r="V21" i="82"/>
  <c r="Y21" i="82"/>
  <c r="Z21" i="82"/>
  <c r="E22" i="82"/>
  <c r="C22" i="82" s="1"/>
  <c r="Q22" i="82" s="1"/>
  <c r="AH22" i="82" s="1"/>
  <c r="R22" i="82"/>
  <c r="V22" i="82"/>
  <c r="Y22" i="82"/>
  <c r="Z22" i="82"/>
  <c r="E23" i="82"/>
  <c r="C23" i="82" s="1"/>
  <c r="Q23" i="82" s="1"/>
  <c r="AH23" i="82" s="1"/>
  <c r="R23" i="82"/>
  <c r="BO23" i="82" s="1"/>
  <c r="CB23" i="82" s="1"/>
  <c r="V23" i="82"/>
  <c r="Y23" i="82"/>
  <c r="Z23" i="82"/>
  <c r="AA23" i="82"/>
  <c r="AB23" i="82"/>
  <c r="E24" i="82"/>
  <c r="C24" i="82" s="1"/>
  <c r="Q24" i="82" s="1"/>
  <c r="AH24" i="82" s="1"/>
  <c r="R24" i="82"/>
  <c r="V24" i="82"/>
  <c r="Y24" i="82"/>
  <c r="Z24" i="82"/>
  <c r="AA24" i="82"/>
  <c r="AB24" i="82"/>
  <c r="E25" i="82"/>
  <c r="C25" i="82" s="1"/>
  <c r="Q25" i="82" s="1"/>
  <c r="AH25" i="82" s="1"/>
  <c r="R25" i="82"/>
  <c r="V25" i="82"/>
  <c r="Y25" i="82"/>
  <c r="Z25" i="82"/>
  <c r="AA25" i="82"/>
  <c r="AB25" i="82"/>
  <c r="E26" i="82"/>
  <c r="C26" i="82" s="1"/>
  <c r="Q26" i="82" s="1"/>
  <c r="R26" i="82"/>
  <c r="V26" i="82"/>
  <c r="Y26" i="82"/>
  <c r="Z26" i="82"/>
  <c r="AA26" i="82"/>
  <c r="AB26" i="82"/>
  <c r="E27" i="82"/>
  <c r="C27" i="82" s="1"/>
  <c r="Q27" i="82" s="1"/>
  <c r="AH27" i="82" s="1"/>
  <c r="R27" i="82"/>
  <c r="V27" i="82"/>
  <c r="Y27" i="82"/>
  <c r="Z27" i="82"/>
  <c r="AA27" i="82"/>
  <c r="AB27" i="82"/>
  <c r="E28" i="82"/>
  <c r="C28" i="82" s="1"/>
  <c r="Q28" i="82" s="1"/>
  <c r="R28" i="82"/>
  <c r="V28" i="82"/>
  <c r="Y28" i="82"/>
  <c r="Z28" i="82"/>
  <c r="AA28" i="82"/>
  <c r="AB28" i="82"/>
  <c r="E29" i="82"/>
  <c r="C29" i="82" s="1"/>
  <c r="Q29" i="82" s="1"/>
  <c r="AH29" i="82" s="1"/>
  <c r="R29" i="82"/>
  <c r="BO29" i="82" s="1"/>
  <c r="CB29" i="82" s="1"/>
  <c r="V29" i="82"/>
  <c r="Y29" i="82"/>
  <c r="Z29" i="82"/>
  <c r="AA29" i="82"/>
  <c r="AB29" i="82"/>
  <c r="E30" i="82"/>
  <c r="C30" i="82" s="1"/>
  <c r="R30" i="82"/>
  <c r="V30" i="82"/>
  <c r="Y30" i="82"/>
  <c r="Z30" i="82"/>
  <c r="E31" i="82"/>
  <c r="C31" i="82" s="1"/>
  <c r="Q31" i="82" s="1"/>
  <c r="AH31" i="82" s="1"/>
  <c r="R31" i="82"/>
  <c r="V31" i="82"/>
  <c r="Y31" i="82"/>
  <c r="Z31" i="82"/>
  <c r="E32" i="82"/>
  <c r="C32" i="82" s="1"/>
  <c r="Q32" i="82" s="1"/>
  <c r="AH32" i="82" s="1"/>
  <c r="R32" i="82"/>
  <c r="V32" i="82"/>
  <c r="Y32" i="82"/>
  <c r="Z32" i="82"/>
  <c r="E33" i="82"/>
  <c r="C33" i="82" s="1"/>
  <c r="Q33" i="82" s="1"/>
  <c r="AH33" i="82" s="1"/>
  <c r="R33" i="82"/>
  <c r="BO33" i="82" s="1"/>
  <c r="CB33" i="82" s="1"/>
  <c r="Y33" i="82"/>
  <c r="Z33" i="82"/>
  <c r="AA33" i="82"/>
  <c r="AB33" i="82"/>
  <c r="AD33" i="82"/>
  <c r="AI33" i="82"/>
  <c r="E34" i="82"/>
  <c r="C34" i="82" s="1"/>
  <c r="Q34" i="82" s="1"/>
  <c r="AH34" i="82" s="1"/>
  <c r="R34" i="82"/>
  <c r="BO34" i="82" s="1"/>
  <c r="CB34" i="82" s="1"/>
  <c r="Y34" i="82"/>
  <c r="Z34" i="82"/>
  <c r="AA34" i="82"/>
  <c r="AB34" i="82"/>
  <c r="AD34" i="82"/>
  <c r="AI34" i="82"/>
  <c r="C35" i="82"/>
  <c r="Q35" i="82" s="1"/>
  <c r="AH35" i="82" s="1"/>
  <c r="R35" i="82"/>
  <c r="Y35" i="82"/>
  <c r="Z35" i="82"/>
  <c r="AD35" i="82"/>
  <c r="AI35" i="82"/>
  <c r="E36" i="82"/>
  <c r="C36" i="82" s="1"/>
  <c r="Q36" i="82" s="1"/>
  <c r="AH36" i="82" s="1"/>
  <c r="R36" i="82"/>
  <c r="Y36" i="82"/>
  <c r="AI36" i="82"/>
  <c r="E37" i="82"/>
  <c r="C37" i="82" s="1"/>
  <c r="Q37" i="82" s="1"/>
  <c r="R37" i="82"/>
  <c r="Y37" i="82"/>
  <c r="AI37" i="82"/>
  <c r="E38" i="82"/>
  <c r="C38" i="82" s="1"/>
  <c r="Q38" i="82" s="1"/>
  <c r="AH38" i="82" s="1"/>
  <c r="R38" i="82"/>
  <c r="V38" i="82"/>
  <c r="Y38" i="82"/>
  <c r="Z38" i="82"/>
  <c r="AA38" i="82"/>
  <c r="AB38" i="82"/>
  <c r="C39" i="82"/>
  <c r="R39" i="82"/>
  <c r="BS39" i="82" s="1"/>
  <c r="CF39" i="82" s="1"/>
  <c r="V39" i="82"/>
  <c r="Y39" i="82"/>
  <c r="Z39" i="82"/>
  <c r="AA39" i="82"/>
  <c r="AB39" i="82"/>
  <c r="C40" i="82"/>
  <c r="Q40" i="82" s="1"/>
  <c r="AH40" i="82" s="1"/>
  <c r="R40" i="82"/>
  <c r="BS40" i="82" s="1"/>
  <c r="CF40" i="82" s="1"/>
  <c r="V40" i="82"/>
  <c r="Y40" i="82"/>
  <c r="Z40" i="82"/>
  <c r="AA40" i="82"/>
  <c r="AB40" i="82"/>
  <c r="AD40" i="82"/>
  <c r="C41" i="82"/>
  <c r="Q41" i="82" s="1"/>
  <c r="AH41" i="82" s="1"/>
  <c r="R41" i="82"/>
  <c r="BS41" i="82" s="1"/>
  <c r="CF41" i="82" s="1"/>
  <c r="V41" i="82"/>
  <c r="Y41" i="82"/>
  <c r="Z41" i="82"/>
  <c r="AA41" i="82"/>
  <c r="AB41" i="82"/>
  <c r="C42" i="82"/>
  <c r="Q42" i="82" s="1"/>
  <c r="AH42" i="82" s="1"/>
  <c r="R42" i="82"/>
  <c r="BS42" i="82" s="1"/>
  <c r="CF42" i="82" s="1"/>
  <c r="V42" i="82"/>
  <c r="Y42" i="82"/>
  <c r="Z42" i="82"/>
  <c r="AA42" i="82"/>
  <c r="AB42" i="82"/>
  <c r="C43" i="82"/>
  <c r="R43" i="82"/>
  <c r="V43" i="82"/>
  <c r="Y43" i="82"/>
  <c r="Z43" i="82"/>
  <c r="AA43" i="82"/>
  <c r="AB43" i="82"/>
  <c r="C44" i="82"/>
  <c r="Q44" i="82" s="1"/>
  <c r="AH44" i="82" s="1"/>
  <c r="R44" i="82"/>
  <c r="BO44" i="82" s="1"/>
  <c r="CB44" i="82" s="1"/>
  <c r="V44" i="82"/>
  <c r="Y44" i="82"/>
  <c r="Z44" i="82"/>
  <c r="AA44" i="82"/>
  <c r="AB44" i="82"/>
  <c r="C45" i="82"/>
  <c r="Q45" i="82" s="1"/>
  <c r="AH45" i="82" s="1"/>
  <c r="R45" i="82"/>
  <c r="BO45" i="82" s="1"/>
  <c r="CB45" i="82" s="1"/>
  <c r="V45" i="82"/>
  <c r="Y45" i="82"/>
  <c r="Z45" i="82"/>
  <c r="AA45" i="82"/>
  <c r="AB45" i="82"/>
  <c r="C46" i="82"/>
  <c r="Q46" i="82" s="1"/>
  <c r="AH46" i="82" s="1"/>
  <c r="R46" i="82"/>
  <c r="BO46" i="82" s="1"/>
  <c r="CB46" i="82" s="1"/>
  <c r="V46" i="82"/>
  <c r="Y46" i="82"/>
  <c r="Z46" i="82"/>
  <c r="AA46" i="82"/>
  <c r="AB46" i="82"/>
  <c r="C47" i="82"/>
  <c r="Q47" i="82" s="1"/>
  <c r="AH47" i="82" s="1"/>
  <c r="R47" i="82"/>
  <c r="V47" i="82"/>
  <c r="Y47" i="82"/>
  <c r="Z47" i="82"/>
  <c r="C48" i="82"/>
  <c r="Q48" i="82" s="1"/>
  <c r="R48" i="82"/>
  <c r="U48" i="82"/>
  <c r="V48" i="82" s="1"/>
  <c r="AI48" i="82"/>
  <c r="E49" i="82"/>
  <c r="C49" i="82" s="1"/>
  <c r="Q49" i="82" s="1"/>
  <c r="AH49" i="82" s="1"/>
  <c r="R49" i="82"/>
  <c r="BO49" i="82" s="1"/>
  <c r="CB49" i="82" s="1"/>
  <c r="V49" i="82"/>
  <c r="Y49" i="82"/>
  <c r="Z49" i="82"/>
  <c r="AA49" i="82"/>
  <c r="AB49" i="82"/>
  <c r="E50" i="82"/>
  <c r="C50" i="82" s="1"/>
  <c r="Q50" i="82" s="1"/>
  <c r="AH50" i="82" s="1"/>
  <c r="R50" i="82"/>
  <c r="BS50" i="82" s="1"/>
  <c r="CF50" i="82" s="1"/>
  <c r="V50" i="82"/>
  <c r="Y50" i="82"/>
  <c r="Z50" i="82"/>
  <c r="AA50" i="82"/>
  <c r="AB50" i="82"/>
  <c r="E51" i="82"/>
  <c r="C51" i="82" s="1"/>
  <c r="R51" i="82"/>
  <c r="BS51" i="82" s="1"/>
  <c r="CF51" i="82" s="1"/>
  <c r="V51" i="82"/>
  <c r="Y51" i="82"/>
  <c r="Z51" i="82"/>
  <c r="AA51" i="82"/>
  <c r="AB51" i="82"/>
  <c r="E52" i="82"/>
  <c r="C52" i="82" s="1"/>
  <c r="R52" i="82"/>
  <c r="V52" i="82"/>
  <c r="Y52" i="82"/>
  <c r="Z52" i="82"/>
  <c r="AA52" i="82"/>
  <c r="AB52" i="82"/>
  <c r="E53" i="82"/>
  <c r="C53" i="82" s="1"/>
  <c r="Q53" i="82" s="1"/>
  <c r="AH53" i="82" s="1"/>
  <c r="R53" i="82"/>
  <c r="BS53" i="82" s="1"/>
  <c r="CF53" i="82" s="1"/>
  <c r="V53" i="82"/>
  <c r="Y53" i="82"/>
  <c r="Z53" i="82"/>
  <c r="AA53" i="82"/>
  <c r="AB53" i="82"/>
  <c r="E54" i="82"/>
  <c r="C54" i="82" s="1"/>
  <c r="Q54" i="82" s="1"/>
  <c r="AH54" i="82" s="1"/>
  <c r="R54" i="82"/>
  <c r="BS54" i="82" s="1"/>
  <c r="CF54" i="82" s="1"/>
  <c r="V54" i="82"/>
  <c r="Y54" i="82"/>
  <c r="Z54" i="82"/>
  <c r="AA54" i="82"/>
  <c r="AB54" i="82"/>
  <c r="E55" i="82"/>
  <c r="C55" i="82" s="1"/>
  <c r="Q55" i="82" s="1"/>
  <c r="AH55" i="82" s="1"/>
  <c r="R55" i="82"/>
  <c r="V55" i="82"/>
  <c r="Y55" i="82"/>
  <c r="Z55" i="82"/>
  <c r="AA55" i="82"/>
  <c r="AB55" i="82"/>
  <c r="E56" i="82"/>
  <c r="C56" i="82" s="1"/>
  <c r="Q56" i="82" s="1"/>
  <c r="AH56" i="82" s="1"/>
  <c r="R56" i="82"/>
  <c r="V56" i="82"/>
  <c r="Y56" i="82"/>
  <c r="Z56" i="82"/>
  <c r="E57" i="82"/>
  <c r="C57" i="82" s="1"/>
  <c r="Q57" i="82" s="1"/>
  <c r="R57" i="82"/>
  <c r="U57" i="82"/>
  <c r="V57" i="82" s="1"/>
  <c r="AI57" i="82"/>
  <c r="E58" i="82"/>
  <c r="C58" i="82" s="1"/>
  <c r="Q58" i="82" s="1"/>
  <c r="R58" i="82"/>
  <c r="U58" i="82"/>
  <c r="V58" i="82" s="1"/>
  <c r="AI58" i="82"/>
  <c r="E59" i="82"/>
  <c r="C59" i="82" s="1"/>
  <c r="Q59" i="82" s="1"/>
  <c r="AH59" i="82" s="1"/>
  <c r="R59" i="82"/>
  <c r="V59" i="82"/>
  <c r="Y59" i="82"/>
  <c r="Z59" i="82"/>
  <c r="AA59" i="82"/>
  <c r="AB59" i="82"/>
  <c r="E60" i="82"/>
  <c r="C60" i="82" s="1"/>
  <c r="R60" i="82"/>
  <c r="V60" i="82"/>
  <c r="Y60" i="82"/>
  <c r="Z60" i="82"/>
  <c r="AA60" i="82"/>
  <c r="AB60" i="82"/>
  <c r="E61" i="82"/>
  <c r="C61" i="82" s="1"/>
  <c r="Q61" i="82" s="1"/>
  <c r="AH61" i="82" s="1"/>
  <c r="R61" i="82"/>
  <c r="BO61" i="82" s="1"/>
  <c r="CB61" i="82" s="1"/>
  <c r="V61" i="82"/>
  <c r="Y61" i="82"/>
  <c r="Z61" i="82"/>
  <c r="AA61" i="82"/>
  <c r="AB61" i="82"/>
  <c r="E62" i="82"/>
  <c r="C62" i="82" s="1"/>
  <c r="Q62" i="82" s="1"/>
  <c r="AH62" i="82" s="1"/>
  <c r="R62" i="82"/>
  <c r="V62" i="82"/>
  <c r="Y62" i="82"/>
  <c r="Z62" i="82"/>
  <c r="AA62" i="82"/>
  <c r="AB62" i="82"/>
  <c r="E63" i="82"/>
  <c r="C63" i="82" s="1"/>
  <c r="Q63" i="82" s="1"/>
  <c r="AH63" i="82" s="1"/>
  <c r="R63" i="82"/>
  <c r="BO63" i="82" s="1"/>
  <c r="CB63" i="82" s="1"/>
  <c r="V63" i="82"/>
  <c r="Y63" i="82"/>
  <c r="Z63" i="82"/>
  <c r="AA63" i="82"/>
  <c r="AB63" i="82"/>
  <c r="E64" i="82"/>
  <c r="C64" i="82" s="1"/>
  <c r="Q64" i="82" s="1"/>
  <c r="AH64" i="82" s="1"/>
  <c r="R64" i="82"/>
  <c r="V64" i="82"/>
  <c r="Y64" i="82"/>
  <c r="Z64" i="82"/>
  <c r="E65" i="82"/>
  <c r="C65" i="82" s="1"/>
  <c r="Q65" i="82" s="1"/>
  <c r="AH65" i="82" s="1"/>
  <c r="R65" i="82"/>
  <c r="BO65" i="82" s="1"/>
  <c r="CB65" i="82" s="1"/>
  <c r="U65" i="82"/>
  <c r="V65" i="82" s="1"/>
  <c r="Y65" i="82"/>
  <c r="Z65" i="82"/>
  <c r="AA65" i="82"/>
  <c r="AB65" i="82"/>
  <c r="AD65" i="82"/>
  <c r="AI65" i="82"/>
  <c r="E66" i="82"/>
  <c r="C66" i="82" s="1"/>
  <c r="Q66" i="82" s="1"/>
  <c r="AH66" i="82" s="1"/>
  <c r="R66" i="82"/>
  <c r="BO66" i="82" s="1"/>
  <c r="CB66" i="82" s="1"/>
  <c r="U66" i="82"/>
  <c r="V66" i="82" s="1"/>
  <c r="Y66" i="82"/>
  <c r="Z66" i="82"/>
  <c r="AA66" i="82"/>
  <c r="AB66" i="82"/>
  <c r="AD66" i="82"/>
  <c r="AI66" i="82"/>
  <c r="E67" i="82"/>
  <c r="C67" i="82" s="1"/>
  <c r="Q67" i="82" s="1"/>
  <c r="R67" i="82"/>
  <c r="V67" i="82"/>
  <c r="Y67" i="82"/>
  <c r="Z67" i="82"/>
  <c r="AA67" i="82"/>
  <c r="AB67" i="82"/>
  <c r="E68" i="82"/>
  <c r="C68" i="82" s="1"/>
  <c r="R68" i="82"/>
  <c r="BS68" i="82" s="1"/>
  <c r="CF68" i="82" s="1"/>
  <c r="V68" i="82"/>
  <c r="Y68" i="82"/>
  <c r="Z68" i="82"/>
  <c r="AA68" i="82"/>
  <c r="AB68" i="82"/>
  <c r="E69" i="82"/>
  <c r="C69" i="82" s="1"/>
  <c r="R69" i="82"/>
  <c r="BS69" i="82" s="1"/>
  <c r="CF69" i="82" s="1"/>
  <c r="V69" i="82"/>
  <c r="Y69" i="82"/>
  <c r="Z69" i="82"/>
  <c r="AA69" i="82"/>
  <c r="AB69" i="82"/>
  <c r="E70" i="82"/>
  <c r="C70" i="82" s="1"/>
  <c r="Q70" i="82" s="1"/>
  <c r="AH70" i="82" s="1"/>
  <c r="R70" i="82"/>
  <c r="V70" i="82"/>
  <c r="Y70" i="82"/>
  <c r="Z70" i="82"/>
  <c r="AA70" i="82"/>
  <c r="AB70" i="82"/>
  <c r="E71" i="82"/>
  <c r="C71" i="82" s="1"/>
  <c r="Q71" i="82" s="1"/>
  <c r="R71" i="82"/>
  <c r="BS71" i="82" s="1"/>
  <c r="CF71" i="82" s="1"/>
  <c r="V71" i="82"/>
  <c r="Y71" i="82"/>
  <c r="Z71" i="82"/>
  <c r="AA71" i="82"/>
  <c r="AB71" i="82"/>
  <c r="E72" i="82"/>
  <c r="C72" i="82" s="1"/>
  <c r="Q72" i="82" s="1"/>
  <c r="AH72" i="82" s="1"/>
  <c r="R72" i="82"/>
  <c r="BO72" i="82" s="1"/>
  <c r="CB72" i="82" s="1"/>
  <c r="V72" i="82"/>
  <c r="Y72" i="82"/>
  <c r="Z72" i="82"/>
  <c r="AA72" i="82"/>
  <c r="AB72" i="82"/>
  <c r="E73" i="82"/>
  <c r="C73" i="82" s="1"/>
  <c r="R73" i="82"/>
  <c r="BS73" i="82" s="1"/>
  <c r="CF73" i="82" s="1"/>
  <c r="V73" i="82"/>
  <c r="Y73" i="82"/>
  <c r="Z73" i="82"/>
  <c r="AA73" i="82"/>
  <c r="AB73" i="82"/>
  <c r="E74" i="82"/>
  <c r="C74" i="82" s="1"/>
  <c r="Q74" i="82" s="1"/>
  <c r="AH74" i="82" s="1"/>
  <c r="R74" i="82"/>
  <c r="BO74" i="82" s="1"/>
  <c r="CB74" i="82" s="1"/>
  <c r="V74" i="82"/>
  <c r="Y74" i="82"/>
  <c r="Z74" i="82"/>
  <c r="AA74" i="82"/>
  <c r="AB74" i="82"/>
  <c r="C75" i="82"/>
  <c r="Q75" i="82" s="1"/>
  <c r="AH75" i="82" s="1"/>
  <c r="R75" i="82"/>
  <c r="V75" i="82"/>
  <c r="Y75" i="82"/>
  <c r="Z75" i="82"/>
  <c r="C76" i="82"/>
  <c r="R76" i="82"/>
  <c r="V76" i="82"/>
  <c r="Y76" i="82"/>
  <c r="Z76" i="82"/>
  <c r="C77" i="82"/>
  <c r="Q77" i="82" s="1"/>
  <c r="AH77" i="82" s="1"/>
  <c r="R77" i="82"/>
  <c r="V77" i="82"/>
  <c r="Y77" i="82"/>
  <c r="Z77" i="82"/>
  <c r="C78" i="82"/>
  <c r="Q78" i="82" s="1"/>
  <c r="AH78" i="82" s="1"/>
  <c r="R78" i="82"/>
  <c r="V78" i="82"/>
  <c r="Y78" i="82"/>
  <c r="Z78" i="82"/>
  <c r="C79" i="82"/>
  <c r="Q79" i="82" s="1"/>
  <c r="AH79" i="82" s="1"/>
  <c r="R79" i="82"/>
  <c r="V79" i="82"/>
  <c r="Y79" i="82"/>
  <c r="Z79" i="82"/>
  <c r="C80" i="82"/>
  <c r="Q80" i="82" s="1"/>
  <c r="AH80" i="82" s="1"/>
  <c r="R80" i="82"/>
  <c r="V80" i="82"/>
  <c r="Y80" i="82"/>
  <c r="Z80" i="82"/>
  <c r="E81" i="82"/>
  <c r="C81" i="82" s="1"/>
  <c r="Q81" i="82" s="1"/>
  <c r="AH81" i="82" s="1"/>
  <c r="R81" i="82"/>
  <c r="V81" i="82"/>
  <c r="Y81" i="82"/>
  <c r="Z81" i="82"/>
  <c r="AA81" i="82"/>
  <c r="AB81" i="82"/>
  <c r="E82" i="82"/>
  <c r="C82" i="82" s="1"/>
  <c r="R82" i="82"/>
  <c r="BS82" i="82" s="1"/>
  <c r="CF82" i="82" s="1"/>
  <c r="V82" i="82"/>
  <c r="Y82" i="82"/>
  <c r="Z82" i="82"/>
  <c r="AA82" i="82"/>
  <c r="AB82" i="82"/>
  <c r="E83" i="82"/>
  <c r="C83" i="82" s="1"/>
  <c r="Q83" i="82" s="1"/>
  <c r="AH83" i="82" s="1"/>
  <c r="R83" i="82"/>
  <c r="BS83" i="82" s="1"/>
  <c r="CF83" i="82" s="1"/>
  <c r="V83" i="82"/>
  <c r="Y83" i="82"/>
  <c r="Z83" i="82"/>
  <c r="AA83" i="82"/>
  <c r="AB83" i="82"/>
  <c r="E84" i="82"/>
  <c r="C84" i="82" s="1"/>
  <c r="Q84" i="82" s="1"/>
  <c r="AH84" i="82" s="1"/>
  <c r="R84" i="82"/>
  <c r="BS84" i="82" s="1"/>
  <c r="CF84" i="82" s="1"/>
  <c r="V84" i="82"/>
  <c r="Y84" i="82"/>
  <c r="Z84" i="82"/>
  <c r="AA84" i="82"/>
  <c r="AB84" i="82"/>
  <c r="E85" i="82"/>
  <c r="R85" i="82"/>
  <c r="BS85" i="82" s="1"/>
  <c r="CF85" i="82" s="1"/>
  <c r="V85" i="82"/>
  <c r="Y85" i="82"/>
  <c r="Z85" i="82"/>
  <c r="AA85" i="82"/>
  <c r="AB85" i="82"/>
  <c r="E86" i="82"/>
  <c r="R86" i="82"/>
  <c r="BO86" i="82" s="1"/>
  <c r="CB86" i="82" s="1"/>
  <c r="V86" i="82"/>
  <c r="Y86" i="82"/>
  <c r="Z86" i="82"/>
  <c r="AA86" i="82"/>
  <c r="AB86" i="82"/>
  <c r="R87" i="82"/>
  <c r="V87" i="82"/>
  <c r="Y87" i="82"/>
  <c r="Z87" i="82"/>
  <c r="AA87" i="82"/>
  <c r="AB87" i="82"/>
  <c r="R88" i="82"/>
  <c r="V88" i="82"/>
  <c r="Y88" i="82"/>
  <c r="Z88" i="82"/>
  <c r="R89" i="82"/>
  <c r="V89" i="82"/>
  <c r="Y89" i="82"/>
  <c r="Z89" i="82"/>
  <c r="R90" i="82"/>
  <c r="BO90" i="82" s="1"/>
  <c r="CB90" i="82" s="1"/>
  <c r="U90" i="82"/>
  <c r="V90" i="82" s="1"/>
  <c r="Y90" i="82"/>
  <c r="Z90" i="82"/>
  <c r="AA90" i="82"/>
  <c r="AB90" i="82"/>
  <c r="AI90" i="82"/>
  <c r="E91" i="82"/>
  <c r="R91" i="82"/>
  <c r="V91" i="82"/>
  <c r="Y91" i="82"/>
  <c r="Z91" i="82"/>
  <c r="AA91" i="82"/>
  <c r="AB91" i="82"/>
  <c r="R92" i="82"/>
  <c r="BS92" i="82" s="1"/>
  <c r="CF92" i="82" s="1"/>
  <c r="V92" i="82"/>
  <c r="Y92" i="82"/>
  <c r="Z92" i="82"/>
  <c r="AA92" i="82"/>
  <c r="AB92" i="82"/>
  <c r="R93" i="82"/>
  <c r="BS93" i="82" s="1"/>
  <c r="CF93" i="82" s="1"/>
  <c r="V93" i="82"/>
  <c r="Y93" i="82"/>
  <c r="Z93" i="82"/>
  <c r="AA93" i="82"/>
  <c r="AB93" i="82"/>
  <c r="R94" i="82"/>
  <c r="BS94" i="82" s="1"/>
  <c r="CF94" i="82" s="1"/>
  <c r="V94" i="82"/>
  <c r="Y94" i="82"/>
  <c r="Z94" i="82"/>
  <c r="AA94" i="82"/>
  <c r="AB94" i="82"/>
  <c r="C95" i="82"/>
  <c r="Q95" i="82" s="1"/>
  <c r="AH95" i="82" s="1"/>
  <c r="R95" i="82"/>
  <c r="V95" i="82"/>
  <c r="Y95" i="82"/>
  <c r="Z95" i="82"/>
  <c r="AA95" i="82"/>
  <c r="AB95" i="82"/>
  <c r="C96" i="82"/>
  <c r="Q96" i="82" s="1"/>
  <c r="AH96" i="82" s="1"/>
  <c r="R96" i="82"/>
  <c r="V96" i="82"/>
  <c r="Y96" i="82"/>
  <c r="Z96" i="82"/>
  <c r="E97" i="82"/>
  <c r="C97" i="82" s="1"/>
  <c r="Q97" i="82" s="1"/>
  <c r="AH97" i="82" s="1"/>
  <c r="R97" i="82"/>
  <c r="V97" i="82"/>
  <c r="Y97" i="82"/>
  <c r="Z97" i="82"/>
  <c r="AA97" i="82"/>
  <c r="AB97" i="82"/>
  <c r="C98" i="82"/>
  <c r="Q98" i="82" s="1"/>
  <c r="AH98" i="82" s="1"/>
  <c r="R98" i="82"/>
  <c r="BS98" i="82" s="1"/>
  <c r="CF98" i="82" s="1"/>
  <c r="V98" i="82"/>
  <c r="Y98" i="82"/>
  <c r="Z98" i="82"/>
  <c r="AA98" i="82"/>
  <c r="AB98" i="82"/>
  <c r="C99" i="82"/>
  <c r="Q99" i="82" s="1"/>
  <c r="AH99" i="82" s="1"/>
  <c r="R99" i="82"/>
  <c r="BO99" i="82" s="1"/>
  <c r="CB99" i="82" s="1"/>
  <c r="V99" i="82"/>
  <c r="Y99" i="82"/>
  <c r="Z99" i="82"/>
  <c r="AA99" i="82"/>
  <c r="AB99" i="82"/>
  <c r="C100" i="82"/>
  <c r="Q100" i="82" s="1"/>
  <c r="AH100" i="82" s="1"/>
  <c r="R100" i="82"/>
  <c r="BS100" i="82" s="1"/>
  <c r="CF100" i="82" s="1"/>
  <c r="V100" i="82"/>
  <c r="Y100" i="82"/>
  <c r="Z100" i="82"/>
  <c r="AA100" i="82"/>
  <c r="AB100" i="82"/>
  <c r="C101" i="82"/>
  <c r="Q101" i="82" s="1"/>
  <c r="AH101" i="82" s="1"/>
  <c r="R101" i="82"/>
  <c r="V101" i="82"/>
  <c r="Y101" i="82"/>
  <c r="Z101" i="82"/>
  <c r="AA101" i="82"/>
  <c r="AB101" i="82"/>
  <c r="C102" i="82"/>
  <c r="Q102" i="82" s="1"/>
  <c r="AH102" i="82" s="1"/>
  <c r="R102" i="82"/>
  <c r="V102" i="82"/>
  <c r="Y102" i="82"/>
  <c r="Z102" i="82"/>
  <c r="C103" i="82"/>
  <c r="Q103" i="82" s="1"/>
  <c r="AH103" i="82" s="1"/>
  <c r="R103" i="82"/>
  <c r="V103" i="82"/>
  <c r="Y103" i="82"/>
  <c r="Z103" i="82"/>
  <c r="C104" i="82"/>
  <c r="R104" i="82"/>
  <c r="V104" i="82"/>
  <c r="Y104" i="82"/>
  <c r="Z104" i="82"/>
  <c r="E105" i="82"/>
  <c r="C105" i="82" s="1"/>
  <c r="Q105" i="82" s="1"/>
  <c r="AH105" i="82" s="1"/>
  <c r="R105" i="82"/>
  <c r="V105" i="82"/>
  <c r="Y105" i="82"/>
  <c r="Z105" i="82"/>
  <c r="AA105" i="82"/>
  <c r="AB105" i="82"/>
  <c r="C106" i="82"/>
  <c r="Q106" i="82" s="1"/>
  <c r="AH106" i="82" s="1"/>
  <c r="R106" i="82"/>
  <c r="BS106" i="82" s="1"/>
  <c r="CF106" i="82" s="1"/>
  <c r="V106" i="82"/>
  <c r="Y106" i="82"/>
  <c r="Z106" i="82"/>
  <c r="AA106" i="82"/>
  <c r="AB106" i="82"/>
  <c r="C107" i="82"/>
  <c r="Q107" i="82" s="1"/>
  <c r="AH107" i="82" s="1"/>
  <c r="R107" i="82"/>
  <c r="BO107" i="82" s="1"/>
  <c r="CB107" i="82" s="1"/>
  <c r="V107" i="82"/>
  <c r="Y107" i="82"/>
  <c r="Z107" i="82"/>
  <c r="AA107" i="82"/>
  <c r="AB107" i="82"/>
  <c r="C108" i="82"/>
  <c r="Q108" i="82" s="1"/>
  <c r="AH108" i="82" s="1"/>
  <c r="R108" i="82"/>
  <c r="BS108" i="82" s="1"/>
  <c r="CF108" i="82" s="1"/>
  <c r="V108" i="82"/>
  <c r="Y108" i="82"/>
  <c r="Z108" i="82"/>
  <c r="AA108" i="82"/>
  <c r="AB108" i="82"/>
  <c r="C109" i="82"/>
  <c r="Q109" i="82" s="1"/>
  <c r="AH109" i="82" s="1"/>
  <c r="R109" i="82"/>
  <c r="V109" i="82"/>
  <c r="Y109" i="82"/>
  <c r="Z109" i="82"/>
  <c r="AA109" i="82"/>
  <c r="AB109" i="82"/>
  <c r="E110" i="82"/>
  <c r="C110" i="82" s="1"/>
  <c r="Q110" i="82" s="1"/>
  <c r="AH110" i="82" s="1"/>
  <c r="R110" i="82"/>
  <c r="V110" i="82"/>
  <c r="Y110" i="82"/>
  <c r="Z110" i="82"/>
  <c r="AA110" i="82"/>
  <c r="AB110" i="82"/>
  <c r="C111" i="82"/>
  <c r="Q111" i="82" s="1"/>
  <c r="AH111" i="82" s="1"/>
  <c r="R111" i="82"/>
  <c r="BS111" i="82" s="1"/>
  <c r="CF111" i="82" s="1"/>
  <c r="V111" i="82"/>
  <c r="Y111" i="82"/>
  <c r="Z111" i="82"/>
  <c r="AA111" i="82"/>
  <c r="AB111" i="82"/>
  <c r="C112" i="82"/>
  <c r="Q112" i="82" s="1"/>
  <c r="AH112" i="82" s="1"/>
  <c r="R112" i="82"/>
  <c r="BS112" i="82" s="1"/>
  <c r="CF112" i="82" s="1"/>
  <c r="V112" i="82"/>
  <c r="Y112" i="82"/>
  <c r="Z112" i="82"/>
  <c r="AA112" i="82"/>
  <c r="AB112" i="82"/>
  <c r="C113" i="82"/>
  <c r="Q113" i="82" s="1"/>
  <c r="AH113" i="82" s="1"/>
  <c r="R113" i="82"/>
  <c r="BS113" i="82" s="1"/>
  <c r="CF113" i="82" s="1"/>
  <c r="S113" i="82"/>
  <c r="V113" i="82"/>
  <c r="Y113" i="82"/>
  <c r="Z113" i="82"/>
  <c r="AA113" i="82"/>
  <c r="AB113" i="82"/>
  <c r="AF113" i="82"/>
  <c r="C114" i="82"/>
  <c r="Q114" i="82" s="1"/>
  <c r="AH114" i="82" s="1"/>
  <c r="R114" i="82"/>
  <c r="V114" i="82"/>
  <c r="Y114" i="82"/>
  <c r="Z114" i="82"/>
  <c r="AA114" i="82"/>
  <c r="AB114" i="82"/>
  <c r="C115" i="82"/>
  <c r="Q115" i="82" s="1"/>
  <c r="AH115" i="82" s="1"/>
  <c r="R115" i="82"/>
  <c r="BO115" i="82" s="1"/>
  <c r="CB115" i="82" s="1"/>
  <c r="V115" i="82"/>
  <c r="Y115" i="82"/>
  <c r="Z115" i="82"/>
  <c r="AA115" i="82"/>
  <c r="AB115" i="82"/>
  <c r="C116" i="82"/>
  <c r="R116" i="82"/>
  <c r="V116" i="82"/>
  <c r="Y116" i="82"/>
  <c r="Z116" i="82"/>
  <c r="E117" i="82"/>
  <c r="C117" i="82" s="1"/>
  <c r="Q117" i="82" s="1"/>
  <c r="AH117" i="82" s="1"/>
  <c r="R117" i="82"/>
  <c r="V117" i="82"/>
  <c r="Y117" i="82"/>
  <c r="Z117" i="82"/>
  <c r="AA117" i="82"/>
  <c r="AB117" i="82"/>
  <c r="C118" i="82"/>
  <c r="Q118" i="82" s="1"/>
  <c r="AH118" i="82" s="1"/>
  <c r="R118" i="82"/>
  <c r="V118" i="82"/>
  <c r="Y118" i="82"/>
  <c r="Z118" i="82"/>
  <c r="AA118" i="82"/>
  <c r="AB118" i="82"/>
  <c r="C119" i="82"/>
  <c r="Q119" i="82" s="1"/>
  <c r="AH119" i="82" s="1"/>
  <c r="R119" i="82"/>
  <c r="V119" i="82"/>
  <c r="Y119" i="82"/>
  <c r="Z119" i="82"/>
  <c r="AA119" i="82"/>
  <c r="AB119" i="82"/>
  <c r="C120" i="82"/>
  <c r="Q120" i="82" s="1"/>
  <c r="AH120" i="82" s="1"/>
  <c r="R120" i="82"/>
  <c r="BO120" i="82" s="1"/>
  <c r="CB120" i="82" s="1"/>
  <c r="V120" i="82"/>
  <c r="Y120" i="82"/>
  <c r="Z120" i="82"/>
  <c r="AA120" i="82"/>
  <c r="AB120" i="82"/>
  <c r="E121" i="82"/>
  <c r="C121" i="82" s="1"/>
  <c r="Q121" i="82" s="1"/>
  <c r="AH121" i="82" s="1"/>
  <c r="R121" i="82"/>
  <c r="V121" i="82"/>
  <c r="Y121" i="82"/>
  <c r="Z121" i="82"/>
  <c r="AA121" i="82"/>
  <c r="AB121" i="82"/>
  <c r="E122" i="82"/>
  <c r="C122" i="82" s="1"/>
  <c r="Q122" i="82" s="1"/>
  <c r="AH122" i="82" s="1"/>
  <c r="R122" i="82"/>
  <c r="V122" i="82"/>
  <c r="Y122" i="82"/>
  <c r="Z122" i="82"/>
  <c r="AA122" i="82"/>
  <c r="AB122" i="82"/>
  <c r="C123" i="82"/>
  <c r="Q123" i="82" s="1"/>
  <c r="AH123" i="82" s="1"/>
  <c r="R123" i="82"/>
  <c r="BN123" i="82" s="1"/>
  <c r="CA123" i="82" s="1"/>
  <c r="V123" i="82"/>
  <c r="Y123" i="82"/>
  <c r="Z123" i="82"/>
  <c r="AA123" i="82"/>
  <c r="AB123" i="82"/>
  <c r="C124" i="82"/>
  <c r="Q124" i="82" s="1"/>
  <c r="AH124" i="82" s="1"/>
  <c r="R124" i="82"/>
  <c r="V124" i="82"/>
  <c r="Y124" i="82"/>
  <c r="Z124" i="82"/>
  <c r="AA124" i="82"/>
  <c r="AB124" i="82"/>
  <c r="C125" i="82"/>
  <c r="Q125" i="82" s="1"/>
  <c r="AH125" i="82" s="1"/>
  <c r="R125" i="82"/>
  <c r="BS125" i="82" s="1"/>
  <c r="CF125" i="82" s="1"/>
  <c r="V125" i="82"/>
  <c r="Y125" i="82"/>
  <c r="Z125" i="82"/>
  <c r="AA125" i="82"/>
  <c r="AB125" i="82"/>
  <c r="C126" i="82"/>
  <c r="Q126" i="82" s="1"/>
  <c r="AH126" i="82" s="1"/>
  <c r="R126" i="82"/>
  <c r="V126" i="82"/>
  <c r="Y126" i="82"/>
  <c r="Z126" i="82"/>
  <c r="AA126" i="82"/>
  <c r="AB126" i="82"/>
  <c r="C127" i="82"/>
  <c r="Q127" i="82" s="1"/>
  <c r="AH127" i="82" s="1"/>
  <c r="R127" i="82"/>
  <c r="V127" i="82"/>
  <c r="Y127" i="82"/>
  <c r="Z127" i="82"/>
  <c r="C128" i="82"/>
  <c r="R128" i="82"/>
  <c r="V128" i="82"/>
  <c r="Y128" i="82"/>
  <c r="Z128" i="82"/>
  <c r="E129" i="82"/>
  <c r="C129" i="82" s="1"/>
  <c r="Q129" i="82" s="1"/>
  <c r="AH129" i="82" s="1"/>
  <c r="R129" i="82"/>
  <c r="BO129" i="82" s="1"/>
  <c r="CB129" i="82" s="1"/>
  <c r="V129" i="82"/>
  <c r="Y129" i="82"/>
  <c r="Z129" i="82"/>
  <c r="AA129" i="82"/>
  <c r="AB129" i="82"/>
  <c r="E130" i="82"/>
  <c r="C130" i="82" s="1"/>
  <c r="Q130" i="82" s="1"/>
  <c r="AH130" i="82" s="1"/>
  <c r="R130" i="82"/>
  <c r="BO130" i="82" s="1"/>
  <c r="CB130" i="82" s="1"/>
  <c r="V130" i="82"/>
  <c r="Y130" i="82"/>
  <c r="Z130" i="82"/>
  <c r="AA130" i="82"/>
  <c r="AB130" i="82"/>
  <c r="E131" i="82"/>
  <c r="C131" i="82" s="1"/>
  <c r="Q131" i="82" s="1"/>
  <c r="AH131" i="82" s="1"/>
  <c r="R131" i="82"/>
  <c r="V131" i="82"/>
  <c r="Y131" i="82"/>
  <c r="Z131" i="82"/>
  <c r="AA131" i="82"/>
  <c r="AB131" i="82"/>
  <c r="E132" i="82"/>
  <c r="C132" i="82" s="1"/>
  <c r="Q132" i="82" s="1"/>
  <c r="AH132" i="82" s="1"/>
  <c r="R132" i="82"/>
  <c r="BS132" i="82" s="1"/>
  <c r="CF132" i="82" s="1"/>
  <c r="V132" i="82"/>
  <c r="Y132" i="82"/>
  <c r="Z132" i="82"/>
  <c r="AA132" i="82"/>
  <c r="AB132" i="82"/>
  <c r="E133" i="82"/>
  <c r="C133" i="82" s="1"/>
  <c r="Q133" i="82" s="1"/>
  <c r="AH133" i="82" s="1"/>
  <c r="R133" i="82"/>
  <c r="BO133" i="82" s="1"/>
  <c r="CB133" i="82" s="1"/>
  <c r="V133" i="82"/>
  <c r="Y133" i="82"/>
  <c r="Z133" i="82"/>
  <c r="AA133" i="82"/>
  <c r="AB133" i="82"/>
  <c r="E134" i="82"/>
  <c r="C134" i="82" s="1"/>
  <c r="Q134" i="82" s="1"/>
  <c r="AH134" i="82" s="1"/>
  <c r="R134" i="82"/>
  <c r="V134" i="82"/>
  <c r="Y134" i="82"/>
  <c r="Z134" i="82"/>
  <c r="E135" i="82"/>
  <c r="R135" i="82"/>
  <c r="V135" i="82"/>
  <c r="Y135" i="82"/>
  <c r="Z135" i="82"/>
  <c r="E136" i="82"/>
  <c r="R136" i="82"/>
  <c r="V136" i="82"/>
  <c r="Y136" i="82"/>
  <c r="Z136" i="82"/>
  <c r="E137" i="82"/>
  <c r="R137" i="82"/>
  <c r="U137" i="82"/>
  <c r="V137" i="82" s="1"/>
  <c r="Y137" i="82"/>
  <c r="Z137" i="82"/>
  <c r="AA137" i="82"/>
  <c r="AB137" i="82"/>
  <c r="AD137" i="82"/>
  <c r="AI137" i="82"/>
  <c r="E138" i="82"/>
  <c r="R138" i="82"/>
  <c r="BO138" i="82" s="1"/>
  <c r="CB138" i="82" s="1"/>
  <c r="V138" i="82"/>
  <c r="Y138" i="82"/>
  <c r="Z138" i="82"/>
  <c r="AA138" i="82"/>
  <c r="AB138" i="82"/>
  <c r="R139" i="82"/>
  <c r="BS139" i="82" s="1"/>
  <c r="CF139" i="82" s="1"/>
  <c r="V139" i="82"/>
  <c r="Y139" i="82"/>
  <c r="Z139" i="82"/>
  <c r="AA139" i="82"/>
  <c r="AB139" i="82"/>
  <c r="R140" i="82"/>
  <c r="BO140" i="82" s="1"/>
  <c r="CB140" i="82" s="1"/>
  <c r="V140" i="82"/>
  <c r="Y140" i="82"/>
  <c r="Z140" i="82"/>
  <c r="AA140" i="82"/>
  <c r="AB140" i="82"/>
  <c r="R141" i="82"/>
  <c r="BO141" i="82" s="1"/>
  <c r="CB141" i="82" s="1"/>
  <c r="V141" i="82"/>
  <c r="Y141" i="82"/>
  <c r="Z141" i="82"/>
  <c r="AA141" i="82"/>
  <c r="AB141" i="82"/>
  <c r="E142" i="82"/>
  <c r="R142" i="82"/>
  <c r="V142" i="82"/>
  <c r="Y142" i="82"/>
  <c r="Z142" i="82"/>
  <c r="AA142" i="82"/>
  <c r="AB142" i="82"/>
  <c r="R143" i="82"/>
  <c r="BS143" i="82" s="1"/>
  <c r="CF143" i="82" s="1"/>
  <c r="V143" i="82"/>
  <c r="Y143" i="82"/>
  <c r="Z143" i="82"/>
  <c r="AA143" i="82"/>
  <c r="AB143" i="82"/>
  <c r="R144" i="82"/>
  <c r="BO144" i="82" s="1"/>
  <c r="CB144" i="82" s="1"/>
  <c r="V144" i="82"/>
  <c r="Y144" i="82"/>
  <c r="Z144" i="82"/>
  <c r="AA144" i="82"/>
  <c r="AB144" i="82"/>
  <c r="R145" i="82"/>
  <c r="BS145" i="82" s="1"/>
  <c r="CF145" i="82" s="1"/>
  <c r="V145" i="82"/>
  <c r="Y145" i="82"/>
  <c r="Z145" i="82"/>
  <c r="AA145" i="82"/>
  <c r="AB145" i="82"/>
  <c r="R146" i="82"/>
  <c r="BS146" i="82" s="1"/>
  <c r="CF146" i="82" s="1"/>
  <c r="V146" i="82"/>
  <c r="Y146" i="82"/>
  <c r="Z146" i="82"/>
  <c r="AA146" i="82"/>
  <c r="AB146" i="82"/>
  <c r="C147" i="82"/>
  <c r="Q147" i="82" s="1"/>
  <c r="AH147" i="82" s="1"/>
  <c r="R147" i="82"/>
  <c r="BO147" i="82" s="1"/>
  <c r="CB147" i="82" s="1"/>
  <c r="V147" i="82"/>
  <c r="Y147" i="82"/>
  <c r="Z147" i="82"/>
  <c r="AA147" i="82"/>
  <c r="AB147" i="82"/>
  <c r="C148" i="82"/>
  <c r="Q148" i="82" s="1"/>
  <c r="AH148" i="82" s="1"/>
  <c r="R148" i="82"/>
  <c r="V148" i="82"/>
  <c r="Y148" i="82"/>
  <c r="Z148" i="82"/>
  <c r="C149" i="82"/>
  <c r="Q149" i="82" s="1"/>
  <c r="AH149" i="82" s="1"/>
  <c r="R149" i="82"/>
  <c r="V149" i="82"/>
  <c r="Y149" i="82"/>
  <c r="Z149" i="82"/>
  <c r="C150" i="82"/>
  <c r="R150" i="82"/>
  <c r="V150" i="82"/>
  <c r="Y150" i="82"/>
  <c r="Z150" i="82"/>
  <c r="C151" i="82"/>
  <c r="Q151" i="82" s="1"/>
  <c r="AH151" i="82" s="1"/>
  <c r="R151" i="82"/>
  <c r="BO151" i="82" s="1"/>
  <c r="CB151" i="82" s="1"/>
  <c r="U151" i="82"/>
  <c r="V151" i="82" s="1"/>
  <c r="Y151" i="82"/>
  <c r="Z151" i="82"/>
  <c r="AA151" i="82"/>
  <c r="AB151" i="82"/>
  <c r="AD151" i="82"/>
  <c r="AI151" i="82"/>
  <c r="E152" i="82"/>
  <c r="C152" i="82" s="1"/>
  <c r="Q152" i="82" s="1"/>
  <c r="AH152" i="82" s="1"/>
  <c r="R152" i="82"/>
  <c r="V152" i="82"/>
  <c r="Y152" i="82"/>
  <c r="Z152" i="82"/>
  <c r="AA152" i="82"/>
  <c r="AB152" i="82"/>
  <c r="E153" i="82"/>
  <c r="C153" i="82" s="1"/>
  <c r="Q153" i="82" s="1"/>
  <c r="AH153" i="82" s="1"/>
  <c r="R153" i="82"/>
  <c r="BO153" i="82" s="1"/>
  <c r="CB153" i="82" s="1"/>
  <c r="V153" i="82"/>
  <c r="Y153" i="82"/>
  <c r="Z153" i="82"/>
  <c r="AA153" i="82"/>
  <c r="AB153" i="82"/>
  <c r="E154" i="82"/>
  <c r="C154" i="82" s="1"/>
  <c r="Q154" i="82" s="1"/>
  <c r="AH154" i="82" s="1"/>
  <c r="R154" i="82"/>
  <c r="BO154" i="82" s="1"/>
  <c r="CB154" i="82" s="1"/>
  <c r="S154" i="82"/>
  <c r="V154" i="82"/>
  <c r="Y154" i="82"/>
  <c r="Z154" i="82"/>
  <c r="AA154" i="82"/>
  <c r="AB154" i="82"/>
  <c r="E155" i="82"/>
  <c r="C155" i="82" s="1"/>
  <c r="Q155" i="82" s="1"/>
  <c r="AH155" i="82" s="1"/>
  <c r="R155" i="82"/>
  <c r="BO155" i="82" s="1"/>
  <c r="CB155" i="82" s="1"/>
  <c r="V155" i="82"/>
  <c r="Y155" i="82"/>
  <c r="Z155" i="82"/>
  <c r="AA155" i="82"/>
  <c r="AB155" i="82"/>
  <c r="E156" i="82"/>
  <c r="C156" i="82" s="1"/>
  <c r="Q156" i="82" s="1"/>
  <c r="AH156" i="82" s="1"/>
  <c r="R156" i="82"/>
  <c r="BO156" i="82" s="1"/>
  <c r="CB156" i="82" s="1"/>
  <c r="V156" i="82"/>
  <c r="Y156" i="82"/>
  <c r="Z156" i="82"/>
  <c r="AA156" i="82"/>
  <c r="AB156" i="82"/>
  <c r="E157" i="82"/>
  <c r="C157" i="82" s="1"/>
  <c r="Q157" i="82" s="1"/>
  <c r="AH157" i="82" s="1"/>
  <c r="R157" i="82"/>
  <c r="BO157" i="82" s="1"/>
  <c r="CB157" i="82" s="1"/>
  <c r="V157" i="82"/>
  <c r="Y157" i="82"/>
  <c r="Z157" i="82"/>
  <c r="AA157" i="82"/>
  <c r="AB157" i="82"/>
  <c r="E158" i="82"/>
  <c r="C158" i="82" s="1"/>
  <c r="Q158" i="82" s="1"/>
  <c r="AH158" i="82" s="1"/>
  <c r="R158" i="82"/>
  <c r="V158" i="82"/>
  <c r="Y158" i="82"/>
  <c r="Z158" i="82"/>
  <c r="E159" i="82"/>
  <c r="C159" i="82" s="1"/>
  <c r="Q159" i="82" s="1"/>
  <c r="AH159" i="82" s="1"/>
  <c r="R159" i="82"/>
  <c r="BR159" i="82" s="1"/>
  <c r="CE159" i="82" s="1"/>
  <c r="U159" i="82"/>
  <c r="V159" i="82" s="1"/>
  <c r="Y159" i="82"/>
  <c r="Z159" i="82"/>
  <c r="AA159" i="82"/>
  <c r="AB159" i="82"/>
  <c r="AD159" i="82"/>
  <c r="AI159" i="82"/>
  <c r="E160" i="82"/>
  <c r="C160" i="82" s="1"/>
  <c r="Q160" i="82" s="1"/>
  <c r="AH160" i="82" s="1"/>
  <c r="R160" i="82"/>
  <c r="BO160" i="82" s="1"/>
  <c r="CB160" i="82" s="1"/>
  <c r="U160" i="82"/>
  <c r="V160" i="82" s="1"/>
  <c r="Y160" i="82"/>
  <c r="Z160" i="82"/>
  <c r="AA160" i="82"/>
  <c r="AB160" i="82"/>
  <c r="AD160" i="82"/>
  <c r="AI160" i="82"/>
  <c r="E161" i="82"/>
  <c r="C161" i="82" s="1"/>
  <c r="Q161" i="82" s="1"/>
  <c r="AH161" i="82" s="1"/>
  <c r="R161" i="82"/>
  <c r="BO161" i="82" s="1"/>
  <c r="CB161" i="82" s="1"/>
  <c r="V161" i="82"/>
  <c r="Y161" i="82"/>
  <c r="Z161" i="82"/>
  <c r="AA161" i="82"/>
  <c r="AB161" i="82"/>
  <c r="C162" i="82"/>
  <c r="R162" i="82"/>
  <c r="BS162" i="82" s="1"/>
  <c r="CF162" i="82" s="1"/>
  <c r="V162" i="82"/>
  <c r="Y162" i="82"/>
  <c r="Z162" i="82"/>
  <c r="AA162" i="82"/>
  <c r="AB162" i="82"/>
  <c r="AD162" i="82"/>
  <c r="AE162" i="82"/>
  <c r="AF162" i="82"/>
  <c r="C163" i="82"/>
  <c r="Q163" i="82" s="1"/>
  <c r="AH163" i="82" s="1"/>
  <c r="R163" i="82"/>
  <c r="BS163" i="82" s="1"/>
  <c r="CF163" i="82" s="1"/>
  <c r="V163" i="82"/>
  <c r="Y163" i="82"/>
  <c r="Z163" i="82"/>
  <c r="AA163" i="82"/>
  <c r="AB163" i="82"/>
  <c r="C164" i="82"/>
  <c r="Q164" i="82" s="1"/>
  <c r="AH164" i="82" s="1"/>
  <c r="R164" i="82"/>
  <c r="BO164" i="82" s="1"/>
  <c r="CB164" i="82" s="1"/>
  <c r="V164" i="82"/>
  <c r="Y164" i="82"/>
  <c r="Z164" i="82"/>
  <c r="AA164" i="82"/>
  <c r="AB164" i="82"/>
  <c r="C165" i="82"/>
  <c r="Q165" i="82" s="1"/>
  <c r="AH165" i="82" s="1"/>
  <c r="R165" i="82"/>
  <c r="V165" i="82"/>
  <c r="Y165" i="82"/>
  <c r="Z165" i="82"/>
  <c r="AA165" i="82"/>
  <c r="AB165" i="82"/>
  <c r="C166" i="82"/>
  <c r="Q166" i="82" s="1"/>
  <c r="AH166" i="82" s="1"/>
  <c r="R166" i="82"/>
  <c r="BO166" i="82" s="1"/>
  <c r="CB166" i="82" s="1"/>
  <c r="V166" i="82"/>
  <c r="Y166" i="82"/>
  <c r="Z166" i="82"/>
  <c r="AA166" i="82"/>
  <c r="AB166" i="82"/>
  <c r="C167" i="82"/>
  <c r="Q167" i="82" s="1"/>
  <c r="AH167" i="82" s="1"/>
  <c r="R167" i="82"/>
  <c r="V167" i="82"/>
  <c r="Y167" i="82"/>
  <c r="Z167" i="82"/>
  <c r="AA167" i="82"/>
  <c r="AB167" i="82"/>
  <c r="C168" i="82"/>
  <c r="Q168" i="82" s="1"/>
  <c r="AH168" i="82" s="1"/>
  <c r="R168" i="82"/>
  <c r="V168" i="82"/>
  <c r="Y168" i="82"/>
  <c r="Z168" i="82"/>
  <c r="C169" i="82"/>
  <c r="Q169" i="82" s="1"/>
  <c r="AH169" i="82" s="1"/>
  <c r="R169" i="82"/>
  <c r="V169" i="82"/>
  <c r="Y169" i="82"/>
  <c r="Z169" i="82"/>
  <c r="C170" i="82"/>
  <c r="Q170" i="82" s="1"/>
  <c r="AH170" i="82" s="1"/>
  <c r="R170" i="82"/>
  <c r="V170" i="82"/>
  <c r="Y170" i="82"/>
  <c r="Z170" i="82"/>
  <c r="C171" i="82"/>
  <c r="Q171" i="82" s="1"/>
  <c r="AH171" i="82" s="1"/>
  <c r="R171" i="82"/>
  <c r="V171" i="82"/>
  <c r="Y171" i="82"/>
  <c r="Z171" i="82"/>
  <c r="E172" i="82"/>
  <c r="C172" i="82" s="1"/>
  <c r="Q172" i="82" s="1"/>
  <c r="AH172" i="82" s="1"/>
  <c r="R172" i="82"/>
  <c r="BO172" i="82" s="1"/>
  <c r="CB172" i="82" s="1"/>
  <c r="V172" i="82"/>
  <c r="Y172" i="82"/>
  <c r="Z172" i="82"/>
  <c r="AA172" i="82"/>
  <c r="AB172" i="82"/>
  <c r="C173" i="82"/>
  <c r="Q173" i="82" s="1"/>
  <c r="AH173" i="82" s="1"/>
  <c r="R173" i="82"/>
  <c r="BO173" i="82" s="1"/>
  <c r="CB173" i="82" s="1"/>
  <c r="V173" i="82"/>
  <c r="Y173" i="82"/>
  <c r="Z173" i="82"/>
  <c r="AA173" i="82"/>
  <c r="AB173" i="82"/>
  <c r="C174" i="82"/>
  <c r="Q174" i="82" s="1"/>
  <c r="AH174" i="82" s="1"/>
  <c r="R174" i="82"/>
  <c r="V174" i="82"/>
  <c r="Y174" i="82"/>
  <c r="Z174" i="82"/>
  <c r="AA174" i="82"/>
  <c r="AB174" i="82"/>
  <c r="C175" i="82"/>
  <c r="Q175" i="82" s="1"/>
  <c r="AH175" i="82" s="1"/>
  <c r="R175" i="82"/>
  <c r="BS175" i="82" s="1"/>
  <c r="CF175" i="82" s="1"/>
  <c r="V175" i="82"/>
  <c r="Y175" i="82"/>
  <c r="Z175" i="82"/>
  <c r="AA175" i="82"/>
  <c r="AB175" i="82"/>
  <c r="C176" i="82"/>
  <c r="Q176" i="82" s="1"/>
  <c r="AH176" i="82" s="1"/>
  <c r="R176" i="82"/>
  <c r="BO176" i="82" s="1"/>
  <c r="CB176" i="82" s="1"/>
  <c r="V176" i="82"/>
  <c r="Y176" i="82"/>
  <c r="Z176" i="82"/>
  <c r="AA176" i="82"/>
  <c r="AB176" i="82"/>
  <c r="C177" i="82"/>
  <c r="Q177" i="82" s="1"/>
  <c r="AH177" i="82" s="1"/>
  <c r="R177" i="82"/>
  <c r="V177" i="82"/>
  <c r="Y177" i="82"/>
  <c r="Z177" i="82"/>
  <c r="C178" i="82"/>
  <c r="Q178" i="82" s="1"/>
  <c r="AH178" i="82" s="1"/>
  <c r="R178" i="82"/>
  <c r="V178" i="82"/>
  <c r="Y178" i="82"/>
  <c r="Z178" i="82"/>
  <c r="C179" i="82"/>
  <c r="Q179" i="82" s="1"/>
  <c r="AH179" i="82" s="1"/>
  <c r="R179" i="82"/>
  <c r="V179" i="82"/>
  <c r="Y179" i="82"/>
  <c r="Z179" i="82"/>
  <c r="E180" i="82"/>
  <c r="C180" i="82" s="1"/>
  <c r="Q180" i="82" s="1"/>
  <c r="AH180" i="82" s="1"/>
  <c r="R180" i="82"/>
  <c r="V180" i="82"/>
  <c r="Y180" i="82"/>
  <c r="Z180" i="82"/>
  <c r="AA180" i="82"/>
  <c r="AB180" i="82"/>
  <c r="C181" i="82"/>
  <c r="Q181" i="82" s="1"/>
  <c r="AH181" i="82" s="1"/>
  <c r="R181" i="82"/>
  <c r="V181" i="82"/>
  <c r="Y181" i="82"/>
  <c r="Z181" i="82"/>
  <c r="AA181" i="82"/>
  <c r="AB181" i="82"/>
  <c r="C182" i="82"/>
  <c r="R182" i="82"/>
  <c r="V182" i="82"/>
  <c r="Y182" i="82"/>
  <c r="Z182" i="82"/>
  <c r="AA182" i="82"/>
  <c r="AB182" i="82"/>
  <c r="C183" i="82"/>
  <c r="Q183" i="82" s="1"/>
  <c r="AH183" i="82" s="1"/>
  <c r="R183" i="82"/>
  <c r="V183" i="82"/>
  <c r="Y183" i="82"/>
  <c r="Z183" i="82"/>
  <c r="C184" i="82"/>
  <c r="R184" i="82"/>
  <c r="V184" i="82"/>
  <c r="Y184" i="82"/>
  <c r="Z184" i="82"/>
  <c r="C185" i="82"/>
  <c r="Q185" i="82" s="1"/>
  <c r="AH185" i="82" s="1"/>
  <c r="R185" i="82"/>
  <c r="V185" i="82"/>
  <c r="Y185" i="82"/>
  <c r="Z185" i="82"/>
  <c r="E187" i="82"/>
  <c r="C187" i="82" s="1"/>
  <c r="Q187" i="82" s="1"/>
  <c r="AH187" i="82" s="1"/>
  <c r="R187" i="82"/>
  <c r="BO187" i="82" s="1"/>
  <c r="CB187" i="82" s="1"/>
  <c r="V187" i="82"/>
  <c r="Y187" i="82"/>
  <c r="Z187" i="82"/>
  <c r="AA187" i="82"/>
  <c r="AB187" i="82"/>
  <c r="AD187" i="82"/>
  <c r="AE187" i="82"/>
  <c r="AF187" i="82"/>
  <c r="E188" i="82"/>
  <c r="C188" i="82" s="1"/>
  <c r="Q188" i="82" s="1"/>
  <c r="AH188" i="82" s="1"/>
  <c r="R188" i="82"/>
  <c r="BO188" i="82" s="1"/>
  <c r="CB188" i="82" s="1"/>
  <c r="V188" i="82"/>
  <c r="Y188" i="82"/>
  <c r="Z188" i="82"/>
  <c r="AA188" i="82"/>
  <c r="AB188" i="82"/>
  <c r="C189" i="82"/>
  <c r="Q189" i="82" s="1"/>
  <c r="AH189" i="82" s="1"/>
  <c r="R189" i="82"/>
  <c r="BO189" i="82" s="1"/>
  <c r="CB189" i="82" s="1"/>
  <c r="V189" i="82"/>
  <c r="Y189" i="82"/>
  <c r="Z189" i="82"/>
  <c r="AA189" i="82"/>
  <c r="AB189" i="82"/>
  <c r="C190" i="82"/>
  <c r="Q190" i="82" s="1"/>
  <c r="AH190" i="82" s="1"/>
  <c r="R190" i="82"/>
  <c r="V190" i="82"/>
  <c r="Y190" i="82"/>
  <c r="Z190" i="82"/>
  <c r="AA190" i="82"/>
  <c r="AB190" i="82"/>
  <c r="C191" i="82"/>
  <c r="Q191" i="82" s="1"/>
  <c r="AH191" i="82" s="1"/>
  <c r="R191" i="82"/>
  <c r="V191" i="82"/>
  <c r="Y191" i="82"/>
  <c r="Z191" i="82"/>
  <c r="AA191" i="82"/>
  <c r="AB191" i="82"/>
  <c r="C192" i="82"/>
  <c r="Q192" i="82" s="1"/>
  <c r="AH192" i="82" s="1"/>
  <c r="R192" i="82"/>
  <c r="V192" i="82"/>
  <c r="Y192" i="82"/>
  <c r="Z192" i="82"/>
  <c r="AA192" i="82"/>
  <c r="AB192" i="82"/>
  <c r="C193" i="82"/>
  <c r="Q193" i="82" s="1"/>
  <c r="AH193" i="82" s="1"/>
  <c r="R193" i="82"/>
  <c r="V193" i="82"/>
  <c r="Y193" i="82"/>
  <c r="Z193" i="82"/>
  <c r="AA193" i="82"/>
  <c r="AB193" i="82"/>
  <c r="R194" i="82"/>
  <c r="V194" i="82"/>
  <c r="Y194" i="82"/>
  <c r="Z194" i="82"/>
  <c r="AA194" i="82"/>
  <c r="AB194" i="82"/>
  <c r="AD194" i="82"/>
  <c r="R195" i="82"/>
  <c r="BO195" i="82" s="1"/>
  <c r="CB195" i="82" s="1"/>
  <c r="V195" i="82"/>
  <c r="Y195" i="82"/>
  <c r="Z195" i="82"/>
  <c r="AA195" i="82"/>
  <c r="AB195" i="82"/>
  <c r="AD195" i="82"/>
  <c r="AE195" i="82"/>
  <c r="AF195" i="82"/>
  <c r="R196" i="82"/>
  <c r="BO196" i="82" s="1"/>
  <c r="CB196" i="82" s="1"/>
  <c r="V196" i="82"/>
  <c r="Y196" i="82"/>
  <c r="Z196" i="82"/>
  <c r="AA196" i="82"/>
  <c r="AB196" i="82"/>
  <c r="R197" i="82"/>
  <c r="BO197" i="82" s="1"/>
  <c r="CB197" i="82" s="1"/>
  <c r="V197" i="82"/>
  <c r="Y197" i="82"/>
  <c r="Z197" i="82"/>
  <c r="AA197" i="82"/>
  <c r="AB197" i="82"/>
  <c r="R198" i="82"/>
  <c r="BO198" i="82" s="1"/>
  <c r="CB198" i="82" s="1"/>
  <c r="V198" i="82"/>
  <c r="Y198" i="82"/>
  <c r="Z198" i="82"/>
  <c r="AA198" i="82"/>
  <c r="AB198" i="82"/>
  <c r="E199" i="82"/>
  <c r="F199" i="82"/>
  <c r="R199" i="82"/>
  <c r="U199" i="82"/>
  <c r="V199" i="82"/>
  <c r="Y199" i="82"/>
  <c r="Z199" i="82"/>
  <c r="AA199" i="82"/>
  <c r="AB199" i="82"/>
  <c r="AD199" i="82"/>
  <c r="AE199" i="82"/>
  <c r="AF199" i="82"/>
  <c r="AI199" i="82"/>
  <c r="E200" i="82"/>
  <c r="F200" i="82"/>
  <c r="R200" i="82"/>
  <c r="U200" i="82"/>
  <c r="V200" i="82"/>
  <c r="Y200" i="82"/>
  <c r="Z200" i="82"/>
  <c r="AA200" i="82"/>
  <c r="AB200" i="82"/>
  <c r="AD200" i="82"/>
  <c r="AE200" i="82"/>
  <c r="AF200" i="82"/>
  <c r="AI200" i="82"/>
  <c r="E201" i="82"/>
  <c r="F201" i="82"/>
  <c r="R201" i="82"/>
  <c r="U201" i="82"/>
  <c r="V201" i="82"/>
  <c r="Y201" i="82"/>
  <c r="Z201" i="82"/>
  <c r="AA201" i="82"/>
  <c r="AB201" i="82"/>
  <c r="AD201" i="82"/>
  <c r="AE201" i="82"/>
  <c r="AF201" i="82"/>
  <c r="AI201" i="82"/>
  <c r="E202" i="82"/>
  <c r="F202" i="82"/>
  <c r="R202" i="82"/>
  <c r="U202" i="82"/>
  <c r="V202" i="82"/>
  <c r="Y202" i="82"/>
  <c r="Z202" i="82"/>
  <c r="AA202" i="82"/>
  <c r="AB202" i="82"/>
  <c r="AD202" i="82"/>
  <c r="AE202" i="82"/>
  <c r="AF202" i="82"/>
  <c r="AI202" i="82"/>
  <c r="E203" i="82"/>
  <c r="F203" i="82"/>
  <c r="R203" i="82"/>
  <c r="U203" i="82"/>
  <c r="V203" i="82"/>
  <c r="Y203" i="82"/>
  <c r="Z203" i="82"/>
  <c r="AA203" i="82"/>
  <c r="AB203" i="82"/>
  <c r="AD203" i="82"/>
  <c r="AE203" i="82"/>
  <c r="AF203" i="82"/>
  <c r="AI203" i="82"/>
  <c r="E204" i="82"/>
  <c r="F204" i="82"/>
  <c r="R204" i="82"/>
  <c r="U204" i="82"/>
  <c r="V204" i="82"/>
  <c r="Y204" i="82"/>
  <c r="Z204" i="82"/>
  <c r="AA204" i="82"/>
  <c r="AB204" i="82"/>
  <c r="AD204" i="82"/>
  <c r="AE204" i="82"/>
  <c r="AF204" i="82"/>
  <c r="AI204" i="82"/>
  <c r="E205" i="82"/>
  <c r="F205" i="82"/>
  <c r="R205" i="82"/>
  <c r="U205" i="82"/>
  <c r="V205" i="82"/>
  <c r="Y205" i="82"/>
  <c r="Z205" i="82"/>
  <c r="AA205" i="82"/>
  <c r="AB205" i="82"/>
  <c r="AD205" i="82"/>
  <c r="AE205" i="82"/>
  <c r="AF205" i="82"/>
  <c r="AI205" i="82"/>
  <c r="E206" i="82"/>
  <c r="F206" i="82"/>
  <c r="R206" i="82"/>
  <c r="U206" i="82"/>
  <c r="V206" i="82"/>
  <c r="Y206" i="82"/>
  <c r="Z206" i="82"/>
  <c r="AA206" i="82"/>
  <c r="AB206" i="82"/>
  <c r="AD206" i="82"/>
  <c r="AE206" i="82"/>
  <c r="AF206" i="82"/>
  <c r="AI206" i="82"/>
  <c r="E207" i="82"/>
  <c r="F207" i="82"/>
  <c r="R207" i="82"/>
  <c r="U207" i="82"/>
  <c r="V207" i="82"/>
  <c r="Y207" i="82"/>
  <c r="Z207" i="82"/>
  <c r="AA207" i="82"/>
  <c r="AB207" i="82"/>
  <c r="AD207" i="82"/>
  <c r="AE207" i="82"/>
  <c r="AF207" i="82"/>
  <c r="AI207" i="82"/>
  <c r="E208" i="82"/>
  <c r="F208" i="82"/>
  <c r="R208" i="82"/>
  <c r="U208" i="82"/>
  <c r="V208" i="82"/>
  <c r="Y208" i="82"/>
  <c r="Z208" i="82"/>
  <c r="AA208" i="82"/>
  <c r="AB208" i="82"/>
  <c r="AD208" i="82"/>
  <c r="AE208" i="82"/>
  <c r="AF208" i="82"/>
  <c r="AI208" i="82"/>
  <c r="E209" i="82"/>
  <c r="C209" i="82" s="1"/>
  <c r="Q209" i="82" s="1"/>
  <c r="F209" i="82"/>
  <c r="R209" i="82"/>
  <c r="U209" i="82"/>
  <c r="V209" i="82"/>
  <c r="Y209" i="82"/>
  <c r="Z209" i="82"/>
  <c r="AA209" i="82"/>
  <c r="AB209" i="82"/>
  <c r="AD209" i="82"/>
  <c r="AE209" i="82"/>
  <c r="AF209" i="82"/>
  <c r="AI209" i="82"/>
  <c r="E210" i="82"/>
  <c r="C210" i="82" s="1"/>
  <c r="Q210" i="82" s="1"/>
  <c r="F210" i="82"/>
  <c r="R210" i="82"/>
  <c r="U210" i="82"/>
  <c r="V210" i="82"/>
  <c r="Y210" i="82"/>
  <c r="Z210" i="82"/>
  <c r="AA210" i="82"/>
  <c r="AB210" i="82"/>
  <c r="AD210" i="82"/>
  <c r="AE210" i="82"/>
  <c r="AF210" i="82"/>
  <c r="AI210" i="82"/>
  <c r="E211" i="82"/>
  <c r="C211" i="82" s="1"/>
  <c r="Q211" i="82" s="1"/>
  <c r="F211" i="82"/>
  <c r="R211" i="82"/>
  <c r="U211" i="82"/>
  <c r="V211" i="82"/>
  <c r="Y211" i="82"/>
  <c r="Z211" i="82"/>
  <c r="AA211" i="82"/>
  <c r="AB211" i="82"/>
  <c r="AD211" i="82"/>
  <c r="AE211" i="82"/>
  <c r="AF211" i="82"/>
  <c r="AI211" i="82"/>
  <c r="E212" i="82"/>
  <c r="C212" i="82" s="1"/>
  <c r="Q212" i="82" s="1"/>
  <c r="F212" i="82"/>
  <c r="R212" i="82"/>
  <c r="U212" i="82"/>
  <c r="V212" i="82"/>
  <c r="Y212" i="82"/>
  <c r="Z212" i="82"/>
  <c r="AA212" i="82"/>
  <c r="AB212" i="82"/>
  <c r="AD212" i="82"/>
  <c r="AE212" i="82"/>
  <c r="AF212" i="82"/>
  <c r="AI212" i="82"/>
  <c r="E213" i="82"/>
  <c r="C213" i="82" s="1"/>
  <c r="Q213" i="82" s="1"/>
  <c r="F213" i="82"/>
  <c r="R213" i="82"/>
  <c r="U213" i="82"/>
  <c r="V213" i="82"/>
  <c r="Y213" i="82"/>
  <c r="Z213" i="82"/>
  <c r="AA213" i="82"/>
  <c r="AB213" i="82"/>
  <c r="AD213" i="82"/>
  <c r="AE213" i="82"/>
  <c r="AF213" i="82"/>
  <c r="AI213" i="82"/>
  <c r="E214" i="82"/>
  <c r="C214" i="82" s="1"/>
  <c r="Q214" i="82" s="1"/>
  <c r="F214" i="82"/>
  <c r="R214" i="82"/>
  <c r="U214" i="82"/>
  <c r="V214" i="82"/>
  <c r="Y214" i="82"/>
  <c r="Z214" i="82"/>
  <c r="AA214" i="82"/>
  <c r="AB214" i="82"/>
  <c r="AD214" i="82"/>
  <c r="AE214" i="82"/>
  <c r="AF214" i="82"/>
  <c r="AI214" i="82"/>
  <c r="E215" i="82"/>
  <c r="C215" i="82" s="1"/>
  <c r="Q215" i="82" s="1"/>
  <c r="F215" i="82"/>
  <c r="R215" i="82"/>
  <c r="U215" i="82"/>
  <c r="V215" i="82"/>
  <c r="Y215" i="82"/>
  <c r="Z215" i="82"/>
  <c r="AA215" i="82"/>
  <c r="AB215" i="82"/>
  <c r="AD215" i="82"/>
  <c r="AE215" i="82"/>
  <c r="AF215" i="82"/>
  <c r="AI215" i="82"/>
  <c r="E216" i="82"/>
  <c r="C216" i="82" s="1"/>
  <c r="Q216" i="82" s="1"/>
  <c r="F216" i="82"/>
  <c r="R216" i="82"/>
  <c r="U216" i="82"/>
  <c r="V216" i="82"/>
  <c r="Y216" i="82"/>
  <c r="Z216" i="82"/>
  <c r="AA216" i="82"/>
  <c r="AB216" i="82"/>
  <c r="AD216" i="82"/>
  <c r="AE216" i="82"/>
  <c r="AF216" i="82"/>
  <c r="AI216" i="82"/>
  <c r="E217" i="82"/>
  <c r="C217" i="82" s="1"/>
  <c r="Q217" i="82" s="1"/>
  <c r="F217" i="82"/>
  <c r="R217" i="82"/>
  <c r="U217" i="82"/>
  <c r="V217" i="82"/>
  <c r="Y217" i="82"/>
  <c r="Z217" i="82"/>
  <c r="AA217" i="82"/>
  <c r="AB217" i="82"/>
  <c r="AD217" i="82"/>
  <c r="AE217" i="82"/>
  <c r="AF217" i="82"/>
  <c r="AI217" i="82"/>
  <c r="E218" i="82"/>
  <c r="C218" i="82" s="1"/>
  <c r="Q218" i="82" s="1"/>
  <c r="F218" i="82"/>
  <c r="R218" i="82"/>
  <c r="U218" i="82"/>
  <c r="V218" i="82"/>
  <c r="Y218" i="82"/>
  <c r="Z218" i="82"/>
  <c r="AA218" i="82"/>
  <c r="AB218" i="82"/>
  <c r="AD218" i="82"/>
  <c r="AE218" i="82"/>
  <c r="AF218" i="82"/>
  <c r="AI218" i="82"/>
  <c r="E219" i="82"/>
  <c r="C219" i="82" s="1"/>
  <c r="Q219" i="82" s="1"/>
  <c r="F219" i="82"/>
  <c r="R219" i="82"/>
  <c r="U219" i="82"/>
  <c r="V219" i="82"/>
  <c r="Y219" i="82"/>
  <c r="Z219" i="82"/>
  <c r="AA219" i="82"/>
  <c r="AB219" i="82"/>
  <c r="AD219" i="82"/>
  <c r="AE219" i="82"/>
  <c r="AF219" i="82"/>
  <c r="AI219" i="82"/>
  <c r="E220" i="82"/>
  <c r="C220" i="82" s="1"/>
  <c r="Q220" i="82" s="1"/>
  <c r="F220" i="82"/>
  <c r="R220" i="82"/>
  <c r="U220" i="82"/>
  <c r="V220" i="82"/>
  <c r="Y220" i="82"/>
  <c r="Z220" i="82"/>
  <c r="AA220" i="82"/>
  <c r="AB220" i="82"/>
  <c r="AD220" i="82"/>
  <c r="AE220" i="82"/>
  <c r="AF220" i="82"/>
  <c r="AI220" i="82"/>
  <c r="E221" i="82"/>
  <c r="C221" i="82" s="1"/>
  <c r="Q221" i="82" s="1"/>
  <c r="F221" i="82"/>
  <c r="R221" i="82"/>
  <c r="U221" i="82"/>
  <c r="V221" i="82"/>
  <c r="Y221" i="82"/>
  <c r="Z221" i="82"/>
  <c r="AA221" i="82"/>
  <c r="AB221" i="82"/>
  <c r="AD221" i="82"/>
  <c r="AE221" i="82"/>
  <c r="AF221" i="82"/>
  <c r="AI221" i="82"/>
  <c r="E222" i="82"/>
  <c r="C222" i="82" s="1"/>
  <c r="Q222" i="82" s="1"/>
  <c r="F222" i="82"/>
  <c r="R222" i="82"/>
  <c r="U222" i="82"/>
  <c r="V222" i="82"/>
  <c r="Y222" i="82"/>
  <c r="Z222" i="82"/>
  <c r="AA222" i="82"/>
  <c r="AB222" i="82"/>
  <c r="AD222" i="82"/>
  <c r="AE222" i="82"/>
  <c r="AF222" i="82"/>
  <c r="AI222" i="82"/>
  <c r="E223" i="82"/>
  <c r="C223" i="82" s="1"/>
  <c r="Q223" i="82" s="1"/>
  <c r="F223" i="82"/>
  <c r="R223" i="82"/>
  <c r="U223" i="82"/>
  <c r="V223" i="82"/>
  <c r="Y223" i="82"/>
  <c r="Z223" i="82"/>
  <c r="AA223" i="82"/>
  <c r="AB223" i="82"/>
  <c r="AD223" i="82"/>
  <c r="AE223" i="82"/>
  <c r="AF223" i="82"/>
  <c r="AI223" i="82"/>
  <c r="E224" i="82"/>
  <c r="C224" i="82" s="1"/>
  <c r="Q224" i="82" s="1"/>
  <c r="F224" i="82"/>
  <c r="R224" i="82"/>
  <c r="U224" i="82"/>
  <c r="V224" i="82"/>
  <c r="Y224" i="82"/>
  <c r="Z224" i="82"/>
  <c r="AA224" i="82"/>
  <c r="AB224" i="82"/>
  <c r="AD224" i="82"/>
  <c r="AE224" i="82"/>
  <c r="AF224" i="82"/>
  <c r="AI224" i="82"/>
  <c r="E225" i="82"/>
  <c r="C225" i="82" s="1"/>
  <c r="Q225" i="82" s="1"/>
  <c r="F225" i="82"/>
  <c r="R225" i="82"/>
  <c r="U225" i="82"/>
  <c r="V225" i="82"/>
  <c r="Y225" i="82"/>
  <c r="Z225" i="82"/>
  <c r="AA225" i="82"/>
  <c r="AB225" i="82"/>
  <c r="AD225" i="82"/>
  <c r="AE225" i="82"/>
  <c r="AF225" i="82"/>
  <c r="AI225" i="82"/>
  <c r="E226" i="82"/>
  <c r="C226" i="82" s="1"/>
  <c r="Q226" i="82" s="1"/>
  <c r="F226" i="82"/>
  <c r="R226" i="82"/>
  <c r="U226" i="82"/>
  <c r="V226" i="82"/>
  <c r="Y226" i="82"/>
  <c r="Z226" i="82"/>
  <c r="AA226" i="82"/>
  <c r="AB226" i="82"/>
  <c r="AD226" i="82"/>
  <c r="AE226" i="82"/>
  <c r="AF226" i="82"/>
  <c r="AI226" i="82"/>
  <c r="E227" i="82"/>
  <c r="C227" i="82" s="1"/>
  <c r="Q227" i="82" s="1"/>
  <c r="F227" i="82"/>
  <c r="R227" i="82"/>
  <c r="U227" i="82"/>
  <c r="V227" i="82"/>
  <c r="Y227" i="82"/>
  <c r="Z227" i="82"/>
  <c r="AA227" i="82"/>
  <c r="AB227" i="82"/>
  <c r="AD227" i="82"/>
  <c r="AE227" i="82"/>
  <c r="AF227" i="82"/>
  <c r="AI227" i="82"/>
  <c r="E228" i="82"/>
  <c r="C228" i="82" s="1"/>
  <c r="Q228" i="82" s="1"/>
  <c r="F228" i="82"/>
  <c r="R228" i="82"/>
  <c r="U228" i="82"/>
  <c r="V228" i="82"/>
  <c r="Y228" i="82"/>
  <c r="Z228" i="82"/>
  <c r="AA228" i="82"/>
  <c r="AB228" i="82"/>
  <c r="AD228" i="82"/>
  <c r="AE228" i="82"/>
  <c r="AF228" i="82"/>
  <c r="AI228" i="82"/>
  <c r="E229" i="82"/>
  <c r="C229" i="82" s="1"/>
  <c r="Q229" i="82" s="1"/>
  <c r="F229" i="82"/>
  <c r="R229" i="82"/>
  <c r="U229" i="82"/>
  <c r="V229" i="82"/>
  <c r="Y229" i="82"/>
  <c r="Z229" i="82"/>
  <c r="AA229" i="82"/>
  <c r="AB229" i="82"/>
  <c r="AD229" i="82"/>
  <c r="AE229" i="82"/>
  <c r="AF229" i="82"/>
  <c r="AI229" i="82"/>
  <c r="E230" i="82"/>
  <c r="C230" i="82" s="1"/>
  <c r="Q230" i="82" s="1"/>
  <c r="F230" i="82"/>
  <c r="R230" i="82"/>
  <c r="U230" i="82"/>
  <c r="V230" i="82"/>
  <c r="Y230" i="82"/>
  <c r="Z230" i="82"/>
  <c r="AA230" i="82"/>
  <c r="AB230" i="82"/>
  <c r="AD230" i="82"/>
  <c r="AE230" i="82"/>
  <c r="AF230" i="82"/>
  <c r="AI230" i="82"/>
  <c r="E231" i="82"/>
  <c r="C231" i="82" s="1"/>
  <c r="Q231" i="82" s="1"/>
  <c r="F231" i="82"/>
  <c r="R231" i="82"/>
  <c r="U231" i="82"/>
  <c r="V231" i="82"/>
  <c r="Y231" i="82"/>
  <c r="Z231" i="82"/>
  <c r="AA231" i="82"/>
  <c r="AB231" i="82"/>
  <c r="AD231" i="82"/>
  <c r="AE231" i="82"/>
  <c r="AF231" i="82"/>
  <c r="AI231" i="82"/>
  <c r="E232" i="82"/>
  <c r="C232" i="82" s="1"/>
  <c r="Q232" i="82" s="1"/>
  <c r="F232" i="82"/>
  <c r="R232" i="82"/>
  <c r="U232" i="82"/>
  <c r="V232" i="82"/>
  <c r="Y232" i="82"/>
  <c r="Z232" i="82"/>
  <c r="AA232" i="82"/>
  <c r="AB232" i="82"/>
  <c r="AD232" i="82"/>
  <c r="AE232" i="82"/>
  <c r="AF232" i="82"/>
  <c r="AI232" i="82"/>
  <c r="E233" i="82"/>
  <c r="C233" i="82" s="1"/>
  <c r="Q233" i="82" s="1"/>
  <c r="F233" i="82"/>
  <c r="R233" i="82"/>
  <c r="U233" i="82"/>
  <c r="V233" i="82"/>
  <c r="Y233" i="82"/>
  <c r="Z233" i="82"/>
  <c r="AA233" i="82"/>
  <c r="AB233" i="82"/>
  <c r="AD233" i="82"/>
  <c r="AE233" i="82"/>
  <c r="AF233" i="82"/>
  <c r="AI233" i="82"/>
  <c r="E234" i="82"/>
  <c r="C234" i="82" s="1"/>
  <c r="Q234" i="82" s="1"/>
  <c r="F234" i="82"/>
  <c r="R234" i="82"/>
  <c r="U234" i="82"/>
  <c r="V234" i="82"/>
  <c r="Y234" i="82"/>
  <c r="Z234" i="82"/>
  <c r="AA234" i="82"/>
  <c r="AB234" i="82"/>
  <c r="AD234" i="82"/>
  <c r="AE234" i="82"/>
  <c r="AF234" i="82"/>
  <c r="AI234" i="82"/>
  <c r="E235" i="82"/>
  <c r="C235" i="82" s="1"/>
  <c r="Q235" i="82" s="1"/>
  <c r="F235" i="82"/>
  <c r="R235" i="82"/>
  <c r="U235" i="82"/>
  <c r="V235" i="82"/>
  <c r="Y235" i="82"/>
  <c r="Z235" i="82"/>
  <c r="AA235" i="82"/>
  <c r="AB235" i="82"/>
  <c r="AD235" i="82"/>
  <c r="AE235" i="82"/>
  <c r="AF235" i="82"/>
  <c r="AI235" i="82"/>
  <c r="E236" i="82"/>
  <c r="C236" i="82" s="1"/>
  <c r="Q236" i="82" s="1"/>
  <c r="F236" i="82"/>
  <c r="R236" i="82"/>
  <c r="U236" i="82"/>
  <c r="V236" i="82"/>
  <c r="Y236" i="82"/>
  <c r="Z236" i="82"/>
  <c r="AA236" i="82"/>
  <c r="AB236" i="82"/>
  <c r="AD236" i="82"/>
  <c r="AE236" i="82"/>
  <c r="AF236" i="82"/>
  <c r="AI236" i="82"/>
  <c r="E237" i="82"/>
  <c r="C237" i="82" s="1"/>
  <c r="Q237" i="82" s="1"/>
  <c r="F237" i="82"/>
  <c r="R237" i="82"/>
  <c r="U237" i="82"/>
  <c r="V237" i="82"/>
  <c r="Y237" i="82"/>
  <c r="Z237" i="82"/>
  <c r="AA237" i="82"/>
  <c r="AB237" i="82"/>
  <c r="AD237" i="82"/>
  <c r="AE237" i="82"/>
  <c r="AF237" i="82"/>
  <c r="AI237" i="82"/>
  <c r="E238" i="82"/>
  <c r="C238" i="82" s="1"/>
  <c r="Q238" i="82" s="1"/>
  <c r="F238" i="82"/>
  <c r="R238" i="82"/>
  <c r="U238" i="82"/>
  <c r="V238" i="82"/>
  <c r="Y238" i="82"/>
  <c r="Z238" i="82"/>
  <c r="AA238" i="82"/>
  <c r="AB238" i="82"/>
  <c r="AD238" i="82"/>
  <c r="AE238" i="82"/>
  <c r="AF238" i="82"/>
  <c r="AI238" i="82"/>
  <c r="E239" i="82"/>
  <c r="C239" i="82" s="1"/>
  <c r="Q239" i="82" s="1"/>
  <c r="F239" i="82"/>
  <c r="R239" i="82"/>
  <c r="U239" i="82"/>
  <c r="V239" i="82"/>
  <c r="Y239" i="82"/>
  <c r="Z239" i="82"/>
  <c r="AA239" i="82"/>
  <c r="AB239" i="82"/>
  <c r="AD239" i="82"/>
  <c r="AE239" i="82"/>
  <c r="AF239" i="82"/>
  <c r="AI239" i="82"/>
  <c r="E240" i="82"/>
  <c r="C240" i="82" s="1"/>
  <c r="Q240" i="82" s="1"/>
  <c r="F240" i="82"/>
  <c r="R240" i="82"/>
  <c r="U240" i="82"/>
  <c r="V240" i="82"/>
  <c r="Y240" i="82"/>
  <c r="Z240" i="82"/>
  <c r="AA240" i="82"/>
  <c r="AB240" i="82"/>
  <c r="AD240" i="82"/>
  <c r="AE240" i="82"/>
  <c r="AF240" i="82"/>
  <c r="AI240" i="82"/>
  <c r="E241" i="82"/>
  <c r="C241" i="82" s="1"/>
  <c r="Q241" i="82" s="1"/>
  <c r="F241" i="82"/>
  <c r="R241" i="82"/>
  <c r="U241" i="82"/>
  <c r="V241" i="82"/>
  <c r="Y241" i="82"/>
  <c r="Z241" i="82"/>
  <c r="AA241" i="82"/>
  <c r="AB241" i="82"/>
  <c r="AD241" i="82"/>
  <c r="AE241" i="82"/>
  <c r="AF241" i="82"/>
  <c r="AI241" i="82"/>
  <c r="E242" i="82"/>
  <c r="C242" i="82" s="1"/>
  <c r="Q242" i="82" s="1"/>
  <c r="F242" i="82"/>
  <c r="R242" i="82"/>
  <c r="U242" i="82"/>
  <c r="V242" i="82"/>
  <c r="Y242" i="82"/>
  <c r="Z242" i="82"/>
  <c r="AA242" i="82"/>
  <c r="AB242" i="82"/>
  <c r="AD242" i="82"/>
  <c r="AE242" i="82"/>
  <c r="AF242" i="82"/>
  <c r="AI242" i="82"/>
  <c r="E243" i="82"/>
  <c r="C243" i="82" s="1"/>
  <c r="Q243" i="82" s="1"/>
  <c r="F243" i="82"/>
  <c r="R243" i="82"/>
  <c r="U243" i="82"/>
  <c r="V243" i="82"/>
  <c r="Y243" i="82"/>
  <c r="Z243" i="82"/>
  <c r="AA243" i="82"/>
  <c r="AB243" i="82"/>
  <c r="AD243" i="82"/>
  <c r="AE243" i="82"/>
  <c r="AF243" i="82"/>
  <c r="AI243" i="82"/>
  <c r="E244" i="82"/>
  <c r="C244" i="82" s="1"/>
  <c r="Q244" i="82" s="1"/>
  <c r="F244" i="82"/>
  <c r="R244" i="82"/>
  <c r="U244" i="82"/>
  <c r="V244" i="82"/>
  <c r="Y244" i="82"/>
  <c r="Z244" i="82"/>
  <c r="AA244" i="82"/>
  <c r="AB244" i="82"/>
  <c r="AD244" i="82"/>
  <c r="AE244" i="82"/>
  <c r="AF244" i="82"/>
  <c r="AI244" i="82"/>
  <c r="E245" i="82"/>
  <c r="C245" i="82" s="1"/>
  <c r="Q245" i="82" s="1"/>
  <c r="F245" i="82"/>
  <c r="R245" i="82"/>
  <c r="U245" i="82"/>
  <c r="V245" i="82"/>
  <c r="Y245" i="82"/>
  <c r="Z245" i="82"/>
  <c r="AA245" i="82"/>
  <c r="AB245" i="82"/>
  <c r="AD245" i="82"/>
  <c r="AE245" i="82"/>
  <c r="AF245" i="82"/>
  <c r="AI245" i="82"/>
  <c r="E246" i="82"/>
  <c r="C246" i="82" s="1"/>
  <c r="Q246" i="82" s="1"/>
  <c r="F246" i="82"/>
  <c r="R246" i="82"/>
  <c r="U246" i="82"/>
  <c r="V246" i="82"/>
  <c r="Y246" i="82"/>
  <c r="Z246" i="82"/>
  <c r="AA246" i="82"/>
  <c r="AB246" i="82"/>
  <c r="AD246" i="82"/>
  <c r="AE246" i="82"/>
  <c r="AF246" i="82"/>
  <c r="AI246" i="82"/>
  <c r="E247" i="82"/>
  <c r="C247" i="82" s="1"/>
  <c r="Q247" i="82" s="1"/>
  <c r="F247" i="82"/>
  <c r="R247" i="82"/>
  <c r="U247" i="82"/>
  <c r="V247" i="82"/>
  <c r="Y247" i="82"/>
  <c r="Z247" i="82"/>
  <c r="AA247" i="82"/>
  <c r="AB247" i="82"/>
  <c r="AD247" i="82"/>
  <c r="AE247" i="82"/>
  <c r="AF247" i="82"/>
  <c r="AI247" i="82"/>
  <c r="E248" i="82"/>
  <c r="C248" i="82" s="1"/>
  <c r="Q248" i="82" s="1"/>
  <c r="F248" i="82"/>
  <c r="R248" i="82"/>
  <c r="U248" i="82"/>
  <c r="V248" i="82"/>
  <c r="Y248" i="82"/>
  <c r="Z248" i="82"/>
  <c r="AA248" i="82"/>
  <c r="AB248" i="82"/>
  <c r="AD248" i="82"/>
  <c r="AE248" i="82"/>
  <c r="AF248" i="82"/>
  <c r="AI248" i="82"/>
  <c r="E249" i="82"/>
  <c r="C249" i="82" s="1"/>
  <c r="Q249" i="82" s="1"/>
  <c r="F249" i="82"/>
  <c r="R249" i="82"/>
  <c r="U249" i="82"/>
  <c r="V249" i="82"/>
  <c r="Y249" i="82"/>
  <c r="Z249" i="82"/>
  <c r="AA249" i="82"/>
  <c r="AB249" i="82"/>
  <c r="AD249" i="82"/>
  <c r="AE249" i="82"/>
  <c r="AF249" i="82"/>
  <c r="AI249" i="82"/>
  <c r="E250" i="82"/>
  <c r="C250" i="82" s="1"/>
  <c r="Q250" i="82" s="1"/>
  <c r="F250" i="82"/>
  <c r="R250" i="82"/>
  <c r="U250" i="82"/>
  <c r="V250" i="82"/>
  <c r="Y250" i="82"/>
  <c r="Z250" i="82"/>
  <c r="AA250" i="82"/>
  <c r="AB250" i="82"/>
  <c r="AD250" i="82"/>
  <c r="AE250" i="82"/>
  <c r="AF250" i="82"/>
  <c r="AI250" i="82"/>
  <c r="E251" i="82"/>
  <c r="C251" i="82" s="1"/>
  <c r="Q251" i="82" s="1"/>
  <c r="F251" i="82"/>
  <c r="R251" i="82"/>
  <c r="U251" i="82"/>
  <c r="V251" i="82"/>
  <c r="Y251" i="82"/>
  <c r="Z251" i="82"/>
  <c r="AA251" i="82"/>
  <c r="AB251" i="82"/>
  <c r="AD251" i="82"/>
  <c r="AE251" i="82"/>
  <c r="AF251" i="82"/>
  <c r="AI251" i="82"/>
  <c r="E252" i="82"/>
  <c r="C252" i="82" s="1"/>
  <c r="Q252" i="82" s="1"/>
  <c r="F252" i="82"/>
  <c r="R252" i="82"/>
  <c r="U252" i="82"/>
  <c r="V252" i="82"/>
  <c r="Y252" i="82"/>
  <c r="Z252" i="82"/>
  <c r="AA252" i="82"/>
  <c r="AB252" i="82"/>
  <c r="AD252" i="82"/>
  <c r="AE252" i="82"/>
  <c r="AF252" i="82"/>
  <c r="AI252" i="82"/>
  <c r="E253" i="82"/>
  <c r="C253" i="82" s="1"/>
  <c r="Q253" i="82" s="1"/>
  <c r="F253" i="82"/>
  <c r="R253" i="82"/>
  <c r="U253" i="82"/>
  <c r="V253" i="82"/>
  <c r="Y253" i="82"/>
  <c r="Z253" i="82"/>
  <c r="AA253" i="82"/>
  <c r="AB253" i="82"/>
  <c r="AD253" i="82"/>
  <c r="AE253" i="82"/>
  <c r="AF253" i="82"/>
  <c r="AI253" i="82"/>
  <c r="E254" i="82"/>
  <c r="C254" i="82" s="1"/>
  <c r="Q254" i="82" s="1"/>
  <c r="F254" i="82"/>
  <c r="R254" i="82"/>
  <c r="U254" i="82"/>
  <c r="V254" i="82"/>
  <c r="Y254" i="82"/>
  <c r="Z254" i="82"/>
  <c r="AA254" i="82"/>
  <c r="AB254" i="82"/>
  <c r="AD254" i="82"/>
  <c r="AE254" i="82"/>
  <c r="AF254" i="82"/>
  <c r="AI254" i="82"/>
  <c r="E255" i="82"/>
  <c r="C255" i="82" s="1"/>
  <c r="Q255" i="82" s="1"/>
  <c r="F255" i="82"/>
  <c r="R255" i="82"/>
  <c r="U255" i="82"/>
  <c r="V255" i="82"/>
  <c r="Y255" i="82"/>
  <c r="Z255" i="82"/>
  <c r="AA255" i="82"/>
  <c r="AB255" i="82"/>
  <c r="AD255" i="82"/>
  <c r="AE255" i="82"/>
  <c r="AF255" i="82"/>
  <c r="AI255" i="82"/>
  <c r="E256" i="82"/>
  <c r="C256" i="82" s="1"/>
  <c r="Q256" i="82" s="1"/>
  <c r="F256" i="82"/>
  <c r="R256" i="82"/>
  <c r="U256" i="82"/>
  <c r="V256" i="82"/>
  <c r="Y256" i="82"/>
  <c r="Z256" i="82"/>
  <c r="AA256" i="82"/>
  <c r="AB256" i="82"/>
  <c r="AD256" i="82"/>
  <c r="AE256" i="82"/>
  <c r="AF256" i="82"/>
  <c r="AI256" i="82"/>
  <c r="E257" i="82"/>
  <c r="C257" i="82" s="1"/>
  <c r="Q257" i="82" s="1"/>
  <c r="F257" i="82"/>
  <c r="R257" i="82"/>
  <c r="U257" i="82"/>
  <c r="V257" i="82"/>
  <c r="Y257" i="82"/>
  <c r="Z257" i="82"/>
  <c r="AA257" i="82"/>
  <c r="AB257" i="82"/>
  <c r="AD257" i="82"/>
  <c r="AE257" i="82"/>
  <c r="AF257" i="82"/>
  <c r="AI257" i="82"/>
  <c r="E258" i="82"/>
  <c r="C258" i="82" s="1"/>
  <c r="Q258" i="82" s="1"/>
  <c r="F258" i="82"/>
  <c r="R258" i="82"/>
  <c r="U258" i="82"/>
  <c r="V258" i="82"/>
  <c r="Y258" i="82"/>
  <c r="Z258" i="82"/>
  <c r="AA258" i="82"/>
  <c r="AB258" i="82"/>
  <c r="AD258" i="82"/>
  <c r="AE258" i="82"/>
  <c r="AF258" i="82"/>
  <c r="AI258" i="82"/>
  <c r="E259" i="82"/>
  <c r="C259" i="82" s="1"/>
  <c r="Q259" i="82" s="1"/>
  <c r="F259" i="82"/>
  <c r="R259" i="82"/>
  <c r="U259" i="82"/>
  <c r="V259" i="82"/>
  <c r="Y259" i="82"/>
  <c r="Z259" i="82"/>
  <c r="AA259" i="82"/>
  <c r="AB259" i="82"/>
  <c r="AD259" i="82"/>
  <c r="AE259" i="82"/>
  <c r="AF259" i="82"/>
  <c r="AI259" i="82"/>
  <c r="E260" i="82"/>
  <c r="C260" i="82" s="1"/>
  <c r="Q260" i="82" s="1"/>
  <c r="F260" i="82"/>
  <c r="R260" i="82"/>
  <c r="U260" i="82"/>
  <c r="V260" i="82"/>
  <c r="Y260" i="82"/>
  <c r="Z260" i="82"/>
  <c r="AA260" i="82"/>
  <c r="AB260" i="82"/>
  <c r="AD260" i="82"/>
  <c r="AE260" i="82"/>
  <c r="AF260" i="82"/>
  <c r="AI260" i="82"/>
  <c r="E261" i="82"/>
  <c r="C261" i="82" s="1"/>
  <c r="Q261" i="82" s="1"/>
  <c r="F261" i="82"/>
  <c r="R261" i="82"/>
  <c r="U261" i="82"/>
  <c r="V261" i="82"/>
  <c r="Y261" i="82"/>
  <c r="Z261" i="82"/>
  <c r="AA261" i="82"/>
  <c r="AB261" i="82"/>
  <c r="AD261" i="82"/>
  <c r="AE261" i="82"/>
  <c r="AF261" i="82"/>
  <c r="AI261" i="82"/>
  <c r="E262" i="82"/>
  <c r="C262" i="82" s="1"/>
  <c r="Q262" i="82" s="1"/>
  <c r="F262" i="82"/>
  <c r="R262" i="82"/>
  <c r="U262" i="82"/>
  <c r="V262" i="82"/>
  <c r="Y262" i="82"/>
  <c r="Z262" i="82"/>
  <c r="AA262" i="82"/>
  <c r="AB262" i="82"/>
  <c r="AD262" i="82"/>
  <c r="AE262" i="82"/>
  <c r="AF262" i="82"/>
  <c r="AI262" i="82"/>
  <c r="E263" i="82"/>
  <c r="C263" i="82" s="1"/>
  <c r="Q263" i="82" s="1"/>
  <c r="F263" i="82"/>
  <c r="R263" i="82"/>
  <c r="U263" i="82"/>
  <c r="V263" i="82"/>
  <c r="Y263" i="82"/>
  <c r="Z263" i="82"/>
  <c r="AA263" i="82"/>
  <c r="AB263" i="82"/>
  <c r="AD263" i="82"/>
  <c r="AE263" i="82"/>
  <c r="AF263" i="82"/>
  <c r="AI263" i="82"/>
  <c r="E264" i="82"/>
  <c r="C264" i="82" s="1"/>
  <c r="Q264" i="82" s="1"/>
  <c r="F264" i="82"/>
  <c r="R264" i="82"/>
  <c r="U264" i="82"/>
  <c r="V264" i="82"/>
  <c r="Y264" i="82"/>
  <c r="Z264" i="82"/>
  <c r="AA264" i="82"/>
  <c r="AB264" i="82"/>
  <c r="AD264" i="82"/>
  <c r="AE264" i="82"/>
  <c r="AF264" i="82"/>
  <c r="AI264" i="82"/>
  <c r="E265" i="82"/>
  <c r="C265" i="82" s="1"/>
  <c r="Q265" i="82" s="1"/>
  <c r="F265" i="82"/>
  <c r="R265" i="82"/>
  <c r="U265" i="82"/>
  <c r="V265" i="82"/>
  <c r="Y265" i="82"/>
  <c r="Z265" i="82"/>
  <c r="AA265" i="82"/>
  <c r="AB265" i="82"/>
  <c r="AD265" i="82"/>
  <c r="AE265" i="82"/>
  <c r="AF265" i="82"/>
  <c r="AI265" i="82"/>
  <c r="E266" i="82"/>
  <c r="C266" i="82" s="1"/>
  <c r="Q266" i="82" s="1"/>
  <c r="F266" i="82"/>
  <c r="R266" i="82"/>
  <c r="U266" i="82"/>
  <c r="V266" i="82"/>
  <c r="Y266" i="82"/>
  <c r="Z266" i="82"/>
  <c r="AA266" i="82"/>
  <c r="AB266" i="82"/>
  <c r="AD266" i="82"/>
  <c r="AE266" i="82"/>
  <c r="AF266" i="82"/>
  <c r="AI266" i="82"/>
  <c r="E267" i="82"/>
  <c r="C267" i="82" s="1"/>
  <c r="Q267" i="82" s="1"/>
  <c r="F267" i="82"/>
  <c r="R267" i="82"/>
  <c r="U267" i="82"/>
  <c r="V267" i="82"/>
  <c r="Y267" i="82"/>
  <c r="Z267" i="82"/>
  <c r="AA267" i="82"/>
  <c r="AB267" i="82"/>
  <c r="AD267" i="82"/>
  <c r="AE267" i="82"/>
  <c r="AF267" i="82"/>
  <c r="AI267" i="82"/>
  <c r="E268" i="82"/>
  <c r="C268" i="82" s="1"/>
  <c r="Q268" i="82" s="1"/>
  <c r="F268" i="82"/>
  <c r="R268" i="82"/>
  <c r="U268" i="82"/>
  <c r="V268" i="82"/>
  <c r="Y268" i="82"/>
  <c r="Z268" i="82"/>
  <c r="AA268" i="82"/>
  <c r="AB268" i="82"/>
  <c r="AD268" i="82"/>
  <c r="AE268" i="82"/>
  <c r="AF268" i="82"/>
  <c r="AI268" i="82"/>
  <c r="E269" i="82"/>
  <c r="C269" i="82" s="1"/>
  <c r="Q269" i="82" s="1"/>
  <c r="F269" i="82"/>
  <c r="R269" i="82"/>
  <c r="U269" i="82"/>
  <c r="V269" i="82"/>
  <c r="Y269" i="82"/>
  <c r="Z269" i="82"/>
  <c r="AA269" i="82"/>
  <c r="AB269" i="82"/>
  <c r="AD269" i="82"/>
  <c r="AE269" i="82"/>
  <c r="AF269" i="82"/>
  <c r="AI269" i="82"/>
  <c r="E270" i="82"/>
  <c r="C270" i="82" s="1"/>
  <c r="Q270" i="82" s="1"/>
  <c r="F270" i="82"/>
  <c r="R270" i="82"/>
  <c r="U270" i="82"/>
  <c r="V270" i="82"/>
  <c r="Y270" i="82"/>
  <c r="Z270" i="82"/>
  <c r="AA270" i="82"/>
  <c r="AB270" i="82"/>
  <c r="AD270" i="82"/>
  <c r="AE270" i="82"/>
  <c r="AF270" i="82"/>
  <c r="AI270" i="82"/>
  <c r="E271" i="82"/>
  <c r="C271" i="82" s="1"/>
  <c r="Q271" i="82" s="1"/>
  <c r="F271" i="82"/>
  <c r="R271" i="82"/>
  <c r="U271" i="82"/>
  <c r="V271" i="82"/>
  <c r="Y271" i="82"/>
  <c r="Z271" i="82"/>
  <c r="AA271" i="82"/>
  <c r="AB271" i="82"/>
  <c r="AD271" i="82"/>
  <c r="AE271" i="82"/>
  <c r="AF271" i="82"/>
  <c r="AI271" i="82"/>
  <c r="E272" i="82"/>
  <c r="C272" i="82" s="1"/>
  <c r="Q272" i="82" s="1"/>
  <c r="F272" i="82"/>
  <c r="R272" i="82"/>
  <c r="U272" i="82"/>
  <c r="V272" i="82"/>
  <c r="Y272" i="82"/>
  <c r="Z272" i="82"/>
  <c r="AA272" i="82"/>
  <c r="AB272" i="82"/>
  <c r="AD272" i="82"/>
  <c r="AE272" i="82"/>
  <c r="AF272" i="82"/>
  <c r="AI272" i="82"/>
  <c r="E273" i="82"/>
  <c r="C273" i="82" s="1"/>
  <c r="Q273" i="82" s="1"/>
  <c r="F273" i="82"/>
  <c r="R273" i="82"/>
  <c r="U273" i="82"/>
  <c r="V273" i="82"/>
  <c r="Y273" i="82"/>
  <c r="Z273" i="82"/>
  <c r="AA273" i="82"/>
  <c r="AB273" i="82"/>
  <c r="AD273" i="82"/>
  <c r="AE273" i="82"/>
  <c r="AF273" i="82"/>
  <c r="AI273" i="82"/>
  <c r="E274" i="82"/>
  <c r="C274" i="82" s="1"/>
  <c r="Q274" i="82" s="1"/>
  <c r="F274" i="82"/>
  <c r="R274" i="82"/>
  <c r="U274" i="82"/>
  <c r="V274" i="82"/>
  <c r="Y274" i="82"/>
  <c r="Z274" i="82"/>
  <c r="AA274" i="82"/>
  <c r="AB274" i="82"/>
  <c r="AD274" i="82"/>
  <c r="AE274" i="82"/>
  <c r="AF274" i="82"/>
  <c r="AI274" i="82"/>
  <c r="E275" i="82"/>
  <c r="C275" i="82" s="1"/>
  <c r="Q275" i="82" s="1"/>
  <c r="F275" i="82"/>
  <c r="R275" i="82"/>
  <c r="U275" i="82"/>
  <c r="V275" i="82"/>
  <c r="Y275" i="82"/>
  <c r="Z275" i="82"/>
  <c r="AA275" i="82"/>
  <c r="AB275" i="82"/>
  <c r="AD275" i="82"/>
  <c r="AE275" i="82"/>
  <c r="AF275" i="82"/>
  <c r="AI275" i="82"/>
  <c r="E276" i="82"/>
  <c r="C276" i="82" s="1"/>
  <c r="Q276" i="82" s="1"/>
  <c r="F276" i="82"/>
  <c r="R276" i="82"/>
  <c r="U276" i="82"/>
  <c r="V276" i="82"/>
  <c r="Y276" i="82"/>
  <c r="Z276" i="82"/>
  <c r="AA276" i="82"/>
  <c r="AB276" i="82"/>
  <c r="AD276" i="82"/>
  <c r="AE276" i="82"/>
  <c r="AF276" i="82"/>
  <c r="AI276" i="82"/>
  <c r="E277" i="82"/>
  <c r="C277" i="82" s="1"/>
  <c r="Q277" i="82" s="1"/>
  <c r="F277" i="82"/>
  <c r="R277" i="82"/>
  <c r="U277" i="82"/>
  <c r="V277" i="82"/>
  <c r="Y277" i="82"/>
  <c r="Z277" i="82"/>
  <c r="AA277" i="82"/>
  <c r="AB277" i="82"/>
  <c r="AD277" i="82"/>
  <c r="AE277" i="82"/>
  <c r="AF277" i="82"/>
  <c r="AI277" i="82"/>
  <c r="E278" i="82"/>
  <c r="C278" i="82" s="1"/>
  <c r="Q278" i="82" s="1"/>
  <c r="F278" i="82"/>
  <c r="R278" i="82"/>
  <c r="U278" i="82"/>
  <c r="V278" i="82"/>
  <c r="Y278" i="82"/>
  <c r="Z278" i="82"/>
  <c r="AA278" i="82"/>
  <c r="AB278" i="82"/>
  <c r="AD278" i="82"/>
  <c r="AE278" i="82"/>
  <c r="AF278" i="82"/>
  <c r="AI278" i="82"/>
  <c r="E279" i="82"/>
  <c r="C279" i="82" s="1"/>
  <c r="Q279" i="82" s="1"/>
  <c r="F279" i="82"/>
  <c r="R279" i="82"/>
  <c r="U279" i="82"/>
  <c r="V279" i="82"/>
  <c r="Y279" i="82"/>
  <c r="Z279" i="82"/>
  <c r="AA279" i="82"/>
  <c r="AB279" i="82"/>
  <c r="AD279" i="82"/>
  <c r="AE279" i="82"/>
  <c r="AF279" i="82"/>
  <c r="AI279" i="82"/>
  <c r="E280" i="82"/>
  <c r="C280" i="82" s="1"/>
  <c r="Q280" i="82" s="1"/>
  <c r="F280" i="82"/>
  <c r="R280" i="82"/>
  <c r="U280" i="82"/>
  <c r="V280" i="82"/>
  <c r="Y280" i="82"/>
  <c r="Z280" i="82"/>
  <c r="AA280" i="82"/>
  <c r="AB280" i="82"/>
  <c r="AD280" i="82"/>
  <c r="AE280" i="82"/>
  <c r="AF280" i="82"/>
  <c r="AI280" i="82"/>
  <c r="E281" i="82"/>
  <c r="C281" i="82" s="1"/>
  <c r="Q281" i="82" s="1"/>
  <c r="F281" i="82"/>
  <c r="R281" i="82"/>
  <c r="U281" i="82"/>
  <c r="V281" i="82"/>
  <c r="Y281" i="82"/>
  <c r="Z281" i="82"/>
  <c r="AA281" i="82"/>
  <c r="AB281" i="82"/>
  <c r="AD281" i="82"/>
  <c r="AE281" i="82"/>
  <c r="AF281" i="82"/>
  <c r="AI281" i="82"/>
  <c r="E282" i="82"/>
  <c r="C282" i="82" s="1"/>
  <c r="Q282" i="82" s="1"/>
  <c r="F282" i="82"/>
  <c r="R282" i="82"/>
  <c r="U282" i="82"/>
  <c r="V282" i="82"/>
  <c r="Y282" i="82"/>
  <c r="Z282" i="82"/>
  <c r="AA282" i="82"/>
  <c r="AB282" i="82"/>
  <c r="AD282" i="82"/>
  <c r="AE282" i="82"/>
  <c r="AF282" i="82"/>
  <c r="AI282" i="82"/>
  <c r="E283" i="82"/>
  <c r="C283" i="82" s="1"/>
  <c r="Q283" i="82" s="1"/>
  <c r="F283" i="82"/>
  <c r="R283" i="82"/>
  <c r="U283" i="82"/>
  <c r="V283" i="82"/>
  <c r="Y283" i="82"/>
  <c r="Z283" i="82"/>
  <c r="AA283" i="82"/>
  <c r="AB283" i="82"/>
  <c r="AD283" i="82"/>
  <c r="AE283" i="82"/>
  <c r="AF283" i="82"/>
  <c r="AI283" i="82"/>
  <c r="E284" i="82"/>
  <c r="C284" i="82" s="1"/>
  <c r="Q284" i="82" s="1"/>
  <c r="F284" i="82"/>
  <c r="R284" i="82"/>
  <c r="U284" i="82"/>
  <c r="V284" i="82"/>
  <c r="Y284" i="82"/>
  <c r="Z284" i="82"/>
  <c r="AA284" i="82"/>
  <c r="AB284" i="82"/>
  <c r="AD284" i="82"/>
  <c r="AE284" i="82"/>
  <c r="AF284" i="82"/>
  <c r="AI284" i="82"/>
  <c r="E285" i="82"/>
  <c r="C285" i="82" s="1"/>
  <c r="Q285" i="82" s="1"/>
  <c r="F285" i="82"/>
  <c r="R285" i="82"/>
  <c r="U285" i="82"/>
  <c r="V285" i="82"/>
  <c r="Y285" i="82"/>
  <c r="Z285" i="82"/>
  <c r="AA285" i="82"/>
  <c r="AB285" i="82"/>
  <c r="AD285" i="82"/>
  <c r="AE285" i="82"/>
  <c r="AF285" i="82"/>
  <c r="AI285" i="82"/>
  <c r="E286" i="82"/>
  <c r="C286" i="82" s="1"/>
  <c r="Q286" i="82" s="1"/>
  <c r="F286" i="82"/>
  <c r="R286" i="82"/>
  <c r="U286" i="82"/>
  <c r="V286" i="82"/>
  <c r="Y286" i="82"/>
  <c r="Z286" i="82"/>
  <c r="AA286" i="82"/>
  <c r="AB286" i="82"/>
  <c r="AD286" i="82"/>
  <c r="AE286" i="82"/>
  <c r="AF286" i="82"/>
  <c r="AI286" i="82"/>
  <c r="E287" i="82"/>
  <c r="C287" i="82" s="1"/>
  <c r="Q287" i="82" s="1"/>
  <c r="F287" i="82"/>
  <c r="R287" i="82"/>
  <c r="U287" i="82"/>
  <c r="V287" i="82"/>
  <c r="Y287" i="82"/>
  <c r="Z287" i="82"/>
  <c r="AA287" i="82"/>
  <c r="AB287" i="82"/>
  <c r="AD287" i="82"/>
  <c r="AE287" i="82"/>
  <c r="AF287" i="82"/>
  <c r="AI287" i="82"/>
  <c r="E288" i="82"/>
  <c r="C288" i="82" s="1"/>
  <c r="Q288" i="82" s="1"/>
  <c r="F288" i="82"/>
  <c r="R288" i="82"/>
  <c r="U288" i="82"/>
  <c r="V288" i="82"/>
  <c r="Y288" i="82"/>
  <c r="Z288" i="82"/>
  <c r="AA288" i="82"/>
  <c r="AB288" i="82"/>
  <c r="AD288" i="82"/>
  <c r="AE288" i="82"/>
  <c r="AF288" i="82"/>
  <c r="AI288" i="82"/>
  <c r="E289" i="82"/>
  <c r="C289" i="82" s="1"/>
  <c r="Q289" i="82" s="1"/>
  <c r="F289" i="82"/>
  <c r="R289" i="82"/>
  <c r="U289" i="82"/>
  <c r="V289" i="82"/>
  <c r="Y289" i="82"/>
  <c r="Z289" i="82"/>
  <c r="AA289" i="82"/>
  <c r="AB289" i="82"/>
  <c r="AD289" i="82"/>
  <c r="AE289" i="82"/>
  <c r="AF289" i="82"/>
  <c r="AI289" i="82"/>
  <c r="E290" i="82"/>
  <c r="C290" i="82" s="1"/>
  <c r="Q290" i="82" s="1"/>
  <c r="F290" i="82"/>
  <c r="R290" i="82"/>
  <c r="U290" i="82"/>
  <c r="V290" i="82"/>
  <c r="Y290" i="82"/>
  <c r="Z290" i="82"/>
  <c r="AA290" i="82"/>
  <c r="AB290" i="82"/>
  <c r="AD290" i="82"/>
  <c r="AE290" i="82"/>
  <c r="AF290" i="82"/>
  <c r="AI290" i="82"/>
  <c r="E291" i="82"/>
  <c r="C291" i="82" s="1"/>
  <c r="Q291" i="82" s="1"/>
  <c r="F291" i="82"/>
  <c r="R291" i="82"/>
  <c r="U291" i="82"/>
  <c r="V291" i="82"/>
  <c r="Y291" i="82"/>
  <c r="Z291" i="82"/>
  <c r="AA291" i="82"/>
  <c r="AB291" i="82"/>
  <c r="AD291" i="82"/>
  <c r="AE291" i="82"/>
  <c r="AF291" i="82"/>
  <c r="AI291" i="82"/>
  <c r="E292" i="82"/>
  <c r="C292" i="82" s="1"/>
  <c r="Q292" i="82" s="1"/>
  <c r="F292" i="82"/>
  <c r="R292" i="82"/>
  <c r="U292" i="82"/>
  <c r="V292" i="82"/>
  <c r="Y292" i="82"/>
  <c r="Z292" i="82"/>
  <c r="AA292" i="82"/>
  <c r="AB292" i="82"/>
  <c r="AD292" i="82"/>
  <c r="AE292" i="82"/>
  <c r="AF292" i="82"/>
  <c r="AI292" i="82"/>
  <c r="E293" i="82"/>
  <c r="C293" i="82" s="1"/>
  <c r="Q293" i="82" s="1"/>
  <c r="F293" i="82"/>
  <c r="R293" i="82"/>
  <c r="U293" i="82"/>
  <c r="V293" i="82"/>
  <c r="Y293" i="82"/>
  <c r="Z293" i="82"/>
  <c r="AA293" i="82"/>
  <c r="AB293" i="82"/>
  <c r="AD293" i="82"/>
  <c r="AE293" i="82"/>
  <c r="AF293" i="82"/>
  <c r="AI293" i="82"/>
  <c r="E294" i="82"/>
  <c r="C294" i="82" s="1"/>
  <c r="Q294" i="82" s="1"/>
  <c r="F294" i="82"/>
  <c r="R294" i="82"/>
  <c r="U294" i="82"/>
  <c r="V294" i="82"/>
  <c r="Y294" i="82"/>
  <c r="Z294" i="82"/>
  <c r="AA294" i="82"/>
  <c r="AB294" i="82"/>
  <c r="AD294" i="82"/>
  <c r="AE294" i="82"/>
  <c r="AF294" i="82"/>
  <c r="AI294" i="82"/>
  <c r="E295" i="82"/>
  <c r="C295" i="82" s="1"/>
  <c r="Q295" i="82" s="1"/>
  <c r="F295" i="82"/>
  <c r="R295" i="82"/>
  <c r="U295" i="82"/>
  <c r="V295" i="82"/>
  <c r="Y295" i="82"/>
  <c r="Z295" i="82"/>
  <c r="AA295" i="82"/>
  <c r="AB295" i="82"/>
  <c r="AD295" i="82"/>
  <c r="AE295" i="82"/>
  <c r="AF295" i="82"/>
  <c r="AI295" i="82"/>
  <c r="E296" i="82"/>
  <c r="C296" i="82" s="1"/>
  <c r="Q296" i="82" s="1"/>
  <c r="F296" i="82"/>
  <c r="R296" i="82"/>
  <c r="U296" i="82"/>
  <c r="V296" i="82"/>
  <c r="Y296" i="82"/>
  <c r="Z296" i="82"/>
  <c r="AA296" i="82"/>
  <c r="AB296" i="82"/>
  <c r="AD296" i="82"/>
  <c r="AE296" i="82"/>
  <c r="AF296" i="82"/>
  <c r="AI296" i="82"/>
  <c r="E297" i="82"/>
  <c r="C297" i="82" s="1"/>
  <c r="Q297" i="82" s="1"/>
  <c r="F297" i="82"/>
  <c r="R297" i="82"/>
  <c r="U297" i="82"/>
  <c r="V297" i="82"/>
  <c r="Y297" i="82"/>
  <c r="Z297" i="82"/>
  <c r="AA297" i="82"/>
  <c r="AB297" i="82"/>
  <c r="AD297" i="82"/>
  <c r="AE297" i="82"/>
  <c r="AF297" i="82"/>
  <c r="AI297" i="82"/>
  <c r="E298" i="82"/>
  <c r="C298" i="82" s="1"/>
  <c r="Q298" i="82" s="1"/>
  <c r="F298" i="82"/>
  <c r="R298" i="82"/>
  <c r="U298" i="82"/>
  <c r="V298" i="82"/>
  <c r="Y298" i="82"/>
  <c r="Z298" i="82"/>
  <c r="AA298" i="82"/>
  <c r="AB298" i="82"/>
  <c r="AD298" i="82"/>
  <c r="AE298" i="82"/>
  <c r="AF298" i="82"/>
  <c r="AI298" i="82"/>
  <c r="E299" i="82"/>
  <c r="C299" i="82" s="1"/>
  <c r="Q299" i="82" s="1"/>
  <c r="F299" i="82"/>
  <c r="R299" i="82"/>
  <c r="U299" i="82"/>
  <c r="V299" i="82"/>
  <c r="Y299" i="82"/>
  <c r="Z299" i="82"/>
  <c r="AA299" i="82"/>
  <c r="AB299" i="82"/>
  <c r="AD299" i="82"/>
  <c r="AE299" i="82"/>
  <c r="AF299" i="82"/>
  <c r="AI299" i="82"/>
  <c r="E300" i="82"/>
  <c r="C300" i="82" s="1"/>
  <c r="Q300" i="82" s="1"/>
  <c r="F300" i="82"/>
  <c r="R300" i="82"/>
  <c r="U300" i="82"/>
  <c r="V300" i="82"/>
  <c r="Y300" i="82"/>
  <c r="Z300" i="82"/>
  <c r="AA300" i="82"/>
  <c r="AB300" i="82"/>
  <c r="AD300" i="82"/>
  <c r="AE300" i="82"/>
  <c r="AF300" i="82"/>
  <c r="AI300" i="82"/>
  <c r="E301" i="82"/>
  <c r="C301" i="82" s="1"/>
  <c r="Q301" i="82" s="1"/>
  <c r="F301" i="82"/>
  <c r="R301" i="82"/>
  <c r="U301" i="82"/>
  <c r="V301" i="82"/>
  <c r="Y301" i="82"/>
  <c r="Z301" i="82"/>
  <c r="AA301" i="82"/>
  <c r="AB301" i="82"/>
  <c r="AD301" i="82"/>
  <c r="AE301" i="82"/>
  <c r="AF301" i="82"/>
  <c r="AI301" i="82"/>
  <c r="E302" i="82"/>
  <c r="C302" i="82" s="1"/>
  <c r="Q302" i="82" s="1"/>
  <c r="F302" i="82"/>
  <c r="R302" i="82"/>
  <c r="U302" i="82"/>
  <c r="V302" i="82"/>
  <c r="Y302" i="82"/>
  <c r="Z302" i="82"/>
  <c r="AA302" i="82"/>
  <c r="AB302" i="82"/>
  <c r="AD302" i="82"/>
  <c r="AE302" i="82"/>
  <c r="AF302" i="82"/>
  <c r="AI302" i="82"/>
  <c r="E303" i="82"/>
  <c r="C303" i="82" s="1"/>
  <c r="Q303" i="82" s="1"/>
  <c r="F303" i="82"/>
  <c r="R303" i="82"/>
  <c r="U303" i="82"/>
  <c r="V303" i="82"/>
  <c r="Y303" i="82"/>
  <c r="Z303" i="82"/>
  <c r="AA303" i="82"/>
  <c r="AB303" i="82"/>
  <c r="AD303" i="82"/>
  <c r="AE303" i="82"/>
  <c r="AF303" i="82"/>
  <c r="AI303" i="82"/>
  <c r="E304" i="82"/>
  <c r="C304" i="82" s="1"/>
  <c r="Q304" i="82" s="1"/>
  <c r="F304" i="82"/>
  <c r="R304" i="82"/>
  <c r="U304" i="82"/>
  <c r="V304" i="82"/>
  <c r="Y304" i="82"/>
  <c r="Z304" i="82"/>
  <c r="AA304" i="82"/>
  <c r="AB304" i="82"/>
  <c r="AD304" i="82"/>
  <c r="AE304" i="82"/>
  <c r="AF304" i="82"/>
  <c r="AI304" i="82"/>
  <c r="E305" i="82"/>
  <c r="C305" i="82" s="1"/>
  <c r="Q305" i="82" s="1"/>
  <c r="F305" i="82"/>
  <c r="R305" i="82"/>
  <c r="U305" i="82"/>
  <c r="V305" i="82"/>
  <c r="Y305" i="82"/>
  <c r="Z305" i="82"/>
  <c r="AA305" i="82"/>
  <c r="AB305" i="82"/>
  <c r="AD305" i="82"/>
  <c r="AE305" i="82"/>
  <c r="AF305" i="82"/>
  <c r="AI305" i="82"/>
  <c r="E306" i="82"/>
  <c r="C306" i="82" s="1"/>
  <c r="Q306" i="82" s="1"/>
  <c r="F306" i="82"/>
  <c r="R306" i="82"/>
  <c r="U306" i="82"/>
  <c r="V306" i="82"/>
  <c r="Y306" i="82"/>
  <c r="Z306" i="82"/>
  <c r="AA306" i="82"/>
  <c r="AB306" i="82"/>
  <c r="AD306" i="82"/>
  <c r="AE306" i="82"/>
  <c r="AF306" i="82"/>
  <c r="AI306" i="82"/>
  <c r="E307" i="82"/>
  <c r="C307" i="82" s="1"/>
  <c r="Q307" i="82" s="1"/>
  <c r="F307" i="82"/>
  <c r="R307" i="82"/>
  <c r="U307" i="82"/>
  <c r="V307" i="82"/>
  <c r="Y307" i="82"/>
  <c r="Z307" i="82"/>
  <c r="AA307" i="82"/>
  <c r="AB307" i="82"/>
  <c r="AD307" i="82"/>
  <c r="AE307" i="82"/>
  <c r="AF307" i="82"/>
  <c r="AI307" i="82"/>
  <c r="E308" i="82"/>
  <c r="C308" i="82" s="1"/>
  <c r="Q308" i="82" s="1"/>
  <c r="F308" i="82"/>
  <c r="R308" i="82"/>
  <c r="U308" i="82"/>
  <c r="V308" i="82"/>
  <c r="Y308" i="82"/>
  <c r="Z308" i="82"/>
  <c r="AA308" i="82"/>
  <c r="AB308" i="82"/>
  <c r="AD308" i="82"/>
  <c r="AE308" i="82"/>
  <c r="AF308" i="82"/>
  <c r="AI308" i="82"/>
  <c r="E309" i="82"/>
  <c r="C309" i="82" s="1"/>
  <c r="Q309" i="82" s="1"/>
  <c r="F309" i="82"/>
  <c r="R309" i="82"/>
  <c r="U309" i="82"/>
  <c r="V309" i="82"/>
  <c r="Y309" i="82"/>
  <c r="Z309" i="82"/>
  <c r="AA309" i="82"/>
  <c r="AB309" i="82"/>
  <c r="AD309" i="82"/>
  <c r="AE309" i="82"/>
  <c r="AF309" i="82"/>
  <c r="AI309" i="82"/>
  <c r="E310" i="82"/>
  <c r="C310" i="82" s="1"/>
  <c r="Q310" i="82" s="1"/>
  <c r="F310" i="82"/>
  <c r="R310" i="82"/>
  <c r="U310" i="82"/>
  <c r="V310" i="82"/>
  <c r="Y310" i="82"/>
  <c r="Z310" i="82"/>
  <c r="AA310" i="82"/>
  <c r="AB310" i="82"/>
  <c r="AD310" i="82"/>
  <c r="AE310" i="82"/>
  <c r="AF310" i="82"/>
  <c r="AI310" i="82"/>
  <c r="E311" i="82"/>
  <c r="C311" i="82" s="1"/>
  <c r="Q311" i="82" s="1"/>
  <c r="F311" i="82"/>
  <c r="R311" i="82"/>
  <c r="U311" i="82"/>
  <c r="V311" i="82"/>
  <c r="Y311" i="82"/>
  <c r="Z311" i="82"/>
  <c r="AA311" i="82"/>
  <c r="AB311" i="82"/>
  <c r="AD311" i="82"/>
  <c r="AE311" i="82"/>
  <c r="AF311" i="82"/>
  <c r="AI311" i="82"/>
  <c r="E312" i="82"/>
  <c r="C312" i="82" s="1"/>
  <c r="Q312" i="82" s="1"/>
  <c r="F312" i="82"/>
  <c r="R312" i="82"/>
  <c r="U312" i="82"/>
  <c r="V312" i="82"/>
  <c r="Y312" i="82"/>
  <c r="Z312" i="82"/>
  <c r="AA312" i="82"/>
  <c r="AB312" i="82"/>
  <c r="AD312" i="82"/>
  <c r="AE312" i="82"/>
  <c r="AF312" i="82"/>
  <c r="AI312" i="82"/>
  <c r="E313" i="82"/>
  <c r="C313" i="82" s="1"/>
  <c r="Q313" i="82" s="1"/>
  <c r="F313" i="82"/>
  <c r="R313" i="82"/>
  <c r="U313" i="82"/>
  <c r="V313" i="82"/>
  <c r="Y313" i="82"/>
  <c r="Z313" i="82"/>
  <c r="AA313" i="82"/>
  <c r="AB313" i="82"/>
  <c r="AD313" i="82"/>
  <c r="AE313" i="82"/>
  <c r="AF313" i="82"/>
  <c r="AI313" i="82"/>
  <c r="E314" i="82"/>
  <c r="C314" i="82" s="1"/>
  <c r="Q314" i="82" s="1"/>
  <c r="F314" i="82"/>
  <c r="R314" i="82"/>
  <c r="U314" i="82"/>
  <c r="V314" i="82"/>
  <c r="Y314" i="82"/>
  <c r="Z314" i="82"/>
  <c r="AA314" i="82"/>
  <c r="AB314" i="82"/>
  <c r="AD314" i="82"/>
  <c r="AE314" i="82"/>
  <c r="AF314" i="82"/>
  <c r="AI314" i="82"/>
  <c r="E315" i="82"/>
  <c r="C315" i="82" s="1"/>
  <c r="Q315" i="82" s="1"/>
  <c r="F315" i="82"/>
  <c r="R315" i="82"/>
  <c r="U315" i="82"/>
  <c r="V315" i="82"/>
  <c r="Y315" i="82"/>
  <c r="Z315" i="82"/>
  <c r="AA315" i="82"/>
  <c r="AB315" i="82"/>
  <c r="AD315" i="82"/>
  <c r="AE315" i="82"/>
  <c r="AF315" i="82"/>
  <c r="AI315" i="82"/>
  <c r="E316" i="82"/>
  <c r="C316" i="82" s="1"/>
  <c r="Q316" i="82" s="1"/>
  <c r="F316" i="82"/>
  <c r="R316" i="82"/>
  <c r="U316" i="82"/>
  <c r="V316" i="82"/>
  <c r="Y316" i="82"/>
  <c r="Z316" i="82"/>
  <c r="AA316" i="82"/>
  <c r="AB316" i="82"/>
  <c r="AD316" i="82"/>
  <c r="AE316" i="82"/>
  <c r="AF316" i="82"/>
  <c r="AI316" i="82"/>
  <c r="E317" i="82"/>
  <c r="C317" i="82" s="1"/>
  <c r="Q317" i="82" s="1"/>
  <c r="F317" i="82"/>
  <c r="R317" i="82"/>
  <c r="U317" i="82"/>
  <c r="V317" i="82"/>
  <c r="Y317" i="82"/>
  <c r="Z317" i="82"/>
  <c r="AA317" i="82"/>
  <c r="AB317" i="82"/>
  <c r="AD317" i="82"/>
  <c r="AE317" i="82"/>
  <c r="AF317" i="82"/>
  <c r="AI317" i="82"/>
  <c r="E318" i="82"/>
  <c r="C318" i="82" s="1"/>
  <c r="Q318" i="82" s="1"/>
  <c r="F318" i="82"/>
  <c r="R318" i="82"/>
  <c r="U318" i="82"/>
  <c r="V318" i="82"/>
  <c r="Y318" i="82"/>
  <c r="Z318" i="82"/>
  <c r="AA318" i="82"/>
  <c r="AB318" i="82"/>
  <c r="AD318" i="82"/>
  <c r="AE318" i="82"/>
  <c r="AF318" i="82"/>
  <c r="AI318" i="82"/>
  <c r="E319" i="82"/>
  <c r="C319" i="82" s="1"/>
  <c r="Q319" i="82" s="1"/>
  <c r="F319" i="82"/>
  <c r="R319" i="82"/>
  <c r="U319" i="82"/>
  <c r="V319" i="82"/>
  <c r="Y319" i="82"/>
  <c r="Z319" i="82"/>
  <c r="AA319" i="82"/>
  <c r="AB319" i="82"/>
  <c r="AD319" i="82"/>
  <c r="AE319" i="82"/>
  <c r="AF319" i="82"/>
  <c r="AI319" i="82"/>
  <c r="E320" i="82"/>
  <c r="C320" i="82" s="1"/>
  <c r="Q320" i="82" s="1"/>
  <c r="F320" i="82"/>
  <c r="R320" i="82"/>
  <c r="U320" i="82"/>
  <c r="V320" i="82"/>
  <c r="Y320" i="82"/>
  <c r="Z320" i="82"/>
  <c r="AA320" i="82"/>
  <c r="AB320" i="82"/>
  <c r="AD320" i="82"/>
  <c r="AE320" i="82"/>
  <c r="AF320" i="82"/>
  <c r="AI320" i="82"/>
  <c r="E321" i="82"/>
  <c r="C321" i="82" s="1"/>
  <c r="Q321" i="82" s="1"/>
  <c r="F321" i="82"/>
  <c r="R321" i="82"/>
  <c r="U321" i="82"/>
  <c r="V321" i="82"/>
  <c r="Y321" i="82"/>
  <c r="Z321" i="82"/>
  <c r="AA321" i="82"/>
  <c r="AB321" i="82"/>
  <c r="AD321" i="82"/>
  <c r="AE321" i="82"/>
  <c r="AF321" i="82"/>
  <c r="AI321" i="82"/>
  <c r="E322" i="82"/>
  <c r="C322" i="82" s="1"/>
  <c r="Q322" i="82" s="1"/>
  <c r="F322" i="82"/>
  <c r="R322" i="82"/>
  <c r="U322" i="82"/>
  <c r="V322" i="82"/>
  <c r="Y322" i="82"/>
  <c r="Z322" i="82"/>
  <c r="AA322" i="82"/>
  <c r="AB322" i="82"/>
  <c r="AD322" i="82"/>
  <c r="AE322" i="82"/>
  <c r="AF322" i="82"/>
  <c r="AI322" i="82"/>
  <c r="E323" i="82"/>
  <c r="C323" i="82" s="1"/>
  <c r="Q323" i="82" s="1"/>
  <c r="F323" i="82"/>
  <c r="R323" i="82"/>
  <c r="U323" i="82"/>
  <c r="V323" i="82"/>
  <c r="Y323" i="82"/>
  <c r="Z323" i="82"/>
  <c r="AA323" i="82"/>
  <c r="AB323" i="82"/>
  <c r="AD323" i="82"/>
  <c r="AE323" i="82"/>
  <c r="AF323" i="82"/>
  <c r="AI323" i="82"/>
  <c r="E324" i="82"/>
  <c r="C324" i="82" s="1"/>
  <c r="Q324" i="82" s="1"/>
  <c r="F324" i="82"/>
  <c r="R324" i="82"/>
  <c r="U324" i="82"/>
  <c r="V324" i="82"/>
  <c r="Y324" i="82"/>
  <c r="Z324" i="82"/>
  <c r="AA324" i="82"/>
  <c r="AB324" i="82"/>
  <c r="AD324" i="82"/>
  <c r="AE324" i="82"/>
  <c r="AF324" i="82"/>
  <c r="AI324" i="82"/>
  <c r="E325" i="82"/>
  <c r="C325" i="82" s="1"/>
  <c r="Q325" i="82" s="1"/>
  <c r="F325" i="82"/>
  <c r="R325" i="82"/>
  <c r="U325" i="82"/>
  <c r="V325" i="82"/>
  <c r="Y325" i="82"/>
  <c r="Z325" i="82"/>
  <c r="AA325" i="82"/>
  <c r="AB325" i="82"/>
  <c r="AD325" i="82"/>
  <c r="AE325" i="82"/>
  <c r="AF325" i="82"/>
  <c r="AI325" i="82"/>
  <c r="E326" i="82"/>
  <c r="C326" i="82" s="1"/>
  <c r="Q326" i="82" s="1"/>
  <c r="F326" i="82"/>
  <c r="R326" i="82"/>
  <c r="U326" i="82"/>
  <c r="V326" i="82"/>
  <c r="Y326" i="82"/>
  <c r="Z326" i="82"/>
  <c r="AA326" i="82"/>
  <c r="AB326" i="82"/>
  <c r="AD326" i="82"/>
  <c r="AE326" i="82"/>
  <c r="AF326" i="82"/>
  <c r="AI326" i="82"/>
  <c r="E327" i="82"/>
  <c r="C327" i="82" s="1"/>
  <c r="Q327" i="82" s="1"/>
  <c r="F327" i="82"/>
  <c r="R327" i="82"/>
  <c r="U327" i="82"/>
  <c r="V327" i="82"/>
  <c r="Y327" i="82"/>
  <c r="Z327" i="82"/>
  <c r="AA327" i="82"/>
  <c r="AB327" i="82"/>
  <c r="AD327" i="82"/>
  <c r="AE327" i="82"/>
  <c r="AF327" i="82"/>
  <c r="AI327" i="82"/>
  <c r="E328" i="82"/>
  <c r="C328" i="82" s="1"/>
  <c r="Q328" i="82" s="1"/>
  <c r="F328" i="82"/>
  <c r="R328" i="82"/>
  <c r="U328" i="82"/>
  <c r="V328" i="82"/>
  <c r="Y328" i="82"/>
  <c r="Z328" i="82"/>
  <c r="AA328" i="82"/>
  <c r="AB328" i="82"/>
  <c r="AD328" i="82"/>
  <c r="AE328" i="82"/>
  <c r="AF328" i="82"/>
  <c r="AI328" i="82"/>
  <c r="E329" i="82"/>
  <c r="C329" i="82" s="1"/>
  <c r="Q329" i="82" s="1"/>
  <c r="F329" i="82"/>
  <c r="R329" i="82"/>
  <c r="U329" i="82"/>
  <c r="V329" i="82"/>
  <c r="Y329" i="82"/>
  <c r="Z329" i="82"/>
  <c r="AA329" i="82"/>
  <c r="AB329" i="82"/>
  <c r="AD329" i="82"/>
  <c r="AE329" i="82"/>
  <c r="AF329" i="82"/>
  <c r="AI329" i="82"/>
  <c r="E330" i="82"/>
  <c r="C330" i="82" s="1"/>
  <c r="Q330" i="82" s="1"/>
  <c r="F330" i="82"/>
  <c r="R330" i="82"/>
  <c r="U330" i="82"/>
  <c r="V330" i="82"/>
  <c r="Y330" i="82"/>
  <c r="Z330" i="82"/>
  <c r="AA330" i="82"/>
  <c r="AB330" i="82"/>
  <c r="AD330" i="82"/>
  <c r="AE330" i="82"/>
  <c r="AF330" i="82"/>
  <c r="AI330" i="82"/>
  <c r="E331" i="82"/>
  <c r="C331" i="82" s="1"/>
  <c r="Q331" i="82" s="1"/>
  <c r="F331" i="82"/>
  <c r="R331" i="82"/>
  <c r="U331" i="82"/>
  <c r="V331" i="82"/>
  <c r="Y331" i="82"/>
  <c r="Z331" i="82"/>
  <c r="AA331" i="82"/>
  <c r="AB331" i="82"/>
  <c r="AD331" i="82"/>
  <c r="AE331" i="82"/>
  <c r="AF331" i="82"/>
  <c r="AI331" i="82"/>
  <c r="E332" i="82"/>
  <c r="C332" i="82" s="1"/>
  <c r="Q332" i="82" s="1"/>
  <c r="F332" i="82"/>
  <c r="R332" i="82"/>
  <c r="U332" i="82"/>
  <c r="V332" i="82"/>
  <c r="Y332" i="82"/>
  <c r="Z332" i="82"/>
  <c r="AA332" i="82"/>
  <c r="AB332" i="82"/>
  <c r="AD332" i="82"/>
  <c r="AE332" i="82"/>
  <c r="AF332" i="82"/>
  <c r="AI332" i="82"/>
  <c r="E333" i="82"/>
  <c r="C333" i="82" s="1"/>
  <c r="Q333" i="82" s="1"/>
  <c r="F333" i="82"/>
  <c r="R333" i="82"/>
  <c r="U333" i="82"/>
  <c r="V333" i="82"/>
  <c r="Y333" i="82"/>
  <c r="Z333" i="82"/>
  <c r="AA333" i="82"/>
  <c r="AB333" i="82"/>
  <c r="AD333" i="82"/>
  <c r="AE333" i="82"/>
  <c r="AF333" i="82"/>
  <c r="AI333" i="82"/>
  <c r="E334" i="82"/>
  <c r="C334" i="82" s="1"/>
  <c r="Q334" i="82" s="1"/>
  <c r="F334" i="82"/>
  <c r="R334" i="82"/>
  <c r="U334" i="82"/>
  <c r="V334" i="82"/>
  <c r="Y334" i="82"/>
  <c r="Z334" i="82"/>
  <c r="AA334" i="82"/>
  <c r="AB334" i="82"/>
  <c r="AD334" i="82"/>
  <c r="AE334" i="82"/>
  <c r="AF334" i="82"/>
  <c r="AI334" i="82"/>
  <c r="E335" i="82"/>
  <c r="C335" i="82" s="1"/>
  <c r="Q335" i="82" s="1"/>
  <c r="F335" i="82"/>
  <c r="R335" i="82"/>
  <c r="U335" i="82"/>
  <c r="V335" i="82"/>
  <c r="Y335" i="82"/>
  <c r="Z335" i="82"/>
  <c r="AA335" i="82"/>
  <c r="AB335" i="82"/>
  <c r="AD335" i="82"/>
  <c r="AE335" i="82"/>
  <c r="AF335" i="82"/>
  <c r="AI335" i="82"/>
  <c r="E336" i="82"/>
  <c r="C336" i="82" s="1"/>
  <c r="Q336" i="82" s="1"/>
  <c r="F336" i="82"/>
  <c r="R336" i="82"/>
  <c r="U336" i="82"/>
  <c r="V336" i="82"/>
  <c r="Y336" i="82"/>
  <c r="Z336" i="82"/>
  <c r="AA336" i="82"/>
  <c r="AB336" i="82"/>
  <c r="AD336" i="82"/>
  <c r="AE336" i="82"/>
  <c r="AF336" i="82"/>
  <c r="AI336" i="82"/>
  <c r="E337" i="82"/>
  <c r="C337" i="82" s="1"/>
  <c r="Q337" i="82" s="1"/>
  <c r="F337" i="82"/>
  <c r="R337" i="82"/>
  <c r="U337" i="82"/>
  <c r="V337" i="82"/>
  <c r="Y337" i="82"/>
  <c r="Z337" i="82"/>
  <c r="AA337" i="82"/>
  <c r="AB337" i="82"/>
  <c r="AD337" i="82"/>
  <c r="AE337" i="82"/>
  <c r="AF337" i="82"/>
  <c r="AI337" i="82"/>
  <c r="E338" i="82"/>
  <c r="C338" i="82" s="1"/>
  <c r="Q338" i="82" s="1"/>
  <c r="F338" i="82"/>
  <c r="R338" i="82"/>
  <c r="U338" i="82"/>
  <c r="V338" i="82"/>
  <c r="Y338" i="82"/>
  <c r="Z338" i="82"/>
  <c r="AA338" i="82"/>
  <c r="AB338" i="82"/>
  <c r="AD338" i="82"/>
  <c r="AE338" i="82"/>
  <c r="AF338" i="82"/>
  <c r="AI338" i="82"/>
  <c r="E339" i="82"/>
  <c r="C339" i="82" s="1"/>
  <c r="Q339" i="82" s="1"/>
  <c r="F339" i="82"/>
  <c r="R339" i="82"/>
  <c r="U339" i="82"/>
  <c r="V339" i="82"/>
  <c r="Y339" i="82"/>
  <c r="Z339" i="82"/>
  <c r="AA339" i="82"/>
  <c r="AB339" i="82"/>
  <c r="AD339" i="82"/>
  <c r="AE339" i="82"/>
  <c r="AF339" i="82"/>
  <c r="AI339" i="82"/>
  <c r="E340" i="82"/>
  <c r="C340" i="82" s="1"/>
  <c r="Q340" i="82" s="1"/>
  <c r="F340" i="82"/>
  <c r="R340" i="82"/>
  <c r="U340" i="82"/>
  <c r="V340" i="82"/>
  <c r="Y340" i="82"/>
  <c r="Z340" i="82"/>
  <c r="AA340" i="82"/>
  <c r="AB340" i="82"/>
  <c r="AD340" i="82"/>
  <c r="AE340" i="82"/>
  <c r="AF340" i="82"/>
  <c r="AI340" i="82"/>
  <c r="E341" i="82"/>
  <c r="C341" i="82" s="1"/>
  <c r="Q341" i="82" s="1"/>
  <c r="F341" i="82"/>
  <c r="R341" i="82"/>
  <c r="U341" i="82"/>
  <c r="V341" i="82"/>
  <c r="Y341" i="82"/>
  <c r="Z341" i="82"/>
  <c r="AA341" i="82"/>
  <c r="AB341" i="82"/>
  <c r="AD341" i="82"/>
  <c r="AE341" i="82"/>
  <c r="AF341" i="82"/>
  <c r="AI341" i="82"/>
  <c r="E342" i="82"/>
  <c r="C342" i="82" s="1"/>
  <c r="Q342" i="82" s="1"/>
  <c r="F342" i="82"/>
  <c r="R342" i="82"/>
  <c r="U342" i="82"/>
  <c r="V342" i="82"/>
  <c r="Y342" i="82"/>
  <c r="Z342" i="82"/>
  <c r="AA342" i="82"/>
  <c r="AB342" i="82"/>
  <c r="AD342" i="82"/>
  <c r="AE342" i="82"/>
  <c r="AF342" i="82"/>
  <c r="AI342" i="82"/>
  <c r="E343" i="82"/>
  <c r="C343" i="82" s="1"/>
  <c r="Q343" i="82" s="1"/>
  <c r="F343" i="82"/>
  <c r="R343" i="82"/>
  <c r="U343" i="82"/>
  <c r="V343" i="82"/>
  <c r="Y343" i="82"/>
  <c r="Z343" i="82"/>
  <c r="AA343" i="82"/>
  <c r="AB343" i="82"/>
  <c r="AD343" i="82"/>
  <c r="AE343" i="82"/>
  <c r="AF343" i="82"/>
  <c r="AI343" i="82"/>
  <c r="E344" i="82"/>
  <c r="C344" i="82" s="1"/>
  <c r="Q344" i="82" s="1"/>
  <c r="F344" i="82"/>
  <c r="R344" i="82"/>
  <c r="U344" i="82"/>
  <c r="V344" i="82"/>
  <c r="Y344" i="82"/>
  <c r="Z344" i="82"/>
  <c r="AA344" i="82"/>
  <c r="AB344" i="82"/>
  <c r="AD344" i="82"/>
  <c r="AE344" i="82"/>
  <c r="AF344" i="82"/>
  <c r="AI344" i="82"/>
  <c r="E345" i="82"/>
  <c r="C345" i="82" s="1"/>
  <c r="Q345" i="82" s="1"/>
  <c r="F345" i="82"/>
  <c r="R345" i="82"/>
  <c r="S345" i="82"/>
  <c r="U345" i="82"/>
  <c r="V345" i="82"/>
  <c r="Y345" i="82"/>
  <c r="Z345" i="82"/>
  <c r="AA345" i="82"/>
  <c r="AB345" i="82"/>
  <c r="AD345" i="82"/>
  <c r="AE345" i="82"/>
  <c r="AF345" i="82"/>
  <c r="AI345" i="82"/>
  <c r="E346" i="82"/>
  <c r="C346" i="82" s="1"/>
  <c r="Q346" i="82" s="1"/>
  <c r="F346" i="82"/>
  <c r="R346" i="82"/>
  <c r="U346" i="82"/>
  <c r="V346" i="82"/>
  <c r="Y346" i="82"/>
  <c r="Z346" i="82"/>
  <c r="AA346" i="82"/>
  <c r="AB346" i="82"/>
  <c r="AD346" i="82"/>
  <c r="AE346" i="82"/>
  <c r="AF346" i="82"/>
  <c r="AI346" i="82"/>
  <c r="E347" i="82"/>
  <c r="C347" i="82" s="1"/>
  <c r="Q347" i="82" s="1"/>
  <c r="F347" i="82"/>
  <c r="R347" i="82"/>
  <c r="U347" i="82"/>
  <c r="V347" i="82"/>
  <c r="Y347" i="82"/>
  <c r="Z347" i="82"/>
  <c r="AA347" i="82"/>
  <c r="AB347" i="82"/>
  <c r="AD347" i="82"/>
  <c r="AE347" i="82"/>
  <c r="AF347" i="82"/>
  <c r="AI347" i="82"/>
  <c r="E348" i="82"/>
  <c r="C348" i="82" s="1"/>
  <c r="Q348" i="82" s="1"/>
  <c r="F348" i="82"/>
  <c r="R348" i="82"/>
  <c r="U348" i="82"/>
  <c r="V348" i="82"/>
  <c r="Y348" i="82"/>
  <c r="Z348" i="82"/>
  <c r="AA348" i="82"/>
  <c r="AB348" i="82"/>
  <c r="AD348" i="82"/>
  <c r="AE348" i="82"/>
  <c r="AF348" i="82"/>
  <c r="AI348" i="82"/>
  <c r="E349" i="82"/>
  <c r="C349" i="82" s="1"/>
  <c r="Q349" i="82" s="1"/>
  <c r="F349" i="82"/>
  <c r="R349" i="82"/>
  <c r="U349" i="82"/>
  <c r="V349" i="82"/>
  <c r="Y349" i="82"/>
  <c r="Z349" i="82"/>
  <c r="AA349" i="82"/>
  <c r="AB349" i="82"/>
  <c r="AD349" i="82"/>
  <c r="AE349" i="82"/>
  <c r="AF349" i="82"/>
  <c r="AI349" i="82"/>
  <c r="E350" i="82"/>
  <c r="C350" i="82" s="1"/>
  <c r="Q350" i="82" s="1"/>
  <c r="F350" i="82"/>
  <c r="R350" i="82"/>
  <c r="U350" i="82"/>
  <c r="V350" i="82"/>
  <c r="Y350" i="82"/>
  <c r="Z350" i="82"/>
  <c r="AA350" i="82"/>
  <c r="AB350" i="82"/>
  <c r="AD350" i="82"/>
  <c r="AE350" i="82"/>
  <c r="AF350" i="82"/>
  <c r="AI350" i="82"/>
  <c r="E351" i="82"/>
  <c r="C351" i="82" s="1"/>
  <c r="Q351" i="82" s="1"/>
  <c r="F351" i="82"/>
  <c r="R351" i="82"/>
  <c r="U351" i="82"/>
  <c r="V351" i="82"/>
  <c r="Y351" i="82"/>
  <c r="Z351" i="82"/>
  <c r="AA351" i="82"/>
  <c r="AB351" i="82"/>
  <c r="AD351" i="82"/>
  <c r="AE351" i="82"/>
  <c r="AF351" i="82"/>
  <c r="AI351" i="82"/>
  <c r="E352" i="82"/>
  <c r="C352" i="82" s="1"/>
  <c r="Q352" i="82" s="1"/>
  <c r="F352" i="82"/>
  <c r="R352" i="82"/>
  <c r="U352" i="82"/>
  <c r="V352" i="82"/>
  <c r="Y352" i="82"/>
  <c r="Z352" i="82"/>
  <c r="AA352" i="82"/>
  <c r="AB352" i="82"/>
  <c r="AD352" i="82"/>
  <c r="AE352" i="82"/>
  <c r="AF352" i="82"/>
  <c r="AI352" i="82"/>
  <c r="E353" i="82"/>
  <c r="C353" i="82" s="1"/>
  <c r="Q353" i="82" s="1"/>
  <c r="F353" i="82"/>
  <c r="R353" i="82"/>
  <c r="U353" i="82"/>
  <c r="V353" i="82"/>
  <c r="Y353" i="82"/>
  <c r="Z353" i="82"/>
  <c r="AA353" i="82"/>
  <c r="AB353" i="82"/>
  <c r="AD353" i="82"/>
  <c r="AE353" i="82"/>
  <c r="AF353" i="82"/>
  <c r="AI353" i="82"/>
  <c r="E354" i="82"/>
  <c r="C354" i="82" s="1"/>
  <c r="Q354" i="82" s="1"/>
  <c r="F354" i="82"/>
  <c r="R354" i="82"/>
  <c r="U354" i="82"/>
  <c r="V354" i="82"/>
  <c r="Y354" i="82"/>
  <c r="Z354" i="82"/>
  <c r="AA354" i="82"/>
  <c r="AB354" i="82"/>
  <c r="AD354" i="82"/>
  <c r="AE354" i="82"/>
  <c r="AF354" i="82"/>
  <c r="AI354" i="82"/>
  <c r="E355" i="82"/>
  <c r="C355" i="82" s="1"/>
  <c r="Q355" i="82" s="1"/>
  <c r="F355" i="82"/>
  <c r="R355" i="82"/>
  <c r="U355" i="82"/>
  <c r="V355" i="82"/>
  <c r="Y355" i="82"/>
  <c r="Z355" i="82"/>
  <c r="AA355" i="82"/>
  <c r="AB355" i="82"/>
  <c r="AD355" i="82"/>
  <c r="AE355" i="82"/>
  <c r="AF355" i="82"/>
  <c r="AI355" i="82"/>
  <c r="E356" i="82"/>
  <c r="C356" i="82" s="1"/>
  <c r="Q356" i="82" s="1"/>
  <c r="F356" i="82"/>
  <c r="R356" i="82"/>
  <c r="U356" i="82"/>
  <c r="V356" i="82"/>
  <c r="Y356" i="82"/>
  <c r="Z356" i="82"/>
  <c r="AA356" i="82"/>
  <c r="AB356" i="82"/>
  <c r="AD356" i="82"/>
  <c r="AE356" i="82"/>
  <c r="AF356" i="82"/>
  <c r="AI356" i="82"/>
  <c r="E357" i="82"/>
  <c r="C357" i="82" s="1"/>
  <c r="Q357" i="82" s="1"/>
  <c r="F357" i="82"/>
  <c r="R357" i="82"/>
  <c r="U357" i="82"/>
  <c r="V357" i="82"/>
  <c r="Y357" i="82"/>
  <c r="Z357" i="82"/>
  <c r="AA357" i="82"/>
  <c r="AB357" i="82"/>
  <c r="AD357" i="82"/>
  <c r="AE357" i="82"/>
  <c r="AF357" i="82"/>
  <c r="AI357" i="82"/>
  <c r="E358" i="82"/>
  <c r="C358" i="82" s="1"/>
  <c r="Q358" i="82" s="1"/>
  <c r="F358" i="82"/>
  <c r="R358" i="82"/>
  <c r="U358" i="82"/>
  <c r="V358" i="82"/>
  <c r="Y358" i="82"/>
  <c r="Z358" i="82"/>
  <c r="AA358" i="82"/>
  <c r="AB358" i="82"/>
  <c r="AD358" i="82"/>
  <c r="AE358" i="82"/>
  <c r="AF358" i="82"/>
  <c r="AI358" i="82"/>
  <c r="E359" i="82"/>
  <c r="C359" i="82" s="1"/>
  <c r="Q359" i="82" s="1"/>
  <c r="F359" i="82"/>
  <c r="R359" i="82"/>
  <c r="U359" i="82"/>
  <c r="V359" i="82"/>
  <c r="Y359" i="82"/>
  <c r="Z359" i="82"/>
  <c r="AA359" i="82"/>
  <c r="AB359" i="82"/>
  <c r="AD359" i="82"/>
  <c r="AE359" i="82"/>
  <c r="AF359" i="82"/>
  <c r="AI359" i="82"/>
  <c r="E360" i="82"/>
  <c r="C360" i="82" s="1"/>
  <c r="Q360" i="82" s="1"/>
  <c r="F360" i="82"/>
  <c r="R360" i="82"/>
  <c r="U360" i="82"/>
  <c r="V360" i="82"/>
  <c r="Y360" i="82"/>
  <c r="Z360" i="82"/>
  <c r="AA360" i="82"/>
  <c r="AB360" i="82"/>
  <c r="AD360" i="82"/>
  <c r="AE360" i="82"/>
  <c r="AF360" i="82"/>
  <c r="AI360" i="82"/>
  <c r="E361" i="82"/>
  <c r="C361" i="82" s="1"/>
  <c r="Q361" i="82" s="1"/>
  <c r="F361" i="82"/>
  <c r="R361" i="82"/>
  <c r="U361" i="82"/>
  <c r="V361" i="82"/>
  <c r="Y361" i="82"/>
  <c r="Z361" i="82"/>
  <c r="AA361" i="82"/>
  <c r="AB361" i="82"/>
  <c r="AD361" i="82"/>
  <c r="AE361" i="82"/>
  <c r="AF361" i="82"/>
  <c r="AI361" i="82"/>
  <c r="E362" i="82"/>
  <c r="C362" i="82" s="1"/>
  <c r="Q362" i="82" s="1"/>
  <c r="F362" i="82"/>
  <c r="R362" i="82"/>
  <c r="U362" i="82"/>
  <c r="V362" i="82"/>
  <c r="Y362" i="82"/>
  <c r="Z362" i="82"/>
  <c r="AA362" i="82"/>
  <c r="AB362" i="82"/>
  <c r="AD362" i="82"/>
  <c r="AE362" i="82"/>
  <c r="AF362" i="82"/>
  <c r="AI362" i="82"/>
  <c r="E363" i="82"/>
  <c r="C363" i="82" s="1"/>
  <c r="Q363" i="82" s="1"/>
  <c r="F363" i="82"/>
  <c r="R363" i="82"/>
  <c r="U363" i="82"/>
  <c r="V363" i="82"/>
  <c r="Y363" i="82"/>
  <c r="Z363" i="82"/>
  <c r="AA363" i="82"/>
  <c r="AB363" i="82"/>
  <c r="AD363" i="82"/>
  <c r="AE363" i="82"/>
  <c r="AF363" i="82"/>
  <c r="AI363" i="82"/>
  <c r="E364" i="82"/>
  <c r="C364" i="82" s="1"/>
  <c r="Q364" i="82" s="1"/>
  <c r="F364" i="82"/>
  <c r="R364" i="82"/>
  <c r="U364" i="82"/>
  <c r="V364" i="82"/>
  <c r="Y364" i="82"/>
  <c r="Z364" i="82"/>
  <c r="AA364" i="82"/>
  <c r="AB364" i="82"/>
  <c r="AD364" i="82"/>
  <c r="AE364" i="82"/>
  <c r="AF364" i="82"/>
  <c r="AI364" i="82"/>
  <c r="E365" i="82"/>
  <c r="C365" i="82" s="1"/>
  <c r="Q365" i="82" s="1"/>
  <c r="F365" i="82"/>
  <c r="R365" i="82"/>
  <c r="U365" i="82"/>
  <c r="V365" i="82"/>
  <c r="Y365" i="82"/>
  <c r="Z365" i="82"/>
  <c r="AA365" i="82"/>
  <c r="AB365" i="82"/>
  <c r="AD365" i="82"/>
  <c r="AE365" i="82"/>
  <c r="AF365" i="82"/>
  <c r="AI365" i="82"/>
  <c r="E366" i="82"/>
  <c r="C366" i="82" s="1"/>
  <c r="Q366" i="82" s="1"/>
  <c r="F366" i="82"/>
  <c r="R366" i="82"/>
  <c r="U366" i="82"/>
  <c r="V366" i="82"/>
  <c r="Y366" i="82"/>
  <c r="Z366" i="82"/>
  <c r="AA366" i="82"/>
  <c r="AB366" i="82"/>
  <c r="AD366" i="82"/>
  <c r="AE366" i="82"/>
  <c r="AF366" i="82"/>
  <c r="AI366" i="82"/>
  <c r="E367" i="82"/>
  <c r="C367" i="82" s="1"/>
  <c r="Q367" i="82" s="1"/>
  <c r="F367" i="82"/>
  <c r="R367" i="82"/>
  <c r="U367" i="82"/>
  <c r="V367" i="82"/>
  <c r="Y367" i="82"/>
  <c r="Z367" i="82"/>
  <c r="AA367" i="82"/>
  <c r="AB367" i="82"/>
  <c r="AD367" i="82"/>
  <c r="AE367" i="82"/>
  <c r="AF367" i="82"/>
  <c r="AI367" i="82"/>
  <c r="E368" i="82"/>
  <c r="C368" i="82" s="1"/>
  <c r="Q368" i="82" s="1"/>
  <c r="F368" i="82"/>
  <c r="R368" i="82"/>
  <c r="U368" i="82"/>
  <c r="V368" i="82"/>
  <c r="Y368" i="82"/>
  <c r="Z368" i="82"/>
  <c r="AA368" i="82"/>
  <c r="AB368" i="82"/>
  <c r="AD368" i="82"/>
  <c r="AE368" i="82"/>
  <c r="AF368" i="82"/>
  <c r="AI368" i="82"/>
  <c r="E369" i="82"/>
  <c r="C369" i="82" s="1"/>
  <c r="Q369" i="82" s="1"/>
  <c r="F369" i="82"/>
  <c r="R369" i="82"/>
  <c r="U369" i="82"/>
  <c r="V369" i="82"/>
  <c r="Y369" i="82"/>
  <c r="Z369" i="82"/>
  <c r="AA369" i="82"/>
  <c r="AB369" i="82"/>
  <c r="AD369" i="82"/>
  <c r="AE369" i="82"/>
  <c r="AF369" i="82"/>
  <c r="AI369" i="82"/>
  <c r="E370" i="82"/>
  <c r="C370" i="82" s="1"/>
  <c r="Q370" i="82" s="1"/>
  <c r="F370" i="82"/>
  <c r="R370" i="82"/>
  <c r="U370" i="82"/>
  <c r="V370" i="82"/>
  <c r="Y370" i="82"/>
  <c r="Z370" i="82"/>
  <c r="AA370" i="82"/>
  <c r="AB370" i="82"/>
  <c r="AD370" i="82"/>
  <c r="AE370" i="82"/>
  <c r="AF370" i="82"/>
  <c r="AI370" i="82"/>
  <c r="E371" i="82"/>
  <c r="C371" i="82" s="1"/>
  <c r="Q371" i="82" s="1"/>
  <c r="F371" i="82"/>
  <c r="R371" i="82"/>
  <c r="U371" i="82"/>
  <c r="V371" i="82"/>
  <c r="Y371" i="82"/>
  <c r="Z371" i="82"/>
  <c r="AA371" i="82"/>
  <c r="AB371" i="82"/>
  <c r="AD371" i="82"/>
  <c r="AE371" i="82"/>
  <c r="AF371" i="82"/>
  <c r="AI371" i="82"/>
  <c r="E372" i="82"/>
  <c r="C372" i="82" s="1"/>
  <c r="Q372" i="82" s="1"/>
  <c r="F372" i="82"/>
  <c r="R372" i="82"/>
  <c r="U372" i="82"/>
  <c r="V372" i="82"/>
  <c r="Y372" i="82"/>
  <c r="Z372" i="82"/>
  <c r="AA372" i="82"/>
  <c r="AB372" i="82"/>
  <c r="AD372" i="82"/>
  <c r="AE372" i="82"/>
  <c r="AF372" i="82"/>
  <c r="AI372" i="82"/>
  <c r="E373" i="82"/>
  <c r="C373" i="82" s="1"/>
  <c r="Q373" i="82" s="1"/>
  <c r="F373" i="82"/>
  <c r="R373" i="82"/>
  <c r="U373" i="82"/>
  <c r="V373" i="82"/>
  <c r="Y373" i="82"/>
  <c r="Z373" i="82"/>
  <c r="AA373" i="82"/>
  <c r="AB373" i="82"/>
  <c r="AD373" i="82"/>
  <c r="AE373" i="82"/>
  <c r="AF373" i="82"/>
  <c r="AI373" i="82"/>
  <c r="E374" i="82"/>
  <c r="C374" i="82" s="1"/>
  <c r="Q374" i="82" s="1"/>
  <c r="F374" i="82"/>
  <c r="R374" i="82"/>
  <c r="U374" i="82"/>
  <c r="V374" i="82"/>
  <c r="Y374" i="82"/>
  <c r="Z374" i="82"/>
  <c r="AA374" i="82"/>
  <c r="AB374" i="82"/>
  <c r="AD374" i="82"/>
  <c r="AE374" i="82"/>
  <c r="AF374" i="82"/>
  <c r="AI374" i="82"/>
  <c r="E375" i="82"/>
  <c r="C375" i="82" s="1"/>
  <c r="Q375" i="82" s="1"/>
  <c r="F375" i="82"/>
  <c r="R375" i="82"/>
  <c r="U375" i="82"/>
  <c r="V375" i="82"/>
  <c r="Y375" i="82"/>
  <c r="Z375" i="82"/>
  <c r="AA375" i="82"/>
  <c r="AB375" i="82"/>
  <c r="AD375" i="82"/>
  <c r="AE375" i="82"/>
  <c r="AF375" i="82"/>
  <c r="AI375" i="82"/>
  <c r="E376" i="82"/>
  <c r="C376" i="82" s="1"/>
  <c r="Q376" i="82" s="1"/>
  <c r="F376" i="82"/>
  <c r="R376" i="82"/>
  <c r="U376" i="82"/>
  <c r="V376" i="82"/>
  <c r="Y376" i="82"/>
  <c r="Z376" i="82"/>
  <c r="AA376" i="82"/>
  <c r="AB376" i="82"/>
  <c r="AD376" i="82"/>
  <c r="AE376" i="82"/>
  <c r="AF376" i="82"/>
  <c r="AI376" i="82"/>
  <c r="E377" i="82"/>
  <c r="C377" i="82" s="1"/>
  <c r="Q377" i="82" s="1"/>
  <c r="F377" i="82"/>
  <c r="R377" i="82"/>
  <c r="U377" i="82"/>
  <c r="V377" i="82"/>
  <c r="Y377" i="82"/>
  <c r="Z377" i="82"/>
  <c r="AA377" i="82"/>
  <c r="AB377" i="82"/>
  <c r="AD377" i="82"/>
  <c r="AE377" i="82"/>
  <c r="AF377" i="82"/>
  <c r="AI377" i="82"/>
  <c r="E378" i="82"/>
  <c r="C378" i="82" s="1"/>
  <c r="Q378" i="82" s="1"/>
  <c r="F378" i="82"/>
  <c r="R378" i="82"/>
  <c r="U378" i="82"/>
  <c r="V378" i="82"/>
  <c r="Y378" i="82"/>
  <c r="Z378" i="82"/>
  <c r="AA378" i="82"/>
  <c r="AB378" i="82"/>
  <c r="AD378" i="82"/>
  <c r="AE378" i="82"/>
  <c r="AF378" i="82"/>
  <c r="AI378" i="82"/>
  <c r="E379" i="82"/>
  <c r="C379" i="82" s="1"/>
  <c r="Q379" i="82" s="1"/>
  <c r="F379" i="82"/>
  <c r="R379" i="82"/>
  <c r="U379" i="82"/>
  <c r="V379" i="82"/>
  <c r="Y379" i="82"/>
  <c r="Z379" i="82"/>
  <c r="AA379" i="82"/>
  <c r="AB379" i="82"/>
  <c r="AD379" i="82"/>
  <c r="AE379" i="82"/>
  <c r="AF379" i="82"/>
  <c r="AI379" i="82"/>
  <c r="E380" i="82"/>
  <c r="C380" i="82" s="1"/>
  <c r="Q380" i="82" s="1"/>
  <c r="F380" i="82"/>
  <c r="R380" i="82"/>
  <c r="U380" i="82"/>
  <c r="V380" i="82"/>
  <c r="Y380" i="82"/>
  <c r="Z380" i="82"/>
  <c r="AA380" i="82"/>
  <c r="AB380" i="82"/>
  <c r="AD380" i="82"/>
  <c r="AE380" i="82"/>
  <c r="AF380" i="82"/>
  <c r="AI380" i="82"/>
  <c r="E381" i="82"/>
  <c r="C381" i="82" s="1"/>
  <c r="Q381" i="82" s="1"/>
  <c r="F381" i="82"/>
  <c r="R381" i="82"/>
  <c r="U381" i="82"/>
  <c r="V381" i="82"/>
  <c r="Y381" i="82"/>
  <c r="Z381" i="82"/>
  <c r="AA381" i="82"/>
  <c r="AB381" i="82"/>
  <c r="AD381" i="82"/>
  <c r="AE381" i="82"/>
  <c r="AF381" i="82"/>
  <c r="AI381" i="82"/>
  <c r="E382" i="82"/>
  <c r="C382" i="82" s="1"/>
  <c r="Q382" i="82" s="1"/>
  <c r="F382" i="82"/>
  <c r="R382" i="82"/>
  <c r="U382" i="82"/>
  <c r="V382" i="82"/>
  <c r="Y382" i="82"/>
  <c r="Z382" i="82"/>
  <c r="AA382" i="82"/>
  <c r="AB382" i="82"/>
  <c r="AD382" i="82"/>
  <c r="AE382" i="82"/>
  <c r="AF382" i="82"/>
  <c r="AI382" i="82"/>
  <c r="E383" i="82"/>
  <c r="C383" i="82" s="1"/>
  <c r="Q383" i="82" s="1"/>
  <c r="F383" i="82"/>
  <c r="R383" i="82"/>
  <c r="U383" i="82"/>
  <c r="V383" i="82"/>
  <c r="Y383" i="82"/>
  <c r="Z383" i="82"/>
  <c r="AA383" i="82"/>
  <c r="AB383" i="82"/>
  <c r="AD383" i="82"/>
  <c r="AE383" i="82"/>
  <c r="AF383" i="82"/>
  <c r="AI383" i="82"/>
  <c r="E384" i="82"/>
  <c r="C384" i="82" s="1"/>
  <c r="Q384" i="82" s="1"/>
  <c r="F384" i="82"/>
  <c r="R384" i="82"/>
  <c r="U384" i="82"/>
  <c r="V384" i="82"/>
  <c r="Y384" i="82"/>
  <c r="Z384" i="82"/>
  <c r="AA384" i="82"/>
  <c r="AB384" i="82"/>
  <c r="AD384" i="82"/>
  <c r="AE384" i="82"/>
  <c r="AF384" i="82"/>
  <c r="AI384" i="82"/>
  <c r="E385" i="82"/>
  <c r="C385" i="82" s="1"/>
  <c r="Q385" i="82" s="1"/>
  <c r="F385" i="82"/>
  <c r="R385" i="82"/>
  <c r="U385" i="82"/>
  <c r="V385" i="82"/>
  <c r="Y385" i="82"/>
  <c r="Z385" i="82"/>
  <c r="AA385" i="82"/>
  <c r="AB385" i="82"/>
  <c r="AD385" i="82"/>
  <c r="AE385" i="82"/>
  <c r="AF385" i="82"/>
  <c r="AI385" i="82"/>
  <c r="E386" i="82"/>
  <c r="C386" i="82" s="1"/>
  <c r="Q386" i="82" s="1"/>
  <c r="F386" i="82"/>
  <c r="R386" i="82"/>
  <c r="U386" i="82"/>
  <c r="V386" i="82"/>
  <c r="Y386" i="82"/>
  <c r="Z386" i="82"/>
  <c r="AA386" i="82"/>
  <c r="AB386" i="82"/>
  <c r="AD386" i="82"/>
  <c r="AE386" i="82"/>
  <c r="AF386" i="82"/>
  <c r="AI386" i="82"/>
  <c r="E387" i="82"/>
  <c r="C387" i="82" s="1"/>
  <c r="Q387" i="82" s="1"/>
  <c r="F387" i="82"/>
  <c r="R387" i="82"/>
  <c r="U387" i="82"/>
  <c r="V387" i="82"/>
  <c r="Y387" i="82"/>
  <c r="Z387" i="82"/>
  <c r="AA387" i="82"/>
  <c r="AB387" i="82"/>
  <c r="AD387" i="82"/>
  <c r="AE387" i="82"/>
  <c r="AF387" i="82"/>
  <c r="AI387" i="82"/>
  <c r="E388" i="82"/>
  <c r="C388" i="82" s="1"/>
  <c r="Q388" i="82" s="1"/>
  <c r="F388" i="82"/>
  <c r="R388" i="82"/>
  <c r="U388" i="82"/>
  <c r="V388" i="82"/>
  <c r="Y388" i="82"/>
  <c r="Z388" i="82"/>
  <c r="AA388" i="82"/>
  <c r="AB388" i="82"/>
  <c r="AD388" i="82"/>
  <c r="AE388" i="82"/>
  <c r="AF388" i="82"/>
  <c r="AI388" i="82"/>
  <c r="E389" i="82"/>
  <c r="C389" i="82" s="1"/>
  <c r="Q389" i="82" s="1"/>
  <c r="F389" i="82"/>
  <c r="R389" i="82"/>
  <c r="U389" i="82"/>
  <c r="V389" i="82"/>
  <c r="Y389" i="82"/>
  <c r="Z389" i="82"/>
  <c r="AA389" i="82"/>
  <c r="AB389" i="82"/>
  <c r="AD389" i="82"/>
  <c r="AE389" i="82"/>
  <c r="AF389" i="82"/>
  <c r="AI389" i="82"/>
  <c r="E390" i="82"/>
  <c r="C390" i="82" s="1"/>
  <c r="Q390" i="82" s="1"/>
  <c r="F390" i="82"/>
  <c r="R390" i="82"/>
  <c r="U390" i="82"/>
  <c r="V390" i="82"/>
  <c r="Y390" i="82"/>
  <c r="Z390" i="82"/>
  <c r="AA390" i="82"/>
  <c r="AB390" i="82"/>
  <c r="AD390" i="82"/>
  <c r="AE390" i="82"/>
  <c r="AF390" i="82"/>
  <c r="AI390" i="82"/>
  <c r="E391" i="82"/>
  <c r="C391" i="82" s="1"/>
  <c r="Q391" i="82" s="1"/>
  <c r="F391" i="82"/>
  <c r="R391" i="82"/>
  <c r="U391" i="82"/>
  <c r="V391" i="82"/>
  <c r="Y391" i="82"/>
  <c r="Z391" i="82"/>
  <c r="AA391" i="82"/>
  <c r="AB391" i="82"/>
  <c r="AD391" i="82"/>
  <c r="AE391" i="82"/>
  <c r="AF391" i="82"/>
  <c r="AI391" i="82"/>
  <c r="E392" i="82"/>
  <c r="C392" i="82" s="1"/>
  <c r="Q392" i="82" s="1"/>
  <c r="F392" i="82"/>
  <c r="R392" i="82"/>
  <c r="U392" i="82"/>
  <c r="V392" i="82"/>
  <c r="Y392" i="82"/>
  <c r="Z392" i="82"/>
  <c r="AA392" i="82"/>
  <c r="AB392" i="82"/>
  <c r="AD392" i="82"/>
  <c r="AE392" i="82"/>
  <c r="AF392" i="82"/>
  <c r="AI392" i="82"/>
  <c r="E393" i="82"/>
  <c r="C393" i="82" s="1"/>
  <c r="Q393" i="82" s="1"/>
  <c r="F393" i="82"/>
  <c r="R393" i="82"/>
  <c r="U393" i="82"/>
  <c r="V393" i="82"/>
  <c r="Y393" i="82"/>
  <c r="Z393" i="82"/>
  <c r="AA393" i="82"/>
  <c r="AB393" i="82"/>
  <c r="AD393" i="82"/>
  <c r="AE393" i="82"/>
  <c r="AF393" i="82"/>
  <c r="AI393" i="82"/>
  <c r="E394" i="82"/>
  <c r="C394" i="82" s="1"/>
  <c r="Q394" i="82" s="1"/>
  <c r="F394" i="82"/>
  <c r="R394" i="82"/>
  <c r="U394" i="82"/>
  <c r="V394" i="82"/>
  <c r="Y394" i="82"/>
  <c r="Z394" i="82"/>
  <c r="AA394" i="82"/>
  <c r="AB394" i="82"/>
  <c r="AD394" i="82"/>
  <c r="AE394" i="82"/>
  <c r="AF394" i="82"/>
  <c r="AI394" i="82"/>
  <c r="E395" i="82"/>
  <c r="C395" i="82" s="1"/>
  <c r="Q395" i="82" s="1"/>
  <c r="F395" i="82"/>
  <c r="R395" i="82"/>
  <c r="U395" i="82"/>
  <c r="V395" i="82"/>
  <c r="Y395" i="82"/>
  <c r="Z395" i="82"/>
  <c r="AA395" i="82"/>
  <c r="AB395" i="82"/>
  <c r="AD395" i="82"/>
  <c r="AE395" i="82"/>
  <c r="AF395" i="82"/>
  <c r="AI395" i="82"/>
  <c r="E396" i="82"/>
  <c r="C396" i="82" s="1"/>
  <c r="Q396" i="82" s="1"/>
  <c r="F396" i="82"/>
  <c r="R396" i="82"/>
  <c r="U396" i="82"/>
  <c r="V396" i="82"/>
  <c r="Y396" i="82"/>
  <c r="Z396" i="82"/>
  <c r="AA396" i="82"/>
  <c r="AB396" i="82"/>
  <c r="AD396" i="82"/>
  <c r="AE396" i="82"/>
  <c r="AF396" i="82"/>
  <c r="AI396" i="82"/>
  <c r="E397" i="82"/>
  <c r="C397" i="82" s="1"/>
  <c r="Q397" i="82" s="1"/>
  <c r="F397" i="82"/>
  <c r="R397" i="82"/>
  <c r="U397" i="82"/>
  <c r="V397" i="82"/>
  <c r="Y397" i="82"/>
  <c r="Z397" i="82"/>
  <c r="AA397" i="82"/>
  <c r="AB397" i="82"/>
  <c r="AD397" i="82"/>
  <c r="AE397" i="82"/>
  <c r="AF397" i="82"/>
  <c r="AI397" i="82"/>
  <c r="E398" i="82"/>
  <c r="C398" i="82" s="1"/>
  <c r="Q398" i="82" s="1"/>
  <c r="F398" i="82"/>
  <c r="R398" i="82"/>
  <c r="U398" i="82"/>
  <c r="V398" i="82"/>
  <c r="Y398" i="82"/>
  <c r="Z398" i="82"/>
  <c r="AA398" i="82"/>
  <c r="AB398" i="82"/>
  <c r="AD398" i="82"/>
  <c r="AE398" i="82"/>
  <c r="AF398" i="82"/>
  <c r="AI398" i="82"/>
  <c r="E399" i="82"/>
  <c r="C399" i="82" s="1"/>
  <c r="Q399" i="82" s="1"/>
  <c r="F399" i="82"/>
  <c r="R399" i="82"/>
  <c r="U399" i="82"/>
  <c r="V399" i="82"/>
  <c r="Y399" i="82"/>
  <c r="Z399" i="82"/>
  <c r="AA399" i="82"/>
  <c r="AB399" i="82"/>
  <c r="AD399" i="82"/>
  <c r="AE399" i="82"/>
  <c r="AF399" i="82"/>
  <c r="AI399" i="82"/>
  <c r="E400" i="82"/>
  <c r="C400" i="82" s="1"/>
  <c r="Q400" i="82" s="1"/>
  <c r="F400" i="82"/>
  <c r="R400" i="82"/>
  <c r="U400" i="82"/>
  <c r="V400" i="82"/>
  <c r="Y400" i="82"/>
  <c r="Z400" i="82"/>
  <c r="AA400" i="82"/>
  <c r="AB400" i="82"/>
  <c r="AD400" i="82"/>
  <c r="AE400" i="82"/>
  <c r="AF400" i="82"/>
  <c r="AI400" i="82"/>
  <c r="E401" i="82"/>
  <c r="C401" i="82" s="1"/>
  <c r="Q401" i="82" s="1"/>
  <c r="F401" i="82"/>
  <c r="R401" i="82"/>
  <c r="U401" i="82"/>
  <c r="V401" i="82"/>
  <c r="Y401" i="82"/>
  <c r="Z401" i="82"/>
  <c r="AA401" i="82"/>
  <c r="AB401" i="82"/>
  <c r="AD401" i="82"/>
  <c r="AE401" i="82"/>
  <c r="AF401" i="82"/>
  <c r="AI401" i="82"/>
  <c r="E402" i="82"/>
  <c r="C402" i="82" s="1"/>
  <c r="Q402" i="82" s="1"/>
  <c r="F402" i="82"/>
  <c r="R402" i="82"/>
  <c r="U402" i="82"/>
  <c r="V402" i="82"/>
  <c r="Y402" i="82"/>
  <c r="Z402" i="82"/>
  <c r="AA402" i="82"/>
  <c r="AB402" i="82"/>
  <c r="AD402" i="82"/>
  <c r="AE402" i="82"/>
  <c r="AF402" i="82"/>
  <c r="AI402" i="82"/>
  <c r="E403" i="82"/>
  <c r="C403" i="82" s="1"/>
  <c r="Q403" i="82" s="1"/>
  <c r="F403" i="82"/>
  <c r="R403" i="82"/>
  <c r="U403" i="82"/>
  <c r="V403" i="82"/>
  <c r="Y403" i="82"/>
  <c r="Z403" i="82"/>
  <c r="AA403" i="82"/>
  <c r="AB403" i="82"/>
  <c r="AD403" i="82"/>
  <c r="AE403" i="82"/>
  <c r="AF403" i="82"/>
  <c r="AI403" i="82"/>
  <c r="E404" i="82"/>
  <c r="C404" i="82" s="1"/>
  <c r="Q404" i="82" s="1"/>
  <c r="F404" i="82"/>
  <c r="R404" i="82"/>
  <c r="U404" i="82"/>
  <c r="V404" i="82"/>
  <c r="Y404" i="82"/>
  <c r="Z404" i="82"/>
  <c r="AA404" i="82"/>
  <c r="AB404" i="82"/>
  <c r="AD404" i="82"/>
  <c r="AE404" i="82"/>
  <c r="AF404" i="82"/>
  <c r="AI404" i="82"/>
  <c r="E405" i="82"/>
  <c r="C405" i="82" s="1"/>
  <c r="Q405" i="82" s="1"/>
  <c r="F405" i="82"/>
  <c r="R405" i="82"/>
  <c r="U405" i="82"/>
  <c r="V405" i="82"/>
  <c r="Y405" i="82"/>
  <c r="Z405" i="82"/>
  <c r="AA405" i="82"/>
  <c r="AB405" i="82"/>
  <c r="AD405" i="82"/>
  <c r="AE405" i="82"/>
  <c r="AF405" i="82"/>
  <c r="AI405" i="82"/>
  <c r="E406" i="82"/>
  <c r="C406" i="82" s="1"/>
  <c r="Q406" i="82" s="1"/>
  <c r="F406" i="82"/>
  <c r="R406" i="82"/>
  <c r="U406" i="82"/>
  <c r="V406" i="82"/>
  <c r="Y406" i="82"/>
  <c r="Z406" i="82"/>
  <c r="AA406" i="82"/>
  <c r="AB406" i="82"/>
  <c r="AD406" i="82"/>
  <c r="AE406" i="82"/>
  <c r="AF406" i="82"/>
  <c r="AI406" i="82"/>
  <c r="E407" i="82"/>
  <c r="C407" i="82" s="1"/>
  <c r="Q407" i="82" s="1"/>
  <c r="F407" i="82"/>
  <c r="R407" i="82"/>
  <c r="U407" i="82"/>
  <c r="V407" i="82"/>
  <c r="Y407" i="82"/>
  <c r="Z407" i="82"/>
  <c r="AA407" i="82"/>
  <c r="AB407" i="82"/>
  <c r="AD407" i="82"/>
  <c r="AE407" i="82"/>
  <c r="AF407" i="82"/>
  <c r="AI407" i="82"/>
  <c r="E408" i="82"/>
  <c r="C408" i="82" s="1"/>
  <c r="Q408" i="82" s="1"/>
  <c r="F408" i="82"/>
  <c r="R408" i="82"/>
  <c r="U408" i="82"/>
  <c r="V408" i="82"/>
  <c r="Y408" i="82"/>
  <c r="Z408" i="82"/>
  <c r="AA408" i="82"/>
  <c r="AB408" i="82"/>
  <c r="AD408" i="82"/>
  <c r="AE408" i="82"/>
  <c r="AF408" i="82"/>
  <c r="AI408" i="82"/>
  <c r="E409" i="82"/>
  <c r="C409" i="82" s="1"/>
  <c r="Q409" i="82" s="1"/>
  <c r="F409" i="82"/>
  <c r="R409" i="82"/>
  <c r="U409" i="82"/>
  <c r="V409" i="82"/>
  <c r="Y409" i="82"/>
  <c r="Z409" i="82"/>
  <c r="AA409" i="82"/>
  <c r="AB409" i="82"/>
  <c r="AD409" i="82"/>
  <c r="AE409" i="82"/>
  <c r="AF409" i="82"/>
  <c r="AI409" i="82"/>
  <c r="E410" i="82"/>
  <c r="C410" i="82" s="1"/>
  <c r="Q410" i="82" s="1"/>
  <c r="F410" i="82"/>
  <c r="R410" i="82"/>
  <c r="U410" i="82"/>
  <c r="V410" i="82"/>
  <c r="Y410" i="82"/>
  <c r="Z410" i="82"/>
  <c r="AA410" i="82"/>
  <c r="AB410" i="82"/>
  <c r="AD410" i="82"/>
  <c r="AE410" i="82"/>
  <c r="AF410" i="82"/>
  <c r="AI410" i="82"/>
  <c r="E411" i="82"/>
  <c r="C411" i="82" s="1"/>
  <c r="Q411" i="82" s="1"/>
  <c r="F411" i="82"/>
  <c r="R411" i="82"/>
  <c r="U411" i="82"/>
  <c r="V411" i="82"/>
  <c r="Y411" i="82"/>
  <c r="Z411" i="82"/>
  <c r="AA411" i="82"/>
  <c r="AB411" i="82"/>
  <c r="AD411" i="82"/>
  <c r="AE411" i="82"/>
  <c r="AF411" i="82"/>
  <c r="AI411" i="82"/>
  <c r="E412" i="82"/>
  <c r="C412" i="82" s="1"/>
  <c r="Q412" i="82" s="1"/>
  <c r="F412" i="82"/>
  <c r="R412" i="82"/>
  <c r="U412" i="82"/>
  <c r="V412" i="82"/>
  <c r="Y412" i="82"/>
  <c r="Z412" i="82"/>
  <c r="AA412" i="82"/>
  <c r="AB412" i="82"/>
  <c r="AD412" i="82"/>
  <c r="AE412" i="82"/>
  <c r="AF412" i="82"/>
  <c r="AI412" i="82"/>
  <c r="E413" i="82"/>
  <c r="C413" i="82" s="1"/>
  <c r="Q413" i="82" s="1"/>
  <c r="F413" i="82"/>
  <c r="R413" i="82"/>
  <c r="U413" i="82"/>
  <c r="V413" i="82"/>
  <c r="Y413" i="82"/>
  <c r="Z413" i="82"/>
  <c r="AA413" i="82"/>
  <c r="AB413" i="82"/>
  <c r="AD413" i="82"/>
  <c r="AE413" i="82"/>
  <c r="AF413" i="82"/>
  <c r="AI413" i="82"/>
  <c r="E414" i="82"/>
  <c r="C414" i="82" s="1"/>
  <c r="Q414" i="82" s="1"/>
  <c r="F414" i="82"/>
  <c r="R414" i="82"/>
  <c r="U414" i="82"/>
  <c r="V414" i="82"/>
  <c r="Y414" i="82"/>
  <c r="Z414" i="82"/>
  <c r="AA414" i="82"/>
  <c r="AB414" i="82"/>
  <c r="AD414" i="82"/>
  <c r="AE414" i="82"/>
  <c r="AF414" i="82"/>
  <c r="AI414" i="82"/>
  <c r="E415" i="82"/>
  <c r="C415" i="82" s="1"/>
  <c r="Q415" i="82" s="1"/>
  <c r="F415" i="82"/>
  <c r="R415" i="82"/>
  <c r="U415" i="82"/>
  <c r="V415" i="82"/>
  <c r="Y415" i="82"/>
  <c r="Z415" i="82"/>
  <c r="AA415" i="82"/>
  <c r="AB415" i="82"/>
  <c r="AD415" i="82"/>
  <c r="AE415" i="82"/>
  <c r="AF415" i="82"/>
  <c r="AI415" i="82"/>
  <c r="E416" i="82"/>
  <c r="C416" i="82" s="1"/>
  <c r="Q416" i="82" s="1"/>
  <c r="F416" i="82"/>
  <c r="R416" i="82"/>
  <c r="U416" i="82"/>
  <c r="V416" i="82"/>
  <c r="Y416" i="82"/>
  <c r="Z416" i="82"/>
  <c r="AA416" i="82"/>
  <c r="AB416" i="82"/>
  <c r="AD416" i="82"/>
  <c r="AE416" i="82"/>
  <c r="AF416" i="82"/>
  <c r="AI416" i="82"/>
  <c r="E417" i="82"/>
  <c r="C417" i="82" s="1"/>
  <c r="Q417" i="82" s="1"/>
  <c r="F417" i="82"/>
  <c r="R417" i="82"/>
  <c r="U417" i="82"/>
  <c r="V417" i="82"/>
  <c r="Y417" i="82"/>
  <c r="Z417" i="82"/>
  <c r="AA417" i="82"/>
  <c r="AB417" i="82"/>
  <c r="AD417" i="82"/>
  <c r="AE417" i="82"/>
  <c r="AF417" i="82"/>
  <c r="AI417" i="82"/>
  <c r="E418" i="82"/>
  <c r="C418" i="82" s="1"/>
  <c r="Q418" i="82" s="1"/>
  <c r="F418" i="82"/>
  <c r="R418" i="82"/>
  <c r="U418" i="82"/>
  <c r="V418" i="82"/>
  <c r="Y418" i="82"/>
  <c r="Z418" i="82"/>
  <c r="AA418" i="82"/>
  <c r="AB418" i="82"/>
  <c r="AD418" i="82"/>
  <c r="AE418" i="82"/>
  <c r="AF418" i="82"/>
  <c r="AI418" i="82"/>
  <c r="E419" i="82"/>
  <c r="C419" i="82" s="1"/>
  <c r="Q419" i="82" s="1"/>
  <c r="F419" i="82"/>
  <c r="R419" i="82"/>
  <c r="U419" i="82"/>
  <c r="V419" i="82"/>
  <c r="Y419" i="82"/>
  <c r="Z419" i="82"/>
  <c r="AA419" i="82"/>
  <c r="AB419" i="82"/>
  <c r="AD419" i="82"/>
  <c r="AE419" i="82"/>
  <c r="AF419" i="82"/>
  <c r="AI419" i="82"/>
  <c r="E420" i="82"/>
  <c r="C420" i="82" s="1"/>
  <c r="Q420" i="82" s="1"/>
  <c r="F420" i="82"/>
  <c r="R420" i="82"/>
  <c r="U420" i="82"/>
  <c r="V420" i="82"/>
  <c r="Y420" i="82"/>
  <c r="Z420" i="82"/>
  <c r="AA420" i="82"/>
  <c r="AB420" i="82"/>
  <c r="AD420" i="82"/>
  <c r="AE420" i="82"/>
  <c r="AF420" i="82"/>
  <c r="AI420" i="82"/>
  <c r="E421" i="82"/>
  <c r="C421" i="82" s="1"/>
  <c r="Q421" i="82" s="1"/>
  <c r="F421" i="82"/>
  <c r="R421" i="82"/>
  <c r="U421" i="82"/>
  <c r="V421" i="82"/>
  <c r="Y421" i="82"/>
  <c r="Z421" i="82"/>
  <c r="AA421" i="82"/>
  <c r="AB421" i="82"/>
  <c r="AD421" i="82"/>
  <c r="AE421" i="82"/>
  <c r="AF421" i="82"/>
  <c r="AI421" i="82"/>
  <c r="E422" i="82"/>
  <c r="C422" i="82" s="1"/>
  <c r="Q422" i="82" s="1"/>
  <c r="F422" i="82"/>
  <c r="R422" i="82"/>
  <c r="U422" i="82"/>
  <c r="V422" i="82"/>
  <c r="Y422" i="82"/>
  <c r="Z422" i="82"/>
  <c r="AA422" i="82"/>
  <c r="AB422" i="82"/>
  <c r="AD422" i="82"/>
  <c r="AE422" i="82"/>
  <c r="AF422" i="82"/>
  <c r="AI422" i="82"/>
  <c r="E423" i="82"/>
  <c r="C423" i="82" s="1"/>
  <c r="Q423" i="82" s="1"/>
  <c r="F423" i="82"/>
  <c r="R423" i="82"/>
  <c r="U423" i="82"/>
  <c r="V423" i="82"/>
  <c r="Y423" i="82"/>
  <c r="Z423" i="82"/>
  <c r="AA423" i="82"/>
  <c r="AB423" i="82"/>
  <c r="AD423" i="82"/>
  <c r="AE423" i="82"/>
  <c r="AF423" i="82"/>
  <c r="AI423" i="82"/>
  <c r="E424" i="82"/>
  <c r="C424" i="82" s="1"/>
  <c r="Q424" i="82" s="1"/>
  <c r="F424" i="82"/>
  <c r="R424" i="82"/>
  <c r="U424" i="82"/>
  <c r="V424" i="82"/>
  <c r="Y424" i="82"/>
  <c r="Z424" i="82"/>
  <c r="AA424" i="82"/>
  <c r="AB424" i="82"/>
  <c r="AD424" i="82"/>
  <c r="AE424" i="82"/>
  <c r="AF424" i="82"/>
  <c r="AI424" i="82"/>
  <c r="E425" i="82"/>
  <c r="C425" i="82" s="1"/>
  <c r="Q425" i="82" s="1"/>
  <c r="F425" i="82"/>
  <c r="R425" i="82"/>
  <c r="U425" i="82"/>
  <c r="V425" i="82"/>
  <c r="Y425" i="82"/>
  <c r="Z425" i="82"/>
  <c r="AA425" i="82"/>
  <c r="AB425" i="82"/>
  <c r="AD425" i="82"/>
  <c r="AE425" i="82"/>
  <c r="AF425" i="82"/>
  <c r="AI425" i="82"/>
  <c r="E426" i="82"/>
  <c r="C426" i="82" s="1"/>
  <c r="Q426" i="82" s="1"/>
  <c r="F426" i="82"/>
  <c r="R426" i="82"/>
  <c r="U426" i="82"/>
  <c r="V426" i="82"/>
  <c r="Y426" i="82"/>
  <c r="Z426" i="82"/>
  <c r="AA426" i="82"/>
  <c r="AB426" i="82"/>
  <c r="AD426" i="82"/>
  <c r="AE426" i="82"/>
  <c r="AF426" i="82"/>
  <c r="AI426" i="82"/>
  <c r="E427" i="82"/>
  <c r="C427" i="82" s="1"/>
  <c r="Q427" i="82" s="1"/>
  <c r="F427" i="82"/>
  <c r="R427" i="82"/>
  <c r="U427" i="82"/>
  <c r="V427" i="82"/>
  <c r="Y427" i="82"/>
  <c r="Z427" i="82"/>
  <c r="AA427" i="82"/>
  <c r="AB427" i="82"/>
  <c r="AD427" i="82"/>
  <c r="AE427" i="82"/>
  <c r="AF427" i="82"/>
  <c r="AI427" i="82"/>
  <c r="E428" i="82"/>
  <c r="C428" i="82" s="1"/>
  <c r="Q428" i="82" s="1"/>
  <c r="F428" i="82"/>
  <c r="R428" i="82"/>
  <c r="U428" i="82"/>
  <c r="V428" i="82"/>
  <c r="Y428" i="82"/>
  <c r="Z428" i="82"/>
  <c r="AA428" i="82"/>
  <c r="AB428" i="82"/>
  <c r="AD428" i="82"/>
  <c r="AE428" i="82"/>
  <c r="AF428" i="82"/>
  <c r="AI428" i="82"/>
  <c r="E429" i="82"/>
  <c r="C429" i="82" s="1"/>
  <c r="Q429" i="82" s="1"/>
  <c r="F429" i="82"/>
  <c r="R429" i="82"/>
  <c r="U429" i="82"/>
  <c r="V429" i="82"/>
  <c r="Y429" i="82"/>
  <c r="Z429" i="82"/>
  <c r="AA429" i="82"/>
  <c r="AB429" i="82"/>
  <c r="AD429" i="82"/>
  <c r="AE429" i="82"/>
  <c r="AF429" i="82"/>
  <c r="AI429" i="82"/>
  <c r="E430" i="82"/>
  <c r="C430" i="82" s="1"/>
  <c r="Q430" i="82" s="1"/>
  <c r="F430" i="82"/>
  <c r="R430" i="82"/>
  <c r="U430" i="82"/>
  <c r="V430" i="82"/>
  <c r="Y430" i="82"/>
  <c r="Z430" i="82"/>
  <c r="AA430" i="82"/>
  <c r="AB430" i="82"/>
  <c r="AD430" i="82"/>
  <c r="AE430" i="82"/>
  <c r="AF430" i="82"/>
  <c r="AI430" i="82"/>
  <c r="E431" i="82"/>
  <c r="C431" i="82" s="1"/>
  <c r="Q431" i="82" s="1"/>
  <c r="F431" i="82"/>
  <c r="R431" i="82"/>
  <c r="U431" i="82"/>
  <c r="V431" i="82"/>
  <c r="Y431" i="82"/>
  <c r="Z431" i="82"/>
  <c r="AA431" i="82"/>
  <c r="AB431" i="82"/>
  <c r="AD431" i="82"/>
  <c r="AE431" i="82"/>
  <c r="AF431" i="82"/>
  <c r="AI431" i="82"/>
  <c r="E432" i="82"/>
  <c r="C432" i="82" s="1"/>
  <c r="Q432" i="82" s="1"/>
  <c r="F432" i="82"/>
  <c r="R432" i="82"/>
  <c r="U432" i="82"/>
  <c r="V432" i="82"/>
  <c r="Y432" i="82"/>
  <c r="Z432" i="82"/>
  <c r="AA432" i="82"/>
  <c r="AB432" i="82"/>
  <c r="AD432" i="82"/>
  <c r="AE432" i="82"/>
  <c r="AF432" i="82"/>
  <c r="AI432" i="82"/>
  <c r="E433" i="82"/>
  <c r="C433" i="82" s="1"/>
  <c r="Q433" i="82" s="1"/>
  <c r="F433" i="82"/>
  <c r="R433" i="82"/>
  <c r="U433" i="82"/>
  <c r="V433" i="82"/>
  <c r="Y433" i="82"/>
  <c r="Z433" i="82"/>
  <c r="AA433" i="82"/>
  <c r="AB433" i="82"/>
  <c r="AD433" i="82"/>
  <c r="AE433" i="82"/>
  <c r="AF433" i="82"/>
  <c r="AI433" i="82"/>
  <c r="E434" i="82"/>
  <c r="C434" i="82" s="1"/>
  <c r="Q434" i="82" s="1"/>
  <c r="F434" i="82"/>
  <c r="R434" i="82"/>
  <c r="U434" i="82"/>
  <c r="V434" i="82"/>
  <c r="Y434" i="82"/>
  <c r="Z434" i="82"/>
  <c r="AA434" i="82"/>
  <c r="AB434" i="82"/>
  <c r="AD434" i="82"/>
  <c r="AE434" i="82"/>
  <c r="AF434" i="82"/>
  <c r="AI434" i="82"/>
  <c r="E435" i="82"/>
  <c r="C435" i="82" s="1"/>
  <c r="Q435" i="82" s="1"/>
  <c r="F435" i="82"/>
  <c r="R435" i="82"/>
  <c r="U435" i="82"/>
  <c r="V435" i="82"/>
  <c r="Y435" i="82"/>
  <c r="Z435" i="82"/>
  <c r="AA435" i="82"/>
  <c r="AB435" i="82"/>
  <c r="AD435" i="82"/>
  <c r="AE435" i="82"/>
  <c r="AF435" i="82"/>
  <c r="AI435" i="82"/>
  <c r="E436" i="82"/>
  <c r="C436" i="82" s="1"/>
  <c r="Q436" i="82" s="1"/>
  <c r="F436" i="82"/>
  <c r="R436" i="82"/>
  <c r="U436" i="82"/>
  <c r="V436" i="82"/>
  <c r="Y436" i="82"/>
  <c r="Z436" i="82"/>
  <c r="AA436" i="82"/>
  <c r="AB436" i="82"/>
  <c r="AD436" i="82"/>
  <c r="AE436" i="82"/>
  <c r="AF436" i="82"/>
  <c r="AI436" i="82"/>
  <c r="E437" i="82"/>
  <c r="C437" i="82" s="1"/>
  <c r="Q437" i="82" s="1"/>
  <c r="F437" i="82"/>
  <c r="R437" i="82"/>
  <c r="U437" i="82"/>
  <c r="V437" i="82"/>
  <c r="Y437" i="82"/>
  <c r="Z437" i="82"/>
  <c r="AA437" i="82"/>
  <c r="AB437" i="82"/>
  <c r="AD437" i="82"/>
  <c r="AE437" i="82"/>
  <c r="AF437" i="82"/>
  <c r="AI437" i="82"/>
  <c r="E438" i="82"/>
  <c r="C438" i="82" s="1"/>
  <c r="Q438" i="82" s="1"/>
  <c r="F438" i="82"/>
  <c r="R438" i="82"/>
  <c r="U438" i="82"/>
  <c r="V438" i="82"/>
  <c r="Y438" i="82"/>
  <c r="Z438" i="82"/>
  <c r="AA438" i="82"/>
  <c r="AB438" i="82"/>
  <c r="AD438" i="82"/>
  <c r="AE438" i="82"/>
  <c r="AF438" i="82"/>
  <c r="AI438" i="82"/>
  <c r="E439" i="82"/>
  <c r="C439" i="82" s="1"/>
  <c r="Q439" i="82" s="1"/>
  <c r="F439" i="82"/>
  <c r="R439" i="82"/>
  <c r="U439" i="82"/>
  <c r="V439" i="82"/>
  <c r="Y439" i="82"/>
  <c r="Z439" i="82"/>
  <c r="AA439" i="82"/>
  <c r="AB439" i="82"/>
  <c r="AD439" i="82"/>
  <c r="AE439" i="82"/>
  <c r="AF439" i="82"/>
  <c r="AI439" i="82"/>
  <c r="E440" i="82"/>
  <c r="C440" i="82" s="1"/>
  <c r="Q440" i="82" s="1"/>
  <c r="F440" i="82"/>
  <c r="R440" i="82"/>
  <c r="U440" i="82"/>
  <c r="V440" i="82"/>
  <c r="Y440" i="82"/>
  <c r="Z440" i="82"/>
  <c r="AA440" i="82"/>
  <c r="AB440" i="82"/>
  <c r="AD440" i="82"/>
  <c r="AE440" i="82"/>
  <c r="AF440" i="82"/>
  <c r="AI440" i="82"/>
  <c r="E441" i="82"/>
  <c r="C441" i="82" s="1"/>
  <c r="Q441" i="82" s="1"/>
  <c r="F441" i="82"/>
  <c r="R441" i="82"/>
  <c r="U441" i="82"/>
  <c r="V441" i="82"/>
  <c r="Y441" i="82"/>
  <c r="Z441" i="82"/>
  <c r="AA441" i="82"/>
  <c r="AB441" i="82"/>
  <c r="AD441" i="82"/>
  <c r="AE441" i="82"/>
  <c r="AF441" i="82"/>
  <c r="AI441" i="82"/>
  <c r="E442" i="82"/>
  <c r="C442" i="82" s="1"/>
  <c r="Q442" i="82" s="1"/>
  <c r="F442" i="82"/>
  <c r="R442" i="82"/>
  <c r="U442" i="82"/>
  <c r="V442" i="82"/>
  <c r="Y442" i="82"/>
  <c r="Z442" i="82"/>
  <c r="AA442" i="82"/>
  <c r="AB442" i="82"/>
  <c r="AD442" i="82"/>
  <c r="AE442" i="82"/>
  <c r="AF442" i="82"/>
  <c r="AI442" i="82"/>
  <c r="E443" i="82"/>
  <c r="C443" i="82" s="1"/>
  <c r="Q443" i="82" s="1"/>
  <c r="F443" i="82"/>
  <c r="R443" i="82"/>
  <c r="U443" i="82"/>
  <c r="V443" i="82"/>
  <c r="Y443" i="82"/>
  <c r="Z443" i="82"/>
  <c r="AA443" i="82"/>
  <c r="AB443" i="82"/>
  <c r="AD443" i="82"/>
  <c r="AE443" i="82"/>
  <c r="AF443" i="82"/>
  <c r="AI443" i="82"/>
  <c r="E444" i="82"/>
  <c r="C444" i="82" s="1"/>
  <c r="Q444" i="82" s="1"/>
  <c r="F444" i="82"/>
  <c r="R444" i="82"/>
  <c r="U444" i="82"/>
  <c r="V444" i="82"/>
  <c r="Y444" i="82"/>
  <c r="Z444" i="82"/>
  <c r="AA444" i="82"/>
  <c r="AB444" i="82"/>
  <c r="AD444" i="82"/>
  <c r="AE444" i="82"/>
  <c r="AF444" i="82"/>
  <c r="AI444" i="82"/>
  <c r="E445" i="82"/>
  <c r="C445" i="82" s="1"/>
  <c r="Q445" i="82" s="1"/>
  <c r="F445" i="82"/>
  <c r="R445" i="82"/>
  <c r="U445" i="82"/>
  <c r="V445" i="82"/>
  <c r="Y445" i="82"/>
  <c r="Z445" i="82"/>
  <c r="AA445" i="82"/>
  <c r="AB445" i="82"/>
  <c r="AD445" i="82"/>
  <c r="AE445" i="82"/>
  <c r="AF445" i="82"/>
  <c r="AI445" i="82"/>
  <c r="E446" i="82"/>
  <c r="C446" i="82" s="1"/>
  <c r="Q446" i="82" s="1"/>
  <c r="F446" i="82"/>
  <c r="R446" i="82"/>
  <c r="U446" i="82"/>
  <c r="V446" i="82"/>
  <c r="Y446" i="82"/>
  <c r="Z446" i="82"/>
  <c r="AA446" i="82"/>
  <c r="AB446" i="82"/>
  <c r="AD446" i="82"/>
  <c r="AE446" i="82"/>
  <c r="AF446" i="82"/>
  <c r="AI446" i="82"/>
  <c r="E447" i="82"/>
  <c r="C447" i="82" s="1"/>
  <c r="Q447" i="82" s="1"/>
  <c r="F447" i="82"/>
  <c r="R447" i="82"/>
  <c r="U447" i="82"/>
  <c r="V447" i="82"/>
  <c r="Y447" i="82"/>
  <c r="Z447" i="82"/>
  <c r="AA447" i="82"/>
  <c r="AB447" i="82"/>
  <c r="AD447" i="82"/>
  <c r="AE447" i="82"/>
  <c r="AF447" i="82"/>
  <c r="AI447" i="82"/>
  <c r="E448" i="82"/>
  <c r="C448" i="82" s="1"/>
  <c r="Q448" i="82" s="1"/>
  <c r="F448" i="82"/>
  <c r="R448" i="82"/>
  <c r="U448" i="82"/>
  <c r="V448" i="82"/>
  <c r="Y448" i="82"/>
  <c r="Z448" i="82"/>
  <c r="AA448" i="82"/>
  <c r="AB448" i="82"/>
  <c r="AD448" i="82"/>
  <c r="AE448" i="82"/>
  <c r="AF448" i="82"/>
  <c r="AI448" i="82"/>
  <c r="E449" i="82"/>
  <c r="C449" i="82" s="1"/>
  <c r="Q449" i="82" s="1"/>
  <c r="F449" i="82"/>
  <c r="R449" i="82"/>
  <c r="U449" i="82"/>
  <c r="V449" i="82"/>
  <c r="Y449" i="82"/>
  <c r="Z449" i="82"/>
  <c r="AA449" i="82"/>
  <c r="AB449" i="82"/>
  <c r="AD449" i="82"/>
  <c r="AE449" i="82"/>
  <c r="AF449" i="82"/>
  <c r="AI449" i="82"/>
  <c r="E450" i="82"/>
  <c r="C450" i="82" s="1"/>
  <c r="Q450" i="82" s="1"/>
  <c r="F450" i="82"/>
  <c r="R450" i="82"/>
  <c r="U450" i="82"/>
  <c r="V450" i="82"/>
  <c r="Y450" i="82"/>
  <c r="Z450" i="82"/>
  <c r="AA450" i="82"/>
  <c r="AB450" i="82"/>
  <c r="AD450" i="82"/>
  <c r="AE450" i="82"/>
  <c r="AF450" i="82"/>
  <c r="AI450" i="82"/>
  <c r="E451" i="82"/>
  <c r="C451" i="82" s="1"/>
  <c r="Q451" i="82" s="1"/>
  <c r="F451" i="82"/>
  <c r="R451" i="82"/>
  <c r="U451" i="82"/>
  <c r="V451" i="82"/>
  <c r="Y451" i="82"/>
  <c r="Z451" i="82"/>
  <c r="AA451" i="82"/>
  <c r="AB451" i="82"/>
  <c r="AD451" i="82"/>
  <c r="AE451" i="82"/>
  <c r="AF451" i="82"/>
  <c r="AI451" i="82"/>
  <c r="E452" i="82"/>
  <c r="C452" i="82" s="1"/>
  <c r="Q452" i="82" s="1"/>
  <c r="F452" i="82"/>
  <c r="R452" i="82"/>
  <c r="U452" i="82"/>
  <c r="V452" i="82"/>
  <c r="Y452" i="82"/>
  <c r="Z452" i="82"/>
  <c r="AA452" i="82"/>
  <c r="AB452" i="82"/>
  <c r="AD452" i="82"/>
  <c r="AE452" i="82"/>
  <c r="AF452" i="82"/>
  <c r="AI452" i="82"/>
  <c r="E453" i="82"/>
  <c r="C453" i="82" s="1"/>
  <c r="Q453" i="82" s="1"/>
  <c r="F453" i="82"/>
  <c r="R453" i="82"/>
  <c r="U453" i="82"/>
  <c r="V453" i="82"/>
  <c r="Y453" i="82"/>
  <c r="Z453" i="82"/>
  <c r="AA453" i="82"/>
  <c r="AB453" i="82"/>
  <c r="AD453" i="82"/>
  <c r="AE453" i="82"/>
  <c r="AF453" i="82"/>
  <c r="AI453" i="82"/>
  <c r="E454" i="82"/>
  <c r="C454" i="82" s="1"/>
  <c r="Q454" i="82" s="1"/>
  <c r="F454" i="82"/>
  <c r="R454" i="82"/>
  <c r="U454" i="82"/>
  <c r="V454" i="82"/>
  <c r="Y454" i="82"/>
  <c r="Z454" i="82"/>
  <c r="AA454" i="82"/>
  <c r="AB454" i="82"/>
  <c r="AD454" i="82"/>
  <c r="AE454" i="82"/>
  <c r="AF454" i="82"/>
  <c r="AI454" i="82"/>
  <c r="E455" i="82"/>
  <c r="C455" i="82" s="1"/>
  <c r="Q455" i="82" s="1"/>
  <c r="F455" i="82"/>
  <c r="R455" i="82"/>
  <c r="U455" i="82"/>
  <c r="V455" i="82"/>
  <c r="Y455" i="82"/>
  <c r="Z455" i="82"/>
  <c r="AA455" i="82"/>
  <c r="AB455" i="82"/>
  <c r="AD455" i="82"/>
  <c r="AE455" i="82"/>
  <c r="AF455" i="82"/>
  <c r="AI455" i="82"/>
  <c r="E456" i="82"/>
  <c r="C456" i="82" s="1"/>
  <c r="Q456" i="82" s="1"/>
  <c r="F456" i="82"/>
  <c r="R456" i="82"/>
  <c r="U456" i="82"/>
  <c r="V456" i="82"/>
  <c r="Y456" i="82"/>
  <c r="Z456" i="82"/>
  <c r="AA456" i="82"/>
  <c r="AB456" i="82"/>
  <c r="AD456" i="82"/>
  <c r="AE456" i="82"/>
  <c r="AF456" i="82"/>
  <c r="AI456" i="82"/>
  <c r="E457" i="82"/>
  <c r="C457" i="82" s="1"/>
  <c r="Q457" i="82" s="1"/>
  <c r="F457" i="82"/>
  <c r="R457" i="82"/>
  <c r="U457" i="82"/>
  <c r="V457" i="82"/>
  <c r="Y457" i="82"/>
  <c r="Z457" i="82"/>
  <c r="AA457" i="82"/>
  <c r="AB457" i="82"/>
  <c r="AD457" i="82"/>
  <c r="AE457" i="82"/>
  <c r="AF457" i="82"/>
  <c r="AI457" i="82"/>
  <c r="E458" i="82"/>
  <c r="C458" i="82" s="1"/>
  <c r="Q458" i="82" s="1"/>
  <c r="F458" i="82"/>
  <c r="R458" i="82"/>
  <c r="U458" i="82"/>
  <c r="V458" i="82"/>
  <c r="Y458" i="82"/>
  <c r="Z458" i="82"/>
  <c r="AA458" i="82"/>
  <c r="AB458" i="82"/>
  <c r="AD458" i="82"/>
  <c r="AE458" i="82"/>
  <c r="AF458" i="82"/>
  <c r="AI458" i="82"/>
  <c r="E459" i="82"/>
  <c r="C459" i="82" s="1"/>
  <c r="Q459" i="82" s="1"/>
  <c r="F459" i="82"/>
  <c r="R459" i="82"/>
  <c r="U459" i="82"/>
  <c r="V459" i="82"/>
  <c r="Y459" i="82"/>
  <c r="Z459" i="82"/>
  <c r="AA459" i="82"/>
  <c r="AB459" i="82"/>
  <c r="AD459" i="82"/>
  <c r="AE459" i="82"/>
  <c r="AF459" i="82"/>
  <c r="AI459" i="82"/>
  <c r="E460" i="82"/>
  <c r="C460" i="82" s="1"/>
  <c r="Q460" i="82" s="1"/>
  <c r="F460" i="82"/>
  <c r="R460" i="82"/>
  <c r="U460" i="82"/>
  <c r="V460" i="82"/>
  <c r="Y460" i="82"/>
  <c r="Z460" i="82"/>
  <c r="AA460" i="82"/>
  <c r="AB460" i="82"/>
  <c r="AD460" i="82"/>
  <c r="AE460" i="82"/>
  <c r="AF460" i="82"/>
  <c r="AI460" i="82"/>
  <c r="E461" i="82"/>
  <c r="C461" i="82" s="1"/>
  <c r="Q461" i="82" s="1"/>
  <c r="F461" i="82"/>
  <c r="R461" i="82"/>
  <c r="U461" i="82"/>
  <c r="V461" i="82"/>
  <c r="Y461" i="82"/>
  <c r="Z461" i="82"/>
  <c r="AA461" i="82"/>
  <c r="AB461" i="82"/>
  <c r="AD461" i="82"/>
  <c r="AE461" i="82"/>
  <c r="AF461" i="82"/>
  <c r="AI461" i="82"/>
  <c r="E462" i="82"/>
  <c r="C462" i="82" s="1"/>
  <c r="Q462" i="82" s="1"/>
  <c r="F462" i="82"/>
  <c r="R462" i="82"/>
  <c r="U462" i="82"/>
  <c r="V462" i="82"/>
  <c r="Y462" i="82"/>
  <c r="Z462" i="82"/>
  <c r="AA462" i="82"/>
  <c r="AB462" i="82"/>
  <c r="AD462" i="82"/>
  <c r="AE462" i="82"/>
  <c r="AF462" i="82"/>
  <c r="AI462" i="82"/>
  <c r="E463" i="82"/>
  <c r="C463" i="82" s="1"/>
  <c r="Q463" i="82" s="1"/>
  <c r="F463" i="82"/>
  <c r="R463" i="82"/>
  <c r="U463" i="82"/>
  <c r="V463" i="82"/>
  <c r="Y463" i="82"/>
  <c r="Z463" i="82"/>
  <c r="AA463" i="82"/>
  <c r="AB463" i="82"/>
  <c r="AD463" i="82"/>
  <c r="AE463" i="82"/>
  <c r="AF463" i="82"/>
  <c r="AI463" i="82"/>
  <c r="E464" i="82"/>
  <c r="C464" i="82" s="1"/>
  <c r="Q464" i="82" s="1"/>
  <c r="F464" i="82"/>
  <c r="R464" i="82"/>
  <c r="U464" i="82"/>
  <c r="V464" i="82"/>
  <c r="Y464" i="82"/>
  <c r="Z464" i="82"/>
  <c r="AA464" i="82"/>
  <c r="AB464" i="82"/>
  <c r="AD464" i="82"/>
  <c r="AE464" i="82"/>
  <c r="AF464" i="82"/>
  <c r="AI464" i="82"/>
  <c r="E465" i="82"/>
  <c r="C465" i="82" s="1"/>
  <c r="Q465" i="82" s="1"/>
  <c r="F465" i="82"/>
  <c r="R465" i="82"/>
  <c r="U465" i="82"/>
  <c r="V465" i="82"/>
  <c r="Y465" i="82"/>
  <c r="Z465" i="82"/>
  <c r="AA465" i="82"/>
  <c r="AB465" i="82"/>
  <c r="AD465" i="82"/>
  <c r="AE465" i="82"/>
  <c r="AF465" i="82"/>
  <c r="AI465" i="82"/>
  <c r="E466" i="82"/>
  <c r="C466" i="82" s="1"/>
  <c r="Q466" i="82" s="1"/>
  <c r="F466" i="82"/>
  <c r="R466" i="82"/>
  <c r="U466" i="82"/>
  <c r="V466" i="82"/>
  <c r="Y466" i="82"/>
  <c r="Z466" i="82"/>
  <c r="AA466" i="82"/>
  <c r="AB466" i="82"/>
  <c r="AD466" i="82"/>
  <c r="AE466" i="82"/>
  <c r="AF466" i="82"/>
  <c r="AI466" i="82"/>
  <c r="E467" i="82"/>
  <c r="C467" i="82" s="1"/>
  <c r="Q467" i="82" s="1"/>
  <c r="F467" i="82"/>
  <c r="R467" i="82"/>
  <c r="U467" i="82"/>
  <c r="V467" i="82"/>
  <c r="Y467" i="82"/>
  <c r="Z467" i="82"/>
  <c r="AA467" i="82"/>
  <c r="AB467" i="82"/>
  <c r="AD467" i="82"/>
  <c r="AE467" i="82"/>
  <c r="AF467" i="82"/>
  <c r="AI467" i="82"/>
  <c r="E468" i="82"/>
  <c r="C468" i="82" s="1"/>
  <c r="Q468" i="82" s="1"/>
  <c r="F468" i="82"/>
  <c r="R468" i="82"/>
  <c r="U468" i="82"/>
  <c r="V468" i="82"/>
  <c r="Y468" i="82"/>
  <c r="Z468" i="82"/>
  <c r="AA468" i="82"/>
  <c r="AB468" i="82"/>
  <c r="AD468" i="82"/>
  <c r="AE468" i="82"/>
  <c r="AF468" i="82"/>
  <c r="AI468" i="82"/>
  <c r="E469" i="82"/>
  <c r="C469" i="82" s="1"/>
  <c r="Q469" i="82" s="1"/>
  <c r="F469" i="82"/>
  <c r="R469" i="82"/>
  <c r="U469" i="82"/>
  <c r="V469" i="82"/>
  <c r="Y469" i="82"/>
  <c r="Z469" i="82"/>
  <c r="AA469" i="82"/>
  <c r="AB469" i="82"/>
  <c r="AD469" i="82"/>
  <c r="AE469" i="82"/>
  <c r="AF469" i="82"/>
  <c r="AI469" i="82"/>
  <c r="E470" i="82"/>
  <c r="C470" i="82" s="1"/>
  <c r="Q470" i="82" s="1"/>
  <c r="F470" i="82"/>
  <c r="R470" i="82"/>
  <c r="U470" i="82"/>
  <c r="V470" i="82"/>
  <c r="Y470" i="82"/>
  <c r="Z470" i="82"/>
  <c r="AA470" i="82"/>
  <c r="AB470" i="82"/>
  <c r="AD470" i="82"/>
  <c r="AE470" i="82"/>
  <c r="AF470" i="82"/>
  <c r="AI470" i="82"/>
  <c r="E471" i="82"/>
  <c r="C471" i="82" s="1"/>
  <c r="Q471" i="82" s="1"/>
  <c r="F471" i="82"/>
  <c r="R471" i="82"/>
  <c r="U471" i="82"/>
  <c r="V471" i="82"/>
  <c r="Y471" i="82"/>
  <c r="Z471" i="82"/>
  <c r="AA471" i="82"/>
  <c r="AB471" i="82"/>
  <c r="AD471" i="82"/>
  <c r="AE471" i="82"/>
  <c r="AF471" i="82"/>
  <c r="AI471" i="82"/>
  <c r="E472" i="82"/>
  <c r="C472" i="82" s="1"/>
  <c r="Q472" i="82" s="1"/>
  <c r="F472" i="82"/>
  <c r="R472" i="82"/>
  <c r="U472" i="82"/>
  <c r="V472" i="82"/>
  <c r="Y472" i="82"/>
  <c r="Z472" i="82"/>
  <c r="AA472" i="82"/>
  <c r="AB472" i="82"/>
  <c r="AD472" i="82"/>
  <c r="AE472" i="82"/>
  <c r="AF472" i="82"/>
  <c r="AI472" i="82"/>
  <c r="E473" i="82"/>
  <c r="C473" i="82" s="1"/>
  <c r="Q473" i="82" s="1"/>
  <c r="F473" i="82"/>
  <c r="R473" i="82"/>
  <c r="U473" i="82"/>
  <c r="V473" i="82"/>
  <c r="Y473" i="82"/>
  <c r="Z473" i="82"/>
  <c r="AA473" i="82"/>
  <c r="AB473" i="82"/>
  <c r="AD473" i="82"/>
  <c r="AE473" i="82"/>
  <c r="AF473" i="82"/>
  <c r="AI473" i="82"/>
  <c r="E474" i="82"/>
  <c r="C474" i="82" s="1"/>
  <c r="Q474" i="82" s="1"/>
  <c r="F474" i="82"/>
  <c r="R474" i="82"/>
  <c r="U474" i="82"/>
  <c r="V474" i="82"/>
  <c r="Y474" i="82"/>
  <c r="Z474" i="82"/>
  <c r="AA474" i="82"/>
  <c r="AB474" i="82"/>
  <c r="AD474" i="82"/>
  <c r="AE474" i="82"/>
  <c r="AF474" i="82"/>
  <c r="AI474" i="82"/>
  <c r="E475" i="82"/>
  <c r="C475" i="82" s="1"/>
  <c r="Q475" i="82" s="1"/>
  <c r="F475" i="82"/>
  <c r="R475" i="82"/>
  <c r="U475" i="82"/>
  <c r="V475" i="82"/>
  <c r="Y475" i="82"/>
  <c r="Z475" i="82"/>
  <c r="AA475" i="82"/>
  <c r="AB475" i="82"/>
  <c r="AD475" i="82"/>
  <c r="AE475" i="82"/>
  <c r="AF475" i="82"/>
  <c r="AI475" i="82"/>
  <c r="E476" i="82"/>
  <c r="C476" i="82" s="1"/>
  <c r="Q476" i="82" s="1"/>
  <c r="F476" i="82"/>
  <c r="R476" i="82"/>
  <c r="U476" i="82"/>
  <c r="V476" i="82"/>
  <c r="Y476" i="82"/>
  <c r="Z476" i="82"/>
  <c r="AA476" i="82"/>
  <c r="AB476" i="82"/>
  <c r="AD476" i="82"/>
  <c r="AE476" i="82"/>
  <c r="AF476" i="82"/>
  <c r="AI476" i="82"/>
  <c r="E477" i="82"/>
  <c r="C477" i="82" s="1"/>
  <c r="Q477" i="82" s="1"/>
  <c r="F477" i="82"/>
  <c r="R477" i="82"/>
  <c r="U477" i="82"/>
  <c r="V477" i="82"/>
  <c r="Y477" i="82"/>
  <c r="Z477" i="82"/>
  <c r="AA477" i="82"/>
  <c r="AB477" i="82"/>
  <c r="AD477" i="82"/>
  <c r="AE477" i="82"/>
  <c r="AF477" i="82"/>
  <c r="AI477" i="82"/>
  <c r="E478" i="82"/>
  <c r="C478" i="82" s="1"/>
  <c r="Q478" i="82" s="1"/>
  <c r="F478" i="82"/>
  <c r="R478" i="82"/>
  <c r="U478" i="82"/>
  <c r="V478" i="82"/>
  <c r="Y478" i="82"/>
  <c r="Z478" i="82"/>
  <c r="AA478" i="82"/>
  <c r="AB478" i="82"/>
  <c r="AD478" i="82"/>
  <c r="AE478" i="82"/>
  <c r="AF478" i="82"/>
  <c r="AI478" i="82"/>
  <c r="E479" i="82"/>
  <c r="C479" i="82" s="1"/>
  <c r="Q479" i="82" s="1"/>
  <c r="F479" i="82"/>
  <c r="R479" i="82"/>
  <c r="U479" i="82"/>
  <c r="V479" i="82"/>
  <c r="Y479" i="82"/>
  <c r="Z479" i="82"/>
  <c r="AA479" i="82"/>
  <c r="AB479" i="82"/>
  <c r="AD479" i="82"/>
  <c r="AE479" i="82"/>
  <c r="AF479" i="82"/>
  <c r="AI479" i="82"/>
  <c r="E480" i="82"/>
  <c r="C480" i="82" s="1"/>
  <c r="Q480" i="82" s="1"/>
  <c r="F480" i="82"/>
  <c r="R480" i="82"/>
  <c r="U480" i="82"/>
  <c r="V480" i="82"/>
  <c r="Y480" i="82"/>
  <c r="Z480" i="82"/>
  <c r="AA480" i="82"/>
  <c r="AB480" i="82"/>
  <c r="AD480" i="82"/>
  <c r="AE480" i="82"/>
  <c r="AF480" i="82"/>
  <c r="AI480" i="82"/>
  <c r="E481" i="82"/>
  <c r="C481" i="82" s="1"/>
  <c r="Q481" i="82" s="1"/>
  <c r="F481" i="82"/>
  <c r="R481" i="82"/>
  <c r="U481" i="82"/>
  <c r="V481" i="82"/>
  <c r="Y481" i="82"/>
  <c r="Z481" i="82"/>
  <c r="AA481" i="82"/>
  <c r="AB481" i="82"/>
  <c r="AD481" i="82"/>
  <c r="AE481" i="82"/>
  <c r="AF481" i="82"/>
  <c r="AI481" i="82"/>
  <c r="E482" i="82"/>
  <c r="C482" i="82" s="1"/>
  <c r="Q482" i="82" s="1"/>
  <c r="F482" i="82"/>
  <c r="R482" i="82"/>
  <c r="U482" i="82"/>
  <c r="V482" i="82"/>
  <c r="Y482" i="82"/>
  <c r="Z482" i="82"/>
  <c r="AA482" i="82"/>
  <c r="AB482" i="82"/>
  <c r="AD482" i="82"/>
  <c r="AE482" i="82"/>
  <c r="AF482" i="82"/>
  <c r="AI482" i="82"/>
  <c r="E483" i="82"/>
  <c r="C483" i="82" s="1"/>
  <c r="Q483" i="82" s="1"/>
  <c r="F483" i="82"/>
  <c r="R483" i="82"/>
  <c r="U483" i="82"/>
  <c r="V483" i="82"/>
  <c r="Y483" i="82"/>
  <c r="Z483" i="82"/>
  <c r="AA483" i="82"/>
  <c r="AB483" i="82"/>
  <c r="AD483" i="82"/>
  <c r="AE483" i="82"/>
  <c r="AF483" i="82"/>
  <c r="AI483" i="82"/>
  <c r="E484" i="82"/>
  <c r="C484" i="82" s="1"/>
  <c r="Q484" i="82" s="1"/>
  <c r="F484" i="82"/>
  <c r="R484" i="82"/>
  <c r="U484" i="82"/>
  <c r="V484" i="82"/>
  <c r="Y484" i="82"/>
  <c r="Z484" i="82"/>
  <c r="AA484" i="82"/>
  <c r="AB484" i="82"/>
  <c r="AD484" i="82"/>
  <c r="AE484" i="82"/>
  <c r="AF484" i="82"/>
  <c r="AI484" i="82"/>
  <c r="E485" i="82"/>
  <c r="C485" i="82" s="1"/>
  <c r="Q485" i="82" s="1"/>
  <c r="F485" i="82"/>
  <c r="R485" i="82"/>
  <c r="U485" i="82"/>
  <c r="V485" i="82"/>
  <c r="Y485" i="82"/>
  <c r="Z485" i="82"/>
  <c r="AA485" i="82"/>
  <c r="AB485" i="82"/>
  <c r="AD485" i="82"/>
  <c r="AE485" i="82"/>
  <c r="AF485" i="82"/>
  <c r="AI485" i="82"/>
  <c r="E486" i="82"/>
  <c r="C486" i="82" s="1"/>
  <c r="Q486" i="82" s="1"/>
  <c r="F486" i="82"/>
  <c r="R486" i="82"/>
  <c r="U486" i="82"/>
  <c r="V486" i="82"/>
  <c r="Y486" i="82"/>
  <c r="Z486" i="82"/>
  <c r="AA486" i="82"/>
  <c r="AB486" i="82"/>
  <c r="AD486" i="82"/>
  <c r="AE486" i="82"/>
  <c r="AF486" i="82"/>
  <c r="AI486" i="82"/>
  <c r="E487" i="82"/>
  <c r="C487" i="82" s="1"/>
  <c r="Q487" i="82" s="1"/>
  <c r="F487" i="82"/>
  <c r="R487" i="82"/>
  <c r="U487" i="82"/>
  <c r="V487" i="82"/>
  <c r="Y487" i="82"/>
  <c r="Z487" i="82"/>
  <c r="AA487" i="82"/>
  <c r="AB487" i="82"/>
  <c r="AD487" i="82"/>
  <c r="AE487" i="82"/>
  <c r="AF487" i="82"/>
  <c r="AI487" i="82"/>
  <c r="E488" i="82"/>
  <c r="C488" i="82" s="1"/>
  <c r="Q488" i="82" s="1"/>
  <c r="F488" i="82"/>
  <c r="R488" i="82"/>
  <c r="U488" i="82"/>
  <c r="V488" i="82"/>
  <c r="Y488" i="82"/>
  <c r="Z488" i="82"/>
  <c r="AA488" i="82"/>
  <c r="AB488" i="82"/>
  <c r="AD488" i="82"/>
  <c r="AE488" i="82"/>
  <c r="AF488" i="82"/>
  <c r="AI488" i="82"/>
  <c r="E489" i="82"/>
  <c r="C489" i="82" s="1"/>
  <c r="Q489" i="82" s="1"/>
  <c r="F489" i="82"/>
  <c r="R489" i="82"/>
  <c r="S489" i="82"/>
  <c r="U489" i="82"/>
  <c r="V489" i="82"/>
  <c r="Y489" i="82"/>
  <c r="Z489" i="82"/>
  <c r="AA489" i="82"/>
  <c r="AB489" i="82"/>
  <c r="AD489" i="82"/>
  <c r="AE489" i="82"/>
  <c r="AF489" i="82"/>
  <c r="AI489" i="82"/>
  <c r="E490" i="82"/>
  <c r="C490" i="82" s="1"/>
  <c r="Q490" i="82" s="1"/>
  <c r="F490" i="82"/>
  <c r="R490" i="82"/>
  <c r="U490" i="82"/>
  <c r="V490" i="82"/>
  <c r="Y490" i="82"/>
  <c r="Z490" i="82"/>
  <c r="AA490" i="82"/>
  <c r="AB490" i="82"/>
  <c r="AD490" i="82"/>
  <c r="AE490" i="82"/>
  <c r="AF490" i="82"/>
  <c r="AI490" i="82"/>
  <c r="E491" i="82"/>
  <c r="C491" i="82" s="1"/>
  <c r="Q491" i="82" s="1"/>
  <c r="F491" i="82"/>
  <c r="R491" i="82"/>
  <c r="U491" i="82"/>
  <c r="V491" i="82"/>
  <c r="Y491" i="82"/>
  <c r="Z491" i="82"/>
  <c r="AA491" i="82"/>
  <c r="AB491" i="82"/>
  <c r="AD491" i="82"/>
  <c r="AE491" i="82"/>
  <c r="AF491" i="82"/>
  <c r="AI491" i="82"/>
  <c r="E492" i="82"/>
  <c r="C492" i="82" s="1"/>
  <c r="Q492" i="82" s="1"/>
  <c r="F492" i="82"/>
  <c r="R492" i="82"/>
  <c r="U492" i="82"/>
  <c r="V492" i="82"/>
  <c r="Y492" i="82"/>
  <c r="Z492" i="82"/>
  <c r="AA492" i="82"/>
  <c r="AB492" i="82"/>
  <c r="AD492" i="82"/>
  <c r="AE492" i="82"/>
  <c r="AF492" i="82"/>
  <c r="AI492" i="82"/>
  <c r="E493" i="82"/>
  <c r="C493" i="82" s="1"/>
  <c r="Q493" i="82" s="1"/>
  <c r="F493" i="82"/>
  <c r="R493" i="82"/>
  <c r="U493" i="82"/>
  <c r="V493" i="82"/>
  <c r="Y493" i="82"/>
  <c r="Z493" i="82"/>
  <c r="AA493" i="82"/>
  <c r="AB493" i="82"/>
  <c r="AD493" i="82"/>
  <c r="AE493" i="82"/>
  <c r="AF493" i="82"/>
  <c r="AI493" i="82"/>
  <c r="E494" i="82"/>
  <c r="C494" i="82" s="1"/>
  <c r="Q494" i="82" s="1"/>
  <c r="F494" i="82"/>
  <c r="R494" i="82"/>
  <c r="U494" i="82"/>
  <c r="V494" i="82"/>
  <c r="Y494" i="82"/>
  <c r="Z494" i="82"/>
  <c r="AA494" i="82"/>
  <c r="AB494" i="82"/>
  <c r="AD494" i="82"/>
  <c r="AE494" i="82"/>
  <c r="AF494" i="82"/>
  <c r="AI494" i="82"/>
  <c r="E495" i="82"/>
  <c r="C495" i="82" s="1"/>
  <c r="Q495" i="82" s="1"/>
  <c r="F495" i="82"/>
  <c r="R495" i="82"/>
  <c r="U495" i="82"/>
  <c r="V495" i="82"/>
  <c r="Y495" i="82"/>
  <c r="Z495" i="82"/>
  <c r="AA495" i="82"/>
  <c r="AB495" i="82"/>
  <c r="AD495" i="82"/>
  <c r="AE495" i="82"/>
  <c r="AF495" i="82"/>
  <c r="AI495" i="82"/>
  <c r="E496" i="82"/>
  <c r="C496" i="82" s="1"/>
  <c r="Q496" i="82" s="1"/>
  <c r="F496" i="82"/>
  <c r="R496" i="82"/>
  <c r="U496" i="82"/>
  <c r="V496" i="82"/>
  <c r="Y496" i="82"/>
  <c r="Z496" i="82"/>
  <c r="AA496" i="82"/>
  <c r="AB496" i="82"/>
  <c r="AD496" i="82"/>
  <c r="AE496" i="82"/>
  <c r="AF496" i="82"/>
  <c r="AI496" i="82"/>
  <c r="E497" i="82"/>
  <c r="C497" i="82" s="1"/>
  <c r="Q497" i="82" s="1"/>
  <c r="F497" i="82"/>
  <c r="R497" i="82"/>
  <c r="U497" i="82"/>
  <c r="V497" i="82"/>
  <c r="Y497" i="82"/>
  <c r="Z497" i="82"/>
  <c r="AA497" i="82"/>
  <c r="AB497" i="82"/>
  <c r="AD497" i="82"/>
  <c r="AE497" i="82"/>
  <c r="AF497" i="82"/>
  <c r="AI497" i="82"/>
  <c r="E498" i="82"/>
  <c r="C498" i="82" s="1"/>
  <c r="Q498" i="82" s="1"/>
  <c r="F498" i="82"/>
  <c r="R498" i="82"/>
  <c r="U498" i="82"/>
  <c r="V498" i="82"/>
  <c r="Y498" i="82"/>
  <c r="Z498" i="82"/>
  <c r="AA498" i="82"/>
  <c r="AB498" i="82"/>
  <c r="AD498" i="82"/>
  <c r="AE498" i="82"/>
  <c r="AF498" i="82"/>
  <c r="AI498" i="82"/>
  <c r="E499" i="82"/>
  <c r="C499" i="82" s="1"/>
  <c r="Q499" i="82" s="1"/>
  <c r="F499" i="82"/>
  <c r="R499" i="82"/>
  <c r="U499" i="82"/>
  <c r="V499" i="82"/>
  <c r="Y499" i="82"/>
  <c r="Z499" i="82"/>
  <c r="AA499" i="82"/>
  <c r="AB499" i="82"/>
  <c r="AD499" i="82"/>
  <c r="AE499" i="82"/>
  <c r="AF499" i="82"/>
  <c r="AI499" i="82"/>
  <c r="E500" i="82"/>
  <c r="C500" i="82" s="1"/>
  <c r="Q500" i="82" s="1"/>
  <c r="F500" i="82"/>
  <c r="R500" i="82"/>
  <c r="U500" i="82"/>
  <c r="V500" i="82"/>
  <c r="Y500" i="82"/>
  <c r="Z500" i="82"/>
  <c r="AA500" i="82"/>
  <c r="AB500" i="82"/>
  <c r="AD500" i="82"/>
  <c r="AE500" i="82"/>
  <c r="AF500" i="82"/>
  <c r="AI500" i="82"/>
  <c r="E501" i="82"/>
  <c r="C501" i="82" s="1"/>
  <c r="Q501" i="82" s="1"/>
  <c r="F501" i="82"/>
  <c r="R501" i="82"/>
  <c r="U501" i="82"/>
  <c r="V501" i="82"/>
  <c r="Y501" i="82"/>
  <c r="Z501" i="82"/>
  <c r="AA501" i="82"/>
  <c r="AB501" i="82"/>
  <c r="AD501" i="82"/>
  <c r="AE501" i="82"/>
  <c r="AF501" i="82"/>
  <c r="AI501" i="82"/>
  <c r="E502" i="82"/>
  <c r="C502" i="82" s="1"/>
  <c r="Q502" i="82" s="1"/>
  <c r="F502" i="82"/>
  <c r="R502" i="82"/>
  <c r="U502" i="82"/>
  <c r="V502" i="82"/>
  <c r="Y502" i="82"/>
  <c r="Z502" i="82"/>
  <c r="AA502" i="82"/>
  <c r="AB502" i="82"/>
  <c r="AD502" i="82"/>
  <c r="AE502" i="82"/>
  <c r="AF502" i="82"/>
  <c r="AI502" i="82"/>
  <c r="E503" i="82"/>
  <c r="C503" i="82" s="1"/>
  <c r="Q503" i="82" s="1"/>
  <c r="F503" i="82"/>
  <c r="R503" i="82"/>
  <c r="U503" i="82"/>
  <c r="V503" i="82"/>
  <c r="Y503" i="82"/>
  <c r="Z503" i="82"/>
  <c r="AA503" i="82"/>
  <c r="AB503" i="82"/>
  <c r="AD503" i="82"/>
  <c r="AE503" i="82"/>
  <c r="AF503" i="82"/>
  <c r="AI503" i="82"/>
  <c r="E504" i="82"/>
  <c r="C504" i="82" s="1"/>
  <c r="Q504" i="82" s="1"/>
  <c r="F504" i="82"/>
  <c r="R504" i="82"/>
  <c r="U504" i="82"/>
  <c r="V504" i="82"/>
  <c r="Y504" i="82"/>
  <c r="Z504" i="82"/>
  <c r="AA504" i="82"/>
  <c r="AB504" i="82"/>
  <c r="AD504" i="82"/>
  <c r="AE504" i="82"/>
  <c r="AF504" i="82"/>
  <c r="AI504" i="82"/>
  <c r="E505" i="82"/>
  <c r="C505" i="82" s="1"/>
  <c r="Q505" i="82" s="1"/>
  <c r="F505" i="82"/>
  <c r="R505" i="82"/>
  <c r="U505" i="82"/>
  <c r="V505" i="82"/>
  <c r="Y505" i="82"/>
  <c r="Z505" i="82"/>
  <c r="AA505" i="82"/>
  <c r="AB505" i="82"/>
  <c r="AD505" i="82"/>
  <c r="AE505" i="82"/>
  <c r="AF505" i="82"/>
  <c r="AI505" i="82"/>
  <c r="E506" i="82"/>
  <c r="C506" i="82" s="1"/>
  <c r="Q506" i="82" s="1"/>
  <c r="F506" i="82"/>
  <c r="R506" i="82"/>
  <c r="U506" i="82"/>
  <c r="V506" i="82"/>
  <c r="Y506" i="82"/>
  <c r="Z506" i="82"/>
  <c r="AA506" i="82"/>
  <c r="AB506" i="82"/>
  <c r="AD506" i="82"/>
  <c r="AE506" i="82"/>
  <c r="AF506" i="82"/>
  <c r="AI506" i="82"/>
  <c r="E507" i="82"/>
  <c r="C507" i="82" s="1"/>
  <c r="Q507" i="82" s="1"/>
  <c r="F507" i="82"/>
  <c r="R507" i="82"/>
  <c r="S507" i="82"/>
  <c r="U507" i="82"/>
  <c r="V507" i="82"/>
  <c r="Y507" i="82"/>
  <c r="Z507" i="82"/>
  <c r="AA507" i="82"/>
  <c r="AB507" i="82"/>
  <c r="AD507" i="82"/>
  <c r="AE507" i="82"/>
  <c r="AF507" i="82"/>
  <c r="AI507" i="82"/>
  <c r="E508" i="82"/>
  <c r="C508" i="82" s="1"/>
  <c r="Q508" i="82" s="1"/>
  <c r="F508" i="82"/>
  <c r="R508" i="82"/>
  <c r="U508" i="82"/>
  <c r="V508" i="82"/>
  <c r="Y508" i="82"/>
  <c r="Z508" i="82"/>
  <c r="AA508" i="82"/>
  <c r="AB508" i="82"/>
  <c r="AD508" i="82"/>
  <c r="AE508" i="82"/>
  <c r="AF508" i="82"/>
  <c r="AI508" i="82"/>
  <c r="E509" i="82"/>
  <c r="C509" i="82" s="1"/>
  <c r="Q509" i="82" s="1"/>
  <c r="F509" i="82"/>
  <c r="R509" i="82"/>
  <c r="U509" i="82"/>
  <c r="V509" i="82"/>
  <c r="Y509" i="82"/>
  <c r="Z509" i="82"/>
  <c r="AA509" i="82"/>
  <c r="AB509" i="82"/>
  <c r="AD509" i="82"/>
  <c r="AE509" i="82"/>
  <c r="AF509" i="82"/>
  <c r="AI509" i="82"/>
  <c r="E510" i="82"/>
  <c r="C510" i="82" s="1"/>
  <c r="Q510" i="82" s="1"/>
  <c r="F510" i="82"/>
  <c r="R510" i="82"/>
  <c r="U510" i="82"/>
  <c r="V510" i="82"/>
  <c r="Y510" i="82"/>
  <c r="Z510" i="82"/>
  <c r="AA510" i="82"/>
  <c r="AB510" i="82"/>
  <c r="AD510" i="82"/>
  <c r="AE510" i="82"/>
  <c r="AF510" i="82"/>
  <c r="AI510" i="82"/>
  <c r="E511" i="82"/>
  <c r="C511" i="82" s="1"/>
  <c r="Q511" i="82" s="1"/>
  <c r="F511" i="82"/>
  <c r="R511" i="82"/>
  <c r="U511" i="82"/>
  <c r="V511" i="82"/>
  <c r="Y511" i="82"/>
  <c r="Z511" i="82"/>
  <c r="AA511" i="82"/>
  <c r="AB511" i="82"/>
  <c r="AD511" i="82"/>
  <c r="AE511" i="82"/>
  <c r="AF511" i="82"/>
  <c r="AI511" i="82"/>
  <c r="E512" i="82"/>
  <c r="C512" i="82" s="1"/>
  <c r="Q512" i="82" s="1"/>
  <c r="F512" i="82"/>
  <c r="R512" i="82"/>
  <c r="U512" i="82"/>
  <c r="V512" i="82"/>
  <c r="Y512" i="82"/>
  <c r="Z512" i="82"/>
  <c r="AA512" i="82"/>
  <c r="AB512" i="82"/>
  <c r="AD512" i="82"/>
  <c r="AE512" i="82"/>
  <c r="AF512" i="82"/>
  <c r="AI512" i="82"/>
  <c r="E513" i="82"/>
  <c r="C513" i="82" s="1"/>
  <c r="Q513" i="82" s="1"/>
  <c r="F513" i="82"/>
  <c r="R513" i="82"/>
  <c r="U513" i="82"/>
  <c r="V513" i="82"/>
  <c r="Y513" i="82"/>
  <c r="Z513" i="82"/>
  <c r="AA513" i="82"/>
  <c r="AB513" i="82"/>
  <c r="AD513" i="82"/>
  <c r="AE513" i="82"/>
  <c r="AF513" i="82"/>
  <c r="AI513" i="82"/>
  <c r="E514" i="82"/>
  <c r="C514" i="82" s="1"/>
  <c r="Q514" i="82" s="1"/>
  <c r="F514" i="82"/>
  <c r="R514" i="82"/>
  <c r="U514" i="82"/>
  <c r="V514" i="82"/>
  <c r="Y514" i="82"/>
  <c r="Z514" i="82"/>
  <c r="AA514" i="82"/>
  <c r="AB514" i="82"/>
  <c r="AD514" i="82"/>
  <c r="AE514" i="82"/>
  <c r="AF514" i="82"/>
  <c r="AI514" i="82"/>
  <c r="E515" i="82"/>
  <c r="C515" i="82" s="1"/>
  <c r="Q515" i="82" s="1"/>
  <c r="F515" i="82"/>
  <c r="R515" i="82"/>
  <c r="U515" i="82"/>
  <c r="V515" i="82"/>
  <c r="Y515" i="82"/>
  <c r="Z515" i="82"/>
  <c r="AA515" i="82"/>
  <c r="AB515" i="82"/>
  <c r="AD515" i="82"/>
  <c r="AE515" i="82"/>
  <c r="AF515" i="82"/>
  <c r="AI515" i="82"/>
  <c r="E516" i="82"/>
  <c r="C516" i="82" s="1"/>
  <c r="Q516" i="82" s="1"/>
  <c r="F516" i="82"/>
  <c r="R516" i="82"/>
  <c r="U516" i="82"/>
  <c r="V516" i="82"/>
  <c r="Y516" i="82"/>
  <c r="Z516" i="82"/>
  <c r="AA516" i="82"/>
  <c r="AB516" i="82"/>
  <c r="AD516" i="82"/>
  <c r="AE516" i="82"/>
  <c r="AF516" i="82"/>
  <c r="AI516" i="82"/>
  <c r="E517" i="82"/>
  <c r="C517" i="82" s="1"/>
  <c r="Q517" i="82" s="1"/>
  <c r="F517" i="82"/>
  <c r="R517" i="82"/>
  <c r="U517" i="82"/>
  <c r="V517" i="82"/>
  <c r="Y517" i="82"/>
  <c r="Z517" i="82"/>
  <c r="AA517" i="82"/>
  <c r="AB517" i="82"/>
  <c r="AD517" i="82"/>
  <c r="AE517" i="82"/>
  <c r="AF517" i="82"/>
  <c r="AI517" i="82"/>
  <c r="E518" i="82"/>
  <c r="C518" i="82" s="1"/>
  <c r="Q518" i="82" s="1"/>
  <c r="F518" i="82"/>
  <c r="R518" i="82"/>
  <c r="U518" i="82"/>
  <c r="V518" i="82"/>
  <c r="Y518" i="82"/>
  <c r="Z518" i="82"/>
  <c r="AA518" i="82"/>
  <c r="AB518" i="82"/>
  <c r="AD518" i="82"/>
  <c r="AE518" i="82"/>
  <c r="AF518" i="82"/>
  <c r="AI518" i="82"/>
  <c r="E519" i="82"/>
  <c r="C519" i="82" s="1"/>
  <c r="Q519" i="82" s="1"/>
  <c r="F519" i="82"/>
  <c r="R519" i="82"/>
  <c r="U519" i="82"/>
  <c r="V519" i="82"/>
  <c r="Y519" i="82"/>
  <c r="Z519" i="82"/>
  <c r="AA519" i="82"/>
  <c r="AB519" i="82"/>
  <c r="AD519" i="82"/>
  <c r="AE519" i="82"/>
  <c r="AF519" i="82"/>
  <c r="AI519" i="82"/>
  <c r="E520" i="82"/>
  <c r="C520" i="82" s="1"/>
  <c r="Q520" i="82" s="1"/>
  <c r="F520" i="82"/>
  <c r="R520" i="82"/>
  <c r="U520" i="82"/>
  <c r="V520" i="82"/>
  <c r="Y520" i="82"/>
  <c r="Z520" i="82"/>
  <c r="AA520" i="82"/>
  <c r="AB520" i="82"/>
  <c r="AD520" i="82"/>
  <c r="AE520" i="82"/>
  <c r="AF520" i="82"/>
  <c r="AI520" i="82"/>
  <c r="E521" i="82"/>
  <c r="C521" i="82" s="1"/>
  <c r="Q521" i="82" s="1"/>
  <c r="F521" i="82"/>
  <c r="R521" i="82"/>
  <c r="U521" i="82"/>
  <c r="V521" i="82"/>
  <c r="Y521" i="82"/>
  <c r="Z521" i="82"/>
  <c r="AA521" i="82"/>
  <c r="AB521" i="82"/>
  <c r="AD521" i="82"/>
  <c r="AE521" i="82"/>
  <c r="AF521" i="82"/>
  <c r="AI521" i="82"/>
  <c r="E522" i="82"/>
  <c r="C522" i="82" s="1"/>
  <c r="Q522" i="82" s="1"/>
  <c r="F522" i="82"/>
  <c r="R522" i="82"/>
  <c r="U522" i="82"/>
  <c r="V522" i="82"/>
  <c r="Y522" i="82"/>
  <c r="Z522" i="82"/>
  <c r="AA522" i="82"/>
  <c r="AB522" i="82"/>
  <c r="AD522" i="82"/>
  <c r="AE522" i="82"/>
  <c r="AF522" i="82"/>
  <c r="AI522" i="82"/>
  <c r="E523" i="82"/>
  <c r="C523" i="82" s="1"/>
  <c r="Q523" i="82" s="1"/>
  <c r="F523" i="82"/>
  <c r="R523" i="82"/>
  <c r="U523" i="82"/>
  <c r="V523" i="82"/>
  <c r="Y523" i="82"/>
  <c r="Z523" i="82"/>
  <c r="AA523" i="82"/>
  <c r="AB523" i="82"/>
  <c r="AD523" i="82"/>
  <c r="AE523" i="82"/>
  <c r="AF523" i="82"/>
  <c r="AI523" i="82"/>
  <c r="E524" i="82"/>
  <c r="C524" i="82" s="1"/>
  <c r="Q524" i="82" s="1"/>
  <c r="F524" i="82"/>
  <c r="R524" i="82"/>
  <c r="U524" i="82"/>
  <c r="V524" i="82"/>
  <c r="Y524" i="82"/>
  <c r="Z524" i="82"/>
  <c r="AA524" i="82"/>
  <c r="AB524" i="82"/>
  <c r="AD524" i="82"/>
  <c r="AE524" i="82"/>
  <c r="AF524" i="82"/>
  <c r="AI524" i="82"/>
  <c r="E525" i="82"/>
  <c r="C525" i="82" s="1"/>
  <c r="Q525" i="82" s="1"/>
  <c r="F525" i="82"/>
  <c r="R525" i="82"/>
  <c r="U525" i="82"/>
  <c r="V525" i="82"/>
  <c r="Y525" i="82"/>
  <c r="Z525" i="82"/>
  <c r="AA525" i="82"/>
  <c r="AB525" i="82"/>
  <c r="AD525" i="82"/>
  <c r="AE525" i="82"/>
  <c r="AF525" i="82"/>
  <c r="AI525" i="82"/>
  <c r="E526" i="82"/>
  <c r="C526" i="82" s="1"/>
  <c r="Q526" i="82" s="1"/>
  <c r="F526" i="82"/>
  <c r="R526" i="82"/>
  <c r="U526" i="82"/>
  <c r="V526" i="82"/>
  <c r="Y526" i="82"/>
  <c r="Z526" i="82"/>
  <c r="AA526" i="82"/>
  <c r="AB526" i="82"/>
  <c r="AD526" i="82"/>
  <c r="AE526" i="82"/>
  <c r="AF526" i="82"/>
  <c r="AI526" i="82"/>
  <c r="E527" i="82"/>
  <c r="C527" i="82" s="1"/>
  <c r="Q527" i="82" s="1"/>
  <c r="F527" i="82"/>
  <c r="R527" i="82"/>
  <c r="U527" i="82"/>
  <c r="V527" i="82"/>
  <c r="Y527" i="82"/>
  <c r="Z527" i="82"/>
  <c r="AA527" i="82"/>
  <c r="AB527" i="82"/>
  <c r="AD527" i="82"/>
  <c r="AE527" i="82"/>
  <c r="AF527" i="82"/>
  <c r="AI527" i="82"/>
  <c r="E528" i="82"/>
  <c r="C528" i="82" s="1"/>
  <c r="Q528" i="82" s="1"/>
  <c r="F528" i="82"/>
  <c r="R528" i="82"/>
  <c r="U528" i="82"/>
  <c r="V528" i="82"/>
  <c r="Y528" i="82"/>
  <c r="Z528" i="82"/>
  <c r="AA528" i="82"/>
  <c r="AB528" i="82"/>
  <c r="AD528" i="82"/>
  <c r="AE528" i="82"/>
  <c r="AF528" i="82"/>
  <c r="AI528" i="82"/>
  <c r="E529" i="82"/>
  <c r="C529" i="82" s="1"/>
  <c r="Q529" i="82" s="1"/>
  <c r="F529" i="82"/>
  <c r="R529" i="82"/>
  <c r="U529" i="82"/>
  <c r="V529" i="82"/>
  <c r="Y529" i="82"/>
  <c r="Z529" i="82"/>
  <c r="AA529" i="82"/>
  <c r="AB529" i="82"/>
  <c r="AD529" i="82"/>
  <c r="AE529" i="82"/>
  <c r="AF529" i="82"/>
  <c r="AI529" i="82"/>
  <c r="E530" i="82"/>
  <c r="C530" i="82" s="1"/>
  <c r="Q530" i="82" s="1"/>
  <c r="F530" i="82"/>
  <c r="R530" i="82"/>
  <c r="U530" i="82"/>
  <c r="V530" i="82"/>
  <c r="Y530" i="82"/>
  <c r="Z530" i="82"/>
  <c r="AA530" i="82"/>
  <c r="AB530" i="82"/>
  <c r="AD530" i="82"/>
  <c r="AE530" i="82"/>
  <c r="AF530" i="82"/>
  <c r="AI530" i="82"/>
  <c r="E531" i="82"/>
  <c r="C531" i="82" s="1"/>
  <c r="Q531" i="82" s="1"/>
  <c r="F531" i="82"/>
  <c r="R531" i="82"/>
  <c r="S531" i="82"/>
  <c r="U531" i="82"/>
  <c r="V531" i="82"/>
  <c r="Y531" i="82"/>
  <c r="Z531" i="82"/>
  <c r="AA531" i="82"/>
  <c r="AB531" i="82"/>
  <c r="AD531" i="82"/>
  <c r="AE531" i="82"/>
  <c r="AF531" i="82"/>
  <c r="AI531" i="82"/>
  <c r="E532" i="82"/>
  <c r="C532" i="82" s="1"/>
  <c r="Q532" i="82" s="1"/>
  <c r="F532" i="82"/>
  <c r="R532" i="82"/>
  <c r="U532" i="82"/>
  <c r="V532" i="82"/>
  <c r="Y532" i="82"/>
  <c r="Z532" i="82"/>
  <c r="AA532" i="82"/>
  <c r="AB532" i="82"/>
  <c r="AD532" i="82"/>
  <c r="AE532" i="82"/>
  <c r="AF532" i="82"/>
  <c r="AI532" i="82"/>
  <c r="E533" i="82"/>
  <c r="C533" i="82" s="1"/>
  <c r="Q533" i="82" s="1"/>
  <c r="F533" i="82"/>
  <c r="R533" i="82"/>
  <c r="U533" i="82"/>
  <c r="V533" i="82"/>
  <c r="Y533" i="82"/>
  <c r="Z533" i="82"/>
  <c r="AA533" i="82"/>
  <c r="AB533" i="82"/>
  <c r="AD533" i="82"/>
  <c r="AE533" i="82"/>
  <c r="AF533" i="82"/>
  <c r="AI533" i="82"/>
  <c r="E534" i="82"/>
  <c r="C534" i="82" s="1"/>
  <c r="Q534" i="82" s="1"/>
  <c r="F534" i="82"/>
  <c r="R534" i="82"/>
  <c r="U534" i="82"/>
  <c r="V534" i="82"/>
  <c r="Y534" i="82"/>
  <c r="Z534" i="82"/>
  <c r="AA534" i="82"/>
  <c r="AB534" i="82"/>
  <c r="AD534" i="82"/>
  <c r="AE534" i="82"/>
  <c r="AF534" i="82"/>
  <c r="AI534" i="82"/>
  <c r="E535" i="82"/>
  <c r="C535" i="82" s="1"/>
  <c r="Q535" i="82" s="1"/>
  <c r="F535" i="82"/>
  <c r="R535" i="82"/>
  <c r="U535" i="82"/>
  <c r="V535" i="82"/>
  <c r="Y535" i="82"/>
  <c r="Z535" i="82"/>
  <c r="AA535" i="82"/>
  <c r="AB535" i="82"/>
  <c r="AD535" i="82"/>
  <c r="AE535" i="82"/>
  <c r="AF535" i="82"/>
  <c r="AI535" i="82"/>
  <c r="E536" i="82"/>
  <c r="C536" i="82" s="1"/>
  <c r="Q536" i="82" s="1"/>
  <c r="F536" i="82"/>
  <c r="R536" i="82"/>
  <c r="U536" i="82"/>
  <c r="V536" i="82"/>
  <c r="Y536" i="82"/>
  <c r="Z536" i="82"/>
  <c r="AA536" i="82"/>
  <c r="AB536" i="82"/>
  <c r="AD536" i="82"/>
  <c r="AE536" i="82"/>
  <c r="AF536" i="82"/>
  <c r="AI536" i="82"/>
  <c r="E537" i="82"/>
  <c r="C537" i="82" s="1"/>
  <c r="Q537" i="82" s="1"/>
  <c r="F537" i="82"/>
  <c r="R537" i="82"/>
  <c r="U537" i="82"/>
  <c r="V537" i="82"/>
  <c r="Y537" i="82"/>
  <c r="Z537" i="82"/>
  <c r="AA537" i="82"/>
  <c r="AB537" i="82"/>
  <c r="AD537" i="82"/>
  <c r="AE537" i="82"/>
  <c r="AF537" i="82"/>
  <c r="AI537" i="82"/>
  <c r="E538" i="82"/>
  <c r="C538" i="82" s="1"/>
  <c r="Q538" i="82" s="1"/>
  <c r="F538" i="82"/>
  <c r="R538" i="82"/>
  <c r="U538" i="82"/>
  <c r="V538" i="82"/>
  <c r="Y538" i="82"/>
  <c r="Z538" i="82"/>
  <c r="AA538" i="82"/>
  <c r="AB538" i="82"/>
  <c r="AD538" i="82"/>
  <c r="AE538" i="82"/>
  <c r="AF538" i="82"/>
  <c r="AI538" i="82"/>
  <c r="E539" i="82"/>
  <c r="C539" i="82" s="1"/>
  <c r="Q539" i="82" s="1"/>
  <c r="F539" i="82"/>
  <c r="R539" i="82"/>
  <c r="U539" i="82"/>
  <c r="V539" i="82"/>
  <c r="Y539" i="82"/>
  <c r="Z539" i="82"/>
  <c r="AA539" i="82"/>
  <c r="AB539" i="82"/>
  <c r="AD539" i="82"/>
  <c r="AE539" i="82"/>
  <c r="AF539" i="82"/>
  <c r="AI539" i="82"/>
  <c r="E540" i="82"/>
  <c r="C540" i="82" s="1"/>
  <c r="Q540" i="82" s="1"/>
  <c r="F540" i="82"/>
  <c r="R540" i="82"/>
  <c r="U540" i="82"/>
  <c r="V540" i="82"/>
  <c r="Y540" i="82"/>
  <c r="Z540" i="82"/>
  <c r="AA540" i="82"/>
  <c r="AB540" i="82"/>
  <c r="AD540" i="82"/>
  <c r="AE540" i="82"/>
  <c r="AF540" i="82"/>
  <c r="AI540" i="82"/>
  <c r="E541" i="82"/>
  <c r="C541" i="82" s="1"/>
  <c r="Q541" i="82" s="1"/>
  <c r="F541" i="82"/>
  <c r="R541" i="82"/>
  <c r="U541" i="82"/>
  <c r="V541" i="82"/>
  <c r="Y541" i="82"/>
  <c r="Z541" i="82"/>
  <c r="AA541" i="82"/>
  <c r="AB541" i="82"/>
  <c r="AD541" i="82"/>
  <c r="AE541" i="82"/>
  <c r="AF541" i="82"/>
  <c r="AI541" i="82"/>
  <c r="E542" i="82"/>
  <c r="C542" i="82" s="1"/>
  <c r="Q542" i="82" s="1"/>
  <c r="F542" i="82"/>
  <c r="R542" i="82"/>
  <c r="U542" i="82"/>
  <c r="V542" i="82"/>
  <c r="Y542" i="82"/>
  <c r="Z542" i="82"/>
  <c r="AA542" i="82"/>
  <c r="AB542" i="82"/>
  <c r="AD542" i="82"/>
  <c r="AE542" i="82"/>
  <c r="AF542" i="82"/>
  <c r="AI542" i="82"/>
  <c r="E543" i="82"/>
  <c r="C543" i="82" s="1"/>
  <c r="Q543" i="82" s="1"/>
  <c r="F543" i="82"/>
  <c r="R543" i="82"/>
  <c r="U543" i="82"/>
  <c r="V543" i="82"/>
  <c r="Y543" i="82"/>
  <c r="Z543" i="82"/>
  <c r="AA543" i="82"/>
  <c r="AB543" i="82"/>
  <c r="AD543" i="82"/>
  <c r="AE543" i="82"/>
  <c r="AF543" i="82"/>
  <c r="AI543" i="82"/>
  <c r="E544" i="82"/>
  <c r="C544" i="82" s="1"/>
  <c r="Q544" i="82" s="1"/>
  <c r="F544" i="82"/>
  <c r="R544" i="82"/>
  <c r="U544" i="82"/>
  <c r="V544" i="82"/>
  <c r="Y544" i="82"/>
  <c r="Z544" i="82"/>
  <c r="AA544" i="82"/>
  <c r="AB544" i="82"/>
  <c r="AD544" i="82"/>
  <c r="AE544" i="82"/>
  <c r="AF544" i="82"/>
  <c r="AI544" i="82"/>
  <c r="E545" i="82"/>
  <c r="C545" i="82" s="1"/>
  <c r="Q545" i="82" s="1"/>
  <c r="F545" i="82"/>
  <c r="R545" i="82"/>
  <c r="U545" i="82"/>
  <c r="V545" i="82"/>
  <c r="Y545" i="82"/>
  <c r="Z545" i="82"/>
  <c r="AA545" i="82"/>
  <c r="AB545" i="82"/>
  <c r="AD545" i="82"/>
  <c r="AE545" i="82"/>
  <c r="AF545" i="82"/>
  <c r="AI545" i="82"/>
  <c r="E546" i="82"/>
  <c r="C546" i="82" s="1"/>
  <c r="Q546" i="82" s="1"/>
  <c r="F546" i="82"/>
  <c r="R546" i="82"/>
  <c r="U546" i="82"/>
  <c r="V546" i="82"/>
  <c r="Y546" i="82"/>
  <c r="Z546" i="82"/>
  <c r="AA546" i="82"/>
  <c r="AB546" i="82"/>
  <c r="AD546" i="82"/>
  <c r="AE546" i="82"/>
  <c r="AF546" i="82"/>
  <c r="AI546" i="82"/>
  <c r="E547" i="82"/>
  <c r="C547" i="82" s="1"/>
  <c r="Q547" i="82" s="1"/>
  <c r="F547" i="82"/>
  <c r="R547" i="82"/>
  <c r="U547" i="82"/>
  <c r="V547" i="82"/>
  <c r="Y547" i="82"/>
  <c r="Z547" i="82"/>
  <c r="AA547" i="82"/>
  <c r="AB547" i="82"/>
  <c r="AD547" i="82"/>
  <c r="AE547" i="82"/>
  <c r="AF547" i="82"/>
  <c r="AI547" i="82"/>
  <c r="E548" i="82"/>
  <c r="C548" i="82" s="1"/>
  <c r="Q548" i="82" s="1"/>
  <c r="F548" i="82"/>
  <c r="R548" i="82"/>
  <c r="U548" i="82"/>
  <c r="V548" i="82"/>
  <c r="Y548" i="82"/>
  <c r="Z548" i="82"/>
  <c r="AA548" i="82"/>
  <c r="AB548" i="82"/>
  <c r="AD548" i="82"/>
  <c r="AE548" i="82"/>
  <c r="AF548" i="82"/>
  <c r="AI548" i="82"/>
  <c r="E549" i="82"/>
  <c r="C549" i="82" s="1"/>
  <c r="Q549" i="82" s="1"/>
  <c r="F549" i="82"/>
  <c r="R549" i="82"/>
  <c r="U549" i="82"/>
  <c r="V549" i="82"/>
  <c r="Y549" i="82"/>
  <c r="Z549" i="82"/>
  <c r="AA549" i="82"/>
  <c r="AB549" i="82"/>
  <c r="AD549" i="82"/>
  <c r="AE549" i="82"/>
  <c r="AF549" i="82"/>
  <c r="AI549" i="82"/>
  <c r="E550" i="82"/>
  <c r="C550" i="82" s="1"/>
  <c r="Q550" i="82" s="1"/>
  <c r="F550" i="82"/>
  <c r="R550" i="82"/>
  <c r="U550" i="82"/>
  <c r="V550" i="82"/>
  <c r="Y550" i="82"/>
  <c r="Z550" i="82"/>
  <c r="AA550" i="82"/>
  <c r="AB550" i="82"/>
  <c r="AD550" i="82"/>
  <c r="AE550" i="82"/>
  <c r="AF550" i="82"/>
  <c r="AI550" i="82"/>
  <c r="E551" i="82"/>
  <c r="C551" i="82" s="1"/>
  <c r="Q551" i="82" s="1"/>
  <c r="F551" i="82"/>
  <c r="R551" i="82"/>
  <c r="U551" i="82"/>
  <c r="V551" i="82"/>
  <c r="Y551" i="82"/>
  <c r="Z551" i="82"/>
  <c r="AA551" i="82"/>
  <c r="AB551" i="82"/>
  <c r="AD551" i="82"/>
  <c r="AE551" i="82"/>
  <c r="AF551" i="82"/>
  <c r="AI551" i="82"/>
  <c r="E552" i="82"/>
  <c r="C552" i="82" s="1"/>
  <c r="Q552" i="82" s="1"/>
  <c r="F552" i="82"/>
  <c r="R552" i="82"/>
  <c r="U552" i="82"/>
  <c r="V552" i="82"/>
  <c r="Y552" i="82"/>
  <c r="Z552" i="82"/>
  <c r="AA552" i="82"/>
  <c r="AB552" i="82"/>
  <c r="AD552" i="82"/>
  <c r="AE552" i="82"/>
  <c r="AF552" i="82"/>
  <c r="AI552" i="82"/>
  <c r="E553" i="82"/>
  <c r="C553" i="82" s="1"/>
  <c r="Q553" i="82" s="1"/>
  <c r="F553" i="82"/>
  <c r="R553" i="82"/>
  <c r="U553" i="82"/>
  <c r="V553" i="82"/>
  <c r="Y553" i="82"/>
  <c r="Z553" i="82"/>
  <c r="AA553" i="82"/>
  <c r="AB553" i="82"/>
  <c r="AD553" i="82"/>
  <c r="AE553" i="82"/>
  <c r="AF553" i="82"/>
  <c r="AI553" i="82"/>
  <c r="E554" i="82"/>
  <c r="C554" i="82" s="1"/>
  <c r="Q554" i="82" s="1"/>
  <c r="F554" i="82"/>
  <c r="R554" i="82"/>
  <c r="U554" i="82"/>
  <c r="V554" i="82"/>
  <c r="Y554" i="82"/>
  <c r="Z554" i="82"/>
  <c r="AA554" i="82"/>
  <c r="AB554" i="82"/>
  <c r="AD554" i="82"/>
  <c r="AE554" i="82"/>
  <c r="AF554" i="82"/>
  <c r="AI554" i="82"/>
  <c r="E555" i="82"/>
  <c r="C555" i="82" s="1"/>
  <c r="Q555" i="82" s="1"/>
  <c r="F555" i="82"/>
  <c r="R555" i="82"/>
  <c r="U555" i="82"/>
  <c r="V555" i="82"/>
  <c r="Y555" i="82"/>
  <c r="Z555" i="82"/>
  <c r="AA555" i="82"/>
  <c r="AB555" i="82"/>
  <c r="AD555" i="82"/>
  <c r="AE555" i="82"/>
  <c r="AF555" i="82"/>
  <c r="AI555" i="82"/>
  <c r="E556" i="82"/>
  <c r="C556" i="82" s="1"/>
  <c r="Q556" i="82" s="1"/>
  <c r="F556" i="82"/>
  <c r="R556" i="82"/>
  <c r="U556" i="82"/>
  <c r="V556" i="82"/>
  <c r="Y556" i="82"/>
  <c r="Z556" i="82"/>
  <c r="AA556" i="82"/>
  <c r="AB556" i="82"/>
  <c r="AD556" i="82"/>
  <c r="AE556" i="82"/>
  <c r="AF556" i="82"/>
  <c r="AI556" i="82"/>
  <c r="E557" i="82"/>
  <c r="C557" i="82" s="1"/>
  <c r="Q557" i="82" s="1"/>
  <c r="F557" i="82"/>
  <c r="R557" i="82"/>
  <c r="U557" i="82"/>
  <c r="V557" i="82"/>
  <c r="Y557" i="82"/>
  <c r="Z557" i="82"/>
  <c r="AA557" i="82"/>
  <c r="AB557" i="82"/>
  <c r="AD557" i="82"/>
  <c r="AE557" i="82"/>
  <c r="AF557" i="82"/>
  <c r="AI557" i="82"/>
  <c r="E558" i="82"/>
  <c r="C558" i="82" s="1"/>
  <c r="Q558" i="82" s="1"/>
  <c r="F558" i="82"/>
  <c r="R558" i="82"/>
  <c r="U558" i="82"/>
  <c r="V558" i="82"/>
  <c r="Y558" i="82"/>
  <c r="Z558" i="82"/>
  <c r="AA558" i="82"/>
  <c r="AB558" i="82"/>
  <c r="AD558" i="82"/>
  <c r="AE558" i="82"/>
  <c r="AF558" i="82"/>
  <c r="AI558" i="82"/>
  <c r="E559" i="82"/>
  <c r="C559" i="82" s="1"/>
  <c r="Q559" i="82" s="1"/>
  <c r="F559" i="82"/>
  <c r="R559" i="82"/>
  <c r="U559" i="82"/>
  <c r="V559" i="82"/>
  <c r="Y559" i="82"/>
  <c r="Z559" i="82"/>
  <c r="AA559" i="82"/>
  <c r="AB559" i="82"/>
  <c r="AD559" i="82"/>
  <c r="AE559" i="82"/>
  <c r="AF559" i="82"/>
  <c r="AI559" i="82"/>
  <c r="E560" i="82"/>
  <c r="C560" i="82" s="1"/>
  <c r="Q560" i="82" s="1"/>
  <c r="F560" i="82"/>
  <c r="R560" i="82"/>
  <c r="U560" i="82"/>
  <c r="V560" i="82"/>
  <c r="Y560" i="82"/>
  <c r="Z560" i="82"/>
  <c r="AA560" i="82"/>
  <c r="AB560" i="82"/>
  <c r="AD560" i="82"/>
  <c r="AE560" i="82"/>
  <c r="AF560" i="82"/>
  <c r="AI560" i="82"/>
  <c r="E561" i="82"/>
  <c r="C561" i="82" s="1"/>
  <c r="Q561" i="82" s="1"/>
  <c r="F561" i="82"/>
  <c r="R561" i="82"/>
  <c r="U561" i="82"/>
  <c r="V561" i="82"/>
  <c r="Y561" i="82"/>
  <c r="Z561" i="82"/>
  <c r="AA561" i="82"/>
  <c r="AB561" i="82"/>
  <c r="AD561" i="82"/>
  <c r="AE561" i="82"/>
  <c r="AF561" i="82"/>
  <c r="AI561" i="82"/>
  <c r="E562" i="82"/>
  <c r="C562" i="82" s="1"/>
  <c r="Q562" i="82" s="1"/>
  <c r="F562" i="82"/>
  <c r="R562" i="82"/>
  <c r="U562" i="82"/>
  <c r="V562" i="82"/>
  <c r="Y562" i="82"/>
  <c r="Z562" i="82"/>
  <c r="AA562" i="82"/>
  <c r="AB562" i="82"/>
  <c r="AD562" i="82"/>
  <c r="AE562" i="82"/>
  <c r="AF562" i="82"/>
  <c r="AI562" i="82"/>
  <c r="E563" i="82"/>
  <c r="C563" i="82" s="1"/>
  <c r="Q563" i="82" s="1"/>
  <c r="F563" i="82"/>
  <c r="R563" i="82"/>
  <c r="U563" i="82"/>
  <c r="V563" i="82"/>
  <c r="Y563" i="82"/>
  <c r="Z563" i="82"/>
  <c r="AA563" i="82"/>
  <c r="AB563" i="82"/>
  <c r="AD563" i="82"/>
  <c r="AE563" i="82"/>
  <c r="AF563" i="82"/>
  <c r="AI563" i="82"/>
  <c r="E564" i="82"/>
  <c r="C564" i="82" s="1"/>
  <c r="Q564" i="82" s="1"/>
  <c r="F564" i="82"/>
  <c r="R564" i="82"/>
  <c r="U564" i="82"/>
  <c r="V564" i="82"/>
  <c r="Y564" i="82"/>
  <c r="Z564" i="82"/>
  <c r="AA564" i="82"/>
  <c r="AB564" i="82"/>
  <c r="AD564" i="82"/>
  <c r="AE564" i="82"/>
  <c r="AF564" i="82"/>
  <c r="AI564" i="82"/>
  <c r="E565" i="82"/>
  <c r="C565" i="82" s="1"/>
  <c r="Q565" i="82" s="1"/>
  <c r="F565" i="82"/>
  <c r="R565" i="82"/>
  <c r="U565" i="82"/>
  <c r="V565" i="82"/>
  <c r="Y565" i="82"/>
  <c r="Z565" i="82"/>
  <c r="AA565" i="82"/>
  <c r="AB565" i="82"/>
  <c r="AD565" i="82"/>
  <c r="AE565" i="82"/>
  <c r="AF565" i="82"/>
  <c r="AI565" i="82"/>
  <c r="E566" i="82"/>
  <c r="C566" i="82" s="1"/>
  <c r="Q566" i="82" s="1"/>
  <c r="F566" i="82"/>
  <c r="R566" i="82"/>
  <c r="U566" i="82"/>
  <c r="V566" i="82"/>
  <c r="Y566" i="82"/>
  <c r="Z566" i="82"/>
  <c r="AA566" i="82"/>
  <c r="AB566" i="82"/>
  <c r="AD566" i="82"/>
  <c r="AE566" i="82"/>
  <c r="AF566" i="82"/>
  <c r="AI566" i="82"/>
  <c r="E567" i="82"/>
  <c r="C567" i="82" s="1"/>
  <c r="Q567" i="82" s="1"/>
  <c r="F567" i="82"/>
  <c r="R567" i="82"/>
  <c r="U567" i="82"/>
  <c r="V567" i="82"/>
  <c r="Y567" i="82"/>
  <c r="Z567" i="82"/>
  <c r="AA567" i="82"/>
  <c r="AB567" i="82"/>
  <c r="AD567" i="82"/>
  <c r="AE567" i="82"/>
  <c r="AF567" i="82"/>
  <c r="AI567" i="82"/>
  <c r="E568" i="82"/>
  <c r="C568" i="82" s="1"/>
  <c r="Q568" i="82" s="1"/>
  <c r="F568" i="82"/>
  <c r="R568" i="82"/>
  <c r="U568" i="82"/>
  <c r="V568" i="82"/>
  <c r="Y568" i="82"/>
  <c r="Z568" i="82"/>
  <c r="AA568" i="82"/>
  <c r="AB568" i="82"/>
  <c r="AD568" i="82"/>
  <c r="AE568" i="82"/>
  <c r="AF568" i="82"/>
  <c r="AI568" i="82"/>
  <c r="E569" i="82"/>
  <c r="C569" i="82" s="1"/>
  <c r="Q569" i="82" s="1"/>
  <c r="F569" i="82"/>
  <c r="R569" i="82"/>
  <c r="U569" i="82"/>
  <c r="V569" i="82"/>
  <c r="Y569" i="82"/>
  <c r="Z569" i="82"/>
  <c r="AA569" i="82"/>
  <c r="AB569" i="82"/>
  <c r="AD569" i="82"/>
  <c r="AE569" i="82"/>
  <c r="AF569" i="82"/>
  <c r="AI569" i="82"/>
  <c r="E570" i="82"/>
  <c r="C570" i="82" s="1"/>
  <c r="Q570" i="82" s="1"/>
  <c r="F570" i="82"/>
  <c r="R570" i="82"/>
  <c r="U570" i="82"/>
  <c r="V570" i="82"/>
  <c r="Y570" i="82"/>
  <c r="Z570" i="82"/>
  <c r="AA570" i="82"/>
  <c r="AB570" i="82"/>
  <c r="AD570" i="82"/>
  <c r="AE570" i="82"/>
  <c r="AF570" i="82"/>
  <c r="AI570" i="82"/>
  <c r="E571" i="82"/>
  <c r="C571" i="82" s="1"/>
  <c r="Q571" i="82" s="1"/>
  <c r="F571" i="82"/>
  <c r="R571" i="82"/>
  <c r="U571" i="82"/>
  <c r="V571" i="82"/>
  <c r="Y571" i="82"/>
  <c r="Z571" i="82"/>
  <c r="AA571" i="82"/>
  <c r="AB571" i="82"/>
  <c r="AD571" i="82"/>
  <c r="AE571" i="82"/>
  <c r="AF571" i="82"/>
  <c r="AI571" i="82"/>
  <c r="E572" i="82"/>
  <c r="C572" i="82" s="1"/>
  <c r="Q572" i="82" s="1"/>
  <c r="F572" i="82"/>
  <c r="R572" i="82"/>
  <c r="U572" i="82"/>
  <c r="V572" i="82"/>
  <c r="Y572" i="82"/>
  <c r="Z572" i="82"/>
  <c r="AA572" i="82"/>
  <c r="AB572" i="82"/>
  <c r="AD572" i="82"/>
  <c r="AE572" i="82"/>
  <c r="AF572" i="82"/>
  <c r="AI572" i="82"/>
  <c r="E573" i="82"/>
  <c r="C573" i="82" s="1"/>
  <c r="Q573" i="82" s="1"/>
  <c r="F573" i="82"/>
  <c r="R573" i="82"/>
  <c r="U573" i="82"/>
  <c r="V573" i="82"/>
  <c r="Y573" i="82"/>
  <c r="Z573" i="82"/>
  <c r="AA573" i="82"/>
  <c r="AB573" i="82"/>
  <c r="AD573" i="82"/>
  <c r="AE573" i="82"/>
  <c r="AF573" i="82"/>
  <c r="AI573" i="82"/>
  <c r="E574" i="82"/>
  <c r="C574" i="82" s="1"/>
  <c r="Q574" i="82" s="1"/>
  <c r="F574" i="82"/>
  <c r="R574" i="82"/>
  <c r="U574" i="82"/>
  <c r="V574" i="82"/>
  <c r="Y574" i="82"/>
  <c r="Z574" i="82"/>
  <c r="AA574" i="82"/>
  <c r="AB574" i="82"/>
  <c r="AD574" i="82"/>
  <c r="AE574" i="82"/>
  <c r="AF574" i="82"/>
  <c r="AI574" i="82"/>
  <c r="E575" i="82"/>
  <c r="C575" i="82" s="1"/>
  <c r="Q575" i="82" s="1"/>
  <c r="F575" i="82"/>
  <c r="R575" i="82"/>
  <c r="U575" i="82"/>
  <c r="V575" i="82"/>
  <c r="Y575" i="82"/>
  <c r="Z575" i="82"/>
  <c r="AA575" i="82"/>
  <c r="AB575" i="82"/>
  <c r="AD575" i="82"/>
  <c r="AE575" i="82"/>
  <c r="AF575" i="82"/>
  <c r="AI575" i="82"/>
  <c r="E576" i="82"/>
  <c r="C576" i="82" s="1"/>
  <c r="Q576" i="82" s="1"/>
  <c r="F576" i="82"/>
  <c r="R576" i="82"/>
  <c r="U576" i="82"/>
  <c r="V576" i="82"/>
  <c r="Y576" i="82"/>
  <c r="Z576" i="82"/>
  <c r="AA576" i="82"/>
  <c r="AB576" i="82"/>
  <c r="AD576" i="82"/>
  <c r="AE576" i="82"/>
  <c r="AF576" i="82"/>
  <c r="AI576" i="82"/>
  <c r="E577" i="82"/>
  <c r="C577" i="82" s="1"/>
  <c r="Q577" i="82" s="1"/>
  <c r="F577" i="82"/>
  <c r="R577" i="82"/>
  <c r="U577" i="82"/>
  <c r="V577" i="82"/>
  <c r="Y577" i="82"/>
  <c r="Z577" i="82"/>
  <c r="AA577" i="82"/>
  <c r="AB577" i="82"/>
  <c r="AD577" i="82"/>
  <c r="AE577" i="82"/>
  <c r="AF577" i="82"/>
  <c r="AI577" i="82"/>
  <c r="E578" i="82"/>
  <c r="C578" i="82" s="1"/>
  <c r="Q578" i="82" s="1"/>
  <c r="F578" i="82"/>
  <c r="R578" i="82"/>
  <c r="U578" i="82"/>
  <c r="V578" i="82"/>
  <c r="Y578" i="82"/>
  <c r="Z578" i="82"/>
  <c r="AA578" i="82"/>
  <c r="AB578" i="82"/>
  <c r="AD578" i="82"/>
  <c r="AE578" i="82"/>
  <c r="AF578" i="82"/>
  <c r="AI578" i="82"/>
  <c r="E579" i="82"/>
  <c r="C579" i="82" s="1"/>
  <c r="Q579" i="82" s="1"/>
  <c r="F579" i="82"/>
  <c r="R579" i="82"/>
  <c r="U579" i="82"/>
  <c r="V579" i="82"/>
  <c r="Y579" i="82"/>
  <c r="Z579" i="82"/>
  <c r="AA579" i="82"/>
  <c r="AB579" i="82"/>
  <c r="AD579" i="82"/>
  <c r="AE579" i="82"/>
  <c r="AF579" i="82"/>
  <c r="AI579" i="82"/>
  <c r="E580" i="82"/>
  <c r="C580" i="82" s="1"/>
  <c r="Q580" i="82" s="1"/>
  <c r="F580" i="82"/>
  <c r="R580" i="82"/>
  <c r="U580" i="82"/>
  <c r="V580" i="82"/>
  <c r="Y580" i="82"/>
  <c r="Z580" i="82"/>
  <c r="AA580" i="82"/>
  <c r="AB580" i="82"/>
  <c r="AD580" i="82"/>
  <c r="AE580" i="82"/>
  <c r="AF580" i="82"/>
  <c r="AI580" i="82"/>
  <c r="E581" i="82"/>
  <c r="C581" i="82" s="1"/>
  <c r="Q581" i="82" s="1"/>
  <c r="F581" i="82"/>
  <c r="R581" i="82"/>
  <c r="U581" i="82"/>
  <c r="V581" i="82"/>
  <c r="Y581" i="82"/>
  <c r="Z581" i="82"/>
  <c r="AA581" i="82"/>
  <c r="AB581" i="82"/>
  <c r="AD581" i="82"/>
  <c r="AE581" i="82"/>
  <c r="AF581" i="82"/>
  <c r="AI581" i="82"/>
  <c r="E582" i="82"/>
  <c r="C582" i="82" s="1"/>
  <c r="Q582" i="82" s="1"/>
  <c r="F582" i="82"/>
  <c r="R582" i="82"/>
  <c r="U582" i="82"/>
  <c r="V582" i="82"/>
  <c r="Y582" i="82"/>
  <c r="Z582" i="82"/>
  <c r="AA582" i="82"/>
  <c r="AB582" i="82"/>
  <c r="AD582" i="82"/>
  <c r="AE582" i="82"/>
  <c r="AF582" i="82"/>
  <c r="AI582" i="82"/>
  <c r="E583" i="82"/>
  <c r="C583" i="82" s="1"/>
  <c r="Q583" i="82" s="1"/>
  <c r="F583" i="82"/>
  <c r="R583" i="82"/>
  <c r="U583" i="82"/>
  <c r="V583" i="82"/>
  <c r="Y583" i="82"/>
  <c r="Z583" i="82"/>
  <c r="AA583" i="82"/>
  <c r="AB583" i="82"/>
  <c r="AD583" i="82"/>
  <c r="AE583" i="82"/>
  <c r="AF583" i="82"/>
  <c r="AI583" i="82"/>
  <c r="E584" i="82"/>
  <c r="C584" i="82" s="1"/>
  <c r="Q584" i="82" s="1"/>
  <c r="F584" i="82"/>
  <c r="R584" i="82"/>
  <c r="U584" i="82"/>
  <c r="V584" i="82"/>
  <c r="Y584" i="82"/>
  <c r="Z584" i="82"/>
  <c r="AA584" i="82"/>
  <c r="AB584" i="82"/>
  <c r="AD584" i="82"/>
  <c r="AE584" i="82"/>
  <c r="AF584" i="82"/>
  <c r="AI584" i="82"/>
  <c r="E585" i="82"/>
  <c r="C585" i="82" s="1"/>
  <c r="Q585" i="82" s="1"/>
  <c r="F585" i="82"/>
  <c r="R585" i="82"/>
  <c r="U585" i="82"/>
  <c r="V585" i="82"/>
  <c r="Y585" i="82"/>
  <c r="Z585" i="82"/>
  <c r="AA585" i="82"/>
  <c r="AB585" i="82"/>
  <c r="AD585" i="82"/>
  <c r="AE585" i="82"/>
  <c r="AF585" i="82"/>
  <c r="AI585" i="82"/>
  <c r="E586" i="82"/>
  <c r="C586" i="82" s="1"/>
  <c r="Q586" i="82" s="1"/>
  <c r="F586" i="82"/>
  <c r="R586" i="82"/>
  <c r="U586" i="82"/>
  <c r="V586" i="82"/>
  <c r="Y586" i="82"/>
  <c r="Z586" i="82"/>
  <c r="AA586" i="82"/>
  <c r="AB586" i="82"/>
  <c r="AD586" i="82"/>
  <c r="AE586" i="82"/>
  <c r="AF586" i="82"/>
  <c r="AI586" i="82"/>
  <c r="E587" i="82"/>
  <c r="C587" i="82" s="1"/>
  <c r="Q587" i="82" s="1"/>
  <c r="F587" i="82"/>
  <c r="R587" i="82"/>
  <c r="U587" i="82"/>
  <c r="V587" i="82"/>
  <c r="Y587" i="82"/>
  <c r="Z587" i="82"/>
  <c r="AA587" i="82"/>
  <c r="AB587" i="82"/>
  <c r="AD587" i="82"/>
  <c r="AE587" i="82"/>
  <c r="AF587" i="82"/>
  <c r="AI587" i="82"/>
  <c r="E588" i="82"/>
  <c r="C588" i="82" s="1"/>
  <c r="Q588" i="82" s="1"/>
  <c r="F588" i="82"/>
  <c r="R588" i="82"/>
  <c r="U588" i="82"/>
  <c r="V588" i="82"/>
  <c r="Y588" i="82"/>
  <c r="Z588" i="82"/>
  <c r="AA588" i="82"/>
  <c r="AB588" i="82"/>
  <c r="AD588" i="82"/>
  <c r="AE588" i="82"/>
  <c r="AF588" i="82"/>
  <c r="AI588" i="82"/>
  <c r="E589" i="82"/>
  <c r="C589" i="82" s="1"/>
  <c r="Q589" i="82" s="1"/>
  <c r="F589" i="82"/>
  <c r="R589" i="82"/>
  <c r="U589" i="82"/>
  <c r="V589" i="82"/>
  <c r="Y589" i="82"/>
  <c r="Z589" i="82"/>
  <c r="AA589" i="82"/>
  <c r="AB589" i="82"/>
  <c r="AD589" i="82"/>
  <c r="AE589" i="82"/>
  <c r="AF589" i="82"/>
  <c r="AI589" i="82"/>
  <c r="E590" i="82"/>
  <c r="C590" i="82" s="1"/>
  <c r="Q590" i="82" s="1"/>
  <c r="F590" i="82"/>
  <c r="R590" i="82"/>
  <c r="U590" i="82"/>
  <c r="V590" i="82"/>
  <c r="Y590" i="82"/>
  <c r="Z590" i="82"/>
  <c r="AA590" i="82"/>
  <c r="AB590" i="82"/>
  <c r="AD590" i="82"/>
  <c r="AE590" i="82"/>
  <c r="AF590" i="82"/>
  <c r="AI590" i="82"/>
  <c r="E591" i="82"/>
  <c r="C591" i="82" s="1"/>
  <c r="Q591" i="82" s="1"/>
  <c r="F591" i="82"/>
  <c r="R591" i="82"/>
  <c r="U591" i="82"/>
  <c r="V591" i="82"/>
  <c r="Y591" i="82"/>
  <c r="Z591" i="82"/>
  <c r="AA591" i="82"/>
  <c r="AB591" i="82"/>
  <c r="AD591" i="82"/>
  <c r="AE591" i="82"/>
  <c r="AF591" i="82"/>
  <c r="AI591" i="82"/>
  <c r="E592" i="82"/>
  <c r="C592" i="82" s="1"/>
  <c r="Q592" i="82" s="1"/>
  <c r="F592" i="82"/>
  <c r="R592" i="82"/>
  <c r="U592" i="82"/>
  <c r="V592" i="82"/>
  <c r="Y592" i="82"/>
  <c r="Z592" i="82"/>
  <c r="AA592" i="82"/>
  <c r="AB592" i="82"/>
  <c r="AD592" i="82"/>
  <c r="AE592" i="82"/>
  <c r="AF592" i="82"/>
  <c r="AI592" i="82"/>
  <c r="E593" i="82"/>
  <c r="C593" i="82" s="1"/>
  <c r="Q593" i="82" s="1"/>
  <c r="F593" i="82"/>
  <c r="R593" i="82"/>
  <c r="U593" i="82"/>
  <c r="V593" i="82"/>
  <c r="Y593" i="82"/>
  <c r="Z593" i="82"/>
  <c r="AA593" i="82"/>
  <c r="AB593" i="82"/>
  <c r="AD593" i="82"/>
  <c r="AE593" i="82"/>
  <c r="AF593" i="82"/>
  <c r="AI593" i="82"/>
  <c r="E594" i="82"/>
  <c r="C594" i="82" s="1"/>
  <c r="Q594" i="82" s="1"/>
  <c r="F594" i="82"/>
  <c r="R594" i="82"/>
  <c r="U594" i="82"/>
  <c r="V594" i="82"/>
  <c r="Y594" i="82"/>
  <c r="Z594" i="82"/>
  <c r="AA594" i="82"/>
  <c r="AB594" i="82"/>
  <c r="AD594" i="82"/>
  <c r="AE594" i="82"/>
  <c r="AF594" i="82"/>
  <c r="AI594" i="82"/>
  <c r="E595" i="82"/>
  <c r="C595" i="82" s="1"/>
  <c r="Q595" i="82" s="1"/>
  <c r="F595" i="82"/>
  <c r="R595" i="82"/>
  <c r="U595" i="82"/>
  <c r="V595" i="82"/>
  <c r="Y595" i="82"/>
  <c r="Z595" i="82"/>
  <c r="AA595" i="82"/>
  <c r="AB595" i="82"/>
  <c r="AD595" i="82"/>
  <c r="AE595" i="82"/>
  <c r="AF595" i="82"/>
  <c r="AI595" i="82"/>
  <c r="E596" i="82"/>
  <c r="C596" i="82" s="1"/>
  <c r="Q596" i="82" s="1"/>
  <c r="F596" i="82"/>
  <c r="R596" i="82"/>
  <c r="U596" i="82"/>
  <c r="V596" i="82"/>
  <c r="Y596" i="82"/>
  <c r="Z596" i="82"/>
  <c r="AA596" i="82"/>
  <c r="AB596" i="82"/>
  <c r="AD596" i="82"/>
  <c r="AE596" i="82"/>
  <c r="AF596" i="82"/>
  <c r="AI596" i="82"/>
  <c r="E597" i="82"/>
  <c r="C597" i="82" s="1"/>
  <c r="Q597" i="82" s="1"/>
  <c r="F597" i="82"/>
  <c r="R597" i="82"/>
  <c r="U597" i="82"/>
  <c r="V597" i="82"/>
  <c r="Y597" i="82"/>
  <c r="Z597" i="82"/>
  <c r="AA597" i="82"/>
  <c r="AB597" i="82"/>
  <c r="AD597" i="82"/>
  <c r="AE597" i="82"/>
  <c r="AF597" i="82"/>
  <c r="AI597" i="82"/>
  <c r="E598" i="82"/>
  <c r="C598" i="82" s="1"/>
  <c r="Q598" i="82" s="1"/>
  <c r="F598" i="82"/>
  <c r="R598" i="82"/>
  <c r="U598" i="82"/>
  <c r="V598" i="82"/>
  <c r="Y598" i="82"/>
  <c r="Z598" i="82"/>
  <c r="AA598" i="82"/>
  <c r="AB598" i="82"/>
  <c r="AD598" i="82"/>
  <c r="AE598" i="82"/>
  <c r="AF598" i="82"/>
  <c r="AI598" i="82"/>
  <c r="E599" i="82"/>
  <c r="C599" i="82" s="1"/>
  <c r="Q599" i="82" s="1"/>
  <c r="F599" i="82"/>
  <c r="R599" i="82"/>
  <c r="U599" i="82"/>
  <c r="V599" i="82"/>
  <c r="Y599" i="82"/>
  <c r="Z599" i="82"/>
  <c r="AA599" i="82"/>
  <c r="AB599" i="82"/>
  <c r="AD599" i="82"/>
  <c r="AE599" i="82"/>
  <c r="AF599" i="82"/>
  <c r="AI599" i="82"/>
  <c r="E600" i="82"/>
  <c r="C600" i="82" s="1"/>
  <c r="Q600" i="82" s="1"/>
  <c r="F600" i="82"/>
  <c r="R600" i="82"/>
  <c r="U600" i="82"/>
  <c r="V600" i="82"/>
  <c r="Y600" i="82"/>
  <c r="Z600" i="82"/>
  <c r="AA600" i="82"/>
  <c r="AB600" i="82"/>
  <c r="AD600" i="82"/>
  <c r="AE600" i="82"/>
  <c r="AF600" i="82"/>
  <c r="AI600" i="82"/>
  <c r="E601" i="82"/>
  <c r="C601" i="82" s="1"/>
  <c r="Q601" i="82" s="1"/>
  <c r="F601" i="82"/>
  <c r="R601" i="82"/>
  <c r="U601" i="82"/>
  <c r="V601" i="82"/>
  <c r="Y601" i="82"/>
  <c r="Z601" i="82"/>
  <c r="AA601" i="82"/>
  <c r="AB601" i="82"/>
  <c r="AD601" i="82"/>
  <c r="AE601" i="82"/>
  <c r="AF601" i="82"/>
  <c r="AI601" i="82"/>
  <c r="E602" i="82"/>
  <c r="C602" i="82" s="1"/>
  <c r="Q602" i="82" s="1"/>
  <c r="F602" i="82"/>
  <c r="R602" i="82"/>
  <c r="U602" i="82"/>
  <c r="V602" i="82"/>
  <c r="Y602" i="82"/>
  <c r="Z602" i="82"/>
  <c r="AA602" i="82"/>
  <c r="AB602" i="82"/>
  <c r="AD602" i="82"/>
  <c r="AE602" i="82"/>
  <c r="AF602" i="82"/>
  <c r="AI602" i="82"/>
  <c r="E603" i="82"/>
  <c r="C603" i="82" s="1"/>
  <c r="Q603" i="82" s="1"/>
  <c r="F603" i="82"/>
  <c r="R603" i="82"/>
  <c r="U603" i="82"/>
  <c r="V603" i="82"/>
  <c r="Y603" i="82"/>
  <c r="Z603" i="82"/>
  <c r="AA603" i="82"/>
  <c r="AB603" i="82"/>
  <c r="AD603" i="82"/>
  <c r="AE603" i="82"/>
  <c r="AF603" i="82"/>
  <c r="AI603" i="82"/>
  <c r="E604" i="82"/>
  <c r="C604" i="82" s="1"/>
  <c r="Q604" i="82" s="1"/>
  <c r="F604" i="82"/>
  <c r="R604" i="82"/>
  <c r="U604" i="82"/>
  <c r="V604" i="82"/>
  <c r="Y604" i="82"/>
  <c r="Z604" i="82"/>
  <c r="AA604" i="82"/>
  <c r="AB604" i="82"/>
  <c r="AD604" i="82"/>
  <c r="AE604" i="82"/>
  <c r="AF604" i="82"/>
  <c r="AI604" i="82"/>
  <c r="E605" i="82"/>
  <c r="C605" i="82" s="1"/>
  <c r="Q605" i="82" s="1"/>
  <c r="F605" i="82"/>
  <c r="R605" i="82"/>
  <c r="U605" i="82"/>
  <c r="V605" i="82"/>
  <c r="Y605" i="82"/>
  <c r="Z605" i="82"/>
  <c r="AA605" i="82"/>
  <c r="AB605" i="82"/>
  <c r="AD605" i="82"/>
  <c r="AE605" i="82"/>
  <c r="AF605" i="82"/>
  <c r="AI605" i="82"/>
  <c r="E606" i="82"/>
  <c r="C606" i="82" s="1"/>
  <c r="Q606" i="82" s="1"/>
  <c r="F606" i="82"/>
  <c r="R606" i="82"/>
  <c r="U606" i="82"/>
  <c r="V606" i="82"/>
  <c r="Y606" i="82"/>
  <c r="Z606" i="82"/>
  <c r="AA606" i="82"/>
  <c r="AB606" i="82"/>
  <c r="AD606" i="82"/>
  <c r="AE606" i="82"/>
  <c r="AF606" i="82"/>
  <c r="AI606" i="82"/>
  <c r="E607" i="82"/>
  <c r="C607" i="82" s="1"/>
  <c r="Q607" i="82" s="1"/>
  <c r="F607" i="82"/>
  <c r="R607" i="82"/>
  <c r="U607" i="82"/>
  <c r="V607" i="82"/>
  <c r="Y607" i="82"/>
  <c r="Z607" i="82"/>
  <c r="AA607" i="82"/>
  <c r="AB607" i="82"/>
  <c r="AD607" i="82"/>
  <c r="AE607" i="82"/>
  <c r="AF607" i="82"/>
  <c r="AI607" i="82"/>
  <c r="E608" i="82"/>
  <c r="C608" i="82" s="1"/>
  <c r="Q608" i="82" s="1"/>
  <c r="F608" i="82"/>
  <c r="R608" i="82"/>
  <c r="U608" i="82"/>
  <c r="V608" i="82"/>
  <c r="Y608" i="82"/>
  <c r="Z608" i="82"/>
  <c r="AA608" i="82"/>
  <c r="AB608" i="82"/>
  <c r="AD608" i="82"/>
  <c r="AE608" i="82"/>
  <c r="AF608" i="82"/>
  <c r="AI608" i="82"/>
  <c r="E609" i="82"/>
  <c r="C609" i="82" s="1"/>
  <c r="Q609" i="82" s="1"/>
  <c r="F609" i="82"/>
  <c r="R609" i="82"/>
  <c r="U609" i="82"/>
  <c r="V609" i="82"/>
  <c r="Y609" i="82"/>
  <c r="Z609" i="82"/>
  <c r="AA609" i="82"/>
  <c r="AB609" i="82"/>
  <c r="AD609" i="82"/>
  <c r="AE609" i="82"/>
  <c r="AF609" i="82"/>
  <c r="AI609" i="82"/>
  <c r="E610" i="82"/>
  <c r="C610" i="82" s="1"/>
  <c r="Q610" i="82" s="1"/>
  <c r="F610" i="82"/>
  <c r="R610" i="82"/>
  <c r="U610" i="82"/>
  <c r="V610" i="82"/>
  <c r="Y610" i="82"/>
  <c r="Z610" i="82"/>
  <c r="AA610" i="82"/>
  <c r="AB610" i="82"/>
  <c r="AD610" i="82"/>
  <c r="AE610" i="82"/>
  <c r="AF610" i="82"/>
  <c r="AI610" i="82"/>
  <c r="E611" i="82"/>
  <c r="C611" i="82" s="1"/>
  <c r="Q611" i="82" s="1"/>
  <c r="F611" i="82"/>
  <c r="R611" i="82"/>
  <c r="U611" i="82"/>
  <c r="V611" i="82"/>
  <c r="Y611" i="82"/>
  <c r="Z611" i="82"/>
  <c r="AA611" i="82"/>
  <c r="AB611" i="82"/>
  <c r="AD611" i="82"/>
  <c r="AE611" i="82"/>
  <c r="AF611" i="82"/>
  <c r="AI611" i="82"/>
  <c r="E612" i="82"/>
  <c r="C612" i="82" s="1"/>
  <c r="Q612" i="82" s="1"/>
  <c r="F612" i="82"/>
  <c r="R612" i="82"/>
  <c r="U612" i="82"/>
  <c r="V612" i="82"/>
  <c r="Y612" i="82"/>
  <c r="Z612" i="82"/>
  <c r="AA612" i="82"/>
  <c r="AB612" i="82"/>
  <c r="AD612" i="82"/>
  <c r="AE612" i="82"/>
  <c r="AF612" i="82"/>
  <c r="AI612" i="82"/>
  <c r="E613" i="82"/>
  <c r="C613" i="82" s="1"/>
  <c r="Q613" i="82" s="1"/>
  <c r="F613" i="82"/>
  <c r="R613" i="82"/>
  <c r="U613" i="82"/>
  <c r="V613" i="82"/>
  <c r="Y613" i="82"/>
  <c r="Z613" i="82"/>
  <c r="AA613" i="82"/>
  <c r="AB613" i="82"/>
  <c r="AD613" i="82"/>
  <c r="AE613" i="82"/>
  <c r="AF613" i="82"/>
  <c r="AI613" i="82"/>
  <c r="E614" i="82"/>
  <c r="C614" i="82" s="1"/>
  <c r="Q614" i="82" s="1"/>
  <c r="F614" i="82"/>
  <c r="R614" i="82"/>
  <c r="U614" i="82"/>
  <c r="V614" i="82"/>
  <c r="Y614" i="82"/>
  <c r="Z614" i="82"/>
  <c r="AA614" i="82"/>
  <c r="AB614" i="82"/>
  <c r="AD614" i="82"/>
  <c r="AE614" i="82"/>
  <c r="AF614" i="82"/>
  <c r="AI614" i="82"/>
  <c r="E615" i="82"/>
  <c r="C615" i="82" s="1"/>
  <c r="Q615" i="82" s="1"/>
  <c r="F615" i="82"/>
  <c r="R615" i="82"/>
  <c r="U615" i="82"/>
  <c r="V615" i="82"/>
  <c r="Y615" i="82"/>
  <c r="Z615" i="82"/>
  <c r="AA615" i="82"/>
  <c r="AB615" i="82"/>
  <c r="AD615" i="82"/>
  <c r="AE615" i="82"/>
  <c r="AF615" i="82"/>
  <c r="AI615" i="82"/>
  <c r="E616" i="82"/>
  <c r="C616" i="82" s="1"/>
  <c r="Q616" i="82" s="1"/>
  <c r="F616" i="82"/>
  <c r="R616" i="82"/>
  <c r="U616" i="82"/>
  <c r="V616" i="82"/>
  <c r="Y616" i="82"/>
  <c r="Z616" i="82"/>
  <c r="AA616" i="82"/>
  <c r="AB616" i="82"/>
  <c r="AD616" i="82"/>
  <c r="AE616" i="82"/>
  <c r="AF616" i="82"/>
  <c r="AI616" i="82"/>
  <c r="E617" i="82"/>
  <c r="C617" i="82" s="1"/>
  <c r="Q617" i="82" s="1"/>
  <c r="F617" i="82"/>
  <c r="R617" i="82"/>
  <c r="U617" i="82"/>
  <c r="V617" i="82"/>
  <c r="Y617" i="82"/>
  <c r="Z617" i="82"/>
  <c r="AA617" i="82"/>
  <c r="AB617" i="82"/>
  <c r="AD617" i="82"/>
  <c r="AE617" i="82"/>
  <c r="AF617" i="82"/>
  <c r="AI617" i="82"/>
  <c r="E618" i="82"/>
  <c r="C618" i="82" s="1"/>
  <c r="Q618" i="82" s="1"/>
  <c r="F618" i="82"/>
  <c r="R618" i="82"/>
  <c r="U618" i="82"/>
  <c r="V618" i="82"/>
  <c r="Y618" i="82"/>
  <c r="Z618" i="82"/>
  <c r="AA618" i="82"/>
  <c r="AB618" i="82"/>
  <c r="AD618" i="82"/>
  <c r="AE618" i="82"/>
  <c r="AF618" i="82"/>
  <c r="AI618" i="82"/>
  <c r="E619" i="82"/>
  <c r="C619" i="82" s="1"/>
  <c r="Q619" i="82" s="1"/>
  <c r="F619" i="82"/>
  <c r="R619" i="82"/>
  <c r="U619" i="82"/>
  <c r="V619" i="82"/>
  <c r="Y619" i="82"/>
  <c r="Z619" i="82"/>
  <c r="AA619" i="82"/>
  <c r="AB619" i="82"/>
  <c r="AD619" i="82"/>
  <c r="AE619" i="82"/>
  <c r="AF619" i="82"/>
  <c r="AI619" i="82"/>
  <c r="E620" i="82"/>
  <c r="C620" i="82" s="1"/>
  <c r="Q620" i="82" s="1"/>
  <c r="F620" i="82"/>
  <c r="R620" i="82"/>
  <c r="U620" i="82"/>
  <c r="V620" i="82"/>
  <c r="Y620" i="82"/>
  <c r="Z620" i="82"/>
  <c r="AA620" i="82"/>
  <c r="AB620" i="82"/>
  <c r="AD620" i="82"/>
  <c r="AE620" i="82"/>
  <c r="AF620" i="82"/>
  <c r="AI620" i="82"/>
  <c r="E621" i="82"/>
  <c r="C621" i="82" s="1"/>
  <c r="Q621" i="82" s="1"/>
  <c r="F621" i="82"/>
  <c r="R621" i="82"/>
  <c r="U621" i="82"/>
  <c r="V621" i="82"/>
  <c r="Y621" i="82"/>
  <c r="Z621" i="82"/>
  <c r="AA621" i="82"/>
  <c r="AB621" i="82"/>
  <c r="AD621" i="82"/>
  <c r="AE621" i="82"/>
  <c r="AF621" i="82"/>
  <c r="AI621" i="82"/>
  <c r="E622" i="82"/>
  <c r="C622" i="82" s="1"/>
  <c r="Q622" i="82" s="1"/>
  <c r="F622" i="82"/>
  <c r="R622" i="82"/>
  <c r="U622" i="82"/>
  <c r="V622" i="82"/>
  <c r="Y622" i="82"/>
  <c r="Z622" i="82"/>
  <c r="AA622" i="82"/>
  <c r="AB622" i="82"/>
  <c r="AD622" i="82"/>
  <c r="AE622" i="82"/>
  <c r="AF622" i="82"/>
  <c r="AI622" i="82"/>
  <c r="E623" i="82"/>
  <c r="C623" i="82" s="1"/>
  <c r="Q623" i="82" s="1"/>
  <c r="F623" i="82"/>
  <c r="R623" i="82"/>
  <c r="U623" i="82"/>
  <c r="V623" i="82"/>
  <c r="Y623" i="82"/>
  <c r="Z623" i="82"/>
  <c r="AA623" i="82"/>
  <c r="AB623" i="82"/>
  <c r="AD623" i="82"/>
  <c r="AE623" i="82"/>
  <c r="AF623" i="82"/>
  <c r="AI623" i="82"/>
  <c r="E624" i="82"/>
  <c r="C624" i="82" s="1"/>
  <c r="Q624" i="82" s="1"/>
  <c r="F624" i="82"/>
  <c r="R624" i="82"/>
  <c r="U624" i="82"/>
  <c r="V624" i="82"/>
  <c r="Y624" i="82"/>
  <c r="Z624" i="82"/>
  <c r="AA624" i="82"/>
  <c r="AB624" i="82"/>
  <c r="AD624" i="82"/>
  <c r="AE624" i="82"/>
  <c r="AF624" i="82"/>
  <c r="AI624" i="82"/>
  <c r="E625" i="82"/>
  <c r="C625" i="82" s="1"/>
  <c r="Q625" i="82" s="1"/>
  <c r="F625" i="82"/>
  <c r="R625" i="82"/>
  <c r="U625" i="82"/>
  <c r="V625" i="82"/>
  <c r="Y625" i="82"/>
  <c r="Z625" i="82"/>
  <c r="AA625" i="82"/>
  <c r="AB625" i="82"/>
  <c r="AD625" i="82"/>
  <c r="AE625" i="82"/>
  <c r="AF625" i="82"/>
  <c r="AI625" i="82"/>
  <c r="E626" i="82"/>
  <c r="C626" i="82" s="1"/>
  <c r="Q626" i="82" s="1"/>
  <c r="F626" i="82"/>
  <c r="R626" i="82"/>
  <c r="U626" i="82"/>
  <c r="V626" i="82"/>
  <c r="Y626" i="82"/>
  <c r="Z626" i="82"/>
  <c r="AA626" i="82"/>
  <c r="AB626" i="82"/>
  <c r="AD626" i="82"/>
  <c r="AE626" i="82"/>
  <c r="AF626" i="82"/>
  <c r="AI626" i="82"/>
  <c r="E627" i="82"/>
  <c r="C627" i="82" s="1"/>
  <c r="Q627" i="82" s="1"/>
  <c r="F627" i="82"/>
  <c r="R627" i="82"/>
  <c r="U627" i="82"/>
  <c r="V627" i="82"/>
  <c r="Y627" i="82"/>
  <c r="Z627" i="82"/>
  <c r="AA627" i="82"/>
  <c r="AB627" i="82"/>
  <c r="AD627" i="82"/>
  <c r="AE627" i="82"/>
  <c r="AF627" i="82"/>
  <c r="AI627" i="82"/>
  <c r="E628" i="82"/>
  <c r="C628" i="82" s="1"/>
  <c r="Q628" i="82" s="1"/>
  <c r="F628" i="82"/>
  <c r="R628" i="82"/>
  <c r="U628" i="82"/>
  <c r="V628" i="82"/>
  <c r="Y628" i="82"/>
  <c r="Z628" i="82"/>
  <c r="AA628" i="82"/>
  <c r="AB628" i="82"/>
  <c r="AD628" i="82"/>
  <c r="AE628" i="82"/>
  <c r="AF628" i="82"/>
  <c r="AI628" i="82"/>
  <c r="E629" i="82"/>
  <c r="C629" i="82" s="1"/>
  <c r="Q629" i="82" s="1"/>
  <c r="F629" i="82"/>
  <c r="R629" i="82"/>
  <c r="U629" i="82"/>
  <c r="V629" i="82"/>
  <c r="Y629" i="82"/>
  <c r="Z629" i="82"/>
  <c r="AA629" i="82"/>
  <c r="AB629" i="82"/>
  <c r="AD629" i="82"/>
  <c r="AE629" i="82"/>
  <c r="AF629" i="82"/>
  <c r="AI629" i="82"/>
  <c r="E630" i="82"/>
  <c r="C630" i="82" s="1"/>
  <c r="Q630" i="82" s="1"/>
  <c r="F630" i="82"/>
  <c r="R630" i="82"/>
  <c r="U630" i="82"/>
  <c r="V630" i="82"/>
  <c r="Y630" i="82"/>
  <c r="Z630" i="82"/>
  <c r="AA630" i="82"/>
  <c r="AB630" i="82"/>
  <c r="AD630" i="82"/>
  <c r="AE630" i="82"/>
  <c r="AF630" i="82"/>
  <c r="AI630" i="82"/>
  <c r="E631" i="82"/>
  <c r="C631" i="82" s="1"/>
  <c r="Q631" i="82" s="1"/>
  <c r="F631" i="82"/>
  <c r="R631" i="82"/>
  <c r="U631" i="82"/>
  <c r="V631" i="82"/>
  <c r="Y631" i="82"/>
  <c r="Z631" i="82"/>
  <c r="AA631" i="82"/>
  <c r="AB631" i="82"/>
  <c r="AD631" i="82"/>
  <c r="AE631" i="82"/>
  <c r="AF631" i="82"/>
  <c r="AI631" i="82"/>
  <c r="E632" i="82"/>
  <c r="C632" i="82" s="1"/>
  <c r="Q632" i="82" s="1"/>
  <c r="F632" i="82"/>
  <c r="R632" i="82"/>
  <c r="U632" i="82"/>
  <c r="V632" i="82"/>
  <c r="Y632" i="82"/>
  <c r="Z632" i="82"/>
  <c r="AA632" i="82"/>
  <c r="AB632" i="82"/>
  <c r="AD632" i="82"/>
  <c r="AE632" i="82"/>
  <c r="AF632" i="82"/>
  <c r="AI632" i="82"/>
  <c r="E633" i="82"/>
  <c r="C633" i="82" s="1"/>
  <c r="Q633" i="82" s="1"/>
  <c r="F633" i="82"/>
  <c r="R633" i="82"/>
  <c r="U633" i="82"/>
  <c r="V633" i="82"/>
  <c r="Y633" i="82"/>
  <c r="Z633" i="82"/>
  <c r="AA633" i="82"/>
  <c r="AB633" i="82"/>
  <c r="AD633" i="82"/>
  <c r="AE633" i="82"/>
  <c r="AF633" i="82"/>
  <c r="AI633" i="82"/>
  <c r="E634" i="82"/>
  <c r="C634" i="82" s="1"/>
  <c r="Q634" i="82" s="1"/>
  <c r="F634" i="82"/>
  <c r="R634" i="82"/>
  <c r="U634" i="82"/>
  <c r="V634" i="82"/>
  <c r="Y634" i="82"/>
  <c r="Z634" i="82"/>
  <c r="AA634" i="82"/>
  <c r="AB634" i="82"/>
  <c r="AD634" i="82"/>
  <c r="AE634" i="82"/>
  <c r="AF634" i="82"/>
  <c r="AI634" i="82"/>
  <c r="E635" i="82"/>
  <c r="C635" i="82" s="1"/>
  <c r="Q635" i="82" s="1"/>
  <c r="F635" i="82"/>
  <c r="R635" i="82"/>
  <c r="U635" i="82"/>
  <c r="V635" i="82"/>
  <c r="Y635" i="82"/>
  <c r="Z635" i="82"/>
  <c r="AA635" i="82"/>
  <c r="AB635" i="82"/>
  <c r="AD635" i="82"/>
  <c r="AE635" i="82"/>
  <c r="AF635" i="82"/>
  <c r="AI635" i="82"/>
  <c r="E636" i="82"/>
  <c r="C636" i="82" s="1"/>
  <c r="Q636" i="82" s="1"/>
  <c r="F636" i="82"/>
  <c r="R636" i="82"/>
  <c r="U636" i="82"/>
  <c r="V636" i="82"/>
  <c r="Y636" i="82"/>
  <c r="Z636" i="82"/>
  <c r="AA636" i="82"/>
  <c r="AB636" i="82"/>
  <c r="AD636" i="82"/>
  <c r="AE636" i="82"/>
  <c r="AF636" i="82"/>
  <c r="AI636" i="82"/>
  <c r="E637" i="82"/>
  <c r="C637" i="82" s="1"/>
  <c r="Q637" i="82" s="1"/>
  <c r="F637" i="82"/>
  <c r="R637" i="82"/>
  <c r="U637" i="82"/>
  <c r="V637" i="82"/>
  <c r="Y637" i="82"/>
  <c r="Z637" i="82"/>
  <c r="AA637" i="82"/>
  <c r="AB637" i="82"/>
  <c r="AD637" i="82"/>
  <c r="AE637" i="82"/>
  <c r="AF637" i="82"/>
  <c r="AI637" i="82"/>
  <c r="E638" i="82"/>
  <c r="C638" i="82" s="1"/>
  <c r="Q638" i="82" s="1"/>
  <c r="F638" i="82"/>
  <c r="R638" i="82"/>
  <c r="U638" i="82"/>
  <c r="V638" i="82"/>
  <c r="Y638" i="82"/>
  <c r="Z638" i="82"/>
  <c r="AA638" i="82"/>
  <c r="AB638" i="82"/>
  <c r="AD638" i="82"/>
  <c r="AE638" i="82"/>
  <c r="AF638" i="82"/>
  <c r="AI638" i="82"/>
  <c r="E639" i="82"/>
  <c r="C639" i="82" s="1"/>
  <c r="Q639" i="82" s="1"/>
  <c r="F639" i="82"/>
  <c r="R639" i="82"/>
  <c r="U639" i="82"/>
  <c r="V639" i="82"/>
  <c r="Y639" i="82"/>
  <c r="Z639" i="82"/>
  <c r="AA639" i="82"/>
  <c r="AB639" i="82"/>
  <c r="AD639" i="82"/>
  <c r="AE639" i="82"/>
  <c r="AF639" i="82"/>
  <c r="AI639" i="82"/>
  <c r="E640" i="82"/>
  <c r="C640" i="82" s="1"/>
  <c r="Q640" i="82" s="1"/>
  <c r="F640" i="82"/>
  <c r="R640" i="82"/>
  <c r="U640" i="82"/>
  <c r="V640" i="82"/>
  <c r="Y640" i="82"/>
  <c r="Z640" i="82"/>
  <c r="AA640" i="82"/>
  <c r="AB640" i="82"/>
  <c r="AD640" i="82"/>
  <c r="AE640" i="82"/>
  <c r="AF640" i="82"/>
  <c r="AI640" i="82"/>
  <c r="E641" i="82"/>
  <c r="C641" i="82" s="1"/>
  <c r="Q641" i="82" s="1"/>
  <c r="F641" i="82"/>
  <c r="R641" i="82"/>
  <c r="U641" i="82"/>
  <c r="V641" i="82"/>
  <c r="Y641" i="82"/>
  <c r="Z641" i="82"/>
  <c r="AA641" i="82"/>
  <c r="AB641" i="82"/>
  <c r="AD641" i="82"/>
  <c r="AE641" i="82"/>
  <c r="AF641" i="82"/>
  <c r="AI641" i="82"/>
  <c r="E642" i="82"/>
  <c r="C642" i="82" s="1"/>
  <c r="Q642" i="82" s="1"/>
  <c r="F642" i="82"/>
  <c r="R642" i="82"/>
  <c r="U642" i="82"/>
  <c r="V642" i="82"/>
  <c r="Y642" i="82"/>
  <c r="Z642" i="82"/>
  <c r="AA642" i="82"/>
  <c r="AB642" i="82"/>
  <c r="AD642" i="82"/>
  <c r="AE642" i="82"/>
  <c r="AF642" i="82"/>
  <c r="AI642" i="82"/>
  <c r="E643" i="82"/>
  <c r="C643" i="82" s="1"/>
  <c r="Q643" i="82" s="1"/>
  <c r="F643" i="82"/>
  <c r="R643" i="82"/>
  <c r="U643" i="82"/>
  <c r="V643" i="82"/>
  <c r="Y643" i="82"/>
  <c r="Z643" i="82"/>
  <c r="AA643" i="82"/>
  <c r="AB643" i="82"/>
  <c r="AD643" i="82"/>
  <c r="AE643" i="82"/>
  <c r="AF643" i="82"/>
  <c r="AI643" i="82"/>
  <c r="E644" i="82"/>
  <c r="C644" i="82" s="1"/>
  <c r="Q644" i="82" s="1"/>
  <c r="F644" i="82"/>
  <c r="R644" i="82"/>
  <c r="U644" i="82"/>
  <c r="V644" i="82"/>
  <c r="Y644" i="82"/>
  <c r="Z644" i="82"/>
  <c r="AA644" i="82"/>
  <c r="AB644" i="82"/>
  <c r="AD644" i="82"/>
  <c r="AE644" i="82"/>
  <c r="AF644" i="82"/>
  <c r="AI644" i="82"/>
  <c r="E645" i="82"/>
  <c r="C645" i="82" s="1"/>
  <c r="Q645" i="82" s="1"/>
  <c r="F645" i="82"/>
  <c r="R645" i="82"/>
  <c r="U645" i="82"/>
  <c r="V645" i="82"/>
  <c r="Y645" i="82"/>
  <c r="Z645" i="82"/>
  <c r="AA645" i="82"/>
  <c r="AB645" i="82"/>
  <c r="AD645" i="82"/>
  <c r="AE645" i="82"/>
  <c r="AF645" i="82"/>
  <c r="AI645" i="82"/>
  <c r="E646" i="82"/>
  <c r="C646" i="82" s="1"/>
  <c r="Q646" i="82" s="1"/>
  <c r="F646" i="82"/>
  <c r="R646" i="82"/>
  <c r="U646" i="82"/>
  <c r="V646" i="82"/>
  <c r="Y646" i="82"/>
  <c r="Z646" i="82"/>
  <c r="AA646" i="82"/>
  <c r="AB646" i="82"/>
  <c r="AD646" i="82"/>
  <c r="AE646" i="82"/>
  <c r="AF646" i="82"/>
  <c r="AI646" i="82"/>
  <c r="E647" i="82"/>
  <c r="C647" i="82" s="1"/>
  <c r="Q647" i="82" s="1"/>
  <c r="F647" i="82"/>
  <c r="R647" i="82"/>
  <c r="U647" i="82"/>
  <c r="V647" i="82"/>
  <c r="Y647" i="82"/>
  <c r="Z647" i="82"/>
  <c r="AA647" i="82"/>
  <c r="AB647" i="82"/>
  <c r="AD647" i="82"/>
  <c r="AE647" i="82"/>
  <c r="AF647" i="82"/>
  <c r="AI647" i="82"/>
  <c r="E648" i="82"/>
  <c r="C648" i="82" s="1"/>
  <c r="Q648" i="82" s="1"/>
  <c r="F648" i="82"/>
  <c r="R648" i="82"/>
  <c r="U648" i="82"/>
  <c r="V648" i="82"/>
  <c r="Y648" i="82"/>
  <c r="Z648" i="82"/>
  <c r="AA648" i="82"/>
  <c r="AB648" i="82"/>
  <c r="AD648" i="82"/>
  <c r="AE648" i="82"/>
  <c r="AF648" i="82"/>
  <c r="AI648" i="82"/>
  <c r="E649" i="82"/>
  <c r="C649" i="82" s="1"/>
  <c r="Q649" i="82" s="1"/>
  <c r="F649" i="82"/>
  <c r="R649" i="82"/>
  <c r="U649" i="82"/>
  <c r="V649" i="82"/>
  <c r="Y649" i="82"/>
  <c r="Z649" i="82"/>
  <c r="AA649" i="82"/>
  <c r="AB649" i="82"/>
  <c r="AD649" i="82"/>
  <c r="AE649" i="82"/>
  <c r="AF649" i="82"/>
  <c r="AI649" i="82"/>
  <c r="E650" i="82"/>
  <c r="C650" i="82" s="1"/>
  <c r="Q650" i="82" s="1"/>
  <c r="F650" i="82"/>
  <c r="R650" i="82"/>
  <c r="U650" i="82"/>
  <c r="V650" i="82"/>
  <c r="Y650" i="82"/>
  <c r="Z650" i="82"/>
  <c r="AA650" i="82"/>
  <c r="AB650" i="82"/>
  <c r="AD650" i="82"/>
  <c r="AE650" i="82"/>
  <c r="AF650" i="82"/>
  <c r="AI650" i="82"/>
  <c r="E651" i="82"/>
  <c r="C651" i="82" s="1"/>
  <c r="Q651" i="82" s="1"/>
  <c r="F651" i="82"/>
  <c r="R651" i="82"/>
  <c r="U651" i="82"/>
  <c r="V651" i="82"/>
  <c r="Y651" i="82"/>
  <c r="Z651" i="82"/>
  <c r="AA651" i="82"/>
  <c r="AB651" i="82"/>
  <c r="AD651" i="82"/>
  <c r="AE651" i="82"/>
  <c r="AF651" i="82"/>
  <c r="AI651" i="82"/>
  <c r="E652" i="82"/>
  <c r="C652" i="82" s="1"/>
  <c r="Q652" i="82" s="1"/>
  <c r="F652" i="82"/>
  <c r="R652" i="82"/>
  <c r="U652" i="82"/>
  <c r="V652" i="82"/>
  <c r="Y652" i="82"/>
  <c r="Z652" i="82"/>
  <c r="AA652" i="82"/>
  <c r="AB652" i="82"/>
  <c r="AD652" i="82"/>
  <c r="AE652" i="82"/>
  <c r="AF652" i="82"/>
  <c r="AI652" i="82"/>
  <c r="E653" i="82"/>
  <c r="C653" i="82" s="1"/>
  <c r="Q653" i="82" s="1"/>
  <c r="F653" i="82"/>
  <c r="R653" i="82"/>
  <c r="U653" i="82"/>
  <c r="V653" i="82"/>
  <c r="Y653" i="82"/>
  <c r="Z653" i="82"/>
  <c r="AA653" i="82"/>
  <c r="AB653" i="82"/>
  <c r="AD653" i="82"/>
  <c r="AE653" i="82"/>
  <c r="AF653" i="82"/>
  <c r="AI653" i="82"/>
  <c r="E654" i="82"/>
  <c r="C654" i="82" s="1"/>
  <c r="Q654" i="82" s="1"/>
  <c r="F654" i="82"/>
  <c r="R654" i="82"/>
  <c r="U654" i="82"/>
  <c r="V654" i="82"/>
  <c r="Y654" i="82"/>
  <c r="Z654" i="82"/>
  <c r="AA654" i="82"/>
  <c r="AB654" i="82"/>
  <c r="AD654" i="82"/>
  <c r="AE654" i="82"/>
  <c r="AF654" i="82"/>
  <c r="AI654" i="82"/>
  <c r="E655" i="82"/>
  <c r="C655" i="82" s="1"/>
  <c r="Q655" i="82" s="1"/>
  <c r="F655" i="82"/>
  <c r="R655" i="82"/>
  <c r="U655" i="82"/>
  <c r="V655" i="82"/>
  <c r="Y655" i="82"/>
  <c r="Z655" i="82"/>
  <c r="AA655" i="82"/>
  <c r="AB655" i="82"/>
  <c r="AD655" i="82"/>
  <c r="AE655" i="82"/>
  <c r="AF655" i="82"/>
  <c r="AI655" i="82"/>
  <c r="E656" i="82"/>
  <c r="C656" i="82" s="1"/>
  <c r="Q656" i="82" s="1"/>
  <c r="F656" i="82"/>
  <c r="R656" i="82"/>
  <c r="U656" i="82"/>
  <c r="V656" i="82"/>
  <c r="Y656" i="82"/>
  <c r="Z656" i="82"/>
  <c r="AA656" i="82"/>
  <c r="AB656" i="82"/>
  <c r="AD656" i="82"/>
  <c r="AE656" i="82"/>
  <c r="AF656" i="82"/>
  <c r="AI656" i="82"/>
  <c r="E657" i="82"/>
  <c r="C657" i="82" s="1"/>
  <c r="Q657" i="82" s="1"/>
  <c r="F657" i="82"/>
  <c r="R657" i="82"/>
  <c r="U657" i="82"/>
  <c r="V657" i="82"/>
  <c r="Y657" i="82"/>
  <c r="Z657" i="82"/>
  <c r="AA657" i="82"/>
  <c r="AB657" i="82"/>
  <c r="AD657" i="82"/>
  <c r="AE657" i="82"/>
  <c r="AF657" i="82"/>
  <c r="AI657" i="82"/>
  <c r="E658" i="82"/>
  <c r="C658" i="82" s="1"/>
  <c r="Q658" i="82" s="1"/>
  <c r="F658" i="82"/>
  <c r="R658" i="82"/>
  <c r="U658" i="82"/>
  <c r="V658" i="82"/>
  <c r="Y658" i="82"/>
  <c r="Z658" i="82"/>
  <c r="AA658" i="82"/>
  <c r="AB658" i="82"/>
  <c r="AD658" i="82"/>
  <c r="AE658" i="82"/>
  <c r="AF658" i="82"/>
  <c r="AI658" i="82"/>
  <c r="E659" i="82"/>
  <c r="C659" i="82" s="1"/>
  <c r="Q659" i="82" s="1"/>
  <c r="F659" i="82"/>
  <c r="R659" i="82"/>
  <c r="U659" i="82"/>
  <c r="V659" i="82"/>
  <c r="Y659" i="82"/>
  <c r="Z659" i="82"/>
  <c r="AA659" i="82"/>
  <c r="AB659" i="82"/>
  <c r="AD659" i="82"/>
  <c r="AE659" i="82"/>
  <c r="AF659" i="82"/>
  <c r="AI659" i="82"/>
  <c r="E660" i="82"/>
  <c r="C660" i="82" s="1"/>
  <c r="Q660" i="82" s="1"/>
  <c r="F660" i="82"/>
  <c r="R660" i="82"/>
  <c r="U660" i="82"/>
  <c r="V660" i="82"/>
  <c r="Y660" i="82"/>
  <c r="Z660" i="82"/>
  <c r="AA660" i="82"/>
  <c r="AB660" i="82"/>
  <c r="AD660" i="82"/>
  <c r="AE660" i="82"/>
  <c r="AF660" i="82"/>
  <c r="AI660" i="82"/>
  <c r="E661" i="82"/>
  <c r="C661" i="82" s="1"/>
  <c r="Q661" i="82" s="1"/>
  <c r="F661" i="82"/>
  <c r="R661" i="82"/>
  <c r="U661" i="82"/>
  <c r="V661" i="82"/>
  <c r="Y661" i="82"/>
  <c r="Z661" i="82"/>
  <c r="AA661" i="82"/>
  <c r="AB661" i="82"/>
  <c r="AD661" i="82"/>
  <c r="AE661" i="82"/>
  <c r="AF661" i="82"/>
  <c r="AI661" i="82"/>
  <c r="E662" i="82"/>
  <c r="C662" i="82" s="1"/>
  <c r="Q662" i="82" s="1"/>
  <c r="F662" i="82"/>
  <c r="R662" i="82"/>
  <c r="U662" i="82"/>
  <c r="V662" i="82"/>
  <c r="Y662" i="82"/>
  <c r="Z662" i="82"/>
  <c r="AA662" i="82"/>
  <c r="AB662" i="82"/>
  <c r="AD662" i="82"/>
  <c r="AE662" i="82"/>
  <c r="AF662" i="82"/>
  <c r="AI662" i="82"/>
  <c r="E663" i="82"/>
  <c r="C663" i="82" s="1"/>
  <c r="Q663" i="82" s="1"/>
  <c r="F663" i="82"/>
  <c r="R663" i="82"/>
  <c r="U663" i="82"/>
  <c r="V663" i="82"/>
  <c r="Y663" i="82"/>
  <c r="Z663" i="82"/>
  <c r="AA663" i="82"/>
  <c r="AB663" i="82"/>
  <c r="AD663" i="82"/>
  <c r="AE663" i="82"/>
  <c r="AF663" i="82"/>
  <c r="AI663" i="82"/>
  <c r="E664" i="82"/>
  <c r="C664" i="82" s="1"/>
  <c r="Q664" i="82" s="1"/>
  <c r="F664" i="82"/>
  <c r="R664" i="82"/>
  <c r="U664" i="82"/>
  <c r="V664" i="82"/>
  <c r="Y664" i="82"/>
  <c r="Z664" i="82"/>
  <c r="AA664" i="82"/>
  <c r="AB664" i="82"/>
  <c r="AD664" i="82"/>
  <c r="AE664" i="82"/>
  <c r="AF664" i="82"/>
  <c r="AI664" i="82"/>
  <c r="E665" i="82"/>
  <c r="C665" i="82" s="1"/>
  <c r="Q665" i="82" s="1"/>
  <c r="F665" i="82"/>
  <c r="R665" i="82"/>
  <c r="U665" i="82"/>
  <c r="V665" i="82"/>
  <c r="Y665" i="82"/>
  <c r="Z665" i="82"/>
  <c r="AA665" i="82"/>
  <c r="AB665" i="82"/>
  <c r="AD665" i="82"/>
  <c r="AE665" i="82"/>
  <c r="AF665" i="82"/>
  <c r="AI665" i="82"/>
  <c r="E666" i="82"/>
  <c r="C666" i="82" s="1"/>
  <c r="Q666" i="82" s="1"/>
  <c r="F666" i="82"/>
  <c r="R666" i="82"/>
  <c r="U666" i="82"/>
  <c r="V666" i="82"/>
  <c r="Y666" i="82"/>
  <c r="Z666" i="82"/>
  <c r="AA666" i="82"/>
  <c r="AB666" i="82"/>
  <c r="AD666" i="82"/>
  <c r="AE666" i="82"/>
  <c r="AF666" i="82"/>
  <c r="AI666" i="82"/>
  <c r="E667" i="82"/>
  <c r="C667" i="82" s="1"/>
  <c r="Q667" i="82" s="1"/>
  <c r="F667" i="82"/>
  <c r="R667" i="82"/>
  <c r="U667" i="82"/>
  <c r="V667" i="82"/>
  <c r="Y667" i="82"/>
  <c r="Z667" i="82"/>
  <c r="AA667" i="82"/>
  <c r="AB667" i="82"/>
  <c r="AD667" i="82"/>
  <c r="AE667" i="82"/>
  <c r="AF667" i="82"/>
  <c r="AI667" i="82"/>
  <c r="E668" i="82"/>
  <c r="C668" i="82" s="1"/>
  <c r="Q668" i="82" s="1"/>
  <c r="F668" i="82"/>
  <c r="R668" i="82"/>
  <c r="U668" i="82"/>
  <c r="V668" i="82"/>
  <c r="Y668" i="82"/>
  <c r="Z668" i="82"/>
  <c r="AA668" i="82"/>
  <c r="AB668" i="82"/>
  <c r="AD668" i="82"/>
  <c r="AE668" i="82"/>
  <c r="AF668" i="82"/>
  <c r="AI668" i="82"/>
  <c r="E669" i="82"/>
  <c r="C669" i="82" s="1"/>
  <c r="Q669" i="82" s="1"/>
  <c r="F669" i="82"/>
  <c r="R669" i="82"/>
  <c r="U669" i="82"/>
  <c r="V669" i="82"/>
  <c r="Y669" i="82"/>
  <c r="Z669" i="82"/>
  <c r="AA669" i="82"/>
  <c r="AB669" i="82"/>
  <c r="AD669" i="82"/>
  <c r="AE669" i="82"/>
  <c r="AF669" i="82"/>
  <c r="AI669" i="82"/>
  <c r="E670" i="82"/>
  <c r="C670" i="82" s="1"/>
  <c r="Q670" i="82" s="1"/>
  <c r="F670" i="82"/>
  <c r="R670" i="82"/>
  <c r="U670" i="82"/>
  <c r="V670" i="82"/>
  <c r="Y670" i="82"/>
  <c r="Z670" i="82"/>
  <c r="AA670" i="82"/>
  <c r="AB670" i="82"/>
  <c r="AD670" i="82"/>
  <c r="AE670" i="82"/>
  <c r="AF670" i="82"/>
  <c r="AI670" i="82"/>
  <c r="E671" i="82"/>
  <c r="C671" i="82" s="1"/>
  <c r="Q671" i="82" s="1"/>
  <c r="F671" i="82"/>
  <c r="R671" i="82"/>
  <c r="U671" i="82"/>
  <c r="V671" i="82"/>
  <c r="Y671" i="82"/>
  <c r="Z671" i="82"/>
  <c r="AA671" i="82"/>
  <c r="AB671" i="82"/>
  <c r="AD671" i="82"/>
  <c r="AE671" i="82"/>
  <c r="AF671" i="82"/>
  <c r="AI671" i="82"/>
  <c r="E672" i="82"/>
  <c r="C672" i="82" s="1"/>
  <c r="Q672" i="82" s="1"/>
  <c r="F672" i="82"/>
  <c r="R672" i="82"/>
  <c r="U672" i="82"/>
  <c r="V672" i="82"/>
  <c r="Y672" i="82"/>
  <c r="Z672" i="82"/>
  <c r="AA672" i="82"/>
  <c r="AB672" i="82"/>
  <c r="AD672" i="82"/>
  <c r="AE672" i="82"/>
  <c r="AF672" i="82"/>
  <c r="AI672" i="82"/>
  <c r="E673" i="82"/>
  <c r="C673" i="82" s="1"/>
  <c r="Q673" i="82" s="1"/>
  <c r="F673" i="82"/>
  <c r="R673" i="82"/>
  <c r="U673" i="82"/>
  <c r="V673" i="82"/>
  <c r="Y673" i="82"/>
  <c r="Z673" i="82"/>
  <c r="AA673" i="82"/>
  <c r="AB673" i="82"/>
  <c r="AD673" i="82"/>
  <c r="AE673" i="82"/>
  <c r="AF673" i="82"/>
  <c r="AI673" i="82"/>
  <c r="E674" i="82"/>
  <c r="C674" i="82" s="1"/>
  <c r="Q674" i="82" s="1"/>
  <c r="F674" i="82"/>
  <c r="R674" i="82"/>
  <c r="U674" i="82"/>
  <c r="V674" i="82"/>
  <c r="Y674" i="82"/>
  <c r="Z674" i="82"/>
  <c r="AA674" i="82"/>
  <c r="AB674" i="82"/>
  <c r="AD674" i="82"/>
  <c r="AE674" i="82"/>
  <c r="AF674" i="82"/>
  <c r="AI674" i="82"/>
  <c r="E675" i="82"/>
  <c r="C675" i="82" s="1"/>
  <c r="Q675" i="82" s="1"/>
  <c r="F675" i="82"/>
  <c r="R675" i="82"/>
  <c r="U675" i="82"/>
  <c r="V675" i="82"/>
  <c r="Y675" i="82"/>
  <c r="Z675" i="82"/>
  <c r="AA675" i="82"/>
  <c r="AB675" i="82"/>
  <c r="AD675" i="82"/>
  <c r="AE675" i="82"/>
  <c r="AF675" i="82"/>
  <c r="AI675" i="82"/>
  <c r="E676" i="82"/>
  <c r="C676" i="82" s="1"/>
  <c r="Q676" i="82" s="1"/>
  <c r="F676" i="82"/>
  <c r="R676" i="82"/>
  <c r="U676" i="82"/>
  <c r="V676" i="82"/>
  <c r="Y676" i="82"/>
  <c r="Z676" i="82"/>
  <c r="AA676" i="82"/>
  <c r="AB676" i="82"/>
  <c r="AD676" i="82"/>
  <c r="AE676" i="82"/>
  <c r="AF676" i="82"/>
  <c r="AI676" i="82"/>
  <c r="E677" i="82"/>
  <c r="C677" i="82" s="1"/>
  <c r="Q677" i="82" s="1"/>
  <c r="F677" i="82"/>
  <c r="R677" i="82"/>
  <c r="U677" i="82"/>
  <c r="V677" i="82"/>
  <c r="Y677" i="82"/>
  <c r="Z677" i="82"/>
  <c r="AA677" i="82"/>
  <c r="AB677" i="82"/>
  <c r="AD677" i="82"/>
  <c r="AE677" i="82"/>
  <c r="AF677" i="82"/>
  <c r="AI677" i="82"/>
  <c r="E678" i="82"/>
  <c r="C678" i="82" s="1"/>
  <c r="Q678" i="82" s="1"/>
  <c r="F678" i="82"/>
  <c r="R678" i="82"/>
  <c r="U678" i="82"/>
  <c r="V678" i="82"/>
  <c r="Y678" i="82"/>
  <c r="Z678" i="82"/>
  <c r="AA678" i="82"/>
  <c r="AB678" i="82"/>
  <c r="AD678" i="82"/>
  <c r="AE678" i="82"/>
  <c r="AF678" i="82"/>
  <c r="AI678" i="82"/>
  <c r="E679" i="82"/>
  <c r="C679" i="82" s="1"/>
  <c r="Q679" i="82" s="1"/>
  <c r="F679" i="82"/>
  <c r="R679" i="82"/>
  <c r="U679" i="82"/>
  <c r="V679" i="82"/>
  <c r="Y679" i="82"/>
  <c r="Z679" i="82"/>
  <c r="AA679" i="82"/>
  <c r="AB679" i="82"/>
  <c r="AD679" i="82"/>
  <c r="AE679" i="82"/>
  <c r="AF679" i="82"/>
  <c r="AI679" i="82"/>
  <c r="E680" i="82"/>
  <c r="C680" i="82" s="1"/>
  <c r="Q680" i="82" s="1"/>
  <c r="F680" i="82"/>
  <c r="R680" i="82"/>
  <c r="S680" i="82"/>
  <c r="U680" i="82"/>
  <c r="V680" i="82"/>
  <c r="Y680" i="82"/>
  <c r="Z680" i="82"/>
  <c r="AA680" i="82"/>
  <c r="AB680" i="82"/>
  <c r="AD680" i="82"/>
  <c r="AE680" i="82"/>
  <c r="AF680" i="82"/>
  <c r="AI680" i="82"/>
  <c r="E681" i="82"/>
  <c r="C681" i="82" s="1"/>
  <c r="Q681" i="82" s="1"/>
  <c r="F681" i="82"/>
  <c r="R681" i="82"/>
  <c r="U681" i="82"/>
  <c r="V681" i="82"/>
  <c r="Y681" i="82"/>
  <c r="Z681" i="82"/>
  <c r="AA681" i="82"/>
  <c r="AB681" i="82"/>
  <c r="AD681" i="82"/>
  <c r="AE681" i="82"/>
  <c r="AF681" i="82"/>
  <c r="AI681" i="82"/>
  <c r="E682" i="82"/>
  <c r="C682" i="82" s="1"/>
  <c r="Q682" i="82" s="1"/>
  <c r="F682" i="82"/>
  <c r="R682" i="82"/>
  <c r="U682" i="82"/>
  <c r="V682" i="82"/>
  <c r="Y682" i="82"/>
  <c r="Z682" i="82"/>
  <c r="AA682" i="82"/>
  <c r="AB682" i="82"/>
  <c r="AD682" i="82"/>
  <c r="AE682" i="82"/>
  <c r="AF682" i="82"/>
  <c r="AI682" i="82"/>
  <c r="E683" i="82"/>
  <c r="C683" i="82" s="1"/>
  <c r="Q683" i="82" s="1"/>
  <c r="F683" i="82"/>
  <c r="R683" i="82"/>
  <c r="U683" i="82"/>
  <c r="V683" i="82"/>
  <c r="Y683" i="82"/>
  <c r="Z683" i="82"/>
  <c r="AA683" i="82"/>
  <c r="AB683" i="82"/>
  <c r="AD683" i="82"/>
  <c r="AE683" i="82"/>
  <c r="AF683" i="82"/>
  <c r="AI683" i="82"/>
  <c r="E684" i="82"/>
  <c r="C684" i="82" s="1"/>
  <c r="Q684" i="82" s="1"/>
  <c r="F684" i="82"/>
  <c r="R684" i="82"/>
  <c r="U684" i="82"/>
  <c r="V684" i="82"/>
  <c r="Y684" i="82"/>
  <c r="Z684" i="82"/>
  <c r="AA684" i="82"/>
  <c r="AB684" i="82"/>
  <c r="AD684" i="82"/>
  <c r="AE684" i="82"/>
  <c r="AF684" i="82"/>
  <c r="AI684" i="82"/>
  <c r="E685" i="82"/>
  <c r="C685" i="82" s="1"/>
  <c r="Q685" i="82" s="1"/>
  <c r="F685" i="82"/>
  <c r="R685" i="82"/>
  <c r="U685" i="82"/>
  <c r="V685" i="82"/>
  <c r="Y685" i="82"/>
  <c r="Z685" i="82"/>
  <c r="AA685" i="82"/>
  <c r="AB685" i="82"/>
  <c r="AD685" i="82"/>
  <c r="AE685" i="82"/>
  <c r="AF685" i="82"/>
  <c r="AI685" i="82"/>
  <c r="E686" i="82"/>
  <c r="C686" i="82" s="1"/>
  <c r="Q686" i="82" s="1"/>
  <c r="F686" i="82"/>
  <c r="R686" i="82"/>
  <c r="U686" i="82"/>
  <c r="V686" i="82"/>
  <c r="Y686" i="82"/>
  <c r="Z686" i="82"/>
  <c r="AA686" i="82"/>
  <c r="AB686" i="82"/>
  <c r="AD686" i="82"/>
  <c r="AE686" i="82"/>
  <c r="AF686" i="82"/>
  <c r="AI686" i="82"/>
  <c r="E687" i="82"/>
  <c r="C687" i="82" s="1"/>
  <c r="Q687" i="82" s="1"/>
  <c r="F687" i="82"/>
  <c r="R687" i="82"/>
  <c r="U687" i="82"/>
  <c r="V687" i="82"/>
  <c r="Y687" i="82"/>
  <c r="Z687" i="82"/>
  <c r="AA687" i="82"/>
  <c r="AB687" i="82"/>
  <c r="AD687" i="82"/>
  <c r="AE687" i="82"/>
  <c r="AF687" i="82"/>
  <c r="AI687" i="82"/>
  <c r="E688" i="82"/>
  <c r="C688" i="82" s="1"/>
  <c r="Q688" i="82" s="1"/>
  <c r="F688" i="82"/>
  <c r="R688" i="82"/>
  <c r="U688" i="82"/>
  <c r="V688" i="82"/>
  <c r="Y688" i="82"/>
  <c r="Z688" i="82"/>
  <c r="AA688" i="82"/>
  <c r="AB688" i="82"/>
  <c r="AD688" i="82"/>
  <c r="AE688" i="82"/>
  <c r="AF688" i="82"/>
  <c r="AI688" i="82"/>
  <c r="E689" i="82"/>
  <c r="C689" i="82" s="1"/>
  <c r="Q689" i="82" s="1"/>
  <c r="F689" i="82"/>
  <c r="R689" i="82"/>
  <c r="U689" i="82"/>
  <c r="V689" i="82"/>
  <c r="Y689" i="82"/>
  <c r="Z689" i="82"/>
  <c r="AA689" i="82"/>
  <c r="AB689" i="82"/>
  <c r="AD689" i="82"/>
  <c r="AE689" i="82"/>
  <c r="AF689" i="82"/>
  <c r="AI689" i="82"/>
  <c r="E690" i="82"/>
  <c r="C690" i="82" s="1"/>
  <c r="Q690" i="82" s="1"/>
  <c r="F690" i="82"/>
  <c r="R690" i="82"/>
  <c r="U690" i="82"/>
  <c r="V690" i="82"/>
  <c r="Y690" i="82"/>
  <c r="Z690" i="82"/>
  <c r="AA690" i="82"/>
  <c r="AB690" i="82"/>
  <c r="AD690" i="82"/>
  <c r="AE690" i="82"/>
  <c r="AF690" i="82"/>
  <c r="AI690" i="82"/>
  <c r="E691" i="82"/>
  <c r="C691" i="82" s="1"/>
  <c r="Q691" i="82" s="1"/>
  <c r="F691" i="82"/>
  <c r="R691" i="82"/>
  <c r="U691" i="82"/>
  <c r="V691" i="82"/>
  <c r="Y691" i="82"/>
  <c r="Z691" i="82"/>
  <c r="AA691" i="82"/>
  <c r="AB691" i="82"/>
  <c r="AD691" i="82"/>
  <c r="AE691" i="82"/>
  <c r="AF691" i="82"/>
  <c r="AI691" i="82"/>
  <c r="E692" i="82"/>
  <c r="C692" i="82" s="1"/>
  <c r="Q692" i="82" s="1"/>
  <c r="F692" i="82"/>
  <c r="R692" i="82"/>
  <c r="U692" i="82"/>
  <c r="V692" i="82"/>
  <c r="Y692" i="82"/>
  <c r="Z692" i="82"/>
  <c r="AA692" i="82"/>
  <c r="AB692" i="82"/>
  <c r="AD692" i="82"/>
  <c r="AE692" i="82"/>
  <c r="AF692" i="82"/>
  <c r="AI692" i="82"/>
  <c r="E693" i="82"/>
  <c r="C693" i="82" s="1"/>
  <c r="Q693" i="82" s="1"/>
  <c r="F693" i="82"/>
  <c r="R693" i="82"/>
  <c r="U693" i="82"/>
  <c r="V693" i="82"/>
  <c r="Y693" i="82"/>
  <c r="Z693" i="82"/>
  <c r="AA693" i="82"/>
  <c r="AB693" i="82"/>
  <c r="AD693" i="82"/>
  <c r="AE693" i="82"/>
  <c r="AF693" i="82"/>
  <c r="AI693" i="82"/>
  <c r="E694" i="82"/>
  <c r="C694" i="82" s="1"/>
  <c r="Q694" i="82" s="1"/>
  <c r="F694" i="82"/>
  <c r="R694" i="82"/>
  <c r="U694" i="82"/>
  <c r="V694" i="82"/>
  <c r="Y694" i="82"/>
  <c r="Z694" i="82"/>
  <c r="AA694" i="82"/>
  <c r="AB694" i="82"/>
  <c r="AD694" i="82"/>
  <c r="AE694" i="82"/>
  <c r="AF694" i="82"/>
  <c r="AI694" i="82"/>
  <c r="E695" i="82"/>
  <c r="C695" i="82" s="1"/>
  <c r="Q695" i="82" s="1"/>
  <c r="F695" i="82"/>
  <c r="R695" i="82"/>
  <c r="U695" i="82"/>
  <c r="V695" i="82"/>
  <c r="Y695" i="82"/>
  <c r="Z695" i="82"/>
  <c r="AA695" i="82"/>
  <c r="AB695" i="82"/>
  <c r="AD695" i="82"/>
  <c r="AE695" i="82"/>
  <c r="AF695" i="82"/>
  <c r="AI695" i="82"/>
  <c r="E696" i="82"/>
  <c r="C696" i="82" s="1"/>
  <c r="Q696" i="82" s="1"/>
  <c r="F696" i="82"/>
  <c r="R696" i="82"/>
  <c r="U696" i="82"/>
  <c r="V696" i="82"/>
  <c r="Y696" i="82"/>
  <c r="Z696" i="82"/>
  <c r="AA696" i="82"/>
  <c r="AB696" i="82"/>
  <c r="AD696" i="82"/>
  <c r="AE696" i="82"/>
  <c r="AF696" i="82"/>
  <c r="AI696" i="82"/>
  <c r="E697" i="82"/>
  <c r="C697" i="82" s="1"/>
  <c r="Q697" i="82" s="1"/>
  <c r="F697" i="82"/>
  <c r="R697" i="82"/>
  <c r="U697" i="82"/>
  <c r="V697" i="82"/>
  <c r="Y697" i="82"/>
  <c r="Z697" i="82"/>
  <c r="AA697" i="82"/>
  <c r="AB697" i="82"/>
  <c r="AD697" i="82"/>
  <c r="AE697" i="82"/>
  <c r="AF697" i="82"/>
  <c r="AI697" i="82"/>
  <c r="E698" i="82"/>
  <c r="C698" i="82" s="1"/>
  <c r="Q698" i="82" s="1"/>
  <c r="F698" i="82"/>
  <c r="R698" i="82"/>
  <c r="U698" i="82"/>
  <c r="V698" i="82"/>
  <c r="Y698" i="82"/>
  <c r="Z698" i="82"/>
  <c r="AA698" i="82"/>
  <c r="AB698" i="82"/>
  <c r="AD698" i="82"/>
  <c r="AE698" i="82"/>
  <c r="AF698" i="82"/>
  <c r="AI698" i="82"/>
  <c r="E699" i="82"/>
  <c r="C699" i="82" s="1"/>
  <c r="Q699" i="82" s="1"/>
  <c r="F699" i="82"/>
  <c r="R699" i="82"/>
  <c r="U699" i="82"/>
  <c r="V699" i="82"/>
  <c r="Y699" i="82"/>
  <c r="Z699" i="82"/>
  <c r="AA699" i="82"/>
  <c r="AB699" i="82"/>
  <c r="AD699" i="82"/>
  <c r="AE699" i="82"/>
  <c r="AF699" i="82"/>
  <c r="AI699" i="82"/>
  <c r="E700" i="82"/>
  <c r="C700" i="82" s="1"/>
  <c r="Q700" i="82" s="1"/>
  <c r="F700" i="82"/>
  <c r="R700" i="82"/>
  <c r="U700" i="82"/>
  <c r="V700" i="82"/>
  <c r="Y700" i="82"/>
  <c r="Z700" i="82"/>
  <c r="AA700" i="82"/>
  <c r="AB700" i="82"/>
  <c r="AD700" i="82"/>
  <c r="AE700" i="82"/>
  <c r="AF700" i="82"/>
  <c r="AI700" i="82"/>
  <c r="E701" i="82"/>
  <c r="C701" i="82" s="1"/>
  <c r="Q701" i="82" s="1"/>
  <c r="F701" i="82"/>
  <c r="R701" i="82"/>
  <c r="U701" i="82"/>
  <c r="V701" i="82"/>
  <c r="Y701" i="82"/>
  <c r="Z701" i="82"/>
  <c r="AA701" i="82"/>
  <c r="AB701" i="82"/>
  <c r="AD701" i="82"/>
  <c r="AE701" i="82"/>
  <c r="AF701" i="82"/>
  <c r="AI701" i="82"/>
  <c r="E702" i="82"/>
  <c r="C702" i="82" s="1"/>
  <c r="Q702" i="82" s="1"/>
  <c r="F702" i="82"/>
  <c r="R702" i="82"/>
  <c r="U702" i="82"/>
  <c r="V702" i="82"/>
  <c r="Y702" i="82"/>
  <c r="Z702" i="82"/>
  <c r="AA702" i="82"/>
  <c r="AB702" i="82"/>
  <c r="AD702" i="82"/>
  <c r="AE702" i="82"/>
  <c r="AF702" i="82"/>
  <c r="AI702" i="82"/>
  <c r="E703" i="82"/>
  <c r="C703" i="82" s="1"/>
  <c r="Q703" i="82" s="1"/>
  <c r="F703" i="82"/>
  <c r="R703" i="82"/>
  <c r="U703" i="82"/>
  <c r="V703" i="82"/>
  <c r="Y703" i="82"/>
  <c r="Z703" i="82"/>
  <c r="AA703" i="82"/>
  <c r="AB703" i="82"/>
  <c r="AD703" i="82"/>
  <c r="AE703" i="82"/>
  <c r="AF703" i="82"/>
  <c r="AI703" i="82"/>
  <c r="E704" i="82"/>
  <c r="C704" i="82" s="1"/>
  <c r="Q704" i="82" s="1"/>
  <c r="F704" i="82"/>
  <c r="R704" i="82"/>
  <c r="U704" i="82"/>
  <c r="V704" i="82"/>
  <c r="Y704" i="82"/>
  <c r="Z704" i="82"/>
  <c r="AA704" i="82"/>
  <c r="AB704" i="82"/>
  <c r="AD704" i="82"/>
  <c r="AE704" i="82"/>
  <c r="AF704" i="82"/>
  <c r="AI704" i="82"/>
  <c r="E705" i="82"/>
  <c r="C705" i="82" s="1"/>
  <c r="Q705" i="82" s="1"/>
  <c r="F705" i="82"/>
  <c r="R705" i="82"/>
  <c r="U705" i="82"/>
  <c r="V705" i="82"/>
  <c r="Y705" i="82"/>
  <c r="Z705" i="82"/>
  <c r="AA705" i="82"/>
  <c r="AB705" i="82"/>
  <c r="AD705" i="82"/>
  <c r="AE705" i="82"/>
  <c r="AF705" i="82"/>
  <c r="AI705" i="82"/>
  <c r="E706" i="82"/>
  <c r="C706" i="82" s="1"/>
  <c r="Q706" i="82" s="1"/>
  <c r="F706" i="82"/>
  <c r="R706" i="82"/>
  <c r="U706" i="82"/>
  <c r="V706" i="82"/>
  <c r="Y706" i="82"/>
  <c r="Z706" i="82"/>
  <c r="AA706" i="82"/>
  <c r="AB706" i="82"/>
  <c r="AD706" i="82"/>
  <c r="AE706" i="82"/>
  <c r="AF706" i="82"/>
  <c r="AI706" i="82"/>
  <c r="E707" i="82"/>
  <c r="C707" i="82" s="1"/>
  <c r="Q707" i="82" s="1"/>
  <c r="F707" i="82"/>
  <c r="R707" i="82"/>
  <c r="U707" i="82"/>
  <c r="V707" i="82"/>
  <c r="Y707" i="82"/>
  <c r="Z707" i="82"/>
  <c r="AA707" i="82"/>
  <c r="AB707" i="82"/>
  <c r="AD707" i="82"/>
  <c r="AE707" i="82"/>
  <c r="AF707" i="82"/>
  <c r="AI707" i="82"/>
  <c r="E708" i="82"/>
  <c r="C708" i="82" s="1"/>
  <c r="Q708" i="82" s="1"/>
  <c r="F708" i="82"/>
  <c r="R708" i="82"/>
  <c r="U708" i="82"/>
  <c r="V708" i="82"/>
  <c r="Y708" i="82"/>
  <c r="Z708" i="82"/>
  <c r="AA708" i="82"/>
  <c r="AB708" i="82"/>
  <c r="AD708" i="82"/>
  <c r="AE708" i="82"/>
  <c r="AF708" i="82"/>
  <c r="AI708" i="82"/>
  <c r="E709" i="82"/>
  <c r="C709" i="82" s="1"/>
  <c r="Q709" i="82" s="1"/>
  <c r="F709" i="82"/>
  <c r="R709" i="82"/>
  <c r="U709" i="82"/>
  <c r="V709" i="82"/>
  <c r="Y709" i="82"/>
  <c r="Z709" i="82"/>
  <c r="AA709" i="82"/>
  <c r="AB709" i="82"/>
  <c r="AD709" i="82"/>
  <c r="AE709" i="82"/>
  <c r="AF709" i="82"/>
  <c r="AI709" i="82"/>
  <c r="E710" i="82"/>
  <c r="C710" i="82" s="1"/>
  <c r="Q710" i="82" s="1"/>
  <c r="F710" i="82"/>
  <c r="R710" i="82"/>
  <c r="U710" i="82"/>
  <c r="V710" i="82"/>
  <c r="Y710" i="82"/>
  <c r="Z710" i="82"/>
  <c r="AA710" i="82"/>
  <c r="AB710" i="82"/>
  <c r="AD710" i="82"/>
  <c r="AE710" i="82"/>
  <c r="AF710" i="82"/>
  <c r="AI710" i="82"/>
  <c r="E711" i="82"/>
  <c r="C711" i="82" s="1"/>
  <c r="Q711" i="82" s="1"/>
  <c r="F711" i="82"/>
  <c r="R711" i="82"/>
  <c r="U711" i="82"/>
  <c r="V711" i="82"/>
  <c r="Y711" i="82"/>
  <c r="Z711" i="82"/>
  <c r="AA711" i="82"/>
  <c r="AB711" i="82"/>
  <c r="AD711" i="82"/>
  <c r="AE711" i="82"/>
  <c r="AF711" i="82"/>
  <c r="AI711" i="82"/>
  <c r="E712" i="82"/>
  <c r="C712" i="82" s="1"/>
  <c r="Q712" i="82" s="1"/>
  <c r="F712" i="82"/>
  <c r="R712" i="82"/>
  <c r="U712" i="82"/>
  <c r="V712" i="82"/>
  <c r="Y712" i="82"/>
  <c r="Z712" i="82"/>
  <c r="AA712" i="82"/>
  <c r="AB712" i="82"/>
  <c r="AD712" i="82"/>
  <c r="AE712" i="82"/>
  <c r="AF712" i="82"/>
  <c r="AI712" i="82"/>
  <c r="E713" i="82"/>
  <c r="C713" i="82" s="1"/>
  <c r="Q713" i="82" s="1"/>
  <c r="F713" i="82"/>
  <c r="R713" i="82"/>
  <c r="U713" i="82"/>
  <c r="V713" i="82"/>
  <c r="Y713" i="82"/>
  <c r="Z713" i="82"/>
  <c r="AA713" i="82"/>
  <c r="AB713" i="82"/>
  <c r="AD713" i="82"/>
  <c r="AE713" i="82"/>
  <c r="AF713" i="82"/>
  <c r="AI713" i="82"/>
  <c r="E714" i="82"/>
  <c r="C714" i="82" s="1"/>
  <c r="Q714" i="82" s="1"/>
  <c r="F714" i="82"/>
  <c r="R714" i="82"/>
  <c r="U714" i="82"/>
  <c r="V714" i="82"/>
  <c r="Y714" i="82"/>
  <c r="Z714" i="82"/>
  <c r="AA714" i="82"/>
  <c r="AB714" i="82"/>
  <c r="AD714" i="82"/>
  <c r="AE714" i="82"/>
  <c r="AF714" i="82"/>
  <c r="AI714" i="82"/>
  <c r="E715" i="82"/>
  <c r="C715" i="82" s="1"/>
  <c r="Q715" i="82" s="1"/>
  <c r="F715" i="82"/>
  <c r="R715" i="82"/>
  <c r="U715" i="82"/>
  <c r="V715" i="82"/>
  <c r="Y715" i="82"/>
  <c r="Z715" i="82"/>
  <c r="AA715" i="82"/>
  <c r="AB715" i="82"/>
  <c r="AD715" i="82"/>
  <c r="AE715" i="82"/>
  <c r="AF715" i="82"/>
  <c r="AI715" i="82"/>
  <c r="E716" i="82"/>
  <c r="C716" i="82" s="1"/>
  <c r="Q716" i="82" s="1"/>
  <c r="F716" i="82"/>
  <c r="R716" i="82"/>
  <c r="U716" i="82"/>
  <c r="V716" i="82"/>
  <c r="Y716" i="82"/>
  <c r="Z716" i="82"/>
  <c r="AA716" i="82"/>
  <c r="AB716" i="82"/>
  <c r="AD716" i="82"/>
  <c r="AE716" i="82"/>
  <c r="AF716" i="82"/>
  <c r="AI716" i="82"/>
  <c r="E717" i="82"/>
  <c r="C717" i="82" s="1"/>
  <c r="Q717" i="82" s="1"/>
  <c r="F717" i="82"/>
  <c r="R717" i="82"/>
  <c r="U717" i="82"/>
  <c r="V717" i="82"/>
  <c r="Y717" i="82"/>
  <c r="Z717" i="82"/>
  <c r="AA717" i="82"/>
  <c r="AB717" i="82"/>
  <c r="AD717" i="82"/>
  <c r="AE717" i="82"/>
  <c r="AF717" i="82"/>
  <c r="AI717" i="82"/>
  <c r="E718" i="82"/>
  <c r="C718" i="82" s="1"/>
  <c r="Q718" i="82" s="1"/>
  <c r="F718" i="82"/>
  <c r="R718" i="82"/>
  <c r="U718" i="82"/>
  <c r="V718" i="82"/>
  <c r="Y718" i="82"/>
  <c r="Z718" i="82"/>
  <c r="AA718" i="82"/>
  <c r="AB718" i="82"/>
  <c r="AD718" i="82"/>
  <c r="AE718" i="82"/>
  <c r="AF718" i="82"/>
  <c r="AI718" i="82"/>
  <c r="E719" i="82"/>
  <c r="C719" i="82" s="1"/>
  <c r="Q719" i="82" s="1"/>
  <c r="F719" i="82"/>
  <c r="R719" i="82"/>
  <c r="U719" i="82"/>
  <c r="V719" i="82"/>
  <c r="Y719" i="82"/>
  <c r="Z719" i="82"/>
  <c r="AA719" i="82"/>
  <c r="AB719" i="82"/>
  <c r="AD719" i="82"/>
  <c r="AE719" i="82"/>
  <c r="AF719" i="82"/>
  <c r="AI719" i="82"/>
  <c r="E720" i="82"/>
  <c r="C720" i="82" s="1"/>
  <c r="Q720" i="82" s="1"/>
  <c r="F720" i="82"/>
  <c r="R720" i="82"/>
  <c r="U720" i="82"/>
  <c r="V720" i="82"/>
  <c r="Y720" i="82"/>
  <c r="Z720" i="82"/>
  <c r="AA720" i="82"/>
  <c r="AB720" i="82"/>
  <c r="AD720" i="82"/>
  <c r="AE720" i="82"/>
  <c r="AF720" i="82"/>
  <c r="AI720" i="82"/>
  <c r="E721" i="82"/>
  <c r="C721" i="82" s="1"/>
  <c r="Q721" i="82" s="1"/>
  <c r="F721" i="82"/>
  <c r="R721" i="82"/>
  <c r="U721" i="82"/>
  <c r="V721" i="82"/>
  <c r="Y721" i="82"/>
  <c r="Z721" i="82"/>
  <c r="AA721" i="82"/>
  <c r="AB721" i="82"/>
  <c r="AD721" i="82"/>
  <c r="AE721" i="82"/>
  <c r="AF721" i="82"/>
  <c r="AI721" i="82"/>
  <c r="E722" i="82"/>
  <c r="C722" i="82" s="1"/>
  <c r="Q722" i="82" s="1"/>
  <c r="F722" i="82"/>
  <c r="R722" i="82"/>
  <c r="U722" i="82"/>
  <c r="V722" i="82"/>
  <c r="Y722" i="82"/>
  <c r="Z722" i="82"/>
  <c r="AA722" i="82"/>
  <c r="AB722" i="82"/>
  <c r="AD722" i="82"/>
  <c r="AE722" i="82"/>
  <c r="AF722" i="82"/>
  <c r="AI722" i="82"/>
  <c r="E723" i="82"/>
  <c r="C723" i="82" s="1"/>
  <c r="Q723" i="82" s="1"/>
  <c r="F723" i="82"/>
  <c r="R723" i="82"/>
  <c r="U723" i="82"/>
  <c r="V723" i="82"/>
  <c r="Y723" i="82"/>
  <c r="Z723" i="82"/>
  <c r="AA723" i="82"/>
  <c r="AB723" i="82"/>
  <c r="AD723" i="82"/>
  <c r="AE723" i="82"/>
  <c r="AF723" i="82"/>
  <c r="AI723" i="82"/>
  <c r="E724" i="82"/>
  <c r="C724" i="82" s="1"/>
  <c r="Q724" i="82" s="1"/>
  <c r="F724" i="82"/>
  <c r="R724" i="82"/>
  <c r="U724" i="82"/>
  <c r="V724" i="82"/>
  <c r="Y724" i="82"/>
  <c r="Z724" i="82"/>
  <c r="AA724" i="82"/>
  <c r="AB724" i="82"/>
  <c r="AD724" i="82"/>
  <c r="AE724" i="82"/>
  <c r="AF724" i="82"/>
  <c r="AI724" i="82"/>
  <c r="E725" i="82"/>
  <c r="C725" i="82" s="1"/>
  <c r="Q725" i="82" s="1"/>
  <c r="F725" i="82"/>
  <c r="R725" i="82"/>
  <c r="U725" i="82"/>
  <c r="V725" i="82"/>
  <c r="Y725" i="82"/>
  <c r="Z725" i="82"/>
  <c r="AA725" i="82"/>
  <c r="AB725" i="82"/>
  <c r="AD725" i="82"/>
  <c r="AE725" i="82"/>
  <c r="AF725" i="82"/>
  <c r="AI725" i="82"/>
  <c r="E726" i="82"/>
  <c r="C726" i="82" s="1"/>
  <c r="Q726" i="82" s="1"/>
  <c r="F726" i="82"/>
  <c r="R726" i="82"/>
  <c r="U726" i="82"/>
  <c r="V726" i="82"/>
  <c r="Y726" i="82"/>
  <c r="Z726" i="82"/>
  <c r="AA726" i="82"/>
  <c r="AB726" i="82"/>
  <c r="AD726" i="82"/>
  <c r="AE726" i="82"/>
  <c r="AF726" i="82"/>
  <c r="AI726" i="82"/>
  <c r="E727" i="82"/>
  <c r="C727" i="82" s="1"/>
  <c r="Q727" i="82" s="1"/>
  <c r="F727" i="82"/>
  <c r="R727" i="82"/>
  <c r="U727" i="82"/>
  <c r="V727" i="82"/>
  <c r="Y727" i="82"/>
  <c r="Z727" i="82"/>
  <c r="AA727" i="82"/>
  <c r="AB727" i="82"/>
  <c r="AD727" i="82"/>
  <c r="AE727" i="82"/>
  <c r="AF727" i="82"/>
  <c r="AI727" i="82"/>
  <c r="E728" i="82"/>
  <c r="C728" i="82" s="1"/>
  <c r="Q728" i="82" s="1"/>
  <c r="F728" i="82"/>
  <c r="R728" i="82"/>
  <c r="U728" i="82"/>
  <c r="V728" i="82"/>
  <c r="Y728" i="82"/>
  <c r="Z728" i="82"/>
  <c r="AA728" i="82"/>
  <c r="AB728" i="82"/>
  <c r="AD728" i="82"/>
  <c r="AE728" i="82"/>
  <c r="AF728" i="82"/>
  <c r="AI728" i="82"/>
  <c r="E729" i="82"/>
  <c r="C729" i="82" s="1"/>
  <c r="Q729" i="82" s="1"/>
  <c r="F729" i="82"/>
  <c r="R729" i="82"/>
  <c r="U729" i="82"/>
  <c r="V729" i="82"/>
  <c r="Y729" i="82"/>
  <c r="Z729" i="82"/>
  <c r="AA729" i="82"/>
  <c r="AB729" i="82"/>
  <c r="AD729" i="82"/>
  <c r="AE729" i="82"/>
  <c r="AF729" i="82"/>
  <c r="AI729" i="82"/>
  <c r="E730" i="82"/>
  <c r="C730" i="82" s="1"/>
  <c r="Q730" i="82" s="1"/>
  <c r="F730" i="82"/>
  <c r="R730" i="82"/>
  <c r="U730" i="82"/>
  <c r="V730" i="82"/>
  <c r="Y730" i="82"/>
  <c r="Z730" i="82"/>
  <c r="AA730" i="82"/>
  <c r="AB730" i="82"/>
  <c r="AD730" i="82"/>
  <c r="AE730" i="82"/>
  <c r="AF730" i="82"/>
  <c r="AI730" i="82"/>
  <c r="E731" i="82"/>
  <c r="C731" i="82" s="1"/>
  <c r="Q731" i="82" s="1"/>
  <c r="F731" i="82"/>
  <c r="R731" i="82"/>
  <c r="U731" i="82"/>
  <c r="V731" i="82"/>
  <c r="Y731" i="82"/>
  <c r="Z731" i="82"/>
  <c r="AA731" i="82"/>
  <c r="AB731" i="82"/>
  <c r="AD731" i="82"/>
  <c r="AE731" i="82"/>
  <c r="AF731" i="82"/>
  <c r="AI731" i="82"/>
  <c r="E732" i="82"/>
  <c r="C732" i="82" s="1"/>
  <c r="Q732" i="82" s="1"/>
  <c r="F732" i="82"/>
  <c r="R732" i="82"/>
  <c r="U732" i="82"/>
  <c r="V732" i="82"/>
  <c r="Y732" i="82"/>
  <c r="Z732" i="82"/>
  <c r="AA732" i="82"/>
  <c r="AB732" i="82"/>
  <c r="AD732" i="82"/>
  <c r="AE732" i="82"/>
  <c r="AF732" i="82"/>
  <c r="AI732" i="82"/>
  <c r="E733" i="82"/>
  <c r="C733" i="82" s="1"/>
  <c r="Q733" i="82" s="1"/>
  <c r="F733" i="82"/>
  <c r="R733" i="82"/>
  <c r="U733" i="82"/>
  <c r="V733" i="82"/>
  <c r="Y733" i="82"/>
  <c r="Z733" i="82"/>
  <c r="AA733" i="82"/>
  <c r="AB733" i="82"/>
  <c r="AD733" i="82"/>
  <c r="AE733" i="82"/>
  <c r="AF733" i="82"/>
  <c r="AI733" i="82"/>
  <c r="E734" i="82"/>
  <c r="C734" i="82" s="1"/>
  <c r="Q734" i="82" s="1"/>
  <c r="F734" i="82"/>
  <c r="R734" i="82"/>
  <c r="U734" i="82"/>
  <c r="V734" i="82"/>
  <c r="Y734" i="82"/>
  <c r="Z734" i="82"/>
  <c r="AA734" i="82"/>
  <c r="AB734" i="82"/>
  <c r="AD734" i="82"/>
  <c r="AE734" i="82"/>
  <c r="AF734" i="82"/>
  <c r="AI734" i="82"/>
  <c r="E735" i="82"/>
  <c r="C735" i="82" s="1"/>
  <c r="Q735" i="82" s="1"/>
  <c r="F735" i="82"/>
  <c r="R735" i="82"/>
  <c r="U735" i="82"/>
  <c r="V735" i="82"/>
  <c r="Y735" i="82"/>
  <c r="Z735" i="82"/>
  <c r="AA735" i="82"/>
  <c r="AB735" i="82"/>
  <c r="AD735" i="82"/>
  <c r="AE735" i="82"/>
  <c r="AF735" i="82"/>
  <c r="AI735" i="82"/>
  <c r="E736" i="82"/>
  <c r="C736" i="82" s="1"/>
  <c r="Q736" i="82" s="1"/>
  <c r="F736" i="82"/>
  <c r="R736" i="82"/>
  <c r="U736" i="82"/>
  <c r="V736" i="82"/>
  <c r="Y736" i="82"/>
  <c r="Z736" i="82"/>
  <c r="AA736" i="82"/>
  <c r="AB736" i="82"/>
  <c r="AD736" i="82"/>
  <c r="AE736" i="82"/>
  <c r="AF736" i="82"/>
  <c r="AI736" i="82"/>
  <c r="E737" i="82"/>
  <c r="C737" i="82" s="1"/>
  <c r="Q737" i="82" s="1"/>
  <c r="F737" i="82"/>
  <c r="R737" i="82"/>
  <c r="U737" i="82"/>
  <c r="V737" i="82"/>
  <c r="Y737" i="82"/>
  <c r="Z737" i="82"/>
  <c r="AA737" i="82"/>
  <c r="AB737" i="82"/>
  <c r="AD737" i="82"/>
  <c r="AE737" i="82"/>
  <c r="AF737" i="82"/>
  <c r="AI737" i="82"/>
  <c r="E738" i="82"/>
  <c r="C738" i="82" s="1"/>
  <c r="Q738" i="82" s="1"/>
  <c r="F738" i="82"/>
  <c r="R738" i="82"/>
  <c r="U738" i="82"/>
  <c r="V738" i="82"/>
  <c r="Y738" i="82"/>
  <c r="Z738" i="82"/>
  <c r="AA738" i="82"/>
  <c r="AB738" i="82"/>
  <c r="AD738" i="82"/>
  <c r="AE738" i="82"/>
  <c r="AF738" i="82"/>
  <c r="AI738" i="82"/>
  <c r="E739" i="82"/>
  <c r="C739" i="82" s="1"/>
  <c r="Q739" i="82" s="1"/>
  <c r="F739" i="82"/>
  <c r="R739" i="82"/>
  <c r="U739" i="82"/>
  <c r="V739" i="82"/>
  <c r="Y739" i="82"/>
  <c r="Z739" i="82"/>
  <c r="AA739" i="82"/>
  <c r="AB739" i="82"/>
  <c r="AD739" i="82"/>
  <c r="AE739" i="82"/>
  <c r="AF739" i="82"/>
  <c r="AI739" i="82"/>
  <c r="E740" i="82"/>
  <c r="C740" i="82" s="1"/>
  <c r="Q740" i="82" s="1"/>
  <c r="F740" i="82"/>
  <c r="R740" i="82"/>
  <c r="U740" i="82"/>
  <c r="V740" i="82"/>
  <c r="Y740" i="82"/>
  <c r="Z740" i="82"/>
  <c r="AA740" i="82"/>
  <c r="AB740" i="82"/>
  <c r="AD740" i="82"/>
  <c r="AE740" i="82"/>
  <c r="AF740" i="82"/>
  <c r="AI740" i="82"/>
  <c r="E741" i="82"/>
  <c r="C741" i="82" s="1"/>
  <c r="Q741" i="82" s="1"/>
  <c r="F741" i="82"/>
  <c r="R741" i="82"/>
  <c r="U741" i="82"/>
  <c r="V741" i="82"/>
  <c r="Y741" i="82"/>
  <c r="Z741" i="82"/>
  <c r="AA741" i="82"/>
  <c r="AB741" i="82"/>
  <c r="AD741" i="82"/>
  <c r="AE741" i="82"/>
  <c r="AF741" i="82"/>
  <c r="AI741" i="82"/>
  <c r="E742" i="82"/>
  <c r="C742" i="82" s="1"/>
  <c r="Q742" i="82" s="1"/>
  <c r="F742" i="82"/>
  <c r="R742" i="82"/>
  <c r="U742" i="82"/>
  <c r="V742" i="82"/>
  <c r="Y742" i="82"/>
  <c r="Z742" i="82"/>
  <c r="AA742" i="82"/>
  <c r="AB742" i="82"/>
  <c r="AD742" i="82"/>
  <c r="AE742" i="82"/>
  <c r="AF742" i="82"/>
  <c r="AI742" i="82"/>
  <c r="E743" i="82"/>
  <c r="C743" i="82" s="1"/>
  <c r="Q743" i="82" s="1"/>
  <c r="F743" i="82"/>
  <c r="R743" i="82"/>
  <c r="U743" i="82"/>
  <c r="V743" i="82"/>
  <c r="Y743" i="82"/>
  <c r="Z743" i="82"/>
  <c r="AA743" i="82"/>
  <c r="AB743" i="82"/>
  <c r="AD743" i="82"/>
  <c r="AE743" i="82"/>
  <c r="AF743" i="82"/>
  <c r="AI743" i="82"/>
  <c r="E744" i="82"/>
  <c r="C744" i="82" s="1"/>
  <c r="Q744" i="82" s="1"/>
  <c r="F744" i="82"/>
  <c r="R744" i="82"/>
  <c r="U744" i="82"/>
  <c r="V744" i="82"/>
  <c r="Y744" i="82"/>
  <c r="Z744" i="82"/>
  <c r="AA744" i="82"/>
  <c r="AB744" i="82"/>
  <c r="AD744" i="82"/>
  <c r="AE744" i="82"/>
  <c r="AF744" i="82"/>
  <c r="AI744" i="82"/>
  <c r="E745" i="82"/>
  <c r="C745" i="82" s="1"/>
  <c r="Q745" i="82" s="1"/>
  <c r="F745" i="82"/>
  <c r="R745" i="82"/>
  <c r="U745" i="82"/>
  <c r="V745" i="82"/>
  <c r="Y745" i="82"/>
  <c r="Z745" i="82"/>
  <c r="AA745" i="82"/>
  <c r="AB745" i="82"/>
  <c r="AD745" i="82"/>
  <c r="AE745" i="82"/>
  <c r="AF745" i="82"/>
  <c r="AI745" i="82"/>
  <c r="E746" i="82"/>
  <c r="C746" i="82" s="1"/>
  <c r="Q746" i="82" s="1"/>
  <c r="F746" i="82"/>
  <c r="R746" i="82"/>
  <c r="U746" i="82"/>
  <c r="V746" i="82"/>
  <c r="Y746" i="82"/>
  <c r="Z746" i="82"/>
  <c r="AA746" i="82"/>
  <c r="AB746" i="82"/>
  <c r="AD746" i="82"/>
  <c r="AE746" i="82"/>
  <c r="AF746" i="82"/>
  <c r="AI746" i="82"/>
  <c r="E747" i="82"/>
  <c r="C747" i="82" s="1"/>
  <c r="Q747" i="82" s="1"/>
  <c r="F747" i="82"/>
  <c r="R747" i="82"/>
  <c r="U747" i="82"/>
  <c r="V747" i="82"/>
  <c r="Y747" i="82"/>
  <c r="Z747" i="82"/>
  <c r="AA747" i="82"/>
  <c r="AB747" i="82"/>
  <c r="AD747" i="82"/>
  <c r="AE747" i="82"/>
  <c r="AF747" i="82"/>
  <c r="AI747" i="82"/>
  <c r="E748" i="82"/>
  <c r="C748" i="82" s="1"/>
  <c r="Q748" i="82" s="1"/>
  <c r="F748" i="82"/>
  <c r="R748" i="82"/>
  <c r="U748" i="82"/>
  <c r="V748" i="82"/>
  <c r="Y748" i="82"/>
  <c r="Z748" i="82"/>
  <c r="AA748" i="82"/>
  <c r="AB748" i="82"/>
  <c r="AD748" i="82"/>
  <c r="AE748" i="82"/>
  <c r="AF748" i="82"/>
  <c r="AI748" i="82"/>
  <c r="E749" i="82"/>
  <c r="C749" i="82" s="1"/>
  <c r="Q749" i="82" s="1"/>
  <c r="F749" i="82"/>
  <c r="R749" i="82"/>
  <c r="U749" i="82"/>
  <c r="V749" i="82"/>
  <c r="Y749" i="82"/>
  <c r="Z749" i="82"/>
  <c r="AA749" i="82"/>
  <c r="AB749" i="82"/>
  <c r="AD749" i="82"/>
  <c r="AE749" i="82"/>
  <c r="AF749" i="82"/>
  <c r="AI749" i="82"/>
  <c r="E750" i="82"/>
  <c r="C750" i="82" s="1"/>
  <c r="Q750" i="82" s="1"/>
  <c r="F750" i="82"/>
  <c r="R750" i="82"/>
  <c r="U750" i="82"/>
  <c r="V750" i="82"/>
  <c r="Y750" i="82"/>
  <c r="Z750" i="82"/>
  <c r="AA750" i="82"/>
  <c r="AB750" i="82"/>
  <c r="AD750" i="82"/>
  <c r="AE750" i="82"/>
  <c r="AF750" i="82"/>
  <c r="AI750" i="82"/>
  <c r="E751" i="82"/>
  <c r="C751" i="82" s="1"/>
  <c r="Q751" i="82" s="1"/>
  <c r="F751" i="82"/>
  <c r="R751" i="82"/>
  <c r="U751" i="82"/>
  <c r="V751" i="82"/>
  <c r="Y751" i="82"/>
  <c r="Z751" i="82"/>
  <c r="AA751" i="82"/>
  <c r="AB751" i="82"/>
  <c r="AD751" i="82"/>
  <c r="AE751" i="82"/>
  <c r="AF751" i="82"/>
  <c r="AI751" i="82"/>
  <c r="E752" i="82"/>
  <c r="C752" i="82" s="1"/>
  <c r="Q752" i="82" s="1"/>
  <c r="F752" i="82"/>
  <c r="R752" i="82"/>
  <c r="S752" i="82"/>
  <c r="U752" i="82"/>
  <c r="V752" i="82"/>
  <c r="Y752" i="82"/>
  <c r="Z752" i="82"/>
  <c r="AA752" i="82"/>
  <c r="AB752" i="82"/>
  <c r="AD752" i="82"/>
  <c r="AE752" i="82"/>
  <c r="AF752" i="82"/>
  <c r="AI752" i="82"/>
  <c r="E753" i="82"/>
  <c r="C753" i="82" s="1"/>
  <c r="Q753" i="82" s="1"/>
  <c r="F753" i="82"/>
  <c r="R753" i="82"/>
  <c r="U753" i="82"/>
  <c r="V753" i="82"/>
  <c r="Y753" i="82"/>
  <c r="Z753" i="82"/>
  <c r="AA753" i="82"/>
  <c r="AB753" i="82"/>
  <c r="AD753" i="82"/>
  <c r="AE753" i="82"/>
  <c r="AF753" i="82"/>
  <c r="AI753" i="82"/>
  <c r="E754" i="82"/>
  <c r="C754" i="82" s="1"/>
  <c r="Q754" i="82" s="1"/>
  <c r="F754" i="82"/>
  <c r="R754" i="82"/>
  <c r="U754" i="82"/>
  <c r="V754" i="82"/>
  <c r="Y754" i="82"/>
  <c r="Z754" i="82"/>
  <c r="AA754" i="82"/>
  <c r="AB754" i="82"/>
  <c r="AD754" i="82"/>
  <c r="AE754" i="82"/>
  <c r="AF754" i="82"/>
  <c r="AI754" i="82"/>
  <c r="E755" i="82"/>
  <c r="C755" i="82" s="1"/>
  <c r="Q755" i="82" s="1"/>
  <c r="F755" i="82"/>
  <c r="R755" i="82"/>
  <c r="U755" i="82"/>
  <c r="V755" i="82"/>
  <c r="Y755" i="82"/>
  <c r="Z755" i="82"/>
  <c r="AA755" i="82"/>
  <c r="AB755" i="82"/>
  <c r="AD755" i="82"/>
  <c r="AE755" i="82"/>
  <c r="AF755" i="82"/>
  <c r="AI755" i="82"/>
  <c r="E756" i="82"/>
  <c r="C756" i="82" s="1"/>
  <c r="Q756" i="82" s="1"/>
  <c r="F756" i="82"/>
  <c r="R756" i="82"/>
  <c r="U756" i="82"/>
  <c r="V756" i="82"/>
  <c r="Y756" i="82"/>
  <c r="Z756" i="82"/>
  <c r="AA756" i="82"/>
  <c r="AB756" i="82"/>
  <c r="AD756" i="82"/>
  <c r="AE756" i="82"/>
  <c r="AF756" i="82"/>
  <c r="AI756" i="82"/>
  <c r="E757" i="82"/>
  <c r="C757" i="82" s="1"/>
  <c r="Q757" i="82" s="1"/>
  <c r="F757" i="82"/>
  <c r="R757" i="82"/>
  <c r="U757" i="82"/>
  <c r="V757" i="82"/>
  <c r="Y757" i="82"/>
  <c r="Z757" i="82"/>
  <c r="AA757" i="82"/>
  <c r="AB757" i="82"/>
  <c r="AD757" i="82"/>
  <c r="AE757" i="82"/>
  <c r="AF757" i="82"/>
  <c r="AI757" i="82"/>
  <c r="E758" i="82"/>
  <c r="C758" i="82" s="1"/>
  <c r="Q758" i="82" s="1"/>
  <c r="F758" i="82"/>
  <c r="R758" i="82"/>
  <c r="U758" i="82"/>
  <c r="V758" i="82"/>
  <c r="Y758" i="82"/>
  <c r="Z758" i="82"/>
  <c r="AA758" i="82"/>
  <c r="AB758" i="82"/>
  <c r="AD758" i="82"/>
  <c r="AE758" i="82"/>
  <c r="AF758" i="82"/>
  <c r="AI758" i="82"/>
  <c r="E759" i="82"/>
  <c r="C759" i="82" s="1"/>
  <c r="Q759" i="82" s="1"/>
  <c r="F759" i="82"/>
  <c r="R759" i="82"/>
  <c r="U759" i="82"/>
  <c r="V759" i="82"/>
  <c r="Y759" i="82"/>
  <c r="Z759" i="82"/>
  <c r="AA759" i="82"/>
  <c r="AB759" i="82"/>
  <c r="AD759" i="82"/>
  <c r="AE759" i="82"/>
  <c r="AF759" i="82"/>
  <c r="AI759" i="82"/>
  <c r="E760" i="82"/>
  <c r="C760" i="82" s="1"/>
  <c r="Q760" i="82" s="1"/>
  <c r="F760" i="82"/>
  <c r="R760" i="82"/>
  <c r="U760" i="82"/>
  <c r="V760" i="82"/>
  <c r="Y760" i="82"/>
  <c r="Z760" i="82"/>
  <c r="AA760" i="82"/>
  <c r="AB760" i="82"/>
  <c r="AD760" i="82"/>
  <c r="AE760" i="82"/>
  <c r="AF760" i="82"/>
  <c r="AI760" i="82"/>
  <c r="E761" i="82"/>
  <c r="C761" i="82" s="1"/>
  <c r="Q761" i="82" s="1"/>
  <c r="F761" i="82"/>
  <c r="R761" i="82"/>
  <c r="U761" i="82"/>
  <c r="V761" i="82"/>
  <c r="Y761" i="82"/>
  <c r="Z761" i="82"/>
  <c r="AA761" i="82"/>
  <c r="AB761" i="82"/>
  <c r="AD761" i="82"/>
  <c r="AE761" i="82"/>
  <c r="AF761" i="82"/>
  <c r="AI761" i="82"/>
  <c r="E762" i="82"/>
  <c r="C762" i="82" s="1"/>
  <c r="Q762" i="82" s="1"/>
  <c r="F762" i="82"/>
  <c r="R762" i="82"/>
  <c r="U762" i="82"/>
  <c r="V762" i="82"/>
  <c r="Y762" i="82"/>
  <c r="Z762" i="82"/>
  <c r="AA762" i="82"/>
  <c r="AB762" i="82"/>
  <c r="AD762" i="82"/>
  <c r="AE762" i="82"/>
  <c r="AF762" i="82"/>
  <c r="AI762" i="82"/>
  <c r="E763" i="82"/>
  <c r="C763" i="82" s="1"/>
  <c r="Q763" i="82" s="1"/>
  <c r="F763" i="82"/>
  <c r="R763" i="82"/>
  <c r="U763" i="82"/>
  <c r="V763" i="82"/>
  <c r="Y763" i="82"/>
  <c r="Z763" i="82"/>
  <c r="AA763" i="82"/>
  <c r="AB763" i="82"/>
  <c r="AD763" i="82"/>
  <c r="AE763" i="82"/>
  <c r="AF763" i="82"/>
  <c r="AI763" i="82"/>
  <c r="E764" i="82"/>
  <c r="C764" i="82" s="1"/>
  <c r="Q764" i="82" s="1"/>
  <c r="F764" i="82"/>
  <c r="R764" i="82"/>
  <c r="U764" i="82"/>
  <c r="V764" i="82"/>
  <c r="Y764" i="82"/>
  <c r="Z764" i="82"/>
  <c r="AA764" i="82"/>
  <c r="AB764" i="82"/>
  <c r="AD764" i="82"/>
  <c r="AE764" i="82"/>
  <c r="AF764" i="82"/>
  <c r="AI764" i="82"/>
  <c r="E765" i="82"/>
  <c r="C765" i="82" s="1"/>
  <c r="Q765" i="82" s="1"/>
  <c r="F765" i="82"/>
  <c r="R765" i="82"/>
  <c r="U765" i="82"/>
  <c r="V765" i="82"/>
  <c r="Y765" i="82"/>
  <c r="Z765" i="82"/>
  <c r="AA765" i="82"/>
  <c r="AB765" i="82"/>
  <c r="AD765" i="82"/>
  <c r="AE765" i="82"/>
  <c r="AF765" i="82"/>
  <c r="AI765" i="82"/>
  <c r="E766" i="82"/>
  <c r="C766" i="82" s="1"/>
  <c r="Q766" i="82" s="1"/>
  <c r="F766" i="82"/>
  <c r="R766" i="82"/>
  <c r="U766" i="82"/>
  <c r="V766" i="82"/>
  <c r="Y766" i="82"/>
  <c r="Z766" i="82"/>
  <c r="AA766" i="82"/>
  <c r="AB766" i="82"/>
  <c r="AD766" i="82"/>
  <c r="AE766" i="82"/>
  <c r="AF766" i="82"/>
  <c r="AI766" i="82"/>
  <c r="E767" i="82"/>
  <c r="C767" i="82" s="1"/>
  <c r="Q767" i="82" s="1"/>
  <c r="F767" i="82"/>
  <c r="R767" i="82"/>
  <c r="U767" i="82"/>
  <c r="V767" i="82"/>
  <c r="Y767" i="82"/>
  <c r="Z767" i="82"/>
  <c r="AA767" i="82"/>
  <c r="AB767" i="82"/>
  <c r="AD767" i="82"/>
  <c r="AE767" i="82"/>
  <c r="AF767" i="82"/>
  <c r="AI767" i="82"/>
  <c r="E768" i="82"/>
  <c r="C768" i="82" s="1"/>
  <c r="Q768" i="82" s="1"/>
  <c r="F768" i="82"/>
  <c r="R768" i="82"/>
  <c r="U768" i="82"/>
  <c r="V768" i="82"/>
  <c r="Y768" i="82"/>
  <c r="Z768" i="82"/>
  <c r="AA768" i="82"/>
  <c r="AB768" i="82"/>
  <c r="AD768" i="82"/>
  <c r="AE768" i="82"/>
  <c r="AF768" i="82"/>
  <c r="AI768" i="82"/>
  <c r="E769" i="82"/>
  <c r="C769" i="82" s="1"/>
  <c r="Q769" i="82" s="1"/>
  <c r="F769" i="82"/>
  <c r="R769" i="82"/>
  <c r="S769" i="82"/>
  <c r="U769" i="82"/>
  <c r="V769" i="82"/>
  <c r="Y769" i="82"/>
  <c r="Z769" i="82"/>
  <c r="AA769" i="82"/>
  <c r="AB769" i="82"/>
  <c r="AD769" i="82"/>
  <c r="AE769" i="82"/>
  <c r="AF769" i="82"/>
  <c r="AI769" i="82"/>
  <c r="E770" i="82"/>
  <c r="C770" i="82" s="1"/>
  <c r="Q770" i="82" s="1"/>
  <c r="F770" i="82"/>
  <c r="R770" i="82"/>
  <c r="U770" i="82"/>
  <c r="V770" i="82"/>
  <c r="Y770" i="82"/>
  <c r="Z770" i="82"/>
  <c r="AA770" i="82"/>
  <c r="AB770" i="82"/>
  <c r="AD770" i="82"/>
  <c r="AE770" i="82"/>
  <c r="AF770" i="82"/>
  <c r="AI770" i="82"/>
  <c r="E771" i="82"/>
  <c r="C771" i="82" s="1"/>
  <c r="Q771" i="82" s="1"/>
  <c r="F771" i="82"/>
  <c r="R771" i="82"/>
  <c r="U771" i="82"/>
  <c r="V771" i="82"/>
  <c r="Y771" i="82"/>
  <c r="Z771" i="82"/>
  <c r="AA771" i="82"/>
  <c r="AB771" i="82"/>
  <c r="AD771" i="82"/>
  <c r="AE771" i="82"/>
  <c r="AF771" i="82"/>
  <c r="AI771" i="82"/>
  <c r="E772" i="82"/>
  <c r="C772" i="82" s="1"/>
  <c r="Q772" i="82" s="1"/>
  <c r="F772" i="82"/>
  <c r="R772" i="82"/>
  <c r="U772" i="82"/>
  <c r="V772" i="82"/>
  <c r="Y772" i="82"/>
  <c r="Z772" i="82"/>
  <c r="AA772" i="82"/>
  <c r="AB772" i="82"/>
  <c r="AD772" i="82"/>
  <c r="AE772" i="82"/>
  <c r="AF772" i="82"/>
  <c r="AI772" i="82"/>
  <c r="E773" i="82"/>
  <c r="C773" i="82" s="1"/>
  <c r="Q773" i="82" s="1"/>
  <c r="F773" i="82"/>
  <c r="R773" i="82"/>
  <c r="U773" i="82"/>
  <c r="V773" i="82"/>
  <c r="Y773" i="82"/>
  <c r="Z773" i="82"/>
  <c r="AA773" i="82"/>
  <c r="AB773" i="82"/>
  <c r="AD773" i="82"/>
  <c r="AE773" i="82"/>
  <c r="AF773" i="82"/>
  <c r="AI773" i="82"/>
  <c r="E774" i="82"/>
  <c r="C774" i="82" s="1"/>
  <c r="Q774" i="82" s="1"/>
  <c r="F774" i="82"/>
  <c r="R774" i="82"/>
  <c r="U774" i="82"/>
  <c r="V774" i="82"/>
  <c r="Y774" i="82"/>
  <c r="Z774" i="82"/>
  <c r="AA774" i="82"/>
  <c r="AB774" i="82"/>
  <c r="AD774" i="82"/>
  <c r="AE774" i="82"/>
  <c r="AF774" i="82"/>
  <c r="AI774" i="82"/>
  <c r="E775" i="82"/>
  <c r="C775" i="82" s="1"/>
  <c r="Q775" i="82" s="1"/>
  <c r="F775" i="82"/>
  <c r="R775" i="82"/>
  <c r="U775" i="82"/>
  <c r="V775" i="82"/>
  <c r="Y775" i="82"/>
  <c r="Z775" i="82"/>
  <c r="AA775" i="82"/>
  <c r="AB775" i="82"/>
  <c r="AD775" i="82"/>
  <c r="AE775" i="82"/>
  <c r="AF775" i="82"/>
  <c r="AI775" i="82"/>
  <c r="E776" i="82"/>
  <c r="C776" i="82" s="1"/>
  <c r="Q776" i="82" s="1"/>
  <c r="F776" i="82"/>
  <c r="R776" i="82"/>
  <c r="U776" i="82"/>
  <c r="V776" i="82"/>
  <c r="Y776" i="82"/>
  <c r="Z776" i="82"/>
  <c r="AA776" i="82"/>
  <c r="AB776" i="82"/>
  <c r="AD776" i="82"/>
  <c r="AE776" i="82"/>
  <c r="AF776" i="82"/>
  <c r="AI776" i="82"/>
  <c r="E777" i="82"/>
  <c r="C777" i="82" s="1"/>
  <c r="Q777" i="82" s="1"/>
  <c r="F777" i="82"/>
  <c r="R777" i="82"/>
  <c r="U777" i="82"/>
  <c r="V777" i="82"/>
  <c r="Y777" i="82"/>
  <c r="Z777" i="82"/>
  <c r="AA777" i="82"/>
  <c r="AB777" i="82"/>
  <c r="AD777" i="82"/>
  <c r="AE777" i="82"/>
  <c r="AF777" i="82"/>
  <c r="AI777" i="82"/>
  <c r="E778" i="82"/>
  <c r="C778" i="82" s="1"/>
  <c r="Q778" i="82" s="1"/>
  <c r="F778" i="82"/>
  <c r="R778" i="82"/>
  <c r="U778" i="82"/>
  <c r="V778" i="82"/>
  <c r="Y778" i="82"/>
  <c r="Z778" i="82"/>
  <c r="AA778" i="82"/>
  <c r="AB778" i="82"/>
  <c r="AD778" i="82"/>
  <c r="AE778" i="82"/>
  <c r="AF778" i="82"/>
  <c r="AI778" i="82"/>
  <c r="E779" i="82"/>
  <c r="C779" i="82" s="1"/>
  <c r="Q779" i="82" s="1"/>
  <c r="F779" i="82"/>
  <c r="R779" i="82"/>
  <c r="U779" i="82"/>
  <c r="V779" i="82"/>
  <c r="Y779" i="82"/>
  <c r="Z779" i="82"/>
  <c r="AA779" i="82"/>
  <c r="AB779" i="82"/>
  <c r="AD779" i="82"/>
  <c r="AE779" i="82"/>
  <c r="AF779" i="82"/>
  <c r="AI779" i="82"/>
  <c r="E780" i="82"/>
  <c r="C780" i="82" s="1"/>
  <c r="Q780" i="82" s="1"/>
  <c r="F780" i="82"/>
  <c r="R780" i="82"/>
  <c r="U780" i="82"/>
  <c r="V780" i="82"/>
  <c r="Y780" i="82"/>
  <c r="Z780" i="82"/>
  <c r="AA780" i="82"/>
  <c r="AB780" i="82"/>
  <c r="AD780" i="82"/>
  <c r="AE780" i="82"/>
  <c r="AF780" i="82"/>
  <c r="AI780" i="82"/>
  <c r="E781" i="82"/>
  <c r="C781" i="82" s="1"/>
  <c r="Q781" i="82" s="1"/>
  <c r="F781" i="82"/>
  <c r="R781" i="82"/>
  <c r="U781" i="82"/>
  <c r="V781" i="82"/>
  <c r="Y781" i="82"/>
  <c r="Z781" i="82"/>
  <c r="AA781" i="82"/>
  <c r="AB781" i="82"/>
  <c r="AD781" i="82"/>
  <c r="AE781" i="82"/>
  <c r="AF781" i="82"/>
  <c r="AI781" i="82"/>
  <c r="E782" i="82"/>
  <c r="C782" i="82" s="1"/>
  <c r="Q782" i="82" s="1"/>
  <c r="F782" i="82"/>
  <c r="R782" i="82"/>
  <c r="U782" i="82"/>
  <c r="V782" i="82"/>
  <c r="Y782" i="82"/>
  <c r="Z782" i="82"/>
  <c r="AA782" i="82"/>
  <c r="AB782" i="82"/>
  <c r="AD782" i="82"/>
  <c r="AE782" i="82"/>
  <c r="AF782" i="82"/>
  <c r="AI782" i="82"/>
  <c r="E783" i="82"/>
  <c r="C783" i="82" s="1"/>
  <c r="Q783" i="82" s="1"/>
  <c r="F783" i="82"/>
  <c r="R783" i="82"/>
  <c r="U783" i="82"/>
  <c r="V783" i="82"/>
  <c r="Y783" i="82"/>
  <c r="Z783" i="82"/>
  <c r="AA783" i="82"/>
  <c r="AB783" i="82"/>
  <c r="AD783" i="82"/>
  <c r="AE783" i="82"/>
  <c r="AF783" i="82"/>
  <c r="AI783" i="82"/>
  <c r="E784" i="82"/>
  <c r="C784" i="82" s="1"/>
  <c r="Q784" i="82" s="1"/>
  <c r="F784" i="82"/>
  <c r="R784" i="82"/>
  <c r="U784" i="82"/>
  <c r="V784" i="82"/>
  <c r="Y784" i="82"/>
  <c r="Z784" i="82"/>
  <c r="AA784" i="82"/>
  <c r="AB784" i="82"/>
  <c r="AD784" i="82"/>
  <c r="AE784" i="82"/>
  <c r="AF784" i="82"/>
  <c r="AI784" i="82"/>
  <c r="E785" i="82"/>
  <c r="C785" i="82" s="1"/>
  <c r="Q785" i="82" s="1"/>
  <c r="F785" i="82"/>
  <c r="R785" i="82"/>
  <c r="U785" i="82"/>
  <c r="V785" i="82"/>
  <c r="Y785" i="82"/>
  <c r="Z785" i="82"/>
  <c r="AA785" i="82"/>
  <c r="AB785" i="82"/>
  <c r="AD785" i="82"/>
  <c r="AE785" i="82"/>
  <c r="AF785" i="82"/>
  <c r="AI785" i="82"/>
  <c r="E786" i="82"/>
  <c r="C786" i="82" s="1"/>
  <c r="Q786" i="82" s="1"/>
  <c r="F786" i="82"/>
  <c r="R786" i="82"/>
  <c r="U786" i="82"/>
  <c r="V786" i="82"/>
  <c r="Y786" i="82"/>
  <c r="Z786" i="82"/>
  <c r="AA786" i="82"/>
  <c r="AB786" i="82"/>
  <c r="AD786" i="82"/>
  <c r="AE786" i="82"/>
  <c r="AF786" i="82"/>
  <c r="AI786" i="82"/>
  <c r="E787" i="82"/>
  <c r="C787" i="82" s="1"/>
  <c r="Q787" i="82" s="1"/>
  <c r="F787" i="82"/>
  <c r="R787" i="82"/>
  <c r="U787" i="82"/>
  <c r="V787" i="82"/>
  <c r="Y787" i="82"/>
  <c r="Z787" i="82"/>
  <c r="AA787" i="82"/>
  <c r="AB787" i="82"/>
  <c r="AD787" i="82"/>
  <c r="AE787" i="82"/>
  <c r="AF787" i="82"/>
  <c r="AI787" i="82"/>
  <c r="E788" i="82"/>
  <c r="C788" i="82" s="1"/>
  <c r="Q788" i="82" s="1"/>
  <c r="F788" i="82"/>
  <c r="R788" i="82"/>
  <c r="U788" i="82"/>
  <c r="V788" i="82"/>
  <c r="Y788" i="82"/>
  <c r="Z788" i="82"/>
  <c r="AA788" i="82"/>
  <c r="AB788" i="82"/>
  <c r="AD788" i="82"/>
  <c r="AE788" i="82"/>
  <c r="AF788" i="82"/>
  <c r="AI788" i="82"/>
  <c r="E789" i="82"/>
  <c r="C789" i="82" s="1"/>
  <c r="Q789" i="82" s="1"/>
  <c r="F789" i="82"/>
  <c r="R789" i="82"/>
  <c r="U789" i="82"/>
  <c r="V789" i="82"/>
  <c r="Y789" i="82"/>
  <c r="Z789" i="82"/>
  <c r="AA789" i="82"/>
  <c r="AB789" i="82"/>
  <c r="AD789" i="82"/>
  <c r="AE789" i="82"/>
  <c r="AF789" i="82"/>
  <c r="AI789" i="82"/>
  <c r="E790" i="82"/>
  <c r="C790" i="82" s="1"/>
  <c r="Q790" i="82" s="1"/>
  <c r="F790" i="82"/>
  <c r="R790" i="82"/>
  <c r="U790" i="82"/>
  <c r="V790" i="82"/>
  <c r="Y790" i="82"/>
  <c r="Z790" i="82"/>
  <c r="AA790" i="82"/>
  <c r="AB790" i="82"/>
  <c r="AD790" i="82"/>
  <c r="AE790" i="82"/>
  <c r="AF790" i="82"/>
  <c r="AI790" i="82"/>
  <c r="E791" i="82"/>
  <c r="C791" i="82" s="1"/>
  <c r="Q791" i="82" s="1"/>
  <c r="F791" i="82"/>
  <c r="R791" i="82"/>
  <c r="U791" i="82"/>
  <c r="V791" i="82"/>
  <c r="Y791" i="82"/>
  <c r="Z791" i="82"/>
  <c r="AA791" i="82"/>
  <c r="AB791" i="82"/>
  <c r="AD791" i="82"/>
  <c r="AE791" i="82"/>
  <c r="AF791" i="82"/>
  <c r="AI791" i="82"/>
  <c r="E792" i="82"/>
  <c r="C792" i="82" s="1"/>
  <c r="Q792" i="82" s="1"/>
  <c r="F792" i="82"/>
  <c r="R792" i="82"/>
  <c r="U792" i="82"/>
  <c r="V792" i="82"/>
  <c r="Y792" i="82"/>
  <c r="Z792" i="82"/>
  <c r="AA792" i="82"/>
  <c r="AB792" i="82"/>
  <c r="AD792" i="82"/>
  <c r="AE792" i="82"/>
  <c r="AF792" i="82"/>
  <c r="AI792" i="82"/>
  <c r="E793" i="82"/>
  <c r="C793" i="82" s="1"/>
  <c r="Q793" i="82" s="1"/>
  <c r="F793" i="82"/>
  <c r="R793" i="82"/>
  <c r="U793" i="82"/>
  <c r="V793" i="82"/>
  <c r="Y793" i="82"/>
  <c r="Z793" i="82"/>
  <c r="AA793" i="82"/>
  <c r="AB793" i="82"/>
  <c r="AD793" i="82"/>
  <c r="AE793" i="82"/>
  <c r="AF793" i="82"/>
  <c r="AI793" i="82"/>
  <c r="E794" i="82"/>
  <c r="C794" i="82" s="1"/>
  <c r="Q794" i="82" s="1"/>
  <c r="F794" i="82"/>
  <c r="R794" i="82"/>
  <c r="U794" i="82"/>
  <c r="V794" i="82"/>
  <c r="Y794" i="82"/>
  <c r="Z794" i="82"/>
  <c r="AA794" i="82"/>
  <c r="AB794" i="82"/>
  <c r="AD794" i="82"/>
  <c r="AE794" i="82"/>
  <c r="AF794" i="82"/>
  <c r="AI794" i="82"/>
  <c r="E795" i="82"/>
  <c r="C795" i="82" s="1"/>
  <c r="Q795" i="82" s="1"/>
  <c r="F795" i="82"/>
  <c r="R795" i="82"/>
  <c r="U795" i="82"/>
  <c r="V795" i="82"/>
  <c r="Y795" i="82"/>
  <c r="Z795" i="82"/>
  <c r="AA795" i="82"/>
  <c r="AB795" i="82"/>
  <c r="AD795" i="82"/>
  <c r="AE795" i="82"/>
  <c r="AF795" i="82"/>
  <c r="AI795" i="82"/>
  <c r="E796" i="82"/>
  <c r="C796" i="82" s="1"/>
  <c r="Q796" i="82" s="1"/>
  <c r="F796" i="82"/>
  <c r="R796" i="82"/>
  <c r="U796" i="82"/>
  <c r="V796" i="82"/>
  <c r="Y796" i="82"/>
  <c r="Z796" i="82"/>
  <c r="AA796" i="82"/>
  <c r="AB796" i="82"/>
  <c r="AD796" i="82"/>
  <c r="AE796" i="82"/>
  <c r="AF796" i="82"/>
  <c r="AI796" i="82"/>
  <c r="E797" i="82"/>
  <c r="C797" i="82" s="1"/>
  <c r="Q797" i="82" s="1"/>
  <c r="F797" i="82"/>
  <c r="R797" i="82"/>
  <c r="U797" i="82"/>
  <c r="V797" i="82"/>
  <c r="Y797" i="82"/>
  <c r="Z797" i="82"/>
  <c r="AA797" i="82"/>
  <c r="AB797" i="82"/>
  <c r="AD797" i="82"/>
  <c r="AE797" i="82"/>
  <c r="AF797" i="82"/>
  <c r="AI797" i="82"/>
  <c r="E798" i="82"/>
  <c r="C798" i="82" s="1"/>
  <c r="Q798" i="82" s="1"/>
  <c r="F798" i="82"/>
  <c r="R798" i="82"/>
  <c r="U798" i="82"/>
  <c r="V798" i="82"/>
  <c r="Y798" i="82"/>
  <c r="Z798" i="82"/>
  <c r="AA798" i="82"/>
  <c r="AB798" i="82"/>
  <c r="AD798" i="82"/>
  <c r="AE798" i="82"/>
  <c r="AF798" i="82"/>
  <c r="AI798" i="82"/>
  <c r="E799" i="82"/>
  <c r="C799" i="82" s="1"/>
  <c r="Q799" i="82" s="1"/>
  <c r="F799" i="82"/>
  <c r="R799" i="82"/>
  <c r="U799" i="82"/>
  <c r="V799" i="82"/>
  <c r="Y799" i="82"/>
  <c r="Z799" i="82"/>
  <c r="AA799" i="82"/>
  <c r="AB799" i="82"/>
  <c r="AD799" i="82"/>
  <c r="AE799" i="82"/>
  <c r="AF799" i="82"/>
  <c r="AI799" i="82"/>
  <c r="E800" i="82"/>
  <c r="C800" i="82" s="1"/>
  <c r="Q800" i="82" s="1"/>
  <c r="F800" i="82"/>
  <c r="R800" i="82"/>
  <c r="U800" i="82"/>
  <c r="V800" i="82"/>
  <c r="Y800" i="82"/>
  <c r="Z800" i="82"/>
  <c r="AA800" i="82"/>
  <c r="AB800" i="82"/>
  <c r="AD800" i="82"/>
  <c r="AE800" i="82"/>
  <c r="AF800" i="82"/>
  <c r="AI800" i="82"/>
  <c r="E801" i="82"/>
  <c r="C801" i="82" s="1"/>
  <c r="Q801" i="82" s="1"/>
  <c r="F801" i="82"/>
  <c r="R801" i="82"/>
  <c r="U801" i="82"/>
  <c r="V801" i="82"/>
  <c r="Y801" i="82"/>
  <c r="Z801" i="82"/>
  <c r="AA801" i="82"/>
  <c r="AB801" i="82"/>
  <c r="AD801" i="82"/>
  <c r="AE801" i="82"/>
  <c r="AF801" i="82"/>
  <c r="AI801" i="82"/>
  <c r="E802" i="82"/>
  <c r="C802" i="82" s="1"/>
  <c r="Q802" i="82" s="1"/>
  <c r="F802" i="82"/>
  <c r="R802" i="82"/>
  <c r="U802" i="82"/>
  <c r="V802" i="82"/>
  <c r="Y802" i="82"/>
  <c r="Z802" i="82"/>
  <c r="AA802" i="82"/>
  <c r="AB802" i="82"/>
  <c r="AD802" i="82"/>
  <c r="AE802" i="82"/>
  <c r="AF802" i="82"/>
  <c r="AI802" i="82"/>
  <c r="E803" i="82"/>
  <c r="C803" i="82" s="1"/>
  <c r="Q803" i="82" s="1"/>
  <c r="F803" i="82"/>
  <c r="R803" i="82"/>
  <c r="U803" i="82"/>
  <c r="V803" i="82"/>
  <c r="Y803" i="82"/>
  <c r="Z803" i="82"/>
  <c r="AA803" i="82"/>
  <c r="AB803" i="82"/>
  <c r="AD803" i="82"/>
  <c r="AE803" i="82"/>
  <c r="AF803" i="82"/>
  <c r="AI803" i="82"/>
  <c r="E804" i="82"/>
  <c r="C804" i="82" s="1"/>
  <c r="Q804" i="82" s="1"/>
  <c r="F804" i="82"/>
  <c r="R804" i="82"/>
  <c r="U804" i="82"/>
  <c r="V804" i="82"/>
  <c r="Y804" i="82"/>
  <c r="Z804" i="82"/>
  <c r="AA804" i="82"/>
  <c r="AB804" i="82"/>
  <c r="AD804" i="82"/>
  <c r="AE804" i="82"/>
  <c r="AF804" i="82"/>
  <c r="AI804" i="82"/>
  <c r="E805" i="82"/>
  <c r="C805" i="82" s="1"/>
  <c r="Q805" i="82" s="1"/>
  <c r="F805" i="82"/>
  <c r="R805" i="82"/>
  <c r="U805" i="82"/>
  <c r="V805" i="82"/>
  <c r="Y805" i="82"/>
  <c r="Z805" i="82"/>
  <c r="AA805" i="82"/>
  <c r="AB805" i="82"/>
  <c r="AD805" i="82"/>
  <c r="AE805" i="82"/>
  <c r="AF805" i="82"/>
  <c r="AI805" i="82"/>
  <c r="E806" i="82"/>
  <c r="C806" i="82" s="1"/>
  <c r="Q806" i="82" s="1"/>
  <c r="F806" i="82"/>
  <c r="R806" i="82"/>
  <c r="U806" i="82"/>
  <c r="V806" i="82"/>
  <c r="Y806" i="82"/>
  <c r="Z806" i="82"/>
  <c r="AA806" i="82"/>
  <c r="AB806" i="82"/>
  <c r="AD806" i="82"/>
  <c r="AE806" i="82"/>
  <c r="AF806" i="82"/>
  <c r="AI806" i="82"/>
  <c r="E807" i="82"/>
  <c r="C807" i="82" s="1"/>
  <c r="Q807" i="82" s="1"/>
  <c r="F807" i="82"/>
  <c r="R807" i="82"/>
  <c r="U807" i="82"/>
  <c r="V807" i="82"/>
  <c r="Y807" i="82"/>
  <c r="Z807" i="82"/>
  <c r="AA807" i="82"/>
  <c r="AB807" i="82"/>
  <c r="AD807" i="82"/>
  <c r="AE807" i="82"/>
  <c r="AF807" i="82"/>
  <c r="AI807" i="82"/>
  <c r="E808" i="82"/>
  <c r="C808" i="82" s="1"/>
  <c r="Q808" i="82" s="1"/>
  <c r="F808" i="82"/>
  <c r="R808" i="82"/>
  <c r="U808" i="82"/>
  <c r="V808" i="82"/>
  <c r="Y808" i="82"/>
  <c r="Z808" i="82"/>
  <c r="AA808" i="82"/>
  <c r="AB808" i="82"/>
  <c r="AD808" i="82"/>
  <c r="AE808" i="82"/>
  <c r="AF808" i="82"/>
  <c r="AI808" i="82"/>
  <c r="E809" i="82"/>
  <c r="C809" i="82" s="1"/>
  <c r="Q809" i="82" s="1"/>
  <c r="F809" i="82"/>
  <c r="R809" i="82"/>
  <c r="U809" i="82"/>
  <c r="V809" i="82"/>
  <c r="Y809" i="82"/>
  <c r="Z809" i="82"/>
  <c r="AA809" i="82"/>
  <c r="AB809" i="82"/>
  <c r="AD809" i="82"/>
  <c r="AE809" i="82"/>
  <c r="AF809" i="82"/>
  <c r="AI809" i="82"/>
  <c r="E810" i="82"/>
  <c r="C810" i="82" s="1"/>
  <c r="Q810" i="82" s="1"/>
  <c r="F810" i="82"/>
  <c r="R810" i="82"/>
  <c r="U810" i="82"/>
  <c r="V810" i="82"/>
  <c r="Y810" i="82"/>
  <c r="Z810" i="82"/>
  <c r="AA810" i="82"/>
  <c r="AB810" i="82"/>
  <c r="AD810" i="82"/>
  <c r="AE810" i="82"/>
  <c r="AF810" i="82"/>
  <c r="AI810" i="82"/>
  <c r="E811" i="82"/>
  <c r="C811" i="82" s="1"/>
  <c r="Q811" i="82" s="1"/>
  <c r="F811" i="82"/>
  <c r="R811" i="82"/>
  <c r="U811" i="82"/>
  <c r="V811" i="82"/>
  <c r="Y811" i="82"/>
  <c r="Z811" i="82"/>
  <c r="AA811" i="82"/>
  <c r="AB811" i="82"/>
  <c r="AD811" i="82"/>
  <c r="AE811" i="82"/>
  <c r="AF811" i="82"/>
  <c r="AI811" i="82"/>
  <c r="E812" i="82"/>
  <c r="C812" i="82" s="1"/>
  <c r="Q812" i="82" s="1"/>
  <c r="F812" i="82"/>
  <c r="R812" i="82"/>
  <c r="U812" i="82"/>
  <c r="V812" i="82"/>
  <c r="Y812" i="82"/>
  <c r="Z812" i="82"/>
  <c r="AA812" i="82"/>
  <c r="AB812" i="82"/>
  <c r="AD812" i="82"/>
  <c r="AE812" i="82"/>
  <c r="AF812" i="82"/>
  <c r="AI812" i="82"/>
  <c r="E813" i="82"/>
  <c r="C813" i="82" s="1"/>
  <c r="Q813" i="82" s="1"/>
  <c r="F813" i="82"/>
  <c r="R813" i="82"/>
  <c r="U813" i="82"/>
  <c r="V813" i="82"/>
  <c r="Y813" i="82"/>
  <c r="Z813" i="82"/>
  <c r="AA813" i="82"/>
  <c r="AB813" i="82"/>
  <c r="AD813" i="82"/>
  <c r="AE813" i="82"/>
  <c r="AF813" i="82"/>
  <c r="AI813" i="82"/>
  <c r="E814" i="82"/>
  <c r="C814" i="82" s="1"/>
  <c r="Q814" i="82" s="1"/>
  <c r="F814" i="82"/>
  <c r="R814" i="82"/>
  <c r="U814" i="82"/>
  <c r="V814" i="82"/>
  <c r="Y814" i="82"/>
  <c r="Z814" i="82"/>
  <c r="AA814" i="82"/>
  <c r="AB814" i="82"/>
  <c r="AD814" i="82"/>
  <c r="AE814" i="82"/>
  <c r="AF814" i="82"/>
  <c r="AI814" i="82"/>
  <c r="E815" i="82"/>
  <c r="C815" i="82" s="1"/>
  <c r="Q815" i="82" s="1"/>
  <c r="F815" i="82"/>
  <c r="R815" i="82"/>
  <c r="U815" i="82"/>
  <c r="V815" i="82"/>
  <c r="Y815" i="82"/>
  <c r="Z815" i="82"/>
  <c r="AA815" i="82"/>
  <c r="AB815" i="82"/>
  <c r="AD815" i="82"/>
  <c r="AE815" i="82"/>
  <c r="AF815" i="82"/>
  <c r="AI815" i="82"/>
  <c r="E816" i="82"/>
  <c r="C816" i="82" s="1"/>
  <c r="Q816" i="82" s="1"/>
  <c r="F816" i="82"/>
  <c r="R816" i="82"/>
  <c r="S816" i="82"/>
  <c r="U816" i="82"/>
  <c r="V816" i="82"/>
  <c r="Y816" i="82"/>
  <c r="Z816" i="82"/>
  <c r="AA816" i="82"/>
  <c r="AB816" i="82"/>
  <c r="AD816" i="82"/>
  <c r="AE816" i="82"/>
  <c r="AF816" i="82"/>
  <c r="AI816" i="82"/>
  <c r="E817" i="82"/>
  <c r="C817" i="82" s="1"/>
  <c r="Q817" i="82" s="1"/>
  <c r="F817" i="82"/>
  <c r="R817" i="82"/>
  <c r="U817" i="82"/>
  <c r="V817" i="82"/>
  <c r="Y817" i="82"/>
  <c r="Z817" i="82"/>
  <c r="AA817" i="82"/>
  <c r="AB817" i="82"/>
  <c r="AD817" i="82"/>
  <c r="AE817" i="82"/>
  <c r="AF817" i="82"/>
  <c r="AI817" i="82"/>
  <c r="E818" i="82"/>
  <c r="C818" i="82" s="1"/>
  <c r="Q818" i="82" s="1"/>
  <c r="F818" i="82"/>
  <c r="R818" i="82"/>
  <c r="U818" i="82"/>
  <c r="V818" i="82"/>
  <c r="Y818" i="82"/>
  <c r="Z818" i="82"/>
  <c r="AA818" i="82"/>
  <c r="AB818" i="82"/>
  <c r="AD818" i="82"/>
  <c r="AE818" i="82"/>
  <c r="AF818" i="82"/>
  <c r="AI818" i="82"/>
  <c r="E819" i="82"/>
  <c r="C819" i="82" s="1"/>
  <c r="Q819" i="82" s="1"/>
  <c r="F819" i="82"/>
  <c r="R819" i="82"/>
  <c r="U819" i="82"/>
  <c r="V819" i="82"/>
  <c r="Y819" i="82"/>
  <c r="Z819" i="82"/>
  <c r="AA819" i="82"/>
  <c r="AB819" i="82"/>
  <c r="AD819" i="82"/>
  <c r="AE819" i="82"/>
  <c r="AF819" i="82"/>
  <c r="AI819" i="82"/>
  <c r="E820" i="82"/>
  <c r="C820" i="82" s="1"/>
  <c r="Q820" i="82" s="1"/>
  <c r="F820" i="82"/>
  <c r="R820" i="82"/>
  <c r="U820" i="82"/>
  <c r="V820" i="82"/>
  <c r="Y820" i="82"/>
  <c r="Z820" i="82"/>
  <c r="AA820" i="82"/>
  <c r="AB820" i="82"/>
  <c r="AD820" i="82"/>
  <c r="AE820" i="82"/>
  <c r="AF820" i="82"/>
  <c r="AI820" i="82"/>
  <c r="E821" i="82"/>
  <c r="C821" i="82" s="1"/>
  <c r="Q821" i="82" s="1"/>
  <c r="F821" i="82"/>
  <c r="R821" i="82"/>
  <c r="U821" i="82"/>
  <c r="V821" i="82"/>
  <c r="Y821" i="82"/>
  <c r="Z821" i="82"/>
  <c r="AA821" i="82"/>
  <c r="AB821" i="82"/>
  <c r="AD821" i="82"/>
  <c r="AE821" i="82"/>
  <c r="AF821" i="82"/>
  <c r="AI821" i="82"/>
  <c r="E822" i="82"/>
  <c r="C822" i="82" s="1"/>
  <c r="Q822" i="82" s="1"/>
  <c r="F822" i="82"/>
  <c r="R822" i="82"/>
  <c r="U822" i="82"/>
  <c r="V822" i="82"/>
  <c r="Y822" i="82"/>
  <c r="Z822" i="82"/>
  <c r="AA822" i="82"/>
  <c r="AB822" i="82"/>
  <c r="AD822" i="82"/>
  <c r="AE822" i="82"/>
  <c r="AF822" i="82"/>
  <c r="AI822" i="82"/>
  <c r="E823" i="82"/>
  <c r="C823" i="82" s="1"/>
  <c r="Q823" i="82" s="1"/>
  <c r="F823" i="82"/>
  <c r="R823" i="82"/>
  <c r="U823" i="82"/>
  <c r="V823" i="82"/>
  <c r="Y823" i="82"/>
  <c r="Z823" i="82"/>
  <c r="AA823" i="82"/>
  <c r="AB823" i="82"/>
  <c r="AD823" i="82"/>
  <c r="AE823" i="82"/>
  <c r="AF823" i="82"/>
  <c r="AI823" i="82"/>
  <c r="E824" i="82"/>
  <c r="C824" i="82" s="1"/>
  <c r="Q824" i="82" s="1"/>
  <c r="F824" i="82"/>
  <c r="R824" i="82"/>
  <c r="U824" i="82"/>
  <c r="V824" i="82"/>
  <c r="Y824" i="82"/>
  <c r="Z824" i="82"/>
  <c r="AA824" i="82"/>
  <c r="AB824" i="82"/>
  <c r="AD824" i="82"/>
  <c r="AE824" i="82"/>
  <c r="AF824" i="82"/>
  <c r="AI824" i="82"/>
  <c r="E825" i="82"/>
  <c r="C825" i="82" s="1"/>
  <c r="Q825" i="82" s="1"/>
  <c r="F825" i="82"/>
  <c r="R825" i="82"/>
  <c r="U825" i="82"/>
  <c r="V825" i="82"/>
  <c r="Y825" i="82"/>
  <c r="Z825" i="82"/>
  <c r="AA825" i="82"/>
  <c r="AB825" i="82"/>
  <c r="AD825" i="82"/>
  <c r="AE825" i="82"/>
  <c r="AF825" i="82"/>
  <c r="AI825" i="82"/>
  <c r="E826" i="82"/>
  <c r="C826" i="82" s="1"/>
  <c r="Q826" i="82" s="1"/>
  <c r="F826" i="82"/>
  <c r="R826" i="82"/>
  <c r="U826" i="82"/>
  <c r="V826" i="82"/>
  <c r="Y826" i="82"/>
  <c r="Z826" i="82"/>
  <c r="AA826" i="82"/>
  <c r="AB826" i="82"/>
  <c r="AD826" i="82"/>
  <c r="AE826" i="82"/>
  <c r="AF826" i="82"/>
  <c r="AI826" i="82"/>
  <c r="E827" i="82"/>
  <c r="C827" i="82" s="1"/>
  <c r="Q827" i="82" s="1"/>
  <c r="F827" i="82"/>
  <c r="R827" i="82"/>
  <c r="U827" i="82"/>
  <c r="V827" i="82"/>
  <c r="Y827" i="82"/>
  <c r="Z827" i="82"/>
  <c r="AA827" i="82"/>
  <c r="AB827" i="82"/>
  <c r="AD827" i="82"/>
  <c r="AE827" i="82"/>
  <c r="AF827" i="82"/>
  <c r="AI827" i="82"/>
  <c r="E828" i="82"/>
  <c r="C828" i="82" s="1"/>
  <c r="Q828" i="82" s="1"/>
  <c r="F828" i="82"/>
  <c r="R828" i="82"/>
  <c r="U828" i="82"/>
  <c r="V828" i="82"/>
  <c r="Y828" i="82"/>
  <c r="Z828" i="82"/>
  <c r="AA828" i="82"/>
  <c r="AB828" i="82"/>
  <c r="AD828" i="82"/>
  <c r="AE828" i="82"/>
  <c r="AF828" i="82"/>
  <c r="AI828" i="82"/>
  <c r="E829" i="82"/>
  <c r="C829" i="82" s="1"/>
  <c r="Q829" i="82" s="1"/>
  <c r="F829" i="82"/>
  <c r="R829" i="82"/>
  <c r="U829" i="82"/>
  <c r="V829" i="82"/>
  <c r="Y829" i="82"/>
  <c r="Z829" i="82"/>
  <c r="AA829" i="82"/>
  <c r="AB829" i="82"/>
  <c r="AD829" i="82"/>
  <c r="AE829" i="82"/>
  <c r="AF829" i="82"/>
  <c r="AI829" i="82"/>
  <c r="E830" i="82"/>
  <c r="C830" i="82" s="1"/>
  <c r="Q830" i="82" s="1"/>
  <c r="F830" i="82"/>
  <c r="R830" i="82"/>
  <c r="U830" i="82"/>
  <c r="V830" i="82"/>
  <c r="Y830" i="82"/>
  <c r="Z830" i="82"/>
  <c r="AA830" i="82"/>
  <c r="AB830" i="82"/>
  <c r="AD830" i="82"/>
  <c r="AE830" i="82"/>
  <c r="AF830" i="82"/>
  <c r="AI830" i="82"/>
  <c r="E831" i="82"/>
  <c r="C831" i="82" s="1"/>
  <c r="Q831" i="82" s="1"/>
  <c r="F831" i="82"/>
  <c r="R831" i="82"/>
  <c r="U831" i="82"/>
  <c r="V831" i="82"/>
  <c r="Y831" i="82"/>
  <c r="Z831" i="82"/>
  <c r="AA831" i="82"/>
  <c r="AB831" i="82"/>
  <c r="AD831" i="82"/>
  <c r="AE831" i="82"/>
  <c r="AF831" i="82"/>
  <c r="AI831" i="82"/>
  <c r="E832" i="82"/>
  <c r="C832" i="82" s="1"/>
  <c r="Q832" i="82" s="1"/>
  <c r="F832" i="82"/>
  <c r="R832" i="82"/>
  <c r="U832" i="82"/>
  <c r="V832" i="82"/>
  <c r="Y832" i="82"/>
  <c r="Z832" i="82"/>
  <c r="AA832" i="82"/>
  <c r="AB832" i="82"/>
  <c r="AD832" i="82"/>
  <c r="AE832" i="82"/>
  <c r="AF832" i="82"/>
  <c r="AI832" i="82"/>
  <c r="E833" i="82"/>
  <c r="C833" i="82" s="1"/>
  <c r="Q833" i="82" s="1"/>
  <c r="F833" i="82"/>
  <c r="R833" i="82"/>
  <c r="S833" i="82"/>
  <c r="U833" i="82"/>
  <c r="V833" i="82"/>
  <c r="Y833" i="82"/>
  <c r="Z833" i="82"/>
  <c r="AA833" i="82"/>
  <c r="AB833" i="82"/>
  <c r="AD833" i="82"/>
  <c r="AE833" i="82"/>
  <c r="AF833" i="82"/>
  <c r="AI833" i="82"/>
  <c r="E834" i="82"/>
  <c r="C834" i="82" s="1"/>
  <c r="Q834" i="82" s="1"/>
  <c r="F834" i="82"/>
  <c r="R834" i="82"/>
  <c r="U834" i="82"/>
  <c r="V834" i="82"/>
  <c r="Y834" i="82"/>
  <c r="Z834" i="82"/>
  <c r="AA834" i="82"/>
  <c r="AB834" i="82"/>
  <c r="AD834" i="82"/>
  <c r="AE834" i="82"/>
  <c r="AF834" i="82"/>
  <c r="AI834" i="82"/>
  <c r="E835" i="82"/>
  <c r="C835" i="82" s="1"/>
  <c r="Q835" i="82" s="1"/>
  <c r="F835" i="82"/>
  <c r="R835" i="82"/>
  <c r="U835" i="82"/>
  <c r="V835" i="82"/>
  <c r="Y835" i="82"/>
  <c r="Z835" i="82"/>
  <c r="AA835" i="82"/>
  <c r="AB835" i="82"/>
  <c r="AD835" i="82"/>
  <c r="AE835" i="82"/>
  <c r="AF835" i="82"/>
  <c r="AI835" i="82"/>
  <c r="E836" i="82"/>
  <c r="C836" i="82" s="1"/>
  <c r="Q836" i="82" s="1"/>
  <c r="F836" i="82"/>
  <c r="R836" i="82"/>
  <c r="U836" i="82"/>
  <c r="V836" i="82"/>
  <c r="Y836" i="82"/>
  <c r="Z836" i="82"/>
  <c r="AA836" i="82"/>
  <c r="AB836" i="82"/>
  <c r="AD836" i="82"/>
  <c r="AE836" i="82"/>
  <c r="AF836" i="82"/>
  <c r="AI836" i="82"/>
  <c r="E837" i="82"/>
  <c r="C837" i="82" s="1"/>
  <c r="Q837" i="82" s="1"/>
  <c r="F837" i="82"/>
  <c r="R837" i="82"/>
  <c r="U837" i="82"/>
  <c r="V837" i="82"/>
  <c r="Y837" i="82"/>
  <c r="Z837" i="82"/>
  <c r="AA837" i="82"/>
  <c r="AB837" i="82"/>
  <c r="AD837" i="82"/>
  <c r="AE837" i="82"/>
  <c r="AF837" i="82"/>
  <c r="AI837" i="82"/>
  <c r="E838" i="82"/>
  <c r="C838" i="82" s="1"/>
  <c r="Q838" i="82" s="1"/>
  <c r="F838" i="82"/>
  <c r="R838" i="82"/>
  <c r="U838" i="82"/>
  <c r="V838" i="82"/>
  <c r="Y838" i="82"/>
  <c r="Z838" i="82"/>
  <c r="AA838" i="82"/>
  <c r="AB838" i="82"/>
  <c r="AD838" i="82"/>
  <c r="AE838" i="82"/>
  <c r="AF838" i="82"/>
  <c r="AI838" i="82"/>
  <c r="E839" i="82"/>
  <c r="C839" i="82" s="1"/>
  <c r="Q839" i="82" s="1"/>
  <c r="F839" i="82"/>
  <c r="R839" i="82"/>
  <c r="U839" i="82"/>
  <c r="V839" i="82"/>
  <c r="Y839" i="82"/>
  <c r="Z839" i="82"/>
  <c r="AA839" i="82"/>
  <c r="AB839" i="82"/>
  <c r="AD839" i="82"/>
  <c r="AE839" i="82"/>
  <c r="AF839" i="82"/>
  <c r="AI839" i="82"/>
  <c r="E840" i="82"/>
  <c r="C840" i="82" s="1"/>
  <c r="Q840" i="82" s="1"/>
  <c r="F840" i="82"/>
  <c r="R840" i="82"/>
  <c r="U840" i="82"/>
  <c r="V840" i="82"/>
  <c r="Y840" i="82"/>
  <c r="Z840" i="82"/>
  <c r="AA840" i="82"/>
  <c r="AB840" i="82"/>
  <c r="AD840" i="82"/>
  <c r="AE840" i="82"/>
  <c r="AF840" i="82"/>
  <c r="AI840" i="82"/>
  <c r="E841" i="82"/>
  <c r="C841" i="82" s="1"/>
  <c r="Q841" i="82" s="1"/>
  <c r="F841" i="82"/>
  <c r="R841" i="82"/>
  <c r="U841" i="82"/>
  <c r="V841" i="82"/>
  <c r="Y841" i="82"/>
  <c r="Z841" i="82"/>
  <c r="AA841" i="82"/>
  <c r="AB841" i="82"/>
  <c r="AD841" i="82"/>
  <c r="AE841" i="82"/>
  <c r="AF841" i="82"/>
  <c r="AI841" i="82"/>
  <c r="E842" i="82"/>
  <c r="C842" i="82" s="1"/>
  <c r="Q842" i="82" s="1"/>
  <c r="F842" i="82"/>
  <c r="R842" i="82"/>
  <c r="U842" i="82"/>
  <c r="V842" i="82"/>
  <c r="Y842" i="82"/>
  <c r="Z842" i="82"/>
  <c r="AA842" i="82"/>
  <c r="AB842" i="82"/>
  <c r="AD842" i="82"/>
  <c r="AE842" i="82"/>
  <c r="AF842" i="82"/>
  <c r="AI842" i="82"/>
  <c r="E843" i="82"/>
  <c r="C843" i="82" s="1"/>
  <c r="Q843" i="82" s="1"/>
  <c r="F843" i="82"/>
  <c r="R843" i="82"/>
  <c r="U843" i="82"/>
  <c r="V843" i="82"/>
  <c r="Y843" i="82"/>
  <c r="Z843" i="82"/>
  <c r="AA843" i="82"/>
  <c r="AB843" i="82"/>
  <c r="AD843" i="82"/>
  <c r="AE843" i="82"/>
  <c r="AF843" i="82"/>
  <c r="AI843" i="82"/>
  <c r="E844" i="82"/>
  <c r="C844" i="82" s="1"/>
  <c r="Q844" i="82" s="1"/>
  <c r="F844" i="82"/>
  <c r="R844" i="82"/>
  <c r="U844" i="82"/>
  <c r="V844" i="82"/>
  <c r="Y844" i="82"/>
  <c r="Z844" i="82"/>
  <c r="AA844" i="82"/>
  <c r="AB844" i="82"/>
  <c r="AD844" i="82"/>
  <c r="AE844" i="82"/>
  <c r="AF844" i="82"/>
  <c r="AI844" i="82"/>
  <c r="E845" i="82"/>
  <c r="C845" i="82" s="1"/>
  <c r="Q845" i="82" s="1"/>
  <c r="F845" i="82"/>
  <c r="R845" i="82"/>
  <c r="U845" i="82"/>
  <c r="V845" i="82"/>
  <c r="Y845" i="82"/>
  <c r="Z845" i="82"/>
  <c r="AA845" i="82"/>
  <c r="AB845" i="82"/>
  <c r="AD845" i="82"/>
  <c r="AE845" i="82"/>
  <c r="AF845" i="82"/>
  <c r="AI845" i="82"/>
  <c r="E846" i="82"/>
  <c r="C846" i="82" s="1"/>
  <c r="Q846" i="82" s="1"/>
  <c r="F846" i="82"/>
  <c r="R846" i="82"/>
  <c r="U846" i="82"/>
  <c r="V846" i="82"/>
  <c r="Y846" i="82"/>
  <c r="Z846" i="82"/>
  <c r="AA846" i="82"/>
  <c r="AB846" i="82"/>
  <c r="AD846" i="82"/>
  <c r="AE846" i="82"/>
  <c r="AF846" i="82"/>
  <c r="AI846" i="82"/>
  <c r="E847" i="82"/>
  <c r="C847" i="82" s="1"/>
  <c r="Q847" i="82" s="1"/>
  <c r="F847" i="82"/>
  <c r="R847" i="82"/>
  <c r="U847" i="82"/>
  <c r="V847" i="82"/>
  <c r="Y847" i="82"/>
  <c r="Z847" i="82"/>
  <c r="AA847" i="82"/>
  <c r="AB847" i="82"/>
  <c r="AD847" i="82"/>
  <c r="AE847" i="82"/>
  <c r="AF847" i="82"/>
  <c r="AI847" i="82"/>
  <c r="E848" i="82"/>
  <c r="C848" i="82" s="1"/>
  <c r="Q848" i="82" s="1"/>
  <c r="F848" i="82"/>
  <c r="R848" i="82"/>
  <c r="S848" i="82"/>
  <c r="U848" i="82"/>
  <c r="V848" i="82"/>
  <c r="Y848" i="82"/>
  <c r="Z848" i="82"/>
  <c r="AA848" i="82"/>
  <c r="AB848" i="82"/>
  <c r="AD848" i="82"/>
  <c r="AE848" i="82"/>
  <c r="AF848" i="82"/>
  <c r="AI848" i="82"/>
  <c r="E849" i="82"/>
  <c r="C849" i="82" s="1"/>
  <c r="Q849" i="82" s="1"/>
  <c r="F849" i="82"/>
  <c r="R849" i="82"/>
  <c r="U849" i="82"/>
  <c r="V849" i="82"/>
  <c r="Y849" i="82"/>
  <c r="Z849" i="82"/>
  <c r="AA849" i="82"/>
  <c r="AB849" i="82"/>
  <c r="AD849" i="82"/>
  <c r="AE849" i="82"/>
  <c r="AF849" i="82"/>
  <c r="AI849" i="82"/>
  <c r="E850" i="82"/>
  <c r="C850" i="82" s="1"/>
  <c r="Q850" i="82" s="1"/>
  <c r="F850" i="82"/>
  <c r="R850" i="82"/>
  <c r="U850" i="82"/>
  <c r="V850" i="82"/>
  <c r="Y850" i="82"/>
  <c r="Z850" i="82"/>
  <c r="AA850" i="82"/>
  <c r="AB850" i="82"/>
  <c r="AD850" i="82"/>
  <c r="AE850" i="82"/>
  <c r="AF850" i="82"/>
  <c r="AI850" i="82"/>
  <c r="E851" i="82"/>
  <c r="C851" i="82" s="1"/>
  <c r="Q851" i="82" s="1"/>
  <c r="F851" i="82"/>
  <c r="R851" i="82"/>
  <c r="U851" i="82"/>
  <c r="V851" i="82"/>
  <c r="Y851" i="82"/>
  <c r="Z851" i="82"/>
  <c r="AA851" i="82"/>
  <c r="AB851" i="82"/>
  <c r="AD851" i="82"/>
  <c r="AE851" i="82"/>
  <c r="AF851" i="82"/>
  <c r="AI851" i="82"/>
  <c r="E852" i="82"/>
  <c r="C852" i="82" s="1"/>
  <c r="Q852" i="82" s="1"/>
  <c r="F852" i="82"/>
  <c r="R852" i="82"/>
  <c r="U852" i="82"/>
  <c r="V852" i="82"/>
  <c r="Y852" i="82"/>
  <c r="Z852" i="82"/>
  <c r="AA852" i="82"/>
  <c r="AB852" i="82"/>
  <c r="AD852" i="82"/>
  <c r="AE852" i="82"/>
  <c r="AF852" i="82"/>
  <c r="AI852" i="82"/>
  <c r="E853" i="82"/>
  <c r="C853" i="82" s="1"/>
  <c r="Q853" i="82" s="1"/>
  <c r="F853" i="82"/>
  <c r="R853" i="82"/>
  <c r="U853" i="82"/>
  <c r="V853" i="82"/>
  <c r="Y853" i="82"/>
  <c r="Z853" i="82"/>
  <c r="AA853" i="82"/>
  <c r="AB853" i="82"/>
  <c r="AD853" i="82"/>
  <c r="AE853" i="82"/>
  <c r="AF853" i="82"/>
  <c r="AI853" i="82"/>
  <c r="E854" i="82"/>
  <c r="C854" i="82" s="1"/>
  <c r="Q854" i="82" s="1"/>
  <c r="F854" i="82"/>
  <c r="R854" i="82"/>
  <c r="U854" i="82"/>
  <c r="V854" i="82"/>
  <c r="Y854" i="82"/>
  <c r="Z854" i="82"/>
  <c r="AA854" i="82"/>
  <c r="AB854" i="82"/>
  <c r="AD854" i="82"/>
  <c r="AE854" i="82"/>
  <c r="AF854" i="82"/>
  <c r="AI854" i="82"/>
  <c r="E855" i="82"/>
  <c r="C855" i="82" s="1"/>
  <c r="Q855" i="82" s="1"/>
  <c r="F855" i="82"/>
  <c r="R855" i="82"/>
  <c r="U855" i="82"/>
  <c r="V855" i="82"/>
  <c r="Y855" i="82"/>
  <c r="Z855" i="82"/>
  <c r="AA855" i="82"/>
  <c r="AB855" i="82"/>
  <c r="AD855" i="82"/>
  <c r="AE855" i="82"/>
  <c r="AF855" i="82"/>
  <c r="AI855" i="82"/>
  <c r="E856" i="82"/>
  <c r="C856" i="82" s="1"/>
  <c r="Q856" i="82" s="1"/>
  <c r="F856" i="82"/>
  <c r="R856" i="82"/>
  <c r="U856" i="82"/>
  <c r="V856" i="82"/>
  <c r="Y856" i="82"/>
  <c r="Z856" i="82"/>
  <c r="AA856" i="82"/>
  <c r="AB856" i="82"/>
  <c r="AD856" i="82"/>
  <c r="AE856" i="82"/>
  <c r="AF856" i="82"/>
  <c r="AI856" i="82"/>
  <c r="E857" i="82"/>
  <c r="C857" i="82" s="1"/>
  <c r="Q857" i="82" s="1"/>
  <c r="F857" i="82"/>
  <c r="R857" i="82"/>
  <c r="U857" i="82"/>
  <c r="V857" i="82"/>
  <c r="Y857" i="82"/>
  <c r="Z857" i="82"/>
  <c r="AA857" i="82"/>
  <c r="AB857" i="82"/>
  <c r="AD857" i="82"/>
  <c r="AE857" i="82"/>
  <c r="AF857" i="82"/>
  <c r="AI857" i="82"/>
  <c r="E858" i="82"/>
  <c r="C858" i="82" s="1"/>
  <c r="Q858" i="82" s="1"/>
  <c r="F858" i="82"/>
  <c r="R858" i="82"/>
  <c r="U858" i="82"/>
  <c r="V858" i="82"/>
  <c r="Y858" i="82"/>
  <c r="Z858" i="82"/>
  <c r="AA858" i="82"/>
  <c r="AB858" i="82"/>
  <c r="AD858" i="82"/>
  <c r="AE858" i="82"/>
  <c r="AF858" i="82"/>
  <c r="AI858" i="82"/>
  <c r="E859" i="82"/>
  <c r="C859" i="82" s="1"/>
  <c r="Q859" i="82" s="1"/>
  <c r="F859" i="82"/>
  <c r="R859" i="82"/>
  <c r="U859" i="82"/>
  <c r="V859" i="82"/>
  <c r="Y859" i="82"/>
  <c r="Z859" i="82"/>
  <c r="AA859" i="82"/>
  <c r="AB859" i="82"/>
  <c r="AD859" i="82"/>
  <c r="AE859" i="82"/>
  <c r="AF859" i="82"/>
  <c r="AI859" i="82"/>
  <c r="E860" i="82"/>
  <c r="C860" i="82" s="1"/>
  <c r="Q860" i="82" s="1"/>
  <c r="F860" i="82"/>
  <c r="R860" i="82"/>
  <c r="U860" i="82"/>
  <c r="V860" i="82"/>
  <c r="Y860" i="82"/>
  <c r="Z860" i="82"/>
  <c r="AA860" i="82"/>
  <c r="AB860" i="82"/>
  <c r="AD860" i="82"/>
  <c r="AE860" i="82"/>
  <c r="AF860" i="82"/>
  <c r="AI860" i="82"/>
  <c r="E861" i="82"/>
  <c r="C861" i="82" s="1"/>
  <c r="Q861" i="82" s="1"/>
  <c r="F861" i="82"/>
  <c r="R861" i="82"/>
  <c r="U861" i="82"/>
  <c r="V861" i="82"/>
  <c r="Y861" i="82"/>
  <c r="Z861" i="82"/>
  <c r="AA861" i="82"/>
  <c r="AB861" i="82"/>
  <c r="AD861" i="82"/>
  <c r="AE861" i="82"/>
  <c r="AF861" i="82"/>
  <c r="AI861" i="82"/>
  <c r="E862" i="82"/>
  <c r="C862" i="82" s="1"/>
  <c r="Q862" i="82" s="1"/>
  <c r="F862" i="82"/>
  <c r="R862" i="82"/>
  <c r="U862" i="82"/>
  <c r="V862" i="82"/>
  <c r="Y862" i="82"/>
  <c r="Z862" i="82"/>
  <c r="AA862" i="82"/>
  <c r="AB862" i="82"/>
  <c r="AD862" i="82"/>
  <c r="AE862" i="82"/>
  <c r="AF862" i="82"/>
  <c r="AI862" i="82"/>
  <c r="E863" i="82"/>
  <c r="C863" i="82" s="1"/>
  <c r="Q863" i="82" s="1"/>
  <c r="F863" i="82"/>
  <c r="R863" i="82"/>
  <c r="U863" i="82"/>
  <c r="V863" i="82"/>
  <c r="Y863" i="82"/>
  <c r="Z863" i="82"/>
  <c r="AA863" i="82"/>
  <c r="AB863" i="82"/>
  <c r="AD863" i="82"/>
  <c r="AE863" i="82"/>
  <c r="AF863" i="82"/>
  <c r="AI863" i="82"/>
  <c r="E864" i="82"/>
  <c r="C864" i="82" s="1"/>
  <c r="Q864" i="82" s="1"/>
  <c r="F864" i="82"/>
  <c r="R864" i="82"/>
  <c r="U864" i="82"/>
  <c r="V864" i="82"/>
  <c r="Y864" i="82"/>
  <c r="Z864" i="82"/>
  <c r="AA864" i="82"/>
  <c r="AB864" i="82"/>
  <c r="AD864" i="82"/>
  <c r="AE864" i="82"/>
  <c r="AF864" i="82"/>
  <c r="AI864" i="82"/>
  <c r="E865" i="82"/>
  <c r="C865" i="82" s="1"/>
  <c r="Q865" i="82" s="1"/>
  <c r="F865" i="82"/>
  <c r="R865" i="82"/>
  <c r="U865" i="82"/>
  <c r="V865" i="82"/>
  <c r="Y865" i="82"/>
  <c r="Z865" i="82"/>
  <c r="AA865" i="82"/>
  <c r="AB865" i="82"/>
  <c r="AD865" i="82"/>
  <c r="AE865" i="82"/>
  <c r="AF865" i="82"/>
  <c r="AI865" i="82"/>
  <c r="E866" i="82"/>
  <c r="C866" i="82" s="1"/>
  <c r="Q866" i="82" s="1"/>
  <c r="F866" i="82"/>
  <c r="R866" i="82"/>
  <c r="U866" i="82"/>
  <c r="V866" i="82"/>
  <c r="Y866" i="82"/>
  <c r="Z866" i="82"/>
  <c r="AA866" i="82"/>
  <c r="AB866" i="82"/>
  <c r="AD866" i="82"/>
  <c r="AE866" i="82"/>
  <c r="AF866" i="82"/>
  <c r="AI866" i="82"/>
  <c r="E867" i="82"/>
  <c r="C867" i="82" s="1"/>
  <c r="Q867" i="82" s="1"/>
  <c r="F867" i="82"/>
  <c r="R867" i="82"/>
  <c r="U867" i="82"/>
  <c r="V867" i="82"/>
  <c r="Y867" i="82"/>
  <c r="Z867" i="82"/>
  <c r="AA867" i="82"/>
  <c r="AB867" i="82"/>
  <c r="AD867" i="82"/>
  <c r="AE867" i="82"/>
  <c r="AF867" i="82"/>
  <c r="AI867" i="82"/>
  <c r="E868" i="82"/>
  <c r="C868" i="82" s="1"/>
  <c r="Q868" i="82" s="1"/>
  <c r="F868" i="82"/>
  <c r="R868" i="82"/>
  <c r="U868" i="82"/>
  <c r="V868" i="82"/>
  <c r="Y868" i="82"/>
  <c r="Z868" i="82"/>
  <c r="AA868" i="82"/>
  <c r="AB868" i="82"/>
  <c r="AD868" i="82"/>
  <c r="AE868" i="82"/>
  <c r="AF868" i="82"/>
  <c r="AI868" i="82"/>
  <c r="E869" i="82"/>
  <c r="C869" i="82" s="1"/>
  <c r="Q869" i="82" s="1"/>
  <c r="F869" i="82"/>
  <c r="R869" i="82"/>
  <c r="U869" i="82"/>
  <c r="V869" i="82"/>
  <c r="Y869" i="82"/>
  <c r="Z869" i="82"/>
  <c r="AA869" i="82"/>
  <c r="AB869" i="82"/>
  <c r="AD869" i="82"/>
  <c r="AE869" i="82"/>
  <c r="AF869" i="82"/>
  <c r="AI869" i="82"/>
  <c r="E870" i="82"/>
  <c r="C870" i="82" s="1"/>
  <c r="Q870" i="82" s="1"/>
  <c r="F870" i="82"/>
  <c r="R870" i="82"/>
  <c r="U870" i="82"/>
  <c r="V870" i="82"/>
  <c r="Y870" i="82"/>
  <c r="Z870" i="82"/>
  <c r="AA870" i="82"/>
  <c r="AB870" i="82"/>
  <c r="AD870" i="82"/>
  <c r="AE870" i="82"/>
  <c r="AF870" i="82"/>
  <c r="AI870" i="82"/>
  <c r="E871" i="82"/>
  <c r="C871" i="82" s="1"/>
  <c r="Q871" i="82" s="1"/>
  <c r="F871" i="82"/>
  <c r="R871" i="82"/>
  <c r="U871" i="82"/>
  <c r="V871" i="82"/>
  <c r="Y871" i="82"/>
  <c r="Z871" i="82"/>
  <c r="AA871" i="82"/>
  <c r="AB871" i="82"/>
  <c r="AD871" i="82"/>
  <c r="AE871" i="82"/>
  <c r="AF871" i="82"/>
  <c r="AI871" i="82"/>
  <c r="E872" i="82"/>
  <c r="C872" i="82" s="1"/>
  <c r="Q872" i="82" s="1"/>
  <c r="F872" i="82"/>
  <c r="R872" i="82"/>
  <c r="S872" i="82"/>
  <c r="U872" i="82"/>
  <c r="V872" i="82"/>
  <c r="Y872" i="82"/>
  <c r="Z872" i="82"/>
  <c r="AA872" i="82"/>
  <c r="AB872" i="82"/>
  <c r="AD872" i="82"/>
  <c r="AE872" i="82"/>
  <c r="AF872" i="82"/>
  <c r="AI872" i="82"/>
  <c r="E873" i="82"/>
  <c r="C873" i="82" s="1"/>
  <c r="Q873" i="82" s="1"/>
  <c r="F873" i="82"/>
  <c r="R873" i="82"/>
  <c r="U873" i="82"/>
  <c r="V873" i="82"/>
  <c r="Y873" i="82"/>
  <c r="Z873" i="82"/>
  <c r="AA873" i="82"/>
  <c r="AB873" i="82"/>
  <c r="AD873" i="82"/>
  <c r="AE873" i="82"/>
  <c r="AF873" i="82"/>
  <c r="AI873" i="82"/>
  <c r="E874" i="82"/>
  <c r="C874" i="82" s="1"/>
  <c r="Q874" i="82" s="1"/>
  <c r="F874" i="82"/>
  <c r="R874" i="82"/>
  <c r="U874" i="82"/>
  <c r="V874" i="82"/>
  <c r="Y874" i="82"/>
  <c r="Z874" i="82"/>
  <c r="AA874" i="82"/>
  <c r="AB874" i="82"/>
  <c r="AD874" i="82"/>
  <c r="AE874" i="82"/>
  <c r="AF874" i="82"/>
  <c r="AI874" i="82"/>
  <c r="E875" i="82"/>
  <c r="C875" i="82" s="1"/>
  <c r="Q875" i="82" s="1"/>
  <c r="F875" i="82"/>
  <c r="R875" i="82"/>
  <c r="U875" i="82"/>
  <c r="V875" i="82"/>
  <c r="Y875" i="82"/>
  <c r="Z875" i="82"/>
  <c r="AA875" i="82"/>
  <c r="AB875" i="82"/>
  <c r="AD875" i="82"/>
  <c r="AE875" i="82"/>
  <c r="AF875" i="82"/>
  <c r="AI875" i="82"/>
  <c r="E876" i="82"/>
  <c r="C876" i="82" s="1"/>
  <c r="Q876" i="82" s="1"/>
  <c r="F876" i="82"/>
  <c r="R876" i="82"/>
  <c r="U876" i="82"/>
  <c r="V876" i="82"/>
  <c r="Y876" i="82"/>
  <c r="Z876" i="82"/>
  <c r="AA876" i="82"/>
  <c r="AB876" i="82"/>
  <c r="AD876" i="82"/>
  <c r="AE876" i="82"/>
  <c r="AF876" i="82"/>
  <c r="AI876" i="82"/>
  <c r="E877" i="82"/>
  <c r="C877" i="82" s="1"/>
  <c r="Q877" i="82" s="1"/>
  <c r="F877" i="82"/>
  <c r="R877" i="82"/>
  <c r="U877" i="82"/>
  <c r="V877" i="82"/>
  <c r="Y877" i="82"/>
  <c r="Z877" i="82"/>
  <c r="AA877" i="82"/>
  <c r="AB877" i="82"/>
  <c r="AD877" i="82"/>
  <c r="AE877" i="82"/>
  <c r="AF877" i="82"/>
  <c r="AI877" i="82"/>
  <c r="E878" i="82"/>
  <c r="C878" i="82" s="1"/>
  <c r="Q878" i="82" s="1"/>
  <c r="F878" i="82"/>
  <c r="R878" i="82"/>
  <c r="U878" i="82"/>
  <c r="V878" i="82"/>
  <c r="Y878" i="82"/>
  <c r="Z878" i="82"/>
  <c r="AA878" i="82"/>
  <c r="AB878" i="82"/>
  <c r="AD878" i="82"/>
  <c r="AE878" i="82"/>
  <c r="AF878" i="82"/>
  <c r="AI878" i="82"/>
  <c r="E879" i="82"/>
  <c r="C879" i="82" s="1"/>
  <c r="Q879" i="82" s="1"/>
  <c r="F879" i="82"/>
  <c r="R879" i="82"/>
  <c r="U879" i="82"/>
  <c r="V879" i="82"/>
  <c r="Y879" i="82"/>
  <c r="Z879" i="82"/>
  <c r="AA879" i="82"/>
  <c r="AB879" i="82"/>
  <c r="AD879" i="82"/>
  <c r="AE879" i="82"/>
  <c r="AF879" i="82"/>
  <c r="AI879" i="82"/>
  <c r="E880" i="82"/>
  <c r="C880" i="82" s="1"/>
  <c r="Q880" i="82" s="1"/>
  <c r="F880" i="82"/>
  <c r="R880" i="82"/>
  <c r="U880" i="82"/>
  <c r="V880" i="82"/>
  <c r="Y880" i="82"/>
  <c r="Z880" i="82"/>
  <c r="AA880" i="82"/>
  <c r="AB880" i="82"/>
  <c r="AD880" i="82"/>
  <c r="AE880" i="82"/>
  <c r="AF880" i="82"/>
  <c r="AI880" i="82"/>
  <c r="E881" i="82"/>
  <c r="C881" i="82" s="1"/>
  <c r="Q881" i="82" s="1"/>
  <c r="F881" i="82"/>
  <c r="R881" i="82"/>
  <c r="U881" i="82"/>
  <c r="V881" i="82"/>
  <c r="Y881" i="82"/>
  <c r="Z881" i="82"/>
  <c r="AA881" i="82"/>
  <c r="AB881" i="82"/>
  <c r="AD881" i="82"/>
  <c r="AE881" i="82"/>
  <c r="AF881" i="82"/>
  <c r="AI881" i="82"/>
  <c r="E882" i="82"/>
  <c r="C882" i="82" s="1"/>
  <c r="Q882" i="82" s="1"/>
  <c r="F882" i="82"/>
  <c r="R882" i="82"/>
  <c r="U882" i="82"/>
  <c r="V882" i="82"/>
  <c r="Y882" i="82"/>
  <c r="Z882" i="82"/>
  <c r="AA882" i="82"/>
  <c r="AB882" i="82"/>
  <c r="AD882" i="82"/>
  <c r="AE882" i="82"/>
  <c r="AF882" i="82"/>
  <c r="AI882" i="82"/>
  <c r="E883" i="82"/>
  <c r="C883" i="82" s="1"/>
  <c r="Q883" i="82" s="1"/>
  <c r="F883" i="82"/>
  <c r="R883" i="82"/>
  <c r="U883" i="82"/>
  <c r="V883" i="82"/>
  <c r="Y883" i="82"/>
  <c r="Z883" i="82"/>
  <c r="AA883" i="82"/>
  <c r="AB883" i="82"/>
  <c r="AD883" i="82"/>
  <c r="AE883" i="82"/>
  <c r="AF883" i="82"/>
  <c r="AI883" i="82"/>
  <c r="E884" i="82"/>
  <c r="C884" i="82" s="1"/>
  <c r="Q884" i="82" s="1"/>
  <c r="F884" i="82"/>
  <c r="R884" i="82"/>
  <c r="U884" i="82"/>
  <c r="V884" i="82"/>
  <c r="Y884" i="82"/>
  <c r="Z884" i="82"/>
  <c r="AA884" i="82"/>
  <c r="AB884" i="82"/>
  <c r="AD884" i="82"/>
  <c r="AE884" i="82"/>
  <c r="AF884" i="82"/>
  <c r="AI884" i="82"/>
  <c r="E885" i="82"/>
  <c r="C885" i="82" s="1"/>
  <c r="Q885" i="82" s="1"/>
  <c r="F885" i="82"/>
  <c r="R885" i="82"/>
  <c r="U885" i="82"/>
  <c r="V885" i="82"/>
  <c r="Y885" i="82"/>
  <c r="Z885" i="82"/>
  <c r="AA885" i="82"/>
  <c r="AB885" i="82"/>
  <c r="AD885" i="82"/>
  <c r="AE885" i="82"/>
  <c r="AF885" i="82"/>
  <c r="AI885" i="82"/>
  <c r="E886" i="82"/>
  <c r="C886" i="82" s="1"/>
  <c r="Q886" i="82" s="1"/>
  <c r="F886" i="82"/>
  <c r="R886" i="82"/>
  <c r="U886" i="82"/>
  <c r="V886" i="82"/>
  <c r="Y886" i="82"/>
  <c r="Z886" i="82"/>
  <c r="AA886" i="82"/>
  <c r="AB886" i="82"/>
  <c r="AD886" i="82"/>
  <c r="AE886" i="82"/>
  <c r="AF886" i="82"/>
  <c r="AI886" i="82"/>
  <c r="E887" i="82"/>
  <c r="C887" i="82" s="1"/>
  <c r="Q887" i="82" s="1"/>
  <c r="F887" i="82"/>
  <c r="R887" i="82"/>
  <c r="U887" i="82"/>
  <c r="V887" i="82"/>
  <c r="Y887" i="82"/>
  <c r="Z887" i="82"/>
  <c r="AA887" i="82"/>
  <c r="AB887" i="82"/>
  <c r="AD887" i="82"/>
  <c r="AE887" i="82"/>
  <c r="AF887" i="82"/>
  <c r="AI887" i="82"/>
  <c r="E888" i="82"/>
  <c r="C888" i="82" s="1"/>
  <c r="Q888" i="82" s="1"/>
  <c r="F888" i="82"/>
  <c r="R888" i="82"/>
  <c r="U888" i="82"/>
  <c r="V888" i="82"/>
  <c r="Y888" i="82"/>
  <c r="Z888" i="82"/>
  <c r="AA888" i="82"/>
  <c r="AB888" i="82"/>
  <c r="AD888" i="82"/>
  <c r="AE888" i="82"/>
  <c r="AF888" i="82"/>
  <c r="AI888" i="82"/>
  <c r="E889" i="82"/>
  <c r="C889" i="82" s="1"/>
  <c r="Q889" i="82" s="1"/>
  <c r="F889" i="82"/>
  <c r="R889" i="82"/>
  <c r="U889" i="82"/>
  <c r="V889" i="82"/>
  <c r="Y889" i="82"/>
  <c r="Z889" i="82"/>
  <c r="AA889" i="82"/>
  <c r="AB889" i="82"/>
  <c r="AD889" i="82"/>
  <c r="AE889" i="82"/>
  <c r="AF889" i="82"/>
  <c r="AI889" i="82"/>
  <c r="E890" i="82"/>
  <c r="C890" i="82" s="1"/>
  <c r="Q890" i="82" s="1"/>
  <c r="F890" i="82"/>
  <c r="R890" i="82"/>
  <c r="U890" i="82"/>
  <c r="V890" i="82"/>
  <c r="Y890" i="82"/>
  <c r="Z890" i="82"/>
  <c r="AA890" i="82"/>
  <c r="AB890" i="82"/>
  <c r="AD890" i="82"/>
  <c r="AE890" i="82"/>
  <c r="AF890" i="82"/>
  <c r="AI890" i="82"/>
  <c r="E891" i="82"/>
  <c r="C891" i="82" s="1"/>
  <c r="Q891" i="82" s="1"/>
  <c r="F891" i="82"/>
  <c r="R891" i="82"/>
  <c r="U891" i="82"/>
  <c r="V891" i="82"/>
  <c r="Y891" i="82"/>
  <c r="Z891" i="82"/>
  <c r="AA891" i="82"/>
  <c r="AB891" i="82"/>
  <c r="AD891" i="82"/>
  <c r="AE891" i="82"/>
  <c r="AF891" i="82"/>
  <c r="AI891" i="82"/>
  <c r="E892" i="82"/>
  <c r="C892" i="82" s="1"/>
  <c r="Q892" i="82" s="1"/>
  <c r="F892" i="82"/>
  <c r="R892" i="82"/>
  <c r="U892" i="82"/>
  <c r="V892" i="82"/>
  <c r="Y892" i="82"/>
  <c r="Z892" i="82"/>
  <c r="AA892" i="82"/>
  <c r="AB892" i="82"/>
  <c r="AD892" i="82"/>
  <c r="AE892" i="82"/>
  <c r="AF892" i="82"/>
  <c r="AI892" i="82"/>
  <c r="E893" i="82"/>
  <c r="C893" i="82" s="1"/>
  <c r="Q893" i="82" s="1"/>
  <c r="F893" i="82"/>
  <c r="R893" i="82"/>
  <c r="U893" i="82"/>
  <c r="V893" i="82"/>
  <c r="Y893" i="82"/>
  <c r="Z893" i="82"/>
  <c r="AA893" i="82"/>
  <c r="AB893" i="82"/>
  <c r="AD893" i="82"/>
  <c r="AE893" i="82"/>
  <c r="AF893" i="82"/>
  <c r="AI893" i="82"/>
  <c r="E894" i="82"/>
  <c r="C894" i="82" s="1"/>
  <c r="Q894" i="82" s="1"/>
  <c r="F894" i="82"/>
  <c r="R894" i="82"/>
  <c r="U894" i="82"/>
  <c r="V894" i="82"/>
  <c r="Y894" i="82"/>
  <c r="Z894" i="82"/>
  <c r="AA894" i="82"/>
  <c r="AB894" i="82"/>
  <c r="AD894" i="82"/>
  <c r="AE894" i="82"/>
  <c r="AF894" i="82"/>
  <c r="AI894" i="82"/>
  <c r="E895" i="82"/>
  <c r="C895" i="82" s="1"/>
  <c r="Q895" i="82" s="1"/>
  <c r="F895" i="82"/>
  <c r="R895" i="82"/>
  <c r="U895" i="82"/>
  <c r="V895" i="82"/>
  <c r="Y895" i="82"/>
  <c r="Z895" i="82"/>
  <c r="AA895" i="82"/>
  <c r="AB895" i="82"/>
  <c r="AD895" i="82"/>
  <c r="AE895" i="82"/>
  <c r="AF895" i="82"/>
  <c r="AI895" i="82"/>
  <c r="E896" i="82"/>
  <c r="C896" i="82" s="1"/>
  <c r="Q896" i="82" s="1"/>
  <c r="F896" i="82"/>
  <c r="R896" i="82"/>
  <c r="U896" i="82"/>
  <c r="V896" i="82"/>
  <c r="Y896" i="82"/>
  <c r="Z896" i="82"/>
  <c r="AA896" i="82"/>
  <c r="AB896" i="82"/>
  <c r="AD896" i="82"/>
  <c r="AE896" i="82"/>
  <c r="AF896" i="82"/>
  <c r="AI896" i="82"/>
  <c r="E897" i="82"/>
  <c r="C897" i="82" s="1"/>
  <c r="Q897" i="82" s="1"/>
  <c r="F897" i="82"/>
  <c r="R897" i="82"/>
  <c r="U897" i="82"/>
  <c r="V897" i="82"/>
  <c r="Y897" i="82"/>
  <c r="Z897" i="82"/>
  <c r="AA897" i="82"/>
  <c r="AB897" i="82"/>
  <c r="AD897" i="82"/>
  <c r="AE897" i="82"/>
  <c r="AF897" i="82"/>
  <c r="AI897" i="82"/>
  <c r="E898" i="82"/>
  <c r="C898" i="82" s="1"/>
  <c r="Q898" i="82" s="1"/>
  <c r="F898" i="82"/>
  <c r="R898" i="82"/>
  <c r="U898" i="82"/>
  <c r="V898" i="82"/>
  <c r="Y898" i="82"/>
  <c r="Z898" i="82"/>
  <c r="AA898" i="82"/>
  <c r="AB898" i="82"/>
  <c r="AD898" i="82"/>
  <c r="AE898" i="82"/>
  <c r="AF898" i="82"/>
  <c r="AI898" i="82"/>
  <c r="E899" i="82"/>
  <c r="C899" i="82" s="1"/>
  <c r="Q899" i="82" s="1"/>
  <c r="F899" i="82"/>
  <c r="R899" i="82"/>
  <c r="U899" i="82"/>
  <c r="V899" i="82"/>
  <c r="Y899" i="82"/>
  <c r="Z899" i="82"/>
  <c r="AA899" i="82"/>
  <c r="AB899" i="82"/>
  <c r="AD899" i="82"/>
  <c r="AE899" i="82"/>
  <c r="AF899" i="82"/>
  <c r="AI899" i="82"/>
  <c r="E900" i="82"/>
  <c r="C900" i="82" s="1"/>
  <c r="Q900" i="82" s="1"/>
  <c r="F900" i="82"/>
  <c r="R900" i="82"/>
  <c r="U900" i="82"/>
  <c r="V900" i="82"/>
  <c r="Y900" i="82"/>
  <c r="Z900" i="82"/>
  <c r="AA900" i="82"/>
  <c r="AB900" i="82"/>
  <c r="AD900" i="82"/>
  <c r="AE900" i="82"/>
  <c r="AF900" i="82"/>
  <c r="AI900" i="82"/>
  <c r="E901" i="82"/>
  <c r="C901" i="82" s="1"/>
  <c r="Q901" i="82" s="1"/>
  <c r="F901" i="82"/>
  <c r="R901" i="82"/>
  <c r="U901" i="82"/>
  <c r="V901" i="82"/>
  <c r="Y901" i="82"/>
  <c r="Z901" i="82"/>
  <c r="AA901" i="82"/>
  <c r="AB901" i="82"/>
  <c r="AD901" i="82"/>
  <c r="AE901" i="82"/>
  <c r="AF901" i="82"/>
  <c r="AI901" i="82"/>
  <c r="E902" i="82"/>
  <c r="C902" i="82" s="1"/>
  <c r="Q902" i="82" s="1"/>
  <c r="F902" i="82"/>
  <c r="R902" i="82"/>
  <c r="U902" i="82"/>
  <c r="V902" i="82"/>
  <c r="Y902" i="82"/>
  <c r="Z902" i="82"/>
  <c r="AA902" i="82"/>
  <c r="AB902" i="82"/>
  <c r="AD902" i="82"/>
  <c r="AE902" i="82"/>
  <c r="AF902" i="82"/>
  <c r="AI902" i="82"/>
  <c r="E903" i="82"/>
  <c r="C903" i="82" s="1"/>
  <c r="Q903" i="82" s="1"/>
  <c r="F903" i="82"/>
  <c r="R903" i="82"/>
  <c r="U903" i="82"/>
  <c r="V903" i="82"/>
  <c r="Y903" i="82"/>
  <c r="Z903" i="82"/>
  <c r="AA903" i="82"/>
  <c r="AB903" i="82"/>
  <c r="AD903" i="82"/>
  <c r="AE903" i="82"/>
  <c r="AF903" i="82"/>
  <c r="AI903" i="82"/>
  <c r="E904" i="82"/>
  <c r="C904" i="82" s="1"/>
  <c r="Q904" i="82" s="1"/>
  <c r="F904" i="82"/>
  <c r="R904" i="82"/>
  <c r="U904" i="82"/>
  <c r="V904" i="82"/>
  <c r="Y904" i="82"/>
  <c r="Z904" i="82"/>
  <c r="AA904" i="82"/>
  <c r="AB904" i="82"/>
  <c r="AD904" i="82"/>
  <c r="AE904" i="82"/>
  <c r="AF904" i="82"/>
  <c r="AI904" i="82"/>
  <c r="E905" i="82"/>
  <c r="C905" i="82" s="1"/>
  <c r="Q905" i="82" s="1"/>
  <c r="F905" i="82"/>
  <c r="R905" i="82"/>
  <c r="U905" i="82"/>
  <c r="V905" i="82"/>
  <c r="Y905" i="82"/>
  <c r="Z905" i="82"/>
  <c r="AA905" i="82"/>
  <c r="AB905" i="82"/>
  <c r="AD905" i="82"/>
  <c r="AE905" i="82"/>
  <c r="AF905" i="82"/>
  <c r="AI905" i="82"/>
  <c r="E906" i="82"/>
  <c r="C906" i="82" s="1"/>
  <c r="Q906" i="82" s="1"/>
  <c r="F906" i="82"/>
  <c r="R906" i="82"/>
  <c r="U906" i="82"/>
  <c r="V906" i="82"/>
  <c r="Y906" i="82"/>
  <c r="Z906" i="82"/>
  <c r="AA906" i="82"/>
  <c r="AB906" i="82"/>
  <c r="AD906" i="82"/>
  <c r="AE906" i="82"/>
  <c r="AF906" i="82"/>
  <c r="AI906" i="82"/>
  <c r="E907" i="82"/>
  <c r="C907" i="82" s="1"/>
  <c r="Q907" i="82" s="1"/>
  <c r="F907" i="82"/>
  <c r="R907" i="82"/>
  <c r="S907" i="82"/>
  <c r="U907" i="82"/>
  <c r="V907" i="82"/>
  <c r="Y907" i="82"/>
  <c r="Z907" i="82"/>
  <c r="AA907" i="82"/>
  <c r="AB907" i="82"/>
  <c r="AD907" i="82"/>
  <c r="AE907" i="82"/>
  <c r="AF907" i="82"/>
  <c r="AI907" i="82"/>
  <c r="E908" i="82"/>
  <c r="C908" i="82" s="1"/>
  <c r="Q908" i="82" s="1"/>
  <c r="F908" i="82"/>
  <c r="R908" i="82"/>
  <c r="U908" i="82"/>
  <c r="V908" i="82"/>
  <c r="Y908" i="82"/>
  <c r="Z908" i="82"/>
  <c r="AA908" i="82"/>
  <c r="AB908" i="82"/>
  <c r="AD908" i="82"/>
  <c r="AE908" i="82"/>
  <c r="AF908" i="82"/>
  <c r="AI908" i="82"/>
  <c r="E909" i="82"/>
  <c r="C909" i="82" s="1"/>
  <c r="Q909" i="82" s="1"/>
  <c r="F909" i="82"/>
  <c r="R909" i="82"/>
  <c r="U909" i="82"/>
  <c r="V909" i="82"/>
  <c r="Y909" i="82"/>
  <c r="Z909" i="82"/>
  <c r="AA909" i="82"/>
  <c r="AB909" i="82"/>
  <c r="AD909" i="82"/>
  <c r="AE909" i="82"/>
  <c r="AF909" i="82"/>
  <c r="AI909" i="82"/>
  <c r="E910" i="82"/>
  <c r="C910" i="82" s="1"/>
  <c r="Q910" i="82" s="1"/>
  <c r="F910" i="82"/>
  <c r="R910" i="82"/>
  <c r="U910" i="82"/>
  <c r="V910" i="82"/>
  <c r="Y910" i="82"/>
  <c r="Z910" i="82"/>
  <c r="AA910" i="82"/>
  <c r="AB910" i="82"/>
  <c r="AD910" i="82"/>
  <c r="AE910" i="82"/>
  <c r="AF910" i="82"/>
  <c r="AI910" i="82"/>
  <c r="E911" i="82"/>
  <c r="C911" i="82" s="1"/>
  <c r="Q911" i="82" s="1"/>
  <c r="F911" i="82"/>
  <c r="R911" i="82"/>
  <c r="U911" i="82"/>
  <c r="V911" i="82"/>
  <c r="Y911" i="82"/>
  <c r="Z911" i="82"/>
  <c r="AA911" i="82"/>
  <c r="AB911" i="82"/>
  <c r="AD911" i="82"/>
  <c r="AE911" i="82"/>
  <c r="AF911" i="82"/>
  <c r="AI911" i="82"/>
  <c r="E912" i="82"/>
  <c r="C912" i="82" s="1"/>
  <c r="Q912" i="82" s="1"/>
  <c r="F912" i="82"/>
  <c r="R912" i="82"/>
  <c r="U912" i="82"/>
  <c r="V912" i="82"/>
  <c r="Y912" i="82"/>
  <c r="Z912" i="82"/>
  <c r="AA912" i="82"/>
  <c r="AB912" i="82"/>
  <c r="AD912" i="82"/>
  <c r="AE912" i="82"/>
  <c r="AF912" i="82"/>
  <c r="AI912" i="82"/>
  <c r="E913" i="82"/>
  <c r="C913" i="82" s="1"/>
  <c r="Q913" i="82" s="1"/>
  <c r="F913" i="82"/>
  <c r="R913" i="82"/>
  <c r="U913" i="82"/>
  <c r="V913" i="82"/>
  <c r="Y913" i="82"/>
  <c r="Z913" i="82"/>
  <c r="AA913" i="82"/>
  <c r="AB913" i="82"/>
  <c r="AD913" i="82"/>
  <c r="AE913" i="82"/>
  <c r="AF913" i="82"/>
  <c r="AI913" i="82"/>
  <c r="E914" i="82"/>
  <c r="C914" i="82" s="1"/>
  <c r="Q914" i="82" s="1"/>
  <c r="F914" i="82"/>
  <c r="R914" i="82"/>
  <c r="U914" i="82"/>
  <c r="V914" i="82"/>
  <c r="Y914" i="82"/>
  <c r="Z914" i="82"/>
  <c r="AA914" i="82"/>
  <c r="AB914" i="82"/>
  <c r="AD914" i="82"/>
  <c r="AE914" i="82"/>
  <c r="AF914" i="82"/>
  <c r="AI914" i="82"/>
  <c r="E915" i="82"/>
  <c r="C915" i="82" s="1"/>
  <c r="Q915" i="82" s="1"/>
  <c r="F915" i="82"/>
  <c r="R915" i="82"/>
  <c r="U915" i="82"/>
  <c r="V915" i="82"/>
  <c r="Y915" i="82"/>
  <c r="Z915" i="82"/>
  <c r="AA915" i="82"/>
  <c r="AB915" i="82"/>
  <c r="AD915" i="82"/>
  <c r="AE915" i="82"/>
  <c r="AF915" i="82"/>
  <c r="AI915" i="82"/>
  <c r="E916" i="82"/>
  <c r="C916" i="82" s="1"/>
  <c r="Q916" i="82" s="1"/>
  <c r="F916" i="82"/>
  <c r="R916" i="82"/>
  <c r="U916" i="82"/>
  <c r="V916" i="82"/>
  <c r="Y916" i="82"/>
  <c r="Z916" i="82"/>
  <c r="AA916" i="82"/>
  <c r="AB916" i="82"/>
  <c r="AD916" i="82"/>
  <c r="AE916" i="82"/>
  <c r="AF916" i="82"/>
  <c r="AI916" i="82"/>
  <c r="E917" i="82"/>
  <c r="C917" i="82" s="1"/>
  <c r="Q917" i="82" s="1"/>
  <c r="F917" i="82"/>
  <c r="R917" i="82"/>
  <c r="U917" i="82"/>
  <c r="V917" i="82"/>
  <c r="Y917" i="82"/>
  <c r="Z917" i="82"/>
  <c r="AA917" i="82"/>
  <c r="AB917" i="82"/>
  <c r="AD917" i="82"/>
  <c r="AE917" i="82"/>
  <c r="AF917" i="82"/>
  <c r="AI917" i="82"/>
  <c r="E918" i="82"/>
  <c r="C918" i="82" s="1"/>
  <c r="Q918" i="82" s="1"/>
  <c r="F918" i="82"/>
  <c r="R918" i="82"/>
  <c r="U918" i="82"/>
  <c r="V918" i="82"/>
  <c r="Y918" i="82"/>
  <c r="Z918" i="82"/>
  <c r="AA918" i="82"/>
  <c r="AB918" i="82"/>
  <c r="AD918" i="82"/>
  <c r="AE918" i="82"/>
  <c r="AF918" i="82"/>
  <c r="AI918" i="82"/>
  <c r="E919" i="82"/>
  <c r="C919" i="82" s="1"/>
  <c r="Q919" i="82" s="1"/>
  <c r="F919" i="82"/>
  <c r="R919" i="82"/>
  <c r="U919" i="82"/>
  <c r="V919" i="82"/>
  <c r="Y919" i="82"/>
  <c r="Z919" i="82"/>
  <c r="AA919" i="82"/>
  <c r="AB919" i="82"/>
  <c r="AD919" i="82"/>
  <c r="AE919" i="82"/>
  <c r="AF919" i="82"/>
  <c r="AI919" i="82"/>
  <c r="E920" i="82"/>
  <c r="C920" i="82" s="1"/>
  <c r="Q920" i="82" s="1"/>
  <c r="F920" i="82"/>
  <c r="R920" i="82"/>
  <c r="U920" i="82"/>
  <c r="V920" i="82"/>
  <c r="Y920" i="82"/>
  <c r="Z920" i="82"/>
  <c r="AA920" i="82"/>
  <c r="AB920" i="82"/>
  <c r="AD920" i="82"/>
  <c r="AE920" i="82"/>
  <c r="AF920" i="82"/>
  <c r="AI920" i="82"/>
  <c r="E921" i="82"/>
  <c r="C921" i="82" s="1"/>
  <c r="Q921" i="82" s="1"/>
  <c r="F921" i="82"/>
  <c r="R921" i="82"/>
  <c r="U921" i="82"/>
  <c r="V921" i="82"/>
  <c r="Y921" i="82"/>
  <c r="Z921" i="82"/>
  <c r="AA921" i="82"/>
  <c r="AB921" i="82"/>
  <c r="AD921" i="82"/>
  <c r="AE921" i="82"/>
  <c r="AF921" i="82"/>
  <c r="AI921" i="82"/>
  <c r="E922" i="82"/>
  <c r="C922" i="82" s="1"/>
  <c r="Q922" i="82" s="1"/>
  <c r="F922" i="82"/>
  <c r="R922" i="82"/>
  <c r="U922" i="82"/>
  <c r="V922" i="82"/>
  <c r="Y922" i="82"/>
  <c r="Z922" i="82"/>
  <c r="AA922" i="82"/>
  <c r="AB922" i="82"/>
  <c r="AD922" i="82"/>
  <c r="AE922" i="82"/>
  <c r="AF922" i="82"/>
  <c r="AI922" i="82"/>
  <c r="E923" i="82"/>
  <c r="C923" i="82" s="1"/>
  <c r="Q923" i="82" s="1"/>
  <c r="F923" i="82"/>
  <c r="R923" i="82"/>
  <c r="U923" i="82"/>
  <c r="V923" i="82"/>
  <c r="Y923" i="82"/>
  <c r="Z923" i="82"/>
  <c r="AA923" i="82"/>
  <c r="AB923" i="82"/>
  <c r="AD923" i="82"/>
  <c r="AE923" i="82"/>
  <c r="AF923" i="82"/>
  <c r="AI923" i="82"/>
  <c r="E924" i="82"/>
  <c r="C924" i="82" s="1"/>
  <c r="Q924" i="82" s="1"/>
  <c r="F924" i="82"/>
  <c r="R924" i="82"/>
  <c r="U924" i="82"/>
  <c r="V924" i="82"/>
  <c r="Y924" i="82"/>
  <c r="Z924" i="82"/>
  <c r="AA924" i="82"/>
  <c r="AB924" i="82"/>
  <c r="AD924" i="82"/>
  <c r="AE924" i="82"/>
  <c r="AF924" i="82"/>
  <c r="AI924" i="82"/>
  <c r="E925" i="82"/>
  <c r="C925" i="82" s="1"/>
  <c r="Q925" i="82" s="1"/>
  <c r="F925" i="82"/>
  <c r="R925" i="82"/>
  <c r="U925" i="82"/>
  <c r="V925" i="82"/>
  <c r="Y925" i="82"/>
  <c r="Z925" i="82"/>
  <c r="AA925" i="82"/>
  <c r="AB925" i="82"/>
  <c r="AD925" i="82"/>
  <c r="AE925" i="82"/>
  <c r="AF925" i="82"/>
  <c r="AI925" i="82"/>
  <c r="E926" i="82"/>
  <c r="C926" i="82" s="1"/>
  <c r="Q926" i="82" s="1"/>
  <c r="F926" i="82"/>
  <c r="R926" i="82"/>
  <c r="U926" i="82"/>
  <c r="V926" i="82"/>
  <c r="Y926" i="82"/>
  <c r="Z926" i="82"/>
  <c r="AA926" i="82"/>
  <c r="AB926" i="82"/>
  <c r="AD926" i="82"/>
  <c r="AE926" i="82"/>
  <c r="AF926" i="82"/>
  <c r="AI926" i="82"/>
  <c r="E927" i="82"/>
  <c r="C927" i="82" s="1"/>
  <c r="Q927" i="82" s="1"/>
  <c r="F927" i="82"/>
  <c r="R927" i="82"/>
  <c r="U927" i="82"/>
  <c r="V927" i="82"/>
  <c r="Y927" i="82"/>
  <c r="Z927" i="82"/>
  <c r="AA927" i="82"/>
  <c r="AB927" i="82"/>
  <c r="AD927" i="82"/>
  <c r="AE927" i="82"/>
  <c r="AF927" i="82"/>
  <c r="AI927" i="82"/>
  <c r="E928" i="82"/>
  <c r="C928" i="82" s="1"/>
  <c r="Q928" i="82" s="1"/>
  <c r="F928" i="82"/>
  <c r="R928" i="82"/>
  <c r="U928" i="82"/>
  <c r="V928" i="82"/>
  <c r="Y928" i="82"/>
  <c r="Z928" i="82"/>
  <c r="AA928" i="82"/>
  <c r="AB928" i="82"/>
  <c r="AD928" i="82"/>
  <c r="AE928" i="82"/>
  <c r="AF928" i="82"/>
  <c r="AI928" i="82"/>
  <c r="E929" i="82"/>
  <c r="C929" i="82" s="1"/>
  <c r="Q929" i="82" s="1"/>
  <c r="F929" i="82"/>
  <c r="R929" i="82"/>
  <c r="U929" i="82"/>
  <c r="V929" i="82"/>
  <c r="Y929" i="82"/>
  <c r="Z929" i="82"/>
  <c r="AA929" i="82"/>
  <c r="AB929" i="82"/>
  <c r="AD929" i="82"/>
  <c r="AE929" i="82"/>
  <c r="AF929" i="82"/>
  <c r="AI929" i="82"/>
  <c r="E930" i="82"/>
  <c r="C930" i="82" s="1"/>
  <c r="Q930" i="82" s="1"/>
  <c r="F930" i="82"/>
  <c r="R930" i="82"/>
  <c r="U930" i="82"/>
  <c r="V930" i="82"/>
  <c r="Y930" i="82"/>
  <c r="Z930" i="82"/>
  <c r="AA930" i="82"/>
  <c r="AB930" i="82"/>
  <c r="AD930" i="82"/>
  <c r="AE930" i="82"/>
  <c r="AF930" i="82"/>
  <c r="AI930" i="82"/>
  <c r="E931" i="82"/>
  <c r="C931" i="82" s="1"/>
  <c r="Q931" i="82" s="1"/>
  <c r="F931" i="82"/>
  <c r="R931" i="82"/>
  <c r="U931" i="82"/>
  <c r="V931" i="82"/>
  <c r="Y931" i="82"/>
  <c r="Z931" i="82"/>
  <c r="AA931" i="82"/>
  <c r="AB931" i="82"/>
  <c r="AD931" i="82"/>
  <c r="AE931" i="82"/>
  <c r="AF931" i="82"/>
  <c r="AI931" i="82"/>
  <c r="E932" i="82"/>
  <c r="C932" i="82" s="1"/>
  <c r="Q932" i="82" s="1"/>
  <c r="F932" i="82"/>
  <c r="R932" i="82"/>
  <c r="U932" i="82"/>
  <c r="V932" i="82"/>
  <c r="Y932" i="82"/>
  <c r="Z932" i="82"/>
  <c r="AA932" i="82"/>
  <c r="AB932" i="82"/>
  <c r="AD932" i="82"/>
  <c r="AE932" i="82"/>
  <c r="AF932" i="82"/>
  <c r="AI932" i="82"/>
  <c r="E933" i="82"/>
  <c r="C933" i="82" s="1"/>
  <c r="Q933" i="82" s="1"/>
  <c r="F933" i="82"/>
  <c r="R933" i="82"/>
  <c r="U933" i="82"/>
  <c r="V933" i="82"/>
  <c r="Y933" i="82"/>
  <c r="Z933" i="82"/>
  <c r="AA933" i="82"/>
  <c r="AB933" i="82"/>
  <c r="AD933" i="82"/>
  <c r="AE933" i="82"/>
  <c r="AF933" i="82"/>
  <c r="AI933" i="82"/>
  <c r="E934" i="82"/>
  <c r="C934" i="82" s="1"/>
  <c r="Q934" i="82" s="1"/>
  <c r="F934" i="82"/>
  <c r="R934" i="82"/>
  <c r="U934" i="82"/>
  <c r="V934" i="82"/>
  <c r="Y934" i="82"/>
  <c r="Z934" i="82"/>
  <c r="AA934" i="82"/>
  <c r="AB934" i="82"/>
  <c r="AD934" i="82"/>
  <c r="AE934" i="82"/>
  <c r="AF934" i="82"/>
  <c r="AI934" i="82"/>
  <c r="E935" i="82"/>
  <c r="C935" i="82" s="1"/>
  <c r="Q935" i="82" s="1"/>
  <c r="F935" i="82"/>
  <c r="R935" i="82"/>
  <c r="U935" i="82"/>
  <c r="V935" i="82"/>
  <c r="Y935" i="82"/>
  <c r="Z935" i="82"/>
  <c r="AA935" i="82"/>
  <c r="AB935" i="82"/>
  <c r="AD935" i="82"/>
  <c r="AE935" i="82"/>
  <c r="AF935" i="82"/>
  <c r="AI935" i="82"/>
  <c r="E936" i="82"/>
  <c r="C936" i="82" s="1"/>
  <c r="Q936" i="82" s="1"/>
  <c r="F936" i="82"/>
  <c r="R936" i="82"/>
  <c r="U936" i="82"/>
  <c r="V936" i="82"/>
  <c r="Y936" i="82"/>
  <c r="Z936" i="82"/>
  <c r="AA936" i="82"/>
  <c r="AB936" i="82"/>
  <c r="AD936" i="82"/>
  <c r="AE936" i="82"/>
  <c r="AF936" i="82"/>
  <c r="AI936" i="82"/>
  <c r="E937" i="82"/>
  <c r="C937" i="82" s="1"/>
  <c r="Q937" i="82" s="1"/>
  <c r="F937" i="82"/>
  <c r="R937" i="82"/>
  <c r="U937" i="82"/>
  <c r="V937" i="82"/>
  <c r="Y937" i="82"/>
  <c r="Z937" i="82"/>
  <c r="AA937" i="82"/>
  <c r="AB937" i="82"/>
  <c r="AD937" i="82"/>
  <c r="AE937" i="82"/>
  <c r="AF937" i="82"/>
  <c r="AI937" i="82"/>
  <c r="E938" i="82"/>
  <c r="C938" i="82" s="1"/>
  <c r="Q938" i="82" s="1"/>
  <c r="F938" i="82"/>
  <c r="R938" i="82"/>
  <c r="U938" i="82"/>
  <c r="V938" i="82"/>
  <c r="Y938" i="82"/>
  <c r="Z938" i="82"/>
  <c r="AA938" i="82"/>
  <c r="AB938" i="82"/>
  <c r="AD938" i="82"/>
  <c r="AE938" i="82"/>
  <c r="AF938" i="82"/>
  <c r="AI938" i="82"/>
  <c r="E939" i="82"/>
  <c r="C939" i="82" s="1"/>
  <c r="Q939" i="82" s="1"/>
  <c r="F939" i="82"/>
  <c r="R939" i="82"/>
  <c r="U939" i="82"/>
  <c r="V939" i="82"/>
  <c r="Y939" i="82"/>
  <c r="Z939" i="82"/>
  <c r="AA939" i="82"/>
  <c r="AB939" i="82"/>
  <c r="AD939" i="82"/>
  <c r="AE939" i="82"/>
  <c r="AF939" i="82"/>
  <c r="AI939" i="82"/>
  <c r="E940" i="82"/>
  <c r="C940" i="82" s="1"/>
  <c r="Q940" i="82" s="1"/>
  <c r="F940" i="82"/>
  <c r="R940" i="82"/>
  <c r="U940" i="82"/>
  <c r="V940" i="82"/>
  <c r="Y940" i="82"/>
  <c r="Z940" i="82"/>
  <c r="AA940" i="82"/>
  <c r="AB940" i="82"/>
  <c r="AD940" i="82"/>
  <c r="AE940" i="82"/>
  <c r="AF940" i="82"/>
  <c r="AI940" i="82"/>
  <c r="E941" i="82"/>
  <c r="C941" i="82" s="1"/>
  <c r="Q941" i="82" s="1"/>
  <c r="F941" i="82"/>
  <c r="R941" i="82"/>
  <c r="U941" i="82"/>
  <c r="V941" i="82"/>
  <c r="Y941" i="82"/>
  <c r="Z941" i="82"/>
  <c r="AA941" i="82"/>
  <c r="AB941" i="82"/>
  <c r="AD941" i="82"/>
  <c r="AE941" i="82"/>
  <c r="AF941" i="82"/>
  <c r="AI941" i="82"/>
  <c r="E942" i="82"/>
  <c r="C942" i="82" s="1"/>
  <c r="Q942" i="82" s="1"/>
  <c r="F942" i="82"/>
  <c r="R942" i="82"/>
  <c r="U942" i="82"/>
  <c r="V942" i="82"/>
  <c r="Y942" i="82"/>
  <c r="Z942" i="82"/>
  <c r="AA942" i="82"/>
  <c r="AB942" i="82"/>
  <c r="AD942" i="82"/>
  <c r="AE942" i="82"/>
  <c r="AF942" i="82"/>
  <c r="AI942" i="82"/>
  <c r="E943" i="82"/>
  <c r="C943" i="82" s="1"/>
  <c r="Q943" i="82" s="1"/>
  <c r="F943" i="82"/>
  <c r="R943" i="82"/>
  <c r="U943" i="82"/>
  <c r="V943" i="82"/>
  <c r="Y943" i="82"/>
  <c r="Z943" i="82"/>
  <c r="AA943" i="82"/>
  <c r="AB943" i="82"/>
  <c r="AD943" i="82"/>
  <c r="AE943" i="82"/>
  <c r="AF943" i="82"/>
  <c r="AI943" i="82"/>
  <c r="E944" i="82"/>
  <c r="C944" i="82" s="1"/>
  <c r="Q944" i="82" s="1"/>
  <c r="F944" i="82"/>
  <c r="R944" i="82"/>
  <c r="U944" i="82"/>
  <c r="V944" i="82"/>
  <c r="Y944" i="82"/>
  <c r="Z944" i="82"/>
  <c r="AA944" i="82"/>
  <c r="AB944" i="82"/>
  <c r="AD944" i="82"/>
  <c r="AE944" i="82"/>
  <c r="AF944" i="82"/>
  <c r="AI944" i="82"/>
  <c r="E945" i="82"/>
  <c r="C945" i="82" s="1"/>
  <c r="Q945" i="82" s="1"/>
  <c r="F945" i="82"/>
  <c r="R945" i="82"/>
  <c r="U945" i="82"/>
  <c r="V945" i="82"/>
  <c r="Y945" i="82"/>
  <c r="Z945" i="82"/>
  <c r="AA945" i="82"/>
  <c r="AB945" i="82"/>
  <c r="AD945" i="82"/>
  <c r="AE945" i="82"/>
  <c r="AF945" i="82"/>
  <c r="AI945" i="82"/>
  <c r="E946" i="82"/>
  <c r="C946" i="82" s="1"/>
  <c r="Q946" i="82" s="1"/>
  <c r="F946" i="82"/>
  <c r="R946" i="82"/>
  <c r="U946" i="82"/>
  <c r="V946" i="82"/>
  <c r="Y946" i="82"/>
  <c r="Z946" i="82"/>
  <c r="AA946" i="82"/>
  <c r="AB946" i="82"/>
  <c r="AD946" i="82"/>
  <c r="AE946" i="82"/>
  <c r="AF946" i="82"/>
  <c r="AI946" i="82"/>
  <c r="E947" i="82"/>
  <c r="C947" i="82" s="1"/>
  <c r="Q947" i="82" s="1"/>
  <c r="F947" i="82"/>
  <c r="R947" i="82"/>
  <c r="U947" i="82"/>
  <c r="V947" i="82"/>
  <c r="Y947" i="82"/>
  <c r="Z947" i="82"/>
  <c r="AA947" i="82"/>
  <c r="AB947" i="82"/>
  <c r="AD947" i="82"/>
  <c r="AE947" i="82"/>
  <c r="AF947" i="82"/>
  <c r="AI947" i="82"/>
  <c r="E948" i="82"/>
  <c r="C948" i="82" s="1"/>
  <c r="Q948" i="82" s="1"/>
  <c r="F948" i="82"/>
  <c r="R948" i="82"/>
  <c r="U948" i="82"/>
  <c r="V948" i="82"/>
  <c r="Y948" i="82"/>
  <c r="Z948" i="82"/>
  <c r="AA948" i="82"/>
  <c r="AB948" i="82"/>
  <c r="AD948" i="82"/>
  <c r="AE948" i="82"/>
  <c r="AF948" i="82"/>
  <c r="AI948" i="82"/>
  <c r="E949" i="82"/>
  <c r="C949" i="82" s="1"/>
  <c r="Q949" i="82" s="1"/>
  <c r="F949" i="82"/>
  <c r="R949" i="82"/>
  <c r="U949" i="82"/>
  <c r="V949" i="82"/>
  <c r="Y949" i="82"/>
  <c r="Z949" i="82"/>
  <c r="AA949" i="82"/>
  <c r="AB949" i="82"/>
  <c r="AD949" i="82"/>
  <c r="AE949" i="82"/>
  <c r="AF949" i="82"/>
  <c r="AI949" i="82"/>
  <c r="E950" i="82"/>
  <c r="C950" i="82" s="1"/>
  <c r="Q950" i="82" s="1"/>
  <c r="F950" i="82"/>
  <c r="R950" i="82"/>
  <c r="U950" i="82"/>
  <c r="V950" i="82"/>
  <c r="Y950" i="82"/>
  <c r="Z950" i="82"/>
  <c r="AA950" i="82"/>
  <c r="AB950" i="82"/>
  <c r="AD950" i="82"/>
  <c r="AE950" i="82"/>
  <c r="AF950" i="82"/>
  <c r="AI950" i="82"/>
  <c r="E951" i="82"/>
  <c r="C951" i="82" s="1"/>
  <c r="Q951" i="82" s="1"/>
  <c r="F951" i="82"/>
  <c r="R951" i="82"/>
  <c r="U951" i="82"/>
  <c r="V951" i="82"/>
  <c r="Y951" i="82"/>
  <c r="Z951" i="82"/>
  <c r="AA951" i="82"/>
  <c r="AB951" i="82"/>
  <c r="AD951" i="82"/>
  <c r="AE951" i="82"/>
  <c r="AF951" i="82"/>
  <c r="AI951" i="82"/>
  <c r="E952" i="82"/>
  <c r="C952" i="82" s="1"/>
  <c r="Q952" i="82" s="1"/>
  <c r="F952" i="82"/>
  <c r="R952" i="82"/>
  <c r="U952" i="82"/>
  <c r="V952" i="82"/>
  <c r="Y952" i="82"/>
  <c r="Z952" i="82"/>
  <c r="AA952" i="82"/>
  <c r="AB952" i="82"/>
  <c r="AD952" i="82"/>
  <c r="AE952" i="82"/>
  <c r="AF952" i="82"/>
  <c r="AI952" i="82"/>
  <c r="E953" i="82"/>
  <c r="C953" i="82" s="1"/>
  <c r="Q953" i="82" s="1"/>
  <c r="F953" i="82"/>
  <c r="R953" i="82"/>
  <c r="U953" i="82"/>
  <c r="V953" i="82"/>
  <c r="Y953" i="82"/>
  <c r="Z953" i="82"/>
  <c r="AA953" i="82"/>
  <c r="AB953" i="82"/>
  <c r="AD953" i="82"/>
  <c r="AE953" i="82"/>
  <c r="AF953" i="82"/>
  <c r="AI953" i="82"/>
  <c r="E954" i="82"/>
  <c r="C954" i="82" s="1"/>
  <c r="Q954" i="82" s="1"/>
  <c r="F954" i="82"/>
  <c r="R954" i="82"/>
  <c r="U954" i="82"/>
  <c r="V954" i="82"/>
  <c r="Y954" i="82"/>
  <c r="Z954" i="82"/>
  <c r="AA954" i="82"/>
  <c r="AB954" i="82"/>
  <c r="AD954" i="82"/>
  <c r="AE954" i="82"/>
  <c r="AF954" i="82"/>
  <c r="AI954" i="82"/>
  <c r="E955" i="82"/>
  <c r="C955" i="82" s="1"/>
  <c r="Q955" i="82" s="1"/>
  <c r="F955" i="82"/>
  <c r="R955" i="82"/>
  <c r="U955" i="82"/>
  <c r="V955" i="82"/>
  <c r="Y955" i="82"/>
  <c r="Z955" i="82"/>
  <c r="AA955" i="82"/>
  <c r="AB955" i="82"/>
  <c r="AD955" i="82"/>
  <c r="AE955" i="82"/>
  <c r="AF955" i="82"/>
  <c r="AI955" i="82"/>
  <c r="E956" i="82"/>
  <c r="C956" i="82" s="1"/>
  <c r="Q956" i="82" s="1"/>
  <c r="F956" i="82"/>
  <c r="R956" i="82"/>
  <c r="U956" i="82"/>
  <c r="V956" i="82"/>
  <c r="Y956" i="82"/>
  <c r="Z956" i="82"/>
  <c r="AA956" i="82"/>
  <c r="AB956" i="82"/>
  <c r="AD956" i="82"/>
  <c r="AE956" i="82"/>
  <c r="AF956" i="82"/>
  <c r="AI956" i="82"/>
  <c r="E957" i="82"/>
  <c r="C957" i="82" s="1"/>
  <c r="Q957" i="82" s="1"/>
  <c r="F957" i="82"/>
  <c r="R957" i="82"/>
  <c r="U957" i="82"/>
  <c r="V957" i="82"/>
  <c r="Y957" i="82"/>
  <c r="Z957" i="82"/>
  <c r="AA957" i="82"/>
  <c r="AB957" i="82"/>
  <c r="AD957" i="82"/>
  <c r="AE957" i="82"/>
  <c r="AF957" i="82"/>
  <c r="AI957" i="82"/>
  <c r="E958" i="82"/>
  <c r="C958" i="82" s="1"/>
  <c r="Q958" i="82" s="1"/>
  <c r="F958" i="82"/>
  <c r="R958" i="82"/>
  <c r="U958" i="82"/>
  <c r="V958" i="82"/>
  <c r="Y958" i="82"/>
  <c r="Z958" i="82"/>
  <c r="AA958" i="82"/>
  <c r="AB958" i="82"/>
  <c r="AD958" i="82"/>
  <c r="AE958" i="82"/>
  <c r="AF958" i="82"/>
  <c r="AI958" i="82"/>
  <c r="E959" i="82"/>
  <c r="C959" i="82" s="1"/>
  <c r="Q959" i="82" s="1"/>
  <c r="F959" i="82"/>
  <c r="R959" i="82"/>
  <c r="U959" i="82"/>
  <c r="V959" i="82"/>
  <c r="Y959" i="82"/>
  <c r="Z959" i="82"/>
  <c r="AA959" i="82"/>
  <c r="AB959" i="82"/>
  <c r="AD959" i="82"/>
  <c r="AE959" i="82"/>
  <c r="AF959" i="82"/>
  <c r="AI959" i="82"/>
  <c r="E960" i="82"/>
  <c r="C960" i="82" s="1"/>
  <c r="Q960" i="82" s="1"/>
  <c r="F960" i="82"/>
  <c r="R960" i="82"/>
  <c r="S960" i="82"/>
  <c r="U960" i="82"/>
  <c r="V960" i="82"/>
  <c r="Y960" i="82"/>
  <c r="Z960" i="82"/>
  <c r="AA960" i="82"/>
  <c r="AB960" i="82"/>
  <c r="AD960" i="82"/>
  <c r="AE960" i="82"/>
  <c r="AF960" i="82"/>
  <c r="AI960" i="82"/>
  <c r="E961" i="82"/>
  <c r="C961" i="82" s="1"/>
  <c r="Q961" i="82" s="1"/>
  <c r="F961" i="82"/>
  <c r="R961" i="82"/>
  <c r="U961" i="82"/>
  <c r="V961" i="82"/>
  <c r="Y961" i="82"/>
  <c r="Z961" i="82"/>
  <c r="AA961" i="82"/>
  <c r="AB961" i="82"/>
  <c r="AD961" i="82"/>
  <c r="AE961" i="82"/>
  <c r="AF961" i="82"/>
  <c r="AI961" i="82"/>
  <c r="E962" i="82"/>
  <c r="C962" i="82" s="1"/>
  <c r="Q962" i="82" s="1"/>
  <c r="F962" i="82"/>
  <c r="R962" i="82"/>
  <c r="U962" i="82"/>
  <c r="V962" i="82"/>
  <c r="Y962" i="82"/>
  <c r="Z962" i="82"/>
  <c r="AA962" i="82"/>
  <c r="AB962" i="82"/>
  <c r="AD962" i="82"/>
  <c r="AE962" i="82"/>
  <c r="AF962" i="82"/>
  <c r="AI962" i="82"/>
  <c r="E963" i="82"/>
  <c r="C963" i="82" s="1"/>
  <c r="Q963" i="82" s="1"/>
  <c r="F963" i="82"/>
  <c r="R963" i="82"/>
  <c r="U963" i="82"/>
  <c r="V963" i="82"/>
  <c r="Y963" i="82"/>
  <c r="Z963" i="82"/>
  <c r="AA963" i="82"/>
  <c r="AB963" i="82"/>
  <c r="AD963" i="82"/>
  <c r="AE963" i="82"/>
  <c r="AF963" i="82"/>
  <c r="AI963" i="82"/>
  <c r="E964" i="82"/>
  <c r="C964" i="82" s="1"/>
  <c r="Q964" i="82" s="1"/>
  <c r="F964" i="82"/>
  <c r="R964" i="82"/>
  <c r="U964" i="82"/>
  <c r="V964" i="82"/>
  <c r="Y964" i="82"/>
  <c r="Z964" i="82"/>
  <c r="AA964" i="82"/>
  <c r="AB964" i="82"/>
  <c r="AD964" i="82"/>
  <c r="AE964" i="82"/>
  <c r="AF964" i="82"/>
  <c r="AI964" i="82"/>
  <c r="E965" i="82"/>
  <c r="C965" i="82" s="1"/>
  <c r="Q965" i="82" s="1"/>
  <c r="F965" i="82"/>
  <c r="R965" i="82"/>
  <c r="U965" i="82"/>
  <c r="V965" i="82"/>
  <c r="Y965" i="82"/>
  <c r="Z965" i="82"/>
  <c r="AA965" i="82"/>
  <c r="AB965" i="82"/>
  <c r="AD965" i="82"/>
  <c r="AE965" i="82"/>
  <c r="AF965" i="82"/>
  <c r="AI965" i="82"/>
  <c r="E966" i="82"/>
  <c r="C966" i="82" s="1"/>
  <c r="Q966" i="82" s="1"/>
  <c r="F966" i="82"/>
  <c r="R966" i="82"/>
  <c r="U966" i="82"/>
  <c r="V966" i="82"/>
  <c r="Y966" i="82"/>
  <c r="Z966" i="82"/>
  <c r="AA966" i="82"/>
  <c r="AB966" i="82"/>
  <c r="AD966" i="82"/>
  <c r="AE966" i="82"/>
  <c r="AF966" i="82"/>
  <c r="AI966" i="82"/>
  <c r="E967" i="82"/>
  <c r="C967" i="82" s="1"/>
  <c r="Q967" i="82" s="1"/>
  <c r="F967" i="82"/>
  <c r="R967" i="82"/>
  <c r="U967" i="82"/>
  <c r="V967" i="82"/>
  <c r="Y967" i="82"/>
  <c r="Z967" i="82"/>
  <c r="AA967" i="82"/>
  <c r="AB967" i="82"/>
  <c r="AD967" i="82"/>
  <c r="AE967" i="82"/>
  <c r="AF967" i="82"/>
  <c r="AI967" i="82"/>
  <c r="E968" i="82"/>
  <c r="C968" i="82" s="1"/>
  <c r="Q968" i="82" s="1"/>
  <c r="F968" i="82"/>
  <c r="R968" i="82"/>
  <c r="U968" i="82"/>
  <c r="V968" i="82"/>
  <c r="Y968" i="82"/>
  <c r="Z968" i="82"/>
  <c r="AA968" i="82"/>
  <c r="AB968" i="82"/>
  <c r="AD968" i="82"/>
  <c r="AE968" i="82"/>
  <c r="AF968" i="82"/>
  <c r="AI968" i="82"/>
  <c r="E969" i="82"/>
  <c r="C969" i="82" s="1"/>
  <c r="Q969" i="82" s="1"/>
  <c r="F969" i="82"/>
  <c r="R969" i="82"/>
  <c r="U969" i="82"/>
  <c r="V969" i="82"/>
  <c r="Y969" i="82"/>
  <c r="Z969" i="82"/>
  <c r="AA969" i="82"/>
  <c r="AB969" i="82"/>
  <c r="AD969" i="82"/>
  <c r="AE969" i="82"/>
  <c r="AF969" i="82"/>
  <c r="AI969" i="82"/>
  <c r="E970" i="82"/>
  <c r="C970" i="82" s="1"/>
  <c r="Q970" i="82" s="1"/>
  <c r="F970" i="82"/>
  <c r="R970" i="82"/>
  <c r="U970" i="82"/>
  <c r="V970" i="82"/>
  <c r="Y970" i="82"/>
  <c r="Z970" i="82"/>
  <c r="AA970" i="82"/>
  <c r="AB970" i="82"/>
  <c r="AD970" i="82"/>
  <c r="AE970" i="82"/>
  <c r="AF970" i="82"/>
  <c r="AI970" i="82"/>
  <c r="E971" i="82"/>
  <c r="C971" i="82" s="1"/>
  <c r="Q971" i="82" s="1"/>
  <c r="F971" i="82"/>
  <c r="R971" i="82"/>
  <c r="U971" i="82"/>
  <c r="V971" i="82"/>
  <c r="Y971" i="82"/>
  <c r="Z971" i="82"/>
  <c r="AA971" i="82"/>
  <c r="AB971" i="82"/>
  <c r="AD971" i="82"/>
  <c r="AE971" i="82"/>
  <c r="AF971" i="82"/>
  <c r="AI971" i="82"/>
  <c r="E972" i="82"/>
  <c r="C972" i="82" s="1"/>
  <c r="Q972" i="82" s="1"/>
  <c r="F972" i="82"/>
  <c r="R972" i="82"/>
  <c r="U972" i="82"/>
  <c r="V972" i="82"/>
  <c r="Y972" i="82"/>
  <c r="Z972" i="82"/>
  <c r="AA972" i="82"/>
  <c r="AB972" i="82"/>
  <c r="AD972" i="82"/>
  <c r="AE972" i="82"/>
  <c r="AF972" i="82"/>
  <c r="AI972" i="82"/>
  <c r="E973" i="82"/>
  <c r="C973" i="82" s="1"/>
  <c r="Q973" i="82" s="1"/>
  <c r="F973" i="82"/>
  <c r="R973" i="82"/>
  <c r="U973" i="82"/>
  <c r="V973" i="82"/>
  <c r="Y973" i="82"/>
  <c r="Z973" i="82"/>
  <c r="AA973" i="82"/>
  <c r="AB973" i="82"/>
  <c r="AD973" i="82"/>
  <c r="AE973" i="82"/>
  <c r="AF973" i="82"/>
  <c r="AI973" i="82"/>
  <c r="E974" i="82"/>
  <c r="C974" i="82" s="1"/>
  <c r="Q974" i="82" s="1"/>
  <c r="F974" i="82"/>
  <c r="R974" i="82"/>
  <c r="U974" i="82"/>
  <c r="V974" i="82"/>
  <c r="Y974" i="82"/>
  <c r="Z974" i="82"/>
  <c r="AA974" i="82"/>
  <c r="AB974" i="82"/>
  <c r="AD974" i="82"/>
  <c r="AE974" i="82"/>
  <c r="AF974" i="82"/>
  <c r="AI974" i="82"/>
  <c r="E975" i="82"/>
  <c r="C975" i="82" s="1"/>
  <c r="Q975" i="82" s="1"/>
  <c r="F975" i="82"/>
  <c r="R975" i="82"/>
  <c r="U975" i="82"/>
  <c r="V975" i="82"/>
  <c r="Y975" i="82"/>
  <c r="Z975" i="82"/>
  <c r="AA975" i="82"/>
  <c r="AB975" i="82"/>
  <c r="AD975" i="82"/>
  <c r="AE975" i="82"/>
  <c r="AF975" i="82"/>
  <c r="AI975" i="82"/>
  <c r="E976" i="82"/>
  <c r="C976" i="82" s="1"/>
  <c r="Q976" i="82" s="1"/>
  <c r="F976" i="82"/>
  <c r="R976" i="82"/>
  <c r="S976" i="82"/>
  <c r="U976" i="82"/>
  <c r="V976" i="82"/>
  <c r="Y976" i="82"/>
  <c r="Z976" i="82"/>
  <c r="AA976" i="82"/>
  <c r="AB976" i="82"/>
  <c r="AD976" i="82"/>
  <c r="AE976" i="82"/>
  <c r="AF976" i="82"/>
  <c r="AI976" i="82"/>
  <c r="A64" i="66"/>
  <c r="A105" i="66" s="1"/>
  <c r="A146" i="66" s="1"/>
  <c r="A187" i="66" s="1"/>
  <c r="A228" i="66" s="1"/>
  <c r="A269" i="66" s="1"/>
  <c r="A310" i="66" s="1"/>
  <c r="X46" i="66"/>
  <c r="X87" i="66" s="1"/>
  <c r="X128" i="66" s="1"/>
  <c r="X169" i="66" s="1"/>
  <c r="X210" i="66" s="1"/>
  <c r="X251" i="66" s="1"/>
  <c r="X292" i="66" s="1"/>
  <c r="A46" i="66"/>
  <c r="A87" i="66" s="1"/>
  <c r="A128" i="66" s="1"/>
  <c r="A169" i="66" s="1"/>
  <c r="A210" i="66" s="1"/>
  <c r="A251" i="66" s="1"/>
  <c r="A292" i="66" s="1"/>
  <c r="AS7" i="111"/>
  <c r="E4" i="111"/>
  <c r="N4" i="111"/>
  <c r="Y4" i="111"/>
  <c r="AK4" i="111"/>
  <c r="E5" i="111"/>
  <c r="N5" i="111"/>
  <c r="Y5" i="111"/>
  <c r="AV5" i="111"/>
  <c r="AS17" i="111"/>
  <c r="AS18" i="111" s="1"/>
  <c r="AS19" i="111" s="1"/>
  <c r="AS20" i="111" s="1"/>
  <c r="AS21" i="111" s="1"/>
  <c r="AS22" i="111" s="1"/>
  <c r="AS23" i="111" s="1"/>
  <c r="AS24" i="111" s="1"/>
  <c r="AS25" i="111" s="1"/>
  <c r="AS26" i="111" s="1"/>
  <c r="AS27" i="111" s="1"/>
  <c r="AS28" i="111" s="1"/>
  <c r="AS29" i="111" s="1"/>
  <c r="AS30" i="111" s="1"/>
  <c r="AC32" i="111"/>
  <c r="AD32" i="111"/>
  <c r="BC5" i="111" s="1"/>
  <c r="AE32" i="111"/>
  <c r="AF32" i="111"/>
  <c r="BE5" i="111" s="1"/>
  <c r="AG32" i="111"/>
  <c r="AG35" i="111" s="1"/>
  <c r="AH32" i="111"/>
  <c r="BG5" i="111" s="1"/>
  <c r="AI32" i="111"/>
  <c r="AJ32" i="111"/>
  <c r="BI5" i="111" s="1"/>
  <c r="E4" i="112"/>
  <c r="N4" i="112"/>
  <c r="Y4" i="112"/>
  <c r="AK4" i="112"/>
  <c r="E5" i="112"/>
  <c r="N5" i="112"/>
  <c r="Y5" i="112"/>
  <c r="AV5" i="112"/>
  <c r="AS7" i="112"/>
  <c r="AS12" i="112"/>
  <c r="AC32" i="112"/>
  <c r="BB5" i="112" s="1"/>
  <c r="AD32" i="112"/>
  <c r="AE32" i="112"/>
  <c r="BD5" i="112" s="1"/>
  <c r="AF32" i="112"/>
  <c r="BE5" i="112" s="1"/>
  <c r="AG32" i="112"/>
  <c r="AH32" i="112"/>
  <c r="AI32" i="112"/>
  <c r="BH5" i="112" s="1"/>
  <c r="AJ32" i="112"/>
  <c r="BI5" i="112" s="1"/>
  <c r="AJ32" i="352"/>
  <c r="BI5" i="352" s="1"/>
  <c r="AI32" i="352"/>
  <c r="AH32" i="352"/>
  <c r="AH35" i="352" s="1"/>
  <c r="BQ5" i="352" s="1"/>
  <c r="AG32" i="352"/>
  <c r="AG35" i="352" s="1"/>
  <c r="BP5" i="352" s="1"/>
  <c r="AF32" i="352"/>
  <c r="BE5" i="352" s="1"/>
  <c r="AE32" i="352"/>
  <c r="AD32" i="352"/>
  <c r="AC32" i="352"/>
  <c r="AC35" i="352" s="1"/>
  <c r="BM5" i="352" s="1"/>
  <c r="AS12" i="352"/>
  <c r="AS13" i="352" s="1"/>
  <c r="AS14" i="352" s="1"/>
  <c r="AS7" i="352"/>
  <c r="AV5" i="352"/>
  <c r="Y5" i="352"/>
  <c r="N5" i="352"/>
  <c r="E5" i="352"/>
  <c r="AK4" i="352"/>
  <c r="Y4" i="352"/>
  <c r="N4" i="352"/>
  <c r="E4" i="352"/>
  <c r="AS15" i="352"/>
  <c r="AJ32" i="120"/>
  <c r="BI5" i="120" s="1"/>
  <c r="AI32" i="120"/>
  <c r="BH5" i="120" s="1"/>
  <c r="AH32" i="120"/>
  <c r="AG32" i="120"/>
  <c r="AF32" i="120"/>
  <c r="AE32" i="120"/>
  <c r="BD5" i="120" s="1"/>
  <c r="AD32" i="120"/>
  <c r="AD35" i="120" s="1"/>
  <c r="BN5" i="120" s="1"/>
  <c r="AC32" i="120"/>
  <c r="BB5" i="120" s="1"/>
  <c r="AS13" i="120"/>
  <c r="AS14" i="120" s="1"/>
  <c r="AS15" i="120" s="1"/>
  <c r="AS17" i="120" s="1"/>
  <c r="AS18" i="120" s="1"/>
  <c r="AS19" i="120" s="1"/>
  <c r="AS20" i="120" s="1"/>
  <c r="AS21" i="120" s="1"/>
  <c r="AS22" i="120" s="1"/>
  <c r="AS23" i="120" s="1"/>
  <c r="AS24" i="120" s="1"/>
  <c r="AS25" i="120" s="1"/>
  <c r="AS26" i="120" s="1"/>
  <c r="AS27" i="120" s="1"/>
  <c r="AS28" i="120" s="1"/>
  <c r="AS7" i="120"/>
  <c r="AV5" i="120"/>
  <c r="Y5" i="120"/>
  <c r="N5" i="120"/>
  <c r="E5" i="120"/>
  <c r="AK4" i="120"/>
  <c r="Y4" i="120"/>
  <c r="N4" i="120"/>
  <c r="E4" i="120"/>
  <c r="AJ32" i="119"/>
  <c r="BI5" i="119" s="1"/>
  <c r="AI32" i="119"/>
  <c r="BH5" i="119" s="1"/>
  <c r="AH32" i="119"/>
  <c r="AH35" i="119" s="1"/>
  <c r="BQ5" i="119" s="1"/>
  <c r="AG32" i="119"/>
  <c r="AF32" i="119"/>
  <c r="BE5" i="119" s="1"/>
  <c r="AE32" i="119"/>
  <c r="BD5" i="119" s="1"/>
  <c r="AD32" i="119"/>
  <c r="AC32" i="119"/>
  <c r="AC35" i="119" s="1"/>
  <c r="BM5" i="119" s="1"/>
  <c r="AS12" i="119"/>
  <c r="AS13" i="119"/>
  <c r="AS14" i="119" s="1"/>
  <c r="AS15" i="119" s="1"/>
  <c r="AS16" i="119" s="1"/>
  <c r="AS18" i="119" s="1"/>
  <c r="AS19" i="119" s="1"/>
  <c r="AS20" i="119" s="1"/>
  <c r="AS21" i="119" s="1"/>
  <c r="AS22" i="119" s="1"/>
  <c r="AS23" i="119" s="1"/>
  <c r="AS24" i="119" s="1"/>
  <c r="AS25" i="119" s="1"/>
  <c r="AS26" i="119" s="1"/>
  <c r="AS27" i="119" s="1"/>
  <c r="AS28" i="119" s="1"/>
  <c r="AS29" i="119" s="1"/>
  <c r="AS30" i="119" s="1"/>
  <c r="AS7" i="119"/>
  <c r="AV5" i="119"/>
  <c r="Y5" i="119"/>
  <c r="N5" i="119"/>
  <c r="E5" i="119"/>
  <c r="AK4" i="119"/>
  <c r="Y4" i="119"/>
  <c r="N4" i="119"/>
  <c r="E4" i="119"/>
  <c r="AJ32" i="118"/>
  <c r="BI5" i="118" s="1"/>
  <c r="AI32" i="118"/>
  <c r="BH5" i="118" s="1"/>
  <c r="AH32" i="118"/>
  <c r="AH35" i="118" s="1"/>
  <c r="BQ5" i="118" s="1"/>
  <c r="AG32" i="118"/>
  <c r="AG35" i="118" s="1"/>
  <c r="AF32" i="118"/>
  <c r="AE32" i="118"/>
  <c r="BD5" i="118" s="1"/>
  <c r="AD32" i="118"/>
  <c r="AC32" i="118"/>
  <c r="AC35" i="118" s="1"/>
  <c r="AS12" i="118"/>
  <c r="AS13" i="118" s="1"/>
  <c r="AS14" i="118" s="1"/>
  <c r="AS15" i="118" s="1"/>
  <c r="AS16" i="118" s="1"/>
  <c r="AS17" i="118" s="1"/>
  <c r="AS18" i="118" s="1"/>
  <c r="AS20" i="118" s="1"/>
  <c r="AS21" i="118" s="1"/>
  <c r="AS22" i="118" s="1"/>
  <c r="AS23" i="118" s="1"/>
  <c r="AS24" i="118" s="1"/>
  <c r="AS25" i="118" s="1"/>
  <c r="AS26" i="118" s="1"/>
  <c r="AS27" i="118" s="1"/>
  <c r="AS28" i="118" s="1"/>
  <c r="AS29" i="118" s="1"/>
  <c r="AS30" i="118" s="1"/>
  <c r="AS7" i="118"/>
  <c r="AV5" i="118"/>
  <c r="Y5" i="118"/>
  <c r="N5" i="118"/>
  <c r="E5" i="118"/>
  <c r="AK4" i="118"/>
  <c r="Y4" i="118"/>
  <c r="N4" i="118"/>
  <c r="E4" i="118"/>
  <c r="AJ32" i="117"/>
  <c r="AI32" i="117"/>
  <c r="BH5" i="117" s="1"/>
  <c r="AH32" i="117"/>
  <c r="BG5" i="117" s="1"/>
  <c r="AG32" i="117"/>
  <c r="AG35" i="117" s="1"/>
  <c r="AF32" i="117"/>
  <c r="BE5" i="117" s="1"/>
  <c r="AE32" i="117"/>
  <c r="BD5" i="117" s="1"/>
  <c r="AD32" i="117"/>
  <c r="AC32" i="117"/>
  <c r="AC35" i="117" s="1"/>
  <c r="AS12" i="117"/>
  <c r="AS13" i="117" s="1"/>
  <c r="AS14" i="117" s="1"/>
  <c r="AS15" i="117" s="1"/>
  <c r="AS16" i="117" s="1"/>
  <c r="AS17" i="117" s="1"/>
  <c r="AS18" i="117" s="1"/>
  <c r="AS19" i="117" s="1"/>
  <c r="AS20" i="117" s="1"/>
  <c r="AS21" i="117" s="1"/>
  <c r="AS22" i="117" s="1"/>
  <c r="AS23" i="117" s="1"/>
  <c r="AS24" i="117" s="1"/>
  <c r="AS25" i="117" s="1"/>
  <c r="AS26" i="117" s="1"/>
  <c r="AS27" i="117" s="1"/>
  <c r="AS28" i="117" s="1"/>
  <c r="AS29" i="117" s="1"/>
  <c r="AS30" i="117" s="1"/>
  <c r="AS7" i="117"/>
  <c r="AV5" i="117"/>
  <c r="Y5" i="117"/>
  <c r="N5" i="117"/>
  <c r="E5" i="117"/>
  <c r="AK4" i="117"/>
  <c r="Y4" i="117"/>
  <c r="N4" i="117"/>
  <c r="E4" i="117"/>
  <c r="AJ32" i="116"/>
  <c r="BI5" i="116" s="1"/>
  <c r="AI32" i="116"/>
  <c r="BH5" i="116" s="1"/>
  <c r="AH32" i="116"/>
  <c r="AH35" i="116" s="1"/>
  <c r="BQ5" i="116" s="1"/>
  <c r="AG32" i="116"/>
  <c r="AG35" i="116" s="1"/>
  <c r="BP5" i="116" s="1"/>
  <c r="AF32" i="116"/>
  <c r="BE5" i="116" s="1"/>
  <c r="AE32" i="116"/>
  <c r="AD32" i="116"/>
  <c r="BC5" i="116" s="1"/>
  <c r="AC32" i="116"/>
  <c r="AS12" i="116"/>
  <c r="AS7" i="116"/>
  <c r="AV5" i="116"/>
  <c r="Y5" i="116"/>
  <c r="N5" i="116"/>
  <c r="E5" i="116"/>
  <c r="AK4" i="116"/>
  <c r="Y4" i="116"/>
  <c r="N4" i="116"/>
  <c r="E4" i="116"/>
  <c r="AJ32" i="115"/>
  <c r="BI5" i="115" s="1"/>
  <c r="AI32" i="115"/>
  <c r="AH32" i="115"/>
  <c r="AH35" i="115" s="1"/>
  <c r="AG32" i="115"/>
  <c r="AG35" i="115" s="1"/>
  <c r="BP5" i="115" s="1"/>
  <c r="AF32" i="115"/>
  <c r="BE5" i="115" s="1"/>
  <c r="AE32" i="115"/>
  <c r="BD5" i="115" s="1"/>
  <c r="AD32" i="115"/>
  <c r="AD35" i="115" s="1"/>
  <c r="BN5" i="115" s="1"/>
  <c r="AC32" i="115"/>
  <c r="AC35" i="115" s="1"/>
  <c r="AS13" i="115"/>
  <c r="AS14" i="115" s="1"/>
  <c r="AS15" i="115" s="1"/>
  <c r="AS16" i="115" s="1"/>
  <c r="AS17" i="115" s="1"/>
  <c r="AS18" i="115" s="1"/>
  <c r="AS19" i="115" s="1"/>
  <c r="AS20" i="115" s="1"/>
  <c r="AS21" i="115" s="1"/>
  <c r="AS22" i="115" s="1"/>
  <c r="AS23" i="115" s="1"/>
  <c r="AS24" i="115" s="1"/>
  <c r="AS25" i="115" s="1"/>
  <c r="AS26" i="115" s="1"/>
  <c r="AS27" i="115" s="1"/>
  <c r="AS28" i="115" s="1"/>
  <c r="AS29" i="115" s="1"/>
  <c r="AS30" i="115" s="1"/>
  <c r="AS7" i="115"/>
  <c r="AV5" i="115"/>
  <c r="Y5" i="115"/>
  <c r="N5" i="115"/>
  <c r="E5" i="115"/>
  <c r="AK4" i="115"/>
  <c r="Y4" i="115"/>
  <c r="N4" i="115"/>
  <c r="E4" i="115"/>
  <c r="AJ32" i="114"/>
  <c r="AI32" i="114"/>
  <c r="BH5" i="114" s="1"/>
  <c r="AH32" i="114"/>
  <c r="AH35" i="114" s="1"/>
  <c r="BQ5" i="114" s="1"/>
  <c r="AG32" i="114"/>
  <c r="AF32" i="114"/>
  <c r="AE32" i="114"/>
  <c r="BD5" i="114" s="1"/>
  <c r="AD32" i="114"/>
  <c r="BC5" i="114" s="1"/>
  <c r="AC32" i="114"/>
  <c r="AC35" i="114" s="1"/>
  <c r="BM5" i="114" s="1"/>
  <c r="AS12" i="114"/>
  <c r="AS13" i="114" s="1"/>
  <c r="AS14" i="114" s="1"/>
  <c r="AS15" i="114" s="1"/>
  <c r="AS16" i="114" s="1"/>
  <c r="AS17" i="114" s="1"/>
  <c r="AS18" i="114" s="1"/>
  <c r="AS19" i="114" s="1"/>
  <c r="AS20" i="114" s="1"/>
  <c r="AS21" i="114" s="1"/>
  <c r="AS22" i="114" s="1"/>
  <c r="AS23" i="114" s="1"/>
  <c r="AS24" i="114" s="1"/>
  <c r="AS25" i="114" s="1"/>
  <c r="AS26" i="114" s="1"/>
  <c r="AS27" i="114" s="1"/>
  <c r="AS28" i="114" s="1"/>
  <c r="AS29" i="114" s="1"/>
  <c r="AS30" i="114" s="1"/>
  <c r="AS7" i="114"/>
  <c r="AV5" i="114"/>
  <c r="Y5" i="114"/>
  <c r="N5" i="114"/>
  <c r="E5" i="114"/>
  <c r="AK4" i="114"/>
  <c r="Y4" i="114"/>
  <c r="N4" i="114"/>
  <c r="E4" i="114"/>
  <c r="AJ32" i="113"/>
  <c r="BI5" i="113" s="1"/>
  <c r="AI32" i="113"/>
  <c r="AH32" i="113"/>
  <c r="BG5" i="113" s="1"/>
  <c r="AG32" i="113"/>
  <c r="BF5" i="113" s="1"/>
  <c r="AF32" i="113"/>
  <c r="BE5" i="113" s="1"/>
  <c r="AE32" i="113"/>
  <c r="AD32" i="113"/>
  <c r="AC32" i="113"/>
  <c r="AS12" i="113"/>
  <c r="AS13" i="113" s="1"/>
  <c r="AS14" i="113" s="1"/>
  <c r="AS15" i="113" s="1"/>
  <c r="AS16" i="113" s="1"/>
  <c r="AS17" i="113" s="1"/>
  <c r="AS18" i="113" s="1"/>
  <c r="AS19" i="113" s="1"/>
  <c r="AS20" i="113" s="1"/>
  <c r="AS21" i="113" s="1"/>
  <c r="AS22" i="113" s="1"/>
  <c r="AS23" i="113" s="1"/>
  <c r="AS24" i="113" s="1"/>
  <c r="AS25" i="113" s="1"/>
  <c r="AS26" i="113" s="1"/>
  <c r="AS27" i="113" s="1"/>
  <c r="AS28" i="113" s="1"/>
  <c r="AS29" i="113" s="1"/>
  <c r="AS30" i="113" s="1"/>
  <c r="AS7" i="113"/>
  <c r="AV5" i="113"/>
  <c r="Y5" i="113"/>
  <c r="N5" i="113"/>
  <c r="E5" i="113"/>
  <c r="AK4" i="113"/>
  <c r="Y4" i="113"/>
  <c r="N4" i="113"/>
  <c r="E4" i="113"/>
  <c r="D3" i="86"/>
  <c r="E8" i="61" s="1"/>
  <c r="D1002" i="86"/>
  <c r="D1001" i="86"/>
  <c r="D1000" i="86"/>
  <c r="D999" i="86"/>
  <c r="D998" i="86"/>
  <c r="D997" i="86"/>
  <c r="D996" i="86"/>
  <c r="D995" i="86"/>
  <c r="D994" i="86"/>
  <c r="D993" i="86"/>
  <c r="D992" i="86"/>
  <c r="D991" i="86"/>
  <c r="D990" i="86"/>
  <c r="D989" i="86"/>
  <c r="D988" i="86"/>
  <c r="D987" i="86"/>
  <c r="D986" i="86"/>
  <c r="D985" i="86"/>
  <c r="D984" i="86"/>
  <c r="D983" i="86"/>
  <c r="D982" i="86"/>
  <c r="D981" i="86"/>
  <c r="D980" i="86"/>
  <c r="D979" i="86"/>
  <c r="D978" i="86"/>
  <c r="D977" i="86"/>
  <c r="D976" i="86"/>
  <c r="D975" i="86"/>
  <c r="D974" i="86"/>
  <c r="D973" i="86"/>
  <c r="D972" i="86"/>
  <c r="D971" i="86"/>
  <c r="D970" i="86"/>
  <c r="D969" i="86"/>
  <c r="D968" i="86"/>
  <c r="D967" i="86"/>
  <c r="D966" i="86"/>
  <c r="D965" i="86"/>
  <c r="D964" i="86"/>
  <c r="D963" i="86"/>
  <c r="D962" i="86"/>
  <c r="D961" i="86"/>
  <c r="D960" i="86"/>
  <c r="D959" i="86"/>
  <c r="D958" i="86"/>
  <c r="D957" i="86"/>
  <c r="D956" i="86"/>
  <c r="D955" i="86"/>
  <c r="D954" i="86"/>
  <c r="D953" i="86"/>
  <c r="D952" i="86"/>
  <c r="D951" i="86"/>
  <c r="D950" i="86"/>
  <c r="D949" i="86"/>
  <c r="D948" i="86"/>
  <c r="D947" i="86"/>
  <c r="D946" i="86"/>
  <c r="D945" i="86"/>
  <c r="D944" i="86"/>
  <c r="D943" i="86"/>
  <c r="D942" i="86"/>
  <c r="D941" i="86"/>
  <c r="D940" i="86"/>
  <c r="D939" i="86"/>
  <c r="D938" i="86"/>
  <c r="D937" i="86"/>
  <c r="D936" i="86"/>
  <c r="D935" i="86"/>
  <c r="D934" i="86"/>
  <c r="D933" i="86"/>
  <c r="D932" i="86"/>
  <c r="D931" i="86"/>
  <c r="D930" i="86"/>
  <c r="D929" i="86"/>
  <c r="D928" i="86"/>
  <c r="D927" i="86"/>
  <c r="D926" i="86"/>
  <c r="D925" i="86"/>
  <c r="D924" i="86"/>
  <c r="D923" i="86"/>
  <c r="D922" i="86"/>
  <c r="D921" i="86"/>
  <c r="D920" i="86"/>
  <c r="D919" i="86"/>
  <c r="D918" i="86"/>
  <c r="D917" i="86"/>
  <c r="D916" i="86"/>
  <c r="D915" i="86"/>
  <c r="D914" i="86"/>
  <c r="D913" i="86"/>
  <c r="D912" i="86"/>
  <c r="D911" i="86"/>
  <c r="D910" i="86"/>
  <c r="D909" i="86"/>
  <c r="D908" i="86"/>
  <c r="D907" i="86"/>
  <c r="D906" i="86"/>
  <c r="D905" i="86"/>
  <c r="D904" i="86"/>
  <c r="D903" i="86"/>
  <c r="D902" i="86"/>
  <c r="D901" i="86"/>
  <c r="D900" i="86"/>
  <c r="D899" i="86"/>
  <c r="D898" i="86"/>
  <c r="D897" i="86"/>
  <c r="D896" i="86"/>
  <c r="D895" i="86"/>
  <c r="D894" i="86"/>
  <c r="D893" i="86"/>
  <c r="D892" i="86"/>
  <c r="D891" i="86"/>
  <c r="D890" i="86"/>
  <c r="D889" i="86"/>
  <c r="D888" i="86"/>
  <c r="D887" i="86"/>
  <c r="D886" i="86"/>
  <c r="D885" i="86"/>
  <c r="D884" i="86"/>
  <c r="D883" i="86"/>
  <c r="D882" i="86"/>
  <c r="D881" i="86"/>
  <c r="D880" i="86"/>
  <c r="D879" i="86"/>
  <c r="D878" i="86"/>
  <c r="D877" i="86"/>
  <c r="D876" i="86"/>
  <c r="D875" i="86"/>
  <c r="D874" i="86"/>
  <c r="D873" i="86"/>
  <c r="D872" i="86"/>
  <c r="D871" i="86"/>
  <c r="D870" i="86"/>
  <c r="D869" i="86"/>
  <c r="D868" i="86"/>
  <c r="D867" i="86"/>
  <c r="D866" i="86"/>
  <c r="D865" i="86"/>
  <c r="D864" i="86"/>
  <c r="D863" i="86"/>
  <c r="D862" i="86"/>
  <c r="D861" i="86"/>
  <c r="D860" i="86"/>
  <c r="D859" i="86"/>
  <c r="D858" i="86"/>
  <c r="D857" i="86"/>
  <c r="D856" i="86"/>
  <c r="D855" i="86"/>
  <c r="D854" i="86"/>
  <c r="D853" i="86"/>
  <c r="D852" i="86"/>
  <c r="D851" i="86"/>
  <c r="D850" i="86"/>
  <c r="D849" i="86"/>
  <c r="D848" i="86"/>
  <c r="D847" i="86"/>
  <c r="D846" i="86"/>
  <c r="D845" i="86"/>
  <c r="D844" i="86"/>
  <c r="D843" i="86"/>
  <c r="D842" i="86"/>
  <c r="D841" i="86"/>
  <c r="D840" i="86"/>
  <c r="D839" i="86"/>
  <c r="D838" i="86"/>
  <c r="D837" i="86"/>
  <c r="D836" i="86"/>
  <c r="D835" i="86"/>
  <c r="D834" i="86"/>
  <c r="D833" i="86"/>
  <c r="D832" i="86"/>
  <c r="D831" i="86"/>
  <c r="D830" i="86"/>
  <c r="D829" i="86"/>
  <c r="D828" i="86"/>
  <c r="D827" i="86"/>
  <c r="D826" i="86"/>
  <c r="D825" i="86"/>
  <c r="D824" i="86"/>
  <c r="D823" i="86"/>
  <c r="D822" i="86"/>
  <c r="D821" i="86"/>
  <c r="D820" i="86"/>
  <c r="D819" i="86"/>
  <c r="D818" i="86"/>
  <c r="D817" i="86"/>
  <c r="D816" i="86"/>
  <c r="D815" i="86"/>
  <c r="D814" i="86"/>
  <c r="D813" i="86"/>
  <c r="D812" i="86"/>
  <c r="D811" i="86"/>
  <c r="D810" i="86"/>
  <c r="D809" i="86"/>
  <c r="D808" i="86"/>
  <c r="D807" i="86"/>
  <c r="D806" i="86"/>
  <c r="D805" i="86"/>
  <c r="D804" i="86"/>
  <c r="D803" i="86"/>
  <c r="D802" i="86"/>
  <c r="D801" i="86"/>
  <c r="D800" i="86"/>
  <c r="D799" i="86"/>
  <c r="D798" i="86"/>
  <c r="D797" i="86"/>
  <c r="D796" i="86"/>
  <c r="D795" i="86"/>
  <c r="D794" i="86"/>
  <c r="D793" i="86"/>
  <c r="D792" i="86"/>
  <c r="D791" i="86"/>
  <c r="D790" i="86"/>
  <c r="D789" i="86"/>
  <c r="D788" i="86"/>
  <c r="D787" i="86"/>
  <c r="D786" i="86"/>
  <c r="D785" i="86"/>
  <c r="D784" i="86"/>
  <c r="D783" i="86"/>
  <c r="D782" i="86"/>
  <c r="D781" i="86"/>
  <c r="D780" i="86"/>
  <c r="D779" i="86"/>
  <c r="D778" i="86"/>
  <c r="D777" i="86"/>
  <c r="D776" i="86"/>
  <c r="D775" i="86"/>
  <c r="D774" i="86"/>
  <c r="D773" i="86"/>
  <c r="D772" i="86"/>
  <c r="D771" i="86"/>
  <c r="D770" i="86"/>
  <c r="D769" i="86"/>
  <c r="D768" i="86"/>
  <c r="D767" i="86"/>
  <c r="D766" i="86"/>
  <c r="D765" i="86"/>
  <c r="D764" i="86"/>
  <c r="D763" i="86"/>
  <c r="D762" i="86"/>
  <c r="D761" i="86"/>
  <c r="D760" i="86"/>
  <c r="D759" i="86"/>
  <c r="D758" i="86"/>
  <c r="D757" i="86"/>
  <c r="D756" i="86"/>
  <c r="D755" i="86"/>
  <c r="D754" i="86"/>
  <c r="D753" i="86"/>
  <c r="D752" i="86"/>
  <c r="D751" i="86"/>
  <c r="D750" i="86"/>
  <c r="D749" i="86"/>
  <c r="D748" i="86"/>
  <c r="D747" i="86"/>
  <c r="D746" i="86"/>
  <c r="D745" i="86"/>
  <c r="D744" i="86"/>
  <c r="D743" i="86"/>
  <c r="D742" i="86"/>
  <c r="D741" i="86"/>
  <c r="D740" i="86"/>
  <c r="D739" i="86"/>
  <c r="D738" i="86"/>
  <c r="D737" i="86"/>
  <c r="D736" i="86"/>
  <c r="D735" i="86"/>
  <c r="D734" i="86"/>
  <c r="D733" i="86"/>
  <c r="D732" i="86"/>
  <c r="D731" i="86"/>
  <c r="D730" i="86"/>
  <c r="D729" i="86"/>
  <c r="D728" i="86"/>
  <c r="D727" i="86"/>
  <c r="D726" i="86"/>
  <c r="D725" i="86"/>
  <c r="D724" i="86"/>
  <c r="D723" i="86"/>
  <c r="D722" i="86"/>
  <c r="D721" i="86"/>
  <c r="D720" i="86"/>
  <c r="D719" i="86"/>
  <c r="D718" i="86"/>
  <c r="D717" i="86"/>
  <c r="D716" i="86"/>
  <c r="D715" i="86"/>
  <c r="D714" i="86"/>
  <c r="D713" i="86"/>
  <c r="D712" i="86"/>
  <c r="D711" i="86"/>
  <c r="D710" i="86"/>
  <c r="D709" i="86"/>
  <c r="D708" i="86"/>
  <c r="D707" i="86"/>
  <c r="D706" i="86"/>
  <c r="D705" i="86"/>
  <c r="D704" i="86"/>
  <c r="D703" i="86"/>
  <c r="D702" i="86"/>
  <c r="D701" i="86"/>
  <c r="D700" i="86"/>
  <c r="D699" i="86"/>
  <c r="D698" i="86"/>
  <c r="D697" i="86"/>
  <c r="D696" i="86"/>
  <c r="D695" i="86"/>
  <c r="D694" i="86"/>
  <c r="D693" i="86"/>
  <c r="D692" i="86"/>
  <c r="D691" i="86"/>
  <c r="D690" i="86"/>
  <c r="D689" i="86"/>
  <c r="D688" i="86"/>
  <c r="D687" i="86"/>
  <c r="D686" i="86"/>
  <c r="D685" i="86"/>
  <c r="D684" i="86"/>
  <c r="D683" i="86"/>
  <c r="D682" i="86"/>
  <c r="D681" i="86"/>
  <c r="D680" i="86"/>
  <c r="D679" i="86"/>
  <c r="D678" i="86"/>
  <c r="D677" i="86"/>
  <c r="D676" i="86"/>
  <c r="D675" i="86"/>
  <c r="D674" i="86"/>
  <c r="D673" i="86"/>
  <c r="D672" i="86"/>
  <c r="D671" i="86"/>
  <c r="D670" i="86"/>
  <c r="D669" i="86"/>
  <c r="D668" i="86"/>
  <c r="D667" i="86"/>
  <c r="D666" i="86"/>
  <c r="D665" i="86"/>
  <c r="D664" i="86"/>
  <c r="D663" i="86"/>
  <c r="D662" i="86"/>
  <c r="D661" i="86"/>
  <c r="D660" i="86"/>
  <c r="D659" i="86"/>
  <c r="D658" i="86"/>
  <c r="D657" i="86"/>
  <c r="D656" i="86"/>
  <c r="D655" i="86"/>
  <c r="D654" i="86"/>
  <c r="D653" i="86"/>
  <c r="D652" i="86"/>
  <c r="D651" i="86"/>
  <c r="D650" i="86"/>
  <c r="D649" i="86"/>
  <c r="D648" i="86"/>
  <c r="D647" i="86"/>
  <c r="D646" i="86"/>
  <c r="D645" i="86"/>
  <c r="D644" i="86"/>
  <c r="D643" i="86"/>
  <c r="D642" i="86"/>
  <c r="D641" i="86"/>
  <c r="D640" i="86"/>
  <c r="D639" i="86"/>
  <c r="D638" i="86"/>
  <c r="D637" i="86"/>
  <c r="D636" i="86"/>
  <c r="D635" i="86"/>
  <c r="D634" i="86"/>
  <c r="D633" i="86"/>
  <c r="D632" i="86"/>
  <c r="D631" i="86"/>
  <c r="D630" i="86"/>
  <c r="D629" i="86"/>
  <c r="D628" i="86"/>
  <c r="D627" i="86"/>
  <c r="D626" i="86"/>
  <c r="D625" i="86"/>
  <c r="D624" i="86"/>
  <c r="D623" i="86"/>
  <c r="D622" i="86"/>
  <c r="D621" i="86"/>
  <c r="D620" i="86"/>
  <c r="D619" i="86"/>
  <c r="D618" i="86"/>
  <c r="D617" i="86"/>
  <c r="D616" i="86"/>
  <c r="D615" i="86"/>
  <c r="D614" i="86"/>
  <c r="D613" i="86"/>
  <c r="D612" i="86"/>
  <c r="D611" i="86"/>
  <c r="D610" i="86"/>
  <c r="D609" i="86"/>
  <c r="D608" i="86"/>
  <c r="D607" i="86"/>
  <c r="D606" i="86"/>
  <c r="D605" i="86"/>
  <c r="D604" i="86"/>
  <c r="D603" i="86"/>
  <c r="D602" i="86"/>
  <c r="D601" i="86"/>
  <c r="D600" i="86"/>
  <c r="D599" i="86"/>
  <c r="D598" i="86"/>
  <c r="D597" i="86"/>
  <c r="D596" i="86"/>
  <c r="D595" i="86"/>
  <c r="D594" i="86"/>
  <c r="D593" i="86"/>
  <c r="D592" i="86"/>
  <c r="D591" i="86"/>
  <c r="D590" i="86"/>
  <c r="D589" i="86"/>
  <c r="D588" i="86"/>
  <c r="D587" i="86"/>
  <c r="D586" i="86"/>
  <c r="D585" i="86"/>
  <c r="D584" i="86"/>
  <c r="D583" i="86"/>
  <c r="D582" i="86"/>
  <c r="D581" i="86"/>
  <c r="D580" i="86"/>
  <c r="D579" i="86"/>
  <c r="D578" i="86"/>
  <c r="D577" i="86"/>
  <c r="D576" i="86"/>
  <c r="D575" i="86"/>
  <c r="D574" i="86"/>
  <c r="D573" i="86"/>
  <c r="D572" i="86"/>
  <c r="D571" i="86"/>
  <c r="D570" i="86"/>
  <c r="D569" i="86"/>
  <c r="D568" i="86"/>
  <c r="D567" i="86"/>
  <c r="D566" i="86"/>
  <c r="D565" i="86"/>
  <c r="D564" i="86"/>
  <c r="D563" i="86"/>
  <c r="D562" i="86"/>
  <c r="D561" i="86"/>
  <c r="D560" i="86"/>
  <c r="D559" i="86"/>
  <c r="D558" i="86"/>
  <c r="D557" i="86"/>
  <c r="D556" i="86"/>
  <c r="D555" i="86"/>
  <c r="D554" i="86"/>
  <c r="D553" i="86"/>
  <c r="D552" i="86"/>
  <c r="D551" i="86"/>
  <c r="D550" i="86"/>
  <c r="D549" i="86"/>
  <c r="D548" i="86"/>
  <c r="D547" i="86"/>
  <c r="D546" i="86"/>
  <c r="D545" i="86"/>
  <c r="D544" i="86"/>
  <c r="D543" i="86"/>
  <c r="D542" i="86"/>
  <c r="D541" i="86"/>
  <c r="D540" i="86"/>
  <c r="D539" i="86"/>
  <c r="D538" i="86"/>
  <c r="D537" i="86"/>
  <c r="D536" i="86"/>
  <c r="D535" i="86"/>
  <c r="D534" i="86"/>
  <c r="D533" i="86"/>
  <c r="D532" i="86"/>
  <c r="D531" i="86"/>
  <c r="D530" i="86"/>
  <c r="D529" i="86"/>
  <c r="D528" i="86"/>
  <c r="D527" i="86"/>
  <c r="D526" i="86"/>
  <c r="D525" i="86"/>
  <c r="D524" i="86"/>
  <c r="D523" i="86"/>
  <c r="D522" i="86"/>
  <c r="D521" i="86"/>
  <c r="D520" i="86"/>
  <c r="D519" i="86"/>
  <c r="D518" i="86"/>
  <c r="D517" i="86"/>
  <c r="D516" i="86"/>
  <c r="D515" i="86"/>
  <c r="D514" i="86"/>
  <c r="D513" i="86"/>
  <c r="D512" i="86"/>
  <c r="D511" i="86"/>
  <c r="D510" i="86"/>
  <c r="D509" i="86"/>
  <c r="D508" i="86"/>
  <c r="D507" i="86"/>
  <c r="D506" i="86"/>
  <c r="D505" i="86"/>
  <c r="D504" i="86"/>
  <c r="D503" i="86"/>
  <c r="D502" i="86"/>
  <c r="D501" i="86"/>
  <c r="D500" i="86"/>
  <c r="D499" i="86"/>
  <c r="D498" i="86"/>
  <c r="D497" i="86"/>
  <c r="D496" i="86"/>
  <c r="D495" i="86"/>
  <c r="D494" i="86"/>
  <c r="D493" i="86"/>
  <c r="D492" i="86"/>
  <c r="D491" i="86"/>
  <c r="D490" i="86"/>
  <c r="D489" i="86"/>
  <c r="D488" i="86"/>
  <c r="D487" i="86"/>
  <c r="D486" i="86"/>
  <c r="D485" i="86"/>
  <c r="D484" i="86"/>
  <c r="D483" i="86"/>
  <c r="D482" i="86"/>
  <c r="D481" i="86"/>
  <c r="D480" i="86"/>
  <c r="D479" i="86"/>
  <c r="D478" i="86"/>
  <c r="D477" i="86"/>
  <c r="D476" i="86"/>
  <c r="D475" i="86"/>
  <c r="D474" i="86"/>
  <c r="D473" i="86"/>
  <c r="D472" i="86"/>
  <c r="D471" i="86"/>
  <c r="D470" i="86"/>
  <c r="D469" i="86"/>
  <c r="D468" i="86"/>
  <c r="D467" i="86"/>
  <c r="D466" i="86"/>
  <c r="D465" i="86"/>
  <c r="D464" i="86"/>
  <c r="D463" i="86"/>
  <c r="D462" i="86"/>
  <c r="D461" i="86"/>
  <c r="D460" i="86"/>
  <c r="D459" i="86"/>
  <c r="D458" i="86"/>
  <c r="D457" i="86"/>
  <c r="D456" i="86"/>
  <c r="D455" i="86"/>
  <c r="D454" i="86"/>
  <c r="D453" i="86"/>
  <c r="D452" i="86"/>
  <c r="D451" i="86"/>
  <c r="D450" i="86"/>
  <c r="D449" i="86"/>
  <c r="D448" i="86"/>
  <c r="D447" i="86"/>
  <c r="D446" i="86"/>
  <c r="D445" i="86"/>
  <c r="D444" i="86"/>
  <c r="D443" i="86"/>
  <c r="D442" i="86"/>
  <c r="D441" i="86"/>
  <c r="D440" i="86"/>
  <c r="D439" i="86"/>
  <c r="D438" i="86"/>
  <c r="D437" i="86"/>
  <c r="D436" i="86"/>
  <c r="D435" i="86"/>
  <c r="D434" i="86"/>
  <c r="D433" i="86"/>
  <c r="D432" i="86"/>
  <c r="D431" i="86"/>
  <c r="D430" i="86"/>
  <c r="D429" i="86"/>
  <c r="D428" i="86"/>
  <c r="D427" i="86"/>
  <c r="D426" i="86"/>
  <c r="D425" i="86"/>
  <c r="D424" i="86"/>
  <c r="D423" i="86"/>
  <c r="D422" i="86"/>
  <c r="D421" i="86"/>
  <c r="D420" i="86"/>
  <c r="D419" i="86"/>
  <c r="D418" i="86"/>
  <c r="D417" i="86"/>
  <c r="D416" i="86"/>
  <c r="D415" i="86"/>
  <c r="D414" i="86"/>
  <c r="D413" i="86"/>
  <c r="D412" i="86"/>
  <c r="D411" i="86"/>
  <c r="D410" i="86"/>
  <c r="D409" i="86"/>
  <c r="D408" i="86"/>
  <c r="D407" i="86"/>
  <c r="D406" i="86"/>
  <c r="D405" i="86"/>
  <c r="D404" i="86"/>
  <c r="D403" i="86"/>
  <c r="D402" i="86"/>
  <c r="D401" i="86"/>
  <c r="D400" i="86"/>
  <c r="D399" i="86"/>
  <c r="D398" i="86"/>
  <c r="D397" i="86"/>
  <c r="D396" i="86"/>
  <c r="D395" i="86"/>
  <c r="D394" i="86"/>
  <c r="D393" i="86"/>
  <c r="D392" i="86"/>
  <c r="D391" i="86"/>
  <c r="D390" i="86"/>
  <c r="D389" i="86"/>
  <c r="D388" i="86"/>
  <c r="D387" i="86"/>
  <c r="D386" i="86"/>
  <c r="D385" i="86"/>
  <c r="D384" i="86"/>
  <c r="D383" i="86"/>
  <c r="D382" i="86"/>
  <c r="D381" i="86"/>
  <c r="D380" i="86"/>
  <c r="D379" i="86"/>
  <c r="D378" i="86"/>
  <c r="D377" i="86"/>
  <c r="D376" i="86"/>
  <c r="D375" i="86"/>
  <c r="D374" i="86"/>
  <c r="D373" i="86"/>
  <c r="D372" i="86"/>
  <c r="D371" i="86"/>
  <c r="D370" i="86"/>
  <c r="D369" i="86"/>
  <c r="D368" i="86"/>
  <c r="D367" i="86"/>
  <c r="D366" i="86"/>
  <c r="D365" i="86"/>
  <c r="D364" i="86"/>
  <c r="D363" i="86"/>
  <c r="D362" i="86"/>
  <c r="D361" i="86"/>
  <c r="D360" i="86"/>
  <c r="D359" i="86"/>
  <c r="D358" i="86"/>
  <c r="D357" i="86"/>
  <c r="D356" i="86"/>
  <c r="D355" i="86"/>
  <c r="D354" i="86"/>
  <c r="D353" i="86"/>
  <c r="D352" i="86"/>
  <c r="D351" i="86"/>
  <c r="D350" i="86"/>
  <c r="D349" i="86"/>
  <c r="D348" i="86"/>
  <c r="D347" i="86"/>
  <c r="D346" i="86"/>
  <c r="D345" i="86"/>
  <c r="D344" i="86"/>
  <c r="D343" i="86"/>
  <c r="D342" i="86"/>
  <c r="D341" i="86"/>
  <c r="D340" i="86"/>
  <c r="D339" i="86"/>
  <c r="D338" i="86"/>
  <c r="D337" i="86"/>
  <c r="D336" i="86"/>
  <c r="D335" i="86"/>
  <c r="D334" i="86"/>
  <c r="D333" i="86"/>
  <c r="D332" i="86"/>
  <c r="D331" i="86"/>
  <c r="D330" i="86"/>
  <c r="D329" i="86"/>
  <c r="D328" i="86"/>
  <c r="D327" i="86"/>
  <c r="D326" i="86"/>
  <c r="D325" i="86"/>
  <c r="D324" i="86"/>
  <c r="D323" i="86"/>
  <c r="D322" i="86"/>
  <c r="D321" i="86"/>
  <c r="D320" i="86"/>
  <c r="D319" i="86"/>
  <c r="D318" i="86"/>
  <c r="D317" i="86"/>
  <c r="D316" i="86"/>
  <c r="D315" i="86"/>
  <c r="D314" i="86"/>
  <c r="D313" i="86"/>
  <c r="D312" i="86"/>
  <c r="D311" i="86"/>
  <c r="D310" i="86"/>
  <c r="D309" i="86"/>
  <c r="D308" i="86"/>
  <c r="D307" i="86"/>
  <c r="D306" i="86"/>
  <c r="D305" i="86"/>
  <c r="D304" i="86"/>
  <c r="D303" i="86"/>
  <c r="D302" i="86"/>
  <c r="D301" i="86"/>
  <c r="D300" i="86"/>
  <c r="D299" i="86"/>
  <c r="D298" i="86"/>
  <c r="D297" i="86"/>
  <c r="D296" i="86"/>
  <c r="D295" i="86"/>
  <c r="D294" i="86"/>
  <c r="D293" i="86"/>
  <c r="D292" i="86"/>
  <c r="D291" i="86"/>
  <c r="D290" i="86"/>
  <c r="D289" i="86"/>
  <c r="D288" i="86"/>
  <c r="D287" i="86"/>
  <c r="D286" i="86"/>
  <c r="D285" i="86"/>
  <c r="D284" i="86"/>
  <c r="D283" i="86"/>
  <c r="D282" i="86"/>
  <c r="D281" i="86"/>
  <c r="D280" i="86"/>
  <c r="D279" i="86"/>
  <c r="D278" i="86"/>
  <c r="D277" i="86"/>
  <c r="D276" i="86"/>
  <c r="D275" i="86"/>
  <c r="D274" i="86"/>
  <c r="D273" i="86"/>
  <c r="D272" i="86"/>
  <c r="D271" i="86"/>
  <c r="D270" i="86"/>
  <c r="D269" i="86"/>
  <c r="D268" i="86"/>
  <c r="D267" i="86"/>
  <c r="D266" i="86"/>
  <c r="D265" i="86"/>
  <c r="D264" i="86"/>
  <c r="D263" i="86"/>
  <c r="D262" i="86"/>
  <c r="D261" i="86"/>
  <c r="D260" i="86"/>
  <c r="D259" i="86"/>
  <c r="D258" i="86"/>
  <c r="D257" i="86"/>
  <c r="D256" i="86"/>
  <c r="D255" i="86"/>
  <c r="D254" i="86"/>
  <c r="D253" i="86"/>
  <c r="D252" i="86"/>
  <c r="D251" i="86"/>
  <c r="D250" i="86"/>
  <c r="D249" i="86"/>
  <c r="D248" i="86"/>
  <c r="D247" i="86"/>
  <c r="D246" i="86"/>
  <c r="D245" i="86"/>
  <c r="D244" i="86"/>
  <c r="D243" i="86"/>
  <c r="D242" i="86"/>
  <c r="D241" i="86"/>
  <c r="D240" i="86"/>
  <c r="D239" i="86"/>
  <c r="D238" i="86"/>
  <c r="D237" i="86"/>
  <c r="D236" i="86"/>
  <c r="D235" i="86"/>
  <c r="D234" i="86"/>
  <c r="D233" i="86"/>
  <c r="D232" i="86"/>
  <c r="D231" i="86"/>
  <c r="D230" i="86"/>
  <c r="D229" i="86"/>
  <c r="D228" i="86"/>
  <c r="D227" i="86"/>
  <c r="D226" i="86"/>
  <c r="D225" i="86"/>
  <c r="D224" i="86"/>
  <c r="D223" i="86"/>
  <c r="D222" i="86"/>
  <c r="D221" i="86"/>
  <c r="D220" i="86"/>
  <c r="D219" i="86"/>
  <c r="D218" i="86"/>
  <c r="D217" i="86"/>
  <c r="D216" i="86"/>
  <c r="D215" i="86"/>
  <c r="D214" i="86"/>
  <c r="D213" i="86"/>
  <c r="D212" i="86"/>
  <c r="D211" i="86"/>
  <c r="D210" i="86"/>
  <c r="D209" i="86"/>
  <c r="D208" i="86"/>
  <c r="D207" i="86"/>
  <c r="D206" i="86"/>
  <c r="D205" i="86"/>
  <c r="D204" i="86"/>
  <c r="D203" i="86"/>
  <c r="D202" i="86"/>
  <c r="D201" i="86"/>
  <c r="D200" i="86"/>
  <c r="D199" i="86"/>
  <c r="D198" i="86"/>
  <c r="D197" i="86"/>
  <c r="D196" i="86"/>
  <c r="D195" i="86"/>
  <c r="D194" i="86"/>
  <c r="D193" i="86"/>
  <c r="D192" i="86"/>
  <c r="D191" i="86"/>
  <c r="D190" i="86"/>
  <c r="D189" i="86"/>
  <c r="D188" i="86"/>
  <c r="D187" i="86"/>
  <c r="D186" i="86"/>
  <c r="D185" i="86"/>
  <c r="D184" i="86"/>
  <c r="D183" i="86"/>
  <c r="D182" i="86"/>
  <c r="D181" i="86"/>
  <c r="D180" i="86"/>
  <c r="D179" i="86"/>
  <c r="D178" i="86"/>
  <c r="D177" i="86"/>
  <c r="D176" i="86"/>
  <c r="D175" i="86"/>
  <c r="D174" i="86"/>
  <c r="D173" i="86"/>
  <c r="D172" i="86"/>
  <c r="D171" i="86"/>
  <c r="D170" i="86"/>
  <c r="D169" i="86"/>
  <c r="D168" i="86"/>
  <c r="D167" i="86"/>
  <c r="D166" i="86"/>
  <c r="D165" i="86"/>
  <c r="D164" i="86"/>
  <c r="D163" i="86"/>
  <c r="D162" i="86"/>
  <c r="D161" i="86"/>
  <c r="D160" i="86"/>
  <c r="D159" i="86"/>
  <c r="D158" i="86"/>
  <c r="D157" i="86"/>
  <c r="D156" i="86"/>
  <c r="D155" i="86"/>
  <c r="D154" i="86"/>
  <c r="D153" i="86"/>
  <c r="D152" i="86"/>
  <c r="D151" i="86"/>
  <c r="D150" i="86"/>
  <c r="D149" i="86"/>
  <c r="D148" i="86"/>
  <c r="D147" i="86"/>
  <c r="D146" i="86"/>
  <c r="D145" i="86"/>
  <c r="D144" i="86"/>
  <c r="D143" i="86"/>
  <c r="D142" i="86"/>
  <c r="D141" i="86"/>
  <c r="D140" i="86"/>
  <c r="D139" i="86"/>
  <c r="D138" i="86"/>
  <c r="D137" i="86"/>
  <c r="D136" i="86"/>
  <c r="D135" i="86"/>
  <c r="D134" i="86"/>
  <c r="D133" i="86"/>
  <c r="D132" i="86"/>
  <c r="D131" i="86"/>
  <c r="D130" i="86"/>
  <c r="D129" i="86"/>
  <c r="D128" i="86"/>
  <c r="D127" i="86"/>
  <c r="D126" i="86"/>
  <c r="D125" i="86"/>
  <c r="D124" i="86"/>
  <c r="D123" i="86"/>
  <c r="D122" i="86"/>
  <c r="D121" i="86"/>
  <c r="D120" i="86"/>
  <c r="D119" i="86"/>
  <c r="D118" i="86"/>
  <c r="D117" i="86"/>
  <c r="D116" i="86"/>
  <c r="D115" i="86"/>
  <c r="D114" i="86"/>
  <c r="D113" i="86"/>
  <c r="D112" i="86"/>
  <c r="D111" i="86"/>
  <c r="D110" i="86"/>
  <c r="D109" i="86"/>
  <c r="D108" i="86"/>
  <c r="D107" i="86"/>
  <c r="D106" i="86"/>
  <c r="D105" i="86"/>
  <c r="D104" i="86"/>
  <c r="D103" i="86"/>
  <c r="D102" i="86"/>
  <c r="D101" i="86"/>
  <c r="D100" i="86"/>
  <c r="D99" i="86"/>
  <c r="D98" i="86"/>
  <c r="D97" i="86"/>
  <c r="D96" i="86"/>
  <c r="D95" i="86"/>
  <c r="D94" i="86"/>
  <c r="D93" i="86"/>
  <c r="D92" i="86"/>
  <c r="D91" i="86"/>
  <c r="D90" i="86"/>
  <c r="D89" i="86"/>
  <c r="D88" i="86"/>
  <c r="D87" i="86"/>
  <c r="D86" i="86"/>
  <c r="D85" i="86"/>
  <c r="D84" i="86"/>
  <c r="D83" i="86"/>
  <c r="D82" i="86"/>
  <c r="D81" i="86"/>
  <c r="D80" i="86"/>
  <c r="D79" i="86"/>
  <c r="D78" i="86"/>
  <c r="D77" i="86"/>
  <c r="D76" i="86"/>
  <c r="D75" i="86"/>
  <c r="D74" i="86"/>
  <c r="D73" i="86"/>
  <c r="D72" i="86"/>
  <c r="D71" i="86"/>
  <c r="D70" i="86"/>
  <c r="D69" i="86"/>
  <c r="D68" i="86"/>
  <c r="D67" i="86"/>
  <c r="D66" i="86"/>
  <c r="D65" i="86"/>
  <c r="D64" i="86"/>
  <c r="D63" i="86"/>
  <c r="D62" i="86"/>
  <c r="D61" i="86"/>
  <c r="D60" i="86"/>
  <c r="D59" i="86"/>
  <c r="D58" i="86"/>
  <c r="D57" i="86"/>
  <c r="D56" i="86"/>
  <c r="D55" i="86"/>
  <c r="D54" i="86"/>
  <c r="D53" i="86"/>
  <c r="D52" i="86"/>
  <c r="D51" i="86"/>
  <c r="D50" i="86"/>
  <c r="D49" i="86"/>
  <c r="D48" i="86"/>
  <c r="D47" i="86"/>
  <c r="D46" i="86"/>
  <c r="D45" i="86"/>
  <c r="D44" i="86"/>
  <c r="D43" i="86"/>
  <c r="D42" i="86"/>
  <c r="D41" i="86"/>
  <c r="D40" i="86"/>
  <c r="D39" i="86"/>
  <c r="D38" i="86"/>
  <c r="D37" i="86"/>
  <c r="D36" i="86"/>
  <c r="D35" i="86"/>
  <c r="D34" i="86"/>
  <c r="D33" i="86"/>
  <c r="D32" i="86"/>
  <c r="D31" i="86"/>
  <c r="D30" i="86"/>
  <c r="D29" i="86"/>
  <c r="D28" i="86"/>
  <c r="D27" i="86"/>
  <c r="D26" i="86"/>
  <c r="D25" i="86"/>
  <c r="D24" i="86"/>
  <c r="D23" i="86"/>
  <c r="D22" i="86"/>
  <c r="D21" i="86"/>
  <c r="D20" i="86"/>
  <c r="D19" i="86"/>
  <c r="D18" i="86"/>
  <c r="D17" i="86"/>
  <c r="D16" i="86"/>
  <c r="D15" i="86"/>
  <c r="D14" i="86"/>
  <c r="D13" i="86"/>
  <c r="D12" i="86"/>
  <c r="D11" i="86"/>
  <c r="D10" i="86"/>
  <c r="D9" i="86"/>
  <c r="D8" i="86"/>
  <c r="D7" i="86"/>
  <c r="D6" i="86"/>
  <c r="D5" i="86"/>
  <c r="D4" i="86"/>
  <c r="AJ32" i="85"/>
  <c r="BI5" i="85" s="1"/>
  <c r="AI32" i="85"/>
  <c r="BH5" i="85" s="1"/>
  <c r="AH32" i="85"/>
  <c r="AG32" i="85"/>
  <c r="BF5" i="85" s="1"/>
  <c r="AF32" i="85"/>
  <c r="BE5" i="85" s="1"/>
  <c r="AE32" i="85"/>
  <c r="AD32" i="85"/>
  <c r="AD35" i="85" s="1"/>
  <c r="BN5" i="85" s="1"/>
  <c r="AC32" i="85"/>
  <c r="AC35" i="85" s="1"/>
  <c r="Y13" i="47"/>
  <c r="AS29" i="120"/>
  <c r="AS30" i="120" s="1"/>
  <c r="Y7" i="47"/>
  <c r="AJ2" i="56"/>
  <c r="Y3" i="56"/>
  <c r="Y2" i="56"/>
  <c r="N3" i="56"/>
  <c r="N2" i="56"/>
  <c r="E3" i="56"/>
  <c r="E2" i="56"/>
  <c r="Q11" i="47"/>
  <c r="O11" i="47"/>
  <c r="O7" i="47"/>
  <c r="Q7" i="47"/>
  <c r="Z24" i="65"/>
  <c r="Z41" i="65" s="1"/>
  <c r="Z61" i="65" s="1"/>
  <c r="Z78" i="65" s="1"/>
  <c r="Z23" i="65"/>
  <c r="Z40" i="65" s="1"/>
  <c r="Z60" i="65" s="1"/>
  <c r="Z77" i="65" s="1"/>
  <c r="Z94" i="65" s="1"/>
  <c r="Z22" i="65"/>
  <c r="I3" i="87"/>
  <c r="E16" i="66" s="1"/>
  <c r="H3" i="87"/>
  <c r="E15" i="66" s="1"/>
  <c r="F3" i="87"/>
  <c r="D13" i="66" s="1"/>
  <c r="E3" i="87"/>
  <c r="D11" i="66" s="1"/>
  <c r="D3" i="87"/>
  <c r="D9" i="66" s="1"/>
  <c r="B3" i="87"/>
  <c r="D5" i="66" s="1"/>
  <c r="X8" i="61"/>
  <c r="S8" i="61"/>
  <c r="R8" i="61"/>
  <c r="Q8" i="61"/>
  <c r="P8" i="61"/>
  <c r="N8" i="61"/>
  <c r="J8" i="61"/>
  <c r="I8" i="61"/>
  <c r="H8" i="61"/>
  <c r="G8" i="61"/>
  <c r="C8" i="61"/>
  <c r="AA9" i="61"/>
  <c r="E1002" i="86"/>
  <c r="E1001" i="86"/>
  <c r="E1000" i="86"/>
  <c r="E999" i="86"/>
  <c r="E998" i="86"/>
  <c r="E997" i="86"/>
  <c r="E996" i="86"/>
  <c r="E995" i="86"/>
  <c r="E994" i="86"/>
  <c r="E993" i="86"/>
  <c r="E992" i="86"/>
  <c r="E991" i="86"/>
  <c r="E990" i="86"/>
  <c r="E989" i="86"/>
  <c r="E988" i="86"/>
  <c r="E987" i="86"/>
  <c r="E986" i="86"/>
  <c r="E985" i="86"/>
  <c r="E984" i="86"/>
  <c r="E983" i="86"/>
  <c r="E982" i="86"/>
  <c r="E981" i="86"/>
  <c r="E980" i="86"/>
  <c r="E979" i="86"/>
  <c r="E978" i="86"/>
  <c r="E977" i="86"/>
  <c r="E976" i="86"/>
  <c r="E975" i="86"/>
  <c r="E974" i="86"/>
  <c r="E973" i="86"/>
  <c r="E972" i="86"/>
  <c r="E971" i="86"/>
  <c r="E970" i="86"/>
  <c r="E969" i="86"/>
  <c r="E968" i="86"/>
  <c r="E967" i="86"/>
  <c r="E966" i="86"/>
  <c r="E965" i="86"/>
  <c r="E964" i="86"/>
  <c r="E963" i="86"/>
  <c r="E962" i="86"/>
  <c r="E961" i="86"/>
  <c r="E960" i="86"/>
  <c r="E959" i="86"/>
  <c r="E958" i="86"/>
  <c r="E957" i="86"/>
  <c r="E956" i="86"/>
  <c r="E955" i="86"/>
  <c r="E954" i="86"/>
  <c r="E953" i="86"/>
  <c r="E952" i="86"/>
  <c r="E951" i="86"/>
  <c r="E950" i="86"/>
  <c r="E949" i="86"/>
  <c r="E948" i="86"/>
  <c r="E947" i="86"/>
  <c r="E946" i="86"/>
  <c r="E945" i="86"/>
  <c r="E944" i="86"/>
  <c r="E943" i="86"/>
  <c r="E942" i="86"/>
  <c r="E941" i="86"/>
  <c r="E940" i="86"/>
  <c r="E939" i="86"/>
  <c r="E938" i="86"/>
  <c r="E937" i="86"/>
  <c r="E936" i="86"/>
  <c r="E935" i="86"/>
  <c r="E934" i="86"/>
  <c r="E933" i="86"/>
  <c r="E932" i="86"/>
  <c r="E931" i="86"/>
  <c r="E930" i="86"/>
  <c r="E929" i="86"/>
  <c r="E928" i="86"/>
  <c r="E927" i="86"/>
  <c r="E926" i="86"/>
  <c r="E925" i="86"/>
  <c r="E924" i="86"/>
  <c r="E923" i="86"/>
  <c r="E922" i="86"/>
  <c r="E921" i="86"/>
  <c r="E920" i="86"/>
  <c r="E919" i="86"/>
  <c r="E918" i="86"/>
  <c r="E917" i="86"/>
  <c r="E916" i="86"/>
  <c r="E915" i="86"/>
  <c r="E914" i="86"/>
  <c r="E913" i="86"/>
  <c r="E912" i="86"/>
  <c r="E911" i="86"/>
  <c r="E910" i="86"/>
  <c r="E909" i="86"/>
  <c r="E908" i="86"/>
  <c r="E907" i="86"/>
  <c r="E906" i="86"/>
  <c r="E905" i="86"/>
  <c r="E904" i="86"/>
  <c r="E903" i="86"/>
  <c r="E902" i="86"/>
  <c r="E901" i="86"/>
  <c r="E900" i="86"/>
  <c r="E899" i="86"/>
  <c r="E898" i="86"/>
  <c r="E897" i="86"/>
  <c r="E896" i="86"/>
  <c r="E895" i="86"/>
  <c r="E894" i="86"/>
  <c r="E893" i="86"/>
  <c r="E892" i="86"/>
  <c r="E891" i="86"/>
  <c r="E890" i="86"/>
  <c r="E889" i="86"/>
  <c r="E888" i="86"/>
  <c r="E887" i="86"/>
  <c r="E886" i="86"/>
  <c r="E885" i="86"/>
  <c r="E884" i="86"/>
  <c r="E883" i="86"/>
  <c r="E882" i="86"/>
  <c r="E881" i="86"/>
  <c r="E880" i="86"/>
  <c r="E879" i="86"/>
  <c r="E878" i="86"/>
  <c r="E877" i="86"/>
  <c r="E876" i="86"/>
  <c r="E875" i="86"/>
  <c r="E874" i="86"/>
  <c r="E873" i="86"/>
  <c r="E872" i="86"/>
  <c r="E871" i="86"/>
  <c r="E870" i="86"/>
  <c r="E869" i="86"/>
  <c r="E868" i="86"/>
  <c r="E867" i="86"/>
  <c r="E866" i="86"/>
  <c r="E865" i="86"/>
  <c r="E864" i="86"/>
  <c r="E863" i="86"/>
  <c r="E862" i="86"/>
  <c r="E861" i="86"/>
  <c r="E860" i="86"/>
  <c r="E859" i="86"/>
  <c r="E858" i="86"/>
  <c r="E857" i="86"/>
  <c r="E856" i="86"/>
  <c r="E855" i="86"/>
  <c r="E854" i="86"/>
  <c r="E853" i="86"/>
  <c r="E852" i="86"/>
  <c r="E851" i="86"/>
  <c r="E850" i="86"/>
  <c r="E849" i="86"/>
  <c r="E848" i="86"/>
  <c r="E847" i="86"/>
  <c r="E846" i="86"/>
  <c r="E845" i="86"/>
  <c r="E844" i="86"/>
  <c r="E843" i="86"/>
  <c r="E842" i="86"/>
  <c r="E841" i="86"/>
  <c r="E840" i="86"/>
  <c r="E839" i="86"/>
  <c r="E838" i="86"/>
  <c r="E837" i="86"/>
  <c r="E836" i="86"/>
  <c r="E835" i="86"/>
  <c r="E834" i="86"/>
  <c r="E833" i="86"/>
  <c r="E832" i="86"/>
  <c r="E831" i="86"/>
  <c r="E830" i="86"/>
  <c r="E829" i="86"/>
  <c r="E828" i="86"/>
  <c r="E827" i="86"/>
  <c r="E826" i="86"/>
  <c r="E825" i="86"/>
  <c r="E824" i="86"/>
  <c r="E823" i="86"/>
  <c r="E822" i="86"/>
  <c r="E821" i="86"/>
  <c r="E820" i="86"/>
  <c r="E819" i="86"/>
  <c r="E818" i="86"/>
  <c r="E817" i="86"/>
  <c r="E816" i="86"/>
  <c r="E815" i="86"/>
  <c r="E814" i="86"/>
  <c r="E813" i="86"/>
  <c r="E812" i="86"/>
  <c r="E811" i="86"/>
  <c r="E810" i="86"/>
  <c r="E809" i="86"/>
  <c r="E808" i="86"/>
  <c r="E807" i="86"/>
  <c r="E806" i="86"/>
  <c r="E805" i="86"/>
  <c r="E804" i="86"/>
  <c r="E803" i="86"/>
  <c r="E802" i="86"/>
  <c r="E801" i="86"/>
  <c r="E800" i="86"/>
  <c r="E799" i="86"/>
  <c r="E798" i="86"/>
  <c r="E797" i="86"/>
  <c r="E796" i="86"/>
  <c r="E795" i="86"/>
  <c r="E794" i="86"/>
  <c r="E793" i="86"/>
  <c r="E792" i="86"/>
  <c r="E791" i="86"/>
  <c r="E790" i="86"/>
  <c r="E789" i="86"/>
  <c r="E788" i="86"/>
  <c r="E787" i="86"/>
  <c r="E786" i="86"/>
  <c r="E785" i="86"/>
  <c r="E784" i="86"/>
  <c r="E783" i="86"/>
  <c r="E782" i="86"/>
  <c r="E781" i="86"/>
  <c r="E780" i="86"/>
  <c r="E779" i="86"/>
  <c r="E778" i="86"/>
  <c r="E777" i="86"/>
  <c r="E776" i="86"/>
  <c r="E775" i="86"/>
  <c r="E774" i="86"/>
  <c r="E773" i="86"/>
  <c r="E772" i="86"/>
  <c r="E771" i="86"/>
  <c r="E770" i="86"/>
  <c r="E769" i="86"/>
  <c r="E768" i="86"/>
  <c r="E767" i="86"/>
  <c r="E766" i="86"/>
  <c r="E765" i="86"/>
  <c r="E764" i="86"/>
  <c r="E763" i="86"/>
  <c r="E762" i="86"/>
  <c r="E761" i="86"/>
  <c r="E760" i="86"/>
  <c r="E759" i="86"/>
  <c r="E758" i="86"/>
  <c r="E757" i="86"/>
  <c r="E756" i="86"/>
  <c r="E755" i="86"/>
  <c r="E754" i="86"/>
  <c r="E753" i="86"/>
  <c r="E752" i="86"/>
  <c r="E751" i="86"/>
  <c r="E750" i="86"/>
  <c r="E749" i="86"/>
  <c r="E748" i="86"/>
  <c r="E747" i="86"/>
  <c r="E746" i="86"/>
  <c r="E745" i="86"/>
  <c r="E744" i="86"/>
  <c r="E743" i="86"/>
  <c r="E742" i="86"/>
  <c r="E741" i="86"/>
  <c r="E740" i="86"/>
  <c r="E739" i="86"/>
  <c r="E738" i="86"/>
  <c r="E737" i="86"/>
  <c r="E736" i="86"/>
  <c r="E735" i="86"/>
  <c r="E734" i="86"/>
  <c r="E733" i="86"/>
  <c r="E732" i="86"/>
  <c r="E731" i="86"/>
  <c r="E730" i="86"/>
  <c r="E729" i="86"/>
  <c r="E728" i="86"/>
  <c r="E727" i="86"/>
  <c r="E726" i="86"/>
  <c r="E725" i="86"/>
  <c r="E724" i="86"/>
  <c r="E723" i="86"/>
  <c r="E722" i="86"/>
  <c r="E721" i="86"/>
  <c r="E720" i="86"/>
  <c r="E719" i="86"/>
  <c r="E718" i="86"/>
  <c r="E717" i="86"/>
  <c r="E716" i="86"/>
  <c r="E715" i="86"/>
  <c r="E714" i="86"/>
  <c r="E713" i="86"/>
  <c r="E712" i="86"/>
  <c r="E711" i="86"/>
  <c r="E710" i="86"/>
  <c r="E709" i="86"/>
  <c r="E708" i="86"/>
  <c r="E707" i="86"/>
  <c r="E706" i="86"/>
  <c r="E705" i="86"/>
  <c r="E704" i="86"/>
  <c r="E703" i="86"/>
  <c r="E702" i="86"/>
  <c r="E701" i="86"/>
  <c r="E700" i="86"/>
  <c r="E699" i="86"/>
  <c r="E698" i="86"/>
  <c r="E697" i="86"/>
  <c r="E696" i="86"/>
  <c r="E695" i="86"/>
  <c r="E694" i="86"/>
  <c r="E693" i="86"/>
  <c r="E692" i="86"/>
  <c r="E691" i="86"/>
  <c r="E690" i="86"/>
  <c r="E689" i="86"/>
  <c r="E688" i="86"/>
  <c r="E687" i="86"/>
  <c r="E686" i="86"/>
  <c r="E685" i="86"/>
  <c r="E684" i="86"/>
  <c r="E683" i="86"/>
  <c r="E682" i="86"/>
  <c r="E681" i="86"/>
  <c r="E680" i="86"/>
  <c r="E679" i="86"/>
  <c r="E678" i="86"/>
  <c r="E677" i="86"/>
  <c r="E676" i="86"/>
  <c r="E675" i="86"/>
  <c r="E674" i="86"/>
  <c r="E673" i="86"/>
  <c r="E672" i="86"/>
  <c r="E671" i="86"/>
  <c r="E670" i="86"/>
  <c r="E669" i="86"/>
  <c r="E668" i="86"/>
  <c r="E667" i="86"/>
  <c r="E666" i="86"/>
  <c r="E665" i="86"/>
  <c r="E664" i="86"/>
  <c r="E663" i="86"/>
  <c r="E662" i="86"/>
  <c r="E661" i="86"/>
  <c r="E660" i="86"/>
  <c r="E659" i="86"/>
  <c r="E658" i="86"/>
  <c r="E657" i="86"/>
  <c r="E656" i="86"/>
  <c r="E655" i="86"/>
  <c r="E654" i="86"/>
  <c r="E653" i="86"/>
  <c r="E652" i="86"/>
  <c r="E651" i="86"/>
  <c r="E650" i="86"/>
  <c r="E649" i="86"/>
  <c r="E648" i="86"/>
  <c r="E647" i="86"/>
  <c r="E646" i="86"/>
  <c r="E645" i="86"/>
  <c r="E644" i="86"/>
  <c r="E643" i="86"/>
  <c r="E642" i="86"/>
  <c r="E641" i="86"/>
  <c r="E640" i="86"/>
  <c r="E639" i="86"/>
  <c r="E638" i="86"/>
  <c r="E637" i="86"/>
  <c r="E636" i="86"/>
  <c r="E635" i="86"/>
  <c r="E634" i="86"/>
  <c r="E633" i="86"/>
  <c r="E632" i="86"/>
  <c r="E631" i="86"/>
  <c r="E630" i="86"/>
  <c r="E629" i="86"/>
  <c r="E628" i="86"/>
  <c r="E627" i="86"/>
  <c r="E626" i="86"/>
  <c r="E625" i="86"/>
  <c r="E624" i="86"/>
  <c r="E623" i="86"/>
  <c r="E622" i="86"/>
  <c r="E621" i="86"/>
  <c r="E620" i="86"/>
  <c r="E619" i="86"/>
  <c r="E618" i="86"/>
  <c r="E617" i="86"/>
  <c r="E616" i="86"/>
  <c r="E615" i="86"/>
  <c r="E614" i="86"/>
  <c r="E613" i="86"/>
  <c r="E612" i="86"/>
  <c r="E611" i="86"/>
  <c r="E610" i="86"/>
  <c r="E609" i="86"/>
  <c r="E608" i="86"/>
  <c r="E607" i="86"/>
  <c r="E606" i="86"/>
  <c r="E605" i="86"/>
  <c r="E604" i="86"/>
  <c r="E603" i="86"/>
  <c r="E602" i="86"/>
  <c r="E601" i="86"/>
  <c r="E600" i="86"/>
  <c r="E599" i="86"/>
  <c r="E598" i="86"/>
  <c r="E597" i="86"/>
  <c r="E596" i="86"/>
  <c r="E595" i="86"/>
  <c r="E594" i="86"/>
  <c r="E593" i="86"/>
  <c r="E592" i="86"/>
  <c r="E591" i="86"/>
  <c r="E590" i="86"/>
  <c r="E589" i="86"/>
  <c r="E588" i="86"/>
  <c r="E587" i="86"/>
  <c r="E586" i="86"/>
  <c r="E585" i="86"/>
  <c r="E584" i="86"/>
  <c r="E583" i="86"/>
  <c r="E582" i="86"/>
  <c r="E581" i="86"/>
  <c r="E580" i="86"/>
  <c r="E579" i="86"/>
  <c r="E578" i="86"/>
  <c r="E577" i="86"/>
  <c r="E576" i="86"/>
  <c r="E575" i="86"/>
  <c r="E574" i="86"/>
  <c r="E573" i="86"/>
  <c r="E572" i="86"/>
  <c r="E571" i="86"/>
  <c r="E570" i="86"/>
  <c r="E569" i="86"/>
  <c r="E568" i="86"/>
  <c r="E567" i="86"/>
  <c r="E566" i="86"/>
  <c r="E565" i="86"/>
  <c r="E564" i="86"/>
  <c r="E563" i="86"/>
  <c r="E562" i="86"/>
  <c r="E561" i="86"/>
  <c r="E560" i="86"/>
  <c r="E559" i="86"/>
  <c r="E558" i="86"/>
  <c r="E557" i="86"/>
  <c r="E556" i="86"/>
  <c r="E555" i="86"/>
  <c r="E554" i="86"/>
  <c r="E553" i="86"/>
  <c r="E552" i="86"/>
  <c r="E551" i="86"/>
  <c r="E550" i="86"/>
  <c r="E549" i="86"/>
  <c r="E548" i="86"/>
  <c r="E547" i="86"/>
  <c r="E546" i="86"/>
  <c r="E545" i="86"/>
  <c r="E544" i="86"/>
  <c r="E543" i="86"/>
  <c r="E542" i="86"/>
  <c r="E541" i="86"/>
  <c r="E540" i="86"/>
  <c r="E539" i="86"/>
  <c r="E538" i="86"/>
  <c r="E537" i="86"/>
  <c r="E536" i="86"/>
  <c r="E535" i="86"/>
  <c r="E534" i="86"/>
  <c r="E533" i="86"/>
  <c r="E532" i="86"/>
  <c r="E531" i="86"/>
  <c r="E530" i="86"/>
  <c r="E529" i="86"/>
  <c r="E528" i="86"/>
  <c r="E527" i="86"/>
  <c r="E526" i="86"/>
  <c r="E525" i="86"/>
  <c r="E524" i="86"/>
  <c r="E523" i="86"/>
  <c r="E522" i="86"/>
  <c r="E521" i="86"/>
  <c r="E520" i="86"/>
  <c r="E519" i="86"/>
  <c r="E518" i="86"/>
  <c r="E517" i="86"/>
  <c r="E516" i="86"/>
  <c r="E515" i="86"/>
  <c r="E514" i="86"/>
  <c r="E513" i="86"/>
  <c r="E512" i="86"/>
  <c r="E511" i="86"/>
  <c r="E510" i="86"/>
  <c r="E509" i="86"/>
  <c r="E508" i="86"/>
  <c r="E507" i="86"/>
  <c r="E506" i="86"/>
  <c r="E505" i="86"/>
  <c r="E504" i="86"/>
  <c r="E503" i="86"/>
  <c r="E502" i="86"/>
  <c r="E501" i="86"/>
  <c r="E500" i="86"/>
  <c r="E499" i="86"/>
  <c r="E498" i="86"/>
  <c r="E497" i="86"/>
  <c r="E496" i="86"/>
  <c r="E495" i="86"/>
  <c r="E494" i="86"/>
  <c r="E493" i="86"/>
  <c r="E492" i="86"/>
  <c r="E491" i="86"/>
  <c r="E490" i="86"/>
  <c r="E489" i="86"/>
  <c r="E488" i="86"/>
  <c r="E487" i="86"/>
  <c r="E486" i="86"/>
  <c r="E485" i="86"/>
  <c r="E484" i="86"/>
  <c r="E483" i="86"/>
  <c r="E482" i="86"/>
  <c r="E481" i="86"/>
  <c r="E480" i="86"/>
  <c r="E479" i="86"/>
  <c r="E478" i="86"/>
  <c r="E477" i="86"/>
  <c r="E476" i="86"/>
  <c r="E475" i="86"/>
  <c r="E474" i="86"/>
  <c r="E473" i="86"/>
  <c r="E472" i="86"/>
  <c r="E471" i="86"/>
  <c r="E470" i="86"/>
  <c r="E469" i="86"/>
  <c r="E468" i="86"/>
  <c r="E467" i="86"/>
  <c r="E466" i="86"/>
  <c r="E465" i="86"/>
  <c r="E464" i="86"/>
  <c r="E463" i="86"/>
  <c r="E462" i="86"/>
  <c r="E461" i="86"/>
  <c r="E460" i="86"/>
  <c r="E459" i="86"/>
  <c r="E458" i="86"/>
  <c r="E457" i="86"/>
  <c r="E456" i="86"/>
  <c r="E455" i="86"/>
  <c r="E454" i="86"/>
  <c r="E453" i="86"/>
  <c r="E452" i="86"/>
  <c r="E451" i="86"/>
  <c r="E450" i="86"/>
  <c r="E449" i="86"/>
  <c r="E448" i="86"/>
  <c r="E447" i="86"/>
  <c r="E446" i="86"/>
  <c r="E445" i="86"/>
  <c r="E444" i="86"/>
  <c r="E443" i="86"/>
  <c r="E442" i="86"/>
  <c r="E441" i="86"/>
  <c r="E440" i="86"/>
  <c r="E439" i="86"/>
  <c r="E438" i="86"/>
  <c r="E437" i="86"/>
  <c r="E436" i="86"/>
  <c r="E435" i="86"/>
  <c r="E434" i="86"/>
  <c r="E433" i="86"/>
  <c r="E432" i="86"/>
  <c r="E431" i="86"/>
  <c r="E430" i="86"/>
  <c r="E429" i="86"/>
  <c r="E428" i="86"/>
  <c r="E427" i="86"/>
  <c r="E426" i="86"/>
  <c r="E425" i="86"/>
  <c r="E424" i="86"/>
  <c r="E423" i="86"/>
  <c r="E422" i="86"/>
  <c r="E421" i="86"/>
  <c r="E420" i="86"/>
  <c r="E419" i="86"/>
  <c r="E418" i="86"/>
  <c r="E417" i="86"/>
  <c r="E416" i="86"/>
  <c r="E415" i="86"/>
  <c r="E414" i="86"/>
  <c r="E413" i="86"/>
  <c r="E412" i="86"/>
  <c r="E411" i="86"/>
  <c r="E410" i="86"/>
  <c r="E409" i="86"/>
  <c r="E408" i="86"/>
  <c r="E407" i="86"/>
  <c r="E406" i="86"/>
  <c r="E405" i="86"/>
  <c r="E404" i="86"/>
  <c r="E403" i="86"/>
  <c r="E402" i="86"/>
  <c r="E401" i="86"/>
  <c r="E400" i="86"/>
  <c r="E399" i="86"/>
  <c r="E398" i="86"/>
  <c r="E397" i="86"/>
  <c r="E396" i="86"/>
  <c r="E395" i="86"/>
  <c r="E394" i="86"/>
  <c r="E393" i="86"/>
  <c r="E392" i="86"/>
  <c r="E391" i="86"/>
  <c r="E390" i="86"/>
  <c r="E389" i="86"/>
  <c r="E388" i="86"/>
  <c r="E387" i="86"/>
  <c r="E386" i="86"/>
  <c r="E385" i="86"/>
  <c r="E384" i="86"/>
  <c r="E383" i="86"/>
  <c r="E382" i="86"/>
  <c r="E381" i="86"/>
  <c r="E380" i="86"/>
  <c r="E379" i="86"/>
  <c r="E378" i="86"/>
  <c r="E377" i="86"/>
  <c r="E376" i="86"/>
  <c r="E375" i="86"/>
  <c r="E374" i="86"/>
  <c r="E373" i="86"/>
  <c r="E372" i="86"/>
  <c r="E371" i="86"/>
  <c r="E370" i="86"/>
  <c r="E369" i="86"/>
  <c r="E368" i="86"/>
  <c r="E367" i="86"/>
  <c r="E366" i="86"/>
  <c r="E365" i="86"/>
  <c r="E364" i="86"/>
  <c r="E363" i="86"/>
  <c r="E362" i="86"/>
  <c r="E361" i="86"/>
  <c r="E360" i="86"/>
  <c r="E359" i="86"/>
  <c r="E358" i="86"/>
  <c r="E357" i="86"/>
  <c r="E356" i="86"/>
  <c r="E355" i="86"/>
  <c r="E354" i="86"/>
  <c r="E353" i="86"/>
  <c r="E352" i="86"/>
  <c r="E351" i="86"/>
  <c r="E350" i="86"/>
  <c r="E349" i="86"/>
  <c r="E348" i="86"/>
  <c r="E347" i="86"/>
  <c r="E346" i="86"/>
  <c r="E345" i="86"/>
  <c r="E344" i="86"/>
  <c r="E343" i="86"/>
  <c r="E342" i="86"/>
  <c r="E341" i="86"/>
  <c r="E340" i="86"/>
  <c r="E339" i="86"/>
  <c r="E338" i="86"/>
  <c r="E337" i="86"/>
  <c r="E336" i="86"/>
  <c r="E335" i="86"/>
  <c r="E334" i="86"/>
  <c r="E333" i="86"/>
  <c r="E332" i="86"/>
  <c r="E331" i="86"/>
  <c r="E330" i="86"/>
  <c r="E329" i="86"/>
  <c r="E328" i="86"/>
  <c r="E327" i="86"/>
  <c r="E326" i="86"/>
  <c r="E325" i="86"/>
  <c r="E324" i="86"/>
  <c r="E323" i="86"/>
  <c r="E322" i="86"/>
  <c r="E321" i="86"/>
  <c r="E320" i="86"/>
  <c r="E319" i="86"/>
  <c r="E318" i="86"/>
  <c r="E317" i="86"/>
  <c r="E316" i="86"/>
  <c r="E315" i="86"/>
  <c r="E314" i="86"/>
  <c r="E313" i="86"/>
  <c r="E312" i="86"/>
  <c r="E311" i="86"/>
  <c r="E310" i="86"/>
  <c r="E309" i="86"/>
  <c r="E308" i="86"/>
  <c r="E307" i="86"/>
  <c r="E306" i="86"/>
  <c r="E305" i="86"/>
  <c r="E304" i="86"/>
  <c r="E303" i="86"/>
  <c r="E302" i="86"/>
  <c r="E301" i="86"/>
  <c r="E300" i="86"/>
  <c r="E299" i="86"/>
  <c r="E298" i="86"/>
  <c r="E297" i="86"/>
  <c r="E296" i="86"/>
  <c r="E295" i="86"/>
  <c r="E294" i="86"/>
  <c r="E293" i="86"/>
  <c r="E292" i="86"/>
  <c r="E291" i="86"/>
  <c r="E290" i="86"/>
  <c r="E289" i="86"/>
  <c r="E288" i="86"/>
  <c r="E287" i="86"/>
  <c r="E286" i="86"/>
  <c r="E285" i="86"/>
  <c r="E284" i="86"/>
  <c r="E283" i="86"/>
  <c r="E282" i="86"/>
  <c r="E281" i="86"/>
  <c r="E280" i="86"/>
  <c r="E279" i="86"/>
  <c r="E278" i="86"/>
  <c r="E277" i="86"/>
  <c r="E276" i="86"/>
  <c r="E275" i="86"/>
  <c r="E274" i="86"/>
  <c r="E273" i="86"/>
  <c r="E272" i="86"/>
  <c r="E271" i="86"/>
  <c r="E270" i="86"/>
  <c r="E269" i="86"/>
  <c r="E268" i="86"/>
  <c r="E267" i="86"/>
  <c r="E266" i="86"/>
  <c r="E265" i="86"/>
  <c r="E264" i="86"/>
  <c r="E263" i="86"/>
  <c r="E262" i="86"/>
  <c r="E261" i="86"/>
  <c r="E260" i="86"/>
  <c r="E259" i="86"/>
  <c r="E258" i="86"/>
  <c r="E257" i="86"/>
  <c r="E256" i="86"/>
  <c r="E255" i="86"/>
  <c r="E254" i="86"/>
  <c r="E253" i="86"/>
  <c r="E252" i="86"/>
  <c r="E251" i="86"/>
  <c r="E250" i="86"/>
  <c r="E249" i="86"/>
  <c r="E248" i="86"/>
  <c r="E247" i="86"/>
  <c r="E246" i="86"/>
  <c r="E245" i="86"/>
  <c r="E244" i="86"/>
  <c r="E243" i="86"/>
  <c r="E242" i="86"/>
  <c r="E241" i="86"/>
  <c r="E240" i="86"/>
  <c r="E239" i="86"/>
  <c r="E238" i="86"/>
  <c r="E237" i="86"/>
  <c r="E236" i="86"/>
  <c r="E235" i="86"/>
  <c r="E234" i="86"/>
  <c r="E233" i="86"/>
  <c r="E232" i="86"/>
  <c r="E231" i="86"/>
  <c r="E230" i="86"/>
  <c r="E229" i="86"/>
  <c r="E228" i="86"/>
  <c r="E227" i="86"/>
  <c r="E226" i="86"/>
  <c r="E225" i="86"/>
  <c r="E224" i="86"/>
  <c r="E223" i="86"/>
  <c r="E222" i="86"/>
  <c r="E221" i="86"/>
  <c r="E220" i="86"/>
  <c r="E219" i="86"/>
  <c r="E218" i="86"/>
  <c r="E217" i="86"/>
  <c r="E216" i="86"/>
  <c r="E215" i="86"/>
  <c r="E214" i="86"/>
  <c r="E213" i="86"/>
  <c r="E212" i="86"/>
  <c r="E211" i="86"/>
  <c r="E210" i="86"/>
  <c r="E209" i="86"/>
  <c r="E208" i="86"/>
  <c r="E207" i="86"/>
  <c r="E206" i="86"/>
  <c r="E205" i="86"/>
  <c r="E204" i="86"/>
  <c r="E203" i="86"/>
  <c r="E202" i="86"/>
  <c r="E201" i="86"/>
  <c r="E200" i="86"/>
  <c r="E199" i="86"/>
  <c r="E198" i="86"/>
  <c r="E197" i="86"/>
  <c r="E196" i="86"/>
  <c r="E195" i="86"/>
  <c r="E194" i="86"/>
  <c r="E193" i="86"/>
  <c r="E192" i="86"/>
  <c r="E191" i="86"/>
  <c r="E190" i="86"/>
  <c r="E189" i="86"/>
  <c r="E188" i="86"/>
  <c r="E187" i="86"/>
  <c r="E186" i="86"/>
  <c r="E185" i="86"/>
  <c r="E184" i="86"/>
  <c r="E183" i="86"/>
  <c r="E182" i="86"/>
  <c r="E181" i="86"/>
  <c r="E180" i="86"/>
  <c r="E179" i="86"/>
  <c r="E178" i="86"/>
  <c r="E177" i="86"/>
  <c r="E176" i="86"/>
  <c r="E175" i="86"/>
  <c r="E174" i="86"/>
  <c r="E173" i="86"/>
  <c r="E172" i="86"/>
  <c r="E171" i="86"/>
  <c r="E170" i="86"/>
  <c r="E169" i="86"/>
  <c r="E168" i="86"/>
  <c r="E167" i="86"/>
  <c r="E166" i="86"/>
  <c r="E165" i="86"/>
  <c r="E164" i="86"/>
  <c r="E163" i="86"/>
  <c r="E162" i="86"/>
  <c r="E161" i="86"/>
  <c r="E160" i="86"/>
  <c r="E159" i="86"/>
  <c r="E158" i="86"/>
  <c r="E157" i="86"/>
  <c r="E156" i="86"/>
  <c r="E155" i="86"/>
  <c r="E154" i="86"/>
  <c r="E153" i="86"/>
  <c r="E152" i="86"/>
  <c r="E151" i="86"/>
  <c r="E150" i="86"/>
  <c r="E149" i="86"/>
  <c r="E148" i="86"/>
  <c r="E147" i="86"/>
  <c r="E146" i="86"/>
  <c r="E145" i="86"/>
  <c r="E144" i="86"/>
  <c r="E143" i="86"/>
  <c r="E142" i="86"/>
  <c r="E141" i="86"/>
  <c r="E140" i="86"/>
  <c r="E139" i="86"/>
  <c r="E138" i="86"/>
  <c r="E137" i="86"/>
  <c r="E136" i="86"/>
  <c r="E135" i="86"/>
  <c r="E134" i="86"/>
  <c r="E133" i="86"/>
  <c r="E132" i="86"/>
  <c r="E131" i="86"/>
  <c r="E130" i="86"/>
  <c r="E129" i="86"/>
  <c r="E128" i="86"/>
  <c r="E127" i="86"/>
  <c r="E126" i="86"/>
  <c r="E125" i="86"/>
  <c r="E124" i="86"/>
  <c r="E123" i="86"/>
  <c r="E122" i="86"/>
  <c r="E121" i="86"/>
  <c r="E120" i="86"/>
  <c r="E119" i="86"/>
  <c r="E118" i="86"/>
  <c r="E117" i="86"/>
  <c r="E116" i="86"/>
  <c r="E115" i="86"/>
  <c r="E114" i="86"/>
  <c r="E113" i="86"/>
  <c r="E112" i="86"/>
  <c r="E111" i="86"/>
  <c r="E110" i="86"/>
  <c r="E109" i="86"/>
  <c r="E108" i="86"/>
  <c r="E107" i="86"/>
  <c r="E106" i="86"/>
  <c r="E105" i="86"/>
  <c r="E104" i="86"/>
  <c r="E103" i="86"/>
  <c r="E102" i="86"/>
  <c r="E101" i="86"/>
  <c r="E100" i="86"/>
  <c r="E99" i="86"/>
  <c r="E98" i="86"/>
  <c r="E97" i="86"/>
  <c r="E96" i="86"/>
  <c r="E95" i="86"/>
  <c r="E94" i="86"/>
  <c r="E93" i="86"/>
  <c r="E92" i="86"/>
  <c r="E91" i="86"/>
  <c r="E90" i="86"/>
  <c r="E89" i="86"/>
  <c r="E88" i="86"/>
  <c r="E87" i="86"/>
  <c r="E86" i="86"/>
  <c r="E85" i="86"/>
  <c r="E84" i="86"/>
  <c r="E83" i="86"/>
  <c r="E82" i="86"/>
  <c r="E81" i="86"/>
  <c r="E80" i="86"/>
  <c r="E79" i="86"/>
  <c r="E78" i="86"/>
  <c r="E77" i="86"/>
  <c r="E76" i="86"/>
  <c r="E75" i="86"/>
  <c r="E74" i="86"/>
  <c r="E73" i="86"/>
  <c r="E72" i="86"/>
  <c r="A4" i="86"/>
  <c r="B3" i="86"/>
  <c r="M3" i="88" s="1"/>
  <c r="C3" i="87"/>
  <c r="D7" i="66" s="1"/>
  <c r="AS12" i="85"/>
  <c r="AS13" i="85" s="1"/>
  <c r="AS14" i="85" s="1"/>
  <c r="AS15" i="85" s="1"/>
  <c r="AS16" i="85" s="1"/>
  <c r="AS17" i="85" s="1"/>
  <c r="AS18" i="85" s="1"/>
  <c r="AS19" i="85" s="1"/>
  <c r="AS20" i="85" s="1"/>
  <c r="AS21" i="85" s="1"/>
  <c r="AS22" i="85" s="1"/>
  <c r="AS23" i="85" s="1"/>
  <c r="AS24" i="85" s="1"/>
  <c r="AS25" i="85" s="1"/>
  <c r="AS26" i="85" s="1"/>
  <c r="AS27" i="85" s="1"/>
  <c r="AS28" i="85" s="1"/>
  <c r="AS29" i="85" s="1"/>
  <c r="AS30" i="85" s="1"/>
  <c r="AS7" i="85"/>
  <c r="AV5" i="85"/>
  <c r="Y5" i="85"/>
  <c r="N5" i="85"/>
  <c r="E5" i="85"/>
  <c r="AK4" i="85"/>
  <c r="Y4" i="85"/>
  <c r="N4" i="85"/>
  <c r="E4" i="85"/>
  <c r="AB10" i="60"/>
  <c r="AB11" i="60" s="1"/>
  <c r="AB12" i="60" s="1"/>
  <c r="R9" i="60"/>
  <c r="N9" i="60"/>
  <c r="I9" i="60"/>
  <c r="H9" i="60"/>
  <c r="G9" i="60"/>
  <c r="O9" i="60"/>
  <c r="C9" i="60"/>
  <c r="E9" i="60" s="1"/>
  <c r="Y3" i="60"/>
  <c r="Q4" i="60"/>
  <c r="Q3" i="60"/>
  <c r="K4" i="60"/>
  <c r="K3" i="60"/>
  <c r="F4" i="60"/>
  <c r="F3" i="60"/>
  <c r="Y3" i="61"/>
  <c r="Q4" i="61"/>
  <c r="Q3" i="61"/>
  <c r="L4" i="61"/>
  <c r="L3" i="61"/>
  <c r="F4" i="61"/>
  <c r="F3" i="61"/>
  <c r="X3" i="63"/>
  <c r="R4" i="63"/>
  <c r="R3" i="63"/>
  <c r="J4" i="63"/>
  <c r="J3" i="63"/>
  <c r="E4" i="63"/>
  <c r="E3" i="63"/>
  <c r="J4" i="66"/>
  <c r="J3" i="66"/>
  <c r="D4" i="66"/>
  <c r="D3" i="66"/>
  <c r="U3" i="66"/>
  <c r="P4" i="66"/>
  <c r="P3" i="66"/>
  <c r="W3" i="65"/>
  <c r="R4" i="65"/>
  <c r="R3" i="65"/>
  <c r="L4" i="65"/>
  <c r="L3" i="65"/>
  <c r="E4" i="65"/>
  <c r="E3" i="65"/>
  <c r="AF4" i="42"/>
  <c r="W5" i="42"/>
  <c r="W4" i="42"/>
  <c r="M5" i="42"/>
  <c r="M4" i="42"/>
  <c r="E5" i="42"/>
  <c r="E4" i="42"/>
  <c r="BC3" i="64"/>
  <c r="AO4" i="64"/>
  <c r="AO3" i="64"/>
  <c r="Z4" i="64"/>
  <c r="Z3" i="64"/>
  <c r="F4" i="64"/>
  <c r="F3" i="64"/>
  <c r="B10" i="56"/>
  <c r="J10" i="56" s="1"/>
  <c r="E6" i="47"/>
  <c r="E5" i="47"/>
  <c r="D16" i="47"/>
  <c r="D13" i="47"/>
  <c r="D10" i="47"/>
  <c r="D7" i="47"/>
  <c r="V6" i="47"/>
  <c r="V4" i="47"/>
  <c r="V3" i="47"/>
  <c r="P3" i="47"/>
  <c r="J3" i="47"/>
  <c r="D4" i="47"/>
  <c r="D3" i="47"/>
  <c r="P9" i="60"/>
  <c r="U9" i="60"/>
  <c r="E5" i="59"/>
  <c r="V8" i="58"/>
  <c r="O7" i="58"/>
  <c r="S7" i="58"/>
  <c r="U7" i="58"/>
  <c r="Y7" i="58"/>
  <c r="AB8" i="58"/>
  <c r="AA8" i="58"/>
  <c r="Z8" i="58"/>
  <c r="Y8" i="58"/>
  <c r="X8" i="58"/>
  <c r="R7" i="58"/>
  <c r="W8" i="58"/>
  <c r="U8" i="58"/>
  <c r="T8" i="58"/>
  <c r="S8" i="58"/>
  <c r="R8" i="58"/>
  <c r="Q8" i="58"/>
  <c r="P8" i="58"/>
  <c r="O8" i="58"/>
  <c r="W5" i="47"/>
  <c r="M5" i="59"/>
  <c r="AF4" i="59"/>
  <c r="W4" i="59"/>
  <c r="M4" i="59"/>
  <c r="E4" i="59"/>
  <c r="M5" i="58"/>
  <c r="E5" i="58"/>
  <c r="AI4" i="58"/>
  <c r="Y4" i="58"/>
  <c r="M4" i="58"/>
  <c r="E4" i="58"/>
  <c r="R7" i="85"/>
  <c r="AW5" i="85" s="1"/>
  <c r="BS28" i="82" l="1"/>
  <c r="CF28" i="82" s="1"/>
  <c r="BQ28" i="82"/>
  <c r="CD28" i="82" s="1"/>
  <c r="BS5" i="82"/>
  <c r="CF5" i="82" s="1"/>
  <c r="BQ5" i="82"/>
  <c r="CD5" i="82" s="1"/>
  <c r="BS52" i="82"/>
  <c r="CF52" i="82" s="1"/>
  <c r="BQ52" i="82"/>
  <c r="CD52" i="82" s="1"/>
  <c r="BS12" i="82"/>
  <c r="CF12" i="82" s="1"/>
  <c r="BQ12" i="82"/>
  <c r="CD12" i="82" s="1"/>
  <c r="BN182" i="82"/>
  <c r="CA182" i="82" s="1"/>
  <c r="BO182" i="82"/>
  <c r="CB182" i="82" s="1"/>
  <c r="BO142" i="82"/>
  <c r="CB142" i="82" s="1"/>
  <c r="BN142" i="82"/>
  <c r="CA142" i="82" s="1"/>
  <c r="BO121" i="82"/>
  <c r="CB121" i="82" s="1"/>
  <c r="BN121" i="82"/>
  <c r="CA121" i="82" s="1"/>
  <c r="BO105" i="82"/>
  <c r="CB105" i="82" s="1"/>
  <c r="BN105" i="82"/>
  <c r="CA105" i="82" s="1"/>
  <c r="BO165" i="82"/>
  <c r="CB165" i="82" s="1"/>
  <c r="BN165" i="82"/>
  <c r="CA165" i="82" s="1"/>
  <c r="BO137" i="82"/>
  <c r="CB137" i="82" s="1"/>
  <c r="BN137" i="82"/>
  <c r="CA137" i="82" s="1"/>
  <c r="BO97" i="82"/>
  <c r="CB97" i="82" s="1"/>
  <c r="BN97" i="82"/>
  <c r="CA97" i="82" s="1"/>
  <c r="BO117" i="82"/>
  <c r="CB117" i="82" s="1"/>
  <c r="BN117" i="82"/>
  <c r="CA117" i="82" s="1"/>
  <c r="BO109" i="82"/>
  <c r="CB109" i="82" s="1"/>
  <c r="BN109" i="82"/>
  <c r="CA109" i="82" s="1"/>
  <c r="BO67" i="82"/>
  <c r="CB67" i="82" s="1"/>
  <c r="BN67" i="82"/>
  <c r="CA67" i="82" s="1"/>
  <c r="BO126" i="82"/>
  <c r="CB126" i="82" s="1"/>
  <c r="BN126" i="82"/>
  <c r="CA126" i="82" s="1"/>
  <c r="BO110" i="82"/>
  <c r="CB110" i="82" s="1"/>
  <c r="BN110" i="82"/>
  <c r="CA110" i="82" s="1"/>
  <c r="BO38" i="82"/>
  <c r="CB38" i="82" s="1"/>
  <c r="BN38" i="82"/>
  <c r="CA38" i="82" s="1"/>
  <c r="BO180" i="82"/>
  <c r="CB180" i="82" s="1"/>
  <c r="BN180" i="82"/>
  <c r="CA180" i="82" s="1"/>
  <c r="BO101" i="82"/>
  <c r="CB101" i="82" s="1"/>
  <c r="BN101" i="82"/>
  <c r="CA101" i="82" s="1"/>
  <c r="BO95" i="82"/>
  <c r="CB95" i="82" s="1"/>
  <c r="BN95" i="82"/>
  <c r="CA95" i="82" s="1"/>
  <c r="BO81" i="82"/>
  <c r="CB81" i="82" s="1"/>
  <c r="BN81" i="82"/>
  <c r="CA81" i="82" s="1"/>
  <c r="BO59" i="82"/>
  <c r="CB59" i="82" s="1"/>
  <c r="BN59" i="82"/>
  <c r="CA59" i="82" s="1"/>
  <c r="BO194" i="82"/>
  <c r="CB194" i="82" s="1"/>
  <c r="BN194" i="82"/>
  <c r="CA194" i="82" s="1"/>
  <c r="BO91" i="82"/>
  <c r="CB91" i="82" s="1"/>
  <c r="BN91" i="82"/>
  <c r="CA91" i="82" s="1"/>
  <c r="BO60" i="82"/>
  <c r="CB60" i="82" s="1"/>
  <c r="BN60" i="82"/>
  <c r="CA60" i="82" s="1"/>
  <c r="AE97" i="82"/>
  <c r="S74" i="82"/>
  <c r="C3" i="88"/>
  <c r="I5" i="65" s="1"/>
  <c r="I3" i="88"/>
  <c r="E3" i="88"/>
  <c r="E6" i="65" s="1"/>
  <c r="D11" i="58"/>
  <c r="H3" i="88"/>
  <c r="R7" i="111"/>
  <c r="AW5" i="111" s="1"/>
  <c r="S66" i="82"/>
  <c r="G3" i="87"/>
  <c r="D14" i="66" s="1"/>
  <c r="AD146" i="82"/>
  <c r="AE111" i="82"/>
  <c r="AF194" i="82"/>
  <c r="S97" i="82"/>
  <c r="AE194" i="82"/>
  <c r="AD113" i="82"/>
  <c r="AD112" i="82"/>
  <c r="AD73" i="82"/>
  <c r="AF126" i="82"/>
  <c r="AI115" i="82"/>
  <c r="AD126" i="82"/>
  <c r="AE142" i="82"/>
  <c r="AD110" i="82"/>
  <c r="AF119" i="82"/>
  <c r="AE119" i="82"/>
  <c r="AF110" i="82"/>
  <c r="AD144" i="82"/>
  <c r="AD119" i="82"/>
  <c r="AD142" i="82"/>
  <c r="AE126" i="82"/>
  <c r="AE118" i="82"/>
  <c r="AE110" i="82"/>
  <c r="AF120" i="82"/>
  <c r="AE120" i="82"/>
  <c r="AF112" i="82"/>
  <c r="AE191" i="82"/>
  <c r="AF142" i="82"/>
  <c r="AD120" i="82"/>
  <c r="AE112" i="82"/>
  <c r="AF157" i="82"/>
  <c r="AF141" i="82"/>
  <c r="AF165" i="82"/>
  <c r="AD165" i="82"/>
  <c r="S123" i="82"/>
  <c r="AF123" i="82"/>
  <c r="S41" i="82"/>
  <c r="BX4" i="82"/>
  <c r="BW4" i="82"/>
  <c r="BU4" i="82"/>
  <c r="BV4" i="82"/>
  <c r="AE65" i="82"/>
  <c r="AF97" i="82"/>
  <c r="AE165" i="82"/>
  <c r="AE157" i="82"/>
  <c r="AE141" i="82"/>
  <c r="AD157" i="82"/>
  <c r="AD141" i="82"/>
  <c r="AF133" i="82"/>
  <c r="AE133" i="82"/>
  <c r="AD133" i="82"/>
  <c r="AD155" i="82"/>
  <c r="AD163" i="82"/>
  <c r="AD27" i="82"/>
  <c r="AF91" i="82"/>
  <c r="AD196" i="82"/>
  <c r="AF147" i="82"/>
  <c r="AE147" i="82"/>
  <c r="AD147" i="82"/>
  <c r="AF188" i="82"/>
  <c r="AE164" i="82"/>
  <c r="AF196" i="82"/>
  <c r="AE188" i="82"/>
  <c r="AF163" i="82"/>
  <c r="AF155" i="82"/>
  <c r="AE196" i="82"/>
  <c r="AD188" i="82"/>
  <c r="AE163" i="82"/>
  <c r="AE155" i="82"/>
  <c r="AF180" i="82"/>
  <c r="S180" i="82"/>
  <c r="AD164" i="82"/>
  <c r="AE180" i="82"/>
  <c r="AF156" i="82"/>
  <c r="AF172" i="82"/>
  <c r="AE156" i="82"/>
  <c r="AF140" i="82"/>
  <c r="AF197" i="82"/>
  <c r="AE172" i="82"/>
  <c r="AD156" i="82"/>
  <c r="AE140" i="82"/>
  <c r="AE197" i="82"/>
  <c r="AF189" i="82"/>
  <c r="AD172" i="82"/>
  <c r="AD140" i="82"/>
  <c r="AD197" i="82"/>
  <c r="AE189" i="82"/>
  <c r="AD189" i="82"/>
  <c r="AF164" i="82"/>
  <c r="AD111" i="82"/>
  <c r="AD11" i="82"/>
  <c r="AD42" i="82"/>
  <c r="AD81" i="82"/>
  <c r="AF111" i="82"/>
  <c r="AD173" i="82"/>
  <c r="AI176" i="82"/>
  <c r="AF143" i="82"/>
  <c r="S159" i="82"/>
  <c r="S190" i="82"/>
  <c r="AF181" i="82"/>
  <c r="AF159" i="82"/>
  <c r="AF190" i="82"/>
  <c r="AE190" i="82"/>
  <c r="AE181" i="82"/>
  <c r="AE143" i="82"/>
  <c r="AD181" i="82"/>
  <c r="AD143" i="82"/>
  <c r="AF166" i="82"/>
  <c r="AE122" i="82"/>
  <c r="AF198" i="82"/>
  <c r="AE166" i="82"/>
  <c r="AE129" i="82"/>
  <c r="AD122" i="82"/>
  <c r="S92" i="82"/>
  <c r="AE198" i="82"/>
  <c r="AF173" i="82"/>
  <c r="S173" i="82"/>
  <c r="AD166" i="82"/>
  <c r="AF137" i="82"/>
  <c r="AD129" i="82"/>
  <c r="AE114" i="82"/>
  <c r="AD198" i="82"/>
  <c r="AE137" i="82"/>
  <c r="S183" i="82"/>
  <c r="AD153" i="82"/>
  <c r="AF129" i="82"/>
  <c r="AF122" i="82"/>
  <c r="AF175" i="82"/>
  <c r="S175" i="82"/>
  <c r="AF114" i="82"/>
  <c r="AF192" i="82"/>
  <c r="S192" i="82"/>
  <c r="AE175" i="82"/>
  <c r="S131" i="82"/>
  <c r="AE192" i="82"/>
  <c r="S168" i="82"/>
  <c r="AD114" i="82"/>
  <c r="AE153" i="82"/>
  <c r="S108" i="82"/>
  <c r="S191" i="82"/>
  <c r="AD182" i="82"/>
  <c r="AF191" i="82"/>
  <c r="AD72" i="82"/>
  <c r="AE193" i="82"/>
  <c r="AF154" i="82"/>
  <c r="AI166" i="82"/>
  <c r="AE161" i="82"/>
  <c r="AF131" i="82"/>
  <c r="AD99" i="82"/>
  <c r="AI183" i="82"/>
  <c r="AE123" i="82"/>
  <c r="AI154" i="82"/>
  <c r="Q162" i="82"/>
  <c r="AI162" i="82" s="1"/>
  <c r="AF146" i="82"/>
  <c r="S146" i="82"/>
  <c r="AD139" i="82"/>
  <c r="AD132" i="82"/>
  <c r="AE125" i="82"/>
  <c r="AD109" i="82"/>
  <c r="AD87" i="82"/>
  <c r="Q184" i="82"/>
  <c r="AH184" i="82" s="1"/>
  <c r="AF193" i="82"/>
  <c r="S193" i="82"/>
  <c r="Q182" i="82"/>
  <c r="AH182" i="82" s="1"/>
  <c r="AF161" i="82"/>
  <c r="S161" i="82"/>
  <c r="AD125" i="82"/>
  <c r="AD123" i="82"/>
  <c r="Q116" i="82"/>
  <c r="AI116" i="82" s="1"/>
  <c r="AD54" i="82"/>
  <c r="AF160" i="82"/>
  <c r="AE154" i="82"/>
  <c r="AE152" i="82"/>
  <c r="AF145" i="82"/>
  <c r="S145" i="82"/>
  <c r="AE131" i="82"/>
  <c r="AF124" i="82"/>
  <c r="S124" i="82"/>
  <c r="AF115" i="82"/>
  <c r="AF101" i="82"/>
  <c r="S101" i="82"/>
  <c r="AE63" i="82"/>
  <c r="S46" i="82"/>
  <c r="AF176" i="82"/>
  <c r="S176" i="82"/>
  <c r="AF174" i="82"/>
  <c r="AE160" i="82"/>
  <c r="AD152" i="82"/>
  <c r="AE145" i="82"/>
  <c r="AE124" i="82"/>
  <c r="AE115" i="82"/>
  <c r="AD107" i="82"/>
  <c r="Q104" i="82"/>
  <c r="AH104" i="82" s="1"/>
  <c r="AE101" i="82"/>
  <c r="S100" i="82"/>
  <c r="S184" i="82"/>
  <c r="AE176" i="82"/>
  <c r="AE174" i="82"/>
  <c r="S169" i="82"/>
  <c r="AF167" i="82"/>
  <c r="AI155" i="82"/>
  <c r="Q150" i="82"/>
  <c r="AI150" i="82" s="1"/>
  <c r="AI132" i="82"/>
  <c r="AF117" i="82"/>
  <c r="S117" i="82"/>
  <c r="AD115" i="82"/>
  <c r="AF182" i="82"/>
  <c r="S182" i="82"/>
  <c r="AD174" i="82"/>
  <c r="AE167" i="82"/>
  <c r="AI153" i="82"/>
  <c r="AI149" i="82"/>
  <c r="AF144" i="82"/>
  <c r="AF139" i="82"/>
  <c r="S139" i="82"/>
  <c r="AF132" i="82"/>
  <c r="S132" i="82"/>
  <c r="AE117" i="82"/>
  <c r="AF109" i="82"/>
  <c r="S109" i="82"/>
  <c r="AI177" i="82"/>
  <c r="AD167" i="82"/>
  <c r="AF153" i="82"/>
  <c r="AE144" i="82"/>
  <c r="AF125" i="82"/>
  <c r="AF152" i="82"/>
  <c r="AF138" i="82"/>
  <c r="AE138" i="82"/>
  <c r="S138" i="82"/>
  <c r="AF130" i="82"/>
  <c r="AE130" i="82"/>
  <c r="S130" i="82"/>
  <c r="Q128" i="82"/>
  <c r="AH128" i="82" s="1"/>
  <c r="AF121" i="82"/>
  <c r="AE121" i="82"/>
  <c r="AD121" i="82"/>
  <c r="AD118" i="82"/>
  <c r="AF118" i="82"/>
  <c r="S116" i="82"/>
  <c r="AE91" i="82"/>
  <c r="S90" i="82"/>
  <c r="AD91" i="82"/>
  <c r="AD5" i="82"/>
  <c r="AI98" i="82"/>
  <c r="S84" i="82"/>
  <c r="S77" i="82"/>
  <c r="AD39" i="82"/>
  <c r="S86" i="82"/>
  <c r="AE66" i="82"/>
  <c r="AD94" i="82"/>
  <c r="AD55" i="82"/>
  <c r="AD28" i="82"/>
  <c r="S50" i="82"/>
  <c r="AD106" i="82"/>
  <c r="AF81" i="82"/>
  <c r="AD12" i="82"/>
  <c r="AE81" i="82"/>
  <c r="S15" i="82"/>
  <c r="AD68" i="82"/>
  <c r="AD83" i="82"/>
  <c r="AE60" i="82"/>
  <c r="AE46" i="82"/>
  <c r="S70" i="82"/>
  <c r="AD52" i="82"/>
  <c r="S8" i="82"/>
  <c r="AK15" i="111" s="1"/>
  <c r="AD85" i="82"/>
  <c r="AF44" i="82"/>
  <c r="AE8" i="82"/>
  <c r="S23" i="82"/>
  <c r="AE23" i="82"/>
  <c r="AF99" i="82"/>
  <c r="AF23" i="82"/>
  <c r="S31" i="82"/>
  <c r="AE49" i="82"/>
  <c r="AD7" i="82"/>
  <c r="AD82" i="82"/>
  <c r="AF49" i="82"/>
  <c r="S49" i="82"/>
  <c r="AD25" i="82"/>
  <c r="AF60" i="82"/>
  <c r="AE92" i="82"/>
  <c r="AD60" i="82"/>
  <c r="AE44" i="82"/>
  <c r="AE33" i="82"/>
  <c r="AF92" i="82"/>
  <c r="AD44" i="82"/>
  <c r="AF107" i="82"/>
  <c r="AE99" i="82"/>
  <c r="AE107" i="82"/>
  <c r="AI100" i="82"/>
  <c r="AF94" i="82"/>
  <c r="AF106" i="82"/>
  <c r="AF100" i="82"/>
  <c r="AE94" i="82"/>
  <c r="AF84" i="82"/>
  <c r="AF108" i="82"/>
  <c r="AE106" i="82"/>
  <c r="AE100" i="82"/>
  <c r="AE84" i="82"/>
  <c r="AE45" i="82"/>
  <c r="AF34" i="82"/>
  <c r="AE108" i="82"/>
  <c r="AF105" i="82"/>
  <c r="AE105" i="82"/>
  <c r="AD105" i="82"/>
  <c r="AI101" i="82"/>
  <c r="AF98" i="82"/>
  <c r="AE98" i="82"/>
  <c r="AD98" i="82"/>
  <c r="O3" i="87"/>
  <c r="E21" i="66" s="1"/>
  <c r="AE95" i="82"/>
  <c r="AD95" i="82"/>
  <c r="AF95" i="82"/>
  <c r="AF93" i="82"/>
  <c r="AE93" i="82"/>
  <c r="AD93" i="82"/>
  <c r="BB5" i="85"/>
  <c r="AE86" i="82"/>
  <c r="AI84" i="82"/>
  <c r="Q76" i="82"/>
  <c r="AI76" i="82" s="1"/>
  <c r="Q82" i="82"/>
  <c r="AH82" i="82" s="1"/>
  <c r="AI75" i="82"/>
  <c r="AD45" i="82"/>
  <c r="AF85" i="82"/>
  <c r="AF46" i="82"/>
  <c r="AE34" i="82"/>
  <c r="AF90" i="82"/>
  <c r="AF87" i="82"/>
  <c r="AE85" i="82"/>
  <c r="AD69" i="82"/>
  <c r="AE90" i="82"/>
  <c r="AE87" i="82"/>
  <c r="AF86" i="82"/>
  <c r="AI83" i="82"/>
  <c r="AF65" i="82"/>
  <c r="AD26" i="82"/>
  <c r="AF83" i="82"/>
  <c r="AF67" i="82"/>
  <c r="AD53" i="82"/>
  <c r="AF33" i="82"/>
  <c r="AE83" i="82"/>
  <c r="AF72" i="82"/>
  <c r="AF45" i="82"/>
  <c r="AE55" i="82"/>
  <c r="AF82" i="82"/>
  <c r="AE82" i="82"/>
  <c r="AF38" i="82"/>
  <c r="AE41" i="82"/>
  <c r="AE40" i="82"/>
  <c r="AE38" i="82"/>
  <c r="AF24" i="82"/>
  <c r="AE67" i="82"/>
  <c r="AD38" i="82"/>
  <c r="AD24" i="82"/>
  <c r="AF7" i="82"/>
  <c r="AE70" i="82"/>
  <c r="AD67" i="82"/>
  <c r="AF59" i="82"/>
  <c r="AD43" i="82"/>
  <c r="AF4" i="82"/>
  <c r="Z9" i="60" s="1"/>
  <c r="S4" i="82"/>
  <c r="AK11" i="111" s="1"/>
  <c r="AE59" i="82"/>
  <c r="AD51" i="82"/>
  <c r="AE42" i="82"/>
  <c r="AE4" i="82"/>
  <c r="N3" i="87" s="1"/>
  <c r="E20" i="66" s="1"/>
  <c r="AE6" i="82"/>
  <c r="AE73" i="82"/>
  <c r="AD59" i="82"/>
  <c r="AF50" i="82"/>
  <c r="AE27" i="82"/>
  <c r="AF69" i="82"/>
  <c r="Q68" i="82"/>
  <c r="AI68" i="82" s="1"/>
  <c r="AF51" i="82"/>
  <c r="AE43" i="82"/>
  <c r="AE28" i="82"/>
  <c r="AF25" i="82"/>
  <c r="AD6" i="82"/>
  <c r="AF74" i="82"/>
  <c r="AF53" i="82"/>
  <c r="AE51" i="82"/>
  <c r="AE25" i="82"/>
  <c r="AF12" i="82"/>
  <c r="AF5" i="82"/>
  <c r="AE74" i="82"/>
  <c r="Q73" i="82"/>
  <c r="AI73" i="82" s="1"/>
  <c r="AF55" i="82"/>
  <c r="AE53" i="82"/>
  <c r="Q51" i="82"/>
  <c r="AH51" i="82" s="1"/>
  <c r="AF42" i="82"/>
  <c r="AF40" i="82"/>
  <c r="AF27" i="82"/>
  <c r="AF17" i="82"/>
  <c r="AE12" i="82"/>
  <c r="AF8" i="82"/>
  <c r="AH67" i="82"/>
  <c r="AI67" i="82"/>
  <c r="Q30" i="82"/>
  <c r="AH30" i="82" s="1"/>
  <c r="AE72" i="82"/>
  <c r="AE69" i="82"/>
  <c r="AF62" i="82"/>
  <c r="AE50" i="82"/>
  <c r="AF29" i="82"/>
  <c r="AE24" i="82"/>
  <c r="AF11" i="82"/>
  <c r="Q69" i="82"/>
  <c r="AH69" i="82" s="1"/>
  <c r="AF54" i="82"/>
  <c r="AF52" i="82"/>
  <c r="AF39" i="82"/>
  <c r="AE29" i="82"/>
  <c r="AF26" i="82"/>
  <c r="AE11" i="82"/>
  <c r="AE7" i="82"/>
  <c r="AE5" i="82"/>
  <c r="AH71" i="82"/>
  <c r="AI71" i="82"/>
  <c r="AF68" i="82"/>
  <c r="S56" i="82"/>
  <c r="AE54" i="82"/>
  <c r="AE52" i="82"/>
  <c r="AF41" i="82"/>
  <c r="AE39" i="82"/>
  <c r="AD29" i="82"/>
  <c r="AE26" i="82"/>
  <c r="AF6" i="82"/>
  <c r="S6" i="82"/>
  <c r="AK16" i="111" s="1"/>
  <c r="AF73" i="82"/>
  <c r="AF70" i="82"/>
  <c r="AE68" i="82"/>
  <c r="Q52" i="82"/>
  <c r="AI52" i="82" s="1"/>
  <c r="AI49" i="82"/>
  <c r="AF43" i="82"/>
  <c r="Q39" i="82"/>
  <c r="AH39" i="82" s="1"/>
  <c r="AF28" i="82"/>
  <c r="AI15" i="82"/>
  <c r="AF71" i="82"/>
  <c r="AE71" i="82"/>
  <c r="AD71" i="82"/>
  <c r="AF63" i="82"/>
  <c r="AD63" i="82"/>
  <c r="AE62" i="82"/>
  <c r="S62" i="82"/>
  <c r="AF61" i="82"/>
  <c r="AE61" i="82"/>
  <c r="AD61" i="82"/>
  <c r="AI50" i="82"/>
  <c r="AG35" i="85"/>
  <c r="BP5" i="85" s="1"/>
  <c r="AI32" i="82"/>
  <c r="AI31" i="82"/>
  <c r="S30" i="82"/>
  <c r="AI29" i="82"/>
  <c r="AI28" i="82"/>
  <c r="AI20" i="82"/>
  <c r="AE17" i="82"/>
  <c r="AD17" i="82"/>
  <c r="AH16" i="82"/>
  <c r="BC5" i="85"/>
  <c r="AI12" i="82"/>
  <c r="BF5" i="352"/>
  <c r="C200" i="82"/>
  <c r="Q200" i="82" s="1"/>
  <c r="C197" i="82"/>
  <c r="Q197" i="82" s="1"/>
  <c r="C144" i="82"/>
  <c r="Q144" i="82" s="1"/>
  <c r="C139" i="82"/>
  <c r="Q139" i="82" s="1"/>
  <c r="C89" i="82"/>
  <c r="Q89" i="82" s="1"/>
  <c r="AH89" i="82" s="1"/>
  <c r="C137" i="82"/>
  <c r="Q137" i="82" s="1"/>
  <c r="AH137" i="82" s="1"/>
  <c r="C94" i="82"/>
  <c r="C85" i="82"/>
  <c r="Q85" i="82" s="1"/>
  <c r="C207" i="82"/>
  <c r="Q207" i="82" s="1"/>
  <c r="C204" i="82"/>
  <c r="Q204" i="82" s="1"/>
  <c r="C201" i="82"/>
  <c r="Q201" i="82" s="1"/>
  <c r="C198" i="82"/>
  <c r="Q198" i="82" s="1"/>
  <c r="AH198" i="82" s="1"/>
  <c r="C195" i="82"/>
  <c r="Q195" i="82" s="1"/>
  <c r="C140" i="82"/>
  <c r="Q140" i="82" s="1"/>
  <c r="AH140" i="82" s="1"/>
  <c r="C87" i="82"/>
  <c r="Q87" i="82" s="1"/>
  <c r="AH87" i="82" s="1"/>
  <c r="C145" i="82"/>
  <c r="Q145" i="82" s="1"/>
  <c r="C142" i="82"/>
  <c r="Q142" i="82" s="1"/>
  <c r="AH142" i="82" s="1"/>
  <c r="C90" i="82"/>
  <c r="Q90" i="82" s="1"/>
  <c r="AH90" i="82" s="1"/>
  <c r="C202" i="82"/>
  <c r="Q202" i="82" s="1"/>
  <c r="C135" i="82"/>
  <c r="C92" i="82"/>
  <c r="C86" i="82"/>
  <c r="C208" i="82"/>
  <c r="Q208" i="82" s="1"/>
  <c r="C205" i="82"/>
  <c r="Q205" i="82" s="1"/>
  <c r="C199" i="82"/>
  <c r="Q199" i="82" s="1"/>
  <c r="C196" i="82"/>
  <c r="Q196" i="82" s="1"/>
  <c r="AH196" i="82" s="1"/>
  <c r="C146" i="82"/>
  <c r="Q146" i="82" s="1"/>
  <c r="C143" i="82"/>
  <c r="Q143" i="82" s="1"/>
  <c r="AH143" i="82" s="1"/>
  <c r="C141" i="82"/>
  <c r="Q141" i="82" s="1"/>
  <c r="AH141" i="82" s="1"/>
  <c r="C91" i="82"/>
  <c r="Q91" i="82" s="1"/>
  <c r="C88" i="82"/>
  <c r="Q88" i="82" s="1"/>
  <c r="C138" i="82"/>
  <c r="Q138" i="82" s="1"/>
  <c r="C93" i="82"/>
  <c r="Q93" i="82" s="1"/>
  <c r="AH93" i="82" s="1"/>
  <c r="C206" i="82"/>
  <c r="Q206" i="82" s="1"/>
  <c r="C203" i="82"/>
  <c r="Q203" i="82" s="1"/>
  <c r="C194" i="82"/>
  <c r="Q194" i="82" s="1"/>
  <c r="C136" i="82"/>
  <c r="AB229" i="60"/>
  <c r="AB149" i="60"/>
  <c r="AI35" i="85"/>
  <c r="BR5" i="85" s="1"/>
  <c r="AF10" i="82"/>
  <c r="AE10" i="82"/>
  <c r="AD10" i="82"/>
  <c r="BB5" i="117"/>
  <c r="AG33" i="85"/>
  <c r="BG5" i="85"/>
  <c r="AH35" i="85"/>
  <c r="BQ5" i="85" s="1"/>
  <c r="AE35" i="119"/>
  <c r="BO5" i="119" s="1"/>
  <c r="AC33" i="85"/>
  <c r="AE35" i="85"/>
  <c r="BO5" i="85" s="1"/>
  <c r="BD5" i="85"/>
  <c r="BG5" i="119"/>
  <c r="AH5" i="82"/>
  <c r="A1645" i="66"/>
  <c r="A1704" i="66"/>
  <c r="X1645" i="66"/>
  <c r="X1663" i="66"/>
  <c r="AI35" i="119"/>
  <c r="BR5" i="119" s="1"/>
  <c r="M7" i="47"/>
  <c r="BI977" i="82"/>
  <c r="AD35" i="111"/>
  <c r="BN5" i="111" s="1"/>
  <c r="AG36" i="357"/>
  <c r="BU5" i="357" s="1"/>
  <c r="BC5" i="120"/>
  <c r="M11" i="47"/>
  <c r="BF5" i="118"/>
  <c r="AI35" i="112"/>
  <c r="BR5" i="112" s="1"/>
  <c r="AG36" i="362"/>
  <c r="BU5" i="362" s="1"/>
  <c r="BJ977" i="82"/>
  <c r="AI35" i="111"/>
  <c r="BR5" i="111" s="1"/>
  <c r="BB5" i="118"/>
  <c r="Q4" i="82"/>
  <c r="M3" i="87" s="1"/>
  <c r="E19" i="66" s="1"/>
  <c r="AC33" i="120"/>
  <c r="BF5" i="117"/>
  <c r="AC33" i="117"/>
  <c r="AI35" i="120"/>
  <c r="BR5" i="120" s="1"/>
  <c r="BG5" i="114"/>
  <c r="AD35" i="114"/>
  <c r="BN5" i="114" s="1"/>
  <c r="AC35" i="120"/>
  <c r="BM5" i="120" s="1"/>
  <c r="BB5" i="115"/>
  <c r="BO5" i="364"/>
  <c r="AC36" i="364"/>
  <c r="BT5" i="364" s="1"/>
  <c r="AE35" i="113"/>
  <c r="BO5" i="113" s="1"/>
  <c r="BG5" i="116"/>
  <c r="BB5" i="114"/>
  <c r="BB5" i="352"/>
  <c r="AG35" i="113"/>
  <c r="BP5" i="113" s="1"/>
  <c r="BH5" i="111"/>
  <c r="BN5" i="365"/>
  <c r="AC36" i="365"/>
  <c r="BT5" i="365" s="1"/>
  <c r="BR5" i="355"/>
  <c r="AG36" i="355"/>
  <c r="BU5" i="355" s="1"/>
  <c r="AG36" i="361"/>
  <c r="BU5" i="361" s="1"/>
  <c r="AC36" i="354"/>
  <c r="BT5" i="354" s="1"/>
  <c r="AS15" i="363"/>
  <c r="AG36" i="364"/>
  <c r="BU5" i="364" s="1"/>
  <c r="AS16" i="362"/>
  <c r="BR5" i="359"/>
  <c r="AG36" i="359"/>
  <c r="BU5" i="359" s="1"/>
  <c r="AC36" i="363"/>
  <c r="BT5" i="363" s="1"/>
  <c r="BM5" i="363"/>
  <c r="AS14" i="364"/>
  <c r="AG36" i="363"/>
  <c r="BU5" i="363" s="1"/>
  <c r="BP5" i="363"/>
  <c r="BR5" i="354"/>
  <c r="AG36" i="354"/>
  <c r="BU5" i="354" s="1"/>
  <c r="AG36" i="365"/>
  <c r="BU5" i="365" s="1"/>
  <c r="BP5" i="365"/>
  <c r="BM5" i="362"/>
  <c r="AC36" i="362"/>
  <c r="BT5" i="362" s="1"/>
  <c r="AC36" i="360"/>
  <c r="BT5" i="360" s="1"/>
  <c r="BM5" i="360"/>
  <c r="AC36" i="356"/>
  <c r="BT5" i="356" s="1"/>
  <c r="BO5" i="356"/>
  <c r="AG36" i="358"/>
  <c r="BU5" i="358" s="1"/>
  <c r="BP5" i="358"/>
  <c r="AS18" i="359"/>
  <c r="AS14" i="355"/>
  <c r="AS16" i="361"/>
  <c r="AG36" i="356"/>
  <c r="BU5" i="356" s="1"/>
  <c r="AS14" i="353"/>
  <c r="AC36" i="355"/>
  <c r="BT5" i="355" s="1"/>
  <c r="BM5" i="355"/>
  <c r="AS16" i="354"/>
  <c r="AC36" i="357"/>
  <c r="BT5" i="357" s="1"/>
  <c r="AG36" i="353"/>
  <c r="BU5" i="353" s="1"/>
  <c r="BP5" i="353"/>
  <c r="BN5" i="361"/>
  <c r="AC36" i="361"/>
  <c r="BT5" i="361" s="1"/>
  <c r="AS20" i="358"/>
  <c r="AG36" i="360"/>
  <c r="BU5" i="360" s="1"/>
  <c r="BP5" i="360"/>
  <c r="AC36" i="358"/>
  <c r="BT5" i="358" s="1"/>
  <c r="AS15" i="357"/>
  <c r="AC36" i="353"/>
  <c r="BT5" i="353" s="1"/>
  <c r="AC36" i="359"/>
  <c r="BT5" i="359" s="1"/>
  <c r="BM5" i="359"/>
  <c r="AS15" i="356"/>
  <c r="C10" i="56"/>
  <c r="L10" i="56"/>
  <c r="V10" i="56" s="1"/>
  <c r="BC5" i="113"/>
  <c r="AD35" i="113"/>
  <c r="BN5" i="113" s="1"/>
  <c r="AS13" i="116"/>
  <c r="Q43" i="82"/>
  <c r="AH43" i="82" s="1"/>
  <c r="U17" i="111"/>
  <c r="Z16" i="111"/>
  <c r="AA17" i="111"/>
  <c r="R16" i="111"/>
  <c r="AA16" i="111"/>
  <c r="Y17" i="111"/>
  <c r="Y16" i="111"/>
  <c r="AI16" i="111"/>
  <c r="L17" i="111"/>
  <c r="K17" i="111" s="1"/>
  <c r="AJ16" i="111"/>
  <c r="AF17" i="111"/>
  <c r="AC17" i="111"/>
  <c r="AC16" i="111"/>
  <c r="R17" i="111"/>
  <c r="W16" i="111"/>
  <c r="AH17" i="111"/>
  <c r="AD16" i="111"/>
  <c r="AE17" i="111"/>
  <c r="N17" i="111"/>
  <c r="AB17" i="111"/>
  <c r="N16" i="111"/>
  <c r="W17" i="111"/>
  <c r="AE16" i="111"/>
  <c r="AF16" i="111"/>
  <c r="AG16" i="111"/>
  <c r="P17" i="111"/>
  <c r="AQ17" i="111" s="1"/>
  <c r="AH16" i="111"/>
  <c r="AD17" i="111"/>
  <c r="AK17" i="111"/>
  <c r="AJ17" i="111"/>
  <c r="P16" i="111"/>
  <c r="AQ16" i="111" s="1"/>
  <c r="L16" i="111"/>
  <c r="K16" i="111" s="1"/>
  <c r="U16" i="111"/>
  <c r="AI17" i="111"/>
  <c r="AG17" i="111"/>
  <c r="AB16" i="111"/>
  <c r="Z17" i="111"/>
  <c r="AJ13" i="113"/>
  <c r="Y22" i="114"/>
  <c r="AG35" i="114"/>
  <c r="BP5" i="114" s="1"/>
  <c r="BF5" i="114"/>
  <c r="AC35" i="116"/>
  <c r="BM5" i="116" s="1"/>
  <c r="BB5" i="116"/>
  <c r="F3" i="88"/>
  <c r="I6" i="65" s="1"/>
  <c r="N3" i="88"/>
  <c r="B3" i="88"/>
  <c r="E5" i="65" s="1"/>
  <c r="O3" i="88"/>
  <c r="F8" i="65" s="1"/>
  <c r="AS16" i="352"/>
  <c r="BG5" i="112"/>
  <c r="AH35" i="112"/>
  <c r="BQ5" i="112" s="1"/>
  <c r="AK12" i="112"/>
  <c r="BF5" i="120"/>
  <c r="AG33" i="120"/>
  <c r="AG35" i="120"/>
  <c r="BP5" i="120" s="1"/>
  <c r="BH5" i="352"/>
  <c r="AI35" i="352"/>
  <c r="BR5" i="352" s="1"/>
  <c r="AG35" i="119"/>
  <c r="BF5" i="119"/>
  <c r="AG33" i="119"/>
  <c r="I9" i="61"/>
  <c r="AI35" i="118"/>
  <c r="BR5" i="118" s="1"/>
  <c r="BF5" i="115"/>
  <c r="AE35" i="117"/>
  <c r="BO5" i="117" s="1"/>
  <c r="AD35" i="116"/>
  <c r="BN5" i="116" s="1"/>
  <c r="AH35" i="111"/>
  <c r="BQ5" i="111" s="1"/>
  <c r="AE35" i="352"/>
  <c r="BO5" i="352" s="1"/>
  <c r="AC35" i="112"/>
  <c r="BM5" i="112" s="1"/>
  <c r="BB5" i="119"/>
  <c r="BE5" i="114"/>
  <c r="AC33" i="114"/>
  <c r="BP5" i="117"/>
  <c r="AH35" i="120"/>
  <c r="BQ5" i="120" s="1"/>
  <c r="BG5" i="120"/>
  <c r="BI5" i="117"/>
  <c r="AI35" i="117"/>
  <c r="BR5" i="117" s="1"/>
  <c r="BB5" i="113"/>
  <c r="AC35" i="113"/>
  <c r="BC5" i="119"/>
  <c r="AC33" i="119"/>
  <c r="AD35" i="118"/>
  <c r="BN5" i="118" s="1"/>
  <c r="BC5" i="118"/>
  <c r="D3" i="88"/>
  <c r="D6" i="65" s="1"/>
  <c r="AH35" i="113"/>
  <c r="B11" i="56"/>
  <c r="F11" i="56" s="1"/>
  <c r="AE35" i="115"/>
  <c r="BO5" i="115" s="1"/>
  <c r="N10" i="56"/>
  <c r="I10" i="56"/>
  <c r="T10" i="56" s="1"/>
  <c r="AI35" i="116"/>
  <c r="BR5" i="116" s="1"/>
  <c r="BG5" i="115"/>
  <c r="AH35" i="117"/>
  <c r="BQ5" i="117" s="1"/>
  <c r="AE35" i="120"/>
  <c r="BO5" i="120" s="1"/>
  <c r="M10" i="56"/>
  <c r="W10" i="56" s="1"/>
  <c r="BK977" i="82"/>
  <c r="BC5" i="352"/>
  <c r="AD35" i="352"/>
  <c r="AC33" i="352"/>
  <c r="AH6" i="82"/>
  <c r="AI12" i="111"/>
  <c r="BD5" i="111"/>
  <c r="AE35" i="111"/>
  <c r="BO5" i="111" s="1"/>
  <c r="AG35" i="112"/>
  <c r="BP5" i="112" s="1"/>
  <c r="BF5" i="112"/>
  <c r="BD5" i="352"/>
  <c r="AC33" i="112"/>
  <c r="AE35" i="112"/>
  <c r="BO5" i="112" s="1"/>
  <c r="BM5" i="85"/>
  <c r="AB13" i="60"/>
  <c r="H10" i="56"/>
  <c r="S10" i="56" s="1"/>
  <c r="E10" i="56"/>
  <c r="H11" i="56"/>
  <c r="S11" i="56" s="1"/>
  <c r="D11" i="56"/>
  <c r="O10" i="56"/>
  <c r="K10" i="56"/>
  <c r="U10" i="56" s="1"/>
  <c r="G10" i="56"/>
  <c r="D10" i="56"/>
  <c r="P10" i="56" s="1"/>
  <c r="F10" i="56"/>
  <c r="Z95" i="65"/>
  <c r="S9" i="61"/>
  <c r="J9" i="61"/>
  <c r="B4" i="86"/>
  <c r="G4" i="88" s="1"/>
  <c r="L7" i="65" s="1"/>
  <c r="X9" i="61"/>
  <c r="P9" i="61"/>
  <c r="A5" i="86"/>
  <c r="G9" i="61"/>
  <c r="R9" i="61"/>
  <c r="Q9" i="61"/>
  <c r="Z39" i="65"/>
  <c r="N9" i="61"/>
  <c r="H9" i="61"/>
  <c r="AA10" i="61"/>
  <c r="C9" i="61"/>
  <c r="E9" i="61"/>
  <c r="BP5" i="118"/>
  <c r="BM5" i="115"/>
  <c r="J3" i="88"/>
  <c r="K3" i="88" s="1"/>
  <c r="D8" i="65" s="1"/>
  <c r="L3" i="88"/>
  <c r="BH977" i="82"/>
  <c r="G3" i="88"/>
  <c r="D7" i="65" s="1"/>
  <c r="AE35" i="118"/>
  <c r="AC33" i="118"/>
  <c r="BE5" i="118"/>
  <c r="AG33" i="114"/>
  <c r="AI35" i="114"/>
  <c r="BR5" i="114" s="1"/>
  <c r="BI5" i="114"/>
  <c r="BQ5" i="115"/>
  <c r="AE35" i="116"/>
  <c r="AC33" i="116"/>
  <c r="BD5" i="116"/>
  <c r="BM5" i="118"/>
  <c r="AI35" i="115"/>
  <c r="AG36" i="115" s="1"/>
  <c r="BU5" i="115" s="1"/>
  <c r="BH5" i="115"/>
  <c r="BM5" i="117"/>
  <c r="BC5" i="117"/>
  <c r="AD35" i="117"/>
  <c r="AI35" i="113"/>
  <c r="BH5" i="113"/>
  <c r="AG33" i="113"/>
  <c r="BD5" i="113"/>
  <c r="AC33" i="113"/>
  <c r="AG33" i="115"/>
  <c r="AG33" i="118"/>
  <c r="AE35" i="114"/>
  <c r="BC5" i="115"/>
  <c r="AG33" i="117"/>
  <c r="AG33" i="116"/>
  <c r="BG5" i="118"/>
  <c r="AC33" i="115"/>
  <c r="BF5" i="116"/>
  <c r="AD35" i="119"/>
  <c r="BE5" i="120"/>
  <c r="Q60" i="82"/>
  <c r="AH60" i="82" s="1"/>
  <c r="AD12" i="112"/>
  <c r="AC12" i="112"/>
  <c r="A351" i="66"/>
  <c r="AH26" i="82"/>
  <c r="Y11" i="112"/>
  <c r="AE11" i="112"/>
  <c r="Z11" i="112"/>
  <c r="AB11" i="112"/>
  <c r="P11" i="112"/>
  <c r="AQ11" i="112" s="1"/>
  <c r="AA11" i="112"/>
  <c r="R11" i="112"/>
  <c r="AF11" i="112"/>
  <c r="AH11" i="112"/>
  <c r="AJ11" i="112"/>
  <c r="W11" i="112"/>
  <c r="U11" i="112"/>
  <c r="AI11" i="112"/>
  <c r="AC11" i="112"/>
  <c r="AD11" i="112"/>
  <c r="L11" i="112"/>
  <c r="K11" i="112" s="1"/>
  <c r="AG11" i="112"/>
  <c r="N11" i="112"/>
  <c r="AA11" i="111"/>
  <c r="Y15" i="111"/>
  <c r="R11" i="111"/>
  <c r="AK11" i="112"/>
  <c r="AJ15" i="111"/>
  <c r="L13" i="111"/>
  <c r="K13" i="111" s="1"/>
  <c r="AC35" i="111"/>
  <c r="AC33" i="111"/>
  <c r="BB5" i="111"/>
  <c r="AH15" i="111"/>
  <c r="R15" i="111"/>
  <c r="BP5" i="111"/>
  <c r="A333" i="66"/>
  <c r="L12" i="112"/>
  <c r="K12" i="112" s="1"/>
  <c r="P11" i="111"/>
  <c r="AQ11" i="111" s="1"/>
  <c r="R12" i="112"/>
  <c r="X597" i="66"/>
  <c r="AG33" i="352"/>
  <c r="BG5" i="352"/>
  <c r="N12" i="112"/>
  <c r="AF12" i="112"/>
  <c r="AG12" i="112"/>
  <c r="AS13" i="112"/>
  <c r="AJ12" i="112"/>
  <c r="AI12" i="112"/>
  <c r="AA12" i="112"/>
  <c r="AB12" i="112"/>
  <c r="P12" i="112"/>
  <c r="AQ12" i="112" s="1"/>
  <c r="U12" i="112"/>
  <c r="AH12" i="112"/>
  <c r="AE12" i="112"/>
  <c r="W12" i="112"/>
  <c r="Y12" i="112"/>
  <c r="Z12" i="112"/>
  <c r="BF5" i="111"/>
  <c r="AG33" i="111"/>
  <c r="X333" i="66"/>
  <c r="AA15" i="111"/>
  <c r="AI11" i="111"/>
  <c r="N11" i="111"/>
  <c r="AH13" i="111"/>
  <c r="AD15" i="111"/>
  <c r="AC14" i="111"/>
  <c r="AF11" i="111"/>
  <c r="AH11" i="111"/>
  <c r="Y13" i="111"/>
  <c r="AC11" i="111"/>
  <c r="U15" i="111"/>
  <c r="AG15" i="111"/>
  <c r="P12" i="111"/>
  <c r="AQ12" i="111" s="1"/>
  <c r="AI15" i="111"/>
  <c r="AB11" i="111"/>
  <c r="P15" i="111"/>
  <c r="AQ15" i="111" s="1"/>
  <c r="AD11" i="111"/>
  <c r="AA13" i="111"/>
  <c r="AD14" i="111"/>
  <c r="Y11" i="111"/>
  <c r="L11" i="111"/>
  <c r="K11" i="111" s="1"/>
  <c r="N15" i="111"/>
  <c r="AE15" i="111"/>
  <c r="W15" i="111"/>
  <c r="U14" i="111"/>
  <c r="W13" i="111"/>
  <c r="AJ11" i="111"/>
  <c r="Z11" i="111"/>
  <c r="L15" i="111"/>
  <c r="K15" i="111" s="1"/>
  <c r="AE11" i="111"/>
  <c r="AF13" i="111"/>
  <c r="AF15" i="111"/>
  <c r="Z13" i="111"/>
  <c r="W11" i="111"/>
  <c r="Z15" i="111"/>
  <c r="AG11" i="111"/>
  <c r="U13" i="111"/>
  <c r="AC15" i="111"/>
  <c r="U11" i="111"/>
  <c r="AB15" i="111"/>
  <c r="BC5" i="112"/>
  <c r="AD35" i="112"/>
  <c r="BN5" i="112" s="1"/>
  <c r="AG33" i="112"/>
  <c r="E11" i="58"/>
  <c r="B12" i="58"/>
  <c r="F6" i="82" l="1"/>
  <c r="F5" i="82"/>
  <c r="F4" i="82"/>
  <c r="F9" i="60" s="1"/>
  <c r="F9" i="82"/>
  <c r="F10" i="82"/>
  <c r="E3" i="86"/>
  <c r="F8" i="61" s="1"/>
  <c r="F8" i="82"/>
  <c r="F7" i="82"/>
  <c r="AH17" i="113"/>
  <c r="AI104" i="82"/>
  <c r="AH116" i="82"/>
  <c r="AH150" i="82"/>
  <c r="AH197" i="82"/>
  <c r="AI197" i="82"/>
  <c r="AH195" i="82"/>
  <c r="AI195" i="82"/>
  <c r="AH194" i="82"/>
  <c r="AI194" i="82"/>
  <c r="Q136" i="82"/>
  <c r="AI136" i="82" s="1"/>
  <c r="Q135" i="82"/>
  <c r="AI135" i="82" s="1"/>
  <c r="AH162" i="82"/>
  <c r="AH146" i="82"/>
  <c r="AI146" i="82"/>
  <c r="AH145" i="82"/>
  <c r="AI145" i="82"/>
  <c r="AH144" i="82"/>
  <c r="AI144" i="82"/>
  <c r="AH139" i="82"/>
  <c r="AI139" i="82"/>
  <c r="AH138" i="82"/>
  <c r="Y21" i="111"/>
  <c r="AH76" i="82"/>
  <c r="AH18" i="111"/>
  <c r="L21" i="111"/>
  <c r="K21" i="111" s="1"/>
  <c r="AI21" i="111"/>
  <c r="AD18" i="111"/>
  <c r="U21" i="111"/>
  <c r="AB18" i="111"/>
  <c r="L18" i="111"/>
  <c r="K18" i="111" s="1"/>
  <c r="P18" i="111"/>
  <c r="AQ18" i="111" s="1"/>
  <c r="AI18" i="111"/>
  <c r="AJ20" i="111"/>
  <c r="W18" i="111"/>
  <c r="Y18" i="111"/>
  <c r="U18" i="111"/>
  <c r="AA21" i="111"/>
  <c r="Z18" i="111"/>
  <c r="AF18" i="111"/>
  <c r="U19" i="111"/>
  <c r="N18" i="111"/>
  <c r="W19" i="111"/>
  <c r="R18" i="111"/>
  <c r="AE18" i="111"/>
  <c r="AC18" i="111"/>
  <c r="AJ18" i="111"/>
  <c r="AK18" i="111"/>
  <c r="AG18" i="111"/>
  <c r="AA18" i="111"/>
  <c r="Y19" i="111"/>
  <c r="R19" i="111"/>
  <c r="AE12" i="111"/>
  <c r="P14" i="111"/>
  <c r="AQ14" i="111" s="1"/>
  <c r="P13" i="111"/>
  <c r="AQ13" i="111" s="1"/>
  <c r="AG14" i="111"/>
  <c r="AD12" i="111"/>
  <c r="AH12" i="111"/>
  <c r="Y14" i="111"/>
  <c r="AI14" i="111"/>
  <c r="AJ13" i="111"/>
  <c r="AA12" i="111"/>
  <c r="W14" i="111"/>
  <c r="Y12" i="111"/>
  <c r="R12" i="111"/>
  <c r="AF14" i="111"/>
  <c r="W12" i="111"/>
  <c r="AD13" i="111"/>
  <c r="AC12" i="111"/>
  <c r="AF12" i="111"/>
  <c r="AB12" i="111"/>
  <c r="U12" i="111"/>
  <c r="AG12" i="111"/>
  <c r="N13" i="111"/>
  <c r="Z14" i="111"/>
  <c r="AK13" i="111"/>
  <c r="AJ12" i="111"/>
  <c r="L12" i="111"/>
  <c r="K12" i="111" s="1"/>
  <c r="AK14" i="111"/>
  <c r="AE14" i="111"/>
  <c r="N12" i="111"/>
  <c r="AI13" i="111"/>
  <c r="L14" i="111"/>
  <c r="K14" i="111" s="1"/>
  <c r="AB14" i="111"/>
  <c r="R13" i="111"/>
  <c r="R14" i="111"/>
  <c r="AD19" i="111"/>
  <c r="AB13" i="111"/>
  <c r="AA14" i="111"/>
  <c r="AG13" i="111"/>
  <c r="AC13" i="111"/>
  <c r="AH14" i="111"/>
  <c r="N14" i="111"/>
  <c r="Z12" i="111"/>
  <c r="AE13" i="111"/>
  <c r="AJ14" i="111"/>
  <c r="AK12" i="111"/>
  <c r="AG21" i="111"/>
  <c r="AE21" i="111"/>
  <c r="AH20" i="111"/>
  <c r="P19" i="111"/>
  <c r="AQ19" i="111" s="1"/>
  <c r="AC19" i="111"/>
  <c r="P21" i="111"/>
  <c r="AQ21" i="111" s="1"/>
  <c r="AD20" i="111"/>
  <c r="R20" i="111"/>
  <c r="AF19" i="111"/>
  <c r="AI20" i="111"/>
  <c r="P20" i="111"/>
  <c r="AQ20" i="111" s="1"/>
  <c r="AG19" i="111"/>
  <c r="AK20" i="111"/>
  <c r="AJ19" i="111"/>
  <c r="AG20" i="111"/>
  <c r="AF21" i="111"/>
  <c r="AD21" i="111"/>
  <c r="Z19" i="111"/>
  <c r="AB20" i="111"/>
  <c r="Y20" i="111"/>
  <c r="AE20" i="111"/>
  <c r="W20" i="111"/>
  <c r="N19" i="111"/>
  <c r="N20" i="111"/>
  <c r="AH21" i="111"/>
  <c r="W21" i="111"/>
  <c r="AE19" i="111"/>
  <c r="R21" i="111"/>
  <c r="AJ21" i="111"/>
  <c r="AF20" i="111"/>
  <c r="AK19" i="111"/>
  <c r="AA20" i="111"/>
  <c r="Z20" i="111"/>
  <c r="U20" i="111"/>
  <c r="AI19" i="111"/>
  <c r="AB21" i="111"/>
  <c r="AH19" i="111"/>
  <c r="N21" i="111"/>
  <c r="L20" i="111"/>
  <c r="K20" i="111" s="1"/>
  <c r="Q92" i="82"/>
  <c r="AH92" i="82" s="1"/>
  <c r="AH85" i="82"/>
  <c r="AI85" i="82"/>
  <c r="AA19" i="111"/>
  <c r="AB19" i="111"/>
  <c r="AC21" i="111"/>
  <c r="AC20" i="111"/>
  <c r="AK21" i="111"/>
  <c r="L19" i="111"/>
  <c r="K19" i="111" s="1"/>
  <c r="Z21" i="111"/>
  <c r="Q94" i="82"/>
  <c r="AI94" i="82" s="1"/>
  <c r="AH91" i="82"/>
  <c r="AH88" i="82"/>
  <c r="AH73" i="82"/>
  <c r="AH68" i="82"/>
  <c r="L27" i="118"/>
  <c r="K27" i="118" s="1"/>
  <c r="AK25" i="85"/>
  <c r="L20" i="113"/>
  <c r="K20" i="113" s="1"/>
  <c r="AE30" i="119"/>
  <c r="AI18" i="113"/>
  <c r="AK16" i="85"/>
  <c r="AJ22" i="117"/>
  <c r="AD24" i="119"/>
  <c r="Y23" i="113"/>
  <c r="AK29" i="117"/>
  <c r="U30" i="117"/>
  <c r="AE29" i="119"/>
  <c r="AK18" i="113"/>
  <c r="P24" i="85"/>
  <c r="AQ24" i="85" s="1"/>
  <c r="AH28" i="113"/>
  <c r="AB24" i="117"/>
  <c r="AB29" i="120"/>
  <c r="W26" i="85"/>
  <c r="U13" i="85"/>
  <c r="AK11" i="85"/>
  <c r="AG36" i="119"/>
  <c r="BU5" i="119" s="1"/>
  <c r="AG36" i="352"/>
  <c r="BU5" i="352" s="1"/>
  <c r="AH27" i="111"/>
  <c r="AC29" i="118"/>
  <c r="L29" i="117"/>
  <c r="K29" i="117" s="1"/>
  <c r="L30" i="85"/>
  <c r="K30" i="85" s="1"/>
  <c r="AG28" i="120"/>
  <c r="W21" i="85"/>
  <c r="N12" i="85"/>
  <c r="L29" i="119"/>
  <c r="K29" i="119" s="1"/>
  <c r="N22" i="85"/>
  <c r="AC25" i="113"/>
  <c r="U24" i="117"/>
  <c r="AK25" i="111"/>
  <c r="Z27" i="111"/>
  <c r="AE14" i="115"/>
  <c r="Z29" i="118"/>
  <c r="AJ27" i="113"/>
  <c r="U15" i="85"/>
  <c r="AF26" i="119"/>
  <c r="N29" i="113"/>
  <c r="AJ25" i="113"/>
  <c r="P28" i="85"/>
  <c r="AQ28" i="85" s="1"/>
  <c r="Y26" i="113"/>
  <c r="AK14" i="85"/>
  <c r="Y23" i="119"/>
  <c r="AH26" i="111"/>
  <c r="N26" i="117"/>
  <c r="AE29" i="120"/>
  <c r="W30" i="111"/>
  <c r="L20" i="85"/>
  <c r="K20" i="85" s="1"/>
  <c r="AH19" i="117"/>
  <c r="AG28" i="111"/>
  <c r="AA25" i="118"/>
  <c r="N26" i="119"/>
  <c r="L27" i="113"/>
  <c r="K27" i="113" s="1"/>
  <c r="U19" i="85"/>
  <c r="L23" i="113"/>
  <c r="K23" i="113" s="1"/>
  <c r="AC30" i="113"/>
  <c r="AG18" i="117"/>
  <c r="P26" i="113"/>
  <c r="AQ26" i="113" s="1"/>
  <c r="N28" i="117"/>
  <c r="AA30" i="111"/>
  <c r="N28" i="111"/>
  <c r="AH26" i="120"/>
  <c r="Y27" i="119"/>
  <c r="AJ28" i="113"/>
  <c r="U22" i="85"/>
  <c r="AA28" i="114"/>
  <c r="AD24" i="113"/>
  <c r="AB30" i="113"/>
  <c r="AF23" i="119"/>
  <c r="AJ27" i="117"/>
  <c r="U29" i="113"/>
  <c r="AK23" i="85"/>
  <c r="AK13" i="85"/>
  <c r="AF28" i="113"/>
  <c r="AJ14" i="117"/>
  <c r="AJ24" i="111"/>
  <c r="R15" i="352"/>
  <c r="AE23" i="119"/>
  <c r="AH29" i="119"/>
  <c r="AC29" i="113"/>
  <c r="N28" i="85"/>
  <c r="AA19" i="113"/>
  <c r="AK26" i="117"/>
  <c r="P16" i="85"/>
  <c r="AQ16" i="85" s="1"/>
  <c r="N24" i="119"/>
  <c r="Z30" i="113"/>
  <c r="AC26" i="120"/>
  <c r="U16" i="85"/>
  <c r="P24" i="118"/>
  <c r="AQ24" i="118" s="1"/>
  <c r="P23" i="119"/>
  <c r="AQ23" i="119" s="1"/>
  <c r="AH29" i="114"/>
  <c r="AI28" i="120"/>
  <c r="Z25" i="113"/>
  <c r="AF30" i="117"/>
  <c r="AK30" i="85"/>
  <c r="AJ19" i="113"/>
  <c r="AA27" i="113"/>
  <c r="R19" i="85"/>
  <c r="P21" i="117"/>
  <c r="AQ21" i="117" s="1"/>
  <c r="P13" i="85"/>
  <c r="AQ13" i="85" s="1"/>
  <c r="N28" i="118"/>
  <c r="N23" i="85"/>
  <c r="AC36" i="114"/>
  <c r="BT5" i="114" s="1"/>
  <c r="AG36" i="85"/>
  <c r="BU5" i="85" s="1"/>
  <c r="AC36" i="85"/>
  <c r="BT5" i="85" s="1"/>
  <c r="AF28" i="115"/>
  <c r="AC29" i="119"/>
  <c r="P30" i="117"/>
  <c r="AQ30" i="117" s="1"/>
  <c r="AB27" i="120"/>
  <c r="AK17" i="85"/>
  <c r="AA25" i="119"/>
  <c r="AI24" i="113"/>
  <c r="R29" i="120"/>
  <c r="AJ28" i="117"/>
  <c r="L26" i="85"/>
  <c r="K26" i="85" s="1"/>
  <c r="AH28" i="120"/>
  <c r="Y27" i="117"/>
  <c r="P20" i="85"/>
  <c r="AQ20" i="85" s="1"/>
  <c r="Z29" i="119"/>
  <c r="N27" i="117"/>
  <c r="R29" i="118"/>
  <c r="P25" i="117"/>
  <c r="AQ25" i="117" s="1"/>
  <c r="AD29" i="119"/>
  <c r="Y19" i="117"/>
  <c r="AJ25" i="114"/>
  <c r="AH30" i="120"/>
  <c r="AC29" i="117"/>
  <c r="U30" i="85"/>
  <c r="AD30" i="120"/>
  <c r="AD28" i="113"/>
  <c r="N26" i="85"/>
  <c r="AC27" i="117"/>
  <c r="P29" i="85"/>
  <c r="AQ29" i="85" s="1"/>
  <c r="AH27" i="120"/>
  <c r="AG29" i="118"/>
  <c r="R23" i="117"/>
  <c r="AD29" i="113"/>
  <c r="Y22" i="113"/>
  <c r="N29" i="117"/>
  <c r="R28" i="85"/>
  <c r="Z26" i="118"/>
  <c r="AI29" i="113"/>
  <c r="AI18" i="117"/>
  <c r="AE28" i="115"/>
  <c r="AJ26" i="117"/>
  <c r="AG28" i="117"/>
  <c r="AA21" i="85"/>
  <c r="P12" i="113"/>
  <c r="AQ12" i="113" s="1"/>
  <c r="AA17" i="115"/>
  <c r="AJ30" i="85"/>
  <c r="U11" i="113"/>
  <c r="AE11" i="115"/>
  <c r="AG13" i="113"/>
  <c r="N19" i="118"/>
  <c r="AC23" i="118"/>
  <c r="L28" i="115"/>
  <c r="K28" i="115" s="1"/>
  <c r="AE21" i="119"/>
  <c r="L18" i="117"/>
  <c r="K18" i="117" s="1"/>
  <c r="AI23" i="115"/>
  <c r="AE14" i="113"/>
  <c r="AE15" i="117"/>
  <c r="AK29" i="115"/>
  <c r="L25" i="118"/>
  <c r="K25" i="118" s="1"/>
  <c r="Z18" i="118"/>
  <c r="AC14" i="119"/>
  <c r="AE16" i="118"/>
  <c r="AG14" i="117"/>
  <c r="AF12" i="113"/>
  <c r="AA13" i="118"/>
  <c r="U11" i="118"/>
  <c r="AF11" i="115"/>
  <c r="AI12" i="118"/>
  <c r="AC21" i="85"/>
  <c r="AA16" i="117"/>
  <c r="AA17" i="113"/>
  <c r="AG26" i="120"/>
  <c r="AH22" i="115"/>
  <c r="AC22" i="118"/>
  <c r="AK23" i="118"/>
  <c r="Y29" i="115"/>
  <c r="AH30" i="115"/>
  <c r="P11" i="118"/>
  <c r="AQ11" i="118" s="1"/>
  <c r="AF16" i="118"/>
  <c r="AF15" i="113"/>
  <c r="AA24" i="120"/>
  <c r="AH24" i="120"/>
  <c r="AA30" i="115"/>
  <c r="AA18" i="117"/>
  <c r="R20" i="120"/>
  <c r="Z18" i="115"/>
  <c r="AC14" i="113"/>
  <c r="AG23" i="118"/>
  <c r="P24" i="120"/>
  <c r="AQ24" i="120" s="1"/>
  <c r="AD17" i="113"/>
  <c r="N30" i="115"/>
  <c r="R26" i="115"/>
  <c r="AC13" i="115"/>
  <c r="AJ19" i="119"/>
  <c r="AI13" i="115"/>
  <c r="Y20" i="85"/>
  <c r="AG19" i="115"/>
  <c r="AH17" i="118"/>
  <c r="Y21" i="118"/>
  <c r="U14" i="115"/>
  <c r="AF16" i="119"/>
  <c r="AE13" i="117"/>
  <c r="AA20" i="120"/>
  <c r="AK16" i="113"/>
  <c r="AC17" i="117"/>
  <c r="AC18" i="117"/>
  <c r="Y12" i="118"/>
  <c r="AB23" i="118"/>
  <c r="AC24" i="120"/>
  <c r="AG16" i="117"/>
  <c r="Z25" i="118"/>
  <c r="AJ20" i="118"/>
  <c r="AH13" i="117"/>
  <c r="AF15" i="117"/>
  <c r="N29" i="115"/>
  <c r="P16" i="117"/>
  <c r="AQ16" i="117" s="1"/>
  <c r="AC21" i="119"/>
  <c r="Z18" i="113"/>
  <c r="AH12" i="115"/>
  <c r="R12" i="117"/>
  <c r="AI23" i="120"/>
  <c r="L20" i="119"/>
  <c r="K20" i="119" s="1"/>
  <c r="AC24" i="118"/>
  <c r="Y25" i="118"/>
  <c r="P26" i="111"/>
  <c r="AQ26" i="111" s="1"/>
  <c r="Z16" i="118"/>
  <c r="AC13" i="118"/>
  <c r="U23" i="120"/>
  <c r="Z20" i="119"/>
  <c r="AA16" i="113"/>
  <c r="AJ25" i="118"/>
  <c r="AE25" i="120"/>
  <c r="AC22" i="119"/>
  <c r="AB12" i="120"/>
  <c r="AC11" i="118"/>
  <c r="AC24" i="115"/>
  <c r="P28" i="115"/>
  <c r="AQ28" i="115" s="1"/>
  <c r="AD19" i="119"/>
  <c r="AI24" i="120"/>
  <c r="AH16" i="113"/>
  <c r="Y17" i="113"/>
  <c r="Z28" i="85"/>
  <c r="N21" i="115"/>
  <c r="Y18" i="118"/>
  <c r="Y19" i="119"/>
  <c r="AH15" i="117"/>
  <c r="AE20" i="119"/>
  <c r="AD30" i="115"/>
  <c r="Y30" i="115"/>
  <c r="AG30" i="115"/>
  <c r="Z18" i="117"/>
  <c r="P19" i="113"/>
  <c r="AQ19" i="113" s="1"/>
  <c r="AC28" i="120"/>
  <c r="AJ20" i="113"/>
  <c r="AJ25" i="119"/>
  <c r="AK22" i="117"/>
  <c r="AE22" i="113"/>
  <c r="AF24" i="113"/>
  <c r="AG29" i="119"/>
  <c r="AD27" i="113"/>
  <c r="L28" i="117"/>
  <c r="K28" i="117" s="1"/>
  <c r="AE30" i="117"/>
  <c r="N20" i="85"/>
  <c r="AD24" i="115"/>
  <c r="AE18" i="113"/>
  <c r="R27" i="118"/>
  <c r="N19" i="113"/>
  <c r="Z20" i="117"/>
  <c r="AD29" i="118"/>
  <c r="U29" i="120"/>
  <c r="U30" i="120"/>
  <c r="AC23" i="113"/>
  <c r="AI28" i="119"/>
  <c r="AI25" i="113"/>
  <c r="AI26" i="113"/>
  <c r="AI28" i="117"/>
  <c r="AD30" i="117"/>
  <c r="P18" i="85"/>
  <c r="AQ18" i="85" s="1"/>
  <c r="Z17" i="115"/>
  <c r="AF17" i="119"/>
  <c r="AH17" i="119"/>
  <c r="AA20" i="118"/>
  <c r="AD20" i="118"/>
  <c r="AB16" i="115"/>
  <c r="AG11" i="116"/>
  <c r="AH23" i="115"/>
  <c r="Y12" i="113"/>
  <c r="AE13" i="113"/>
  <c r="AA26" i="115"/>
  <c r="AH20" i="119"/>
  <c r="AK25" i="120"/>
  <c r="AB17" i="120"/>
  <c r="AE17" i="118"/>
  <c r="Z15" i="113"/>
  <c r="R16" i="113"/>
  <c r="U20" i="119"/>
  <c r="AC16" i="120"/>
  <c r="AE17" i="115"/>
  <c r="AD22" i="120"/>
  <c r="AI15" i="117"/>
  <c r="AH16" i="117"/>
  <c r="AB20" i="119"/>
  <c r="U17" i="117"/>
  <c r="AI17" i="115"/>
  <c r="AC30" i="115"/>
  <c r="R17" i="118"/>
  <c r="AC15" i="117"/>
  <c r="L25" i="120"/>
  <c r="K25" i="120" s="1"/>
  <c r="AK20" i="118"/>
  <c r="AB28" i="115"/>
  <c r="AA29" i="115"/>
  <c r="R30" i="115"/>
  <c r="L12" i="117"/>
  <c r="K12" i="117" s="1"/>
  <c r="L13" i="113"/>
  <c r="K13" i="113" s="1"/>
  <c r="AI19" i="119"/>
  <c r="AB24" i="118"/>
  <c r="AI21" i="119"/>
  <c r="AA15" i="118"/>
  <c r="AH14" i="115"/>
  <c r="AG15" i="117"/>
  <c r="Y16" i="117"/>
  <c r="AG21" i="119"/>
  <c r="AB30" i="115"/>
  <c r="AG22" i="119"/>
  <c r="AC19" i="85"/>
  <c r="AG11" i="115"/>
  <c r="Y21" i="120"/>
  <c r="Z23" i="120"/>
  <c r="U15" i="113"/>
  <c r="AA20" i="119"/>
  <c r="U30" i="115"/>
  <c r="Z17" i="117"/>
  <c r="AH24" i="115"/>
  <c r="AI14" i="113"/>
  <c r="Z19" i="119"/>
  <c r="AI20" i="119"/>
  <c r="AC25" i="120"/>
  <c r="AI17" i="117"/>
  <c r="AK24" i="120"/>
  <c r="AB22" i="119"/>
  <c r="AE27" i="118"/>
  <c r="AI24" i="119"/>
  <c r="AD21" i="113"/>
  <c r="AK21" i="113"/>
  <c r="AC22" i="117"/>
  <c r="AK24" i="113"/>
  <c r="Y29" i="119"/>
  <c r="R27" i="113"/>
  <c r="AG29" i="117"/>
  <c r="N15" i="85"/>
  <c r="AK26" i="85"/>
  <c r="P18" i="113"/>
  <c r="AQ18" i="113" s="1"/>
  <c r="AA27" i="118"/>
  <c r="Y20" i="117"/>
  <c r="AC20" i="117"/>
  <c r="Z25" i="119"/>
  <c r="L30" i="118"/>
  <c r="K30" i="118" s="1"/>
  <c r="AG30" i="120"/>
  <c r="AC24" i="113"/>
  <c r="U29" i="119"/>
  <c r="AA27" i="117"/>
  <c r="P29" i="113"/>
  <c r="AQ29" i="113" s="1"/>
  <c r="P12" i="85"/>
  <c r="AQ12" i="85" s="1"/>
  <c r="P23" i="85"/>
  <c r="AQ23" i="85" s="1"/>
  <c r="P25" i="120"/>
  <c r="AQ25" i="120" s="1"/>
  <c r="Z26" i="120"/>
  <c r="AB27" i="118"/>
  <c r="AB20" i="113"/>
  <c r="AK21" i="117"/>
  <c r="AH29" i="120"/>
  <c r="AB30" i="120"/>
  <c r="AF23" i="113"/>
  <c r="R24" i="117"/>
  <c r="AB25" i="117"/>
  <c r="L30" i="119"/>
  <c r="K30" i="119" s="1"/>
  <c r="U28" i="117"/>
  <c r="Y30" i="113"/>
  <c r="N16" i="85"/>
  <c r="AI11" i="115"/>
  <c r="AK22" i="118"/>
  <c r="AJ16" i="119"/>
  <c r="P14" i="119"/>
  <c r="AQ14" i="119" s="1"/>
  <c r="AK16" i="120"/>
  <c r="AC17" i="113"/>
  <c r="AG24" i="115"/>
  <c r="L29" i="115"/>
  <c r="K29" i="115" s="1"/>
  <c r="Y16" i="119"/>
  <c r="L13" i="115"/>
  <c r="K13" i="115" s="1"/>
  <c r="L23" i="118"/>
  <c r="K23" i="118" s="1"/>
  <c r="AA24" i="118"/>
  <c r="AK25" i="118"/>
  <c r="AH12" i="118"/>
  <c r="Z14" i="117"/>
  <c r="R23" i="120"/>
  <c r="AD24" i="120"/>
  <c r="AJ21" i="119"/>
  <c r="N12" i="117"/>
  <c r="AG21" i="120"/>
  <c r="AE23" i="120"/>
  <c r="AJ20" i="119"/>
  <c r="P30" i="115"/>
  <c r="AQ30" i="115" s="1"/>
  <c r="AD21" i="119"/>
  <c r="AJ26" i="118"/>
  <c r="AH16" i="115"/>
  <c r="AB13" i="118"/>
  <c r="L18" i="119"/>
  <c r="K18" i="119" s="1"/>
  <c r="AK15" i="113"/>
  <c r="AD16" i="117"/>
  <c r="U29" i="115"/>
  <c r="N25" i="118"/>
  <c r="U14" i="120"/>
  <c r="N17" i="118"/>
  <c r="R18" i="119"/>
  <c r="P15" i="113"/>
  <c r="AQ15" i="113" s="1"/>
  <c r="R29" i="115"/>
  <c r="N17" i="117"/>
  <c r="AG25" i="120"/>
  <c r="Z21" i="119"/>
  <c r="L23" i="119"/>
  <c r="K23" i="119" s="1"/>
  <c r="AE19" i="113"/>
  <c r="L28" i="118"/>
  <c r="K28" i="118" s="1"/>
  <c r="AF29" i="118"/>
  <c r="AA29" i="118"/>
  <c r="AF30" i="118"/>
  <c r="AH24" i="117"/>
  <c r="R25" i="113"/>
  <c r="Y27" i="113"/>
  <c r="AI29" i="117"/>
  <c r="L17" i="85"/>
  <c r="K17" i="85" s="1"/>
  <c r="N27" i="85"/>
  <c r="R18" i="117"/>
  <c r="L19" i="113"/>
  <c r="K19" i="113" s="1"/>
  <c r="Y20" i="113"/>
  <c r="U24" i="119"/>
  <c r="N21" i="117"/>
  <c r="AF22" i="117"/>
  <c r="AD22" i="117"/>
  <c r="Z24" i="117"/>
  <c r="AG26" i="113"/>
  <c r="AI27" i="113"/>
  <c r="AG29" i="113"/>
  <c r="N13" i="85"/>
  <c r="N24" i="85"/>
  <c r="AK26" i="120"/>
  <c r="AJ19" i="117"/>
  <c r="AF27" i="118"/>
  <c r="R24" i="119"/>
  <c r="R25" i="119"/>
  <c r="L21" i="117"/>
  <c r="K21" i="117" s="1"/>
  <c r="AG22" i="113"/>
  <c r="P23" i="113"/>
  <c r="AQ23" i="113" s="1"/>
  <c r="AG24" i="117"/>
  <c r="AF29" i="119"/>
  <c r="AE26" i="113"/>
  <c r="R28" i="113"/>
  <c r="AK30" i="113"/>
  <c r="R17" i="85"/>
  <c r="AK28" i="85"/>
  <c r="U25" i="118"/>
  <c r="AE26" i="120"/>
  <c r="AC27" i="120"/>
  <c r="AF28" i="120"/>
  <c r="AJ29" i="118"/>
  <c r="AD14" i="113"/>
  <c r="AD14" i="119"/>
  <c r="AB12" i="117"/>
  <c r="R18" i="115"/>
  <c r="Z22" i="118"/>
  <c r="AJ18" i="113"/>
  <c r="AC13" i="117"/>
  <c r="AK24" i="118"/>
  <c r="Y21" i="115"/>
  <c r="U22" i="118"/>
  <c r="AG24" i="118"/>
  <c r="N16" i="113"/>
  <c r="AH16" i="85"/>
  <c r="AI20" i="115"/>
  <c r="AB27" i="115"/>
  <c r="Z24" i="118"/>
  <c r="Y20" i="119"/>
  <c r="AE17" i="113"/>
  <c r="L14" i="115"/>
  <c r="K14" i="115" s="1"/>
  <c r="N14" i="117"/>
  <c r="AK19" i="119"/>
  <c r="AD20" i="119"/>
  <c r="L30" i="115"/>
  <c r="K30" i="115" s="1"/>
  <c r="P17" i="117"/>
  <c r="AQ17" i="117" s="1"/>
  <c r="U26" i="118"/>
  <c r="AB20" i="115"/>
  <c r="AA12" i="115"/>
  <c r="AK14" i="117"/>
  <c r="N23" i="120"/>
  <c r="N24" i="118"/>
  <c r="AB16" i="117"/>
  <c r="AJ30" i="115"/>
  <c r="AF15" i="115"/>
  <c r="R16" i="118"/>
  <c r="L27" i="115"/>
  <c r="K27" i="115" s="1"/>
  <c r="AJ23" i="118"/>
  <c r="AK16" i="117"/>
  <c r="U21" i="119"/>
  <c r="AB17" i="117"/>
  <c r="R26" i="120"/>
  <c r="Z19" i="113"/>
  <c r="AB19" i="113"/>
  <c r="AF20" i="113"/>
  <c r="U29" i="118"/>
  <c r="AE30" i="120"/>
  <c r="L22" i="117"/>
  <c r="K22" i="117" s="1"/>
  <c r="AG28" i="119"/>
  <c r="AI30" i="119"/>
  <c r="AK28" i="113"/>
  <c r="AG30" i="117"/>
  <c r="N19" i="85"/>
  <c r="AK27" i="115"/>
  <c r="AF18" i="113"/>
  <c r="P27" i="118"/>
  <c r="AQ27" i="118" s="1"/>
  <c r="AF24" i="119"/>
  <c r="AK28" i="120"/>
  <c r="AE25" i="119"/>
  <c r="Y26" i="119"/>
  <c r="U23" i="117"/>
  <c r="AC28" i="119"/>
  <c r="AG30" i="119"/>
  <c r="L27" i="117"/>
  <c r="K27" i="117" s="1"/>
  <c r="AE29" i="113"/>
  <c r="L16" i="85"/>
  <c r="K16" i="85" s="1"/>
  <c r="U26" i="85"/>
  <c r="AK26" i="118"/>
  <c r="U27" i="118"/>
  <c r="AK20" i="117"/>
  <c r="AK28" i="118"/>
  <c r="AE21" i="113"/>
  <c r="AA22" i="113"/>
  <c r="Z22" i="117"/>
  <c r="AJ23" i="117"/>
  <c r="AJ29" i="119"/>
  <c r="AH26" i="113"/>
  <c r="AK27" i="113"/>
  <c r="R29" i="117"/>
  <c r="R30" i="113"/>
  <c r="Y12" i="119"/>
  <c r="AB17" i="115"/>
  <c r="L26" i="115"/>
  <c r="K26" i="115" s="1"/>
  <c r="AA21" i="118"/>
  <c r="AE15" i="113"/>
  <c r="U18" i="117"/>
  <c r="AB22" i="120"/>
  <c r="AJ16" i="113"/>
  <c r="AI21" i="115"/>
  <c r="AI15" i="113"/>
  <c r="Y16" i="113"/>
  <c r="AB17" i="113"/>
  <c r="AG14" i="119"/>
  <c r="AK11" i="118"/>
  <c r="AH14" i="117"/>
  <c r="AC20" i="119"/>
  <c r="AF24" i="118"/>
  <c r="R25" i="120"/>
  <c r="AA16" i="115"/>
  <c r="AA14" i="113"/>
  <c r="AB15" i="117"/>
  <c r="AF29" i="115"/>
  <c r="AE17" i="117"/>
  <c r="AB21" i="119"/>
  <c r="Y22" i="119"/>
  <c r="L17" i="118"/>
  <c r="K17" i="118" s="1"/>
  <c r="AD12" i="118"/>
  <c r="AA22" i="120"/>
  <c r="AF23" i="118"/>
  <c r="Z29" i="115"/>
  <c r="AD24" i="118"/>
  <c r="AH25" i="120"/>
  <c r="AJ26" i="115"/>
  <c r="AI19" i="115"/>
  <c r="AK15" i="117"/>
  <c r="AB23" i="120"/>
  <c r="AE24" i="118"/>
  <c r="N17" i="113"/>
  <c r="AG11" i="117"/>
  <c r="Y18" i="113"/>
  <c r="AK27" i="118"/>
  <c r="U23" i="119"/>
  <c r="AE20" i="117"/>
  <c r="AA21" i="117"/>
  <c r="AI22" i="117"/>
  <c r="AC27" i="119"/>
  <c r="L28" i="119"/>
  <c r="K28" i="119" s="1"/>
  <c r="AD26" i="113"/>
  <c r="L28" i="113"/>
  <c r="K28" i="113" s="1"/>
  <c r="P30" i="113"/>
  <c r="AQ30" i="113" s="1"/>
  <c r="R21" i="85"/>
  <c r="P17" i="113"/>
  <c r="AQ17" i="113" s="1"/>
  <c r="AA26" i="118"/>
  <c r="N27" i="118"/>
  <c r="AH28" i="118"/>
  <c r="AD20" i="113"/>
  <c r="AB21" i="117"/>
  <c r="AJ22" i="113"/>
  <c r="AK23" i="117"/>
  <c r="L24" i="113"/>
  <c r="K24" i="113" s="1"/>
  <c r="AK26" i="113"/>
  <c r="P28" i="117"/>
  <c r="AQ28" i="117" s="1"/>
  <c r="AH30" i="117"/>
  <c r="U17" i="85"/>
  <c r="L22" i="118"/>
  <c r="K22" i="118" s="1"/>
  <c r="AK22" i="119"/>
  <c r="AH19" i="113"/>
  <c r="AE24" i="119"/>
  <c r="AD20" i="117"/>
  <c r="Z21" i="117"/>
  <c r="Y30" i="118"/>
  <c r="AI30" i="118"/>
  <c r="AI24" i="117"/>
  <c r="AB25" i="113"/>
  <c r="AA26" i="117"/>
  <c r="Z27" i="117"/>
  <c r="AF29" i="117"/>
  <c r="N11" i="85"/>
  <c r="AK20" i="85"/>
  <c r="R21" i="118"/>
  <c r="R25" i="118"/>
  <c r="AF26" i="118"/>
  <c r="AJ27" i="118"/>
  <c r="AG24" i="119"/>
  <c r="AK25" i="119"/>
  <c r="U21" i="117"/>
  <c r="U22" i="113"/>
  <c r="Z27" i="119"/>
  <c r="Y28" i="119"/>
  <c r="U25" i="117"/>
  <c r="AC30" i="119"/>
  <c r="AH27" i="113"/>
  <c r="Z17" i="113"/>
  <c r="AB26" i="120"/>
  <c r="AD27" i="118"/>
  <c r="AG28" i="118"/>
  <c r="Z20" i="113"/>
  <c r="W23" i="118"/>
  <c r="N14" i="118"/>
  <c r="P18" i="115"/>
  <c r="AQ18" i="115" s="1"/>
  <c r="AB24" i="115"/>
  <c r="AI14" i="118"/>
  <c r="N16" i="117"/>
  <c r="W18" i="113"/>
  <c r="AK28" i="115"/>
  <c r="R24" i="118"/>
  <c r="N19" i="115"/>
  <c r="AC28" i="115"/>
  <c r="N20" i="119"/>
  <c r="N25" i="120"/>
  <c r="P15" i="115"/>
  <c r="AQ15" i="115" s="1"/>
  <c r="AH13" i="115"/>
  <c r="AG15" i="113"/>
  <c r="AJ29" i="115"/>
  <c r="Y21" i="119"/>
  <c r="AH21" i="85"/>
  <c r="R15" i="118"/>
  <c r="AK18" i="119"/>
  <c r="AB15" i="113"/>
  <c r="AJ22" i="115"/>
  <c r="AC11" i="115"/>
  <c r="AE11" i="113"/>
  <c r="AF14" i="117"/>
  <c r="AF25" i="118"/>
  <c r="AE11" i="118"/>
  <c r="AJ15" i="117"/>
  <c r="Z16" i="113"/>
  <c r="U15" i="118"/>
  <c r="AC19" i="119"/>
  <c r="AH29" i="115"/>
  <c r="AE25" i="118"/>
  <c r="P12" i="118"/>
  <c r="AQ12" i="118" s="1"/>
  <c r="L16" i="118"/>
  <c r="K16" i="118" s="1"/>
  <c r="P15" i="117"/>
  <c r="AQ15" i="117" s="1"/>
  <c r="U24" i="120"/>
  <c r="AK30" i="115"/>
  <c r="AH11" i="120"/>
  <c r="AK24" i="115"/>
  <c r="AJ23" i="120"/>
  <c r="AH24" i="118"/>
  <c r="AE16" i="117"/>
  <c r="Z30" i="115"/>
  <c r="AA22" i="119"/>
  <c r="AA27" i="120"/>
  <c r="AJ16" i="118"/>
  <c r="AF12" i="118"/>
  <c r="AD28" i="115"/>
  <c r="Y23" i="120"/>
  <c r="AC16" i="117"/>
  <c r="AF17" i="117"/>
  <c r="AH21" i="119"/>
  <c r="AG14" i="115"/>
  <c r="Y24" i="115"/>
  <c r="AH15" i="113"/>
  <c r="AD16" i="113"/>
  <c r="AE29" i="115"/>
  <c r="AD17" i="117"/>
  <c r="P13" i="118"/>
  <c r="AQ13" i="118" s="1"/>
  <c r="R18" i="113"/>
  <c r="AA23" i="119"/>
  <c r="R20" i="113"/>
  <c r="AJ28" i="120"/>
  <c r="Z29" i="120"/>
  <c r="AH22" i="113"/>
  <c r="L27" i="119"/>
  <c r="K27" i="119" s="1"/>
  <c r="R24" i="113"/>
  <c r="AA26" i="113"/>
  <c r="AK29" i="113"/>
  <c r="U12" i="85"/>
  <c r="U23" i="85"/>
  <c r="AI25" i="120"/>
  <c r="AH27" i="118"/>
  <c r="U19" i="113"/>
  <c r="AC20" i="113"/>
  <c r="AI29" i="120"/>
  <c r="AK30" i="120"/>
  <c r="AI26" i="119"/>
  <c r="U28" i="119"/>
  <c r="R25" i="117"/>
  <c r="R26" i="113"/>
  <c r="AD28" i="117"/>
  <c r="AJ30" i="113"/>
  <c r="U20" i="85"/>
  <c r="AG16" i="113"/>
  <c r="Z22" i="119"/>
  <c r="AF19" i="113"/>
  <c r="AK20" i="113"/>
  <c r="N29" i="118"/>
  <c r="AC21" i="113"/>
  <c r="N30" i="118"/>
  <c r="Y23" i="117"/>
  <c r="N24" i="113"/>
  <c r="AF25" i="117"/>
  <c r="Z30" i="119"/>
  <c r="AF28" i="117"/>
  <c r="AJ29" i="113"/>
  <c r="L13" i="85"/>
  <c r="K13" i="85" s="1"/>
  <c r="U24" i="85"/>
  <c r="N13" i="113"/>
  <c r="AF22" i="119"/>
  <c r="U19" i="117"/>
  <c r="AG11" i="118"/>
  <c r="N11" i="115"/>
  <c r="Z23" i="118"/>
  <c r="AF24" i="120"/>
  <c r="AK23" i="120"/>
  <c r="Y19" i="118"/>
  <c r="R21" i="119"/>
  <c r="AI27" i="120"/>
  <c r="AH18" i="119"/>
  <c r="L24" i="120"/>
  <c r="K24" i="120" s="1"/>
  <c r="AJ14" i="118"/>
  <c r="Z16" i="117"/>
  <c r="AC25" i="118"/>
  <c r="AG23" i="119"/>
  <c r="L29" i="118"/>
  <c r="K29" i="118" s="1"/>
  <c r="AF28" i="119"/>
  <c r="AH29" i="117"/>
  <c r="AG17" i="117"/>
  <c r="N20" i="117"/>
  <c r="Y22" i="117"/>
  <c r="Y25" i="113"/>
  <c r="AD29" i="117"/>
  <c r="P25" i="118"/>
  <c r="AQ25" i="118" s="1"/>
  <c r="P28" i="120"/>
  <c r="AQ28" i="120" s="1"/>
  <c r="AA30" i="118"/>
  <c r="P24" i="113"/>
  <c r="AQ24" i="113" s="1"/>
  <c r="AH27" i="117"/>
  <c r="R18" i="85"/>
  <c r="AJ16" i="117"/>
  <c r="AA26" i="120"/>
  <c r="R19" i="117"/>
  <c r="P29" i="120"/>
  <c r="AQ29" i="120" s="1"/>
  <c r="Y25" i="119"/>
  <c r="L30" i="120"/>
  <c r="K30" i="120" s="1"/>
  <c r="AJ23" i="113"/>
  <c r="AJ24" i="117"/>
  <c r="Y25" i="117"/>
  <c r="N26" i="113"/>
  <c r="AG28" i="115"/>
  <c r="N18" i="113"/>
  <c r="AG27" i="118"/>
  <c r="AC24" i="119"/>
  <c r="AG25" i="119"/>
  <c r="AG21" i="113"/>
  <c r="AA22" i="117"/>
  <c r="AE23" i="113"/>
  <c r="AH24" i="113"/>
  <c r="AE25" i="113"/>
  <c r="AG26" i="117"/>
  <c r="AF27" i="113"/>
  <c r="AE29" i="117"/>
  <c r="L12" i="85"/>
  <c r="K12" i="85" s="1"/>
  <c r="L23" i="85"/>
  <c r="K23" i="85" s="1"/>
  <c r="AJ15" i="113"/>
  <c r="AI22" i="119"/>
  <c r="AG27" i="120"/>
  <c r="AI19" i="117"/>
  <c r="AC28" i="118"/>
  <c r="AF21" i="113"/>
  <c r="AB26" i="119"/>
  <c r="AG30" i="118"/>
  <c r="N23" i="113"/>
  <c r="AI29" i="119"/>
  <c r="AC26" i="117"/>
  <c r="AK27" i="117"/>
  <c r="P29" i="117"/>
  <c r="AQ29" i="117" s="1"/>
  <c r="L14" i="85"/>
  <c r="K14" i="85" s="1"/>
  <c r="R25" i="85"/>
  <c r="R19" i="119"/>
  <c r="R22" i="119"/>
  <c r="AK19" i="113"/>
  <c r="AD28" i="118"/>
  <c r="AE20" i="113"/>
  <c r="AC25" i="119"/>
  <c r="AH22" i="117"/>
  <c r="AG23" i="113"/>
  <c r="Y24" i="117"/>
  <c r="AK27" i="85"/>
  <c r="AC28" i="113"/>
  <c r="AF30" i="120"/>
  <c r="AE30" i="113"/>
  <c r="AA29" i="119"/>
  <c r="Z28" i="120"/>
  <c r="AK19" i="115"/>
  <c r="AF27" i="115"/>
  <c r="AF16" i="117"/>
  <c r="AC29" i="115"/>
  <c r="AI28" i="115"/>
  <c r="N27" i="115"/>
  <c r="AK21" i="119"/>
  <c r="Z11" i="113"/>
  <c r="L23" i="120"/>
  <c r="K23" i="120" s="1"/>
  <c r="AD25" i="120"/>
  <c r="Y15" i="115"/>
  <c r="U16" i="117"/>
  <c r="AH16" i="118"/>
  <c r="Z23" i="119"/>
  <c r="AE29" i="118"/>
  <c r="Y24" i="113"/>
  <c r="Z29" i="113"/>
  <c r="AD22" i="119"/>
  <c r="AG20" i="117"/>
  <c r="AK30" i="118"/>
  <c r="AJ25" i="117"/>
  <c r="AA30" i="117"/>
  <c r="L22" i="119"/>
  <c r="K22" i="119" s="1"/>
  <c r="AJ20" i="117"/>
  <c r="L22" i="113"/>
  <c r="K22" i="113" s="1"/>
  <c r="AH28" i="119"/>
  <c r="AA28" i="113"/>
  <c r="P19" i="85"/>
  <c r="AQ19" i="85" s="1"/>
  <c r="AF16" i="113"/>
  <c r="AF26" i="120"/>
  <c r="L24" i="119"/>
  <c r="K24" i="119" s="1"/>
  <c r="AF21" i="117"/>
  <c r="AD30" i="118"/>
  <c r="R22" i="117"/>
  <c r="Z23" i="117"/>
  <c r="AE24" i="117"/>
  <c r="AJ30" i="119"/>
  <c r="AF27" i="117"/>
  <c r="R16" i="117"/>
  <c r="AA18" i="113"/>
  <c r="U27" i="120"/>
  <c r="Z24" i="119"/>
  <c r="R21" i="117"/>
  <c r="AE30" i="118"/>
  <c r="AC30" i="120"/>
  <c r="AB23" i="113"/>
  <c r="U24" i="113"/>
  <c r="AK25" i="117"/>
  <c r="AD26" i="117"/>
  <c r="Y28" i="113"/>
  <c r="AJ29" i="117"/>
  <c r="R14" i="85"/>
  <c r="R24" i="85"/>
  <c r="AF20" i="119"/>
  <c r="AH18" i="117"/>
  <c r="P27" i="120"/>
  <c r="AQ27" i="120" s="1"/>
  <c r="AK24" i="119"/>
  <c r="AD28" i="120"/>
  <c r="AC29" i="120"/>
  <c r="AE26" i="119"/>
  <c r="AG27" i="119"/>
  <c r="R23" i="113"/>
  <c r="AH25" i="113"/>
  <c r="U26" i="117"/>
  <c r="N28" i="113"/>
  <c r="Y29" i="117"/>
  <c r="AK15" i="85"/>
  <c r="P27" i="85"/>
  <c r="AQ27" i="85" s="1"/>
  <c r="P29" i="115"/>
  <c r="AQ29" i="115" s="1"/>
  <c r="Y18" i="117"/>
  <c r="AB23" i="119"/>
  <c r="Y28" i="120"/>
  <c r="AH20" i="117"/>
  <c r="AH21" i="113"/>
  <c r="U30" i="118"/>
  <c r="AK23" i="113"/>
  <c r="Z28" i="119"/>
  <c r="R23" i="85"/>
  <c r="U28" i="113"/>
  <c r="AB29" i="118"/>
  <c r="L30" i="117"/>
  <c r="K30" i="117" s="1"/>
  <c r="N29" i="119"/>
  <c r="AD27" i="120"/>
  <c r="U15" i="117"/>
  <c r="R17" i="113"/>
  <c r="Y25" i="120"/>
  <c r="L16" i="117"/>
  <c r="K16" i="117" s="1"/>
  <c r="AD23" i="118"/>
  <c r="AA21" i="119"/>
  <c r="P26" i="115"/>
  <c r="AQ26" i="115" s="1"/>
  <c r="N15" i="117"/>
  <c r="AF21" i="119"/>
  <c r="AD19" i="118"/>
  <c r="R24" i="120"/>
  <c r="AG22" i="120"/>
  <c r="AD19" i="113"/>
  <c r="P30" i="120"/>
  <c r="AQ30" i="120" s="1"/>
  <c r="AA25" i="117"/>
  <c r="R13" i="85"/>
  <c r="AD18" i="117"/>
  <c r="AH20" i="113"/>
  <c r="R30" i="118"/>
  <c r="AE26" i="117"/>
  <c r="L30" i="113"/>
  <c r="K30" i="113" s="1"/>
  <c r="AH26" i="118"/>
  <c r="U28" i="120"/>
  <c r="AH26" i="119"/>
  <c r="L25" i="117"/>
  <c r="K25" i="117" s="1"/>
  <c r="AB28" i="113"/>
  <c r="AK22" i="85"/>
  <c r="AF17" i="113"/>
  <c r="AK27" i="120"/>
  <c r="N20" i="113"/>
  <c r="AD21" i="117"/>
  <c r="AK22" i="113"/>
  <c r="P30" i="118"/>
  <c r="AQ30" i="118" s="1"/>
  <c r="AH23" i="117"/>
  <c r="AK29" i="119"/>
  <c r="U26" i="113"/>
  <c r="AC27" i="113"/>
  <c r="AH25" i="118"/>
  <c r="AK18" i="117"/>
  <c r="L19" i="117"/>
  <c r="K19" i="117" s="1"/>
  <c r="U28" i="118"/>
  <c r="AI21" i="113"/>
  <c r="P26" i="119"/>
  <c r="AQ26" i="119" s="1"/>
  <c r="N22" i="113"/>
  <c r="AD23" i="113"/>
  <c r="AC24" i="117"/>
  <c r="AC25" i="117"/>
  <c r="Y26" i="117"/>
  <c r="AH28" i="117"/>
  <c r="AF30" i="113"/>
  <c r="L15" i="85"/>
  <c r="K15" i="85" s="1"/>
  <c r="P25" i="85"/>
  <c r="AQ25" i="85" s="1"/>
  <c r="AI24" i="118"/>
  <c r="AD18" i="113"/>
  <c r="AF19" i="117"/>
  <c r="AH24" i="119"/>
  <c r="AF28" i="118"/>
  <c r="AH29" i="118"/>
  <c r="Z30" i="120"/>
  <c r="AA23" i="113"/>
  <c r="AF24" i="117"/>
  <c r="AB29" i="119"/>
  <c r="AB26" i="117"/>
  <c r="AA28" i="117"/>
  <c r="U30" i="113"/>
  <c r="R16" i="85"/>
  <c r="L28" i="85"/>
  <c r="K28" i="85" s="1"/>
  <c r="AK20" i="119"/>
  <c r="AE22" i="119"/>
  <c r="N27" i="120"/>
  <c r="AI20" i="113"/>
  <c r="AA24" i="119"/>
  <c r="Y29" i="118"/>
  <c r="AD26" i="119"/>
  <c r="AB23" i="117"/>
  <c r="AA28" i="119"/>
  <c r="U21" i="85"/>
  <c r="P27" i="113"/>
  <c r="AQ27" i="113" s="1"/>
  <c r="N21" i="113"/>
  <c r="AH29" i="113"/>
  <c r="AD28" i="119"/>
  <c r="AJ23" i="119"/>
  <c r="AF18" i="118"/>
  <c r="AJ12" i="113"/>
  <c r="AD18" i="118"/>
  <c r="AK17" i="113"/>
  <c r="P16" i="113"/>
  <c r="AQ16" i="113" s="1"/>
  <c r="P23" i="118"/>
  <c r="AQ23" i="118" s="1"/>
  <c r="L17" i="113"/>
  <c r="K17" i="113" s="1"/>
  <c r="AE18" i="115"/>
  <c r="AI23" i="118"/>
  <c r="AF25" i="120"/>
  <c r="AI18" i="119"/>
  <c r="AG24" i="120"/>
  <c r="N22" i="119"/>
  <c r="U20" i="117"/>
  <c r="N30" i="120"/>
  <c r="AH26" i="117"/>
  <c r="P14" i="85"/>
  <c r="AQ14" i="85" s="1"/>
  <c r="U22" i="119"/>
  <c r="Z28" i="118"/>
  <c r="AE22" i="117"/>
  <c r="Z26" i="113"/>
  <c r="U14" i="85"/>
  <c r="AB26" i="118"/>
  <c r="AG20" i="113"/>
  <c r="AG26" i="119"/>
  <c r="AH25" i="117"/>
  <c r="AF29" i="113"/>
  <c r="L25" i="85"/>
  <c r="K25" i="85" s="1"/>
  <c r="L21" i="119"/>
  <c r="K21" i="119" s="1"/>
  <c r="P19" i="117"/>
  <c r="AQ19" i="117" s="1"/>
  <c r="AJ24" i="119"/>
  <c r="AA21" i="113"/>
  <c r="AC30" i="118"/>
  <c r="R22" i="113"/>
  <c r="AG23" i="117"/>
  <c r="P25" i="113"/>
  <c r="AQ25" i="113" s="1"/>
  <c r="AF26" i="117"/>
  <c r="AE27" i="113"/>
  <c r="AE30" i="115"/>
  <c r="AH18" i="113"/>
  <c r="Z27" i="120"/>
  <c r="AE28" i="120"/>
  <c r="L29" i="120"/>
  <c r="K29" i="120" s="1"/>
  <c r="AC26" i="119"/>
  <c r="AF22" i="113"/>
  <c r="N23" i="117"/>
  <c r="R29" i="119"/>
  <c r="AK30" i="119"/>
  <c r="AA30" i="119"/>
  <c r="AC28" i="117"/>
  <c r="Z30" i="117"/>
  <c r="N17" i="85"/>
  <c r="R27" i="85"/>
  <c r="AG25" i="118"/>
  <c r="AB18" i="117"/>
  <c r="AC19" i="117"/>
  <c r="P28" i="118"/>
  <c r="AQ28" i="118" s="1"/>
  <c r="AF20" i="117"/>
  <c r="AB25" i="119"/>
  <c r="P22" i="113"/>
  <c r="AQ22" i="113" s="1"/>
  <c r="L23" i="117"/>
  <c r="K23" i="117" s="1"/>
  <c r="L24" i="117"/>
  <c r="K24" i="117" s="1"/>
  <c r="U25" i="113"/>
  <c r="Y30" i="119"/>
  <c r="AB28" i="117"/>
  <c r="AJ30" i="117"/>
  <c r="P17" i="85"/>
  <c r="AQ17" i="85" s="1"/>
  <c r="N29" i="85"/>
  <c r="AA17" i="117"/>
  <c r="N18" i="117"/>
  <c r="R27" i="120"/>
  <c r="R28" i="120"/>
  <c r="L25" i="119"/>
  <c r="K25" i="119" s="1"/>
  <c r="N25" i="119"/>
  <c r="AA30" i="120"/>
  <c r="AE27" i="119"/>
  <c r="AJ24" i="113"/>
  <c r="N14" i="85"/>
  <c r="AF26" i="113"/>
  <c r="AA20" i="117"/>
  <c r="U29" i="85"/>
  <c r="U29" i="117"/>
  <c r="P27" i="119"/>
  <c r="AQ27" i="119" s="1"/>
  <c r="AB18" i="113"/>
  <c r="R29" i="85"/>
  <c r="AI25" i="118"/>
  <c r="Z25" i="115"/>
  <c r="P25" i="115"/>
  <c r="AQ25" i="115" s="1"/>
  <c r="Y17" i="117"/>
  <c r="Z24" i="120"/>
  <c r="R26" i="118"/>
  <c r="AI15" i="115"/>
  <c r="R15" i="117"/>
  <c r="AK17" i="117"/>
  <c r="AI27" i="115"/>
  <c r="AI16" i="113"/>
  <c r="AD26" i="120"/>
  <c r="AI20" i="117"/>
  <c r="AI30" i="120"/>
  <c r="AJ26" i="113"/>
  <c r="N18" i="85"/>
  <c r="AG19" i="113"/>
  <c r="Y29" i="120"/>
  <c r="Z23" i="113"/>
  <c r="AB26" i="113"/>
  <c r="AK19" i="85"/>
  <c r="N19" i="117"/>
  <c r="N29" i="120"/>
  <c r="AI22" i="113"/>
  <c r="AD30" i="119"/>
  <c r="AK30" i="117"/>
  <c r="P26" i="85"/>
  <c r="AQ26" i="85" s="1"/>
  <c r="P18" i="117"/>
  <c r="AQ18" i="117" s="1"/>
  <c r="AE19" i="117"/>
  <c r="L28" i="120"/>
  <c r="K28" i="120" s="1"/>
  <c r="Y21" i="117"/>
  <c r="AC22" i="113"/>
  <c r="AE23" i="117"/>
  <c r="AD24" i="117"/>
  <c r="AG25" i="117"/>
  <c r="AB30" i="119"/>
  <c r="AE28" i="117"/>
  <c r="AI26" i="118"/>
  <c r="Z19" i="117"/>
  <c r="AK19" i="117"/>
  <c r="AA28" i="118"/>
  <c r="U21" i="113"/>
  <c r="Y30" i="120"/>
  <c r="AF23" i="117"/>
  <c r="N24" i="117"/>
  <c r="AK25" i="113"/>
  <c r="P30" i="119"/>
  <c r="AQ30" i="119" s="1"/>
  <c r="AI27" i="117"/>
  <c r="Y28" i="117"/>
  <c r="AI30" i="113"/>
  <c r="L18" i="85"/>
  <c r="K18" i="85" s="1"/>
  <c r="U28" i="85"/>
  <c r="R17" i="117"/>
  <c r="AJ22" i="119"/>
  <c r="R23" i="119"/>
  <c r="AB20" i="117"/>
  <c r="AA20" i="113"/>
  <c r="P21" i="113"/>
  <c r="AQ21" i="113" s="1"/>
  <c r="U26" i="119"/>
  <c r="AF27" i="119"/>
  <c r="R28" i="119"/>
  <c r="L25" i="113"/>
  <c r="K25" i="113" s="1"/>
  <c r="AD27" i="117"/>
  <c r="Z28" i="117"/>
  <c r="N30" i="117"/>
  <c r="R20" i="85"/>
  <c r="R30" i="85"/>
  <c r="AA25" i="120"/>
  <c r="L26" i="120"/>
  <c r="K26" i="120" s="1"/>
  <c r="AD23" i="119"/>
  <c r="AJ28" i="118"/>
  <c r="Y21" i="113"/>
  <c r="Z21" i="113"/>
  <c r="AB22" i="113"/>
  <c r="AK27" i="119"/>
  <c r="L11" i="85"/>
  <c r="K11" i="85" s="1"/>
  <c r="AA25" i="113"/>
  <c r="AG26" i="118"/>
  <c r="L27" i="85"/>
  <c r="K27" i="85" s="1"/>
  <c r="AE28" i="113"/>
  <c r="U22" i="117"/>
  <c r="AD29" i="115"/>
  <c r="P21" i="115"/>
  <c r="AQ21" i="115" s="1"/>
  <c r="P26" i="120"/>
  <c r="AQ26" i="120" s="1"/>
  <c r="Z18" i="119"/>
  <c r="Y17" i="115"/>
  <c r="AF30" i="115"/>
  <c r="Y24" i="118"/>
  <c r="AH22" i="119"/>
  <c r="L24" i="115"/>
  <c r="K24" i="115" s="1"/>
  <c r="AI16" i="117"/>
  <c r="AB25" i="118"/>
  <c r="P19" i="119"/>
  <c r="AQ19" i="119" s="1"/>
  <c r="Z25" i="120"/>
  <c r="AD26" i="118"/>
  <c r="P24" i="119"/>
  <c r="AQ24" i="119" s="1"/>
  <c r="AJ30" i="120"/>
  <c r="AG27" i="117"/>
  <c r="R22" i="85"/>
  <c r="AH23" i="119"/>
  <c r="AC21" i="117"/>
  <c r="P23" i="117"/>
  <c r="AQ23" i="117" s="1"/>
  <c r="U27" i="117"/>
  <c r="N21" i="85"/>
  <c r="AC27" i="118"/>
  <c r="AH21" i="117"/>
  <c r="AJ27" i="119"/>
  <c r="AF30" i="119"/>
  <c r="AA30" i="113"/>
  <c r="AK29" i="85"/>
  <c r="AG18" i="113"/>
  <c r="Z27" i="118"/>
  <c r="U20" i="113"/>
  <c r="AD25" i="119"/>
  <c r="AK26" i="119"/>
  <c r="AD23" i="117"/>
  <c r="P28" i="119"/>
  <c r="AQ28" i="119" s="1"/>
  <c r="N25" i="117"/>
  <c r="U30" i="119"/>
  <c r="AB23" i="115"/>
  <c r="U26" i="120"/>
  <c r="AE27" i="120"/>
  <c r="L27" i="120"/>
  <c r="K27" i="120" s="1"/>
  <c r="AA28" i="120"/>
  <c r="AF29" i="120"/>
  <c r="Z22" i="113"/>
  <c r="AC23" i="117"/>
  <c r="AA24" i="117"/>
  <c r="AG25" i="113"/>
  <c r="L26" i="113"/>
  <c r="K26" i="113" s="1"/>
  <c r="U27" i="113"/>
  <c r="Z28" i="113"/>
  <c r="Y30" i="117"/>
  <c r="L19" i="85"/>
  <c r="K19" i="85" s="1"/>
  <c r="L29" i="85"/>
  <c r="K29" i="85" s="1"/>
  <c r="AI30" i="115"/>
  <c r="L26" i="118"/>
  <c r="K26" i="118" s="1"/>
  <c r="AF27" i="120"/>
  <c r="AB24" i="119"/>
  <c r="U25" i="119"/>
  <c r="AI25" i="119"/>
  <c r="AG22" i="117"/>
  <c r="N27" i="119"/>
  <c r="AB24" i="113"/>
  <c r="AD25" i="113"/>
  <c r="Z27" i="113"/>
  <c r="Z29" i="117"/>
  <c r="AH30" i="113"/>
  <c r="P21" i="85"/>
  <c r="AQ21" i="85" s="1"/>
  <c r="AI15" i="119"/>
  <c r="U17" i="113"/>
  <c r="P26" i="118"/>
  <c r="AQ26" i="118" s="1"/>
  <c r="AK23" i="119"/>
  <c r="AB28" i="120"/>
  <c r="L21" i="113"/>
  <c r="K21" i="113" s="1"/>
  <c r="R21" i="113"/>
  <c r="Z30" i="118"/>
  <c r="AH23" i="113"/>
  <c r="AI30" i="117"/>
  <c r="AE25" i="117"/>
  <c r="Y26" i="120"/>
  <c r="AK24" i="85"/>
  <c r="R27" i="117"/>
  <c r="AB22" i="117"/>
  <c r="AF12" i="119"/>
  <c r="AD26" i="85"/>
  <c r="AH28" i="85"/>
  <c r="R14" i="113"/>
  <c r="U24" i="115"/>
  <c r="AF23" i="120"/>
  <c r="AJ21" i="118"/>
  <c r="Y12" i="115"/>
  <c r="AE16" i="113"/>
  <c r="P22" i="119"/>
  <c r="AQ22" i="119" s="1"/>
  <c r="L15" i="118"/>
  <c r="K15" i="118" s="1"/>
  <c r="AB16" i="113"/>
  <c r="AH12" i="113"/>
  <c r="AA15" i="117"/>
  <c r="AB25" i="120"/>
  <c r="AI19" i="113"/>
  <c r="AI28" i="118"/>
  <c r="AI23" i="117"/>
  <c r="AB27" i="113"/>
  <c r="N25" i="85"/>
  <c r="Y27" i="118"/>
  <c r="P29" i="118"/>
  <c r="AQ29" i="118" s="1"/>
  <c r="AA24" i="113"/>
  <c r="P28" i="113"/>
  <c r="AQ28" i="113" s="1"/>
  <c r="U25" i="85"/>
  <c r="AG19" i="117"/>
  <c r="AF25" i="119"/>
  <c r="AA23" i="117"/>
  <c r="R30" i="119"/>
  <c r="R12" i="85"/>
  <c r="AJ12" i="118"/>
  <c r="Y26" i="118"/>
  <c r="AB19" i="117"/>
  <c r="P20" i="117"/>
  <c r="AQ20" i="117" s="1"/>
  <c r="AJ29" i="120"/>
  <c r="P22" i="117"/>
  <c r="AQ22" i="117" s="1"/>
  <c r="AB27" i="119"/>
  <c r="AE24" i="113"/>
  <c r="AD25" i="117"/>
  <c r="N30" i="119"/>
  <c r="AC19" i="115"/>
  <c r="U18" i="113"/>
  <c r="Y27" i="120"/>
  <c r="AD19" i="117"/>
  <c r="AA29" i="120"/>
  <c r="AI21" i="117"/>
  <c r="AB30" i="118"/>
  <c r="U27" i="119"/>
  <c r="N28" i="119"/>
  <c r="AF25" i="113"/>
  <c r="L26" i="117"/>
  <c r="K26" i="117" s="1"/>
  <c r="AE27" i="117"/>
  <c r="Y29" i="113"/>
  <c r="AB30" i="117"/>
  <c r="L21" i="85"/>
  <c r="K21" i="85" s="1"/>
  <c r="N30" i="85"/>
  <c r="AE26" i="118"/>
  <c r="AC18" i="113"/>
  <c r="AA19" i="117"/>
  <c r="AE28" i="118"/>
  <c r="AE21" i="117"/>
  <c r="AJ21" i="117"/>
  <c r="R30" i="120"/>
  <c r="AA27" i="119"/>
  <c r="Z24" i="113"/>
  <c r="AI25" i="117"/>
  <c r="AB27" i="117"/>
  <c r="AB29" i="113"/>
  <c r="AG30" i="113"/>
  <c r="P22" i="85"/>
  <c r="AQ22" i="85" s="1"/>
  <c r="AK19" i="118"/>
  <c r="AH17" i="117"/>
  <c r="AJ27" i="120"/>
  <c r="AC23" i="119"/>
  <c r="Y28" i="118"/>
  <c r="AD29" i="120"/>
  <c r="AA26" i="119"/>
  <c r="AJ26" i="119"/>
  <c r="AI23" i="113"/>
  <c r="P20" i="113"/>
  <c r="AQ20" i="113" s="1"/>
  <c r="Y24" i="119"/>
  <c r="P26" i="117"/>
  <c r="AQ26" i="117" s="1"/>
  <c r="AI23" i="119"/>
  <c r="N25" i="113"/>
  <c r="AJ26" i="120"/>
  <c r="AK29" i="120"/>
  <c r="Y19" i="113"/>
  <c r="AB28" i="119"/>
  <c r="AI26" i="120"/>
  <c r="N23" i="119"/>
  <c r="AK28" i="117"/>
  <c r="R26" i="85"/>
  <c r="AI26" i="117"/>
  <c r="N24" i="120"/>
  <c r="AF18" i="117"/>
  <c r="U23" i="113"/>
  <c r="P22" i="118"/>
  <c r="AQ22" i="118" s="1"/>
  <c r="AI27" i="119"/>
  <c r="AH30" i="119"/>
  <c r="AC26" i="118"/>
  <c r="R28" i="117"/>
  <c r="AC19" i="113"/>
  <c r="AJ11" i="117"/>
  <c r="AB28" i="118"/>
  <c r="AI28" i="113"/>
  <c r="R26" i="117"/>
  <c r="L26" i="119"/>
  <c r="K26" i="119" s="1"/>
  <c r="AK24" i="117"/>
  <c r="N23" i="118"/>
  <c r="AD22" i="113"/>
  <c r="L22" i="85"/>
  <c r="K22" i="85" s="1"/>
  <c r="R26" i="119"/>
  <c r="Z25" i="117"/>
  <c r="AB11" i="113"/>
  <c r="AE28" i="119"/>
  <c r="AJ25" i="120"/>
  <c r="AE27" i="115"/>
  <c r="U11" i="85"/>
  <c r="AK28" i="119"/>
  <c r="AH27" i="119"/>
  <c r="L24" i="85"/>
  <c r="K24" i="85" s="1"/>
  <c r="AB21" i="113"/>
  <c r="P11" i="85"/>
  <c r="AQ11" i="85" s="1"/>
  <c r="P25" i="119"/>
  <c r="AQ25" i="119" s="1"/>
  <c r="P24" i="117"/>
  <c r="AQ24" i="117" s="1"/>
  <c r="P15" i="85"/>
  <c r="AQ15" i="85" s="1"/>
  <c r="AK29" i="118"/>
  <c r="AH28" i="115"/>
  <c r="R20" i="119"/>
  <c r="N22" i="117"/>
  <c r="R30" i="117"/>
  <c r="U18" i="85"/>
  <c r="AA29" i="117"/>
  <c r="Z26" i="119"/>
  <c r="AK12" i="85"/>
  <c r="AH25" i="119"/>
  <c r="AB29" i="117"/>
  <c r="AG21" i="117"/>
  <c r="AD27" i="119"/>
  <c r="P27" i="117"/>
  <c r="AQ27" i="117" s="1"/>
  <c r="AI27" i="118"/>
  <c r="AB20" i="118"/>
  <c r="Z13" i="118"/>
  <c r="AC30" i="117"/>
  <c r="AI29" i="118"/>
  <c r="R29" i="113"/>
  <c r="N28" i="120"/>
  <c r="AG27" i="113"/>
  <c r="R20" i="117"/>
  <c r="AJ30" i="118"/>
  <c r="AJ28" i="119"/>
  <c r="N26" i="115"/>
  <c r="AG20" i="119"/>
  <c r="Q86" i="82"/>
  <c r="AH86" i="82" s="1"/>
  <c r="W30" i="360"/>
  <c r="R11" i="360"/>
  <c r="Y13" i="365"/>
  <c r="AB12" i="361"/>
  <c r="AA20" i="360"/>
  <c r="AD26" i="365"/>
  <c r="AH23" i="365"/>
  <c r="Z12" i="358"/>
  <c r="AA28" i="365"/>
  <c r="AK23" i="365"/>
  <c r="N22" i="365"/>
  <c r="W16" i="365"/>
  <c r="AJ14" i="363"/>
  <c r="AF15" i="362"/>
  <c r="AD14" i="363"/>
  <c r="AA14" i="363"/>
  <c r="AE14" i="363"/>
  <c r="L17" i="359"/>
  <c r="K17" i="359" s="1"/>
  <c r="Y17" i="359"/>
  <c r="Z13" i="355"/>
  <c r="L13" i="355"/>
  <c r="K13" i="355" s="1"/>
  <c r="AK13" i="353"/>
  <c r="Y15" i="354"/>
  <c r="AB19" i="358"/>
  <c r="AC14" i="357"/>
  <c r="AI14" i="356"/>
  <c r="W21" i="114"/>
  <c r="W30" i="114"/>
  <c r="W11" i="114"/>
  <c r="P19" i="114"/>
  <c r="AQ19" i="114" s="1"/>
  <c r="P17" i="114"/>
  <c r="AQ17" i="114" s="1"/>
  <c r="Z13" i="114"/>
  <c r="AI18" i="114"/>
  <c r="AE23" i="114"/>
  <c r="AH24" i="114"/>
  <c r="L23" i="114"/>
  <c r="K23" i="114" s="1"/>
  <c r="AJ19" i="114"/>
  <c r="N13" i="114"/>
  <c r="AK14" i="114"/>
  <c r="U11" i="114"/>
  <c r="L12" i="114"/>
  <c r="K12" i="114" s="1"/>
  <c r="AJ23" i="114"/>
  <c r="AE21" i="114"/>
  <c r="AD14" i="114"/>
  <c r="Y14" i="114"/>
  <c r="Z15" i="114"/>
  <c r="L20" i="114"/>
  <c r="K20" i="114" s="1"/>
  <c r="AB20" i="114"/>
  <c r="P25" i="114"/>
  <c r="AQ25" i="114" s="1"/>
  <c r="AE17" i="114"/>
  <c r="Z14" i="114"/>
  <c r="AJ22" i="114"/>
  <c r="U18" i="114"/>
  <c r="AG13" i="114"/>
  <c r="Y26" i="114"/>
  <c r="AD29" i="114"/>
  <c r="AK22" i="114"/>
  <c r="AC23" i="114"/>
  <c r="Z12" i="114"/>
  <c r="AG28" i="114"/>
  <c r="AJ13" i="114"/>
  <c r="AC26" i="114"/>
  <c r="AK21" i="114"/>
  <c r="AG25" i="114"/>
  <c r="AK20" i="114"/>
  <c r="AB25" i="114"/>
  <c r="AK12" i="114"/>
  <c r="Z27" i="114"/>
  <c r="L29" i="114"/>
  <c r="K29" i="114" s="1"/>
  <c r="AE29" i="114"/>
  <c r="AK29" i="114"/>
  <c r="R30" i="114"/>
  <c r="Z30" i="114"/>
  <c r="R12" i="116"/>
  <c r="AA12" i="116"/>
  <c r="AG12" i="116"/>
  <c r="AI28" i="111"/>
  <c r="R28" i="111"/>
  <c r="AA14" i="362"/>
  <c r="Z15" i="359"/>
  <c r="L24" i="360"/>
  <c r="K24" i="360" s="1"/>
  <c r="AI15" i="365"/>
  <c r="N26" i="360"/>
  <c r="U24" i="365"/>
  <c r="N16" i="365"/>
  <c r="L14" i="361"/>
  <c r="K14" i="361" s="1"/>
  <c r="AA24" i="365"/>
  <c r="AE20" i="365"/>
  <c r="AG28" i="365"/>
  <c r="AC30" i="365"/>
  <c r="AB14" i="363"/>
  <c r="AK14" i="363"/>
  <c r="W15" i="362"/>
  <c r="AI14" i="363"/>
  <c r="AG13" i="364"/>
  <c r="AH15" i="362"/>
  <c r="AB17" i="359"/>
  <c r="P17" i="359"/>
  <c r="AQ17" i="359" s="1"/>
  <c r="Y13" i="355"/>
  <c r="Z13" i="353"/>
  <c r="W15" i="354"/>
  <c r="U13" i="353"/>
  <c r="AB14" i="357"/>
  <c r="AI13" i="353"/>
  <c r="W14" i="114"/>
  <c r="W23" i="114"/>
  <c r="AK23" i="114"/>
  <c r="AI17" i="114"/>
  <c r="P16" i="114"/>
  <c r="AQ16" i="114" s="1"/>
  <c r="AF15" i="114"/>
  <c r="AJ11" i="114"/>
  <c r="Y19" i="114"/>
  <c r="Z23" i="114"/>
  <c r="AF12" i="114"/>
  <c r="AE12" i="114"/>
  <c r="U22" i="114"/>
  <c r="AC13" i="114"/>
  <c r="R13" i="114"/>
  <c r="AJ24" i="114"/>
  <c r="AH17" i="114"/>
  <c r="P18" i="114"/>
  <c r="AQ18" i="114" s="1"/>
  <c r="AJ16" i="114"/>
  <c r="AK19" i="114"/>
  <c r="AF13" i="114"/>
  <c r="L19" i="114"/>
  <c r="K19" i="114" s="1"/>
  <c r="N19" i="114"/>
  <c r="AD25" i="114"/>
  <c r="AF24" i="114"/>
  <c r="AC11" i="114"/>
  <c r="AJ21" i="114"/>
  <c r="AC20" i="114"/>
  <c r="AD24" i="114"/>
  <c r="AH26" i="114"/>
  <c r="L17" i="114"/>
  <c r="K17" i="114" s="1"/>
  <c r="AE24" i="114"/>
  <c r="Y20" i="114"/>
  <c r="AC25" i="114"/>
  <c r="N28" i="114"/>
  <c r="AB21" i="114"/>
  <c r="AE27" i="114"/>
  <c r="L16" i="114"/>
  <c r="K16" i="114" s="1"/>
  <c r="AG26" i="114"/>
  <c r="AH11" i="114"/>
  <c r="AA27" i="114"/>
  <c r="AC16" i="114"/>
  <c r="U28" i="114"/>
  <c r="AG29" i="114"/>
  <c r="AI29" i="114"/>
  <c r="AB29" i="114"/>
  <c r="Y13" i="114"/>
  <c r="AK15" i="114"/>
  <c r="P12" i="116"/>
  <c r="AQ12" i="116" s="1"/>
  <c r="AH12" i="116"/>
  <c r="AJ12" i="116"/>
  <c r="AB23" i="111"/>
  <c r="AH29" i="111"/>
  <c r="AK24" i="111"/>
  <c r="AF14" i="352"/>
  <c r="W22" i="111"/>
  <c r="AD13" i="352"/>
  <c r="W15" i="119"/>
  <c r="N26" i="111"/>
  <c r="Y24" i="111"/>
  <c r="L14" i="352"/>
  <c r="K14" i="352" s="1"/>
  <c r="W25" i="117"/>
  <c r="W19" i="113"/>
  <c r="AH11" i="116"/>
  <c r="AF29" i="85"/>
  <c r="Z22" i="85"/>
  <c r="AA23" i="111"/>
  <c r="Y29" i="111"/>
  <c r="R13" i="352"/>
  <c r="W28" i="113"/>
  <c r="W29" i="117"/>
  <c r="AD11" i="85"/>
  <c r="AF27" i="85"/>
  <c r="Z14" i="85"/>
  <c r="AJ28" i="85"/>
  <c r="AG25" i="111"/>
  <c r="AB13" i="352"/>
  <c r="W17" i="119"/>
  <c r="W22" i="115"/>
  <c r="AA12" i="85"/>
  <c r="AC18" i="85"/>
  <c r="AK16" i="358"/>
  <c r="AJ25" i="365"/>
  <c r="AF25" i="365"/>
  <c r="AF23" i="365"/>
  <c r="AG25" i="360"/>
  <c r="AI14" i="365"/>
  <c r="AJ13" i="365"/>
  <c r="AK13" i="362"/>
  <c r="AA20" i="365"/>
  <c r="AA14" i="365"/>
  <c r="AI17" i="365"/>
  <c r="AH13" i="364"/>
  <c r="N14" i="363"/>
  <c r="AH14" i="363"/>
  <c r="N15" i="362"/>
  <c r="AF13" i="364"/>
  <c r="AI15" i="362"/>
  <c r="AE15" i="362"/>
  <c r="AA17" i="359"/>
  <c r="N17" i="359"/>
  <c r="AI13" i="355"/>
  <c r="AJ15" i="361"/>
  <c r="AF15" i="354"/>
  <c r="Z19" i="358"/>
  <c r="P13" i="353"/>
  <c r="AQ13" i="353" s="1"/>
  <c r="AA13" i="353"/>
  <c r="W25" i="114"/>
  <c r="W26" i="114"/>
  <c r="Y21" i="114"/>
  <c r="P12" i="114"/>
  <c r="AQ12" i="114" s="1"/>
  <c r="AK18" i="114"/>
  <c r="AD17" i="114"/>
  <c r="N11" i="114"/>
  <c r="Y18" i="114"/>
  <c r="Z18" i="114"/>
  <c r="AD18" i="114"/>
  <c r="AC15" i="114"/>
  <c r="U21" i="114"/>
  <c r="AC12" i="114"/>
  <c r="AI11" i="114"/>
  <c r="AB23" i="114"/>
  <c r="AH16" i="114"/>
  <c r="AI16" i="114"/>
  <c r="AB15" i="114"/>
  <c r="AG21" i="114"/>
  <c r="N18" i="114"/>
  <c r="AK11" i="114"/>
  <c r="L13" i="114"/>
  <c r="K13" i="114" s="1"/>
  <c r="AF26" i="114"/>
  <c r="AF23" i="114"/>
  <c r="AG24" i="114"/>
  <c r="N24" i="114"/>
  <c r="L25" i="114"/>
  <c r="K25" i="114" s="1"/>
  <c r="L11" i="114"/>
  <c r="K11" i="114" s="1"/>
  <c r="Y27" i="114"/>
  <c r="P14" i="114"/>
  <c r="AQ14" i="114" s="1"/>
  <c r="Z26" i="114"/>
  <c r="AA17" i="114"/>
  <c r="AI25" i="114"/>
  <c r="AF28" i="114"/>
  <c r="U14" i="114"/>
  <c r="AF27" i="114"/>
  <c r="P13" i="114"/>
  <c r="AQ13" i="114" s="1"/>
  <c r="AE26" i="114"/>
  <c r="Z19" i="114"/>
  <c r="N27" i="114"/>
  <c r="AA23" i="114"/>
  <c r="Z22" i="114"/>
  <c r="P30" i="114"/>
  <c r="AQ30" i="114" s="1"/>
  <c r="AC30" i="114"/>
  <c r="N29" i="114"/>
  <c r="AJ27" i="114"/>
  <c r="AF17" i="114"/>
  <c r="AF12" i="116"/>
  <c r="U12" i="116"/>
  <c r="R24" i="111"/>
  <c r="AF23" i="111"/>
  <c r="AI22" i="111"/>
  <c r="AJ11" i="352"/>
  <c r="AD25" i="111"/>
  <c r="AB27" i="111"/>
  <c r="AC25" i="111"/>
  <c r="AD30" i="111"/>
  <c r="R17" i="358"/>
  <c r="AB25" i="360"/>
  <c r="N12" i="365"/>
  <c r="AE11" i="365"/>
  <c r="AK12" i="362"/>
  <c r="AB11" i="365"/>
  <c r="AF28" i="365"/>
  <c r="AJ11" i="362"/>
  <c r="AA16" i="365"/>
  <c r="N11" i="365"/>
  <c r="U11" i="365"/>
  <c r="AB12" i="364"/>
  <c r="AG14" i="363"/>
  <c r="R15" i="362"/>
  <c r="Y15" i="362"/>
  <c r="AC13" i="364"/>
  <c r="AC15" i="362"/>
  <c r="W13" i="353"/>
  <c r="AK17" i="359"/>
  <c r="W13" i="355"/>
  <c r="N15" i="361"/>
  <c r="AF13" i="353"/>
  <c r="N19" i="358"/>
  <c r="L13" i="353"/>
  <c r="K13" i="353" s="1"/>
  <c r="W28" i="114"/>
  <c r="W18" i="114"/>
  <c r="Y17" i="114"/>
  <c r="N22" i="114"/>
  <c r="AI20" i="114"/>
  <c r="R16" i="114"/>
  <c r="AG17" i="114"/>
  <c r="AE16" i="114"/>
  <c r="U15" i="114"/>
  <c r="R17" i="114"/>
  <c r="AH13" i="114"/>
  <c r="P23" i="114"/>
  <c r="AQ23" i="114" s="1"/>
  <c r="AF21" i="114"/>
  <c r="AD19" i="114"/>
  <c r="AE14" i="361"/>
  <c r="P13" i="363"/>
  <c r="AQ13" i="363" s="1"/>
  <c r="AJ22" i="365"/>
  <c r="AF30" i="365"/>
  <c r="N19" i="365"/>
  <c r="Z19" i="365"/>
  <c r="N18" i="365"/>
  <c r="AE12" i="363"/>
  <c r="AJ29" i="365"/>
  <c r="Z23" i="365"/>
  <c r="AH25" i="365"/>
  <c r="AD19" i="365"/>
  <c r="AC14" i="363"/>
  <c r="W14" i="363"/>
  <c r="AA15" i="362"/>
  <c r="U13" i="364"/>
  <c r="AG13" i="353"/>
  <c r="AJ17" i="359"/>
  <c r="AI17" i="359"/>
  <c r="AH13" i="355"/>
  <c r="L19" i="358"/>
  <c r="K19" i="358" s="1"/>
  <c r="W13" i="114"/>
  <c r="W24" i="114"/>
  <c r="U23" i="114"/>
  <c r="N21" i="114"/>
  <c r="AI19" i="114"/>
  <c r="N25" i="114"/>
  <c r="AH12" i="114"/>
  <c r="L21" i="114"/>
  <c r="K21" i="114" s="1"/>
  <c r="AA20" i="114"/>
  <c r="AJ15" i="114"/>
  <c r="Z16" i="114"/>
  <c r="Y24" i="114"/>
  <c r="AI18" i="360"/>
  <c r="N17" i="358"/>
  <c r="N20" i="365"/>
  <c r="AK17" i="365"/>
  <c r="AA13" i="365"/>
  <c r="AI28" i="365"/>
  <c r="AK26" i="365"/>
  <c r="N27" i="113"/>
  <c r="AB13" i="363"/>
  <c r="AD22" i="365"/>
  <c r="AG16" i="365"/>
  <c r="AJ13" i="364"/>
  <c r="AJ21" i="113"/>
  <c r="P15" i="362"/>
  <c r="AQ15" i="362" s="1"/>
  <c r="Z14" i="363"/>
  <c r="AK15" i="362"/>
  <c r="R14" i="363"/>
  <c r="AD13" i="364"/>
  <c r="AE13" i="353"/>
  <c r="U17" i="359"/>
  <c r="AG13" i="355"/>
  <c r="U15" i="354"/>
  <c r="AD13" i="353"/>
  <c r="W22" i="114"/>
  <c r="W20" i="114"/>
  <c r="Y11" i="114"/>
  <c r="AH19" i="114"/>
  <c r="AE11" i="114"/>
  <c r="R25" i="114"/>
  <c r="R14" i="354"/>
  <c r="AF16" i="359"/>
  <c r="R19" i="365"/>
  <c r="L22" i="365"/>
  <c r="K22" i="365" s="1"/>
  <c r="AB30" i="365"/>
  <c r="AI20" i="365"/>
  <c r="AH29" i="365"/>
  <c r="L12" i="357"/>
  <c r="K12" i="357" s="1"/>
  <c r="AH18" i="365"/>
  <c r="AA30" i="365"/>
  <c r="N26" i="365"/>
  <c r="AD17" i="365"/>
  <c r="AG28" i="113"/>
  <c r="R13" i="353"/>
  <c r="Y14" i="363"/>
  <c r="U15" i="362"/>
  <c r="R13" i="364"/>
  <c r="AC13" i="353"/>
  <c r="AG17" i="359"/>
  <c r="AE13" i="355"/>
  <c r="AF13" i="355"/>
  <c r="AJ13" i="353"/>
  <c r="AE15" i="354"/>
  <c r="AH19" i="358"/>
  <c r="W15" i="114"/>
  <c r="W29" i="114"/>
  <c r="W12" i="114"/>
  <c r="U20" i="114"/>
  <c r="AH14" i="114"/>
  <c r="AD13" i="114"/>
  <c r="AH25" i="114"/>
  <c r="AD16" i="114"/>
  <c r="AA15" i="114"/>
  <c r="P22" i="114"/>
  <c r="AQ22" i="114" s="1"/>
  <c r="AD22" i="114"/>
  <c r="R20" i="114"/>
  <c r="AG18" i="114"/>
  <c r="AG22" i="114"/>
  <c r="AB19" i="114"/>
  <c r="AF19" i="114"/>
  <c r="AB13" i="114"/>
  <c r="AA11" i="114"/>
  <c r="N23" i="114"/>
  <c r="Z21" i="114"/>
  <c r="AC19" i="114"/>
  <c r="R19" i="114"/>
  <c r="Y15" i="114"/>
  <c r="AI13" i="114"/>
  <c r="AH20" i="114"/>
  <c r="N20" i="114"/>
  <c r="AK16" i="114"/>
  <c r="W27" i="114"/>
  <c r="AA25" i="114"/>
  <c r="AA29" i="114"/>
  <c r="AG12" i="114"/>
  <c r="AD28" i="114"/>
  <c r="AE15" i="114"/>
  <c r="U27" i="114"/>
  <c r="AI12" i="114"/>
  <c r="Z25" i="114"/>
  <c r="AK28" i="114"/>
  <c r="AA24" i="114"/>
  <c r="R28" i="114"/>
  <c r="P20" i="114"/>
  <c r="AQ20" i="114" s="1"/>
  <c r="AF22" i="114"/>
  <c r="R27" i="114"/>
  <c r="AA18" i="114"/>
  <c r="AH27" i="114"/>
  <c r="N30" i="114"/>
  <c r="AE30" i="114"/>
  <c r="R24" i="114"/>
  <c r="AC12" i="116"/>
  <c r="AK12" i="116"/>
  <c r="AI26" i="111"/>
  <c r="AC27" i="111"/>
  <c r="AH22" i="111"/>
  <c r="AK11" i="352"/>
  <c r="N14" i="352"/>
  <c r="AJ28" i="111"/>
  <c r="Y22" i="111"/>
  <c r="AD14" i="352"/>
  <c r="W28" i="119"/>
  <c r="R29" i="111"/>
  <c r="AE26" i="111"/>
  <c r="AG27" i="111"/>
  <c r="AC26" i="113"/>
  <c r="AJ11" i="364"/>
  <c r="P14" i="363"/>
  <c r="AQ14" i="363" s="1"/>
  <c r="Y12" i="114"/>
  <c r="L24" i="114"/>
  <c r="K24" i="114" s="1"/>
  <c r="AG23" i="114"/>
  <c r="Z11" i="114"/>
  <c r="AD15" i="114"/>
  <c r="Z20" i="114"/>
  <c r="R18" i="114"/>
  <c r="AG15" i="114"/>
  <c r="AH18" i="114"/>
  <c r="L18" i="114"/>
  <c r="K18" i="114" s="1"/>
  <c r="AF29" i="114"/>
  <c r="AE28" i="114"/>
  <c r="AI28" i="114"/>
  <c r="AJ26" i="114"/>
  <c r="AI24" i="114"/>
  <c r="AI23" i="114"/>
  <c r="AD27" i="114"/>
  <c r="AJ28" i="114"/>
  <c r="AB30" i="114"/>
  <c r="AB12" i="116"/>
  <c r="AJ25" i="111"/>
  <c r="AG23" i="111"/>
  <c r="AB30" i="111"/>
  <c r="W28" i="111"/>
  <c r="AE12" i="352"/>
  <c r="W28" i="118"/>
  <c r="AD22" i="111"/>
  <c r="AE23" i="111"/>
  <c r="AE13" i="352"/>
  <c r="W19" i="120"/>
  <c r="W30" i="119"/>
  <c r="AJ11" i="85"/>
  <c r="AD14" i="85"/>
  <c r="AD27" i="111"/>
  <c r="AA29" i="111"/>
  <c r="AK26" i="111"/>
  <c r="U11" i="352"/>
  <c r="W16" i="119"/>
  <c r="W21" i="115"/>
  <c r="AA27" i="85"/>
  <c r="AB24" i="85"/>
  <c r="AG27" i="85"/>
  <c r="P15" i="119"/>
  <c r="AQ15" i="119" s="1"/>
  <c r="AG26" i="111"/>
  <c r="U23" i="111"/>
  <c r="AF29" i="111"/>
  <c r="Y15" i="352"/>
  <c r="W14" i="113"/>
  <c r="AF12" i="85"/>
  <c r="AJ23" i="85"/>
  <c r="P29" i="111"/>
  <c r="AQ29" i="111" s="1"/>
  <c r="AG13" i="352"/>
  <c r="W30" i="115"/>
  <c r="W25" i="119"/>
  <c r="AC11" i="116"/>
  <c r="Z24" i="85"/>
  <c r="AD29" i="85"/>
  <c r="Y25" i="111"/>
  <c r="R23" i="111"/>
  <c r="N13" i="352"/>
  <c r="W24" i="115"/>
  <c r="W11" i="117"/>
  <c r="AD29" i="111"/>
  <c r="AI27" i="111"/>
  <c r="AC11" i="352"/>
  <c r="W27" i="120"/>
  <c r="W29" i="115"/>
  <c r="AH30" i="111"/>
  <c r="AG29" i="111"/>
  <c r="P25" i="111"/>
  <c r="AQ25" i="111" s="1"/>
  <c r="AE11" i="352"/>
  <c r="W13" i="115"/>
  <c r="W20" i="85"/>
  <c r="W12" i="113"/>
  <c r="AD30" i="85"/>
  <c r="AC17" i="85"/>
  <c r="AC12" i="119"/>
  <c r="P11" i="364"/>
  <c r="AQ11" i="364" s="1"/>
  <c r="R11" i="85"/>
  <c r="N13" i="364"/>
  <c r="L14" i="363"/>
  <c r="K14" i="363" s="1"/>
  <c r="R12" i="114"/>
  <c r="AF16" i="114"/>
  <c r="AI22" i="114"/>
  <c r="AG11" i="114"/>
  <c r="R23" i="114"/>
  <c r="N17" i="114"/>
  <c r="AE14" i="114"/>
  <c r="AF18" i="114"/>
  <c r="AH22" i="114"/>
  <c r="AI14" i="114"/>
  <c r="R11" i="114"/>
  <c r="AC14" i="114"/>
  <c r="L14" i="114"/>
  <c r="K14" i="114" s="1"/>
  <c r="AH28" i="114"/>
  <c r="L27" i="114"/>
  <c r="K27" i="114" s="1"/>
  <c r="AB28" i="114"/>
  <c r="R26" i="114"/>
  <c r="AG30" i="114"/>
  <c r="AK30" i="114"/>
  <c r="Z12" i="116"/>
  <c r="N12" i="116"/>
  <c r="Z26" i="111"/>
  <c r="AF28" i="111"/>
  <c r="R30" i="111"/>
  <c r="AH12" i="352"/>
  <c r="AI23" i="111"/>
  <c r="W11" i="352"/>
  <c r="W11" i="115"/>
  <c r="W22" i="117"/>
  <c r="AG20" i="85"/>
  <c r="AI21" i="85"/>
  <c r="AK29" i="111"/>
  <c r="AE30" i="111"/>
  <c r="AH13" i="352"/>
  <c r="W13" i="120"/>
  <c r="W13" i="113"/>
  <c r="AG18" i="85"/>
  <c r="AI19" i="85"/>
  <c r="AC29" i="85"/>
  <c r="AE12" i="120"/>
  <c r="L24" i="111"/>
  <c r="K24" i="111" s="1"/>
  <c r="R12" i="352"/>
  <c r="W23" i="113"/>
  <c r="W11" i="120"/>
  <c r="AF11" i="85"/>
  <c r="AF25" i="85"/>
  <c r="L22" i="111"/>
  <c r="K22" i="111" s="1"/>
  <c r="AJ14" i="352"/>
  <c r="W16" i="113"/>
  <c r="W17" i="117"/>
  <c r="AG30" i="85"/>
  <c r="AH26" i="85"/>
  <c r="AD13" i="85"/>
  <c r="AI29" i="111"/>
  <c r="AH24" i="111"/>
  <c r="P14" i="352"/>
  <c r="AQ14" i="352" s="1"/>
  <c r="W15" i="85"/>
  <c r="W30" i="85"/>
  <c r="AC23" i="111"/>
  <c r="AB26" i="111"/>
  <c r="AA14" i="352"/>
  <c r="W13" i="118"/>
  <c r="W15" i="113"/>
  <c r="AA25" i="111"/>
  <c r="AA27" i="111"/>
  <c r="Z13" i="352"/>
  <c r="W20" i="120"/>
  <c r="W27" i="118"/>
  <c r="AA11" i="116"/>
  <c r="R30" i="365"/>
  <c r="AE17" i="359"/>
  <c r="P26" i="114"/>
  <c r="AQ26" i="114" s="1"/>
  <c r="R21" i="114"/>
  <c r="R22" i="114"/>
  <c r="AC24" i="114"/>
  <c r="AF11" i="114"/>
  <c r="N12" i="114"/>
  <c r="AE13" i="114"/>
  <c r="AD20" i="114"/>
  <c r="Y16" i="114"/>
  <c r="U24" i="114"/>
  <c r="AJ14" i="114"/>
  <c r="AB18" i="114"/>
  <c r="P11" i="114"/>
  <c r="AQ11" i="114" s="1"/>
  <c r="L28" i="114"/>
  <c r="K28" i="114" s="1"/>
  <c r="AI27" i="114"/>
  <c r="P24" i="114"/>
  <c r="AQ24" i="114" s="1"/>
  <c r="AD26" i="114"/>
  <c r="Y30" i="114"/>
  <c r="AF30" i="114"/>
  <c r="AI12" i="116"/>
  <c r="AE29" i="111"/>
  <c r="AH23" i="111"/>
  <c r="Z30" i="111"/>
  <c r="AJ29" i="111"/>
  <c r="P28" i="111"/>
  <c r="AQ28" i="111" s="1"/>
  <c r="AB14" i="352"/>
  <c r="AG22" i="111"/>
  <c r="AE24" i="111"/>
  <c r="L26" i="111"/>
  <c r="K26" i="111" s="1"/>
  <c r="AH14" i="352"/>
  <c r="W28" i="85"/>
  <c r="W14" i="115"/>
  <c r="AC22" i="85"/>
  <c r="AE23" i="85"/>
  <c r="AK23" i="111"/>
  <c r="AK30" i="111"/>
  <c r="AC14" i="352"/>
  <c r="W19" i="117"/>
  <c r="W24" i="119"/>
  <c r="AC20" i="85"/>
  <c r="AE21" i="85"/>
  <c r="AC13" i="85"/>
  <c r="Y23" i="111"/>
  <c r="AA28" i="111"/>
  <c r="Y11" i="352"/>
  <c r="W30" i="118"/>
  <c r="W23" i="117"/>
  <c r="AI12" i="85"/>
  <c r="AB26" i="85"/>
  <c r="Z25" i="111"/>
  <c r="AC26" i="111"/>
  <c r="P23" i="111"/>
  <c r="AQ23" i="111" s="1"/>
  <c r="Z15" i="352"/>
  <c r="W21" i="119"/>
  <c r="W24" i="85"/>
  <c r="AG14" i="85"/>
  <c r="Y24" i="85"/>
  <c r="R25" i="111"/>
  <c r="AC29" i="111"/>
  <c r="U30" i="111"/>
  <c r="AE15" i="352"/>
  <c r="W29" i="118"/>
  <c r="W26" i="118"/>
  <c r="N29" i="111"/>
  <c r="AF13" i="352"/>
  <c r="W19" i="115"/>
  <c r="W26" i="119"/>
  <c r="AE14" i="352"/>
  <c r="W26" i="117"/>
  <c r="AD12" i="85"/>
  <c r="Z29" i="85"/>
  <c r="AJ26" i="85"/>
  <c r="AJ18" i="120"/>
  <c r="AC11" i="117"/>
  <c r="AF16" i="120"/>
  <c r="U11" i="119"/>
  <c r="AA19" i="120"/>
  <c r="AJ11" i="115"/>
  <c r="Z11" i="85"/>
  <c r="AA26" i="85"/>
  <c r="AJ24" i="85"/>
  <c r="AD11" i="120"/>
  <c r="N12" i="119"/>
  <c r="AC18" i="365"/>
  <c r="AJ15" i="362"/>
  <c r="AB13" i="353"/>
  <c r="AF14" i="114"/>
  <c r="AD21" i="114"/>
  <c r="AJ20" i="114"/>
  <c r="AB14" i="114"/>
  <c r="AB24" i="114"/>
  <c r="AK24" i="114"/>
  <c r="AG16" i="114"/>
  <c r="AH21" i="114"/>
  <c r="AK17" i="114"/>
  <c r="AF25" i="114"/>
  <c r="AJ18" i="114"/>
  <c r="AB22" i="114"/>
  <c r="AE18" i="114"/>
  <c r="AC28" i="114"/>
  <c r="P27" i="114"/>
  <c r="AQ27" i="114" s="1"/>
  <c r="L15" i="114"/>
  <c r="K15" i="114" s="1"/>
  <c r="Z29" i="114"/>
  <c r="U30" i="114"/>
  <c r="AJ30" i="114"/>
  <c r="Y12" i="116"/>
  <c r="AB28" i="111"/>
  <c r="AC22" i="111"/>
  <c r="AG12" i="352"/>
  <c r="AE27" i="111"/>
  <c r="AD24" i="111"/>
  <c r="P15" i="352"/>
  <c r="AQ15" i="352" s="1"/>
  <c r="W24" i="111"/>
  <c r="AJ30" i="111"/>
  <c r="L28" i="111"/>
  <c r="K28" i="111" s="1"/>
  <c r="AC15" i="352"/>
  <c r="W22" i="118"/>
  <c r="W13" i="85"/>
  <c r="AB21" i="85"/>
  <c r="AB23" i="85"/>
  <c r="AB29" i="111"/>
  <c r="U27" i="111"/>
  <c r="R14" i="352"/>
  <c r="W30" i="120"/>
  <c r="W16" i="117"/>
  <c r="Z19" i="85"/>
  <c r="Z21" i="85"/>
  <c r="Y19" i="85"/>
  <c r="P30" i="111"/>
  <c r="AQ30" i="111" s="1"/>
  <c r="P13" i="352"/>
  <c r="AQ13" i="352" s="1"/>
  <c r="W22" i="113"/>
  <c r="W15" i="115"/>
  <c r="AH12" i="85"/>
  <c r="AB24" i="111"/>
  <c r="U26" i="111"/>
  <c r="Y27" i="111"/>
  <c r="L11" i="352"/>
  <c r="K11" i="352" s="1"/>
  <c r="W15" i="352"/>
  <c r="W27" i="113"/>
  <c r="W12" i="119"/>
  <c r="AC16" i="85"/>
  <c r="AI15" i="85"/>
  <c r="AC24" i="111"/>
  <c r="AI11" i="352"/>
  <c r="AK15" i="352"/>
  <c r="W21" i="113"/>
  <c r="W30" i="113"/>
  <c r="U29" i="111"/>
  <c r="U12" i="352"/>
  <c r="W26" i="120"/>
  <c r="W12" i="117"/>
  <c r="U14" i="352"/>
  <c r="W11" i="85"/>
  <c r="AH11" i="85"/>
  <c r="AH18" i="85"/>
  <c r="AF26" i="85"/>
  <c r="AA12" i="120"/>
  <c r="L11" i="119"/>
  <c r="K11" i="119" s="1"/>
  <c r="L12" i="360"/>
  <c r="K12" i="360" s="1"/>
  <c r="AC17" i="359"/>
  <c r="W19" i="114"/>
  <c r="AE20" i="114"/>
  <c r="N14" i="114"/>
  <c r="AD23" i="114"/>
  <c r="AE22" i="114"/>
  <c r="AA13" i="114"/>
  <c r="AA21" i="114"/>
  <c r="U17" i="114"/>
  <c r="AH15" i="114"/>
  <c r="AE19" i="114"/>
  <c r="U26" i="114"/>
  <c r="U19" i="114"/>
  <c r="AC22" i="114"/>
  <c r="Z24" i="114"/>
  <c r="U12" i="114"/>
  <c r="Y28" i="114"/>
  <c r="N16" i="114"/>
  <c r="AG27" i="114"/>
  <c r="AA26" i="114"/>
  <c r="Y29" i="114"/>
  <c r="L12" i="116"/>
  <c r="K12" i="116" s="1"/>
  <c r="P12" i="352"/>
  <c r="AQ12" i="352" s="1"/>
  <c r="U22" i="111"/>
  <c r="AA15" i="352"/>
  <c r="Y12" i="352"/>
  <c r="AI15" i="352"/>
  <c r="W26" i="113"/>
  <c r="AB12" i="85"/>
  <c r="AH22" i="85"/>
  <c r="AB27" i="85"/>
  <c r="AF30" i="111"/>
  <c r="AD15" i="352"/>
  <c r="W16" i="118"/>
  <c r="W19" i="85"/>
  <c r="AH20" i="85"/>
  <c r="Y17" i="85"/>
  <c r="AF30" i="85"/>
  <c r="L25" i="111"/>
  <c r="K25" i="111" s="1"/>
  <c r="N24" i="111"/>
  <c r="Z12" i="352"/>
  <c r="W27" i="119"/>
  <c r="W18" i="85"/>
  <c r="Y16" i="85"/>
  <c r="N23" i="111"/>
  <c r="Y30" i="111"/>
  <c r="L12" i="352"/>
  <c r="K12" i="352" s="1"/>
  <c r="W25" i="118"/>
  <c r="W18" i="120"/>
  <c r="W12" i="85"/>
  <c r="AB13" i="85"/>
  <c r="AE17" i="85"/>
  <c r="AB25" i="111"/>
  <c r="Z29" i="111"/>
  <c r="N11" i="352"/>
  <c r="W19" i="118"/>
  <c r="W12" i="120"/>
  <c r="W14" i="85"/>
  <c r="P22" i="111"/>
  <c r="AQ22" i="111" s="1"/>
  <c r="AC28" i="111"/>
  <c r="W29" i="111"/>
  <c r="Y13" i="352"/>
  <c r="W12" i="118"/>
  <c r="L29" i="111"/>
  <c r="K29" i="111" s="1"/>
  <c r="AF12" i="352"/>
  <c r="AH15" i="352"/>
  <c r="W17" i="118"/>
  <c r="AA24" i="111"/>
  <c r="AG24" i="85"/>
  <c r="AH19" i="85"/>
  <c r="AA25" i="85"/>
  <c r="P20" i="120"/>
  <c r="AQ20" i="120" s="1"/>
  <c r="L13" i="119"/>
  <c r="K13" i="119" s="1"/>
  <c r="AE18" i="360"/>
  <c r="AG14" i="365"/>
  <c r="W16" i="114"/>
  <c r="AA16" i="114"/>
  <c r="AG19" i="114"/>
  <c r="AK25" i="114"/>
  <c r="AI15" i="114"/>
  <c r="AF20" i="114"/>
  <c r="R14" i="114"/>
  <c r="U16" i="114"/>
  <c r="Y23" i="114"/>
  <c r="AE25" i="114"/>
  <c r="Z28" i="114"/>
  <c r="L26" i="114"/>
  <c r="K26" i="114" s="1"/>
  <c r="N26" i="114"/>
  <c r="P21" i="114"/>
  <c r="AQ21" i="114" s="1"/>
  <c r="AB17" i="114"/>
  <c r="AB12" i="114"/>
  <c r="AD12" i="114"/>
  <c r="AA30" i="114"/>
  <c r="AD30" i="114"/>
  <c r="R29" i="114"/>
  <c r="AE12" i="116"/>
  <c r="AE25" i="111"/>
  <c r="AC13" i="352"/>
  <c r="AA26" i="111"/>
  <c r="AD11" i="352"/>
  <c r="W11" i="119"/>
  <c r="R22" i="111"/>
  <c r="AD12" i="352"/>
  <c r="W29" i="119"/>
  <c r="W23" i="120"/>
  <c r="AB11" i="116"/>
  <c r="AJ27" i="85"/>
  <c r="AH17" i="85"/>
  <c r="R26" i="111"/>
  <c r="P11" i="352"/>
  <c r="AQ11" i="352" s="1"/>
  <c r="L15" i="352"/>
  <c r="K15" i="352" s="1"/>
  <c r="W28" i="115"/>
  <c r="AA11" i="85"/>
  <c r="AJ25" i="85"/>
  <c r="AH15" i="85"/>
  <c r="AF14" i="85"/>
  <c r="AF26" i="111"/>
  <c r="Z11" i="352"/>
  <c r="W13" i="117"/>
  <c r="W18" i="119"/>
  <c r="AG16" i="85"/>
  <c r="N22" i="111"/>
  <c r="AE28" i="111"/>
  <c r="AB11" i="352"/>
  <c r="W11" i="116"/>
  <c r="W24" i="117"/>
  <c r="Z12" i="85"/>
  <c r="AD28" i="85"/>
  <c r="AB15" i="85"/>
  <c r="Y26" i="111"/>
  <c r="AD26" i="111"/>
  <c r="Z24" i="111"/>
  <c r="AI14" i="352"/>
  <c r="W25" i="115"/>
  <c r="W18" i="117"/>
  <c r="AB11" i="85"/>
  <c r="W26" i="111"/>
  <c r="U28" i="111"/>
  <c r="AJ26" i="111"/>
  <c r="AF11" i="352"/>
  <c r="W18" i="115"/>
  <c r="Z23" i="111"/>
  <c r="AA11" i="352"/>
  <c r="AF15" i="352"/>
  <c r="W23" i="115"/>
  <c r="AG11" i="352"/>
  <c r="Z27" i="85"/>
  <c r="AB28" i="85"/>
  <c r="AI26" i="85"/>
  <c r="AK15" i="119"/>
  <c r="AD19" i="120"/>
  <c r="AG12" i="357"/>
  <c r="P27" i="365"/>
  <c r="AQ27" i="365" s="1"/>
  <c r="AA13" i="355"/>
  <c r="AJ19" i="358"/>
  <c r="W17" i="114"/>
  <c r="AD11" i="114"/>
  <c r="L22" i="114"/>
  <c r="K22" i="114" s="1"/>
  <c r="AB11" i="114"/>
  <c r="AI21" i="114"/>
  <c r="AA12" i="114"/>
  <c r="AB16" i="114"/>
  <c r="P15" i="114"/>
  <c r="AQ15" i="114" s="1"/>
  <c r="R15" i="114"/>
  <c r="U25" i="114"/>
  <c r="P29" i="114"/>
  <c r="AQ29" i="114" s="1"/>
  <c r="AB27" i="114"/>
  <c r="AK26" i="114"/>
  <c r="AC21" i="114"/>
  <c r="AK13" i="114"/>
  <c r="AH23" i="114"/>
  <c r="AI26" i="114"/>
  <c r="L30" i="114"/>
  <c r="K30" i="114" s="1"/>
  <c r="AI30" i="114"/>
  <c r="AJ29" i="114"/>
  <c r="AD12" i="116"/>
  <c r="Y28" i="111"/>
  <c r="AH25" i="111"/>
  <c r="AF27" i="111"/>
  <c r="Y14" i="352"/>
  <c r="AF24" i="111"/>
  <c r="W14" i="352"/>
  <c r="W20" i="117"/>
  <c r="R27" i="111"/>
  <c r="AJ13" i="352"/>
  <c r="W15" i="117"/>
  <c r="W15" i="118"/>
  <c r="AE12" i="85"/>
  <c r="AF13" i="85"/>
  <c r="AF22" i="111"/>
  <c r="L27" i="111"/>
  <c r="K27" i="111" s="1"/>
  <c r="R11" i="352"/>
  <c r="W23" i="119"/>
  <c r="W20" i="113"/>
  <c r="R11" i="116"/>
  <c r="AA29" i="85"/>
  <c r="AD17" i="85"/>
  <c r="Y26" i="85"/>
  <c r="P27" i="111"/>
  <c r="AQ27" i="111" s="1"/>
  <c r="N25" i="111"/>
  <c r="Z14" i="352"/>
  <c r="W24" i="120"/>
  <c r="W25" i="85"/>
  <c r="AA16" i="85"/>
  <c r="L23" i="111"/>
  <c r="K23" i="111" s="1"/>
  <c r="W23" i="111"/>
  <c r="N12" i="352"/>
  <c r="W17" i="113"/>
  <c r="W16" i="115"/>
  <c r="P11" i="116"/>
  <c r="AQ11" i="116" s="1"/>
  <c r="AJ21" i="85"/>
  <c r="AH24" i="85"/>
  <c r="U25" i="111"/>
  <c r="U13" i="352"/>
  <c r="W11" i="113"/>
  <c r="W23" i="85"/>
  <c r="Z11" i="116"/>
  <c r="AJ23" i="111"/>
  <c r="Z28" i="111"/>
  <c r="AB15" i="352"/>
  <c r="W27" i="85"/>
  <c r="L30" i="111"/>
  <c r="K30" i="111" s="1"/>
  <c r="AJ27" i="111"/>
  <c r="N30" i="111"/>
  <c r="L13" i="352"/>
  <c r="K13" i="352" s="1"/>
  <c r="W21" i="120"/>
  <c r="W16" i="85"/>
  <c r="W14" i="120"/>
  <c r="AA19" i="85"/>
  <c r="AE26" i="85"/>
  <c r="AE14" i="85"/>
  <c r="N13" i="119"/>
  <c r="AA16" i="120"/>
  <c r="AJ11" i="119"/>
  <c r="AJ17" i="119"/>
  <c r="AH16" i="120"/>
  <c r="AJ29" i="85"/>
  <c r="AE18" i="85"/>
  <c r="AG20" i="114"/>
  <c r="AJ17" i="114"/>
  <c r="AK27" i="114"/>
  <c r="AK12" i="352"/>
  <c r="AK27" i="111"/>
  <c r="W29" i="113"/>
  <c r="AC30" i="111"/>
  <c r="W24" i="118"/>
  <c r="AJ12" i="352"/>
  <c r="W20" i="119"/>
  <c r="U12" i="113"/>
  <c r="AJ21" i="120"/>
  <c r="R13" i="119"/>
  <c r="U12" i="118"/>
  <c r="W14" i="118"/>
  <c r="AH13" i="85"/>
  <c r="Z25" i="85"/>
  <c r="AI12" i="120"/>
  <c r="L13" i="120"/>
  <c r="K13" i="120" s="1"/>
  <c r="AK14" i="119"/>
  <c r="AA11" i="120"/>
  <c r="R24" i="115"/>
  <c r="W13" i="352"/>
  <c r="AD20" i="85"/>
  <c r="AA28" i="85"/>
  <c r="P13" i="119"/>
  <c r="AQ13" i="119" s="1"/>
  <c r="L16" i="120"/>
  <c r="K16" i="120" s="1"/>
  <c r="AB16" i="119"/>
  <c r="AD11" i="119"/>
  <c r="R13" i="120"/>
  <c r="AE23" i="115"/>
  <c r="W25" i="120"/>
  <c r="AJ17" i="85"/>
  <c r="AG29" i="85"/>
  <c r="AB11" i="118"/>
  <c r="N11" i="119"/>
  <c r="R15" i="119"/>
  <c r="AA15" i="120"/>
  <c r="AB14" i="120"/>
  <c r="W25" i="113"/>
  <c r="Z16" i="85"/>
  <c r="AC25" i="85"/>
  <c r="AB13" i="119"/>
  <c r="Y19" i="120"/>
  <c r="AF15" i="119"/>
  <c r="AG18" i="120"/>
  <c r="N18" i="120"/>
  <c r="AI19" i="120"/>
  <c r="W17" i="115"/>
  <c r="AJ13" i="85"/>
  <c r="AG23" i="85"/>
  <c r="AB15" i="119"/>
  <c r="AI21" i="120"/>
  <c r="Z14" i="119"/>
  <c r="P17" i="120"/>
  <c r="AQ17" i="120" s="1"/>
  <c r="U20" i="120"/>
  <c r="U18" i="120"/>
  <c r="W25" i="111"/>
  <c r="AI13" i="119"/>
  <c r="P14" i="120"/>
  <c r="AQ14" i="120" s="1"/>
  <c r="AJ13" i="115"/>
  <c r="AF21" i="118"/>
  <c r="AK12" i="118"/>
  <c r="U13" i="118"/>
  <c r="AJ18" i="118"/>
  <c r="AA20" i="115"/>
  <c r="AC14" i="115"/>
  <c r="R22" i="115"/>
  <c r="R13" i="117"/>
  <c r="N22" i="120"/>
  <c r="L22" i="120"/>
  <c r="K22" i="120" s="1"/>
  <c r="R28" i="115"/>
  <c r="W14" i="119"/>
  <c r="L18" i="120"/>
  <c r="K18" i="120" s="1"/>
  <c r="AC14" i="120"/>
  <c r="AI14" i="115"/>
  <c r="AK23" i="115"/>
  <c r="AA19" i="114"/>
  <c r="AB26" i="114"/>
  <c r="AA14" i="114"/>
  <c r="AJ22" i="111"/>
  <c r="W22" i="119"/>
  <c r="W17" i="120"/>
  <c r="AE22" i="111"/>
  <c r="AJ15" i="352"/>
  <c r="W17" i="85"/>
  <c r="W18" i="118"/>
  <c r="AB12" i="119"/>
  <c r="L15" i="120"/>
  <c r="K15" i="120" s="1"/>
  <c r="AH13" i="119"/>
  <c r="L12" i="115"/>
  <c r="K12" i="115" s="1"/>
  <c r="AC12" i="85"/>
  <c r="Z26" i="85"/>
  <c r="U12" i="120"/>
  <c r="U17" i="120"/>
  <c r="AC13" i="120"/>
  <c r="Z21" i="120"/>
  <c r="AK12" i="119"/>
  <c r="AG22" i="115"/>
  <c r="W28" i="117"/>
  <c r="AE29" i="85"/>
  <c r="AE24" i="85"/>
  <c r="AF14" i="119"/>
  <c r="AC20" i="120"/>
  <c r="AI16" i="120"/>
  <c r="AI13" i="120"/>
  <c r="N15" i="120"/>
  <c r="AD20" i="115"/>
  <c r="W29" i="85"/>
  <c r="AB18" i="85"/>
  <c r="AC27" i="85"/>
  <c r="N14" i="119"/>
  <c r="U15" i="120"/>
  <c r="AD17" i="119"/>
  <c r="AK16" i="119"/>
  <c r="W26" i="115"/>
  <c r="AI29" i="85"/>
  <c r="Z23" i="85"/>
  <c r="P19" i="120"/>
  <c r="AQ19" i="120" s="1"/>
  <c r="R16" i="120"/>
  <c r="AA18" i="120"/>
  <c r="AE13" i="119"/>
  <c r="AF19" i="120"/>
  <c r="AE21" i="115"/>
  <c r="W13" i="119"/>
  <c r="AA13" i="85"/>
  <c r="AC23" i="85"/>
  <c r="L17" i="119"/>
  <c r="K17" i="119" s="1"/>
  <c r="Y11" i="120"/>
  <c r="Z12" i="119"/>
  <c r="AE21" i="120"/>
  <c r="AH21" i="120"/>
  <c r="AI11" i="120"/>
  <c r="W22" i="85"/>
  <c r="AK15" i="120"/>
  <c r="AK19" i="120"/>
  <c r="L18" i="115"/>
  <c r="K18" i="115" s="1"/>
  <c r="AD11" i="117"/>
  <c r="R11" i="113"/>
  <c r="AH11" i="113"/>
  <c r="AH20" i="118"/>
  <c r="AH12" i="117"/>
  <c r="AF22" i="115"/>
  <c r="AI12" i="117"/>
  <c r="AF26" i="115"/>
  <c r="Y14" i="117"/>
  <c r="AA14" i="117"/>
  <c r="L15" i="113"/>
  <c r="K15" i="113" s="1"/>
  <c r="U11" i="116"/>
  <c r="AD21" i="120"/>
  <c r="N19" i="120"/>
  <c r="AG15" i="115"/>
  <c r="AD12" i="115"/>
  <c r="AI25" i="115"/>
  <c r="Z13" i="115"/>
  <c r="AA11" i="113"/>
  <c r="AF14" i="118"/>
  <c r="AI16" i="115"/>
  <c r="AF13" i="118"/>
  <c r="AA27" i="115"/>
  <c r="AC18" i="114"/>
  <c r="AC29" i="114"/>
  <c r="AH30" i="114"/>
  <c r="W27" i="115"/>
  <c r="AJ11" i="116"/>
  <c r="W30" i="117"/>
  <c r="AE11" i="116"/>
  <c r="W19" i="119"/>
  <c r="AD15" i="120"/>
  <c r="Y14" i="119"/>
  <c r="AA17" i="120"/>
  <c r="Z12" i="115"/>
  <c r="AG22" i="85"/>
  <c r="AG15" i="85"/>
  <c r="AA16" i="119"/>
  <c r="L15" i="119"/>
  <c r="K15" i="119" s="1"/>
  <c r="Y18" i="120"/>
  <c r="AI20" i="120"/>
  <c r="AB11" i="119"/>
  <c r="AE13" i="115"/>
  <c r="Y12" i="85"/>
  <c r="AA18" i="85"/>
  <c r="AJ22" i="85"/>
  <c r="AK14" i="120"/>
  <c r="AH11" i="119"/>
  <c r="U21" i="120"/>
  <c r="AJ12" i="120"/>
  <c r="AI16" i="119"/>
  <c r="AK18" i="115"/>
  <c r="Y11" i="85"/>
  <c r="AB16" i="85"/>
  <c r="AB25" i="85"/>
  <c r="N17" i="119"/>
  <c r="AD12" i="120"/>
  <c r="Y16" i="120"/>
  <c r="AE20" i="120"/>
  <c r="N11" i="116"/>
  <c r="AE25" i="85"/>
  <c r="AA30" i="85"/>
  <c r="AA21" i="120"/>
  <c r="U12" i="119"/>
  <c r="U19" i="120"/>
  <c r="Y17" i="119"/>
  <c r="AB20" i="120"/>
  <c r="W28" i="120"/>
  <c r="AI27" i="85"/>
  <c r="AA20" i="85"/>
  <c r="Y17" i="120"/>
  <c r="AJ19" i="120"/>
  <c r="AE16" i="120"/>
  <c r="AC17" i="119"/>
  <c r="AF11" i="120"/>
  <c r="AE22" i="115"/>
  <c r="AK11" i="116"/>
  <c r="AF14" i="120"/>
  <c r="AC11" i="120"/>
  <c r="AE19" i="115"/>
  <c r="R23" i="115"/>
  <c r="Y16" i="115"/>
  <c r="N22" i="115"/>
  <c r="AK16" i="118"/>
  <c r="AC18" i="118"/>
  <c r="AG12" i="118"/>
  <c r="L13" i="118"/>
  <c r="K13" i="118" s="1"/>
  <c r="AH13" i="113"/>
  <c r="U18" i="119"/>
  <c r="U28" i="115"/>
  <c r="N28" i="115"/>
  <c r="AB29" i="85"/>
  <c r="AF12" i="120"/>
  <c r="AF13" i="115"/>
  <c r="Y22" i="115"/>
  <c r="AD26" i="115"/>
  <c r="N23" i="115"/>
  <c r="U14" i="356"/>
  <c r="Z17" i="114"/>
  <c r="P28" i="114"/>
  <c r="AQ28" i="114" s="1"/>
  <c r="U29" i="114"/>
  <c r="AG14" i="352"/>
  <c r="AI30" i="111"/>
  <c r="AF11" i="116"/>
  <c r="Y22" i="85"/>
  <c r="Y11" i="116"/>
  <c r="AF23" i="85"/>
  <c r="P24" i="111"/>
  <c r="AQ24" i="111" s="1"/>
  <c r="W20" i="118"/>
  <c r="N21" i="120"/>
  <c r="AG16" i="120"/>
  <c r="P21" i="120"/>
  <c r="AQ21" i="120" s="1"/>
  <c r="AA24" i="85"/>
  <c r="AC15" i="85"/>
  <c r="AD13" i="119"/>
  <c r="AG12" i="120"/>
  <c r="AK17" i="119"/>
  <c r="L11" i="120"/>
  <c r="K11" i="120" s="1"/>
  <c r="AB18" i="120"/>
  <c r="AA12" i="117"/>
  <c r="AI11" i="116"/>
  <c r="AD18" i="85"/>
  <c r="AF22" i="85"/>
  <c r="AE18" i="120"/>
  <c r="AA14" i="119"/>
  <c r="AE14" i="119"/>
  <c r="AH14" i="120"/>
  <c r="AE12" i="119"/>
  <c r="AF12" i="115"/>
  <c r="L11" i="116"/>
  <c r="K11" i="116" s="1"/>
  <c r="AE27" i="85"/>
  <c r="AE16" i="85"/>
  <c r="AH15" i="119"/>
  <c r="L14" i="120"/>
  <c r="K14" i="120" s="1"/>
  <c r="L20" i="120"/>
  <c r="K20" i="120" s="1"/>
  <c r="L17" i="120"/>
  <c r="K17" i="120" s="1"/>
  <c r="W27" i="111"/>
  <c r="AD11" i="116"/>
  <c r="Y29" i="85"/>
  <c r="AJ18" i="85"/>
  <c r="AD17" i="120"/>
  <c r="AA12" i="119"/>
  <c r="N12" i="120"/>
  <c r="Y20" i="120"/>
  <c r="Y13" i="119"/>
  <c r="W20" i="115"/>
  <c r="AE19" i="85"/>
  <c r="AA22" i="85"/>
  <c r="AB13" i="120"/>
  <c r="P11" i="119"/>
  <c r="AQ11" i="119" s="1"/>
  <c r="U11" i="120"/>
  <c r="AG11" i="119"/>
  <c r="AK12" i="120"/>
  <c r="AA18" i="115"/>
  <c r="AC14" i="85"/>
  <c r="AG13" i="120"/>
  <c r="AB15" i="120"/>
  <c r="AH11" i="115"/>
  <c r="R16" i="115"/>
  <c r="AH26" i="115"/>
  <c r="P23" i="115"/>
  <c r="AQ23" i="115" s="1"/>
  <c r="Z12" i="113"/>
  <c r="Y11" i="118"/>
  <c r="AG19" i="118"/>
  <c r="AI16" i="118"/>
  <c r="Y22" i="120"/>
  <c r="AI14" i="117"/>
  <c r="AD15" i="113"/>
  <c r="AC15" i="113"/>
  <c r="AI23" i="85"/>
  <c r="AG12" i="119"/>
  <c r="AC17" i="115"/>
  <c r="AG12" i="115"/>
  <c r="AJ16" i="115"/>
  <c r="U21" i="115"/>
  <c r="N18" i="115"/>
  <c r="P20" i="115"/>
  <c r="AQ20" i="115" s="1"/>
  <c r="AG15" i="354"/>
  <c r="AJ12" i="114"/>
  <c r="AC27" i="114"/>
  <c r="Y30" i="85"/>
  <c r="AA15" i="85"/>
  <c r="AH14" i="85"/>
  <c r="Z22" i="111"/>
  <c r="AH27" i="85"/>
  <c r="AF17" i="85"/>
  <c r="Y14" i="120"/>
  <c r="N16" i="120"/>
  <c r="P16" i="119"/>
  <c r="AQ16" i="119" s="1"/>
  <c r="AD23" i="111"/>
  <c r="AF15" i="85"/>
  <c r="AI14" i="85"/>
  <c r="AG15" i="120"/>
  <c r="AG19" i="120"/>
  <c r="AI18" i="120"/>
  <c r="N16" i="119"/>
  <c r="Z20" i="120"/>
  <c r="AF20" i="118"/>
  <c r="AC30" i="85"/>
  <c r="AD27" i="85"/>
  <c r="Z20" i="85"/>
  <c r="R12" i="120"/>
  <c r="AE15" i="120"/>
  <c r="AC19" i="120"/>
  <c r="R16" i="119"/>
  <c r="R11" i="120"/>
  <c r="U24" i="111"/>
  <c r="AI11" i="85"/>
  <c r="Z13" i="85"/>
  <c r="AJ20" i="85"/>
  <c r="P18" i="120"/>
  <c r="AQ18" i="120" s="1"/>
  <c r="AG15" i="119"/>
  <c r="AF13" i="120"/>
  <c r="AB16" i="120"/>
  <c r="AI24" i="111"/>
  <c r="AE11" i="85"/>
  <c r="AH29" i="85"/>
  <c r="AF18" i="85"/>
  <c r="AB19" i="120"/>
  <c r="AE16" i="119"/>
  <c r="N11" i="120"/>
  <c r="N20" i="120"/>
  <c r="AB17" i="119"/>
  <c r="AC11" i="85"/>
  <c r="Y21" i="85"/>
  <c r="AJ16" i="85"/>
  <c r="R21" i="120"/>
  <c r="Z16" i="119"/>
  <c r="AH15" i="120"/>
  <c r="Z12" i="120"/>
  <c r="U16" i="119"/>
  <c r="L20" i="115"/>
  <c r="K20" i="115" s="1"/>
  <c r="AI25" i="85"/>
  <c r="AE15" i="119"/>
  <c r="AK22" i="115"/>
  <c r="AB18" i="115"/>
  <c r="AK17" i="115"/>
  <c r="U26" i="115"/>
  <c r="AB15" i="115"/>
  <c r="P15" i="118"/>
  <c r="AQ15" i="118" s="1"/>
  <c r="AJ19" i="118"/>
  <c r="AD16" i="118"/>
  <c r="U21" i="118"/>
  <c r="AG18" i="119"/>
  <c r="AF18" i="119"/>
  <c r="L19" i="119"/>
  <c r="K19" i="119" s="1"/>
  <c r="AJ28" i="115"/>
  <c r="AD15" i="85"/>
  <c r="U17" i="119"/>
  <c r="AH13" i="118"/>
  <c r="AC19" i="118"/>
  <c r="Y12" i="117"/>
  <c r="AB25" i="115"/>
  <c r="Z15" i="115"/>
  <c r="AF25" i="115"/>
  <c r="AF23" i="115"/>
  <c r="AH28" i="365"/>
  <c r="U13" i="355"/>
  <c r="AG14" i="114"/>
  <c r="Y25" i="114"/>
  <c r="W12" i="116"/>
  <c r="N27" i="111"/>
  <c r="AK28" i="111"/>
  <c r="AA22" i="111"/>
  <c r="AI18" i="85"/>
  <c r="AI25" i="111"/>
  <c r="AG24" i="111"/>
  <c r="AK22" i="111"/>
  <c r="AI17" i="85"/>
  <c r="AK20" i="120"/>
  <c r="N11" i="118"/>
  <c r="AK11" i="119"/>
  <c r="AD24" i="85"/>
  <c r="AF24" i="85"/>
  <c r="N15" i="119"/>
  <c r="AD16" i="120"/>
  <c r="AE19" i="120"/>
  <c r="R14" i="119"/>
  <c r="AJ20" i="120"/>
  <c r="AH28" i="111"/>
  <c r="Y23" i="85"/>
  <c r="AA23" i="85"/>
  <c r="AI22" i="85"/>
  <c r="AA11" i="119"/>
  <c r="AG11" i="120"/>
  <c r="AE11" i="120"/>
  <c r="AI17" i="119"/>
  <c r="L12" i="120"/>
  <c r="K12" i="120" s="1"/>
  <c r="AB22" i="111"/>
  <c r="AG11" i="85"/>
  <c r="Z30" i="85"/>
  <c r="AF20" i="85"/>
  <c r="AK21" i="120"/>
  <c r="AC15" i="119"/>
  <c r="AF11" i="119"/>
  <c r="Z18" i="120"/>
  <c r="AK14" i="352"/>
  <c r="AC26" i="85"/>
  <c r="AD23" i="85"/>
  <c r="AB14" i="85"/>
  <c r="P12" i="119"/>
  <c r="AQ12" i="119" s="1"/>
  <c r="R14" i="120"/>
  <c r="AE11" i="119"/>
  <c r="AF21" i="120"/>
  <c r="AI14" i="119"/>
  <c r="W12" i="352"/>
  <c r="AG12" i="85"/>
  <c r="AH25" i="85"/>
  <c r="AF16" i="85"/>
  <c r="AK15" i="118"/>
  <c r="AG17" i="119"/>
  <c r="Y11" i="119"/>
  <c r="AC12" i="120"/>
  <c r="AJ13" i="119"/>
  <c r="N16" i="115"/>
  <c r="AD19" i="85"/>
  <c r="AF13" i="119"/>
  <c r="AG17" i="118"/>
  <c r="AH11" i="117"/>
  <c r="AH20" i="115"/>
  <c r="L16" i="115"/>
  <c r="K16" i="115" s="1"/>
  <c r="N25" i="115"/>
  <c r="AD21" i="115"/>
  <c r="AK13" i="115"/>
  <c r="AF24" i="115"/>
  <c r="AG12" i="113"/>
  <c r="U14" i="117"/>
  <c r="AF22" i="118"/>
  <c r="AH23" i="118"/>
  <c r="AA23" i="118"/>
  <c r="Z15" i="85"/>
  <c r="AF17" i="120"/>
  <c r="P17" i="118"/>
  <c r="AQ17" i="118" s="1"/>
  <c r="Z12" i="118"/>
  <c r="N18" i="118"/>
  <c r="AE11" i="117"/>
  <c r="Z12" i="117"/>
  <c r="AI24" i="115"/>
  <c r="AJ18" i="115"/>
  <c r="AJ24" i="115"/>
  <c r="AA13" i="113"/>
  <c r="AF18" i="365"/>
  <c r="N15" i="114"/>
  <c r="AC17" i="114"/>
  <c r="AC12" i="352"/>
  <c r="AD28" i="111"/>
  <c r="AF25" i="111"/>
  <c r="AG15" i="352"/>
  <c r="AI12" i="352"/>
  <c r="AG17" i="85"/>
  <c r="Z11" i="119"/>
  <c r="AH17" i="120"/>
  <c r="AJ14" i="120"/>
  <c r="AB12" i="352"/>
  <c r="AI13" i="85"/>
  <c r="AB22" i="85"/>
  <c r="AG16" i="119"/>
  <c r="Y15" i="119"/>
  <c r="AH19" i="120"/>
  <c r="Y13" i="120"/>
  <c r="AI11" i="117"/>
  <c r="AG30" i="111"/>
  <c r="AJ19" i="85"/>
  <c r="Z17" i="85"/>
  <c r="AB19" i="85"/>
  <c r="AA13" i="119"/>
  <c r="P15" i="120"/>
  <c r="AQ15" i="120" s="1"/>
  <c r="P12" i="120"/>
  <c r="AQ12" i="120" s="1"/>
  <c r="P11" i="120"/>
  <c r="AQ11" i="120" s="1"/>
  <c r="U13" i="120"/>
  <c r="AC28" i="85"/>
  <c r="AD25" i="85"/>
  <c r="AA17" i="85"/>
  <c r="AJ15" i="120"/>
  <c r="AK18" i="120"/>
  <c r="AG17" i="120"/>
  <c r="AD12" i="119"/>
  <c r="W11" i="118"/>
  <c r="Y25" i="85"/>
  <c r="Z18" i="85"/>
  <c r="AE30" i="85"/>
  <c r="Z13" i="119"/>
  <c r="AF18" i="120"/>
  <c r="AH13" i="120"/>
  <c r="AC16" i="119"/>
  <c r="AI17" i="120"/>
  <c r="U15" i="352"/>
  <c r="AC24" i="85"/>
  <c r="AD21" i="85"/>
  <c r="Y18" i="85"/>
  <c r="L16" i="119"/>
  <c r="K16" i="119" s="1"/>
  <c r="AJ17" i="120"/>
  <c r="U15" i="119"/>
  <c r="L18" i="118"/>
  <c r="K18" i="118" s="1"/>
  <c r="U16" i="120"/>
  <c r="N24" i="115"/>
  <c r="AB17" i="85"/>
  <c r="Z14" i="120"/>
  <c r="AK13" i="118"/>
  <c r="Y20" i="118"/>
  <c r="AB14" i="118"/>
  <c r="AB18" i="118"/>
  <c r="AH19" i="115"/>
  <c r="Y13" i="115"/>
  <c r="AG25" i="115"/>
  <c r="Z14" i="115"/>
  <c r="Y11" i="113"/>
  <c r="P27" i="115"/>
  <c r="AQ27" i="115" s="1"/>
  <c r="AA22" i="118"/>
  <c r="AA23" i="120"/>
  <c r="AA19" i="119"/>
  <c r="AI28" i="85"/>
  <c r="L19" i="120"/>
  <c r="K19" i="120" s="1"/>
  <c r="AE21" i="118"/>
  <c r="AC12" i="118"/>
  <c r="AF11" i="118"/>
  <c r="R11" i="118"/>
  <c r="AD11" i="118"/>
  <c r="L15" i="115"/>
  <c r="K15" i="115" s="1"/>
  <c r="AE15" i="118"/>
  <c r="AB13" i="117"/>
  <c r="Z13" i="117"/>
  <c r="Y22" i="118"/>
  <c r="P14" i="113"/>
  <c r="AQ14" i="113" s="1"/>
  <c r="AJ12" i="85"/>
  <c r="AH17" i="115"/>
  <c r="AG26" i="85"/>
  <c r="AB29" i="115"/>
  <c r="P20" i="119"/>
  <c r="AQ20" i="119" s="1"/>
  <c r="AE19" i="119"/>
  <c r="R23" i="118"/>
  <c r="Y19" i="115"/>
  <c r="Y11" i="115"/>
  <c r="L18" i="113"/>
  <c r="K18" i="113" s="1"/>
  <c r="N26" i="120"/>
  <c r="AD25" i="118"/>
  <c r="U16" i="113"/>
  <c r="AG29" i="115"/>
  <c r="AD15" i="117"/>
  <c r="AC14" i="117"/>
  <c r="AF17" i="115"/>
  <c r="Z20" i="118"/>
  <c r="AB21" i="115"/>
  <c r="Z19" i="120"/>
  <c r="AH23" i="85"/>
  <c r="AG23" i="120"/>
  <c r="AK22" i="120"/>
  <c r="AF22" i="120"/>
  <c r="AI13" i="113"/>
  <c r="P14" i="115"/>
  <c r="AQ14" i="115" s="1"/>
  <c r="AB13" i="115"/>
  <c r="R19" i="118"/>
  <c r="Y17" i="118"/>
  <c r="AD13" i="118"/>
  <c r="AH18" i="118"/>
  <c r="AB14" i="115"/>
  <c r="AH19" i="118"/>
  <c r="AJ16" i="120"/>
  <c r="AH20" i="120"/>
  <c r="Z15" i="117"/>
  <c r="AH22" i="118"/>
  <c r="AG21" i="118"/>
  <c r="Z19" i="118"/>
  <c r="AI11" i="113"/>
  <c r="AK11" i="113"/>
  <c r="AB12" i="115"/>
  <c r="AG13" i="115"/>
  <c r="AD18" i="115"/>
  <c r="P12" i="115"/>
  <c r="AQ12" i="115" s="1"/>
  <c r="Y18" i="115"/>
  <c r="AA17" i="119"/>
  <c r="AD15" i="119"/>
  <c r="W22" i="120"/>
  <c r="AI13" i="117"/>
  <c r="P19" i="118"/>
  <c r="AQ19" i="118" s="1"/>
  <c r="R14" i="118"/>
  <c r="Y14" i="118"/>
  <c r="L12" i="113"/>
  <c r="K12" i="113" s="1"/>
  <c r="AE16" i="115"/>
  <c r="AJ25" i="115"/>
  <c r="R15" i="115"/>
  <c r="P13" i="115"/>
  <c r="AQ13" i="115" s="1"/>
  <c r="AJ17" i="115"/>
  <c r="Z17" i="119"/>
  <c r="AI16" i="85"/>
  <c r="AH23" i="120"/>
  <c r="AC18" i="119"/>
  <c r="N12" i="118"/>
  <c r="Z15" i="118"/>
  <c r="AD21" i="118"/>
  <c r="R12" i="118"/>
  <c r="U25" i="115"/>
  <c r="AB19" i="115"/>
  <c r="AD19" i="115"/>
  <c r="AF18" i="115"/>
  <c r="Z17" i="118"/>
  <c r="AI14" i="120"/>
  <c r="AE15" i="85"/>
  <c r="R22" i="120"/>
  <c r="N18" i="119"/>
  <c r="AK13" i="113"/>
  <c r="AA22" i="115"/>
  <c r="R12" i="113"/>
  <c r="AE20" i="118"/>
  <c r="L21" i="120"/>
  <c r="K21" i="120" s="1"/>
  <c r="W15" i="120"/>
  <c r="AC18" i="120"/>
  <c r="AD18" i="120"/>
  <c r="U12" i="117"/>
  <c r="W14" i="117"/>
  <c r="AH14" i="118"/>
  <c r="AJ18" i="117"/>
  <c r="L17" i="117"/>
  <c r="K17" i="117" s="1"/>
  <c r="AI17" i="113"/>
  <c r="AB24" i="120"/>
  <c r="AJ24" i="120"/>
  <c r="Y15" i="117"/>
  <c r="AI22" i="118"/>
  <c r="AA16" i="118"/>
  <c r="AA21" i="115"/>
  <c r="AG21" i="115"/>
  <c r="AE17" i="119"/>
  <c r="Y14" i="85"/>
  <c r="AB19" i="119"/>
  <c r="L14" i="113"/>
  <c r="K14" i="113" s="1"/>
  <c r="Y14" i="113"/>
  <c r="Y13" i="113"/>
  <c r="Y23" i="115"/>
  <c r="AA19" i="115"/>
  <c r="AD14" i="115"/>
  <c r="R25" i="115"/>
  <c r="N13" i="118"/>
  <c r="R13" i="118"/>
  <c r="AI20" i="118"/>
  <c r="AE19" i="118"/>
  <c r="AK13" i="119"/>
  <c r="N20" i="115"/>
  <c r="U19" i="119"/>
  <c r="Y18" i="119"/>
  <c r="U13" i="113"/>
  <c r="AD14" i="118"/>
  <c r="Z11" i="118"/>
  <c r="U17" i="118"/>
  <c r="AG11" i="113"/>
  <c r="U18" i="115"/>
  <c r="R12" i="115"/>
  <c r="AK21" i="115"/>
  <c r="R20" i="115"/>
  <c r="AK17" i="120"/>
  <c r="N17" i="120"/>
  <c r="N15" i="352"/>
  <c r="AC13" i="113"/>
  <c r="AD13" i="115"/>
  <c r="N13" i="117"/>
  <c r="AB17" i="118"/>
  <c r="AJ15" i="118"/>
  <c r="AF19" i="115"/>
  <c r="AJ15" i="115"/>
  <c r="L19" i="115"/>
  <c r="K19" i="115" s="1"/>
  <c r="U22" i="115"/>
  <c r="P16" i="115"/>
  <c r="AQ16" i="115" s="1"/>
  <c r="Z13" i="120"/>
  <c r="AE13" i="85"/>
  <c r="AE22" i="120"/>
  <c r="AD14" i="117"/>
  <c r="U19" i="118"/>
  <c r="AK18" i="118"/>
  <c r="AJ13" i="118"/>
  <c r="AG15" i="118"/>
  <c r="AF11" i="113"/>
  <c r="AB26" i="115"/>
  <c r="AA24" i="115"/>
  <c r="L17" i="115"/>
  <c r="K17" i="115" s="1"/>
  <c r="AH21" i="115"/>
  <c r="AB21" i="120"/>
  <c r="AD22" i="85"/>
  <c r="R22" i="118"/>
  <c r="P14" i="117"/>
  <c r="AQ14" i="117" s="1"/>
  <c r="L20" i="118"/>
  <c r="K20" i="118" s="1"/>
  <c r="AK14" i="115"/>
  <c r="AC16" i="118"/>
  <c r="L15" i="117"/>
  <c r="K15" i="117" s="1"/>
  <c r="L12" i="118"/>
  <c r="K12" i="118" s="1"/>
  <c r="U13" i="119"/>
  <c r="AJ14" i="119"/>
  <c r="Z15" i="120"/>
  <c r="AH12" i="120"/>
  <c r="AK26" i="115"/>
  <c r="W27" i="117"/>
  <c r="U24" i="118"/>
  <c r="L24" i="118"/>
  <c r="K24" i="118" s="1"/>
  <c r="AE23" i="118"/>
  <c r="AJ22" i="118"/>
  <c r="AK16" i="115"/>
  <c r="AJ19" i="115"/>
  <c r="AD13" i="120"/>
  <c r="AH12" i="119"/>
  <c r="AG28" i="85"/>
  <c r="U23" i="118"/>
  <c r="AH27" i="115"/>
  <c r="AJ27" i="115"/>
  <c r="AK12" i="113"/>
  <c r="U12" i="115"/>
  <c r="U13" i="115"/>
  <c r="AD17" i="115"/>
  <c r="AE15" i="115"/>
  <c r="AA14" i="118"/>
  <c r="AG20" i="118"/>
  <c r="AI13" i="118"/>
  <c r="AJ13" i="117"/>
  <c r="N14" i="120"/>
  <c r="AF28" i="85"/>
  <c r="R14" i="117"/>
  <c r="L14" i="117"/>
  <c r="K14" i="117" s="1"/>
  <c r="AA13" i="117"/>
  <c r="AG13" i="118"/>
  <c r="AJ17" i="118"/>
  <c r="N21" i="118"/>
  <c r="AB19" i="118"/>
  <c r="AK11" i="117"/>
  <c r="AC23" i="115"/>
  <c r="AA14" i="115"/>
  <c r="U23" i="115"/>
  <c r="P17" i="119"/>
  <c r="AQ17" i="119" s="1"/>
  <c r="AE12" i="117"/>
  <c r="P13" i="117"/>
  <c r="AQ13" i="117" s="1"/>
  <c r="AA23" i="115"/>
  <c r="AJ20" i="115"/>
  <c r="U13" i="117"/>
  <c r="AE18" i="118"/>
  <c r="AJ11" i="118"/>
  <c r="AI26" i="115"/>
  <c r="AG17" i="115"/>
  <c r="AJ23" i="115"/>
  <c r="Z11" i="115"/>
  <c r="P13" i="120"/>
  <c r="AQ13" i="120" s="1"/>
  <c r="AD16" i="85"/>
  <c r="AE22" i="118"/>
  <c r="AJ22" i="120"/>
  <c r="Y11" i="117"/>
  <c r="AD12" i="117"/>
  <c r="Y13" i="118"/>
  <c r="AK14" i="118"/>
  <c r="AI19" i="118"/>
  <c r="AG12" i="117"/>
  <c r="AE20" i="115"/>
  <c r="AK11" i="115"/>
  <c r="AK25" i="115"/>
  <c r="L14" i="118"/>
  <c r="K14" i="118" s="1"/>
  <c r="W21" i="118"/>
  <c r="AB18" i="119"/>
  <c r="AH22" i="120"/>
  <c r="Y16" i="118"/>
  <c r="AI21" i="118"/>
  <c r="AD20" i="120"/>
  <c r="AH14" i="113"/>
  <c r="AF19" i="118"/>
  <c r="Z17" i="120"/>
  <c r="AG25" i="85"/>
  <c r="AA15" i="119"/>
  <c r="AD16" i="119"/>
  <c r="AG20" i="120"/>
  <c r="AK13" i="352"/>
  <c r="U13" i="114"/>
  <c r="R17" i="119"/>
  <c r="AB11" i="117"/>
  <c r="AB16" i="118"/>
  <c r="AG13" i="119"/>
  <c r="AJ13" i="120"/>
  <c r="W24" i="113"/>
  <c r="Z28" i="115"/>
  <c r="AB22" i="118"/>
  <c r="AE14" i="117"/>
  <c r="AA12" i="113"/>
  <c r="U19" i="115"/>
  <c r="AF21" i="115"/>
  <c r="AA11" i="115"/>
  <c r="AC25" i="115"/>
  <c r="AD22" i="115"/>
  <c r="P12" i="117"/>
  <c r="AQ12" i="117" s="1"/>
  <c r="R21" i="115"/>
  <c r="N13" i="115"/>
  <c r="AA13" i="120"/>
  <c r="AG19" i="85"/>
  <c r="P22" i="120"/>
  <c r="AQ22" i="120" s="1"/>
  <c r="AC22" i="120"/>
  <c r="AF13" i="113"/>
  <c r="AJ14" i="115"/>
  <c r="U16" i="118"/>
  <c r="AD15" i="118"/>
  <c r="AK21" i="118"/>
  <c r="AB15" i="118"/>
  <c r="R17" i="115"/>
  <c r="AH15" i="115"/>
  <c r="L11" i="117"/>
  <c r="K11" i="117" s="1"/>
  <c r="AJ12" i="119"/>
  <c r="AJ14" i="85"/>
  <c r="AE18" i="119"/>
  <c r="AG26" i="115"/>
  <c r="AG16" i="115"/>
  <c r="R13" i="115"/>
  <c r="U11" i="115"/>
  <c r="P18" i="118"/>
  <c r="AQ18" i="118" s="1"/>
  <c r="AI11" i="118"/>
  <c r="AA11" i="118"/>
  <c r="R19" i="115"/>
  <c r="AC26" i="115"/>
  <c r="N13" i="120"/>
  <c r="R11" i="117"/>
  <c r="AA13" i="352"/>
  <c r="AJ18" i="119"/>
  <c r="AG14" i="113"/>
  <c r="Z20" i="115"/>
  <c r="AD25" i="115"/>
  <c r="Y20" i="115"/>
  <c r="AA18" i="118"/>
  <c r="Y15" i="118"/>
  <c r="AA19" i="118"/>
  <c r="Y14" i="115"/>
  <c r="AB11" i="115"/>
  <c r="AG20" i="115"/>
  <c r="AI12" i="119"/>
  <c r="AI13" i="352"/>
  <c r="AB14" i="117"/>
  <c r="AJ14" i="113"/>
  <c r="AF16" i="115"/>
  <c r="AI18" i="118"/>
  <c r="P16" i="118"/>
  <c r="AQ16" i="118" s="1"/>
  <c r="N14" i="113"/>
  <c r="N20" i="118"/>
  <c r="Z11" i="120"/>
  <c r="AJ15" i="85"/>
  <c r="AI20" i="85"/>
  <c r="L12" i="119"/>
  <c r="K12" i="119" s="1"/>
  <c r="AC15" i="120"/>
  <c r="R17" i="120"/>
  <c r="W12" i="115"/>
  <c r="AA22" i="114"/>
  <c r="AG17" i="113"/>
  <c r="L16" i="113"/>
  <c r="K16" i="113" s="1"/>
  <c r="Y24" i="120"/>
  <c r="AD23" i="120"/>
  <c r="AD18" i="119"/>
  <c r="AC21" i="115"/>
  <c r="AA14" i="120"/>
  <c r="AE18" i="117"/>
  <c r="P21" i="119"/>
  <c r="AQ21" i="119" s="1"/>
  <c r="AJ17" i="117"/>
  <c r="AJ24" i="118"/>
  <c r="AE24" i="120"/>
  <c r="AA15" i="113"/>
  <c r="N12" i="113"/>
  <c r="U20" i="118"/>
  <c r="Z23" i="115"/>
  <c r="P16" i="120"/>
  <c r="AQ16" i="120" s="1"/>
  <c r="AE13" i="120"/>
  <c r="W21" i="117"/>
  <c r="P23" i="120"/>
  <c r="AQ23" i="120" s="1"/>
  <c r="AF14" i="113"/>
  <c r="AB13" i="113"/>
  <c r="AD12" i="113"/>
  <c r="P11" i="117"/>
  <c r="AQ11" i="117" s="1"/>
  <c r="P22" i="115"/>
  <c r="AQ22" i="115" s="1"/>
  <c r="AI22" i="115"/>
  <c r="Z26" i="115"/>
  <c r="AF14" i="115"/>
  <c r="AF20" i="115"/>
  <c r="P11" i="115"/>
  <c r="AQ11" i="115" s="1"/>
  <c r="N12" i="115"/>
  <c r="R18" i="120"/>
  <c r="AH30" i="85"/>
  <c r="AG27" i="115"/>
  <c r="AB14" i="113"/>
  <c r="AG13" i="117"/>
  <c r="AC18" i="115"/>
  <c r="N14" i="115"/>
  <c r="Z21" i="115"/>
  <c r="AK12" i="117"/>
  <c r="AC21" i="118"/>
  <c r="N15" i="118"/>
  <c r="L11" i="118"/>
  <c r="K11" i="118" s="1"/>
  <c r="N16" i="118"/>
  <c r="AF20" i="120"/>
  <c r="AG21" i="85"/>
  <c r="Z27" i="115"/>
  <c r="P13" i="113"/>
  <c r="AQ13" i="113" s="1"/>
  <c r="AI18" i="115"/>
  <c r="P17" i="115"/>
  <c r="AQ17" i="115" s="1"/>
  <c r="AA15" i="115"/>
  <c r="AD13" i="117"/>
  <c r="U18" i="118"/>
  <c r="AK17" i="118"/>
  <c r="L11" i="113"/>
  <c r="K11" i="113" s="1"/>
  <c r="AF12" i="117"/>
  <c r="AC13" i="119"/>
  <c r="AH16" i="119"/>
  <c r="R15" i="113"/>
  <c r="U22" i="120"/>
  <c r="AC27" i="115"/>
  <c r="AI12" i="115"/>
  <c r="N17" i="115"/>
  <c r="Z22" i="115"/>
  <c r="AJ21" i="115"/>
  <c r="AC14" i="118"/>
  <c r="AE14" i="118"/>
  <c r="AJ11" i="113"/>
  <c r="AA13" i="115"/>
  <c r="R12" i="119"/>
  <c r="AK11" i="120"/>
  <c r="N15" i="113"/>
  <c r="AI22" i="120"/>
  <c r="L13" i="117"/>
  <c r="K13" i="117" s="1"/>
  <c r="AE26" i="115"/>
  <c r="AA11" i="117"/>
  <c r="AD11" i="115"/>
  <c r="AC12" i="113"/>
  <c r="AG18" i="118"/>
  <c r="AB14" i="119"/>
  <c r="Y15" i="120"/>
  <c r="W29" i="120"/>
  <c r="AB20" i="85"/>
  <c r="Y12" i="120"/>
  <c r="Z15" i="119"/>
  <c r="AC17" i="120"/>
  <c r="AI29" i="115"/>
  <c r="AH19" i="119"/>
  <c r="AD11" i="113"/>
  <c r="U16" i="115"/>
  <c r="AC12" i="115"/>
  <c r="AC11" i="119"/>
  <c r="AI11" i="119"/>
  <c r="AF19" i="119"/>
  <c r="AD22" i="118"/>
  <c r="Z13" i="113"/>
  <c r="AH11" i="118"/>
  <c r="AG14" i="118"/>
  <c r="N11" i="113"/>
  <c r="AK12" i="115"/>
  <c r="AA25" i="115"/>
  <c r="AG23" i="115"/>
  <c r="AC16" i="115"/>
  <c r="AD16" i="115"/>
  <c r="AE24" i="115"/>
  <c r="AE17" i="120"/>
  <c r="AF19" i="85"/>
  <c r="AK14" i="113"/>
  <c r="AD27" i="115"/>
  <c r="AB12" i="113"/>
  <c r="AJ12" i="115"/>
  <c r="P24" i="115"/>
  <c r="AQ24" i="115" s="1"/>
  <c r="Z24" i="115"/>
  <c r="R11" i="115"/>
  <c r="L21" i="118"/>
  <c r="K21" i="118" s="1"/>
  <c r="P21" i="118"/>
  <c r="AQ21" i="118" s="1"/>
  <c r="AC17" i="118"/>
  <c r="AG16" i="118"/>
  <c r="AD14" i="120"/>
  <c r="Y13" i="85"/>
  <c r="U14" i="113"/>
  <c r="AC11" i="113"/>
  <c r="AG18" i="115"/>
  <c r="AK15" i="115"/>
  <c r="AH18" i="115"/>
  <c r="AD15" i="115"/>
  <c r="AI17" i="118"/>
  <c r="P14" i="118"/>
  <c r="AQ14" i="118" s="1"/>
  <c r="L19" i="118"/>
  <c r="K19" i="118" s="1"/>
  <c r="AF17" i="118"/>
  <c r="AE14" i="120"/>
  <c r="R15" i="120"/>
  <c r="AA28" i="115"/>
  <c r="Z22" i="120"/>
  <c r="Y13" i="117"/>
  <c r="AC20" i="115"/>
  <c r="L21" i="115"/>
  <c r="K21" i="115" s="1"/>
  <c r="L25" i="115"/>
  <c r="K25" i="115" s="1"/>
  <c r="R14" i="115"/>
  <c r="AC15" i="118"/>
  <c r="AH21" i="118"/>
  <c r="AI15" i="118"/>
  <c r="AH18" i="120"/>
  <c r="Z16" i="120"/>
  <c r="AE22" i="85"/>
  <c r="Y28" i="115"/>
  <c r="AA18" i="119"/>
  <c r="R13" i="113"/>
  <c r="Y25" i="115"/>
  <c r="P20" i="118"/>
  <c r="AQ20" i="118" s="1"/>
  <c r="L23" i="115"/>
  <c r="K23" i="115" s="1"/>
  <c r="AB22" i="115"/>
  <c r="AI15" i="120"/>
  <c r="AE28" i="85"/>
  <c r="R11" i="119"/>
  <c r="Y15" i="85"/>
  <c r="AJ11" i="120"/>
  <c r="R19" i="120"/>
  <c r="L14" i="119"/>
  <c r="K14" i="119" s="1"/>
  <c r="AA12" i="352"/>
  <c r="U25" i="120"/>
  <c r="AJ17" i="113"/>
  <c r="AC16" i="113"/>
  <c r="AG19" i="119"/>
  <c r="Y23" i="118"/>
  <c r="AI12" i="113"/>
  <c r="AE13" i="118"/>
  <c r="Z11" i="117"/>
  <c r="AF15" i="120"/>
  <c r="AB30" i="85"/>
  <c r="N19" i="119"/>
  <c r="Z14" i="113"/>
  <c r="P18" i="119"/>
  <c r="AQ18" i="119" s="1"/>
  <c r="AD13" i="113"/>
  <c r="R18" i="118"/>
  <c r="AB21" i="118"/>
  <c r="AC20" i="118"/>
  <c r="AD17" i="118"/>
  <c r="N11" i="117"/>
  <c r="U20" i="115"/>
  <c r="U15" i="115"/>
  <c r="AD23" i="115"/>
  <c r="AC21" i="120"/>
  <c r="AH14" i="119"/>
  <c r="W16" i="120"/>
  <c r="Y27" i="115"/>
  <c r="AG22" i="118"/>
  <c r="AE12" i="113"/>
  <c r="AC15" i="115"/>
  <c r="AE12" i="115"/>
  <c r="N15" i="115"/>
  <c r="AK20" i="115"/>
  <c r="AC12" i="117"/>
  <c r="AA17" i="118"/>
  <c r="Z21" i="118"/>
  <c r="Z19" i="115"/>
  <c r="AG14" i="120"/>
  <c r="AF21" i="85"/>
  <c r="N22" i="118"/>
  <c r="AH15" i="118"/>
  <c r="P11" i="113"/>
  <c r="AQ11" i="113" s="1"/>
  <c r="U17" i="115"/>
  <c r="AH25" i="115"/>
  <c r="AE25" i="115"/>
  <c r="AJ12" i="117"/>
  <c r="AE12" i="118"/>
  <c r="U14" i="118"/>
  <c r="AB12" i="118"/>
  <c r="AB11" i="120"/>
  <c r="AE20" i="85"/>
  <c r="Y15" i="113"/>
  <c r="R27" i="115"/>
  <c r="AF13" i="117"/>
  <c r="L22" i="115"/>
  <c r="K22" i="115" s="1"/>
  <c r="P19" i="115"/>
  <c r="AQ19" i="115" s="1"/>
  <c r="AF11" i="117"/>
  <c r="AC22" i="115"/>
  <c r="Z16" i="115"/>
  <c r="U11" i="117"/>
  <c r="AF15" i="118"/>
  <c r="Z14" i="118"/>
  <c r="U14" i="119"/>
  <c r="AA14" i="85"/>
  <c r="AC23" i="120"/>
  <c r="U27" i="115"/>
  <c r="AK13" i="117"/>
  <c r="R20" i="118"/>
  <c r="AA12" i="118"/>
  <c r="AJ15" i="119"/>
  <c r="L11" i="115"/>
  <c r="K11" i="115" s="1"/>
  <c r="AI30" i="85"/>
  <c r="Y28" i="85"/>
  <c r="AK13" i="120"/>
  <c r="AH11" i="352"/>
  <c r="AG13" i="85"/>
  <c r="AI24" i="85"/>
  <c r="Y27" i="85"/>
  <c r="AB12" i="365"/>
  <c r="AF20" i="360"/>
  <c r="P14" i="358"/>
  <c r="AQ14" i="358" s="1"/>
  <c r="Y12" i="354"/>
  <c r="Z29" i="365"/>
  <c r="AA13" i="363"/>
  <c r="AC12" i="359"/>
  <c r="P11" i="357"/>
  <c r="AQ11" i="357" s="1"/>
  <c r="W11" i="364"/>
  <c r="N14" i="365"/>
  <c r="AE12" i="362"/>
  <c r="AH14" i="358"/>
  <c r="AI13" i="354"/>
  <c r="AK13" i="354"/>
  <c r="U13" i="363"/>
  <c r="AB11" i="359"/>
  <c r="AG11" i="356"/>
  <c r="AC12" i="355"/>
  <c r="N15" i="358"/>
  <c r="W12" i="363"/>
  <c r="Y12" i="359"/>
  <c r="AB11" i="358"/>
  <c r="AG12" i="354"/>
  <c r="L12" i="354"/>
  <c r="K12" i="354" s="1"/>
  <c r="Z11" i="363"/>
  <c r="W11" i="359"/>
  <c r="AI12" i="357"/>
  <c r="AE11" i="364"/>
  <c r="U14" i="359"/>
  <c r="U12" i="358"/>
  <c r="Z12" i="354"/>
  <c r="AA11" i="353"/>
  <c r="P12" i="356"/>
  <c r="AQ12" i="356" s="1"/>
  <c r="P13" i="356"/>
  <c r="AQ13" i="356" s="1"/>
  <c r="AH12" i="357"/>
  <c r="AJ12" i="355"/>
  <c r="L22" i="360"/>
  <c r="K22" i="360" s="1"/>
  <c r="AE14" i="360"/>
  <c r="AD21" i="360"/>
  <c r="W15" i="360"/>
  <c r="AJ16" i="360"/>
  <c r="AE18" i="358"/>
  <c r="AF14" i="354"/>
  <c r="W13" i="356"/>
  <c r="AA14" i="357"/>
  <c r="N13" i="355"/>
  <c r="P29" i="360"/>
  <c r="AQ29" i="360" s="1"/>
  <c r="AI20" i="360"/>
  <c r="AD26" i="360"/>
  <c r="Y26" i="360"/>
  <c r="U30" i="360"/>
  <c r="AA27" i="360"/>
  <c r="L13" i="356"/>
  <c r="K13" i="356" s="1"/>
  <c r="AC12" i="354"/>
  <c r="U13" i="356"/>
  <c r="L11" i="357"/>
  <c r="K11" i="357" s="1"/>
  <c r="AJ15" i="358"/>
  <c r="Z25" i="360"/>
  <c r="AA12" i="353"/>
  <c r="W13" i="354"/>
  <c r="N11" i="354"/>
  <c r="W14" i="357"/>
  <c r="AA29" i="360"/>
  <c r="N11" i="360"/>
  <c r="Y20" i="360"/>
  <c r="AD25" i="360"/>
  <c r="AF29" i="360"/>
  <c r="AG13" i="359"/>
  <c r="AB12" i="354"/>
  <c r="AA12" i="356"/>
  <c r="Y13" i="357"/>
  <c r="L12" i="355"/>
  <c r="K12" i="355" s="1"/>
  <c r="P24" i="360"/>
  <c r="AQ24" i="360" s="1"/>
  <c r="AA16" i="360"/>
  <c r="AB11" i="364"/>
  <c r="R14" i="359"/>
  <c r="P13" i="358"/>
  <c r="AQ13" i="358" s="1"/>
  <c r="W11" i="353"/>
  <c r="AA25" i="365"/>
  <c r="AD12" i="363"/>
  <c r="AE11" i="359"/>
  <c r="AI11" i="356"/>
  <c r="AH12" i="362"/>
  <c r="R11" i="365"/>
  <c r="L11" i="362"/>
  <c r="K11" i="362" s="1"/>
  <c r="AG13" i="358"/>
  <c r="AI12" i="354"/>
  <c r="N28" i="365"/>
  <c r="Y12" i="363"/>
  <c r="U17" i="358"/>
  <c r="AE12" i="355"/>
  <c r="N11" i="355"/>
  <c r="AD27" i="365"/>
  <c r="AA11" i="363"/>
  <c r="Z11" i="359"/>
  <c r="AJ12" i="357"/>
  <c r="W11" i="354"/>
  <c r="Z27" i="365"/>
  <c r="R13" i="362"/>
  <c r="AA18" i="358"/>
  <c r="U11" i="354"/>
  <c r="AI13" i="363"/>
  <c r="AF13" i="363"/>
  <c r="AK12" i="359"/>
  <c r="R12" i="358"/>
  <c r="AA29" i="365"/>
  <c r="AD21" i="365"/>
  <c r="AH11" i="363"/>
  <c r="AC17" i="358"/>
  <c r="AK12" i="355"/>
  <c r="R12" i="355"/>
  <c r="AC12" i="364"/>
  <c r="P13" i="361"/>
  <c r="AQ13" i="361" s="1"/>
  <c r="AG12" i="358"/>
  <c r="AE11" i="354"/>
  <c r="W24" i="365"/>
  <c r="AC11" i="363"/>
  <c r="AG15" i="358"/>
  <c r="AJ11" i="355"/>
  <c r="U14" i="354"/>
  <c r="AE23" i="365"/>
  <c r="Y13" i="362"/>
  <c r="AC18" i="358"/>
  <c r="Z11" i="356"/>
  <c r="AH11" i="353"/>
  <c r="AD23" i="365"/>
  <c r="AK11" i="362"/>
  <c r="AC16" i="358"/>
  <c r="Y12" i="365"/>
  <c r="AK12" i="363"/>
  <c r="U11" i="359"/>
  <c r="P12" i="357"/>
  <c r="AQ12" i="357" s="1"/>
  <c r="AE13" i="363"/>
  <c r="N13" i="353"/>
  <c r="AB15" i="354"/>
  <c r="W11" i="356"/>
  <c r="Z11" i="357"/>
  <c r="AC16" i="359"/>
  <c r="AC15" i="360"/>
  <c r="N30" i="365"/>
  <c r="AG12" i="363"/>
  <c r="AH11" i="359"/>
  <c r="R11" i="358"/>
  <c r="AD25" i="365"/>
  <c r="AB17" i="365"/>
  <c r="AB14" i="362"/>
  <c r="L16" i="358"/>
  <c r="K16" i="358" s="1"/>
  <c r="P12" i="355"/>
  <c r="AQ12" i="355" s="1"/>
  <c r="L13" i="354"/>
  <c r="K13" i="354" s="1"/>
  <c r="L11" i="364"/>
  <c r="K11" i="364" s="1"/>
  <c r="Y15" i="359"/>
  <c r="AH11" i="358"/>
  <c r="AG11" i="353"/>
  <c r="Y20" i="365"/>
  <c r="AF13" i="362"/>
  <c r="AF14" i="358"/>
  <c r="R11" i="355"/>
  <c r="AA13" i="354"/>
  <c r="AH19" i="365"/>
  <c r="L12" i="362"/>
  <c r="K12" i="362" s="1"/>
  <c r="P17" i="358"/>
  <c r="AQ17" i="358" s="1"/>
  <c r="AD12" i="355"/>
  <c r="AH11" i="355"/>
  <c r="AF19" i="365"/>
  <c r="Z12" i="361"/>
  <c r="AC15" i="358"/>
  <c r="W30" i="365"/>
  <c r="P12" i="363"/>
  <c r="AQ12" i="363" s="1"/>
  <c r="P18" i="358"/>
  <c r="AQ18" i="358" s="1"/>
  <c r="Y12" i="355"/>
  <c r="R16" i="358"/>
  <c r="AE12" i="356"/>
  <c r="Z13" i="356"/>
  <c r="AK11" i="354"/>
  <c r="P14" i="357"/>
  <c r="AQ14" i="357" s="1"/>
  <c r="AC30" i="360"/>
  <c r="U12" i="360"/>
  <c r="AI21" i="360"/>
  <c r="U28" i="360"/>
  <c r="AG12" i="360"/>
  <c r="AF13" i="360"/>
  <c r="AI12" i="353"/>
  <c r="N13" i="356"/>
  <c r="AH12" i="356"/>
  <c r="Z12" i="357"/>
  <c r="AK16" i="359"/>
  <c r="AA18" i="360"/>
  <c r="W11" i="360"/>
  <c r="R17" i="360"/>
  <c r="AJ23" i="360"/>
  <c r="P26" i="365"/>
  <c r="AQ26" i="365" s="1"/>
  <c r="AK11" i="363"/>
  <c r="R11" i="359"/>
  <c r="AF11" i="357"/>
  <c r="AH21" i="365"/>
  <c r="W14" i="365"/>
  <c r="AG12" i="362"/>
  <c r="L15" i="358"/>
  <c r="K15" i="358" s="1"/>
  <c r="AA11" i="355"/>
  <c r="Y28" i="365"/>
  <c r="W13" i="363"/>
  <c r="AB13" i="359"/>
  <c r="AH11" i="356"/>
  <c r="AF12" i="363"/>
  <c r="AJ16" i="365"/>
  <c r="Z12" i="362"/>
  <c r="AE13" i="358"/>
  <c r="AD14" i="354"/>
  <c r="AA12" i="354"/>
  <c r="AH16" i="365"/>
  <c r="AG12" i="361"/>
  <c r="AD15" i="358"/>
  <c r="AI11" i="355"/>
  <c r="AI15" i="359"/>
  <c r="Z15" i="365"/>
  <c r="W24" i="360"/>
  <c r="Z14" i="358"/>
  <c r="AB26" i="365"/>
  <c r="R11" i="363"/>
  <c r="AB16" i="358"/>
  <c r="AD11" i="355"/>
  <c r="AD11" i="357"/>
  <c r="AG12" i="356"/>
  <c r="AI13" i="356"/>
  <c r="R15" i="354"/>
  <c r="AA12" i="357"/>
  <c r="U27" i="360"/>
  <c r="AC28" i="360"/>
  <c r="AA17" i="360"/>
  <c r="AJ21" i="360"/>
  <c r="AI23" i="360"/>
  <c r="AH16" i="360"/>
  <c r="N11" i="353"/>
  <c r="R12" i="354"/>
  <c r="AG13" i="354"/>
  <c r="AC11" i="357"/>
  <c r="Z16" i="359"/>
  <c r="P15" i="360"/>
  <c r="AQ15" i="360" s="1"/>
  <c r="R26" i="360"/>
  <c r="W13" i="360"/>
  <c r="AI17" i="360"/>
  <c r="L26" i="360"/>
  <c r="K26" i="360" s="1"/>
  <c r="AJ17" i="358"/>
  <c r="AJ13" i="356"/>
  <c r="AK14" i="356"/>
  <c r="AB13" i="356"/>
  <c r="AB12" i="357"/>
  <c r="AI29" i="360"/>
  <c r="AB11" i="360"/>
  <c r="AH15" i="354"/>
  <c r="AB12" i="356"/>
  <c r="AG13" i="357"/>
  <c r="AJ13" i="355"/>
  <c r="AD24" i="360"/>
  <c r="AI16" i="360"/>
  <c r="AJ24" i="360"/>
  <c r="R19" i="360"/>
  <c r="AG20" i="360"/>
  <c r="AJ12" i="353"/>
  <c r="AJ14" i="356"/>
  <c r="AI14" i="354"/>
  <c r="AH13" i="357"/>
  <c r="L29" i="360"/>
  <c r="K29" i="360" s="1"/>
  <c r="AE30" i="360"/>
  <c r="AJ19" i="360"/>
  <c r="AH24" i="360"/>
  <c r="AJ28" i="360"/>
  <c r="AK25" i="360"/>
  <c r="AE14" i="354"/>
  <c r="AB14" i="356"/>
  <c r="P15" i="354"/>
  <c r="AQ15" i="354" s="1"/>
  <c r="P13" i="357"/>
  <c r="AQ13" i="357" s="1"/>
  <c r="L12" i="353"/>
  <c r="K12" i="353" s="1"/>
  <c r="AE14" i="356"/>
  <c r="AB14" i="354"/>
  <c r="W18" i="365"/>
  <c r="AA11" i="362"/>
  <c r="W16" i="358"/>
  <c r="AC11" i="355"/>
  <c r="AD14" i="365"/>
  <c r="AD12" i="364"/>
  <c r="AA15" i="359"/>
  <c r="AK12" i="358"/>
  <c r="AF11" i="354"/>
  <c r="AF20" i="365"/>
  <c r="AD11" i="363"/>
  <c r="AD11" i="359"/>
  <c r="AK11" i="355"/>
  <c r="W11" i="362"/>
  <c r="P11" i="365"/>
  <c r="AQ11" i="365" s="1"/>
  <c r="U13" i="359"/>
  <c r="AG11" i="358"/>
  <c r="AH12" i="354"/>
  <c r="AJ13" i="359"/>
  <c r="AH11" i="364"/>
  <c r="AI14" i="359"/>
  <c r="AA13" i="358"/>
  <c r="AC14" i="354"/>
  <c r="N11" i="359"/>
  <c r="AG11" i="364"/>
  <c r="L13" i="359"/>
  <c r="K13" i="359" s="1"/>
  <c r="Y12" i="358"/>
  <c r="AJ18" i="365"/>
  <c r="AG11" i="362"/>
  <c r="W14" i="358"/>
  <c r="P14" i="354"/>
  <c r="AQ14" i="354" s="1"/>
  <c r="AE15" i="359"/>
  <c r="AH11" i="354"/>
  <c r="L14" i="356"/>
  <c r="K14" i="356" s="1"/>
  <c r="AB11" i="357"/>
  <c r="AF18" i="358"/>
  <c r="AD29" i="360"/>
  <c r="P21" i="360"/>
  <c r="AQ21" i="360" s="1"/>
  <c r="N27" i="360"/>
  <c r="R27" i="360"/>
  <c r="AB30" i="360"/>
  <c r="AB19" i="360"/>
  <c r="U11" i="353"/>
  <c r="AF12" i="356"/>
  <c r="W12" i="354"/>
  <c r="AD13" i="357"/>
  <c r="AK26" i="360"/>
  <c r="N28" i="360"/>
  <c r="AB16" i="360"/>
  <c r="R21" i="360"/>
  <c r="U22" i="360"/>
  <c r="AB13" i="360"/>
  <c r="AJ14" i="358"/>
  <c r="AG11" i="354"/>
  <c r="AC12" i="356"/>
  <c r="L14" i="357"/>
  <c r="K14" i="357" s="1"/>
  <c r="AB13" i="355"/>
  <c r="U23" i="360"/>
  <c r="AE12" i="353"/>
  <c r="AG12" i="355"/>
  <c r="Z12" i="356"/>
  <c r="AD14" i="357"/>
  <c r="AG17" i="358"/>
  <c r="AG17" i="360"/>
  <c r="L30" i="360"/>
  <c r="K30" i="360" s="1"/>
  <c r="R16" i="360"/>
  <c r="Z22" i="360"/>
  <c r="AF22" i="360"/>
  <c r="AK11" i="353"/>
  <c r="AF11" i="356"/>
  <c r="AH13" i="354"/>
  <c r="W11" i="357"/>
  <c r="AC22" i="360"/>
  <c r="AG22" i="360"/>
  <c r="W29" i="360"/>
  <c r="R12" i="360"/>
  <c r="AJ13" i="360"/>
  <c r="N13" i="360"/>
  <c r="P11" i="353"/>
  <c r="AQ11" i="353" s="1"/>
  <c r="U11" i="356"/>
  <c r="N14" i="354"/>
  <c r="AF14" i="357"/>
  <c r="R13" i="354"/>
  <c r="N11" i="356"/>
  <c r="U12" i="357"/>
  <c r="R15" i="358"/>
  <c r="AE13" i="359"/>
  <c r="AJ13" i="362"/>
  <c r="L12" i="364"/>
  <c r="K12" i="364" s="1"/>
  <c r="AF11" i="359"/>
  <c r="AB13" i="354"/>
  <c r="Z11" i="358"/>
  <c r="W11" i="358"/>
  <c r="L15" i="354"/>
  <c r="K15" i="354" s="1"/>
  <c r="AH12" i="355"/>
  <c r="AF11" i="360"/>
  <c r="AE24" i="360"/>
  <c r="AI27" i="360"/>
  <c r="AF13" i="356"/>
  <c r="AK13" i="355"/>
  <c r="AC17" i="360"/>
  <c r="AB20" i="360"/>
  <c r="AD19" i="360"/>
  <c r="AC11" i="353"/>
  <c r="AI12" i="356"/>
  <c r="R11" i="357"/>
  <c r="L18" i="360"/>
  <c r="K18" i="360" s="1"/>
  <c r="AG11" i="357"/>
  <c r="Z13" i="354"/>
  <c r="P26" i="360"/>
  <c r="AQ26" i="360" s="1"/>
  <c r="AC13" i="360"/>
  <c r="AJ12" i="360"/>
  <c r="N22" i="360"/>
  <c r="AF13" i="354"/>
  <c r="AF13" i="357"/>
  <c r="AI25" i="360"/>
  <c r="AC29" i="360"/>
  <c r="AD18" i="360"/>
  <c r="AA19" i="360"/>
  <c r="Y12" i="353"/>
  <c r="P11" i="356"/>
  <c r="AQ11" i="356" s="1"/>
  <c r="AE12" i="357"/>
  <c r="P12" i="353"/>
  <c r="AQ12" i="353" s="1"/>
  <c r="R11" i="356"/>
  <c r="AB13" i="357"/>
  <c r="N12" i="355"/>
  <c r="U16" i="360"/>
  <c r="AJ27" i="360"/>
  <c r="AH14" i="360"/>
  <c r="AH19" i="360"/>
  <c r="AE15" i="360"/>
  <c r="Y29" i="360"/>
  <c r="L23" i="360"/>
  <c r="K23" i="360" s="1"/>
  <c r="AF19" i="358"/>
  <c r="AI11" i="360"/>
  <c r="W19" i="360"/>
  <c r="AC12" i="361"/>
  <c r="AD16" i="359"/>
  <c r="N13" i="362"/>
  <c r="W25" i="365"/>
  <c r="Y18" i="365"/>
  <c r="AA25" i="360"/>
  <c r="AC20" i="360"/>
  <c r="AH13" i="358"/>
  <c r="AI15" i="358"/>
  <c r="AC13" i="359"/>
  <c r="AB15" i="361"/>
  <c r="N12" i="361"/>
  <c r="AG13" i="362"/>
  <c r="AE12" i="364"/>
  <c r="P24" i="365"/>
  <c r="AQ24" i="365" s="1"/>
  <c r="AG24" i="360"/>
  <c r="W17" i="360"/>
  <c r="P15" i="358"/>
  <c r="AQ15" i="358" s="1"/>
  <c r="U16" i="358"/>
  <c r="AA16" i="358"/>
  <c r="AE12" i="361"/>
  <c r="AJ12" i="359"/>
  <c r="AH11" i="362"/>
  <c r="AE11" i="363"/>
  <c r="Y30" i="365"/>
  <c r="Z11" i="354"/>
  <c r="R25" i="360"/>
  <c r="N17" i="360"/>
  <c r="R18" i="358"/>
  <c r="AK20" i="360"/>
  <c r="P12" i="359"/>
  <c r="AQ12" i="359" s="1"/>
  <c r="AA15" i="361"/>
  <c r="L11" i="359"/>
  <c r="K11" i="359" s="1"/>
  <c r="AJ12" i="362"/>
  <c r="U12" i="355"/>
  <c r="AI13" i="358"/>
  <c r="AA12" i="359"/>
  <c r="AH11" i="360"/>
  <c r="Z13" i="365"/>
  <c r="AG12" i="359"/>
  <c r="AC22" i="365"/>
  <c r="L11" i="355"/>
  <c r="K11" i="355" s="1"/>
  <c r="AI11" i="354"/>
  <c r="AC13" i="355"/>
  <c r="AH26" i="360"/>
  <c r="AB18" i="360"/>
  <c r="AJ11" i="353"/>
  <c r="R13" i="356"/>
  <c r="R13" i="355"/>
  <c r="U14" i="360"/>
  <c r="AF14" i="360"/>
  <c r="AG14" i="358"/>
  <c r="AF11" i="353"/>
  <c r="Y12" i="356"/>
  <c r="W11" i="355"/>
  <c r="AI14" i="360"/>
  <c r="AC14" i="356"/>
  <c r="Z14" i="357"/>
  <c r="AK22" i="360"/>
  <c r="N25" i="360"/>
  <c r="AF24" i="360"/>
  <c r="R12" i="353"/>
  <c r="AC11" i="356"/>
  <c r="R14" i="357"/>
  <c r="AK27" i="360"/>
  <c r="AC24" i="360"/>
  <c r="AK23" i="360"/>
  <c r="R14" i="360"/>
  <c r="Z11" i="353"/>
  <c r="AE11" i="356"/>
  <c r="W13" i="357"/>
  <c r="AE11" i="353"/>
  <c r="Z14" i="356"/>
  <c r="R13" i="357"/>
  <c r="AG16" i="359"/>
  <c r="Y13" i="360"/>
  <c r="AJ22" i="360"/>
  <c r="AJ30" i="360"/>
  <c r="AD14" i="360"/>
  <c r="AK16" i="360"/>
  <c r="Y19" i="360"/>
  <c r="AB24" i="360"/>
  <c r="AF15" i="358"/>
  <c r="AE17" i="360"/>
  <c r="P11" i="359"/>
  <c r="AQ11" i="359" s="1"/>
  <c r="AK11" i="361"/>
  <c r="AF15" i="361"/>
  <c r="Z13" i="363"/>
  <c r="AF21" i="365"/>
  <c r="L15" i="365"/>
  <c r="K15" i="365" s="1"/>
  <c r="AK19" i="360"/>
  <c r="AH21" i="360"/>
  <c r="AA11" i="360"/>
  <c r="AK15" i="359"/>
  <c r="AA15" i="360"/>
  <c r="AH11" i="361"/>
  <c r="AH14" i="361"/>
  <c r="AD13" i="362"/>
  <c r="R28" i="365"/>
  <c r="AK20" i="365"/>
  <c r="P19" i="360"/>
  <c r="AQ19" i="360" s="1"/>
  <c r="AI19" i="360"/>
  <c r="AH13" i="360"/>
  <c r="W15" i="359"/>
  <c r="AA13" i="359"/>
  <c r="AB14" i="361"/>
  <c r="AB16" i="359"/>
  <c r="AF12" i="362"/>
  <c r="AF11" i="363"/>
  <c r="L27" i="365"/>
  <c r="K27" i="365" s="1"/>
  <c r="AH13" i="356"/>
  <c r="L16" i="360"/>
  <c r="K16" i="360" s="1"/>
  <c r="L17" i="360"/>
  <c r="K17" i="360" s="1"/>
  <c r="AJ13" i="358"/>
  <c r="N13" i="354"/>
  <c r="AJ11" i="358"/>
  <c r="AA17" i="358"/>
  <c r="Z12" i="359"/>
  <c r="L13" i="363"/>
  <c r="K13" i="363" s="1"/>
  <c r="AB11" i="355"/>
  <c r="W15" i="365"/>
  <c r="P13" i="354"/>
  <c r="AQ13" i="354" s="1"/>
  <c r="AG13" i="356"/>
  <c r="AA16" i="359"/>
  <c r="AE11" i="360"/>
  <c r="Z16" i="360"/>
  <c r="Z13" i="357"/>
  <c r="U12" i="356"/>
  <c r="P30" i="360"/>
  <c r="AQ30" i="360" s="1"/>
  <c r="W21" i="360"/>
  <c r="Y11" i="360"/>
  <c r="U19" i="358"/>
  <c r="Z15" i="354"/>
  <c r="L14" i="354"/>
  <c r="K14" i="354" s="1"/>
  <c r="AD13" i="355"/>
  <c r="AK18" i="358"/>
  <c r="AK11" i="356"/>
  <c r="U11" i="357"/>
  <c r="W28" i="360"/>
  <c r="AC14" i="360"/>
  <c r="AG29" i="360"/>
  <c r="AI16" i="358"/>
  <c r="L12" i="356"/>
  <c r="K12" i="356" s="1"/>
  <c r="Y14" i="357"/>
  <c r="U20" i="360"/>
  <c r="AD13" i="360"/>
  <c r="AC18" i="360"/>
  <c r="AH20" i="360"/>
  <c r="L11" i="353"/>
  <c r="K11" i="353" s="1"/>
  <c r="AD11" i="356"/>
  <c r="AJ13" i="357"/>
  <c r="AH13" i="353"/>
  <c r="AA13" i="356"/>
  <c r="AF12" i="357"/>
  <c r="Y28" i="360"/>
  <c r="AH29" i="360"/>
  <c r="AK18" i="360"/>
  <c r="W23" i="360"/>
  <c r="U25" i="360"/>
  <c r="AD13" i="356"/>
  <c r="AF30" i="360"/>
  <c r="AG26" i="360"/>
  <c r="AE11" i="358"/>
  <c r="N12" i="358"/>
  <c r="AB14" i="359"/>
  <c r="L11" i="361"/>
  <c r="K11" i="361" s="1"/>
  <c r="Z15" i="362"/>
  <c r="AF14" i="363"/>
  <c r="Z18" i="365"/>
  <c r="AH11" i="365"/>
  <c r="AG27" i="360"/>
  <c r="Z20" i="360"/>
  <c r="W19" i="358"/>
  <c r="P14" i="360"/>
  <c r="AQ14" i="360" s="1"/>
  <c r="AI22" i="360"/>
  <c r="AE11" i="361"/>
  <c r="AF13" i="359"/>
  <c r="AH13" i="362"/>
  <c r="AD24" i="365"/>
  <c r="R11" i="353"/>
  <c r="AA26" i="360"/>
  <c r="L19" i="360"/>
  <c r="K19" i="360" s="1"/>
  <c r="AD18" i="358"/>
  <c r="AD17" i="360"/>
  <c r="AJ18" i="360"/>
  <c r="L15" i="361"/>
  <c r="K15" i="361" s="1"/>
  <c r="AH13" i="361"/>
  <c r="Z13" i="362"/>
  <c r="P13" i="364"/>
  <c r="AQ13" i="364" s="1"/>
  <c r="AI23" i="365"/>
  <c r="AJ11" i="357"/>
  <c r="AF25" i="360"/>
  <c r="AH18" i="360"/>
  <c r="Y19" i="358"/>
  <c r="AC19" i="358"/>
  <c r="AD15" i="359"/>
  <c r="R15" i="361"/>
  <c r="R12" i="362"/>
  <c r="W22" i="365"/>
  <c r="R18" i="365"/>
  <c r="AJ13" i="354"/>
  <c r="AF12" i="355"/>
  <c r="AF12" i="358"/>
  <c r="AE28" i="360"/>
  <c r="N13" i="365"/>
  <c r="P13" i="362"/>
  <c r="AQ13" i="362" s="1"/>
  <c r="R11" i="354"/>
  <c r="AE13" i="356"/>
  <c r="Y24" i="360"/>
  <c r="AD27" i="360"/>
  <c r="AB23" i="360"/>
  <c r="Y11" i="354"/>
  <c r="AD15" i="354"/>
  <c r="AE23" i="360"/>
  <c r="P11" i="360"/>
  <c r="AQ11" i="360" s="1"/>
  <c r="AI15" i="360"/>
  <c r="AD19" i="358"/>
  <c r="AI15" i="354"/>
  <c r="AF12" i="354"/>
  <c r="Y16" i="359"/>
  <c r="AH12" i="353"/>
  <c r="N12" i="356"/>
  <c r="AE13" i="357"/>
  <c r="AE20" i="360"/>
  <c r="AK29" i="360"/>
  <c r="AC16" i="360"/>
  <c r="AG12" i="353"/>
  <c r="AB11" i="356"/>
  <c r="L13" i="357"/>
  <c r="K13" i="357" s="1"/>
  <c r="Y17" i="360"/>
  <c r="AJ29" i="360"/>
  <c r="AK28" i="360"/>
  <c r="R20" i="360"/>
  <c r="Y13" i="353"/>
  <c r="L11" i="356"/>
  <c r="K11" i="356" s="1"/>
  <c r="AI13" i="357"/>
  <c r="Y14" i="354"/>
  <c r="U12" i="354"/>
  <c r="Y11" i="357"/>
  <c r="L25" i="360"/>
  <c r="K25" i="360" s="1"/>
  <c r="AE25" i="360"/>
  <c r="AF12" i="360"/>
  <c r="AF16" i="360"/>
  <c r="AH17" i="360"/>
  <c r="AJ14" i="354"/>
  <c r="Z18" i="360"/>
  <c r="AA24" i="360"/>
  <c r="AG18" i="358"/>
  <c r="W17" i="358"/>
  <c r="AG13" i="361"/>
  <c r="N12" i="359"/>
  <c r="AC12" i="362"/>
  <c r="AG13" i="363"/>
  <c r="AH14" i="365"/>
  <c r="AK12" i="353"/>
  <c r="U18" i="360"/>
  <c r="AE21" i="360"/>
  <c r="W15" i="358"/>
  <c r="U21" i="360"/>
  <c r="AC11" i="359"/>
  <c r="Z11" i="361"/>
  <c r="W17" i="359"/>
  <c r="Y11" i="363"/>
  <c r="W21" i="365"/>
  <c r="N15" i="354"/>
  <c r="P17" i="360"/>
  <c r="AQ17" i="360" s="1"/>
  <c r="Y18" i="360"/>
  <c r="AD14" i="358"/>
  <c r="AE29" i="360"/>
  <c r="AE12" i="359"/>
  <c r="Y11" i="361"/>
  <c r="AE15" i="361"/>
  <c r="W13" i="362"/>
  <c r="AJ27" i="365"/>
  <c r="AC20" i="365"/>
  <c r="Z12" i="355"/>
  <c r="P12" i="360"/>
  <c r="AQ12" i="360" s="1"/>
  <c r="N24" i="360"/>
  <c r="Z17" i="358"/>
  <c r="AF14" i="365"/>
  <c r="L12" i="358"/>
  <c r="K12" i="358" s="1"/>
  <c r="Y11" i="353"/>
  <c r="Z11" i="355"/>
  <c r="AK12" i="357"/>
  <c r="N13" i="359"/>
  <c r="R12" i="363"/>
  <c r="AG11" i="361"/>
  <c r="W12" i="355"/>
  <c r="Y13" i="354"/>
  <c r="U26" i="360"/>
  <c r="AF17" i="360"/>
  <c r="R29" i="360"/>
  <c r="P12" i="354"/>
  <c r="AQ12" i="354" s="1"/>
  <c r="N11" i="357"/>
  <c r="AJ25" i="360"/>
  <c r="AB26" i="360"/>
  <c r="AH22" i="360"/>
  <c r="R14" i="358"/>
  <c r="W14" i="356"/>
  <c r="AH14" i="357"/>
  <c r="P16" i="359"/>
  <c r="AQ16" i="359" s="1"/>
  <c r="U12" i="353"/>
  <c r="AJ12" i="356"/>
  <c r="AK11" i="357"/>
  <c r="AA14" i="360"/>
  <c r="Y30" i="360"/>
  <c r="W20" i="360"/>
  <c r="AK13" i="356"/>
  <c r="AA11" i="356"/>
  <c r="AK13" i="357"/>
  <c r="L14" i="360"/>
  <c r="K14" i="360" s="1"/>
  <c r="U24" i="360"/>
  <c r="AF21" i="360"/>
  <c r="N30" i="360"/>
  <c r="AJ12" i="354"/>
  <c r="R12" i="356"/>
  <c r="AC12" i="357"/>
  <c r="L11" i="354"/>
  <c r="K11" i="354" s="1"/>
  <c r="AC15" i="354"/>
  <c r="N14" i="357"/>
  <c r="AI30" i="360"/>
  <c r="AK21" i="360"/>
  <c r="R28" i="360"/>
  <c r="AH30" i="360"/>
  <c r="AD12" i="360"/>
  <c r="AG14" i="357"/>
  <c r="U29" i="360"/>
  <c r="AF23" i="360"/>
  <c r="AK14" i="358"/>
  <c r="AD14" i="359"/>
  <c r="W15" i="361"/>
  <c r="AH15" i="359"/>
  <c r="AB13" i="362"/>
  <c r="N12" i="364"/>
  <c r="L11" i="365"/>
  <c r="K11" i="365" s="1"/>
  <c r="AA11" i="354"/>
  <c r="AA28" i="360"/>
  <c r="R24" i="360"/>
  <c r="U11" i="358"/>
  <c r="AD12" i="358"/>
  <c r="AJ14" i="359"/>
  <c r="W11" i="361"/>
  <c r="Z14" i="362"/>
  <c r="U12" i="364"/>
  <c r="AF17" i="365"/>
  <c r="AH14" i="356"/>
  <c r="Y27" i="360"/>
  <c r="Z21" i="360"/>
  <c r="AI19" i="358"/>
  <c r="AC13" i="358"/>
  <c r="AK11" i="359"/>
  <c r="AI15" i="361"/>
  <c r="Z14" i="359"/>
  <c r="U14" i="362"/>
  <c r="R24" i="365"/>
  <c r="U17" i="365"/>
  <c r="AB12" i="355"/>
  <c r="AG23" i="360"/>
  <c r="AB12" i="360"/>
  <c r="AF13" i="358"/>
  <c r="AF11" i="358"/>
  <c r="AC15" i="361"/>
  <c r="AF13" i="361"/>
  <c r="AG14" i="362"/>
  <c r="AB11" i="363"/>
  <c r="AD16" i="365"/>
  <c r="AG14" i="354"/>
  <c r="AA30" i="360"/>
  <c r="AG18" i="360"/>
  <c r="AD16" i="358"/>
  <c r="AJ14" i="360"/>
  <c r="W13" i="361"/>
  <c r="AB13" i="361"/>
  <c r="AI12" i="362"/>
  <c r="AJ11" i="363"/>
  <c r="AD12" i="365"/>
  <c r="AE26" i="365"/>
  <c r="W22" i="360"/>
  <c r="U13" i="360"/>
  <c r="AC11" i="361"/>
  <c r="U11" i="364"/>
  <c r="Z17" i="365"/>
  <c r="N14" i="358"/>
  <c r="AD11" i="354"/>
  <c r="AC12" i="358"/>
  <c r="L12" i="359"/>
  <c r="K12" i="359" s="1"/>
  <c r="Z15" i="358"/>
  <c r="Z12" i="353"/>
  <c r="AI11" i="357"/>
  <c r="AI24" i="360"/>
  <c r="AG14" i="360"/>
  <c r="AA21" i="360"/>
  <c r="AJ15" i="354"/>
  <c r="AJ14" i="357"/>
  <c r="AJ11" i="360"/>
  <c r="Z27" i="360"/>
  <c r="AI26" i="360"/>
  <c r="W12" i="353"/>
  <c r="W12" i="356"/>
  <c r="AK14" i="357"/>
  <c r="AH28" i="360"/>
  <c r="N12" i="354"/>
  <c r="AA14" i="354"/>
  <c r="AF11" i="355"/>
  <c r="N23" i="360"/>
  <c r="Z12" i="360"/>
  <c r="AB28" i="360"/>
  <c r="U13" i="354"/>
  <c r="W12" i="357"/>
  <c r="AI16" i="359"/>
  <c r="AG19" i="360"/>
  <c r="AH15" i="360"/>
  <c r="AF19" i="360"/>
  <c r="N16" i="358"/>
  <c r="AE14" i="357"/>
  <c r="AA13" i="357"/>
  <c r="AD11" i="353"/>
  <c r="N14" i="356"/>
  <c r="AC13" i="356"/>
  <c r="AF16" i="358"/>
  <c r="Y23" i="360"/>
  <c r="AG15" i="360"/>
  <c r="P23" i="360"/>
  <c r="AQ23" i="360" s="1"/>
  <c r="U17" i="360"/>
  <c r="N18" i="360"/>
  <c r="AE27" i="360"/>
  <c r="AD22" i="360"/>
  <c r="W13" i="358"/>
  <c r="U15" i="358"/>
  <c r="AC14" i="358"/>
  <c r="R12" i="361"/>
  <c r="AK13" i="361"/>
  <c r="N14" i="362"/>
  <c r="P12" i="364"/>
  <c r="AQ12" i="364" s="1"/>
  <c r="AC24" i="365"/>
  <c r="AC13" i="357"/>
  <c r="P28" i="360"/>
  <c r="AQ28" i="360" s="1"/>
  <c r="P20" i="360"/>
  <c r="AQ20" i="360" s="1"/>
  <c r="AB14" i="358"/>
  <c r="AC14" i="359"/>
  <c r="Y13" i="361"/>
  <c r="AB12" i="359"/>
  <c r="L13" i="362"/>
  <c r="K13" i="362" s="1"/>
  <c r="W11" i="363"/>
  <c r="AG30" i="365"/>
  <c r="AG11" i="355"/>
  <c r="Y25" i="360"/>
  <c r="W18" i="360"/>
  <c r="L14" i="358"/>
  <c r="K14" i="358" s="1"/>
  <c r="Y14" i="359"/>
  <c r="AF11" i="361"/>
  <c r="AI11" i="361"/>
  <c r="AB11" i="362"/>
  <c r="AG11" i="363"/>
  <c r="W17" i="365"/>
  <c r="AE30" i="365"/>
  <c r="P22" i="360"/>
  <c r="AQ22" i="360" s="1"/>
  <c r="Z15" i="360"/>
  <c r="AE15" i="358"/>
  <c r="AG16" i="358"/>
  <c r="AK13" i="359"/>
  <c r="AE13" i="361"/>
  <c r="AJ16" i="359"/>
  <c r="U12" i="362"/>
  <c r="Z12" i="363"/>
  <c r="AE29" i="365"/>
  <c r="R12" i="357"/>
  <c r="Z11" i="360"/>
  <c r="N16" i="360"/>
  <c r="Z13" i="358"/>
  <c r="Y17" i="358"/>
  <c r="AJ11" i="361"/>
  <c r="AD13" i="359"/>
  <c r="Y14" i="362"/>
  <c r="AC12" i="363"/>
  <c r="Y13" i="358"/>
  <c r="AK17" i="360"/>
  <c r="AH11" i="357"/>
  <c r="AK14" i="354"/>
  <c r="AK12" i="354"/>
  <c r="U19" i="360"/>
  <c r="AE16" i="359"/>
  <c r="R12" i="364"/>
  <c r="AF14" i="356"/>
  <c r="AA12" i="360"/>
  <c r="AB22" i="360"/>
  <c r="U15" i="359"/>
  <c r="AD28" i="365"/>
  <c r="Z14" i="360"/>
  <c r="N16" i="359"/>
  <c r="U16" i="359"/>
  <c r="P11" i="358"/>
  <c r="AQ11" i="358" s="1"/>
  <c r="N11" i="363"/>
  <c r="AJ17" i="360"/>
  <c r="R22" i="360"/>
  <c r="AD14" i="361"/>
  <c r="AH12" i="364"/>
  <c r="AA23" i="365"/>
  <c r="Y15" i="360"/>
  <c r="L11" i="360"/>
  <c r="K11" i="360" s="1"/>
  <c r="P15" i="359"/>
  <c r="AQ15" i="359" s="1"/>
  <c r="AF12" i="359"/>
  <c r="AC14" i="361"/>
  <c r="AI11" i="362"/>
  <c r="AB23" i="365"/>
  <c r="U13" i="365"/>
  <c r="AG13" i="360"/>
  <c r="R13" i="360"/>
  <c r="N13" i="358"/>
  <c r="AK15" i="358"/>
  <c r="R14" i="361"/>
  <c r="Z14" i="361"/>
  <c r="AC13" i="362"/>
  <c r="U12" i="363"/>
  <c r="R12" i="365"/>
  <c r="U26" i="365"/>
  <c r="AE17" i="358"/>
  <c r="N19" i="360"/>
  <c r="P25" i="360"/>
  <c r="AQ25" i="360" s="1"/>
  <c r="AA12" i="358"/>
  <c r="AB21" i="360"/>
  <c r="N11" i="361"/>
  <c r="AF14" i="359"/>
  <c r="W14" i="362"/>
  <c r="AI14" i="362"/>
  <c r="AE13" i="365"/>
  <c r="R22" i="365"/>
  <c r="AB22" i="365"/>
  <c r="W12" i="365"/>
  <c r="Z21" i="365"/>
  <c r="Z28" i="360"/>
  <c r="W29" i="365"/>
  <c r="AA12" i="365"/>
  <c r="AE16" i="365"/>
  <c r="AB13" i="365"/>
  <c r="AA13" i="364"/>
  <c r="Z23" i="360"/>
  <c r="L19" i="365"/>
  <c r="K19" i="365" s="1"/>
  <c r="N25" i="365"/>
  <c r="W28" i="365"/>
  <c r="AE15" i="365"/>
  <c r="W12" i="364"/>
  <c r="AI12" i="358"/>
  <c r="AA11" i="365"/>
  <c r="Z28" i="365"/>
  <c r="AE12" i="365"/>
  <c r="AJ24" i="365"/>
  <c r="AG12" i="364"/>
  <c r="AH23" i="360"/>
  <c r="AI12" i="364"/>
  <c r="U14" i="365"/>
  <c r="AI18" i="365"/>
  <c r="AJ17" i="365"/>
  <c r="AD11" i="365"/>
  <c r="P30" i="85"/>
  <c r="AQ30" i="85" s="1"/>
  <c r="R16" i="359"/>
  <c r="P21" i="365"/>
  <c r="AQ21" i="365" s="1"/>
  <c r="AE24" i="365"/>
  <c r="W20" i="365"/>
  <c r="AJ14" i="365"/>
  <c r="Z26" i="117"/>
  <c r="AD13" i="363"/>
  <c r="P17" i="365"/>
  <c r="AQ17" i="365" s="1"/>
  <c r="Y21" i="365"/>
  <c r="AI11" i="363"/>
  <c r="AJ11" i="359"/>
  <c r="AI13" i="360"/>
  <c r="AG21" i="360"/>
  <c r="AD12" i="354"/>
  <c r="AJ11" i="356"/>
  <c r="AB14" i="360"/>
  <c r="AJ26" i="360"/>
  <c r="AE13" i="354"/>
  <c r="P11" i="354"/>
  <c r="AQ11" i="354" s="1"/>
  <c r="AF28" i="360"/>
  <c r="AG16" i="360"/>
  <c r="P11" i="361"/>
  <c r="AQ11" i="361" s="1"/>
  <c r="AI27" i="365"/>
  <c r="U18" i="358"/>
  <c r="P12" i="362"/>
  <c r="AQ12" i="362" s="1"/>
  <c r="L13" i="360"/>
  <c r="K13" i="360" s="1"/>
  <c r="R15" i="359"/>
  <c r="AD20" i="365"/>
  <c r="Z13" i="360"/>
  <c r="W12" i="359"/>
  <c r="AH14" i="359"/>
  <c r="L12" i="363"/>
  <c r="K12" i="363" s="1"/>
  <c r="P20" i="365"/>
  <c r="AQ20" i="365" s="1"/>
  <c r="AA23" i="360"/>
  <c r="AE16" i="358"/>
  <c r="AK24" i="360"/>
  <c r="W16" i="359"/>
  <c r="R17" i="359"/>
  <c r="N12" i="362"/>
  <c r="AJ19" i="365"/>
  <c r="AK29" i="365"/>
  <c r="AK13" i="360"/>
  <c r="AD15" i="360"/>
  <c r="Y18" i="358"/>
  <c r="R18" i="360"/>
  <c r="AI14" i="361"/>
  <c r="Z15" i="361"/>
  <c r="AE13" i="362"/>
  <c r="N13" i="363"/>
  <c r="AK28" i="365"/>
  <c r="Y23" i="365"/>
  <c r="AK30" i="360"/>
  <c r="Z26" i="360"/>
  <c r="AI11" i="358"/>
  <c r="Y14" i="358"/>
  <c r="L13" i="358"/>
  <c r="K13" i="358" s="1"/>
  <c r="AA12" i="361"/>
  <c r="U11" i="361"/>
  <c r="Z19" i="360"/>
  <c r="AB15" i="362"/>
  <c r="L28" i="365"/>
  <c r="K28" i="365" s="1"/>
  <c r="L30" i="365"/>
  <c r="K30" i="365" s="1"/>
  <c r="U15" i="365"/>
  <c r="AE27" i="365"/>
  <c r="Y26" i="115"/>
  <c r="Y15" i="358"/>
  <c r="N15" i="365"/>
  <c r="N29" i="365"/>
  <c r="AG13" i="365"/>
  <c r="AJ26" i="365"/>
  <c r="AF12" i="364"/>
  <c r="AC11" i="358"/>
  <c r="P12" i="365"/>
  <c r="AQ12" i="365" s="1"/>
  <c r="AB21" i="365"/>
  <c r="AB20" i="365"/>
  <c r="AB14" i="365"/>
  <c r="R25" i="365"/>
  <c r="AI14" i="358"/>
  <c r="AG18" i="365"/>
  <c r="AH24" i="365"/>
  <c r="U27" i="365"/>
  <c r="AK14" i="365"/>
  <c r="AK11" i="364"/>
  <c r="AC25" i="360"/>
  <c r="AH22" i="365"/>
  <c r="W11" i="365"/>
  <c r="AC15" i="365"/>
  <c r="Y11" i="365"/>
  <c r="AG24" i="365"/>
  <c r="AC11" i="354"/>
  <c r="AE11" i="362"/>
  <c r="AC17" i="365"/>
  <c r="AG21" i="365"/>
  <c r="AJ28" i="365"/>
  <c r="AD13" i="365"/>
  <c r="R13" i="358"/>
  <c r="N21" i="360"/>
  <c r="Z24" i="360"/>
  <c r="AK12" i="356"/>
  <c r="AG14" i="356"/>
  <c r="AK14" i="360"/>
  <c r="P13" i="360"/>
  <c r="AQ13" i="360" s="1"/>
  <c r="Z14" i="354"/>
  <c r="AD12" i="357"/>
  <c r="AF18" i="360"/>
  <c r="R23" i="360"/>
  <c r="P12" i="361"/>
  <c r="AQ12" i="361" s="1"/>
  <c r="U21" i="365"/>
  <c r="AA11" i="358"/>
  <c r="AI13" i="362"/>
  <c r="W14" i="360"/>
  <c r="AK15" i="361"/>
  <c r="AF13" i="365"/>
  <c r="Y16" i="360"/>
  <c r="AD12" i="361"/>
  <c r="AC11" i="362"/>
  <c r="AE13" i="364"/>
  <c r="AK16" i="365"/>
  <c r="AE22" i="360"/>
  <c r="AD23" i="360"/>
  <c r="W14" i="361"/>
  <c r="P15" i="361"/>
  <c r="AQ15" i="361" s="1"/>
  <c r="AD15" i="361"/>
  <c r="AA12" i="362"/>
  <c r="R16" i="365"/>
  <c r="AG23" i="365"/>
  <c r="Y22" i="360"/>
  <c r="L15" i="360"/>
  <c r="K15" i="360" s="1"/>
  <c r="P16" i="358"/>
  <c r="AQ16" i="358" s="1"/>
  <c r="AE12" i="358"/>
  <c r="AB11" i="361"/>
  <c r="W14" i="359"/>
  <c r="AH14" i="362"/>
  <c r="AI12" i="363"/>
  <c r="AE25" i="365"/>
  <c r="L20" i="365"/>
  <c r="K20" i="365" s="1"/>
  <c r="AF26" i="360"/>
  <c r="L28" i="360"/>
  <c r="K28" i="360" s="1"/>
  <c r="AD17" i="358"/>
  <c r="N18" i="358"/>
  <c r="Z18" i="358"/>
  <c r="AA13" i="361"/>
  <c r="R12" i="359"/>
  <c r="AG11" i="360"/>
  <c r="AB12" i="362"/>
  <c r="L24" i="365"/>
  <c r="K24" i="365" s="1"/>
  <c r="AI26" i="365"/>
  <c r="L25" i="365"/>
  <c r="K25" i="365" s="1"/>
  <c r="AG20" i="365"/>
  <c r="AH30" i="118"/>
  <c r="AD11" i="358"/>
  <c r="AE21" i="365"/>
  <c r="AB25" i="365"/>
  <c r="R29" i="365"/>
  <c r="Y16" i="365"/>
  <c r="U23" i="365"/>
  <c r="AJ16" i="358"/>
  <c r="Y27" i="365"/>
  <c r="Y29" i="365"/>
  <c r="AI13" i="365"/>
  <c r="Y11" i="364"/>
  <c r="N26" i="118"/>
  <c r="L14" i="359"/>
  <c r="K14" i="359" s="1"/>
  <c r="Z11" i="365"/>
  <c r="N21" i="365"/>
  <c r="AE19" i="365"/>
  <c r="AD15" i="365"/>
  <c r="AG11" i="365"/>
  <c r="AK19" i="358"/>
  <c r="AC28" i="365"/>
  <c r="AF27" i="365"/>
  <c r="U12" i="365"/>
  <c r="AK22" i="365"/>
  <c r="Y12" i="364"/>
  <c r="R30" i="360"/>
  <c r="R13" i="363"/>
  <c r="AK13" i="365"/>
  <c r="AA18" i="365"/>
  <c r="P11" i="363"/>
  <c r="AQ11" i="363" s="1"/>
  <c r="AC13" i="354"/>
  <c r="AD12" i="353"/>
  <c r="AD28" i="360"/>
  <c r="L21" i="360"/>
  <c r="K21" i="360" s="1"/>
  <c r="AE11" i="357"/>
  <c r="Y12" i="357"/>
  <c r="AC12" i="353"/>
  <c r="AE19" i="360"/>
  <c r="AJ11" i="354"/>
  <c r="AE11" i="355"/>
  <c r="AA22" i="360"/>
  <c r="W16" i="360"/>
  <c r="R11" i="361"/>
  <c r="Y14" i="356"/>
  <c r="AH17" i="358"/>
  <c r="U11" i="363"/>
  <c r="AD11" i="360"/>
  <c r="AH15" i="361"/>
  <c r="Y14" i="365"/>
  <c r="AB12" i="358"/>
  <c r="U12" i="361"/>
  <c r="Z11" i="362"/>
  <c r="AB27" i="365"/>
  <c r="AB12" i="353"/>
  <c r="AA13" i="360"/>
  <c r="AB17" i="358"/>
  <c r="AA15" i="358"/>
  <c r="R13" i="361"/>
  <c r="AA11" i="359"/>
  <c r="AB12" i="363"/>
  <c r="U29" i="365"/>
  <c r="AF14" i="362"/>
  <c r="AI28" i="360"/>
  <c r="AH27" i="360"/>
  <c r="AJ12" i="358"/>
  <c r="AK17" i="358"/>
  <c r="AJ12" i="361"/>
  <c r="AD17" i="359"/>
  <c r="Y11" i="362"/>
  <c r="Z30" i="365"/>
  <c r="AG22" i="365"/>
  <c r="AI16" i="365"/>
  <c r="AE12" i="360"/>
  <c r="P27" i="360"/>
  <c r="AQ27" i="360" s="1"/>
  <c r="AJ18" i="358"/>
  <c r="L15" i="359"/>
  <c r="K15" i="359" s="1"/>
  <c r="P13" i="359"/>
  <c r="AQ13" i="359" s="1"/>
  <c r="U13" i="361"/>
  <c r="AJ15" i="359"/>
  <c r="P19" i="358"/>
  <c r="AQ19" i="358" s="1"/>
  <c r="Y13" i="363"/>
  <c r="AG19" i="365"/>
  <c r="AC23" i="365"/>
  <c r="R17" i="365"/>
  <c r="AA12" i="364"/>
  <c r="AA29" i="113"/>
  <c r="AE19" i="358"/>
  <c r="AC12" i="365"/>
  <c r="AJ21" i="365"/>
  <c r="AA21" i="365"/>
  <c r="R13" i="365"/>
  <c r="N21" i="119"/>
  <c r="AF12" i="361"/>
  <c r="U22" i="365"/>
  <c r="L26" i="365"/>
  <c r="K26" i="365" s="1"/>
  <c r="R23" i="365"/>
  <c r="AC11" i="365"/>
  <c r="AG24" i="113"/>
  <c r="AH12" i="361"/>
  <c r="AK25" i="365"/>
  <c r="AE28" i="365"/>
  <c r="L13" i="365"/>
  <c r="K13" i="365" s="1"/>
  <c r="AI11" i="364"/>
  <c r="R27" i="365"/>
  <c r="AH18" i="358"/>
  <c r="AE17" i="365"/>
  <c r="Z24" i="365"/>
  <c r="W26" i="365"/>
  <c r="P14" i="365"/>
  <c r="AQ14" i="365" s="1"/>
  <c r="AC11" i="364"/>
  <c r="W25" i="360"/>
  <c r="Z22" i="365"/>
  <c r="AD30" i="365"/>
  <c r="P15" i="365"/>
  <c r="AQ15" i="365" s="1"/>
  <c r="L18" i="358"/>
  <c r="K18" i="358" s="1"/>
  <c r="L11" i="363"/>
  <c r="K11" i="363" s="1"/>
  <c r="W14" i="354"/>
  <c r="U14" i="358"/>
  <c r="N14" i="360"/>
  <c r="U14" i="357"/>
  <c r="AH16" i="359"/>
  <c r="U13" i="357"/>
  <c r="AK11" i="360"/>
  <c r="AD12" i="356"/>
  <c r="AI12" i="355"/>
  <c r="W26" i="360"/>
  <c r="AA14" i="359"/>
  <c r="W13" i="359"/>
  <c r="P13" i="355"/>
  <c r="AQ13" i="355" s="1"/>
  <c r="AB15" i="358"/>
  <c r="U14" i="363"/>
  <c r="N12" i="360"/>
  <c r="AK12" i="361"/>
  <c r="AI11" i="353"/>
  <c r="AG15" i="359"/>
  <c r="AF14" i="361"/>
  <c r="AD12" i="362"/>
  <c r="AJ23" i="365"/>
  <c r="R14" i="356"/>
  <c r="AD16" i="360"/>
  <c r="AB13" i="358"/>
  <c r="P12" i="358"/>
  <c r="AQ12" i="358" s="1"/>
  <c r="U14" i="361"/>
  <c r="N15" i="359"/>
  <c r="AH12" i="363"/>
  <c r="Y26" i="365"/>
  <c r="P14" i="356"/>
  <c r="AQ14" i="356" s="1"/>
  <c r="AD20" i="360"/>
  <c r="Y11" i="358"/>
  <c r="AK13" i="358"/>
  <c r="AI13" i="359"/>
  <c r="AJ13" i="361"/>
  <c r="AI11" i="359"/>
  <c r="AF11" i="362"/>
  <c r="AH26" i="365"/>
  <c r="AA19" i="365"/>
  <c r="AB11" i="353"/>
  <c r="AC21" i="360"/>
  <c r="AD30" i="360"/>
  <c r="AH16" i="358"/>
  <c r="W12" i="360"/>
  <c r="U12" i="359"/>
  <c r="AD13" i="361"/>
  <c r="N13" i="361"/>
  <c r="AD13" i="358"/>
  <c r="AJ13" i="363"/>
  <c r="L16" i="365"/>
  <c r="K16" i="365" s="1"/>
  <c r="U20" i="365"/>
  <c r="L21" i="365"/>
  <c r="K21" i="365" s="1"/>
  <c r="AH17" i="365"/>
  <c r="R15" i="85"/>
  <c r="AH17" i="359"/>
  <c r="AG27" i="365"/>
  <c r="AG29" i="365"/>
  <c r="AC14" i="365"/>
  <c r="AD29" i="365"/>
  <c r="R27" i="119"/>
  <c r="U11" i="362"/>
  <c r="AE18" i="365"/>
  <c r="AI22" i="365"/>
  <c r="AH15" i="365"/>
  <c r="AF24" i="365"/>
  <c r="N30" i="113"/>
  <c r="W12" i="361"/>
  <c r="AK21" i="365"/>
  <c r="AG25" i="365"/>
  <c r="P22" i="365"/>
  <c r="AQ22" i="365" s="1"/>
  <c r="AF12" i="365"/>
  <c r="R19" i="113"/>
  <c r="L13" i="361"/>
  <c r="K13" i="361" s="1"/>
  <c r="U30" i="365"/>
  <c r="AH20" i="365"/>
  <c r="AK18" i="365"/>
  <c r="AB18" i="365"/>
  <c r="R15" i="365"/>
  <c r="AB18" i="358"/>
  <c r="P28" i="365"/>
  <c r="AQ28" i="365" s="1"/>
  <c r="W27" i="365"/>
  <c r="AJ11" i="365"/>
  <c r="U19" i="365"/>
  <c r="AD11" i="364"/>
  <c r="Y14" i="360"/>
  <c r="AA15" i="365"/>
  <c r="W23" i="365"/>
  <c r="Y24" i="365"/>
  <c r="AH12" i="365"/>
  <c r="AA11" i="364"/>
  <c r="AI12" i="359"/>
  <c r="AF11" i="364"/>
  <c r="P13" i="365"/>
  <c r="AQ13" i="365" s="1"/>
  <c r="AG17" i="365"/>
  <c r="AF15" i="365"/>
  <c r="AK11" i="365"/>
  <c r="AE14" i="358"/>
  <c r="AI14" i="357"/>
  <c r="AA15" i="354"/>
  <c r="P16" i="360"/>
  <c r="AQ16" i="360" s="1"/>
  <c r="AC26" i="360"/>
  <c r="W27" i="360"/>
  <c r="AB11" i="354"/>
  <c r="AJ15" i="360"/>
  <c r="AK14" i="359"/>
  <c r="L27" i="360"/>
  <c r="K27" i="360" s="1"/>
  <c r="AH25" i="360"/>
  <c r="N11" i="358"/>
  <c r="R14" i="362"/>
  <c r="AB15" i="360"/>
  <c r="AD14" i="362"/>
  <c r="Z14" i="365"/>
  <c r="AI17" i="358"/>
  <c r="AF17" i="359"/>
  <c r="L16" i="359"/>
  <c r="K16" i="359" s="1"/>
  <c r="AA14" i="358"/>
  <c r="U15" i="361"/>
  <c r="AK14" i="362"/>
  <c r="R20" i="365"/>
  <c r="Z30" i="360"/>
  <c r="R15" i="360"/>
  <c r="AI18" i="358"/>
  <c r="Y13" i="359"/>
  <c r="Y14" i="361"/>
  <c r="AA11" i="361"/>
  <c r="AA12" i="363"/>
  <c r="L23" i="365"/>
  <c r="K23" i="365" s="1"/>
  <c r="AE12" i="354"/>
  <c r="N29" i="360"/>
  <c r="L17" i="358"/>
  <c r="K17" i="358" s="1"/>
  <c r="AF17" i="358"/>
  <c r="Z13" i="361"/>
  <c r="AI13" i="361"/>
  <c r="AB15" i="359"/>
  <c r="AD11" i="362"/>
  <c r="N23" i="365"/>
  <c r="P16" i="365"/>
  <c r="AQ16" i="365" s="1"/>
  <c r="AD14" i="356"/>
  <c r="AI12" i="360"/>
  <c r="U11" i="360"/>
  <c r="AH12" i="358"/>
  <c r="L11" i="358"/>
  <c r="K11" i="358" s="1"/>
  <c r="AH13" i="359"/>
  <c r="AC13" i="361"/>
  <c r="L14" i="362"/>
  <c r="K14" i="362" s="1"/>
  <c r="N14" i="359"/>
  <c r="AF29" i="365"/>
  <c r="AI12" i="365"/>
  <c r="Y17" i="365"/>
  <c r="R14" i="365"/>
  <c r="R11" i="362"/>
  <c r="P11" i="355"/>
  <c r="AQ11" i="355" s="1"/>
  <c r="N12" i="357"/>
  <c r="Y13" i="356"/>
  <c r="AC12" i="360"/>
  <c r="Y21" i="360"/>
  <c r="L20" i="360"/>
  <c r="K20" i="360" s="1"/>
  <c r="Y11" i="356"/>
  <c r="AC27" i="360"/>
  <c r="AF12" i="353"/>
  <c r="AC19" i="360"/>
  <c r="Y12" i="360"/>
  <c r="AA19" i="358"/>
  <c r="Y12" i="362"/>
  <c r="U15" i="360"/>
  <c r="AK14" i="361"/>
  <c r="AA27" i="365"/>
  <c r="AK11" i="358"/>
  <c r="L15" i="362"/>
  <c r="K15" i="362" s="1"/>
  <c r="AE16" i="360"/>
  <c r="AH12" i="360"/>
  <c r="AI12" i="361"/>
  <c r="AG15" i="362"/>
  <c r="W13" i="365"/>
  <c r="AK15" i="360"/>
  <c r="N15" i="360"/>
  <c r="U13" i="358"/>
  <c r="AE26" i="360"/>
  <c r="AG14" i="361"/>
  <c r="W12" i="362"/>
  <c r="AH30" i="365"/>
  <c r="AI19" i="365"/>
  <c r="N13" i="357"/>
  <c r="AC11" i="360"/>
  <c r="R19" i="358"/>
  <c r="AF15" i="359"/>
  <c r="Z13" i="359"/>
  <c r="P14" i="361"/>
  <c r="AQ14" i="361" s="1"/>
  <c r="Y12" i="361"/>
  <c r="N11" i="362"/>
  <c r="AB19" i="365"/>
  <c r="AK12" i="365"/>
  <c r="AK15" i="354"/>
  <c r="AJ20" i="360"/>
  <c r="AE13" i="360"/>
  <c r="AG19" i="358"/>
  <c r="Y16" i="358"/>
  <c r="Z17" i="359"/>
  <c r="Y15" i="361"/>
  <c r="P14" i="362"/>
  <c r="AQ14" i="362" s="1"/>
  <c r="AG15" i="361"/>
  <c r="AB15" i="365"/>
  <c r="AB29" i="365"/>
  <c r="L14" i="365"/>
  <c r="K14" i="365" s="1"/>
  <c r="AH27" i="365"/>
  <c r="Z13" i="364"/>
  <c r="AA14" i="356"/>
  <c r="AE14" i="362"/>
  <c r="Y19" i="365"/>
  <c r="P23" i="365"/>
  <c r="AQ23" i="365" s="1"/>
  <c r="AB16" i="365"/>
  <c r="AK12" i="364"/>
  <c r="AK18" i="85"/>
  <c r="Z26" i="365"/>
  <c r="L12" i="365"/>
  <c r="K12" i="365" s="1"/>
  <c r="U16" i="365"/>
  <c r="AJ12" i="365"/>
  <c r="AJ20" i="365"/>
  <c r="AG28" i="360"/>
  <c r="AC14" i="362"/>
  <c r="AE14" i="365"/>
  <c r="P19" i="365"/>
  <c r="AQ19" i="365" s="1"/>
  <c r="AD18" i="365"/>
  <c r="AK13" i="364"/>
  <c r="AD30" i="113"/>
  <c r="P11" i="362"/>
  <c r="AQ11" i="362" s="1"/>
  <c r="AC21" i="365"/>
  <c r="Y25" i="365"/>
  <c r="R21" i="365"/>
  <c r="AH13" i="365"/>
  <c r="R28" i="118"/>
  <c r="P14" i="359"/>
  <c r="AQ14" i="359" s="1"/>
  <c r="P29" i="365"/>
  <c r="AQ29" i="365" s="1"/>
  <c r="Z20" i="365"/>
  <c r="P18" i="365"/>
  <c r="AQ18" i="365" s="1"/>
  <c r="AI21" i="365"/>
  <c r="AF16" i="365"/>
  <c r="AF15" i="360"/>
  <c r="AI24" i="365"/>
  <c r="AC27" i="365"/>
  <c r="AK30" i="365"/>
  <c r="W13" i="364"/>
  <c r="AG29" i="120"/>
  <c r="AG11" i="359"/>
  <c r="AK24" i="365"/>
  <c r="R26" i="365"/>
  <c r="L18" i="365"/>
  <c r="K18" i="365" s="1"/>
  <c r="U25" i="365"/>
  <c r="L20" i="117"/>
  <c r="K20" i="117" s="1"/>
  <c r="N17" i="365"/>
  <c r="AC15" i="359"/>
  <c r="U28" i="365"/>
  <c r="AC26" i="365"/>
  <c r="AJ14" i="362"/>
  <c r="AC19" i="365"/>
  <c r="AF22" i="365"/>
  <c r="AD11" i="361"/>
  <c r="Y22" i="365"/>
  <c r="AF27" i="360"/>
  <c r="AB29" i="360"/>
  <c r="AH12" i="359"/>
  <c r="AK12" i="360"/>
  <c r="AA12" i="355"/>
  <c r="AA11" i="357"/>
  <c r="AJ14" i="361"/>
  <c r="R11" i="364"/>
  <c r="Z16" i="365"/>
  <c r="AI30" i="365"/>
  <c r="N11" i="364"/>
  <c r="AF26" i="365"/>
  <c r="Z25" i="365"/>
  <c r="L29" i="365"/>
  <c r="K29" i="365" s="1"/>
  <c r="AC25" i="365"/>
  <c r="AJ30" i="365"/>
  <c r="AK21" i="85"/>
  <c r="Y15" i="365"/>
  <c r="N24" i="365"/>
  <c r="AD13" i="354"/>
  <c r="U13" i="362"/>
  <c r="AC29" i="365"/>
  <c r="AG30" i="360"/>
  <c r="AB17" i="360"/>
  <c r="W18" i="358"/>
  <c r="AH14" i="354"/>
  <c r="AE14" i="359"/>
  <c r="AG12" i="365"/>
  <c r="AK27" i="365"/>
  <c r="AB28" i="365"/>
  <c r="AH13" i="363"/>
  <c r="AK15" i="365"/>
  <c r="L13" i="364"/>
  <c r="K13" i="364" s="1"/>
  <c r="AI11" i="365"/>
  <c r="AK19" i="365"/>
  <c r="AB13" i="364"/>
  <c r="Y11" i="359"/>
  <c r="AJ15" i="365"/>
  <c r="AB27" i="360"/>
  <c r="AC23" i="360"/>
  <c r="U11" i="355"/>
  <c r="W12" i="358"/>
  <c r="AB24" i="365"/>
  <c r="Z12" i="364"/>
  <c r="AD12" i="359"/>
  <c r="AA22" i="365"/>
  <c r="Y13" i="364"/>
  <c r="AC13" i="363"/>
  <c r="AA26" i="365"/>
  <c r="AI13" i="364"/>
  <c r="AA14" i="361"/>
  <c r="AJ12" i="363"/>
  <c r="AC16" i="365"/>
  <c r="AG26" i="365"/>
  <c r="L12" i="361"/>
  <c r="K12" i="361" s="1"/>
  <c r="Y11" i="355"/>
  <c r="Z29" i="360"/>
  <c r="Z11" i="364"/>
  <c r="AA17" i="365"/>
  <c r="AC13" i="365"/>
  <c r="Z16" i="358"/>
  <c r="AJ12" i="364"/>
  <c r="P25" i="365"/>
  <c r="AQ25" i="365" s="1"/>
  <c r="AI29" i="365"/>
  <c r="U27" i="85"/>
  <c r="AF11" i="365"/>
  <c r="AI25" i="365"/>
  <c r="P18" i="360"/>
  <c r="AQ18" i="360" s="1"/>
  <c r="AG15" i="365"/>
  <c r="L17" i="365"/>
  <c r="K17" i="365" s="1"/>
  <c r="AG14" i="359"/>
  <c r="AA13" i="362"/>
  <c r="N27" i="365"/>
  <c r="N12" i="363"/>
  <c r="Z17" i="360"/>
  <c r="N20" i="360"/>
  <c r="Z12" i="365"/>
  <c r="P29" i="119"/>
  <c r="AQ29" i="119" s="1"/>
  <c r="U18" i="365"/>
  <c r="W19" i="365"/>
  <c r="L29" i="113"/>
  <c r="K29" i="113" s="1"/>
  <c r="AE22" i="365"/>
  <c r="P30" i="365"/>
  <c r="AQ30" i="365" s="1"/>
  <c r="AH15" i="358"/>
  <c r="N14" i="361"/>
  <c r="AD15" i="362"/>
  <c r="R13" i="359"/>
  <c r="AK13" i="363"/>
  <c r="N12" i="353"/>
  <c r="AB230" i="60"/>
  <c r="AB150" i="60"/>
  <c r="AC36" i="113"/>
  <c r="BT5" i="113" s="1"/>
  <c r="X1686" i="66"/>
  <c r="X1704" i="66"/>
  <c r="A1745" i="66"/>
  <c r="A1686" i="66"/>
  <c r="BP5" i="119"/>
  <c r="AC36" i="120"/>
  <c r="BT5" i="120" s="1"/>
  <c r="AG36" i="118"/>
  <c r="BU5" i="118" s="1"/>
  <c r="AC36" i="118"/>
  <c r="BT5" i="118" s="1"/>
  <c r="AH4" i="82"/>
  <c r="P3" i="87" s="1"/>
  <c r="D22" i="66" s="1"/>
  <c r="M9" i="60"/>
  <c r="L3" i="87"/>
  <c r="E18" i="66" s="1"/>
  <c r="X10" i="56"/>
  <c r="AA10" i="56" s="1"/>
  <c r="AS21" i="358"/>
  <c r="AD20" i="358"/>
  <c r="AB20" i="358"/>
  <c r="AA20" i="358"/>
  <c r="N20" i="358"/>
  <c r="AJ20" i="358"/>
  <c r="AH20" i="358"/>
  <c r="AI20" i="358"/>
  <c r="Y20" i="358"/>
  <c r="Z20" i="358"/>
  <c r="U20" i="358"/>
  <c r="AF20" i="358"/>
  <c r="W20" i="358"/>
  <c r="L20" i="358"/>
  <c r="K20" i="358" s="1"/>
  <c r="AG20" i="358"/>
  <c r="R20" i="358"/>
  <c r="AC20" i="358"/>
  <c r="AE20" i="358"/>
  <c r="AK20" i="358"/>
  <c r="P20" i="358"/>
  <c r="AQ20" i="358" s="1"/>
  <c r="AS17" i="361"/>
  <c r="AG16" i="361"/>
  <c r="L16" i="361"/>
  <c r="K16" i="361" s="1"/>
  <c r="AE16" i="361"/>
  <c r="AI16" i="361"/>
  <c r="N16" i="361"/>
  <c r="AC16" i="361"/>
  <c r="AD16" i="361"/>
  <c r="P16" i="361"/>
  <c r="AQ16" i="361" s="1"/>
  <c r="AA16" i="361"/>
  <c r="U16" i="361"/>
  <c r="AH16" i="361"/>
  <c r="AK16" i="361"/>
  <c r="AJ16" i="361"/>
  <c r="Y16" i="361"/>
  <c r="Z16" i="361"/>
  <c r="W16" i="361"/>
  <c r="AB16" i="361"/>
  <c r="AF16" i="361"/>
  <c r="R16" i="361"/>
  <c r="AS16" i="356"/>
  <c r="W15" i="356"/>
  <c r="P15" i="356"/>
  <c r="AQ15" i="356" s="1"/>
  <c r="AF15" i="356"/>
  <c r="AK15" i="356"/>
  <c r="N15" i="356"/>
  <c r="AA15" i="356"/>
  <c r="Y15" i="356"/>
  <c r="AJ15" i="356"/>
  <c r="AD15" i="356"/>
  <c r="AB15" i="356"/>
  <c r="Z15" i="356"/>
  <c r="AG15" i="356"/>
  <c r="R15" i="356"/>
  <c r="AE15" i="356"/>
  <c r="U15" i="356"/>
  <c r="AC15" i="356"/>
  <c r="AH15" i="356"/>
  <c r="AI15" i="356"/>
  <c r="L15" i="356"/>
  <c r="K15" i="356" s="1"/>
  <c r="AS15" i="353"/>
  <c r="AF14" i="353"/>
  <c r="AG14" i="353"/>
  <c r="W14" i="353"/>
  <c r="U14" i="353"/>
  <c r="AJ14" i="353"/>
  <c r="AH14" i="353"/>
  <c r="R14" i="353"/>
  <c r="AE14" i="353"/>
  <c r="L14" i="353"/>
  <c r="K14" i="353" s="1"/>
  <c r="AK14" i="353"/>
  <c r="Z14" i="353"/>
  <c r="AB14" i="353"/>
  <c r="AC14" i="353"/>
  <c r="AI14" i="353"/>
  <c r="P14" i="353"/>
  <c r="AQ14" i="353" s="1"/>
  <c r="Y14" i="353"/>
  <c r="AD14" i="353"/>
  <c r="AA14" i="353"/>
  <c r="N14" i="353"/>
  <c r="AS19" i="359"/>
  <c r="AI18" i="359"/>
  <c r="R18" i="359"/>
  <c r="AE18" i="359"/>
  <c r="L18" i="359"/>
  <c r="K18" i="359" s="1"/>
  <c r="AD18" i="359"/>
  <c r="AA18" i="359"/>
  <c r="AK18" i="359"/>
  <c r="AG18" i="359"/>
  <c r="AC18" i="359"/>
  <c r="Y18" i="359"/>
  <c r="U18" i="359"/>
  <c r="P18" i="359"/>
  <c r="AQ18" i="359" s="1"/>
  <c r="AJ18" i="359"/>
  <c r="N18" i="359"/>
  <c r="AH18" i="359"/>
  <c r="AB18" i="359"/>
  <c r="W18" i="359"/>
  <c r="AF18" i="359"/>
  <c r="Z18" i="359"/>
  <c r="AD15" i="363"/>
  <c r="R15" i="363"/>
  <c r="AS16" i="363"/>
  <c r="AE15" i="363"/>
  <c r="AB15" i="363"/>
  <c r="AA15" i="363"/>
  <c r="U15" i="363"/>
  <c r="N15" i="363"/>
  <c r="L15" i="363"/>
  <c r="K15" i="363" s="1"/>
  <c r="AJ15" i="363"/>
  <c r="AI15" i="363"/>
  <c r="Z15" i="363"/>
  <c r="AH15" i="363"/>
  <c r="Y15" i="363"/>
  <c r="AG15" i="363"/>
  <c r="P15" i="363"/>
  <c r="AQ15" i="363" s="1"/>
  <c r="W15" i="363"/>
  <c r="AC15" i="363"/>
  <c r="AF15" i="363"/>
  <c r="AK15" i="363"/>
  <c r="AS17" i="354"/>
  <c r="L16" i="354"/>
  <c r="K16" i="354" s="1"/>
  <c r="AI16" i="354"/>
  <c r="Y16" i="354"/>
  <c r="AH16" i="354"/>
  <c r="AG16" i="354"/>
  <c r="AA16" i="354"/>
  <c r="Z16" i="354"/>
  <c r="AB16" i="354"/>
  <c r="AK16" i="354"/>
  <c r="W16" i="354"/>
  <c r="AJ16" i="354"/>
  <c r="AF16" i="354"/>
  <c r="R16" i="354"/>
  <c r="U16" i="354"/>
  <c r="P16" i="354"/>
  <c r="AQ16" i="354" s="1"/>
  <c r="AD16" i="354"/>
  <c r="AE16" i="354"/>
  <c r="AC16" i="354"/>
  <c r="N16" i="354"/>
  <c r="AS17" i="362"/>
  <c r="AD16" i="362"/>
  <c r="AF16" i="362"/>
  <c r="AB16" i="362"/>
  <c r="Y16" i="362"/>
  <c r="L16" i="362"/>
  <c r="K16" i="362" s="1"/>
  <c r="AK16" i="362"/>
  <c r="AH16" i="362"/>
  <c r="AC16" i="362"/>
  <c r="AE16" i="362"/>
  <c r="W16" i="362"/>
  <c r="P16" i="362"/>
  <c r="AQ16" i="362" s="1"/>
  <c r="R16" i="362"/>
  <c r="N16" i="362"/>
  <c r="AI16" i="362"/>
  <c r="U16" i="362"/>
  <c r="AJ16" i="362"/>
  <c r="Z16" i="362"/>
  <c r="AG16" i="362"/>
  <c r="AA16" i="362"/>
  <c r="AS16" i="357"/>
  <c r="L15" i="357"/>
  <c r="K15" i="357" s="1"/>
  <c r="AK15" i="357"/>
  <c r="AJ15" i="357"/>
  <c r="AG15" i="357"/>
  <c r="AD15" i="357"/>
  <c r="P15" i="357"/>
  <c r="AQ15" i="357" s="1"/>
  <c r="AB15" i="357"/>
  <c r="W15" i="357"/>
  <c r="N15" i="357"/>
  <c r="AI15" i="357"/>
  <c r="AC15" i="357"/>
  <c r="AA15" i="357"/>
  <c r="U15" i="357"/>
  <c r="Y15" i="357"/>
  <c r="AH15" i="357"/>
  <c r="AE15" i="357"/>
  <c r="Z15" i="357"/>
  <c r="R15" i="357"/>
  <c r="AF15" i="357"/>
  <c r="AI14" i="355"/>
  <c r="N14" i="355"/>
  <c r="AH14" i="355"/>
  <c r="L14" i="355"/>
  <c r="K14" i="355" s="1"/>
  <c r="AS15" i="355"/>
  <c r="AC14" i="355"/>
  <c r="AB14" i="355"/>
  <c r="AA14" i="355"/>
  <c r="P14" i="355"/>
  <c r="AQ14" i="355" s="1"/>
  <c r="Y14" i="355"/>
  <c r="Z14" i="355"/>
  <c r="AK14" i="355"/>
  <c r="AJ14" i="355"/>
  <c r="AG14" i="355"/>
  <c r="U14" i="355"/>
  <c r="R14" i="355"/>
  <c r="AE14" i="355"/>
  <c r="AD14" i="355"/>
  <c r="W14" i="355"/>
  <c r="AF14" i="355"/>
  <c r="AS15" i="364"/>
  <c r="R14" i="364"/>
  <c r="AG14" i="364"/>
  <c r="AF14" i="364"/>
  <c r="AA14" i="364"/>
  <c r="U14" i="364"/>
  <c r="AD14" i="364"/>
  <c r="AH14" i="364"/>
  <c r="AK14" i="364"/>
  <c r="Y14" i="364"/>
  <c r="AC14" i="364"/>
  <c r="AJ14" i="364"/>
  <c r="Z14" i="364"/>
  <c r="AI14" i="364"/>
  <c r="P14" i="364"/>
  <c r="AQ14" i="364" s="1"/>
  <c r="AB14" i="364"/>
  <c r="W14" i="364"/>
  <c r="N14" i="364"/>
  <c r="L14" i="364"/>
  <c r="K14" i="364" s="1"/>
  <c r="AE14" i="364"/>
  <c r="K11" i="56"/>
  <c r="J11" i="56"/>
  <c r="G11" i="56"/>
  <c r="AC36" i="116"/>
  <c r="BT5" i="116" s="1"/>
  <c r="AC36" i="115"/>
  <c r="BT5" i="115" s="1"/>
  <c r="O11" i="56"/>
  <c r="M11" i="56"/>
  <c r="W11" i="56" s="1"/>
  <c r="AG36" i="112"/>
  <c r="BU5" i="112" s="1"/>
  <c r="AC36" i="112"/>
  <c r="BT5" i="112" s="1"/>
  <c r="AS14" i="116"/>
  <c r="W13" i="116"/>
  <c r="AI13" i="116"/>
  <c r="L13" i="116"/>
  <c r="K13" i="116" s="1"/>
  <c r="U13" i="116"/>
  <c r="AB13" i="116"/>
  <c r="AE13" i="116"/>
  <c r="AC13" i="116"/>
  <c r="AF13" i="116"/>
  <c r="R13" i="116"/>
  <c r="Y13" i="116"/>
  <c r="N13" i="116"/>
  <c r="AD13" i="116"/>
  <c r="AJ13" i="116"/>
  <c r="AG13" i="116"/>
  <c r="P13" i="116"/>
  <c r="AQ13" i="116" s="1"/>
  <c r="AH13" i="116"/>
  <c r="Z13" i="116"/>
  <c r="AA13" i="116"/>
  <c r="AK13" i="116"/>
  <c r="L4" i="88"/>
  <c r="AS17" i="352"/>
  <c r="AF16" i="352"/>
  <c r="AD16" i="352"/>
  <c r="AB16" i="352"/>
  <c r="Z16" i="352"/>
  <c r="Y16" i="352"/>
  <c r="AI16" i="352"/>
  <c r="AH16" i="352"/>
  <c r="P16" i="352"/>
  <c r="AQ16" i="352" s="1"/>
  <c r="N16" i="352"/>
  <c r="W16" i="352"/>
  <c r="R16" i="352"/>
  <c r="AA16" i="352"/>
  <c r="AK16" i="352"/>
  <c r="AJ16" i="352"/>
  <c r="AG16" i="352"/>
  <c r="AC16" i="352"/>
  <c r="L16" i="352"/>
  <c r="K16" i="352" s="1"/>
  <c r="U16" i="352"/>
  <c r="AE16" i="352"/>
  <c r="B12" i="56"/>
  <c r="D12" i="56" s="1"/>
  <c r="AG36" i="111"/>
  <c r="BU5" i="111" s="1"/>
  <c r="AG36" i="116"/>
  <c r="BU5" i="116" s="1"/>
  <c r="C11" i="56"/>
  <c r="N11" i="56"/>
  <c r="E11" i="56"/>
  <c r="Q11" i="56" s="1"/>
  <c r="I11" i="56"/>
  <c r="T11" i="56" s="1"/>
  <c r="L11" i="56"/>
  <c r="V11" i="56" s="1"/>
  <c r="BQ5" i="113"/>
  <c r="AG36" i="117"/>
  <c r="BU5" i="117" s="1"/>
  <c r="F4" i="88"/>
  <c r="Q6" i="65" s="1"/>
  <c r="BN5" i="352"/>
  <c r="AC36" i="352"/>
  <c r="AG36" i="120"/>
  <c r="BU5" i="120" s="1"/>
  <c r="AG36" i="114"/>
  <c r="BU5" i="114" s="1"/>
  <c r="BM5" i="113"/>
  <c r="O12" i="56"/>
  <c r="BR5" i="113"/>
  <c r="AG36" i="113"/>
  <c r="BU5" i="113" s="1"/>
  <c r="E10" i="61"/>
  <c r="C10" i="61"/>
  <c r="Q10" i="61"/>
  <c r="N10" i="61"/>
  <c r="J10" i="61"/>
  <c r="X10" i="61"/>
  <c r="S10" i="61"/>
  <c r="H10" i="61"/>
  <c r="AA11" i="61"/>
  <c r="I10" i="61"/>
  <c r="R10" i="61"/>
  <c r="P10" i="61"/>
  <c r="G10" i="61"/>
  <c r="X374" i="66"/>
  <c r="BO5" i="116"/>
  <c r="A6" i="86"/>
  <c r="B5" i="86"/>
  <c r="N5" i="88" s="1"/>
  <c r="A374" i="66"/>
  <c r="A392" i="66"/>
  <c r="BN5" i="119"/>
  <c r="AC36" i="119"/>
  <c r="BN5" i="117"/>
  <c r="AC36" i="117"/>
  <c r="BT5" i="117" s="1"/>
  <c r="Z59" i="65"/>
  <c r="B13" i="58"/>
  <c r="E12" i="58"/>
  <c r="R7" i="112"/>
  <c r="AW5" i="112" s="1"/>
  <c r="D12" i="58"/>
  <c r="X638" i="66"/>
  <c r="M4" i="88"/>
  <c r="D4" i="88"/>
  <c r="L6" i="65" s="1"/>
  <c r="I4" i="88"/>
  <c r="H4" i="88"/>
  <c r="O5" i="88"/>
  <c r="V8" i="65" s="1"/>
  <c r="E4" i="88"/>
  <c r="M6" i="65" s="1"/>
  <c r="C4" i="88"/>
  <c r="Q5" i="65" s="1"/>
  <c r="N4" i="88"/>
  <c r="O4" i="88"/>
  <c r="N8" i="65" s="1"/>
  <c r="J4" i="88"/>
  <c r="B4" i="88"/>
  <c r="M5" i="65" s="1"/>
  <c r="AB14" i="60"/>
  <c r="BO5" i="114"/>
  <c r="BR5" i="115"/>
  <c r="BO5" i="118"/>
  <c r="Z10" i="56"/>
  <c r="AD10" i="56"/>
  <c r="AF10" i="56"/>
  <c r="Q10" i="56"/>
  <c r="AC10" i="56"/>
  <c r="R10" i="56"/>
  <c r="P11" i="56"/>
  <c r="AC11" i="56"/>
  <c r="U13" i="112"/>
  <c r="W13" i="112"/>
  <c r="Y13" i="112"/>
  <c r="L13" i="112"/>
  <c r="K13" i="112" s="1"/>
  <c r="AE13" i="112"/>
  <c r="AF13" i="112"/>
  <c r="AG13" i="112"/>
  <c r="Z13" i="112"/>
  <c r="AJ13" i="112"/>
  <c r="R13" i="112"/>
  <c r="AD13" i="112"/>
  <c r="N13" i="112"/>
  <c r="AH13" i="112"/>
  <c r="AA13" i="112"/>
  <c r="AB13" i="112"/>
  <c r="P13" i="112"/>
  <c r="AQ13" i="112" s="1"/>
  <c r="AS14" i="112"/>
  <c r="AC13" i="112"/>
  <c r="AI13" i="112"/>
  <c r="AK13" i="112"/>
  <c r="BM5" i="111"/>
  <c r="AC36" i="111"/>
  <c r="BT5" i="111" s="1"/>
  <c r="AE10" i="56"/>
  <c r="B5" i="88" l="1"/>
  <c r="U5" i="65" s="1"/>
  <c r="C5" i="88"/>
  <c r="Y5" i="65" s="1"/>
  <c r="D5" i="88"/>
  <c r="T6" i="65" s="1"/>
  <c r="L5" i="88"/>
  <c r="I5" i="88"/>
  <c r="M5" i="88"/>
  <c r="H5" i="88"/>
  <c r="F5" i="88"/>
  <c r="Y6" i="65" s="1"/>
  <c r="CH4" i="82"/>
  <c r="CK4" i="82"/>
  <c r="CJ4" i="82"/>
  <c r="CI4" i="82"/>
  <c r="O15" i="47" s="1"/>
  <c r="E6" i="86"/>
  <c r="E5" i="86"/>
  <c r="F10" i="61" s="1"/>
  <c r="E4" i="86"/>
  <c r="F9" i="61" s="1"/>
  <c r="F11" i="82"/>
  <c r="F12" i="82"/>
  <c r="F13" i="82"/>
  <c r="F14" i="82"/>
  <c r="F15" i="82"/>
  <c r="F16" i="82"/>
  <c r="AH135" i="82"/>
  <c r="AH136" i="82"/>
  <c r="AH94" i="82"/>
  <c r="AH31" i="117"/>
  <c r="CF5" i="117" s="1"/>
  <c r="AG31" i="117"/>
  <c r="CE5" i="117" s="1"/>
  <c r="AC31" i="111"/>
  <c r="CA5" i="111" s="1"/>
  <c r="AA32" i="111"/>
  <c r="AZ5" i="111" s="1"/>
  <c r="AD31" i="117"/>
  <c r="CB5" i="117" s="1"/>
  <c r="Z32" i="119"/>
  <c r="Z35" i="119" s="1"/>
  <c r="BK5" i="119" s="1"/>
  <c r="AB32" i="120"/>
  <c r="BA5" i="120" s="1"/>
  <c r="AE31" i="113"/>
  <c r="CC5" i="113" s="1"/>
  <c r="AE31" i="118"/>
  <c r="CC5" i="118" s="1"/>
  <c r="Y32" i="113"/>
  <c r="AQ35" i="113" s="1"/>
  <c r="AH31" i="85"/>
  <c r="CF5" i="85" s="1"/>
  <c r="AI31" i="117"/>
  <c r="CG5" i="117" s="1"/>
  <c r="AB32" i="113"/>
  <c r="AB35" i="113" s="1"/>
  <c r="AF31" i="119"/>
  <c r="CD5" i="119" s="1"/>
  <c r="Z32" i="111"/>
  <c r="AY5" i="111" s="1"/>
  <c r="AF31" i="117"/>
  <c r="CD5" i="117" s="1"/>
  <c r="Y32" i="117"/>
  <c r="AX5" i="117" s="1"/>
  <c r="AH31" i="120"/>
  <c r="CF5" i="120" s="1"/>
  <c r="Z32" i="114"/>
  <c r="AR35" i="114" s="1"/>
  <c r="AB32" i="117"/>
  <c r="BA5" i="117" s="1"/>
  <c r="AB32" i="360"/>
  <c r="BA5" i="360" s="1"/>
  <c r="AC31" i="117"/>
  <c r="CA5" i="117" s="1"/>
  <c r="AB32" i="85"/>
  <c r="AB35" i="85" s="1"/>
  <c r="AC31" i="113"/>
  <c r="CA5" i="113" s="1"/>
  <c r="AE31" i="115"/>
  <c r="CC5" i="115" s="1"/>
  <c r="AJ31" i="118"/>
  <c r="CH5" i="118" s="1"/>
  <c r="AI31" i="118"/>
  <c r="CG5" i="118" s="1"/>
  <c r="AG31" i="118"/>
  <c r="CE5" i="118" s="1"/>
  <c r="AG31" i="113"/>
  <c r="CE5" i="113" s="1"/>
  <c r="Y32" i="115"/>
  <c r="BW5" i="115" s="1"/>
  <c r="AF31" i="118"/>
  <c r="CD5" i="118" s="1"/>
  <c r="AF31" i="115"/>
  <c r="CD5" i="115" s="1"/>
  <c r="AG31" i="119"/>
  <c r="CE5" i="119" s="1"/>
  <c r="AD31" i="120"/>
  <c r="CB5" i="120" s="1"/>
  <c r="AB32" i="114"/>
  <c r="BA5" i="114" s="1"/>
  <c r="AB32" i="111"/>
  <c r="BA5" i="111" s="1"/>
  <c r="AH31" i="111"/>
  <c r="AL11" i="56" s="1"/>
  <c r="AF31" i="111"/>
  <c r="CD5" i="111" s="1"/>
  <c r="AD31" i="113"/>
  <c r="CB5" i="113" s="1"/>
  <c r="AG31" i="115"/>
  <c r="CE5" i="115" s="1"/>
  <c r="AA32" i="119"/>
  <c r="AC31" i="118"/>
  <c r="CA5" i="118" s="1"/>
  <c r="AD31" i="119"/>
  <c r="CB5" i="119" s="1"/>
  <c r="AH31" i="113"/>
  <c r="CF5" i="113" s="1"/>
  <c r="AJ31" i="365"/>
  <c r="CH5" i="365" s="1"/>
  <c r="AH31" i="365"/>
  <c r="CF5" i="365" s="1"/>
  <c r="Y32" i="360"/>
  <c r="AX5" i="360" s="1"/>
  <c r="AG31" i="360"/>
  <c r="CE5" i="360" s="1"/>
  <c r="AA32" i="360"/>
  <c r="AZ5" i="360" s="1"/>
  <c r="AC31" i="120"/>
  <c r="CA5" i="120" s="1"/>
  <c r="AB32" i="118"/>
  <c r="BA5" i="118" s="1"/>
  <c r="AH31" i="118"/>
  <c r="CF5" i="118" s="1"/>
  <c r="AH31" i="119"/>
  <c r="CF5" i="119" s="1"/>
  <c r="Z32" i="117"/>
  <c r="AR35" i="117" s="1"/>
  <c r="AB32" i="115"/>
  <c r="AB32" i="119"/>
  <c r="Z32" i="115"/>
  <c r="Z35" i="115" s="1"/>
  <c r="BK5" i="115" s="1"/>
  <c r="AE31" i="117"/>
  <c r="CC5" i="117" s="1"/>
  <c r="AA32" i="114"/>
  <c r="AZ5" i="114" s="1"/>
  <c r="AI31" i="119"/>
  <c r="CG5" i="119" s="1"/>
  <c r="AA32" i="113"/>
  <c r="AZ5" i="113" s="1"/>
  <c r="Y32" i="118"/>
  <c r="BW5" i="118" s="1"/>
  <c r="AJ31" i="115"/>
  <c r="CH5" i="115" s="1"/>
  <c r="AJ31" i="117"/>
  <c r="CH5" i="117" s="1"/>
  <c r="AF31" i="113"/>
  <c r="CD5" i="113" s="1"/>
  <c r="Z32" i="120"/>
  <c r="AR35" i="120" s="1"/>
  <c r="AI31" i="113"/>
  <c r="CG5" i="113" s="1"/>
  <c r="AE31" i="85"/>
  <c r="AI10" i="56" s="1"/>
  <c r="AJ31" i="120"/>
  <c r="CH5" i="120" s="1"/>
  <c r="Z32" i="118"/>
  <c r="AR35" i="118" s="1"/>
  <c r="AH31" i="115"/>
  <c r="CF5" i="115" s="1"/>
  <c r="AA32" i="120"/>
  <c r="AI31" i="120"/>
  <c r="CG5" i="120" s="1"/>
  <c r="AG31" i="111"/>
  <c r="CE5" i="111" s="1"/>
  <c r="AD31" i="111"/>
  <c r="AH11" i="56" s="1"/>
  <c r="AI31" i="115"/>
  <c r="CG5" i="115" s="1"/>
  <c r="AA32" i="118"/>
  <c r="AZ5" i="118" s="1"/>
  <c r="AJ31" i="119"/>
  <c r="CH5" i="119" s="1"/>
  <c r="AG31" i="85"/>
  <c r="AK10" i="56" s="1"/>
  <c r="AA32" i="85"/>
  <c r="AZ5" i="85" s="1"/>
  <c r="AI31" i="111"/>
  <c r="AM11" i="56" s="1"/>
  <c r="AJ31" i="85"/>
  <c r="CH5" i="85" s="1"/>
  <c r="AG31" i="120"/>
  <c r="CE5" i="120" s="1"/>
  <c r="AF31" i="85"/>
  <c r="AJ10" i="56" s="1"/>
  <c r="Z32" i="113"/>
  <c r="AR35" i="113" s="1"/>
  <c r="AA32" i="115"/>
  <c r="AZ5" i="115" s="1"/>
  <c r="AD31" i="85"/>
  <c r="CB5" i="85" s="1"/>
  <c r="AC31" i="119"/>
  <c r="CA5" i="119" s="1"/>
  <c r="Y32" i="119"/>
  <c r="BW5" i="119" s="1"/>
  <c r="Y32" i="120"/>
  <c r="AX5" i="120" s="1"/>
  <c r="AH31" i="114"/>
  <c r="CF5" i="114" s="1"/>
  <c r="AA32" i="117"/>
  <c r="AZ5" i="117" s="1"/>
  <c r="AE31" i="120"/>
  <c r="CC5" i="120" s="1"/>
  <c r="AF31" i="120"/>
  <c r="CD5" i="120" s="1"/>
  <c r="AC31" i="115"/>
  <c r="CA5" i="115" s="1"/>
  <c r="AE31" i="111"/>
  <c r="CC5" i="111" s="1"/>
  <c r="AI31" i="85"/>
  <c r="AM10" i="56" s="1"/>
  <c r="AJ31" i="111"/>
  <c r="CH5" i="111" s="1"/>
  <c r="AE31" i="114"/>
  <c r="CC5" i="114" s="1"/>
  <c r="Z32" i="85"/>
  <c r="AR35" i="85" s="1"/>
  <c r="AG31" i="114"/>
  <c r="CE5" i="114" s="1"/>
  <c r="Y32" i="111"/>
  <c r="BW5" i="111" s="1"/>
  <c r="AI31" i="114"/>
  <c r="CG5" i="114" s="1"/>
  <c r="AF31" i="114"/>
  <c r="CD5" i="114" s="1"/>
  <c r="AD31" i="114"/>
  <c r="CB5" i="114" s="1"/>
  <c r="AJ31" i="113"/>
  <c r="CH5" i="113" s="1"/>
  <c r="AE31" i="365"/>
  <c r="CC5" i="365" s="1"/>
  <c r="AC31" i="114"/>
  <c r="CA5" i="114" s="1"/>
  <c r="AJ31" i="114"/>
  <c r="CH5" i="114" s="1"/>
  <c r="Y32" i="114"/>
  <c r="AQ35" i="114" s="1"/>
  <c r="AE31" i="119"/>
  <c r="CC5" i="119" s="1"/>
  <c r="AD31" i="118"/>
  <c r="CB5" i="118" s="1"/>
  <c r="Y32" i="85"/>
  <c r="AQ35" i="85" s="1"/>
  <c r="AC31" i="85"/>
  <c r="AG10" i="56" s="1"/>
  <c r="AI31" i="360"/>
  <c r="CG5" i="360" s="1"/>
  <c r="AD31" i="115"/>
  <c r="CB5" i="115" s="1"/>
  <c r="AJ31" i="360"/>
  <c r="CH5" i="360" s="1"/>
  <c r="AD31" i="365"/>
  <c r="CB5" i="365" s="1"/>
  <c r="Z32" i="365"/>
  <c r="AG31" i="365"/>
  <c r="CE5" i="365" s="1"/>
  <c r="AC31" i="365"/>
  <c r="CA5" i="365" s="1"/>
  <c r="AB32" i="365"/>
  <c r="AB35" i="365" s="1"/>
  <c r="AC31" i="360"/>
  <c r="CA5" i="360" s="1"/>
  <c r="AF31" i="365"/>
  <c r="AA32" i="365"/>
  <c r="AZ5" i="365" s="1"/>
  <c r="AD31" i="360"/>
  <c r="CB5" i="360" s="1"/>
  <c r="AF31" i="360"/>
  <c r="CD5" i="360" s="1"/>
  <c r="Y32" i="365"/>
  <c r="AX5" i="365" s="1"/>
  <c r="Z32" i="360"/>
  <c r="AY5" i="360" s="1"/>
  <c r="AH31" i="360"/>
  <c r="CF5" i="360" s="1"/>
  <c r="AE31" i="360"/>
  <c r="CC5" i="360" s="1"/>
  <c r="AI31" i="365"/>
  <c r="AB231" i="60"/>
  <c r="AB151" i="60"/>
  <c r="X11" i="56"/>
  <c r="AA11" i="56" s="1"/>
  <c r="X1745" i="66"/>
  <c r="A1786" i="66"/>
  <c r="A1727" i="66"/>
  <c r="X1727" i="66"/>
  <c r="AF11" i="56"/>
  <c r="U11" i="56"/>
  <c r="Z11" i="56" s="1"/>
  <c r="R11" i="56"/>
  <c r="AS18" i="361"/>
  <c r="AJ17" i="361"/>
  <c r="AE17" i="361"/>
  <c r="Y17" i="361"/>
  <c r="P17" i="361"/>
  <c r="AQ17" i="361" s="1"/>
  <c r="AD17" i="361"/>
  <c r="AB17" i="361"/>
  <c r="AA17" i="361"/>
  <c r="R17" i="361"/>
  <c r="L17" i="361"/>
  <c r="K17" i="361" s="1"/>
  <c r="U17" i="361"/>
  <c r="AK17" i="361"/>
  <c r="W17" i="361"/>
  <c r="AC17" i="361"/>
  <c r="AH17" i="361"/>
  <c r="AG17" i="361"/>
  <c r="AI17" i="361"/>
  <c r="AF17" i="361"/>
  <c r="Z17" i="361"/>
  <c r="N17" i="361"/>
  <c r="AS16" i="353"/>
  <c r="AC15" i="353"/>
  <c r="N15" i="353"/>
  <c r="L15" i="353"/>
  <c r="K15" i="353" s="1"/>
  <c r="AB15" i="353"/>
  <c r="AD15" i="353"/>
  <c r="AF15" i="353"/>
  <c r="AG15" i="353"/>
  <c r="AJ15" i="353"/>
  <c r="Z15" i="353"/>
  <c r="W15" i="353"/>
  <c r="AH15" i="353"/>
  <c r="AE15" i="353"/>
  <c r="U15" i="353"/>
  <c r="AA15" i="353"/>
  <c r="AK15" i="353"/>
  <c r="Y15" i="353"/>
  <c r="P15" i="353"/>
  <c r="AQ15" i="353" s="1"/>
  <c r="R15" i="353"/>
  <c r="AI15" i="353"/>
  <c r="AS16" i="355"/>
  <c r="AC15" i="355"/>
  <c r="AB15" i="355"/>
  <c r="U15" i="355"/>
  <c r="R15" i="355"/>
  <c r="AK15" i="355"/>
  <c r="P15" i="355"/>
  <c r="AQ15" i="355" s="1"/>
  <c r="AJ15" i="355"/>
  <c r="AE15" i="355"/>
  <c r="AD15" i="355"/>
  <c r="N15" i="355"/>
  <c r="Z15" i="355"/>
  <c r="AH15" i="355"/>
  <c r="L15" i="355"/>
  <c r="K15" i="355" s="1"/>
  <c r="AA15" i="355"/>
  <c r="AI15" i="355"/>
  <c r="Y15" i="355"/>
  <c r="W15" i="355"/>
  <c r="AG15" i="355"/>
  <c r="AF15" i="355"/>
  <c r="AD16" i="357"/>
  <c r="Y16" i="357"/>
  <c r="AC16" i="357"/>
  <c r="Z16" i="357"/>
  <c r="AH16" i="357"/>
  <c r="AE16" i="357"/>
  <c r="P16" i="357"/>
  <c r="AQ16" i="357" s="1"/>
  <c r="AG16" i="357"/>
  <c r="AF16" i="357"/>
  <c r="AJ16" i="357"/>
  <c r="R16" i="357"/>
  <c r="U16" i="357"/>
  <c r="L16" i="357"/>
  <c r="K16" i="357" s="1"/>
  <c r="AB16" i="357"/>
  <c r="AK16" i="357"/>
  <c r="N16" i="357"/>
  <c r="AA16" i="357"/>
  <c r="W16" i="357"/>
  <c r="AI16" i="357"/>
  <c r="Y19" i="359"/>
  <c r="AS20" i="359"/>
  <c r="AI19" i="359"/>
  <c r="U19" i="359"/>
  <c r="AG19" i="359"/>
  <c r="P19" i="359"/>
  <c r="AQ19" i="359" s="1"/>
  <c r="AE19" i="359"/>
  <c r="AK19" i="359"/>
  <c r="AF19" i="359"/>
  <c r="AC19" i="359"/>
  <c r="AA19" i="359"/>
  <c r="L19" i="359"/>
  <c r="K19" i="359" s="1"/>
  <c r="W19" i="359"/>
  <c r="Z19" i="359"/>
  <c r="AH19" i="359"/>
  <c r="N19" i="359"/>
  <c r="R19" i="359"/>
  <c r="AB19" i="359"/>
  <c r="AD19" i="359"/>
  <c r="AJ19" i="359"/>
  <c r="AS16" i="364"/>
  <c r="N15" i="364"/>
  <c r="AK15" i="364"/>
  <c r="AG15" i="364"/>
  <c r="AF15" i="364"/>
  <c r="AA15" i="364"/>
  <c r="P15" i="364"/>
  <c r="AQ15" i="364" s="1"/>
  <c r="AB15" i="364"/>
  <c r="L15" i="364"/>
  <c r="K15" i="364" s="1"/>
  <c r="U15" i="364"/>
  <c r="AD15" i="364"/>
  <c r="Z15" i="364"/>
  <c r="AC15" i="364"/>
  <c r="R15" i="364"/>
  <c r="AJ15" i="364"/>
  <c r="AI15" i="364"/>
  <c r="Y15" i="364"/>
  <c r="W15" i="364"/>
  <c r="AH15" i="364"/>
  <c r="AE15" i="364"/>
  <c r="AS17" i="356"/>
  <c r="R16" i="356"/>
  <c r="AE16" i="356"/>
  <c r="U16" i="356"/>
  <c r="AJ16" i="356"/>
  <c r="P16" i="356"/>
  <c r="AQ16" i="356" s="1"/>
  <c r="AF16" i="356"/>
  <c r="Z16" i="356"/>
  <c r="W16" i="356"/>
  <c r="AB16" i="356"/>
  <c r="AH16" i="356"/>
  <c r="AG16" i="356"/>
  <c r="Y16" i="356"/>
  <c r="AC16" i="356"/>
  <c r="AI16" i="356"/>
  <c r="L16" i="356"/>
  <c r="K16" i="356" s="1"/>
  <c r="AD16" i="356"/>
  <c r="AK16" i="356"/>
  <c r="AA16" i="356"/>
  <c r="N16" i="356"/>
  <c r="AI21" i="358"/>
  <c r="AS22" i="358"/>
  <c r="AF21" i="358"/>
  <c r="AA21" i="358"/>
  <c r="W21" i="358"/>
  <c r="L21" i="358"/>
  <c r="K21" i="358" s="1"/>
  <c r="AK21" i="358"/>
  <c r="AH21" i="358"/>
  <c r="Z21" i="358"/>
  <c r="AD21" i="358"/>
  <c r="AE21" i="358"/>
  <c r="AJ21" i="358"/>
  <c r="P21" i="358"/>
  <c r="AQ21" i="358" s="1"/>
  <c r="Y21" i="358"/>
  <c r="AB21" i="358"/>
  <c r="AG21" i="358"/>
  <c r="R21" i="358"/>
  <c r="U21" i="358"/>
  <c r="AC21" i="358"/>
  <c r="N21" i="358"/>
  <c r="AF16" i="363"/>
  <c r="W16" i="363"/>
  <c r="AD16" i="363"/>
  <c r="AC16" i="363"/>
  <c r="Y16" i="363"/>
  <c r="R16" i="363"/>
  <c r="P16" i="363"/>
  <c r="AQ16" i="363" s="1"/>
  <c r="AS17" i="363"/>
  <c r="AK16" i="363"/>
  <c r="AG16" i="363"/>
  <c r="U16" i="363"/>
  <c r="AH16" i="363"/>
  <c r="AE16" i="363"/>
  <c r="N16" i="363"/>
  <c r="AB16" i="363"/>
  <c r="L16" i="363"/>
  <c r="K16" i="363" s="1"/>
  <c r="AI16" i="363"/>
  <c r="AJ16" i="363"/>
  <c r="AA16" i="363"/>
  <c r="Z16" i="363"/>
  <c r="AK17" i="362"/>
  <c r="W17" i="362"/>
  <c r="AI17" i="362"/>
  <c r="AG17" i="362"/>
  <c r="Y17" i="362"/>
  <c r="AS18" i="362"/>
  <c r="P17" i="362"/>
  <c r="AQ17" i="362" s="1"/>
  <c r="AA17" i="362"/>
  <c r="AH17" i="362"/>
  <c r="AB17" i="362"/>
  <c r="AF17" i="362"/>
  <c r="Z17" i="362"/>
  <c r="R17" i="362"/>
  <c r="AC17" i="362"/>
  <c r="N17" i="362"/>
  <c r="AD17" i="362"/>
  <c r="AE17" i="362"/>
  <c r="U17" i="362"/>
  <c r="AJ17" i="362"/>
  <c r="L17" i="362"/>
  <c r="K17" i="362" s="1"/>
  <c r="AS18" i="354"/>
  <c r="N17" i="354"/>
  <c r="AK17" i="354"/>
  <c r="L17" i="354"/>
  <c r="K17" i="354" s="1"/>
  <c r="P17" i="354"/>
  <c r="AQ17" i="354" s="1"/>
  <c r="AJ17" i="354"/>
  <c r="AA17" i="354"/>
  <c r="AI17" i="354"/>
  <c r="AC17" i="354"/>
  <c r="AB17" i="354"/>
  <c r="AF17" i="354"/>
  <c r="AG17" i="354"/>
  <c r="U17" i="354"/>
  <c r="R17" i="354"/>
  <c r="AE17" i="354"/>
  <c r="Z17" i="354"/>
  <c r="AD17" i="354"/>
  <c r="AH17" i="354"/>
  <c r="Y17" i="354"/>
  <c r="W17" i="354"/>
  <c r="AD11" i="56"/>
  <c r="AE11" i="56"/>
  <c r="H12" i="56"/>
  <c r="S12" i="56" s="1"/>
  <c r="M12" i="56"/>
  <c r="W12" i="56" s="1"/>
  <c r="G5" i="88"/>
  <c r="T7" i="65" s="1"/>
  <c r="I12" i="56"/>
  <c r="T12" i="56" s="1"/>
  <c r="J12" i="56"/>
  <c r="L12" i="56"/>
  <c r="V12" i="56" s="1"/>
  <c r="F12" i="56"/>
  <c r="P12" i="56"/>
  <c r="C12" i="56"/>
  <c r="K12" i="56"/>
  <c r="K4" i="88"/>
  <c r="L8" i="65" s="1"/>
  <c r="G12" i="56"/>
  <c r="N12" i="56"/>
  <c r="X12" i="56" s="1"/>
  <c r="AS15" i="116"/>
  <c r="W14" i="116"/>
  <c r="L14" i="116"/>
  <c r="K14" i="116" s="1"/>
  <c r="AE14" i="116"/>
  <c r="Z14" i="116"/>
  <c r="AG14" i="116"/>
  <c r="AC14" i="116"/>
  <c r="AI14" i="116"/>
  <c r="AA14" i="116"/>
  <c r="AJ14" i="116"/>
  <c r="Y14" i="116"/>
  <c r="N14" i="116"/>
  <c r="AH14" i="116"/>
  <c r="AF14" i="116"/>
  <c r="AD14" i="116"/>
  <c r="AB14" i="116"/>
  <c r="P14" i="116"/>
  <c r="AQ14" i="116" s="1"/>
  <c r="R14" i="116"/>
  <c r="AK14" i="116"/>
  <c r="U14" i="116"/>
  <c r="AC12" i="56"/>
  <c r="E12" i="56"/>
  <c r="Q12" i="56" s="1"/>
  <c r="AS18" i="352"/>
  <c r="U17" i="352"/>
  <c r="AK17" i="352"/>
  <c r="AJ17" i="352"/>
  <c r="AE17" i="352"/>
  <c r="AF17" i="352"/>
  <c r="Z17" i="352"/>
  <c r="AA17" i="352"/>
  <c r="AD17" i="352"/>
  <c r="P17" i="352"/>
  <c r="AQ17" i="352" s="1"/>
  <c r="AG17" i="352"/>
  <c r="W17" i="352"/>
  <c r="R17" i="352"/>
  <c r="L17" i="352"/>
  <c r="K17" i="352" s="1"/>
  <c r="AI17" i="352"/>
  <c r="AC17" i="352"/>
  <c r="AB17" i="352"/>
  <c r="AH17" i="352"/>
  <c r="Y17" i="352"/>
  <c r="N17" i="352"/>
  <c r="BT5" i="352"/>
  <c r="Y10" i="56"/>
  <c r="AB10" i="56"/>
  <c r="AT10" i="56" s="1"/>
  <c r="AI14" i="112"/>
  <c r="R14" i="112"/>
  <c r="AJ14" i="112"/>
  <c r="AC14" i="112"/>
  <c r="L14" i="112"/>
  <c r="K14" i="112" s="1"/>
  <c r="Y14" i="112"/>
  <c r="Z14" i="112"/>
  <c r="U14" i="112"/>
  <c r="AD14" i="112"/>
  <c r="W14" i="112"/>
  <c r="AG14" i="112"/>
  <c r="AH14" i="112"/>
  <c r="AS15" i="112"/>
  <c r="AA14" i="112"/>
  <c r="N14" i="112"/>
  <c r="AB14" i="112"/>
  <c r="P14" i="112"/>
  <c r="AQ14" i="112" s="1"/>
  <c r="AE14" i="112"/>
  <c r="AF14" i="112"/>
  <c r="AK14" i="112"/>
  <c r="AB15" i="60"/>
  <c r="Z76" i="65"/>
  <c r="A415" i="66"/>
  <c r="A433" i="66"/>
  <c r="X415" i="66"/>
  <c r="X679" i="66"/>
  <c r="E13" i="58"/>
  <c r="D13" i="58"/>
  <c r="B14" i="58"/>
  <c r="B13" i="56"/>
  <c r="BT5" i="119"/>
  <c r="E5" i="88"/>
  <c r="U6" i="65" s="1"/>
  <c r="J5" i="88"/>
  <c r="K5" i="88" s="1"/>
  <c r="T8" i="65" s="1"/>
  <c r="R7" i="113"/>
  <c r="AW5" i="113" s="1"/>
  <c r="A7" i="86"/>
  <c r="B6" i="86"/>
  <c r="F6" i="88" s="1"/>
  <c r="I23" i="65" s="1"/>
  <c r="AA12" i="61"/>
  <c r="Q11" i="61"/>
  <c r="N11" i="61"/>
  <c r="G11" i="61"/>
  <c r="P11" i="61"/>
  <c r="I11" i="61"/>
  <c r="S11" i="61"/>
  <c r="H11" i="61"/>
  <c r="X11" i="61"/>
  <c r="R11" i="61"/>
  <c r="C11" i="61"/>
  <c r="J11" i="61"/>
  <c r="E11" i="61"/>
  <c r="F11" i="61"/>
  <c r="CL4" i="82" l="1"/>
  <c r="CW3" i="82" s="1"/>
  <c r="E10" i="86"/>
  <c r="E9" i="86"/>
  <c r="E8" i="86"/>
  <c r="E7" i="86"/>
  <c r="F17" i="82"/>
  <c r="F18" i="82"/>
  <c r="F19" i="82"/>
  <c r="F20" i="82"/>
  <c r="F21" i="82"/>
  <c r="F22" i="82"/>
  <c r="Q15" i="47"/>
  <c r="AL10" i="56"/>
  <c r="AB35" i="111"/>
  <c r="AB35" i="117"/>
  <c r="AA35" i="111"/>
  <c r="BL5" i="111" s="1"/>
  <c r="AQ35" i="120"/>
  <c r="BW5" i="113"/>
  <c r="BW5" i="120"/>
  <c r="AX5" i="113"/>
  <c r="Z35" i="120"/>
  <c r="BK5" i="120" s="1"/>
  <c r="AK11" i="56"/>
  <c r="AN10" i="56"/>
  <c r="AY5" i="114"/>
  <c r="AG11" i="56"/>
  <c r="Z35" i="114"/>
  <c r="BK5" i="114" s="1"/>
  <c r="AS34" i="111"/>
  <c r="AS35" i="111" s="1"/>
  <c r="CF5" i="111"/>
  <c r="AA35" i="113"/>
  <c r="BL5" i="113" s="1"/>
  <c r="Z35" i="113"/>
  <c r="BK5" i="113" s="1"/>
  <c r="BA5" i="113"/>
  <c r="AS34" i="118"/>
  <c r="AS35" i="118" s="1"/>
  <c r="BY5" i="113"/>
  <c r="AQ34" i="113"/>
  <c r="Z35" i="360"/>
  <c r="BK5" i="360" s="1"/>
  <c r="AR35" i="111"/>
  <c r="Y33" i="113"/>
  <c r="BZ5" i="113"/>
  <c r="AY5" i="113"/>
  <c r="BX5" i="113"/>
  <c r="AS34" i="113"/>
  <c r="AS35" i="113" s="1"/>
  <c r="AQ36" i="113" s="1"/>
  <c r="Y35" i="117"/>
  <c r="BJ5" i="117" s="1"/>
  <c r="CG5" i="111"/>
  <c r="BW5" i="117"/>
  <c r="AH10" i="56"/>
  <c r="AQ35" i="115"/>
  <c r="Y35" i="114"/>
  <c r="BJ5" i="114" s="1"/>
  <c r="AQ35" i="111"/>
  <c r="AX5" i="111"/>
  <c r="AS34" i="114"/>
  <c r="AS35" i="114" s="1"/>
  <c r="AQ36" i="114" s="1"/>
  <c r="BX5" i="114"/>
  <c r="AA35" i="114"/>
  <c r="BL5" i="114" s="1"/>
  <c r="Y33" i="111"/>
  <c r="Z35" i="118"/>
  <c r="BK5" i="118" s="1"/>
  <c r="AY5" i="119"/>
  <c r="BY5" i="118"/>
  <c r="Y33" i="114"/>
  <c r="BW5" i="114"/>
  <c r="Y35" i="111"/>
  <c r="BJ5" i="111" s="1"/>
  <c r="Y35" i="115"/>
  <c r="BJ5" i="115" s="1"/>
  <c r="AR35" i="119"/>
  <c r="AQ34" i="111"/>
  <c r="AJ11" i="56"/>
  <c r="AX5" i="115"/>
  <c r="BZ5" i="111"/>
  <c r="Z35" i="117"/>
  <c r="BK5" i="117" s="1"/>
  <c r="Y35" i="118"/>
  <c r="BJ5" i="118" s="1"/>
  <c r="BY5" i="111"/>
  <c r="AY5" i="118"/>
  <c r="AY5" i="117"/>
  <c r="AX5" i="118"/>
  <c r="BX5" i="118"/>
  <c r="AN11" i="56"/>
  <c r="Y35" i="113"/>
  <c r="BJ5" i="113" s="1"/>
  <c r="BY5" i="115"/>
  <c r="AY5" i="115"/>
  <c r="BZ5" i="115"/>
  <c r="AX5" i="85"/>
  <c r="AX5" i="119"/>
  <c r="BW5" i="85"/>
  <c r="Y35" i="85"/>
  <c r="BJ5" i="85" s="1"/>
  <c r="Y33" i="118"/>
  <c r="BY5" i="119"/>
  <c r="AQ34" i="118"/>
  <c r="BZ5" i="114"/>
  <c r="AQ35" i="118"/>
  <c r="AQ34" i="117"/>
  <c r="BZ5" i="118"/>
  <c r="AX5" i="114"/>
  <c r="AB35" i="120"/>
  <c r="Z35" i="111"/>
  <c r="BK5" i="111" s="1"/>
  <c r="BX5" i="119"/>
  <c r="CB5" i="111"/>
  <c r="AB35" i="360"/>
  <c r="BX5" i="120"/>
  <c r="BZ5" i="119"/>
  <c r="BX5" i="111"/>
  <c r="BA5" i="119"/>
  <c r="AI11" i="56"/>
  <c r="AB35" i="119"/>
  <c r="AZ5" i="120"/>
  <c r="AS34" i="120"/>
  <c r="AS35" i="120" s="1"/>
  <c r="AA35" i="120"/>
  <c r="BL5" i="120" s="1"/>
  <c r="Y33" i="119"/>
  <c r="AA35" i="360"/>
  <c r="BL5" i="360" s="1"/>
  <c r="AS34" i="119"/>
  <c r="AS35" i="119" s="1"/>
  <c r="AQ34" i="119"/>
  <c r="AQ35" i="117"/>
  <c r="AQ34" i="115"/>
  <c r="AA35" i="119"/>
  <c r="BL5" i="119" s="1"/>
  <c r="Y35" i="119"/>
  <c r="BJ5" i="119" s="1"/>
  <c r="AR35" i="115"/>
  <c r="CG5" i="85"/>
  <c r="AZ5" i="119"/>
  <c r="AQ35" i="119"/>
  <c r="BX5" i="115"/>
  <c r="AA35" i="118"/>
  <c r="BL5" i="118" s="1"/>
  <c r="BY5" i="114"/>
  <c r="AB35" i="118"/>
  <c r="AB35" i="114"/>
  <c r="AQ34" i="114"/>
  <c r="BY5" i="360"/>
  <c r="AS34" i="360"/>
  <c r="AS35" i="360" s="1"/>
  <c r="AA35" i="115"/>
  <c r="BL5" i="115" s="1"/>
  <c r="CE5" i="85"/>
  <c r="Y33" i="360"/>
  <c r="BA5" i="115"/>
  <c r="AS34" i="115"/>
  <c r="AS35" i="115" s="1"/>
  <c r="BW5" i="360"/>
  <c r="AB35" i="115"/>
  <c r="Y33" i="115"/>
  <c r="AQ35" i="360"/>
  <c r="AS34" i="85"/>
  <c r="AS35" i="85" s="1"/>
  <c r="AQ36" i="85" s="1"/>
  <c r="BA5" i="85"/>
  <c r="AA35" i="85"/>
  <c r="BL5" i="85" s="1"/>
  <c r="BX5" i="365"/>
  <c r="Y35" i="360"/>
  <c r="BJ5" i="360" s="1"/>
  <c r="BY5" i="85"/>
  <c r="Y33" i="120"/>
  <c r="AY5" i="120"/>
  <c r="AQ34" i="365"/>
  <c r="BY5" i="120"/>
  <c r="AQ35" i="365"/>
  <c r="BZ5" i="360"/>
  <c r="Y35" i="120"/>
  <c r="BJ5" i="120" s="1"/>
  <c r="AQ34" i="360"/>
  <c r="BZ5" i="120"/>
  <c r="AQ34" i="120"/>
  <c r="AR35" i="360"/>
  <c r="CA5" i="85"/>
  <c r="BX5" i="117"/>
  <c r="BZ5" i="85"/>
  <c r="BX5" i="85"/>
  <c r="Y33" i="117"/>
  <c r="AQ34" i="85"/>
  <c r="AY5" i="85"/>
  <c r="Z35" i="85"/>
  <c r="BK5" i="85" s="1"/>
  <c r="BZ5" i="117"/>
  <c r="CD5" i="85"/>
  <c r="BY5" i="117"/>
  <c r="AS34" i="117"/>
  <c r="AS35" i="117" s="1"/>
  <c r="Y33" i="85"/>
  <c r="AA35" i="117"/>
  <c r="BL5" i="117" s="1"/>
  <c r="BA5" i="365"/>
  <c r="BX5" i="360"/>
  <c r="CC5" i="85"/>
  <c r="CG5" i="365"/>
  <c r="CD5" i="365"/>
  <c r="BZ5" i="365"/>
  <c r="BY5" i="365"/>
  <c r="AA35" i="365"/>
  <c r="BL5" i="365" s="1"/>
  <c r="Z35" i="365"/>
  <c r="BK5" i="365" s="1"/>
  <c r="AS34" i="365"/>
  <c r="AS35" i="365" s="1"/>
  <c r="Y35" i="365"/>
  <c r="BJ5" i="365" s="1"/>
  <c r="BW5" i="365"/>
  <c r="Y33" i="365"/>
  <c r="AR35" i="365"/>
  <c r="AY5" i="365"/>
  <c r="AB232" i="60"/>
  <c r="AB152" i="60"/>
  <c r="AB11" i="56"/>
  <c r="AT11" i="56" s="1"/>
  <c r="A1768" i="66"/>
  <c r="A1827" i="66"/>
  <c r="X1768" i="66"/>
  <c r="X1786" i="66"/>
  <c r="U12" i="56"/>
  <c r="Z12" i="56" s="1"/>
  <c r="Y11" i="56"/>
  <c r="AS17" i="364"/>
  <c r="N16" i="364"/>
  <c r="AK16" i="364"/>
  <c r="AE16" i="364"/>
  <c r="AD16" i="364"/>
  <c r="AA16" i="364"/>
  <c r="P16" i="364"/>
  <c r="AQ16" i="364" s="1"/>
  <c r="AB16" i="364"/>
  <c r="R16" i="364"/>
  <c r="AI16" i="364"/>
  <c r="AH16" i="364"/>
  <c r="L16" i="364"/>
  <c r="K16" i="364" s="1"/>
  <c r="Z16" i="364"/>
  <c r="AG16" i="364"/>
  <c r="AC16" i="364"/>
  <c r="AJ16" i="364"/>
  <c r="U16" i="364"/>
  <c r="Y16" i="364"/>
  <c r="AF16" i="364"/>
  <c r="W16" i="364"/>
  <c r="AS18" i="357"/>
  <c r="AI17" i="357"/>
  <c r="P17" i="357"/>
  <c r="AQ17" i="357" s="1"/>
  <c r="AH17" i="357"/>
  <c r="AD17" i="357"/>
  <c r="AA17" i="357"/>
  <c r="Z17" i="357"/>
  <c r="Y17" i="357"/>
  <c r="R17" i="357"/>
  <c r="AG17" i="357"/>
  <c r="AC17" i="357"/>
  <c r="W17" i="357"/>
  <c r="L17" i="357"/>
  <c r="K17" i="357" s="1"/>
  <c r="AE17" i="357"/>
  <c r="N17" i="357"/>
  <c r="AF17" i="357"/>
  <c r="AK17" i="357"/>
  <c r="U17" i="357"/>
  <c r="AJ17" i="357"/>
  <c r="AB17" i="357"/>
  <c r="AS19" i="361"/>
  <c r="AB18" i="361"/>
  <c r="AG18" i="361"/>
  <c r="R18" i="361"/>
  <c r="AA18" i="361"/>
  <c r="U18" i="361"/>
  <c r="N18" i="361"/>
  <c r="AI18" i="361"/>
  <c r="P18" i="361"/>
  <c r="AQ18" i="361" s="1"/>
  <c r="AE18" i="361"/>
  <c r="L18" i="361"/>
  <c r="K18" i="361" s="1"/>
  <c r="AK18" i="361"/>
  <c r="AH18" i="361"/>
  <c r="W18" i="361"/>
  <c r="Y18" i="361"/>
  <c r="AF18" i="361"/>
  <c r="AJ18" i="361"/>
  <c r="Z18" i="361"/>
  <c r="AD18" i="361"/>
  <c r="AC18" i="361"/>
  <c r="AC20" i="359"/>
  <c r="Z20" i="359"/>
  <c r="AK20" i="359"/>
  <c r="Y20" i="359"/>
  <c r="AH20" i="359"/>
  <c r="P20" i="359"/>
  <c r="AQ20" i="359" s="1"/>
  <c r="AS21" i="359"/>
  <c r="AI20" i="359"/>
  <c r="AG20" i="359"/>
  <c r="AE20" i="359"/>
  <c r="U20" i="359"/>
  <c r="L20" i="359"/>
  <c r="K20" i="359" s="1"/>
  <c r="AA20" i="359"/>
  <c r="W20" i="359"/>
  <c r="AF20" i="359"/>
  <c r="N20" i="359"/>
  <c r="AB20" i="359"/>
  <c r="AJ20" i="359"/>
  <c r="R20" i="359"/>
  <c r="AD20" i="359"/>
  <c r="L16" i="353"/>
  <c r="K16" i="353" s="1"/>
  <c r="AS17" i="353"/>
  <c r="AB16" i="353"/>
  <c r="AC16" i="353"/>
  <c r="U16" i="353"/>
  <c r="N16" i="353"/>
  <c r="AG16" i="353"/>
  <c r="AF16" i="353"/>
  <c r="P16" i="353"/>
  <c r="AQ16" i="353" s="1"/>
  <c r="AD16" i="353"/>
  <c r="AJ16" i="353"/>
  <c r="AK16" i="353"/>
  <c r="Z16" i="353"/>
  <c r="Y16" i="353"/>
  <c r="AH16" i="353"/>
  <c r="R16" i="353"/>
  <c r="AI16" i="353"/>
  <c r="AE16" i="353"/>
  <c r="AA16" i="353"/>
  <c r="W16" i="353"/>
  <c r="AD18" i="362"/>
  <c r="AE18" i="362"/>
  <c r="AC18" i="362"/>
  <c r="AS19" i="362"/>
  <c r="W18" i="362"/>
  <c r="L18" i="362"/>
  <c r="K18" i="362" s="1"/>
  <c r="AI18" i="362"/>
  <c r="Z18" i="362"/>
  <c r="AA18" i="362"/>
  <c r="AF18" i="362"/>
  <c r="R18" i="362"/>
  <c r="N18" i="362"/>
  <c r="Y18" i="362"/>
  <c r="AH18" i="362"/>
  <c r="AG18" i="362"/>
  <c r="P18" i="362"/>
  <c r="AQ18" i="362" s="1"/>
  <c r="AK18" i="362"/>
  <c r="U18" i="362"/>
  <c r="AJ18" i="362"/>
  <c r="AB18" i="362"/>
  <c r="AS18" i="363"/>
  <c r="AH17" i="363"/>
  <c r="Z17" i="363"/>
  <c r="AE17" i="363"/>
  <c r="AA17" i="363"/>
  <c r="W17" i="363"/>
  <c r="U17" i="363"/>
  <c r="L17" i="363"/>
  <c r="K17" i="363" s="1"/>
  <c r="AI17" i="363"/>
  <c r="AF17" i="363"/>
  <c r="AK17" i="363"/>
  <c r="R17" i="363"/>
  <c r="N17" i="363"/>
  <c r="Y17" i="363"/>
  <c r="AB17" i="363"/>
  <c r="AG17" i="363"/>
  <c r="AJ17" i="363"/>
  <c r="AD17" i="363"/>
  <c r="P17" i="363"/>
  <c r="AQ17" i="363" s="1"/>
  <c r="AC17" i="363"/>
  <c r="AS23" i="358"/>
  <c r="AH22" i="358"/>
  <c r="AC22" i="358"/>
  <c r="Y22" i="358"/>
  <c r="Z22" i="358"/>
  <c r="P22" i="358"/>
  <c r="AQ22" i="358" s="1"/>
  <c r="AA22" i="358"/>
  <c r="AI22" i="358"/>
  <c r="AE22" i="358"/>
  <c r="W22" i="358"/>
  <c r="AD22" i="358"/>
  <c r="L22" i="358"/>
  <c r="K22" i="358" s="1"/>
  <c r="AK22" i="358"/>
  <c r="R22" i="358"/>
  <c r="AG22" i="358"/>
  <c r="AJ22" i="358"/>
  <c r="U22" i="358"/>
  <c r="AB22" i="358"/>
  <c r="AF22" i="358"/>
  <c r="N22" i="358"/>
  <c r="AS18" i="356"/>
  <c r="AE17" i="356"/>
  <c r="AG17" i="356"/>
  <c r="AF17" i="356"/>
  <c r="AI17" i="356"/>
  <c r="Z17" i="356"/>
  <c r="AA17" i="356"/>
  <c r="AB17" i="356"/>
  <c r="U17" i="356"/>
  <c r="L17" i="356"/>
  <c r="K17" i="356" s="1"/>
  <c r="AC17" i="356"/>
  <c r="AD17" i="356"/>
  <c r="AK17" i="356"/>
  <c r="N17" i="356"/>
  <c r="Y17" i="356"/>
  <c r="AJ17" i="356"/>
  <c r="P17" i="356"/>
  <c r="AQ17" i="356" s="1"/>
  <c r="AH17" i="356"/>
  <c r="R17" i="356"/>
  <c r="W17" i="356"/>
  <c r="AS17" i="355"/>
  <c r="U16" i="355"/>
  <c r="R16" i="355"/>
  <c r="AG16" i="355"/>
  <c r="AF16" i="355"/>
  <c r="AE16" i="355"/>
  <c r="W16" i="355"/>
  <c r="Y16" i="355"/>
  <c r="AD16" i="355"/>
  <c r="Z16" i="355"/>
  <c r="AA16" i="355"/>
  <c r="AH16" i="355"/>
  <c r="AI16" i="355"/>
  <c r="N16" i="355"/>
  <c r="AB16" i="355"/>
  <c r="AJ16" i="355"/>
  <c r="P16" i="355"/>
  <c r="AQ16" i="355" s="1"/>
  <c r="AC16" i="355"/>
  <c r="AK16" i="355"/>
  <c r="L16" i="355"/>
  <c r="K16" i="355" s="1"/>
  <c r="P18" i="354"/>
  <c r="AQ18" i="354" s="1"/>
  <c r="AS19" i="354"/>
  <c r="AK18" i="354"/>
  <c r="AE18" i="354"/>
  <c r="U18" i="354"/>
  <c r="R18" i="354"/>
  <c r="AD18" i="354"/>
  <c r="AC18" i="354"/>
  <c r="Z18" i="354"/>
  <c r="L18" i="354"/>
  <c r="K18" i="354" s="1"/>
  <c r="AH18" i="354"/>
  <c r="AA18" i="354"/>
  <c r="Y18" i="354"/>
  <c r="AI18" i="354"/>
  <c r="W18" i="354"/>
  <c r="AG18" i="354"/>
  <c r="N18" i="354"/>
  <c r="AF18" i="354"/>
  <c r="AB18" i="354"/>
  <c r="AJ18" i="354"/>
  <c r="AE12" i="56"/>
  <c r="AS16" i="116"/>
  <c r="W15" i="116"/>
  <c r="P15" i="116"/>
  <c r="AQ15" i="116" s="1"/>
  <c r="AD15" i="116"/>
  <c r="AG15" i="116"/>
  <c r="L15" i="116"/>
  <c r="K15" i="116" s="1"/>
  <c r="AJ15" i="116"/>
  <c r="AA15" i="116"/>
  <c r="AH15" i="116"/>
  <c r="AE15" i="116"/>
  <c r="AI15" i="116"/>
  <c r="R15" i="116"/>
  <c r="AF15" i="116"/>
  <c r="U15" i="116"/>
  <c r="AB15" i="116"/>
  <c r="AC15" i="116"/>
  <c r="AK15" i="116"/>
  <c r="N15" i="116"/>
  <c r="Y15" i="116"/>
  <c r="Z15" i="116"/>
  <c r="AD12" i="56"/>
  <c r="R12" i="56"/>
  <c r="Y12" i="56" s="1"/>
  <c r="AS19" i="352"/>
  <c r="L18" i="352"/>
  <c r="K18" i="352" s="1"/>
  <c r="AB18" i="352"/>
  <c r="Y18" i="352"/>
  <c r="AH18" i="352"/>
  <c r="R18" i="352"/>
  <c r="AC18" i="352"/>
  <c r="N18" i="352"/>
  <c r="AF18" i="352"/>
  <c r="AG18" i="352"/>
  <c r="Z18" i="352"/>
  <c r="AD18" i="352"/>
  <c r="AA18" i="352"/>
  <c r="AK18" i="352"/>
  <c r="AJ18" i="352"/>
  <c r="AE18" i="352"/>
  <c r="P18" i="352"/>
  <c r="AQ18" i="352" s="1"/>
  <c r="U18" i="352"/>
  <c r="W18" i="352"/>
  <c r="AI18" i="352"/>
  <c r="AF12" i="56"/>
  <c r="AA12" i="56"/>
  <c r="A456" i="66"/>
  <c r="Z93" i="65"/>
  <c r="AB16" i="60"/>
  <c r="AS16" i="112"/>
  <c r="AJ15" i="112"/>
  <c r="AB15" i="112"/>
  <c r="R15" i="112"/>
  <c r="AK15" i="112"/>
  <c r="AI15" i="112"/>
  <c r="AH15" i="112"/>
  <c r="Z15" i="112"/>
  <c r="AD15" i="112"/>
  <c r="AF15" i="112"/>
  <c r="AC15" i="112"/>
  <c r="Y15" i="112"/>
  <c r="AA15" i="112"/>
  <c r="L15" i="112"/>
  <c r="K15" i="112" s="1"/>
  <c r="AG15" i="112"/>
  <c r="AE15" i="112"/>
  <c r="W15" i="112"/>
  <c r="N15" i="112"/>
  <c r="U15" i="112"/>
  <c r="P15" i="112"/>
  <c r="AQ15" i="112" s="1"/>
  <c r="G12" i="61"/>
  <c r="H12" i="61"/>
  <c r="S12" i="61"/>
  <c r="I12" i="61"/>
  <c r="J12" i="61"/>
  <c r="AA13" i="61"/>
  <c r="N12" i="61"/>
  <c r="P12" i="61"/>
  <c r="Q12" i="61"/>
  <c r="E12" i="61"/>
  <c r="R12" i="61"/>
  <c r="C12" i="61"/>
  <c r="X12" i="61"/>
  <c r="F12" i="61"/>
  <c r="A474" i="66"/>
  <c r="X720" i="66"/>
  <c r="X456" i="66"/>
  <c r="O6" i="88"/>
  <c r="F25" i="65" s="1"/>
  <c r="L6" i="88"/>
  <c r="M6" i="88"/>
  <c r="N6" i="88"/>
  <c r="D6" i="88"/>
  <c r="D23" i="65" s="1"/>
  <c r="E6" i="88"/>
  <c r="E23" i="65" s="1"/>
  <c r="C6" i="88"/>
  <c r="I22" i="65" s="1"/>
  <c r="G6" i="88"/>
  <c r="D24" i="65" s="1"/>
  <c r="H6" i="88"/>
  <c r="J6" i="88"/>
  <c r="B6" i="88"/>
  <c r="E22" i="65" s="1"/>
  <c r="I6" i="88"/>
  <c r="I13" i="56"/>
  <c r="F13" i="56"/>
  <c r="B14" i="56"/>
  <c r="M13" i="56"/>
  <c r="W13" i="56" s="1"/>
  <c r="AN13" i="56"/>
  <c r="H13" i="56"/>
  <c r="S13" i="56" s="1"/>
  <c r="E13" i="56"/>
  <c r="C13" i="56"/>
  <c r="K13" i="56"/>
  <c r="J13" i="56"/>
  <c r="AJ13" i="56"/>
  <c r="AM13" i="56"/>
  <c r="L13" i="56"/>
  <c r="V13" i="56" s="1"/>
  <c r="D13" i="56"/>
  <c r="N13" i="56"/>
  <c r="AG13" i="56"/>
  <c r="AL13" i="56"/>
  <c r="AK13" i="56"/>
  <c r="AH13" i="56"/>
  <c r="G13" i="56"/>
  <c r="O13" i="56"/>
  <c r="AI13" i="56"/>
  <c r="A8" i="86"/>
  <c r="B7" i="86"/>
  <c r="L7" i="88" s="1"/>
  <c r="B15" i="58"/>
  <c r="R7" i="115" s="1"/>
  <c r="AW5" i="115" s="1"/>
  <c r="D14" i="58"/>
  <c r="E14" i="58"/>
  <c r="R7" i="114"/>
  <c r="AW5" i="114" s="1"/>
  <c r="F37" i="82" l="1"/>
  <c r="E11" i="86"/>
  <c r="E14" i="86"/>
  <c r="F34" i="82"/>
  <c r="F23" i="82"/>
  <c r="F24" i="82"/>
  <c r="F25" i="82"/>
  <c r="F26" i="82"/>
  <c r="F27" i="82"/>
  <c r="F28" i="82"/>
  <c r="F29" i="82"/>
  <c r="F30" i="82"/>
  <c r="F31" i="82"/>
  <c r="F32" i="82"/>
  <c r="F33" i="82"/>
  <c r="E12" i="86"/>
  <c r="F35" i="82"/>
  <c r="E13" i="86"/>
  <c r="F36" i="82"/>
  <c r="M15" i="47"/>
  <c r="T7" i="47" s="1"/>
  <c r="AQ36" i="118"/>
  <c r="AJ4" i="56"/>
  <c r="AQ36" i="120"/>
  <c r="Y36" i="113"/>
  <c r="Y37" i="113" s="1"/>
  <c r="BV5" i="113" s="1"/>
  <c r="AQ36" i="111"/>
  <c r="Y36" i="114"/>
  <c r="Y37" i="114" s="1"/>
  <c r="BV5" i="114" s="1"/>
  <c r="Y36" i="118"/>
  <c r="Y37" i="118" s="1"/>
  <c r="BV5" i="118" s="1"/>
  <c r="Y36" i="111"/>
  <c r="BS5" i="111" s="1"/>
  <c r="AQ36" i="119"/>
  <c r="AQ36" i="117"/>
  <c r="AQ36" i="115"/>
  <c r="Y36" i="120"/>
  <c r="BS5" i="120" s="1"/>
  <c r="Y36" i="117"/>
  <c r="Y37" i="117" s="1"/>
  <c r="BV5" i="117" s="1"/>
  <c r="Y36" i="85"/>
  <c r="BS5" i="85" s="1"/>
  <c r="Y36" i="115"/>
  <c r="BS5" i="115" s="1"/>
  <c r="Y36" i="119"/>
  <c r="BS5" i="119" s="1"/>
  <c r="Y36" i="360"/>
  <c r="Y37" i="360" s="1"/>
  <c r="BV5" i="360" s="1"/>
  <c r="AQ36" i="360"/>
  <c r="AQ36" i="365"/>
  <c r="Y36" i="365"/>
  <c r="AB233" i="60"/>
  <c r="AB153" i="60"/>
  <c r="X1827" i="66"/>
  <c r="X1809" i="66"/>
  <c r="A1868" i="66"/>
  <c r="A1809" i="66"/>
  <c r="N17" i="353"/>
  <c r="AS18" i="353"/>
  <c r="P17" i="353"/>
  <c r="AQ17" i="353" s="1"/>
  <c r="AF17" i="353"/>
  <c r="AE17" i="353"/>
  <c r="L17" i="353"/>
  <c r="K17" i="353" s="1"/>
  <c r="Z17" i="353"/>
  <c r="R17" i="353"/>
  <c r="AJ17" i="353"/>
  <c r="AB17" i="353"/>
  <c r="AC17" i="353"/>
  <c r="AG17" i="353"/>
  <c r="U17" i="353"/>
  <c r="Y17" i="353"/>
  <c r="AK17" i="353"/>
  <c r="W17" i="353"/>
  <c r="AI17" i="353"/>
  <c r="AH17" i="353"/>
  <c r="AA17" i="353"/>
  <c r="AD17" i="353"/>
  <c r="AS18" i="355"/>
  <c r="AG17" i="355"/>
  <c r="AF17" i="355"/>
  <c r="AA17" i="355"/>
  <c r="Z17" i="355"/>
  <c r="Y17" i="355"/>
  <c r="AI17" i="355"/>
  <c r="AH17" i="355"/>
  <c r="W17" i="355"/>
  <c r="L17" i="355"/>
  <c r="K17" i="355" s="1"/>
  <c r="AE17" i="355"/>
  <c r="N17" i="355"/>
  <c r="P17" i="355"/>
  <c r="AQ17" i="355" s="1"/>
  <c r="AB17" i="355"/>
  <c r="AC17" i="355"/>
  <c r="AJ17" i="355"/>
  <c r="AK17" i="355"/>
  <c r="R17" i="355"/>
  <c r="AD17" i="355"/>
  <c r="U17" i="355"/>
  <c r="AS24" i="358"/>
  <c r="U23" i="358"/>
  <c r="AJ23" i="358"/>
  <c r="AE23" i="358"/>
  <c r="AH23" i="358"/>
  <c r="Z23" i="358"/>
  <c r="AC23" i="358"/>
  <c r="AK23" i="358"/>
  <c r="AF23" i="358"/>
  <c r="L23" i="358"/>
  <c r="K23" i="358" s="1"/>
  <c r="N23" i="358"/>
  <c r="W23" i="358"/>
  <c r="AG23" i="358"/>
  <c r="AA23" i="358"/>
  <c r="AI23" i="358"/>
  <c r="AD23" i="358"/>
  <c r="P23" i="358"/>
  <c r="AQ23" i="358" s="1"/>
  <c r="R23" i="358"/>
  <c r="AB23" i="358"/>
  <c r="Y23" i="358"/>
  <c r="AS20" i="362"/>
  <c r="AK19" i="362"/>
  <c r="U19" i="362"/>
  <c r="AF19" i="362"/>
  <c r="Y19" i="362"/>
  <c r="P19" i="362"/>
  <c r="AQ19" i="362" s="1"/>
  <c r="AJ19" i="362"/>
  <c r="AB19" i="362"/>
  <c r="AI19" i="362"/>
  <c r="AA19" i="362"/>
  <c r="AH19" i="362"/>
  <c r="Z19" i="362"/>
  <c r="W19" i="362"/>
  <c r="L19" i="362"/>
  <c r="K19" i="362" s="1"/>
  <c r="AC19" i="362"/>
  <c r="AG19" i="362"/>
  <c r="N19" i="362"/>
  <c r="AE19" i="362"/>
  <c r="AD19" i="362"/>
  <c r="R19" i="362"/>
  <c r="AJ18" i="363"/>
  <c r="AB18" i="363"/>
  <c r="N18" i="363"/>
  <c r="AC18" i="363"/>
  <c r="Z18" i="363"/>
  <c r="Y18" i="363"/>
  <c r="P18" i="363"/>
  <c r="AQ18" i="363" s="1"/>
  <c r="AS19" i="363"/>
  <c r="AK18" i="363"/>
  <c r="AH18" i="363"/>
  <c r="AG18" i="363"/>
  <c r="AF18" i="363"/>
  <c r="AA18" i="363"/>
  <c r="AD18" i="363"/>
  <c r="U18" i="363"/>
  <c r="AE18" i="363"/>
  <c r="L18" i="363"/>
  <c r="K18" i="363" s="1"/>
  <c r="R18" i="363"/>
  <c r="AI18" i="363"/>
  <c r="W18" i="363"/>
  <c r="AS19" i="357"/>
  <c r="AA18" i="357"/>
  <c r="N18" i="357"/>
  <c r="R18" i="357"/>
  <c r="Z18" i="357"/>
  <c r="AK18" i="357"/>
  <c r="AB18" i="357"/>
  <c r="Y18" i="357"/>
  <c r="L18" i="357"/>
  <c r="K18" i="357" s="1"/>
  <c r="AD18" i="357"/>
  <c r="AG18" i="357"/>
  <c r="AI18" i="357"/>
  <c r="AF18" i="357"/>
  <c r="U18" i="357"/>
  <c r="P18" i="357"/>
  <c r="AQ18" i="357" s="1"/>
  <c r="W18" i="357"/>
  <c r="AJ18" i="357"/>
  <c r="AC18" i="357"/>
  <c r="AH18" i="357"/>
  <c r="AE18" i="357"/>
  <c r="AS20" i="361"/>
  <c r="AD19" i="361"/>
  <c r="Z19" i="361"/>
  <c r="AB19" i="361"/>
  <c r="AK19" i="361"/>
  <c r="U19" i="361"/>
  <c r="AC19" i="361"/>
  <c r="AF19" i="361"/>
  <c r="AG19" i="361"/>
  <c r="W19" i="361"/>
  <c r="P19" i="361"/>
  <c r="AQ19" i="361" s="1"/>
  <c r="AI19" i="361"/>
  <c r="AE19" i="361"/>
  <c r="AJ19" i="361"/>
  <c r="AA19" i="361"/>
  <c r="Y19" i="361"/>
  <c r="AH19" i="361"/>
  <c r="R19" i="361"/>
  <c r="N19" i="361"/>
  <c r="L19" i="361"/>
  <c r="K19" i="361" s="1"/>
  <c r="AS18" i="364"/>
  <c r="N17" i="364"/>
  <c r="AK17" i="364"/>
  <c r="AE17" i="364"/>
  <c r="AD17" i="364"/>
  <c r="Y17" i="364"/>
  <c r="P17" i="364"/>
  <c r="AQ17" i="364" s="1"/>
  <c r="AB17" i="364"/>
  <c r="U17" i="364"/>
  <c r="AG17" i="364"/>
  <c r="R17" i="364"/>
  <c r="AI17" i="364"/>
  <c r="AF17" i="364"/>
  <c r="AA17" i="364"/>
  <c r="Z17" i="364"/>
  <c r="AJ17" i="364"/>
  <c r="AC17" i="364"/>
  <c r="L17" i="364"/>
  <c r="K17" i="364" s="1"/>
  <c r="AH17" i="364"/>
  <c r="W17" i="364"/>
  <c r="AG21" i="359"/>
  <c r="N21" i="359"/>
  <c r="AC21" i="359"/>
  <c r="AB21" i="359"/>
  <c r="AK21" i="359"/>
  <c r="Y21" i="359"/>
  <c r="P21" i="359"/>
  <c r="AQ21" i="359" s="1"/>
  <c r="L21" i="359"/>
  <c r="K21" i="359" s="1"/>
  <c r="AS22" i="359"/>
  <c r="AJ21" i="359"/>
  <c r="AI21" i="359"/>
  <c r="AA21" i="359"/>
  <c r="U21" i="359"/>
  <c r="AE21" i="359"/>
  <c r="Z21" i="359"/>
  <c r="R21" i="359"/>
  <c r="AH21" i="359"/>
  <c r="AD21" i="359"/>
  <c r="W21" i="359"/>
  <c r="AF21" i="359"/>
  <c r="AS20" i="354"/>
  <c r="AG19" i="354"/>
  <c r="U19" i="354"/>
  <c r="AF19" i="354"/>
  <c r="AE19" i="354"/>
  <c r="Y19" i="354"/>
  <c r="W19" i="354"/>
  <c r="AD19" i="354"/>
  <c r="N19" i="354"/>
  <c r="AB19" i="354"/>
  <c r="P19" i="354"/>
  <c r="AQ19" i="354" s="1"/>
  <c r="L19" i="354"/>
  <c r="K19" i="354" s="1"/>
  <c r="AJ19" i="354"/>
  <c r="AC19" i="354"/>
  <c r="Z19" i="354"/>
  <c r="AA19" i="354"/>
  <c r="AK19" i="354"/>
  <c r="AH19" i="354"/>
  <c r="R19" i="354"/>
  <c r="AI19" i="354"/>
  <c r="AS19" i="356"/>
  <c r="AG18" i="356"/>
  <c r="Z18" i="356"/>
  <c r="U18" i="356"/>
  <c r="AE18" i="356"/>
  <c r="AA18" i="356"/>
  <c r="AI18" i="356"/>
  <c r="AF18" i="356"/>
  <c r="AD18" i="356"/>
  <c r="Y18" i="356"/>
  <c r="L18" i="356"/>
  <c r="K18" i="356" s="1"/>
  <c r="AJ18" i="356"/>
  <c r="AH18" i="356"/>
  <c r="AK18" i="356"/>
  <c r="AB18" i="356"/>
  <c r="W18" i="356"/>
  <c r="R18" i="356"/>
  <c r="AC18" i="356"/>
  <c r="N18" i="356"/>
  <c r="P18" i="356"/>
  <c r="AQ18" i="356" s="1"/>
  <c r="Q13" i="56"/>
  <c r="U13" i="56"/>
  <c r="AS17" i="116"/>
  <c r="W16" i="116"/>
  <c r="AC16" i="116"/>
  <c r="Y16" i="116"/>
  <c r="AK16" i="116"/>
  <c r="AI16" i="116"/>
  <c r="AA16" i="116"/>
  <c r="P16" i="116"/>
  <c r="AQ16" i="116" s="1"/>
  <c r="N16" i="116"/>
  <c r="R16" i="116"/>
  <c r="L16" i="116"/>
  <c r="K16" i="116" s="1"/>
  <c r="AJ16" i="116"/>
  <c r="AF16" i="116"/>
  <c r="AB16" i="116"/>
  <c r="AD16" i="116"/>
  <c r="Z16" i="116"/>
  <c r="U16" i="116"/>
  <c r="AG16" i="116"/>
  <c r="AH16" i="116"/>
  <c r="AE16" i="116"/>
  <c r="AB12" i="56"/>
  <c r="AT12" i="56" s="1"/>
  <c r="AS20" i="352"/>
  <c r="P19" i="352"/>
  <c r="AQ19" i="352" s="1"/>
  <c r="AA19" i="352"/>
  <c r="U19" i="352"/>
  <c r="L19" i="352"/>
  <c r="K19" i="352" s="1"/>
  <c r="AG19" i="352"/>
  <c r="AJ19" i="352"/>
  <c r="AC19" i="352"/>
  <c r="AH19" i="352"/>
  <c r="AF19" i="352"/>
  <c r="AE19" i="352"/>
  <c r="AB19" i="352"/>
  <c r="AD19" i="352"/>
  <c r="AK19" i="352"/>
  <c r="Z19" i="352"/>
  <c r="W19" i="352"/>
  <c r="N19" i="352"/>
  <c r="R19" i="352"/>
  <c r="AI19" i="352"/>
  <c r="Y19" i="352"/>
  <c r="X13" i="56"/>
  <c r="AA13" i="56" s="1"/>
  <c r="AE13" i="56"/>
  <c r="AC13" i="56"/>
  <c r="R13" i="56"/>
  <c r="P13" i="56"/>
  <c r="AF13" i="56"/>
  <c r="D7" i="88"/>
  <c r="L23" i="65" s="1"/>
  <c r="C7" i="88"/>
  <c r="Q22" i="65" s="1"/>
  <c r="AD13" i="56"/>
  <c r="G7" i="88"/>
  <c r="L24" i="65" s="1"/>
  <c r="AS17" i="112"/>
  <c r="AH16" i="112"/>
  <c r="N16" i="112"/>
  <c r="AB16" i="112"/>
  <c r="R16" i="112"/>
  <c r="L16" i="112"/>
  <c r="K16" i="112" s="1"/>
  <c r="U16" i="112"/>
  <c r="AD16" i="112"/>
  <c r="AK16" i="112"/>
  <c r="AC16" i="112"/>
  <c r="AI16" i="112"/>
  <c r="Z16" i="112"/>
  <c r="AG16" i="112"/>
  <c r="AF16" i="112"/>
  <c r="P16" i="112"/>
  <c r="AQ16" i="112" s="1"/>
  <c r="AJ16" i="112"/>
  <c r="W16" i="112"/>
  <c r="AA16" i="112"/>
  <c r="Y16" i="112"/>
  <c r="AE16" i="112"/>
  <c r="B15" i="56"/>
  <c r="AN14" i="56"/>
  <c r="J14" i="56"/>
  <c r="O14" i="56"/>
  <c r="AG14" i="56"/>
  <c r="C14" i="56"/>
  <c r="E14" i="56"/>
  <c r="AM14" i="56"/>
  <c r="F14" i="56"/>
  <c r="AL14" i="56"/>
  <c r="D14" i="56"/>
  <c r="AJ14" i="56"/>
  <c r="K14" i="56"/>
  <c r="AK14" i="56"/>
  <c r="G14" i="56"/>
  <c r="I14" i="56"/>
  <c r="T14" i="56" s="1"/>
  <c r="H14" i="56"/>
  <c r="S14" i="56" s="1"/>
  <c r="AH14" i="56"/>
  <c r="L14" i="56"/>
  <c r="V14" i="56" s="1"/>
  <c r="N14" i="56"/>
  <c r="M14" i="56"/>
  <c r="W14" i="56" s="1"/>
  <c r="AI14" i="56"/>
  <c r="B16" i="58"/>
  <c r="E15" i="58"/>
  <c r="D15" i="58"/>
  <c r="E7" i="88"/>
  <c r="M23" i="65" s="1"/>
  <c r="N7" i="88"/>
  <c r="M7" i="88"/>
  <c r="F7" i="88"/>
  <c r="Q23" i="65" s="1"/>
  <c r="B7" i="88"/>
  <c r="M22" i="65" s="1"/>
  <c r="O7" i="88"/>
  <c r="N25" i="65" s="1"/>
  <c r="J7" i="88"/>
  <c r="H7" i="88"/>
  <c r="I7" i="88"/>
  <c r="A9" i="86"/>
  <c r="B8" i="86"/>
  <c r="G8" i="88" s="1"/>
  <c r="T24" i="65" s="1"/>
  <c r="T13" i="56"/>
  <c r="A497" i="66"/>
  <c r="A515" i="66"/>
  <c r="X497" i="66"/>
  <c r="K6" i="88"/>
  <c r="D25" i="65" s="1"/>
  <c r="P13" i="61"/>
  <c r="I13" i="61"/>
  <c r="X13" i="61"/>
  <c r="C13" i="61"/>
  <c r="Q13" i="61"/>
  <c r="G13" i="61"/>
  <c r="N13" i="61"/>
  <c r="F13" i="61"/>
  <c r="AA14" i="61"/>
  <c r="R13" i="61"/>
  <c r="H13" i="61"/>
  <c r="S13" i="61"/>
  <c r="E13" i="61"/>
  <c r="J13" i="61"/>
  <c r="AB17" i="60"/>
  <c r="X761" i="66"/>
  <c r="R7" i="116" l="1"/>
  <c r="AW5" i="116" s="1"/>
  <c r="F38" i="82"/>
  <c r="F39" i="82"/>
  <c r="F40" i="82"/>
  <c r="E18" i="86"/>
  <c r="F41" i="82"/>
  <c r="F42" i="82"/>
  <c r="F43" i="82"/>
  <c r="F44" i="82"/>
  <c r="F45" i="82"/>
  <c r="F46" i="82"/>
  <c r="F47" i="82"/>
  <c r="F48" i="82"/>
  <c r="E17" i="86"/>
  <c r="E16" i="86"/>
  <c r="E15" i="86"/>
  <c r="BS5" i="118"/>
  <c r="BS5" i="113"/>
  <c r="BS5" i="114"/>
  <c r="Y37" i="111"/>
  <c r="BV5" i="111" s="1"/>
  <c r="Y37" i="85"/>
  <c r="BV5" i="85" s="1"/>
  <c r="Y37" i="120"/>
  <c r="BV5" i="120" s="1"/>
  <c r="BS5" i="117"/>
  <c r="Y37" i="115"/>
  <c r="BV5" i="115" s="1"/>
  <c r="Z13" i="56"/>
  <c r="Y37" i="119"/>
  <c r="BV5" i="119" s="1"/>
  <c r="BS5" i="360"/>
  <c r="Y37" i="365"/>
  <c r="BV5" i="365" s="1"/>
  <c r="BS5" i="365"/>
  <c r="AB234" i="60"/>
  <c r="AB154" i="60"/>
  <c r="A1909" i="66"/>
  <c r="X1850" i="66"/>
  <c r="X1868" i="66"/>
  <c r="A1850" i="66"/>
  <c r="AS20" i="356"/>
  <c r="N19" i="356"/>
  <c r="L19" i="356"/>
  <c r="K19" i="356" s="1"/>
  <c r="AK19" i="356"/>
  <c r="AI19" i="356"/>
  <c r="AA19" i="356"/>
  <c r="Y19" i="356"/>
  <c r="AF19" i="356"/>
  <c r="AG19" i="356"/>
  <c r="AD19" i="356"/>
  <c r="AB19" i="356"/>
  <c r="AH19" i="356"/>
  <c r="AE19" i="356"/>
  <c r="R19" i="356"/>
  <c r="W19" i="356"/>
  <c r="U19" i="356"/>
  <c r="P19" i="356"/>
  <c r="AQ19" i="356" s="1"/>
  <c r="AJ19" i="356"/>
  <c r="AC19" i="356"/>
  <c r="Z19" i="356"/>
  <c r="AS20" i="357"/>
  <c r="AF19" i="357"/>
  <c r="R19" i="357"/>
  <c r="P19" i="357"/>
  <c r="AQ19" i="357" s="1"/>
  <c r="AG19" i="357"/>
  <c r="W19" i="357"/>
  <c r="AK19" i="357"/>
  <c r="AE19" i="357"/>
  <c r="AC19" i="357"/>
  <c r="AH19" i="357"/>
  <c r="N19" i="357"/>
  <c r="AB19" i="357"/>
  <c r="Z19" i="357"/>
  <c r="AI19" i="357"/>
  <c r="L19" i="357"/>
  <c r="K19" i="357" s="1"/>
  <c r="Y19" i="357"/>
  <c r="AD19" i="357"/>
  <c r="AA19" i="357"/>
  <c r="U19" i="357"/>
  <c r="AJ19" i="357"/>
  <c r="AS21" i="361"/>
  <c r="AC20" i="361"/>
  <c r="Y20" i="361"/>
  <c r="U20" i="361"/>
  <c r="Z20" i="361"/>
  <c r="W20" i="361"/>
  <c r="AK20" i="361"/>
  <c r="AG20" i="361"/>
  <c r="AD20" i="361"/>
  <c r="AB20" i="361"/>
  <c r="AA20" i="361"/>
  <c r="AI20" i="361"/>
  <c r="AH20" i="361"/>
  <c r="AF20" i="361"/>
  <c r="AJ20" i="361"/>
  <c r="L20" i="361"/>
  <c r="K20" i="361" s="1"/>
  <c r="R20" i="361"/>
  <c r="P20" i="361"/>
  <c r="AQ20" i="361" s="1"/>
  <c r="N20" i="361"/>
  <c r="AE20" i="361"/>
  <c r="AS21" i="354"/>
  <c r="AI20" i="354"/>
  <c r="AH20" i="354"/>
  <c r="Z20" i="354"/>
  <c r="AG20" i="354"/>
  <c r="Y20" i="354"/>
  <c r="L20" i="354"/>
  <c r="K20" i="354" s="1"/>
  <c r="AA20" i="354"/>
  <c r="N20" i="354"/>
  <c r="P20" i="354"/>
  <c r="AQ20" i="354" s="1"/>
  <c r="AE20" i="354"/>
  <c r="AB20" i="354"/>
  <c r="AC20" i="354"/>
  <c r="W20" i="354"/>
  <c r="AJ20" i="354"/>
  <c r="AK20" i="354"/>
  <c r="AF20" i="354"/>
  <c r="R20" i="354"/>
  <c r="U20" i="354"/>
  <c r="AD20" i="354"/>
  <c r="AS25" i="358"/>
  <c r="AB24" i="358"/>
  <c r="Y24" i="358"/>
  <c r="U24" i="358"/>
  <c r="AK24" i="358"/>
  <c r="AG24" i="358"/>
  <c r="Z24" i="358"/>
  <c r="AE24" i="358"/>
  <c r="AF24" i="358"/>
  <c r="P24" i="358"/>
  <c r="AQ24" i="358" s="1"/>
  <c r="AD24" i="358"/>
  <c r="W24" i="358"/>
  <c r="N24" i="358"/>
  <c r="AA24" i="358"/>
  <c r="AI24" i="358"/>
  <c r="AC24" i="358"/>
  <c r="AJ24" i="358"/>
  <c r="L24" i="358"/>
  <c r="K24" i="358" s="1"/>
  <c r="R24" i="358"/>
  <c r="AH24" i="358"/>
  <c r="AS19" i="364"/>
  <c r="AI18" i="364"/>
  <c r="AE18" i="364"/>
  <c r="AD18" i="364"/>
  <c r="Y18" i="364"/>
  <c r="L18" i="364"/>
  <c r="K18" i="364" s="1"/>
  <c r="Z18" i="364"/>
  <c r="AC18" i="364"/>
  <c r="P18" i="364"/>
  <c r="AQ18" i="364" s="1"/>
  <c r="AJ18" i="364"/>
  <c r="U18" i="364"/>
  <c r="AB18" i="364"/>
  <c r="AA18" i="364"/>
  <c r="AG18" i="364"/>
  <c r="N18" i="364"/>
  <c r="R18" i="364"/>
  <c r="AF18" i="364"/>
  <c r="W18" i="364"/>
  <c r="AK18" i="364"/>
  <c r="AH18" i="364"/>
  <c r="AS23" i="359"/>
  <c r="AK22" i="359"/>
  <c r="U22" i="359"/>
  <c r="AG22" i="359"/>
  <c r="P22" i="359"/>
  <c r="AQ22" i="359" s="1"/>
  <c r="AE22" i="359"/>
  <c r="L22" i="359"/>
  <c r="K22" i="359" s="1"/>
  <c r="AC22" i="359"/>
  <c r="Y22" i="359"/>
  <c r="R22" i="359"/>
  <c r="AD22" i="359"/>
  <c r="AA22" i="359"/>
  <c r="AI22" i="359"/>
  <c r="AB22" i="359"/>
  <c r="AF22" i="359"/>
  <c r="Z22" i="359"/>
  <c r="AH22" i="359"/>
  <c r="N22" i="359"/>
  <c r="AJ22" i="359"/>
  <c r="W22" i="359"/>
  <c r="AS19" i="353"/>
  <c r="W18" i="353"/>
  <c r="U18" i="353"/>
  <c r="AH18" i="353"/>
  <c r="AI18" i="353"/>
  <c r="R18" i="353"/>
  <c r="AA18" i="353"/>
  <c r="AG18" i="353"/>
  <c r="L18" i="353"/>
  <c r="K18" i="353" s="1"/>
  <c r="Y18" i="353"/>
  <c r="AK18" i="353"/>
  <c r="AE18" i="353"/>
  <c r="AF18" i="353"/>
  <c r="AC18" i="353"/>
  <c r="P18" i="353"/>
  <c r="AQ18" i="353" s="1"/>
  <c r="AB18" i="353"/>
  <c r="Z18" i="353"/>
  <c r="AJ18" i="353"/>
  <c r="AD18" i="353"/>
  <c r="N18" i="353"/>
  <c r="AS20" i="363"/>
  <c r="AB19" i="363"/>
  <c r="AA19" i="363"/>
  <c r="U19" i="363"/>
  <c r="N19" i="363"/>
  <c r="L19" i="363"/>
  <c r="K19" i="363" s="1"/>
  <c r="AJ19" i="363"/>
  <c r="AI19" i="363"/>
  <c r="AE19" i="363"/>
  <c r="AC19" i="363"/>
  <c r="Z19" i="363"/>
  <c r="AK19" i="363"/>
  <c r="R19" i="363"/>
  <c r="AH19" i="363"/>
  <c r="AD19" i="363"/>
  <c r="Y19" i="363"/>
  <c r="AG19" i="363"/>
  <c r="W19" i="363"/>
  <c r="P19" i="363"/>
  <c r="AQ19" i="363" s="1"/>
  <c r="AF19" i="363"/>
  <c r="AS21" i="362"/>
  <c r="AE20" i="362"/>
  <c r="AF20" i="362"/>
  <c r="AB20" i="362"/>
  <c r="W20" i="362"/>
  <c r="P20" i="362"/>
  <c r="AQ20" i="362" s="1"/>
  <c r="R20" i="362"/>
  <c r="AH20" i="362"/>
  <c r="AI20" i="362"/>
  <c r="AD20" i="362"/>
  <c r="Y20" i="362"/>
  <c r="N20" i="362"/>
  <c r="Z20" i="362"/>
  <c r="AA20" i="362"/>
  <c r="AJ20" i="362"/>
  <c r="L20" i="362"/>
  <c r="K20" i="362" s="1"/>
  <c r="AK20" i="362"/>
  <c r="AG20" i="362"/>
  <c r="AC20" i="362"/>
  <c r="U20" i="362"/>
  <c r="AA18" i="355"/>
  <c r="Z18" i="355"/>
  <c r="AK18" i="355"/>
  <c r="P18" i="355"/>
  <c r="AQ18" i="355" s="1"/>
  <c r="AJ18" i="355"/>
  <c r="N18" i="355"/>
  <c r="AI18" i="355"/>
  <c r="L18" i="355"/>
  <c r="K18" i="355" s="1"/>
  <c r="AB18" i="355"/>
  <c r="AS19" i="355"/>
  <c r="AH18" i="355"/>
  <c r="AC18" i="355"/>
  <c r="AF18" i="355"/>
  <c r="Y18" i="355"/>
  <c r="AG18" i="355"/>
  <c r="R18" i="355"/>
  <c r="U18" i="355"/>
  <c r="AD18" i="355"/>
  <c r="AE18" i="355"/>
  <c r="W18" i="355"/>
  <c r="AS18" i="116"/>
  <c r="W17" i="116"/>
  <c r="AD17" i="116"/>
  <c r="AB17" i="116"/>
  <c r="AK17" i="116"/>
  <c r="AF17" i="116"/>
  <c r="AC17" i="116"/>
  <c r="P17" i="116"/>
  <c r="AQ17" i="116" s="1"/>
  <c r="U17" i="116"/>
  <c r="R17" i="116"/>
  <c r="AI17" i="116"/>
  <c r="N17" i="116"/>
  <c r="AG17" i="116"/>
  <c r="L17" i="116"/>
  <c r="K17" i="116" s="1"/>
  <c r="AA17" i="116"/>
  <c r="AH17" i="116"/>
  <c r="AJ17" i="116"/>
  <c r="AE17" i="116"/>
  <c r="Y17" i="116"/>
  <c r="Z17" i="116"/>
  <c r="AS21" i="352"/>
  <c r="AC20" i="352"/>
  <c r="W20" i="352"/>
  <c r="AA20" i="352"/>
  <c r="AB20" i="352"/>
  <c r="AI20" i="352"/>
  <c r="P20" i="352"/>
  <c r="AQ20" i="352" s="1"/>
  <c r="AH20" i="352"/>
  <c r="AJ20" i="352"/>
  <c r="AF20" i="352"/>
  <c r="AG20" i="352"/>
  <c r="AE20" i="352"/>
  <c r="U20" i="352"/>
  <c r="AD20" i="352"/>
  <c r="AK20" i="352"/>
  <c r="N20" i="352"/>
  <c r="L20" i="352"/>
  <c r="K20" i="352" s="1"/>
  <c r="Y20" i="352"/>
  <c r="R20" i="352"/>
  <c r="Z20" i="352"/>
  <c r="AF14" i="56"/>
  <c r="U14" i="56"/>
  <c r="Z14" i="56" s="1"/>
  <c r="P14" i="56"/>
  <c r="Q14" i="56"/>
  <c r="H14" i="61"/>
  <c r="E14" i="61"/>
  <c r="F14" i="61"/>
  <c r="R14" i="61"/>
  <c r="Q14" i="61"/>
  <c r="G14" i="61"/>
  <c r="I14" i="61"/>
  <c r="N14" i="61"/>
  <c r="S14" i="61"/>
  <c r="C14" i="61"/>
  <c r="J14" i="61"/>
  <c r="AA15" i="61"/>
  <c r="P14" i="61"/>
  <c r="X14" i="61"/>
  <c r="X802" i="66"/>
  <c r="AB18" i="60"/>
  <c r="X538" i="66"/>
  <c r="AN15" i="56"/>
  <c r="J15" i="56"/>
  <c r="B16" i="56"/>
  <c r="AM15" i="56"/>
  <c r="I15" i="56"/>
  <c r="T15" i="56" s="1"/>
  <c r="N15" i="56"/>
  <c r="F15" i="56"/>
  <c r="M15" i="56"/>
  <c r="W15" i="56" s="1"/>
  <c r="AG15" i="56"/>
  <c r="AL15" i="56"/>
  <c r="H15" i="56"/>
  <c r="S15" i="56" s="1"/>
  <c r="E15" i="56"/>
  <c r="AK15" i="56"/>
  <c r="O15" i="56"/>
  <c r="AJ15" i="56"/>
  <c r="C15" i="56"/>
  <c r="D15" i="56"/>
  <c r="L15" i="56"/>
  <c r="V15" i="56" s="1"/>
  <c r="AH15" i="56"/>
  <c r="K15" i="56"/>
  <c r="AI15" i="56"/>
  <c r="G15" i="56"/>
  <c r="A538" i="66"/>
  <c r="X14" i="56"/>
  <c r="AA14" i="56" s="1"/>
  <c r="A556" i="66"/>
  <c r="F8" i="88"/>
  <c r="Y23" i="65" s="1"/>
  <c r="N8" i="88"/>
  <c r="O8" i="88"/>
  <c r="V25" i="65" s="1"/>
  <c r="B17" i="58"/>
  <c r="R7" i="117" s="1"/>
  <c r="AW5" i="117" s="1"/>
  <c r="D16" i="58"/>
  <c r="E16" i="58"/>
  <c r="E8" i="88"/>
  <c r="U23" i="65" s="1"/>
  <c r="M8" i="88"/>
  <c r="H8" i="88"/>
  <c r="R14" i="56"/>
  <c r="AC14" i="56"/>
  <c r="AD14" i="56"/>
  <c r="AB13" i="56"/>
  <c r="AT13" i="56" s="1"/>
  <c r="Y13" i="56"/>
  <c r="A10" i="86"/>
  <c r="B9" i="86"/>
  <c r="B9" i="88" s="1"/>
  <c r="E39" i="65" s="1"/>
  <c r="L8" i="88"/>
  <c r="D8" i="88"/>
  <c r="T23" i="65" s="1"/>
  <c r="AE14" i="56"/>
  <c r="C8" i="88"/>
  <c r="Y22" i="65" s="1"/>
  <c r="I8" i="88"/>
  <c r="K7" i="88"/>
  <c r="L25" i="65" s="1"/>
  <c r="B8" i="88"/>
  <c r="U22" i="65" s="1"/>
  <c r="AS18" i="112"/>
  <c r="P17" i="112"/>
  <c r="AQ17" i="112" s="1"/>
  <c r="AJ17" i="112"/>
  <c r="N17" i="112"/>
  <c r="AC17" i="112"/>
  <c r="AD17" i="112"/>
  <c r="Y17" i="112"/>
  <c r="W17" i="112"/>
  <c r="U17" i="112"/>
  <c r="AB17" i="112"/>
  <c r="AF17" i="112"/>
  <c r="AI17" i="112"/>
  <c r="AE17" i="112"/>
  <c r="AH17" i="112"/>
  <c r="R17" i="112"/>
  <c r="AA17" i="112"/>
  <c r="AG17" i="112"/>
  <c r="L17" i="112"/>
  <c r="K17" i="112" s="1"/>
  <c r="Z17" i="112"/>
  <c r="AK17" i="112"/>
  <c r="J8" i="88"/>
  <c r="M9" i="88" l="1"/>
  <c r="E19" i="86"/>
  <c r="E22" i="86"/>
  <c r="E20" i="86"/>
  <c r="F49" i="82"/>
  <c r="F50" i="82"/>
  <c r="F51" i="82"/>
  <c r="F52" i="82"/>
  <c r="F53" i="82"/>
  <c r="F54" i="82"/>
  <c r="F55" i="82"/>
  <c r="F56" i="82"/>
  <c r="F57" i="82"/>
  <c r="F58" i="82"/>
  <c r="E21" i="86"/>
  <c r="AB235" i="60"/>
  <c r="AB155" i="60"/>
  <c r="X1909" i="66"/>
  <c r="X1891" i="66"/>
  <c r="A1891" i="66"/>
  <c r="A1950" i="66"/>
  <c r="AS20" i="353"/>
  <c r="AG19" i="353"/>
  <c r="AB19" i="353"/>
  <c r="AJ19" i="353"/>
  <c r="AE19" i="353"/>
  <c r="U19" i="353"/>
  <c r="Z19" i="353"/>
  <c r="AA19" i="353"/>
  <c r="AF19" i="353"/>
  <c r="AH19" i="353"/>
  <c r="W19" i="353"/>
  <c r="R19" i="353"/>
  <c r="Y19" i="353"/>
  <c r="AD19" i="353"/>
  <c r="AK19" i="353"/>
  <c r="AC19" i="353"/>
  <c r="L19" i="353"/>
  <c r="K19" i="353" s="1"/>
  <c r="P19" i="353"/>
  <c r="AQ19" i="353" s="1"/>
  <c r="AI19" i="353"/>
  <c r="N19" i="353"/>
  <c r="AJ19" i="364"/>
  <c r="AI19" i="364"/>
  <c r="AC19" i="364"/>
  <c r="AB19" i="364"/>
  <c r="Y19" i="364"/>
  <c r="AS20" i="364"/>
  <c r="L19" i="364"/>
  <c r="K19" i="364" s="1"/>
  <c r="Z19" i="364"/>
  <c r="R19" i="364"/>
  <c r="W19" i="364"/>
  <c r="AH19" i="364"/>
  <c r="P19" i="364"/>
  <c r="AQ19" i="364" s="1"/>
  <c r="AG19" i="364"/>
  <c r="AE19" i="364"/>
  <c r="AA19" i="364"/>
  <c r="N19" i="364"/>
  <c r="U19" i="364"/>
  <c r="AK19" i="364"/>
  <c r="AF19" i="364"/>
  <c r="AD19" i="364"/>
  <c r="AK21" i="354"/>
  <c r="L21" i="354"/>
  <c r="K21" i="354" s="1"/>
  <c r="AJ21" i="354"/>
  <c r="N21" i="354"/>
  <c r="AI21" i="354"/>
  <c r="P21" i="354"/>
  <c r="AQ21" i="354" s="1"/>
  <c r="AC21" i="354"/>
  <c r="AS22" i="354"/>
  <c r="AB21" i="354"/>
  <c r="AA21" i="354"/>
  <c r="W21" i="354"/>
  <c r="AF21" i="354"/>
  <c r="Y21" i="354"/>
  <c r="AG21" i="354"/>
  <c r="R21" i="354"/>
  <c r="U21" i="354"/>
  <c r="Z21" i="354"/>
  <c r="AD21" i="354"/>
  <c r="AE21" i="354"/>
  <c r="AH21" i="354"/>
  <c r="AS21" i="357"/>
  <c r="Z20" i="357"/>
  <c r="AJ20" i="357"/>
  <c r="AH20" i="357"/>
  <c r="W20" i="357"/>
  <c r="AB20" i="357"/>
  <c r="Y20" i="357"/>
  <c r="AI20" i="357"/>
  <c r="N20" i="357"/>
  <c r="AE20" i="357"/>
  <c r="L20" i="357"/>
  <c r="K20" i="357" s="1"/>
  <c r="R20" i="357"/>
  <c r="AK20" i="357"/>
  <c r="U20" i="357"/>
  <c r="AG20" i="357"/>
  <c r="AF20" i="357"/>
  <c r="AA20" i="357"/>
  <c r="AD20" i="357"/>
  <c r="AC20" i="357"/>
  <c r="P20" i="357"/>
  <c r="AQ20" i="357" s="1"/>
  <c r="AK21" i="362"/>
  <c r="R21" i="362"/>
  <c r="Y21" i="362"/>
  <c r="AS22" i="362"/>
  <c r="N21" i="362"/>
  <c r="AJ21" i="362"/>
  <c r="AF21" i="362"/>
  <c r="AA21" i="362"/>
  <c r="AI21" i="362"/>
  <c r="P21" i="362"/>
  <c r="AQ21" i="362" s="1"/>
  <c r="AC21" i="362"/>
  <c r="Z21" i="362"/>
  <c r="U21" i="362"/>
  <c r="AH21" i="362"/>
  <c r="AG21" i="362"/>
  <c r="AB21" i="362"/>
  <c r="W21" i="362"/>
  <c r="AE21" i="362"/>
  <c r="L21" i="362"/>
  <c r="K21" i="362" s="1"/>
  <c r="AD21" i="362"/>
  <c r="AK19" i="355"/>
  <c r="P19" i="355"/>
  <c r="AQ19" i="355" s="1"/>
  <c r="AJ19" i="355"/>
  <c r="N19" i="355"/>
  <c r="AE19" i="355"/>
  <c r="AD19" i="355"/>
  <c r="AS20" i="355"/>
  <c r="AC19" i="355"/>
  <c r="AB19" i="355"/>
  <c r="U19" i="355"/>
  <c r="R19" i="355"/>
  <c r="AF19" i="355"/>
  <c r="AG19" i="355"/>
  <c r="Z19" i="355"/>
  <c r="AH19" i="355"/>
  <c r="L19" i="355"/>
  <c r="K19" i="355" s="1"/>
  <c r="AA19" i="355"/>
  <c r="AI19" i="355"/>
  <c r="W19" i="355"/>
  <c r="Y19" i="355"/>
  <c r="AS21" i="363"/>
  <c r="AC20" i="363"/>
  <c r="Y20" i="363"/>
  <c r="R20" i="363"/>
  <c r="P20" i="363"/>
  <c r="AQ20" i="363" s="1"/>
  <c r="AK20" i="363"/>
  <c r="AG20" i="363"/>
  <c r="AD20" i="363"/>
  <c r="Z20" i="363"/>
  <c r="AJ20" i="363"/>
  <c r="AH20" i="363"/>
  <c r="U20" i="363"/>
  <c r="N20" i="363"/>
  <c r="AE20" i="363"/>
  <c r="W20" i="363"/>
  <c r="AB20" i="363"/>
  <c r="AF20" i="363"/>
  <c r="L20" i="363"/>
  <c r="K20" i="363" s="1"/>
  <c r="AA20" i="363"/>
  <c r="AI20" i="363"/>
  <c r="AA23" i="359"/>
  <c r="W23" i="359"/>
  <c r="AJ23" i="359"/>
  <c r="U23" i="359"/>
  <c r="AS24" i="359"/>
  <c r="AG23" i="359"/>
  <c r="L23" i="359"/>
  <c r="K23" i="359" s="1"/>
  <c r="AC23" i="359"/>
  <c r="Y23" i="359"/>
  <c r="P23" i="359"/>
  <c r="AQ23" i="359" s="1"/>
  <c r="AH23" i="359"/>
  <c r="AE23" i="359"/>
  <c r="AD23" i="359"/>
  <c r="Z23" i="359"/>
  <c r="AI23" i="359"/>
  <c r="N23" i="359"/>
  <c r="AB23" i="359"/>
  <c r="AF23" i="359"/>
  <c r="AK23" i="359"/>
  <c r="R23" i="359"/>
  <c r="AS26" i="358"/>
  <c r="AI25" i="358"/>
  <c r="AF25" i="358"/>
  <c r="AD25" i="358"/>
  <c r="W25" i="358"/>
  <c r="R25" i="358"/>
  <c r="Z25" i="358"/>
  <c r="U25" i="358"/>
  <c r="AK25" i="358"/>
  <c r="AJ25" i="358"/>
  <c r="L25" i="358"/>
  <c r="K25" i="358" s="1"/>
  <c r="AB25" i="358"/>
  <c r="AC25" i="358"/>
  <c r="AG25" i="358"/>
  <c r="N25" i="358"/>
  <c r="AE25" i="358"/>
  <c r="P25" i="358"/>
  <c r="AQ25" i="358" s="1"/>
  <c r="AH25" i="358"/>
  <c r="AA25" i="358"/>
  <c r="Y25" i="358"/>
  <c r="AS22" i="361"/>
  <c r="AA21" i="361"/>
  <c r="P21" i="361"/>
  <c r="AQ21" i="361" s="1"/>
  <c r="R21" i="361"/>
  <c r="AG21" i="361"/>
  <c r="AC21" i="361"/>
  <c r="N21" i="361"/>
  <c r="AH21" i="361"/>
  <c r="AK21" i="361"/>
  <c r="AJ21" i="361"/>
  <c r="W21" i="361"/>
  <c r="AD21" i="361"/>
  <c r="Z21" i="361"/>
  <c r="U21" i="361"/>
  <c r="AE21" i="361"/>
  <c r="AF21" i="361"/>
  <c r="Y21" i="361"/>
  <c r="AB21" i="361"/>
  <c r="AI21" i="361"/>
  <c r="L21" i="361"/>
  <c r="K21" i="361" s="1"/>
  <c r="AS21" i="356"/>
  <c r="N20" i="356"/>
  <c r="P20" i="356"/>
  <c r="AQ20" i="356" s="1"/>
  <c r="AC20" i="356"/>
  <c r="AE20" i="356"/>
  <c r="AF20" i="356"/>
  <c r="AH20" i="356"/>
  <c r="AG20" i="356"/>
  <c r="W20" i="356"/>
  <c r="AB20" i="356"/>
  <c r="R20" i="356"/>
  <c r="Y20" i="356"/>
  <c r="L20" i="356"/>
  <c r="K20" i="356" s="1"/>
  <c r="AJ20" i="356"/>
  <c r="Z20" i="356"/>
  <c r="AD20" i="356"/>
  <c r="AK20" i="356"/>
  <c r="AI20" i="356"/>
  <c r="AA20" i="356"/>
  <c r="U20" i="356"/>
  <c r="K8" i="88"/>
  <c r="T25" i="65" s="1"/>
  <c r="Y14" i="56"/>
  <c r="AS22" i="352"/>
  <c r="L21" i="352"/>
  <c r="K21" i="352" s="1"/>
  <c r="AJ21" i="352"/>
  <c r="W21" i="352"/>
  <c r="R21" i="352"/>
  <c r="Y21" i="352"/>
  <c r="P21" i="352"/>
  <c r="AQ21" i="352" s="1"/>
  <c r="AB21" i="352"/>
  <c r="AI21" i="352"/>
  <c r="AH21" i="352"/>
  <c r="N21" i="352"/>
  <c r="AF21" i="352"/>
  <c r="AC21" i="352"/>
  <c r="U21" i="352"/>
  <c r="AK21" i="352"/>
  <c r="AG21" i="352"/>
  <c r="AA21" i="352"/>
  <c r="Z21" i="352"/>
  <c r="AD21" i="352"/>
  <c r="AE21" i="352"/>
  <c r="I9" i="88"/>
  <c r="AS19" i="116"/>
  <c r="W18" i="116"/>
  <c r="N18" i="116"/>
  <c r="L18" i="116"/>
  <c r="K18" i="116" s="1"/>
  <c r="AG18" i="116"/>
  <c r="AC18" i="116"/>
  <c r="AD18" i="116"/>
  <c r="Z18" i="116"/>
  <c r="AI18" i="116"/>
  <c r="P18" i="116"/>
  <c r="AQ18" i="116" s="1"/>
  <c r="AJ18" i="116"/>
  <c r="U18" i="116"/>
  <c r="R18" i="116"/>
  <c r="AB18" i="116"/>
  <c r="Y18" i="116"/>
  <c r="AA18" i="116"/>
  <c r="AH18" i="116"/>
  <c r="AE18" i="116"/>
  <c r="AF18" i="116"/>
  <c r="AK18" i="116"/>
  <c r="X15" i="56"/>
  <c r="AA15" i="56" s="1"/>
  <c r="Q15" i="56"/>
  <c r="U15" i="56"/>
  <c r="Z15" i="56" s="1"/>
  <c r="G9" i="88"/>
  <c r="D41" i="65" s="1"/>
  <c r="E17" i="58"/>
  <c r="B18" i="58"/>
  <c r="R7" i="118" s="1"/>
  <c r="AW5" i="118" s="1"/>
  <c r="D17" i="58"/>
  <c r="R15" i="56"/>
  <c r="P15" i="56"/>
  <c r="AC15" i="56"/>
  <c r="H9" i="88"/>
  <c r="E9" i="88"/>
  <c r="E40" i="65" s="1"/>
  <c r="A579" i="66"/>
  <c r="AS19" i="112"/>
  <c r="AB18" i="112"/>
  <c r="AE18" i="112"/>
  <c r="Z18" i="112"/>
  <c r="R18" i="112"/>
  <c r="AD18" i="112"/>
  <c r="AK18" i="112"/>
  <c r="AA18" i="112"/>
  <c r="P18" i="112"/>
  <c r="AQ18" i="112" s="1"/>
  <c r="AC18" i="112"/>
  <c r="AF18" i="112"/>
  <c r="U18" i="112"/>
  <c r="W18" i="112"/>
  <c r="AJ18" i="112"/>
  <c r="N18" i="112"/>
  <c r="AI18" i="112"/>
  <c r="AH18" i="112"/>
  <c r="L18" i="112"/>
  <c r="K18" i="112" s="1"/>
  <c r="AG18" i="112"/>
  <c r="Y18" i="112"/>
  <c r="AD15" i="56"/>
  <c r="AE15" i="56"/>
  <c r="F9" i="88"/>
  <c r="I40" i="65" s="1"/>
  <c r="C9" i="88"/>
  <c r="I39" i="65" s="1"/>
  <c r="J9" i="88"/>
  <c r="D9" i="88"/>
  <c r="D40" i="65" s="1"/>
  <c r="N9" i="88"/>
  <c r="AF15" i="56"/>
  <c r="A11" i="86"/>
  <c r="B10" i="86"/>
  <c r="D16" i="56"/>
  <c r="F16" i="56"/>
  <c r="B17" i="56"/>
  <c r="M16" i="56"/>
  <c r="W16" i="56" s="1"/>
  <c r="J16" i="56"/>
  <c r="C16" i="56"/>
  <c r="G16" i="56"/>
  <c r="I16" i="56"/>
  <c r="T16" i="56" s="1"/>
  <c r="E16" i="56"/>
  <c r="N16" i="56"/>
  <c r="L16" i="56"/>
  <c r="V16" i="56" s="1"/>
  <c r="O16" i="56"/>
  <c r="H16" i="56"/>
  <c r="S16" i="56" s="1"/>
  <c r="K16" i="56"/>
  <c r="F10" i="88"/>
  <c r="Q40" i="65" s="1"/>
  <c r="AB14" i="56"/>
  <c r="AT14" i="56" s="1"/>
  <c r="L10" i="88"/>
  <c r="O9" i="88"/>
  <c r="F42" i="65" s="1"/>
  <c r="L9" i="88"/>
  <c r="A597" i="66"/>
  <c r="X579" i="66"/>
  <c r="AB19" i="60"/>
  <c r="R15" i="61"/>
  <c r="N15" i="61"/>
  <c r="F15" i="61"/>
  <c r="E15" i="61"/>
  <c r="I15" i="61"/>
  <c r="G15" i="61"/>
  <c r="S15" i="61"/>
  <c r="H15" i="61"/>
  <c r="P15" i="61"/>
  <c r="AA16" i="61"/>
  <c r="C15" i="61"/>
  <c r="J15" i="61"/>
  <c r="X15" i="61"/>
  <c r="Q15" i="61"/>
  <c r="X843" i="66"/>
  <c r="F59" i="82" l="1"/>
  <c r="F60" i="82"/>
  <c r="F61" i="82"/>
  <c r="F62" i="82"/>
  <c r="F63" i="82"/>
  <c r="F64" i="82"/>
  <c r="F65" i="82"/>
  <c r="F66" i="82"/>
  <c r="E24" i="86"/>
  <c r="E23" i="86"/>
  <c r="AB236" i="60"/>
  <c r="T236" i="60" s="1"/>
  <c r="AB156" i="60"/>
  <c r="X1950" i="66"/>
  <c r="A1991" i="66"/>
  <c r="A1932" i="66"/>
  <c r="X1932" i="66"/>
  <c r="AS23" i="354"/>
  <c r="AK22" i="354"/>
  <c r="U22" i="354"/>
  <c r="AE22" i="354"/>
  <c r="P22" i="354"/>
  <c r="AQ22" i="354" s="1"/>
  <c r="AD22" i="354"/>
  <c r="R22" i="354"/>
  <c r="AC22" i="354"/>
  <c r="Z22" i="354"/>
  <c r="AH22" i="354"/>
  <c r="L22" i="354"/>
  <c r="K22" i="354" s="1"/>
  <c r="AA22" i="354"/>
  <c r="W22" i="354"/>
  <c r="Y22" i="354"/>
  <c r="AI22" i="354"/>
  <c r="N22" i="354"/>
  <c r="AF22" i="354"/>
  <c r="AG22" i="354"/>
  <c r="AB22" i="354"/>
  <c r="AJ22" i="354"/>
  <c r="AS22" i="356"/>
  <c r="AE21" i="356"/>
  <c r="AD21" i="356"/>
  <c r="AC21" i="356"/>
  <c r="L21" i="356"/>
  <c r="K21" i="356" s="1"/>
  <c r="AB21" i="356"/>
  <c r="AJ21" i="356"/>
  <c r="N21" i="356"/>
  <c r="W21" i="356"/>
  <c r="AK21" i="356"/>
  <c r="AG21" i="356"/>
  <c r="P21" i="356"/>
  <c r="AQ21" i="356" s="1"/>
  <c r="Y21" i="356"/>
  <c r="U21" i="356"/>
  <c r="AI21" i="356"/>
  <c r="AH21" i="356"/>
  <c r="AF21" i="356"/>
  <c r="Z21" i="356"/>
  <c r="AA21" i="356"/>
  <c r="R21" i="356"/>
  <c r="AS27" i="358"/>
  <c r="AK26" i="358"/>
  <c r="AI26" i="358"/>
  <c r="AF26" i="358"/>
  <c r="Z26" i="358"/>
  <c r="U26" i="358"/>
  <c r="W26" i="358"/>
  <c r="P26" i="358"/>
  <c r="AQ26" i="358" s="1"/>
  <c r="AH26" i="358"/>
  <c r="AD26" i="358"/>
  <c r="R26" i="358"/>
  <c r="AJ26" i="358"/>
  <c r="AE26" i="358"/>
  <c r="AA26" i="358"/>
  <c r="AC26" i="358"/>
  <c r="AB26" i="358"/>
  <c r="L26" i="358"/>
  <c r="K26" i="358" s="1"/>
  <c r="N26" i="358"/>
  <c r="AG26" i="358"/>
  <c r="Y26" i="358"/>
  <c r="AS25" i="359"/>
  <c r="AI24" i="359"/>
  <c r="N24" i="359"/>
  <c r="AD24" i="359"/>
  <c r="AC24" i="359"/>
  <c r="Y24" i="359"/>
  <c r="AK24" i="359"/>
  <c r="AF24" i="359"/>
  <c r="AB24" i="359"/>
  <c r="U24" i="359"/>
  <c r="P24" i="359"/>
  <c r="AQ24" i="359" s="1"/>
  <c r="L24" i="359"/>
  <c r="K24" i="359" s="1"/>
  <c r="AA24" i="359"/>
  <c r="AJ24" i="359"/>
  <c r="W24" i="359"/>
  <c r="AH24" i="359"/>
  <c r="R24" i="359"/>
  <c r="Z24" i="359"/>
  <c r="AE24" i="359"/>
  <c r="AG24" i="359"/>
  <c r="AS22" i="363"/>
  <c r="AA21" i="363"/>
  <c r="W21" i="363"/>
  <c r="U21" i="363"/>
  <c r="L21" i="363"/>
  <c r="K21" i="363" s="1"/>
  <c r="AK21" i="363"/>
  <c r="AG21" i="363"/>
  <c r="AF21" i="363"/>
  <c r="P21" i="363"/>
  <c r="AQ21" i="363" s="1"/>
  <c r="AJ21" i="363"/>
  <c r="AD21" i="363"/>
  <c r="N21" i="363"/>
  <c r="Z21" i="363"/>
  <c r="AC21" i="363"/>
  <c r="AH21" i="363"/>
  <c r="Y21" i="363"/>
  <c r="AB21" i="363"/>
  <c r="R21" i="363"/>
  <c r="AI21" i="363"/>
  <c r="AE21" i="363"/>
  <c r="AD22" i="362"/>
  <c r="AF22" i="362"/>
  <c r="AB22" i="362"/>
  <c r="AS23" i="362"/>
  <c r="W22" i="362"/>
  <c r="AC22" i="362"/>
  <c r="L22" i="362"/>
  <c r="K22" i="362" s="1"/>
  <c r="N22" i="362"/>
  <c r="U22" i="362"/>
  <c r="AH22" i="362"/>
  <c r="AG22" i="362"/>
  <c r="AK22" i="362"/>
  <c r="Y22" i="362"/>
  <c r="AI22" i="362"/>
  <c r="AJ22" i="362"/>
  <c r="P22" i="362"/>
  <c r="AQ22" i="362" s="1"/>
  <c r="AE22" i="362"/>
  <c r="AA22" i="362"/>
  <c r="Z22" i="362"/>
  <c r="R22" i="362"/>
  <c r="AS21" i="355"/>
  <c r="AE20" i="355"/>
  <c r="AD20" i="355"/>
  <c r="Y20" i="355"/>
  <c r="W20" i="355"/>
  <c r="U20" i="355"/>
  <c r="R20" i="355"/>
  <c r="AG20" i="355"/>
  <c r="AF20" i="355"/>
  <c r="AK20" i="355"/>
  <c r="Z20" i="355"/>
  <c r="L20" i="355"/>
  <c r="K20" i="355" s="1"/>
  <c r="AH20" i="355"/>
  <c r="AA20" i="355"/>
  <c r="AI20" i="355"/>
  <c r="N20" i="355"/>
  <c r="AB20" i="355"/>
  <c r="AJ20" i="355"/>
  <c r="P20" i="355"/>
  <c r="AQ20" i="355" s="1"/>
  <c r="AC20" i="355"/>
  <c r="AS23" i="361"/>
  <c r="AK22" i="361"/>
  <c r="U22" i="361"/>
  <c r="Y22" i="361"/>
  <c r="AD22" i="361"/>
  <c r="P22" i="361"/>
  <c r="AQ22" i="361" s="1"/>
  <c r="AF22" i="361"/>
  <c r="AB22" i="361"/>
  <c r="Z22" i="361"/>
  <c r="AJ22" i="361"/>
  <c r="N22" i="361"/>
  <c r="AE22" i="361"/>
  <c r="AC22" i="361"/>
  <c r="AI22" i="361"/>
  <c r="L22" i="361"/>
  <c r="K22" i="361" s="1"/>
  <c r="AA22" i="361"/>
  <c r="R22" i="361"/>
  <c r="AH22" i="361"/>
  <c r="W22" i="361"/>
  <c r="AG22" i="361"/>
  <c r="U21" i="357"/>
  <c r="AS22" i="357"/>
  <c r="N21" i="357"/>
  <c r="L21" i="357"/>
  <c r="K21" i="357" s="1"/>
  <c r="AG21" i="357"/>
  <c r="AK21" i="357"/>
  <c r="R21" i="357"/>
  <c r="P21" i="357"/>
  <c r="AQ21" i="357" s="1"/>
  <c r="AF21" i="357"/>
  <c r="AJ21" i="357"/>
  <c r="AB21" i="357"/>
  <c r="AA21" i="357"/>
  <c r="AH21" i="357"/>
  <c r="AC21" i="357"/>
  <c r="AI21" i="357"/>
  <c r="Y21" i="357"/>
  <c r="W21" i="357"/>
  <c r="Z21" i="357"/>
  <c r="AE21" i="357"/>
  <c r="AD21" i="357"/>
  <c r="AJ20" i="364"/>
  <c r="AI20" i="364"/>
  <c r="AC20" i="364"/>
  <c r="AB20" i="364"/>
  <c r="U20" i="364"/>
  <c r="AS21" i="364"/>
  <c r="L20" i="364"/>
  <c r="K20" i="364" s="1"/>
  <c r="Z20" i="364"/>
  <c r="AA20" i="364"/>
  <c r="N20" i="364"/>
  <c r="AK20" i="364"/>
  <c r="AD20" i="364"/>
  <c r="R20" i="364"/>
  <c r="AF20" i="364"/>
  <c r="AG20" i="364"/>
  <c r="AH20" i="364"/>
  <c r="Y20" i="364"/>
  <c r="P20" i="364"/>
  <c r="AQ20" i="364" s="1"/>
  <c r="W20" i="364"/>
  <c r="AE20" i="364"/>
  <c r="AA20" i="353"/>
  <c r="AS21" i="353"/>
  <c r="R20" i="353"/>
  <c r="Y20" i="353"/>
  <c r="AC20" i="353"/>
  <c r="AH20" i="353"/>
  <c r="AD20" i="353"/>
  <c r="Z20" i="353"/>
  <c r="AF20" i="353"/>
  <c r="AE20" i="353"/>
  <c r="P20" i="353"/>
  <c r="AQ20" i="353" s="1"/>
  <c r="W20" i="353"/>
  <c r="U20" i="353"/>
  <c r="N20" i="353"/>
  <c r="AK20" i="353"/>
  <c r="L20" i="353"/>
  <c r="K20" i="353" s="1"/>
  <c r="AJ20" i="353"/>
  <c r="AB20" i="353"/>
  <c r="AI20" i="353"/>
  <c r="AG20" i="353"/>
  <c r="AD16" i="56"/>
  <c r="K9" i="88"/>
  <c r="D42" i="65" s="1"/>
  <c r="X16" i="56"/>
  <c r="AA16" i="56" s="1"/>
  <c r="AC16" i="56"/>
  <c r="AE16" i="56"/>
  <c r="U16" i="56"/>
  <c r="Z16" i="56" s="1"/>
  <c r="AS20" i="116"/>
  <c r="W19" i="116"/>
  <c r="AJ19" i="116"/>
  <c r="AK19" i="116"/>
  <c r="AG19" i="116"/>
  <c r="Z19" i="116"/>
  <c r="AA19" i="116"/>
  <c r="AF19" i="116"/>
  <c r="AB19" i="116"/>
  <c r="AD19" i="116"/>
  <c r="U19" i="116"/>
  <c r="AI19" i="116"/>
  <c r="AE19" i="116"/>
  <c r="AC19" i="116"/>
  <c r="N19" i="116"/>
  <c r="AH19" i="116"/>
  <c r="R19" i="116"/>
  <c r="P19" i="116"/>
  <c r="AQ19" i="116" s="1"/>
  <c r="Y19" i="116"/>
  <c r="L19" i="116"/>
  <c r="K19" i="116" s="1"/>
  <c r="AS23" i="352"/>
  <c r="AC22" i="352"/>
  <c r="Z22" i="352"/>
  <c r="AF22" i="352"/>
  <c r="R22" i="352"/>
  <c r="AI22" i="352"/>
  <c r="AA22" i="352"/>
  <c r="AE22" i="352"/>
  <c r="N22" i="352"/>
  <c r="AH22" i="352"/>
  <c r="U22" i="352"/>
  <c r="L22" i="352"/>
  <c r="K22" i="352" s="1"/>
  <c r="AD22" i="352"/>
  <c r="W22" i="352"/>
  <c r="AJ22" i="352"/>
  <c r="P22" i="352"/>
  <c r="AQ22" i="352" s="1"/>
  <c r="AB22" i="352"/>
  <c r="AG22" i="352"/>
  <c r="Y22" i="352"/>
  <c r="AK22" i="352"/>
  <c r="R16" i="56"/>
  <c r="C16" i="61"/>
  <c r="R16" i="61"/>
  <c r="AA17" i="61"/>
  <c r="J16" i="61"/>
  <c r="F16" i="61"/>
  <c r="E16" i="61"/>
  <c r="G16" i="61"/>
  <c r="P16" i="61"/>
  <c r="N16" i="61"/>
  <c r="H16" i="61"/>
  <c r="X16" i="61"/>
  <c r="S16" i="61"/>
  <c r="Q16" i="61"/>
  <c r="I16" i="61"/>
  <c r="D10" i="88"/>
  <c r="L40" i="65" s="1"/>
  <c r="AK17" i="56"/>
  <c r="E17" i="56"/>
  <c r="AN17" i="56"/>
  <c r="L17" i="56"/>
  <c r="V17" i="56" s="1"/>
  <c r="B18" i="56"/>
  <c r="AI17" i="56"/>
  <c r="D17" i="56"/>
  <c r="AH17" i="56"/>
  <c r="O17" i="56"/>
  <c r="F17" i="56"/>
  <c r="AM17" i="56"/>
  <c r="C17" i="56"/>
  <c r="G17" i="56"/>
  <c r="N17" i="56"/>
  <c r="AG17" i="56"/>
  <c r="J17" i="56"/>
  <c r="K17" i="56"/>
  <c r="AL17" i="56"/>
  <c r="I17" i="56"/>
  <c r="T17" i="56" s="1"/>
  <c r="M17" i="56"/>
  <c r="W17" i="56" s="1"/>
  <c r="AJ17" i="56"/>
  <c r="H17" i="56"/>
  <c r="S17" i="56" s="1"/>
  <c r="N10" i="88"/>
  <c r="J10" i="88"/>
  <c r="H10" i="88"/>
  <c r="C10" i="88"/>
  <c r="Q39" i="65" s="1"/>
  <c r="X884" i="66"/>
  <c r="X620" i="66"/>
  <c r="A638" i="66"/>
  <c r="Q16" i="56"/>
  <c r="A12" i="86"/>
  <c r="B11" i="86"/>
  <c r="C11" i="88" s="1"/>
  <c r="Y39" i="65" s="1"/>
  <c r="E10" i="88"/>
  <c r="M40" i="65" s="1"/>
  <c r="D18" i="58"/>
  <c r="B19" i="58"/>
  <c r="E18" i="58"/>
  <c r="O10" i="88"/>
  <c r="N42" i="65" s="1"/>
  <c r="G10" i="88"/>
  <c r="L41" i="65" s="1"/>
  <c r="A620" i="66"/>
  <c r="AB15" i="56"/>
  <c r="AT15" i="56" s="1"/>
  <c r="Y15" i="56"/>
  <c r="AF16" i="56"/>
  <c r="P16" i="56"/>
  <c r="AB20" i="60"/>
  <c r="M10" i="88"/>
  <c r="I10" i="88"/>
  <c r="E11" i="88"/>
  <c r="U40" i="65" s="1"/>
  <c r="AS20" i="112"/>
  <c r="N19" i="112"/>
  <c r="AH19" i="112"/>
  <c r="AJ19" i="112"/>
  <c r="AD19" i="112"/>
  <c r="AG19" i="112"/>
  <c r="AC19" i="112"/>
  <c r="L19" i="112"/>
  <c r="K19" i="112" s="1"/>
  <c r="AB19" i="112"/>
  <c r="Y19" i="112"/>
  <c r="AE19" i="112"/>
  <c r="R19" i="112"/>
  <c r="AK19" i="112"/>
  <c r="AI19" i="112"/>
  <c r="AF19" i="112"/>
  <c r="U19" i="112"/>
  <c r="W19" i="112"/>
  <c r="AA19" i="112"/>
  <c r="P19" i="112"/>
  <c r="AQ19" i="112" s="1"/>
  <c r="Z19" i="112"/>
  <c r="L11" i="88" l="1"/>
  <c r="M11" i="88"/>
  <c r="E26" i="86"/>
  <c r="E25" i="86"/>
  <c r="F67" i="82"/>
  <c r="F68" i="82"/>
  <c r="F69" i="82"/>
  <c r="F70" i="82"/>
  <c r="F71" i="82"/>
  <c r="F72" i="82"/>
  <c r="F73" i="82"/>
  <c r="F74" i="82"/>
  <c r="F75" i="82"/>
  <c r="F76" i="82"/>
  <c r="F77" i="82"/>
  <c r="F78" i="82"/>
  <c r="F79" i="82"/>
  <c r="F80" i="82"/>
  <c r="AB237" i="60"/>
  <c r="T237" i="60" s="1"/>
  <c r="AB157" i="60"/>
  <c r="X1973" i="66"/>
  <c r="A1973" i="66"/>
  <c r="X1991" i="66"/>
  <c r="AS24" i="361"/>
  <c r="AJ23" i="361"/>
  <c r="N23" i="361"/>
  <c r="AC23" i="361"/>
  <c r="P23" i="361"/>
  <c r="AQ23" i="361" s="1"/>
  <c r="AH23" i="361"/>
  <c r="L23" i="361"/>
  <c r="K23" i="361" s="1"/>
  <c r="W23" i="361"/>
  <c r="AF23" i="361"/>
  <c r="AE23" i="361"/>
  <c r="AG23" i="361"/>
  <c r="AK23" i="361"/>
  <c r="R23" i="361"/>
  <c r="AI23" i="361"/>
  <c r="Y23" i="361"/>
  <c r="AA23" i="361"/>
  <c r="Z23" i="361"/>
  <c r="U23" i="361"/>
  <c r="AD23" i="361"/>
  <c r="AB23" i="361"/>
  <c r="Z25" i="359"/>
  <c r="W25" i="359"/>
  <c r="AI25" i="359"/>
  <c r="R25" i="359"/>
  <c r="AG25" i="359"/>
  <c r="AH25" i="359"/>
  <c r="AS26" i="359"/>
  <c r="AE25" i="359"/>
  <c r="AC25" i="359"/>
  <c r="L25" i="359"/>
  <c r="K25" i="359" s="1"/>
  <c r="Y25" i="359"/>
  <c r="U25" i="359"/>
  <c r="AJ25" i="359"/>
  <c r="AD25" i="359"/>
  <c r="AF25" i="359"/>
  <c r="AB25" i="359"/>
  <c r="AA25" i="359"/>
  <c r="N25" i="359"/>
  <c r="AK25" i="359"/>
  <c r="P25" i="359"/>
  <c r="AQ25" i="359" s="1"/>
  <c r="AS23" i="356"/>
  <c r="AE22" i="356"/>
  <c r="AH22" i="356"/>
  <c r="W22" i="356"/>
  <c r="AI22" i="356"/>
  <c r="AG22" i="356"/>
  <c r="L22" i="356"/>
  <c r="K22" i="356" s="1"/>
  <c r="AK22" i="356"/>
  <c r="AJ22" i="356"/>
  <c r="Y22" i="356"/>
  <c r="U22" i="356"/>
  <c r="AA22" i="356"/>
  <c r="AC22" i="356"/>
  <c r="AB22" i="356"/>
  <c r="AF22" i="356"/>
  <c r="P22" i="356"/>
  <c r="AQ22" i="356" s="1"/>
  <c r="N22" i="356"/>
  <c r="R22" i="356"/>
  <c r="AD22" i="356"/>
  <c r="Z22" i="356"/>
  <c r="R23" i="362"/>
  <c r="AS24" i="362"/>
  <c r="P23" i="362"/>
  <c r="AQ23" i="362" s="1"/>
  <c r="AJ23" i="362"/>
  <c r="AE23" i="362"/>
  <c r="W23" i="362"/>
  <c r="AA23" i="362"/>
  <c r="AG23" i="362"/>
  <c r="L23" i="362"/>
  <c r="K23" i="362" s="1"/>
  <c r="AB23" i="362"/>
  <c r="Z23" i="362"/>
  <c r="AF23" i="362"/>
  <c r="AD23" i="362"/>
  <c r="AK23" i="362"/>
  <c r="U23" i="362"/>
  <c r="AC23" i="362"/>
  <c r="AH23" i="362"/>
  <c r="AI23" i="362"/>
  <c r="Y23" i="362"/>
  <c r="N23" i="362"/>
  <c r="AF21" i="353"/>
  <c r="AS22" i="353"/>
  <c r="P21" i="353"/>
  <c r="AQ21" i="353" s="1"/>
  <c r="AK21" i="353"/>
  <c r="N21" i="353"/>
  <c r="AG21" i="353"/>
  <c r="U21" i="353"/>
  <c r="AH21" i="353"/>
  <c r="Y21" i="353"/>
  <c r="W21" i="353"/>
  <c r="Z21" i="353"/>
  <c r="AD21" i="353"/>
  <c r="AI21" i="353"/>
  <c r="R21" i="353"/>
  <c r="AA21" i="353"/>
  <c r="AE21" i="353"/>
  <c r="AJ21" i="353"/>
  <c r="L21" i="353"/>
  <c r="K21" i="353" s="1"/>
  <c r="AB21" i="353"/>
  <c r="AC21" i="353"/>
  <c r="AJ21" i="364"/>
  <c r="AG21" i="364"/>
  <c r="AC21" i="364"/>
  <c r="AB21" i="364"/>
  <c r="U21" i="364"/>
  <c r="AS22" i="364"/>
  <c r="W21" i="364"/>
  <c r="P21" i="364"/>
  <c r="AQ21" i="364" s="1"/>
  <c r="AI21" i="364"/>
  <c r="AF21" i="364"/>
  <c r="AE21" i="364"/>
  <c r="AA21" i="364"/>
  <c r="Y21" i="364"/>
  <c r="N21" i="364"/>
  <c r="L21" i="364"/>
  <c r="K21" i="364" s="1"/>
  <c r="AK21" i="364"/>
  <c r="AD21" i="364"/>
  <c r="AH21" i="364"/>
  <c r="Z21" i="364"/>
  <c r="R21" i="364"/>
  <c r="AS23" i="357"/>
  <c r="AC22" i="357"/>
  <c r="U22" i="357"/>
  <c r="N22" i="357"/>
  <c r="AK22" i="357"/>
  <c r="AE22" i="357"/>
  <c r="P22" i="357"/>
  <c r="AQ22" i="357" s="1"/>
  <c r="AH22" i="357"/>
  <c r="R22" i="357"/>
  <c r="L22" i="357"/>
  <c r="K22" i="357" s="1"/>
  <c r="AD22" i="357"/>
  <c r="AF22" i="357"/>
  <c r="AJ22" i="357"/>
  <c r="W22" i="357"/>
  <c r="AA22" i="357"/>
  <c r="AB22" i="357"/>
  <c r="Y22" i="357"/>
  <c r="AG22" i="357"/>
  <c r="AI22" i="357"/>
  <c r="Z22" i="357"/>
  <c r="AS22" i="355"/>
  <c r="Y21" i="355"/>
  <c r="W21" i="355"/>
  <c r="AI21" i="355"/>
  <c r="L21" i="355"/>
  <c r="K21" i="355" s="1"/>
  <c r="AH21" i="355"/>
  <c r="AG21" i="355"/>
  <c r="AF21" i="355"/>
  <c r="AA21" i="355"/>
  <c r="Z21" i="355"/>
  <c r="U21" i="355"/>
  <c r="AE21" i="355"/>
  <c r="N21" i="355"/>
  <c r="AB21" i="355"/>
  <c r="P21" i="355"/>
  <c r="AQ21" i="355" s="1"/>
  <c r="AJ21" i="355"/>
  <c r="AC21" i="355"/>
  <c r="AK21" i="355"/>
  <c r="R21" i="355"/>
  <c r="AD21" i="355"/>
  <c r="AC22" i="363"/>
  <c r="AB22" i="363"/>
  <c r="W22" i="363"/>
  <c r="N22" i="363"/>
  <c r="L22" i="363"/>
  <c r="K22" i="363" s="1"/>
  <c r="AS23" i="363"/>
  <c r="AH22" i="363"/>
  <c r="AE22" i="363"/>
  <c r="AA22" i="363"/>
  <c r="AG22" i="363"/>
  <c r="AK22" i="363"/>
  <c r="Z22" i="363"/>
  <c r="AD22" i="363"/>
  <c r="AJ22" i="363"/>
  <c r="AI22" i="363"/>
  <c r="R22" i="363"/>
  <c r="Y22" i="363"/>
  <c r="P22" i="363"/>
  <c r="AQ22" i="363" s="1"/>
  <c r="AF22" i="363"/>
  <c r="U22" i="363"/>
  <c r="AS28" i="358"/>
  <c r="P27" i="358"/>
  <c r="AQ27" i="358" s="1"/>
  <c r="AK27" i="358"/>
  <c r="AE27" i="358"/>
  <c r="AH27" i="358"/>
  <c r="Y27" i="358"/>
  <c r="AI27" i="358"/>
  <c r="N27" i="358"/>
  <c r="AF27" i="358"/>
  <c r="W27" i="358"/>
  <c r="AD27" i="358"/>
  <c r="AG27" i="358"/>
  <c r="AA27" i="358"/>
  <c r="R27" i="358"/>
  <c r="L27" i="358"/>
  <c r="K27" i="358" s="1"/>
  <c r="AC27" i="358"/>
  <c r="U27" i="358"/>
  <c r="AJ27" i="358"/>
  <c r="Z27" i="358"/>
  <c r="AB27" i="358"/>
  <c r="AS24" i="354"/>
  <c r="AG23" i="354"/>
  <c r="AF23" i="354"/>
  <c r="AE23" i="354"/>
  <c r="Y23" i="354"/>
  <c r="W23" i="354"/>
  <c r="U23" i="354"/>
  <c r="AH23" i="354"/>
  <c r="AA23" i="354"/>
  <c r="AK23" i="354"/>
  <c r="R23" i="354"/>
  <c r="AI23" i="354"/>
  <c r="AD23" i="354"/>
  <c r="N23" i="354"/>
  <c r="AB23" i="354"/>
  <c r="AJ23" i="354"/>
  <c r="P23" i="354"/>
  <c r="AQ23" i="354" s="1"/>
  <c r="Z23" i="354"/>
  <c r="AC23" i="354"/>
  <c r="L23" i="354"/>
  <c r="K23" i="354" s="1"/>
  <c r="AD17" i="56"/>
  <c r="AS21" i="116"/>
  <c r="W20" i="116"/>
  <c r="N20" i="116"/>
  <c r="P20" i="116"/>
  <c r="AQ20" i="116" s="1"/>
  <c r="AD20" i="116"/>
  <c r="Y20" i="116"/>
  <c r="AJ20" i="116"/>
  <c r="AB20" i="116"/>
  <c r="R20" i="116"/>
  <c r="AF20" i="116"/>
  <c r="AG20" i="116"/>
  <c r="AI20" i="116"/>
  <c r="AC20" i="116"/>
  <c r="AE20" i="116"/>
  <c r="U20" i="116"/>
  <c r="AA20" i="116"/>
  <c r="AH20" i="116"/>
  <c r="AK20" i="116"/>
  <c r="Z20" i="116"/>
  <c r="L20" i="116"/>
  <c r="K20" i="116" s="1"/>
  <c r="AS24" i="352"/>
  <c r="N23" i="352"/>
  <c r="Y23" i="352"/>
  <c r="AA23" i="352"/>
  <c r="W23" i="352"/>
  <c r="AI23" i="352"/>
  <c r="Z23" i="352"/>
  <c r="AD23" i="352"/>
  <c r="AC23" i="352"/>
  <c r="AK23" i="352"/>
  <c r="AE23" i="352"/>
  <c r="R23" i="352"/>
  <c r="AB23" i="352"/>
  <c r="L23" i="352"/>
  <c r="K23" i="352" s="1"/>
  <c r="AG23" i="352"/>
  <c r="P23" i="352"/>
  <c r="AQ23" i="352" s="1"/>
  <c r="U23" i="352"/>
  <c r="AF23" i="352"/>
  <c r="AH23" i="352"/>
  <c r="AJ23" i="352"/>
  <c r="X17" i="56"/>
  <c r="AA17" i="56" s="1"/>
  <c r="U17" i="56"/>
  <c r="Z17" i="56" s="1"/>
  <c r="R17" i="56"/>
  <c r="B19" i="56"/>
  <c r="AM18" i="56"/>
  <c r="D18" i="56"/>
  <c r="AK18" i="56"/>
  <c r="F18" i="56"/>
  <c r="J18" i="56"/>
  <c r="AG18" i="56"/>
  <c r="E18" i="56"/>
  <c r="AL18" i="56"/>
  <c r="I18" i="56"/>
  <c r="T18" i="56" s="1"/>
  <c r="O18" i="56"/>
  <c r="AJ18" i="56"/>
  <c r="AI18" i="56"/>
  <c r="H18" i="56"/>
  <c r="S18" i="56" s="1"/>
  <c r="N18" i="56"/>
  <c r="AH18" i="56"/>
  <c r="K18" i="56"/>
  <c r="L18" i="56"/>
  <c r="V18" i="56" s="1"/>
  <c r="AN18" i="56"/>
  <c r="G18" i="56"/>
  <c r="C18" i="56"/>
  <c r="M18" i="56"/>
  <c r="W18" i="56" s="1"/>
  <c r="X925" i="66"/>
  <c r="K10" i="88"/>
  <c r="L42" i="65" s="1"/>
  <c r="Q17" i="56"/>
  <c r="Y16" i="56"/>
  <c r="AB16" i="56"/>
  <c r="AT16" i="56" s="1"/>
  <c r="A661" i="66"/>
  <c r="R7" i="119"/>
  <c r="AW5" i="119" s="1"/>
  <c r="C17" i="61"/>
  <c r="G17" i="61"/>
  <c r="I17" i="61"/>
  <c r="N17" i="61"/>
  <c r="J17" i="61"/>
  <c r="E17" i="61"/>
  <c r="Q17" i="61"/>
  <c r="F17" i="61"/>
  <c r="P17" i="61"/>
  <c r="S17" i="61"/>
  <c r="X17" i="61"/>
  <c r="R17" i="61"/>
  <c r="AA18" i="61"/>
  <c r="H17" i="61"/>
  <c r="AB21" i="60"/>
  <c r="A679" i="66"/>
  <c r="AC17" i="56"/>
  <c r="P17" i="56"/>
  <c r="I11" i="88"/>
  <c r="AF17" i="56"/>
  <c r="AS21" i="112"/>
  <c r="P20" i="112"/>
  <c r="AQ20" i="112" s="1"/>
  <c r="AC20" i="112"/>
  <c r="R20" i="112"/>
  <c r="U20" i="112"/>
  <c r="AJ20" i="112"/>
  <c r="AG20" i="112"/>
  <c r="AF20" i="112"/>
  <c r="W20" i="112"/>
  <c r="L20" i="112"/>
  <c r="K20" i="112" s="1"/>
  <c r="AB20" i="112"/>
  <c r="N20" i="112"/>
  <c r="AA20" i="112"/>
  <c r="AE20" i="112"/>
  <c r="Y20" i="112"/>
  <c r="AH20" i="112"/>
  <c r="Z20" i="112"/>
  <c r="AD20" i="112"/>
  <c r="AI20" i="112"/>
  <c r="AK20" i="112"/>
  <c r="B20" i="58"/>
  <c r="E19" i="58"/>
  <c r="D19" i="58"/>
  <c r="B12" i="86"/>
  <c r="A13" i="86"/>
  <c r="AE17" i="56"/>
  <c r="X661" i="66"/>
  <c r="F81" i="82" l="1"/>
  <c r="F82" i="82"/>
  <c r="F83" i="82"/>
  <c r="F84" i="82"/>
  <c r="F85" i="82"/>
  <c r="F86" i="82"/>
  <c r="E27" i="86"/>
  <c r="E28" i="86"/>
  <c r="F89" i="82"/>
  <c r="F90" i="82"/>
  <c r="F88" i="82"/>
  <c r="E29" i="86"/>
  <c r="F87" i="82"/>
  <c r="AB238" i="60"/>
  <c r="T238" i="60" s="1"/>
  <c r="AB158" i="60"/>
  <c r="AS25" i="354"/>
  <c r="AI24" i="354"/>
  <c r="Y24" i="354"/>
  <c r="AH24" i="354"/>
  <c r="AG24" i="354"/>
  <c r="AA24" i="354"/>
  <c r="L24" i="354"/>
  <c r="K24" i="354" s="1"/>
  <c r="Z24" i="354"/>
  <c r="AD24" i="354"/>
  <c r="N24" i="354"/>
  <c r="U24" i="354"/>
  <c r="AB24" i="354"/>
  <c r="P24" i="354"/>
  <c r="AQ24" i="354" s="1"/>
  <c r="AE24" i="354"/>
  <c r="W24" i="354"/>
  <c r="AJ24" i="354"/>
  <c r="AC24" i="354"/>
  <c r="AF24" i="354"/>
  <c r="AK24" i="354"/>
  <c r="R24" i="354"/>
  <c r="AS29" i="358"/>
  <c r="AE28" i="358"/>
  <c r="AB28" i="358"/>
  <c r="AA28" i="358"/>
  <c r="L28" i="358"/>
  <c r="K28" i="358" s="1"/>
  <c r="AK28" i="358"/>
  <c r="AF28" i="358"/>
  <c r="AJ28" i="358"/>
  <c r="P28" i="358"/>
  <c r="AQ28" i="358" s="1"/>
  <c r="AC28" i="358"/>
  <c r="W28" i="358"/>
  <c r="U28" i="358"/>
  <c r="AG28" i="358"/>
  <c r="N28" i="358"/>
  <c r="Y28" i="358"/>
  <c r="AD28" i="358"/>
  <c r="R28" i="358"/>
  <c r="AH28" i="358"/>
  <c r="AI28" i="358"/>
  <c r="Z28" i="358"/>
  <c r="AH26" i="359"/>
  <c r="N26" i="359"/>
  <c r="AE26" i="359"/>
  <c r="AC26" i="359"/>
  <c r="Y26" i="359"/>
  <c r="P26" i="359"/>
  <c r="AQ26" i="359" s="1"/>
  <c r="AJ26" i="359"/>
  <c r="AA26" i="359"/>
  <c r="U26" i="359"/>
  <c r="AF26" i="359"/>
  <c r="AS27" i="359"/>
  <c r="L26" i="359"/>
  <c r="K26" i="359" s="1"/>
  <c r="AG26" i="359"/>
  <c r="Z26" i="359"/>
  <c r="AB26" i="359"/>
  <c r="AI26" i="359"/>
  <c r="AK26" i="359"/>
  <c r="AD26" i="359"/>
  <c r="R26" i="359"/>
  <c r="W26" i="359"/>
  <c r="AS24" i="363"/>
  <c r="AH23" i="363"/>
  <c r="AC23" i="363"/>
  <c r="AB23" i="363"/>
  <c r="R23" i="363"/>
  <c r="L23" i="363"/>
  <c r="K23" i="363" s="1"/>
  <c r="N23" i="363"/>
  <c r="AF23" i="363"/>
  <c r="AD23" i="363"/>
  <c r="P23" i="363"/>
  <c r="AQ23" i="363" s="1"/>
  <c r="W23" i="363"/>
  <c r="AA23" i="363"/>
  <c r="AE23" i="363"/>
  <c r="AK23" i="363"/>
  <c r="AJ23" i="363"/>
  <c r="Z23" i="363"/>
  <c r="AG23" i="363"/>
  <c r="U23" i="363"/>
  <c r="Y23" i="363"/>
  <c r="AI23" i="363"/>
  <c r="AS25" i="362"/>
  <c r="AD24" i="362"/>
  <c r="AF24" i="362"/>
  <c r="AA24" i="362"/>
  <c r="Y24" i="362"/>
  <c r="AI24" i="362"/>
  <c r="AC24" i="362"/>
  <c r="R24" i="362"/>
  <c r="AB24" i="362"/>
  <c r="Z24" i="362"/>
  <c r="AG24" i="362"/>
  <c r="L24" i="362"/>
  <c r="K24" i="362" s="1"/>
  <c r="W24" i="362"/>
  <c r="AH24" i="362"/>
  <c r="AK24" i="362"/>
  <c r="AE24" i="362"/>
  <c r="U24" i="362"/>
  <c r="AJ24" i="362"/>
  <c r="P24" i="362"/>
  <c r="AQ24" i="362" s="1"/>
  <c r="N24" i="362"/>
  <c r="AI22" i="355"/>
  <c r="L22" i="355"/>
  <c r="K22" i="355" s="1"/>
  <c r="AH22" i="355"/>
  <c r="AS23" i="355"/>
  <c r="AC22" i="355"/>
  <c r="AB22" i="355"/>
  <c r="AA22" i="355"/>
  <c r="N22" i="355"/>
  <c r="AK22" i="355"/>
  <c r="P22" i="355"/>
  <c r="AQ22" i="355" s="1"/>
  <c r="AJ22" i="355"/>
  <c r="Z22" i="355"/>
  <c r="AE22" i="355"/>
  <c r="W22" i="355"/>
  <c r="AF22" i="355"/>
  <c r="Y22" i="355"/>
  <c r="AG22" i="355"/>
  <c r="R22" i="355"/>
  <c r="U22" i="355"/>
  <c r="AD22" i="355"/>
  <c r="AS23" i="364"/>
  <c r="AH22" i="364"/>
  <c r="AG22" i="364"/>
  <c r="AA22" i="364"/>
  <c r="Z22" i="364"/>
  <c r="U22" i="364"/>
  <c r="W22" i="364"/>
  <c r="AJ22" i="364"/>
  <c r="AB22" i="364"/>
  <c r="AI22" i="364"/>
  <c r="L22" i="364"/>
  <c r="K22" i="364" s="1"/>
  <c r="N22" i="364"/>
  <c r="AE22" i="364"/>
  <c r="AK22" i="364"/>
  <c r="Y22" i="364"/>
  <c r="AD22" i="364"/>
  <c r="AC22" i="364"/>
  <c r="R22" i="364"/>
  <c r="P22" i="364"/>
  <c r="AQ22" i="364" s="1"/>
  <c r="AF22" i="364"/>
  <c r="AS23" i="353"/>
  <c r="AE22" i="353"/>
  <c r="Z22" i="353"/>
  <c r="AB22" i="353"/>
  <c r="L22" i="353"/>
  <c r="K22" i="353" s="1"/>
  <c r="U22" i="353"/>
  <c r="AK22" i="353"/>
  <c r="N22" i="353"/>
  <c r="AC22" i="353"/>
  <c r="AG22" i="353"/>
  <c r="P22" i="353"/>
  <c r="AQ22" i="353" s="1"/>
  <c r="AH22" i="353"/>
  <c r="AD22" i="353"/>
  <c r="R22" i="353"/>
  <c r="AF22" i="353"/>
  <c r="AI22" i="353"/>
  <c r="W22" i="353"/>
  <c r="Y22" i="353"/>
  <c r="AJ22" i="353"/>
  <c r="AA22" i="353"/>
  <c r="AS24" i="357"/>
  <c r="P23" i="357"/>
  <c r="AQ23" i="357" s="1"/>
  <c r="AJ23" i="357"/>
  <c r="AB23" i="357"/>
  <c r="AD23" i="357"/>
  <c r="R23" i="357"/>
  <c r="AI23" i="357"/>
  <c r="L23" i="357"/>
  <c r="K23" i="357" s="1"/>
  <c r="Y23" i="357"/>
  <c r="W23" i="357"/>
  <c r="AH23" i="357"/>
  <c r="AF23" i="357"/>
  <c r="AG23" i="357"/>
  <c r="Z23" i="357"/>
  <c r="U23" i="357"/>
  <c r="AC23" i="357"/>
  <c r="N23" i="357"/>
  <c r="AE23" i="357"/>
  <c r="AA23" i="357"/>
  <c r="AK23" i="357"/>
  <c r="AS24" i="356"/>
  <c r="AI23" i="356"/>
  <c r="AG23" i="356"/>
  <c r="AA23" i="356"/>
  <c r="AE23" i="356"/>
  <c r="AD23" i="356"/>
  <c r="Y23" i="356"/>
  <c r="P23" i="356"/>
  <c r="AQ23" i="356" s="1"/>
  <c r="U23" i="356"/>
  <c r="R23" i="356"/>
  <c r="AF23" i="356"/>
  <c r="N23" i="356"/>
  <c r="AB23" i="356"/>
  <c r="AC23" i="356"/>
  <c r="AJ23" i="356"/>
  <c r="Z23" i="356"/>
  <c r="AH23" i="356"/>
  <c r="AK23" i="356"/>
  <c r="L23" i="356"/>
  <c r="K23" i="356" s="1"/>
  <c r="W23" i="356"/>
  <c r="AS25" i="361"/>
  <c r="AI24" i="361"/>
  <c r="AE24" i="361"/>
  <c r="AA24" i="361"/>
  <c r="AF24" i="361"/>
  <c r="R24" i="361"/>
  <c r="AD24" i="361"/>
  <c r="U24" i="361"/>
  <c r="P24" i="361"/>
  <c r="AQ24" i="361" s="1"/>
  <c r="AB24" i="361"/>
  <c r="AH24" i="361"/>
  <c r="AC24" i="361"/>
  <c r="AG24" i="361"/>
  <c r="AJ24" i="361"/>
  <c r="AK24" i="361"/>
  <c r="Y24" i="361"/>
  <c r="N24" i="361"/>
  <c r="L24" i="361"/>
  <c r="K24" i="361" s="1"/>
  <c r="W24" i="361"/>
  <c r="Z24" i="361"/>
  <c r="AS25" i="352"/>
  <c r="R24" i="352"/>
  <c r="AJ24" i="352"/>
  <c r="U24" i="352"/>
  <c r="P24" i="352"/>
  <c r="AQ24" i="352" s="1"/>
  <c r="AC24" i="352"/>
  <c r="AI24" i="352"/>
  <c r="W24" i="352"/>
  <c r="Y24" i="352"/>
  <c r="AA24" i="352"/>
  <c r="AE24" i="352"/>
  <c r="AG24" i="352"/>
  <c r="L24" i="352"/>
  <c r="K24" i="352" s="1"/>
  <c r="AK24" i="352"/>
  <c r="Z24" i="352"/>
  <c r="AB24" i="352"/>
  <c r="N24" i="352"/>
  <c r="AD24" i="352"/>
  <c r="AF24" i="352"/>
  <c r="AH24" i="352"/>
  <c r="AD18" i="56"/>
  <c r="AS22" i="116"/>
  <c r="W21" i="116"/>
  <c r="AE21" i="116"/>
  <c r="N21" i="116"/>
  <c r="L21" i="116"/>
  <c r="K21" i="116" s="1"/>
  <c r="AB21" i="116"/>
  <c r="AD21" i="116"/>
  <c r="AA21" i="116"/>
  <c r="AK21" i="116"/>
  <c r="R21" i="116"/>
  <c r="U21" i="116"/>
  <c r="AG21" i="116"/>
  <c r="AJ21" i="116"/>
  <c r="AI21" i="116"/>
  <c r="P21" i="116"/>
  <c r="AQ21" i="116" s="1"/>
  <c r="AH21" i="116"/>
  <c r="Z21" i="116"/>
  <c r="Y21" i="116"/>
  <c r="AC21" i="116"/>
  <c r="AF21" i="116"/>
  <c r="U18" i="56"/>
  <c r="Z18" i="56" s="1"/>
  <c r="X18" i="56"/>
  <c r="AA18" i="56" s="1"/>
  <c r="P18" i="56"/>
  <c r="AC18" i="56"/>
  <c r="X966" i="66"/>
  <c r="R18" i="56"/>
  <c r="AL19" i="56"/>
  <c r="E19" i="56"/>
  <c r="B20" i="56"/>
  <c r="AJ19" i="56"/>
  <c r="D19" i="56"/>
  <c r="AC19" i="56" s="1"/>
  <c r="F19" i="56"/>
  <c r="AI19" i="56"/>
  <c r="M19" i="56"/>
  <c r="W19" i="56" s="1"/>
  <c r="H19" i="56"/>
  <c r="S19" i="56" s="1"/>
  <c r="AN19" i="56"/>
  <c r="AH19" i="56"/>
  <c r="L19" i="56"/>
  <c r="V19" i="56" s="1"/>
  <c r="K19" i="56"/>
  <c r="AM19" i="56"/>
  <c r="J19" i="56"/>
  <c r="AG19" i="56"/>
  <c r="O19" i="56"/>
  <c r="C19" i="56"/>
  <c r="G19" i="56"/>
  <c r="AK19" i="56"/>
  <c r="I19" i="56"/>
  <c r="T19" i="56" s="1"/>
  <c r="N19" i="56"/>
  <c r="G18" i="61"/>
  <c r="N18" i="61"/>
  <c r="AA19" i="61"/>
  <c r="X18" i="61"/>
  <c r="H18" i="61"/>
  <c r="I18" i="61"/>
  <c r="S18" i="61"/>
  <c r="P18" i="61"/>
  <c r="C18" i="61"/>
  <c r="E18" i="61"/>
  <c r="F18" i="61"/>
  <c r="Q18" i="61"/>
  <c r="J18" i="61"/>
  <c r="R18" i="61"/>
  <c r="AE18" i="56"/>
  <c r="A720" i="66"/>
  <c r="A702" i="66"/>
  <c r="AF18" i="56"/>
  <c r="Q18" i="56"/>
  <c r="X702" i="66"/>
  <c r="AB17" i="56"/>
  <c r="AT17" i="56" s="1"/>
  <c r="Y17" i="56"/>
  <c r="AB22" i="60"/>
  <c r="A14" i="86"/>
  <c r="B13" i="86"/>
  <c r="B21" i="58"/>
  <c r="D20" i="58"/>
  <c r="E20" i="58"/>
  <c r="AS22" i="112"/>
  <c r="R21" i="112"/>
  <c r="AD21" i="112"/>
  <c r="AF21" i="112"/>
  <c r="P21" i="112"/>
  <c r="AQ21" i="112" s="1"/>
  <c r="AJ21" i="112"/>
  <c r="AI21" i="112"/>
  <c r="W21" i="112"/>
  <c r="Y21" i="112"/>
  <c r="U21" i="112"/>
  <c r="AA21" i="112"/>
  <c r="Z21" i="112"/>
  <c r="AG21" i="112"/>
  <c r="N21" i="112"/>
  <c r="AE21" i="112"/>
  <c r="AC21" i="112"/>
  <c r="AK21" i="112"/>
  <c r="AB21" i="112"/>
  <c r="AH21" i="112"/>
  <c r="L21" i="112"/>
  <c r="K21" i="112" s="1"/>
  <c r="F94" i="82" l="1"/>
  <c r="F95" i="82"/>
  <c r="F96" i="82"/>
  <c r="E30" i="86"/>
  <c r="F93" i="82"/>
  <c r="F91" i="82"/>
  <c r="F92" i="82"/>
  <c r="E31" i="86"/>
  <c r="AB239" i="60"/>
  <c r="AB159" i="60"/>
  <c r="U19" i="56"/>
  <c r="Z19" i="56" s="1"/>
  <c r="X19" i="56"/>
  <c r="AA19" i="56" s="1"/>
  <c r="P19" i="56"/>
  <c r="AC23" i="355"/>
  <c r="AB23" i="355"/>
  <c r="U23" i="355"/>
  <c r="AS24" i="355"/>
  <c r="R23" i="355"/>
  <c r="AK23" i="355"/>
  <c r="P23" i="355"/>
  <c r="AQ23" i="355" s="1"/>
  <c r="AE23" i="355"/>
  <c r="AD23" i="355"/>
  <c r="N23" i="355"/>
  <c r="AJ23" i="355"/>
  <c r="W23" i="355"/>
  <c r="AF23" i="355"/>
  <c r="Y23" i="355"/>
  <c r="AG23" i="355"/>
  <c r="Z23" i="355"/>
  <c r="AH23" i="355"/>
  <c r="L23" i="355"/>
  <c r="K23" i="355" s="1"/>
  <c r="AA23" i="355"/>
  <c r="AI23" i="355"/>
  <c r="AS25" i="356"/>
  <c r="AA24" i="356"/>
  <c r="L24" i="356"/>
  <c r="K24" i="356" s="1"/>
  <c r="AB24" i="356"/>
  <c r="Y24" i="356"/>
  <c r="W24" i="356"/>
  <c r="AD24" i="356"/>
  <c r="N24" i="356"/>
  <c r="AC24" i="356"/>
  <c r="AJ24" i="356"/>
  <c r="Z24" i="356"/>
  <c r="AH24" i="356"/>
  <c r="AK24" i="356"/>
  <c r="R24" i="356"/>
  <c r="AI24" i="356"/>
  <c r="AE24" i="356"/>
  <c r="AG24" i="356"/>
  <c r="U24" i="356"/>
  <c r="P24" i="356"/>
  <c r="AQ24" i="356" s="1"/>
  <c r="AF24" i="356"/>
  <c r="AS24" i="353"/>
  <c r="AJ23" i="353"/>
  <c r="Y23" i="353"/>
  <c r="N23" i="353"/>
  <c r="U23" i="353"/>
  <c r="AI23" i="353"/>
  <c r="AG23" i="353"/>
  <c r="AF23" i="353"/>
  <c r="W23" i="353"/>
  <c r="AK23" i="353"/>
  <c r="AA23" i="353"/>
  <c r="Z23" i="353"/>
  <c r="AC23" i="353"/>
  <c r="AB23" i="353"/>
  <c r="AD23" i="353"/>
  <c r="P23" i="353"/>
  <c r="AQ23" i="353" s="1"/>
  <c r="R23" i="353"/>
  <c r="L23" i="353"/>
  <c r="K23" i="353" s="1"/>
  <c r="AE23" i="353"/>
  <c r="AH23" i="353"/>
  <c r="AS25" i="363"/>
  <c r="AF24" i="363"/>
  <c r="AC24" i="363"/>
  <c r="AB24" i="363"/>
  <c r="R24" i="363"/>
  <c r="Z24" i="363"/>
  <c r="U24" i="363"/>
  <c r="L24" i="363"/>
  <c r="K24" i="363" s="1"/>
  <c r="AK24" i="363"/>
  <c r="AG24" i="363"/>
  <c r="N24" i="363"/>
  <c r="AI24" i="363"/>
  <c r="AD24" i="363"/>
  <c r="P24" i="363"/>
  <c r="AQ24" i="363" s="1"/>
  <c r="AA24" i="363"/>
  <c r="Y24" i="363"/>
  <c r="AE24" i="363"/>
  <c r="W24" i="363"/>
  <c r="AH24" i="363"/>
  <c r="AJ24" i="363"/>
  <c r="AE29" i="358"/>
  <c r="AS30" i="358"/>
  <c r="AC29" i="358"/>
  <c r="P29" i="358"/>
  <c r="AQ29" i="358" s="1"/>
  <c r="R29" i="358"/>
  <c r="U29" i="358"/>
  <c r="AG29" i="358"/>
  <c r="Y29" i="358"/>
  <c r="AF29" i="358"/>
  <c r="W29" i="358"/>
  <c r="AJ29" i="358"/>
  <c r="AB29" i="358"/>
  <c r="L29" i="358"/>
  <c r="K29" i="358" s="1"/>
  <c r="N29" i="358"/>
  <c r="AH29" i="358"/>
  <c r="AD29" i="358"/>
  <c r="Z29" i="358"/>
  <c r="AK29" i="358"/>
  <c r="AA29" i="358"/>
  <c r="AI29" i="358"/>
  <c r="AS28" i="359"/>
  <c r="AA27" i="359"/>
  <c r="AK27" i="359"/>
  <c r="U27" i="359"/>
  <c r="AJ27" i="359"/>
  <c r="P27" i="359"/>
  <c r="AQ27" i="359" s="1"/>
  <c r="AG27" i="359"/>
  <c r="AB27" i="359"/>
  <c r="Z27" i="359"/>
  <c r="L27" i="359"/>
  <c r="K27" i="359" s="1"/>
  <c r="AI27" i="359"/>
  <c r="AD27" i="359"/>
  <c r="Y27" i="359"/>
  <c r="AH27" i="359"/>
  <c r="N27" i="359"/>
  <c r="W27" i="359"/>
  <c r="AC27" i="359"/>
  <c r="R27" i="359"/>
  <c r="AF27" i="359"/>
  <c r="AE27" i="359"/>
  <c r="AS26" i="361"/>
  <c r="Y25" i="361"/>
  <c r="AJ25" i="361"/>
  <c r="Z25" i="361"/>
  <c r="AC25" i="361"/>
  <c r="W25" i="361"/>
  <c r="AF25" i="361"/>
  <c r="AK25" i="361"/>
  <c r="N25" i="361"/>
  <c r="AD25" i="361"/>
  <c r="U25" i="361"/>
  <c r="AB25" i="361"/>
  <c r="AI25" i="361"/>
  <c r="AH25" i="361"/>
  <c r="AE25" i="361"/>
  <c r="L25" i="361"/>
  <c r="K25" i="361" s="1"/>
  <c r="AA25" i="361"/>
  <c r="R25" i="361"/>
  <c r="P25" i="361"/>
  <c r="AQ25" i="361" s="1"/>
  <c r="AG25" i="361"/>
  <c r="AS25" i="357"/>
  <c r="AA24" i="357"/>
  <c r="AD24" i="357"/>
  <c r="AJ24" i="357"/>
  <c r="AF24" i="357"/>
  <c r="Z24" i="357"/>
  <c r="AB24" i="357"/>
  <c r="AC24" i="357"/>
  <c r="AE24" i="357"/>
  <c r="N24" i="357"/>
  <c r="L24" i="357"/>
  <c r="K24" i="357" s="1"/>
  <c r="AH24" i="357"/>
  <c r="Y24" i="357"/>
  <c r="AI24" i="357"/>
  <c r="AG24" i="357"/>
  <c r="U24" i="357"/>
  <c r="P24" i="357"/>
  <c r="AQ24" i="357" s="1"/>
  <c r="W24" i="357"/>
  <c r="AK24" i="357"/>
  <c r="R24" i="357"/>
  <c r="AS24" i="364"/>
  <c r="AJ23" i="364"/>
  <c r="AH23" i="364"/>
  <c r="AG23" i="364"/>
  <c r="AA23" i="364"/>
  <c r="Z23" i="364"/>
  <c r="P23" i="364"/>
  <c r="AQ23" i="364" s="1"/>
  <c r="AK23" i="364"/>
  <c r="W23" i="364"/>
  <c r="N23" i="364"/>
  <c r="AF23" i="364"/>
  <c r="AB23" i="364"/>
  <c r="AE23" i="364"/>
  <c r="L23" i="364"/>
  <c r="K23" i="364" s="1"/>
  <c r="U23" i="364"/>
  <c r="AC23" i="364"/>
  <c r="Y23" i="364"/>
  <c r="AD23" i="364"/>
  <c r="AI23" i="364"/>
  <c r="R23" i="364"/>
  <c r="AS26" i="362"/>
  <c r="AK25" i="362"/>
  <c r="R25" i="362"/>
  <c r="AI25" i="362"/>
  <c r="AF25" i="362"/>
  <c r="W25" i="362"/>
  <c r="P25" i="362"/>
  <c r="AQ25" i="362" s="1"/>
  <c r="AC25" i="362"/>
  <c r="Y25" i="362"/>
  <c r="AB25" i="362"/>
  <c r="N25" i="362"/>
  <c r="AE25" i="362"/>
  <c r="AJ25" i="362"/>
  <c r="L25" i="362"/>
  <c r="K25" i="362" s="1"/>
  <c r="U25" i="362"/>
  <c r="AA25" i="362"/>
  <c r="AG25" i="362"/>
  <c r="Z25" i="362"/>
  <c r="AD25" i="362"/>
  <c r="AH25" i="362"/>
  <c r="AJ25" i="354"/>
  <c r="AI25" i="354"/>
  <c r="AK25" i="354"/>
  <c r="AC25" i="354"/>
  <c r="L25" i="354"/>
  <c r="K25" i="354" s="1"/>
  <c r="AB25" i="354"/>
  <c r="AS26" i="354"/>
  <c r="N25" i="354"/>
  <c r="AA25" i="354"/>
  <c r="P25" i="354"/>
  <c r="AQ25" i="354" s="1"/>
  <c r="W25" i="354"/>
  <c r="AF25" i="354"/>
  <c r="Y25" i="354"/>
  <c r="R25" i="354"/>
  <c r="AG25" i="354"/>
  <c r="Z25" i="354"/>
  <c r="AD25" i="354"/>
  <c r="U25" i="354"/>
  <c r="AH25" i="354"/>
  <c r="AE25" i="354"/>
  <c r="AS23" i="116"/>
  <c r="W22" i="116"/>
  <c r="AK22" i="116"/>
  <c r="AI22" i="116"/>
  <c r="Z22" i="116"/>
  <c r="L22" i="116"/>
  <c r="K22" i="116" s="1"/>
  <c r="Y22" i="116"/>
  <c r="AG22" i="116"/>
  <c r="AC22" i="116"/>
  <c r="AF22" i="116"/>
  <c r="AH22" i="116"/>
  <c r="N22" i="116"/>
  <c r="AB22" i="116"/>
  <c r="U22" i="116"/>
  <c r="P22" i="116"/>
  <c r="AQ22" i="116" s="1"/>
  <c r="R22" i="116"/>
  <c r="AE22" i="116"/>
  <c r="AD22" i="116"/>
  <c r="AA22" i="116"/>
  <c r="AJ22" i="116"/>
  <c r="AF19" i="56"/>
  <c r="AS26" i="352"/>
  <c r="N25" i="352"/>
  <c r="AH25" i="352"/>
  <c r="AJ25" i="352"/>
  <c r="AD25" i="352"/>
  <c r="P25" i="352"/>
  <c r="AQ25" i="352" s="1"/>
  <c r="AE25" i="352"/>
  <c r="U25" i="352"/>
  <c r="AI25" i="352"/>
  <c r="AA25" i="352"/>
  <c r="Z25" i="352"/>
  <c r="L25" i="352"/>
  <c r="K25" i="352" s="1"/>
  <c r="AC25" i="352"/>
  <c r="AF25" i="352"/>
  <c r="W25" i="352"/>
  <c r="R25" i="352"/>
  <c r="Y25" i="352"/>
  <c r="AG25" i="352"/>
  <c r="AK25" i="352"/>
  <c r="AB25" i="352"/>
  <c r="R19" i="56"/>
  <c r="Q19" i="56"/>
  <c r="AD19" i="56"/>
  <c r="AA20" i="61"/>
  <c r="X19" i="61"/>
  <c r="G19" i="61"/>
  <c r="F19" i="61"/>
  <c r="H19" i="61"/>
  <c r="C19" i="61"/>
  <c r="Q19" i="61"/>
  <c r="N19" i="61"/>
  <c r="I19" i="61"/>
  <c r="R19" i="61"/>
  <c r="J19" i="61"/>
  <c r="E19" i="61"/>
  <c r="S19" i="61"/>
  <c r="P19" i="61"/>
  <c r="A743" i="66"/>
  <c r="AE19" i="56"/>
  <c r="E21" i="58"/>
  <c r="D21" i="58"/>
  <c r="B22" i="58"/>
  <c r="A761" i="66"/>
  <c r="X743" i="66"/>
  <c r="AB18" i="56"/>
  <c r="AT18" i="56" s="1"/>
  <c r="Y18" i="56"/>
  <c r="B14" i="86"/>
  <c r="A15" i="86"/>
  <c r="AK20" i="56"/>
  <c r="B21" i="56"/>
  <c r="AN20" i="56"/>
  <c r="K20" i="56"/>
  <c r="E20" i="56"/>
  <c r="AG20" i="56"/>
  <c r="H20" i="56"/>
  <c r="S20" i="56" s="1"/>
  <c r="D20" i="56"/>
  <c r="AC20" i="56" s="1"/>
  <c r="AL20" i="56"/>
  <c r="O20" i="56"/>
  <c r="AJ20" i="56"/>
  <c r="J20" i="56"/>
  <c r="N20" i="56"/>
  <c r="C20" i="56"/>
  <c r="M20" i="56"/>
  <c r="W20" i="56" s="1"/>
  <c r="AI20" i="56"/>
  <c r="L20" i="56"/>
  <c r="V20" i="56" s="1"/>
  <c r="AM20" i="56"/>
  <c r="I20" i="56"/>
  <c r="T20" i="56" s="1"/>
  <c r="F20" i="56"/>
  <c r="AH20" i="56"/>
  <c r="G20" i="56"/>
  <c r="X1007" i="66"/>
  <c r="AS23" i="112"/>
  <c r="AK22" i="112"/>
  <c r="P22" i="112"/>
  <c r="AQ22" i="112" s="1"/>
  <c r="AD22" i="112"/>
  <c r="Y22" i="112"/>
  <c r="Z22" i="112"/>
  <c r="N22" i="112"/>
  <c r="L22" i="112"/>
  <c r="K22" i="112" s="1"/>
  <c r="AF22" i="112"/>
  <c r="AJ22" i="112"/>
  <c r="AI22" i="112"/>
  <c r="AE22" i="112"/>
  <c r="W22" i="112"/>
  <c r="R22" i="112"/>
  <c r="AB22" i="112"/>
  <c r="U22" i="112"/>
  <c r="AC22" i="112"/>
  <c r="AH22" i="112"/>
  <c r="AG22" i="112"/>
  <c r="AA22" i="112"/>
  <c r="AB23" i="60"/>
  <c r="F97" i="82" l="1"/>
  <c r="E33" i="86"/>
  <c r="E32" i="86"/>
  <c r="F103" i="82"/>
  <c r="F98" i="82"/>
  <c r="F99" i="82"/>
  <c r="F100" i="82"/>
  <c r="F101" i="82"/>
  <c r="F102" i="82"/>
  <c r="F104" i="82"/>
  <c r="AB240" i="60"/>
  <c r="AB160" i="60"/>
  <c r="AB19" i="56"/>
  <c r="AT19" i="56" s="1"/>
  <c r="AS25" i="364"/>
  <c r="AJ24" i="364"/>
  <c r="AF24" i="364"/>
  <c r="AB24" i="364"/>
  <c r="AA24" i="364"/>
  <c r="P24" i="364"/>
  <c r="AQ24" i="364" s="1"/>
  <c r="R24" i="364"/>
  <c r="U24" i="364"/>
  <c r="Y24" i="364"/>
  <c r="AK24" i="364"/>
  <c r="AI24" i="364"/>
  <c r="Z24" i="364"/>
  <c r="N24" i="364"/>
  <c r="W24" i="364"/>
  <c r="AE24" i="364"/>
  <c r="AH24" i="364"/>
  <c r="AC24" i="364"/>
  <c r="L24" i="364"/>
  <c r="K24" i="364" s="1"/>
  <c r="AD24" i="364"/>
  <c r="AG24" i="364"/>
  <c r="AK26" i="354"/>
  <c r="AE26" i="354"/>
  <c r="AS27" i="354"/>
  <c r="AD26" i="354"/>
  <c r="AC26" i="354"/>
  <c r="P26" i="354"/>
  <c r="AQ26" i="354" s="1"/>
  <c r="U26" i="354"/>
  <c r="R26" i="354"/>
  <c r="AG26" i="354"/>
  <c r="AJ26" i="354"/>
  <c r="Z26" i="354"/>
  <c r="AH26" i="354"/>
  <c r="L26" i="354"/>
  <c r="K26" i="354" s="1"/>
  <c r="W26" i="354"/>
  <c r="AA26" i="354"/>
  <c r="N26" i="354"/>
  <c r="Y26" i="354"/>
  <c r="AF26" i="354"/>
  <c r="AI26" i="354"/>
  <c r="AB26" i="354"/>
  <c r="AS26" i="357"/>
  <c r="Y25" i="357"/>
  <c r="W25" i="357"/>
  <c r="AI25" i="357"/>
  <c r="AE25" i="357"/>
  <c r="AJ25" i="357"/>
  <c r="L25" i="357"/>
  <c r="K25" i="357" s="1"/>
  <c r="AG25" i="357"/>
  <c r="P25" i="357"/>
  <c r="AQ25" i="357" s="1"/>
  <c r="AC25" i="357"/>
  <c r="AA25" i="357"/>
  <c r="N25" i="357"/>
  <c r="AF25" i="357"/>
  <c r="U25" i="357"/>
  <c r="AB25" i="357"/>
  <c r="AD25" i="357"/>
  <c r="R25" i="357"/>
  <c r="Z25" i="357"/>
  <c r="AK25" i="357"/>
  <c r="AH25" i="357"/>
  <c r="AG28" i="359"/>
  <c r="N28" i="359"/>
  <c r="AE28" i="359"/>
  <c r="AC28" i="359"/>
  <c r="W28" i="359"/>
  <c r="AJ28" i="359"/>
  <c r="AS29" i="359"/>
  <c r="AF28" i="359"/>
  <c r="AA28" i="359"/>
  <c r="U28" i="359"/>
  <c r="R28" i="359"/>
  <c r="P28" i="359"/>
  <c r="AQ28" i="359" s="1"/>
  <c r="L28" i="359"/>
  <c r="K28" i="359" s="1"/>
  <c r="AH28" i="359"/>
  <c r="Z28" i="359"/>
  <c r="Y28" i="359"/>
  <c r="AD28" i="359"/>
  <c r="AI28" i="359"/>
  <c r="AB28" i="359"/>
  <c r="AK28" i="359"/>
  <c r="AS26" i="363"/>
  <c r="R25" i="363"/>
  <c r="AF25" i="363"/>
  <c r="AA25" i="363"/>
  <c r="Z25" i="363"/>
  <c r="AK25" i="363"/>
  <c r="W25" i="363"/>
  <c r="L25" i="363"/>
  <c r="K25" i="363" s="1"/>
  <c r="AC25" i="363"/>
  <c r="AH25" i="363"/>
  <c r="P25" i="363"/>
  <c r="AQ25" i="363" s="1"/>
  <c r="U25" i="363"/>
  <c r="AG25" i="363"/>
  <c r="AJ25" i="363"/>
  <c r="AD25" i="363"/>
  <c r="AB25" i="363"/>
  <c r="N25" i="363"/>
  <c r="Y25" i="363"/>
  <c r="AE25" i="363"/>
  <c r="AI25" i="363"/>
  <c r="AS26" i="356"/>
  <c r="AC25" i="356"/>
  <c r="AB25" i="356"/>
  <c r="Y25" i="356"/>
  <c r="AK25" i="356"/>
  <c r="AJ25" i="356"/>
  <c r="W25" i="356"/>
  <c r="AF25" i="356"/>
  <c r="R25" i="356"/>
  <c r="AI25" i="356"/>
  <c r="AG25" i="356"/>
  <c r="AE25" i="356"/>
  <c r="AA25" i="356"/>
  <c r="AH25" i="356"/>
  <c r="U25" i="356"/>
  <c r="P25" i="356"/>
  <c r="AQ25" i="356" s="1"/>
  <c r="L25" i="356"/>
  <c r="K25" i="356" s="1"/>
  <c r="Z25" i="356"/>
  <c r="AD25" i="356"/>
  <c r="N25" i="356"/>
  <c r="AS27" i="362"/>
  <c r="AC26" i="362"/>
  <c r="AE26" i="362"/>
  <c r="AB26" i="362"/>
  <c r="W26" i="362"/>
  <c r="AG26" i="362"/>
  <c r="AF26" i="362"/>
  <c r="AK26" i="362"/>
  <c r="Y26" i="362"/>
  <c r="U26" i="362"/>
  <c r="N26" i="362"/>
  <c r="AJ26" i="362"/>
  <c r="AD26" i="362"/>
  <c r="AA26" i="362"/>
  <c r="L26" i="362"/>
  <c r="K26" i="362" s="1"/>
  <c r="AI26" i="362"/>
  <c r="P26" i="362"/>
  <c r="AQ26" i="362" s="1"/>
  <c r="AH26" i="362"/>
  <c r="Z26" i="362"/>
  <c r="R26" i="362"/>
  <c r="R24" i="355"/>
  <c r="AS25" i="355"/>
  <c r="W24" i="355"/>
  <c r="U24" i="355"/>
  <c r="AG24" i="355"/>
  <c r="AF24" i="355"/>
  <c r="AE24" i="355"/>
  <c r="Y24" i="355"/>
  <c r="P24" i="355"/>
  <c r="AQ24" i="355" s="1"/>
  <c r="AC24" i="355"/>
  <c r="Z24" i="355"/>
  <c r="AK24" i="355"/>
  <c r="AD24" i="355"/>
  <c r="AH24" i="355"/>
  <c r="L24" i="355"/>
  <c r="K24" i="355" s="1"/>
  <c r="AA24" i="355"/>
  <c r="N24" i="355"/>
  <c r="AI24" i="355"/>
  <c r="AB24" i="355"/>
  <c r="AJ24" i="355"/>
  <c r="U30" i="358"/>
  <c r="L30" i="358"/>
  <c r="K30" i="358" s="1"/>
  <c r="AG30" i="358"/>
  <c r="AG31" i="358" s="1"/>
  <c r="AI30" i="358"/>
  <c r="AI31" i="358" s="1"/>
  <c r="Y30" i="358"/>
  <c r="Y32" i="358" s="1"/>
  <c r="AH30" i="358"/>
  <c r="AH31" i="358" s="1"/>
  <c r="W30" i="358"/>
  <c r="Z30" i="358"/>
  <c r="Z32" i="358" s="1"/>
  <c r="AD30" i="358"/>
  <c r="AD31" i="358" s="1"/>
  <c r="R30" i="358"/>
  <c r="AC30" i="358"/>
  <c r="AC31" i="358" s="1"/>
  <c r="P30" i="358"/>
  <c r="AQ30" i="358" s="1"/>
  <c r="AJ30" i="358"/>
  <c r="AJ31" i="358" s="1"/>
  <c r="AB30" i="358"/>
  <c r="AB32" i="358" s="1"/>
  <c r="AK30" i="358"/>
  <c r="N30" i="358"/>
  <c r="AE30" i="358"/>
  <c r="AE31" i="358" s="1"/>
  <c r="AA30" i="358"/>
  <c r="AA32" i="358" s="1"/>
  <c r="AF30" i="358"/>
  <c r="AF31" i="358" s="1"/>
  <c r="AS27" i="361"/>
  <c r="P26" i="361"/>
  <c r="AQ26" i="361" s="1"/>
  <c r="AI26" i="361"/>
  <c r="AA26" i="361"/>
  <c r="N26" i="361"/>
  <c r="W26" i="361"/>
  <c r="AC26" i="361"/>
  <c r="AG26" i="361"/>
  <c r="AK26" i="361"/>
  <c r="AJ26" i="361"/>
  <c r="AB26" i="361"/>
  <c r="AE26" i="361"/>
  <c r="Y26" i="361"/>
  <c r="U26" i="361"/>
  <c r="AD26" i="361"/>
  <c r="R26" i="361"/>
  <c r="AF26" i="361"/>
  <c r="AH26" i="361"/>
  <c r="L26" i="361"/>
  <c r="K26" i="361" s="1"/>
  <c r="Z26" i="361"/>
  <c r="AS25" i="353"/>
  <c r="L24" i="353"/>
  <c r="K24" i="353" s="1"/>
  <c r="AI24" i="353"/>
  <c r="AD24" i="353"/>
  <c r="AH24" i="353"/>
  <c r="Z24" i="353"/>
  <c r="AE24" i="353"/>
  <c r="AC24" i="353"/>
  <c r="U24" i="353"/>
  <c r="AA24" i="353"/>
  <c r="AF24" i="353"/>
  <c r="W24" i="353"/>
  <c r="P24" i="353"/>
  <c r="AQ24" i="353" s="1"/>
  <c r="AB24" i="353"/>
  <c r="AG24" i="353"/>
  <c r="AK24" i="353"/>
  <c r="R24" i="353"/>
  <c r="Y24" i="353"/>
  <c r="N24" i="353"/>
  <c r="AJ24" i="353"/>
  <c r="Q20" i="56"/>
  <c r="U20" i="56"/>
  <c r="Z20" i="56" s="1"/>
  <c r="AS27" i="352"/>
  <c r="N26" i="352"/>
  <c r="U26" i="352"/>
  <c r="Y26" i="352"/>
  <c r="AH26" i="352"/>
  <c r="AF26" i="352"/>
  <c r="R26" i="352"/>
  <c r="W26" i="352"/>
  <c r="Z26" i="352"/>
  <c r="AG26" i="352"/>
  <c r="AC26" i="352"/>
  <c r="AE26" i="352"/>
  <c r="AI26" i="352"/>
  <c r="L26" i="352"/>
  <c r="K26" i="352" s="1"/>
  <c r="AD26" i="352"/>
  <c r="P26" i="352"/>
  <c r="AQ26" i="352" s="1"/>
  <c r="AB26" i="352"/>
  <c r="AJ26" i="352"/>
  <c r="AA26" i="352"/>
  <c r="AK26" i="352"/>
  <c r="AS24" i="116"/>
  <c r="W23" i="116"/>
  <c r="AC23" i="116"/>
  <c r="AD23" i="116"/>
  <c r="L23" i="116"/>
  <c r="K23" i="116" s="1"/>
  <c r="AA23" i="116"/>
  <c r="Y23" i="116"/>
  <c r="AI23" i="116"/>
  <c r="N23" i="116"/>
  <c r="U23" i="116"/>
  <c r="R23" i="116"/>
  <c r="AE23" i="116"/>
  <c r="AJ23" i="116"/>
  <c r="Z23" i="116"/>
  <c r="AH23" i="116"/>
  <c r="AK23" i="116"/>
  <c r="AF23" i="116"/>
  <c r="P23" i="116"/>
  <c r="AQ23" i="116" s="1"/>
  <c r="AG23" i="116"/>
  <c r="AB23" i="116"/>
  <c r="X20" i="56"/>
  <c r="AA20" i="56" s="1"/>
  <c r="Y19" i="56"/>
  <c r="R20" i="56"/>
  <c r="E21" i="56"/>
  <c r="F21" i="56"/>
  <c r="D21" i="56"/>
  <c r="P21" i="56" s="1"/>
  <c r="B22" i="56"/>
  <c r="G21" i="56"/>
  <c r="N21" i="56"/>
  <c r="M21" i="56"/>
  <c r="W21" i="56" s="1"/>
  <c r="K21" i="56"/>
  <c r="H21" i="56"/>
  <c r="S21" i="56" s="1"/>
  <c r="L21" i="56"/>
  <c r="V21" i="56" s="1"/>
  <c r="J21" i="56"/>
  <c r="I21" i="56"/>
  <c r="T21" i="56" s="1"/>
  <c r="O21" i="56"/>
  <c r="C21" i="56"/>
  <c r="AB24" i="60"/>
  <c r="AE20" i="56"/>
  <c r="E22" i="58"/>
  <c r="B23" i="58"/>
  <c r="D22" i="58"/>
  <c r="P20" i="56"/>
  <c r="A16" i="86"/>
  <c r="B15" i="86"/>
  <c r="A784" i="66"/>
  <c r="S20" i="61"/>
  <c r="P20" i="61"/>
  <c r="Q20" i="61"/>
  <c r="R20" i="61"/>
  <c r="AA21" i="61"/>
  <c r="X20" i="61"/>
  <c r="J20" i="61"/>
  <c r="G20" i="61"/>
  <c r="E20" i="61"/>
  <c r="F20" i="61"/>
  <c r="H20" i="61"/>
  <c r="N20" i="61"/>
  <c r="C20" i="61"/>
  <c r="I20" i="61"/>
  <c r="AS24" i="112"/>
  <c r="AF23" i="112"/>
  <c r="L23" i="112"/>
  <c r="K23" i="112" s="1"/>
  <c r="N23" i="112"/>
  <c r="AA23" i="112"/>
  <c r="AK23" i="112"/>
  <c r="AE23" i="112"/>
  <c r="AD23" i="112"/>
  <c r="P23" i="112"/>
  <c r="AQ23" i="112" s="1"/>
  <c r="AC23" i="112"/>
  <c r="AI23" i="112"/>
  <c r="R23" i="112"/>
  <c r="W23" i="112"/>
  <c r="AJ23" i="112"/>
  <c r="Z23" i="112"/>
  <c r="Y23" i="112"/>
  <c r="AG23" i="112"/>
  <c r="AB23" i="112"/>
  <c r="AH23" i="112"/>
  <c r="U23" i="112"/>
  <c r="AD20" i="56"/>
  <c r="AF20" i="56"/>
  <c r="A802" i="66"/>
  <c r="X784" i="66"/>
  <c r="E35" i="86" l="1"/>
  <c r="E34" i="86"/>
  <c r="E36" i="86"/>
  <c r="F105" i="82"/>
  <c r="F106" i="82"/>
  <c r="F107" i="82"/>
  <c r="F108" i="82"/>
  <c r="F109" i="82"/>
  <c r="AB241" i="60"/>
  <c r="AB161" i="60"/>
  <c r="Q21" i="56"/>
  <c r="CF5" i="358"/>
  <c r="CH5" i="358"/>
  <c r="CG5" i="358"/>
  <c r="CD5" i="358"/>
  <c r="CA5" i="358"/>
  <c r="CE5" i="358"/>
  <c r="CC5" i="358"/>
  <c r="CB5" i="358"/>
  <c r="AC21" i="56"/>
  <c r="AR35" i="358"/>
  <c r="Z35" i="358"/>
  <c r="BK5" i="358" s="1"/>
  <c r="BX5" i="358"/>
  <c r="AY5" i="358"/>
  <c r="AS28" i="354"/>
  <c r="AG27" i="354"/>
  <c r="AF27" i="354"/>
  <c r="AE27" i="354"/>
  <c r="U27" i="354"/>
  <c r="Y27" i="354"/>
  <c r="W27" i="354"/>
  <c r="Z27" i="354"/>
  <c r="P27" i="354"/>
  <c r="AQ27" i="354" s="1"/>
  <c r="AH27" i="354"/>
  <c r="L27" i="354"/>
  <c r="K27" i="354" s="1"/>
  <c r="AC27" i="354"/>
  <c r="R27" i="354"/>
  <c r="AA27" i="354"/>
  <c r="AK27" i="354"/>
  <c r="AD27" i="354"/>
  <c r="AI27" i="354"/>
  <c r="N27" i="354"/>
  <c r="AB27" i="354"/>
  <c r="AJ27" i="354"/>
  <c r="AB35" i="358"/>
  <c r="BA5" i="358"/>
  <c r="AS26" i="355"/>
  <c r="Y25" i="355"/>
  <c r="L25" i="355"/>
  <c r="K25" i="355" s="1"/>
  <c r="AI25" i="355"/>
  <c r="AH25" i="355"/>
  <c r="AG25" i="355"/>
  <c r="AA25" i="355"/>
  <c r="Z25" i="355"/>
  <c r="AK25" i="355"/>
  <c r="AD25" i="355"/>
  <c r="U25" i="355"/>
  <c r="W25" i="355"/>
  <c r="N25" i="355"/>
  <c r="AE25" i="355"/>
  <c r="AF25" i="355"/>
  <c r="AB25" i="355"/>
  <c r="AJ25" i="355"/>
  <c r="P25" i="355"/>
  <c r="AQ25" i="355" s="1"/>
  <c r="R25" i="355"/>
  <c r="AC25" i="355"/>
  <c r="Y33" i="358"/>
  <c r="BZ5" i="358"/>
  <c r="AX5" i="358"/>
  <c r="BY5" i="358"/>
  <c r="AQ34" i="358"/>
  <c r="BW5" i="358"/>
  <c r="Y35" i="358"/>
  <c r="AQ35" i="358"/>
  <c r="AS27" i="356"/>
  <c r="AA26" i="356"/>
  <c r="AI26" i="356"/>
  <c r="W26" i="356"/>
  <c r="AF26" i="356"/>
  <c r="AK26" i="356"/>
  <c r="R26" i="356"/>
  <c r="AC26" i="356"/>
  <c r="AJ26" i="356"/>
  <c r="AG26" i="356"/>
  <c r="AE26" i="356"/>
  <c r="P26" i="356"/>
  <c r="AQ26" i="356" s="1"/>
  <c r="AB26" i="356"/>
  <c r="U26" i="356"/>
  <c r="L26" i="356"/>
  <c r="K26" i="356" s="1"/>
  <c r="N26" i="356"/>
  <c r="AD26" i="356"/>
  <c r="Y26" i="356"/>
  <c r="AH26" i="356"/>
  <c r="Z26" i="356"/>
  <c r="AS28" i="361"/>
  <c r="U27" i="361"/>
  <c r="R27" i="361"/>
  <c r="AK27" i="361"/>
  <c r="Y27" i="361"/>
  <c r="N27" i="361"/>
  <c r="AA27" i="361"/>
  <c r="Z27" i="361"/>
  <c r="P27" i="361"/>
  <c r="AQ27" i="361" s="1"/>
  <c r="AF27" i="361"/>
  <c r="L27" i="361"/>
  <c r="K27" i="361" s="1"/>
  <c r="AE27" i="361"/>
  <c r="AG27" i="361"/>
  <c r="AJ27" i="361"/>
  <c r="AC27" i="361"/>
  <c r="W27" i="361"/>
  <c r="AI27" i="361"/>
  <c r="AB27" i="361"/>
  <c r="AH27" i="361"/>
  <c r="AD27" i="361"/>
  <c r="AS30" i="359"/>
  <c r="AA29" i="359"/>
  <c r="U29" i="359"/>
  <c r="AK29" i="359"/>
  <c r="P29" i="359"/>
  <c r="AQ29" i="359" s="1"/>
  <c r="AF29" i="359"/>
  <c r="AH29" i="359"/>
  <c r="AD29" i="359"/>
  <c r="AC29" i="359"/>
  <c r="L29" i="359"/>
  <c r="K29" i="359" s="1"/>
  <c r="Y29" i="359"/>
  <c r="AI29" i="359"/>
  <c r="AB29" i="359"/>
  <c r="W29" i="359"/>
  <c r="N29" i="359"/>
  <c r="AG29" i="359"/>
  <c r="R29" i="359"/>
  <c r="Z29" i="359"/>
  <c r="AE29" i="359"/>
  <c r="AJ29" i="359"/>
  <c r="AS34" i="358"/>
  <c r="AS35" i="358" s="1"/>
  <c r="AA35" i="358"/>
  <c r="BL5" i="358" s="1"/>
  <c r="AZ5" i="358"/>
  <c r="AS26" i="353"/>
  <c r="AC25" i="353"/>
  <c r="W25" i="353"/>
  <c r="Y25" i="353"/>
  <c r="R25" i="353"/>
  <c r="AI25" i="353"/>
  <c r="AH25" i="353"/>
  <c r="Z25" i="353"/>
  <c r="U25" i="353"/>
  <c r="AA25" i="353"/>
  <c r="P25" i="353"/>
  <c r="AQ25" i="353" s="1"/>
  <c r="L25" i="353"/>
  <c r="K25" i="353" s="1"/>
  <c r="AD25" i="353"/>
  <c r="AK25" i="353"/>
  <c r="AJ25" i="353"/>
  <c r="AB25" i="353"/>
  <c r="AE25" i="353"/>
  <c r="AF25" i="353"/>
  <c r="N25" i="353"/>
  <c r="AG25" i="353"/>
  <c r="AS28" i="362"/>
  <c r="W27" i="362"/>
  <c r="AK27" i="362"/>
  <c r="AI27" i="362"/>
  <c r="Y27" i="362"/>
  <c r="R27" i="362"/>
  <c r="AA27" i="362"/>
  <c r="Z27" i="362"/>
  <c r="AF27" i="362"/>
  <c r="U27" i="362"/>
  <c r="L27" i="362"/>
  <c r="K27" i="362" s="1"/>
  <c r="AD27" i="362"/>
  <c r="AG27" i="362"/>
  <c r="AB27" i="362"/>
  <c r="AC27" i="362"/>
  <c r="AE27" i="362"/>
  <c r="AJ27" i="362"/>
  <c r="AH27" i="362"/>
  <c r="N27" i="362"/>
  <c r="P27" i="362"/>
  <c r="AQ27" i="362" s="1"/>
  <c r="AS27" i="363"/>
  <c r="AA26" i="363"/>
  <c r="Z26" i="363"/>
  <c r="N26" i="363"/>
  <c r="AK26" i="363"/>
  <c r="AJ26" i="363"/>
  <c r="AF26" i="363"/>
  <c r="Y26" i="363"/>
  <c r="AC26" i="363"/>
  <c r="AB26" i="363"/>
  <c r="AG26" i="363"/>
  <c r="AI26" i="363"/>
  <c r="AD26" i="363"/>
  <c r="W26" i="363"/>
  <c r="R26" i="363"/>
  <c r="AH26" i="363"/>
  <c r="P26" i="363"/>
  <c r="AQ26" i="363" s="1"/>
  <c r="AE26" i="363"/>
  <c r="U26" i="363"/>
  <c r="L26" i="363"/>
  <c r="K26" i="363" s="1"/>
  <c r="AS27" i="357"/>
  <c r="AC26" i="357"/>
  <c r="AB26" i="357"/>
  <c r="Y26" i="357"/>
  <c r="AA26" i="357"/>
  <c r="AI26" i="357"/>
  <c r="AH26" i="357"/>
  <c r="Z26" i="357"/>
  <c r="N26" i="357"/>
  <c r="U26" i="357"/>
  <c r="AK26" i="357"/>
  <c r="AF26" i="357"/>
  <c r="R26" i="357"/>
  <c r="W26" i="357"/>
  <c r="AD26" i="357"/>
  <c r="AG26" i="357"/>
  <c r="P26" i="357"/>
  <c r="AQ26" i="357" s="1"/>
  <c r="L26" i="357"/>
  <c r="K26" i="357" s="1"/>
  <c r="AE26" i="357"/>
  <c r="AJ26" i="357"/>
  <c r="AS26" i="364"/>
  <c r="AF25" i="364"/>
  <c r="AE25" i="364"/>
  <c r="AB25" i="364"/>
  <c r="AC25" i="364"/>
  <c r="P25" i="364"/>
  <c r="AQ25" i="364" s="1"/>
  <c r="U25" i="364"/>
  <c r="AD25" i="364"/>
  <c r="AJ25" i="364"/>
  <c r="R25" i="364"/>
  <c r="AI25" i="364"/>
  <c r="W25" i="364"/>
  <c r="AG25" i="364"/>
  <c r="AA25" i="364"/>
  <c r="AH25" i="364"/>
  <c r="Y25" i="364"/>
  <c r="L25" i="364"/>
  <c r="K25" i="364" s="1"/>
  <c r="N25" i="364"/>
  <c r="Z25" i="364"/>
  <c r="AK25" i="364"/>
  <c r="AS25" i="116"/>
  <c r="W24" i="116"/>
  <c r="R24" i="116"/>
  <c r="AG24" i="116"/>
  <c r="AA24" i="116"/>
  <c r="Y24" i="116"/>
  <c r="AD24" i="116"/>
  <c r="AC24" i="116"/>
  <c r="AK24" i="116"/>
  <c r="U24" i="116"/>
  <c r="P24" i="116"/>
  <c r="AQ24" i="116" s="1"/>
  <c r="AB24" i="116"/>
  <c r="AJ24" i="116"/>
  <c r="AH24" i="116"/>
  <c r="N24" i="116"/>
  <c r="AI24" i="116"/>
  <c r="L24" i="116"/>
  <c r="K24" i="116" s="1"/>
  <c r="Z24" i="116"/>
  <c r="AE24" i="116"/>
  <c r="AF24" i="116"/>
  <c r="R21" i="56"/>
  <c r="AS28" i="352"/>
  <c r="R27" i="352"/>
  <c r="AA27" i="352"/>
  <c r="AJ27" i="352"/>
  <c r="AC27" i="352"/>
  <c r="N27" i="352"/>
  <c r="Y27" i="352"/>
  <c r="AK27" i="352"/>
  <c r="AI27" i="352"/>
  <c r="P27" i="352"/>
  <c r="AQ27" i="352" s="1"/>
  <c r="AF27" i="352"/>
  <c r="AG27" i="352"/>
  <c r="L27" i="352"/>
  <c r="K27" i="352" s="1"/>
  <c r="AE27" i="352"/>
  <c r="Z27" i="352"/>
  <c r="AD27" i="352"/>
  <c r="AB27" i="352"/>
  <c r="AH27" i="352"/>
  <c r="W27" i="352"/>
  <c r="U27" i="352"/>
  <c r="U21" i="56"/>
  <c r="Z21" i="56" s="1"/>
  <c r="X21" i="56"/>
  <c r="AA21" i="56" s="1"/>
  <c r="AF21" i="56"/>
  <c r="AD21" i="56"/>
  <c r="A825" i="66"/>
  <c r="AB25" i="60"/>
  <c r="B16" i="86"/>
  <c r="A17" i="86"/>
  <c r="X825" i="66"/>
  <c r="AS25" i="112"/>
  <c r="AA24" i="112"/>
  <c r="Y24" i="112"/>
  <c r="L24" i="112"/>
  <c r="K24" i="112" s="1"/>
  <c r="U24" i="112"/>
  <c r="AJ24" i="112"/>
  <c r="W24" i="112"/>
  <c r="AG24" i="112"/>
  <c r="AC24" i="112"/>
  <c r="AB24" i="112"/>
  <c r="AI24" i="112"/>
  <c r="Z24" i="112"/>
  <c r="P24" i="112"/>
  <c r="AQ24" i="112" s="1"/>
  <c r="AE24" i="112"/>
  <c r="AK24" i="112"/>
  <c r="AF24" i="112"/>
  <c r="N24" i="112"/>
  <c r="AH24" i="112"/>
  <c r="AD24" i="112"/>
  <c r="R24" i="112"/>
  <c r="AE21" i="56"/>
  <c r="AB20" i="56"/>
  <c r="AT20" i="56" s="1"/>
  <c r="Y20" i="56"/>
  <c r="A843" i="66"/>
  <c r="S21" i="61"/>
  <c r="R21" i="61"/>
  <c r="I21" i="61"/>
  <c r="AA22" i="61"/>
  <c r="X21" i="61"/>
  <c r="G21" i="61"/>
  <c r="Q21" i="61"/>
  <c r="N21" i="61"/>
  <c r="P21" i="61"/>
  <c r="J21" i="61"/>
  <c r="C21" i="61"/>
  <c r="F21" i="61"/>
  <c r="H21" i="61"/>
  <c r="E21" i="61"/>
  <c r="B24" i="58"/>
  <c r="D23" i="58"/>
  <c r="E23" i="58"/>
  <c r="B23" i="56"/>
  <c r="N22" i="56"/>
  <c r="K22" i="56"/>
  <c r="F22" i="56"/>
  <c r="M22" i="56"/>
  <c r="W22" i="56" s="1"/>
  <c r="I22" i="56"/>
  <c r="T22" i="56" s="1"/>
  <c r="H22" i="56"/>
  <c r="S22" i="56" s="1"/>
  <c r="L22" i="56"/>
  <c r="V22" i="56" s="1"/>
  <c r="J22" i="56"/>
  <c r="G22" i="56"/>
  <c r="E22" i="56"/>
  <c r="O22" i="56"/>
  <c r="C22" i="56"/>
  <c r="D22" i="56"/>
  <c r="F114" i="82" l="1"/>
  <c r="F115" i="82"/>
  <c r="F111" i="82"/>
  <c r="F116" i="82"/>
  <c r="E38" i="86"/>
  <c r="F112" i="82"/>
  <c r="F113" i="82"/>
  <c r="F110" i="82"/>
  <c r="E37" i="86"/>
  <c r="Y21" i="56"/>
  <c r="AB242" i="60"/>
  <c r="AB162" i="60"/>
  <c r="X22" i="56"/>
  <c r="AH30" i="359"/>
  <c r="AH31" i="359" s="1"/>
  <c r="L30" i="359"/>
  <c r="K30" i="359" s="1"/>
  <c r="AE30" i="359"/>
  <c r="AE31" i="359" s="1"/>
  <c r="AB30" i="359"/>
  <c r="AB32" i="359" s="1"/>
  <c r="Y30" i="359"/>
  <c r="Y32" i="359" s="1"/>
  <c r="P30" i="359"/>
  <c r="AQ30" i="359" s="1"/>
  <c r="AK30" i="359"/>
  <c r="AI30" i="359"/>
  <c r="AI31" i="359" s="1"/>
  <c r="Z30" i="359"/>
  <c r="Z32" i="359" s="1"/>
  <c r="W30" i="359"/>
  <c r="AG30" i="359"/>
  <c r="AG31" i="359" s="1"/>
  <c r="AF30" i="359"/>
  <c r="AF31" i="359" s="1"/>
  <c r="AJ30" i="359"/>
  <c r="AJ31" i="359" s="1"/>
  <c r="N30" i="359"/>
  <c r="AD30" i="359"/>
  <c r="AD31" i="359" s="1"/>
  <c r="AC30" i="359"/>
  <c r="AC31" i="359" s="1"/>
  <c r="U30" i="359"/>
  <c r="R30" i="359"/>
  <c r="AA30" i="359"/>
  <c r="AA32" i="359" s="1"/>
  <c r="AS28" i="356"/>
  <c r="AK27" i="356"/>
  <c r="AJ27" i="356"/>
  <c r="U27" i="356"/>
  <c r="AD27" i="356"/>
  <c r="AG27" i="356"/>
  <c r="AC27" i="356"/>
  <c r="AI27" i="356"/>
  <c r="R27" i="356"/>
  <c r="P27" i="356"/>
  <c r="AQ27" i="356" s="1"/>
  <c r="L27" i="356"/>
  <c r="K27" i="356" s="1"/>
  <c r="Y27" i="356"/>
  <c r="AB27" i="356"/>
  <c r="AH27" i="356"/>
  <c r="Z27" i="356"/>
  <c r="W27" i="356"/>
  <c r="AF27" i="356"/>
  <c r="AA27" i="356"/>
  <c r="AE27" i="356"/>
  <c r="N27" i="356"/>
  <c r="AS28" i="363"/>
  <c r="AJ27" i="363"/>
  <c r="AD27" i="363"/>
  <c r="AA27" i="363"/>
  <c r="Z27" i="363"/>
  <c r="N27" i="363"/>
  <c r="AK27" i="363"/>
  <c r="AF27" i="363"/>
  <c r="W27" i="363"/>
  <c r="L27" i="363"/>
  <c r="K27" i="363" s="1"/>
  <c r="AH27" i="363"/>
  <c r="U27" i="363"/>
  <c r="AC27" i="363"/>
  <c r="AI27" i="363"/>
  <c r="AG27" i="363"/>
  <c r="R27" i="363"/>
  <c r="Y27" i="363"/>
  <c r="AB27" i="363"/>
  <c r="P27" i="363"/>
  <c r="AQ27" i="363" s="1"/>
  <c r="AE27" i="363"/>
  <c r="AS27" i="353"/>
  <c r="U26" i="353"/>
  <c r="AH26" i="353"/>
  <c r="AC26" i="353"/>
  <c r="AJ26" i="353"/>
  <c r="P26" i="353"/>
  <c r="AQ26" i="353" s="1"/>
  <c r="AB26" i="353"/>
  <c r="N26" i="353"/>
  <c r="W26" i="353"/>
  <c r="AF26" i="353"/>
  <c r="AD26" i="353"/>
  <c r="AG26" i="353"/>
  <c r="R26" i="353"/>
  <c r="AI26" i="353"/>
  <c r="AA26" i="353"/>
  <c r="AE26" i="353"/>
  <c r="L26" i="353"/>
  <c r="K26" i="353" s="1"/>
  <c r="Z26" i="353"/>
  <c r="AK26" i="353"/>
  <c r="Y26" i="353"/>
  <c r="AQ36" i="358"/>
  <c r="Y36" i="358"/>
  <c r="BJ5" i="358"/>
  <c r="AS29" i="354"/>
  <c r="AH28" i="354"/>
  <c r="AG28" i="354"/>
  <c r="AA28" i="354"/>
  <c r="Z28" i="354"/>
  <c r="AI28" i="354"/>
  <c r="Y28" i="354"/>
  <c r="L28" i="354"/>
  <c r="K28" i="354" s="1"/>
  <c r="R28" i="354"/>
  <c r="AD28" i="354"/>
  <c r="N28" i="354"/>
  <c r="AB28" i="354"/>
  <c r="U28" i="354"/>
  <c r="W28" i="354"/>
  <c r="AJ28" i="354"/>
  <c r="P28" i="354"/>
  <c r="AQ28" i="354" s="1"/>
  <c r="AE28" i="354"/>
  <c r="AF28" i="354"/>
  <c r="AC28" i="354"/>
  <c r="AK28" i="354"/>
  <c r="AS27" i="364"/>
  <c r="AD26" i="364"/>
  <c r="U26" i="364"/>
  <c r="R26" i="364"/>
  <c r="AE26" i="364"/>
  <c r="AF26" i="364"/>
  <c r="AG26" i="364"/>
  <c r="AK26" i="364"/>
  <c r="Y26" i="364"/>
  <c r="AI26" i="364"/>
  <c r="AC26" i="364"/>
  <c r="W26" i="364"/>
  <c r="AJ26" i="364"/>
  <c r="AA26" i="364"/>
  <c r="P26" i="364"/>
  <c r="AQ26" i="364" s="1"/>
  <c r="N26" i="364"/>
  <c r="AH26" i="364"/>
  <c r="AB26" i="364"/>
  <c r="L26" i="364"/>
  <c r="K26" i="364" s="1"/>
  <c r="Z26" i="364"/>
  <c r="AS29" i="361"/>
  <c r="Y28" i="361"/>
  <c r="N28" i="361"/>
  <c r="P28" i="361"/>
  <c r="AQ28" i="361" s="1"/>
  <c r="Z28" i="361"/>
  <c r="AH28" i="361"/>
  <c r="R28" i="361"/>
  <c r="W28" i="361"/>
  <c r="AE28" i="361"/>
  <c r="L28" i="361"/>
  <c r="K28" i="361" s="1"/>
  <c r="AA28" i="361"/>
  <c r="AK28" i="361"/>
  <c r="U28" i="361"/>
  <c r="AG28" i="361"/>
  <c r="AJ28" i="361"/>
  <c r="AF28" i="361"/>
  <c r="AD28" i="361"/>
  <c r="AI28" i="361"/>
  <c r="AC28" i="361"/>
  <c r="AB28" i="361"/>
  <c r="P26" i="355"/>
  <c r="AQ26" i="355" s="1"/>
  <c r="AS27" i="355"/>
  <c r="N26" i="355"/>
  <c r="AK26" i="355"/>
  <c r="L26" i="355"/>
  <c r="K26" i="355" s="1"/>
  <c r="AJ26" i="355"/>
  <c r="AI26" i="355"/>
  <c r="AA26" i="355"/>
  <c r="AC26" i="355"/>
  <c r="AB26" i="355"/>
  <c r="AD26" i="355"/>
  <c r="U26" i="355"/>
  <c r="W26" i="355"/>
  <c r="AE26" i="355"/>
  <c r="AF26" i="355"/>
  <c r="Y26" i="355"/>
  <c r="Z26" i="355"/>
  <c r="AG26" i="355"/>
  <c r="AH26" i="355"/>
  <c r="R26" i="355"/>
  <c r="AS28" i="357"/>
  <c r="AK27" i="357"/>
  <c r="R27" i="357"/>
  <c r="AB27" i="357"/>
  <c r="AG27" i="357"/>
  <c r="AH27" i="357"/>
  <c r="AD27" i="357"/>
  <c r="AC27" i="357"/>
  <c r="AI27" i="357"/>
  <c r="L27" i="357"/>
  <c r="K27" i="357" s="1"/>
  <c r="P27" i="357"/>
  <c r="AQ27" i="357" s="1"/>
  <c r="Z27" i="357"/>
  <c r="AJ27" i="357"/>
  <c r="AA27" i="357"/>
  <c r="Y27" i="357"/>
  <c r="AF27" i="357"/>
  <c r="W27" i="357"/>
  <c r="N27" i="357"/>
  <c r="U27" i="357"/>
  <c r="AE27" i="357"/>
  <c r="AK28" i="362"/>
  <c r="AS29" i="362"/>
  <c r="AH28" i="362"/>
  <c r="AC28" i="362"/>
  <c r="P28" i="362"/>
  <c r="AQ28" i="362" s="1"/>
  <c r="AB28" i="362"/>
  <c r="U28" i="362"/>
  <c r="W28" i="362"/>
  <c r="AF28" i="362"/>
  <c r="Z28" i="362"/>
  <c r="R28" i="362"/>
  <c r="AA28" i="362"/>
  <c r="Y28" i="362"/>
  <c r="L28" i="362"/>
  <c r="K28" i="362" s="1"/>
  <c r="AJ28" i="362"/>
  <c r="AI28" i="362"/>
  <c r="AD28" i="362"/>
  <c r="N28" i="362"/>
  <c r="AG28" i="362"/>
  <c r="AE28" i="362"/>
  <c r="AF22" i="56"/>
  <c r="AS29" i="352"/>
  <c r="AE28" i="352"/>
  <c r="AJ28" i="352"/>
  <c r="R28" i="352"/>
  <c r="AH28" i="352"/>
  <c r="AC28" i="352"/>
  <c r="AI28" i="352"/>
  <c r="AF28" i="352"/>
  <c r="P28" i="352"/>
  <c r="AQ28" i="352" s="1"/>
  <c r="U28" i="352"/>
  <c r="AK28" i="352"/>
  <c r="AB28" i="352"/>
  <c r="Z28" i="352"/>
  <c r="L28" i="352"/>
  <c r="K28" i="352" s="1"/>
  <c r="AD28" i="352"/>
  <c r="Y28" i="352"/>
  <c r="AA28" i="352"/>
  <c r="N28" i="352"/>
  <c r="AG28" i="352"/>
  <c r="W28" i="352"/>
  <c r="AE22" i="56"/>
  <c r="U22" i="56"/>
  <c r="Z22" i="56" s="1"/>
  <c r="AS26" i="116"/>
  <c r="W25" i="116"/>
  <c r="AJ25" i="116"/>
  <c r="AI25" i="116"/>
  <c r="Y25" i="116"/>
  <c r="AH25" i="116"/>
  <c r="AC25" i="116"/>
  <c r="L25" i="116"/>
  <c r="K25" i="116" s="1"/>
  <c r="AG25" i="116"/>
  <c r="Z25" i="116"/>
  <c r="AF25" i="116"/>
  <c r="AD25" i="116"/>
  <c r="R25" i="116"/>
  <c r="AB25" i="116"/>
  <c r="AA25" i="116"/>
  <c r="N25" i="116"/>
  <c r="AK25" i="116"/>
  <c r="AE25" i="116"/>
  <c r="U25" i="116"/>
  <c r="P25" i="116"/>
  <c r="AQ25" i="116" s="1"/>
  <c r="AB21" i="56"/>
  <c r="AT21" i="56" s="1"/>
  <c r="AD22" i="56"/>
  <c r="AA22" i="56"/>
  <c r="Q22" i="56"/>
  <c r="AC22" i="56"/>
  <c r="P22" i="56"/>
  <c r="D24" i="58"/>
  <c r="B25" i="58"/>
  <c r="E24" i="58"/>
  <c r="B17" i="86"/>
  <c r="A18" i="86"/>
  <c r="AB26" i="60"/>
  <c r="H23" i="56"/>
  <c r="S23" i="56" s="1"/>
  <c r="B24" i="56"/>
  <c r="G23" i="56"/>
  <c r="J23" i="56"/>
  <c r="C23" i="56"/>
  <c r="O23" i="56"/>
  <c r="N23" i="56"/>
  <c r="F23" i="56"/>
  <c r="M23" i="56"/>
  <c r="W23" i="56" s="1"/>
  <c r="I23" i="56"/>
  <c r="T23" i="56" s="1"/>
  <c r="E23" i="56"/>
  <c r="D23" i="56"/>
  <c r="P23" i="56" s="1"/>
  <c r="L23" i="56"/>
  <c r="V23" i="56" s="1"/>
  <c r="K23" i="56"/>
  <c r="AA23" i="61"/>
  <c r="J22" i="61"/>
  <c r="E22" i="61"/>
  <c r="F22" i="61"/>
  <c r="Q22" i="61"/>
  <c r="I22" i="61"/>
  <c r="R22" i="61"/>
  <c r="H22" i="61"/>
  <c r="G22" i="61"/>
  <c r="X22" i="61"/>
  <c r="N22" i="61"/>
  <c r="C22" i="61"/>
  <c r="P22" i="61"/>
  <c r="S22" i="61"/>
  <c r="A884" i="66"/>
  <c r="X866" i="66"/>
  <c r="A866" i="66"/>
  <c r="R22" i="56"/>
  <c r="AS26" i="112"/>
  <c r="AJ25" i="112"/>
  <c r="Y25" i="112"/>
  <c r="AH25" i="112"/>
  <c r="U25" i="112"/>
  <c r="AE25" i="112"/>
  <c r="AA25" i="112"/>
  <c r="AD25" i="112"/>
  <c r="Z25" i="112"/>
  <c r="W25" i="112"/>
  <c r="AI25" i="112"/>
  <c r="L25" i="112"/>
  <c r="K25" i="112" s="1"/>
  <c r="P25" i="112"/>
  <c r="AQ25" i="112" s="1"/>
  <c r="AG25" i="112"/>
  <c r="N25" i="112"/>
  <c r="AC25" i="112"/>
  <c r="AK25" i="112"/>
  <c r="R25" i="112"/>
  <c r="AF25" i="112"/>
  <c r="AB25" i="112"/>
  <c r="F117" i="82" l="1"/>
  <c r="F118" i="82"/>
  <c r="F119" i="82"/>
  <c r="E40" i="86"/>
  <c r="F120" i="82"/>
  <c r="E39" i="86"/>
  <c r="AB255" i="60"/>
  <c r="AB175" i="60"/>
  <c r="CA5" i="359"/>
  <c r="CG5" i="359"/>
  <c r="CB5" i="359"/>
  <c r="CH5" i="359"/>
  <c r="CD5" i="359"/>
  <c r="CE5" i="359"/>
  <c r="CC5" i="359"/>
  <c r="CF5" i="359"/>
  <c r="X23" i="56"/>
  <c r="AA23" i="56" s="1"/>
  <c r="AS28" i="364"/>
  <c r="AI27" i="364"/>
  <c r="AH27" i="364"/>
  <c r="Y27" i="364"/>
  <c r="W27" i="364"/>
  <c r="L27" i="364"/>
  <c r="K27" i="364" s="1"/>
  <c r="AC27" i="364"/>
  <c r="U27" i="364"/>
  <c r="AB27" i="364"/>
  <c r="Z27" i="364"/>
  <c r="AD27" i="364"/>
  <c r="P27" i="364"/>
  <c r="AQ27" i="364" s="1"/>
  <c r="AA27" i="364"/>
  <c r="R27" i="364"/>
  <c r="N27" i="364"/>
  <c r="AJ27" i="364"/>
  <c r="AF27" i="364"/>
  <c r="AG27" i="364"/>
  <c r="AK27" i="364"/>
  <c r="AE27" i="364"/>
  <c r="AG29" i="362"/>
  <c r="AS30" i="362"/>
  <c r="AK29" i="362"/>
  <c r="AE29" i="362"/>
  <c r="Z29" i="362"/>
  <c r="P29" i="362"/>
  <c r="AQ29" i="362" s="1"/>
  <c r="AJ29" i="362"/>
  <c r="AB29" i="362"/>
  <c r="U29" i="362"/>
  <c r="AD29" i="362"/>
  <c r="AH29" i="362"/>
  <c r="AF29" i="362"/>
  <c r="AC29" i="362"/>
  <c r="R29" i="362"/>
  <c r="W29" i="362"/>
  <c r="N29" i="362"/>
  <c r="Y29" i="362"/>
  <c r="AA29" i="362"/>
  <c r="AI29" i="362"/>
  <c r="L29" i="362"/>
  <c r="K29" i="362" s="1"/>
  <c r="Y35" i="359"/>
  <c r="AX5" i="359"/>
  <c r="AQ34" i="359"/>
  <c r="BY5" i="359"/>
  <c r="AQ35" i="359"/>
  <c r="BZ5" i="359"/>
  <c r="Y33" i="359"/>
  <c r="BW5" i="359"/>
  <c r="R27" i="355"/>
  <c r="P27" i="355"/>
  <c r="AQ27" i="355" s="1"/>
  <c r="AS28" i="355"/>
  <c r="AK27" i="355"/>
  <c r="AE27" i="355"/>
  <c r="U27" i="355"/>
  <c r="AD27" i="355"/>
  <c r="AC27" i="355"/>
  <c r="AA27" i="355"/>
  <c r="AB27" i="355"/>
  <c r="W27" i="355"/>
  <c r="AI27" i="355"/>
  <c r="AJ27" i="355"/>
  <c r="AF27" i="355"/>
  <c r="Y27" i="355"/>
  <c r="Z27" i="355"/>
  <c r="AG27" i="355"/>
  <c r="AH27" i="355"/>
  <c r="L27" i="355"/>
  <c r="K27" i="355" s="1"/>
  <c r="N27" i="355"/>
  <c r="AS28" i="353"/>
  <c r="AB27" i="353"/>
  <c r="AG27" i="353"/>
  <c r="R27" i="353"/>
  <c r="AH27" i="353"/>
  <c r="L27" i="353"/>
  <c r="K27" i="353" s="1"/>
  <c r="N27" i="353"/>
  <c r="AF27" i="353"/>
  <c r="AK27" i="353"/>
  <c r="AI27" i="353"/>
  <c r="AJ27" i="353"/>
  <c r="W27" i="353"/>
  <c r="AC27" i="353"/>
  <c r="P27" i="353"/>
  <c r="AQ27" i="353" s="1"/>
  <c r="AA27" i="353"/>
  <c r="AE27" i="353"/>
  <c r="Z27" i="353"/>
  <c r="U27" i="353"/>
  <c r="Y27" i="353"/>
  <c r="AD27" i="353"/>
  <c r="AS29" i="356"/>
  <c r="U28" i="356"/>
  <c r="AK28" i="356"/>
  <c r="Z28" i="356"/>
  <c r="AH28" i="356"/>
  <c r="AB28" i="356"/>
  <c r="AA28" i="356"/>
  <c r="R28" i="356"/>
  <c r="AD28" i="356"/>
  <c r="AG28" i="356"/>
  <c r="N28" i="356"/>
  <c r="Y28" i="356"/>
  <c r="AF28" i="356"/>
  <c r="AE28" i="356"/>
  <c r="AC28" i="356"/>
  <c r="AI28" i="356"/>
  <c r="P28" i="356"/>
  <c r="AQ28" i="356" s="1"/>
  <c r="L28" i="356"/>
  <c r="K28" i="356" s="1"/>
  <c r="AJ28" i="356"/>
  <c r="W28" i="356"/>
  <c r="AB35" i="359"/>
  <c r="BA5" i="359"/>
  <c r="AS29" i="357"/>
  <c r="Z28" i="357"/>
  <c r="Y28" i="357"/>
  <c r="AB28" i="357"/>
  <c r="AI28" i="357"/>
  <c r="N28" i="357"/>
  <c r="AF28" i="357"/>
  <c r="W28" i="357"/>
  <c r="R28" i="357"/>
  <c r="U28" i="357"/>
  <c r="AC28" i="357"/>
  <c r="AG28" i="357"/>
  <c r="AD28" i="357"/>
  <c r="L28" i="357"/>
  <c r="K28" i="357" s="1"/>
  <c r="AE28" i="357"/>
  <c r="AK28" i="357"/>
  <c r="AA28" i="357"/>
  <c r="AH28" i="357"/>
  <c r="P28" i="357"/>
  <c r="AQ28" i="357" s="1"/>
  <c r="AJ28" i="357"/>
  <c r="AS30" i="361"/>
  <c r="AB29" i="361"/>
  <c r="U29" i="361"/>
  <c r="AG29" i="361"/>
  <c r="R29" i="361"/>
  <c r="Y29" i="361"/>
  <c r="Z29" i="361"/>
  <c r="AH29" i="361"/>
  <c r="AD29" i="361"/>
  <c r="P29" i="361"/>
  <c r="AQ29" i="361" s="1"/>
  <c r="AA29" i="361"/>
  <c r="AJ29" i="361"/>
  <c r="AE29" i="361"/>
  <c r="AI29" i="361"/>
  <c r="AF29" i="361"/>
  <c r="AK29" i="361"/>
  <c r="N29" i="361"/>
  <c r="L29" i="361"/>
  <c r="K29" i="361" s="1"/>
  <c r="AC29" i="361"/>
  <c r="W29" i="361"/>
  <c r="AI29" i="354"/>
  <c r="AC29" i="354"/>
  <c r="AK29" i="354"/>
  <c r="AB29" i="354"/>
  <c r="AJ29" i="354"/>
  <c r="AA29" i="354"/>
  <c r="L29" i="354"/>
  <c r="K29" i="354" s="1"/>
  <c r="P29" i="354"/>
  <c r="AQ29" i="354" s="1"/>
  <c r="AS30" i="354"/>
  <c r="N29" i="354"/>
  <c r="AE29" i="354"/>
  <c r="W29" i="354"/>
  <c r="AF29" i="354"/>
  <c r="R29" i="354"/>
  <c r="Y29" i="354"/>
  <c r="Z29" i="354"/>
  <c r="AD29" i="354"/>
  <c r="AG29" i="354"/>
  <c r="AH29" i="354"/>
  <c r="U29" i="354"/>
  <c r="AA35" i="359"/>
  <c r="BL5" i="359" s="1"/>
  <c r="AZ5" i="359"/>
  <c r="AS34" i="359"/>
  <c r="AS35" i="359" s="1"/>
  <c r="AS29" i="363"/>
  <c r="AK28" i="363"/>
  <c r="AJ28" i="363"/>
  <c r="AD28" i="363"/>
  <c r="Y28" i="363"/>
  <c r="W28" i="363"/>
  <c r="N28" i="363"/>
  <c r="P28" i="363"/>
  <c r="AQ28" i="363" s="1"/>
  <c r="AI28" i="363"/>
  <c r="AE28" i="363"/>
  <c r="AA28" i="363"/>
  <c r="L28" i="363"/>
  <c r="K28" i="363" s="1"/>
  <c r="AC28" i="363"/>
  <c r="AG28" i="363"/>
  <c r="U28" i="363"/>
  <c r="AH28" i="363"/>
  <c r="R28" i="363"/>
  <c r="Z28" i="363"/>
  <c r="AB28" i="363"/>
  <c r="AF28" i="363"/>
  <c r="Y37" i="358"/>
  <c r="BV5" i="358" s="1"/>
  <c r="BS5" i="358"/>
  <c r="AR35" i="359"/>
  <c r="BX5" i="359"/>
  <c r="Z35" i="359"/>
  <c r="BK5" i="359" s="1"/>
  <c r="AY5" i="359"/>
  <c r="AS27" i="116"/>
  <c r="W26" i="116"/>
  <c r="AB26" i="116"/>
  <c r="AI26" i="116"/>
  <c r="Z26" i="116"/>
  <c r="AG26" i="116"/>
  <c r="R26" i="116"/>
  <c r="AE26" i="116"/>
  <c r="AH26" i="116"/>
  <c r="AD26" i="116"/>
  <c r="U26" i="116"/>
  <c r="AC26" i="116"/>
  <c r="L26" i="116"/>
  <c r="K26" i="116" s="1"/>
  <c r="AF26" i="116"/>
  <c r="P26" i="116"/>
  <c r="AQ26" i="116" s="1"/>
  <c r="AK26" i="116"/>
  <c r="AA26" i="116"/>
  <c r="AJ26" i="116"/>
  <c r="N26" i="116"/>
  <c r="Y26" i="116"/>
  <c r="AS30" i="352"/>
  <c r="AH29" i="352"/>
  <c r="Z29" i="352"/>
  <c r="L29" i="352"/>
  <c r="K29" i="352" s="1"/>
  <c r="AD29" i="352"/>
  <c r="AA29" i="352"/>
  <c r="AG29" i="352"/>
  <c r="AJ29" i="352"/>
  <c r="Y29" i="352"/>
  <c r="AI29" i="352"/>
  <c r="AK29" i="352"/>
  <c r="R29" i="352"/>
  <c r="W29" i="352"/>
  <c r="AC29" i="352"/>
  <c r="AB29" i="352"/>
  <c r="AE29" i="352"/>
  <c r="AF29" i="352"/>
  <c r="P29" i="352"/>
  <c r="AQ29" i="352" s="1"/>
  <c r="U29" i="352"/>
  <c r="N29" i="352"/>
  <c r="AF23" i="56"/>
  <c r="Q23" i="56"/>
  <c r="AC23" i="56"/>
  <c r="U23" i="56"/>
  <c r="Z23" i="56" s="1"/>
  <c r="A907" i="66"/>
  <c r="R23" i="56"/>
  <c r="X907" i="66"/>
  <c r="AD23" i="56"/>
  <c r="AE23" i="56"/>
  <c r="C24" i="56"/>
  <c r="O24" i="56"/>
  <c r="B25" i="56"/>
  <c r="M24" i="56"/>
  <c r="W24" i="56" s="1"/>
  <c r="E24" i="56"/>
  <c r="L24" i="56"/>
  <c r="V24" i="56" s="1"/>
  <c r="I24" i="56"/>
  <c r="T24" i="56" s="1"/>
  <c r="D24" i="56"/>
  <c r="AC24" i="56" s="1"/>
  <c r="G24" i="56"/>
  <c r="H24" i="56"/>
  <c r="S24" i="56" s="1"/>
  <c r="F24" i="56"/>
  <c r="K24" i="56"/>
  <c r="N24" i="56"/>
  <c r="J24" i="56"/>
  <c r="Y22" i="56"/>
  <c r="AB22" i="56"/>
  <c r="AT22" i="56" s="1"/>
  <c r="AS27" i="112"/>
  <c r="AB26" i="112"/>
  <c r="AH26" i="112"/>
  <c r="Y26" i="112"/>
  <c r="AE26" i="112"/>
  <c r="AA26" i="112"/>
  <c r="AI26" i="112"/>
  <c r="P26" i="112"/>
  <c r="AQ26" i="112" s="1"/>
  <c r="AD26" i="112"/>
  <c r="L26" i="112"/>
  <c r="K26" i="112" s="1"/>
  <c r="AG26" i="112"/>
  <c r="U26" i="112"/>
  <c r="AC26" i="112"/>
  <c r="AK26" i="112"/>
  <c r="W26" i="112"/>
  <c r="AJ26" i="112"/>
  <c r="N26" i="112"/>
  <c r="Z26" i="112"/>
  <c r="AF26" i="112"/>
  <c r="R26" i="112"/>
  <c r="A925" i="66"/>
  <c r="D25" i="58"/>
  <c r="E25" i="58"/>
  <c r="B26" i="58"/>
  <c r="C23" i="61"/>
  <c r="I23" i="61"/>
  <c r="N23" i="61"/>
  <c r="E23" i="61"/>
  <c r="AA24" i="61"/>
  <c r="H23" i="61"/>
  <c r="J23" i="61"/>
  <c r="F23" i="61"/>
  <c r="G23" i="61"/>
  <c r="S23" i="61"/>
  <c r="R23" i="61"/>
  <c r="X23" i="61"/>
  <c r="P23" i="61"/>
  <c r="Q23" i="61"/>
  <c r="AB27" i="60"/>
  <c r="B18" i="86"/>
  <c r="A19" i="86"/>
  <c r="F121" i="82" l="1"/>
  <c r="F122" i="82"/>
  <c r="F123" i="82"/>
  <c r="F124" i="82"/>
  <c r="F125" i="82"/>
  <c r="F126" i="82"/>
  <c r="E43" i="86"/>
  <c r="E42" i="86"/>
  <c r="E41" i="86"/>
  <c r="F127" i="82"/>
  <c r="F128" i="82"/>
  <c r="AB256" i="60"/>
  <c r="AB176" i="60"/>
  <c r="X24" i="56"/>
  <c r="AA24" i="56" s="1"/>
  <c r="AE30" i="354"/>
  <c r="AE31" i="354" s="1"/>
  <c r="AD30" i="354"/>
  <c r="AD31" i="354" s="1"/>
  <c r="AK30" i="354"/>
  <c r="AC30" i="354"/>
  <c r="AC31" i="354" s="1"/>
  <c r="U30" i="354"/>
  <c r="R30" i="354"/>
  <c r="P30" i="354"/>
  <c r="AQ30" i="354" s="1"/>
  <c r="AF30" i="354"/>
  <c r="AF31" i="354" s="1"/>
  <c r="AA30" i="354"/>
  <c r="AA32" i="354" s="1"/>
  <c r="AB30" i="354"/>
  <c r="AB32" i="354" s="1"/>
  <c r="Y30" i="354"/>
  <c r="Y32" i="354" s="1"/>
  <c r="AI30" i="354"/>
  <c r="AI31" i="354" s="1"/>
  <c r="AG30" i="354"/>
  <c r="AG31" i="354" s="1"/>
  <c r="Z30" i="354"/>
  <c r="Z32" i="354" s="1"/>
  <c r="AJ30" i="354"/>
  <c r="AJ31" i="354" s="1"/>
  <c r="AH30" i="354"/>
  <c r="AH31" i="354" s="1"/>
  <c r="W30" i="354"/>
  <c r="L30" i="354"/>
  <c r="K30" i="354" s="1"/>
  <c r="N30" i="354"/>
  <c r="AS30" i="357"/>
  <c r="AJ29" i="357"/>
  <c r="AI29" i="357"/>
  <c r="L29" i="357"/>
  <c r="K29" i="357" s="1"/>
  <c r="AE29" i="357"/>
  <c r="AH29" i="357"/>
  <c r="Y29" i="357"/>
  <c r="Z29" i="357"/>
  <c r="AG29" i="357"/>
  <c r="U29" i="357"/>
  <c r="AF29" i="357"/>
  <c r="P29" i="357"/>
  <c r="AQ29" i="357" s="1"/>
  <c r="N29" i="357"/>
  <c r="W29" i="357"/>
  <c r="AD29" i="357"/>
  <c r="AA29" i="357"/>
  <c r="R29" i="357"/>
  <c r="AK29" i="357"/>
  <c r="AC29" i="357"/>
  <c r="AB29" i="357"/>
  <c r="AS30" i="363"/>
  <c r="AI29" i="363"/>
  <c r="AH29" i="363"/>
  <c r="AD29" i="363"/>
  <c r="Y29" i="363"/>
  <c r="W29" i="363"/>
  <c r="P29" i="363"/>
  <c r="AQ29" i="363" s="1"/>
  <c r="Z29" i="363"/>
  <c r="R29" i="363"/>
  <c r="AF29" i="363"/>
  <c r="L29" i="363"/>
  <c r="K29" i="363" s="1"/>
  <c r="N29" i="363"/>
  <c r="AJ29" i="363"/>
  <c r="AE29" i="363"/>
  <c r="AB29" i="363"/>
  <c r="AA29" i="363"/>
  <c r="AK29" i="363"/>
  <c r="U29" i="363"/>
  <c r="AC29" i="363"/>
  <c r="AG29" i="363"/>
  <c r="AD30" i="362"/>
  <c r="AD31" i="362" s="1"/>
  <c r="AG30" i="362"/>
  <c r="AG31" i="362" s="1"/>
  <c r="AB30" i="362"/>
  <c r="AB32" i="362" s="1"/>
  <c r="Y30" i="362"/>
  <c r="Y32" i="362" s="1"/>
  <c r="AF30" i="362"/>
  <c r="AF31" i="362" s="1"/>
  <c r="AH30" i="362"/>
  <c r="AH31" i="362" s="1"/>
  <c r="AI30" i="362"/>
  <c r="AI31" i="362" s="1"/>
  <c r="AE30" i="362"/>
  <c r="AE31" i="362" s="1"/>
  <c r="W30" i="362"/>
  <c r="AK30" i="362"/>
  <c r="U30" i="362"/>
  <c r="R30" i="362"/>
  <c r="L30" i="362"/>
  <c r="K30" i="362" s="1"/>
  <c r="AA30" i="362"/>
  <c r="AA32" i="362" s="1"/>
  <c r="AJ30" i="362"/>
  <c r="AJ31" i="362" s="1"/>
  <c r="AC30" i="362"/>
  <c r="AC31" i="362" s="1"/>
  <c r="P30" i="362"/>
  <c r="AQ30" i="362" s="1"/>
  <c r="N30" i="362"/>
  <c r="Z30" i="362"/>
  <c r="Z32" i="362" s="1"/>
  <c r="AA28" i="353"/>
  <c r="AS29" i="353"/>
  <c r="R28" i="353"/>
  <c r="Z28" i="353"/>
  <c r="U28" i="353"/>
  <c r="AI28" i="353"/>
  <c r="AB28" i="353"/>
  <c r="AC28" i="353"/>
  <c r="AD28" i="353"/>
  <c r="AJ28" i="353"/>
  <c r="AG28" i="353"/>
  <c r="Y28" i="353"/>
  <c r="P28" i="353"/>
  <c r="AQ28" i="353" s="1"/>
  <c r="W28" i="353"/>
  <c r="N28" i="353"/>
  <c r="AK28" i="353"/>
  <c r="AH28" i="353"/>
  <c r="AE28" i="353"/>
  <c r="AF28" i="353"/>
  <c r="L28" i="353"/>
  <c r="K28" i="353" s="1"/>
  <c r="AQ36" i="359"/>
  <c r="AD30" i="361"/>
  <c r="AD31" i="361" s="1"/>
  <c r="Y30" i="361"/>
  <c r="Y32" i="361" s="1"/>
  <c r="L30" i="361"/>
  <c r="K30" i="361" s="1"/>
  <c r="AC30" i="361"/>
  <c r="AC31" i="361" s="1"/>
  <c r="U30" i="361"/>
  <c r="AB30" i="361"/>
  <c r="AB32" i="361" s="1"/>
  <c r="AA30" i="361"/>
  <c r="AA32" i="361" s="1"/>
  <c r="AJ30" i="361"/>
  <c r="AJ31" i="361" s="1"/>
  <c r="W30" i="361"/>
  <c r="AF30" i="361"/>
  <c r="AF31" i="361" s="1"/>
  <c r="AK30" i="361"/>
  <c r="AH30" i="361"/>
  <c r="AH31" i="361" s="1"/>
  <c r="AG30" i="361"/>
  <c r="AG31" i="361" s="1"/>
  <c r="Z30" i="361"/>
  <c r="Z32" i="361" s="1"/>
  <c r="R30" i="361"/>
  <c r="P30" i="361"/>
  <c r="AQ30" i="361" s="1"/>
  <c r="N30" i="361"/>
  <c r="AI30" i="361"/>
  <c r="AI31" i="361" s="1"/>
  <c r="AE30" i="361"/>
  <c r="AE31" i="361" s="1"/>
  <c r="AS29" i="355"/>
  <c r="U28" i="355"/>
  <c r="AG28" i="355"/>
  <c r="AF28" i="355"/>
  <c r="AE28" i="355"/>
  <c r="Y28" i="355"/>
  <c r="W28" i="355"/>
  <c r="P28" i="355"/>
  <c r="AQ28" i="355" s="1"/>
  <c r="R28" i="355"/>
  <c r="Z28" i="355"/>
  <c r="AC28" i="355"/>
  <c r="AD28" i="355"/>
  <c r="AH28" i="355"/>
  <c r="AK28" i="355"/>
  <c r="L28" i="355"/>
  <c r="K28" i="355" s="1"/>
  <c r="N28" i="355"/>
  <c r="AA28" i="355"/>
  <c r="AB28" i="355"/>
  <c r="AJ28" i="355"/>
  <c r="AI28" i="355"/>
  <c r="AS30" i="356"/>
  <c r="Y29" i="356"/>
  <c r="W29" i="356"/>
  <c r="U29" i="356"/>
  <c r="AF29" i="356"/>
  <c r="AI29" i="356"/>
  <c r="R29" i="356"/>
  <c r="AD29" i="356"/>
  <c r="AB29" i="356"/>
  <c r="AG29" i="356"/>
  <c r="AA29" i="356"/>
  <c r="N29" i="356"/>
  <c r="L29" i="356"/>
  <c r="K29" i="356" s="1"/>
  <c r="AH29" i="356"/>
  <c r="AE29" i="356"/>
  <c r="AJ29" i="356"/>
  <c r="Z29" i="356"/>
  <c r="P29" i="356"/>
  <c r="AQ29" i="356" s="1"/>
  <c r="AC29" i="356"/>
  <c r="AK29" i="356"/>
  <c r="Y36" i="359"/>
  <c r="BJ5" i="359"/>
  <c r="AS29" i="364"/>
  <c r="AK28" i="364"/>
  <c r="AJ28" i="364"/>
  <c r="AB28" i="364"/>
  <c r="L28" i="364"/>
  <c r="K28" i="364" s="1"/>
  <c r="AC28" i="364"/>
  <c r="W28" i="364"/>
  <c r="R28" i="364"/>
  <c r="AG28" i="364"/>
  <c r="Z28" i="364"/>
  <c r="AI28" i="364"/>
  <c r="P28" i="364"/>
  <c r="AQ28" i="364" s="1"/>
  <c r="AE28" i="364"/>
  <c r="AD28" i="364"/>
  <c r="U28" i="364"/>
  <c r="Y28" i="364"/>
  <c r="AH28" i="364"/>
  <c r="AF28" i="364"/>
  <c r="N28" i="364"/>
  <c r="AA28" i="364"/>
  <c r="Y23" i="56"/>
  <c r="U24" i="56"/>
  <c r="Z24" i="56" s="1"/>
  <c r="AC30" i="352"/>
  <c r="AC31" i="352" s="1"/>
  <c r="AB30" i="352"/>
  <c r="AB32" i="352" s="1"/>
  <c r="L30" i="352"/>
  <c r="K30" i="352" s="1"/>
  <c r="AE30" i="352"/>
  <c r="AE31" i="352" s="1"/>
  <c r="AI30" i="352"/>
  <c r="AI31" i="352" s="1"/>
  <c r="P30" i="352"/>
  <c r="AQ30" i="352" s="1"/>
  <c r="AD30" i="352"/>
  <c r="AD31" i="352" s="1"/>
  <c r="Y30" i="352"/>
  <c r="Y32" i="352" s="1"/>
  <c r="U30" i="352"/>
  <c r="W30" i="352"/>
  <c r="AF30" i="352"/>
  <c r="AF31" i="352" s="1"/>
  <c r="AA30" i="352"/>
  <c r="AA32" i="352" s="1"/>
  <c r="AH30" i="352"/>
  <c r="AH31" i="352" s="1"/>
  <c r="R30" i="352"/>
  <c r="AG30" i="352"/>
  <c r="AG31" i="352" s="1"/>
  <c r="AJ30" i="352"/>
  <c r="AJ31" i="352" s="1"/>
  <c r="N30" i="352"/>
  <c r="AK30" i="352"/>
  <c r="Z30" i="352"/>
  <c r="Z32" i="352" s="1"/>
  <c r="AF24" i="56"/>
  <c r="AS28" i="116"/>
  <c r="W27" i="116"/>
  <c r="P27" i="116"/>
  <c r="AQ27" i="116" s="1"/>
  <c r="N27" i="116"/>
  <c r="AH27" i="116"/>
  <c r="AG27" i="116"/>
  <c r="AK27" i="116"/>
  <c r="AB27" i="116"/>
  <c r="AI27" i="116"/>
  <c r="L27" i="116"/>
  <c r="K27" i="116" s="1"/>
  <c r="AJ27" i="116"/>
  <c r="AA27" i="116"/>
  <c r="U27" i="116"/>
  <c r="AD27" i="116"/>
  <c r="AF27" i="116"/>
  <c r="Y27" i="116"/>
  <c r="AC27" i="116"/>
  <c r="AE27" i="116"/>
  <c r="Z27" i="116"/>
  <c r="R27" i="116"/>
  <c r="AD24" i="56"/>
  <c r="R24" i="56"/>
  <c r="A948" i="66"/>
  <c r="AS28" i="112"/>
  <c r="U27" i="112"/>
  <c r="AA27" i="112"/>
  <c r="AE27" i="112"/>
  <c r="R27" i="112"/>
  <c r="Z27" i="112"/>
  <c r="AJ27" i="112"/>
  <c r="AI27" i="112"/>
  <c r="AB27" i="112"/>
  <c r="AK27" i="112"/>
  <c r="N27" i="112"/>
  <c r="AD27" i="112"/>
  <c r="L27" i="112"/>
  <c r="K27" i="112" s="1"/>
  <c r="AF27" i="112"/>
  <c r="AH27" i="112"/>
  <c r="Y27" i="112"/>
  <c r="AC27" i="112"/>
  <c r="P27" i="112"/>
  <c r="AQ27" i="112" s="1"/>
  <c r="AG27" i="112"/>
  <c r="W27" i="112"/>
  <c r="Q24" i="56"/>
  <c r="P24" i="56"/>
  <c r="H25" i="56"/>
  <c r="S25" i="56" s="1"/>
  <c r="O25" i="56"/>
  <c r="B26" i="56"/>
  <c r="K25" i="56"/>
  <c r="E25" i="56"/>
  <c r="L25" i="56"/>
  <c r="V25" i="56" s="1"/>
  <c r="J25" i="56"/>
  <c r="D25" i="56"/>
  <c r="P25" i="56" s="1"/>
  <c r="I25" i="56"/>
  <c r="T25" i="56" s="1"/>
  <c r="C25" i="56"/>
  <c r="G25" i="56"/>
  <c r="M25" i="56"/>
  <c r="W25" i="56" s="1"/>
  <c r="F25" i="56"/>
  <c r="N25" i="56"/>
  <c r="AE24" i="56"/>
  <c r="AB28" i="60"/>
  <c r="E26" i="58"/>
  <c r="B27" i="58"/>
  <c r="D26" i="58"/>
  <c r="A966" i="66"/>
  <c r="X948" i="66"/>
  <c r="B19" i="86"/>
  <c r="A20" i="86"/>
  <c r="H24" i="61"/>
  <c r="AA25" i="61"/>
  <c r="C24" i="61"/>
  <c r="R24" i="61"/>
  <c r="N24" i="61"/>
  <c r="F24" i="61"/>
  <c r="Q24" i="61"/>
  <c r="X24" i="61"/>
  <c r="S24" i="61"/>
  <c r="P24" i="61"/>
  <c r="I24" i="61"/>
  <c r="J24" i="61"/>
  <c r="G24" i="61"/>
  <c r="E24" i="61"/>
  <c r="AB23" i="56"/>
  <c r="AT23" i="56" s="1"/>
  <c r="AM26" i="56" l="1"/>
  <c r="AI26" i="56"/>
  <c r="AJ26" i="56"/>
  <c r="AH26" i="56"/>
  <c r="AL26" i="56"/>
  <c r="AG26" i="56"/>
  <c r="AN26" i="56"/>
  <c r="AK26" i="56"/>
  <c r="E44" i="86"/>
  <c r="F129" i="82"/>
  <c r="F130" i="82"/>
  <c r="F131" i="82"/>
  <c r="F132" i="82"/>
  <c r="F133" i="82"/>
  <c r="F134" i="82"/>
  <c r="F135" i="82"/>
  <c r="F136" i="82"/>
  <c r="F137" i="82"/>
  <c r="E46" i="86"/>
  <c r="E45" i="86"/>
  <c r="AB257" i="60"/>
  <c r="AB177" i="60"/>
  <c r="CE5" i="361"/>
  <c r="CD5" i="362"/>
  <c r="CF5" i="354"/>
  <c r="AL22" i="56"/>
  <c r="CD5" i="354"/>
  <c r="AJ22" i="56"/>
  <c r="CA5" i="352"/>
  <c r="CF5" i="361"/>
  <c r="CA5" i="361"/>
  <c r="CH5" i="354"/>
  <c r="AN22" i="56"/>
  <c r="CH5" i="352"/>
  <c r="CC5" i="361"/>
  <c r="CE5" i="352"/>
  <c r="CG5" i="361"/>
  <c r="CE5" i="362"/>
  <c r="CE5" i="354"/>
  <c r="AK22" i="56"/>
  <c r="CB5" i="352"/>
  <c r="CD5" i="361"/>
  <c r="CB5" i="361"/>
  <c r="CB5" i="362"/>
  <c r="CG5" i="354"/>
  <c r="AM22" i="56"/>
  <c r="CA5" i="354"/>
  <c r="AG22" i="56"/>
  <c r="CF5" i="352"/>
  <c r="CG5" i="352"/>
  <c r="CH5" i="361"/>
  <c r="CA5" i="362"/>
  <c r="CC5" i="362"/>
  <c r="CC5" i="352"/>
  <c r="CH5" i="362"/>
  <c r="CG5" i="362"/>
  <c r="CB5" i="354"/>
  <c r="AH22" i="56"/>
  <c r="CD5" i="352"/>
  <c r="CF5" i="362"/>
  <c r="CC5" i="354"/>
  <c r="AI22" i="56"/>
  <c r="X25" i="56"/>
  <c r="AA25" i="56" s="1"/>
  <c r="AA35" i="361"/>
  <c r="BL5" i="361" s="1"/>
  <c r="AS34" i="361"/>
  <c r="AS35" i="361" s="1"/>
  <c r="AZ5" i="361"/>
  <c r="AS30" i="353"/>
  <c r="AK29" i="353"/>
  <c r="P29" i="353"/>
  <c r="AQ29" i="353" s="1"/>
  <c r="AF29" i="353"/>
  <c r="AI29" i="353"/>
  <c r="AA29" i="353"/>
  <c r="AC29" i="353"/>
  <c r="L29" i="353"/>
  <c r="K29" i="353" s="1"/>
  <c r="R29" i="353"/>
  <c r="U29" i="353"/>
  <c r="W29" i="353"/>
  <c r="AJ29" i="353"/>
  <c r="AH29" i="353"/>
  <c r="AB29" i="353"/>
  <c r="Z29" i="353"/>
  <c r="AG29" i="353"/>
  <c r="N29" i="353"/>
  <c r="Y29" i="353"/>
  <c r="AE29" i="353"/>
  <c r="AD29" i="353"/>
  <c r="Y30" i="363"/>
  <c r="Y32" i="363" s="1"/>
  <c r="W30" i="363"/>
  <c r="AI30" i="363"/>
  <c r="AI31" i="363" s="1"/>
  <c r="AH30" i="363"/>
  <c r="AH31" i="363" s="1"/>
  <c r="AB30" i="363"/>
  <c r="AB32" i="363" s="1"/>
  <c r="P30" i="363"/>
  <c r="AQ30" i="363" s="1"/>
  <c r="AA30" i="363"/>
  <c r="AA32" i="363" s="1"/>
  <c r="AD30" i="363"/>
  <c r="AD31" i="363" s="1"/>
  <c r="AG30" i="363"/>
  <c r="AG31" i="363" s="1"/>
  <c r="Z30" i="363"/>
  <c r="Z32" i="363" s="1"/>
  <c r="R30" i="363"/>
  <c r="AJ30" i="363"/>
  <c r="AJ31" i="363" s="1"/>
  <c r="N30" i="363"/>
  <c r="AF30" i="363"/>
  <c r="AF31" i="363" s="1"/>
  <c r="U30" i="363"/>
  <c r="AE30" i="363"/>
  <c r="AE31" i="363" s="1"/>
  <c r="L30" i="363"/>
  <c r="K30" i="363" s="1"/>
  <c r="AC30" i="363"/>
  <c r="AC31" i="363" s="1"/>
  <c r="AK30" i="363"/>
  <c r="Y37" i="359"/>
  <c r="BV5" i="359" s="1"/>
  <c r="BS5" i="359"/>
  <c r="AS30" i="355"/>
  <c r="L29" i="355"/>
  <c r="K29" i="355" s="1"/>
  <c r="AI29" i="355"/>
  <c r="AH29" i="355"/>
  <c r="AG29" i="355"/>
  <c r="Z29" i="355"/>
  <c r="Y29" i="355"/>
  <c r="AA29" i="355"/>
  <c r="P29" i="355"/>
  <c r="AQ29" i="355" s="1"/>
  <c r="R29" i="355"/>
  <c r="AC29" i="355"/>
  <c r="AD29" i="355"/>
  <c r="AK29" i="355"/>
  <c r="W29" i="355"/>
  <c r="N29" i="355"/>
  <c r="U29" i="355"/>
  <c r="AF29" i="355"/>
  <c r="AB29" i="355"/>
  <c r="AE29" i="355"/>
  <c r="AJ29" i="355"/>
  <c r="Y35" i="362"/>
  <c r="BZ5" i="362"/>
  <c r="AX5" i="362"/>
  <c r="Y33" i="362"/>
  <c r="AQ35" i="362"/>
  <c r="BW5" i="362"/>
  <c r="AQ34" i="362"/>
  <c r="BY5" i="362"/>
  <c r="AQ35" i="361"/>
  <c r="BW5" i="361"/>
  <c r="Y35" i="361"/>
  <c r="AQ34" i="361"/>
  <c r="BZ5" i="361"/>
  <c r="AX5" i="361"/>
  <c r="Y33" i="361"/>
  <c r="BY5" i="361"/>
  <c r="Z35" i="362"/>
  <c r="BK5" i="362" s="1"/>
  <c r="AR35" i="362"/>
  <c r="BX5" i="362"/>
  <c r="AY5" i="362"/>
  <c r="BX5" i="354"/>
  <c r="AY5" i="354"/>
  <c r="Z35" i="354"/>
  <c r="BK5" i="354" s="1"/>
  <c r="AR35" i="354"/>
  <c r="Z30" i="357"/>
  <c r="Z32" i="357" s="1"/>
  <c r="P30" i="357"/>
  <c r="AQ30" i="357" s="1"/>
  <c r="AC30" i="357"/>
  <c r="AC31" i="357" s="1"/>
  <c r="AG30" i="357"/>
  <c r="AG31" i="357" s="1"/>
  <c r="N30" i="357"/>
  <c r="AE30" i="357"/>
  <c r="AE31" i="357" s="1"/>
  <c r="AF30" i="357"/>
  <c r="AF31" i="357" s="1"/>
  <c r="AI30" i="357"/>
  <c r="AI31" i="357" s="1"/>
  <c r="W30" i="357"/>
  <c r="AH30" i="357"/>
  <c r="AH31" i="357" s="1"/>
  <c r="L30" i="357"/>
  <c r="K30" i="357" s="1"/>
  <c r="AA30" i="357"/>
  <c r="AA32" i="357" s="1"/>
  <c r="Y30" i="357"/>
  <c r="Y32" i="357" s="1"/>
  <c r="AJ30" i="357"/>
  <c r="AJ31" i="357" s="1"/>
  <c r="AK30" i="357"/>
  <c r="R30" i="357"/>
  <c r="AD30" i="357"/>
  <c r="AD31" i="357" s="1"/>
  <c r="U30" i="357"/>
  <c r="AB30" i="357"/>
  <c r="AB32" i="357" s="1"/>
  <c r="AB35" i="362"/>
  <c r="BA5" i="362"/>
  <c r="Y30" i="356"/>
  <c r="Y32" i="356" s="1"/>
  <c r="AG30" i="356"/>
  <c r="AG31" i="356" s="1"/>
  <c r="AH30" i="356"/>
  <c r="AH31" i="356" s="1"/>
  <c r="AC30" i="356"/>
  <c r="AC31" i="356" s="1"/>
  <c r="R30" i="356"/>
  <c r="U30" i="356"/>
  <c r="P30" i="356"/>
  <c r="AQ30" i="356" s="1"/>
  <c r="AJ30" i="356"/>
  <c r="AJ31" i="356" s="1"/>
  <c r="AD30" i="356"/>
  <c r="AD31" i="356" s="1"/>
  <c r="Z30" i="356"/>
  <c r="Z32" i="356" s="1"/>
  <c r="AB30" i="356"/>
  <c r="AB32" i="356" s="1"/>
  <c r="AE30" i="356"/>
  <c r="AE31" i="356" s="1"/>
  <c r="W30" i="356"/>
  <c r="N30" i="356"/>
  <c r="L30" i="356"/>
  <c r="K30" i="356" s="1"/>
  <c r="AI30" i="356"/>
  <c r="AI31" i="356" s="1"/>
  <c r="AA30" i="356"/>
  <c r="AA32" i="356" s="1"/>
  <c r="AF30" i="356"/>
  <c r="AF31" i="356" s="1"/>
  <c r="AK30" i="356"/>
  <c r="Y35" i="354"/>
  <c r="AQ35" i="354"/>
  <c r="AQ34" i="354"/>
  <c r="BW5" i="354"/>
  <c r="AX5" i="354"/>
  <c r="Y33" i="354"/>
  <c r="BZ5" i="354"/>
  <c r="BY5" i="354"/>
  <c r="BA5" i="354"/>
  <c r="AB35" i="354"/>
  <c r="AS30" i="364"/>
  <c r="AD29" i="364"/>
  <c r="AB29" i="364"/>
  <c r="R29" i="364"/>
  <c r="AE29" i="364"/>
  <c r="P29" i="364"/>
  <c r="AQ29" i="364" s="1"/>
  <c r="AI29" i="364"/>
  <c r="W29" i="364"/>
  <c r="AF29" i="364"/>
  <c r="AG29" i="364"/>
  <c r="AA29" i="364"/>
  <c r="U29" i="364"/>
  <c r="N29" i="364"/>
  <c r="Y29" i="364"/>
  <c r="L29" i="364"/>
  <c r="K29" i="364" s="1"/>
  <c r="AK29" i="364"/>
  <c r="AJ29" i="364"/>
  <c r="AH29" i="364"/>
  <c r="Z29" i="364"/>
  <c r="AC29" i="364"/>
  <c r="AY5" i="361"/>
  <c r="Z35" i="361"/>
  <c r="BK5" i="361" s="1"/>
  <c r="AR35" i="361"/>
  <c r="BX5" i="361"/>
  <c r="AB35" i="361"/>
  <c r="BA5" i="361"/>
  <c r="AS34" i="362"/>
  <c r="AS35" i="362" s="1"/>
  <c r="AA35" i="362"/>
  <c r="BL5" i="362" s="1"/>
  <c r="AZ5" i="362"/>
  <c r="AS34" i="354"/>
  <c r="AS35" i="354" s="1"/>
  <c r="AZ5" i="354"/>
  <c r="AA35" i="354"/>
  <c r="BL5" i="354" s="1"/>
  <c r="AC25" i="56"/>
  <c r="Y35" i="352"/>
  <c r="BW5" i="352"/>
  <c r="BZ5" i="352"/>
  <c r="AX5" i="352"/>
  <c r="BY5" i="352"/>
  <c r="Y33" i="352"/>
  <c r="AQ35" i="352"/>
  <c r="AQ34" i="352"/>
  <c r="AA35" i="352"/>
  <c r="BL5" i="352" s="1"/>
  <c r="AS34" i="352"/>
  <c r="AS35" i="352" s="1"/>
  <c r="AZ5" i="352"/>
  <c r="Q25" i="56"/>
  <c r="U25" i="56"/>
  <c r="Z25" i="56" s="1"/>
  <c r="AS29" i="116"/>
  <c r="W28" i="116"/>
  <c r="L28" i="116"/>
  <c r="K28" i="116" s="1"/>
  <c r="Z28" i="116"/>
  <c r="N28" i="116"/>
  <c r="AC28" i="116"/>
  <c r="AK28" i="116"/>
  <c r="P28" i="116"/>
  <c r="AQ28" i="116" s="1"/>
  <c r="AF28" i="116"/>
  <c r="U28" i="116"/>
  <c r="R28" i="116"/>
  <c r="AJ28" i="116"/>
  <c r="Y28" i="116"/>
  <c r="AA28" i="116"/>
  <c r="AI28" i="116"/>
  <c r="AH28" i="116"/>
  <c r="AE28" i="116"/>
  <c r="AD28" i="116"/>
  <c r="AB28" i="116"/>
  <c r="AG28" i="116"/>
  <c r="Z35" i="352"/>
  <c r="BK5" i="352" s="1"/>
  <c r="AY5" i="352"/>
  <c r="BX5" i="352"/>
  <c r="AR35" i="352"/>
  <c r="AB35" i="352"/>
  <c r="BA5" i="352"/>
  <c r="AD25" i="56"/>
  <c r="AE25" i="56"/>
  <c r="B27" i="56"/>
  <c r="N26" i="56"/>
  <c r="J26" i="56"/>
  <c r="L26" i="56"/>
  <c r="V26" i="56" s="1"/>
  <c r="C26" i="56"/>
  <c r="E26" i="56"/>
  <c r="D26" i="56"/>
  <c r="O26" i="56"/>
  <c r="I26" i="56"/>
  <c r="T26" i="56" s="1"/>
  <c r="G26" i="56"/>
  <c r="H26" i="56"/>
  <c r="S26" i="56" s="1"/>
  <c r="M26" i="56"/>
  <c r="W26" i="56" s="1"/>
  <c r="K26" i="56"/>
  <c r="F26" i="56"/>
  <c r="AB24" i="56"/>
  <c r="AT24" i="56" s="1"/>
  <c r="Y24" i="56"/>
  <c r="S25" i="61"/>
  <c r="P25" i="61"/>
  <c r="AA26" i="61"/>
  <c r="N25" i="61"/>
  <c r="R25" i="61"/>
  <c r="X25" i="61"/>
  <c r="C25" i="61"/>
  <c r="J25" i="61"/>
  <c r="Q25" i="61"/>
  <c r="F25" i="61"/>
  <c r="E25" i="61"/>
  <c r="G25" i="61"/>
  <c r="I25" i="61"/>
  <c r="H25" i="61"/>
  <c r="A1007" i="66"/>
  <c r="A989" i="66"/>
  <c r="B20" i="86"/>
  <c r="A21" i="86"/>
  <c r="B28" i="58"/>
  <c r="E27" i="58"/>
  <c r="D27" i="58"/>
  <c r="AB29" i="60"/>
  <c r="X989" i="66"/>
  <c r="R25" i="56"/>
  <c r="AF25" i="56"/>
  <c r="AS29" i="112"/>
  <c r="P28" i="112"/>
  <c r="AQ28" i="112" s="1"/>
  <c r="Z28" i="112"/>
  <c r="AE28" i="112"/>
  <c r="AI28" i="112"/>
  <c r="AG28" i="112"/>
  <c r="AH28" i="112"/>
  <c r="N28" i="112"/>
  <c r="R28" i="112"/>
  <c r="AC28" i="112"/>
  <c r="AA28" i="112"/>
  <c r="L28" i="112"/>
  <c r="K28" i="112" s="1"/>
  <c r="AJ28" i="112"/>
  <c r="AK28" i="112"/>
  <c r="W28" i="112"/>
  <c r="U28" i="112"/>
  <c r="AD28" i="112"/>
  <c r="AB28" i="112"/>
  <c r="AF28" i="112"/>
  <c r="Y28" i="112"/>
  <c r="AG27" i="56" l="1"/>
  <c r="AJ27" i="56"/>
  <c r="AN27" i="56"/>
  <c r="AM27" i="56"/>
  <c r="AK27" i="56"/>
  <c r="AL27" i="56"/>
  <c r="AH27" i="56"/>
  <c r="AI27" i="56"/>
  <c r="F141" i="82"/>
  <c r="F140" i="82"/>
  <c r="E48" i="86"/>
  <c r="F138" i="82"/>
  <c r="F139" i="82"/>
  <c r="E47" i="86"/>
  <c r="AB258" i="60"/>
  <c r="AB178" i="60"/>
  <c r="Y25" i="56"/>
  <c r="CD5" i="356"/>
  <c r="AJ24" i="56"/>
  <c r="CE5" i="356"/>
  <c r="AK24" i="56"/>
  <c r="CD5" i="357"/>
  <c r="AJ25" i="56"/>
  <c r="CC5" i="363"/>
  <c r="CB5" i="363"/>
  <c r="CB5" i="356"/>
  <c r="AH24" i="56"/>
  <c r="CH5" i="357"/>
  <c r="AN25" i="56"/>
  <c r="CC5" i="357"/>
  <c r="AI25" i="56"/>
  <c r="CG5" i="356"/>
  <c r="AM24" i="56"/>
  <c r="CH5" i="356"/>
  <c r="AN24" i="56"/>
  <c r="CD5" i="363"/>
  <c r="CE5" i="357"/>
  <c r="AK25" i="56"/>
  <c r="CA5" i="357"/>
  <c r="AG25" i="56"/>
  <c r="CH5" i="363"/>
  <c r="CF5" i="363"/>
  <c r="CF5" i="357"/>
  <c r="AL25" i="56"/>
  <c r="CG5" i="363"/>
  <c r="CC5" i="356"/>
  <c r="AI24" i="56"/>
  <c r="CA5" i="356"/>
  <c r="AG24" i="56"/>
  <c r="CB5" i="357"/>
  <c r="AH25" i="56"/>
  <c r="CA5" i="363"/>
  <c r="CF5" i="356"/>
  <c r="AL24" i="56"/>
  <c r="CG5" i="357"/>
  <c r="AM25" i="56"/>
  <c r="CE5" i="363"/>
  <c r="AR35" i="356"/>
  <c r="BX5" i="356"/>
  <c r="AY5" i="356"/>
  <c r="Z35" i="356"/>
  <c r="BK5" i="356" s="1"/>
  <c r="Y33" i="356"/>
  <c r="BW5" i="356"/>
  <c r="AQ34" i="356"/>
  <c r="AQ35" i="356"/>
  <c r="AX5" i="356"/>
  <c r="BZ5" i="356"/>
  <c r="BY5" i="356"/>
  <c r="Y35" i="356"/>
  <c r="AS34" i="363"/>
  <c r="AS35" i="363" s="1"/>
  <c r="AA35" i="363"/>
  <c r="BL5" i="363" s="1"/>
  <c r="AZ5" i="363"/>
  <c r="AQ34" i="363"/>
  <c r="AQ35" i="363"/>
  <c r="Y33" i="363"/>
  <c r="BZ5" i="363"/>
  <c r="BW5" i="363"/>
  <c r="Y35" i="363"/>
  <c r="BY5" i="363"/>
  <c r="AX5" i="363"/>
  <c r="AQ35" i="357"/>
  <c r="BW5" i="357"/>
  <c r="Y35" i="357"/>
  <c r="AX5" i="357"/>
  <c r="Y33" i="357"/>
  <c r="BZ5" i="357"/>
  <c r="BY5" i="357"/>
  <c r="AQ34" i="357"/>
  <c r="AQ36" i="362"/>
  <c r="N30" i="355"/>
  <c r="AK30" i="355"/>
  <c r="L30" i="355"/>
  <c r="K30" i="355" s="1"/>
  <c r="AJ30" i="355"/>
  <c r="AJ31" i="355" s="1"/>
  <c r="AI30" i="355"/>
  <c r="AI31" i="355" s="1"/>
  <c r="AC30" i="355"/>
  <c r="AC31" i="355" s="1"/>
  <c r="AB30" i="355"/>
  <c r="AB32" i="355" s="1"/>
  <c r="AA30" i="355"/>
  <c r="AA32" i="355" s="1"/>
  <c r="P30" i="355"/>
  <c r="AQ30" i="355" s="1"/>
  <c r="R30" i="355"/>
  <c r="AG30" i="355"/>
  <c r="AG31" i="355" s="1"/>
  <c r="AH30" i="355"/>
  <c r="AH31" i="355" s="1"/>
  <c r="AD30" i="355"/>
  <c r="AD31" i="355" s="1"/>
  <c r="W30" i="355"/>
  <c r="U30" i="355"/>
  <c r="AF30" i="355"/>
  <c r="AF31" i="355" s="1"/>
  <c r="AE30" i="355"/>
  <c r="AE31" i="355" s="1"/>
  <c r="Z30" i="355"/>
  <c r="Z32" i="355" s="1"/>
  <c r="Y30" i="355"/>
  <c r="Y32" i="355" s="1"/>
  <c r="AZ5" i="356"/>
  <c r="AS34" i="356"/>
  <c r="AS35" i="356" s="1"/>
  <c r="AA35" i="356"/>
  <c r="BL5" i="356" s="1"/>
  <c r="AS34" i="357"/>
  <c r="AS35" i="357" s="1"/>
  <c r="AZ5" i="357"/>
  <c r="AA35" i="357"/>
  <c r="BL5" i="357" s="1"/>
  <c r="AB35" i="363"/>
  <c r="BA5" i="363"/>
  <c r="AE30" i="353"/>
  <c r="AE31" i="353" s="1"/>
  <c r="Z30" i="353"/>
  <c r="Z32" i="353" s="1"/>
  <c r="W30" i="353"/>
  <c r="Y30" i="353"/>
  <c r="Y32" i="353" s="1"/>
  <c r="AJ30" i="353"/>
  <c r="AJ31" i="353" s="1"/>
  <c r="AD30" i="353"/>
  <c r="AD31" i="353" s="1"/>
  <c r="AB30" i="353"/>
  <c r="AB32" i="353" s="1"/>
  <c r="AI30" i="353"/>
  <c r="AI31" i="353" s="1"/>
  <c r="U30" i="353"/>
  <c r="R30" i="353"/>
  <c r="N30" i="353"/>
  <c r="AA30" i="353"/>
  <c r="AA32" i="353" s="1"/>
  <c r="L30" i="353"/>
  <c r="K30" i="353" s="1"/>
  <c r="AG30" i="353"/>
  <c r="AG31" i="353" s="1"/>
  <c r="AH30" i="353"/>
  <c r="AH31" i="353" s="1"/>
  <c r="AK30" i="353"/>
  <c r="AF30" i="353"/>
  <c r="AF31" i="353" s="1"/>
  <c r="AC30" i="353"/>
  <c r="AC31" i="353" s="1"/>
  <c r="P30" i="353"/>
  <c r="AQ30" i="353" s="1"/>
  <c r="AH30" i="364"/>
  <c r="AH31" i="364" s="1"/>
  <c r="Y30" i="364"/>
  <c r="Y32" i="364" s="1"/>
  <c r="W30" i="364"/>
  <c r="R30" i="364"/>
  <c r="U30" i="364"/>
  <c r="AI30" i="364"/>
  <c r="AI31" i="364" s="1"/>
  <c r="AC30" i="364"/>
  <c r="AC31" i="364" s="1"/>
  <c r="AA30" i="364"/>
  <c r="AA32" i="364" s="1"/>
  <c r="P30" i="364"/>
  <c r="AQ30" i="364" s="1"/>
  <c r="AD30" i="364"/>
  <c r="AD31" i="364" s="1"/>
  <c r="AG30" i="364"/>
  <c r="AG31" i="364" s="1"/>
  <c r="AJ30" i="364"/>
  <c r="AJ31" i="364" s="1"/>
  <c r="L30" i="364"/>
  <c r="K30" i="364" s="1"/>
  <c r="AB30" i="364"/>
  <c r="AB32" i="364" s="1"/>
  <c r="Z30" i="364"/>
  <c r="Z32" i="364" s="1"/>
  <c r="AE30" i="364"/>
  <c r="AE31" i="364" s="1"/>
  <c r="N30" i="364"/>
  <c r="AF30" i="364"/>
  <c r="AF31" i="364" s="1"/>
  <c r="AK30" i="364"/>
  <c r="BA5" i="357"/>
  <c r="AB35" i="357"/>
  <c r="BJ5" i="361"/>
  <c r="Y36" i="361"/>
  <c r="AQ36" i="354"/>
  <c r="AB35" i="356"/>
  <c r="BA5" i="356"/>
  <c r="BJ5" i="354"/>
  <c r="Y36" i="354"/>
  <c r="Z35" i="357"/>
  <c r="BK5" i="357" s="1"/>
  <c r="AY5" i="357"/>
  <c r="AR35" i="357"/>
  <c r="BX5" i="357"/>
  <c r="AQ36" i="361"/>
  <c r="Y36" i="362"/>
  <c r="BJ5" i="362"/>
  <c r="Z35" i="363"/>
  <c r="BK5" i="363" s="1"/>
  <c r="AR35" i="363"/>
  <c r="AY5" i="363"/>
  <c r="BX5" i="363"/>
  <c r="X26" i="56"/>
  <c r="AA26" i="56" s="1"/>
  <c r="U26" i="56"/>
  <c r="Z26" i="56" s="1"/>
  <c r="AQ36" i="352"/>
  <c r="AS30" i="116"/>
  <c r="W29" i="116"/>
  <c r="N29" i="116"/>
  <c r="AF29" i="116"/>
  <c r="AK29" i="116"/>
  <c r="AD29" i="116"/>
  <c r="U29" i="116"/>
  <c r="AI29" i="116"/>
  <c r="AG29" i="116"/>
  <c r="R29" i="116"/>
  <c r="AE29" i="116"/>
  <c r="AC29" i="116"/>
  <c r="AJ29" i="116"/>
  <c r="AA29" i="116"/>
  <c r="P29" i="116"/>
  <c r="AQ29" i="116" s="1"/>
  <c r="Y29" i="116"/>
  <c r="Z29" i="116"/>
  <c r="L29" i="116"/>
  <c r="K29" i="116" s="1"/>
  <c r="AH29" i="116"/>
  <c r="AB29" i="116"/>
  <c r="BJ5" i="352"/>
  <c r="Y36" i="352"/>
  <c r="Q26" i="56"/>
  <c r="AC26" i="56"/>
  <c r="R26" i="56"/>
  <c r="AF26" i="56"/>
  <c r="J26" i="61"/>
  <c r="P26" i="61"/>
  <c r="R26" i="61"/>
  <c r="F26" i="61"/>
  <c r="C26" i="61"/>
  <c r="I26" i="61"/>
  <c r="H26" i="61"/>
  <c r="AA27" i="61"/>
  <c r="G26" i="61"/>
  <c r="N26" i="61"/>
  <c r="X26" i="61"/>
  <c r="S26" i="61"/>
  <c r="E26" i="61"/>
  <c r="Q26" i="61"/>
  <c r="AE26" i="56"/>
  <c r="B29" i="58"/>
  <c r="D28" i="58"/>
  <c r="E28" i="58"/>
  <c r="AD26" i="56"/>
  <c r="B21" i="86"/>
  <c r="A22" i="86"/>
  <c r="AB30" i="60"/>
  <c r="AB25" i="56"/>
  <c r="AT25" i="56" s="1"/>
  <c r="F27" i="56"/>
  <c r="B28" i="56"/>
  <c r="E27" i="56"/>
  <c r="L27" i="56"/>
  <c r="V27" i="56" s="1"/>
  <c r="H27" i="56"/>
  <c r="S27" i="56" s="1"/>
  <c r="D27" i="56"/>
  <c r="P27" i="56" s="1"/>
  <c r="J27" i="56"/>
  <c r="C27" i="56"/>
  <c r="O27" i="56"/>
  <c r="K27" i="56"/>
  <c r="G27" i="56"/>
  <c r="M27" i="56"/>
  <c r="W27" i="56" s="1"/>
  <c r="I27" i="56"/>
  <c r="T27" i="56" s="1"/>
  <c r="N27" i="56"/>
  <c r="AS30" i="112"/>
  <c r="AF29" i="112"/>
  <c r="AB29" i="112"/>
  <c r="AC29" i="112"/>
  <c r="P29" i="112"/>
  <c r="AQ29" i="112" s="1"/>
  <c r="AK29" i="112"/>
  <c r="U29" i="112"/>
  <c r="Y29" i="112"/>
  <c r="AG29" i="112"/>
  <c r="L29" i="112"/>
  <c r="K29" i="112" s="1"/>
  <c r="AJ29" i="112"/>
  <c r="AA29" i="112"/>
  <c r="R29" i="112"/>
  <c r="AD29" i="112"/>
  <c r="W29" i="112"/>
  <c r="N29" i="112"/>
  <c r="Z29" i="112"/>
  <c r="AH29" i="112"/>
  <c r="AI29" i="112"/>
  <c r="AE29" i="112"/>
  <c r="P26" i="56"/>
  <c r="AL28" i="56" l="1"/>
  <c r="AH28" i="56"/>
  <c r="AI28" i="56"/>
  <c r="AJ28" i="56"/>
  <c r="AG28" i="56"/>
  <c r="AK28" i="56"/>
  <c r="AM28" i="56"/>
  <c r="AN28" i="56"/>
  <c r="E51" i="86"/>
  <c r="E50" i="86"/>
  <c r="E49" i="86"/>
  <c r="F142" i="82"/>
  <c r="F144" i="82"/>
  <c r="F145" i="82"/>
  <c r="F147" i="82"/>
  <c r="F148" i="82"/>
  <c r="F149" i="82"/>
  <c r="F150" i="82"/>
  <c r="F151" i="82"/>
  <c r="F146" i="82"/>
  <c r="E52" i="86"/>
  <c r="F143" i="82"/>
  <c r="AB259" i="60"/>
  <c r="AB179" i="60"/>
  <c r="CB5" i="353"/>
  <c r="AH21" i="56"/>
  <c r="CC5" i="355"/>
  <c r="AI23" i="56"/>
  <c r="CD5" i="364"/>
  <c r="CB5" i="364"/>
  <c r="CH5" i="353"/>
  <c r="AN21" i="56"/>
  <c r="CD5" i="355"/>
  <c r="AJ23" i="56"/>
  <c r="CF5" i="364"/>
  <c r="CC5" i="364"/>
  <c r="CA5" i="355"/>
  <c r="AG23" i="56"/>
  <c r="CA5" i="364"/>
  <c r="CA5" i="353"/>
  <c r="AG21" i="56"/>
  <c r="CB5" i="355"/>
  <c r="AH23" i="56"/>
  <c r="CG5" i="355"/>
  <c r="AM23" i="56"/>
  <c r="CG5" i="364"/>
  <c r="CD5" i="353"/>
  <c r="AJ21" i="56"/>
  <c r="CC5" i="353"/>
  <c r="AI21" i="56"/>
  <c r="CF5" i="355"/>
  <c r="AL23" i="56"/>
  <c r="CH5" i="355"/>
  <c r="AN23" i="56"/>
  <c r="CG5" i="353"/>
  <c r="AM21" i="56"/>
  <c r="CE5" i="355"/>
  <c r="AK23" i="56"/>
  <c r="CH5" i="364"/>
  <c r="CF5" i="353"/>
  <c r="AL21" i="56"/>
  <c r="CE5" i="364"/>
  <c r="CE5" i="353"/>
  <c r="AK21" i="56"/>
  <c r="AQ36" i="357"/>
  <c r="AQ36" i="356"/>
  <c r="AC27" i="56"/>
  <c r="AD27" i="56"/>
  <c r="AA35" i="353"/>
  <c r="BL5" i="353" s="1"/>
  <c r="AS34" i="353"/>
  <c r="AS35" i="353" s="1"/>
  <c r="AZ5" i="353"/>
  <c r="BY5" i="353"/>
  <c r="Y33" i="353"/>
  <c r="AQ35" i="353"/>
  <c r="Y35" i="353"/>
  <c r="BW5" i="353"/>
  <c r="AQ34" i="353"/>
  <c r="AX5" i="353"/>
  <c r="BZ5" i="353"/>
  <c r="AB35" i="355"/>
  <c r="BA5" i="355"/>
  <c r="AA35" i="364"/>
  <c r="BL5" i="364" s="1"/>
  <c r="AZ5" i="364"/>
  <c r="AS34" i="364"/>
  <c r="AS35" i="364" s="1"/>
  <c r="Y37" i="361"/>
  <c r="BV5" i="361" s="1"/>
  <c r="BS5" i="361"/>
  <c r="AR35" i="364"/>
  <c r="Z35" i="364"/>
  <c r="BK5" i="364" s="1"/>
  <c r="BX5" i="364"/>
  <c r="AY5" i="364"/>
  <c r="AR35" i="353"/>
  <c r="Z35" i="353"/>
  <c r="BK5" i="353" s="1"/>
  <c r="AY5" i="353"/>
  <c r="BX5" i="353"/>
  <c r="Y36" i="363"/>
  <c r="BJ5" i="363"/>
  <c r="AB35" i="364"/>
  <c r="BA5" i="364"/>
  <c r="BJ5" i="356"/>
  <c r="Y36" i="356"/>
  <c r="Y37" i="362"/>
  <c r="BV5" i="362" s="1"/>
  <c r="BS5" i="362"/>
  <c r="Y35" i="355"/>
  <c r="AQ34" i="355"/>
  <c r="BZ5" i="355"/>
  <c r="AX5" i="355"/>
  <c r="Y33" i="355"/>
  <c r="BY5" i="355"/>
  <c r="AQ35" i="355"/>
  <c r="BW5" i="355"/>
  <c r="Y33" i="364"/>
  <c r="AQ35" i="364"/>
  <c r="AQ34" i="364"/>
  <c r="BY5" i="364"/>
  <c r="BZ5" i="364"/>
  <c r="BW5" i="364"/>
  <c r="Y35" i="364"/>
  <c r="AX5" i="364"/>
  <c r="Y37" i="354"/>
  <c r="BV5" i="354" s="1"/>
  <c r="BS5" i="354"/>
  <c r="BA5" i="353"/>
  <c r="AB35" i="353"/>
  <c r="Z35" i="355"/>
  <c r="BK5" i="355" s="1"/>
  <c r="AY5" i="355"/>
  <c r="BX5" i="355"/>
  <c r="AR35" i="355"/>
  <c r="Y36" i="357"/>
  <c r="BJ5" i="357"/>
  <c r="AS34" i="355"/>
  <c r="AS35" i="355" s="1"/>
  <c r="AA35" i="355"/>
  <c r="BL5" i="355" s="1"/>
  <c r="AZ5" i="355"/>
  <c r="AQ36" i="363"/>
  <c r="BS5" i="352"/>
  <c r="Y37" i="352"/>
  <c r="BV5" i="352" s="1"/>
  <c r="U27" i="56"/>
  <c r="Z27" i="56" s="1"/>
  <c r="W30" i="116"/>
  <c r="L30" i="116"/>
  <c r="K30" i="116" s="1"/>
  <c r="N30" i="116"/>
  <c r="AJ30" i="116"/>
  <c r="AJ31" i="116" s="1"/>
  <c r="AG30" i="116"/>
  <c r="AG31" i="116" s="1"/>
  <c r="AE30" i="116"/>
  <c r="AE31" i="116" s="1"/>
  <c r="AF30" i="116"/>
  <c r="AF31" i="116" s="1"/>
  <c r="AH30" i="116"/>
  <c r="AH31" i="116" s="1"/>
  <c r="AI30" i="116"/>
  <c r="AI31" i="116" s="1"/>
  <c r="U30" i="116"/>
  <c r="AB30" i="116"/>
  <c r="AB32" i="116" s="1"/>
  <c r="AC30" i="116"/>
  <c r="AC31" i="116" s="1"/>
  <c r="AD30" i="116"/>
  <c r="AD31" i="116" s="1"/>
  <c r="R30" i="116"/>
  <c r="AA30" i="116"/>
  <c r="AA32" i="116" s="1"/>
  <c r="Y30" i="116"/>
  <c r="Y32" i="116" s="1"/>
  <c r="P30" i="116"/>
  <c r="AQ30" i="116" s="1"/>
  <c r="AK30" i="116"/>
  <c r="Z30" i="116"/>
  <c r="Z32" i="116" s="1"/>
  <c r="R27" i="56"/>
  <c r="AE27" i="56"/>
  <c r="AF27" i="56"/>
  <c r="X27" i="56"/>
  <c r="AA27" i="56" s="1"/>
  <c r="I28" i="56"/>
  <c r="T28" i="56" s="1"/>
  <c r="L28" i="56"/>
  <c r="V28" i="56" s="1"/>
  <c r="B29" i="56"/>
  <c r="C28" i="56"/>
  <c r="M28" i="56"/>
  <c r="W28" i="56" s="1"/>
  <c r="N28" i="56"/>
  <c r="G28" i="56"/>
  <c r="H28" i="56"/>
  <c r="S28" i="56" s="1"/>
  <c r="F28" i="56"/>
  <c r="O28" i="56"/>
  <c r="J28" i="56"/>
  <c r="D28" i="56"/>
  <c r="AC28" i="56" s="1"/>
  <c r="E28" i="56"/>
  <c r="K28" i="56"/>
  <c r="AA28" i="61"/>
  <c r="Q27" i="61"/>
  <c r="R27" i="61"/>
  <c r="N27" i="61"/>
  <c r="H27" i="61"/>
  <c r="S27" i="61"/>
  <c r="P27" i="61"/>
  <c r="X27" i="61"/>
  <c r="F27" i="61"/>
  <c r="J27" i="61"/>
  <c r="G27" i="61"/>
  <c r="E27" i="61"/>
  <c r="C27" i="61"/>
  <c r="I27" i="61"/>
  <c r="AB26" i="56"/>
  <c r="AT26" i="56" s="1"/>
  <c r="Y26" i="56"/>
  <c r="AB31" i="60"/>
  <c r="Y30" i="112"/>
  <c r="Y32" i="112" s="1"/>
  <c r="AK30" i="112"/>
  <c r="AB30" i="112"/>
  <c r="AB32" i="112" s="1"/>
  <c r="P30" i="112"/>
  <c r="AQ30" i="112" s="1"/>
  <c r="AE30" i="112"/>
  <c r="AE31" i="112" s="1"/>
  <c r="L30" i="112"/>
  <c r="K30" i="112" s="1"/>
  <c r="N30" i="112"/>
  <c r="U30" i="112"/>
  <c r="AC30" i="112"/>
  <c r="AC31" i="112" s="1"/>
  <c r="AD30" i="112"/>
  <c r="AD31" i="112" s="1"/>
  <c r="AH30" i="112"/>
  <c r="AH31" i="112" s="1"/>
  <c r="R30" i="112"/>
  <c r="AJ30" i="112"/>
  <c r="AJ31" i="112" s="1"/>
  <c r="AG30" i="112"/>
  <c r="AG31" i="112" s="1"/>
  <c r="W30" i="112"/>
  <c r="AI30" i="112"/>
  <c r="AI31" i="112" s="1"/>
  <c r="AF30" i="112"/>
  <c r="AF31" i="112" s="1"/>
  <c r="AA30" i="112"/>
  <c r="AA32" i="112" s="1"/>
  <c r="Z30" i="112"/>
  <c r="Z32" i="112" s="1"/>
  <c r="Q27" i="56"/>
  <c r="B22" i="86"/>
  <c r="A23" i="86"/>
  <c r="E29" i="58"/>
  <c r="D29" i="58"/>
  <c r="B30" i="58"/>
  <c r="AL29" i="56" l="1"/>
  <c r="AI29" i="56"/>
  <c r="AG29" i="56"/>
  <c r="AN29" i="56"/>
  <c r="AK29" i="56"/>
  <c r="AM29" i="56"/>
  <c r="AJ29" i="56"/>
  <c r="AH29" i="56"/>
  <c r="F155" i="82"/>
  <c r="F156" i="82"/>
  <c r="F157" i="82"/>
  <c r="F158" i="82"/>
  <c r="F159" i="82"/>
  <c r="E58" i="86"/>
  <c r="E57" i="86"/>
  <c r="F160" i="82"/>
  <c r="E56" i="86"/>
  <c r="E55" i="86"/>
  <c r="E54" i="86"/>
  <c r="E53" i="86"/>
  <c r="F152" i="82"/>
  <c r="F153" i="82"/>
  <c r="F154" i="82"/>
  <c r="AB260" i="60"/>
  <c r="AB180" i="60"/>
  <c r="Y27" i="56"/>
  <c r="Y37" i="356"/>
  <c r="BV5" i="356" s="1"/>
  <c r="BS5" i="356"/>
  <c r="Y36" i="353"/>
  <c r="BJ5" i="353"/>
  <c r="AQ36" i="355"/>
  <c r="AQ36" i="353"/>
  <c r="BS5" i="357"/>
  <c r="Y37" i="357"/>
  <c r="BV5" i="357" s="1"/>
  <c r="Y36" i="364"/>
  <c r="BJ5" i="364"/>
  <c r="AQ36" i="364"/>
  <c r="Y36" i="355"/>
  <c r="BJ5" i="355"/>
  <c r="BS5" i="363"/>
  <c r="Y37" i="363"/>
  <c r="BV5" i="363" s="1"/>
  <c r="BX5" i="116"/>
  <c r="AR35" i="116"/>
  <c r="Z35" i="116"/>
  <c r="BK5" i="116" s="1"/>
  <c r="AY5" i="116"/>
  <c r="CG5" i="116"/>
  <c r="AM16" i="56"/>
  <c r="X28" i="56"/>
  <c r="AA28" i="56" s="1"/>
  <c r="BY5" i="116"/>
  <c r="AQ35" i="116"/>
  <c r="Y35" i="116"/>
  <c r="BW5" i="116"/>
  <c r="AQ34" i="116"/>
  <c r="Y33" i="116"/>
  <c r="AX5" i="116"/>
  <c r="BZ5" i="116"/>
  <c r="CF5" i="116"/>
  <c r="AL16" i="56"/>
  <c r="CE5" i="116"/>
  <c r="AK16" i="56"/>
  <c r="CB5" i="116"/>
  <c r="AH16" i="56"/>
  <c r="CA5" i="116"/>
  <c r="AG16" i="56"/>
  <c r="CH5" i="116"/>
  <c r="AN16" i="56"/>
  <c r="BA5" i="116"/>
  <c r="AB35" i="116"/>
  <c r="AA35" i="116"/>
  <c r="BL5" i="116" s="1"/>
  <c r="AZ5" i="116"/>
  <c r="AS34" i="116"/>
  <c r="AS35" i="116" s="1"/>
  <c r="CD5" i="116"/>
  <c r="AJ16" i="56"/>
  <c r="CC5" i="116"/>
  <c r="AI16" i="56"/>
  <c r="U28" i="56"/>
  <c r="Z28" i="56" s="1"/>
  <c r="Q28" i="56"/>
  <c r="AD28" i="56"/>
  <c r="BA5" i="112"/>
  <c r="AB35" i="112"/>
  <c r="G29" i="56"/>
  <c r="B30" i="56"/>
  <c r="E29" i="56"/>
  <c r="H29" i="56"/>
  <c r="S29" i="56" s="1"/>
  <c r="L29" i="56"/>
  <c r="V29" i="56" s="1"/>
  <c r="J29" i="56"/>
  <c r="D29" i="56"/>
  <c r="P29" i="56" s="1"/>
  <c r="I29" i="56"/>
  <c r="T29" i="56" s="1"/>
  <c r="C29" i="56"/>
  <c r="O29" i="56"/>
  <c r="N29" i="56"/>
  <c r="K29" i="56"/>
  <c r="M29" i="56"/>
  <c r="W29" i="56" s="1"/>
  <c r="F29" i="56"/>
  <c r="AY5" i="112"/>
  <c r="BX5" i="112"/>
  <c r="Z35" i="112"/>
  <c r="BK5" i="112" s="1"/>
  <c r="AR35" i="112"/>
  <c r="AA35" i="112"/>
  <c r="BL5" i="112" s="1"/>
  <c r="AZ5" i="112"/>
  <c r="AS34" i="112"/>
  <c r="AS35" i="112" s="1"/>
  <c r="CB5" i="112"/>
  <c r="AH12" i="56"/>
  <c r="AE28" i="56"/>
  <c r="AF28" i="56"/>
  <c r="P28" i="56"/>
  <c r="CE5" i="112"/>
  <c r="AK12" i="56"/>
  <c r="AQ34" i="112"/>
  <c r="Y35" i="112"/>
  <c r="AX5" i="112"/>
  <c r="Y33" i="112"/>
  <c r="BW5" i="112"/>
  <c r="BY5" i="112"/>
  <c r="AQ35" i="112"/>
  <c r="BZ5" i="112"/>
  <c r="R28" i="56"/>
  <c r="B23" i="86"/>
  <c r="A24" i="86"/>
  <c r="CH5" i="112"/>
  <c r="AN12" i="56"/>
  <c r="CC5" i="112"/>
  <c r="AI12" i="56"/>
  <c r="CF5" i="112"/>
  <c r="AL12" i="56"/>
  <c r="E30" i="58"/>
  <c r="B31" i="58"/>
  <c r="D30" i="58"/>
  <c r="CA5" i="112"/>
  <c r="AG12" i="56"/>
  <c r="CG5" i="112"/>
  <c r="AM12" i="56"/>
  <c r="AB32" i="60"/>
  <c r="AA29" i="61"/>
  <c r="C28" i="61"/>
  <c r="X28" i="61"/>
  <c r="R28" i="61"/>
  <c r="Q28" i="61"/>
  <c r="E28" i="61"/>
  <c r="F28" i="61"/>
  <c r="S28" i="61"/>
  <c r="G28" i="61"/>
  <c r="P28" i="61"/>
  <c r="H28" i="61"/>
  <c r="I28" i="61"/>
  <c r="J28" i="61"/>
  <c r="N28" i="61"/>
  <c r="CD5" i="112"/>
  <c r="AJ12" i="56"/>
  <c r="AB27" i="56"/>
  <c r="AT27" i="56" s="1"/>
  <c r="AJ30" i="56" l="1"/>
  <c r="AH30" i="56"/>
  <c r="AN30" i="56"/>
  <c r="AL30" i="56"/>
  <c r="AG30" i="56"/>
  <c r="AM30" i="56"/>
  <c r="AI30" i="56"/>
  <c r="AK30" i="56"/>
  <c r="F163" i="82"/>
  <c r="F164" i="82"/>
  <c r="F165" i="82"/>
  <c r="E59" i="86"/>
  <c r="E60" i="86"/>
  <c r="F166" i="82"/>
  <c r="F167" i="82"/>
  <c r="F168" i="82"/>
  <c r="F169" i="82"/>
  <c r="F170" i="82"/>
  <c r="F171" i="82"/>
  <c r="F162" i="82"/>
  <c r="F161" i="82"/>
  <c r="E61" i="86"/>
  <c r="AB261" i="60"/>
  <c r="AB181" i="60"/>
  <c r="Y37" i="355"/>
  <c r="BV5" i="355" s="1"/>
  <c r="BS5" i="355"/>
  <c r="BS5" i="364"/>
  <c r="Y37" i="364"/>
  <c r="BV5" i="364" s="1"/>
  <c r="Y37" i="353"/>
  <c r="BV5" i="353" s="1"/>
  <c r="BS5" i="353"/>
  <c r="AC29" i="56"/>
  <c r="AE29" i="56"/>
  <c r="AQ36" i="116"/>
  <c r="BJ5" i="116"/>
  <c r="Y36" i="116"/>
  <c r="U29" i="56"/>
  <c r="Z29" i="56" s="1"/>
  <c r="X29" i="56"/>
  <c r="AA29" i="56" s="1"/>
  <c r="AQ36" i="112"/>
  <c r="AF29" i="56"/>
  <c r="AD29" i="56"/>
  <c r="I29" i="61"/>
  <c r="G29" i="61"/>
  <c r="X29" i="61"/>
  <c r="E29" i="61"/>
  <c r="AA30" i="61"/>
  <c r="R29" i="61"/>
  <c r="N29" i="61"/>
  <c r="J29" i="61"/>
  <c r="S29" i="61"/>
  <c r="Q29" i="61"/>
  <c r="H29" i="61"/>
  <c r="P29" i="61"/>
  <c r="C29" i="61"/>
  <c r="F29" i="61"/>
  <c r="Y36" i="112"/>
  <c r="BJ5" i="112"/>
  <c r="Q29" i="56"/>
  <c r="A25" i="86"/>
  <c r="B24" i="86"/>
  <c r="AB33" i="60"/>
  <c r="B31" i="56"/>
  <c r="E30" i="56"/>
  <c r="F30" i="56"/>
  <c r="C30" i="56"/>
  <c r="D30" i="56"/>
  <c r="P30" i="56" s="1"/>
  <c r="L30" i="56"/>
  <c r="V30" i="56" s="1"/>
  <c r="I30" i="56"/>
  <c r="T30" i="56" s="1"/>
  <c r="O30" i="56"/>
  <c r="H30" i="56"/>
  <c r="S30" i="56" s="1"/>
  <c r="N30" i="56"/>
  <c r="M30" i="56"/>
  <c r="W30" i="56" s="1"/>
  <c r="J30" i="56"/>
  <c r="G30" i="56"/>
  <c r="K30" i="56"/>
  <c r="B32" i="58"/>
  <c r="E31" i="58"/>
  <c r="D31" i="58"/>
  <c r="Y28" i="56"/>
  <c r="AB28" i="56"/>
  <c r="AT28" i="56" s="1"/>
  <c r="R29" i="56"/>
  <c r="AI31" i="56" l="1"/>
  <c r="AK31" i="56"/>
  <c r="AH31" i="56"/>
  <c r="AM31" i="56"/>
  <c r="AG31" i="56"/>
  <c r="AN31" i="56"/>
  <c r="AJ31" i="56"/>
  <c r="AL31" i="56"/>
  <c r="E62" i="86"/>
  <c r="F172" i="82"/>
  <c r="F173" i="82"/>
  <c r="F174" i="82"/>
  <c r="F175" i="82"/>
  <c r="F176" i="82"/>
  <c r="F177" i="82"/>
  <c r="F178" i="82"/>
  <c r="F179" i="82"/>
  <c r="E65" i="86"/>
  <c r="E64" i="86"/>
  <c r="E63" i="86"/>
  <c r="AB262" i="60"/>
  <c r="AB182" i="60"/>
  <c r="R30" i="56"/>
  <c r="BS5" i="116"/>
  <c r="Y37" i="116"/>
  <c r="BV5" i="116" s="1"/>
  <c r="X30" i="56"/>
  <c r="AA30" i="56" s="1"/>
  <c r="Y29" i="56"/>
  <c r="U30" i="56"/>
  <c r="Z30" i="56" s="1"/>
  <c r="B33" i="58"/>
  <c r="D32" i="58"/>
  <c r="E32" i="58"/>
  <c r="BS5" i="112"/>
  <c r="Y37" i="112"/>
  <c r="BV5" i="112" s="1"/>
  <c r="AD30" i="56"/>
  <c r="AC30" i="56"/>
  <c r="AB34" i="60"/>
  <c r="AE30" i="56"/>
  <c r="AF30" i="56"/>
  <c r="AB29" i="56"/>
  <c r="AT29" i="56" s="1"/>
  <c r="Q30" i="56"/>
  <c r="A26" i="86"/>
  <c r="B25" i="86"/>
  <c r="X30" i="61"/>
  <c r="AA31" i="61"/>
  <c r="C30" i="61"/>
  <c r="I30" i="61"/>
  <c r="J30" i="61"/>
  <c r="F30" i="61"/>
  <c r="E30" i="61"/>
  <c r="R30" i="61"/>
  <c r="P30" i="61"/>
  <c r="N30" i="61"/>
  <c r="H30" i="61"/>
  <c r="Q30" i="61"/>
  <c r="S30" i="61"/>
  <c r="G30" i="61"/>
  <c r="C31" i="56"/>
  <c r="L31" i="56"/>
  <c r="V31" i="56" s="1"/>
  <c r="B32" i="56"/>
  <c r="M31" i="56"/>
  <c r="W31" i="56" s="1"/>
  <c r="F31" i="56"/>
  <c r="I31" i="56"/>
  <c r="T31" i="56" s="1"/>
  <c r="E31" i="56"/>
  <c r="H31" i="56"/>
  <c r="S31" i="56" s="1"/>
  <c r="D31" i="56"/>
  <c r="K31" i="56"/>
  <c r="O31" i="56"/>
  <c r="J31" i="56"/>
  <c r="N31" i="56"/>
  <c r="G31" i="56"/>
  <c r="AN32" i="56" l="1"/>
  <c r="AH32" i="56"/>
  <c r="AI32" i="56"/>
  <c r="AG32" i="56"/>
  <c r="AM32" i="56"/>
  <c r="AJ32" i="56"/>
  <c r="AL32" i="56"/>
  <c r="AK32" i="56"/>
  <c r="F186" i="82"/>
  <c r="E67" i="86"/>
  <c r="E66" i="86"/>
  <c r="F180" i="82"/>
  <c r="F181" i="82"/>
  <c r="F182" i="82"/>
  <c r="F183" i="82"/>
  <c r="F184" i="82"/>
  <c r="F185" i="82"/>
  <c r="E68" i="86"/>
  <c r="E69" i="86"/>
  <c r="AB263" i="60"/>
  <c r="AB183" i="60"/>
  <c r="AB30" i="56"/>
  <c r="AT30" i="56" s="1"/>
  <c r="AD31" i="56"/>
  <c r="X31" i="56"/>
  <c r="AA31" i="56" s="1"/>
  <c r="AF31" i="56"/>
  <c r="U31" i="56"/>
  <c r="Z31" i="56" s="1"/>
  <c r="AB35" i="60"/>
  <c r="D33" i="58"/>
  <c r="E33" i="58"/>
  <c r="AC31" i="56"/>
  <c r="AE31" i="56"/>
  <c r="P31" i="56"/>
  <c r="K32" i="56"/>
  <c r="F32" i="56"/>
  <c r="B33" i="56"/>
  <c r="C32" i="56"/>
  <c r="L32" i="56"/>
  <c r="V32" i="56" s="1"/>
  <c r="I32" i="56"/>
  <c r="T32" i="56" s="1"/>
  <c r="O32" i="56"/>
  <c r="H32" i="56"/>
  <c r="S32" i="56" s="1"/>
  <c r="G32" i="56"/>
  <c r="E32" i="56"/>
  <c r="M32" i="56"/>
  <c r="W32" i="56" s="1"/>
  <c r="D32" i="56"/>
  <c r="AC32" i="56" s="1"/>
  <c r="J32" i="56"/>
  <c r="N32" i="56"/>
  <c r="Q31" i="56"/>
  <c r="R31" i="56"/>
  <c r="B26" i="86"/>
  <c r="A27" i="86"/>
  <c r="N31" i="61"/>
  <c r="G31" i="61"/>
  <c r="P31" i="61"/>
  <c r="X31" i="61"/>
  <c r="I31" i="61"/>
  <c r="AA32" i="61"/>
  <c r="S31" i="61"/>
  <c r="C31" i="61"/>
  <c r="R31" i="61"/>
  <c r="E31" i="61"/>
  <c r="F31" i="61"/>
  <c r="Q31" i="61"/>
  <c r="H31" i="61"/>
  <c r="J31" i="61"/>
  <c r="Y30" i="56"/>
  <c r="AI33" i="56" l="1"/>
  <c r="AH33" i="56"/>
  <c r="AL33" i="56"/>
  <c r="AK33" i="56"/>
  <c r="AN33" i="56"/>
  <c r="AJ33" i="56"/>
  <c r="AM33" i="56"/>
  <c r="AG33" i="56"/>
  <c r="F197" i="82"/>
  <c r="F196" i="82"/>
  <c r="F189" i="82"/>
  <c r="F187" i="82"/>
  <c r="F188" i="82"/>
  <c r="F190" i="82"/>
  <c r="F191" i="82"/>
  <c r="F194" i="82"/>
  <c r="E70" i="86"/>
  <c r="E71" i="86"/>
  <c r="F192" i="82"/>
  <c r="F193" i="82"/>
  <c r="F195" i="82"/>
  <c r="F198" i="82"/>
  <c r="AB264" i="60"/>
  <c r="AB184" i="60"/>
  <c r="X32" i="56"/>
  <c r="AA32" i="56" s="1"/>
  <c r="U32" i="56"/>
  <c r="Z32" i="56" s="1"/>
  <c r="B35" i="58"/>
  <c r="D34" i="58"/>
  <c r="E34" i="58"/>
  <c r="R32" i="56"/>
  <c r="Y31" i="56"/>
  <c r="AB31" i="56"/>
  <c r="AT31" i="56" s="1"/>
  <c r="B27" i="86"/>
  <c r="A28" i="86"/>
  <c r="AE32" i="56"/>
  <c r="AB36" i="60"/>
  <c r="L33" i="56"/>
  <c r="V33" i="56" s="1"/>
  <c r="H33" i="56"/>
  <c r="S33" i="56" s="1"/>
  <c r="B34" i="56"/>
  <c r="E33" i="56"/>
  <c r="J33" i="56"/>
  <c r="D33" i="56"/>
  <c r="I33" i="56"/>
  <c r="T33" i="56" s="1"/>
  <c r="C33" i="56"/>
  <c r="O33" i="56"/>
  <c r="G33" i="56"/>
  <c r="N33" i="56"/>
  <c r="K33" i="56"/>
  <c r="M33" i="56"/>
  <c r="W33" i="56" s="1"/>
  <c r="F33" i="56"/>
  <c r="AF32" i="56"/>
  <c r="C32" i="61"/>
  <c r="P32" i="61"/>
  <c r="H32" i="61"/>
  <c r="J32" i="61"/>
  <c r="G32" i="61"/>
  <c r="S32" i="61"/>
  <c r="N32" i="61"/>
  <c r="AA33" i="61"/>
  <c r="I32" i="61"/>
  <c r="Q32" i="61"/>
  <c r="E32" i="61"/>
  <c r="F32" i="61"/>
  <c r="X32" i="61"/>
  <c r="R32" i="61"/>
  <c r="P32" i="56"/>
  <c r="AD32" i="56"/>
  <c r="Q32" i="56"/>
  <c r="AM34" i="56" l="1"/>
  <c r="AI34" i="56"/>
  <c r="AJ34" i="56"/>
  <c r="AN34" i="56"/>
  <c r="AK34" i="56"/>
  <c r="AH34" i="56"/>
  <c r="AG34" i="56"/>
  <c r="AL34" i="56"/>
  <c r="AB265" i="60"/>
  <c r="AB185" i="60"/>
  <c r="X33" i="56"/>
  <c r="AA33" i="56" s="1"/>
  <c r="AD33" i="56"/>
  <c r="U33" i="56"/>
  <c r="Z33" i="56" s="1"/>
  <c r="B35" i="56"/>
  <c r="D34" i="56"/>
  <c r="C34" i="56"/>
  <c r="K34" i="56"/>
  <c r="J34" i="56"/>
  <c r="L34" i="56"/>
  <c r="V34" i="56" s="1"/>
  <c r="E34" i="56"/>
  <c r="F34" i="56"/>
  <c r="I34" i="56"/>
  <c r="T34" i="56" s="1"/>
  <c r="O34" i="56"/>
  <c r="N34" i="56"/>
  <c r="M34" i="56"/>
  <c r="W34" i="56" s="1"/>
  <c r="H34" i="56"/>
  <c r="S34" i="56" s="1"/>
  <c r="G34" i="56"/>
  <c r="Q33" i="56"/>
  <c r="AC33" i="56"/>
  <c r="B28" i="86"/>
  <c r="A29" i="86"/>
  <c r="AA34" i="61"/>
  <c r="J33" i="61"/>
  <c r="N33" i="61"/>
  <c r="C33" i="61"/>
  <c r="P33" i="61"/>
  <c r="Q33" i="61"/>
  <c r="H33" i="61"/>
  <c r="G33" i="61"/>
  <c r="F33" i="61"/>
  <c r="X33" i="61"/>
  <c r="S33" i="61"/>
  <c r="E33" i="61"/>
  <c r="I33" i="61"/>
  <c r="R33" i="61"/>
  <c r="P33" i="56"/>
  <c r="Y32" i="56"/>
  <c r="AB32" i="56"/>
  <c r="AT32" i="56" s="1"/>
  <c r="AE33" i="56"/>
  <c r="AF33" i="56"/>
  <c r="R33" i="56"/>
  <c r="AB37" i="60"/>
  <c r="B36" i="58"/>
  <c r="D35" i="58"/>
  <c r="E35" i="58"/>
  <c r="AB266" i="60" l="1"/>
  <c r="AB186" i="60"/>
  <c r="U34" i="56"/>
  <c r="Z34" i="56" s="1"/>
  <c r="Q34" i="56"/>
  <c r="R34" i="56"/>
  <c r="X34" i="56"/>
  <c r="AA34" i="56" s="1"/>
  <c r="AE34" i="56"/>
  <c r="AD34" i="56"/>
  <c r="AC34" i="56"/>
  <c r="B29" i="86"/>
  <c r="A30" i="86"/>
  <c r="AB38" i="60"/>
  <c r="AB33" i="56"/>
  <c r="AT33" i="56" s="1"/>
  <c r="Y33" i="56"/>
  <c r="AG35" i="56"/>
  <c r="O35" i="56"/>
  <c r="J35" i="56"/>
  <c r="B36" i="56"/>
  <c r="AL35" i="56"/>
  <c r="M35" i="56"/>
  <c r="W35" i="56" s="1"/>
  <c r="F35" i="56"/>
  <c r="AK35" i="56"/>
  <c r="I35" i="56"/>
  <c r="T35" i="56" s="1"/>
  <c r="AJ35" i="56"/>
  <c r="E35" i="56"/>
  <c r="L35" i="56"/>
  <c r="V35" i="56" s="1"/>
  <c r="H35" i="56"/>
  <c r="S35" i="56" s="1"/>
  <c r="AI35" i="56"/>
  <c r="C35" i="56"/>
  <c r="AN35" i="56"/>
  <c r="D35" i="56"/>
  <c r="AC35" i="56" s="1"/>
  <c r="K35" i="56"/>
  <c r="U35" i="56" s="1"/>
  <c r="AM35" i="56"/>
  <c r="N35" i="56"/>
  <c r="AH35" i="56"/>
  <c r="G35" i="56"/>
  <c r="B37" i="58"/>
  <c r="D36" i="58"/>
  <c r="E36" i="58"/>
  <c r="AF34" i="56"/>
  <c r="I34" i="61"/>
  <c r="AA35" i="61"/>
  <c r="R34" i="61"/>
  <c r="C34" i="61"/>
  <c r="S34" i="61"/>
  <c r="E34" i="61"/>
  <c r="G34" i="61"/>
  <c r="N34" i="61"/>
  <c r="P34" i="61"/>
  <c r="F34" i="61"/>
  <c r="X34" i="61"/>
  <c r="H34" i="61"/>
  <c r="Q34" i="61"/>
  <c r="J34" i="61"/>
  <c r="P34" i="56"/>
  <c r="AB267" i="60" l="1"/>
  <c r="AB187" i="60"/>
  <c r="AE35" i="56"/>
  <c r="Q35" i="56"/>
  <c r="X35" i="56"/>
  <c r="AA35" i="56" s="1"/>
  <c r="Z35" i="56"/>
  <c r="B30" i="86"/>
  <c r="A31" i="86"/>
  <c r="AK36" i="56"/>
  <c r="M36" i="56"/>
  <c r="W36" i="56" s="1"/>
  <c r="E36" i="56"/>
  <c r="B37" i="56"/>
  <c r="AM36" i="56"/>
  <c r="J36" i="56"/>
  <c r="O36" i="56"/>
  <c r="AG36" i="56"/>
  <c r="N36" i="56"/>
  <c r="X36" i="56" s="1"/>
  <c r="AL36" i="56"/>
  <c r="L36" i="56"/>
  <c r="V36" i="56" s="1"/>
  <c r="AJ36" i="56"/>
  <c r="I36" i="56"/>
  <c r="T36" i="56" s="1"/>
  <c r="AI36" i="56"/>
  <c r="D36" i="56"/>
  <c r="Q36" i="56" s="1"/>
  <c r="AH36" i="56"/>
  <c r="H36" i="56"/>
  <c r="S36" i="56" s="1"/>
  <c r="C36" i="56"/>
  <c r="K36" i="56"/>
  <c r="F36" i="56"/>
  <c r="U36" i="56"/>
  <c r="AN36" i="56"/>
  <c r="G36" i="56"/>
  <c r="R35" i="56"/>
  <c r="AF35" i="56"/>
  <c r="P35" i="56"/>
  <c r="E37" i="58"/>
  <c r="B38" i="58"/>
  <c r="D37" i="58"/>
  <c r="AD35" i="56"/>
  <c r="AB39" i="60"/>
  <c r="AA36" i="61"/>
  <c r="C35" i="61"/>
  <c r="H35" i="61"/>
  <c r="X35" i="61"/>
  <c r="R35" i="61"/>
  <c r="I35" i="61"/>
  <c r="Q35" i="61"/>
  <c r="P35" i="61"/>
  <c r="S35" i="61"/>
  <c r="N35" i="61"/>
  <c r="F35" i="61"/>
  <c r="E35" i="61"/>
  <c r="G35" i="61"/>
  <c r="J35" i="61"/>
  <c r="Y34" i="56"/>
  <c r="AB34" i="56"/>
  <c r="AT34" i="56" s="1"/>
  <c r="AB268" i="60" l="1"/>
  <c r="AB188" i="60"/>
  <c r="R36" i="56"/>
  <c r="AC36" i="56"/>
  <c r="P36" i="56"/>
  <c r="AF36" i="56"/>
  <c r="Z36" i="56"/>
  <c r="AA36" i="56"/>
  <c r="AD36" i="56"/>
  <c r="AB36" i="56"/>
  <c r="AT36" i="56" s="1"/>
  <c r="X36" i="61"/>
  <c r="AA37" i="61"/>
  <c r="F36" i="61"/>
  <c r="N36" i="61"/>
  <c r="C36" i="61"/>
  <c r="R36" i="61"/>
  <c r="Q36" i="61"/>
  <c r="S36" i="61"/>
  <c r="P36" i="61"/>
  <c r="J36" i="61"/>
  <c r="I36" i="61"/>
  <c r="E36" i="61"/>
  <c r="G36" i="61"/>
  <c r="H36" i="61"/>
  <c r="Y35" i="56"/>
  <c r="AB35" i="56"/>
  <c r="AT35" i="56" s="1"/>
  <c r="AI37" i="56"/>
  <c r="O37" i="56"/>
  <c r="I37" i="56"/>
  <c r="T37" i="56" s="1"/>
  <c r="B38" i="56"/>
  <c r="AM37" i="56"/>
  <c r="E37" i="56"/>
  <c r="H37" i="56"/>
  <c r="S37" i="56" s="1"/>
  <c r="AL37" i="56"/>
  <c r="L37" i="56"/>
  <c r="V37" i="56" s="1"/>
  <c r="AG37" i="56"/>
  <c r="J37" i="56"/>
  <c r="D37" i="56"/>
  <c r="AK37" i="56"/>
  <c r="C37" i="56"/>
  <c r="G37" i="56"/>
  <c r="AJ37" i="56"/>
  <c r="N37" i="56"/>
  <c r="X37" i="56" s="1"/>
  <c r="AH37" i="56"/>
  <c r="K37" i="56"/>
  <c r="F37" i="56"/>
  <c r="M37" i="56"/>
  <c r="W37" i="56" s="1"/>
  <c r="AN37" i="56"/>
  <c r="AB52" i="60"/>
  <c r="Y36" i="56"/>
  <c r="AE36" i="56"/>
  <c r="A32" i="86"/>
  <c r="B31" i="86"/>
  <c r="D38" i="58"/>
  <c r="B39" i="58"/>
  <c r="E38" i="58"/>
  <c r="AB269" i="60" l="1"/>
  <c r="AB189" i="60"/>
  <c r="U37" i="56"/>
  <c r="AF37" i="56"/>
  <c r="AA37" i="56"/>
  <c r="Z37" i="56"/>
  <c r="B40" i="58"/>
  <c r="E39" i="58"/>
  <c r="D39" i="58"/>
  <c r="B39" i="56"/>
  <c r="AN38" i="56"/>
  <c r="E38" i="56"/>
  <c r="O38" i="56"/>
  <c r="AI38" i="56"/>
  <c r="J38" i="56"/>
  <c r="AH38" i="56"/>
  <c r="I38" i="56"/>
  <c r="T38" i="56" s="1"/>
  <c r="F38" i="56"/>
  <c r="AM38" i="56"/>
  <c r="D38" i="56"/>
  <c r="AC38" i="56" s="1"/>
  <c r="AG38" i="56"/>
  <c r="H38" i="56"/>
  <c r="S38" i="56" s="1"/>
  <c r="N38" i="56"/>
  <c r="AL38" i="56"/>
  <c r="L38" i="56"/>
  <c r="V38" i="56" s="1"/>
  <c r="AK38" i="56"/>
  <c r="M38" i="56"/>
  <c r="W38" i="56" s="1"/>
  <c r="C38" i="56"/>
  <c r="K38" i="56"/>
  <c r="AJ38" i="56"/>
  <c r="G38" i="56"/>
  <c r="AE37" i="56"/>
  <c r="AD37" i="56"/>
  <c r="Q37" i="56"/>
  <c r="R37" i="56"/>
  <c r="G37" i="61"/>
  <c r="R37" i="61"/>
  <c r="AA38" i="61"/>
  <c r="I37" i="61"/>
  <c r="E37" i="61"/>
  <c r="N37" i="61"/>
  <c r="P37" i="61"/>
  <c r="Q37" i="61"/>
  <c r="X37" i="61"/>
  <c r="H37" i="61"/>
  <c r="S37" i="61"/>
  <c r="F37" i="61"/>
  <c r="J37" i="61"/>
  <c r="C37" i="61"/>
  <c r="B32" i="86"/>
  <c r="A33" i="86"/>
  <c r="AC37" i="56"/>
  <c r="P37" i="56"/>
  <c r="AB53" i="60"/>
  <c r="AB270" i="60" l="1"/>
  <c r="AB190" i="60"/>
  <c r="X38" i="56"/>
  <c r="U38" i="56"/>
  <c r="Q38" i="56"/>
  <c r="AA38" i="56"/>
  <c r="Z38" i="56"/>
  <c r="G38" i="61"/>
  <c r="R38" i="61"/>
  <c r="AA44" i="61"/>
  <c r="C38" i="61"/>
  <c r="Q38" i="61"/>
  <c r="H38" i="61"/>
  <c r="X38" i="61"/>
  <c r="E38" i="61"/>
  <c r="J38" i="61"/>
  <c r="P38" i="61"/>
  <c r="F38" i="61"/>
  <c r="I38" i="61"/>
  <c r="N38" i="61"/>
  <c r="S38" i="61"/>
  <c r="AB54" i="60"/>
  <c r="AM39" i="56"/>
  <c r="C39" i="56"/>
  <c r="L39" i="56"/>
  <c r="V39" i="56" s="1"/>
  <c r="F39" i="56"/>
  <c r="B40" i="56"/>
  <c r="AN39" i="56"/>
  <c r="N39" i="56"/>
  <c r="AI39" i="56"/>
  <c r="E39" i="56"/>
  <c r="K39" i="56"/>
  <c r="AH39" i="56"/>
  <c r="J39" i="56"/>
  <c r="D39" i="56"/>
  <c r="H39" i="56"/>
  <c r="S39" i="56" s="1"/>
  <c r="AG39" i="56"/>
  <c r="I39" i="56"/>
  <c r="T39" i="56" s="1"/>
  <c r="AL39" i="56"/>
  <c r="AJ39" i="56"/>
  <c r="M39" i="56"/>
  <c r="W39" i="56" s="1"/>
  <c r="G39" i="56"/>
  <c r="O39" i="56"/>
  <c r="AK39" i="56"/>
  <c r="AE38" i="56"/>
  <c r="AD38" i="56"/>
  <c r="AB37" i="56"/>
  <c r="AT37" i="56" s="1"/>
  <c r="Y37" i="56"/>
  <c r="R38" i="56"/>
  <c r="P38" i="56"/>
  <c r="A34" i="86"/>
  <c r="B33" i="86"/>
  <c r="AF38" i="56"/>
  <c r="B41" i="58"/>
  <c r="D40" i="58"/>
  <c r="E40" i="58"/>
  <c r="AB271" i="60" l="1"/>
  <c r="AB191" i="60"/>
  <c r="X39" i="56"/>
  <c r="Q39" i="56"/>
  <c r="U39" i="56"/>
  <c r="AA39" i="56"/>
  <c r="R39" i="56"/>
  <c r="Z39" i="56"/>
  <c r="AL40" i="56"/>
  <c r="M40" i="56"/>
  <c r="F40" i="56"/>
  <c r="B41" i="56"/>
  <c r="AJ40" i="56"/>
  <c r="J40" i="56"/>
  <c r="AI40" i="56"/>
  <c r="I40" i="56"/>
  <c r="T40" i="56" s="1"/>
  <c r="D40" i="56"/>
  <c r="AN40" i="56"/>
  <c r="O40" i="56"/>
  <c r="AH40" i="56"/>
  <c r="H40" i="56"/>
  <c r="S40" i="56" s="1"/>
  <c r="N40" i="56"/>
  <c r="X40" i="56" s="1"/>
  <c r="AM40" i="56"/>
  <c r="L40" i="56"/>
  <c r="V40" i="56" s="1"/>
  <c r="AG40" i="56"/>
  <c r="W40" i="56"/>
  <c r="AK40" i="56"/>
  <c r="K40" i="56"/>
  <c r="C40" i="56"/>
  <c r="E40" i="56"/>
  <c r="G40" i="56"/>
  <c r="P39" i="56"/>
  <c r="AD39" i="56"/>
  <c r="AC39" i="56"/>
  <c r="D41" i="58"/>
  <c r="B42" i="58"/>
  <c r="E41" i="58"/>
  <c r="A35" i="86"/>
  <c r="B34" i="86"/>
  <c r="C44" i="61"/>
  <c r="Q44" i="61"/>
  <c r="P44" i="61"/>
  <c r="E44" i="61"/>
  <c r="AA45" i="61"/>
  <c r="F44" i="61"/>
  <c r="J44" i="61"/>
  <c r="N44" i="61"/>
  <c r="H44" i="61"/>
  <c r="G44" i="61"/>
  <c r="I44" i="61"/>
  <c r="S44" i="61"/>
  <c r="R44" i="61"/>
  <c r="X44" i="61"/>
  <c r="AE39" i="56"/>
  <c r="Y38" i="56"/>
  <c r="AB38" i="56"/>
  <c r="AT38" i="56" s="1"/>
  <c r="AF39" i="56"/>
  <c r="AB55" i="60"/>
  <c r="AB272" i="60" l="1"/>
  <c r="AB192" i="60"/>
  <c r="U40" i="56"/>
  <c r="R40" i="56"/>
  <c r="AA40" i="56"/>
  <c r="AE40" i="56"/>
  <c r="Z40" i="56"/>
  <c r="AB56" i="60"/>
  <c r="Q40" i="56"/>
  <c r="AD40" i="56"/>
  <c r="AJ41" i="56"/>
  <c r="G41" i="56"/>
  <c r="B42" i="56"/>
  <c r="AK41" i="56"/>
  <c r="E41" i="56"/>
  <c r="F41" i="56"/>
  <c r="L41" i="56"/>
  <c r="V41" i="56" s="1"/>
  <c r="K41" i="56"/>
  <c r="AI41" i="56"/>
  <c r="C41" i="56"/>
  <c r="J41" i="56"/>
  <c r="AN41" i="56"/>
  <c r="AH41" i="56"/>
  <c r="I41" i="56"/>
  <c r="T41" i="56" s="1"/>
  <c r="AM41" i="56"/>
  <c r="AL41" i="56"/>
  <c r="M41" i="56"/>
  <c r="W41" i="56" s="1"/>
  <c r="N41" i="56"/>
  <c r="AG41" i="56"/>
  <c r="D41" i="56"/>
  <c r="P41" i="56" s="1"/>
  <c r="O41" i="56"/>
  <c r="H41" i="56"/>
  <c r="S41" i="56" s="1"/>
  <c r="AC40" i="56"/>
  <c r="P40" i="56"/>
  <c r="AF40" i="56"/>
  <c r="J45" i="61"/>
  <c r="G45" i="61"/>
  <c r="Q45" i="61"/>
  <c r="E45" i="61"/>
  <c r="AA46" i="61"/>
  <c r="C45" i="61"/>
  <c r="N45" i="61"/>
  <c r="S45" i="61"/>
  <c r="H45" i="61"/>
  <c r="I45" i="61"/>
  <c r="P45" i="61"/>
  <c r="F45" i="61"/>
  <c r="X45" i="61"/>
  <c r="R45" i="61"/>
  <c r="B35" i="86"/>
  <c r="A36" i="86"/>
  <c r="Y39" i="56"/>
  <c r="AB39" i="56"/>
  <c r="AT39" i="56" s="1"/>
  <c r="B43" i="58"/>
  <c r="D42" i="58"/>
  <c r="E42" i="58"/>
  <c r="AB273" i="60" l="1"/>
  <c r="AB193" i="60"/>
  <c r="X41" i="56"/>
  <c r="U41" i="56"/>
  <c r="Z41" i="56" s="1"/>
  <c r="AA41" i="56"/>
  <c r="AB40" i="56"/>
  <c r="AT40" i="56" s="1"/>
  <c r="Y40" i="56"/>
  <c r="R41" i="56"/>
  <c r="AF41" i="56"/>
  <c r="Q41" i="56"/>
  <c r="Y41" i="56" s="1"/>
  <c r="E46" i="61"/>
  <c r="I46" i="61"/>
  <c r="AA47" i="61"/>
  <c r="G46" i="61"/>
  <c r="P46" i="61"/>
  <c r="F46" i="61"/>
  <c r="Q46" i="61"/>
  <c r="N46" i="61"/>
  <c r="R46" i="61"/>
  <c r="X46" i="61"/>
  <c r="J46" i="61"/>
  <c r="S46" i="61"/>
  <c r="C46" i="61"/>
  <c r="H46" i="61"/>
  <c r="B44" i="58"/>
  <c r="E43" i="58"/>
  <c r="D43" i="58"/>
  <c r="B36" i="86"/>
  <c r="A37" i="86"/>
  <c r="AE41" i="56"/>
  <c r="AB57" i="60"/>
  <c r="AC41" i="56"/>
  <c r="AD41" i="56"/>
  <c r="B43" i="56"/>
  <c r="AM42" i="56"/>
  <c r="C42" i="56"/>
  <c r="AG42" i="56"/>
  <c r="E42" i="56"/>
  <c r="G42" i="56"/>
  <c r="AL42" i="56"/>
  <c r="K42" i="56"/>
  <c r="D42" i="56"/>
  <c r="AJ42" i="56"/>
  <c r="F42" i="56"/>
  <c r="AI42" i="56"/>
  <c r="H42" i="56"/>
  <c r="S42" i="56" s="1"/>
  <c r="O42" i="56"/>
  <c r="AH42" i="56"/>
  <c r="M42" i="56"/>
  <c r="W42" i="56" s="1"/>
  <c r="L42" i="56"/>
  <c r="V42" i="56" s="1"/>
  <c r="AK42" i="56"/>
  <c r="AN42" i="56"/>
  <c r="I42" i="56"/>
  <c r="T42" i="56" s="1"/>
  <c r="J42" i="56"/>
  <c r="U42" i="56" s="1"/>
  <c r="N42" i="56"/>
  <c r="X42" i="56" s="1"/>
  <c r="AB274" i="60" l="1"/>
  <c r="AB194" i="60"/>
  <c r="Q42" i="56"/>
  <c r="AA42" i="56"/>
  <c r="R42" i="56"/>
  <c r="P42" i="56"/>
  <c r="AB42" i="56" s="1"/>
  <c r="AT42" i="56" s="1"/>
  <c r="AC42" i="56"/>
  <c r="Z42" i="56"/>
  <c r="B45" i="58"/>
  <c r="D44" i="58"/>
  <c r="E44" i="58"/>
  <c r="B44" i="56"/>
  <c r="AM43" i="56"/>
  <c r="J43" i="56"/>
  <c r="AK43" i="56"/>
  <c r="C43" i="56"/>
  <c r="D43" i="56"/>
  <c r="AC43" i="56" s="1"/>
  <c r="H43" i="56"/>
  <c r="S43" i="56" s="1"/>
  <c r="AJ43" i="56"/>
  <c r="I43" i="56"/>
  <c r="T43" i="56" s="1"/>
  <c r="AN43" i="56"/>
  <c r="M43" i="56"/>
  <c r="W43" i="56" s="1"/>
  <c r="O43" i="56"/>
  <c r="AH43" i="56"/>
  <c r="G43" i="56"/>
  <c r="AL43" i="56"/>
  <c r="L43" i="56"/>
  <c r="V43" i="56" s="1"/>
  <c r="F43" i="56"/>
  <c r="K43" i="56"/>
  <c r="AI43" i="56"/>
  <c r="AG43" i="56"/>
  <c r="E43" i="56"/>
  <c r="N43" i="56"/>
  <c r="X43" i="56" s="1"/>
  <c r="AB41" i="56"/>
  <c r="AT41" i="56" s="1"/>
  <c r="AF42" i="56"/>
  <c r="AE42" i="56"/>
  <c r="A38" i="86"/>
  <c r="B37" i="86"/>
  <c r="AA48" i="61"/>
  <c r="E47" i="61"/>
  <c r="H47" i="61"/>
  <c r="I47" i="61"/>
  <c r="P47" i="61"/>
  <c r="X47" i="61"/>
  <c r="G47" i="61"/>
  <c r="F47" i="61"/>
  <c r="N47" i="61"/>
  <c r="J47" i="61"/>
  <c r="R47" i="61"/>
  <c r="S47" i="61"/>
  <c r="C47" i="61"/>
  <c r="Q47" i="61"/>
  <c r="AD42" i="56"/>
  <c r="AB58" i="60"/>
  <c r="AB275" i="60" l="1"/>
  <c r="AB195" i="60"/>
  <c r="P43" i="56"/>
  <c r="Y42" i="56"/>
  <c r="U43" i="56"/>
  <c r="AF43" i="56"/>
  <c r="Z43" i="56"/>
  <c r="AA43" i="56"/>
  <c r="AE43" i="56"/>
  <c r="B45" i="56"/>
  <c r="AK44" i="56"/>
  <c r="H44" i="56"/>
  <c r="S44" i="56" s="1"/>
  <c r="N44" i="56"/>
  <c r="AJ44" i="56"/>
  <c r="F44" i="56"/>
  <c r="AI44" i="56"/>
  <c r="C44" i="56"/>
  <c r="M44" i="56"/>
  <c r="L44" i="56"/>
  <c r="V44" i="56" s="1"/>
  <c r="AH44" i="56"/>
  <c r="E44" i="56"/>
  <c r="D44" i="56"/>
  <c r="AM44" i="56"/>
  <c r="K44" i="56"/>
  <c r="AL44" i="56"/>
  <c r="O44" i="56"/>
  <c r="W44" i="56"/>
  <c r="J44" i="56"/>
  <c r="U44" i="56" s="1"/>
  <c r="G44" i="56"/>
  <c r="AN44" i="56"/>
  <c r="AG44" i="56"/>
  <c r="I44" i="56"/>
  <c r="T44" i="56" s="1"/>
  <c r="AB59" i="60"/>
  <c r="Q43" i="56"/>
  <c r="R43" i="56"/>
  <c r="B46" i="58"/>
  <c r="D45" i="58"/>
  <c r="E45" i="58"/>
  <c r="S48" i="61"/>
  <c r="F48" i="61"/>
  <c r="AA49" i="61"/>
  <c r="G48" i="61"/>
  <c r="Q48" i="61"/>
  <c r="C48" i="61"/>
  <c r="J48" i="61"/>
  <c r="E48" i="61"/>
  <c r="I48" i="61"/>
  <c r="R48" i="61"/>
  <c r="H48" i="61"/>
  <c r="P48" i="61"/>
  <c r="X48" i="61"/>
  <c r="N48" i="61"/>
  <c r="AD43" i="56"/>
  <c r="B38" i="86"/>
  <c r="A39" i="86"/>
  <c r="AB276" i="60" l="1"/>
  <c r="AB196" i="60"/>
  <c r="Y43" i="56"/>
  <c r="AF44" i="56"/>
  <c r="P44" i="56"/>
  <c r="AB43" i="56"/>
  <c r="AT43" i="56" s="1"/>
  <c r="R44" i="56"/>
  <c r="X44" i="56"/>
  <c r="AA44" i="56" s="1"/>
  <c r="Z44" i="56"/>
  <c r="Q44" i="56"/>
  <c r="Y44" i="56" s="1"/>
  <c r="AC44" i="56"/>
  <c r="AE44" i="56"/>
  <c r="B47" i="58"/>
  <c r="E46" i="58"/>
  <c r="D46" i="58"/>
  <c r="AD44" i="56"/>
  <c r="B39" i="86"/>
  <c r="A40" i="86"/>
  <c r="E49" i="61"/>
  <c r="C49" i="61"/>
  <c r="N49" i="61"/>
  <c r="R49" i="61"/>
  <c r="I49" i="61"/>
  <c r="Q49" i="61"/>
  <c r="P49" i="61"/>
  <c r="J49" i="61"/>
  <c r="X49" i="61"/>
  <c r="G49" i="61"/>
  <c r="S49" i="61"/>
  <c r="H49" i="61"/>
  <c r="AA50" i="61"/>
  <c r="F49" i="61"/>
  <c r="AB60" i="60"/>
  <c r="B46" i="56"/>
  <c r="AJ45" i="56"/>
  <c r="K45" i="56"/>
  <c r="AI45" i="56"/>
  <c r="M45" i="56"/>
  <c r="W45" i="56" s="1"/>
  <c r="O45" i="56"/>
  <c r="AH45" i="56"/>
  <c r="G45" i="56"/>
  <c r="AM45" i="56"/>
  <c r="L45" i="56"/>
  <c r="V45" i="56" s="1"/>
  <c r="F45" i="56"/>
  <c r="AG45" i="56"/>
  <c r="H45" i="56"/>
  <c r="S45" i="56" s="1"/>
  <c r="AK45" i="56"/>
  <c r="I45" i="56"/>
  <c r="T45" i="56" s="1"/>
  <c r="J45" i="56"/>
  <c r="AN45" i="56"/>
  <c r="C45" i="56"/>
  <c r="E45" i="56"/>
  <c r="D45" i="56"/>
  <c r="AC45" i="56" s="1"/>
  <c r="N45" i="56"/>
  <c r="AL45" i="56"/>
  <c r="AB277" i="60" l="1"/>
  <c r="AB197" i="60"/>
  <c r="X45" i="56"/>
  <c r="AB44" i="56"/>
  <c r="AT44" i="56" s="1"/>
  <c r="U45" i="56"/>
  <c r="Z45" i="56" s="1"/>
  <c r="AA45" i="56"/>
  <c r="AB61" i="60"/>
  <c r="B40" i="86"/>
  <c r="A41" i="86"/>
  <c r="Q45" i="56"/>
  <c r="R45" i="56"/>
  <c r="AF45" i="56"/>
  <c r="AD45" i="56"/>
  <c r="P45" i="56"/>
  <c r="AA51" i="61"/>
  <c r="Q50" i="61"/>
  <c r="C50" i="61"/>
  <c r="S50" i="61"/>
  <c r="N50" i="61"/>
  <c r="R50" i="61"/>
  <c r="G50" i="61"/>
  <c r="X50" i="61"/>
  <c r="E50" i="61"/>
  <c r="J50" i="61"/>
  <c r="F50" i="61"/>
  <c r="P50" i="61"/>
  <c r="I50" i="61"/>
  <c r="H50" i="61"/>
  <c r="AE45" i="56"/>
  <c r="B48" i="58"/>
  <c r="D47" i="58"/>
  <c r="E47" i="58"/>
  <c r="B47" i="56"/>
  <c r="AM46" i="56"/>
  <c r="N46" i="56"/>
  <c r="AL46" i="56"/>
  <c r="I46" i="56"/>
  <c r="T46" i="56" s="1"/>
  <c r="D46" i="56"/>
  <c r="AC46" i="56" s="1"/>
  <c r="AG46" i="56"/>
  <c r="H46" i="56"/>
  <c r="S46" i="56" s="1"/>
  <c r="L46" i="56"/>
  <c r="V46" i="56" s="1"/>
  <c r="AJ46" i="56"/>
  <c r="E46" i="56"/>
  <c r="F46" i="56"/>
  <c r="AI46" i="56"/>
  <c r="K46" i="56"/>
  <c r="AH46" i="56"/>
  <c r="O46" i="56"/>
  <c r="X46" i="56" s="1"/>
  <c r="AK46" i="56"/>
  <c r="AN46" i="56"/>
  <c r="C46" i="56"/>
  <c r="M46" i="56"/>
  <c r="W46" i="56" s="1"/>
  <c r="J46" i="56"/>
  <c r="G46" i="56"/>
  <c r="AB278" i="60" l="1"/>
  <c r="AB198" i="60"/>
  <c r="U46" i="56"/>
  <c r="R46" i="56"/>
  <c r="P46" i="56"/>
  <c r="Z46" i="56"/>
  <c r="AA46" i="56"/>
  <c r="M47" i="56"/>
  <c r="M48" i="56" s="1"/>
  <c r="I47" i="56"/>
  <c r="I48" i="56" s="1"/>
  <c r="F47" i="56"/>
  <c r="F48" i="56" s="1"/>
  <c r="AH47" i="56"/>
  <c r="AH48" i="56" s="1"/>
  <c r="AK47" i="56"/>
  <c r="AK48" i="56" s="1"/>
  <c r="E47" i="56"/>
  <c r="E48" i="56" s="1"/>
  <c r="O47" i="56"/>
  <c r="O48" i="56" s="1"/>
  <c r="J47" i="56"/>
  <c r="J48" i="56" s="1"/>
  <c r="L47" i="56"/>
  <c r="L48" i="56" s="1"/>
  <c r="G47" i="56"/>
  <c r="G48" i="56" s="1"/>
  <c r="H47" i="56"/>
  <c r="H48" i="56" s="1"/>
  <c r="AI47" i="56"/>
  <c r="AI48" i="56" s="1"/>
  <c r="AG47" i="56"/>
  <c r="AG48" i="56" s="1"/>
  <c r="AN47" i="56"/>
  <c r="AN48" i="56" s="1"/>
  <c r="AL47" i="56"/>
  <c r="AL48" i="56" s="1"/>
  <c r="C47" i="56"/>
  <c r="N47" i="56"/>
  <c r="N48" i="56" s="1"/>
  <c r="AM47" i="56"/>
  <c r="AM48" i="56" s="1"/>
  <c r="K47" i="56"/>
  <c r="K48" i="56" s="1"/>
  <c r="AJ47" i="56"/>
  <c r="AJ48" i="56" s="1"/>
  <c r="D47" i="56"/>
  <c r="D48" i="56" s="1"/>
  <c r="AF46" i="56"/>
  <c r="AE46" i="56"/>
  <c r="Q46" i="56"/>
  <c r="Y46" i="56" s="1"/>
  <c r="G51" i="61"/>
  <c r="AA52" i="61"/>
  <c r="S51" i="61"/>
  <c r="E51" i="61"/>
  <c r="Q51" i="61"/>
  <c r="N51" i="61"/>
  <c r="X51" i="61"/>
  <c r="F51" i="61"/>
  <c r="H51" i="61"/>
  <c r="I51" i="61"/>
  <c r="P51" i="61"/>
  <c r="J51" i="61"/>
  <c r="C51" i="61"/>
  <c r="R51" i="61"/>
  <c r="B49" i="58"/>
  <c r="E48" i="58"/>
  <c r="D48" i="58"/>
  <c r="Y45" i="56"/>
  <c r="AB45" i="56"/>
  <c r="AT45" i="56" s="1"/>
  <c r="AD46" i="56"/>
  <c r="B41" i="86"/>
  <c r="A42" i="86"/>
  <c r="AB62" i="60"/>
  <c r="AB279" i="60" l="1"/>
  <c r="AB199" i="60"/>
  <c r="V47" i="56"/>
  <c r="V48" i="56" s="1"/>
  <c r="S47" i="56"/>
  <c r="S48" i="56" s="1"/>
  <c r="W47" i="56"/>
  <c r="W48" i="56" s="1"/>
  <c r="AA53" i="61"/>
  <c r="I52" i="61"/>
  <c r="P52" i="61"/>
  <c r="E52" i="61"/>
  <c r="J52" i="61"/>
  <c r="Q52" i="61"/>
  <c r="N52" i="61"/>
  <c r="G52" i="61"/>
  <c r="F52" i="61"/>
  <c r="C52" i="61"/>
  <c r="R52" i="61"/>
  <c r="X52" i="61"/>
  <c r="S52" i="61"/>
  <c r="H52" i="61"/>
  <c r="U47" i="56"/>
  <c r="U48" i="56" s="1"/>
  <c r="AE47" i="56"/>
  <c r="AE48" i="56" s="1"/>
  <c r="X47" i="56"/>
  <c r="X48" i="56" s="1"/>
  <c r="AB63" i="60"/>
  <c r="A43" i="86"/>
  <c r="B42" i="86"/>
  <c r="B50" i="58"/>
  <c r="E49" i="58"/>
  <c r="D49" i="58"/>
  <c r="R47" i="56"/>
  <c r="R48" i="56" s="1"/>
  <c r="P47" i="56"/>
  <c r="AF47" i="56"/>
  <c r="AF48" i="56" s="1"/>
  <c r="AD47" i="56"/>
  <c r="AD48" i="56" s="1"/>
  <c r="AB46" i="56"/>
  <c r="AT46" i="56" s="1"/>
  <c r="Q47" i="56"/>
  <c r="Q48" i="56" s="1"/>
  <c r="T47" i="56"/>
  <c r="T48" i="56" s="1"/>
  <c r="AC47" i="56"/>
  <c r="AC48" i="56" s="1"/>
  <c r="R7" i="357" l="1"/>
  <c r="AW5" i="357" s="1"/>
  <c r="R7" i="365"/>
  <c r="AW5" i="365" s="1"/>
  <c r="R7" i="364"/>
  <c r="AW5" i="364" s="1"/>
  <c r="R7" i="356"/>
  <c r="AW5" i="356" s="1"/>
  <c r="R7" i="353"/>
  <c r="AW5" i="353" s="1"/>
  <c r="R7" i="362"/>
  <c r="AW5" i="362" s="1"/>
  <c r="R7" i="363"/>
  <c r="AW5" i="363" s="1"/>
  <c r="R7" i="360"/>
  <c r="AW5" i="360" s="1"/>
  <c r="R7" i="354"/>
  <c r="AW5" i="354" s="1"/>
  <c r="R7" i="358"/>
  <c r="AW5" i="358" s="1"/>
  <c r="R7" i="359"/>
  <c r="AW5" i="359" s="1"/>
  <c r="R7" i="355"/>
  <c r="AW5" i="355" s="1"/>
  <c r="R7" i="361"/>
  <c r="AW5" i="361" s="1"/>
  <c r="AB280" i="60"/>
  <c r="AB200" i="60"/>
  <c r="AA47" i="56"/>
  <c r="AB64" i="60"/>
  <c r="P48" i="56"/>
  <c r="Y47" i="56"/>
  <c r="AB47" i="56"/>
  <c r="AT47" i="56" s="1"/>
  <c r="AT48" i="56" s="1"/>
  <c r="AA54" i="61"/>
  <c r="E53" i="61"/>
  <c r="X53" i="61"/>
  <c r="R53" i="61"/>
  <c r="S53" i="61"/>
  <c r="I53" i="61"/>
  <c r="C53" i="61"/>
  <c r="G53" i="61"/>
  <c r="Q53" i="61"/>
  <c r="F53" i="61"/>
  <c r="H53" i="61"/>
  <c r="N53" i="61"/>
  <c r="J53" i="61"/>
  <c r="P53" i="61"/>
  <c r="Z47" i="56"/>
  <c r="D50" i="58"/>
  <c r="E50" i="58"/>
  <c r="B43" i="86"/>
  <c r="A44" i="86"/>
  <c r="AB281" i="60" l="1"/>
  <c r="AB201" i="60"/>
  <c r="B44" i="86"/>
  <c r="A45" i="86"/>
  <c r="AB65" i="60"/>
  <c r="R54" i="61"/>
  <c r="Q54" i="61"/>
  <c r="P54" i="61"/>
  <c r="C54" i="61"/>
  <c r="E54" i="61"/>
  <c r="N54" i="61"/>
  <c r="J54" i="61"/>
  <c r="I54" i="61"/>
  <c r="X54" i="61"/>
  <c r="G54" i="61"/>
  <c r="AA55" i="61"/>
  <c r="S54" i="61"/>
  <c r="F54" i="61"/>
  <c r="H54" i="61"/>
  <c r="AB282" i="60" l="1"/>
  <c r="AB202" i="60"/>
  <c r="A46" i="86"/>
  <c r="B45" i="86"/>
  <c r="AB66" i="60"/>
  <c r="X55" i="61"/>
  <c r="R55" i="61"/>
  <c r="E55" i="61"/>
  <c r="Q55" i="61"/>
  <c r="AA56" i="61"/>
  <c r="H55" i="61"/>
  <c r="I55" i="61"/>
  <c r="C55" i="61"/>
  <c r="N55" i="61"/>
  <c r="P55" i="61"/>
  <c r="F55" i="61"/>
  <c r="S55" i="61"/>
  <c r="J55" i="61"/>
  <c r="G55" i="61"/>
  <c r="AB283" i="60" l="1"/>
  <c r="AB203" i="60"/>
  <c r="F56" i="61"/>
  <c r="E56" i="61"/>
  <c r="AA57" i="61"/>
  <c r="I56" i="61"/>
  <c r="H56" i="61"/>
  <c r="Q56" i="61"/>
  <c r="G56" i="61"/>
  <c r="R56" i="61"/>
  <c r="P56" i="61"/>
  <c r="X56" i="61"/>
  <c r="N56" i="61"/>
  <c r="C56" i="61"/>
  <c r="J56" i="61"/>
  <c r="S56" i="61"/>
  <c r="A47" i="86"/>
  <c r="B46" i="86"/>
  <c r="AB67" i="60"/>
  <c r="AB284" i="60" l="1"/>
  <c r="AB204" i="60"/>
  <c r="AA58" i="61"/>
  <c r="E57" i="61"/>
  <c r="R57" i="61"/>
  <c r="Q57" i="61"/>
  <c r="F57" i="61"/>
  <c r="C57" i="61"/>
  <c r="N57" i="61"/>
  <c r="J57" i="61"/>
  <c r="I57" i="61"/>
  <c r="X57" i="61"/>
  <c r="P57" i="61"/>
  <c r="S57" i="61"/>
  <c r="H57" i="61"/>
  <c r="G57" i="61"/>
  <c r="AB68" i="60"/>
  <c r="A48" i="86"/>
  <c r="B47" i="86"/>
  <c r="AB285" i="60" l="1"/>
  <c r="AB205" i="60"/>
  <c r="J58" i="61"/>
  <c r="C58" i="61"/>
  <c r="X58" i="61"/>
  <c r="G58" i="61"/>
  <c r="I58" i="61"/>
  <c r="N58" i="61"/>
  <c r="F58" i="61"/>
  <c r="S58" i="61"/>
  <c r="AA59" i="61"/>
  <c r="P58" i="61"/>
  <c r="R58" i="61"/>
  <c r="H58" i="61"/>
  <c r="Q58" i="61"/>
  <c r="E58" i="61"/>
  <c r="AB69" i="60"/>
  <c r="A49" i="86"/>
  <c r="B48" i="86"/>
  <c r="Q59" i="61" l="1"/>
  <c r="P59" i="61"/>
  <c r="N59" i="61"/>
  <c r="R59" i="61"/>
  <c r="S59" i="61"/>
  <c r="X59" i="61"/>
  <c r="J59" i="61"/>
  <c r="H59" i="61"/>
  <c r="F59" i="61"/>
  <c r="AA60" i="61"/>
  <c r="I59" i="61"/>
  <c r="E59" i="61"/>
  <c r="G59" i="61"/>
  <c r="C59" i="61"/>
  <c r="B49" i="86"/>
  <c r="A50" i="86"/>
  <c r="AB70" i="60"/>
  <c r="AA61" i="61" l="1"/>
  <c r="J60" i="61"/>
  <c r="E60" i="61"/>
  <c r="X60" i="61"/>
  <c r="F60" i="61"/>
  <c r="N60" i="61"/>
  <c r="H60" i="61"/>
  <c r="P60" i="61"/>
  <c r="S60" i="61"/>
  <c r="C60" i="61"/>
  <c r="I60" i="61"/>
  <c r="R60" i="61"/>
  <c r="G60" i="61"/>
  <c r="Q60" i="61"/>
  <c r="AB71" i="60"/>
  <c r="A51" i="86"/>
  <c r="B50" i="86"/>
  <c r="I61" i="61" l="1"/>
  <c r="N61" i="61"/>
  <c r="G61" i="61"/>
  <c r="S61" i="61"/>
  <c r="F61" i="61"/>
  <c r="AA62" i="61"/>
  <c r="E61" i="61"/>
  <c r="J61" i="61"/>
  <c r="P61" i="61"/>
  <c r="R61" i="61"/>
  <c r="X61" i="61"/>
  <c r="H61" i="61"/>
  <c r="Q61" i="61"/>
  <c r="C61" i="61"/>
  <c r="B51" i="86"/>
  <c r="A52" i="86"/>
  <c r="AB72" i="60"/>
  <c r="B52" i="86" l="1"/>
  <c r="A53" i="86"/>
  <c r="AB73" i="60"/>
  <c r="H62" i="61"/>
  <c r="X62" i="61"/>
  <c r="E62" i="61"/>
  <c r="F62" i="61"/>
  <c r="S62" i="61"/>
  <c r="G62" i="61"/>
  <c r="N62" i="61"/>
  <c r="I62" i="61"/>
  <c r="P62" i="61"/>
  <c r="Q62" i="61"/>
  <c r="AA63" i="61"/>
  <c r="C62" i="61"/>
  <c r="R62" i="61"/>
  <c r="J62" i="61"/>
  <c r="B53" i="86" l="1"/>
  <c r="A54" i="86"/>
  <c r="H63" i="61"/>
  <c r="AA64" i="61"/>
  <c r="C63" i="61"/>
  <c r="P63" i="61"/>
  <c r="G63" i="61"/>
  <c r="J63" i="61"/>
  <c r="E63" i="61"/>
  <c r="F63" i="61"/>
  <c r="I63" i="61"/>
  <c r="X63" i="61"/>
  <c r="R63" i="61"/>
  <c r="Q63" i="61"/>
  <c r="N63" i="61"/>
  <c r="S63" i="61"/>
  <c r="AB74" i="60"/>
  <c r="R64" i="61" l="1"/>
  <c r="G64" i="61"/>
  <c r="AA65" i="61"/>
  <c r="S64" i="61"/>
  <c r="C64" i="61"/>
  <c r="X64" i="61"/>
  <c r="E64" i="61"/>
  <c r="N64" i="61"/>
  <c r="H64" i="61"/>
  <c r="P64" i="61"/>
  <c r="F64" i="61"/>
  <c r="J64" i="61"/>
  <c r="Q64" i="61"/>
  <c r="I64" i="61"/>
  <c r="AB75" i="60"/>
  <c r="A55" i="86"/>
  <c r="B54" i="86"/>
  <c r="AB76" i="60" l="1"/>
  <c r="H65" i="61"/>
  <c r="Q65" i="61"/>
  <c r="N65" i="61"/>
  <c r="E65" i="61"/>
  <c r="R65" i="61"/>
  <c r="F65" i="61"/>
  <c r="AA66" i="61"/>
  <c r="S65" i="61"/>
  <c r="G65" i="61"/>
  <c r="C65" i="61"/>
  <c r="I65" i="61"/>
  <c r="P65" i="61"/>
  <c r="X65" i="61"/>
  <c r="J65" i="61"/>
  <c r="B55" i="86"/>
  <c r="A56" i="86"/>
  <c r="C66" i="61" l="1"/>
  <c r="R66" i="61"/>
  <c r="F66" i="61"/>
  <c r="P66" i="61"/>
  <c r="AA67" i="61"/>
  <c r="H66" i="61"/>
  <c r="N66" i="61"/>
  <c r="G66" i="61"/>
  <c r="S66" i="61"/>
  <c r="J66" i="61"/>
  <c r="E66" i="61"/>
  <c r="I66" i="61"/>
  <c r="X66" i="61"/>
  <c r="Q66" i="61"/>
  <c r="B56" i="86"/>
  <c r="A57" i="86"/>
  <c r="AB77" i="60"/>
  <c r="A58" i="86" l="1"/>
  <c r="B57" i="86"/>
  <c r="AB78" i="60"/>
  <c r="AA68" i="61"/>
  <c r="R67" i="61"/>
  <c r="X67" i="61"/>
  <c r="G67" i="61"/>
  <c r="H67" i="61"/>
  <c r="E67" i="61"/>
  <c r="Q67" i="61"/>
  <c r="N67" i="61"/>
  <c r="J67" i="61"/>
  <c r="I67" i="61"/>
  <c r="P67" i="61"/>
  <c r="S67" i="61"/>
  <c r="C67" i="61"/>
  <c r="F67" i="61"/>
  <c r="AB79" i="60" l="1"/>
  <c r="B58" i="86"/>
  <c r="A59" i="86"/>
  <c r="S68" i="61"/>
  <c r="I68" i="61"/>
  <c r="P68" i="61"/>
  <c r="G68" i="61"/>
  <c r="J68" i="61"/>
  <c r="AA69" i="61"/>
  <c r="R68" i="61"/>
  <c r="N68" i="61"/>
  <c r="C68" i="61"/>
  <c r="H68" i="61"/>
  <c r="F68" i="61"/>
  <c r="Q68" i="61"/>
  <c r="X68" i="61"/>
  <c r="E68" i="61"/>
  <c r="J69" i="61" l="1"/>
  <c r="H69" i="61"/>
  <c r="F69" i="61"/>
  <c r="C69" i="61"/>
  <c r="S69" i="61"/>
  <c r="Q69" i="61"/>
  <c r="I69" i="61"/>
  <c r="P69" i="61"/>
  <c r="N69" i="61"/>
  <c r="AA70" i="61"/>
  <c r="E69" i="61"/>
  <c r="G69" i="61"/>
  <c r="X69" i="61"/>
  <c r="R69" i="61"/>
  <c r="AB80" i="60"/>
  <c r="A60" i="86"/>
  <c r="B59" i="86"/>
  <c r="AB81" i="60" l="1"/>
  <c r="AA71" i="61"/>
  <c r="P70" i="61"/>
  <c r="G70" i="61"/>
  <c r="F70" i="61"/>
  <c r="C70" i="61"/>
  <c r="N70" i="61"/>
  <c r="E70" i="61"/>
  <c r="X70" i="61"/>
  <c r="S70" i="61"/>
  <c r="H70" i="61"/>
  <c r="J70" i="61"/>
  <c r="R70" i="61"/>
  <c r="I70" i="61"/>
  <c r="Q70" i="61"/>
  <c r="B60" i="86"/>
  <c r="A61" i="86"/>
  <c r="F71" i="61" l="1"/>
  <c r="N71" i="61"/>
  <c r="X71" i="61"/>
  <c r="Q71" i="61"/>
  <c r="I71" i="61"/>
  <c r="G71" i="61"/>
  <c r="AA72" i="61"/>
  <c r="R71" i="61"/>
  <c r="J71" i="61"/>
  <c r="S71" i="61"/>
  <c r="P71" i="61"/>
  <c r="H71" i="61"/>
  <c r="C71" i="61"/>
  <c r="E71" i="61"/>
  <c r="B61" i="86"/>
  <c r="A62" i="86"/>
  <c r="AB82" i="60"/>
  <c r="AA73" i="61" l="1"/>
  <c r="J72" i="61"/>
  <c r="S72" i="61"/>
  <c r="E72" i="61"/>
  <c r="X72" i="61"/>
  <c r="P72" i="61"/>
  <c r="I72" i="61"/>
  <c r="R72" i="61"/>
  <c r="C72" i="61"/>
  <c r="F72" i="61"/>
  <c r="H72" i="61"/>
  <c r="G72" i="61"/>
  <c r="N72" i="61"/>
  <c r="Q72" i="61"/>
  <c r="B62" i="86"/>
  <c r="A63" i="86"/>
  <c r="AB95" i="60"/>
  <c r="AB96" i="60" l="1"/>
  <c r="AA74" i="61"/>
  <c r="H73" i="61"/>
  <c r="R73" i="61"/>
  <c r="P73" i="61"/>
  <c r="G73" i="61"/>
  <c r="X73" i="61"/>
  <c r="C73" i="61"/>
  <c r="N73" i="61"/>
  <c r="J73" i="61"/>
  <c r="F73" i="61"/>
  <c r="Q73" i="61"/>
  <c r="E73" i="61"/>
  <c r="S73" i="61"/>
  <c r="I73" i="61"/>
  <c r="A64" i="86"/>
  <c r="B63" i="86"/>
  <c r="AA80" i="61" l="1"/>
  <c r="I74" i="61"/>
  <c r="N74" i="61"/>
  <c r="C74" i="61"/>
  <c r="P74" i="61"/>
  <c r="G74" i="61"/>
  <c r="E74" i="61"/>
  <c r="H74" i="61"/>
  <c r="S74" i="61"/>
  <c r="Q74" i="61"/>
  <c r="J74" i="61"/>
  <c r="R74" i="61"/>
  <c r="X74" i="61"/>
  <c r="F74" i="61"/>
  <c r="B64" i="86"/>
  <c r="A65" i="86"/>
  <c r="AB97" i="60"/>
  <c r="A66" i="86" l="1"/>
  <c r="B65" i="86"/>
  <c r="C80" i="61"/>
  <c r="I80" i="61"/>
  <c r="S80" i="61"/>
  <c r="H80" i="61"/>
  <c r="N80" i="61"/>
  <c r="J80" i="61"/>
  <c r="G80" i="61"/>
  <c r="P80" i="61"/>
  <c r="F80" i="61"/>
  <c r="X80" i="61"/>
  <c r="Q80" i="61"/>
  <c r="AA81" i="61"/>
  <c r="E80" i="61"/>
  <c r="R80" i="61"/>
  <c r="AB98" i="60"/>
  <c r="B66" i="86" l="1"/>
  <c r="A67" i="86"/>
  <c r="AB99" i="60"/>
  <c r="G81" i="61"/>
  <c r="Q81" i="61"/>
  <c r="F81" i="61"/>
  <c r="H81" i="61"/>
  <c r="AA82" i="61"/>
  <c r="E81" i="61"/>
  <c r="X81" i="61"/>
  <c r="J81" i="61"/>
  <c r="C81" i="61"/>
  <c r="P81" i="61"/>
  <c r="R81" i="61"/>
  <c r="N81" i="61"/>
  <c r="I81" i="61"/>
  <c r="S81" i="61"/>
  <c r="B67" i="86" l="1"/>
  <c r="A68" i="86"/>
  <c r="AA83" i="61"/>
  <c r="N82" i="61"/>
  <c r="H82" i="61"/>
  <c r="P82" i="61"/>
  <c r="J82" i="61"/>
  <c r="Q82" i="61"/>
  <c r="I82" i="61"/>
  <c r="G82" i="61"/>
  <c r="C82" i="61"/>
  <c r="X82" i="61"/>
  <c r="F82" i="61"/>
  <c r="S82" i="61"/>
  <c r="R82" i="61"/>
  <c r="E82" i="61"/>
  <c r="AB100" i="60"/>
  <c r="AA84" i="61" l="1"/>
  <c r="E83" i="61"/>
  <c r="H83" i="61"/>
  <c r="P83" i="61"/>
  <c r="J83" i="61"/>
  <c r="F83" i="61"/>
  <c r="R83" i="61"/>
  <c r="X83" i="61"/>
  <c r="S83" i="61"/>
  <c r="G83" i="61"/>
  <c r="C83" i="61"/>
  <c r="I83" i="61"/>
  <c r="N83" i="61"/>
  <c r="Q83" i="61"/>
  <c r="B68" i="86"/>
  <c r="A69" i="86"/>
  <c r="AB101" i="60"/>
  <c r="AB102" i="60" l="1"/>
  <c r="A70" i="86"/>
  <c r="B69" i="86"/>
  <c r="E84" i="61"/>
  <c r="G84" i="61"/>
  <c r="C84" i="61"/>
  <c r="I84" i="61"/>
  <c r="J84" i="61"/>
  <c r="AA85" i="61"/>
  <c r="N84" i="61"/>
  <c r="P84" i="61"/>
  <c r="S84" i="61"/>
  <c r="F84" i="61"/>
  <c r="R84" i="61"/>
  <c r="X84" i="61"/>
  <c r="H84" i="61"/>
  <c r="Q84" i="61"/>
  <c r="B70" i="86" l="1"/>
  <c r="A71" i="86"/>
  <c r="AA86" i="61"/>
  <c r="R85" i="61"/>
  <c r="G85" i="61"/>
  <c r="X85" i="61"/>
  <c r="I85" i="61"/>
  <c r="H85" i="61"/>
  <c r="J85" i="61"/>
  <c r="E85" i="61"/>
  <c r="C85" i="61"/>
  <c r="F85" i="61"/>
  <c r="Q85" i="61"/>
  <c r="N85" i="61"/>
  <c r="P85" i="61"/>
  <c r="S85" i="61"/>
  <c r="AB103" i="60"/>
  <c r="AB104" i="60" l="1"/>
  <c r="AA87" i="61"/>
  <c r="R86" i="61"/>
  <c r="C86" i="61"/>
  <c r="J86" i="61"/>
  <c r="N86" i="61"/>
  <c r="E86" i="61"/>
  <c r="G86" i="61"/>
  <c r="S86" i="61"/>
  <c r="P86" i="61"/>
  <c r="X86" i="61"/>
  <c r="Q86" i="61"/>
  <c r="H86" i="61"/>
  <c r="I86" i="61"/>
  <c r="F86" i="61"/>
  <c r="A72" i="86"/>
  <c r="B71" i="86"/>
  <c r="AB105" i="60" l="1"/>
  <c r="A73" i="86"/>
  <c r="B72" i="86"/>
  <c r="N87" i="61"/>
  <c r="J87" i="61"/>
  <c r="C87" i="61"/>
  <c r="S87" i="61"/>
  <c r="AA88" i="61"/>
  <c r="F87" i="61"/>
  <c r="G87" i="61"/>
  <c r="Q87" i="61"/>
  <c r="R87" i="61"/>
  <c r="X87" i="61"/>
  <c r="I87" i="61"/>
  <c r="P87" i="61"/>
  <c r="H87" i="61"/>
  <c r="E87" i="61"/>
  <c r="AB106" i="60" l="1"/>
  <c r="B73" i="86"/>
  <c r="A74" i="86"/>
  <c r="G88" i="61"/>
  <c r="H88" i="61"/>
  <c r="I88" i="61"/>
  <c r="S88" i="61"/>
  <c r="P88" i="61"/>
  <c r="N88" i="61"/>
  <c r="J88" i="61"/>
  <c r="AA89" i="61"/>
  <c r="R88" i="61"/>
  <c r="C88" i="61"/>
  <c r="E88" i="61"/>
  <c r="F88" i="61"/>
  <c r="Q88" i="61"/>
  <c r="X88" i="61"/>
  <c r="AA90" i="61" l="1"/>
  <c r="I89" i="61"/>
  <c r="C89" i="61"/>
  <c r="N89" i="61"/>
  <c r="F89" i="61"/>
  <c r="J89" i="61"/>
  <c r="G89" i="61"/>
  <c r="Q89" i="61"/>
  <c r="R89" i="61"/>
  <c r="E89" i="61"/>
  <c r="P89" i="61"/>
  <c r="S89" i="61"/>
  <c r="H89" i="61"/>
  <c r="X89" i="61"/>
  <c r="AB107" i="60"/>
  <c r="A75" i="86"/>
  <c r="B74" i="86"/>
  <c r="AB108" i="60" l="1"/>
  <c r="A76" i="86"/>
  <c r="B75" i="86"/>
  <c r="AA91" i="61"/>
  <c r="C90" i="61"/>
  <c r="X90" i="61"/>
  <c r="R90" i="61"/>
  <c r="J90" i="61"/>
  <c r="F90" i="61"/>
  <c r="N90" i="61"/>
  <c r="S90" i="61"/>
  <c r="P90" i="61"/>
  <c r="Q90" i="61"/>
  <c r="E90" i="61"/>
  <c r="H90" i="61"/>
  <c r="I90" i="61"/>
  <c r="G90" i="61"/>
  <c r="AB109" i="60" l="1"/>
  <c r="I91" i="61"/>
  <c r="J91" i="61"/>
  <c r="R91" i="61"/>
  <c r="C91" i="61"/>
  <c r="G91" i="61"/>
  <c r="AA92" i="61"/>
  <c r="E91" i="61"/>
  <c r="N91" i="61"/>
  <c r="P91" i="61"/>
  <c r="H91" i="61"/>
  <c r="Q91" i="61"/>
  <c r="S91" i="61"/>
  <c r="F91" i="61"/>
  <c r="X91" i="61"/>
  <c r="A77" i="86"/>
  <c r="B76" i="86"/>
  <c r="AB110" i="60" l="1"/>
  <c r="B77" i="86"/>
  <c r="A78" i="86"/>
  <c r="S92" i="61"/>
  <c r="X92" i="61"/>
  <c r="F92" i="61"/>
  <c r="I92" i="61"/>
  <c r="R92" i="61"/>
  <c r="J92" i="61"/>
  <c r="N92" i="61"/>
  <c r="H92" i="61"/>
  <c r="P92" i="61"/>
  <c r="AA93" i="61"/>
  <c r="C92" i="61"/>
  <c r="Q92" i="61"/>
  <c r="G92" i="61"/>
  <c r="E92" i="61"/>
  <c r="A79" i="86" l="1"/>
  <c r="B78" i="86"/>
  <c r="AB111" i="60"/>
  <c r="AA94" i="61"/>
  <c r="R93" i="61"/>
  <c r="J93" i="61"/>
  <c r="X93" i="61"/>
  <c r="E93" i="61"/>
  <c r="H93" i="61"/>
  <c r="N93" i="61"/>
  <c r="G93" i="61"/>
  <c r="Q93" i="61"/>
  <c r="F93" i="61"/>
  <c r="I93" i="61"/>
  <c r="S93" i="61"/>
  <c r="P93" i="61"/>
  <c r="C93" i="61"/>
  <c r="AB112" i="60" l="1"/>
  <c r="H94" i="61"/>
  <c r="E94" i="61"/>
  <c r="AA95" i="61"/>
  <c r="F94" i="61"/>
  <c r="R94" i="61"/>
  <c r="G94" i="61"/>
  <c r="C94" i="61"/>
  <c r="P94" i="61"/>
  <c r="S94" i="61"/>
  <c r="Q94" i="61"/>
  <c r="J94" i="61"/>
  <c r="N94" i="61"/>
  <c r="I94" i="61"/>
  <c r="X94" i="61"/>
  <c r="A80" i="86"/>
  <c r="B79" i="86"/>
  <c r="B80" i="86" l="1"/>
  <c r="A81" i="86"/>
  <c r="AB113" i="60"/>
  <c r="AA96" i="61"/>
  <c r="Q95" i="61"/>
  <c r="S95" i="61"/>
  <c r="X95" i="61"/>
  <c r="P95" i="61"/>
  <c r="G95" i="61"/>
  <c r="C95" i="61"/>
  <c r="J95" i="61"/>
  <c r="R95" i="61"/>
  <c r="F95" i="61"/>
  <c r="I95" i="61"/>
  <c r="H95" i="61"/>
  <c r="N95" i="61"/>
  <c r="E95" i="61"/>
  <c r="A82" i="86" l="1"/>
  <c r="B81" i="86"/>
  <c r="AB114" i="60"/>
  <c r="AA97" i="61"/>
  <c r="I96" i="61"/>
  <c r="H96" i="61"/>
  <c r="F96" i="61"/>
  <c r="R96" i="61"/>
  <c r="N96" i="61"/>
  <c r="X96" i="61"/>
  <c r="J96" i="61"/>
  <c r="C96" i="61"/>
  <c r="Q96" i="61"/>
  <c r="E96" i="61"/>
  <c r="G96" i="61"/>
  <c r="S96" i="61"/>
  <c r="P96" i="61"/>
  <c r="C97" i="61" l="1"/>
  <c r="H97" i="61"/>
  <c r="E97" i="61"/>
  <c r="AA98" i="61"/>
  <c r="Q97" i="61"/>
  <c r="I97" i="61"/>
  <c r="F97" i="61"/>
  <c r="N97" i="61"/>
  <c r="R97" i="61"/>
  <c r="X97" i="61"/>
  <c r="J97" i="61"/>
  <c r="G97" i="61"/>
  <c r="P97" i="61"/>
  <c r="S97" i="61"/>
  <c r="B82" i="86"/>
  <c r="A83" i="86"/>
  <c r="AB115" i="60"/>
  <c r="AB116" i="60" l="1"/>
  <c r="B83" i="86"/>
  <c r="A84" i="86"/>
  <c r="S98" i="61"/>
  <c r="N98" i="61"/>
  <c r="X98" i="61"/>
  <c r="G98" i="61"/>
  <c r="P98" i="61"/>
  <c r="AA99" i="61"/>
  <c r="J98" i="61"/>
  <c r="E98" i="61"/>
  <c r="F98" i="61"/>
  <c r="R98" i="61"/>
  <c r="H98" i="61"/>
  <c r="C98" i="61"/>
  <c r="Q98" i="61"/>
  <c r="I98" i="61"/>
  <c r="A85" i="86" l="1"/>
  <c r="B84" i="86"/>
  <c r="AA100" i="61"/>
  <c r="H99" i="61"/>
  <c r="P99" i="61"/>
  <c r="N99" i="61"/>
  <c r="R99" i="61"/>
  <c r="Q99" i="61"/>
  <c r="C99" i="61"/>
  <c r="F99" i="61"/>
  <c r="I99" i="61"/>
  <c r="X99" i="61"/>
  <c r="J99" i="61"/>
  <c r="E99" i="61"/>
  <c r="S99" i="61"/>
  <c r="G99" i="61"/>
  <c r="AB117" i="60"/>
  <c r="B85" i="86" l="1"/>
  <c r="A86" i="86"/>
  <c r="AB118" i="60"/>
  <c r="AA101" i="61"/>
  <c r="R100" i="61"/>
  <c r="I100" i="61"/>
  <c r="F100" i="61"/>
  <c r="Q100" i="61"/>
  <c r="E100" i="61"/>
  <c r="P100" i="61"/>
  <c r="G100" i="61"/>
  <c r="X100" i="61"/>
  <c r="C100" i="61"/>
  <c r="S100" i="61"/>
  <c r="N100" i="61"/>
  <c r="H100" i="61"/>
  <c r="J100" i="61"/>
  <c r="S101" i="61" l="1"/>
  <c r="R101" i="61"/>
  <c r="P101" i="61"/>
  <c r="F101" i="61"/>
  <c r="E101" i="61"/>
  <c r="X101" i="61"/>
  <c r="AA102" i="61"/>
  <c r="I101" i="61"/>
  <c r="N101" i="61"/>
  <c r="G101" i="61"/>
  <c r="C101" i="61"/>
  <c r="H101" i="61"/>
  <c r="Q101" i="61"/>
  <c r="J101" i="61"/>
  <c r="AB119" i="60"/>
  <c r="A87" i="86"/>
  <c r="B86" i="86"/>
  <c r="AB120" i="60" l="1"/>
  <c r="B87" i="86"/>
  <c r="A88" i="86"/>
  <c r="X102" i="61"/>
  <c r="J102" i="61"/>
  <c r="Q102" i="61"/>
  <c r="E102" i="61"/>
  <c r="P102" i="61"/>
  <c r="G102" i="61"/>
  <c r="AA103" i="61"/>
  <c r="S102" i="61"/>
  <c r="R102" i="61"/>
  <c r="F102" i="61"/>
  <c r="N102" i="61"/>
  <c r="H102" i="61"/>
  <c r="I102" i="61"/>
  <c r="C102" i="61"/>
  <c r="AA104" i="61" l="1"/>
  <c r="Q103" i="61"/>
  <c r="P103" i="61"/>
  <c r="J103" i="61"/>
  <c r="X103" i="61"/>
  <c r="I103" i="61"/>
  <c r="G103" i="61"/>
  <c r="H103" i="61"/>
  <c r="N103" i="61"/>
  <c r="C103" i="61"/>
  <c r="E103" i="61"/>
  <c r="R103" i="61"/>
  <c r="F103" i="61"/>
  <c r="S103" i="61"/>
  <c r="AB121" i="60"/>
  <c r="B88" i="86"/>
  <c r="A89" i="86"/>
  <c r="A90" i="86" l="1"/>
  <c r="B89" i="86"/>
  <c r="AB122" i="60"/>
  <c r="AA105" i="61"/>
  <c r="P104" i="61"/>
  <c r="F104" i="61"/>
  <c r="R104" i="61"/>
  <c r="I104" i="61"/>
  <c r="N104" i="61"/>
  <c r="G104" i="61"/>
  <c r="C104" i="61"/>
  <c r="X104" i="61"/>
  <c r="Q104" i="61"/>
  <c r="J104" i="61"/>
  <c r="S104" i="61"/>
  <c r="H104" i="61"/>
  <c r="E104" i="61"/>
  <c r="AB123" i="60" l="1"/>
  <c r="A91" i="86"/>
  <c r="B90" i="86"/>
  <c r="G105" i="61"/>
  <c r="X105" i="61"/>
  <c r="Q105" i="61"/>
  <c r="AA106" i="61"/>
  <c r="S105" i="61"/>
  <c r="R105" i="61"/>
  <c r="H105" i="61"/>
  <c r="I105" i="61"/>
  <c r="P105" i="61"/>
  <c r="F105" i="61"/>
  <c r="C105" i="61"/>
  <c r="E105" i="61"/>
  <c r="N105" i="61"/>
  <c r="J105" i="61"/>
  <c r="E106" i="61" l="1"/>
  <c r="S106" i="61"/>
  <c r="N106" i="61"/>
  <c r="H106" i="61"/>
  <c r="P106" i="61"/>
  <c r="X106" i="61"/>
  <c r="Q106" i="61"/>
  <c r="AA107" i="61"/>
  <c r="I106" i="61"/>
  <c r="R106" i="61"/>
  <c r="G106" i="61"/>
  <c r="C106" i="61"/>
  <c r="F106" i="61"/>
  <c r="J106" i="61"/>
  <c r="B91" i="86"/>
  <c r="A92" i="86"/>
  <c r="AB124" i="60"/>
  <c r="A93" i="86" l="1"/>
  <c r="B92" i="86"/>
  <c r="H107" i="61"/>
  <c r="F107" i="61"/>
  <c r="AA108" i="61"/>
  <c r="R107" i="61"/>
  <c r="S107" i="61"/>
  <c r="X107" i="61"/>
  <c r="I107" i="61"/>
  <c r="C107" i="61"/>
  <c r="Q107" i="61"/>
  <c r="P107" i="61"/>
  <c r="G107" i="61"/>
  <c r="E107" i="61"/>
  <c r="N107" i="61"/>
  <c r="J107" i="61"/>
  <c r="AB125" i="60"/>
  <c r="A94" i="86" l="1"/>
  <c r="B93" i="86"/>
  <c r="C108" i="61"/>
  <c r="AA109" i="61"/>
  <c r="N108" i="61"/>
  <c r="E108" i="61"/>
  <c r="H108" i="61"/>
  <c r="G108" i="61"/>
  <c r="Q108" i="61"/>
  <c r="I108" i="61"/>
  <c r="S108" i="61"/>
  <c r="R108" i="61"/>
  <c r="F108" i="61"/>
  <c r="P108" i="61"/>
  <c r="X108" i="61"/>
  <c r="J108" i="61"/>
  <c r="AA110" i="61" l="1"/>
  <c r="E109" i="61"/>
  <c r="X109" i="61"/>
  <c r="I109" i="61"/>
  <c r="Q109" i="61"/>
  <c r="S109" i="61"/>
  <c r="R109" i="61"/>
  <c r="G109" i="61"/>
  <c r="H109" i="61"/>
  <c r="P109" i="61"/>
  <c r="C109" i="61"/>
  <c r="F109" i="61"/>
  <c r="N109" i="61"/>
  <c r="J109" i="61"/>
  <c r="A95" i="86"/>
  <c r="B94" i="86"/>
  <c r="A96" i="86" l="1"/>
  <c r="B95" i="86"/>
  <c r="S110" i="61"/>
  <c r="F110" i="61"/>
  <c r="C110" i="61"/>
  <c r="R110" i="61"/>
  <c r="E110" i="61"/>
  <c r="Q110" i="61"/>
  <c r="X110" i="61"/>
  <c r="P110" i="61"/>
  <c r="I110" i="61"/>
  <c r="G110" i="61"/>
  <c r="N110" i="61"/>
  <c r="H110" i="61"/>
  <c r="J110" i="61"/>
  <c r="B96" i="86" l="1"/>
  <c r="A97" i="86"/>
  <c r="A98" i="86" l="1"/>
  <c r="B97" i="86"/>
  <c r="B98" i="86" l="1"/>
  <c r="A99" i="86"/>
  <c r="B99" i="86" l="1"/>
  <c r="A100" i="86"/>
  <c r="B100" i="86" l="1"/>
  <c r="A101" i="86"/>
  <c r="B101" i="86" l="1"/>
  <c r="A102" i="86"/>
  <c r="A103" i="86" l="1"/>
  <c r="B102" i="86"/>
  <c r="A104" i="86" l="1"/>
  <c r="B103" i="86"/>
  <c r="A105" i="86" l="1"/>
  <c r="B104" i="86"/>
  <c r="B105" i="86" l="1"/>
  <c r="A106" i="86"/>
  <c r="A107" i="86" l="1"/>
  <c r="B106" i="86"/>
  <c r="A108" i="86" l="1"/>
  <c r="B107" i="86"/>
  <c r="A109" i="86" l="1"/>
  <c r="B108" i="86"/>
  <c r="B109" i="86" l="1"/>
  <c r="A110" i="86"/>
  <c r="A111" i="86" l="1"/>
  <c r="B110" i="86"/>
  <c r="A112" i="86" l="1"/>
  <c r="B111" i="86"/>
  <c r="B112" i="86" l="1"/>
  <c r="A113" i="86"/>
  <c r="A114" i="86" l="1"/>
  <c r="B113" i="86"/>
  <c r="A115" i="86" l="1"/>
  <c r="B114" i="86"/>
  <c r="A116" i="86" l="1"/>
  <c r="B115" i="86"/>
  <c r="B116" i="86" l="1"/>
  <c r="A117" i="86"/>
  <c r="B117" i="86" l="1"/>
  <c r="A118" i="86"/>
  <c r="A119" i="86" l="1"/>
  <c r="B118" i="86"/>
  <c r="A120" i="86" l="1"/>
  <c r="B119" i="86"/>
  <c r="B120" i="86" l="1"/>
  <c r="A121" i="86"/>
  <c r="B121" i="86" l="1"/>
  <c r="A122" i="86"/>
  <c r="B122" i="86" l="1"/>
  <c r="A123" i="86"/>
  <c r="B123" i="86" l="1"/>
  <c r="A124" i="86"/>
  <c r="B124" i="86" l="1"/>
  <c r="A125" i="86"/>
  <c r="B125" i="86" l="1"/>
  <c r="A126" i="86"/>
  <c r="A127" i="86" l="1"/>
  <c r="B126" i="86"/>
  <c r="B127" i="86" l="1"/>
  <c r="A128" i="86"/>
  <c r="A129" i="86" l="1"/>
  <c r="B128" i="86"/>
  <c r="B129" i="86" l="1"/>
  <c r="A130" i="86"/>
  <c r="A131" i="86" l="1"/>
  <c r="B130" i="86"/>
  <c r="A132" i="86" l="1"/>
  <c r="B131" i="86"/>
  <c r="B132" i="86" l="1"/>
  <c r="A133" i="86"/>
  <c r="A134" i="86" l="1"/>
  <c r="B133" i="86"/>
  <c r="B134" i="86" l="1"/>
  <c r="A135" i="86"/>
  <c r="A136" i="86" l="1"/>
  <c r="B135" i="86"/>
  <c r="B136" i="86" l="1"/>
  <c r="A137" i="86"/>
  <c r="A138" i="86" l="1"/>
  <c r="B137" i="86"/>
  <c r="A139" i="86" l="1"/>
  <c r="B138" i="86"/>
  <c r="A140" i="86" l="1"/>
  <c r="B139" i="86"/>
  <c r="A141" i="86" l="1"/>
  <c r="B140" i="86"/>
  <c r="B141" i="86" l="1"/>
  <c r="A142" i="86"/>
  <c r="A143" i="86" l="1"/>
  <c r="B142" i="86"/>
  <c r="A144" i="86" l="1"/>
  <c r="B143" i="86"/>
  <c r="A145" i="86" l="1"/>
  <c r="B144" i="86"/>
  <c r="B145" i="86" l="1"/>
  <c r="A146" i="86"/>
  <c r="B146" i="86" l="1"/>
  <c r="A147" i="86"/>
  <c r="A148" i="86" l="1"/>
  <c r="B147" i="86"/>
  <c r="A149" i="86" l="1"/>
  <c r="B148" i="86"/>
  <c r="B149" i="86" l="1"/>
  <c r="A150" i="86"/>
  <c r="B150" i="86" l="1"/>
  <c r="A151" i="86"/>
  <c r="B151" i="86" l="1"/>
  <c r="A152" i="86"/>
  <c r="B152" i="86" l="1"/>
  <c r="A153" i="86"/>
  <c r="A154" i="86" l="1"/>
  <c r="B153" i="86"/>
  <c r="B154" i="86" l="1"/>
  <c r="A155" i="86"/>
  <c r="B155" i="86" l="1"/>
  <c r="A156" i="86"/>
  <c r="B156" i="86" l="1"/>
  <c r="A157" i="86"/>
  <c r="B157" i="86" l="1"/>
  <c r="A158" i="86"/>
  <c r="A159" i="86" l="1"/>
  <c r="B158" i="86"/>
  <c r="A160" i="86" l="1"/>
  <c r="B159" i="86"/>
  <c r="B160" i="86" l="1"/>
  <c r="A161" i="86"/>
  <c r="A162" i="86" l="1"/>
  <c r="B161" i="86"/>
  <c r="B162" i="86" l="1"/>
  <c r="A163" i="86"/>
  <c r="A164" i="86" l="1"/>
  <c r="B163" i="86"/>
  <c r="B164" i="86" l="1"/>
  <c r="A165" i="86"/>
  <c r="B165" i="86" l="1"/>
  <c r="A166" i="86"/>
  <c r="B166" i="86" l="1"/>
  <c r="A167" i="86"/>
  <c r="B167" i="86" l="1"/>
  <c r="A168" i="86"/>
  <c r="B168" i="86" l="1"/>
  <c r="A169" i="86"/>
  <c r="B169" i="86" l="1"/>
  <c r="A170" i="86"/>
  <c r="A171" i="86" l="1"/>
  <c r="B170" i="86"/>
  <c r="A172" i="86" l="1"/>
  <c r="B171" i="86"/>
  <c r="B172" i="86" l="1"/>
  <c r="A173" i="86"/>
  <c r="B173" i="86" l="1"/>
  <c r="A174" i="86"/>
  <c r="A175" i="86" l="1"/>
  <c r="B174" i="86"/>
  <c r="B175" i="86" l="1"/>
  <c r="A176" i="86"/>
  <c r="B176" i="86" l="1"/>
  <c r="A177" i="86"/>
  <c r="A178" i="86" l="1"/>
  <c r="B177" i="86"/>
  <c r="A179" i="86" l="1"/>
  <c r="B178" i="86"/>
  <c r="B179" i="86" l="1"/>
  <c r="A180" i="86"/>
  <c r="B180" i="86" l="1"/>
  <c r="A181" i="86"/>
  <c r="B181" i="86" l="1"/>
  <c r="A182" i="86"/>
  <c r="B182" i="86" l="1"/>
  <c r="A183" i="86"/>
  <c r="B183" i="86" l="1"/>
  <c r="A184" i="86"/>
  <c r="B184" i="86" l="1"/>
  <c r="A185" i="86"/>
  <c r="A186" i="86" l="1"/>
  <c r="B185" i="86"/>
  <c r="A187" i="86" l="1"/>
  <c r="B186" i="86"/>
  <c r="A188" i="86" l="1"/>
  <c r="B187" i="86"/>
  <c r="B188" i="86" l="1"/>
  <c r="A189" i="86"/>
  <c r="A190" i="86" l="1"/>
  <c r="B189" i="86"/>
  <c r="A191" i="86" l="1"/>
  <c r="B190" i="86"/>
  <c r="B191" i="86" l="1"/>
  <c r="A192" i="86"/>
  <c r="A193" i="86" l="1"/>
  <c r="B192" i="86"/>
  <c r="B193" i="86" l="1"/>
  <c r="A194" i="86"/>
  <c r="B194" i="86" l="1"/>
  <c r="A195" i="86"/>
  <c r="B195" i="86" l="1"/>
  <c r="A196" i="86"/>
  <c r="B196" i="86" l="1"/>
  <c r="A197" i="86"/>
  <c r="A198" i="86" l="1"/>
  <c r="B197" i="86"/>
  <c r="B198" i="86" l="1"/>
  <c r="A199" i="86"/>
  <c r="B199" i="86" l="1"/>
  <c r="A200" i="86"/>
  <c r="A201" i="86" l="1"/>
  <c r="B200" i="86"/>
  <c r="A202" i="86" l="1"/>
  <c r="B201" i="86"/>
  <c r="A203" i="86" l="1"/>
  <c r="B202" i="86"/>
  <c r="A204" i="86" l="1"/>
  <c r="B203" i="86"/>
  <c r="A205" i="86" l="1"/>
  <c r="B204" i="86"/>
  <c r="A206" i="86" l="1"/>
  <c r="B205" i="86"/>
  <c r="B206" i="86" l="1"/>
  <c r="A207" i="86"/>
  <c r="B207" i="86" l="1"/>
  <c r="A208" i="86"/>
  <c r="B208" i="86" l="1"/>
  <c r="A209" i="86"/>
  <c r="B209" i="86" l="1"/>
  <c r="A210" i="86"/>
  <c r="A211" i="86" l="1"/>
  <c r="B210" i="86"/>
  <c r="A212" i="86" l="1"/>
  <c r="B211" i="86"/>
  <c r="B212" i="86" l="1"/>
  <c r="A213" i="86"/>
  <c r="B213" i="86" l="1"/>
  <c r="A214" i="86"/>
  <c r="A215" i="86" l="1"/>
  <c r="B214" i="86"/>
  <c r="A216" i="86" l="1"/>
  <c r="B215" i="86"/>
  <c r="B216" i="86" l="1"/>
  <c r="A217" i="86"/>
  <c r="A218" i="86" l="1"/>
  <c r="B217" i="86"/>
  <c r="A219" i="86" l="1"/>
  <c r="B218" i="86"/>
  <c r="B219" i="86" l="1"/>
  <c r="A220" i="86"/>
  <c r="A221" i="86" l="1"/>
  <c r="B220" i="86"/>
  <c r="A222" i="86" l="1"/>
  <c r="B221" i="86"/>
  <c r="A223" i="86" l="1"/>
  <c r="B222" i="86"/>
  <c r="B223" i="86" l="1"/>
  <c r="A224" i="86"/>
  <c r="B224" i="86" l="1"/>
  <c r="A225" i="86"/>
  <c r="B225" i="86" l="1"/>
  <c r="A226" i="86"/>
  <c r="A227" i="86" l="1"/>
  <c r="B226" i="86"/>
  <c r="A228" i="86" l="1"/>
  <c r="B227" i="86"/>
  <c r="B228" i="86" l="1"/>
  <c r="A229" i="86"/>
  <c r="B229" i="86" l="1"/>
  <c r="A230" i="86"/>
  <c r="A231" i="86" l="1"/>
  <c r="B230" i="86"/>
  <c r="B231" i="86" l="1"/>
  <c r="A232" i="86"/>
  <c r="B232" i="86" l="1"/>
  <c r="A233" i="86"/>
  <c r="A234" i="86" l="1"/>
  <c r="B233" i="86"/>
  <c r="B234" i="86" l="1"/>
  <c r="A235" i="86"/>
  <c r="A236" i="86" l="1"/>
  <c r="B235" i="86"/>
  <c r="B236" i="86" l="1"/>
  <c r="A237" i="86"/>
  <c r="B237" i="86" l="1"/>
  <c r="A238" i="86"/>
  <c r="B238" i="86" l="1"/>
  <c r="A239" i="86"/>
  <c r="A240" i="86" l="1"/>
  <c r="B239" i="86"/>
  <c r="A241" i="86" l="1"/>
  <c r="B240" i="86"/>
  <c r="B241" i="86" l="1"/>
  <c r="A242" i="86"/>
  <c r="B242" i="86" l="1"/>
  <c r="A243" i="86"/>
  <c r="B243" i="86" l="1"/>
  <c r="A244" i="86"/>
  <c r="R7" i="352"/>
  <c r="AW5" i="352" s="1"/>
  <c r="R7" i="120"/>
  <c r="AW5" i="120" s="1"/>
  <c r="B244" i="86" l="1"/>
  <c r="A245" i="86"/>
  <c r="A246" i="86" l="1"/>
  <c r="B245" i="86"/>
  <c r="A247" i="86" l="1"/>
  <c r="B246" i="86"/>
  <c r="B247" i="86" l="1"/>
  <c r="A248" i="86"/>
  <c r="B248" i="86" l="1"/>
  <c r="A249" i="86"/>
  <c r="B249" i="86" l="1"/>
  <c r="A250" i="86"/>
  <c r="B250" i="86" l="1"/>
  <c r="A251" i="86"/>
  <c r="B251" i="86" l="1"/>
  <c r="A252" i="86"/>
  <c r="A253" i="86" l="1"/>
  <c r="B252" i="86"/>
  <c r="B253" i="86" l="1"/>
  <c r="A254" i="86"/>
  <c r="A255" i="86" l="1"/>
  <c r="B254" i="86"/>
  <c r="A256" i="86" l="1"/>
  <c r="B255" i="86"/>
  <c r="B256" i="86" l="1"/>
  <c r="A257" i="86"/>
  <c r="A258" i="86" l="1"/>
  <c r="B257" i="86"/>
  <c r="A259" i="86" l="1"/>
  <c r="B258" i="86"/>
  <c r="B259" i="86" l="1"/>
  <c r="A260" i="86"/>
  <c r="B260" i="86" l="1"/>
  <c r="A261" i="86"/>
  <c r="B261" i="86" l="1"/>
  <c r="A262" i="86"/>
  <c r="B262" i="86" l="1"/>
  <c r="A263" i="86"/>
  <c r="B263" i="86" l="1"/>
  <c r="A264" i="86"/>
  <c r="A265" i="86" l="1"/>
  <c r="B264" i="86"/>
  <c r="A266" i="86" l="1"/>
  <c r="B265" i="86"/>
  <c r="A267" i="86" l="1"/>
  <c r="B266" i="86"/>
  <c r="A268" i="86" l="1"/>
  <c r="B267" i="86"/>
  <c r="B268" i="86" l="1"/>
  <c r="A269" i="86"/>
  <c r="A270" i="86" l="1"/>
  <c r="B269" i="86"/>
  <c r="B270" i="86" l="1"/>
  <c r="A271" i="86"/>
  <c r="B271" i="86" l="1"/>
  <c r="A272" i="86"/>
  <c r="B272" i="86" l="1"/>
  <c r="A273" i="86"/>
  <c r="B273" i="86" l="1"/>
  <c r="A274" i="86"/>
  <c r="B274" i="86" l="1"/>
  <c r="A275" i="86"/>
  <c r="A276" i="86" l="1"/>
  <c r="B275" i="86"/>
  <c r="A277" i="86" l="1"/>
  <c r="B276" i="86"/>
  <c r="B277" i="86" l="1"/>
  <c r="A278" i="86"/>
  <c r="A279" i="86" l="1"/>
  <c r="B278" i="86"/>
  <c r="B279" i="86" l="1"/>
  <c r="A280" i="86"/>
  <c r="A281" i="86" l="1"/>
  <c r="B280" i="86"/>
  <c r="A282" i="86" l="1"/>
  <c r="B281" i="86"/>
  <c r="B282" i="86" l="1"/>
  <c r="A283" i="86"/>
  <c r="B283" i="86" l="1"/>
  <c r="A284" i="86"/>
  <c r="B284" i="86" l="1"/>
  <c r="A285" i="86"/>
  <c r="B285" i="86" l="1"/>
  <c r="A286" i="86"/>
  <c r="B286" i="86" l="1"/>
  <c r="A287" i="86"/>
  <c r="B287" i="86" l="1"/>
  <c r="A288" i="86"/>
  <c r="B288" i="86" l="1"/>
  <c r="A289" i="86"/>
  <c r="B289" i="86" l="1"/>
  <c r="A290" i="86"/>
  <c r="A291" i="86" l="1"/>
  <c r="B290" i="86"/>
  <c r="B291" i="86" l="1"/>
  <c r="A292" i="86"/>
  <c r="B292" i="86" l="1"/>
  <c r="A293" i="86"/>
  <c r="A294" i="86" l="1"/>
  <c r="B293" i="86"/>
  <c r="A295" i="86" l="1"/>
  <c r="B294" i="86"/>
  <c r="A296" i="86" l="1"/>
  <c r="B295" i="86"/>
  <c r="A297" i="86" l="1"/>
  <c r="B296" i="86"/>
  <c r="B297" i="86" l="1"/>
  <c r="A298" i="86"/>
  <c r="B298" i="86" l="1"/>
  <c r="A299" i="86"/>
  <c r="B299" i="86" l="1"/>
  <c r="A300" i="86"/>
  <c r="B300" i="86" l="1"/>
  <c r="A301" i="86"/>
  <c r="A302" i="86" l="1"/>
  <c r="B301" i="86"/>
  <c r="A303" i="86" l="1"/>
  <c r="B302" i="86"/>
  <c r="A304" i="86" l="1"/>
  <c r="B303" i="86"/>
  <c r="B304" i="86" l="1"/>
  <c r="A305" i="86"/>
  <c r="A306" i="86" l="1"/>
  <c r="B305" i="86"/>
  <c r="A307" i="86" l="1"/>
  <c r="B306" i="86"/>
  <c r="B307" i="86" l="1"/>
  <c r="A308" i="86"/>
  <c r="A309" i="86" l="1"/>
  <c r="B308" i="86"/>
  <c r="A310" i="86" l="1"/>
  <c r="B309" i="86"/>
  <c r="B310" i="86" l="1"/>
  <c r="A311" i="86"/>
  <c r="B311" i="86" l="1"/>
  <c r="A312" i="86"/>
  <c r="A313" i="86" l="1"/>
  <c r="B312" i="86"/>
  <c r="B313" i="86" l="1"/>
  <c r="A314" i="86"/>
  <c r="A315" i="86" l="1"/>
  <c r="B314" i="86"/>
  <c r="A316" i="86" l="1"/>
  <c r="B315" i="86"/>
  <c r="B316" i="86" l="1"/>
  <c r="A317" i="86"/>
  <c r="A318" i="86" l="1"/>
  <c r="B317" i="86"/>
  <c r="A319" i="86" l="1"/>
  <c r="B318" i="86"/>
  <c r="A320" i="86" l="1"/>
  <c r="B319" i="86"/>
  <c r="B320" i="86" l="1"/>
  <c r="A321" i="86"/>
  <c r="B321" i="86" l="1"/>
  <c r="A322" i="86"/>
  <c r="B322" i="86" l="1"/>
  <c r="A323" i="86"/>
  <c r="B323" i="86" l="1"/>
  <c r="A324" i="86"/>
  <c r="B324" i="86" l="1"/>
  <c r="A325" i="86"/>
  <c r="A326" i="86" l="1"/>
  <c r="B325" i="86"/>
  <c r="A327" i="86" l="1"/>
  <c r="B326" i="86"/>
  <c r="A328" i="86" l="1"/>
  <c r="B327" i="86"/>
  <c r="A329" i="86" l="1"/>
  <c r="B328" i="86"/>
  <c r="B329" i="86" l="1"/>
  <c r="A330" i="86"/>
  <c r="A331" i="86" l="1"/>
  <c r="B330" i="86"/>
  <c r="B331" i="86" l="1"/>
  <c r="A332" i="86"/>
  <c r="B332" i="86" l="1"/>
  <c r="A333" i="86"/>
  <c r="A334" i="86" l="1"/>
  <c r="B333" i="86"/>
  <c r="B334" i="86" l="1"/>
  <c r="A335" i="86"/>
  <c r="B335" i="86" l="1"/>
  <c r="A336" i="86"/>
  <c r="B336" i="86" l="1"/>
  <c r="A337" i="86"/>
  <c r="B337" i="86" l="1"/>
  <c r="A338" i="86"/>
  <c r="B338" i="86" l="1"/>
  <c r="A339" i="86"/>
  <c r="A340" i="86" l="1"/>
  <c r="B339" i="86"/>
  <c r="B340" i="86" l="1"/>
  <c r="A341" i="86"/>
  <c r="A342" i="86" l="1"/>
  <c r="B341" i="86"/>
  <c r="A343" i="86" l="1"/>
  <c r="B342" i="86"/>
  <c r="A344" i="86" l="1"/>
  <c r="B343" i="86"/>
  <c r="B344" i="86" l="1"/>
  <c r="A345" i="86"/>
  <c r="B345" i="86" l="1"/>
  <c r="A346" i="86"/>
  <c r="B346" i="86" l="1"/>
  <c r="A347" i="86"/>
  <c r="A348" i="86" l="1"/>
  <c r="B347" i="86"/>
  <c r="B348" i="86" l="1"/>
  <c r="A349" i="86"/>
  <c r="B349" i="86" l="1"/>
  <c r="A350" i="86"/>
  <c r="A351" i="86" l="1"/>
  <c r="B350" i="86"/>
  <c r="A352" i="86" l="1"/>
  <c r="B351" i="86"/>
  <c r="B352" i="86" l="1"/>
  <c r="A353" i="86"/>
  <c r="A354" i="86" l="1"/>
  <c r="B353" i="86"/>
  <c r="A355" i="86" l="1"/>
  <c r="B354" i="86"/>
  <c r="A356" i="86" l="1"/>
  <c r="B355" i="86"/>
  <c r="A357" i="86" l="1"/>
  <c r="B356" i="86"/>
  <c r="B357" i="86" l="1"/>
  <c r="A358" i="86"/>
  <c r="A359" i="86" l="1"/>
  <c r="B358" i="86"/>
  <c r="A360" i="86" l="1"/>
  <c r="B359" i="86"/>
  <c r="A361" i="86" l="1"/>
  <c r="B360" i="86"/>
  <c r="A362" i="86" l="1"/>
  <c r="B361" i="86"/>
  <c r="B362" i="86" l="1"/>
  <c r="A363" i="86"/>
  <c r="B363" i="86" l="1"/>
  <c r="A364" i="86"/>
  <c r="A365" i="86" l="1"/>
  <c r="B364" i="86"/>
  <c r="B365" i="86" l="1"/>
  <c r="A366" i="86"/>
  <c r="B366" i="86" l="1"/>
  <c r="A367" i="86"/>
  <c r="A368" i="86" l="1"/>
  <c r="B367" i="86"/>
  <c r="A369" i="86" l="1"/>
  <c r="B368" i="86"/>
  <c r="A370" i="86" l="1"/>
  <c r="B369" i="86"/>
  <c r="A371" i="86" l="1"/>
  <c r="B370" i="86"/>
  <c r="A372" i="86" l="1"/>
  <c r="B371" i="86"/>
  <c r="A373" i="86" l="1"/>
  <c r="B372" i="86"/>
  <c r="A374" i="86" l="1"/>
  <c r="B373" i="86"/>
  <c r="B374" i="86" l="1"/>
  <c r="A375" i="86"/>
  <c r="B375" i="86" l="1"/>
  <c r="A376" i="86"/>
  <c r="A377" i="86" l="1"/>
  <c r="B376" i="86"/>
  <c r="B377" i="86" l="1"/>
  <c r="A378" i="86"/>
  <c r="B378" i="86" l="1"/>
  <c r="A379" i="86"/>
  <c r="A380" i="86" l="1"/>
  <c r="B379" i="86"/>
  <c r="A381" i="86" l="1"/>
  <c r="B380" i="86"/>
  <c r="A382" i="86" l="1"/>
  <c r="B381" i="86"/>
  <c r="B382" i="86" l="1"/>
  <c r="A383" i="86"/>
  <c r="A384" i="86" l="1"/>
  <c r="B383" i="86"/>
  <c r="A385" i="86" l="1"/>
  <c r="B384" i="86"/>
  <c r="A386" i="86" l="1"/>
  <c r="B385" i="86"/>
  <c r="B386" i="86" l="1"/>
  <c r="A387" i="86"/>
  <c r="B387" i="86" l="1"/>
  <c r="A388" i="86"/>
  <c r="A389" i="86" l="1"/>
  <c r="B388" i="86"/>
  <c r="B389" i="86" l="1"/>
  <c r="A390" i="86"/>
  <c r="A391" i="86" l="1"/>
  <c r="B390" i="86"/>
  <c r="B391" i="86" l="1"/>
  <c r="A392" i="86"/>
  <c r="A393" i="86" l="1"/>
  <c r="B392" i="86"/>
  <c r="B393" i="86" l="1"/>
  <c r="A394" i="86"/>
  <c r="A395" i="86" l="1"/>
  <c r="B394" i="86"/>
  <c r="A396" i="86" l="1"/>
  <c r="B395" i="86"/>
  <c r="A397" i="86" l="1"/>
  <c r="B396" i="86"/>
  <c r="A398" i="86" l="1"/>
  <c r="B397" i="86"/>
  <c r="B398" i="86" l="1"/>
  <c r="A399" i="86"/>
  <c r="B399" i="86" l="1"/>
  <c r="A400" i="86"/>
  <c r="A401" i="86" l="1"/>
  <c r="B400" i="86"/>
  <c r="B401" i="86" l="1"/>
  <c r="A402" i="86"/>
  <c r="A403" i="86" l="1"/>
  <c r="B402" i="86"/>
  <c r="B403" i="86" l="1"/>
  <c r="A404" i="86"/>
  <c r="B404" i="86" l="1"/>
  <c r="A405" i="86"/>
  <c r="A406" i="86" l="1"/>
  <c r="B405" i="86"/>
  <c r="A407" i="86" l="1"/>
  <c r="B406" i="86"/>
  <c r="B407" i="86" l="1"/>
  <c r="A408" i="86"/>
  <c r="B408" i="86" l="1"/>
  <c r="A409" i="86"/>
  <c r="B409" i="86" l="1"/>
  <c r="A410" i="86"/>
  <c r="B410" i="86" l="1"/>
  <c r="A411" i="86"/>
  <c r="B411" i="86" l="1"/>
  <c r="A412" i="86"/>
  <c r="A413" i="86" l="1"/>
  <c r="B412" i="86"/>
  <c r="B413" i="86" l="1"/>
  <c r="A414" i="86"/>
  <c r="A415" i="86" l="1"/>
  <c r="B414" i="86"/>
  <c r="B415" i="86" l="1"/>
  <c r="A416" i="86"/>
  <c r="A417" i="86" l="1"/>
  <c r="B416" i="86"/>
  <c r="B417" i="86" l="1"/>
  <c r="A418" i="86"/>
  <c r="A419" i="86" l="1"/>
  <c r="B418" i="86"/>
  <c r="B419" i="86" l="1"/>
  <c r="A420" i="86"/>
  <c r="B420" i="86" l="1"/>
  <c r="A421" i="86"/>
  <c r="A422" i="86" l="1"/>
  <c r="B421" i="86"/>
  <c r="A423" i="86" l="1"/>
  <c r="B422" i="86"/>
  <c r="B423" i="86" l="1"/>
  <c r="A424" i="86"/>
  <c r="B424" i="86" l="1"/>
  <c r="A425" i="86"/>
  <c r="B425" i="86" l="1"/>
  <c r="A426" i="86"/>
  <c r="B426" i="86" l="1"/>
  <c r="A427" i="86"/>
  <c r="B427" i="86" l="1"/>
  <c r="A428" i="86"/>
  <c r="A429" i="86" l="1"/>
  <c r="B428" i="86"/>
  <c r="B429" i="86" l="1"/>
  <c r="A430" i="86"/>
  <c r="A431" i="86" l="1"/>
  <c r="B430" i="86"/>
  <c r="B431" i="86" l="1"/>
  <c r="A432" i="86"/>
  <c r="A433" i="86" l="1"/>
  <c r="B432" i="86"/>
  <c r="A434" i="86" l="1"/>
  <c r="B433" i="86"/>
  <c r="B434" i="86" l="1"/>
  <c r="A435" i="86"/>
  <c r="A436" i="86" l="1"/>
  <c r="B435" i="86"/>
  <c r="A437" i="86" l="1"/>
  <c r="B436" i="86"/>
  <c r="A438" i="86" l="1"/>
  <c r="B437" i="86"/>
  <c r="A439" i="86" l="1"/>
  <c r="B438" i="86"/>
  <c r="B439" i="86" l="1"/>
  <c r="A440" i="86"/>
  <c r="B440" i="86" l="1"/>
  <c r="A441" i="86"/>
  <c r="B441" i="86" l="1"/>
  <c r="A442" i="86"/>
  <c r="A443" i="86" l="1"/>
  <c r="B442" i="86"/>
  <c r="B443" i="86" l="1"/>
  <c r="A444" i="86"/>
  <c r="B444" i="86" l="1"/>
  <c r="A445" i="86"/>
  <c r="B445" i="86" l="1"/>
  <c r="A446" i="86"/>
  <c r="B446" i="86" l="1"/>
  <c r="A447" i="86"/>
  <c r="A448" i="86" l="1"/>
  <c r="B447" i="86"/>
  <c r="A449" i="86" l="1"/>
  <c r="B448" i="86"/>
  <c r="B449" i="86" l="1"/>
  <c r="A450" i="86"/>
  <c r="B450" i="86" l="1"/>
  <c r="A451" i="86"/>
  <c r="B451" i="86" l="1"/>
  <c r="A452" i="86"/>
  <c r="B452" i="86" l="1"/>
  <c r="A453" i="86"/>
  <c r="B453" i="86" l="1"/>
  <c r="A454" i="86"/>
  <c r="B454" i="86" l="1"/>
  <c r="A455" i="86"/>
  <c r="B455" i="86" l="1"/>
  <c r="A456" i="86"/>
  <c r="B456" i="86" l="1"/>
  <c r="A457" i="86"/>
  <c r="A458" i="86" l="1"/>
  <c r="B457" i="86"/>
  <c r="B458" i="86" l="1"/>
  <c r="A459" i="86"/>
  <c r="B459" i="86" l="1"/>
  <c r="A460" i="86"/>
  <c r="B460" i="86" l="1"/>
  <c r="A461" i="86"/>
  <c r="B461" i="86" l="1"/>
  <c r="A462" i="86"/>
  <c r="A463" i="86" l="1"/>
  <c r="B462" i="86"/>
  <c r="B463" i="86" l="1"/>
  <c r="A464" i="86"/>
  <c r="A465" i="86" l="1"/>
  <c r="B464" i="86"/>
  <c r="B465" i="86" l="1"/>
  <c r="A466" i="86"/>
  <c r="B466" i="86" l="1"/>
  <c r="A467" i="86"/>
  <c r="B467" i="86" l="1"/>
  <c r="A468" i="86"/>
  <c r="A469" i="86" l="1"/>
  <c r="B468" i="86"/>
  <c r="B469" i="86" l="1"/>
  <c r="A470" i="86"/>
  <c r="B470" i="86" l="1"/>
  <c r="A471" i="86"/>
  <c r="A472" i="86" l="1"/>
  <c r="B471" i="86"/>
  <c r="A473" i="86" l="1"/>
  <c r="B472" i="86"/>
  <c r="A474" i="86" l="1"/>
  <c r="B473" i="86"/>
  <c r="B474" i="86" l="1"/>
  <c r="A475" i="86"/>
  <c r="B475" i="86" l="1"/>
  <c r="A476" i="86"/>
  <c r="A477" i="86" l="1"/>
  <c r="B476" i="86"/>
  <c r="B477" i="86" l="1"/>
  <c r="A478" i="86"/>
  <c r="B478" i="86" l="1"/>
  <c r="A479" i="86"/>
  <c r="A480" i="86" l="1"/>
  <c r="B479" i="86"/>
  <c r="A481" i="86" l="1"/>
  <c r="B480" i="86"/>
  <c r="A482" i="86" l="1"/>
  <c r="B481" i="86"/>
  <c r="A483" i="86" l="1"/>
  <c r="B482" i="86"/>
  <c r="A484" i="86" l="1"/>
  <c r="B483" i="86"/>
  <c r="B484" i="86" l="1"/>
  <c r="A485" i="86"/>
  <c r="A486" i="86" l="1"/>
  <c r="B485" i="86"/>
  <c r="B486" i="86" l="1"/>
  <c r="A487" i="86"/>
  <c r="B487" i="86" l="1"/>
  <c r="A488" i="86"/>
  <c r="B488" i="86" l="1"/>
  <c r="A489" i="86"/>
  <c r="B489" i="86" l="1"/>
  <c r="A490" i="86"/>
  <c r="A491" i="86" l="1"/>
  <c r="B490" i="86"/>
  <c r="A492" i="86" l="1"/>
  <c r="B491" i="86"/>
  <c r="A493" i="86" l="1"/>
  <c r="B492" i="86"/>
  <c r="A494" i="86" l="1"/>
  <c r="B493" i="86"/>
  <c r="A495" i="86" l="1"/>
  <c r="B494" i="86"/>
  <c r="A496" i="86" l="1"/>
  <c r="B495" i="86"/>
  <c r="B496" i="86" l="1"/>
  <c r="A497" i="86"/>
  <c r="A498" i="86" l="1"/>
  <c r="B497" i="86"/>
  <c r="A499" i="86" l="1"/>
  <c r="B498" i="86"/>
  <c r="B499" i="86" l="1"/>
  <c r="A500" i="86"/>
  <c r="A501" i="86" l="1"/>
  <c r="B500" i="86"/>
  <c r="B501" i="86" l="1"/>
  <c r="A502" i="86"/>
  <c r="B502" i="86" l="1"/>
  <c r="A503" i="86"/>
  <c r="B503" i="86" l="1"/>
  <c r="A504" i="86"/>
  <c r="A505" i="86" l="1"/>
  <c r="B504" i="86"/>
  <c r="A506" i="86" l="1"/>
  <c r="B505" i="86"/>
  <c r="A507" i="86" l="1"/>
  <c r="B506" i="86"/>
  <c r="A508" i="86" l="1"/>
  <c r="B507" i="86"/>
  <c r="B508" i="86" l="1"/>
  <c r="A509" i="86"/>
  <c r="A510" i="86" l="1"/>
  <c r="B509" i="86"/>
  <c r="B510" i="86" l="1"/>
  <c r="A511" i="86"/>
  <c r="A512" i="86" l="1"/>
  <c r="B511" i="86"/>
  <c r="A513" i="86" l="1"/>
  <c r="B512" i="86"/>
  <c r="A514" i="86" l="1"/>
  <c r="B513" i="86"/>
  <c r="A515" i="86" l="1"/>
  <c r="B514" i="86"/>
  <c r="B515" i="86" l="1"/>
  <c r="A516" i="86"/>
  <c r="B516" i="86" l="1"/>
  <c r="A517" i="86"/>
  <c r="A518" i="86" l="1"/>
  <c r="B517" i="86"/>
  <c r="B518" i="86" l="1"/>
  <c r="A519" i="86"/>
  <c r="B519" i="86" l="1"/>
  <c r="A520" i="86"/>
  <c r="A521" i="86" l="1"/>
  <c r="B520" i="86"/>
  <c r="B521" i="86" l="1"/>
  <c r="A522" i="86"/>
  <c r="B522" i="86" l="1"/>
  <c r="A523" i="86"/>
  <c r="A524" i="86" l="1"/>
  <c r="B523" i="86"/>
  <c r="A525" i="86" l="1"/>
  <c r="B524" i="86"/>
  <c r="B525" i="86" l="1"/>
  <c r="A526" i="86"/>
  <c r="A527" i="86" l="1"/>
  <c r="B526" i="86"/>
  <c r="B527" i="86" l="1"/>
  <c r="A528" i="86"/>
  <c r="A529" i="86" l="1"/>
  <c r="B528" i="86"/>
  <c r="B529" i="86" l="1"/>
  <c r="A530" i="86"/>
  <c r="B530" i="86" l="1"/>
  <c r="A531" i="86"/>
  <c r="B531" i="86" l="1"/>
  <c r="A532" i="86"/>
  <c r="A533" i="86" l="1"/>
  <c r="B532" i="86"/>
  <c r="B533" i="86" l="1"/>
  <c r="A534" i="86"/>
  <c r="B534" i="86" l="1"/>
  <c r="A535" i="86"/>
  <c r="A536" i="86" l="1"/>
  <c r="B535" i="86"/>
  <c r="B536" i="86" l="1"/>
  <c r="A537" i="86"/>
  <c r="A538" i="86" l="1"/>
  <c r="B537" i="86"/>
  <c r="B538" i="86" l="1"/>
  <c r="A539" i="86"/>
  <c r="A540" i="86" l="1"/>
  <c r="B539" i="86"/>
  <c r="A541" i="86" l="1"/>
  <c r="B540" i="86"/>
  <c r="B541" i="86" l="1"/>
  <c r="A542" i="86"/>
  <c r="A543" i="86" l="1"/>
  <c r="B542" i="86"/>
  <c r="B543" i="86" l="1"/>
  <c r="A544" i="86"/>
  <c r="A545" i="86" l="1"/>
  <c r="B544" i="86"/>
  <c r="B545" i="86" l="1"/>
  <c r="A546" i="86"/>
  <c r="B546" i="86" l="1"/>
  <c r="A547" i="86"/>
  <c r="B547" i="86" l="1"/>
  <c r="A548" i="86"/>
  <c r="A549" i="86" l="1"/>
  <c r="B548" i="86"/>
  <c r="A550" i="86" l="1"/>
  <c r="B549" i="86"/>
  <c r="B550" i="86" l="1"/>
  <c r="A551" i="86"/>
  <c r="B551" i="86" l="1"/>
  <c r="A552" i="86"/>
  <c r="B552" i="86" l="1"/>
  <c r="A553" i="86"/>
  <c r="A554" i="86" l="1"/>
  <c r="B553" i="86"/>
  <c r="B554" i="86" l="1"/>
  <c r="A555" i="86"/>
  <c r="A556" i="86" l="1"/>
  <c r="B555" i="86"/>
  <c r="A557" i="86" l="1"/>
  <c r="B556" i="86"/>
  <c r="B557" i="86" l="1"/>
  <c r="A558" i="86"/>
  <c r="A559" i="86" l="1"/>
  <c r="B558" i="86"/>
  <c r="B559" i="86" l="1"/>
  <c r="A560" i="86"/>
  <c r="B560" i="86" l="1"/>
  <c r="A561" i="86"/>
  <c r="B561" i="86" l="1"/>
  <c r="A562" i="86"/>
  <c r="B562" i="86" l="1"/>
  <c r="A563" i="86"/>
  <c r="A564" i="86" l="1"/>
  <c r="B563" i="86"/>
  <c r="A565" i="86" l="1"/>
  <c r="B564" i="86"/>
  <c r="B565" i="86" l="1"/>
  <c r="A566" i="86"/>
  <c r="A567" i="86" l="1"/>
  <c r="B566" i="86"/>
  <c r="B567" i="86" l="1"/>
  <c r="A568" i="86"/>
  <c r="B568" i="86" l="1"/>
  <c r="A569" i="86"/>
  <c r="B569" i="86" l="1"/>
  <c r="A570" i="86"/>
  <c r="A571" i="86" l="1"/>
  <c r="B570" i="86"/>
  <c r="A572" i="86" l="1"/>
  <c r="B571" i="86"/>
  <c r="B572" i="86" l="1"/>
  <c r="A573" i="86"/>
  <c r="A574" i="86" l="1"/>
  <c r="B573" i="86"/>
  <c r="A575" i="86" l="1"/>
  <c r="B574" i="86"/>
  <c r="B575" i="86" l="1"/>
  <c r="A576" i="86"/>
  <c r="B576" i="86" l="1"/>
  <c r="A577" i="86"/>
  <c r="A578" i="86" l="1"/>
  <c r="B577" i="86"/>
  <c r="B578" i="86" l="1"/>
  <c r="A579" i="86"/>
  <c r="B579" i="86" l="1"/>
  <c r="A580" i="86"/>
  <c r="B580" i="86" l="1"/>
  <c r="A581" i="86"/>
  <c r="A582" i="86" l="1"/>
  <c r="B581" i="86"/>
  <c r="B582" i="86" l="1"/>
  <c r="A583" i="86"/>
  <c r="A584" i="86" l="1"/>
  <c r="B583" i="86"/>
  <c r="A585" i="86" l="1"/>
  <c r="B584" i="86"/>
  <c r="A586" i="86" l="1"/>
  <c r="B585" i="86"/>
  <c r="A587" i="86" l="1"/>
  <c r="B586" i="86"/>
  <c r="B587" i="86" l="1"/>
  <c r="A588" i="86"/>
  <c r="B588" i="86" l="1"/>
  <c r="A589" i="86"/>
  <c r="B589" i="86" l="1"/>
  <c r="A590" i="86"/>
  <c r="A591" i="86" l="1"/>
  <c r="B590" i="86"/>
  <c r="B591" i="86" l="1"/>
  <c r="A592" i="86"/>
  <c r="A593" i="86" l="1"/>
  <c r="B592" i="86"/>
  <c r="A594" i="86" l="1"/>
  <c r="B593" i="86"/>
  <c r="B594" i="86" l="1"/>
  <c r="A595" i="86"/>
  <c r="B595" i="86" l="1"/>
  <c r="A596" i="86"/>
  <c r="B596" i="86" l="1"/>
  <c r="A597" i="86"/>
  <c r="B597" i="86" l="1"/>
  <c r="A598" i="86"/>
  <c r="B598" i="86" l="1"/>
  <c r="A599" i="86"/>
  <c r="B599" i="86" l="1"/>
  <c r="A600" i="86"/>
  <c r="B600" i="86" l="1"/>
  <c r="A601" i="86"/>
  <c r="B601" i="86" l="1"/>
  <c r="A602" i="86"/>
  <c r="A603" i="86" l="1"/>
  <c r="B602" i="86"/>
  <c r="B603" i="86" l="1"/>
  <c r="A604" i="86"/>
  <c r="A605" i="86" l="1"/>
  <c r="B604" i="86"/>
  <c r="B605" i="86" l="1"/>
  <c r="A606" i="86"/>
  <c r="A607" i="86" l="1"/>
  <c r="B606" i="86"/>
  <c r="A608" i="86" l="1"/>
  <c r="B607" i="86"/>
  <c r="A609" i="86" l="1"/>
  <c r="B608" i="86"/>
  <c r="A610" i="86" l="1"/>
  <c r="B609" i="86"/>
  <c r="A611" i="86" l="1"/>
  <c r="B610" i="86"/>
  <c r="B611" i="86" l="1"/>
  <c r="A612" i="86"/>
  <c r="B612" i="86" l="1"/>
  <c r="A613" i="86"/>
  <c r="A614" i="86" l="1"/>
  <c r="B613" i="86"/>
  <c r="A615" i="86" l="1"/>
  <c r="B614" i="86"/>
  <c r="B615" i="86" l="1"/>
  <c r="A616" i="86"/>
  <c r="B616" i="86" l="1"/>
  <c r="A617" i="86"/>
  <c r="A618" i="86" l="1"/>
  <c r="B617" i="86"/>
  <c r="A619" i="86" l="1"/>
  <c r="B618" i="86"/>
  <c r="A620" i="86" l="1"/>
  <c r="B619" i="86"/>
  <c r="A621" i="86" l="1"/>
  <c r="B620" i="86"/>
  <c r="B621" i="86" l="1"/>
  <c r="A622" i="86"/>
  <c r="B622" i="86" l="1"/>
  <c r="A623" i="86"/>
  <c r="A624" i="86" l="1"/>
  <c r="B623" i="86"/>
  <c r="A625" i="86" l="1"/>
  <c r="B624" i="86"/>
  <c r="A626" i="86" l="1"/>
  <c r="B625" i="86"/>
  <c r="B626" i="86" l="1"/>
  <c r="A627" i="86"/>
  <c r="A628" i="86" l="1"/>
  <c r="B627" i="86"/>
  <c r="A629" i="86" l="1"/>
  <c r="B628" i="86"/>
  <c r="B629" i="86" l="1"/>
  <c r="A630" i="86"/>
  <c r="B630" i="86" l="1"/>
  <c r="A631" i="86"/>
  <c r="B631" i="86" l="1"/>
  <c r="A632" i="86"/>
  <c r="A633" i="86" l="1"/>
  <c r="B632" i="86"/>
  <c r="A634" i="86" l="1"/>
  <c r="B633" i="86"/>
  <c r="B634" i="86" l="1"/>
  <c r="A635" i="86"/>
  <c r="A636" i="86" l="1"/>
  <c r="B635" i="86"/>
  <c r="A637" i="86" l="1"/>
  <c r="B636" i="86"/>
  <c r="A638" i="86" l="1"/>
  <c r="B637" i="86"/>
  <c r="B638" i="86" l="1"/>
  <c r="A639" i="86"/>
  <c r="A640" i="86" l="1"/>
  <c r="B639" i="86"/>
  <c r="A641" i="86" l="1"/>
  <c r="B640" i="86"/>
  <c r="A642" i="86" l="1"/>
  <c r="B641" i="86"/>
  <c r="A643" i="86" l="1"/>
  <c r="B642" i="86"/>
  <c r="A644" i="86" l="1"/>
  <c r="B643" i="86"/>
  <c r="A645" i="86" l="1"/>
  <c r="B644" i="86"/>
  <c r="A646" i="86" l="1"/>
  <c r="B645" i="86"/>
  <c r="B646" i="86" l="1"/>
  <c r="A647" i="86"/>
  <c r="A648" i="86" l="1"/>
  <c r="B647" i="86"/>
  <c r="A649" i="86" l="1"/>
  <c r="B648" i="86"/>
  <c r="A650" i="86" l="1"/>
  <c r="B649" i="86"/>
  <c r="A651" i="86" l="1"/>
  <c r="B650" i="86"/>
  <c r="B651" i="86" l="1"/>
  <c r="A652" i="86"/>
  <c r="A653" i="86" l="1"/>
  <c r="B652" i="86"/>
  <c r="B653" i="86" l="1"/>
  <c r="A654" i="86"/>
  <c r="A655" i="86" l="1"/>
  <c r="B654" i="86"/>
  <c r="A656" i="86" l="1"/>
  <c r="B655" i="86"/>
  <c r="B656" i="86" l="1"/>
  <c r="A657" i="86"/>
  <c r="B657" i="86" l="1"/>
  <c r="A658" i="86"/>
  <c r="B658" i="86" l="1"/>
  <c r="A659" i="86"/>
  <c r="A660" i="86" l="1"/>
  <c r="B659" i="86"/>
  <c r="A661" i="86" l="1"/>
  <c r="B660" i="86"/>
  <c r="B661" i="86" l="1"/>
  <c r="A662" i="86"/>
  <c r="A663" i="86" l="1"/>
  <c r="B662" i="86"/>
  <c r="B663" i="86" l="1"/>
  <c r="A664" i="86"/>
  <c r="B664" i="86" l="1"/>
  <c r="A665" i="86"/>
  <c r="A666" i="86" l="1"/>
  <c r="B665" i="86"/>
  <c r="A667" i="86" l="1"/>
  <c r="B666" i="86"/>
  <c r="A668" i="86" l="1"/>
  <c r="B667" i="86"/>
  <c r="A669" i="86" l="1"/>
  <c r="B668" i="86"/>
  <c r="A670" i="86" l="1"/>
  <c r="B669" i="86"/>
  <c r="B670" i="86" l="1"/>
  <c r="A671" i="86"/>
  <c r="B671" i="86" l="1"/>
  <c r="A672" i="86"/>
  <c r="A673" i="86" l="1"/>
  <c r="B672" i="86"/>
  <c r="B673" i="86" l="1"/>
  <c r="A674" i="86"/>
  <c r="B674" i="86" l="1"/>
  <c r="A675" i="86"/>
  <c r="A676" i="86" l="1"/>
  <c r="B675" i="86"/>
  <c r="B676" i="86" l="1"/>
  <c r="A677" i="86"/>
  <c r="A678" i="86" l="1"/>
  <c r="B677" i="86"/>
  <c r="B678" i="86" l="1"/>
  <c r="A679" i="86"/>
  <c r="A680" i="86" l="1"/>
  <c r="B679" i="86"/>
  <c r="A681" i="86" l="1"/>
  <c r="B680" i="86"/>
  <c r="B681" i="86" l="1"/>
  <c r="A682" i="86"/>
  <c r="B682" i="86" l="1"/>
  <c r="A683" i="86"/>
  <c r="B683" i="86" l="1"/>
  <c r="A684" i="86"/>
  <c r="B684" i="86" l="1"/>
  <c r="A685" i="86"/>
  <c r="A686" i="86" l="1"/>
  <c r="B685" i="86"/>
  <c r="A687" i="86" l="1"/>
  <c r="B686" i="86"/>
  <c r="A688" i="86" l="1"/>
  <c r="B687" i="86"/>
  <c r="B688" i="86" l="1"/>
  <c r="A689" i="86"/>
  <c r="B689" i="86" l="1"/>
  <c r="A690" i="86"/>
  <c r="A691" i="86" l="1"/>
  <c r="B690" i="86"/>
  <c r="B691" i="86" l="1"/>
  <c r="A692" i="86"/>
  <c r="A693" i="86" l="1"/>
  <c r="B692" i="86"/>
  <c r="B693" i="86" l="1"/>
  <c r="A694" i="86"/>
  <c r="A695" i="86" l="1"/>
  <c r="B694" i="86"/>
  <c r="B695" i="86" l="1"/>
  <c r="A696" i="86"/>
  <c r="B696" i="86" l="1"/>
  <c r="A697" i="86"/>
  <c r="B697" i="86" l="1"/>
  <c r="A698" i="86"/>
  <c r="B698" i="86" l="1"/>
  <c r="A699" i="86"/>
  <c r="A700" i="86" l="1"/>
  <c r="B699" i="86"/>
  <c r="A701" i="86" l="1"/>
  <c r="B700" i="86"/>
  <c r="B701" i="86" l="1"/>
  <c r="A702" i="86"/>
  <c r="A703" i="86" l="1"/>
  <c r="B702" i="86"/>
  <c r="A704" i="86" l="1"/>
  <c r="B703" i="86"/>
  <c r="A705" i="86" l="1"/>
  <c r="B704" i="86"/>
  <c r="A706" i="86" l="1"/>
  <c r="B705" i="86"/>
  <c r="A707" i="86" l="1"/>
  <c r="B706" i="86"/>
  <c r="B707" i="86" l="1"/>
  <c r="A708" i="86"/>
  <c r="A709" i="86" l="1"/>
  <c r="B708" i="86"/>
  <c r="B709" i="86" l="1"/>
  <c r="A710" i="86"/>
  <c r="A711" i="86" l="1"/>
  <c r="B710" i="86"/>
  <c r="B711" i="86" l="1"/>
  <c r="A712" i="86"/>
  <c r="B712" i="86" l="1"/>
  <c r="A713" i="86"/>
  <c r="B713" i="86" l="1"/>
  <c r="A714" i="86"/>
  <c r="B714" i="86" l="1"/>
  <c r="A715" i="86"/>
  <c r="B715" i="86" l="1"/>
  <c r="A716" i="86"/>
  <c r="A717" i="86" l="1"/>
  <c r="B716" i="86"/>
  <c r="A718" i="86" l="1"/>
  <c r="B717" i="86"/>
  <c r="A719" i="86" l="1"/>
  <c r="B718" i="86"/>
  <c r="A720" i="86" l="1"/>
  <c r="B719" i="86"/>
  <c r="A721" i="86" l="1"/>
  <c r="B720" i="86"/>
  <c r="A722" i="86" l="1"/>
  <c r="B721" i="86"/>
  <c r="B722" i="86" l="1"/>
  <c r="A723" i="86"/>
  <c r="A724" i="86" l="1"/>
  <c r="B723" i="86"/>
  <c r="A725" i="86" l="1"/>
  <c r="B724" i="86"/>
  <c r="B725" i="86" l="1"/>
  <c r="A726" i="86"/>
  <c r="B726" i="86" l="1"/>
  <c r="A727" i="86"/>
  <c r="B727" i="86" l="1"/>
  <c r="A728" i="86"/>
  <c r="A729" i="86" l="1"/>
  <c r="B728" i="86"/>
  <c r="B729" i="86" l="1"/>
  <c r="A730" i="86"/>
  <c r="B730" i="86" l="1"/>
  <c r="A731" i="86"/>
  <c r="A732" i="86" l="1"/>
  <c r="B731" i="86"/>
  <c r="A733" i="86" l="1"/>
  <c r="B732" i="86"/>
  <c r="A734" i="86" l="1"/>
  <c r="B733" i="86"/>
  <c r="A735" i="86" l="1"/>
  <c r="B734" i="86"/>
  <c r="B735" i="86" l="1"/>
  <c r="A736" i="86"/>
  <c r="B736" i="86" l="1"/>
  <c r="A737" i="86"/>
  <c r="A738" i="86" l="1"/>
  <c r="B737" i="86"/>
  <c r="B738" i="86" l="1"/>
  <c r="A739" i="86"/>
  <c r="A740" i="86" l="1"/>
  <c r="B739" i="86"/>
  <c r="A741" i="86" l="1"/>
  <c r="B740" i="86"/>
  <c r="A742" i="86" l="1"/>
  <c r="B741" i="86"/>
  <c r="A743" i="86" l="1"/>
  <c r="B742" i="86"/>
  <c r="B743" i="86" l="1"/>
  <c r="A744" i="86"/>
  <c r="A745" i="86" l="1"/>
  <c r="B744" i="86"/>
  <c r="A746" i="86" l="1"/>
  <c r="B745" i="86"/>
  <c r="B746" i="86" l="1"/>
  <c r="A747" i="86"/>
  <c r="A748" i="86" l="1"/>
  <c r="B747" i="86"/>
  <c r="A749" i="86" l="1"/>
  <c r="B748" i="86"/>
  <c r="A750" i="86" l="1"/>
  <c r="B749" i="86"/>
  <c r="A751" i="86" l="1"/>
  <c r="B750" i="86"/>
  <c r="B751" i="86" l="1"/>
  <c r="A752" i="86"/>
  <c r="B752" i="86" l="1"/>
  <c r="A753" i="86"/>
  <c r="B753" i="86" l="1"/>
  <c r="A754" i="86"/>
  <c r="A755" i="86" l="1"/>
  <c r="B754" i="86"/>
  <c r="B755" i="86" l="1"/>
  <c r="A756" i="86"/>
  <c r="A757" i="86" l="1"/>
  <c r="B756" i="86"/>
  <c r="B757" i="86" l="1"/>
  <c r="A758" i="86"/>
  <c r="A759" i="86" l="1"/>
  <c r="B758" i="86"/>
  <c r="B759" i="86" l="1"/>
  <c r="A760" i="86"/>
  <c r="A761" i="86" l="1"/>
  <c r="B760" i="86"/>
  <c r="A762" i="86" l="1"/>
  <c r="B761" i="86"/>
  <c r="A763" i="86" l="1"/>
  <c r="B762" i="86"/>
  <c r="A764" i="86" l="1"/>
  <c r="B763" i="86"/>
  <c r="A765" i="86" l="1"/>
  <c r="B764" i="86"/>
  <c r="A766" i="86" l="1"/>
  <c r="B765" i="86"/>
  <c r="B766" i="86" l="1"/>
  <c r="A767" i="86"/>
  <c r="A768" i="86" l="1"/>
  <c r="B767" i="86"/>
  <c r="A769" i="86" l="1"/>
  <c r="B768" i="86"/>
  <c r="A770" i="86" l="1"/>
  <c r="B769" i="86"/>
  <c r="A771" i="86" l="1"/>
  <c r="B770" i="86"/>
  <c r="A772" i="86" l="1"/>
  <c r="B771" i="86"/>
  <c r="B772" i="86" l="1"/>
  <c r="A773" i="86"/>
  <c r="B773" i="86" l="1"/>
  <c r="A774" i="86"/>
  <c r="B774" i="86" l="1"/>
  <c r="A775" i="86"/>
  <c r="B775" i="86" l="1"/>
  <c r="A776" i="86"/>
  <c r="A777" i="86" l="1"/>
  <c r="B776" i="86"/>
  <c r="B777" i="86" l="1"/>
  <c r="A778" i="86"/>
  <c r="B778" i="86" l="1"/>
  <c r="A779" i="86"/>
  <c r="A780" i="86" l="1"/>
  <c r="B779" i="86"/>
  <c r="B780" i="86" l="1"/>
  <c r="A781" i="86"/>
  <c r="A782" i="86" l="1"/>
  <c r="B781" i="86"/>
  <c r="A783" i="86" l="1"/>
  <c r="B782" i="86"/>
  <c r="A784" i="86" l="1"/>
  <c r="B783" i="86"/>
  <c r="A785" i="86" l="1"/>
  <c r="B784" i="86"/>
  <c r="B785" i="86" l="1"/>
  <c r="A786" i="86"/>
  <c r="A787" i="86" l="1"/>
  <c r="B786" i="86"/>
  <c r="B787" i="86" l="1"/>
  <c r="A788" i="86"/>
  <c r="B788" i="86" l="1"/>
  <c r="A789" i="86"/>
  <c r="A790" i="86" l="1"/>
  <c r="B789" i="86"/>
  <c r="B790" i="86" l="1"/>
  <c r="A791" i="86"/>
  <c r="A792" i="86" l="1"/>
  <c r="B791" i="86"/>
  <c r="B792" i="86" l="1"/>
  <c r="A793" i="86"/>
  <c r="B793" i="86" l="1"/>
  <c r="A794" i="86"/>
  <c r="A795" i="86" l="1"/>
  <c r="B794" i="86"/>
  <c r="A796" i="86" l="1"/>
  <c r="B795" i="86"/>
  <c r="B796" i="86" l="1"/>
  <c r="A797" i="86"/>
  <c r="B797" i="86" l="1"/>
  <c r="A798" i="86"/>
  <c r="A799" i="86" l="1"/>
  <c r="B798" i="86"/>
  <c r="B799" i="86" l="1"/>
  <c r="A800" i="86"/>
  <c r="B800" i="86" l="1"/>
  <c r="A801" i="86"/>
  <c r="B801" i="86" l="1"/>
  <c r="A802" i="86"/>
  <c r="A803" i="86" l="1"/>
  <c r="B802" i="86"/>
  <c r="A804" i="86" l="1"/>
  <c r="B803" i="86"/>
  <c r="A805" i="86" l="1"/>
  <c r="B804" i="86"/>
  <c r="B805" i="86" l="1"/>
  <c r="A806" i="86"/>
  <c r="A807" i="86" l="1"/>
  <c r="B806" i="86"/>
  <c r="B807" i="86" l="1"/>
  <c r="A808" i="86"/>
  <c r="A809" i="86" l="1"/>
  <c r="B808" i="86"/>
  <c r="A810" i="86" l="1"/>
  <c r="B809" i="86"/>
  <c r="B810" i="86" l="1"/>
  <c r="A811" i="86"/>
  <c r="A812" i="86" l="1"/>
  <c r="B811" i="86"/>
  <c r="A813" i="86" l="1"/>
  <c r="B812" i="86"/>
  <c r="B813" i="86" l="1"/>
  <c r="A814" i="86"/>
  <c r="A815" i="86" l="1"/>
  <c r="B814" i="86"/>
  <c r="A816" i="86" l="1"/>
  <c r="B815" i="86"/>
  <c r="B816" i="86" l="1"/>
  <c r="A817" i="86"/>
  <c r="B817" i="86" l="1"/>
  <c r="A818" i="86"/>
  <c r="A819" i="86" l="1"/>
  <c r="B818" i="86"/>
  <c r="A820" i="86" l="1"/>
  <c r="B819" i="86"/>
  <c r="A821" i="86" l="1"/>
  <c r="B820" i="86"/>
  <c r="B821" i="86" l="1"/>
  <c r="A822" i="86"/>
  <c r="B822" i="86" l="1"/>
  <c r="A823" i="86"/>
  <c r="A824" i="86" l="1"/>
  <c r="B823" i="86"/>
  <c r="A825" i="86" l="1"/>
  <c r="B824" i="86"/>
  <c r="B825" i="86" l="1"/>
  <c r="A826" i="86"/>
  <c r="A827" i="86" l="1"/>
  <c r="B826" i="86"/>
  <c r="B827" i="86" l="1"/>
  <c r="A828" i="86"/>
  <c r="B828" i="86" l="1"/>
  <c r="A829" i="86"/>
  <c r="B829" i="86" l="1"/>
  <c r="A830" i="86"/>
  <c r="B830" i="86" l="1"/>
  <c r="A831" i="86"/>
  <c r="A832" i="86" l="1"/>
  <c r="B831" i="86"/>
  <c r="B832" i="86" l="1"/>
  <c r="A833" i="86"/>
  <c r="A834" i="86" l="1"/>
  <c r="B833" i="86"/>
  <c r="A835" i="86" l="1"/>
  <c r="B834" i="86"/>
  <c r="B835" i="86" l="1"/>
  <c r="A836" i="86"/>
  <c r="B836" i="86" l="1"/>
  <c r="A837" i="86"/>
  <c r="A838" i="86" l="1"/>
  <c r="B837" i="86"/>
  <c r="A839" i="86" l="1"/>
  <c r="B838" i="86"/>
  <c r="A840" i="86" l="1"/>
  <c r="B839" i="86"/>
  <c r="A841" i="86" l="1"/>
  <c r="B840" i="86"/>
  <c r="B841" i="86" l="1"/>
  <c r="A842" i="86"/>
  <c r="B842" i="86" l="1"/>
  <c r="A843" i="86"/>
  <c r="A844" i="86" l="1"/>
  <c r="B843" i="86"/>
  <c r="B844" i="86" l="1"/>
  <c r="A845" i="86"/>
  <c r="B845" i="86" l="1"/>
  <c r="A846" i="86"/>
  <c r="B846" i="86" l="1"/>
  <c r="A847" i="86"/>
  <c r="B847" i="86" l="1"/>
  <c r="A848" i="86"/>
  <c r="A849" i="86" l="1"/>
  <c r="B848" i="86"/>
  <c r="B849" i="86" l="1"/>
  <c r="A850" i="86"/>
  <c r="B850" i="86" l="1"/>
  <c r="A851" i="86"/>
  <c r="A852" i="86" l="1"/>
  <c r="B851" i="86"/>
  <c r="B852" i="86" l="1"/>
  <c r="A853" i="86"/>
  <c r="A854" i="86" l="1"/>
  <c r="B853" i="86"/>
  <c r="A855" i="86" l="1"/>
  <c r="B854" i="86"/>
  <c r="A856" i="86" l="1"/>
  <c r="B855" i="86"/>
  <c r="B856" i="86" l="1"/>
  <c r="A857" i="86"/>
  <c r="B857" i="86" l="1"/>
  <c r="A858" i="86"/>
  <c r="B858" i="86" l="1"/>
  <c r="A859" i="86"/>
  <c r="B859" i="86" l="1"/>
  <c r="A860" i="86"/>
  <c r="B860" i="86" l="1"/>
  <c r="A861" i="86"/>
  <c r="B861" i="86" l="1"/>
  <c r="A862" i="86"/>
  <c r="B862" i="86" l="1"/>
  <c r="A863" i="86"/>
  <c r="B863" i="86" l="1"/>
  <c r="A864" i="86"/>
  <c r="A865" i="86" l="1"/>
  <c r="B864" i="86"/>
  <c r="A866" i="86" l="1"/>
  <c r="B865" i="86"/>
  <c r="B866" i="86" l="1"/>
  <c r="A867" i="86"/>
  <c r="A868" i="86" l="1"/>
  <c r="B867" i="86"/>
  <c r="B868" i="86" l="1"/>
  <c r="A869" i="86"/>
  <c r="B869" i="86" l="1"/>
  <c r="A870" i="86"/>
  <c r="B870" i="86" l="1"/>
  <c r="A871" i="86"/>
  <c r="A872" i="86" l="1"/>
  <c r="B871" i="86"/>
  <c r="A873" i="86" l="1"/>
  <c r="B872" i="86"/>
  <c r="A874" i="86" l="1"/>
  <c r="B873" i="86"/>
  <c r="A875" i="86" l="1"/>
  <c r="B874" i="86"/>
  <c r="B875" i="86" l="1"/>
  <c r="A876" i="86"/>
  <c r="A877" i="86" l="1"/>
  <c r="B876" i="86"/>
  <c r="A878" i="86" l="1"/>
  <c r="B877" i="86"/>
  <c r="B878" i="86" l="1"/>
  <c r="A879" i="86"/>
  <c r="A880" i="86" l="1"/>
  <c r="B879" i="86"/>
  <c r="A881" i="86" l="1"/>
  <c r="B880" i="86"/>
  <c r="A882" i="86" l="1"/>
  <c r="B881" i="86"/>
  <c r="B882" i="86" l="1"/>
  <c r="A883" i="86"/>
  <c r="B883" i="86" l="1"/>
  <c r="A884" i="86"/>
  <c r="A885" i="86" l="1"/>
  <c r="B884" i="86"/>
  <c r="A886" i="86" l="1"/>
  <c r="B885" i="86"/>
  <c r="B886" i="86" l="1"/>
  <c r="A887" i="86"/>
  <c r="B887" i="86" l="1"/>
  <c r="A888" i="86"/>
  <c r="A889" i="86" l="1"/>
  <c r="B888" i="86"/>
  <c r="B889" i="86" l="1"/>
  <c r="A890" i="86"/>
  <c r="A891" i="86" l="1"/>
  <c r="B890" i="86"/>
  <c r="A892" i="86" l="1"/>
  <c r="B891" i="86"/>
  <c r="A893" i="86" l="1"/>
  <c r="B892" i="86"/>
  <c r="A894" i="86" l="1"/>
  <c r="B893" i="86"/>
  <c r="B894" i="86" l="1"/>
  <c r="A895" i="86"/>
  <c r="A896" i="86" l="1"/>
  <c r="B895" i="86"/>
  <c r="A897" i="86" l="1"/>
  <c r="B896" i="86"/>
  <c r="B897" i="86" l="1"/>
  <c r="A898" i="86"/>
  <c r="A899" i="86" l="1"/>
  <c r="B898" i="86"/>
  <c r="A900" i="86" l="1"/>
  <c r="B899" i="86"/>
  <c r="B900" i="86" l="1"/>
  <c r="A901" i="86"/>
  <c r="B901" i="86" l="1"/>
  <c r="A902" i="86"/>
  <c r="B902" i="86" l="1"/>
  <c r="A903" i="86"/>
  <c r="A904" i="86" l="1"/>
  <c r="B903" i="86"/>
  <c r="A905" i="86" l="1"/>
  <c r="B904" i="86"/>
  <c r="A906" i="86" l="1"/>
  <c r="B905" i="86"/>
  <c r="A907" i="86" l="1"/>
  <c r="B906" i="86"/>
  <c r="B907" i="86" l="1"/>
  <c r="A908" i="86"/>
  <c r="A909" i="86" l="1"/>
  <c r="B908" i="86"/>
  <c r="A910" i="86" l="1"/>
  <c r="B909" i="86"/>
  <c r="B910" i="86" l="1"/>
  <c r="A911" i="86"/>
  <c r="B911" i="86" l="1"/>
  <c r="A912" i="86"/>
  <c r="B912" i="86" l="1"/>
  <c r="A913" i="86"/>
  <c r="A914" i="86" l="1"/>
  <c r="B913" i="86"/>
  <c r="A915" i="86" l="1"/>
  <c r="B914" i="86"/>
  <c r="A916" i="86" l="1"/>
  <c r="B915" i="86"/>
  <c r="A917" i="86" l="1"/>
  <c r="B916" i="86"/>
  <c r="B917" i="86" l="1"/>
  <c r="A918" i="86"/>
  <c r="A919" i="86" l="1"/>
  <c r="B918" i="86"/>
  <c r="A920" i="86" l="1"/>
  <c r="B919" i="86"/>
  <c r="A921" i="86" l="1"/>
  <c r="B920" i="86"/>
  <c r="A922" i="86" l="1"/>
  <c r="B921" i="86"/>
  <c r="A923" i="86" l="1"/>
  <c r="B922" i="86"/>
  <c r="A924" i="86" l="1"/>
  <c r="B923" i="86"/>
  <c r="B924" i="86" l="1"/>
  <c r="A925" i="86"/>
  <c r="B925" i="86" l="1"/>
  <c r="A926" i="86"/>
  <c r="B926" i="86" l="1"/>
  <c r="A927" i="86"/>
  <c r="B927" i="86" l="1"/>
  <c r="A928" i="86"/>
  <c r="A929" i="86" l="1"/>
  <c r="B928" i="86"/>
  <c r="B929" i="86" l="1"/>
  <c r="A930" i="86"/>
  <c r="A931" i="86" l="1"/>
  <c r="B930" i="86"/>
  <c r="A932" i="86" l="1"/>
  <c r="B931" i="86"/>
  <c r="A933" i="86" l="1"/>
  <c r="B932" i="86"/>
  <c r="B933" i="86" l="1"/>
  <c r="A934" i="86"/>
  <c r="A935" i="86" l="1"/>
  <c r="B934" i="86"/>
  <c r="A936" i="86" l="1"/>
  <c r="B935" i="86"/>
  <c r="B936" i="86" l="1"/>
  <c r="A937" i="86"/>
  <c r="B937" i="86" l="1"/>
  <c r="A938" i="86"/>
  <c r="B938" i="86" l="1"/>
  <c r="A939" i="86"/>
  <c r="A940" i="86" l="1"/>
  <c r="B939" i="86"/>
  <c r="B940" i="86" l="1"/>
  <c r="A941" i="86"/>
  <c r="A942" i="86" l="1"/>
  <c r="B941" i="86"/>
  <c r="A943" i="86" l="1"/>
  <c r="B942" i="86"/>
  <c r="B943" i="86" l="1"/>
  <c r="A944" i="86"/>
  <c r="A945" i="86" l="1"/>
  <c r="B944" i="86"/>
  <c r="B945" i="86" l="1"/>
  <c r="A946" i="86"/>
  <c r="A947" i="86" l="1"/>
  <c r="B946" i="86"/>
  <c r="A948" i="86" l="1"/>
  <c r="B947" i="86"/>
  <c r="A949" i="86" l="1"/>
  <c r="B948" i="86"/>
  <c r="A950" i="86" l="1"/>
  <c r="B949" i="86"/>
  <c r="A951" i="86" l="1"/>
  <c r="B950" i="86"/>
  <c r="A952" i="86" l="1"/>
  <c r="B951" i="86"/>
  <c r="A953" i="86" l="1"/>
  <c r="B952" i="86"/>
  <c r="B953" i="86" l="1"/>
  <c r="A954" i="86"/>
  <c r="B954" i="86" l="1"/>
  <c r="A955" i="86"/>
  <c r="B955" i="86" l="1"/>
  <c r="A956" i="86"/>
  <c r="A957" i="86" l="1"/>
  <c r="B956" i="86"/>
  <c r="A958" i="86" l="1"/>
  <c r="B957" i="86"/>
  <c r="B958" i="86" l="1"/>
  <c r="A959" i="86"/>
  <c r="A960" i="86" l="1"/>
  <c r="B959" i="86"/>
  <c r="A961" i="86" l="1"/>
  <c r="B960" i="86"/>
  <c r="A962" i="86" l="1"/>
  <c r="B961" i="86"/>
  <c r="A963" i="86" l="1"/>
  <c r="B962" i="86"/>
  <c r="A964" i="86" l="1"/>
  <c r="B963" i="86"/>
  <c r="A965" i="86" l="1"/>
  <c r="B964" i="86"/>
  <c r="A966" i="86" l="1"/>
  <c r="B965" i="86"/>
  <c r="B966" i="86" l="1"/>
  <c r="A967" i="86"/>
  <c r="A968" i="86" l="1"/>
  <c r="B967" i="86"/>
  <c r="A969" i="86" l="1"/>
  <c r="B968" i="86"/>
  <c r="B969" i="86" l="1"/>
  <c r="A970" i="86"/>
  <c r="B970" i="86" l="1"/>
  <c r="A971" i="86"/>
  <c r="B971" i="86" l="1"/>
  <c r="A972" i="86"/>
  <c r="A973" i="86" l="1"/>
  <c r="B972" i="86"/>
  <c r="B973" i="86" l="1"/>
  <c r="A974" i="86"/>
  <c r="A975" i="86" l="1"/>
  <c r="B974" i="86"/>
  <c r="B975" i="86" l="1"/>
  <c r="A976" i="86"/>
  <c r="B976" i="86" l="1"/>
  <c r="A977" i="86"/>
  <c r="B977" i="86" l="1"/>
  <c r="A978" i="86"/>
  <c r="A979" i="86" l="1"/>
  <c r="B978" i="86"/>
  <c r="B979" i="86" l="1"/>
  <c r="A980" i="86"/>
  <c r="B980" i="86" l="1"/>
  <c r="A981" i="86"/>
  <c r="B981" i="86" l="1"/>
  <c r="A982" i="86"/>
  <c r="A983" i="86" l="1"/>
  <c r="B982" i="86"/>
  <c r="A984" i="86" l="1"/>
  <c r="B983" i="86"/>
  <c r="B984" i="86" l="1"/>
  <c r="A985" i="86"/>
  <c r="B985" i="86" l="1"/>
  <c r="A986" i="86"/>
  <c r="B986" i="86" l="1"/>
  <c r="A987" i="86"/>
  <c r="A988" i="86" l="1"/>
  <c r="B987" i="86"/>
  <c r="A989" i="86" l="1"/>
  <c r="B988" i="86"/>
  <c r="A990" i="86" l="1"/>
  <c r="B989" i="86"/>
  <c r="B990" i="86" l="1"/>
  <c r="A991" i="86"/>
  <c r="A992" i="86" l="1"/>
  <c r="B991" i="86"/>
  <c r="A993" i="86" l="1"/>
  <c r="B992" i="86"/>
  <c r="A994" i="86" l="1"/>
  <c r="B993" i="86"/>
  <c r="A995" i="86" l="1"/>
  <c r="B994" i="86"/>
  <c r="B995" i="86" l="1"/>
  <c r="A996" i="86"/>
  <c r="A997" i="86" l="1"/>
  <c r="B996" i="86"/>
  <c r="B997" i="86" l="1"/>
  <c r="A998" i="86"/>
  <c r="B998" i="86" l="1"/>
  <c r="A999" i="86"/>
  <c r="A1000" i="86" l="1"/>
  <c r="B999" i="86"/>
  <c r="A1001" i="86" l="1"/>
  <c r="B1000" i="86"/>
  <c r="A1002" i="86" l="1"/>
  <c r="B1001" i="86"/>
  <c r="S12" i="60" l="1"/>
  <c r="H10" i="60"/>
  <c r="G10" i="60"/>
  <c r="M11" i="60"/>
  <c r="U11" i="60"/>
  <c r="O5" i="87"/>
  <c r="E39" i="66" s="1"/>
  <c r="R11" i="60"/>
  <c r="V10" i="60"/>
  <c r="U12" i="60"/>
  <c r="C12" i="60"/>
  <c r="Z10" i="60"/>
  <c r="N10" i="60"/>
  <c r="P10" i="60"/>
  <c r="N11" i="60"/>
  <c r="O12" i="60"/>
  <c r="T10" i="60"/>
  <c r="Z11" i="60"/>
  <c r="M12" i="60"/>
  <c r="P13" i="60"/>
  <c r="O10" i="60"/>
  <c r="R12" i="60"/>
  <c r="H12" i="60"/>
  <c r="C10" i="60"/>
  <c r="V11" i="60"/>
  <c r="G11" i="60"/>
  <c r="M10" i="60"/>
  <c r="R10" i="60"/>
  <c r="S10" i="60"/>
  <c r="I11" i="60"/>
  <c r="I10" i="60"/>
  <c r="H11" i="60"/>
  <c r="T11" i="60"/>
  <c r="U10" i="60"/>
  <c r="S11" i="60"/>
  <c r="P11" i="60"/>
  <c r="V12" i="60"/>
  <c r="C11" i="60"/>
  <c r="T12" i="60"/>
  <c r="P4" i="87"/>
  <c r="O22" i="66" s="1"/>
  <c r="B5" i="87"/>
  <c r="D23" i="66" s="1"/>
  <c r="R13" i="60"/>
  <c r="M5" i="87"/>
  <c r="E37" i="66" s="1"/>
  <c r="I13" i="60"/>
  <c r="L5" i="87"/>
  <c r="E36" i="66" s="1"/>
  <c r="V13" i="60"/>
  <c r="H4" i="87"/>
  <c r="P15" i="66" s="1"/>
  <c r="O11" i="60"/>
  <c r="N5" i="87"/>
  <c r="E38" i="66" s="1"/>
  <c r="J4" i="87"/>
  <c r="D4" i="87"/>
  <c r="O9" i="66" s="1"/>
  <c r="H5" i="87"/>
  <c r="E33" i="66" s="1"/>
  <c r="M4" i="87"/>
  <c r="P19" i="66" s="1"/>
  <c r="P12" i="60"/>
  <c r="M13" i="60"/>
  <c r="Z12" i="60"/>
  <c r="B4" i="87"/>
  <c r="O5" i="66" s="1"/>
  <c r="L4" i="87"/>
  <c r="P18" i="66" s="1"/>
  <c r="F5" i="87"/>
  <c r="D31" i="66" s="1"/>
  <c r="B6" i="87"/>
  <c r="O23" i="66" s="1"/>
  <c r="O13" i="60"/>
  <c r="C4" i="87"/>
  <c r="O7" i="66" s="1"/>
  <c r="G4" i="87"/>
  <c r="O14" i="66" s="1"/>
  <c r="Z13" i="60"/>
  <c r="E6" i="87"/>
  <c r="O29" i="66" s="1"/>
  <c r="T13" i="60"/>
  <c r="I12" i="60"/>
  <c r="C5" i="87"/>
  <c r="D25" i="66" s="1"/>
  <c r="F4" i="87"/>
  <c r="O13" i="66" s="1"/>
  <c r="H6" i="87"/>
  <c r="P33" i="66" s="1"/>
  <c r="M6" i="87"/>
  <c r="P37" i="66" s="1"/>
  <c r="N12" i="60"/>
  <c r="J5" i="87"/>
  <c r="N13" i="60"/>
  <c r="C6" i="87"/>
  <c r="O25" i="66" s="1"/>
  <c r="E4" i="87"/>
  <c r="O11" i="66" s="1"/>
  <c r="F6" i="87"/>
  <c r="O31" i="66" s="1"/>
  <c r="I5" i="87"/>
  <c r="E34" i="66" s="1"/>
  <c r="I4" i="87"/>
  <c r="P16" i="66" s="1"/>
  <c r="G5" i="87"/>
  <c r="D32" i="66" s="1"/>
  <c r="O4" i="87"/>
  <c r="P21" i="66" s="1"/>
  <c r="G13" i="60"/>
  <c r="H13" i="60"/>
  <c r="P5" i="87"/>
  <c r="D40" i="66" s="1"/>
  <c r="U13" i="60"/>
  <c r="L6" i="87"/>
  <c r="P36" i="66" s="1"/>
  <c r="K4" i="87"/>
  <c r="O17" i="66" s="1"/>
  <c r="P6" i="87"/>
  <c r="O40" i="66" s="1"/>
  <c r="K5" i="87"/>
  <c r="D35" i="66" s="1"/>
  <c r="D6" i="87"/>
  <c r="O27" i="66" s="1"/>
  <c r="S13" i="60"/>
  <c r="E5" i="87"/>
  <c r="D29" i="66" s="1"/>
  <c r="N4" i="87"/>
  <c r="P20" i="66" s="1"/>
  <c r="D5" i="87"/>
  <c r="D27" i="66" s="1"/>
  <c r="C13" i="60"/>
  <c r="G12" i="60"/>
  <c r="G6" i="87"/>
  <c r="O32" i="66" s="1"/>
  <c r="I6" i="87"/>
  <c r="P34" i="66" s="1"/>
  <c r="D7" i="87"/>
  <c r="D50" i="66" s="1"/>
  <c r="M14" i="60"/>
  <c r="S14" i="60"/>
  <c r="R14" i="60"/>
  <c r="P14" i="60"/>
  <c r="N6" i="87"/>
  <c r="P38" i="66" s="1"/>
  <c r="C14" i="60"/>
  <c r="J7" i="87"/>
  <c r="H14" i="60"/>
  <c r="C7" i="87"/>
  <c r="D48" i="66" s="1"/>
  <c r="Z14" i="60"/>
  <c r="I14" i="60"/>
  <c r="N14" i="60"/>
  <c r="K6" i="87"/>
  <c r="O35" i="66" s="1"/>
  <c r="J6" i="87"/>
  <c r="L7" i="87"/>
  <c r="E59" i="66" s="1"/>
  <c r="G15" i="60"/>
  <c r="N7" i="87"/>
  <c r="E61" i="66" s="1"/>
  <c r="G14" i="60"/>
  <c r="O14" i="60"/>
  <c r="V14" i="60"/>
  <c r="O6" i="87"/>
  <c r="P39" i="66" s="1"/>
  <c r="F7" i="87"/>
  <c r="D54" i="66" s="1"/>
  <c r="B7" i="87"/>
  <c r="D46" i="66" s="1"/>
  <c r="O15" i="60"/>
  <c r="H8" i="87"/>
  <c r="P56" i="66" s="1"/>
  <c r="M8" i="87"/>
  <c r="P60" i="66" s="1"/>
  <c r="G8" i="87"/>
  <c r="O55" i="66" s="1"/>
  <c r="C15" i="60"/>
  <c r="K7" i="87"/>
  <c r="D58" i="66" s="1"/>
  <c r="V15" i="60"/>
  <c r="L10" i="87"/>
  <c r="P77" i="66" s="1"/>
  <c r="O7" i="87"/>
  <c r="E62" i="66" s="1"/>
  <c r="L8" i="87"/>
  <c r="P59" i="66" s="1"/>
  <c r="Z15" i="60"/>
  <c r="F8" i="87"/>
  <c r="O54" i="66" s="1"/>
  <c r="R15" i="60"/>
  <c r="H7" i="87"/>
  <c r="E56" i="66" s="1"/>
  <c r="P15" i="60"/>
  <c r="T15" i="60"/>
  <c r="J8" i="87"/>
  <c r="E8" i="87"/>
  <c r="O52" i="66" s="1"/>
  <c r="U14" i="60"/>
  <c r="P8" i="87"/>
  <c r="O63" i="66" s="1"/>
  <c r="E7" i="87"/>
  <c r="D52" i="66" s="1"/>
  <c r="I15" i="60"/>
  <c r="C8" i="87"/>
  <c r="O48" i="66" s="1"/>
  <c r="I8" i="87"/>
  <c r="P57" i="66" s="1"/>
  <c r="O8" i="87"/>
  <c r="P62" i="66" s="1"/>
  <c r="U15" i="60"/>
  <c r="G7" i="87"/>
  <c r="D55" i="66" s="1"/>
  <c r="N15" i="60"/>
  <c r="K8" i="87"/>
  <c r="O58" i="66" s="1"/>
  <c r="H15" i="60"/>
  <c r="M7" i="87"/>
  <c r="E60" i="66" s="1"/>
  <c r="N8" i="87"/>
  <c r="P61" i="66" s="1"/>
  <c r="P7" i="87"/>
  <c r="D63" i="66" s="1"/>
  <c r="S15" i="60"/>
  <c r="I7" i="87"/>
  <c r="E57" i="66" s="1"/>
  <c r="B9" i="87"/>
  <c r="D64" i="66" s="1"/>
  <c r="D8" i="87"/>
  <c r="O50" i="66" s="1"/>
  <c r="G16" i="60"/>
  <c r="R16" i="60"/>
  <c r="O16" i="60"/>
  <c r="K9" i="87"/>
  <c r="D76" i="66" s="1"/>
  <c r="C16" i="60"/>
  <c r="N9" i="87"/>
  <c r="E79" i="66" s="1"/>
  <c r="H9" i="87"/>
  <c r="E74" i="66" s="1"/>
  <c r="M15" i="60"/>
  <c r="N17" i="60"/>
  <c r="Z16" i="60"/>
  <c r="F9" i="87"/>
  <c r="D72" i="66" s="1"/>
  <c r="D9" i="87"/>
  <c r="D68" i="66" s="1"/>
  <c r="G10" i="87"/>
  <c r="O73" i="66" s="1"/>
  <c r="T16" i="60"/>
  <c r="T17" i="60"/>
  <c r="M16" i="60"/>
  <c r="G9" i="87"/>
  <c r="D73" i="66" s="1"/>
  <c r="B8" i="87"/>
  <c r="O46" i="66" s="1"/>
  <c r="E9" i="87"/>
  <c r="D70" i="66" s="1"/>
  <c r="S16" i="60"/>
  <c r="J9" i="87"/>
  <c r="O9" i="87"/>
  <c r="E80" i="66" s="1"/>
  <c r="V16" i="60"/>
  <c r="C17" i="60"/>
  <c r="N16" i="60"/>
  <c r="U16" i="60"/>
  <c r="D10" i="87"/>
  <c r="O68" i="66" s="1"/>
  <c r="Z17" i="60"/>
  <c r="M10" i="87"/>
  <c r="P78" i="66" s="1"/>
  <c r="I17" i="60"/>
  <c r="C9" i="87"/>
  <c r="D66" i="66" s="1"/>
  <c r="L9" i="87"/>
  <c r="E77" i="66" s="1"/>
  <c r="I9" i="87"/>
  <c r="E75" i="66" s="1"/>
  <c r="R17" i="60"/>
  <c r="O10" i="87"/>
  <c r="P80" i="66" s="1"/>
  <c r="V17" i="60"/>
  <c r="P9" i="87"/>
  <c r="D81" i="66" s="1"/>
  <c r="K10" i="87"/>
  <c r="O76" i="66" s="1"/>
  <c r="S17" i="60"/>
  <c r="B10" i="87"/>
  <c r="O64" i="66" s="1"/>
  <c r="H17" i="60"/>
  <c r="P16" i="60"/>
  <c r="H16" i="60"/>
  <c r="I10" i="87"/>
  <c r="P75" i="66" s="1"/>
  <c r="I16" i="60"/>
  <c r="H10" i="87"/>
  <c r="P74" i="66" s="1"/>
  <c r="U17" i="60"/>
  <c r="J10" i="87"/>
  <c r="P17" i="60"/>
  <c r="G17" i="60"/>
  <c r="O17" i="60"/>
  <c r="F10" i="87"/>
  <c r="O72" i="66" s="1"/>
  <c r="N10" i="87"/>
  <c r="P79" i="66" s="1"/>
  <c r="M9" i="87"/>
  <c r="E78" i="66" s="1"/>
  <c r="M17" i="60"/>
  <c r="C10" i="87"/>
  <c r="O66" i="66" s="1"/>
  <c r="P10" i="87"/>
  <c r="O81" i="66" s="1"/>
  <c r="M12" i="87"/>
  <c r="P101" i="66" s="1"/>
  <c r="I11" i="87"/>
  <c r="E98" i="66" s="1"/>
  <c r="U18" i="60"/>
  <c r="C11" i="87"/>
  <c r="D89" i="66" s="1"/>
  <c r="P18" i="60"/>
  <c r="B11" i="87"/>
  <c r="D87" i="66" s="1"/>
  <c r="R19" i="60"/>
  <c r="G11" i="87"/>
  <c r="D96" i="66" s="1"/>
  <c r="P11" i="87"/>
  <c r="D104" i="66" s="1"/>
  <c r="J11" i="87"/>
  <c r="H11" i="87"/>
  <c r="E97" i="66" s="1"/>
  <c r="G18" i="60"/>
  <c r="M11" i="87"/>
  <c r="E101" i="66" s="1"/>
  <c r="E10" i="87"/>
  <c r="O70" i="66" s="1"/>
  <c r="R18" i="60"/>
  <c r="E11" i="87"/>
  <c r="D93" i="66" s="1"/>
  <c r="O18" i="60"/>
  <c r="I18" i="60"/>
  <c r="S18" i="60"/>
  <c r="L11" i="87"/>
  <c r="E100" i="66" s="1"/>
  <c r="M18" i="60"/>
  <c r="K11" i="87"/>
  <c r="D99" i="66" s="1"/>
  <c r="N11" i="87"/>
  <c r="E102" i="66" s="1"/>
  <c r="H18" i="60"/>
  <c r="F11" i="87"/>
  <c r="D95" i="66" s="1"/>
  <c r="V18" i="60"/>
  <c r="C18" i="60"/>
  <c r="D11" i="87"/>
  <c r="D91" i="66" s="1"/>
  <c r="Z18" i="60"/>
  <c r="N18" i="60"/>
  <c r="C12" i="87"/>
  <c r="O89" i="66" s="1"/>
  <c r="I19" i="60"/>
  <c r="E12" i="87"/>
  <c r="O93" i="66" s="1"/>
  <c r="I20" i="60"/>
  <c r="O19" i="60"/>
  <c r="S20" i="60"/>
  <c r="N12" i="87"/>
  <c r="P102" i="66" s="1"/>
  <c r="G20" i="60"/>
  <c r="U20" i="60"/>
  <c r="U19" i="60"/>
  <c r="V21" i="60"/>
  <c r="S19" i="60"/>
  <c r="C19" i="60"/>
  <c r="N19" i="60"/>
  <c r="O20" i="60"/>
  <c r="G19" i="60"/>
  <c r="H20" i="60"/>
  <c r="P20" i="60"/>
  <c r="P19" i="60"/>
  <c r="C21" i="60"/>
  <c r="V20" i="60"/>
  <c r="H19" i="60"/>
  <c r="M19" i="60"/>
  <c r="Z19" i="60"/>
  <c r="Z20" i="60"/>
  <c r="V19" i="60"/>
  <c r="R20" i="60"/>
  <c r="C20" i="60"/>
  <c r="N20" i="60"/>
  <c r="R21" i="60"/>
  <c r="O21" i="60"/>
  <c r="H21" i="60"/>
  <c r="N21" i="60"/>
  <c r="S21" i="60"/>
  <c r="M21" i="60"/>
  <c r="N22" i="60"/>
  <c r="M20" i="60"/>
  <c r="Z21" i="60"/>
  <c r="P21" i="60"/>
  <c r="T22" i="60"/>
  <c r="P22" i="60"/>
  <c r="C23" i="60"/>
  <c r="R22" i="60"/>
  <c r="G22" i="60"/>
  <c r="M22" i="60"/>
  <c r="I21" i="60"/>
  <c r="C22" i="60"/>
  <c r="V22" i="60"/>
  <c r="Z22" i="60"/>
  <c r="G21" i="60"/>
  <c r="S22" i="60"/>
  <c r="H22" i="60"/>
  <c r="U22" i="60"/>
  <c r="V23" i="60"/>
  <c r="U23" i="60"/>
  <c r="G23" i="60"/>
  <c r="I23" i="60"/>
  <c r="U24" i="60"/>
  <c r="I22" i="60"/>
  <c r="R23" i="60"/>
  <c r="U21" i="60"/>
  <c r="O22" i="60"/>
  <c r="N23" i="60"/>
  <c r="M25" i="60"/>
  <c r="G24" i="60"/>
  <c r="C24" i="60"/>
  <c r="S23" i="60"/>
  <c r="O24" i="60"/>
  <c r="N24" i="60"/>
  <c r="P23" i="60"/>
  <c r="Z25" i="60"/>
  <c r="G25" i="60"/>
  <c r="Z23" i="60"/>
  <c r="R24" i="60"/>
  <c r="I24" i="60"/>
  <c r="H24" i="60"/>
  <c r="O23" i="60"/>
  <c r="Z24" i="60"/>
  <c r="S24" i="60"/>
  <c r="M23" i="60"/>
  <c r="V24" i="60"/>
  <c r="H23" i="60"/>
  <c r="P25" i="60"/>
  <c r="P24" i="60"/>
  <c r="M24" i="60"/>
  <c r="O25" i="60"/>
  <c r="R26" i="60"/>
  <c r="S26" i="60"/>
  <c r="U25" i="60"/>
  <c r="N25" i="60"/>
  <c r="G26" i="60"/>
  <c r="Z26" i="60"/>
  <c r="S25" i="60"/>
  <c r="H25" i="60"/>
  <c r="R25" i="60"/>
  <c r="C25" i="60"/>
  <c r="V25" i="60"/>
  <c r="N26" i="60"/>
  <c r="P26" i="60"/>
  <c r="O26" i="60"/>
  <c r="I25" i="60"/>
  <c r="H26" i="60"/>
  <c r="C27" i="60"/>
  <c r="S27" i="60"/>
  <c r="P27" i="60"/>
  <c r="U28" i="60"/>
  <c r="S28" i="60"/>
  <c r="N27" i="60"/>
  <c r="U26" i="60"/>
  <c r="C26" i="60"/>
  <c r="V27" i="60"/>
  <c r="G27" i="60"/>
  <c r="M26" i="60"/>
  <c r="M27" i="60"/>
  <c r="Z27" i="60"/>
  <c r="I27" i="60"/>
  <c r="V26" i="60"/>
  <c r="I26" i="60"/>
  <c r="P29" i="60"/>
  <c r="V29" i="60"/>
  <c r="M28" i="60"/>
  <c r="U29" i="60"/>
  <c r="V28" i="60"/>
  <c r="G28" i="60"/>
  <c r="O29" i="60"/>
  <c r="O27" i="60"/>
  <c r="R27" i="60"/>
  <c r="C28" i="60"/>
  <c r="R29" i="60"/>
  <c r="G29" i="60"/>
  <c r="I28" i="60"/>
  <c r="I29" i="60"/>
  <c r="T29" i="60"/>
  <c r="R28" i="60"/>
  <c r="H29" i="60"/>
  <c r="O28" i="60"/>
  <c r="S29" i="60"/>
  <c r="H28" i="60"/>
  <c r="Z28" i="60"/>
  <c r="H27" i="60"/>
  <c r="P28" i="60"/>
  <c r="U27" i="60"/>
  <c r="Z30" i="60"/>
  <c r="S30" i="60"/>
  <c r="N28" i="60"/>
  <c r="H30" i="60"/>
  <c r="C29" i="60"/>
  <c r="O30" i="60"/>
  <c r="N29" i="60"/>
  <c r="Z29" i="60"/>
  <c r="T28" i="60"/>
  <c r="V30" i="60"/>
  <c r="N30" i="60"/>
  <c r="R30" i="60"/>
  <c r="G30" i="60"/>
  <c r="C30" i="60"/>
  <c r="N31" i="60"/>
  <c r="M30" i="60"/>
  <c r="M29" i="60"/>
  <c r="H32" i="60"/>
  <c r="H31" i="60"/>
  <c r="U30" i="60"/>
  <c r="T30" i="60"/>
  <c r="P30" i="60"/>
  <c r="C31" i="60"/>
  <c r="O31" i="60"/>
  <c r="T32" i="60"/>
  <c r="V32" i="60"/>
  <c r="U31" i="60"/>
  <c r="I31" i="60"/>
  <c r="I30" i="60"/>
  <c r="M31" i="60"/>
  <c r="N32" i="60"/>
  <c r="T33" i="60"/>
  <c r="P32" i="60"/>
  <c r="C32" i="60"/>
  <c r="S31" i="60"/>
  <c r="G31" i="60"/>
  <c r="N33" i="60"/>
  <c r="I33" i="60"/>
  <c r="V31" i="60"/>
  <c r="Z31" i="60"/>
  <c r="I32" i="60"/>
  <c r="R32" i="60"/>
  <c r="R31" i="60"/>
  <c r="O32" i="60"/>
  <c r="U32" i="60"/>
  <c r="G32" i="60"/>
  <c r="Z33" i="60"/>
  <c r="T31" i="60"/>
  <c r="G33" i="60"/>
  <c r="S33" i="60"/>
  <c r="P34" i="60"/>
  <c r="P31" i="60"/>
  <c r="M32" i="60"/>
  <c r="Z32" i="60"/>
  <c r="R33" i="60"/>
  <c r="M33" i="60"/>
  <c r="S32" i="60"/>
  <c r="V35" i="60"/>
  <c r="S34" i="60"/>
  <c r="P36" i="60"/>
  <c r="N35" i="60"/>
  <c r="N34" i="60"/>
  <c r="G35" i="60"/>
  <c r="O35" i="60"/>
  <c r="S35" i="60"/>
  <c r="H34" i="60"/>
  <c r="M34" i="60"/>
  <c r="P33" i="60"/>
  <c r="H35" i="60"/>
  <c r="U33" i="60"/>
  <c r="V34" i="60"/>
  <c r="Z34" i="60"/>
  <c r="H33" i="60"/>
  <c r="O33" i="60"/>
  <c r="P35" i="60"/>
  <c r="U34" i="60"/>
  <c r="Z36" i="60"/>
  <c r="G34" i="60"/>
  <c r="M35" i="60"/>
  <c r="C34" i="60"/>
  <c r="C35" i="60"/>
  <c r="M36" i="60"/>
  <c r="V33" i="60"/>
  <c r="S36" i="60"/>
  <c r="I35" i="60"/>
  <c r="U35" i="60"/>
  <c r="C33" i="60"/>
  <c r="V36" i="60"/>
  <c r="R34" i="60"/>
  <c r="H36" i="60"/>
  <c r="T34" i="60"/>
  <c r="R35" i="60"/>
  <c r="I36" i="60"/>
  <c r="H37" i="60"/>
  <c r="O34" i="60"/>
  <c r="Z37" i="60"/>
  <c r="Z35" i="60"/>
  <c r="U36" i="60"/>
  <c r="R36" i="60"/>
  <c r="G36" i="60"/>
  <c r="C36" i="60"/>
  <c r="I37" i="60"/>
  <c r="U38" i="60"/>
  <c r="I34" i="60"/>
  <c r="T38" i="60"/>
  <c r="O37" i="60"/>
  <c r="Z38" i="60"/>
  <c r="C37" i="60"/>
  <c r="N37" i="60"/>
  <c r="U37" i="60"/>
  <c r="O36" i="60"/>
  <c r="G38" i="60"/>
  <c r="V37" i="60"/>
  <c r="V38" i="60"/>
  <c r="O38" i="60"/>
  <c r="N38" i="60"/>
  <c r="M38" i="60"/>
  <c r="M37" i="60"/>
  <c r="H38" i="60"/>
  <c r="R38" i="60"/>
  <c r="P37" i="60"/>
  <c r="Z52" i="60"/>
  <c r="V39" i="60"/>
  <c r="P38" i="60"/>
  <c r="R39" i="60"/>
  <c r="O39" i="60"/>
  <c r="S39" i="60"/>
  <c r="P39" i="60"/>
  <c r="S37" i="60"/>
  <c r="N36" i="60"/>
  <c r="S38" i="60"/>
  <c r="R37" i="60"/>
  <c r="C39" i="60"/>
  <c r="C38" i="60"/>
  <c r="I38" i="60"/>
  <c r="G37" i="60"/>
  <c r="I53" i="60"/>
  <c r="N52" i="60"/>
  <c r="N39" i="60"/>
  <c r="V52" i="60"/>
  <c r="H39" i="60"/>
  <c r="Z39" i="60"/>
  <c r="I52" i="60"/>
  <c r="H52" i="60"/>
  <c r="T39" i="60"/>
  <c r="P52" i="60"/>
  <c r="I39" i="60"/>
  <c r="U52" i="60"/>
  <c r="M39" i="60"/>
  <c r="V53" i="60"/>
  <c r="U39" i="60"/>
  <c r="U53" i="60"/>
  <c r="Z53" i="60"/>
  <c r="T53" i="60"/>
  <c r="R52" i="60"/>
  <c r="M52" i="60"/>
  <c r="G52" i="60"/>
  <c r="C52" i="60"/>
  <c r="G39" i="60"/>
  <c r="S53" i="60"/>
  <c r="G53" i="60"/>
  <c r="C53" i="60"/>
  <c r="O53" i="60"/>
  <c r="O52" i="60"/>
  <c r="T52" i="60"/>
  <c r="S52" i="60"/>
  <c r="N53" i="60"/>
  <c r="P53" i="60"/>
  <c r="R53" i="60"/>
  <c r="M53" i="60"/>
  <c r="V54" i="60"/>
  <c r="T54" i="60"/>
  <c r="R54" i="60"/>
  <c r="U54" i="60"/>
  <c r="V56" i="60"/>
  <c r="U55" i="60"/>
  <c r="Z54" i="60"/>
  <c r="H54" i="60"/>
  <c r="H53" i="60"/>
  <c r="T55" i="60"/>
  <c r="I54" i="60"/>
  <c r="N54" i="60"/>
  <c r="O54" i="60"/>
  <c r="M54" i="60"/>
  <c r="G54" i="60"/>
  <c r="C54" i="60"/>
  <c r="G55" i="60"/>
  <c r="R55" i="60"/>
  <c r="Z55" i="60"/>
  <c r="S54" i="60"/>
  <c r="S55" i="60"/>
  <c r="I55" i="60"/>
  <c r="R56" i="60"/>
  <c r="Z56" i="60"/>
  <c r="H55" i="60"/>
  <c r="V55" i="60"/>
  <c r="M56" i="60"/>
  <c r="M55" i="60"/>
  <c r="T56" i="60"/>
  <c r="U56" i="60"/>
  <c r="P54" i="60"/>
  <c r="O56" i="60"/>
  <c r="P56" i="60"/>
  <c r="N55" i="60"/>
  <c r="O55" i="60"/>
  <c r="P55" i="60"/>
  <c r="N57" i="60"/>
  <c r="H57" i="60"/>
  <c r="C55" i="60"/>
  <c r="T57" i="60"/>
  <c r="R57" i="60"/>
  <c r="Z57" i="60"/>
  <c r="U57" i="60"/>
  <c r="G57" i="60"/>
  <c r="I56" i="60"/>
  <c r="C56" i="60"/>
  <c r="O57" i="60"/>
  <c r="N56" i="60"/>
  <c r="M57" i="60"/>
  <c r="P57" i="60"/>
  <c r="I57" i="60"/>
  <c r="H56" i="60"/>
  <c r="S56" i="60"/>
  <c r="C57" i="60"/>
  <c r="G56" i="60"/>
  <c r="G58" i="60"/>
  <c r="U58" i="60"/>
  <c r="N58" i="60"/>
  <c r="V57" i="60"/>
  <c r="O58" i="60"/>
  <c r="H58" i="60"/>
  <c r="V58" i="60"/>
  <c r="S57" i="60"/>
  <c r="C59" i="60"/>
  <c r="Z58" i="60"/>
  <c r="C58" i="60"/>
  <c r="M58" i="60"/>
  <c r="S58" i="60"/>
  <c r="C60" i="60"/>
  <c r="P58" i="60"/>
  <c r="P59" i="60"/>
  <c r="R58" i="60"/>
  <c r="M59" i="60"/>
  <c r="I58" i="60"/>
  <c r="T59" i="60"/>
  <c r="V59" i="60"/>
  <c r="Z59" i="60"/>
  <c r="I59" i="60"/>
  <c r="N60" i="60"/>
  <c r="T58" i="60"/>
  <c r="H59" i="60"/>
  <c r="V60" i="60"/>
  <c r="S59" i="60"/>
  <c r="N59" i="60"/>
  <c r="I60" i="60"/>
  <c r="S60" i="60"/>
  <c r="M60" i="60"/>
  <c r="C62" i="60"/>
  <c r="O59" i="60"/>
  <c r="R59" i="60"/>
  <c r="U59" i="60"/>
  <c r="G61" i="60"/>
  <c r="R60" i="60"/>
  <c r="G60" i="60"/>
  <c r="P61" i="60"/>
  <c r="N61" i="60"/>
  <c r="G59" i="60"/>
  <c r="U61" i="60"/>
  <c r="I61" i="60"/>
  <c r="S62" i="60"/>
  <c r="V61" i="60"/>
  <c r="M61" i="60"/>
  <c r="R61" i="60"/>
  <c r="H61" i="60"/>
  <c r="N62" i="60"/>
  <c r="Z60" i="60"/>
  <c r="U60" i="60"/>
  <c r="H60" i="60"/>
  <c r="C61" i="60"/>
  <c r="O60" i="60"/>
  <c r="Z62" i="60"/>
  <c r="T60" i="60"/>
  <c r="S61" i="60"/>
  <c r="P60" i="60"/>
  <c r="Z61" i="60"/>
  <c r="T61" i="60"/>
  <c r="U62" i="60"/>
  <c r="I64" i="60"/>
  <c r="V62" i="60"/>
  <c r="O64" i="60"/>
  <c r="O61" i="60"/>
  <c r="G62" i="60"/>
  <c r="P62" i="60"/>
  <c r="T62" i="60"/>
  <c r="H62" i="60"/>
  <c r="R62" i="60"/>
  <c r="M64" i="60"/>
  <c r="O62" i="60"/>
  <c r="P63" i="60"/>
  <c r="U63" i="60"/>
  <c r="R64" i="60"/>
  <c r="N63" i="60"/>
  <c r="H63" i="60"/>
  <c r="M63" i="60"/>
  <c r="P64" i="60"/>
  <c r="Z63" i="60"/>
  <c r="M62" i="60"/>
  <c r="I62" i="60"/>
  <c r="G64" i="60"/>
  <c r="Z64" i="60"/>
  <c r="O63" i="60"/>
  <c r="H64" i="60"/>
  <c r="U64" i="60"/>
  <c r="R63" i="60"/>
  <c r="T66" i="60"/>
  <c r="C63" i="60"/>
  <c r="V64" i="60"/>
  <c r="R65" i="60"/>
  <c r="N64" i="60"/>
  <c r="S64" i="60"/>
  <c r="T63" i="60"/>
  <c r="I63" i="60"/>
  <c r="S63" i="60"/>
  <c r="V63" i="60"/>
  <c r="U66" i="60"/>
  <c r="P66" i="60"/>
  <c r="R66" i="60"/>
  <c r="H66" i="60"/>
  <c r="C64" i="60"/>
  <c r="C65" i="60"/>
  <c r="G63" i="60"/>
  <c r="I66" i="60"/>
  <c r="I65" i="60"/>
  <c r="S65" i="60"/>
  <c r="V65" i="60"/>
  <c r="Z65" i="60"/>
  <c r="G66" i="60"/>
  <c r="P65" i="60"/>
  <c r="V66" i="60"/>
  <c r="M65" i="60"/>
  <c r="H65" i="60"/>
  <c r="T65" i="60"/>
  <c r="O66" i="60"/>
  <c r="N65" i="60"/>
  <c r="C66" i="60"/>
  <c r="U65" i="60"/>
  <c r="M66" i="60"/>
  <c r="S67" i="60"/>
  <c r="P68" i="60"/>
  <c r="Z66" i="60"/>
  <c r="M67" i="60"/>
  <c r="N67" i="60"/>
  <c r="T67" i="60"/>
  <c r="C67" i="60"/>
  <c r="G67" i="60"/>
  <c r="P67" i="60"/>
  <c r="T68" i="60"/>
  <c r="H68" i="60"/>
  <c r="Z68" i="60"/>
  <c r="H67" i="60"/>
  <c r="G68" i="60"/>
  <c r="G65" i="60"/>
  <c r="I67" i="60"/>
  <c r="O67" i="60"/>
  <c r="V67" i="60"/>
  <c r="O65" i="60"/>
  <c r="U67" i="60"/>
  <c r="N66" i="60"/>
  <c r="S66" i="60"/>
  <c r="H70" i="60"/>
  <c r="G69" i="60"/>
  <c r="O69" i="60"/>
  <c r="S68" i="60"/>
  <c r="N68" i="60"/>
  <c r="O68" i="60"/>
  <c r="R67" i="60"/>
  <c r="U68" i="60"/>
  <c r="I69" i="60"/>
  <c r="Z67" i="60"/>
  <c r="M68" i="60"/>
  <c r="I68" i="60"/>
  <c r="R69" i="60"/>
  <c r="Z69" i="60"/>
  <c r="N70" i="60"/>
  <c r="I70" i="60"/>
  <c r="P69" i="60"/>
  <c r="T69" i="60"/>
  <c r="V69" i="60"/>
  <c r="S69" i="60"/>
  <c r="M69" i="60"/>
  <c r="C68" i="60"/>
  <c r="V68" i="60"/>
  <c r="V70" i="60"/>
  <c r="U70" i="60"/>
  <c r="R70" i="60"/>
  <c r="N69" i="60"/>
  <c r="I71" i="60"/>
  <c r="P70" i="60"/>
  <c r="C69" i="60"/>
  <c r="O70" i="60"/>
  <c r="M70" i="60"/>
  <c r="H69" i="60"/>
  <c r="U69" i="60"/>
  <c r="T71" i="60"/>
  <c r="T70" i="60"/>
  <c r="G70" i="60"/>
  <c r="O73" i="60"/>
  <c r="R71" i="60"/>
  <c r="U71" i="60"/>
  <c r="G72" i="60"/>
  <c r="M72" i="60"/>
  <c r="H72" i="60"/>
  <c r="O71" i="60"/>
  <c r="Z70" i="60"/>
  <c r="S70" i="60"/>
  <c r="M73" i="60"/>
  <c r="M71" i="60"/>
  <c r="H73" i="60"/>
  <c r="H71" i="60"/>
  <c r="Z71" i="60"/>
  <c r="P71" i="60"/>
  <c r="S72" i="60"/>
  <c r="N72" i="60"/>
  <c r="R68" i="60"/>
  <c r="C70" i="60"/>
  <c r="S73" i="60"/>
  <c r="V71" i="60"/>
  <c r="P72" i="60"/>
  <c r="N71" i="60"/>
  <c r="R74" i="60"/>
  <c r="Z72" i="60"/>
  <c r="I73" i="60"/>
  <c r="U72" i="60"/>
  <c r="I72" i="60"/>
  <c r="S71" i="60"/>
  <c r="Z73" i="60"/>
  <c r="O72" i="60"/>
  <c r="G71" i="60"/>
  <c r="C72" i="60"/>
  <c r="U73" i="60"/>
  <c r="H74" i="60"/>
  <c r="C71" i="60"/>
  <c r="O74" i="60"/>
  <c r="Z74" i="60"/>
  <c r="V72" i="60"/>
  <c r="M74" i="60"/>
  <c r="I74" i="60"/>
  <c r="C74" i="60"/>
  <c r="P73" i="60"/>
  <c r="R73" i="60"/>
  <c r="C73" i="60"/>
  <c r="P74" i="60"/>
  <c r="G73" i="60"/>
  <c r="T74" i="60"/>
  <c r="R72" i="60"/>
  <c r="P75" i="60"/>
  <c r="V73" i="60"/>
  <c r="T72" i="60"/>
  <c r="V74" i="60"/>
  <c r="N74" i="60"/>
  <c r="G74" i="60"/>
  <c r="S74" i="60"/>
  <c r="C76" i="60"/>
  <c r="M75" i="60"/>
  <c r="T75" i="60"/>
  <c r="I76" i="60"/>
  <c r="N75" i="60"/>
  <c r="G75" i="60"/>
  <c r="N73" i="60"/>
  <c r="O76" i="60"/>
  <c r="C75" i="60"/>
  <c r="V75" i="60"/>
  <c r="R76" i="60"/>
  <c r="R75" i="60"/>
  <c r="U76" i="60"/>
  <c r="G76" i="60"/>
  <c r="Z76" i="60"/>
  <c r="I75" i="60"/>
  <c r="U74" i="60"/>
  <c r="O75" i="60"/>
  <c r="S75" i="60"/>
  <c r="V76" i="60"/>
  <c r="H76" i="60"/>
  <c r="C77" i="60"/>
  <c r="N76" i="60"/>
  <c r="M76" i="60"/>
  <c r="T77" i="60"/>
  <c r="P76" i="60"/>
  <c r="Z75" i="60"/>
  <c r="U77" i="60"/>
  <c r="H77" i="60"/>
  <c r="U75" i="60"/>
  <c r="H75" i="60"/>
  <c r="I77" i="60"/>
  <c r="N77" i="60"/>
  <c r="T76" i="60"/>
  <c r="G77" i="60"/>
  <c r="M77" i="60"/>
  <c r="O77" i="60"/>
  <c r="Z77" i="60"/>
  <c r="G78" i="60"/>
  <c r="S76" i="60"/>
  <c r="P77" i="60"/>
  <c r="S77" i="60"/>
  <c r="I80" i="60"/>
  <c r="U79" i="60"/>
  <c r="V78" i="60"/>
  <c r="S78" i="60"/>
  <c r="O78" i="60"/>
  <c r="I78" i="60"/>
  <c r="S79" i="60"/>
  <c r="H78" i="60"/>
  <c r="I79" i="60"/>
  <c r="R78" i="60"/>
  <c r="P78" i="60"/>
  <c r="R77" i="60"/>
  <c r="P79" i="60"/>
  <c r="U78" i="60"/>
  <c r="M78" i="60"/>
  <c r="N78" i="60"/>
  <c r="V77" i="60"/>
  <c r="Z78" i="60"/>
  <c r="H81" i="60"/>
  <c r="N80" i="60"/>
  <c r="N79" i="60"/>
  <c r="P80" i="60"/>
  <c r="Z79" i="60"/>
  <c r="G79" i="60"/>
  <c r="N81" i="60"/>
  <c r="M80" i="60"/>
  <c r="O79" i="60"/>
  <c r="C80" i="60"/>
  <c r="I81" i="60"/>
  <c r="G80" i="60"/>
  <c r="T80" i="60"/>
  <c r="S80" i="60"/>
  <c r="C79" i="60"/>
  <c r="T79" i="60"/>
  <c r="T78" i="60"/>
  <c r="H80" i="60"/>
  <c r="M79" i="60"/>
  <c r="H79" i="60"/>
  <c r="G81" i="60"/>
  <c r="V80" i="60"/>
  <c r="Z80" i="60"/>
  <c r="O80" i="60"/>
  <c r="S81" i="60"/>
  <c r="U80" i="60"/>
  <c r="M81" i="60"/>
  <c r="Z81" i="60"/>
  <c r="P82" i="60"/>
  <c r="V79" i="60"/>
  <c r="V82" i="60"/>
  <c r="R79" i="60"/>
  <c r="S82" i="60"/>
  <c r="C78" i="60"/>
  <c r="C95" i="60"/>
  <c r="O81" i="60"/>
  <c r="V95" i="60"/>
  <c r="O82" i="60"/>
  <c r="M95" i="60"/>
  <c r="V81" i="60"/>
  <c r="M82" i="60"/>
  <c r="I82" i="60"/>
  <c r="P81" i="60"/>
  <c r="R80" i="60"/>
  <c r="G82" i="60"/>
  <c r="R81" i="60"/>
  <c r="T95" i="60"/>
  <c r="R95" i="60"/>
  <c r="N82" i="60"/>
  <c r="N95" i="60"/>
  <c r="Z95" i="60"/>
  <c r="S95" i="60"/>
  <c r="C81" i="60"/>
  <c r="R82" i="60"/>
  <c r="O95" i="60"/>
  <c r="C82" i="60"/>
  <c r="T82" i="60"/>
  <c r="U82" i="60"/>
  <c r="I95" i="60"/>
  <c r="U81" i="60"/>
  <c r="Z82" i="60"/>
  <c r="G95" i="60"/>
  <c r="P95" i="60"/>
  <c r="T96" i="60"/>
  <c r="H96" i="60"/>
  <c r="Z96" i="60"/>
  <c r="G96" i="60"/>
  <c r="M97" i="60"/>
  <c r="I96" i="60"/>
  <c r="N97" i="60"/>
  <c r="V96" i="60"/>
  <c r="P96" i="60"/>
  <c r="M96" i="60"/>
  <c r="C96" i="60"/>
  <c r="O96" i="60"/>
  <c r="H97" i="60"/>
  <c r="S96" i="60"/>
  <c r="U95" i="60"/>
  <c r="R97" i="60"/>
  <c r="H95" i="60"/>
  <c r="N96" i="60"/>
  <c r="P97" i="60"/>
  <c r="H82" i="60"/>
  <c r="U96" i="60"/>
  <c r="Z97" i="60"/>
  <c r="R98" i="60"/>
  <c r="N98" i="60"/>
  <c r="T97" i="60"/>
  <c r="C97" i="60"/>
  <c r="S97" i="60"/>
  <c r="O98" i="60"/>
  <c r="V97" i="60"/>
  <c r="G97" i="60"/>
  <c r="Z98" i="60"/>
  <c r="R96" i="60"/>
  <c r="N99" i="60"/>
  <c r="O97" i="60"/>
  <c r="V98" i="60"/>
  <c r="I98" i="60"/>
  <c r="M98" i="60"/>
  <c r="G98" i="60"/>
  <c r="I97" i="60"/>
  <c r="S98" i="60"/>
  <c r="C98" i="60"/>
  <c r="G100" i="60"/>
  <c r="T98" i="60"/>
  <c r="P99" i="60"/>
  <c r="G99" i="60"/>
  <c r="R99" i="60"/>
  <c r="U97" i="60"/>
  <c r="N100" i="60"/>
  <c r="H98" i="60"/>
  <c r="P101" i="60"/>
  <c r="Z99" i="60"/>
  <c r="C99" i="60"/>
  <c r="M99" i="60"/>
  <c r="M100" i="60"/>
  <c r="U100" i="60"/>
  <c r="Z100" i="60"/>
  <c r="I101" i="60"/>
  <c r="P98" i="60"/>
  <c r="R100" i="60"/>
  <c r="U98" i="60"/>
  <c r="S100" i="60"/>
  <c r="T99" i="60"/>
  <c r="V99" i="60"/>
  <c r="O99" i="60"/>
  <c r="P100" i="60"/>
  <c r="H100" i="60"/>
  <c r="M101" i="60"/>
  <c r="V101" i="60"/>
  <c r="H101" i="60"/>
  <c r="G101" i="60"/>
  <c r="V100" i="60"/>
  <c r="C100" i="60"/>
  <c r="I99" i="60"/>
  <c r="O100" i="60"/>
  <c r="T100" i="60"/>
  <c r="C101" i="60"/>
  <c r="S99" i="60"/>
  <c r="T101" i="60"/>
  <c r="O101" i="60"/>
  <c r="U101" i="60"/>
  <c r="N103" i="60"/>
  <c r="O102" i="60"/>
  <c r="H102" i="60"/>
  <c r="I100" i="60"/>
  <c r="R101" i="60"/>
  <c r="U99" i="60"/>
  <c r="Z101" i="60"/>
  <c r="H99" i="60"/>
  <c r="S101" i="60"/>
  <c r="I102" i="60"/>
  <c r="V102" i="60"/>
  <c r="U102" i="60"/>
  <c r="P102" i="60"/>
  <c r="M102" i="60"/>
  <c r="N102" i="60"/>
  <c r="T102" i="60"/>
  <c r="P103" i="60"/>
  <c r="H103" i="60"/>
  <c r="S102" i="60"/>
  <c r="G102" i="60"/>
  <c r="M103" i="60"/>
  <c r="T103" i="60"/>
  <c r="N101" i="60"/>
  <c r="R102" i="60"/>
  <c r="U103" i="60"/>
  <c r="O105" i="60"/>
  <c r="Z102" i="60"/>
  <c r="C102" i="60"/>
  <c r="Z103" i="60"/>
  <c r="S103" i="60"/>
  <c r="I103" i="60"/>
  <c r="O103" i="60"/>
  <c r="P106" i="60"/>
  <c r="N105" i="60"/>
  <c r="P105" i="60"/>
  <c r="S104" i="60"/>
  <c r="Z104" i="60"/>
  <c r="H105" i="60"/>
  <c r="U106" i="60"/>
  <c r="I104" i="60"/>
  <c r="V104" i="60"/>
  <c r="G104" i="60"/>
  <c r="V103" i="60"/>
  <c r="S106" i="60"/>
  <c r="C105" i="60"/>
  <c r="H104" i="60"/>
  <c r="M106" i="60"/>
  <c r="G105" i="60"/>
  <c r="G103" i="60"/>
  <c r="R103" i="60"/>
  <c r="M104" i="60"/>
  <c r="Z105" i="60"/>
  <c r="U104" i="60"/>
  <c r="V107" i="60"/>
  <c r="O106" i="60"/>
  <c r="R106" i="60"/>
  <c r="Z106" i="60"/>
  <c r="C103" i="60"/>
  <c r="I105" i="60"/>
  <c r="R104" i="60"/>
  <c r="O104" i="60"/>
  <c r="S105" i="60"/>
  <c r="N104" i="60"/>
  <c r="I106" i="60"/>
  <c r="H106" i="60"/>
  <c r="O108" i="60"/>
  <c r="C106" i="60"/>
  <c r="R105" i="60"/>
  <c r="V105" i="60"/>
  <c r="Z107" i="60"/>
  <c r="N106" i="60"/>
  <c r="G106" i="60"/>
  <c r="M105" i="60"/>
  <c r="I107" i="60"/>
  <c r="V108" i="60"/>
  <c r="C104" i="60"/>
  <c r="P104" i="60"/>
  <c r="V106" i="60"/>
  <c r="S107" i="60"/>
  <c r="M107" i="60"/>
  <c r="U107" i="60"/>
  <c r="P108" i="60"/>
  <c r="U108" i="60"/>
  <c r="S109" i="60"/>
  <c r="C107" i="60"/>
  <c r="Z108" i="60"/>
  <c r="G107" i="60"/>
  <c r="R108" i="60"/>
  <c r="U105" i="60"/>
  <c r="O107" i="60"/>
  <c r="P107" i="60"/>
  <c r="H107" i="60"/>
  <c r="R107" i="60"/>
  <c r="O110" i="60"/>
  <c r="M108" i="60"/>
  <c r="N107" i="60"/>
  <c r="G108" i="60"/>
  <c r="I109" i="60"/>
  <c r="H108" i="60"/>
  <c r="I108" i="60"/>
  <c r="Z109" i="60"/>
  <c r="M109" i="60"/>
  <c r="C108" i="60"/>
  <c r="U109" i="60"/>
  <c r="C111" i="60"/>
  <c r="N109" i="60"/>
  <c r="G109" i="60"/>
  <c r="Z110" i="60"/>
  <c r="N108" i="60"/>
  <c r="O109" i="60"/>
  <c r="R109" i="60"/>
  <c r="I110" i="60"/>
  <c r="V109" i="60"/>
  <c r="P109" i="60"/>
  <c r="S108" i="60"/>
  <c r="R110" i="60"/>
  <c r="U110" i="60"/>
  <c r="S110" i="60"/>
  <c r="T110" i="60"/>
  <c r="G110" i="60"/>
  <c r="M111" i="60"/>
  <c r="C109" i="60"/>
  <c r="G111" i="60"/>
  <c r="V111" i="60"/>
  <c r="R111" i="60"/>
  <c r="N111" i="60"/>
  <c r="P111" i="60"/>
  <c r="M110" i="60"/>
  <c r="V110" i="60"/>
  <c r="P110" i="60"/>
  <c r="H110" i="60"/>
  <c r="I113" i="60"/>
  <c r="P112" i="60"/>
  <c r="S112" i="60"/>
  <c r="Z112" i="60"/>
  <c r="S111" i="60"/>
  <c r="U111" i="60"/>
  <c r="O111" i="60"/>
  <c r="G112" i="60"/>
  <c r="T111" i="60"/>
  <c r="N110" i="60"/>
  <c r="H109" i="60"/>
  <c r="I111" i="60"/>
  <c r="C110" i="60"/>
  <c r="O112" i="60"/>
  <c r="U112" i="60"/>
  <c r="V112" i="60"/>
  <c r="H112" i="60"/>
  <c r="H111" i="60"/>
  <c r="Z111" i="60"/>
  <c r="T112" i="60"/>
  <c r="O113" i="60"/>
  <c r="M112" i="60"/>
  <c r="C112" i="60"/>
  <c r="I112" i="60"/>
  <c r="M113" i="60"/>
  <c r="N112" i="60"/>
  <c r="Z113" i="60"/>
  <c r="P113" i="60"/>
  <c r="H113" i="60"/>
  <c r="T114" i="60"/>
  <c r="R113" i="60"/>
  <c r="S113" i="60"/>
  <c r="M114" i="60"/>
  <c r="R112" i="60"/>
  <c r="T113" i="60"/>
  <c r="Z114" i="60"/>
  <c r="U113" i="60"/>
  <c r="S114" i="60"/>
  <c r="H114" i="60"/>
  <c r="G113" i="60"/>
  <c r="P115" i="60"/>
  <c r="R114" i="60"/>
  <c r="G114" i="60"/>
  <c r="N113" i="60"/>
  <c r="V116" i="60"/>
  <c r="O114" i="60"/>
  <c r="V113" i="60"/>
  <c r="C114" i="60"/>
  <c r="U114" i="60"/>
  <c r="V115" i="60"/>
  <c r="U115" i="60"/>
  <c r="S115" i="60"/>
  <c r="I115" i="60"/>
  <c r="N116" i="60"/>
  <c r="O115" i="60"/>
  <c r="M115" i="60"/>
  <c r="H115" i="60"/>
  <c r="I116" i="60"/>
  <c r="Z115" i="60"/>
  <c r="P116" i="60"/>
  <c r="I114" i="60"/>
  <c r="C115" i="60"/>
  <c r="Z116" i="60"/>
  <c r="U116" i="60"/>
  <c r="H116" i="60"/>
  <c r="N114" i="60"/>
  <c r="C113" i="60"/>
  <c r="V114" i="60"/>
  <c r="P114" i="60"/>
  <c r="R115" i="60"/>
  <c r="M116" i="60"/>
  <c r="R116" i="60"/>
  <c r="S116" i="60"/>
  <c r="N115" i="60"/>
  <c r="T116" i="60"/>
  <c r="T115" i="60"/>
  <c r="C116" i="60"/>
  <c r="S117" i="60"/>
  <c r="N117" i="60"/>
  <c r="G116" i="60"/>
  <c r="G115" i="60"/>
  <c r="G119" i="60"/>
  <c r="Z118" i="60"/>
  <c r="S119" i="60"/>
  <c r="C119" i="60"/>
  <c r="I117" i="60"/>
  <c r="M117" i="60"/>
  <c r="V119" i="60"/>
  <c r="O117" i="60"/>
  <c r="V117" i="60"/>
  <c r="U117" i="60"/>
  <c r="Z117" i="60"/>
  <c r="R117" i="60"/>
  <c r="I119" i="60"/>
  <c r="M118" i="60"/>
  <c r="H119" i="60"/>
  <c r="O116" i="60"/>
  <c r="G117" i="60"/>
  <c r="Z119" i="60"/>
  <c r="C118" i="60"/>
  <c r="H118" i="60"/>
  <c r="I118" i="60"/>
  <c r="C117" i="60"/>
  <c r="V118" i="60"/>
  <c r="N118" i="60"/>
  <c r="H117" i="60"/>
  <c r="R119" i="60"/>
  <c r="P118" i="60"/>
  <c r="U118" i="60"/>
  <c r="O118" i="60"/>
  <c r="U119" i="60"/>
  <c r="N119" i="60"/>
  <c r="T119" i="60"/>
  <c r="S118" i="60"/>
  <c r="P119" i="60"/>
  <c r="M120" i="60"/>
  <c r="N120" i="60"/>
  <c r="S120" i="60"/>
  <c r="M119" i="60"/>
  <c r="G118" i="60"/>
  <c r="O119" i="60"/>
  <c r="T120" i="60"/>
  <c r="H120" i="60"/>
  <c r="R118" i="60"/>
  <c r="P117" i="60"/>
  <c r="N121" i="60"/>
  <c r="U121" i="60"/>
  <c r="G121" i="60"/>
  <c r="V121" i="60"/>
  <c r="U120" i="60"/>
  <c r="V120" i="60"/>
  <c r="H121" i="60"/>
  <c r="O120" i="60"/>
  <c r="C120" i="60"/>
  <c r="Z120" i="60"/>
  <c r="P121" i="60"/>
  <c r="G120" i="60"/>
  <c r="C121" i="60"/>
  <c r="S121" i="60"/>
  <c r="Z121" i="60"/>
  <c r="U122" i="60"/>
  <c r="T122" i="60"/>
  <c r="O123" i="60"/>
  <c r="O121" i="60"/>
  <c r="M121" i="60"/>
  <c r="V122" i="60"/>
  <c r="R120" i="60"/>
  <c r="O122" i="60"/>
  <c r="I120" i="60"/>
  <c r="P120" i="60"/>
  <c r="G122" i="60"/>
  <c r="T121" i="60"/>
  <c r="R121" i="60"/>
  <c r="T123" i="60"/>
  <c r="I123" i="60"/>
  <c r="U123" i="60"/>
  <c r="I122" i="60"/>
  <c r="M123" i="60"/>
  <c r="P122" i="60"/>
  <c r="M124" i="60"/>
  <c r="M122" i="60"/>
  <c r="H122" i="60"/>
  <c r="G123" i="60"/>
  <c r="I121" i="60"/>
  <c r="R122" i="60"/>
  <c r="Z122" i="60"/>
  <c r="P124" i="60"/>
  <c r="S122" i="60"/>
  <c r="S123" i="60"/>
  <c r="P123" i="60"/>
  <c r="C123" i="60"/>
  <c r="C122" i="60"/>
  <c r="R123" i="60"/>
  <c r="N123" i="60"/>
  <c r="Z124" i="60"/>
  <c r="V124" i="60"/>
  <c r="H124" i="60"/>
  <c r="N124" i="60"/>
  <c r="G124" i="60"/>
  <c r="H123" i="60"/>
  <c r="O124" i="60"/>
  <c r="N122" i="60"/>
  <c r="S125" i="60"/>
  <c r="Z123" i="60"/>
  <c r="V123" i="60"/>
  <c r="I125" i="60"/>
  <c r="U124" i="60"/>
  <c r="R124" i="60"/>
  <c r="Z125" i="60"/>
  <c r="I124" i="60"/>
  <c r="S124" i="60"/>
  <c r="N125" i="60"/>
  <c r="C125" i="60"/>
  <c r="V125" i="60"/>
  <c r="H125" i="60"/>
  <c r="M125" i="60"/>
  <c r="G125" i="60"/>
  <c r="C124" i="60"/>
  <c r="T125" i="60"/>
  <c r="R125" i="60"/>
  <c r="U125" i="60"/>
  <c r="P125" i="60"/>
  <c r="T124" i="60"/>
  <c r="O125" i="60"/>
  <c r="J285" i="60"/>
  <c r="Q259" i="60"/>
  <c r="J215" i="60"/>
  <c r="Q144" i="60"/>
  <c r="J175" i="60"/>
  <c r="J157" i="60"/>
  <c r="J274" i="60"/>
  <c r="J159" i="60"/>
  <c r="J269" i="60"/>
  <c r="Q201" i="60"/>
  <c r="J10" i="60"/>
  <c r="J197" i="60"/>
  <c r="Q264" i="60"/>
  <c r="J199" i="60"/>
  <c r="Q178" i="60"/>
  <c r="Q196" i="60"/>
  <c r="J263" i="60"/>
  <c r="J234" i="60"/>
  <c r="J222" i="60"/>
  <c r="J178" i="60"/>
  <c r="J161" i="60"/>
  <c r="Q145" i="60"/>
  <c r="J187" i="60"/>
  <c r="Q255" i="60"/>
  <c r="J228" i="60"/>
  <c r="J231" i="60"/>
  <c r="Q136" i="60"/>
  <c r="Q219" i="60"/>
  <c r="J149" i="60"/>
  <c r="Q153" i="60"/>
  <c r="Q195" i="60"/>
  <c r="J194" i="60"/>
  <c r="J238" i="60"/>
  <c r="Q261" i="60"/>
  <c r="J140" i="60"/>
  <c r="Q198" i="60"/>
  <c r="Q185" i="60"/>
  <c r="J190" i="60"/>
  <c r="J203" i="60"/>
  <c r="Q205" i="60"/>
  <c r="Q184" i="60"/>
  <c r="Q274" i="60"/>
  <c r="J257" i="60"/>
  <c r="Q269" i="60"/>
  <c r="Q234" i="60"/>
  <c r="Q233" i="60"/>
  <c r="J259" i="60"/>
  <c r="Q238" i="60"/>
  <c r="J181" i="60"/>
  <c r="J219" i="60"/>
  <c r="Q138" i="60"/>
  <c r="Q236" i="60"/>
  <c r="Q272" i="60"/>
  <c r="J255" i="60"/>
  <c r="Q232" i="60"/>
  <c r="Q214" i="60"/>
  <c r="J205" i="60"/>
  <c r="Q183" i="60"/>
  <c r="Q227" i="60"/>
  <c r="Q146" i="60"/>
  <c r="Q157" i="60"/>
  <c r="Q223" i="60"/>
  <c r="Q218" i="60"/>
  <c r="J204" i="60"/>
  <c r="J268" i="60"/>
  <c r="Q203" i="60"/>
  <c r="J214" i="60"/>
  <c r="Q182" i="60"/>
  <c r="Q226" i="60"/>
  <c r="J196" i="60"/>
  <c r="J212" i="60"/>
  <c r="J235" i="60"/>
  <c r="Q191" i="60"/>
  <c r="J195" i="60"/>
  <c r="J277" i="60"/>
  <c r="J284" i="60"/>
  <c r="Q162" i="60"/>
  <c r="Q176" i="60"/>
  <c r="J223" i="60"/>
  <c r="Q161" i="60"/>
  <c r="J275" i="60"/>
  <c r="J151" i="60"/>
  <c r="J11" i="60"/>
  <c r="J192" i="60"/>
  <c r="J158" i="60"/>
  <c r="J145" i="60"/>
  <c r="Q283" i="60"/>
  <c r="Q134" i="60"/>
  <c r="J239" i="60"/>
  <c r="Q225" i="60"/>
  <c r="J177" i="60"/>
  <c r="J156" i="60"/>
  <c r="J148" i="60"/>
  <c r="J185" i="60"/>
  <c r="Q188" i="60"/>
  <c r="Q267" i="60"/>
  <c r="Q192" i="60"/>
  <c r="Q278" i="60"/>
  <c r="Q179" i="60"/>
  <c r="J280" i="60"/>
  <c r="J261" i="60"/>
  <c r="Q175" i="60"/>
  <c r="Q231" i="60"/>
  <c r="Q212" i="60"/>
  <c r="Q268" i="60"/>
  <c r="Q237" i="60"/>
  <c r="J150" i="60"/>
  <c r="J160" i="60"/>
  <c r="J270" i="60"/>
  <c r="Q156" i="60"/>
  <c r="Q190" i="60"/>
  <c r="Q140" i="60"/>
  <c r="Q143" i="60"/>
  <c r="Q150" i="60"/>
  <c r="J154" i="60"/>
  <c r="Q284" i="60"/>
  <c r="J183" i="60"/>
  <c r="Q186" i="60"/>
  <c r="Q152" i="60"/>
  <c r="J283" i="60"/>
  <c r="Q11" i="60"/>
  <c r="Q202" i="60"/>
  <c r="J217" i="60"/>
  <c r="J224" i="60"/>
  <c r="Q221" i="60"/>
  <c r="Q197" i="60"/>
  <c r="Q279" i="60"/>
  <c r="Q282" i="60"/>
  <c r="Q228" i="60"/>
  <c r="J218" i="60"/>
  <c r="Q189" i="60"/>
  <c r="Q177" i="60"/>
  <c r="J256" i="60"/>
  <c r="J202" i="60"/>
  <c r="J184" i="60"/>
  <c r="Q213" i="60"/>
  <c r="J147" i="60"/>
  <c r="Q200" i="60"/>
  <c r="J201" i="60"/>
  <c r="J153" i="60"/>
  <c r="Q262" i="60"/>
  <c r="J264" i="60"/>
  <c r="Q132" i="60"/>
  <c r="Q160" i="60"/>
  <c r="Q242" i="60"/>
  <c r="J220" i="60"/>
  <c r="J142" i="60"/>
  <c r="J179" i="60"/>
  <c r="J276" i="60"/>
  <c r="Q158" i="60"/>
  <c r="J143" i="60"/>
  <c r="J141" i="60"/>
  <c r="Q285" i="60"/>
  <c r="J137" i="60"/>
  <c r="J221" i="60"/>
  <c r="Q141" i="60"/>
  <c r="J267" i="60"/>
  <c r="J272" i="60"/>
  <c r="J227" i="60"/>
  <c r="J265" i="60"/>
  <c r="J176" i="60"/>
  <c r="J273" i="60"/>
  <c r="J135" i="60"/>
  <c r="Q151" i="60"/>
  <c r="J262" i="60"/>
  <c r="Q159" i="60"/>
  <c r="Q229" i="60"/>
  <c r="Q204" i="60"/>
  <c r="J230" i="60"/>
  <c r="J237" i="60"/>
  <c r="J229" i="60"/>
  <c r="Q224" i="60"/>
  <c r="J233" i="60"/>
  <c r="Q137" i="60"/>
  <c r="J271" i="60"/>
  <c r="J182" i="60"/>
  <c r="J240" i="60"/>
  <c r="Q215" i="60"/>
  <c r="Q142" i="60"/>
  <c r="J278" i="60"/>
  <c r="J213" i="60"/>
  <c r="Q270" i="60"/>
  <c r="J136" i="60"/>
  <c r="J241" i="60"/>
  <c r="Q181" i="60"/>
  <c r="J266" i="60"/>
  <c r="Q133" i="60"/>
  <c r="J152" i="60"/>
  <c r="Q260" i="60"/>
  <c r="Q275" i="60"/>
  <c r="Q194" i="60"/>
  <c r="J191" i="60"/>
  <c r="J146" i="60"/>
  <c r="J186" i="60"/>
  <c r="J180" i="60"/>
  <c r="J12" i="60"/>
  <c r="Q217" i="60"/>
  <c r="Q235" i="60"/>
  <c r="J9" i="60"/>
  <c r="J198" i="60"/>
  <c r="Q187" i="60"/>
  <c r="Q281" i="60"/>
  <c r="J281" i="60"/>
  <c r="J133" i="60"/>
  <c r="J260" i="60"/>
  <c r="Q265" i="60"/>
  <c r="Q240" i="60"/>
  <c r="J155" i="60"/>
  <c r="Q257" i="60"/>
  <c r="J242" i="60"/>
  <c r="J132" i="60"/>
  <c r="Q258" i="60"/>
  <c r="Q139" i="60"/>
  <c r="Q222" i="60"/>
  <c r="Q216" i="60"/>
  <c r="Q154" i="60"/>
  <c r="Q277" i="60"/>
  <c r="Q280" i="60"/>
  <c r="J134" i="60"/>
  <c r="J193" i="60"/>
  <c r="Q147" i="60"/>
  <c r="Q230" i="60"/>
  <c r="Q239" i="60"/>
  <c r="J236" i="60"/>
  <c r="Q271" i="60"/>
  <c r="Q263" i="60"/>
  <c r="J216" i="60"/>
  <c r="Q276" i="60"/>
  <c r="J139" i="60"/>
  <c r="J188" i="60"/>
  <c r="Q256" i="60"/>
  <c r="J282" i="60"/>
  <c r="Q155" i="60"/>
  <c r="Q241" i="60"/>
  <c r="J279" i="60"/>
  <c r="J138" i="60"/>
  <c r="J258" i="60"/>
  <c r="Q266" i="60"/>
  <c r="Q135" i="60"/>
  <c r="Q193" i="60"/>
  <c r="J162" i="60"/>
  <c r="Q149" i="60"/>
  <c r="J144" i="60"/>
  <c r="Q199" i="60"/>
  <c r="J225" i="60"/>
  <c r="J62" i="60"/>
  <c r="Q57" i="60"/>
  <c r="J27" i="60"/>
  <c r="J13" i="60"/>
  <c r="Q62" i="60"/>
  <c r="Q75" i="60"/>
  <c r="Q67" i="60"/>
  <c r="Q121" i="60"/>
  <c r="Q119" i="60"/>
  <c r="J80" i="60"/>
  <c r="Q101" i="60"/>
  <c r="J58" i="60"/>
  <c r="J79" i="60"/>
  <c r="Q19" i="60"/>
  <c r="J104" i="60"/>
  <c r="Q120" i="60"/>
  <c r="Q16" i="60"/>
  <c r="J65" i="60"/>
  <c r="J99" i="60"/>
  <c r="Q104" i="60"/>
  <c r="J117" i="60"/>
  <c r="Q22" i="60"/>
  <c r="Q220" i="60"/>
  <c r="Q148" i="60"/>
  <c r="J64" i="60"/>
  <c r="Q106" i="60"/>
  <c r="Q53" i="60"/>
  <c r="Q72" i="60"/>
  <c r="Q34" i="60"/>
  <c r="J116" i="60"/>
  <c r="Q31" i="60"/>
  <c r="Q103" i="60"/>
  <c r="J106" i="60"/>
  <c r="Q71" i="60"/>
  <c r="Q59" i="60"/>
  <c r="J123" i="60"/>
  <c r="Q98" i="60"/>
  <c r="J28" i="60"/>
  <c r="Q80" i="60"/>
  <c r="J103" i="60"/>
  <c r="Q18" i="60"/>
  <c r="J101" i="60"/>
  <c r="J53" i="60"/>
  <c r="Q12" i="60"/>
  <c r="J120" i="60"/>
  <c r="Q114" i="60"/>
  <c r="J226" i="60"/>
  <c r="J22" i="60"/>
  <c r="Q37" i="60"/>
  <c r="Q77" i="60"/>
  <c r="J78" i="60"/>
  <c r="J30" i="60"/>
  <c r="Q28" i="60"/>
  <c r="Q109" i="60"/>
  <c r="J54" i="60"/>
  <c r="Q26" i="60"/>
  <c r="J55" i="60"/>
  <c r="Q20" i="60"/>
  <c r="J102" i="60"/>
  <c r="J24" i="60"/>
  <c r="Q73" i="60"/>
  <c r="J61" i="60"/>
  <c r="J69" i="60"/>
  <c r="J38" i="60"/>
  <c r="J95" i="60"/>
  <c r="J110" i="60"/>
  <c r="J17" i="60"/>
  <c r="J35" i="60"/>
  <c r="J121" i="60"/>
  <c r="Q110" i="60"/>
  <c r="Q180" i="60"/>
  <c r="Q117" i="60"/>
  <c r="J37" i="60"/>
  <c r="Q54" i="60"/>
  <c r="Q111" i="60"/>
  <c r="J232" i="60"/>
  <c r="J111" i="60"/>
  <c r="Q105" i="60"/>
  <c r="Q13" i="60"/>
  <c r="J36" i="60"/>
  <c r="Q60" i="60"/>
  <c r="J73" i="60"/>
  <c r="Q14" i="60"/>
  <c r="J66" i="60"/>
  <c r="Q29" i="60"/>
  <c r="Q122" i="60"/>
  <c r="Q78" i="60"/>
  <c r="Q56" i="60"/>
  <c r="J108" i="60"/>
  <c r="Q97" i="60"/>
  <c r="J14" i="60"/>
  <c r="J34" i="60"/>
  <c r="Q66" i="60"/>
  <c r="Q74" i="60"/>
  <c r="J26" i="60"/>
  <c r="J77" i="60"/>
  <c r="Q100" i="60"/>
  <c r="J105" i="60"/>
  <c r="J114" i="60"/>
  <c r="J25" i="60"/>
  <c r="J112" i="60"/>
  <c r="J15" i="60"/>
  <c r="Q116" i="60"/>
  <c r="J81" i="60"/>
  <c r="J75" i="60"/>
  <c r="Q125" i="60"/>
  <c r="Q273" i="60"/>
  <c r="J96" i="60"/>
  <c r="Q107" i="60"/>
  <c r="J57" i="60"/>
  <c r="J29" i="60"/>
  <c r="J23" i="60"/>
  <c r="Q96" i="60"/>
  <c r="Q30" i="60"/>
  <c r="Q33" i="60"/>
  <c r="J76" i="60"/>
  <c r="J63" i="60"/>
  <c r="J74" i="60"/>
  <c r="J72" i="60"/>
  <c r="J59" i="60"/>
  <c r="Q112" i="60"/>
  <c r="J118" i="60"/>
  <c r="Q52" i="60"/>
  <c r="J33" i="60"/>
  <c r="Q15" i="60"/>
  <c r="Q38" i="60"/>
  <c r="Q35" i="60"/>
  <c r="Q108" i="60"/>
  <c r="Q17" i="60"/>
  <c r="Q113" i="60"/>
  <c r="J52" i="60"/>
  <c r="J115" i="60"/>
  <c r="Q24" i="60"/>
  <c r="J32" i="60"/>
  <c r="J119" i="60"/>
  <c r="J18" i="60"/>
  <c r="J97" i="60"/>
  <c r="Q81" i="60"/>
  <c r="Q69" i="60"/>
  <c r="Q36" i="60"/>
  <c r="J189" i="60"/>
  <c r="J122" i="60"/>
  <c r="Q79" i="60"/>
  <c r="J67" i="60"/>
  <c r="Q95" i="60"/>
  <c r="J39" i="60"/>
  <c r="Q9" i="60"/>
  <c r="Q124" i="60"/>
  <c r="Q25" i="60"/>
  <c r="J31" i="60"/>
  <c r="J21" i="60"/>
  <c r="Q61" i="60"/>
  <c r="Q65" i="60"/>
  <c r="J100" i="60"/>
  <c r="Q55" i="60"/>
  <c r="Q23" i="60"/>
  <c r="Q102" i="60"/>
  <c r="Q123" i="60"/>
  <c r="J125" i="60"/>
  <c r="Q64" i="60"/>
  <c r="Q115" i="60"/>
  <c r="J16" i="60"/>
  <c r="J200" i="60"/>
  <c r="Q10" i="60"/>
  <c r="J98" i="60"/>
  <c r="J113" i="60"/>
  <c r="Q118" i="60"/>
  <c r="Q21" i="60"/>
  <c r="J68" i="60"/>
  <c r="Q76" i="60"/>
  <c r="J124" i="60"/>
  <c r="J56" i="60"/>
  <c r="J107" i="60"/>
  <c r="J71" i="60"/>
  <c r="Q70" i="60"/>
  <c r="Q99" i="60"/>
  <c r="Q82" i="60"/>
  <c r="J82" i="60"/>
  <c r="J109" i="60"/>
  <c r="J60" i="60"/>
  <c r="Q58" i="60"/>
  <c r="J20" i="60"/>
  <c r="J19" i="60"/>
  <c r="Q27" i="60"/>
  <c r="Q63" i="60"/>
  <c r="Q39" i="60"/>
  <c r="Q32" i="60"/>
  <c r="J70" i="60"/>
  <c r="Q68" i="60"/>
  <c r="U134" i="60"/>
  <c r="I213" i="60"/>
  <c r="U147" i="60"/>
  <c r="I138" i="60"/>
  <c r="N147" i="60"/>
  <c r="S226" i="60"/>
  <c r="N146" i="60"/>
  <c r="Z139" i="60"/>
  <c r="O139" i="60"/>
  <c r="V135" i="60"/>
  <c r="H214" i="60"/>
  <c r="C136" i="60"/>
  <c r="P224" i="60"/>
  <c r="Z215" i="60"/>
  <c r="S221" i="60"/>
  <c r="I224" i="60"/>
  <c r="N227" i="60"/>
  <c r="R216" i="60"/>
  <c r="O224" i="60"/>
  <c r="O218" i="60"/>
  <c r="Z214" i="60"/>
  <c r="I214" i="60"/>
  <c r="Z212" i="60"/>
  <c r="V142" i="60"/>
  <c r="V145" i="60"/>
  <c r="Z146" i="60"/>
  <c r="U133" i="60"/>
  <c r="G219" i="60"/>
  <c r="T225" i="60"/>
  <c r="P136" i="60"/>
  <c r="S136" i="60"/>
  <c r="G146" i="60"/>
  <c r="U218" i="60"/>
  <c r="U137" i="60"/>
  <c r="U135" i="60"/>
  <c r="M227" i="60"/>
  <c r="P146" i="60"/>
  <c r="V215" i="60"/>
  <c r="C225" i="60"/>
  <c r="S133" i="60"/>
  <c r="T141" i="60"/>
  <c r="U216" i="60"/>
  <c r="T133" i="60"/>
  <c r="P220" i="60"/>
  <c r="P222" i="60"/>
  <c r="G216" i="60"/>
  <c r="G136" i="60"/>
  <c r="V146" i="60"/>
  <c r="I222" i="60"/>
  <c r="C134" i="60"/>
  <c r="M226" i="60"/>
  <c r="C221" i="60"/>
  <c r="T143" i="60"/>
  <c r="O133" i="60"/>
  <c r="P133" i="60"/>
  <c r="S225" i="60"/>
  <c r="H224" i="60"/>
  <c r="H146" i="60"/>
  <c r="H137" i="60"/>
  <c r="S222" i="60"/>
  <c r="H216" i="60"/>
  <c r="G214" i="60"/>
  <c r="N215" i="60"/>
  <c r="N225" i="60"/>
  <c r="O142" i="60"/>
  <c r="G134" i="60"/>
  <c r="P132" i="60"/>
  <c r="Z217" i="60"/>
  <c r="I135" i="60"/>
  <c r="S132" i="60"/>
  <c r="P135" i="60"/>
  <c r="U146" i="60"/>
  <c r="I226" i="60"/>
  <c r="I147" i="60"/>
  <c r="R222" i="60"/>
  <c r="N226" i="60"/>
  <c r="S144" i="60"/>
  <c r="O141" i="60"/>
  <c r="Z218" i="60"/>
  <c r="Z144" i="60"/>
  <c r="U144" i="60"/>
  <c r="V220" i="60"/>
  <c r="N136" i="60"/>
  <c r="N219" i="60"/>
  <c r="S140" i="60"/>
  <c r="I212" i="60"/>
  <c r="N145" i="60"/>
  <c r="C145" i="60"/>
  <c r="N135" i="60"/>
  <c r="H136" i="60"/>
  <c r="U141" i="60"/>
  <c r="S141" i="60"/>
  <c r="H141" i="60"/>
  <c r="G137" i="60"/>
  <c r="O137" i="60"/>
  <c r="I136" i="60"/>
  <c r="P223" i="60"/>
  <c r="C218" i="60"/>
  <c r="H226" i="60"/>
  <c r="U220" i="60"/>
  <c r="I219" i="60"/>
  <c r="V133" i="60"/>
  <c r="M146" i="60"/>
  <c r="I146" i="60"/>
  <c r="O217" i="60"/>
  <c r="U132" i="60"/>
  <c r="H139" i="60"/>
  <c r="G144" i="60"/>
  <c r="I225" i="60"/>
  <c r="V138" i="60"/>
  <c r="I221" i="60"/>
  <c r="R215" i="60"/>
  <c r="R220" i="60"/>
  <c r="U212" i="60"/>
  <c r="I139" i="60"/>
  <c r="Z145" i="60"/>
  <c r="C140" i="60"/>
  <c r="H213" i="60"/>
  <c r="U213" i="60"/>
  <c r="G135" i="60"/>
  <c r="C146" i="60"/>
  <c r="S139" i="60"/>
  <c r="R224" i="60"/>
  <c r="O219" i="60"/>
  <c r="C222" i="60"/>
  <c r="T145" i="60"/>
  <c r="R219" i="60"/>
  <c r="N217" i="60"/>
  <c r="R145" i="60"/>
  <c r="G227" i="60"/>
  <c r="O143" i="60"/>
  <c r="R214" i="60"/>
  <c r="T214" i="60"/>
  <c r="R138" i="60"/>
  <c r="P144" i="60"/>
  <c r="H143" i="60"/>
  <c r="R143" i="60"/>
  <c r="H135" i="60"/>
  <c r="S218" i="60"/>
  <c r="H142" i="60"/>
  <c r="R133" i="60"/>
  <c r="Z143" i="60"/>
  <c r="V214" i="60"/>
  <c r="G215" i="60"/>
  <c r="I142" i="60"/>
  <c r="O227" i="60"/>
  <c r="S227" i="60"/>
  <c r="T215" i="60"/>
  <c r="H221" i="60"/>
  <c r="N132" i="60"/>
  <c r="U215" i="60"/>
  <c r="H212" i="60"/>
  <c r="S147" i="60"/>
  <c r="Z213" i="60"/>
  <c r="S143" i="60"/>
  <c r="G143" i="60"/>
  <c r="G141" i="60"/>
  <c r="C224" i="60"/>
  <c r="O146" i="60"/>
  <c r="H133" i="60"/>
  <c r="S223" i="60"/>
  <c r="N143" i="60"/>
  <c r="V219" i="60"/>
  <c r="T212" i="60"/>
  <c r="Z140" i="60"/>
  <c r="V221" i="60"/>
  <c r="H218" i="60"/>
  <c r="R146" i="60"/>
  <c r="N140" i="60"/>
  <c r="O226" i="60"/>
  <c r="S135" i="60"/>
  <c r="H147" i="60"/>
  <c r="S217" i="60"/>
  <c r="C212" i="60"/>
  <c r="G140" i="60"/>
  <c r="C219" i="60"/>
  <c r="S215" i="60"/>
  <c r="T227" i="60"/>
  <c r="O212" i="60"/>
  <c r="O213" i="60"/>
  <c r="U219" i="60"/>
  <c r="P218" i="60"/>
  <c r="V137" i="60"/>
  <c r="T140" i="60"/>
  <c r="U142" i="60"/>
  <c r="I217" i="60"/>
  <c r="Z222" i="60"/>
  <c r="Z137" i="60"/>
  <c r="Z223" i="60"/>
  <c r="O220" i="60"/>
  <c r="Z138" i="60"/>
  <c r="S224" i="60"/>
  <c r="Z133" i="60"/>
  <c r="C141" i="60"/>
  <c r="I143" i="60"/>
  <c r="R225" i="60"/>
  <c r="N222" i="60"/>
  <c r="T218" i="60"/>
  <c r="C133" i="60"/>
  <c r="G218" i="60"/>
  <c r="I215" i="60"/>
  <c r="S146" i="60"/>
  <c r="U143" i="60"/>
  <c r="N142" i="60"/>
  <c r="H222" i="60"/>
  <c r="C147" i="60"/>
  <c r="Z147" i="60"/>
  <c r="S213" i="60"/>
  <c r="U221" i="60"/>
  <c r="H138" i="60"/>
  <c r="I132" i="60"/>
  <c r="Z132" i="60"/>
  <c r="U214" i="60"/>
  <c r="S216" i="60"/>
  <c r="N133" i="60"/>
  <c r="I223" i="60"/>
  <c r="P142" i="60"/>
  <c r="N137" i="60"/>
  <c r="R226" i="60"/>
  <c r="Z220" i="60"/>
  <c r="P217" i="60"/>
  <c r="R142" i="60"/>
  <c r="R140" i="60"/>
  <c r="P140" i="60"/>
  <c r="U140" i="60"/>
  <c r="O225" i="60"/>
  <c r="S137" i="60"/>
  <c r="V136" i="60"/>
  <c r="T144" i="60"/>
  <c r="P139" i="60"/>
  <c r="I134" i="60"/>
  <c r="G145" i="60"/>
  <c r="V225" i="60"/>
  <c r="R223" i="60"/>
  <c r="O222" i="60"/>
  <c r="H227" i="60"/>
  <c r="N141" i="60"/>
  <c r="Z135" i="60"/>
  <c r="O134" i="60"/>
  <c r="C223" i="60"/>
  <c r="I144" i="60"/>
  <c r="C142" i="60"/>
  <c r="Z141" i="60"/>
  <c r="V216" i="60"/>
  <c r="T216" i="60"/>
  <c r="N213" i="60"/>
  <c r="U224" i="60"/>
  <c r="H220" i="60"/>
  <c r="P213" i="60"/>
  <c r="R132" i="60"/>
  <c r="N216" i="60"/>
  <c r="T220" i="60"/>
  <c r="T213" i="60"/>
  <c r="V140" i="60"/>
  <c r="C139" i="60"/>
  <c r="U226" i="60"/>
  <c r="R137" i="60"/>
  <c r="G221" i="60"/>
  <c r="G138" i="60"/>
  <c r="H140" i="60"/>
  <c r="P214" i="60"/>
  <c r="C215" i="60"/>
  <c r="R221" i="60"/>
  <c r="T219" i="60"/>
  <c r="V139" i="60"/>
  <c r="V224" i="60"/>
  <c r="P221" i="60"/>
  <c r="P134" i="60"/>
  <c r="U138" i="60"/>
  <c r="H132" i="60"/>
  <c r="C220" i="60"/>
  <c r="Z142" i="60"/>
  <c r="O132" i="60"/>
  <c r="P227" i="60"/>
  <c r="C213" i="60"/>
  <c r="G222" i="60"/>
  <c r="U222" i="60"/>
  <c r="T132" i="60"/>
  <c r="I216" i="60"/>
  <c r="C217" i="60"/>
  <c r="H225" i="60"/>
  <c r="H144" i="60"/>
  <c r="O221" i="60"/>
  <c r="G132" i="60"/>
  <c r="P137" i="60"/>
  <c r="U217" i="60"/>
  <c r="T226" i="60"/>
  <c r="P212" i="60"/>
  <c r="R227" i="60"/>
  <c r="S220" i="60"/>
  <c r="R134" i="60"/>
  <c r="R139" i="60"/>
  <c r="S142" i="60"/>
  <c r="C143" i="60"/>
  <c r="T146" i="60"/>
  <c r="T142" i="60"/>
  <c r="G217" i="60"/>
  <c r="V134" i="60"/>
  <c r="C138" i="60"/>
  <c r="T134" i="60"/>
  <c r="C132" i="60"/>
  <c r="C144" i="60"/>
  <c r="T147" i="60"/>
  <c r="Z225" i="60"/>
  <c r="P138" i="60"/>
  <c r="G147" i="60"/>
  <c r="V213" i="60"/>
  <c r="C226" i="60"/>
  <c r="C216" i="60"/>
  <c r="O147" i="60"/>
  <c r="H217" i="60"/>
  <c r="V218" i="60"/>
  <c r="P219" i="60"/>
  <c r="O223" i="60"/>
  <c r="O216" i="60"/>
  <c r="U227" i="60"/>
  <c r="N139" i="60"/>
  <c r="P143" i="60"/>
  <c r="I133" i="60"/>
  <c r="U225" i="60"/>
  <c r="H223" i="60"/>
  <c r="Z221" i="60"/>
  <c r="G139" i="60"/>
  <c r="S145" i="60"/>
  <c r="R218" i="60"/>
  <c r="C135" i="60"/>
  <c r="H145" i="60"/>
  <c r="O135" i="60"/>
  <c r="G213" i="60"/>
  <c r="N223" i="60"/>
  <c r="I220" i="60"/>
  <c r="V217" i="60"/>
  <c r="O214" i="60"/>
  <c r="H134" i="60"/>
  <c r="P141" i="60"/>
  <c r="Z226" i="60"/>
  <c r="I218" i="60"/>
  <c r="I227" i="60"/>
  <c r="M147" i="60"/>
  <c r="T217" i="60"/>
  <c r="O138" i="60"/>
  <c r="C214" i="60"/>
  <c r="G225" i="60"/>
  <c r="Z136" i="60"/>
  <c r="S219" i="60"/>
  <c r="H219" i="60"/>
  <c r="S134" i="60"/>
  <c r="N214" i="60"/>
  <c r="R141" i="60"/>
  <c r="H215" i="60"/>
  <c r="G224" i="60"/>
  <c r="O136" i="60"/>
  <c r="V226" i="60"/>
  <c r="T135" i="60"/>
  <c r="Z224" i="60"/>
  <c r="V147" i="60"/>
  <c r="G223" i="60"/>
  <c r="P145" i="60"/>
  <c r="Z134" i="60"/>
  <c r="Z219" i="60"/>
  <c r="I137" i="60"/>
  <c r="S214" i="60"/>
  <c r="N224" i="60"/>
  <c r="T136" i="60"/>
  <c r="G133" i="60"/>
  <c r="N212" i="60"/>
  <c r="Z227" i="60"/>
  <c r="I140" i="60"/>
  <c r="C227" i="60"/>
  <c r="R144" i="60"/>
  <c r="I145" i="60"/>
  <c r="O140" i="60"/>
  <c r="R136" i="60"/>
  <c r="R147" i="60"/>
  <c r="N220" i="60"/>
  <c r="G212" i="60"/>
  <c r="N138" i="60"/>
  <c r="G142" i="60"/>
  <c r="N134" i="60"/>
  <c r="O145" i="60"/>
  <c r="V222" i="60"/>
  <c r="G226" i="60"/>
  <c r="R217" i="60"/>
  <c r="N144" i="60"/>
  <c r="I141" i="60"/>
  <c r="R212" i="60"/>
  <c r="U139" i="60"/>
  <c r="S138" i="60"/>
  <c r="V223" i="60"/>
  <c r="P225" i="60"/>
  <c r="C137" i="60"/>
  <c r="P216" i="60"/>
  <c r="V141" i="60"/>
  <c r="R213" i="60"/>
  <c r="U136" i="60"/>
  <c r="V144" i="60"/>
  <c r="V132" i="60"/>
  <c r="P226" i="60"/>
  <c r="U223" i="60"/>
  <c r="O144" i="60"/>
  <c r="N221" i="60"/>
  <c r="Z216" i="60"/>
  <c r="P215" i="60"/>
  <c r="P147" i="60"/>
  <c r="U145" i="60"/>
  <c r="V227" i="60"/>
  <c r="S212" i="60"/>
  <c r="V143" i="60"/>
  <c r="N218" i="60"/>
  <c r="R135" i="60"/>
  <c r="O215" i="60"/>
  <c r="V212" i="60"/>
  <c r="G220" i="60"/>
  <c r="N148" i="60"/>
  <c r="M137" i="60"/>
  <c r="M135" i="60"/>
  <c r="V148" i="60"/>
  <c r="M221" i="60"/>
  <c r="M139" i="60"/>
  <c r="M219" i="60"/>
  <c r="P228" i="60"/>
  <c r="V228" i="60"/>
  <c r="M215" i="60"/>
  <c r="M148" i="60"/>
  <c r="S228" i="60"/>
  <c r="Z228" i="60"/>
  <c r="N228" i="60"/>
  <c r="U228" i="60"/>
  <c r="R228" i="60"/>
  <c r="M225" i="60"/>
  <c r="O148" i="60"/>
  <c r="M143" i="60"/>
  <c r="M140" i="60"/>
  <c r="T228" i="60"/>
  <c r="G228" i="60"/>
  <c r="G148" i="60"/>
  <c r="M224" i="60"/>
  <c r="M213" i="60"/>
  <c r="Z148" i="60"/>
  <c r="U148" i="60"/>
  <c r="H148" i="60"/>
  <c r="M132" i="60"/>
  <c r="I228" i="60"/>
  <c r="M144" i="60"/>
  <c r="M217" i="60"/>
  <c r="M212" i="60"/>
  <c r="M223" i="60"/>
  <c r="M228" i="60"/>
  <c r="M222" i="60"/>
  <c r="O228" i="60"/>
  <c r="H228" i="60"/>
  <c r="P148" i="60"/>
  <c r="R148" i="60"/>
  <c r="C148" i="60"/>
  <c r="I148" i="60"/>
  <c r="M220" i="60"/>
  <c r="M145" i="60"/>
  <c r="T148" i="60"/>
  <c r="C228" i="60"/>
  <c r="M216" i="60"/>
  <c r="M218" i="60"/>
  <c r="M214" i="60"/>
  <c r="S148" i="60"/>
  <c r="M136" i="60"/>
  <c r="M134" i="60"/>
  <c r="M138" i="60"/>
  <c r="M149" i="60"/>
  <c r="G229" i="60"/>
  <c r="S149" i="60"/>
  <c r="V149" i="60"/>
  <c r="R229" i="60"/>
  <c r="P149" i="60"/>
  <c r="G149" i="60"/>
  <c r="N229" i="60"/>
  <c r="M142" i="60"/>
  <c r="N149" i="60"/>
  <c r="P229" i="60"/>
  <c r="O149" i="60"/>
  <c r="O229" i="60"/>
  <c r="Z149" i="60"/>
  <c r="I149" i="60"/>
  <c r="V229" i="60"/>
  <c r="H229" i="60"/>
  <c r="T229" i="60"/>
  <c r="I229" i="60"/>
  <c r="M229" i="60"/>
  <c r="U149" i="60"/>
  <c r="R149" i="60"/>
  <c r="C229" i="60"/>
  <c r="C149" i="60"/>
  <c r="M133" i="60"/>
  <c r="Z229" i="60"/>
  <c r="H149" i="60"/>
  <c r="T149" i="60"/>
  <c r="M141" i="60"/>
  <c r="S229" i="60"/>
  <c r="U229" i="60"/>
  <c r="Z150" i="60"/>
  <c r="O150" i="60"/>
  <c r="M230" i="60"/>
  <c r="P150" i="60"/>
  <c r="H230" i="60"/>
  <c r="I150" i="60"/>
  <c r="O230" i="60"/>
  <c r="G150" i="60"/>
  <c r="V230" i="60"/>
  <c r="T150" i="60"/>
  <c r="I230" i="60"/>
  <c r="H150" i="60"/>
  <c r="P230" i="60"/>
  <c r="S150" i="60"/>
  <c r="N150" i="60"/>
  <c r="Z230" i="60"/>
  <c r="V150" i="60"/>
  <c r="U230" i="60"/>
  <c r="N230" i="60"/>
  <c r="S230" i="60"/>
  <c r="R230" i="60"/>
  <c r="C150" i="60"/>
  <c r="M150" i="60"/>
  <c r="R150" i="60"/>
  <c r="G230" i="60"/>
  <c r="C230" i="60"/>
  <c r="U150" i="60"/>
  <c r="S151" i="60"/>
  <c r="S231" i="60"/>
  <c r="M151" i="60"/>
  <c r="V231" i="60"/>
  <c r="Z151" i="60"/>
  <c r="U231" i="60"/>
  <c r="P231" i="60"/>
  <c r="N231" i="60"/>
  <c r="M231" i="60"/>
  <c r="R151" i="60"/>
  <c r="G151" i="60"/>
  <c r="O231" i="60"/>
  <c r="C231" i="60"/>
  <c r="Z231" i="60"/>
  <c r="I231" i="60"/>
  <c r="G231" i="60"/>
  <c r="C151" i="60"/>
  <c r="O151" i="60"/>
  <c r="H231" i="60"/>
  <c r="R231" i="60"/>
  <c r="U151" i="60"/>
  <c r="I151" i="60"/>
  <c r="N151" i="60"/>
  <c r="P151" i="60"/>
  <c r="H151" i="60"/>
  <c r="V151" i="60"/>
  <c r="O232" i="60"/>
  <c r="V232" i="60"/>
  <c r="U232" i="60"/>
  <c r="P152" i="60"/>
  <c r="S232" i="60"/>
  <c r="N152" i="60"/>
  <c r="I232" i="60"/>
  <c r="O152" i="60"/>
  <c r="H232" i="60"/>
  <c r="M152" i="60"/>
  <c r="H152" i="60"/>
  <c r="R152" i="60"/>
  <c r="T152" i="60"/>
  <c r="M232" i="60"/>
  <c r="N232" i="60"/>
  <c r="Z232" i="60"/>
  <c r="V152" i="60"/>
  <c r="G152" i="60"/>
  <c r="C232" i="60"/>
  <c r="S152" i="60"/>
  <c r="P232" i="60"/>
  <c r="I152" i="60"/>
  <c r="G232" i="60"/>
  <c r="R232" i="60"/>
  <c r="Z152" i="60"/>
  <c r="U152" i="60"/>
  <c r="C152" i="60"/>
  <c r="O233" i="60"/>
  <c r="U233" i="60"/>
  <c r="G153" i="60"/>
  <c r="T233" i="60"/>
  <c r="U153" i="60"/>
  <c r="P153" i="60"/>
  <c r="V153" i="60"/>
  <c r="M153" i="60"/>
  <c r="I233" i="60"/>
  <c r="G233" i="60"/>
  <c r="P233" i="60"/>
  <c r="Z153" i="60"/>
  <c r="S153" i="60"/>
  <c r="I153" i="60"/>
  <c r="M233" i="60"/>
  <c r="V233" i="60"/>
  <c r="T153" i="60"/>
  <c r="Z233" i="60"/>
  <c r="H153" i="60"/>
  <c r="H233" i="60"/>
  <c r="C153" i="60"/>
  <c r="R153" i="60"/>
  <c r="N153" i="60"/>
  <c r="S233" i="60"/>
  <c r="C233" i="60"/>
  <c r="O153" i="60"/>
  <c r="R233" i="60"/>
  <c r="N233" i="60"/>
  <c r="S154" i="60"/>
  <c r="C234" i="60"/>
  <c r="N154" i="60"/>
  <c r="U234" i="60"/>
  <c r="P234" i="60"/>
  <c r="M234" i="60"/>
  <c r="R234" i="60"/>
  <c r="T154" i="60"/>
  <c r="Z234" i="60"/>
  <c r="O154" i="60"/>
  <c r="V154" i="60"/>
  <c r="T234" i="60"/>
  <c r="Z154" i="60"/>
  <c r="R154" i="60"/>
  <c r="P154" i="60"/>
  <c r="C154" i="60"/>
  <c r="M154" i="60"/>
  <c r="I154" i="60"/>
  <c r="O234" i="60"/>
  <c r="S234" i="60"/>
  <c r="H234" i="60"/>
  <c r="I234" i="60"/>
  <c r="G234" i="60"/>
  <c r="H154" i="60"/>
  <c r="G154" i="60"/>
  <c r="N234" i="60"/>
  <c r="U154" i="60"/>
  <c r="V234" i="60"/>
  <c r="G235" i="60"/>
  <c r="P155" i="60"/>
  <c r="C155" i="60"/>
  <c r="O155" i="60"/>
  <c r="T235" i="60"/>
  <c r="V235" i="60"/>
  <c r="P235" i="60"/>
  <c r="I155" i="60"/>
  <c r="H235" i="60"/>
  <c r="O235" i="60"/>
  <c r="S235" i="60"/>
  <c r="Z235" i="60"/>
  <c r="V155" i="60"/>
  <c r="H155" i="60"/>
  <c r="N155" i="60"/>
  <c r="C235" i="60"/>
  <c r="R235" i="60"/>
  <c r="N235" i="60"/>
  <c r="M235" i="60"/>
  <c r="G155" i="60"/>
  <c r="M155" i="60"/>
  <c r="U155" i="60"/>
  <c r="T155" i="60"/>
  <c r="U235" i="60"/>
  <c r="I235" i="60"/>
  <c r="Z155" i="60"/>
  <c r="R155" i="60"/>
  <c r="S155" i="60"/>
  <c r="N236" i="60"/>
  <c r="M156" i="60"/>
  <c r="Z156" i="60"/>
  <c r="R156" i="60"/>
  <c r="P156" i="60"/>
  <c r="V236" i="60"/>
  <c r="O236" i="60"/>
  <c r="M236" i="60"/>
  <c r="I156" i="60"/>
  <c r="U156" i="60"/>
  <c r="I236" i="60"/>
  <c r="S156" i="60"/>
  <c r="G156" i="60"/>
  <c r="C236" i="60"/>
  <c r="G236" i="60"/>
  <c r="C156" i="60"/>
  <c r="H236" i="60"/>
  <c r="P236" i="60"/>
  <c r="O156" i="60"/>
  <c r="T156" i="60"/>
  <c r="U236" i="60"/>
  <c r="V156" i="60"/>
  <c r="N156" i="60"/>
  <c r="H156" i="60"/>
  <c r="Z236" i="60"/>
  <c r="S236" i="60"/>
  <c r="R236" i="60"/>
  <c r="C237" i="60"/>
  <c r="O157" i="60"/>
  <c r="V237" i="60"/>
  <c r="N157" i="60"/>
  <c r="R157" i="60"/>
  <c r="V157" i="60"/>
  <c r="S157" i="60"/>
  <c r="U157" i="60"/>
  <c r="I157" i="60"/>
  <c r="G157" i="60"/>
  <c r="U237" i="60"/>
  <c r="T157" i="60"/>
  <c r="M237" i="60"/>
  <c r="Z237" i="60"/>
  <c r="Z157" i="60"/>
  <c r="P157" i="60"/>
  <c r="H237" i="60"/>
  <c r="O237" i="60"/>
  <c r="R237" i="60"/>
  <c r="M157" i="60"/>
  <c r="C157" i="60"/>
  <c r="H157" i="60"/>
  <c r="S237" i="60"/>
  <c r="N237" i="60"/>
  <c r="P237" i="60"/>
  <c r="G237" i="60"/>
  <c r="I237" i="60"/>
  <c r="G158" i="60"/>
  <c r="S238" i="60"/>
  <c r="M238" i="60"/>
  <c r="V238" i="60"/>
  <c r="R158" i="60"/>
  <c r="N238" i="60"/>
  <c r="C238" i="60"/>
  <c r="N158" i="60"/>
  <c r="C158" i="60"/>
  <c r="O158" i="60"/>
  <c r="T158" i="60"/>
  <c r="Z238" i="60"/>
  <c r="H238" i="60"/>
  <c r="S158" i="60"/>
  <c r="I158" i="60"/>
  <c r="M158" i="60"/>
  <c r="P238" i="60"/>
  <c r="P158" i="60"/>
  <c r="U238" i="60"/>
  <c r="U158" i="60"/>
  <c r="V158" i="60"/>
  <c r="I238" i="60"/>
  <c r="O238" i="60"/>
  <c r="Z158" i="60"/>
  <c r="H158" i="60"/>
  <c r="G238" i="60"/>
  <c r="R238" i="60"/>
  <c r="R240" i="60"/>
  <c r="S159" i="60"/>
  <c r="H159" i="60"/>
  <c r="S239" i="60"/>
  <c r="G159" i="60"/>
  <c r="N239" i="60"/>
  <c r="R239" i="60"/>
  <c r="G239" i="60"/>
  <c r="P159" i="60"/>
  <c r="P239" i="60"/>
  <c r="M239" i="60"/>
  <c r="T239" i="60"/>
  <c r="Z239" i="60"/>
  <c r="R159" i="60"/>
  <c r="V239" i="60"/>
  <c r="T159" i="60"/>
  <c r="Z159" i="60"/>
  <c r="V159" i="60"/>
  <c r="C239" i="60"/>
  <c r="H239" i="60"/>
  <c r="O159" i="60"/>
  <c r="C159" i="60"/>
  <c r="U159" i="60"/>
  <c r="I239" i="60"/>
  <c r="N159" i="60"/>
  <c r="I159" i="60"/>
  <c r="U239" i="60"/>
  <c r="O239" i="60"/>
  <c r="M159" i="60"/>
  <c r="G160" i="60"/>
  <c r="M240" i="60"/>
  <c r="I240" i="60"/>
  <c r="P240" i="60"/>
  <c r="C240" i="60"/>
  <c r="S240" i="60"/>
  <c r="H240" i="60"/>
  <c r="H160" i="60"/>
  <c r="N240" i="60"/>
  <c r="O240" i="60"/>
  <c r="Z240" i="60"/>
  <c r="T160" i="60"/>
  <c r="R160" i="60"/>
  <c r="G240" i="60"/>
  <c r="Z160" i="60"/>
  <c r="S160" i="60"/>
  <c r="O160" i="60"/>
  <c r="M160" i="60"/>
  <c r="C160" i="60"/>
  <c r="N160" i="60"/>
  <c r="V160" i="60"/>
  <c r="I160" i="60"/>
  <c r="T240" i="60"/>
  <c r="U240" i="60"/>
  <c r="V240" i="60"/>
  <c r="P160" i="60"/>
  <c r="U160" i="60"/>
  <c r="H241" i="60"/>
  <c r="G241" i="60"/>
  <c r="V241" i="60"/>
  <c r="S241" i="60"/>
  <c r="R241" i="60"/>
  <c r="P241" i="60"/>
  <c r="M161" i="60"/>
  <c r="P161" i="60"/>
  <c r="M241" i="60"/>
  <c r="G161" i="60"/>
  <c r="C161" i="60"/>
  <c r="T161" i="60"/>
  <c r="O241" i="60"/>
  <c r="U161" i="60"/>
  <c r="I161" i="60"/>
  <c r="N161" i="60"/>
  <c r="O161" i="60"/>
  <c r="I241" i="60"/>
  <c r="N241" i="60"/>
  <c r="R161" i="60"/>
  <c r="S161" i="60"/>
  <c r="T241" i="60"/>
  <c r="V161" i="60"/>
  <c r="Z161" i="60"/>
  <c r="H161" i="60"/>
  <c r="U241" i="60"/>
  <c r="C241" i="60"/>
  <c r="Z241" i="60"/>
  <c r="U162" i="60"/>
  <c r="O242" i="60"/>
  <c r="N162" i="60"/>
  <c r="M242" i="60"/>
  <c r="O162" i="60"/>
  <c r="S242" i="60"/>
  <c r="I242" i="60"/>
  <c r="C162" i="60"/>
  <c r="P242" i="60"/>
  <c r="R162" i="60"/>
  <c r="Z242" i="60"/>
  <c r="Z162" i="60"/>
  <c r="P162" i="60"/>
  <c r="I162" i="60"/>
  <c r="C242" i="60"/>
  <c r="V242" i="60"/>
  <c r="N242" i="60"/>
  <c r="G162" i="60"/>
  <c r="V162" i="60"/>
  <c r="U242" i="60"/>
  <c r="H242" i="60"/>
  <c r="M162" i="60"/>
  <c r="S162" i="60"/>
  <c r="T242" i="60"/>
  <c r="R242" i="60"/>
  <c r="H162" i="60"/>
  <c r="G242" i="60"/>
  <c r="U175" i="60"/>
  <c r="N175" i="60"/>
  <c r="S175" i="60"/>
  <c r="P175" i="60"/>
  <c r="C175" i="60"/>
  <c r="M255" i="60"/>
  <c r="Z255" i="60"/>
  <c r="C255" i="60"/>
  <c r="M175" i="60"/>
  <c r="P255" i="60"/>
  <c r="I175" i="60"/>
  <c r="O255" i="60"/>
  <c r="U255" i="60"/>
  <c r="U176" i="60"/>
  <c r="H255" i="60"/>
  <c r="R175" i="60"/>
  <c r="V255" i="60"/>
  <c r="G175" i="60"/>
  <c r="I255" i="60"/>
  <c r="S255" i="60"/>
  <c r="G255" i="60"/>
  <c r="R255" i="60"/>
  <c r="T255" i="60"/>
  <c r="O175" i="60"/>
  <c r="N255" i="60"/>
  <c r="H175" i="60"/>
  <c r="Z175" i="60"/>
  <c r="V175" i="60"/>
  <c r="P256" i="60"/>
  <c r="O176" i="60"/>
  <c r="U256" i="60"/>
  <c r="V256" i="60"/>
  <c r="N176" i="60"/>
  <c r="N256" i="60"/>
  <c r="G256" i="60"/>
  <c r="R256" i="60"/>
  <c r="Z256" i="60"/>
  <c r="S256" i="60"/>
  <c r="P176" i="60"/>
  <c r="Z176" i="60"/>
  <c r="M256" i="60"/>
  <c r="S176" i="60"/>
  <c r="G176" i="60"/>
  <c r="I256" i="60"/>
  <c r="R176" i="60"/>
  <c r="H176" i="60"/>
  <c r="T256" i="60"/>
  <c r="I176" i="60"/>
  <c r="M176" i="60"/>
  <c r="H256" i="60"/>
  <c r="C256" i="60"/>
  <c r="C176" i="60"/>
  <c r="O256" i="60"/>
  <c r="C178" i="60"/>
  <c r="V257" i="60"/>
  <c r="O257" i="60"/>
  <c r="Z257" i="60"/>
  <c r="G257" i="60"/>
  <c r="O177" i="60"/>
  <c r="N177" i="60"/>
  <c r="T176" i="60"/>
  <c r="Z177" i="60"/>
  <c r="C177" i="60"/>
  <c r="G177" i="60"/>
  <c r="U177" i="60"/>
  <c r="V176" i="60"/>
  <c r="T257" i="60"/>
  <c r="P177" i="60"/>
  <c r="R177" i="60"/>
  <c r="S177" i="60"/>
  <c r="U257" i="60"/>
  <c r="M257" i="60"/>
  <c r="I177" i="60"/>
  <c r="C257" i="60"/>
  <c r="V177" i="60"/>
  <c r="I257" i="60"/>
  <c r="P257" i="60"/>
  <c r="T177" i="60"/>
  <c r="S257" i="60"/>
  <c r="H257" i="60"/>
  <c r="M177" i="60"/>
  <c r="N257" i="60"/>
  <c r="V258" i="60"/>
  <c r="R257" i="60"/>
  <c r="R258" i="60"/>
  <c r="U178" i="60"/>
  <c r="P258" i="60"/>
  <c r="H177" i="60"/>
  <c r="C258" i="60"/>
  <c r="H178" i="60"/>
  <c r="U258" i="60"/>
  <c r="Z258" i="60"/>
  <c r="M178" i="60"/>
  <c r="R259" i="60"/>
  <c r="Z178" i="60"/>
  <c r="V179" i="60"/>
  <c r="N258" i="60"/>
  <c r="O178" i="60"/>
  <c r="S178" i="60"/>
  <c r="T178" i="60"/>
  <c r="I179" i="60"/>
  <c r="G258" i="60"/>
  <c r="V178" i="60"/>
  <c r="R178" i="60"/>
  <c r="S179" i="60"/>
  <c r="Z259" i="60"/>
  <c r="S258" i="60"/>
  <c r="H259" i="60"/>
  <c r="N178" i="60"/>
  <c r="T258" i="60"/>
  <c r="I178" i="60"/>
  <c r="O258" i="60"/>
  <c r="G179" i="60"/>
  <c r="H258" i="60"/>
  <c r="G178" i="60"/>
  <c r="R260" i="60"/>
  <c r="O179" i="60"/>
  <c r="I180" i="60"/>
  <c r="P178" i="60"/>
  <c r="N179" i="60"/>
  <c r="T179" i="60"/>
  <c r="V259" i="60"/>
  <c r="P259" i="60"/>
  <c r="P179" i="60"/>
  <c r="M258" i="60"/>
  <c r="M179" i="60"/>
  <c r="U259" i="60"/>
  <c r="Z260" i="60"/>
  <c r="U179" i="60"/>
  <c r="Z179" i="60"/>
  <c r="I258" i="60"/>
  <c r="C259" i="60"/>
  <c r="R261" i="60"/>
  <c r="O259" i="60"/>
  <c r="M259" i="60"/>
  <c r="G259" i="60"/>
  <c r="S259" i="60"/>
  <c r="R180" i="60"/>
  <c r="V180" i="60"/>
  <c r="C179" i="60"/>
  <c r="S181" i="60"/>
  <c r="I259" i="60"/>
  <c r="N259" i="60"/>
  <c r="Z181" i="60"/>
  <c r="P180" i="60"/>
  <c r="T259" i="60"/>
  <c r="R179" i="60"/>
  <c r="N260" i="60"/>
  <c r="H179" i="60"/>
  <c r="M180" i="60"/>
  <c r="O260" i="60"/>
  <c r="C261" i="60"/>
  <c r="C181" i="60"/>
  <c r="V260" i="60"/>
  <c r="H181" i="60"/>
  <c r="O181" i="60"/>
  <c r="H261" i="60"/>
  <c r="C260" i="60"/>
  <c r="P260" i="60"/>
  <c r="M181" i="60"/>
  <c r="T260" i="60"/>
  <c r="Z182" i="60"/>
  <c r="I260" i="60"/>
  <c r="N180" i="60"/>
  <c r="M260" i="60"/>
  <c r="U180" i="60"/>
  <c r="S180" i="60"/>
  <c r="H260" i="60"/>
  <c r="I262" i="60"/>
  <c r="Z180" i="60"/>
  <c r="P261" i="60"/>
  <c r="U261" i="60"/>
  <c r="G260" i="60"/>
  <c r="G180" i="60"/>
  <c r="S260" i="60"/>
  <c r="H180" i="60"/>
  <c r="Z261" i="60"/>
  <c r="O180" i="60"/>
  <c r="T261" i="60"/>
  <c r="Z262" i="60"/>
  <c r="S261" i="60"/>
  <c r="U260" i="60"/>
  <c r="C180" i="60"/>
  <c r="M182" i="60"/>
  <c r="T180" i="60"/>
  <c r="C262" i="60"/>
  <c r="P181" i="60"/>
  <c r="N183" i="60"/>
  <c r="R181" i="60"/>
  <c r="N181" i="60"/>
  <c r="R183" i="60"/>
  <c r="G261" i="60"/>
  <c r="U181" i="60"/>
  <c r="R263" i="60"/>
  <c r="M261" i="60"/>
  <c r="I261" i="60"/>
  <c r="P182" i="60"/>
  <c r="G181" i="60"/>
  <c r="I181" i="60"/>
  <c r="N261" i="60"/>
  <c r="V182" i="60"/>
  <c r="H263" i="60"/>
  <c r="O182" i="60"/>
  <c r="U262" i="60"/>
  <c r="I263" i="60"/>
  <c r="O183" i="60"/>
  <c r="V262" i="60"/>
  <c r="M262" i="60"/>
  <c r="G262" i="60"/>
  <c r="N264" i="60"/>
  <c r="O262" i="60"/>
  <c r="V183" i="60"/>
  <c r="H182" i="60"/>
  <c r="R182" i="60"/>
  <c r="S182" i="60"/>
  <c r="S263" i="60"/>
  <c r="I182" i="60"/>
  <c r="O261" i="60"/>
  <c r="U182" i="60"/>
  <c r="V181" i="60"/>
  <c r="M183" i="60"/>
  <c r="C263" i="60"/>
  <c r="C183" i="60"/>
  <c r="G263" i="60"/>
  <c r="M184" i="60"/>
  <c r="I183" i="60"/>
  <c r="S262" i="60"/>
  <c r="C182" i="60"/>
  <c r="V261" i="60"/>
  <c r="U263" i="60"/>
  <c r="R184" i="60"/>
  <c r="G182" i="60"/>
  <c r="Z264" i="60"/>
  <c r="T264" i="60"/>
  <c r="C184" i="60"/>
  <c r="V264" i="60"/>
  <c r="H265" i="60"/>
  <c r="V263" i="60"/>
  <c r="O264" i="60"/>
  <c r="Z183" i="60"/>
  <c r="S183" i="60"/>
  <c r="S264" i="60"/>
  <c r="C264" i="60"/>
  <c r="N262" i="60"/>
  <c r="H185" i="60"/>
  <c r="T262" i="60"/>
  <c r="V184" i="60"/>
  <c r="O185" i="60"/>
  <c r="N182" i="60"/>
  <c r="O184" i="60"/>
  <c r="H262" i="60"/>
  <c r="G183" i="60"/>
  <c r="H184" i="60"/>
  <c r="P263" i="60"/>
  <c r="P264" i="60"/>
  <c r="N263" i="60"/>
  <c r="M263" i="60"/>
  <c r="C185" i="60"/>
  <c r="U264" i="60"/>
  <c r="O263" i="60"/>
  <c r="R185" i="60"/>
  <c r="U265" i="60"/>
  <c r="H264" i="60"/>
  <c r="H183" i="60"/>
  <c r="S184" i="60"/>
  <c r="R262" i="60"/>
  <c r="U183" i="60"/>
  <c r="P262" i="60"/>
  <c r="P184" i="60"/>
  <c r="M185" i="60"/>
  <c r="Z184" i="60"/>
  <c r="S266" i="60"/>
  <c r="N184" i="60"/>
  <c r="T266" i="60"/>
  <c r="G264" i="60"/>
  <c r="T263" i="60"/>
  <c r="T184" i="60"/>
  <c r="P183" i="60"/>
  <c r="G185" i="60"/>
  <c r="U184" i="60"/>
  <c r="T186" i="60"/>
  <c r="G184" i="60"/>
  <c r="R264" i="60"/>
  <c r="P266" i="60"/>
  <c r="S186" i="60"/>
  <c r="T185" i="60"/>
  <c r="V266" i="60"/>
  <c r="Z263" i="60"/>
  <c r="R265" i="60"/>
  <c r="T265" i="60"/>
  <c r="N186" i="60"/>
  <c r="G265" i="60"/>
  <c r="O266" i="60"/>
  <c r="C265" i="60"/>
  <c r="I264" i="60"/>
  <c r="S265" i="60"/>
  <c r="M264" i="60"/>
  <c r="G186" i="60"/>
  <c r="P185" i="60"/>
  <c r="S185" i="60"/>
  <c r="N185" i="60"/>
  <c r="I185" i="60"/>
  <c r="M265" i="60"/>
  <c r="O186" i="60"/>
  <c r="I266" i="60"/>
  <c r="O187" i="60"/>
  <c r="M186" i="60"/>
  <c r="Z267" i="60"/>
  <c r="R266" i="60"/>
  <c r="C186" i="60"/>
  <c r="U266" i="60"/>
  <c r="V267" i="60"/>
  <c r="I265" i="60"/>
  <c r="N266" i="60"/>
  <c r="N265" i="60"/>
  <c r="V265" i="60"/>
  <c r="Z185" i="60"/>
  <c r="V185" i="60"/>
  <c r="P265" i="60"/>
  <c r="V186" i="60"/>
  <c r="U187" i="60"/>
  <c r="H266" i="60"/>
  <c r="P186" i="60"/>
  <c r="U186" i="60"/>
  <c r="I184" i="60"/>
  <c r="H186" i="60"/>
  <c r="S267" i="60"/>
  <c r="M266" i="60"/>
  <c r="P267" i="60"/>
  <c r="Z187" i="60"/>
  <c r="Z266" i="60"/>
  <c r="Z186" i="60"/>
  <c r="G266" i="60"/>
  <c r="O267" i="60"/>
  <c r="O188" i="60"/>
  <c r="I186" i="60"/>
  <c r="O265" i="60"/>
  <c r="U185" i="60"/>
  <c r="P268" i="60"/>
  <c r="R187" i="60"/>
  <c r="M267" i="60"/>
  <c r="H268" i="60"/>
  <c r="V187" i="60"/>
  <c r="U188" i="60"/>
  <c r="H267" i="60"/>
  <c r="R267" i="60"/>
  <c r="U267" i="60"/>
  <c r="G187" i="60"/>
  <c r="P187" i="60"/>
  <c r="T187" i="60"/>
  <c r="Z265" i="60"/>
  <c r="N268" i="60"/>
  <c r="C268" i="60"/>
  <c r="Z188" i="60"/>
  <c r="V188" i="60"/>
  <c r="N267" i="60"/>
  <c r="T188" i="60"/>
  <c r="I267" i="60"/>
  <c r="G267" i="60"/>
  <c r="O268" i="60"/>
  <c r="P188" i="60"/>
  <c r="H188" i="60"/>
  <c r="C187" i="60"/>
  <c r="C266" i="60"/>
  <c r="M188" i="60"/>
  <c r="I268" i="60"/>
  <c r="N188" i="60"/>
  <c r="S268" i="60"/>
  <c r="G268" i="60"/>
  <c r="S188" i="60"/>
  <c r="R188" i="60"/>
  <c r="I188" i="60"/>
  <c r="Z268" i="60"/>
  <c r="N187" i="60"/>
  <c r="Z269" i="60"/>
  <c r="U268" i="60"/>
  <c r="C267" i="60"/>
  <c r="M187" i="60"/>
  <c r="T268" i="60"/>
  <c r="G188" i="60"/>
  <c r="H187" i="60"/>
  <c r="M268" i="60"/>
  <c r="C188" i="60"/>
  <c r="T267" i="60"/>
  <c r="I187" i="60"/>
  <c r="R186" i="60"/>
  <c r="G189" i="60"/>
  <c r="H189" i="60"/>
  <c r="N269" i="60"/>
  <c r="T270" i="60"/>
  <c r="M189" i="60"/>
  <c r="I269" i="60"/>
  <c r="S189" i="60"/>
  <c r="O269" i="60"/>
  <c r="I189" i="60"/>
  <c r="S270" i="60"/>
  <c r="V189" i="60"/>
  <c r="S187" i="60"/>
  <c r="C189" i="60"/>
  <c r="U269" i="60"/>
  <c r="T189" i="60"/>
  <c r="M270" i="60"/>
  <c r="V269" i="60"/>
  <c r="P269" i="60"/>
  <c r="G269" i="60"/>
  <c r="I271" i="60"/>
  <c r="P189" i="60"/>
  <c r="P271" i="60"/>
  <c r="H269" i="60"/>
  <c r="C270" i="60"/>
  <c r="N190" i="60"/>
  <c r="G270" i="60"/>
  <c r="S269" i="60"/>
  <c r="U191" i="60"/>
  <c r="V268" i="60"/>
  <c r="C191" i="60"/>
  <c r="P270" i="60"/>
  <c r="I270" i="60"/>
  <c r="R268" i="60"/>
  <c r="R270" i="60"/>
  <c r="U189" i="60"/>
  <c r="U190" i="60"/>
  <c r="T269" i="60"/>
  <c r="G191" i="60"/>
  <c r="N270" i="60"/>
  <c r="Z191" i="60"/>
  <c r="M269" i="60"/>
  <c r="O270" i="60"/>
  <c r="V271" i="60"/>
  <c r="O191" i="60"/>
  <c r="O271" i="60"/>
  <c r="H190" i="60"/>
  <c r="Z270" i="60"/>
  <c r="M190" i="60"/>
  <c r="C190" i="60"/>
  <c r="S190" i="60"/>
  <c r="G192" i="60"/>
  <c r="T190" i="60"/>
  <c r="I191" i="60"/>
  <c r="I190" i="60"/>
  <c r="V190" i="60"/>
  <c r="S271" i="60"/>
  <c r="P191" i="60"/>
  <c r="R189" i="60"/>
  <c r="O189" i="60"/>
  <c r="R269" i="60"/>
  <c r="H270" i="60"/>
  <c r="G190" i="60"/>
  <c r="V191" i="60"/>
  <c r="V270" i="60"/>
  <c r="N189" i="60"/>
  <c r="T271" i="60"/>
  <c r="C269" i="60"/>
  <c r="P190" i="60"/>
  <c r="N191" i="60"/>
  <c r="O190" i="60"/>
  <c r="G271" i="60"/>
  <c r="V272" i="60"/>
  <c r="N193" i="60"/>
  <c r="R191" i="60"/>
  <c r="V192" i="60"/>
  <c r="Z190" i="60"/>
  <c r="I192" i="60"/>
  <c r="O192" i="60"/>
  <c r="S192" i="60"/>
  <c r="P192" i="60"/>
  <c r="V273" i="60"/>
  <c r="R271" i="60"/>
  <c r="T191" i="60"/>
  <c r="R273" i="60"/>
  <c r="R272" i="60"/>
  <c r="H271" i="60"/>
  <c r="H272" i="60"/>
  <c r="C271" i="60"/>
  <c r="R190" i="60"/>
  <c r="Z192" i="60"/>
  <c r="S191" i="60"/>
  <c r="S193" i="60"/>
  <c r="M272" i="60"/>
  <c r="Z189" i="60"/>
  <c r="N273" i="60"/>
  <c r="Z273" i="60"/>
  <c r="H191" i="60"/>
  <c r="P193" i="60"/>
  <c r="N192" i="60"/>
  <c r="P272" i="60"/>
  <c r="U192" i="60"/>
  <c r="O272" i="60"/>
  <c r="T193" i="60"/>
  <c r="Z272" i="60"/>
  <c r="I272" i="60"/>
  <c r="N271" i="60"/>
  <c r="H192" i="60"/>
  <c r="M191" i="60"/>
  <c r="C272" i="60"/>
  <c r="Z194" i="60"/>
  <c r="M271" i="60"/>
  <c r="R192" i="60"/>
  <c r="I274" i="60"/>
  <c r="C193" i="60"/>
  <c r="M193" i="60"/>
  <c r="S272" i="60"/>
  <c r="Z271" i="60"/>
  <c r="I193" i="60"/>
  <c r="H193" i="60"/>
  <c r="C273" i="60"/>
  <c r="N272" i="60"/>
  <c r="M194" i="60"/>
  <c r="T192" i="60"/>
  <c r="P274" i="60"/>
  <c r="U270" i="60"/>
  <c r="C192" i="60"/>
  <c r="U271" i="60"/>
  <c r="U193" i="60"/>
  <c r="U272" i="60"/>
  <c r="G272" i="60"/>
  <c r="T272" i="60"/>
  <c r="G194" i="60"/>
  <c r="M273" i="60"/>
  <c r="M192" i="60"/>
  <c r="G193" i="60"/>
  <c r="S273" i="60"/>
  <c r="O194" i="60"/>
  <c r="G274" i="60"/>
  <c r="T273" i="60"/>
  <c r="P275" i="60"/>
  <c r="R275" i="60"/>
  <c r="V193" i="60"/>
  <c r="C274" i="60"/>
  <c r="Z193" i="60"/>
  <c r="G273" i="60"/>
  <c r="G275" i="60"/>
  <c r="V274" i="60"/>
  <c r="H273" i="60"/>
  <c r="H194" i="60"/>
  <c r="T274" i="60"/>
  <c r="R193" i="60"/>
  <c r="M276" i="60"/>
  <c r="I275" i="60"/>
  <c r="U274" i="60"/>
  <c r="N275" i="60"/>
  <c r="V195" i="60"/>
  <c r="O273" i="60"/>
  <c r="P194" i="60"/>
  <c r="P273" i="60"/>
  <c r="I273" i="60"/>
  <c r="H274" i="60"/>
  <c r="U273" i="60"/>
  <c r="C194" i="60"/>
  <c r="M274" i="60"/>
  <c r="O274" i="60"/>
  <c r="Z274" i="60"/>
  <c r="O193" i="60"/>
  <c r="H275" i="60"/>
  <c r="U275" i="60"/>
  <c r="G195" i="60"/>
  <c r="S194" i="60"/>
  <c r="C275" i="60"/>
  <c r="U276" i="60"/>
  <c r="O275" i="60"/>
  <c r="U194" i="60"/>
  <c r="U195" i="60"/>
  <c r="V276" i="60"/>
  <c r="R274" i="60"/>
  <c r="O276" i="60"/>
  <c r="O195" i="60"/>
  <c r="R195" i="60"/>
  <c r="G276" i="60"/>
  <c r="V194" i="60"/>
  <c r="M275" i="60"/>
  <c r="H195" i="60"/>
  <c r="C195" i="60"/>
  <c r="R194" i="60"/>
  <c r="M195" i="60"/>
  <c r="Z195" i="60"/>
  <c r="I276" i="60"/>
  <c r="I196" i="60"/>
  <c r="T275" i="60"/>
  <c r="S275" i="60"/>
  <c r="V275" i="60"/>
  <c r="Z196" i="60"/>
  <c r="N195" i="60"/>
  <c r="S195" i="60"/>
  <c r="R276" i="60"/>
  <c r="N276" i="60"/>
  <c r="N274" i="60"/>
  <c r="C277" i="60"/>
  <c r="I195" i="60"/>
  <c r="H197" i="60"/>
  <c r="H196" i="60"/>
  <c r="O277" i="60"/>
  <c r="G196" i="60"/>
  <c r="M277" i="60"/>
  <c r="N194" i="60"/>
  <c r="H277" i="60"/>
  <c r="U196" i="60"/>
  <c r="I197" i="60"/>
  <c r="C196" i="60"/>
  <c r="Z275" i="60"/>
  <c r="C197" i="60"/>
  <c r="R277" i="60"/>
  <c r="I194" i="60"/>
  <c r="V196" i="60"/>
  <c r="G278" i="60"/>
  <c r="M197" i="60"/>
  <c r="P195" i="60"/>
  <c r="T194" i="60"/>
  <c r="S197" i="60"/>
  <c r="S196" i="60"/>
  <c r="S276" i="60"/>
  <c r="H276" i="60"/>
  <c r="P277" i="60"/>
  <c r="M196" i="60"/>
  <c r="O196" i="60"/>
  <c r="N196" i="60"/>
  <c r="Z277" i="60"/>
  <c r="U197" i="60"/>
  <c r="S274" i="60"/>
  <c r="U198" i="60"/>
  <c r="R278" i="60"/>
  <c r="I278" i="60"/>
  <c r="O278" i="60"/>
  <c r="Z276" i="60"/>
  <c r="T276" i="60"/>
  <c r="S277" i="60"/>
  <c r="N197" i="60"/>
  <c r="S278" i="60"/>
  <c r="U277" i="60"/>
  <c r="G277" i="60"/>
  <c r="N278" i="60"/>
  <c r="C276" i="60"/>
  <c r="P196" i="60"/>
  <c r="G197" i="60"/>
  <c r="O197" i="60"/>
  <c r="H278" i="60"/>
  <c r="R196" i="60"/>
  <c r="V197" i="60"/>
  <c r="Z198" i="60"/>
  <c r="M278" i="60"/>
  <c r="V278" i="60"/>
  <c r="T277" i="60"/>
  <c r="C278" i="60"/>
  <c r="V277" i="60"/>
  <c r="T278" i="60"/>
  <c r="P276" i="60"/>
  <c r="V198" i="60"/>
  <c r="R197" i="60"/>
  <c r="S279" i="60"/>
  <c r="V279" i="60"/>
  <c r="P278" i="60"/>
  <c r="T198" i="60"/>
  <c r="H198" i="60"/>
  <c r="N277" i="60"/>
  <c r="P198" i="60"/>
  <c r="R199" i="60"/>
  <c r="S198" i="60"/>
  <c r="Z197" i="60"/>
  <c r="O279" i="60"/>
  <c r="C198" i="60"/>
  <c r="N279" i="60"/>
  <c r="R198" i="60"/>
  <c r="S199" i="60"/>
  <c r="I279" i="60"/>
  <c r="H199" i="60"/>
  <c r="U278" i="60"/>
  <c r="T199" i="60"/>
  <c r="P279" i="60"/>
  <c r="G279" i="60"/>
  <c r="T279" i="60"/>
  <c r="M198" i="60"/>
  <c r="I199" i="60"/>
  <c r="C199" i="60"/>
  <c r="P199" i="60"/>
  <c r="M279" i="60"/>
  <c r="P197" i="60"/>
  <c r="G199" i="60"/>
  <c r="I277" i="60"/>
  <c r="U279" i="60"/>
  <c r="M280" i="60"/>
  <c r="N198" i="60"/>
  <c r="O280" i="60"/>
  <c r="U200" i="60"/>
  <c r="O199" i="60"/>
  <c r="H200" i="60"/>
  <c r="Z279" i="60"/>
  <c r="I198" i="60"/>
  <c r="R279" i="60"/>
  <c r="M199" i="60"/>
  <c r="G280" i="60"/>
  <c r="O200" i="60"/>
  <c r="G198" i="60"/>
  <c r="I280" i="60"/>
  <c r="O198" i="60"/>
  <c r="G200" i="60"/>
  <c r="S280" i="60"/>
  <c r="N199" i="60"/>
  <c r="M200" i="60"/>
  <c r="N280" i="60"/>
  <c r="Z278" i="60"/>
  <c r="C200" i="60"/>
  <c r="V200" i="60"/>
  <c r="V280" i="60"/>
  <c r="P200" i="60"/>
  <c r="R280" i="60"/>
  <c r="I200" i="60"/>
  <c r="P201" i="60"/>
  <c r="N281" i="60"/>
  <c r="I201" i="60"/>
  <c r="P280" i="60"/>
  <c r="V281" i="60"/>
  <c r="C280" i="60"/>
  <c r="H279" i="60"/>
  <c r="Z281" i="60"/>
  <c r="S201" i="60"/>
  <c r="C279" i="60"/>
  <c r="P281" i="60"/>
  <c r="R200" i="60"/>
  <c r="S281" i="60"/>
  <c r="S200" i="60"/>
  <c r="U201" i="60"/>
  <c r="U281" i="60"/>
  <c r="T201" i="60"/>
  <c r="Z280" i="60"/>
  <c r="U280" i="60"/>
  <c r="T280" i="60"/>
  <c r="O281" i="60"/>
  <c r="U199" i="60"/>
  <c r="V199" i="60"/>
  <c r="M201" i="60"/>
  <c r="H281" i="60"/>
  <c r="T200" i="60"/>
  <c r="Z199" i="60"/>
  <c r="N200" i="60"/>
  <c r="N201" i="60"/>
  <c r="H201" i="60"/>
  <c r="I283" i="60"/>
  <c r="H280" i="60"/>
  <c r="T281" i="60"/>
  <c r="O201" i="60"/>
  <c r="S202" i="60"/>
  <c r="C201" i="60"/>
  <c r="I282" i="60"/>
  <c r="R282" i="60"/>
  <c r="I281" i="60"/>
  <c r="T282" i="60"/>
  <c r="S203" i="60"/>
  <c r="V201" i="60"/>
  <c r="R281" i="60"/>
  <c r="I202" i="60"/>
  <c r="V202" i="60"/>
  <c r="C202" i="60"/>
  <c r="P202" i="60"/>
  <c r="C282" i="60"/>
  <c r="G201" i="60"/>
  <c r="G281" i="60"/>
  <c r="M281" i="60"/>
  <c r="Z200" i="60"/>
  <c r="Z202" i="60"/>
  <c r="G282" i="60"/>
  <c r="N282" i="60"/>
  <c r="P282" i="60"/>
  <c r="H202" i="60"/>
  <c r="V282" i="60"/>
  <c r="C203" i="60"/>
  <c r="U283" i="60"/>
  <c r="H283" i="60"/>
  <c r="N202" i="60"/>
  <c r="U203" i="60"/>
  <c r="G202" i="60"/>
  <c r="P283" i="60"/>
  <c r="U282" i="60"/>
  <c r="O283" i="60"/>
  <c r="R283" i="60"/>
  <c r="G283" i="60"/>
  <c r="R203" i="60"/>
  <c r="P203" i="60"/>
  <c r="O282" i="60"/>
  <c r="C283" i="60"/>
  <c r="R202" i="60"/>
  <c r="I203" i="60"/>
  <c r="T202" i="60"/>
  <c r="S283" i="60"/>
  <c r="M282" i="60"/>
  <c r="T203" i="60"/>
  <c r="U202" i="60"/>
  <c r="Z282" i="60"/>
  <c r="C281" i="60"/>
  <c r="Z201" i="60"/>
  <c r="T283" i="60"/>
  <c r="R201" i="60"/>
  <c r="O202" i="60"/>
  <c r="Z284" i="60"/>
  <c r="V284" i="60"/>
  <c r="I284" i="60"/>
  <c r="M202" i="60"/>
  <c r="O204" i="60"/>
  <c r="Z283" i="60"/>
  <c r="O203" i="60"/>
  <c r="P204" i="60"/>
  <c r="C284" i="60"/>
  <c r="G284" i="60"/>
  <c r="I204" i="60"/>
  <c r="P284" i="60"/>
  <c r="M203" i="60"/>
  <c r="M284" i="60"/>
  <c r="N203" i="60"/>
  <c r="S284" i="60"/>
  <c r="Z203" i="60"/>
  <c r="P205" i="60"/>
  <c r="H203" i="60"/>
  <c r="H282" i="60"/>
  <c r="M283" i="60"/>
  <c r="V283" i="60"/>
  <c r="V203" i="60"/>
  <c r="U204" i="60"/>
  <c r="M204" i="60"/>
  <c r="V204" i="60"/>
  <c r="S204" i="60"/>
  <c r="Z285" i="60"/>
  <c r="Z204" i="60"/>
  <c r="O285" i="60"/>
  <c r="H284" i="60"/>
  <c r="N284" i="60"/>
  <c r="I205" i="60"/>
  <c r="C285" i="60"/>
  <c r="M205" i="60"/>
  <c r="G203" i="60"/>
  <c r="R204" i="60"/>
  <c r="N204" i="60"/>
  <c r="S282" i="60"/>
  <c r="G204" i="60"/>
  <c r="U205" i="60"/>
  <c r="G205" i="60"/>
  <c r="V205" i="60"/>
  <c r="N283" i="60"/>
  <c r="G285" i="60"/>
  <c r="T285" i="60"/>
  <c r="T204" i="60"/>
  <c r="R285" i="60"/>
  <c r="C204" i="60"/>
  <c r="I285" i="60"/>
  <c r="R205" i="60"/>
  <c r="O284" i="60"/>
  <c r="H204" i="60"/>
  <c r="N285" i="60"/>
  <c r="C205" i="60"/>
  <c r="R284" i="60"/>
  <c r="U284" i="60"/>
  <c r="S285" i="60"/>
  <c r="H285" i="60"/>
  <c r="T284" i="60"/>
  <c r="Z205" i="60"/>
  <c r="H205" i="60"/>
  <c r="P285" i="60"/>
  <c r="S205" i="60"/>
  <c r="U285" i="60"/>
  <c r="M285" i="60"/>
  <c r="V285" i="60"/>
  <c r="N205" i="60"/>
  <c r="O205" i="60"/>
  <c r="B1002" i="86"/>
  <c r="J45" i="87"/>
  <c r="H82" i="87"/>
  <c r="P812" i="66" s="1"/>
  <c r="K60" i="87"/>
  <c r="O591" i="66" s="1"/>
  <c r="M55" i="87"/>
  <c r="E552" i="66" s="1"/>
  <c r="D301" i="87"/>
  <c r="J207" i="87"/>
  <c r="H895" i="87"/>
  <c r="F684" i="87"/>
  <c r="E170" i="87"/>
  <c r="O1710" i="66" s="1"/>
  <c r="N549" i="87"/>
  <c r="O532" i="87"/>
  <c r="L46" i="87"/>
  <c r="P446" i="66" s="1"/>
  <c r="B544" i="87"/>
  <c r="C59" i="87"/>
  <c r="D581" i="66" s="1"/>
  <c r="N314" i="87"/>
  <c r="N516" i="87"/>
  <c r="N670" i="87"/>
  <c r="O11" i="87"/>
  <c r="E103" i="66" s="1"/>
  <c r="N76" i="87"/>
  <c r="P758" i="66" s="1"/>
  <c r="D601" i="87"/>
  <c r="F594" i="87"/>
  <c r="M348" i="87"/>
  <c r="J701" i="87"/>
  <c r="I492" i="87"/>
  <c r="F393" i="87"/>
  <c r="E926" i="87"/>
  <c r="J859" i="87"/>
  <c r="N341" i="87"/>
  <c r="G984" i="87"/>
  <c r="J110" i="87"/>
  <c r="B479" i="87"/>
  <c r="N975" i="87"/>
  <c r="H344" i="87"/>
  <c r="H44" i="87"/>
  <c r="P425" i="66" s="1"/>
  <c r="I447" i="87"/>
  <c r="F139" i="87"/>
  <c r="D1407" i="66" s="1"/>
  <c r="B373" i="87"/>
  <c r="N354" i="87"/>
  <c r="K16" i="87"/>
  <c r="O140" i="66" s="1"/>
  <c r="C933" i="87"/>
  <c r="O219" i="87"/>
  <c r="M528" i="87"/>
  <c r="E982" i="87"/>
  <c r="E19" i="87"/>
  <c r="D175" i="66" s="1"/>
  <c r="E141" i="87"/>
  <c r="D1423" i="66" s="1"/>
  <c r="C131" i="87"/>
  <c r="D1319" i="66" s="1"/>
  <c r="N691" i="87"/>
  <c r="F697" i="87"/>
  <c r="E910" i="87"/>
  <c r="K505" i="87"/>
  <c r="C38" i="87"/>
  <c r="O353" i="66" s="1"/>
  <c r="L104" i="87"/>
  <c r="P1043" i="66" s="1"/>
  <c r="J769" i="87"/>
  <c r="I959" i="87"/>
  <c r="I205" i="87"/>
  <c r="D488" i="87"/>
  <c r="L248" i="87"/>
  <c r="P775" i="87"/>
  <c r="C628" i="87"/>
  <c r="P272" i="87"/>
  <c r="E412" i="87"/>
  <c r="N621" i="87"/>
  <c r="H654" i="87"/>
  <c r="H200" i="87"/>
  <c r="M110" i="87"/>
  <c r="P1103" i="66" s="1"/>
  <c r="F482" i="87"/>
  <c r="O721" i="87"/>
  <c r="F499" i="87"/>
  <c r="D978" i="87"/>
  <c r="C161" i="87"/>
  <c r="D1624" i="66" s="1"/>
  <c r="L391" i="87"/>
  <c r="M32" i="87"/>
  <c r="P306" i="66" s="1"/>
  <c r="F489" i="87"/>
  <c r="N471" i="87"/>
  <c r="H137" i="87"/>
  <c r="E1386" i="66" s="1"/>
  <c r="G507" i="87"/>
  <c r="D832" i="87"/>
  <c r="G224" i="87"/>
  <c r="J143" i="87"/>
  <c r="K455" i="87"/>
  <c r="C654" i="87"/>
  <c r="G546" i="87"/>
  <c r="O388" i="87"/>
  <c r="M755" i="87"/>
  <c r="B441" i="87"/>
  <c r="J958" i="87"/>
  <c r="P763" i="87"/>
  <c r="D374" i="87"/>
  <c r="L500" i="87"/>
  <c r="J821" i="87"/>
  <c r="F850" i="87"/>
  <c r="I394" i="87"/>
  <c r="F214" i="87"/>
  <c r="I469" i="87"/>
  <c r="H528" i="87"/>
  <c r="F550" i="87"/>
  <c r="G326" i="87"/>
  <c r="C617" i="87"/>
  <c r="P252" i="87"/>
  <c r="J29" i="87"/>
  <c r="F67" i="87"/>
  <c r="D669" i="66" s="1"/>
  <c r="P564" i="87"/>
  <c r="P22" i="87"/>
  <c r="O204" i="66" s="1"/>
  <c r="E426" i="87"/>
  <c r="O445" i="87"/>
  <c r="G502" i="87"/>
  <c r="P90" i="87"/>
  <c r="O901" i="66" s="1"/>
  <c r="M898" i="87"/>
  <c r="K953" i="87"/>
  <c r="N83" i="87"/>
  <c r="E840" i="66" s="1"/>
  <c r="M842" i="87"/>
  <c r="I656" i="87"/>
  <c r="G932" i="87"/>
  <c r="M394" i="87"/>
  <c r="D740" i="87"/>
  <c r="J652" i="87"/>
  <c r="M577" i="87"/>
  <c r="B805" i="87"/>
  <c r="I295" i="87"/>
  <c r="G360" i="87"/>
  <c r="O467" i="87"/>
  <c r="C965" i="87"/>
  <c r="M787" i="87"/>
  <c r="I155" i="87"/>
  <c r="E1574" i="66" s="1"/>
  <c r="E117" i="87"/>
  <c r="D1177" i="66" s="1"/>
  <c r="L440" i="87"/>
  <c r="D442" i="87"/>
  <c r="D216" i="87"/>
  <c r="L667" i="87"/>
  <c r="H636" i="87"/>
  <c r="F830" i="87"/>
  <c r="M866" i="87"/>
  <c r="F604" i="87"/>
  <c r="B128" i="87"/>
  <c r="O1276" i="66" s="1"/>
  <c r="D446" i="87"/>
  <c r="N525" i="87"/>
  <c r="N251" i="87"/>
  <c r="I242" i="87"/>
  <c r="L710" i="87"/>
  <c r="P465" i="87"/>
  <c r="P680" i="87"/>
  <c r="I366" i="87"/>
  <c r="C470" i="87"/>
  <c r="G218" i="87"/>
  <c r="O780" i="87"/>
  <c r="I407" i="87"/>
  <c r="G438" i="87"/>
  <c r="D394" i="87"/>
  <c r="F329" i="87"/>
  <c r="J631" i="87"/>
  <c r="H842" i="87"/>
  <c r="G786" i="87"/>
  <c r="E75" i="87"/>
  <c r="D749" i="66" s="1"/>
  <c r="I793" i="87"/>
  <c r="H338" i="87"/>
  <c r="G88" i="87"/>
  <c r="O875" i="66" s="1"/>
  <c r="I373" i="87"/>
  <c r="J916" i="87"/>
  <c r="M127" i="87"/>
  <c r="E1290" i="66" s="1"/>
  <c r="C848" i="87"/>
  <c r="F864" i="87"/>
  <c r="J988" i="87"/>
  <c r="H144" i="87"/>
  <c r="P1450" i="66" s="1"/>
  <c r="K856" i="87"/>
  <c r="L375" i="87"/>
  <c r="G990" i="87"/>
  <c r="F92" i="87"/>
  <c r="O915" i="66" s="1"/>
  <c r="L701" i="87"/>
  <c r="D114" i="87"/>
  <c r="O1134" i="66" s="1"/>
  <c r="B723" i="87"/>
  <c r="L836" i="87"/>
  <c r="H500" i="87"/>
  <c r="I154" i="87"/>
  <c r="P1551" i="66" s="1"/>
  <c r="F517" i="87"/>
  <c r="M145" i="87"/>
  <c r="E1472" i="66" s="1"/>
  <c r="G364" i="87"/>
  <c r="F401" i="87"/>
  <c r="M717" i="87"/>
  <c r="M644" i="87"/>
  <c r="K277" i="87"/>
  <c r="N334" i="87"/>
  <c r="H874" i="87"/>
  <c r="G797" i="87"/>
  <c r="I361" i="87"/>
  <c r="P175" i="87"/>
  <c r="D1785" i="66" s="1"/>
  <c r="D634" i="87"/>
  <c r="J98" i="87"/>
  <c r="B758" i="87"/>
  <c r="N657" i="87"/>
  <c r="H933" i="87"/>
  <c r="J779" i="87"/>
  <c r="F520" i="87"/>
  <c r="D141" i="87"/>
  <c r="D1421" i="66" s="1"/>
  <c r="D712" i="87"/>
  <c r="E223" i="87"/>
  <c r="E848" i="87"/>
  <c r="J620" i="87"/>
  <c r="O91" i="87"/>
  <c r="E923" i="66" s="1"/>
  <c r="M883" i="87"/>
  <c r="I117" i="87"/>
  <c r="E1182" i="66" s="1"/>
  <c r="O37" i="87"/>
  <c r="E367" i="66" s="1"/>
  <c r="P200" i="87"/>
  <c r="D367" i="87"/>
  <c r="C599" i="87"/>
  <c r="L699" i="87"/>
  <c r="H15" i="87"/>
  <c r="E138" i="66" s="1"/>
  <c r="B249" i="87"/>
  <c r="O600" i="87"/>
  <c r="O376" i="87"/>
  <c r="C907" i="87"/>
  <c r="J855" i="87"/>
  <c r="C201" i="87"/>
  <c r="N991" i="87"/>
  <c r="E42" i="87"/>
  <c r="O398" i="66" s="1"/>
  <c r="O393" i="87"/>
  <c r="L788" i="87"/>
  <c r="J956" i="87"/>
  <c r="G630" i="87"/>
  <c r="I842" i="87"/>
  <c r="M101" i="87"/>
  <c r="E1021" i="66" s="1"/>
  <c r="H154" i="87"/>
  <c r="P1550" i="66" s="1"/>
  <c r="H718" i="87"/>
  <c r="H321" i="87"/>
  <c r="J395" i="87"/>
  <c r="E167" i="87"/>
  <c r="D1692" i="66" s="1"/>
  <c r="J288" i="87"/>
  <c r="H110" i="87"/>
  <c r="P1099" i="66" s="1"/>
  <c r="P593" i="87"/>
  <c r="I514" i="87"/>
  <c r="E385" i="87"/>
  <c r="H948" i="87"/>
  <c r="G439" i="87"/>
  <c r="D108" i="87"/>
  <c r="O1075" i="66" s="1"/>
  <c r="N185" i="87"/>
  <c r="E1883" i="66" s="1"/>
  <c r="I927" i="87"/>
  <c r="C43" i="87"/>
  <c r="D417" i="66" s="1"/>
  <c r="M297" i="87"/>
  <c r="O227" i="87"/>
  <c r="L96" i="87"/>
  <c r="P961" i="66" s="1"/>
  <c r="K533" i="87"/>
  <c r="M555" i="87"/>
  <c r="C217" i="87"/>
  <c r="H111" i="87"/>
  <c r="E1122" i="66" s="1"/>
  <c r="C701" i="87"/>
  <c r="B215" i="87"/>
  <c r="G851" i="87"/>
  <c r="F578" i="87"/>
  <c r="C207" i="87"/>
  <c r="M86" i="87"/>
  <c r="P857" i="66" s="1"/>
  <c r="P636" i="87"/>
  <c r="E226" i="87"/>
  <c r="I444" i="87"/>
  <c r="M44" i="87"/>
  <c r="P429" i="66" s="1"/>
  <c r="E610" i="87"/>
  <c r="K315" i="87"/>
  <c r="E650" i="87"/>
  <c r="F512" i="87"/>
  <c r="C623" i="87"/>
  <c r="J566" i="87"/>
  <c r="J567" i="87"/>
  <c r="J955" i="87"/>
  <c r="G651" i="87"/>
  <c r="O457" i="87"/>
  <c r="J486" i="87"/>
  <c r="L999" i="87"/>
  <c r="F579" i="87"/>
  <c r="B838" i="87"/>
  <c r="N451" i="87"/>
  <c r="G287" i="87"/>
  <c r="K269" i="87"/>
  <c r="P973" i="87"/>
  <c r="B382" i="87"/>
  <c r="H912" i="87"/>
  <c r="M233" i="87"/>
  <c r="B423" i="87"/>
  <c r="F725" i="87"/>
  <c r="E573" i="87"/>
  <c r="J595" i="87"/>
  <c r="I845" i="87"/>
  <c r="H585" i="87"/>
  <c r="P922" i="87"/>
  <c r="I108" i="87"/>
  <c r="P1082" i="66" s="1"/>
  <c r="M154" i="87"/>
  <c r="P1554" i="66" s="1"/>
  <c r="M319" i="87"/>
  <c r="O799" i="87"/>
  <c r="I688" i="87"/>
  <c r="C238" i="87"/>
  <c r="B461" i="87"/>
  <c r="I59" i="87"/>
  <c r="E590" i="66" s="1"/>
  <c r="M688" i="87"/>
  <c r="N941" i="87"/>
  <c r="B59" i="87"/>
  <c r="D579" i="66" s="1"/>
  <c r="N849" i="87"/>
  <c r="D304" i="87"/>
  <c r="H189" i="87"/>
  <c r="E1919" i="66" s="1"/>
  <c r="N303" i="87"/>
  <c r="D724" i="87"/>
  <c r="J726" i="87"/>
  <c r="D182" i="87"/>
  <c r="O1831" i="66" s="1"/>
  <c r="O987" i="87"/>
  <c r="J164" i="87"/>
  <c r="F828" i="87"/>
  <c r="L363" i="87"/>
  <c r="O851" i="87"/>
  <c r="G787" i="87"/>
  <c r="B338" i="87"/>
  <c r="H187" i="87"/>
  <c r="E1901" i="66" s="1"/>
  <c r="J31" i="87"/>
  <c r="D872" i="87"/>
  <c r="C288" i="87"/>
  <c r="H935" i="87"/>
  <c r="B123" i="87"/>
  <c r="D1235" i="66" s="1"/>
  <c r="P253" i="87"/>
  <c r="M547" i="87"/>
  <c r="K58" i="87"/>
  <c r="O568" i="66" s="1"/>
  <c r="P49" i="87"/>
  <c r="D491" i="66" s="1"/>
  <c r="P139" i="87"/>
  <c r="D1416" i="66" s="1"/>
  <c r="H514" i="87"/>
  <c r="J587" i="87"/>
  <c r="D139" i="87"/>
  <c r="D1403" i="66" s="1"/>
  <c r="I868" i="87"/>
  <c r="C435" i="87"/>
  <c r="I126" i="87"/>
  <c r="P1264" i="66" s="1"/>
  <c r="C393" i="87"/>
  <c r="B103" i="87"/>
  <c r="D1030" i="66" s="1"/>
  <c r="P647" i="87"/>
  <c r="G314" i="87"/>
  <c r="N673" i="87"/>
  <c r="M805" i="87"/>
  <c r="F581" i="87"/>
  <c r="E194" i="87"/>
  <c r="O1956" i="66" s="1"/>
  <c r="H407" i="87"/>
  <c r="B235" i="87"/>
  <c r="F240" i="87"/>
  <c r="J989" i="87"/>
  <c r="H535" i="87"/>
  <c r="P352" i="87"/>
  <c r="E594" i="87"/>
  <c r="C524" i="87"/>
  <c r="C587" i="87"/>
  <c r="B463" i="87"/>
  <c r="G582" i="87"/>
  <c r="F119" i="87"/>
  <c r="D1202" i="66" s="1"/>
  <c r="N764" i="87"/>
  <c r="O677" i="87"/>
  <c r="O597" i="87"/>
  <c r="C395" i="87"/>
  <c r="D607" i="87"/>
  <c r="F140" i="87"/>
  <c r="O1407" i="66" s="1"/>
  <c r="B49" i="87"/>
  <c r="D474" i="66" s="1"/>
  <c r="H812" i="87"/>
  <c r="P186" i="87"/>
  <c r="O1885" i="66" s="1"/>
  <c r="E960" i="87"/>
  <c r="P464" i="87"/>
  <c r="P207" i="87"/>
  <c r="H825" i="87"/>
  <c r="H377" i="87"/>
  <c r="M757" i="87"/>
  <c r="H46" i="87"/>
  <c r="P443" i="66" s="1"/>
  <c r="P617" i="87"/>
  <c r="H422" i="87"/>
  <c r="F364" i="87"/>
  <c r="D269" i="87"/>
  <c r="K785" i="87"/>
  <c r="C878" i="87"/>
  <c r="G619" i="87"/>
  <c r="G274" i="87"/>
  <c r="J317" i="87"/>
  <c r="H493" i="87"/>
  <c r="K188" i="87"/>
  <c r="O1903" i="66" s="1"/>
  <c r="F610" i="87"/>
  <c r="H679" i="87"/>
  <c r="E620" i="87"/>
  <c r="L543" i="87"/>
  <c r="P260" i="87"/>
  <c r="N431" i="87"/>
  <c r="P298" i="87"/>
  <c r="P591" i="87"/>
  <c r="C442" i="87"/>
  <c r="M712" i="87"/>
  <c r="I41" i="87"/>
  <c r="E403" i="66" s="1"/>
  <c r="F331" i="87"/>
  <c r="L296" i="87"/>
  <c r="F189" i="87"/>
  <c r="D1917" i="66" s="1"/>
  <c r="N29" i="87"/>
  <c r="E284" i="66" s="1"/>
  <c r="F880" i="87"/>
  <c r="J806" i="87"/>
  <c r="O443" i="87"/>
  <c r="F33" i="87"/>
  <c r="D318" i="66" s="1"/>
  <c r="P807" i="87"/>
  <c r="E284" i="87"/>
  <c r="O372" i="87"/>
  <c r="C97" i="87"/>
  <c r="D968" i="66" s="1"/>
  <c r="K656" i="87"/>
  <c r="K713" i="87"/>
  <c r="F775" i="87"/>
  <c r="C148" i="87"/>
  <c r="O1483" i="66" s="1"/>
  <c r="O300" i="87"/>
  <c r="D54" i="87"/>
  <c r="O519" i="66" s="1"/>
  <c r="C667" i="87"/>
  <c r="D587" i="87"/>
  <c r="L564" i="87"/>
  <c r="O513" i="87"/>
  <c r="H977" i="87"/>
  <c r="N860" i="87"/>
  <c r="H837" i="87"/>
  <c r="M299" i="87"/>
  <c r="O624" i="87"/>
  <c r="P839" i="87"/>
  <c r="H558" i="87"/>
  <c r="H569" i="87"/>
  <c r="M434" i="87"/>
  <c r="C475" i="87"/>
  <c r="L714" i="87"/>
  <c r="F466" i="87"/>
  <c r="J193" i="87"/>
  <c r="O295" i="87"/>
  <c r="P110" i="87"/>
  <c r="O1106" i="66" s="1"/>
  <c r="O707" i="87"/>
  <c r="P912" i="87"/>
  <c r="B584" i="87"/>
  <c r="F65" i="87"/>
  <c r="D646" i="66" s="1"/>
  <c r="P313" i="87"/>
  <c r="H454" i="87"/>
  <c r="N800" i="87"/>
  <c r="M490" i="87"/>
  <c r="K320" i="87"/>
  <c r="J145" i="87"/>
  <c r="C622" i="87"/>
  <c r="F453" i="87"/>
  <c r="G862" i="87"/>
  <c r="B752" i="87"/>
  <c r="B271" i="87"/>
  <c r="K116" i="87"/>
  <c r="O1165" i="66" s="1"/>
  <c r="H857" i="87"/>
  <c r="H280" i="87"/>
  <c r="D505" i="87"/>
  <c r="C575" i="87"/>
  <c r="H889" i="87"/>
  <c r="G945" i="87"/>
  <c r="N751" i="87"/>
  <c r="L952" i="87"/>
  <c r="C400" i="87"/>
  <c r="D870" i="87"/>
  <c r="H683" i="87"/>
  <c r="O191" i="87"/>
  <c r="E1948" i="66" s="1"/>
  <c r="J756" i="87"/>
  <c r="N224" i="87"/>
  <c r="O168" i="87"/>
  <c r="P1702" i="66" s="1"/>
  <c r="P409" i="87"/>
  <c r="I133" i="87"/>
  <c r="E1346" i="66" s="1"/>
  <c r="F845" i="87"/>
  <c r="P380" i="87"/>
  <c r="C521" i="87"/>
  <c r="N399" i="87"/>
  <c r="L397" i="87"/>
  <c r="F256" i="87"/>
  <c r="M563" i="87"/>
  <c r="M455" i="87"/>
  <c r="I38" i="87"/>
  <c r="P362" i="66" s="1"/>
  <c r="E95" i="87"/>
  <c r="D954" i="66" s="1"/>
  <c r="P668" i="87"/>
  <c r="D778" i="87"/>
  <c r="G359" i="87"/>
  <c r="K499" i="87"/>
  <c r="D258" i="87"/>
  <c r="D20" i="87"/>
  <c r="O173" i="66" s="1"/>
  <c r="O766" i="87"/>
  <c r="N299" i="87"/>
  <c r="O562" i="87"/>
  <c r="B307" i="87"/>
  <c r="C871" i="87"/>
  <c r="E333" i="87"/>
  <c r="P100" i="87"/>
  <c r="O1006" i="66" s="1"/>
  <c r="K14" i="87"/>
  <c r="O117" i="66" s="1"/>
  <c r="E181" i="87"/>
  <c r="D1833" i="66" s="1"/>
  <c r="H59" i="87"/>
  <c r="E589" i="66" s="1"/>
  <c r="E924" i="87"/>
  <c r="E338" i="87"/>
  <c r="D252" i="87"/>
  <c r="M749" i="87"/>
  <c r="K471" i="87"/>
  <c r="D722" i="87"/>
  <c r="C874" i="87"/>
  <c r="G114" i="87"/>
  <c r="O1139" i="66" s="1"/>
  <c r="F781" i="87"/>
  <c r="F818" i="87"/>
  <c r="K131" i="87"/>
  <c r="D1329" i="66" s="1"/>
  <c r="N859" i="87"/>
  <c r="G161" i="87"/>
  <c r="D1631" i="66" s="1"/>
  <c r="L302" i="87"/>
  <c r="L439" i="87"/>
  <c r="C444" i="87"/>
  <c r="L386" i="87"/>
  <c r="B27" i="87"/>
  <c r="D251" i="66" s="1"/>
  <c r="J92" i="87"/>
  <c r="N196" i="87"/>
  <c r="P1988" i="66" s="1"/>
  <c r="J734" i="87"/>
  <c r="B888" i="87"/>
  <c r="E204" i="87"/>
  <c r="F438" i="87"/>
  <c r="P898" i="87"/>
  <c r="K801" i="87"/>
  <c r="I125" i="87"/>
  <c r="E1264" i="66" s="1"/>
  <c r="D847" i="87"/>
  <c r="O843" i="87"/>
  <c r="K428" i="87"/>
  <c r="I354" i="87"/>
  <c r="C222" i="87"/>
  <c r="D897" i="87"/>
  <c r="C293" i="87"/>
  <c r="G963" i="87"/>
  <c r="C182" i="87"/>
  <c r="O1829" i="66" s="1"/>
  <c r="K19" i="87"/>
  <c r="D181" i="66" s="1"/>
  <c r="K164" i="87"/>
  <c r="O1657" i="66" s="1"/>
  <c r="K943" i="87"/>
  <c r="F817" i="87"/>
  <c r="C951" i="87"/>
  <c r="L592" i="87"/>
  <c r="J719" i="87"/>
  <c r="F852" i="87"/>
  <c r="H970" i="87"/>
  <c r="N719" i="87"/>
  <c r="J370" i="87"/>
  <c r="F559" i="87"/>
  <c r="H799" i="87"/>
  <c r="I599" i="87"/>
  <c r="N603" i="87"/>
  <c r="O950" i="87"/>
  <c r="O30" i="87"/>
  <c r="P285" i="66" s="1"/>
  <c r="F871" i="87"/>
  <c r="I1000" i="87"/>
  <c r="D789" i="87"/>
  <c r="O776" i="87"/>
  <c r="E996" i="87"/>
  <c r="J561" i="87"/>
  <c r="E144" i="87"/>
  <c r="O1446" i="66" s="1"/>
  <c r="O714" i="87"/>
  <c r="K412" i="87"/>
  <c r="I604" i="87"/>
  <c r="G597" i="87"/>
  <c r="E690" i="87"/>
  <c r="J817" i="87"/>
  <c r="O180" i="87"/>
  <c r="P1825" i="66" s="1"/>
  <c r="G538" i="87"/>
  <c r="B705" i="87"/>
  <c r="B155" i="87"/>
  <c r="D1563" i="66" s="1"/>
  <c r="P222" i="87"/>
  <c r="F925" i="87"/>
  <c r="I620" i="87"/>
  <c r="D571" i="87"/>
  <c r="F188" i="87"/>
  <c r="O1899" i="66" s="1"/>
  <c r="O718" i="87"/>
  <c r="J76" i="87"/>
  <c r="G362" i="87"/>
  <c r="O973" i="87"/>
  <c r="I818" i="87"/>
  <c r="G710" i="87"/>
  <c r="F461" i="87"/>
  <c r="D362" i="87"/>
  <c r="I852" i="87"/>
  <c r="K870" i="87"/>
  <c r="G295" i="87"/>
  <c r="E52" i="87"/>
  <c r="O503" i="66" s="1"/>
  <c r="L221" i="87"/>
  <c r="J13" i="87"/>
  <c r="I934" i="87"/>
  <c r="N564" i="87"/>
  <c r="J214" i="87"/>
  <c r="B85" i="87"/>
  <c r="D843" i="66" s="1"/>
  <c r="N272" i="87"/>
  <c r="I258" i="87"/>
  <c r="H72" i="87"/>
  <c r="P712" i="66" s="1"/>
  <c r="L603" i="87"/>
  <c r="K690" i="87"/>
  <c r="N847" i="87"/>
  <c r="O909" i="87"/>
  <c r="G859" i="87"/>
  <c r="M382" i="87"/>
  <c r="M19" i="87"/>
  <c r="E183" i="66" s="1"/>
  <c r="L261" i="87"/>
  <c r="P877" i="87"/>
  <c r="P314" i="87"/>
  <c r="I985" i="87"/>
  <c r="M503" i="87"/>
  <c r="J647" i="87"/>
  <c r="P992" i="87"/>
  <c r="P228" i="87"/>
  <c r="K826" i="87"/>
  <c r="G692" i="87"/>
  <c r="L743" i="87"/>
  <c r="F394" i="87"/>
  <c r="F575" i="87"/>
  <c r="M310" i="87"/>
  <c r="J347" i="87"/>
  <c r="K497" i="87"/>
  <c r="P176" i="87"/>
  <c r="O1785" i="66" s="1"/>
  <c r="P109" i="87"/>
  <c r="D1106" i="66" s="1"/>
  <c r="I175" i="87"/>
  <c r="E1779" i="66" s="1"/>
  <c r="E62" i="87"/>
  <c r="O603" i="66" s="1"/>
  <c r="P977" i="87"/>
  <c r="N85" i="87"/>
  <c r="E858" i="66" s="1"/>
  <c r="N45" i="87"/>
  <c r="E448" i="66" s="1"/>
  <c r="P217" i="87"/>
  <c r="K63" i="87"/>
  <c r="D632" i="66" s="1"/>
  <c r="M997" i="87"/>
  <c r="P322" i="87"/>
  <c r="P625" i="87"/>
  <c r="N879" i="87"/>
  <c r="F383" i="87"/>
  <c r="J423" i="87"/>
  <c r="P277" i="87"/>
  <c r="E994" i="87"/>
  <c r="L977" i="87"/>
  <c r="J249" i="87"/>
  <c r="K222" i="87"/>
  <c r="D172" i="87"/>
  <c r="O1731" i="66" s="1"/>
  <c r="J97" i="87"/>
  <c r="G700" i="87"/>
  <c r="F22" i="87"/>
  <c r="O195" i="66" s="1"/>
  <c r="H938" i="87"/>
  <c r="J865" i="87"/>
  <c r="J501" i="87"/>
  <c r="G465" i="87"/>
  <c r="G468" i="87"/>
  <c r="J801" i="87"/>
  <c r="F293" i="87"/>
  <c r="H669" i="87"/>
  <c r="B824" i="87"/>
  <c r="C809" i="87"/>
  <c r="M802" i="87"/>
  <c r="H884" i="87"/>
  <c r="O413" i="87"/>
  <c r="P817" i="87"/>
  <c r="H797" i="87"/>
  <c r="M209" i="87"/>
  <c r="M941" i="87"/>
  <c r="D343" i="87"/>
  <c r="M583" i="87"/>
  <c r="I401" i="87"/>
  <c r="H158" i="87"/>
  <c r="P1591" i="66" s="1"/>
  <c r="E855" i="87"/>
  <c r="C821" i="87"/>
  <c r="O266" i="87"/>
  <c r="D511" i="87"/>
  <c r="J320" i="87"/>
  <c r="F586" i="87"/>
  <c r="K513" i="87"/>
  <c r="M651" i="87"/>
  <c r="D383" i="87"/>
  <c r="F46" i="87"/>
  <c r="O441" i="66" s="1"/>
  <c r="M774" i="87"/>
  <c r="P724" i="87"/>
  <c r="B53" i="87"/>
  <c r="D515" i="66" s="1"/>
  <c r="P698" i="87"/>
  <c r="M972" i="87"/>
  <c r="M541" i="87"/>
  <c r="M213" i="87"/>
  <c r="M784" i="87"/>
  <c r="O986" i="87"/>
  <c r="F683" i="87"/>
  <c r="E799" i="87"/>
  <c r="D760" i="87"/>
  <c r="D309" i="87"/>
  <c r="M347" i="87"/>
  <c r="B408" i="87"/>
  <c r="L101" i="87"/>
  <c r="E1020" i="66" s="1"/>
  <c r="H877" i="87"/>
  <c r="B260" i="87"/>
  <c r="O640" i="87"/>
  <c r="C744" i="87"/>
  <c r="F696" i="87"/>
  <c r="D810" i="87"/>
  <c r="E207" i="87"/>
  <c r="L76" i="87"/>
  <c r="P756" i="66" s="1"/>
  <c r="P86" i="87"/>
  <c r="O860" i="66" s="1"/>
  <c r="F992" i="87"/>
  <c r="G423" i="87"/>
  <c r="G336" i="87"/>
  <c r="C311" i="87"/>
  <c r="H84" i="87"/>
  <c r="P835" i="66" s="1"/>
  <c r="E41" i="87"/>
  <c r="D398" i="66" s="1"/>
  <c r="J637" i="87"/>
  <c r="E929" i="87"/>
  <c r="G261" i="87"/>
  <c r="C415" i="87"/>
  <c r="H333" i="87"/>
  <c r="B651" i="87"/>
  <c r="E371" i="87"/>
  <c r="H576" i="87"/>
  <c r="C923" i="87"/>
  <c r="C503" i="87"/>
  <c r="B182" i="87"/>
  <c r="O1827" i="66" s="1"/>
  <c r="H924" i="87"/>
  <c r="N134" i="87"/>
  <c r="P1350" i="66" s="1"/>
  <c r="I955" i="87"/>
  <c r="K175" i="87"/>
  <c r="D1780" i="66" s="1"/>
  <c r="B525" i="87"/>
  <c r="G509" i="87"/>
  <c r="I337" i="87"/>
  <c r="N177" i="87"/>
  <c r="E1801" i="66" s="1"/>
  <c r="C794" i="87"/>
  <c r="K436" i="87"/>
  <c r="D924" i="87"/>
  <c r="E989" i="87"/>
  <c r="H791" i="87"/>
  <c r="F492" i="87"/>
  <c r="F885" i="87"/>
  <c r="I719" i="87"/>
  <c r="P102" i="87"/>
  <c r="O1024" i="66" s="1"/>
  <c r="D630" i="87"/>
  <c r="F224" i="87"/>
  <c r="P815" i="87"/>
  <c r="P48" i="87"/>
  <c r="O473" i="66" s="1"/>
  <c r="O567" i="87"/>
  <c r="C164" i="87"/>
  <c r="O1647" i="66" s="1"/>
  <c r="E171" i="87"/>
  <c r="D1733" i="66" s="1"/>
  <c r="O22" i="87"/>
  <c r="P203" i="66" s="1"/>
  <c r="F938" i="87"/>
  <c r="C710" i="87"/>
  <c r="G765" i="87"/>
  <c r="H665" i="87"/>
  <c r="H395" i="87"/>
  <c r="L536" i="87"/>
  <c r="N938" i="87"/>
  <c r="P730" i="87"/>
  <c r="E60" i="87"/>
  <c r="O585" i="66" s="1"/>
  <c r="M328" i="87"/>
  <c r="N899" i="87"/>
  <c r="D626" i="87"/>
  <c r="O846" i="87"/>
  <c r="D802" i="87"/>
  <c r="P149" i="87"/>
  <c r="D1516" i="66" s="1"/>
  <c r="H16" i="87"/>
  <c r="P138" i="66" s="1"/>
  <c r="K925" i="87"/>
  <c r="L532" i="87"/>
  <c r="I691" i="87"/>
  <c r="G481" i="87"/>
  <c r="E713" i="87"/>
  <c r="K360" i="87"/>
  <c r="E464" i="87"/>
  <c r="K306" i="87"/>
  <c r="N479" i="87"/>
  <c r="L877" i="87"/>
  <c r="E263" i="87"/>
  <c r="G531" i="87"/>
  <c r="E476" i="87"/>
  <c r="B815" i="87"/>
  <c r="O106" i="87"/>
  <c r="P1064" i="66" s="1"/>
  <c r="B313" i="87"/>
  <c r="H658" i="87"/>
  <c r="L634" i="87"/>
  <c r="C751" i="87"/>
  <c r="L715" i="87"/>
  <c r="E846" i="87"/>
  <c r="D29" i="87"/>
  <c r="D273" i="66" s="1"/>
  <c r="K241" i="87"/>
  <c r="N362" i="87"/>
  <c r="I323" i="87"/>
  <c r="K474" i="87"/>
  <c r="B412" i="87"/>
  <c r="F69" i="87"/>
  <c r="D687" i="66" s="1"/>
  <c r="F549" i="87"/>
  <c r="O229" i="87"/>
  <c r="P830" i="87"/>
  <c r="P444" i="87"/>
  <c r="M702" i="87"/>
  <c r="J299" i="87"/>
  <c r="K109" i="87"/>
  <c r="D1101" i="66" s="1"/>
  <c r="B939" i="87"/>
  <c r="J18" i="87"/>
  <c r="N375" i="87"/>
  <c r="F121" i="87"/>
  <c r="D1220" i="66" s="1"/>
  <c r="I937" i="87"/>
  <c r="M239" i="87"/>
  <c r="C399" i="87"/>
  <c r="I167" i="87"/>
  <c r="E1697" i="66" s="1"/>
  <c r="P814" i="87"/>
  <c r="C586" i="87"/>
  <c r="P982" i="87"/>
  <c r="P144" i="87"/>
  <c r="O1457" i="66" s="1"/>
  <c r="J355" i="87"/>
  <c r="O742" i="87"/>
  <c r="H855" i="87"/>
  <c r="J165" i="87"/>
  <c r="N778" i="87"/>
  <c r="O926" i="87"/>
  <c r="B734" i="87"/>
  <c r="P105" i="87"/>
  <c r="D1065" i="66" s="1"/>
  <c r="P695" i="87"/>
  <c r="K577" i="87"/>
  <c r="M78" i="87"/>
  <c r="P775" i="66" s="1"/>
  <c r="P326" i="87"/>
  <c r="L333" i="87"/>
  <c r="P971" i="87"/>
  <c r="P650" i="87"/>
  <c r="M403" i="87"/>
  <c r="M844" i="87"/>
  <c r="F345" i="87"/>
  <c r="C810" i="87"/>
  <c r="D213" i="87"/>
  <c r="K638" i="87"/>
  <c r="G106" i="87"/>
  <c r="O1057" i="66" s="1"/>
  <c r="H66" i="87"/>
  <c r="P648" i="66" s="1"/>
  <c r="C798" i="87"/>
  <c r="N435" i="87"/>
  <c r="H74" i="87"/>
  <c r="P730" i="66" s="1"/>
  <c r="M678" i="87"/>
  <c r="P434" i="87"/>
  <c r="N822" i="87"/>
  <c r="P392" i="87"/>
  <c r="B882" i="87"/>
  <c r="M87" i="87"/>
  <c r="E880" i="66" s="1"/>
  <c r="M249" i="87"/>
  <c r="O62" i="87"/>
  <c r="P613" i="66" s="1"/>
  <c r="N51" i="87"/>
  <c r="E512" i="66" s="1"/>
  <c r="P180" i="87"/>
  <c r="O1826" i="66" s="1"/>
  <c r="P950" i="87"/>
  <c r="B989" i="87"/>
  <c r="C206" i="87"/>
  <c r="I776" i="87"/>
  <c r="L206" i="87"/>
  <c r="F73" i="87"/>
  <c r="D728" i="66" s="1"/>
  <c r="K378" i="87"/>
  <c r="E462" i="87"/>
  <c r="C394" i="87"/>
  <c r="F923" i="87"/>
  <c r="L551" i="87"/>
  <c r="K871" i="87"/>
  <c r="I168" i="87"/>
  <c r="P1697" i="66" s="1"/>
  <c r="C999" i="87"/>
  <c r="K457" i="87"/>
  <c r="L533" i="87"/>
  <c r="G560" i="87"/>
  <c r="H34" i="87"/>
  <c r="P320" i="66" s="1"/>
  <c r="N401" i="87"/>
  <c r="D864" i="87"/>
  <c r="E451" i="87"/>
  <c r="F625" i="87"/>
  <c r="B250" i="87"/>
  <c r="I487" i="87"/>
  <c r="N313" i="87"/>
  <c r="E306" i="87"/>
  <c r="L435" i="87"/>
  <c r="I522" i="87"/>
  <c r="C566" i="87"/>
  <c r="B681" i="87"/>
  <c r="K928" i="87"/>
  <c r="F813" i="87"/>
  <c r="B298" i="87"/>
  <c r="N494" i="87"/>
  <c r="D883" i="87"/>
  <c r="N430" i="87"/>
  <c r="I440" i="87"/>
  <c r="D194" i="87"/>
  <c r="O1954" i="66" s="1"/>
  <c r="L199" i="87"/>
  <c r="C231" i="87"/>
  <c r="D993" i="87"/>
  <c r="F554" i="87"/>
  <c r="N522" i="87"/>
  <c r="I290" i="87"/>
  <c r="J488" i="87"/>
  <c r="L234" i="87"/>
  <c r="H480" i="87"/>
  <c r="I711" i="87"/>
  <c r="O666" i="87"/>
  <c r="G490" i="87"/>
  <c r="E931" i="87"/>
  <c r="L518" i="87"/>
  <c r="M124" i="87"/>
  <c r="P1249" i="66" s="1"/>
  <c r="M962" i="87"/>
  <c r="D70" i="87"/>
  <c r="O683" i="66" s="1"/>
  <c r="N336" i="87"/>
  <c r="M410" i="87"/>
  <c r="D862" i="87"/>
  <c r="G322" i="87"/>
  <c r="O560" i="87"/>
  <c r="C696" i="87"/>
  <c r="O155" i="87"/>
  <c r="E1579" i="66" s="1"/>
  <c r="F45" i="87"/>
  <c r="D441" i="66" s="1"/>
  <c r="E427" i="87"/>
  <c r="N246" i="87"/>
  <c r="F707" i="87"/>
  <c r="J314" i="87"/>
  <c r="K712" i="87"/>
  <c r="M288" i="87"/>
  <c r="E50" i="87"/>
  <c r="O480" i="66" s="1"/>
  <c r="J149" i="87"/>
  <c r="G293" i="87"/>
  <c r="F991" i="87"/>
  <c r="F378" i="87"/>
  <c r="O237" i="87"/>
  <c r="M637" i="87"/>
  <c r="K82" i="87"/>
  <c r="O814" i="66" s="1"/>
  <c r="O849" i="87"/>
  <c r="O516" i="87"/>
  <c r="B659" i="87"/>
  <c r="D474" i="87"/>
  <c r="N164" i="87"/>
  <c r="P1660" i="66" s="1"/>
  <c r="J152" i="87"/>
  <c r="K639" i="87"/>
  <c r="L290" i="87"/>
  <c r="K189" i="87"/>
  <c r="D1921" i="66" s="1"/>
  <c r="B712" i="87"/>
  <c r="I307" i="87"/>
  <c r="D338" i="87"/>
  <c r="J295" i="87"/>
  <c r="E916" i="87"/>
  <c r="G789" i="87"/>
  <c r="G830" i="87"/>
  <c r="I60" i="87"/>
  <c r="P590" i="66" s="1"/>
  <c r="O906" i="87"/>
  <c r="K734" i="87"/>
  <c r="B746" i="87"/>
  <c r="J697" i="87"/>
  <c r="E58" i="87"/>
  <c r="O562" i="66" s="1"/>
  <c r="I334" i="87"/>
  <c r="L170" i="87"/>
  <c r="P1717" i="66" s="1"/>
  <c r="N962" i="87"/>
  <c r="L1002" i="87"/>
  <c r="F178" i="87"/>
  <c r="O1794" i="66" s="1"/>
  <c r="E475" i="87"/>
  <c r="L912" i="87"/>
  <c r="O876" i="87"/>
  <c r="H525" i="87"/>
  <c r="F400" i="87"/>
  <c r="B287" i="87"/>
  <c r="F365" i="87"/>
  <c r="N700" i="87"/>
  <c r="J42" i="87"/>
  <c r="O703" i="87"/>
  <c r="L765" i="87"/>
  <c r="H81" i="87"/>
  <c r="E812" i="66" s="1"/>
  <c r="C123" i="87"/>
  <c r="D1237" i="66" s="1"/>
  <c r="D66" i="87"/>
  <c r="O642" i="66" s="1"/>
  <c r="B847" i="87"/>
  <c r="H419" i="87"/>
  <c r="L40" i="87"/>
  <c r="P387" i="66" s="1"/>
  <c r="B867" i="87"/>
  <c r="L774" i="87"/>
  <c r="H668" i="87"/>
  <c r="O850" i="87"/>
  <c r="C607" i="87"/>
  <c r="F857" i="87"/>
  <c r="F371" i="87"/>
  <c r="I229" i="87"/>
  <c r="B499" i="87"/>
  <c r="B368" i="87"/>
  <c r="J212" i="87"/>
  <c r="P947" i="87"/>
  <c r="H293" i="87"/>
  <c r="M183" i="87"/>
  <c r="E1864" i="66" s="1"/>
  <c r="M479" i="87"/>
  <c r="P786" i="87"/>
  <c r="J889" i="87"/>
  <c r="P990" i="87"/>
  <c r="I663" i="87"/>
  <c r="P662" i="87"/>
  <c r="P929" i="87"/>
  <c r="N862" i="87"/>
  <c r="B990" i="87"/>
  <c r="O196" i="87"/>
  <c r="P1989" i="66" s="1"/>
  <c r="G580" i="87"/>
  <c r="H464" i="87"/>
  <c r="F23" i="87"/>
  <c r="D218" i="66" s="1"/>
  <c r="D809" i="87"/>
  <c r="C934" i="87"/>
  <c r="M304" i="87"/>
  <c r="M826" i="87"/>
  <c r="H747" i="87"/>
  <c r="C91" i="87"/>
  <c r="D909" i="66" s="1"/>
  <c r="P525" i="87"/>
  <c r="I49" i="87"/>
  <c r="E485" i="66" s="1"/>
  <c r="B99" i="87"/>
  <c r="D989" i="66" s="1"/>
  <c r="M366" i="87"/>
  <c r="E87" i="87"/>
  <c r="D872" i="66" s="1"/>
  <c r="E1001" i="87"/>
  <c r="G702" i="87"/>
  <c r="O816" i="87"/>
  <c r="G206" i="87"/>
  <c r="H762" i="87"/>
  <c r="F804" i="87"/>
  <c r="D137" i="87"/>
  <c r="D1380" i="66" s="1"/>
  <c r="H179" i="87"/>
  <c r="E1819" i="66" s="1"/>
  <c r="C826" i="87"/>
  <c r="G382" i="87"/>
  <c r="N554" i="87"/>
  <c r="K821" i="87"/>
  <c r="L355" i="87"/>
  <c r="C697" i="87"/>
  <c r="J638" i="87"/>
  <c r="L225" i="87"/>
  <c r="I428" i="87"/>
  <c r="J377" i="87"/>
  <c r="G124" i="87"/>
  <c r="O1244" i="66" s="1"/>
  <c r="D508" i="87"/>
  <c r="G693" i="87"/>
  <c r="K145" i="87"/>
  <c r="D1470" i="66" s="1"/>
  <c r="B694" i="87"/>
  <c r="N656" i="87"/>
  <c r="L446" i="87"/>
  <c r="O482" i="87"/>
  <c r="N829" i="87"/>
  <c r="K678" i="87"/>
  <c r="B652" i="87"/>
  <c r="D863" i="87"/>
  <c r="C748" i="87"/>
  <c r="O507" i="87"/>
  <c r="D677" i="87"/>
  <c r="J984" i="87"/>
  <c r="I467" i="87"/>
  <c r="M250" i="87"/>
  <c r="N798" i="87"/>
  <c r="K930" i="87"/>
  <c r="B500" i="87"/>
  <c r="N446" i="87"/>
  <c r="H427" i="87"/>
  <c r="L573" i="87"/>
  <c r="G420" i="87"/>
  <c r="N253" i="87"/>
  <c r="H435" i="87"/>
  <c r="N736" i="87"/>
  <c r="D325" i="87"/>
  <c r="E937" i="87"/>
  <c r="I758" i="87"/>
  <c r="D290" i="87"/>
  <c r="I510" i="87"/>
  <c r="O661" i="87"/>
  <c r="C765" i="87"/>
  <c r="D578" i="87"/>
  <c r="H113" i="87"/>
  <c r="E1140" i="66" s="1"/>
  <c r="K862" i="87"/>
  <c r="P998" i="87"/>
  <c r="D739" i="87"/>
  <c r="O291" i="87"/>
  <c r="K554" i="87"/>
  <c r="D491" i="87"/>
  <c r="P305" i="87"/>
  <c r="P660" i="87"/>
  <c r="F76" i="87"/>
  <c r="O751" i="66" s="1"/>
  <c r="D210" i="87"/>
  <c r="P932" i="87"/>
  <c r="O208" i="87"/>
  <c r="N810" i="87"/>
  <c r="D536" i="87"/>
  <c r="K972" i="87"/>
  <c r="B631" i="87"/>
  <c r="M777" i="87"/>
  <c r="E36" i="87"/>
  <c r="O339" i="66" s="1"/>
  <c r="N119" i="87"/>
  <c r="E1209" i="66" s="1"/>
  <c r="P379" i="87"/>
  <c r="C33" i="87"/>
  <c r="D312" i="66" s="1"/>
  <c r="J258" i="87"/>
  <c r="E134" i="87"/>
  <c r="O1341" i="66" s="1"/>
  <c r="O719" i="87"/>
  <c r="N175" i="87"/>
  <c r="E1783" i="66" s="1"/>
  <c r="N99" i="87"/>
  <c r="E1004" i="66" s="1"/>
  <c r="M816" i="87"/>
  <c r="H531" i="87"/>
  <c r="F35" i="87"/>
  <c r="D341" i="66" s="1"/>
  <c r="P946" i="87"/>
  <c r="L56" i="87"/>
  <c r="P551" i="66" s="1"/>
  <c r="C66" i="87"/>
  <c r="O640" i="66" s="1"/>
  <c r="M170" i="87"/>
  <c r="P1718" i="66" s="1"/>
  <c r="M90" i="87"/>
  <c r="P898" i="66" s="1"/>
  <c r="P509" i="87"/>
  <c r="P116" i="87"/>
  <c r="O1170" i="66" s="1"/>
  <c r="P967" i="87"/>
  <c r="E330" i="87"/>
  <c r="M121" i="87"/>
  <c r="E1226" i="66" s="1"/>
  <c r="F179" i="87"/>
  <c r="D1817" i="66" s="1"/>
  <c r="I173" i="87"/>
  <c r="E1756" i="66" s="1"/>
  <c r="M202" i="87"/>
  <c r="I926" i="87"/>
  <c r="O204" i="87"/>
  <c r="M707" i="87"/>
  <c r="D794" i="87"/>
  <c r="O427" i="87"/>
  <c r="F91" i="87"/>
  <c r="D915" i="66" s="1"/>
  <c r="H637" i="87"/>
  <c r="N455" i="87"/>
  <c r="D76" i="87"/>
  <c r="O747" i="66" s="1"/>
  <c r="K790" i="87"/>
  <c r="C101" i="87"/>
  <c r="D1009" i="66" s="1"/>
  <c r="K87" i="87"/>
  <c r="D878" i="66" s="1"/>
  <c r="M188" i="87"/>
  <c r="P1905" i="66" s="1"/>
  <c r="I552" i="87"/>
  <c r="K288" i="87"/>
  <c r="K322" i="87"/>
  <c r="N622" i="87"/>
  <c r="H322" i="87"/>
  <c r="M471" i="87"/>
  <c r="F800" i="87"/>
  <c r="P952" i="87"/>
  <c r="M492" i="87"/>
  <c r="K182" i="87"/>
  <c r="O1839" i="66" s="1"/>
  <c r="P904" i="87"/>
  <c r="P688" i="87"/>
  <c r="G307" i="87"/>
  <c r="P847" i="87"/>
  <c r="I846" i="87"/>
  <c r="B243" i="87"/>
  <c r="P152" i="87"/>
  <c r="O1539" i="66" s="1"/>
  <c r="G833" i="87"/>
  <c r="C719" i="87"/>
  <c r="D209" i="87"/>
  <c r="N976" i="87"/>
  <c r="E537" i="87"/>
  <c r="M554" i="87"/>
  <c r="E254" i="87"/>
  <c r="K99" i="87"/>
  <c r="D1001" i="66" s="1"/>
  <c r="P302" i="87"/>
  <c r="P729" i="87"/>
  <c r="M96" i="87"/>
  <c r="P962" i="66" s="1"/>
  <c r="P494" i="87"/>
  <c r="P626" i="87"/>
  <c r="P675" i="87"/>
  <c r="M552" i="87"/>
  <c r="M682" i="87"/>
  <c r="H119" i="87"/>
  <c r="E1204" i="66" s="1"/>
  <c r="D776" i="87"/>
  <c r="D419" i="87"/>
  <c r="E383" i="87"/>
  <c r="C196" i="87"/>
  <c r="O1975" i="66" s="1"/>
  <c r="C995" i="87"/>
  <c r="C88" i="87"/>
  <c r="O868" i="66" s="1"/>
  <c r="D98" i="87"/>
  <c r="O970" i="66" s="1"/>
  <c r="M510" i="87"/>
  <c r="E419" i="87"/>
  <c r="N86" i="87"/>
  <c r="P858" i="66" s="1"/>
  <c r="P572" i="87"/>
  <c r="F225" i="87"/>
  <c r="N91" i="87"/>
  <c r="E922" i="66" s="1"/>
  <c r="L982" i="87"/>
  <c r="G37" i="87"/>
  <c r="D360" i="66" s="1"/>
  <c r="P926" i="87"/>
  <c r="N199" i="87"/>
  <c r="M906" i="87"/>
  <c r="J415" i="87"/>
  <c r="C693" i="87"/>
  <c r="J932" i="87"/>
  <c r="K191" i="87"/>
  <c r="D1944" i="66" s="1"/>
  <c r="P129" i="87"/>
  <c r="D1311" i="66" s="1"/>
  <c r="O371" i="87"/>
  <c r="M507" i="87"/>
  <c r="P642" i="87"/>
  <c r="D103" i="87"/>
  <c r="D1034" i="66" s="1"/>
  <c r="M905" i="87"/>
  <c r="M516" i="87"/>
  <c r="L848" i="87"/>
  <c r="P553" i="87"/>
  <c r="I194" i="87"/>
  <c r="P1961" i="66" s="1"/>
  <c r="I568" i="87"/>
  <c r="I610" i="87"/>
  <c r="N406" i="87"/>
  <c r="C299" i="87"/>
  <c r="N863" i="87"/>
  <c r="K369" i="87"/>
  <c r="H969" i="87"/>
  <c r="D134" i="87"/>
  <c r="O1339" i="66" s="1"/>
  <c r="L97" i="87"/>
  <c r="E979" i="66" s="1"/>
  <c r="D773" i="87"/>
  <c r="B406" i="87"/>
  <c r="L642" i="87"/>
  <c r="G613" i="87"/>
  <c r="C100" i="87"/>
  <c r="O991" i="66" s="1"/>
  <c r="H132" i="87"/>
  <c r="P1327" i="66" s="1"/>
  <c r="D397" i="87"/>
  <c r="P924" i="87"/>
  <c r="G102" i="87"/>
  <c r="O1016" i="66" s="1"/>
  <c r="P108" i="87"/>
  <c r="O1088" i="66" s="1"/>
  <c r="O463" i="87"/>
  <c r="D500" i="87"/>
  <c r="H748" i="87"/>
  <c r="B682" i="87"/>
  <c r="M735" i="87"/>
  <c r="M699" i="87"/>
  <c r="D407" i="87"/>
  <c r="M41" i="87"/>
  <c r="E406" i="66" s="1"/>
  <c r="P113" i="87"/>
  <c r="D1147" i="66" s="1"/>
  <c r="B132" i="87"/>
  <c r="O1317" i="66" s="1"/>
  <c r="J809" i="87"/>
  <c r="C319" i="87"/>
  <c r="N880" i="87"/>
  <c r="L311" i="87"/>
  <c r="N370" i="87"/>
  <c r="C155" i="87"/>
  <c r="D1565" i="66" s="1"/>
  <c r="O912" i="87"/>
  <c r="D318" i="87"/>
  <c r="K465" i="87"/>
  <c r="N234" i="87"/>
  <c r="G172" i="87"/>
  <c r="O1736" i="66" s="1"/>
  <c r="P67" i="87"/>
  <c r="D678" i="66" s="1"/>
  <c r="I157" i="87"/>
  <c r="E1592" i="66" s="1"/>
  <c r="O662" i="87"/>
  <c r="D966" i="87"/>
  <c r="N332" i="87"/>
  <c r="H366" i="87"/>
  <c r="C245" i="87"/>
  <c r="F819" i="87"/>
  <c r="P995" i="87"/>
  <c r="G755" i="87"/>
  <c r="K257" i="87"/>
  <c r="M895" i="87"/>
  <c r="M190" i="87"/>
  <c r="P1923" i="66" s="1"/>
  <c r="L973" i="87"/>
  <c r="M489" i="87"/>
  <c r="K620" i="87"/>
  <c r="D716" i="87"/>
  <c r="G799" i="87"/>
  <c r="D519" i="87"/>
  <c r="I731" i="87"/>
  <c r="D812" i="87"/>
  <c r="K157" i="87"/>
  <c r="D1593" i="66" s="1"/>
  <c r="J238" i="87"/>
  <c r="K343" i="87"/>
  <c r="J939" i="87"/>
  <c r="L420" i="87"/>
  <c r="K954" i="87"/>
  <c r="G312" i="87"/>
  <c r="I206" i="87"/>
  <c r="D506" i="87"/>
  <c r="O330" i="87"/>
  <c r="L87" i="87"/>
  <c r="E879" i="66" s="1"/>
  <c r="P276" i="87"/>
  <c r="G47" i="87"/>
  <c r="D465" i="66" s="1"/>
  <c r="M630" i="87"/>
  <c r="P353" i="87"/>
  <c r="F101" i="87"/>
  <c r="D1015" i="66" s="1"/>
  <c r="M742" i="87"/>
  <c r="D636" i="87"/>
  <c r="P736" i="87"/>
  <c r="O359" i="87"/>
  <c r="M570" i="87"/>
  <c r="I800" i="87"/>
  <c r="B142" i="87"/>
  <c r="O1417" i="66" s="1"/>
  <c r="G704" i="87"/>
  <c r="F114" i="87"/>
  <c r="O1138" i="66" s="1"/>
  <c r="N44" i="87"/>
  <c r="P430" i="66" s="1"/>
  <c r="M166" i="87"/>
  <c r="P1677" i="66" s="1"/>
  <c r="G637" i="87"/>
  <c r="F423" i="87"/>
  <c r="P360" i="87"/>
  <c r="G263" i="87"/>
  <c r="I85" i="87"/>
  <c r="E854" i="66" s="1"/>
  <c r="M597" i="87"/>
  <c r="B318" i="87"/>
  <c r="P735" i="87"/>
  <c r="D248" i="87"/>
  <c r="N235" i="87"/>
  <c r="O351" i="87"/>
  <c r="D645" i="87"/>
  <c r="E396" i="87"/>
  <c r="C731" i="87"/>
  <c r="L404" i="87"/>
  <c r="N917" i="87"/>
  <c r="M27" i="87"/>
  <c r="E265" i="66" s="1"/>
  <c r="G518" i="87"/>
  <c r="G910" i="87"/>
  <c r="H930" i="87"/>
  <c r="L734" i="87"/>
  <c r="H644" i="87"/>
  <c r="F632" i="87"/>
  <c r="I643" i="87"/>
  <c r="B474" i="87"/>
  <c r="O831" i="87"/>
  <c r="N222" i="87"/>
  <c r="J739" i="87"/>
  <c r="G24" i="87"/>
  <c r="O219" i="66" s="1"/>
  <c r="I166" i="87"/>
  <c r="P1674" i="66" s="1"/>
  <c r="N840" i="87"/>
  <c r="N95" i="87"/>
  <c r="E963" i="66" s="1"/>
  <c r="H373" i="87"/>
  <c r="G998" i="87"/>
  <c r="J331" i="87"/>
  <c r="C687" i="87"/>
  <c r="N838" i="87"/>
  <c r="B880" i="87"/>
  <c r="P939" i="87"/>
  <c r="E375" i="87"/>
  <c r="B268" i="87"/>
  <c r="H12" i="87"/>
  <c r="P97" i="66" s="1"/>
  <c r="G151" i="87"/>
  <c r="D1531" i="66" s="1"/>
  <c r="F889" i="87"/>
  <c r="K751" i="87"/>
  <c r="C320" i="87"/>
  <c r="D73" i="87"/>
  <c r="D724" i="66" s="1"/>
  <c r="H622" i="87"/>
  <c r="E821" i="87"/>
  <c r="G979" i="87"/>
  <c r="N140" i="87"/>
  <c r="P1414" i="66" s="1"/>
  <c r="L857" i="87"/>
  <c r="J654" i="87"/>
  <c r="N129" i="87"/>
  <c r="E1309" i="66" s="1"/>
  <c r="G709" i="87"/>
  <c r="E873" i="87"/>
  <c r="F639" i="87"/>
  <c r="D253" i="87"/>
  <c r="L888" i="87"/>
  <c r="J227" i="87"/>
  <c r="F627" i="87"/>
  <c r="I39" i="87"/>
  <c r="E385" i="66" s="1"/>
  <c r="H240" i="87"/>
  <c r="D936" i="87"/>
  <c r="J742" i="87"/>
  <c r="D341" i="87"/>
  <c r="O322" i="87"/>
  <c r="O334" i="87"/>
  <c r="C322" i="87"/>
  <c r="L782" i="87"/>
  <c r="N398" i="87"/>
  <c r="L256" i="87"/>
  <c r="K354" i="87"/>
  <c r="O462" i="87"/>
  <c r="D905" i="87"/>
  <c r="O192" i="87"/>
  <c r="P1948" i="66" s="1"/>
  <c r="K578" i="87"/>
  <c r="I798" i="87"/>
  <c r="B840" i="87"/>
  <c r="E51" i="87"/>
  <c r="D503" i="66" s="1"/>
  <c r="M653" i="87"/>
  <c r="F359" i="87"/>
  <c r="G355" i="87"/>
  <c r="D513" i="87"/>
  <c r="J869" i="87"/>
  <c r="N323" i="87"/>
  <c r="E871" i="87"/>
  <c r="H1000" i="87"/>
  <c r="J352" i="87"/>
  <c r="N572" i="87"/>
  <c r="G113" i="87"/>
  <c r="D1139" i="66" s="1"/>
  <c r="J84" i="87"/>
  <c r="G376" i="87"/>
  <c r="N955" i="87"/>
  <c r="K171" i="87"/>
  <c r="D1739" i="66" s="1"/>
  <c r="L450" i="87"/>
  <c r="C227" i="87"/>
  <c r="M120" i="87"/>
  <c r="P1208" i="66" s="1"/>
  <c r="M14" i="87"/>
  <c r="P119" i="66" s="1"/>
  <c r="K579" i="87"/>
  <c r="C96" i="87"/>
  <c r="O950" i="66" s="1"/>
  <c r="J306" i="87"/>
  <c r="C526" i="87"/>
  <c r="I164" i="87"/>
  <c r="P1656" i="66" s="1"/>
  <c r="H209" i="87"/>
  <c r="H106" i="87"/>
  <c r="P1058" i="66" s="1"/>
  <c r="N38" i="87"/>
  <c r="P366" i="66" s="1"/>
  <c r="F132" i="87"/>
  <c r="O1325" i="66" s="1"/>
  <c r="D979" i="87"/>
  <c r="E23" i="87"/>
  <c r="D216" i="66" s="1"/>
  <c r="P585" i="87"/>
  <c r="N548" i="87"/>
  <c r="F93" i="87"/>
  <c r="D933" i="66" s="1"/>
  <c r="C661" i="87"/>
  <c r="I650" i="87"/>
  <c r="M917" i="87"/>
  <c r="C55" i="87"/>
  <c r="D540" i="66" s="1"/>
  <c r="D150" i="87"/>
  <c r="O1503" i="66" s="1"/>
  <c r="O931" i="87"/>
  <c r="L763" i="87"/>
  <c r="K375" i="87"/>
  <c r="K238" i="87"/>
  <c r="E548" i="87"/>
  <c r="G440" i="87"/>
  <c r="N176" i="87"/>
  <c r="P1783" i="66" s="1"/>
  <c r="B863" i="87"/>
  <c r="M677" i="87"/>
  <c r="P355" i="87"/>
  <c r="I102" i="87"/>
  <c r="P1018" i="66" s="1"/>
  <c r="K738" i="87"/>
  <c r="J16" i="87"/>
  <c r="E213" i="87"/>
  <c r="K225" i="87"/>
  <c r="H552" i="87"/>
  <c r="I360" i="87"/>
  <c r="G869" i="87"/>
  <c r="P33" i="87"/>
  <c r="D327" i="66" s="1"/>
  <c r="J259" i="87"/>
  <c r="J960" i="87"/>
  <c r="C619" i="87"/>
  <c r="K140" i="87"/>
  <c r="O1411" i="66" s="1"/>
  <c r="F521" i="87"/>
  <c r="O505" i="87"/>
  <c r="O154" i="87"/>
  <c r="P1556" i="66" s="1"/>
  <c r="G899" i="87"/>
  <c r="N977" i="87"/>
  <c r="L490" i="87"/>
  <c r="O455" i="87"/>
  <c r="D728" i="87"/>
  <c r="H619" i="87"/>
  <c r="N918" i="87"/>
  <c r="B857" i="87"/>
  <c r="N988" i="87"/>
  <c r="P32" i="87"/>
  <c r="O309" i="66" s="1"/>
  <c r="G640" i="87"/>
  <c r="F978" i="87"/>
  <c r="G723" i="87"/>
  <c r="C256" i="87"/>
  <c r="E898" i="87"/>
  <c r="L794" i="87"/>
  <c r="I685" i="87"/>
  <c r="G207" i="87"/>
  <c r="O558" i="87"/>
  <c r="H519" i="87"/>
  <c r="C672" i="87"/>
  <c r="G494" i="87"/>
  <c r="P731" i="87"/>
  <c r="D294" i="87"/>
  <c r="E786" i="87"/>
  <c r="M401" i="87"/>
  <c r="H794" i="87"/>
  <c r="F407" i="87"/>
  <c r="E130" i="87"/>
  <c r="O1300" i="66" s="1"/>
  <c r="F266" i="87"/>
  <c r="D952" i="87"/>
  <c r="P45" i="87"/>
  <c r="D450" i="66" s="1"/>
  <c r="N152" i="87"/>
  <c r="P1537" i="66" s="1"/>
  <c r="G506" i="87"/>
  <c r="M771" i="87"/>
  <c r="J418" i="87"/>
  <c r="F228" i="87"/>
  <c r="L737" i="87"/>
  <c r="J702" i="87"/>
  <c r="I103" i="87"/>
  <c r="E1041" i="66" s="1"/>
  <c r="E484" i="87"/>
  <c r="G714" i="87"/>
  <c r="I511" i="87"/>
  <c r="H318" i="87"/>
  <c r="H839" i="87"/>
  <c r="E300" i="87"/>
  <c r="G657" i="87"/>
  <c r="J348" i="87"/>
  <c r="K264" i="87"/>
  <c r="M909" i="87"/>
  <c r="D291" i="87"/>
  <c r="M544" i="87"/>
  <c r="M221" i="87"/>
  <c r="N281" i="87"/>
  <c r="F353" i="87"/>
  <c r="N204" i="87"/>
  <c r="B954" i="87"/>
  <c r="D179" i="87"/>
  <c r="D1813" i="66" s="1"/>
  <c r="K438" i="87"/>
  <c r="O1002" i="87"/>
  <c r="B862" i="87"/>
  <c r="I220" i="87"/>
  <c r="L297" i="87"/>
  <c r="N118" i="87"/>
  <c r="P1186" i="66" s="1"/>
  <c r="D23" i="87"/>
  <c r="D214" i="66" s="1"/>
  <c r="J169" i="87"/>
  <c r="N960" i="87"/>
  <c r="H584" i="87"/>
  <c r="B369" i="87"/>
  <c r="O693" i="87"/>
  <c r="O631" i="87"/>
  <c r="D171" i="87"/>
  <c r="D1731" i="66" s="1"/>
  <c r="D984" i="87"/>
  <c r="D779" i="87"/>
  <c r="G699" i="87"/>
  <c r="L367" i="87"/>
  <c r="B105" i="87"/>
  <c r="D1048" i="66" s="1"/>
  <c r="F777" i="87"/>
  <c r="G876" i="87"/>
  <c r="L18" i="87"/>
  <c r="P159" i="66" s="1"/>
  <c r="K527" i="87"/>
  <c r="O853" i="87"/>
  <c r="B448" i="87"/>
  <c r="B341" i="87"/>
  <c r="F24" i="87"/>
  <c r="O218" i="66" s="1"/>
  <c r="P607" i="87"/>
  <c r="H963" i="87"/>
  <c r="N484" i="87"/>
  <c r="P632" i="87"/>
  <c r="O928" i="87"/>
  <c r="H462" i="87"/>
  <c r="J936" i="87"/>
  <c r="O159" i="87"/>
  <c r="E1620" i="66" s="1"/>
  <c r="G158" i="87"/>
  <c r="O1590" i="66" s="1"/>
  <c r="H991" i="87"/>
  <c r="L519" i="87"/>
  <c r="F745" i="87"/>
  <c r="B553" i="87"/>
  <c r="E151" i="87"/>
  <c r="D1528" i="66" s="1"/>
  <c r="E259" i="87"/>
  <c r="B194" i="87"/>
  <c r="O1950" i="66" s="1"/>
  <c r="O654" i="87"/>
  <c r="K570" i="87"/>
  <c r="C847" i="87"/>
  <c r="G500" i="87"/>
  <c r="J921" i="87"/>
  <c r="B237" i="87"/>
  <c r="O494" i="87"/>
  <c r="H245" i="87"/>
  <c r="H341" i="87"/>
  <c r="N932" i="87"/>
  <c r="G966" i="87"/>
  <c r="B611" i="87"/>
  <c r="J711" i="87"/>
  <c r="F525" i="87"/>
  <c r="L293" i="87"/>
  <c r="H1001" i="87"/>
  <c r="P386" i="87"/>
  <c r="H507" i="87"/>
  <c r="J46" i="87"/>
  <c r="H760" i="87"/>
  <c r="K607" i="87"/>
  <c r="K330" i="87"/>
  <c r="M349" i="87"/>
  <c r="F337" i="87"/>
  <c r="F829" i="87"/>
  <c r="C990" i="87"/>
  <c r="D286" i="87"/>
  <c r="O182" i="87"/>
  <c r="P1843" i="66" s="1"/>
  <c r="B411" i="87"/>
  <c r="J762" i="87"/>
  <c r="M779" i="87"/>
  <c r="E665" i="87"/>
  <c r="I289" i="87"/>
  <c r="L410" i="87"/>
  <c r="B179" i="87"/>
  <c r="D1809" i="66" s="1"/>
  <c r="M175" i="87"/>
  <c r="E1782" i="66" s="1"/>
  <c r="M384" i="87"/>
  <c r="F503" i="87"/>
  <c r="O874" i="87"/>
  <c r="I196" i="87"/>
  <c r="P1984" i="66" s="1"/>
  <c r="B688" i="87"/>
  <c r="B864" i="87"/>
  <c r="P293" i="87"/>
  <c r="P981" i="87"/>
  <c r="O89" i="87"/>
  <c r="E900" i="66" s="1"/>
  <c r="M232" i="87"/>
  <c r="P868" i="87"/>
  <c r="B905" i="87"/>
  <c r="B364" i="87"/>
  <c r="I671" i="87"/>
  <c r="D24" i="87"/>
  <c r="O214" i="66" s="1"/>
  <c r="M861" i="87"/>
  <c r="B821" i="87"/>
  <c r="E34" i="87"/>
  <c r="O316" i="66" s="1"/>
  <c r="I80" i="87"/>
  <c r="P795" i="66" s="1"/>
  <c r="K380" i="87"/>
  <c r="N114" i="87"/>
  <c r="P1145" i="66" s="1"/>
  <c r="D624" i="87"/>
  <c r="J846" i="87"/>
  <c r="I774" i="87"/>
  <c r="H902" i="87"/>
  <c r="P61" i="87"/>
  <c r="D614" i="66" s="1"/>
  <c r="F397" i="87"/>
  <c r="G923" i="87"/>
  <c r="J353" i="87"/>
  <c r="D846" i="87"/>
  <c r="O272" i="87"/>
  <c r="B221" i="87"/>
  <c r="C539" i="87"/>
  <c r="H304" i="87"/>
  <c r="D391" i="87"/>
  <c r="H566" i="87"/>
  <c r="G628" i="87"/>
  <c r="F327" i="87"/>
  <c r="O975" i="87"/>
  <c r="I821" i="87"/>
  <c r="L746" i="87"/>
  <c r="P554" i="87"/>
  <c r="F796" i="87"/>
  <c r="C52" i="87"/>
  <c r="O499" i="66" s="1"/>
  <c r="I53" i="87"/>
  <c r="E526" i="66" s="1"/>
  <c r="M376" i="87"/>
  <c r="D94" i="87"/>
  <c r="O929" i="66" s="1"/>
  <c r="M126" i="87"/>
  <c r="P1267" i="66" s="1"/>
  <c r="M246" i="87"/>
  <c r="E97" i="87"/>
  <c r="D972" i="66" s="1"/>
  <c r="M193" i="87"/>
  <c r="E1964" i="66" s="1"/>
  <c r="P673" i="87"/>
  <c r="H512" i="87"/>
  <c r="L128" i="87"/>
  <c r="P1289" i="66" s="1"/>
  <c r="O556" i="87"/>
  <c r="E146" i="87"/>
  <c r="O1464" i="66" s="1"/>
  <c r="H792" i="87"/>
  <c r="N319" i="87"/>
  <c r="I425" i="87"/>
  <c r="B975" i="87"/>
  <c r="C882" i="87"/>
  <c r="H692" i="87"/>
  <c r="O503" i="87"/>
  <c r="E547" i="87"/>
  <c r="F977" i="87"/>
  <c r="C673" i="87"/>
  <c r="N856" i="87"/>
  <c r="F926" i="87"/>
  <c r="C188" i="87"/>
  <c r="O1893" i="66" s="1"/>
  <c r="K854" i="87"/>
  <c r="O794" i="87"/>
  <c r="I328" i="87"/>
  <c r="D757" i="87"/>
  <c r="F195" i="87"/>
  <c r="D1981" i="66" s="1"/>
  <c r="O658" i="87"/>
  <c r="E354" i="87"/>
  <c r="L768" i="87"/>
  <c r="M704" i="87"/>
  <c r="M134" i="87"/>
  <c r="P1349" i="66" s="1"/>
  <c r="N519" i="87"/>
  <c r="M396" i="87"/>
  <c r="D503" i="87"/>
  <c r="F403" i="87"/>
  <c r="M311" i="87"/>
  <c r="F289" i="87"/>
  <c r="G277" i="87"/>
  <c r="G942" i="87"/>
  <c r="C962" i="87"/>
  <c r="N883" i="87"/>
  <c r="H290" i="87"/>
  <c r="F951" i="87"/>
  <c r="I488" i="87"/>
  <c r="N302" i="87"/>
  <c r="D16" i="87"/>
  <c r="O132" i="66" s="1"/>
  <c r="J425" i="87"/>
  <c r="J246" i="87"/>
  <c r="L512" i="87"/>
  <c r="L335" i="87"/>
  <c r="E328" i="87"/>
  <c r="I388" i="87"/>
  <c r="I919" i="87"/>
  <c r="J234" i="87"/>
  <c r="I728" i="87"/>
  <c r="C723" i="87"/>
  <c r="K975" i="87"/>
  <c r="N815" i="87"/>
  <c r="J658" i="87"/>
  <c r="I982" i="87"/>
  <c r="F226" i="87"/>
  <c r="J633" i="87"/>
  <c r="L121" i="87"/>
  <c r="E1225" i="66" s="1"/>
  <c r="F914" i="87"/>
  <c r="N481" i="87"/>
  <c r="H399" i="87"/>
  <c r="L668" i="87"/>
  <c r="C195" i="87"/>
  <c r="D1975" i="66" s="1"/>
  <c r="C823" i="87"/>
  <c r="D176" i="87"/>
  <c r="O1772" i="66" s="1"/>
  <c r="H826" i="87"/>
  <c r="L789" i="87"/>
  <c r="J151" i="87"/>
  <c r="E536" i="87"/>
  <c r="L717" i="87"/>
  <c r="C348" i="87"/>
  <c r="L175" i="87"/>
  <c r="E1781" i="66" s="1"/>
  <c r="E83" i="87"/>
  <c r="D831" i="66" s="1"/>
  <c r="P208" i="87"/>
  <c r="M540" i="87"/>
  <c r="D79" i="87"/>
  <c r="D788" i="66" s="1"/>
  <c r="M686" i="87"/>
  <c r="N90" i="87"/>
  <c r="P899" i="66" s="1"/>
  <c r="P665" i="87"/>
  <c r="M684" i="87"/>
  <c r="H43" i="87"/>
  <c r="E425" i="66" s="1"/>
  <c r="P837" i="87"/>
  <c r="M940" i="87"/>
  <c r="M764" i="87"/>
  <c r="D617" i="87"/>
  <c r="H979" i="87"/>
  <c r="F276" i="87"/>
  <c r="I936" i="87"/>
  <c r="D456" i="87"/>
  <c r="G881" i="87"/>
  <c r="K385" i="87"/>
  <c r="E624" i="87"/>
  <c r="P221" i="87"/>
  <c r="J572" i="87"/>
  <c r="M703" i="87"/>
  <c r="I282" i="87"/>
  <c r="H900" i="87"/>
  <c r="C799" i="87"/>
  <c r="E512" i="87"/>
  <c r="D841" i="87"/>
  <c r="K530" i="87"/>
  <c r="O337" i="87"/>
  <c r="I965" i="87"/>
  <c r="N755" i="87"/>
  <c r="P529" i="87"/>
  <c r="J140" i="87"/>
  <c r="H238" i="87"/>
  <c r="K949" i="87"/>
  <c r="H595" i="87"/>
  <c r="C451" i="87"/>
  <c r="J786" i="87"/>
  <c r="C890" i="87"/>
  <c r="E395" i="87"/>
  <c r="O380" i="87"/>
  <c r="C414" i="87"/>
  <c r="I699" i="87"/>
  <c r="P232" i="87"/>
  <c r="M73" i="87"/>
  <c r="E734" i="66" s="1"/>
  <c r="K514" i="87"/>
  <c r="M433" i="87"/>
  <c r="D553" i="87"/>
  <c r="C189" i="87"/>
  <c r="D1911" i="66" s="1"/>
  <c r="G989" i="87"/>
  <c r="K278" i="87"/>
  <c r="C212" i="87"/>
  <c r="N295" i="87"/>
  <c r="O284" i="87"/>
  <c r="O544" i="87"/>
  <c r="H371" i="87"/>
  <c r="E255" i="87"/>
  <c r="I178" i="87"/>
  <c r="P1797" i="66" s="1"/>
  <c r="O250" i="87"/>
  <c r="F729" i="87"/>
  <c r="E917" i="87"/>
  <c r="B776" i="87"/>
  <c r="F543" i="87"/>
  <c r="G246" i="87"/>
  <c r="N566" i="87"/>
  <c r="B371" i="87"/>
  <c r="M792" i="87"/>
  <c r="F892" i="87"/>
  <c r="B933" i="87"/>
  <c r="F26" i="87"/>
  <c r="O236" i="66" s="1"/>
  <c r="H594" i="87"/>
  <c r="I898" i="87"/>
  <c r="H390" i="87"/>
  <c r="D828" i="87"/>
  <c r="P739" i="87"/>
  <c r="E954" i="87"/>
  <c r="N614" i="87"/>
  <c r="E700" i="87"/>
  <c r="D532" i="87"/>
  <c r="N936" i="87"/>
  <c r="K280" i="87"/>
  <c r="F176" i="87"/>
  <c r="O1776" i="66" s="1"/>
  <c r="O573" i="87"/>
  <c r="C579" i="87"/>
  <c r="N132" i="87"/>
  <c r="P1332" i="66" s="1"/>
  <c r="N783" i="87"/>
  <c r="J789" i="87"/>
  <c r="K279" i="87"/>
  <c r="D913" i="87"/>
  <c r="L861" i="87"/>
  <c r="F379" i="87"/>
  <c r="J183" i="87"/>
  <c r="D275" i="87"/>
  <c r="B321" i="87"/>
  <c r="P124" i="87"/>
  <c r="O1252" i="66" s="1"/>
  <c r="L208" i="87"/>
  <c r="L745" i="87"/>
  <c r="F207" i="87"/>
  <c r="N488" i="87"/>
  <c r="E446" i="87"/>
  <c r="O498" i="87"/>
  <c r="L731" i="87"/>
  <c r="N593" i="87"/>
  <c r="D683" i="87"/>
  <c r="I595" i="87"/>
  <c r="M532" i="87"/>
  <c r="E779" i="87"/>
  <c r="C410" i="87"/>
  <c r="E278" i="87"/>
  <c r="K749" i="87"/>
  <c r="J21" i="87"/>
  <c r="D452" i="87"/>
  <c r="N216" i="87"/>
  <c r="G143" i="87"/>
  <c r="D1449" i="66" s="1"/>
  <c r="E553" i="87"/>
  <c r="K504" i="87"/>
  <c r="J692" i="87"/>
  <c r="I901" i="87"/>
  <c r="J387" i="87"/>
  <c r="L166" i="87"/>
  <c r="P1676" i="66" s="1"/>
  <c r="H211" i="87"/>
  <c r="B657" i="87"/>
  <c r="B974" i="87"/>
  <c r="K104" i="87"/>
  <c r="O1042" i="66" s="1"/>
  <c r="I54" i="87"/>
  <c r="P526" i="66" s="1"/>
  <c r="O183" i="87"/>
  <c r="E1866" i="66" s="1"/>
  <c r="O932" i="87"/>
  <c r="O223" i="87"/>
  <c r="D668" i="87"/>
  <c r="N545" i="87"/>
  <c r="L859" i="87"/>
  <c r="K775" i="87"/>
  <c r="I764" i="87"/>
  <c r="N142" i="87"/>
  <c r="P1432" i="66" s="1"/>
  <c r="K582" i="87"/>
  <c r="D916" i="87"/>
  <c r="B279" i="87"/>
  <c r="D693" i="87"/>
  <c r="B872" i="87"/>
  <c r="H22" i="87"/>
  <c r="P197" i="66" s="1"/>
  <c r="F418" i="87"/>
  <c r="I326" i="87"/>
  <c r="D97" i="87"/>
  <c r="D970" i="66" s="1"/>
  <c r="P693" i="87"/>
  <c r="I358" i="87"/>
  <c r="O87" i="87"/>
  <c r="E882" i="66" s="1"/>
  <c r="P486" i="87"/>
  <c r="M406" i="87"/>
  <c r="D102" i="87"/>
  <c r="O1011" i="66" s="1"/>
  <c r="P390" i="87"/>
  <c r="D53" i="87"/>
  <c r="D519" i="66" s="1"/>
  <c r="P765" i="87"/>
  <c r="M282" i="87"/>
  <c r="M237" i="87"/>
  <c r="L331" i="87"/>
  <c r="E616" i="87"/>
  <c r="E172" i="87"/>
  <c r="O1733" i="66" s="1"/>
  <c r="P80" i="87"/>
  <c r="O801" i="66" s="1"/>
  <c r="I772" i="87"/>
  <c r="G291" i="87"/>
  <c r="B254" i="87"/>
  <c r="I201" i="87"/>
  <c r="B849" i="87"/>
  <c r="C674" i="87"/>
  <c r="K142" i="87"/>
  <c r="O1429" i="66" s="1"/>
  <c r="O149" i="87"/>
  <c r="E1515" i="66" s="1"/>
  <c r="M60" i="87"/>
  <c r="P593" i="66" s="1"/>
  <c r="N172" i="87"/>
  <c r="P1742" i="66" s="1"/>
  <c r="H632" i="87"/>
  <c r="C472" i="87"/>
  <c r="G100" i="87"/>
  <c r="O998" i="66" s="1"/>
  <c r="P919" i="87"/>
  <c r="I562" i="87"/>
  <c r="C438" i="87"/>
  <c r="O102" i="87"/>
  <c r="P1023" i="66" s="1"/>
  <c r="M446" i="87"/>
  <c r="I96" i="87"/>
  <c r="P959" i="66" s="1"/>
  <c r="M291" i="87"/>
  <c r="O310" i="87"/>
  <c r="H57" i="87"/>
  <c r="E566" i="66" s="1"/>
  <c r="M131" i="87"/>
  <c r="E1331" i="66" s="1"/>
  <c r="N36" i="87"/>
  <c r="P348" i="66" s="1"/>
  <c r="L49" i="87"/>
  <c r="E487" i="66" s="1"/>
  <c r="P800" i="87"/>
  <c r="N88" i="87"/>
  <c r="P881" i="66" s="1"/>
  <c r="M475" i="87"/>
  <c r="P793" i="87"/>
  <c r="M488" i="87"/>
  <c r="C775" i="87"/>
  <c r="M128" i="87"/>
  <c r="P1290" i="66" s="1"/>
  <c r="C938" i="87"/>
  <c r="B552" i="87"/>
  <c r="B582" i="87"/>
  <c r="B823" i="87"/>
  <c r="M550" i="87"/>
  <c r="D720" i="87"/>
  <c r="L808" i="87"/>
  <c r="K207" i="87"/>
  <c r="F135" i="87"/>
  <c r="D1366" i="66" s="1"/>
  <c r="C200" i="87"/>
  <c r="K955" i="87"/>
  <c r="O53" i="87"/>
  <c r="E531" i="66" s="1"/>
  <c r="I626" i="87"/>
  <c r="O868" i="87"/>
  <c r="O58" i="87"/>
  <c r="P572" i="66" s="1"/>
  <c r="P289" i="87"/>
  <c r="C232" i="87"/>
  <c r="K185" i="87"/>
  <c r="D1880" i="66" s="1"/>
  <c r="K604" i="87"/>
  <c r="L924" i="87"/>
  <c r="L432" i="87"/>
  <c r="C665" i="87"/>
  <c r="J544" i="87"/>
  <c r="J553" i="87"/>
  <c r="H629" i="87"/>
  <c r="P467" i="87"/>
  <c r="B91" i="87"/>
  <c r="D907" i="66" s="1"/>
  <c r="O620" i="87"/>
  <c r="P961" i="87"/>
  <c r="E915" i="87"/>
  <c r="P859" i="87"/>
  <c r="B574" i="87"/>
  <c r="E408" i="87"/>
  <c r="M54" i="87"/>
  <c r="P529" i="66" s="1"/>
  <c r="F716" i="87"/>
  <c r="P220" i="87"/>
  <c r="F96" i="87"/>
  <c r="O956" i="66" s="1"/>
  <c r="E388" i="87"/>
  <c r="K310" i="87"/>
  <c r="N897" i="87"/>
  <c r="F833" i="87"/>
  <c r="K938" i="87"/>
  <c r="P499" i="87"/>
  <c r="P300" i="87"/>
  <c r="O143" i="87"/>
  <c r="E1456" i="66" s="1"/>
  <c r="J392" i="87"/>
  <c r="M564" i="87"/>
  <c r="C646" i="87"/>
  <c r="B38" i="87"/>
  <c r="O351" i="66" s="1"/>
  <c r="F234" i="87"/>
  <c r="H257" i="87"/>
  <c r="M66" i="87"/>
  <c r="P652" i="66" s="1"/>
  <c r="B901" i="87"/>
  <c r="L71" i="87"/>
  <c r="E715" i="66" s="1"/>
  <c r="G358" i="87"/>
  <c r="E303" i="87"/>
  <c r="D486" i="87"/>
  <c r="H657" i="87"/>
  <c r="M996" i="87"/>
  <c r="O203" i="87"/>
  <c r="L542" i="87"/>
  <c r="I67" i="87"/>
  <c r="E672" i="66" s="1"/>
  <c r="H204" i="87"/>
  <c r="P511" i="87"/>
  <c r="H990" i="87"/>
  <c r="B850" i="87"/>
  <c r="I311" i="87"/>
  <c r="O865" i="87"/>
  <c r="G247" i="87"/>
  <c r="C223" i="87"/>
  <c r="K73" i="87"/>
  <c r="D732" i="66" s="1"/>
  <c r="F678" i="87"/>
  <c r="M800" i="87"/>
  <c r="P304" i="87"/>
  <c r="L47" i="87"/>
  <c r="E469" i="66" s="1"/>
  <c r="P156" i="87"/>
  <c r="O1580" i="66" s="1"/>
  <c r="M671" i="87"/>
  <c r="E82" i="87"/>
  <c r="O808" i="66" s="1"/>
  <c r="B878" i="87"/>
  <c r="H781" i="87"/>
  <c r="D594" i="87"/>
  <c r="K919" i="87"/>
  <c r="I165" i="87"/>
  <c r="E1674" i="66" s="1"/>
  <c r="M509" i="87"/>
  <c r="N75" i="87"/>
  <c r="E758" i="66" s="1"/>
  <c r="M959" i="87"/>
  <c r="D183" i="87"/>
  <c r="D1854" i="66" s="1"/>
  <c r="F599" i="87"/>
  <c r="B426" i="87"/>
  <c r="K177" i="87"/>
  <c r="D1798" i="66" s="1"/>
  <c r="B174" i="87"/>
  <c r="O1745" i="66" s="1"/>
  <c r="J367" i="87"/>
  <c r="D990" i="87"/>
  <c r="C593" i="87"/>
  <c r="B615" i="87"/>
  <c r="J623" i="87"/>
  <c r="I732" i="87"/>
  <c r="N348" i="87"/>
  <c r="N725" i="87"/>
  <c r="P341" i="87"/>
  <c r="M227" i="87"/>
  <c r="E523" i="87"/>
  <c r="G171" i="87"/>
  <c r="D1736" i="66" s="1"/>
  <c r="L967" i="87"/>
  <c r="N395" i="87"/>
  <c r="N237" i="87"/>
  <c r="D961" i="87"/>
  <c r="N808" i="87"/>
  <c r="L814" i="87"/>
  <c r="P809" i="87"/>
  <c r="N212" i="87"/>
  <c r="I669" i="87"/>
  <c r="J1001" i="87"/>
  <c r="M327" i="87"/>
  <c r="L622" i="87"/>
  <c r="M985" i="87"/>
  <c r="P339" i="87"/>
  <c r="E580" i="87"/>
  <c r="D782" i="87"/>
  <c r="E745" i="87"/>
  <c r="G687" i="87"/>
  <c r="B213" i="87"/>
  <c r="E219" i="87"/>
  <c r="N867" i="87"/>
  <c r="N557" i="87"/>
  <c r="G31" i="87"/>
  <c r="D301" i="66" s="1"/>
  <c r="B715" i="87"/>
  <c r="I23" i="87"/>
  <c r="E221" i="66" s="1"/>
  <c r="I208" i="87"/>
  <c r="G298" i="87"/>
  <c r="L790" i="87"/>
  <c r="B245" i="87"/>
  <c r="G208" i="87"/>
  <c r="M493" i="87"/>
  <c r="L574" i="87"/>
  <c r="M692" i="87"/>
  <c r="E98" i="87"/>
  <c r="O972" i="66" s="1"/>
  <c r="H362" i="87"/>
  <c r="H536" i="87"/>
  <c r="J999" i="87"/>
  <c r="G864" i="87"/>
  <c r="H494" i="87"/>
  <c r="J675" i="87"/>
  <c r="M429" i="87"/>
  <c r="D132" i="87"/>
  <c r="O1321" i="66" s="1"/>
  <c r="P13" i="87"/>
  <c r="D122" i="66" s="1"/>
  <c r="D896" i="87"/>
  <c r="I118" i="87"/>
  <c r="P1182" i="66" s="1"/>
  <c r="L997" i="87"/>
  <c r="P181" i="87"/>
  <c r="D1844" i="66" s="1"/>
  <c r="F838" i="87"/>
  <c r="N703" i="87"/>
  <c r="D408" i="87"/>
  <c r="N387" i="87"/>
  <c r="F322" i="87"/>
  <c r="B874" i="87"/>
  <c r="L255" i="87"/>
  <c r="P594" i="87"/>
  <c r="N583" i="87"/>
  <c r="H400" i="87"/>
  <c r="J991" i="87"/>
  <c r="F245" i="87"/>
  <c r="B814" i="87"/>
  <c r="F200" i="87"/>
  <c r="B742" i="87"/>
  <c r="B392" i="87"/>
  <c r="H319" i="87"/>
  <c r="D559" i="87"/>
  <c r="B107" i="87"/>
  <c r="D1071" i="66" s="1"/>
  <c r="H124" i="87"/>
  <c r="P1245" i="66" s="1"/>
  <c r="K30" i="87"/>
  <c r="O281" i="66" s="1"/>
  <c r="D531" i="87"/>
  <c r="P111" i="87"/>
  <c r="D1129" i="66" s="1"/>
  <c r="J810" i="87"/>
  <c r="B1002" i="87"/>
  <c r="N428" i="87"/>
  <c r="K111" i="87"/>
  <c r="D1124" i="66" s="1"/>
  <c r="O586" i="87"/>
  <c r="J618" i="87"/>
  <c r="O169" i="87"/>
  <c r="E1720" i="66" s="1"/>
  <c r="N613" i="87"/>
  <c r="D267" i="87"/>
  <c r="K855" i="87"/>
  <c r="M928" i="87"/>
  <c r="K62" i="87"/>
  <c r="O609" i="66" s="1"/>
  <c r="M694" i="87"/>
  <c r="P351" i="87"/>
  <c r="N243" i="87"/>
  <c r="C801" i="87"/>
  <c r="J341" i="87"/>
  <c r="J532" i="87"/>
  <c r="N698" i="87"/>
  <c r="G676" i="87"/>
  <c r="J910" i="87"/>
  <c r="F755" i="87"/>
  <c r="K811" i="87"/>
  <c r="C746" i="87"/>
  <c r="M641" i="87"/>
  <c r="L867" i="87"/>
  <c r="J782" i="87"/>
  <c r="F377" i="87"/>
  <c r="N707" i="87"/>
  <c r="J941" i="87"/>
  <c r="B37" i="87"/>
  <c r="D351" i="66" s="1"/>
  <c r="K450" i="87"/>
  <c r="B214" i="87"/>
  <c r="G607" i="87"/>
  <c r="J96" i="87"/>
  <c r="O940" i="87"/>
  <c r="K820" i="87"/>
  <c r="B673" i="87"/>
  <c r="J459" i="87"/>
  <c r="H780" i="87"/>
  <c r="H745" i="87"/>
  <c r="K519" i="87"/>
  <c r="I526" i="87"/>
  <c r="E156" i="87"/>
  <c r="O1569" i="66" s="1"/>
  <c r="H456" i="87"/>
  <c r="M603" i="87"/>
  <c r="M919" i="87"/>
  <c r="L259" i="87"/>
  <c r="O511" i="87"/>
  <c r="L294" i="87"/>
  <c r="B482" i="87"/>
  <c r="O485" i="87"/>
  <c r="F479" i="87"/>
  <c r="N761" i="87"/>
  <c r="O375" i="87"/>
  <c r="H314" i="87"/>
  <c r="O123" i="87"/>
  <c r="E1251" i="66" s="1"/>
  <c r="F108" i="87"/>
  <c r="O1079" i="66" s="1"/>
  <c r="O785" i="87"/>
  <c r="L312" i="87"/>
  <c r="D535" i="87"/>
  <c r="B189" i="87"/>
  <c r="D1909" i="66" s="1"/>
  <c r="E578" i="87"/>
  <c r="B596" i="87"/>
  <c r="B420" i="87"/>
  <c r="F239" i="87"/>
  <c r="E800" i="87"/>
  <c r="L289" i="87"/>
  <c r="K204" i="87"/>
  <c r="N954" i="87"/>
  <c r="N982" i="87"/>
  <c r="E865" i="87"/>
  <c r="H146" i="87"/>
  <c r="P1468" i="66" s="1"/>
  <c r="G646" i="87"/>
  <c r="F624" i="87"/>
  <c r="J545" i="87"/>
  <c r="D239" i="87"/>
  <c r="O841" i="87"/>
  <c r="N580" i="87"/>
  <c r="N151" i="87"/>
  <c r="E1537" i="66" s="1"/>
  <c r="E811" i="87"/>
  <c r="E544" i="87"/>
  <c r="F355" i="87"/>
  <c r="N629" i="87"/>
  <c r="H890" i="87"/>
  <c r="D19" i="87"/>
  <c r="D173" i="66" s="1"/>
  <c r="M761" i="87"/>
  <c r="O866" i="87"/>
  <c r="F368" i="87"/>
  <c r="F323" i="87"/>
  <c r="G283" i="87"/>
  <c r="N754" i="87"/>
  <c r="K778" i="87"/>
  <c r="N925" i="87"/>
  <c r="I921" i="87"/>
  <c r="C398" i="87"/>
  <c r="P909" i="87"/>
  <c r="K971" i="87"/>
  <c r="K283" i="87"/>
  <c r="K124" i="87"/>
  <c r="O1247" i="66" s="1"/>
  <c r="H649" i="87"/>
  <c r="K746" i="87"/>
  <c r="H521" i="87"/>
  <c r="L878" i="87"/>
  <c r="E808" i="87"/>
  <c r="K232" i="87"/>
  <c r="K613" i="87"/>
  <c r="D753" i="87"/>
  <c r="H600" i="87"/>
  <c r="I538" i="87"/>
  <c r="D648" i="87"/>
  <c r="G988" i="87"/>
  <c r="N697" i="87"/>
  <c r="H249" i="87"/>
  <c r="E410" i="87"/>
  <c r="B210" i="87"/>
  <c r="D495" i="87"/>
  <c r="I368" i="87"/>
  <c r="E601" i="87"/>
  <c r="J915" i="87"/>
  <c r="C820" i="87"/>
  <c r="H758" i="87"/>
  <c r="H190" i="87"/>
  <c r="P1919" i="66" s="1"/>
  <c r="E669" i="87"/>
  <c r="C431" i="87"/>
  <c r="F402" i="87"/>
  <c r="B900" i="87"/>
  <c r="G849" i="87"/>
  <c r="K957" i="87"/>
  <c r="L193" i="87"/>
  <c r="E1963" i="66" s="1"/>
  <c r="K331" i="87"/>
  <c r="G617" i="87"/>
  <c r="N411" i="87"/>
  <c r="N795" i="87"/>
  <c r="F782" i="87"/>
  <c r="L663" i="87"/>
  <c r="M588" i="87"/>
  <c r="J303" i="87"/>
  <c r="I474" i="87"/>
  <c r="B927" i="87"/>
  <c r="O589" i="87"/>
  <c r="J87" i="87"/>
  <c r="N726" i="87"/>
  <c r="E588" i="87"/>
  <c r="I740" i="87"/>
  <c r="M460" i="87"/>
  <c r="J644" i="87"/>
  <c r="N756" i="87"/>
  <c r="D707" i="87"/>
  <c r="F843" i="87"/>
  <c r="M176" i="87"/>
  <c r="P1782" i="66" s="1"/>
  <c r="L736" i="87"/>
  <c r="D656" i="87"/>
  <c r="G300" i="87"/>
  <c r="F166" i="87"/>
  <c r="O1671" i="66" s="1"/>
  <c r="K735" i="87"/>
  <c r="I575" i="87"/>
  <c r="L476" i="87"/>
  <c r="D853" i="87"/>
  <c r="N195" i="87"/>
  <c r="E1988" i="66" s="1"/>
  <c r="C983" i="87"/>
  <c r="J244" i="87"/>
  <c r="N575" i="87"/>
  <c r="L581" i="87"/>
  <c r="O965" i="87"/>
  <c r="D400" i="87"/>
  <c r="J970" i="87"/>
  <c r="N667" i="87"/>
  <c r="N240" i="87"/>
  <c r="O303" i="87"/>
  <c r="H597" i="87"/>
  <c r="I645" i="87"/>
  <c r="M793" i="87"/>
  <c r="I621" i="87"/>
  <c r="O230" i="87"/>
  <c r="H757" i="87"/>
  <c r="N163" i="87"/>
  <c r="E1660" i="66" s="1"/>
  <c r="K616" i="87"/>
  <c r="F455" i="87"/>
  <c r="K960" i="87"/>
  <c r="I441" i="87"/>
  <c r="K874" i="87"/>
  <c r="F434" i="87"/>
  <c r="B724" i="87"/>
  <c r="C650" i="87"/>
  <c r="B818" i="87"/>
  <c r="N227" i="87"/>
  <c r="G973" i="87"/>
  <c r="L916" i="87"/>
  <c r="C278" i="87"/>
  <c r="O669" i="87"/>
  <c r="B258" i="87"/>
  <c r="I747" i="87"/>
  <c r="L843" i="87"/>
  <c r="N372" i="87"/>
  <c r="L555" i="87"/>
  <c r="F584" i="87"/>
  <c r="F902" i="87"/>
  <c r="L493" i="87"/>
  <c r="F495" i="87"/>
  <c r="B424" i="87"/>
  <c r="C346" i="87"/>
  <c r="F642" i="87"/>
  <c r="L188" i="87"/>
  <c r="P1904" i="66" s="1"/>
  <c r="B769" i="87"/>
  <c r="D348" i="87"/>
  <c r="D480" i="87"/>
  <c r="O437" i="87"/>
  <c r="J539" i="87"/>
  <c r="N157" i="87"/>
  <c r="E1596" i="66" s="1"/>
  <c r="J248" i="87"/>
  <c r="C520" i="87"/>
  <c r="F797" i="87"/>
  <c r="E845" i="87"/>
  <c r="F325" i="87"/>
  <c r="I114" i="87"/>
  <c r="P1141" i="66" s="1"/>
  <c r="F39" i="87"/>
  <c r="D382" i="66" s="1"/>
  <c r="C45" i="87"/>
  <c r="D435" i="66" s="1"/>
  <c r="G371" i="87"/>
  <c r="N357" i="87"/>
  <c r="B754" i="87"/>
  <c r="I804" i="87"/>
  <c r="P147" i="87"/>
  <c r="D1498" i="66" s="1"/>
  <c r="E843" i="87"/>
  <c r="C224" i="87"/>
  <c r="E946" i="87"/>
  <c r="P609" i="87"/>
  <c r="D346" i="87"/>
  <c r="G805" i="87"/>
  <c r="I432" i="87"/>
  <c r="E113" i="87"/>
  <c r="D1136" i="66" s="1"/>
  <c r="C624" i="87"/>
  <c r="K248" i="87"/>
  <c r="K223" i="87"/>
  <c r="O57" i="87"/>
  <c r="E572" i="66" s="1"/>
  <c r="J837" i="87"/>
  <c r="B17" i="87"/>
  <c r="D146" i="66" s="1"/>
  <c r="B545" i="87"/>
  <c r="F238" i="87"/>
  <c r="G499" i="87"/>
  <c r="G874" i="87"/>
  <c r="F657" i="87"/>
  <c r="G450" i="87"/>
  <c r="H800" i="87"/>
  <c r="N721" i="87"/>
  <c r="G139" i="87"/>
  <c r="D1408" i="66" s="1"/>
  <c r="I904" i="87"/>
  <c r="G173" i="87"/>
  <c r="D1754" i="66" s="1"/>
  <c r="M579" i="87"/>
  <c r="B251" i="87"/>
  <c r="J407" i="87"/>
  <c r="E750" i="87"/>
  <c r="D837" i="87"/>
  <c r="L964" i="87"/>
  <c r="I779" i="87"/>
  <c r="H108" i="87"/>
  <c r="P1081" i="66" s="1"/>
  <c r="D224" i="87"/>
  <c r="H678" i="87"/>
  <c r="L475" i="87"/>
  <c r="B456" i="87"/>
  <c r="E483" i="87"/>
  <c r="B555" i="87"/>
  <c r="C493" i="87"/>
  <c r="O333" i="87"/>
  <c r="G16" i="87"/>
  <c r="O137" i="66" s="1"/>
  <c r="J879" i="87"/>
  <c r="K214" i="87"/>
  <c r="N292" i="87"/>
  <c r="E912" i="87"/>
  <c r="N356" i="87"/>
  <c r="G528" i="87"/>
  <c r="I356" i="87"/>
  <c r="F769" i="87"/>
  <c r="B597" i="87"/>
  <c r="H586" i="87"/>
  <c r="F936" i="87"/>
  <c r="L393" i="87"/>
  <c r="I879" i="87"/>
  <c r="J469" i="87"/>
  <c r="C671" i="87"/>
  <c r="B211" i="87"/>
  <c r="N643" i="87"/>
  <c r="I273" i="87"/>
  <c r="J393" i="87"/>
  <c r="O103" i="87"/>
  <c r="E1046" i="66" s="1"/>
  <c r="B506" i="87"/>
  <c r="H590" i="87"/>
  <c r="J49" i="87"/>
  <c r="L122" i="87"/>
  <c r="P1225" i="66" s="1"/>
  <c r="N229" i="87"/>
  <c r="H955" i="87"/>
  <c r="B772" i="87"/>
  <c r="F913" i="87"/>
  <c r="I851" i="87"/>
  <c r="K24" i="87"/>
  <c r="O222" i="66" s="1"/>
  <c r="K402" i="87"/>
  <c r="C497" i="87"/>
  <c r="B494" i="87"/>
  <c r="E262" i="87"/>
  <c r="H157" i="87"/>
  <c r="E1591" i="66" s="1"/>
  <c r="G796" i="87"/>
  <c r="J181" i="87"/>
  <c r="I830" i="87"/>
  <c r="O514" i="87"/>
  <c r="E990" i="87"/>
  <c r="I321" i="87"/>
  <c r="K756" i="87"/>
  <c r="F887" i="87"/>
  <c r="F533" i="87"/>
  <c r="N850" i="87"/>
  <c r="K215" i="87"/>
  <c r="B207" i="87"/>
  <c r="L233" i="87"/>
  <c r="C544" i="87"/>
  <c r="B875" i="87"/>
  <c r="I309" i="87"/>
  <c r="J339" i="87"/>
  <c r="D365" i="87"/>
  <c r="F714" i="87"/>
  <c r="F590" i="87"/>
  <c r="C260" i="87"/>
  <c r="O610" i="87"/>
  <c r="C613" i="87"/>
  <c r="G683" i="87"/>
  <c r="G897" i="87"/>
  <c r="N947" i="87"/>
  <c r="G308" i="87"/>
  <c r="I750" i="87"/>
  <c r="M584" i="87"/>
  <c r="G462" i="87"/>
  <c r="M270" i="87"/>
  <c r="I264" i="87"/>
  <c r="K293" i="87"/>
  <c r="N103" i="87"/>
  <c r="E1045" i="66" s="1"/>
  <c r="E133" i="87"/>
  <c r="D1341" i="66" s="1"/>
  <c r="J12" i="87"/>
  <c r="D136" i="87"/>
  <c r="O1362" i="66" s="1"/>
  <c r="J812" i="87"/>
  <c r="O536" i="87"/>
  <c r="L948" i="87"/>
  <c r="I270" i="87"/>
  <c r="C870" i="87"/>
  <c r="F591" i="87"/>
  <c r="G385" i="87"/>
  <c r="H934" i="87"/>
  <c r="C946" i="87"/>
  <c r="C354" i="87"/>
  <c r="I553" i="87"/>
  <c r="M438" i="87"/>
  <c r="H666" i="87"/>
  <c r="F298" i="87"/>
  <c r="F27" i="87"/>
  <c r="D259" i="66" s="1"/>
  <c r="I485" i="87"/>
  <c r="I46" i="87"/>
  <c r="P444" i="66" s="1"/>
  <c r="F795" i="87"/>
  <c r="O796" i="87"/>
  <c r="N279" i="87"/>
  <c r="I701" i="87"/>
  <c r="H724" i="87"/>
  <c r="C49" i="87"/>
  <c r="D476" i="66" s="1"/>
  <c r="M877" i="87"/>
  <c r="I139" i="87"/>
  <c r="E1410" i="66" s="1"/>
  <c r="O40" i="87"/>
  <c r="P390" i="66" s="1"/>
  <c r="F771" i="87"/>
  <c r="H503" i="87"/>
  <c r="P44" i="87"/>
  <c r="O432" i="66" s="1"/>
  <c r="K611" i="87"/>
  <c r="J90" i="87"/>
  <c r="M271" i="87"/>
  <c r="M611" i="87"/>
  <c r="I478" i="87"/>
  <c r="I908" i="87"/>
  <c r="E804" i="87"/>
  <c r="E352" i="87"/>
  <c r="N159" i="87"/>
  <c r="E1619" i="66" s="1"/>
  <c r="O491" i="87"/>
  <c r="M669" i="87"/>
  <c r="B457" i="87"/>
  <c r="E308" i="87"/>
  <c r="D459" i="87"/>
  <c r="J63" i="87"/>
  <c r="D333" i="87"/>
  <c r="D425" i="87"/>
  <c r="L986" i="87"/>
  <c r="C443" i="87"/>
  <c r="F717" i="87"/>
  <c r="E868" i="87"/>
  <c r="H289" i="87"/>
  <c r="H429" i="87"/>
  <c r="D823" i="87"/>
  <c r="I89" i="87"/>
  <c r="E895" i="66" s="1"/>
  <c r="H277" i="87"/>
  <c r="M497" i="87"/>
  <c r="N73" i="87"/>
  <c r="E735" i="66" s="1"/>
  <c r="G437" i="87"/>
  <c r="N31" i="87"/>
  <c r="E307" i="66" s="1"/>
  <c r="N82" i="87"/>
  <c r="P817" i="66" s="1"/>
  <c r="I232" i="87"/>
  <c r="I863" i="87"/>
  <c r="H353" i="87"/>
  <c r="E290" i="87"/>
  <c r="M260" i="87"/>
  <c r="P723" i="87"/>
  <c r="D63" i="87"/>
  <c r="D624" i="66" s="1"/>
  <c r="B94" i="87"/>
  <c r="O925" i="66" s="1"/>
  <c r="P885" i="87"/>
  <c r="P65" i="87"/>
  <c r="D655" i="66" s="1"/>
  <c r="P566" i="87"/>
  <c r="M196" i="87"/>
  <c r="P1987" i="66" s="1"/>
  <c r="B75" i="87"/>
  <c r="D743" i="66" s="1"/>
  <c r="P683" i="87"/>
  <c r="M360" i="87"/>
  <c r="P288" i="87"/>
  <c r="K562" i="87"/>
  <c r="M676" i="87"/>
  <c r="H664" i="87"/>
  <c r="O992" i="87"/>
  <c r="B680" i="87"/>
  <c r="P82" i="87"/>
  <c r="O819" i="66" s="1"/>
  <c r="O66" i="87"/>
  <c r="P654" i="66" s="1"/>
  <c r="M388" i="87"/>
  <c r="H310" i="87"/>
  <c r="K36" i="87"/>
  <c r="O345" i="66" s="1"/>
  <c r="P760" i="87"/>
  <c r="B794" i="87"/>
  <c r="C396" i="87"/>
  <c r="D368" i="87"/>
  <c r="O509" i="87"/>
  <c r="I550" i="87"/>
  <c r="K448" i="87"/>
  <c r="D937" i="87"/>
  <c r="H573" i="87"/>
  <c r="G929" i="87"/>
  <c r="D647" i="87"/>
  <c r="H931" i="87"/>
  <c r="L257" i="87"/>
  <c r="B153" i="87"/>
  <c r="D1540" i="66" s="1"/>
  <c r="I473" i="87"/>
  <c r="E798" i="87"/>
  <c r="H416" i="87"/>
  <c r="I592" i="87"/>
  <c r="F816" i="87"/>
  <c r="K714" i="87"/>
  <c r="B808" i="87"/>
  <c r="B667" i="87"/>
  <c r="L594" i="87"/>
  <c r="C900" i="87"/>
  <c r="I359" i="87"/>
  <c r="I27" i="87"/>
  <c r="E262" i="66" s="1"/>
  <c r="N668" i="87"/>
  <c r="H446" i="87"/>
  <c r="B779" i="87"/>
  <c r="E205" i="87"/>
  <c r="E16" i="87"/>
  <c r="O134" i="66" s="1"/>
  <c r="D719" i="87"/>
  <c r="O954" i="87"/>
  <c r="N934" i="87"/>
  <c r="E627" i="87"/>
  <c r="C824" i="87"/>
  <c r="J938" i="87"/>
  <c r="E332" i="87"/>
  <c r="K595" i="87"/>
  <c r="N706" i="87"/>
  <c r="L565" i="87"/>
  <c r="F153" i="87"/>
  <c r="D1548" i="66" s="1"/>
  <c r="E860" i="87"/>
  <c r="O815" i="87"/>
  <c r="L680" i="87"/>
  <c r="J444" i="87"/>
  <c r="I465" i="87"/>
  <c r="F332" i="87"/>
  <c r="L322" i="87"/>
  <c r="O297" i="87"/>
  <c r="J536" i="87"/>
  <c r="K161" i="87"/>
  <c r="D1634" i="66" s="1"/>
  <c r="L26" i="87"/>
  <c r="P241" i="66" s="1"/>
  <c r="O144" i="87"/>
  <c r="P1456" i="66" s="1"/>
  <c r="N121" i="87"/>
  <c r="E1227" i="66" s="1"/>
  <c r="F462" i="87"/>
  <c r="L407" i="87"/>
  <c r="F622" i="87"/>
  <c r="F698" i="87"/>
  <c r="I144" i="87"/>
  <c r="P1451" i="66" s="1"/>
  <c r="C784" i="87"/>
  <c r="G788" i="87"/>
  <c r="C160" i="87"/>
  <c r="O1606" i="66" s="1"/>
  <c r="M697" i="87"/>
  <c r="M578" i="87"/>
  <c r="B925" i="87"/>
  <c r="P14" i="87"/>
  <c r="O122" i="66" s="1"/>
  <c r="M633" i="87"/>
  <c r="G470" i="87"/>
  <c r="D948" i="87"/>
  <c r="M776" i="87"/>
  <c r="M711" i="87"/>
  <c r="F948" i="87"/>
  <c r="I286" i="87"/>
  <c r="F211" i="87"/>
  <c r="E895" i="87"/>
  <c r="N128" i="87"/>
  <c r="P1291" i="66" s="1"/>
  <c r="M334" i="87"/>
  <c r="L510" i="87"/>
  <c r="C679" i="87"/>
  <c r="D91" i="87"/>
  <c r="D911" i="66" s="1"/>
  <c r="G281" i="87"/>
  <c r="J381" i="87"/>
  <c r="P54" i="87"/>
  <c r="O532" i="66" s="1"/>
  <c r="C527" i="87"/>
  <c r="D81" i="87"/>
  <c r="D806" i="66" s="1"/>
  <c r="M315" i="87"/>
  <c r="J518" i="87"/>
  <c r="L53" i="87"/>
  <c r="E528" i="66" s="1"/>
  <c r="C54" i="87"/>
  <c r="O517" i="66" s="1"/>
  <c r="P134" i="87"/>
  <c r="O1352" i="66" s="1"/>
  <c r="M589" i="87"/>
  <c r="C722" i="87"/>
  <c r="L13" i="87"/>
  <c r="E118" i="66" s="1"/>
  <c r="J728" i="87"/>
  <c r="D780" i="87"/>
  <c r="M902" i="87"/>
  <c r="J962" i="87"/>
  <c r="E99" i="87"/>
  <c r="D995" i="66" s="1"/>
  <c r="M729" i="87"/>
  <c r="P346" i="87"/>
  <c r="P937" i="87"/>
  <c r="P752" i="87"/>
  <c r="N361" i="87"/>
  <c r="P188" i="87"/>
  <c r="O1908" i="66" s="1"/>
  <c r="P856" i="87"/>
  <c r="M467" i="87"/>
  <c r="G398" i="87"/>
  <c r="B842" i="87"/>
  <c r="K105" i="87"/>
  <c r="D1060" i="66" s="1"/>
  <c r="G823" i="87"/>
  <c r="M103" i="87"/>
  <c r="E1044" i="66" s="1"/>
  <c r="F312" i="87"/>
  <c r="O595" i="87"/>
  <c r="G476" i="87"/>
  <c r="B200" i="87"/>
  <c r="F169" i="87"/>
  <c r="D1712" i="66" s="1"/>
  <c r="C330" i="87"/>
  <c r="J766" i="87"/>
  <c r="O256" i="87"/>
  <c r="P342" i="87"/>
  <c r="H920" i="87"/>
  <c r="N704" i="87"/>
  <c r="F989" i="87"/>
  <c r="O382" i="87"/>
  <c r="B966" i="87"/>
  <c r="P850" i="87"/>
  <c r="O500" i="87"/>
  <c r="B994" i="87"/>
  <c r="F427" i="87"/>
  <c r="L186" i="87"/>
  <c r="P1881" i="66" s="1"/>
  <c r="K877" i="87"/>
  <c r="N821" i="87"/>
  <c r="D478" i="87"/>
  <c r="H417" i="87"/>
  <c r="B512" i="87"/>
  <c r="I932" i="87"/>
  <c r="P985" i="87"/>
  <c r="I225" i="87"/>
  <c r="M53" i="87"/>
  <c r="E529" i="66" s="1"/>
  <c r="M450" i="87"/>
  <c r="P190" i="87"/>
  <c r="O1926" i="66" s="1"/>
  <c r="P218" i="87"/>
  <c r="P943" i="87"/>
  <c r="E992" i="87"/>
  <c r="M329" i="87"/>
  <c r="M117" i="87"/>
  <c r="E1185" i="66" s="1"/>
  <c r="M857" i="87"/>
  <c r="I560" i="87"/>
  <c r="L934" i="87"/>
  <c r="G444" i="87"/>
  <c r="H326" i="87"/>
  <c r="E489" i="87"/>
  <c r="H650" i="87"/>
  <c r="B50" i="87"/>
  <c r="O474" i="66" s="1"/>
  <c r="P983" i="87"/>
  <c r="P797" i="87"/>
  <c r="D424" i="87"/>
  <c r="C102" i="87"/>
  <c r="O1009" i="66" s="1"/>
  <c r="M634" i="87"/>
  <c r="C58" i="87"/>
  <c r="O558" i="66" s="1"/>
  <c r="P567" i="87"/>
  <c r="J994" i="87"/>
  <c r="F71" i="87"/>
  <c r="D710" i="66" s="1"/>
  <c r="M472" i="87"/>
  <c r="P627" i="87"/>
  <c r="K861" i="87"/>
  <c r="B147" i="87"/>
  <c r="D1481" i="66" s="1"/>
  <c r="I788" i="87"/>
  <c r="E214" i="87"/>
  <c r="C187" i="87"/>
  <c r="D1893" i="66" s="1"/>
  <c r="K1002" i="87"/>
  <c r="J616" i="87"/>
  <c r="L569" i="87"/>
  <c r="P949" i="87"/>
  <c r="N701" i="87"/>
  <c r="I714" i="87"/>
  <c r="N895" i="87"/>
  <c r="O108" i="87"/>
  <c r="P1087" i="66" s="1"/>
  <c r="N512" i="87"/>
  <c r="L165" i="87"/>
  <c r="E1676" i="66" s="1"/>
  <c r="F445" i="87"/>
  <c r="O797" i="87"/>
  <c r="H719" i="87"/>
  <c r="G349" i="87"/>
  <c r="N567" i="87"/>
  <c r="N842" i="87"/>
  <c r="G240" i="87"/>
  <c r="G294" i="87"/>
  <c r="J639" i="87"/>
  <c r="B332" i="87"/>
  <c r="B309" i="87"/>
  <c r="C994" i="87"/>
  <c r="J422" i="87"/>
  <c r="C502" i="87"/>
  <c r="G622" i="87"/>
  <c r="N291" i="87"/>
  <c r="I247" i="87"/>
  <c r="F651" i="87"/>
  <c r="H383" i="87"/>
  <c r="D122" i="87"/>
  <c r="O1216" i="66" s="1"/>
  <c r="F478" i="87"/>
  <c r="B827" i="87"/>
  <c r="G677" i="87"/>
  <c r="I481" i="87"/>
  <c r="K964" i="87"/>
  <c r="L559" i="87"/>
  <c r="J431" i="87"/>
  <c r="E467" i="87"/>
  <c r="J308" i="87"/>
  <c r="K503" i="87"/>
  <c r="E122" i="87"/>
  <c r="O1218" i="66" s="1"/>
  <c r="O293" i="87"/>
  <c r="H382" i="87"/>
  <c r="J940" i="87"/>
  <c r="B320" i="87"/>
  <c r="H992" i="87"/>
  <c r="C712" i="87"/>
  <c r="D207" i="87"/>
  <c r="O627" i="87"/>
  <c r="L514" i="87"/>
  <c r="D854" i="87"/>
  <c r="O519" i="87"/>
  <c r="O73" i="87"/>
  <c r="E736" i="66" s="1"/>
  <c r="P667" i="87"/>
  <c r="L438" i="87"/>
  <c r="E63" i="87"/>
  <c r="D626" i="66" s="1"/>
  <c r="I561" i="87"/>
  <c r="J550" i="87"/>
  <c r="H76" i="87"/>
  <c r="P753" i="66" s="1"/>
  <c r="G513" i="87"/>
  <c r="M37" i="87"/>
  <c r="E365" i="66" s="1"/>
  <c r="P930" i="87"/>
  <c r="P187" i="87"/>
  <c r="D1908" i="66" s="1"/>
  <c r="P479" i="87"/>
  <c r="L690" i="87"/>
  <c r="C139" i="87"/>
  <c r="D1401" i="66" s="1"/>
  <c r="H215" i="87"/>
  <c r="M649" i="87"/>
  <c r="F351" i="87"/>
  <c r="O647" i="87"/>
  <c r="K261" i="87"/>
  <c r="K364" i="87"/>
  <c r="J346" i="87"/>
  <c r="N141" i="87"/>
  <c r="E1432" i="66" s="1"/>
  <c r="F474" i="87"/>
  <c r="C125" i="87"/>
  <c r="D1255" i="66" s="1"/>
  <c r="O319" i="87"/>
  <c r="H728" i="87"/>
  <c r="K662" i="87"/>
  <c r="G839" i="87"/>
  <c r="G46" i="87"/>
  <c r="O442" i="66" s="1"/>
  <c r="F593" i="87"/>
  <c r="C426" i="87"/>
  <c r="L875" i="87"/>
  <c r="K55" i="87"/>
  <c r="D550" i="66" s="1"/>
  <c r="D481" i="87"/>
  <c r="P250" i="87"/>
  <c r="C939" i="87"/>
  <c r="E764" i="87"/>
  <c r="P94" i="87"/>
  <c r="O942" i="66" s="1"/>
  <c r="F600" i="87"/>
  <c r="G56" i="87"/>
  <c r="O547" i="66" s="1"/>
  <c r="H671" i="87"/>
  <c r="B134" i="87"/>
  <c r="O1335" i="66" s="1"/>
  <c r="C95" i="87"/>
  <c r="D950" i="66" s="1"/>
  <c r="H93" i="87"/>
  <c r="E935" i="66" s="1"/>
  <c r="M180" i="87"/>
  <c r="P1823" i="66" s="1"/>
  <c r="E835" i="87"/>
  <c r="P55" i="87"/>
  <c r="D555" i="66" s="1"/>
  <c r="H659" i="87"/>
  <c r="E365" i="87"/>
  <c r="H89" i="87"/>
  <c r="E894" i="66" s="1"/>
  <c r="I886" i="87"/>
  <c r="M652" i="87"/>
  <c r="O119" i="87"/>
  <c r="E1210" i="66" s="1"/>
  <c r="F235" i="87"/>
  <c r="H439" i="87"/>
  <c r="E286" i="87"/>
  <c r="F369" i="87"/>
  <c r="F746" i="87"/>
  <c r="L996" i="87"/>
  <c r="C230" i="87"/>
  <c r="P472" i="87"/>
  <c r="M71" i="87"/>
  <c r="E716" i="66" s="1"/>
  <c r="O94" i="87"/>
  <c r="P941" i="66" s="1"/>
  <c r="J666" i="87"/>
  <c r="E923" i="87"/>
  <c r="B374" i="87"/>
  <c r="H285" i="87"/>
  <c r="J713" i="87"/>
  <c r="L572" i="87"/>
  <c r="K384" i="87"/>
  <c r="H529" i="87"/>
  <c r="J138" i="87"/>
  <c r="D372" i="87"/>
  <c r="E893" i="87"/>
  <c r="E250" i="87"/>
  <c r="H881" i="87"/>
  <c r="N660" i="87"/>
  <c r="L797" i="87"/>
  <c r="L213" i="87"/>
  <c r="G329" i="87"/>
  <c r="K649" i="87"/>
  <c r="O461" i="87"/>
  <c r="B591" i="87"/>
  <c r="P934" i="87"/>
  <c r="L629" i="87"/>
  <c r="K757" i="87"/>
  <c r="B451" i="87"/>
  <c r="I392" i="87"/>
  <c r="J226" i="87"/>
  <c r="H984" i="87"/>
  <c r="B399" i="87"/>
  <c r="B491" i="87"/>
  <c r="I418" i="87"/>
  <c r="F825" i="87"/>
  <c r="N595" i="87"/>
  <c r="F761" i="87"/>
  <c r="G771" i="87"/>
  <c r="H965" i="87"/>
  <c r="E454" i="87"/>
  <c r="E364" i="87"/>
  <c r="I274" i="87"/>
  <c r="H135" i="87"/>
  <c r="E1368" i="66" s="1"/>
  <c r="C347" i="87"/>
  <c r="C961" i="87"/>
  <c r="K311" i="87"/>
  <c r="D272" i="87"/>
  <c r="L285" i="87"/>
  <c r="J338" i="87"/>
  <c r="H841" i="87"/>
  <c r="B562" i="87"/>
  <c r="D579" i="87"/>
  <c r="P858" i="87"/>
  <c r="F907" i="87"/>
  <c r="B180" i="87"/>
  <c r="O1809" i="66" s="1"/>
  <c r="K907" i="87"/>
  <c r="D851" i="87"/>
  <c r="D497" i="87"/>
  <c r="F165" i="87"/>
  <c r="D1671" i="66" s="1"/>
  <c r="O712" i="87"/>
  <c r="C216" i="87"/>
  <c r="J596" i="87"/>
  <c r="J966" i="87"/>
  <c r="E719" i="87"/>
  <c r="O474" i="87"/>
  <c r="F736" i="87"/>
  <c r="E434" i="87"/>
  <c r="B949" i="87"/>
  <c r="O338" i="87"/>
  <c r="H858" i="87"/>
  <c r="I629" i="87"/>
  <c r="D110" i="87"/>
  <c r="O1093" i="66" s="1"/>
  <c r="J665" i="87"/>
  <c r="F546" i="87"/>
  <c r="H175" i="87"/>
  <c r="E1778" i="66" s="1"/>
  <c r="C653" i="87"/>
  <c r="J105" i="87"/>
  <c r="H351" i="87"/>
  <c r="L757" i="87"/>
  <c r="D211" i="87"/>
  <c r="F851" i="87"/>
  <c r="F164" i="87"/>
  <c r="O1653" i="66" s="1"/>
  <c r="L173" i="87"/>
  <c r="E1758" i="66" s="1"/>
  <c r="G257" i="87"/>
  <c r="O158" i="87"/>
  <c r="P1597" i="66" s="1"/>
  <c r="K679" i="87"/>
  <c r="H875" i="87"/>
  <c r="H710" i="87"/>
  <c r="O115" i="87"/>
  <c r="E1169" i="66" s="1"/>
  <c r="C19" i="87"/>
  <c r="D171" i="66" s="1"/>
  <c r="D220" i="87"/>
  <c r="D834" i="87"/>
  <c r="C980" i="87"/>
  <c r="E985" i="87"/>
  <c r="L281" i="87"/>
  <c r="N780" i="87"/>
  <c r="B771" i="87"/>
  <c r="E842" i="87"/>
  <c r="K275" i="87"/>
  <c r="B401" i="87"/>
  <c r="J833" i="87"/>
  <c r="E185" i="87"/>
  <c r="D1874" i="66" s="1"/>
  <c r="K572" i="87"/>
  <c r="F734" i="87"/>
  <c r="F263" i="87"/>
  <c r="C715" i="87"/>
  <c r="M252" i="87"/>
  <c r="B914" i="87"/>
  <c r="O863" i="87"/>
  <c r="B183" i="87"/>
  <c r="D1850" i="66" s="1"/>
  <c r="L733" i="87"/>
  <c r="K418" i="87"/>
  <c r="C391" i="87"/>
  <c r="K897" i="87"/>
  <c r="E828" i="87"/>
  <c r="N397" i="87"/>
  <c r="L802" i="87"/>
  <c r="D859" i="87"/>
  <c r="O998" i="87"/>
  <c r="L955" i="87"/>
  <c r="E196" i="87"/>
  <c r="O1979" i="66" s="1"/>
  <c r="N210" i="87"/>
  <c r="I171" i="87"/>
  <c r="E1738" i="66" s="1"/>
  <c r="L679" i="87"/>
  <c r="F111" i="87"/>
  <c r="D1120" i="66" s="1"/>
  <c r="N997" i="87"/>
  <c r="B124" i="87"/>
  <c r="O1235" i="66" s="1"/>
  <c r="I121" i="87"/>
  <c r="E1223" i="66" s="1"/>
  <c r="D522" i="87"/>
  <c r="C789" i="87"/>
  <c r="D852" i="87"/>
  <c r="J732" i="87"/>
  <c r="E418" i="87"/>
  <c r="O900" i="87"/>
  <c r="P359" i="87"/>
  <c r="O598" i="87"/>
  <c r="J513" i="87"/>
  <c r="F798" i="87"/>
  <c r="H798" i="87"/>
  <c r="L129" i="87"/>
  <c r="E1307" i="66" s="1"/>
  <c r="H301" i="87"/>
  <c r="L553" i="87"/>
  <c r="J203" i="87"/>
  <c r="C69" i="87"/>
  <c r="D681" i="66" s="1"/>
  <c r="L132" i="87"/>
  <c r="P1330" i="66" s="1"/>
  <c r="M862" i="87"/>
  <c r="N37" i="87"/>
  <c r="E366" i="66" s="1"/>
  <c r="B261" i="87"/>
  <c r="O349" i="87"/>
  <c r="L328" i="87"/>
  <c r="K732" i="87"/>
  <c r="F317" i="87"/>
  <c r="N896" i="87"/>
  <c r="E291" i="87"/>
  <c r="E866" i="87"/>
  <c r="E758" i="87"/>
  <c r="H325" i="87"/>
  <c r="M627" i="87"/>
  <c r="G611" i="87"/>
  <c r="N604" i="87"/>
  <c r="H307" i="87"/>
  <c r="L951" i="87"/>
  <c r="C318" i="87"/>
  <c r="H508" i="87"/>
  <c r="P978" i="87"/>
  <c r="D680" i="87"/>
  <c r="I454" i="87"/>
  <c r="P43" i="87"/>
  <c r="D432" i="66" s="1"/>
  <c r="H713" i="87"/>
  <c r="K622" i="87"/>
  <c r="P329" i="87"/>
  <c r="G234" i="87"/>
  <c r="N55" i="87"/>
  <c r="E553" i="66" s="1"/>
  <c r="G866" i="87"/>
  <c r="P441" i="87"/>
  <c r="B126" i="87"/>
  <c r="O1253" i="66" s="1"/>
  <c r="G160" i="87"/>
  <c r="O1613" i="66" s="1"/>
  <c r="M286" i="87"/>
  <c r="G130" i="87"/>
  <c r="O1303" i="66" s="1"/>
  <c r="F131" i="87"/>
  <c r="D1325" i="66" s="1"/>
  <c r="B302" i="87"/>
  <c r="M807" i="87"/>
  <c r="C805" i="87"/>
  <c r="I706" i="87"/>
  <c r="J118" i="87"/>
  <c r="M273" i="87"/>
  <c r="O465" i="87"/>
  <c r="J599" i="87"/>
  <c r="G772" i="87"/>
  <c r="G140" i="87"/>
  <c r="O1408" i="66" s="1"/>
  <c r="H470" i="87"/>
  <c r="H966" i="87"/>
  <c r="L152" i="87"/>
  <c r="P1535" i="66" s="1"/>
  <c r="E796" i="87"/>
  <c r="J184" i="87"/>
  <c r="O971" i="87"/>
  <c r="L273" i="87"/>
  <c r="H19" i="87"/>
  <c r="E179" i="66" s="1"/>
  <c r="J69" i="87"/>
  <c r="N763" i="87"/>
  <c r="D121" i="87"/>
  <c r="D1216" i="66" s="1"/>
  <c r="O166" i="87"/>
  <c r="P1679" i="66" s="1"/>
  <c r="E751" i="87"/>
  <c r="G832" i="87"/>
  <c r="N589" i="87"/>
  <c r="H164" i="87"/>
  <c r="P1655" i="66" s="1"/>
  <c r="C282" i="87"/>
  <c r="O99" i="87"/>
  <c r="E1005" i="66" s="1"/>
  <c r="K259" i="87"/>
  <c r="J465" i="87"/>
  <c r="E875" i="87"/>
  <c r="L57" i="87"/>
  <c r="E569" i="66" s="1"/>
  <c r="K90" i="87"/>
  <c r="O896" i="66" s="1"/>
  <c r="P268" i="87"/>
  <c r="C510" i="87"/>
  <c r="M33" i="87"/>
  <c r="E324" i="66" s="1"/>
  <c r="M174" i="87"/>
  <c r="P1759" i="66" s="1"/>
  <c r="G592" i="87"/>
  <c r="F95" i="87"/>
  <c r="D956" i="66" s="1"/>
  <c r="O187" i="87"/>
  <c r="E1907" i="66" s="1"/>
  <c r="E440" i="87"/>
  <c r="M137" i="87"/>
  <c r="E1390" i="66" s="1"/>
  <c r="P935" i="87"/>
  <c r="M664" i="87"/>
  <c r="J778" i="87"/>
  <c r="N891" i="87"/>
  <c r="J464" i="87"/>
  <c r="G104" i="87"/>
  <c r="O1039" i="66" s="1"/>
  <c r="F79" i="87"/>
  <c r="D792" i="66" s="1"/>
  <c r="I615" i="87"/>
  <c r="L90" i="87"/>
  <c r="P897" i="66" s="1"/>
  <c r="N771" i="87"/>
  <c r="I744" i="87"/>
  <c r="K38" i="87"/>
  <c r="O363" i="66" s="1"/>
  <c r="B300" i="87"/>
  <c r="G18" i="87"/>
  <c r="O155" i="66" s="1"/>
  <c r="E234" i="87"/>
  <c r="N182" i="87"/>
  <c r="P1842" i="66" s="1"/>
  <c r="M40" i="87"/>
  <c r="P388" i="66" s="1"/>
  <c r="N61" i="87"/>
  <c r="E612" i="66" s="1"/>
  <c r="H99" i="87"/>
  <c r="E999" i="66" s="1"/>
  <c r="P640" i="87"/>
  <c r="I667" i="87"/>
  <c r="N590" i="87"/>
  <c r="F967" i="87"/>
  <c r="N526" i="87"/>
  <c r="D455" i="87"/>
  <c r="G854" i="87"/>
  <c r="D910" i="87"/>
  <c r="D395" i="87"/>
  <c r="I509" i="87"/>
  <c r="H593" i="87"/>
  <c r="I738" i="87"/>
  <c r="E299" i="87"/>
  <c r="M937" i="87"/>
  <c r="M167" i="87"/>
  <c r="E1700" i="66" s="1"/>
  <c r="G19" i="87"/>
  <c r="D178" i="66" s="1"/>
  <c r="C280" i="87"/>
  <c r="C552" i="87"/>
  <c r="C337" i="87"/>
  <c r="C720" i="87"/>
  <c r="G892" i="87"/>
  <c r="O60" i="87"/>
  <c r="P595" i="66" s="1"/>
  <c r="I109" i="87"/>
  <c r="E1100" i="66" s="1"/>
  <c r="M900" i="87"/>
  <c r="N877" i="87"/>
  <c r="O656" i="87"/>
  <c r="B76" i="87"/>
  <c r="O743" i="66" s="1"/>
  <c r="J712" i="87"/>
  <c r="K67" i="87"/>
  <c r="D673" i="66" s="1"/>
  <c r="O805" i="87"/>
  <c r="N865" i="87"/>
  <c r="B52" i="87"/>
  <c r="O497" i="66" s="1"/>
  <c r="M74" i="87"/>
  <c r="P734" i="66" s="1"/>
  <c r="P789" i="87"/>
  <c r="G736" i="87"/>
  <c r="L992" i="87"/>
  <c r="M172" i="87"/>
  <c r="P1741" i="66" s="1"/>
  <c r="K905" i="87"/>
  <c r="J487" i="87"/>
  <c r="E539" i="87"/>
  <c r="C745" i="87"/>
  <c r="L540" i="87"/>
  <c r="L148" i="87"/>
  <c r="P1494" i="66" s="1"/>
  <c r="O504" i="87"/>
  <c r="K138" i="87"/>
  <c r="O1388" i="66" s="1"/>
  <c r="J38" i="87"/>
  <c r="D281" i="87"/>
  <c r="E166" i="87"/>
  <c r="O1669" i="66" s="1"/>
  <c r="P387" i="87"/>
  <c r="N271" i="87"/>
  <c r="C198" i="87"/>
  <c r="O1993" i="66" s="1"/>
  <c r="D821" i="87"/>
  <c r="L954" i="87"/>
  <c r="K944" i="87"/>
  <c r="M140" i="87"/>
  <c r="P1413" i="66" s="1"/>
  <c r="K545" i="87"/>
  <c r="I820" i="87"/>
  <c r="M691" i="87"/>
  <c r="J512" i="87"/>
  <c r="O867" i="87"/>
  <c r="M399" i="87"/>
  <c r="F919" i="87"/>
  <c r="C528" i="87"/>
  <c r="E914" i="87"/>
  <c r="B480" i="87"/>
  <c r="F391" i="87"/>
  <c r="N502" i="87"/>
  <c r="J282" i="87"/>
  <c r="J636" i="87"/>
  <c r="H122" i="87"/>
  <c r="P1222" i="66" s="1"/>
  <c r="B945" i="87"/>
  <c r="L190" i="87"/>
  <c r="P1922" i="66" s="1"/>
  <c r="N438" i="87"/>
  <c r="H589" i="87"/>
  <c r="D168" i="87"/>
  <c r="O1690" i="66" s="1"/>
  <c r="I589" i="87"/>
  <c r="N825" i="87"/>
  <c r="E307" i="87"/>
  <c r="H343" i="87"/>
  <c r="O202" i="87"/>
  <c r="H150" i="87"/>
  <c r="P1509" i="66" s="1"/>
  <c r="J794" i="87"/>
  <c r="G244" i="87"/>
  <c r="H472" i="87"/>
  <c r="O763" i="87"/>
  <c r="E493" i="87"/>
  <c r="H342" i="87"/>
  <c r="C226" i="87"/>
  <c r="B348" i="87"/>
  <c r="E191" i="87"/>
  <c r="D1938" i="66" s="1"/>
  <c r="L800" i="87"/>
  <c r="P574" i="87"/>
  <c r="O646" i="87"/>
  <c r="C404" i="87"/>
  <c r="C662" i="87"/>
  <c r="D584" i="87"/>
  <c r="P696" i="87"/>
  <c r="O430" i="87"/>
  <c r="L817" i="87"/>
  <c r="P678" i="87"/>
  <c r="M125" i="87"/>
  <c r="E1267" i="66" s="1"/>
  <c r="M955" i="87"/>
  <c r="M112" i="87"/>
  <c r="P1126" i="66" s="1"/>
  <c r="F650" i="87"/>
  <c r="M715" i="87"/>
  <c r="M262" i="87"/>
  <c r="J298" i="87"/>
  <c r="J686" i="87"/>
  <c r="D432" i="87"/>
  <c r="C822" i="87"/>
  <c r="D563" i="87"/>
  <c r="D417" i="87"/>
  <c r="F315" i="87"/>
  <c r="P35" i="87"/>
  <c r="D350" i="66" s="1"/>
  <c r="I97" i="87"/>
  <c r="E977" i="66" s="1"/>
  <c r="P821" i="87"/>
  <c r="I822" i="87"/>
  <c r="B68" i="87"/>
  <c r="O661" i="66" s="1"/>
  <c r="P557" i="87"/>
  <c r="G86" i="87"/>
  <c r="O852" i="66" s="1"/>
  <c r="F75" i="87"/>
  <c r="D751" i="66" s="1"/>
  <c r="M178" i="87"/>
  <c r="P1800" i="66" s="1"/>
  <c r="E73" i="87"/>
  <c r="D726" i="66" s="1"/>
  <c r="M546" i="87"/>
  <c r="H974" i="87"/>
  <c r="F733" i="87"/>
  <c r="L539" i="87"/>
  <c r="N869" i="87"/>
  <c r="I381" i="87"/>
  <c r="N963" i="87"/>
  <c r="C987" i="87"/>
  <c r="L897" i="87"/>
  <c r="J466" i="87"/>
  <c r="G212" i="87"/>
  <c r="D556" i="87"/>
  <c r="O925" i="87"/>
  <c r="N743" i="87"/>
  <c r="L278" i="87"/>
  <c r="K324" i="87"/>
  <c r="E22" i="87"/>
  <c r="O193" i="66" s="1"/>
  <c r="K461" i="87"/>
  <c r="P652" i="87"/>
  <c r="N218" i="87"/>
  <c r="E529" i="87"/>
  <c r="F631" i="87"/>
  <c r="F411" i="87"/>
  <c r="D116" i="87"/>
  <c r="O1157" i="66" s="1"/>
  <c r="L744" i="87"/>
  <c r="D332" i="87"/>
  <c r="H708" i="87"/>
  <c r="I832" i="87"/>
  <c r="L461" i="87"/>
  <c r="C46" i="87"/>
  <c r="O435" i="66" s="1"/>
  <c r="D265" i="87"/>
  <c r="N66" i="87"/>
  <c r="P653" i="66" s="1"/>
  <c r="L521" i="87"/>
  <c r="F860" i="87"/>
  <c r="N39" i="87"/>
  <c r="E389" i="66" s="1"/>
  <c r="M63" i="87"/>
  <c r="E634" i="66" s="1"/>
  <c r="M668" i="87"/>
  <c r="M449" i="87"/>
  <c r="J992" i="87"/>
  <c r="C254" i="87"/>
  <c r="K517" i="87"/>
  <c r="O133" i="87"/>
  <c r="E1351" i="66" s="1"/>
  <c r="K599" i="87"/>
  <c r="K260" i="87"/>
  <c r="O93" i="87"/>
  <c r="E941" i="66" s="1"/>
  <c r="K435" i="87"/>
  <c r="E490" i="87"/>
  <c r="G347" i="87"/>
  <c r="F251" i="87"/>
  <c r="K427" i="87"/>
  <c r="L473" i="87"/>
  <c r="J641" i="87"/>
  <c r="K498" i="87"/>
  <c r="G352" i="87"/>
  <c r="K54" i="87"/>
  <c r="O527" i="66" s="1"/>
  <c r="E535" i="87"/>
  <c r="G264" i="87"/>
  <c r="E327" i="87"/>
  <c r="N252" i="87"/>
  <c r="G548" i="87"/>
  <c r="O905" i="87"/>
  <c r="D18" i="87"/>
  <c r="O150" i="66" s="1"/>
  <c r="C812" i="87"/>
  <c r="H335" i="87"/>
  <c r="H578" i="87"/>
  <c r="M873" i="87"/>
  <c r="C485" i="87"/>
  <c r="J781" i="87"/>
  <c r="M424" i="87"/>
  <c r="P107" i="87"/>
  <c r="D1088" i="66" s="1"/>
  <c r="M616" i="87"/>
  <c r="F934" i="87"/>
  <c r="G986" i="87"/>
  <c r="K518" i="87"/>
  <c r="D464" i="87"/>
  <c r="L995" i="87"/>
  <c r="E358" i="87"/>
  <c r="F260" i="87"/>
  <c r="N729" i="87"/>
  <c r="P788" i="87"/>
  <c r="L389" i="87"/>
  <c r="E220" i="87"/>
  <c r="N297" i="87"/>
  <c r="D429" i="87"/>
  <c r="O410" i="87"/>
  <c r="K795" i="87"/>
  <c r="C397" i="87"/>
  <c r="L70" i="87"/>
  <c r="P692" i="66" s="1"/>
  <c r="N462" i="87"/>
  <c r="N688" i="87"/>
  <c r="J187" i="87"/>
  <c r="O329" i="87"/>
  <c r="P271" i="87"/>
  <c r="C669" i="87"/>
  <c r="C233" i="87"/>
  <c r="D86" i="87"/>
  <c r="O847" i="66" s="1"/>
  <c r="J191" i="87"/>
  <c r="K361" i="87"/>
  <c r="M89" i="87"/>
  <c r="E898" i="66" s="1"/>
  <c r="L118" i="87"/>
  <c r="P1184" i="66" s="1"/>
  <c r="K52" i="87"/>
  <c r="O509" i="66" s="1"/>
  <c r="P95" i="87"/>
  <c r="D965" i="66" s="1"/>
  <c r="P649" i="87"/>
  <c r="N551" i="87"/>
  <c r="K31" i="87"/>
  <c r="D304" i="66" s="1"/>
  <c r="M339" i="87"/>
  <c r="D471" i="87"/>
  <c r="G67" i="87"/>
  <c r="D670" i="66" s="1"/>
  <c r="F784" i="87"/>
  <c r="B257" i="87"/>
  <c r="E778" i="87"/>
  <c r="O919" i="87"/>
  <c r="K715" i="87"/>
  <c r="H365" i="87"/>
  <c r="L730" i="87"/>
  <c r="J156" i="87"/>
  <c r="B950" i="87"/>
  <c r="H832" i="87"/>
  <c r="E449" i="87"/>
  <c r="O458" i="87"/>
  <c r="C436" i="87"/>
  <c r="B991" i="87"/>
  <c r="E1002" i="87"/>
  <c r="D453" i="87"/>
  <c r="M169" i="87"/>
  <c r="E1718" i="66" s="1"/>
  <c r="P442" i="87"/>
  <c r="N632" i="87"/>
  <c r="O829" i="87"/>
  <c r="O923" i="87"/>
  <c r="B923" i="87"/>
  <c r="K167" i="87"/>
  <c r="D1698" i="66" s="1"/>
  <c r="F457" i="87"/>
  <c r="L759" i="87"/>
  <c r="P657" i="87"/>
  <c r="K323" i="87"/>
  <c r="D449" i="87"/>
  <c r="M115" i="87"/>
  <c r="E1167" i="66" s="1"/>
  <c r="K547" i="87"/>
  <c r="P381" i="87"/>
  <c r="P986" i="87"/>
  <c r="H151" i="87"/>
  <c r="E1532" i="66" s="1"/>
  <c r="M687" i="87"/>
  <c r="F113" i="87"/>
  <c r="D1138" i="66" s="1"/>
  <c r="B209" i="87"/>
  <c r="G756" i="87"/>
  <c r="E494" i="87"/>
  <c r="H387" i="87"/>
  <c r="E343" i="87"/>
  <c r="E530" i="87"/>
  <c r="G953" i="87"/>
  <c r="M773" i="87"/>
  <c r="O335" i="87"/>
  <c r="K469" i="87"/>
  <c r="L381" i="87"/>
  <c r="I421" i="87"/>
  <c r="I16" i="87"/>
  <c r="P139" i="66" s="1"/>
  <c r="I294" i="87"/>
  <c r="H737" i="87"/>
  <c r="C564" i="87"/>
  <c r="F724" i="87"/>
  <c r="J490" i="87"/>
  <c r="J489" i="87"/>
  <c r="K379" i="87"/>
  <c r="M830" i="87"/>
  <c r="G344" i="87"/>
  <c r="I256" i="87"/>
  <c r="E735" i="87"/>
  <c r="L860" i="87"/>
  <c r="O686" i="87"/>
  <c r="L972" i="87"/>
  <c r="O788" i="87"/>
  <c r="E671" i="87"/>
  <c r="L295" i="87"/>
  <c r="C704" i="87"/>
  <c r="E336" i="87"/>
  <c r="E423" i="87"/>
  <c r="C459" i="87"/>
  <c r="J434" i="87"/>
  <c r="I463" i="87"/>
  <c r="H423" i="87"/>
  <c r="I297" i="87"/>
  <c r="B357" i="87"/>
  <c r="L943" i="87"/>
  <c r="N413" i="87"/>
  <c r="G436" i="87"/>
  <c r="I384" i="87"/>
  <c r="K633" i="87"/>
  <c r="C372" i="87"/>
  <c r="J150" i="87"/>
  <c r="G604" i="87"/>
  <c r="N943" i="87"/>
  <c r="H880" i="87"/>
  <c r="J421" i="87"/>
  <c r="K139" i="87"/>
  <c r="D1411" i="66" s="1"/>
  <c r="F470" i="87"/>
  <c r="C421" i="87"/>
  <c r="H698" i="87"/>
  <c r="P979" i="87"/>
  <c r="E776" i="87"/>
  <c r="H633" i="87"/>
  <c r="O432" i="87"/>
  <c r="B695" i="87"/>
  <c r="C479" i="87"/>
  <c r="D926" i="87"/>
  <c r="E102" i="87"/>
  <c r="O1013" i="66" s="1"/>
  <c r="H735" i="87"/>
  <c r="G119" i="87"/>
  <c r="D1203" i="66" s="1"/>
  <c r="K661" i="87"/>
  <c r="N661" i="87"/>
  <c r="N277" i="87"/>
  <c r="K629" i="87"/>
  <c r="I343" i="87"/>
  <c r="L66" i="87"/>
  <c r="P651" i="66" s="1"/>
  <c r="B84" i="87"/>
  <c r="O825" i="66" s="1"/>
  <c r="M837" i="87"/>
  <c r="N352" i="87"/>
  <c r="C864" i="87"/>
  <c r="N414" i="87"/>
  <c r="M794" i="87"/>
  <c r="N885" i="87"/>
  <c r="E555" i="87"/>
  <c r="C764" i="87"/>
  <c r="H212" i="87"/>
  <c r="H914" i="87"/>
  <c r="H195" i="87"/>
  <c r="E1983" i="66" s="1"/>
  <c r="K357" i="87"/>
  <c r="N529" i="87"/>
  <c r="K981" i="87"/>
  <c r="O579" i="87"/>
  <c r="O572" i="87"/>
  <c r="C115" i="87"/>
  <c r="D1155" i="66" s="1"/>
  <c r="L837" i="87"/>
  <c r="I570" i="87"/>
  <c r="O530" i="87"/>
  <c r="J605" i="87"/>
  <c r="G654" i="87"/>
  <c r="N521" i="87"/>
  <c r="D25" i="87"/>
  <c r="D232" i="66" s="1"/>
  <c r="K363" i="87"/>
  <c r="K121" i="87"/>
  <c r="D1224" i="66" s="1"/>
  <c r="B18" i="87"/>
  <c r="O146" i="66" s="1"/>
  <c r="J610" i="87"/>
  <c r="B501" i="87"/>
  <c r="O441" i="87"/>
  <c r="I422" i="87"/>
  <c r="B959" i="87"/>
  <c r="L1001" i="87"/>
  <c r="E415" i="87"/>
  <c r="B662" i="87"/>
  <c r="L110" i="87"/>
  <c r="P1102" i="66" s="1"/>
  <c r="J871" i="87"/>
  <c r="C366" i="87"/>
  <c r="J751" i="87"/>
  <c r="L751" i="87"/>
  <c r="O854" i="87"/>
  <c r="C777" i="87"/>
  <c r="H823" i="87"/>
  <c r="B86" i="87"/>
  <c r="O843" i="66" s="1"/>
  <c r="P605" i="87"/>
  <c r="L891" i="87"/>
  <c r="H52" i="87"/>
  <c r="P507" i="66" s="1"/>
  <c r="P172" i="87"/>
  <c r="O1744" i="66" s="1"/>
  <c r="M973" i="87"/>
  <c r="H479" i="87"/>
  <c r="G309" i="87"/>
  <c r="O248" i="87"/>
  <c r="H761" i="87"/>
  <c r="H79" i="87"/>
  <c r="E794" i="66" s="1"/>
  <c r="K651" i="87"/>
  <c r="F472" i="87"/>
  <c r="C24" i="87"/>
  <c r="O212" i="66" s="1"/>
  <c r="K482" i="87"/>
  <c r="K475" i="87"/>
  <c r="M912" i="87"/>
  <c r="N781" i="87"/>
  <c r="H550" i="87"/>
  <c r="B649" i="87"/>
  <c r="H784" i="87"/>
  <c r="K302" i="87"/>
  <c r="E956" i="87"/>
  <c r="C137" i="87"/>
  <c r="D1378" i="66" s="1"/>
  <c r="E474" i="87"/>
  <c r="H392" i="87"/>
  <c r="H294" i="87"/>
  <c r="N181" i="87"/>
  <c r="E1842" i="66" s="1"/>
  <c r="D164" i="87"/>
  <c r="O1649" i="66" s="1"/>
  <c r="J630" i="87"/>
  <c r="K20" i="87"/>
  <c r="O181" i="66" s="1"/>
  <c r="B484" i="87"/>
  <c r="D204" i="87"/>
  <c r="C516" i="87"/>
  <c r="I670" i="87"/>
  <c r="M94" i="87"/>
  <c r="P939" i="66" s="1"/>
  <c r="M874" i="87"/>
  <c r="K309" i="87"/>
  <c r="C463" i="87"/>
  <c r="L51" i="87"/>
  <c r="E510" i="66" s="1"/>
  <c r="C738" i="87"/>
  <c r="I62" i="87"/>
  <c r="P608" i="66" s="1"/>
  <c r="P161" i="87"/>
  <c r="D1639" i="66" s="1"/>
  <c r="H879" i="87"/>
  <c r="P513" i="87"/>
  <c r="P805" i="87"/>
  <c r="M811" i="87"/>
  <c r="L589" i="87"/>
  <c r="P168" i="87"/>
  <c r="O1703" i="66" s="1"/>
  <c r="K655" i="87"/>
  <c r="L202" i="87"/>
  <c r="H358" i="87"/>
  <c r="D58" i="87"/>
  <c r="O560" i="66" s="1"/>
  <c r="I330" i="87"/>
  <c r="G93" i="87"/>
  <c r="D934" i="66" s="1"/>
  <c r="I531" i="87"/>
  <c r="C868" i="87"/>
  <c r="O80" i="87"/>
  <c r="P800" i="66" s="1"/>
  <c r="F634" i="87"/>
  <c r="I134" i="87"/>
  <c r="P1346" i="66" s="1"/>
  <c r="B947" i="87"/>
  <c r="E363" i="87"/>
  <c r="M82" i="87"/>
  <c r="P816" i="66" s="1"/>
  <c r="N79" i="87"/>
  <c r="E799" i="66" s="1"/>
  <c r="P960" i="87"/>
  <c r="F262" i="87"/>
  <c r="B650" i="87"/>
  <c r="D405" i="87"/>
  <c r="G13" i="87"/>
  <c r="D114" i="66" s="1"/>
  <c r="N120" i="87"/>
  <c r="P1209" i="66" s="1"/>
  <c r="O292" i="87"/>
  <c r="P71" i="87"/>
  <c r="D719" i="66" s="1"/>
  <c r="F582" i="87"/>
  <c r="B289" i="87"/>
  <c r="N113" i="87"/>
  <c r="E1145" i="66" s="1"/>
  <c r="N671" i="87"/>
  <c r="N855" i="87"/>
  <c r="H270" i="87"/>
  <c r="E313" i="87"/>
  <c r="D88" i="87"/>
  <c r="O870" i="66" s="1"/>
  <c r="N57" i="87"/>
  <c r="E571" i="66" s="1"/>
  <c r="P292" i="87"/>
  <c r="L940" i="87"/>
  <c r="K83" i="87"/>
  <c r="D837" i="66" s="1"/>
  <c r="K333" i="87"/>
  <c r="F587" i="87"/>
  <c r="H230" i="87"/>
  <c r="F406" i="87"/>
  <c r="B535" i="87"/>
  <c r="F935" i="87"/>
  <c r="C124" i="87"/>
  <c r="O1237" i="66" s="1"/>
  <c r="B205" i="87"/>
  <c r="G629" i="87"/>
  <c r="M30" i="87"/>
  <c r="P283" i="66" s="1"/>
  <c r="H347" i="87"/>
  <c r="G840" i="87"/>
  <c r="E457" i="87"/>
  <c r="G975" i="87"/>
  <c r="H37" i="87"/>
  <c r="E361" i="66" s="1"/>
  <c r="H816" i="87"/>
  <c r="J560" i="87"/>
  <c r="L844" i="87"/>
  <c r="N964" i="87"/>
  <c r="H174" i="87"/>
  <c r="P1755" i="66" s="1"/>
  <c r="N923" i="87"/>
  <c r="D595" i="87"/>
  <c r="B190" i="87"/>
  <c r="O1909" i="66" s="1"/>
  <c r="F901" i="87"/>
  <c r="B333" i="87"/>
  <c r="L201" i="87"/>
  <c r="O436" i="87"/>
  <c r="B108" i="87"/>
  <c r="O1071" i="66" s="1"/>
  <c r="H138" i="87"/>
  <c r="P1386" i="66" s="1"/>
  <c r="G763" i="87"/>
  <c r="I973" i="87"/>
  <c r="L727" i="87"/>
  <c r="N831" i="87"/>
  <c r="D85" i="87"/>
  <c r="D847" i="66" s="1"/>
  <c r="C116" i="87"/>
  <c r="O1155" i="66" s="1"/>
  <c r="B648" i="87"/>
  <c r="B248" i="87"/>
  <c r="D409" i="87"/>
  <c r="G690" i="87"/>
  <c r="K669" i="87"/>
  <c r="C892" i="87"/>
  <c r="J653" i="87"/>
  <c r="P549" i="87"/>
  <c r="H820" i="87"/>
  <c r="N518" i="87"/>
  <c r="L786" i="87"/>
  <c r="E551" i="87"/>
  <c r="H729" i="87"/>
  <c r="G515" i="87"/>
  <c r="K796" i="87"/>
  <c r="B952" i="87"/>
  <c r="I383" i="87"/>
  <c r="I42" i="87"/>
  <c r="P403" i="66" s="1"/>
  <c r="M929" i="87"/>
  <c r="B398" i="87"/>
  <c r="P447" i="87"/>
  <c r="M899" i="87"/>
  <c r="B670" i="87"/>
  <c r="P418" i="87"/>
  <c r="L567" i="87"/>
  <c r="I268" i="87"/>
  <c r="I808" i="87"/>
  <c r="O614" i="87"/>
  <c r="D489" i="87"/>
  <c r="B460" i="87"/>
  <c r="E847" i="87"/>
  <c r="B604" i="87"/>
  <c r="E557" i="87"/>
  <c r="K348" i="87"/>
  <c r="C99" i="87"/>
  <c r="D991" i="66" s="1"/>
  <c r="N167" i="87"/>
  <c r="E1701" i="66" s="1"/>
  <c r="B477" i="87"/>
  <c r="G533" i="87"/>
  <c r="L735" i="87"/>
  <c r="E906" i="87"/>
  <c r="K594" i="87"/>
  <c r="C143" i="87"/>
  <c r="D1442" i="66" s="1"/>
  <c r="G311" i="87"/>
  <c r="K817" i="87"/>
  <c r="E820" i="87"/>
  <c r="O890" i="87"/>
  <c r="O146" i="87"/>
  <c r="P1474" i="66" s="1"/>
  <c r="D554" i="87"/>
  <c r="B729" i="87"/>
  <c r="K12" i="87"/>
  <c r="O99" i="66" s="1"/>
  <c r="H537" i="87"/>
  <c r="O265" i="87"/>
  <c r="C229" i="87"/>
  <c r="M536" i="87"/>
  <c r="E558" i="87"/>
  <c r="B365" i="87"/>
  <c r="G551" i="87"/>
  <c r="I648" i="87"/>
  <c r="D708" i="87"/>
  <c r="K405" i="87"/>
  <c r="E957" i="87"/>
  <c r="F399" i="87"/>
  <c r="G540" i="87"/>
  <c r="O819" i="87"/>
  <c r="L750" i="87"/>
  <c r="O739" i="87"/>
  <c r="O680" i="87"/>
  <c r="M51" i="87"/>
  <c r="E511" i="66" s="1"/>
  <c r="G943" i="87"/>
  <c r="P596" i="87"/>
  <c r="P521" i="87"/>
  <c r="E356" i="87"/>
  <c r="I325" i="87"/>
  <c r="E649" i="87"/>
  <c r="B573" i="87"/>
  <c r="J115" i="87"/>
  <c r="M596" i="87"/>
  <c r="E209" i="87"/>
  <c r="C1002" i="87"/>
  <c r="J139" i="87"/>
  <c r="O257" i="87"/>
  <c r="D38" i="87"/>
  <c r="O355" i="66" s="1"/>
  <c r="D457" i="87"/>
  <c r="N183" i="87"/>
  <c r="E1865" i="66" s="1"/>
  <c r="L27" i="87"/>
  <c r="E264" i="66" s="1"/>
  <c r="H810" i="87"/>
  <c r="J56" i="87"/>
  <c r="I244" i="87"/>
  <c r="E325" i="87"/>
  <c r="L616" i="87"/>
  <c r="C703" i="87"/>
  <c r="C873" i="87"/>
  <c r="J123" i="87"/>
  <c r="J375" i="87"/>
  <c r="H709" i="87"/>
  <c r="P546" i="87"/>
  <c r="L504" i="87"/>
  <c r="L310" i="87"/>
  <c r="F309" i="87"/>
  <c r="O682" i="87"/>
  <c r="C985" i="87"/>
  <c r="I468" i="87"/>
  <c r="O97" i="87"/>
  <c r="E982" i="66" s="1"/>
  <c r="P1002" i="87"/>
  <c r="F868" i="87"/>
  <c r="M724" i="87"/>
  <c r="D941" i="87"/>
  <c r="J863" i="87"/>
  <c r="G421" i="87"/>
  <c r="K480" i="87"/>
  <c r="K682" i="87"/>
  <c r="E257" i="87"/>
  <c r="F308" i="87"/>
  <c r="I340" i="87"/>
  <c r="P358" i="87"/>
  <c r="C62" i="87"/>
  <c r="O599" i="66" s="1"/>
  <c r="J547" i="87"/>
  <c r="P155" i="87"/>
  <c r="D1580" i="66" s="1"/>
  <c r="D95" i="87"/>
  <c r="D952" i="66" s="1"/>
  <c r="L60" i="87"/>
  <c r="P592" i="66" s="1"/>
  <c r="I624" i="87"/>
  <c r="C271" i="87"/>
  <c r="F265" i="87"/>
  <c r="C583" i="87"/>
  <c r="L142" i="87"/>
  <c r="P1430" i="66" s="1"/>
  <c r="L652" i="87"/>
  <c r="B276" i="87"/>
  <c r="F824" i="87"/>
  <c r="F758" i="87"/>
  <c r="I729" i="87"/>
  <c r="F874" i="87"/>
  <c r="B442" i="87"/>
  <c r="B273" i="87"/>
  <c r="I917" i="87"/>
  <c r="B685" i="87"/>
  <c r="G610" i="87"/>
  <c r="N928" i="87"/>
  <c r="J83" i="87"/>
  <c r="I893" i="87"/>
  <c r="P114" i="87"/>
  <c r="O1147" i="66" s="1"/>
  <c r="B516" i="87"/>
  <c r="F28" i="87"/>
  <c r="O259" i="66" s="1"/>
  <c r="M343" i="87"/>
  <c r="G965" i="87"/>
  <c r="C179" i="87"/>
  <c r="D1811" i="66" s="1"/>
  <c r="E64" i="87"/>
  <c r="O626" i="66" s="1"/>
  <c r="D920" i="87"/>
  <c r="M823" i="87"/>
  <c r="B906" i="87"/>
  <c r="F940" i="87"/>
  <c r="P47" i="87"/>
  <c r="D473" i="66" s="1"/>
  <c r="B234" i="87"/>
  <c r="K179" i="87"/>
  <c r="D1821" i="66" s="1"/>
  <c r="N635" i="87"/>
  <c r="D643" i="87"/>
  <c r="N46" i="87"/>
  <c r="P448" i="66" s="1"/>
  <c r="N442" i="87"/>
  <c r="P504" i="87"/>
  <c r="G81" i="87"/>
  <c r="D811" i="66" s="1"/>
  <c r="I673" i="87"/>
  <c r="N296" i="87"/>
  <c r="J78" i="87"/>
  <c r="E704" i="87"/>
  <c r="E217" i="87"/>
  <c r="B790" i="87"/>
  <c r="B668" i="87"/>
  <c r="G65" i="87"/>
  <c r="D647" i="66" s="1"/>
  <c r="K406" i="87"/>
  <c r="B845" i="87"/>
  <c r="M689" i="87"/>
  <c r="M158" i="87"/>
  <c r="P1595" i="66" s="1"/>
  <c r="I569" i="87"/>
  <c r="M393" i="87"/>
  <c r="D741" i="87"/>
  <c r="K216" i="87"/>
  <c r="J774" i="87"/>
  <c r="P612" i="87"/>
  <c r="K836" i="87"/>
  <c r="D507" i="87"/>
  <c r="M212" i="87"/>
  <c r="P766" i="87"/>
  <c r="I475" i="87"/>
  <c r="P315" i="87"/>
  <c r="J840" i="87"/>
  <c r="F760" i="87"/>
  <c r="C570" i="87"/>
  <c r="E499" i="87"/>
  <c r="M223" i="87"/>
  <c r="G486" i="87"/>
  <c r="E443" i="87"/>
  <c r="M144" i="87"/>
  <c r="P1454" i="66" s="1"/>
  <c r="B636" i="87"/>
  <c r="C65" i="87"/>
  <c r="D640" i="66" s="1"/>
  <c r="K902" i="87"/>
  <c r="L889" i="87"/>
  <c r="O71" i="87"/>
  <c r="E718" i="66" s="1"/>
  <c r="E950" i="87"/>
  <c r="N645" i="87"/>
  <c r="M106" i="87"/>
  <c r="P1062" i="66" s="1"/>
  <c r="D619" i="87"/>
  <c r="E853" i="87"/>
  <c r="B571" i="87"/>
  <c r="M389" i="87"/>
  <c r="G575" i="87"/>
  <c r="O469" i="87"/>
  <c r="P459" i="87"/>
  <c r="G457" i="87"/>
  <c r="O951" i="87"/>
  <c r="C541" i="87"/>
  <c r="F998" i="87"/>
  <c r="N290" i="87"/>
  <c r="L834" i="87"/>
  <c r="E654" i="87"/>
  <c r="J747" i="87"/>
  <c r="F184" i="87"/>
  <c r="O1858" i="66" s="1"/>
  <c r="D225" i="87"/>
  <c r="K314" i="87"/>
  <c r="M728" i="87"/>
  <c r="C491" i="87"/>
  <c r="M543" i="87"/>
  <c r="C610" i="87"/>
  <c r="F966" i="87"/>
  <c r="H97" i="87"/>
  <c r="E976" i="66" s="1"/>
  <c r="M341" i="87"/>
  <c r="F780" i="87"/>
  <c r="B661" i="87"/>
  <c r="E783" i="87"/>
  <c r="P527" i="87"/>
  <c r="I964" i="87"/>
  <c r="P415" i="87"/>
  <c r="P79" i="87"/>
  <c r="D801" i="66" s="1"/>
  <c r="B968" i="87"/>
  <c r="G584" i="87"/>
  <c r="D844" i="87"/>
  <c r="C761" i="87"/>
  <c r="N439" i="87"/>
  <c r="F961" i="87"/>
  <c r="G142" i="87"/>
  <c r="O1426" i="66" s="1"/>
  <c r="J270" i="87"/>
  <c r="L953" i="87"/>
  <c r="L422" i="87"/>
  <c r="G446" i="87"/>
  <c r="J406" i="87"/>
  <c r="K432" i="87"/>
  <c r="I598" i="87"/>
  <c r="C898" i="87"/>
  <c r="J538" i="87"/>
  <c r="M501" i="87"/>
  <c r="G665" i="87"/>
  <c r="O340" i="87"/>
  <c r="J873" i="87"/>
  <c r="J689" i="87"/>
  <c r="I409" i="87"/>
  <c r="C753" i="87"/>
  <c r="L587" i="87"/>
  <c r="G447" i="87"/>
  <c r="D865" i="87"/>
  <c r="I535" i="87"/>
  <c r="D193" i="87"/>
  <c r="D1954" i="66" s="1"/>
  <c r="L643" i="87"/>
  <c r="I123" i="87"/>
  <c r="E1246" i="66" s="1"/>
  <c r="N607" i="87"/>
  <c r="G759" i="87"/>
  <c r="I287" i="87"/>
  <c r="D444" i="87"/>
  <c r="C248" i="87"/>
  <c r="O994" i="87"/>
  <c r="D165" i="87"/>
  <c r="D1667" i="66" s="1"/>
  <c r="E975" i="87"/>
  <c r="P202" i="87"/>
  <c r="K242" i="87"/>
  <c r="E928" i="87"/>
  <c r="I573" i="87"/>
  <c r="C430" i="87"/>
  <c r="L351" i="87"/>
  <c r="B632" i="87"/>
  <c r="E39" i="87"/>
  <c r="D380" i="66" s="1"/>
  <c r="J964" i="87"/>
  <c r="C904" i="87"/>
  <c r="H896" i="87"/>
  <c r="G397" i="87"/>
  <c r="H101" i="87"/>
  <c r="E1017" i="66" s="1"/>
  <c r="K685" i="87"/>
  <c r="B786" i="87"/>
  <c r="E289" i="87"/>
  <c r="C117" i="87"/>
  <c r="D1173" i="66" s="1"/>
  <c r="P357" i="87"/>
  <c r="N434" i="87"/>
  <c r="K600" i="87"/>
  <c r="D769" i="87"/>
  <c r="C711" i="87"/>
  <c r="B951" i="87"/>
  <c r="K525" i="87"/>
  <c r="O967" i="87"/>
  <c r="O633" i="87"/>
  <c r="L965" i="87"/>
  <c r="J521" i="87"/>
  <c r="O121" i="87"/>
  <c r="E1228" i="66" s="1"/>
  <c r="E899" i="87"/>
  <c r="C113" i="87"/>
  <c r="D1132" i="66" s="1"/>
  <c r="I773" i="87"/>
  <c r="B166" i="87"/>
  <c r="O1663" i="66" s="1"/>
  <c r="I813" i="87"/>
  <c r="E510" i="87"/>
  <c r="L998" i="87"/>
  <c r="N419" i="87"/>
  <c r="G815" i="87"/>
  <c r="G731" i="87"/>
  <c r="H13" i="87"/>
  <c r="E115" i="66" s="1"/>
  <c r="I988" i="87"/>
  <c r="C166" i="87"/>
  <c r="O1665" i="66" s="1"/>
  <c r="L795" i="87"/>
  <c r="M867" i="87"/>
  <c r="O446" i="87"/>
  <c r="B157" i="87"/>
  <c r="D1581" i="66" s="1"/>
  <c r="G110" i="87"/>
  <c r="O1098" i="66" s="1"/>
  <c r="K808" i="87"/>
  <c r="M591" i="87"/>
  <c r="B176" i="87"/>
  <c r="O1768" i="66" s="1"/>
  <c r="D711" i="87"/>
  <c r="E160" i="87"/>
  <c r="O1610" i="66" s="1"/>
  <c r="K647" i="87"/>
  <c r="E645" i="87"/>
  <c r="H956" i="87"/>
  <c r="K520" i="87"/>
  <c r="C234" i="87"/>
  <c r="K860" i="87"/>
  <c r="L827" i="87"/>
  <c r="N741" i="87"/>
  <c r="C602" i="87"/>
  <c r="O528" i="87"/>
  <c r="G635" i="87"/>
  <c r="N270" i="87"/>
  <c r="E934" i="87"/>
  <c r="E280" i="87"/>
  <c r="O795" i="87"/>
  <c r="D899" i="87"/>
  <c r="F823" i="87"/>
  <c r="H306" i="87"/>
  <c r="E397" i="87"/>
  <c r="N913" i="87"/>
  <c r="H226" i="87"/>
  <c r="F636" i="87"/>
  <c r="E502" i="87"/>
  <c r="F187" i="87"/>
  <c r="D1899" i="66" s="1"/>
  <c r="B228" i="87"/>
  <c r="J380" i="87"/>
  <c r="B505" i="87"/>
  <c r="N971" i="87"/>
  <c r="O414" i="87"/>
  <c r="H496" i="87"/>
  <c r="D303" i="87"/>
  <c r="E273" i="87"/>
  <c r="E797" i="87"/>
  <c r="O679" i="87"/>
  <c r="K791" i="87"/>
  <c r="C780" i="87"/>
  <c r="G388" i="87"/>
  <c r="M228" i="87"/>
  <c r="J795" i="87"/>
  <c r="K325" i="87"/>
  <c r="C365" i="87"/>
  <c r="G770" i="87"/>
  <c r="P579" i="87"/>
  <c r="H670" i="87"/>
  <c r="C151" i="87"/>
  <c r="D1524" i="66" s="1"/>
  <c r="L25" i="87"/>
  <c r="E241" i="66" s="1"/>
  <c r="D866" i="87"/>
  <c r="D77" i="87"/>
  <c r="D765" i="66" s="1"/>
  <c r="J676" i="87"/>
  <c r="H194" i="87"/>
  <c r="P1960" i="66" s="1"/>
  <c r="G163" i="87"/>
  <c r="D1654" i="66" s="1"/>
  <c r="H556" i="87"/>
  <c r="M294" i="87"/>
  <c r="G325" i="87"/>
  <c r="D569" i="87"/>
  <c r="J224" i="87"/>
  <c r="C752" i="87"/>
  <c r="M759" i="87"/>
  <c r="L689" i="87"/>
  <c r="O542" i="87"/>
  <c r="I30" i="87"/>
  <c r="P280" i="66" s="1"/>
  <c r="I420" i="87"/>
  <c r="D293" i="87"/>
  <c r="N642" i="87"/>
  <c r="L196" i="87"/>
  <c r="P1986" i="66" s="1"/>
  <c r="K803" i="87"/>
  <c r="N690" i="87"/>
  <c r="N425" i="87"/>
  <c r="C991" i="87"/>
  <c r="C881" i="87"/>
  <c r="D986" i="87"/>
  <c r="F878" i="87"/>
  <c r="J389" i="87"/>
  <c r="D689" i="87"/>
  <c r="D550" i="87"/>
  <c r="N126" i="87"/>
  <c r="P1268" i="66" s="1"/>
  <c r="N102" i="87"/>
  <c r="P1022" i="66" s="1"/>
  <c r="C23" i="87"/>
  <c r="D212" i="66" s="1"/>
  <c r="K13" i="87"/>
  <c r="D117" i="66" s="1"/>
  <c r="D487" i="87"/>
  <c r="B624" i="87"/>
  <c r="I888" i="87"/>
  <c r="D485" i="87"/>
  <c r="F916" i="87"/>
  <c r="J612" i="87"/>
  <c r="H476" i="87"/>
  <c r="C779" i="87"/>
  <c r="B788" i="87"/>
  <c r="I479" i="87"/>
  <c r="I946" i="87"/>
  <c r="L341" i="87"/>
  <c r="L284" i="87"/>
  <c r="K352" i="87"/>
  <c r="L95" i="87"/>
  <c r="E961" i="66" s="1"/>
  <c r="D106" i="87"/>
  <c r="O1052" i="66" s="1"/>
  <c r="J284" i="87"/>
  <c r="H219" i="87"/>
  <c r="F987" i="87"/>
  <c r="N794" i="87"/>
  <c r="I607" i="87"/>
  <c r="I523" i="87"/>
  <c r="K793" i="87"/>
  <c r="F274" i="87"/>
  <c r="K730" i="87"/>
  <c r="K979" i="87"/>
  <c r="I910" i="87"/>
  <c r="O596" i="87"/>
  <c r="P965" i="87"/>
  <c r="I345" i="87"/>
  <c r="H278" i="87"/>
  <c r="J127" i="87"/>
  <c r="O920" i="87"/>
  <c r="P255" i="87"/>
  <c r="D642" i="87"/>
  <c r="L987" i="87"/>
  <c r="F346" i="87"/>
  <c r="E603" i="87"/>
  <c r="J242" i="87"/>
  <c r="M908" i="87"/>
  <c r="P15" i="87"/>
  <c r="D145" i="66" s="1"/>
  <c r="M138" i="87"/>
  <c r="P1390" i="66" s="1"/>
  <c r="F602" i="87"/>
  <c r="P17" i="87"/>
  <c r="D163" i="66" s="1"/>
  <c r="I630" i="87"/>
  <c r="O769" i="87"/>
  <c r="J371" i="87"/>
  <c r="J103" i="87"/>
  <c r="E852" i="87"/>
  <c r="P36" i="87"/>
  <c r="O350" i="66" s="1"/>
  <c r="P29" i="87"/>
  <c r="D286" i="66" s="1"/>
  <c r="N255" i="87"/>
  <c r="G464" i="87"/>
  <c r="O554" i="87"/>
  <c r="B303" i="87"/>
  <c r="P59" i="87"/>
  <c r="D596" i="66" s="1"/>
  <c r="K653" i="87"/>
  <c r="I20" i="87"/>
  <c r="P180" i="66" s="1"/>
  <c r="E45" i="87"/>
  <c r="D439" i="66" s="1"/>
  <c r="C47" i="87"/>
  <c r="D458" i="66" s="1"/>
  <c r="M520" i="87"/>
  <c r="O96" i="87"/>
  <c r="P964" i="66" s="1"/>
  <c r="O617" i="87"/>
  <c r="D744" i="87"/>
  <c r="M647" i="87"/>
  <c r="D295" i="87"/>
  <c r="O315" i="87"/>
  <c r="O810" i="87"/>
  <c r="B543" i="87"/>
  <c r="H883" i="87"/>
  <c r="P791" i="87"/>
  <c r="B375" i="87"/>
  <c r="I140" i="87"/>
  <c r="P1410" i="66" s="1"/>
  <c r="B613" i="87"/>
  <c r="E283" i="87"/>
  <c r="D609" i="87"/>
  <c r="J211" i="87"/>
  <c r="L167" i="87"/>
  <c r="E1699" i="66" s="1"/>
  <c r="P767" i="87"/>
  <c r="B702" i="87"/>
  <c r="E549" i="87"/>
  <c r="D622" i="87"/>
  <c r="E613" i="87"/>
  <c r="P501" i="87"/>
  <c r="P772" i="87"/>
  <c r="F242" i="87"/>
  <c r="I93" i="87"/>
  <c r="E936" i="66" s="1"/>
  <c r="M901" i="87"/>
  <c r="L62" i="87"/>
  <c r="P610" i="66" s="1"/>
  <c r="F98" i="87"/>
  <c r="O974" i="66" s="1"/>
  <c r="P846" i="87"/>
  <c r="K45" i="87"/>
  <c r="D445" i="66" s="1"/>
  <c r="M580" i="87"/>
  <c r="P908" i="87"/>
  <c r="P262" i="87"/>
  <c r="E110" i="87"/>
  <c r="O1095" i="66" s="1"/>
  <c r="K948" i="87"/>
  <c r="I260" i="87"/>
  <c r="D180" i="87"/>
  <c r="O1813" i="66" s="1"/>
  <c r="N1001" i="87"/>
  <c r="K33" i="87"/>
  <c r="D322" i="66" s="1"/>
  <c r="P927" i="87"/>
  <c r="O729" i="87"/>
  <c r="D389" i="87"/>
  <c r="E90" i="87"/>
  <c r="O890" i="66" s="1"/>
  <c r="G620" i="87"/>
  <c r="O341" i="87"/>
  <c r="C51" i="87"/>
  <c r="D499" i="66" s="1"/>
  <c r="L227" i="87"/>
  <c r="I98" i="87"/>
  <c r="P977" i="66" s="1"/>
  <c r="O43" i="87"/>
  <c r="E431" i="66" s="1"/>
  <c r="P780" i="87"/>
  <c r="M184" i="87"/>
  <c r="P1864" i="66" s="1"/>
  <c r="P431" i="87"/>
  <c r="G701" i="87"/>
  <c r="O434" i="87"/>
  <c r="B728" i="87"/>
  <c r="B31" i="87"/>
  <c r="D292" i="66" s="1"/>
  <c r="K610" i="87"/>
  <c r="P40" i="87"/>
  <c r="O391" i="66" s="1"/>
  <c r="G184" i="87"/>
  <c r="O1859" i="66" s="1"/>
  <c r="D743" i="87"/>
  <c r="I564" i="87"/>
  <c r="I506" i="87"/>
  <c r="K627" i="87"/>
  <c r="K624" i="87"/>
  <c r="L619" i="87"/>
  <c r="G235" i="87"/>
  <c r="I623" i="87"/>
  <c r="K39" i="87"/>
  <c r="D386" i="66" s="1"/>
  <c r="N890" i="87"/>
  <c r="N531" i="87"/>
  <c r="O336" i="87"/>
  <c r="J594" i="87"/>
  <c r="C104" i="87"/>
  <c r="O1032" i="66" s="1"/>
  <c r="F633" i="87"/>
  <c r="D379" i="87"/>
  <c r="G189" i="87"/>
  <c r="D1918" i="66" s="1"/>
  <c r="E787" i="87"/>
  <c r="H346" i="87"/>
  <c r="C333" i="87"/>
  <c r="K761" i="87"/>
  <c r="I746" i="87"/>
  <c r="B530" i="87"/>
  <c r="I681" i="87"/>
  <c r="C25" i="87"/>
  <c r="D230" i="66" s="1"/>
  <c r="H681" i="87"/>
  <c r="J819" i="87"/>
  <c r="O252" i="87"/>
  <c r="D263" i="87"/>
  <c r="O581" i="87"/>
  <c r="K245" i="87"/>
  <c r="I371" i="87"/>
  <c r="M123" i="87"/>
  <c r="E1249" i="66" s="1"/>
  <c r="H560" i="87"/>
  <c r="M208" i="87"/>
  <c r="M825" i="87"/>
  <c r="F287" i="87"/>
  <c r="P722" i="87"/>
  <c r="P892" i="87"/>
  <c r="L456" i="87"/>
  <c r="O839" i="87"/>
  <c r="C449" i="87"/>
  <c r="O495" i="87"/>
  <c r="J911" i="87"/>
  <c r="C306" i="87"/>
  <c r="N146" i="87"/>
  <c r="P1473" i="66" s="1"/>
  <c r="G926" i="87"/>
  <c r="F17" i="87"/>
  <c r="D154" i="66" s="1"/>
  <c r="L821" i="87"/>
  <c r="L936" i="87"/>
  <c r="G691" i="87"/>
  <c r="B887" i="87"/>
  <c r="B777" i="87"/>
  <c r="I156" i="87"/>
  <c r="P1574" i="66" s="1"/>
  <c r="G521" i="87"/>
  <c r="O576" i="87"/>
  <c r="D670" i="87"/>
  <c r="D731" i="87"/>
  <c r="F281" i="87"/>
  <c r="N830" i="87"/>
  <c r="N187" i="87"/>
  <c r="E1906" i="66" s="1"/>
  <c r="C178" i="87"/>
  <c r="O1788" i="66" s="1"/>
  <c r="O687" i="87"/>
  <c r="M666" i="87"/>
  <c r="O285" i="87"/>
  <c r="N926" i="87"/>
  <c r="H68" i="87"/>
  <c r="P671" i="66" s="1"/>
  <c r="O771" i="87"/>
  <c r="P362" i="87"/>
  <c r="M922" i="87"/>
  <c r="D568" i="87"/>
  <c r="G323" i="87"/>
  <c r="J735" i="87"/>
  <c r="B475" i="87"/>
  <c r="C668" i="87"/>
  <c r="C300" i="87"/>
  <c r="H574" i="87"/>
  <c r="J849" i="87"/>
  <c r="C251" i="87"/>
  <c r="I508" i="87"/>
  <c r="D938" i="87"/>
  <c r="F241" i="87"/>
  <c r="P852" i="87"/>
  <c r="F272" i="87"/>
  <c r="J841" i="87"/>
  <c r="J360" i="87"/>
  <c r="H316" i="87"/>
  <c r="F980" i="87"/>
  <c r="C563" i="87"/>
  <c r="B532" i="87"/>
  <c r="M495" i="87"/>
  <c r="D783" i="87"/>
  <c r="J646" i="87"/>
  <c r="F446" i="87"/>
  <c r="K677" i="87"/>
  <c r="M283" i="87"/>
  <c r="E137" i="87"/>
  <c r="D1382" i="66" s="1"/>
  <c r="H369" i="87"/>
  <c r="H181" i="87"/>
  <c r="E1837" i="66" s="1"/>
  <c r="G220" i="87"/>
  <c r="B833" i="87"/>
  <c r="N662" i="87"/>
  <c r="C942" i="87"/>
  <c r="L19" i="87"/>
  <c r="E182" i="66" s="1"/>
  <c r="L390" i="87"/>
  <c r="L785" i="87"/>
  <c r="D147" i="87"/>
  <c r="D1485" i="66" s="1"/>
  <c r="G680" i="87"/>
  <c r="E561" i="87"/>
  <c r="C133" i="87"/>
  <c r="D1337" i="66" s="1"/>
  <c r="B810" i="87"/>
  <c r="K689" i="87"/>
  <c r="L697" i="87"/>
  <c r="D385" i="87"/>
  <c r="B587" i="87"/>
  <c r="B751" i="87"/>
  <c r="C82" i="87"/>
  <c r="O804" i="66" s="1"/>
  <c r="G884" i="87"/>
  <c r="N456" i="87"/>
  <c r="B726" i="87"/>
  <c r="J799" i="87"/>
  <c r="D55" i="87"/>
  <c r="D542" i="66" s="1"/>
  <c r="F87" i="87"/>
  <c r="D874" i="66" s="1"/>
  <c r="P439" i="87"/>
  <c r="L522" i="87"/>
  <c r="L73" i="87"/>
  <c r="E733" i="66" s="1"/>
  <c r="J179" i="87"/>
  <c r="B653" i="87"/>
  <c r="G97" i="87"/>
  <c r="D975" i="66" s="1"/>
  <c r="C191" i="87"/>
  <c r="D1934" i="66" s="1"/>
  <c r="D62" i="87"/>
  <c r="O601" i="66" s="1"/>
  <c r="P838" i="87"/>
  <c r="P141" i="87"/>
  <c r="D1434" i="66" s="1"/>
  <c r="M316" i="87"/>
  <c r="J112" i="87"/>
  <c r="N180" i="87"/>
  <c r="P1824" i="66" s="1"/>
  <c r="D675" i="87"/>
  <c r="J838" i="87"/>
  <c r="O547" i="87"/>
  <c r="C279" i="87"/>
  <c r="O52" i="87"/>
  <c r="P513" i="66" s="1"/>
  <c r="F110" i="87"/>
  <c r="O1097" i="66" s="1"/>
  <c r="K493" i="87"/>
  <c r="H971" i="87"/>
  <c r="C530" i="87"/>
  <c r="N226" i="87"/>
  <c r="D292" i="87"/>
  <c r="E976" i="87"/>
  <c r="P81" i="87"/>
  <c r="D819" i="66" s="1"/>
  <c r="L34" i="87"/>
  <c r="P323" i="66" s="1"/>
  <c r="P112" i="87"/>
  <c r="O1129" i="66" s="1"/>
  <c r="F38" i="87"/>
  <c r="O359" i="66" s="1"/>
  <c r="D560" i="87"/>
  <c r="J405" i="87"/>
  <c r="P170" i="87"/>
  <c r="O1721" i="66" s="1"/>
  <c r="H526" i="87"/>
  <c r="D803" i="87"/>
  <c r="L630" i="87"/>
  <c r="I434" i="87"/>
  <c r="G632" i="87"/>
  <c r="L678" i="87"/>
  <c r="D260" i="87"/>
  <c r="D817" i="87"/>
  <c r="C353" i="87"/>
  <c r="H851" i="87"/>
  <c r="E858" i="87"/>
  <c r="J471" i="87"/>
  <c r="F381" i="87"/>
  <c r="K940" i="87"/>
  <c r="H242" i="87"/>
  <c r="F921" i="87"/>
  <c r="N694" i="87"/>
  <c r="D570" i="87"/>
  <c r="J319" i="87"/>
  <c r="O260" i="87"/>
  <c r="J95" i="87"/>
  <c r="E977" i="87"/>
  <c r="O628" i="87"/>
  <c r="H283" i="87"/>
  <c r="E712" i="87"/>
  <c r="H275" i="87"/>
  <c r="F161" i="87"/>
  <c r="D1630" i="66" s="1"/>
  <c r="C136" i="87"/>
  <c r="O1360" i="66" s="1"/>
  <c r="D322" i="87"/>
  <c r="O244" i="87"/>
  <c r="B127" i="87"/>
  <c r="D1276" i="66" s="1"/>
  <c r="G390" i="87"/>
  <c r="N514" i="87"/>
  <c r="M852" i="87"/>
  <c r="L918" i="87"/>
  <c r="H575" i="87"/>
  <c r="M629" i="87"/>
  <c r="K328" i="87"/>
  <c r="C896" i="87"/>
  <c r="O883" i="87"/>
  <c r="I938" i="87"/>
  <c r="J379" i="87"/>
  <c r="F820" i="87"/>
  <c r="P878" i="87"/>
  <c r="C888" i="87"/>
  <c r="G870" i="87"/>
  <c r="C860" i="87"/>
  <c r="O720" i="87"/>
  <c r="H951" i="87"/>
  <c r="B707" i="87"/>
  <c r="B977" i="87"/>
  <c r="B812" i="87"/>
  <c r="H329" i="87"/>
  <c r="B222" i="87"/>
  <c r="L344" i="87"/>
  <c r="D345" i="87"/>
  <c r="N194" i="87"/>
  <c r="P1965" i="66" s="1"/>
  <c r="G829" i="87"/>
  <c r="B841" i="87"/>
  <c r="I529" i="87"/>
  <c r="H673" i="87"/>
  <c r="B252" i="87"/>
  <c r="E908" i="87"/>
  <c r="J201" i="87"/>
  <c r="C861" i="87"/>
  <c r="D545" i="87"/>
  <c r="E503" i="87"/>
  <c r="H269" i="87"/>
  <c r="F670" i="87"/>
  <c r="D976" i="87"/>
  <c r="N536" i="87"/>
  <c r="M20" i="87"/>
  <c r="P183" i="66" s="1"/>
  <c r="P849" i="87"/>
  <c r="P733" i="87"/>
  <c r="J906" i="87"/>
  <c r="P570" i="87"/>
  <c r="K284" i="87"/>
  <c r="B362" i="87"/>
  <c r="E574" i="87"/>
  <c r="C709" i="87"/>
  <c r="F691" i="87"/>
  <c r="O406" i="87"/>
  <c r="O626" i="87"/>
  <c r="G85" i="87"/>
  <c r="D852" i="66" s="1"/>
  <c r="P287" i="87"/>
  <c r="P309" i="87"/>
  <c r="E35" i="87"/>
  <c r="D339" i="66" s="1"/>
  <c r="P757" i="87"/>
  <c r="L949" i="87"/>
  <c r="D604" i="87"/>
  <c r="H25" i="87"/>
  <c r="E238" i="66" s="1"/>
  <c r="M567" i="87"/>
  <c r="K666" i="87"/>
  <c r="L591" i="87"/>
  <c r="F243" i="87"/>
  <c r="D175" i="87"/>
  <c r="D1772" i="66" s="1"/>
  <c r="E952" i="87"/>
  <c r="L318" i="87"/>
  <c r="L511" i="87"/>
  <c r="B267" i="87"/>
  <c r="L238" i="87"/>
  <c r="N930" i="87"/>
  <c r="I243" i="87"/>
  <c r="J116" i="87"/>
  <c r="H308" i="87"/>
  <c r="K115" i="87"/>
  <c r="D1165" i="66" s="1"/>
  <c r="B654" i="87"/>
  <c r="G414" i="87"/>
  <c r="G474" i="87"/>
  <c r="C762" i="87"/>
  <c r="L563" i="87"/>
  <c r="J615" i="87"/>
  <c r="G103" i="87"/>
  <c r="D1039" i="66" s="1"/>
  <c r="C834" i="87"/>
  <c r="G109" i="87"/>
  <c r="D1098" i="66" s="1"/>
  <c r="K133" i="87"/>
  <c r="D1347" i="66" s="1"/>
  <c r="L944" i="87"/>
  <c r="H478" i="87"/>
  <c r="C937" i="87"/>
  <c r="J680" i="87"/>
  <c r="O151" i="87"/>
  <c r="E1538" i="66" s="1"/>
  <c r="G577" i="87"/>
  <c r="G482" i="87"/>
  <c r="D703" i="87"/>
  <c r="E224" i="87"/>
  <c r="B232" i="87"/>
  <c r="C253" i="87"/>
  <c r="J209" i="87"/>
  <c r="I689" i="87"/>
  <c r="D674" i="87"/>
  <c r="B434" i="87"/>
  <c r="B148" i="87"/>
  <c r="O1481" i="66" s="1"/>
  <c r="N669" i="87"/>
  <c r="B733" i="87"/>
  <c r="K701" i="87"/>
  <c r="M535" i="87"/>
  <c r="M821" i="87"/>
  <c r="I754" i="87"/>
  <c r="E445" i="87"/>
  <c r="E29" i="87"/>
  <c r="D275" i="66" s="1"/>
  <c r="C374" i="87"/>
  <c r="C766" i="87"/>
  <c r="L319" i="87"/>
  <c r="B61" i="87"/>
  <c r="D597" i="66" s="1"/>
  <c r="M889" i="87"/>
  <c r="H663" i="87"/>
  <c r="F60" i="87"/>
  <c r="O587" i="66" s="1"/>
  <c r="E382" i="87"/>
  <c r="G248" i="87"/>
  <c r="M38" i="87"/>
  <c r="P365" i="66" s="1"/>
  <c r="K307" i="87"/>
  <c r="O911" i="87"/>
  <c r="G98" i="87"/>
  <c r="O975" i="66" s="1"/>
  <c r="M95" i="87"/>
  <c r="E962" i="66" s="1"/>
  <c r="M476" i="87"/>
  <c r="N71" i="87"/>
  <c r="E717" i="66" s="1"/>
  <c r="J606" i="87"/>
  <c r="J286" i="87"/>
  <c r="F607" i="87"/>
  <c r="G872" i="87"/>
  <c r="K703" i="87"/>
  <c r="E228" i="87"/>
  <c r="K371" i="87"/>
  <c r="K812" i="87"/>
  <c r="K794" i="87"/>
  <c r="L608" i="87"/>
  <c r="G316" i="87"/>
  <c r="B744" i="87"/>
  <c r="G900" i="87"/>
  <c r="N329" i="87"/>
  <c r="E734" i="87"/>
  <c r="G159" i="87"/>
  <c r="D1613" i="66" s="1"/>
  <c r="C638" i="87"/>
  <c r="O717" i="87"/>
  <c r="K22" i="87"/>
  <c r="O199" i="66" s="1"/>
  <c r="K454" i="87"/>
  <c r="M976" i="87"/>
  <c r="I916" i="87"/>
  <c r="O723" i="87"/>
  <c r="B660" i="87"/>
  <c r="E428" i="87"/>
  <c r="C150" i="87"/>
  <c r="O1501" i="66" s="1"/>
  <c r="O659" i="87"/>
  <c r="D178" i="87"/>
  <c r="O1790" i="66" s="1"/>
  <c r="H223" i="87"/>
  <c r="N105" i="87"/>
  <c r="E1063" i="66" s="1"/>
  <c r="G746" i="87"/>
  <c r="H412" i="87"/>
  <c r="H266" i="87"/>
  <c r="O489" i="87"/>
  <c r="N293" i="87"/>
  <c r="F107" i="87"/>
  <c r="D1079" i="66" s="1"/>
  <c r="I77" i="87"/>
  <c r="E772" i="66" s="1"/>
  <c r="M367" i="87"/>
  <c r="P319" i="87"/>
  <c r="B79" i="87"/>
  <c r="D784" i="66" s="1"/>
  <c r="M415" i="87"/>
  <c r="F148" i="87"/>
  <c r="O1489" i="66" s="1"/>
  <c r="M721" i="87"/>
  <c r="M302" i="87"/>
  <c r="M411" i="87"/>
  <c r="M989" i="87"/>
  <c r="J634" i="87"/>
  <c r="L15" i="87"/>
  <c r="E141" i="66" s="1"/>
  <c r="K272" i="87"/>
  <c r="I674" i="87"/>
  <c r="O274" i="87"/>
  <c r="K668" i="87"/>
  <c r="C283" i="87"/>
  <c r="J624" i="87"/>
  <c r="D637" i="87"/>
  <c r="C854" i="87"/>
  <c r="K160" i="87"/>
  <c r="O1616" i="66" s="1"/>
  <c r="N440" i="87"/>
  <c r="I850" i="87"/>
  <c r="B353" i="87"/>
  <c r="B367" i="87"/>
  <c r="N23" i="87"/>
  <c r="E225" i="66" s="1"/>
  <c r="I370" i="87"/>
  <c r="J983" i="87"/>
  <c r="C392" i="87"/>
  <c r="N311" i="87"/>
  <c r="K834" i="87"/>
  <c r="G985" i="87"/>
  <c r="H143" i="87"/>
  <c r="E1450" i="66" s="1"/>
  <c r="G227" i="87"/>
  <c r="H893" i="87"/>
  <c r="I281" i="87"/>
  <c r="D819" i="87"/>
  <c r="I690" i="87"/>
  <c r="E394" i="87"/>
  <c r="B26" i="87"/>
  <c r="O228" i="66" s="1"/>
  <c r="L956" i="87"/>
  <c r="D26" i="87"/>
  <c r="O232" i="66" s="1"/>
  <c r="D184" i="87"/>
  <c r="O1854" i="66" s="1"/>
  <c r="I885" i="87"/>
  <c r="J458" i="87"/>
  <c r="H964" i="87"/>
  <c r="B765" i="87"/>
  <c r="J148" i="87"/>
  <c r="N337" i="87"/>
  <c r="M378" i="87"/>
  <c r="L753" i="87"/>
  <c r="F410" i="87"/>
  <c r="M714" i="87"/>
  <c r="M57" i="87"/>
  <c r="E570" i="66" s="1"/>
  <c r="H474" i="87"/>
  <c r="H623" i="87"/>
  <c r="N386" i="87"/>
  <c r="O802" i="87"/>
  <c r="H539" i="87"/>
  <c r="G816" i="87"/>
  <c r="D593" i="87"/>
  <c r="H484" i="87"/>
  <c r="D529" i="87"/>
  <c r="J262" i="87"/>
  <c r="J493" i="87"/>
  <c r="N944" i="87"/>
  <c r="B822" i="87"/>
  <c r="H843" i="87"/>
  <c r="L602" i="87"/>
  <c r="H809" i="87"/>
  <c r="P72" i="87"/>
  <c r="O719" i="66" s="1"/>
  <c r="K935" i="87"/>
  <c r="L929" i="87"/>
  <c r="G741" i="87"/>
  <c r="C973" i="87"/>
  <c r="E777" i="87"/>
  <c r="J251" i="87"/>
  <c r="G917" i="87"/>
  <c r="G896" i="87"/>
  <c r="I21" i="87"/>
  <c r="E198" i="66" s="1"/>
  <c r="J807" i="87"/>
  <c r="G821" i="87"/>
  <c r="L161" i="87"/>
  <c r="E1635" i="66" s="1"/>
  <c r="B170" i="87"/>
  <c r="O1704" i="66" s="1"/>
  <c r="E404" i="87"/>
  <c r="B795" i="87"/>
  <c r="N598" i="87"/>
  <c r="O201" i="87"/>
  <c r="O32" i="87"/>
  <c r="P308" i="66" s="1"/>
  <c r="H561" i="87"/>
  <c r="F765" i="87"/>
  <c r="J333" i="87"/>
  <c r="N60" i="87"/>
  <c r="P594" i="66" s="1"/>
  <c r="O82" i="87"/>
  <c r="P818" i="66" s="1"/>
  <c r="M16" i="87"/>
  <c r="P142" i="66" s="1"/>
  <c r="O134" i="87"/>
  <c r="P1351" i="66" s="1"/>
  <c r="F138" i="87"/>
  <c r="O1384" i="66" s="1"/>
  <c r="H42" i="87"/>
  <c r="P402" i="66" s="1"/>
  <c r="C317" i="87"/>
  <c r="B64" i="87"/>
  <c r="O620" i="66" s="1"/>
  <c r="F608" i="87"/>
  <c r="O421" i="87"/>
  <c r="P69" i="87"/>
  <c r="D696" i="66" s="1"/>
  <c r="N96" i="87"/>
  <c r="P963" i="66" s="1"/>
  <c r="M162" i="87"/>
  <c r="P1636" i="66" s="1"/>
  <c r="P742" i="87"/>
  <c r="N417" i="87"/>
  <c r="F687" i="87"/>
  <c r="L896" i="87"/>
  <c r="B33" i="87"/>
  <c r="D310" i="66" s="1"/>
  <c r="B323" i="87"/>
  <c r="N59" i="87"/>
  <c r="E594" i="66" s="1"/>
  <c r="G193" i="87"/>
  <c r="D1959" i="66" s="1"/>
  <c r="J562" i="87"/>
  <c r="J329" i="87"/>
  <c r="G194" i="87"/>
  <c r="O1959" i="66" s="1"/>
  <c r="L405" i="87"/>
  <c r="K162" i="87"/>
  <c r="O1634" i="66" s="1"/>
  <c r="B892" i="87"/>
  <c r="I410" i="87"/>
  <c r="H469" i="87"/>
  <c r="K41" i="87"/>
  <c r="D404" i="66" s="1"/>
  <c r="P242" i="87"/>
  <c r="J129" i="87"/>
  <c r="H630" i="87"/>
  <c r="N382" i="87"/>
  <c r="D892" i="87"/>
  <c r="B502" i="87"/>
  <c r="B292" i="87"/>
  <c r="H103" i="87"/>
  <c r="E1040" i="66" s="1"/>
  <c r="E983" i="87"/>
  <c r="K501" i="87"/>
  <c r="N373" i="87"/>
  <c r="L163" i="87"/>
  <c r="E1658" i="66" s="1"/>
  <c r="K346" i="87"/>
  <c r="O153" i="87"/>
  <c r="E1556" i="66" s="1"/>
  <c r="M903" i="87"/>
  <c r="O980" i="87"/>
  <c r="C836" i="87"/>
  <c r="J548" i="87"/>
  <c r="C433" i="87"/>
  <c r="G800" i="87"/>
  <c r="G485" i="87"/>
  <c r="K56" i="87"/>
  <c r="O550" i="66" s="1"/>
  <c r="E638" i="87"/>
  <c r="P74" i="87"/>
  <c r="O737" i="66" s="1"/>
  <c r="D928" i="87"/>
  <c r="F123" i="87"/>
  <c r="D1243" i="66" s="1"/>
  <c r="E89" i="87"/>
  <c r="D890" i="66" s="1"/>
  <c r="B28" i="87"/>
  <c r="O251" i="66" s="1"/>
  <c r="F57" i="87"/>
  <c r="D564" i="66" s="1"/>
  <c r="C787" i="87"/>
  <c r="K151" i="87"/>
  <c r="D1534" i="66" s="1"/>
  <c r="O81" i="87"/>
  <c r="E818" i="66" s="1"/>
  <c r="E38" i="87"/>
  <c r="O357" i="66" s="1"/>
  <c r="P606" i="87"/>
  <c r="B162" i="87"/>
  <c r="O1622" i="66" s="1"/>
  <c r="L958" i="87"/>
  <c r="I477" i="87"/>
  <c r="O429" i="87"/>
  <c r="I616" i="87"/>
  <c r="K976" i="87"/>
  <c r="E882" i="87"/>
  <c r="H315" i="87"/>
  <c r="F182" i="87"/>
  <c r="O1835" i="66" s="1"/>
  <c r="H853" i="87"/>
  <c r="E534" i="87"/>
  <c r="D763" i="87"/>
  <c r="C721" i="87"/>
  <c r="D543" i="87"/>
  <c r="O470" i="87"/>
  <c r="C795" i="87"/>
  <c r="H372" i="87"/>
  <c r="C452" i="87"/>
  <c r="J968" i="87"/>
  <c r="F945" i="87"/>
  <c r="N750" i="87"/>
  <c r="M936" i="87"/>
  <c r="C514" i="87"/>
  <c r="N992" i="87"/>
  <c r="N927" i="87"/>
  <c r="C477" i="87"/>
  <c r="P685" i="87"/>
  <c r="J885" i="87"/>
  <c r="I675" i="87"/>
  <c r="M200" i="87"/>
  <c r="G814" i="87"/>
  <c r="L223" i="87"/>
  <c r="K168" i="87"/>
  <c r="O1698" i="66" s="1"/>
  <c r="I715" i="87"/>
  <c r="J468" i="87"/>
  <c r="D159" i="87"/>
  <c r="D1608" i="66" s="1"/>
  <c r="I462" i="87"/>
  <c r="N441" i="87"/>
  <c r="D145" i="87"/>
  <c r="D1462" i="66" s="1"/>
  <c r="B102" i="87"/>
  <c r="O1007" i="66" s="1"/>
  <c r="E687" i="87"/>
  <c r="P770" i="87"/>
  <c r="I45" i="87"/>
  <c r="E444" i="66" s="1"/>
  <c r="B634" i="87"/>
  <c r="P256" i="87"/>
  <c r="C77" i="87"/>
  <c r="D763" i="66" s="1"/>
  <c r="C505" i="87"/>
  <c r="I143" i="87"/>
  <c r="E1451" i="66" s="1"/>
  <c r="B799" i="87"/>
  <c r="O506" i="87"/>
  <c r="G738" i="87"/>
  <c r="I707" i="87"/>
  <c r="H768" i="87"/>
  <c r="P51" i="87"/>
  <c r="D514" i="66" s="1"/>
  <c r="F596" i="87"/>
  <c r="K779" i="87"/>
  <c r="J860" i="87"/>
  <c r="K253" i="87"/>
  <c r="K200" i="87"/>
  <c r="B306" i="87"/>
  <c r="G598" i="87"/>
  <c r="K727" i="87"/>
  <c r="K851" i="87"/>
  <c r="D100" i="87"/>
  <c r="O993" i="66" s="1"/>
  <c r="L780" i="87"/>
  <c r="E468" i="87"/>
  <c r="L80" i="87"/>
  <c r="P797" i="66" s="1"/>
  <c r="O199" i="87"/>
  <c r="D882" i="87"/>
  <c r="K130" i="87"/>
  <c r="O1306" i="66" s="1"/>
  <c r="K632" i="87"/>
  <c r="B628" i="87"/>
  <c r="G706" i="87"/>
  <c r="G27" i="87"/>
  <c r="D260" i="66" s="1"/>
  <c r="F395" i="87"/>
  <c r="L453" i="87"/>
  <c r="H299" i="87"/>
  <c r="M28" i="87"/>
  <c r="P265" i="66" s="1"/>
  <c r="L600" i="87"/>
  <c r="G276" i="87"/>
  <c r="L674" i="87"/>
  <c r="N433" i="87"/>
  <c r="K515" i="87"/>
  <c r="J935" i="87"/>
  <c r="I540" i="87"/>
  <c r="O269" i="87"/>
  <c r="O224" i="87"/>
  <c r="K576" i="87"/>
  <c r="B789" i="87"/>
  <c r="E543" i="87"/>
  <c r="H978" i="87"/>
  <c r="B395" i="87"/>
  <c r="F430" i="87"/>
  <c r="M945" i="87"/>
  <c r="H803" i="87"/>
  <c r="O170" i="87"/>
  <c r="P1720" i="66" s="1"/>
  <c r="O873" i="87"/>
  <c r="J830" i="87"/>
  <c r="D775" i="87"/>
  <c r="K755" i="87"/>
  <c r="E329" i="87"/>
  <c r="N776" i="87"/>
  <c r="J363" i="87"/>
  <c r="O790" i="87"/>
  <c r="I899" i="87"/>
  <c r="I628" i="87"/>
  <c r="I581" i="87"/>
  <c r="E577" i="87"/>
  <c r="E287" i="87"/>
  <c r="N28" i="87"/>
  <c r="P266" i="66" s="1"/>
  <c r="C413" i="87"/>
  <c r="C489" i="87"/>
  <c r="D735" i="87"/>
  <c r="D251" i="87"/>
  <c r="J549" i="87"/>
  <c r="I18" i="87"/>
  <c r="P157" i="66" s="1"/>
  <c r="J857" i="87"/>
  <c r="K126" i="87"/>
  <c r="O1265" i="66" s="1"/>
  <c r="P571" i="87"/>
  <c r="B400" i="87"/>
  <c r="F299" i="87"/>
  <c r="E387" i="87"/>
  <c r="B576" i="87"/>
  <c r="E279" i="87"/>
  <c r="D546" i="87"/>
  <c r="H350" i="87"/>
  <c r="G410" i="87"/>
  <c r="K853" i="87"/>
  <c r="E305" i="87"/>
  <c r="D940" i="87"/>
  <c r="N664" i="87"/>
  <c r="P458" i="87"/>
  <c r="B561" i="87"/>
  <c r="P842" i="87"/>
  <c r="J933" i="87"/>
  <c r="D895" i="87"/>
  <c r="P703" i="87"/>
  <c r="L226" i="87"/>
  <c r="M421" i="87"/>
  <c r="E827" i="87"/>
  <c r="D830" i="87"/>
  <c r="N713" i="87"/>
  <c r="O275" i="87"/>
  <c r="C287" i="87"/>
  <c r="G585" i="87"/>
  <c r="D450" i="87"/>
  <c r="I874" i="87"/>
  <c r="B352" i="87"/>
  <c r="J141" i="87"/>
  <c r="C170" i="87"/>
  <c r="O1706" i="66" s="1"/>
  <c r="G429" i="87"/>
  <c r="I989" i="87"/>
  <c r="O174" i="87"/>
  <c r="P1761" i="66" s="1"/>
  <c r="B239" i="87"/>
  <c r="D327" i="87"/>
  <c r="C345" i="87"/>
  <c r="F518" i="87"/>
  <c r="N631" i="87"/>
  <c r="C465" i="87"/>
  <c r="C357" i="87"/>
  <c r="N871" i="87"/>
  <c r="G21" i="87"/>
  <c r="D196" i="66" s="1"/>
  <c r="F993" i="87"/>
  <c r="O602" i="87"/>
  <c r="P421" i="87"/>
  <c r="P942" i="87"/>
  <c r="B74" i="87"/>
  <c r="O720" i="66" s="1"/>
  <c r="P485" i="87"/>
  <c r="I276" i="87"/>
  <c r="G91" i="87"/>
  <c r="D916" i="66" s="1"/>
  <c r="M368" i="87"/>
  <c r="C53" i="87"/>
  <c r="D517" i="66" s="1"/>
  <c r="M780" i="87"/>
  <c r="H466" i="87"/>
  <c r="P496" i="87"/>
  <c r="P526" i="87"/>
  <c r="P867" i="87"/>
  <c r="N124" i="87"/>
  <c r="P1250" i="66" s="1"/>
  <c r="F950" i="87"/>
  <c r="D747" i="87"/>
  <c r="K849" i="87"/>
  <c r="K235" i="87"/>
  <c r="P436" i="87"/>
  <c r="G952" i="87"/>
  <c r="D447" i="87"/>
  <c r="J344" i="87"/>
  <c r="O847" i="87"/>
  <c r="E782" i="87"/>
  <c r="F252" i="87"/>
  <c r="B269" i="87"/>
  <c r="M782" i="87"/>
  <c r="F408" i="87"/>
  <c r="C905" i="87"/>
  <c r="H523" i="87"/>
  <c r="I686" i="87"/>
  <c r="H899" i="87"/>
  <c r="D526" i="87"/>
  <c r="M994" i="87"/>
  <c r="M948" i="87"/>
  <c r="E598" i="87"/>
  <c r="M486" i="87"/>
  <c r="N907" i="87"/>
  <c r="B605" i="87"/>
  <c r="P804" i="87"/>
  <c r="F204" i="87"/>
  <c r="N819" i="87"/>
  <c r="M278" i="87"/>
  <c r="G49" i="87"/>
  <c r="D483" i="66" s="1"/>
  <c r="N289" i="87"/>
  <c r="O989" i="87"/>
  <c r="N346" i="87"/>
  <c r="L280" i="87"/>
  <c r="D501" i="87"/>
  <c r="B774" i="87"/>
  <c r="F34" i="87"/>
  <c r="O318" i="66" s="1"/>
  <c r="P417" i="87"/>
  <c r="H415" i="87"/>
  <c r="P92" i="87"/>
  <c r="O924" i="66" s="1"/>
  <c r="L237" i="87"/>
  <c r="F280" i="87"/>
  <c r="N791" i="87"/>
  <c r="D140" i="87"/>
  <c r="O1403" i="66" s="1"/>
  <c r="L624" i="87"/>
  <c r="C297" i="87"/>
  <c r="B806" i="87"/>
  <c r="D323" i="87"/>
  <c r="D443" i="87"/>
  <c r="L713" i="87"/>
  <c r="E18" i="87"/>
  <c r="O152" i="66" s="1"/>
  <c r="C706" i="87"/>
  <c r="J698" i="87"/>
  <c r="O557" i="87"/>
  <c r="O760" i="87"/>
  <c r="K896" i="87"/>
  <c r="E788" i="87"/>
  <c r="K303" i="87"/>
  <c r="M220" i="87"/>
  <c r="C569" i="87"/>
  <c r="H213" i="87"/>
  <c r="C886" i="87"/>
  <c r="D586" i="87"/>
  <c r="L686" i="87"/>
  <c r="C382" i="87"/>
  <c r="I951" i="87"/>
  <c r="H235" i="87"/>
  <c r="E195" i="87"/>
  <c r="D1979" i="66" s="1"/>
  <c r="C918" i="87"/>
  <c r="C916" i="87"/>
  <c r="L492" i="87"/>
  <c r="L488" i="87"/>
  <c r="C659" i="87"/>
  <c r="J200" i="87"/>
  <c r="C37" i="87"/>
  <c r="D353" i="66" s="1"/>
  <c r="M778" i="87"/>
  <c r="J340" i="87"/>
  <c r="E832" i="87"/>
  <c r="J120" i="87"/>
  <c r="D48" i="87"/>
  <c r="O460" i="66" s="1"/>
  <c r="M746" i="87"/>
  <c r="P692" i="87"/>
  <c r="K899" i="87"/>
  <c r="L98" i="87"/>
  <c r="P979" i="66" s="1"/>
  <c r="M888" i="87"/>
  <c r="N35" i="87"/>
  <c r="E348" i="66" s="1"/>
  <c r="P756" i="87"/>
  <c r="B379" i="87"/>
  <c r="K94" i="87"/>
  <c r="O937" i="66" s="1"/>
  <c r="M893" i="87"/>
  <c r="M925" i="87"/>
  <c r="M885" i="87"/>
  <c r="O977" i="87"/>
  <c r="K490" i="87"/>
  <c r="I705" i="87"/>
  <c r="L480" i="87"/>
  <c r="L79" i="87"/>
  <c r="E797" i="66" s="1"/>
  <c r="C86" i="87"/>
  <c r="O845" i="66" s="1"/>
  <c r="P690" i="87"/>
  <c r="M306" i="87"/>
  <c r="K706" i="87"/>
  <c r="O390" i="87"/>
  <c r="C424" i="87"/>
  <c r="E997" i="87"/>
  <c r="H897" i="87"/>
  <c r="G337" i="87"/>
  <c r="E818" i="87"/>
  <c r="N254" i="87"/>
  <c r="F219" i="87"/>
  <c r="N581" i="87"/>
  <c r="K784" i="87"/>
  <c r="L593" i="87"/>
  <c r="K840" i="87"/>
  <c r="B16" i="87"/>
  <c r="O128" i="66" s="1"/>
  <c r="H452" i="87"/>
  <c r="G977" i="87"/>
  <c r="C830" i="87"/>
  <c r="M322" i="87"/>
  <c r="E322" i="87"/>
  <c r="P964" i="87"/>
  <c r="P887" i="87"/>
  <c r="C202" i="87"/>
  <c r="P921" i="87"/>
  <c r="G571" i="87"/>
  <c r="K644" i="87"/>
  <c r="K601" i="87"/>
  <c r="P275" i="87"/>
  <c r="E834" i="87"/>
  <c r="K580" i="87"/>
  <c r="L330" i="87"/>
  <c r="N58" i="87"/>
  <c r="P571" i="66" s="1"/>
  <c r="I88" i="87"/>
  <c r="P877" i="66" s="1"/>
  <c r="M308" i="87"/>
  <c r="I962" i="87"/>
  <c r="P64" i="87"/>
  <c r="O637" i="66" s="1"/>
  <c r="M799" i="87"/>
  <c r="L291" i="87"/>
  <c r="P318" i="87"/>
  <c r="C837" i="87"/>
  <c r="B35" i="87"/>
  <c r="D333" i="66" s="1"/>
  <c r="G776" i="87"/>
  <c r="N882" i="87"/>
  <c r="J290" i="87"/>
  <c r="I968" i="87"/>
  <c r="B514" i="87"/>
  <c r="K970" i="87"/>
  <c r="E357" i="87"/>
  <c r="P104" i="87"/>
  <c r="O1047" i="66" s="1"/>
  <c r="M558" i="87"/>
  <c r="M36" i="87"/>
  <c r="P347" i="66" s="1"/>
  <c r="P928" i="87"/>
  <c r="K425" i="87"/>
  <c r="P135" i="87"/>
  <c r="D1375" i="66" s="1"/>
  <c r="P142" i="87"/>
  <c r="O1434" i="66" s="1"/>
  <c r="B766" i="87"/>
  <c r="P476" i="87"/>
  <c r="O822" i="87"/>
  <c r="F939" i="87"/>
  <c r="I198" i="87"/>
  <c r="P2002" i="66" s="1"/>
  <c r="B178" i="87"/>
  <c r="O1786" i="66" s="1"/>
  <c r="G698" i="87"/>
  <c r="J372" i="87"/>
  <c r="L719" i="87"/>
  <c r="K327" i="87"/>
  <c r="E188" i="87"/>
  <c r="O1897" i="66" s="1"/>
  <c r="K657" i="87"/>
  <c r="J94" i="87"/>
  <c r="H287" i="87"/>
  <c r="D328" i="87"/>
  <c r="B696" i="87"/>
  <c r="F218" i="87"/>
  <c r="D954" i="87"/>
  <c r="H486" i="87"/>
  <c r="L164" i="87"/>
  <c r="P1658" i="66" s="1"/>
  <c r="O520" i="87"/>
  <c r="H261" i="87"/>
  <c r="I578" i="87"/>
  <c r="E891" i="87"/>
  <c r="N30" i="87"/>
  <c r="P284" i="66" s="1"/>
  <c r="H961" i="87"/>
  <c r="O324" i="87"/>
  <c r="F126" i="87"/>
  <c r="O1261" i="66" s="1"/>
  <c r="C277" i="87"/>
  <c r="O960" i="87"/>
  <c r="I378" i="87"/>
  <c r="N321" i="87"/>
  <c r="C578" i="87"/>
  <c r="P28" i="87"/>
  <c r="O268" i="66" s="1"/>
  <c r="B853" i="87"/>
  <c r="O798" i="87"/>
  <c r="O225" i="87"/>
  <c r="D933" i="87"/>
  <c r="E114" i="87"/>
  <c r="O1136" i="66" s="1"/>
  <c r="L481" i="87"/>
  <c r="I835" i="87"/>
  <c r="N344" i="87"/>
  <c r="J722" i="87"/>
  <c r="I914" i="87"/>
  <c r="O59" i="87"/>
  <c r="E595" i="66" s="1"/>
  <c r="K470" i="87"/>
  <c r="L856" i="87"/>
  <c r="C657" i="87"/>
  <c r="N483" i="87"/>
  <c r="G659" i="87"/>
  <c r="B381" i="87"/>
  <c r="H840" i="87"/>
  <c r="I655" i="87"/>
  <c r="H765" i="87"/>
  <c r="N984" i="87"/>
  <c r="D504" i="87"/>
  <c r="C471" i="87"/>
  <c r="E631" i="87"/>
  <c r="L388" i="87"/>
  <c r="G48" i="87"/>
  <c r="O465" i="66" s="1"/>
  <c r="M42" i="87"/>
  <c r="P406" i="66" s="1"/>
  <c r="M418" i="87"/>
  <c r="P103" i="87"/>
  <c r="D1047" i="66" s="1"/>
  <c r="P191" i="87"/>
  <c r="D1949" i="66" s="1"/>
  <c r="I136" i="87"/>
  <c r="P1369" i="66" s="1"/>
  <c r="N911" i="87"/>
  <c r="C13" i="87"/>
  <c r="D107" i="66" s="1"/>
  <c r="O36" i="87"/>
  <c r="P349" i="66" s="1"/>
  <c r="J71" i="87"/>
  <c r="E57" i="87"/>
  <c r="D562" i="66" s="1"/>
  <c r="F128" i="87"/>
  <c r="O1284" i="66" s="1"/>
  <c r="C255" i="87"/>
  <c r="J669" i="87"/>
  <c r="N937" i="87"/>
  <c r="J273" i="87"/>
  <c r="K915" i="87"/>
  <c r="L414" i="87"/>
  <c r="I786" i="87"/>
  <c r="J972" i="87"/>
  <c r="E100" i="87"/>
  <c r="O995" i="66" s="1"/>
  <c r="M258" i="87"/>
  <c r="C741" i="87"/>
  <c r="O974" i="87"/>
  <c r="J909" i="87"/>
  <c r="M139" i="87"/>
  <c r="E1413" i="66" s="1"/>
  <c r="M663" i="87"/>
  <c r="F903" i="87"/>
  <c r="C42" i="87"/>
  <c r="O394" i="66" s="1"/>
  <c r="M748" i="87"/>
  <c r="P174" i="87"/>
  <c r="O1762" i="66" s="1"/>
  <c r="E94" i="87"/>
  <c r="O931" i="66" s="1"/>
  <c r="M988" i="87"/>
  <c r="E93" i="87"/>
  <c r="D931" i="66" s="1"/>
  <c r="P716" i="87"/>
  <c r="P450" i="87"/>
  <c r="M576" i="87"/>
  <c r="H455" i="87"/>
  <c r="C490" i="87"/>
  <c r="E422" i="87"/>
  <c r="H676" i="87"/>
  <c r="N986" i="87"/>
  <c r="B36" i="87"/>
  <c r="O333" i="66" s="1"/>
  <c r="N49" i="87"/>
  <c r="E489" i="66" s="1"/>
  <c r="P154" i="87"/>
  <c r="O1557" i="66" s="1"/>
  <c r="O976" i="87"/>
  <c r="B80" i="87"/>
  <c r="O784" i="66" s="1"/>
  <c r="M409" i="87"/>
  <c r="C843" i="87"/>
  <c r="E78" i="87"/>
  <c r="O767" i="66" s="1"/>
  <c r="K903" i="87"/>
  <c r="D64" i="87"/>
  <c r="O624" i="66" s="1"/>
  <c r="P153" i="87"/>
  <c r="D1557" i="66" s="1"/>
  <c r="M754" i="87"/>
  <c r="P713" i="87"/>
  <c r="K843" i="87"/>
  <c r="K699" i="87"/>
  <c r="M534" i="87"/>
  <c r="J707" i="87"/>
  <c r="E991" i="87"/>
  <c r="D12" i="87"/>
  <c r="O91" i="66" s="1"/>
  <c r="C272" i="87"/>
  <c r="M345" i="87"/>
  <c r="M309" i="87"/>
  <c r="P320" i="87"/>
  <c r="P879" i="87"/>
  <c r="D148" i="87"/>
  <c r="O1485" i="66" s="1"/>
  <c r="I597" i="87"/>
  <c r="D661" i="87"/>
  <c r="E711" i="87"/>
  <c r="I896" i="87"/>
  <c r="J221" i="87"/>
  <c r="D592" i="87"/>
  <c r="B554" i="87"/>
  <c r="O145" i="87"/>
  <c r="E1474" i="66" s="1"/>
  <c r="F565" i="87"/>
  <c r="I58" i="87"/>
  <c r="P567" i="66" s="1"/>
  <c r="H77" i="87"/>
  <c r="E771" i="66" s="1"/>
  <c r="P469" i="87"/>
  <c r="B32" i="87"/>
  <c r="O292" i="66" s="1"/>
  <c r="H102" i="87"/>
  <c r="P1017" i="66" s="1"/>
  <c r="M146" i="87"/>
  <c r="P1472" i="66" s="1"/>
  <c r="I90" i="87"/>
  <c r="P895" i="66" s="1"/>
  <c r="P502" i="87"/>
  <c r="B57" i="87"/>
  <c r="D556" i="66" s="1"/>
  <c r="I76" i="87"/>
  <c r="P754" i="66" s="1"/>
  <c r="M832" i="87"/>
  <c r="P833" i="87"/>
  <c r="M537" i="87"/>
  <c r="K358" i="87"/>
  <c r="B783" i="87"/>
  <c r="L829" i="87"/>
  <c r="H667" i="87"/>
  <c r="B860" i="87"/>
  <c r="E602" i="87"/>
  <c r="D190" i="87"/>
  <c r="O1913" i="66" s="1"/>
  <c r="H394" i="87"/>
  <c r="C298" i="87"/>
  <c r="D784" i="87"/>
  <c r="D306" i="87"/>
  <c r="J788" i="87"/>
  <c r="N979" i="87"/>
  <c r="B471" i="87"/>
  <c r="I943" i="87"/>
  <c r="B246" i="87"/>
  <c r="P633" i="87"/>
  <c r="B603" i="87"/>
  <c r="D900" i="87"/>
  <c r="F385" i="87"/>
  <c r="J408" i="87"/>
  <c r="K34" i="87"/>
  <c r="O322" i="66" s="1"/>
  <c r="P882" i="87"/>
  <c r="C793" i="87"/>
  <c r="E769" i="87"/>
  <c r="F97" i="87"/>
  <c r="D974" i="66" s="1"/>
  <c r="K359" i="87"/>
  <c r="D767" i="87"/>
  <c r="F198" i="87"/>
  <c r="O1999" i="66" s="1"/>
  <c r="L609" i="87"/>
  <c r="J588" i="87"/>
  <c r="I190" i="87"/>
  <c r="P1920" i="66" s="1"/>
  <c r="G422" i="87"/>
  <c r="E807" i="87"/>
  <c r="N793" i="87"/>
  <c r="N149" i="87"/>
  <c r="E1514" i="66" s="1"/>
  <c r="K460" i="87"/>
  <c r="B619" i="87"/>
  <c r="O104" i="87"/>
  <c r="P1046" i="66" s="1"/>
  <c r="P204" i="87"/>
  <c r="K541" i="87"/>
  <c r="G82" i="87"/>
  <c r="O811" i="66" s="1"/>
  <c r="B809" i="87"/>
  <c r="O179" i="87"/>
  <c r="E1825" i="66" s="1"/>
  <c r="E44" i="87"/>
  <c r="O421" i="66" s="1"/>
  <c r="L292" i="87"/>
  <c r="J803" i="87"/>
  <c r="K770" i="87"/>
  <c r="E159" i="87"/>
  <c r="D1610" i="66" s="1"/>
  <c r="F588" i="87"/>
  <c r="P145" i="87"/>
  <c r="D1475" i="66" s="1"/>
  <c r="H153" i="87"/>
  <c r="E1550" i="66" s="1"/>
  <c r="C596" i="87"/>
  <c r="M594" i="87"/>
  <c r="K93" i="87"/>
  <c r="D937" i="66" s="1"/>
  <c r="F366" i="87"/>
  <c r="M26" i="87"/>
  <c r="P242" i="66" s="1"/>
  <c r="D558" i="87"/>
  <c r="L478" i="87"/>
  <c r="B185" i="87"/>
  <c r="D1868" i="66" s="1"/>
  <c r="N565" i="87"/>
  <c r="D426" i="87"/>
  <c r="D496" i="87"/>
  <c r="D357" i="87"/>
  <c r="N542" i="87"/>
  <c r="D386" i="87"/>
  <c r="E149" i="87"/>
  <c r="D1505" i="66" s="1"/>
  <c r="J256" i="87"/>
  <c r="C511" i="87"/>
  <c r="L24" i="87"/>
  <c r="P223" i="66" s="1"/>
  <c r="H258" i="87"/>
  <c r="O404" i="87"/>
  <c r="D430" i="87"/>
  <c r="L203" i="87"/>
  <c r="C21" i="87"/>
  <c r="D189" i="66" s="1"/>
  <c r="F759" i="87"/>
  <c r="J952" i="87"/>
  <c r="D987" i="87"/>
  <c r="G906" i="87"/>
  <c r="E276" i="87"/>
  <c r="C567" i="87"/>
  <c r="K711" i="87"/>
  <c r="M926" i="87"/>
  <c r="N766" i="87"/>
  <c r="J529" i="87"/>
  <c r="E679" i="87"/>
  <c r="P506" i="87"/>
  <c r="M293" i="87"/>
  <c r="E296" i="87"/>
  <c r="L931" i="87"/>
  <c r="I810" i="87"/>
  <c r="H481" i="87"/>
  <c r="K916" i="87"/>
  <c r="L645" i="87"/>
  <c r="B912" i="87"/>
  <c r="C328" i="87"/>
  <c r="I520" i="87"/>
  <c r="M330" i="87"/>
  <c r="C376" i="87"/>
  <c r="P383" i="87"/>
  <c r="N775" i="87"/>
  <c r="M379" i="87"/>
  <c r="G660" i="87"/>
  <c r="D581" i="87"/>
  <c r="M942" i="87"/>
  <c r="K398" i="87"/>
  <c r="H581" i="87"/>
  <c r="J546" i="87"/>
  <c r="N156" i="87"/>
  <c r="P1578" i="66" s="1"/>
  <c r="J365" i="87"/>
  <c r="I212" i="87"/>
  <c r="O700" i="87"/>
  <c r="N922" i="87"/>
  <c r="M892" i="87"/>
  <c r="E433" i="87"/>
  <c r="D575" i="87"/>
  <c r="P619" i="87"/>
  <c r="N1002" i="87"/>
  <c r="P12" i="87"/>
  <c r="O104" i="66" s="1"/>
  <c r="M628" i="87"/>
  <c r="D462" i="87"/>
  <c r="M300" i="87"/>
  <c r="M560" i="87"/>
  <c r="O156" i="87"/>
  <c r="P1579" i="66" s="1"/>
  <c r="G539" i="87"/>
  <c r="B177" i="87"/>
  <c r="D1786" i="66" s="1"/>
  <c r="G496" i="87"/>
  <c r="O298" i="87"/>
  <c r="N846" i="87"/>
  <c r="K850" i="87"/>
  <c r="E501" i="87"/>
  <c r="M601" i="87"/>
  <c r="M911" i="87"/>
  <c r="B104" i="87"/>
  <c r="O1030" i="66" s="1"/>
  <c r="M91" i="87"/>
  <c r="E921" i="66" s="1"/>
  <c r="P449" i="87"/>
  <c r="P84" i="87"/>
  <c r="O842" i="66" s="1"/>
  <c r="P361" i="87"/>
  <c r="M502" i="87"/>
  <c r="B48" i="87"/>
  <c r="O456" i="66" s="1"/>
  <c r="P497" i="87"/>
  <c r="M957" i="87"/>
  <c r="M753" i="87"/>
  <c r="H870" i="87"/>
  <c r="D610" i="87"/>
  <c r="F879" i="87"/>
  <c r="D768" i="87"/>
  <c r="J294" i="87"/>
  <c r="B972" i="87"/>
  <c r="K42" i="87"/>
  <c r="O404" i="66" s="1"/>
  <c r="G566" i="87"/>
  <c r="F168" i="87"/>
  <c r="O1694" i="66" s="1"/>
  <c r="N858" i="87"/>
  <c r="J309" i="87"/>
  <c r="K165" i="87"/>
  <c r="D1675" i="66" s="1"/>
  <c r="G356" i="87"/>
  <c r="K123" i="87"/>
  <c r="D1247" i="66" s="1"/>
  <c r="I406" i="87"/>
  <c r="B470" i="87"/>
  <c r="M102" i="87"/>
  <c r="P1021" i="66" s="1"/>
  <c r="F915" i="87"/>
  <c r="I682" i="87"/>
  <c r="I495" i="87"/>
  <c r="M483" i="87"/>
  <c r="E256" i="87"/>
  <c r="K952" i="87"/>
  <c r="L271" i="87"/>
  <c r="O629" i="87"/>
  <c r="C952" i="87"/>
  <c r="J808" i="87"/>
  <c r="E815" i="87"/>
  <c r="B839" i="87"/>
  <c r="G842" i="87"/>
  <c r="L994" i="87"/>
  <c r="D271" i="87"/>
  <c r="B295" i="87"/>
  <c r="P547" i="87"/>
  <c r="H952" i="87"/>
  <c r="L783" i="87"/>
  <c r="B537" i="87"/>
  <c r="P62" i="87"/>
  <c r="O614" i="66" s="1"/>
  <c r="I452" i="87"/>
  <c r="E116" i="87"/>
  <c r="O1159" i="66" s="1"/>
  <c r="D203" i="87"/>
  <c r="J688" i="87"/>
  <c r="C142" i="87"/>
  <c r="O1419" i="66" s="1"/>
  <c r="O449" i="87"/>
  <c r="K947" i="87"/>
  <c r="G716" i="87"/>
  <c r="H117" i="87"/>
  <c r="E1181" i="66" s="1"/>
  <c r="C215" i="87"/>
  <c r="O263" i="87"/>
  <c r="F59" i="87"/>
  <c r="D587" i="66" s="1"/>
  <c r="I873" i="87"/>
  <c r="P321" i="87"/>
  <c r="D49" i="87"/>
  <c r="D478" i="66" s="1"/>
  <c r="N201" i="87"/>
  <c r="P608" i="87"/>
  <c r="P972" i="87"/>
  <c r="M93" i="87"/>
  <c r="E939" i="66" s="1"/>
  <c r="G974" i="87"/>
  <c r="O619" i="87"/>
  <c r="G339" i="87"/>
  <c r="M275" i="87"/>
  <c r="F155" i="87"/>
  <c r="D1571" i="66" s="1"/>
  <c r="C301" i="87"/>
  <c r="K922" i="87"/>
  <c r="P962" i="87"/>
  <c r="J559" i="87"/>
  <c r="M255" i="87"/>
  <c r="J307" i="87"/>
  <c r="O286" i="87"/>
  <c r="L143" i="87"/>
  <c r="E1453" i="66" s="1"/>
  <c r="D695" i="87"/>
  <c r="D198" i="87"/>
  <c r="O1995" i="66" s="1"/>
  <c r="E947" i="87"/>
  <c r="D240" i="87"/>
  <c r="C379" i="87"/>
  <c r="B924" i="87"/>
  <c r="K531" i="87"/>
  <c r="F770" i="87"/>
  <c r="C281" i="87"/>
  <c r="D840" i="87"/>
  <c r="F799" i="87"/>
  <c r="D268" i="87"/>
  <c r="P430" i="87"/>
  <c r="B446" i="87"/>
  <c r="N283" i="87"/>
  <c r="L272" i="87"/>
  <c r="D30" i="87"/>
  <c r="O273" i="66" s="1"/>
  <c r="L398" i="87"/>
  <c r="D786" i="87"/>
  <c r="K913" i="87"/>
  <c r="I967" i="87"/>
  <c r="D370" i="87"/>
  <c r="L762" i="87"/>
  <c r="E629" i="87"/>
  <c r="I627" i="87"/>
  <c r="D915" i="87"/>
  <c r="G794" i="87"/>
  <c r="I892" i="87"/>
  <c r="P744" i="87"/>
  <c r="G166" i="87"/>
  <c r="O1672" i="66" s="1"/>
  <c r="E664" i="87"/>
  <c r="P819" i="87"/>
  <c r="P456" i="87"/>
  <c r="K937" i="87"/>
  <c r="P812" i="87"/>
  <c r="H638" i="87"/>
  <c r="E53" i="87"/>
  <c r="D521" i="66" s="1"/>
  <c r="D482" i="87"/>
  <c r="K263" i="87"/>
  <c r="J37" i="87"/>
  <c r="E448" i="87"/>
  <c r="M964" i="87"/>
  <c r="M963" i="87"/>
  <c r="I272" i="87"/>
  <c r="M809" i="87"/>
  <c r="H449" i="87"/>
  <c r="G380" i="87"/>
  <c r="L764" i="87"/>
  <c r="N685" i="87"/>
  <c r="F904" i="87"/>
  <c r="N888" i="87"/>
  <c r="C270" i="87"/>
  <c r="P899" i="87"/>
  <c r="I306" i="87"/>
  <c r="F655" i="87"/>
  <c r="E459" i="87"/>
  <c r="E158" i="87"/>
  <c r="O1587" i="66" s="1"/>
  <c r="I298" i="87"/>
  <c r="G644" i="87"/>
  <c r="E126" i="87"/>
  <c r="O1259" i="66" s="1"/>
  <c r="H714" i="87"/>
  <c r="B873" i="87"/>
  <c r="C440" i="87"/>
  <c r="C457" i="87"/>
  <c r="I187" i="87"/>
  <c r="E1902" i="66" s="1"/>
  <c r="E939" i="87"/>
  <c r="D381" i="87"/>
  <c r="K297" i="87"/>
  <c r="F158" i="87"/>
  <c r="O1589" i="66" s="1"/>
  <c r="O657" i="87"/>
  <c r="O835" i="87"/>
  <c r="D962" i="87"/>
  <c r="I524" i="87"/>
  <c r="P98" i="87"/>
  <c r="O983" i="66" s="1"/>
  <c r="N490" i="87"/>
  <c r="E676" i="87"/>
  <c r="K445" i="87"/>
  <c r="F440" i="87"/>
  <c r="I574" i="87"/>
  <c r="K988" i="87"/>
  <c r="N540" i="87"/>
  <c r="O200" i="87"/>
  <c r="K97" i="87"/>
  <c r="D978" i="66" s="1"/>
  <c r="O112" i="87"/>
  <c r="P1128" i="66" s="1"/>
  <c r="O68" i="87"/>
  <c r="P677" i="66" s="1"/>
  <c r="B504" i="87"/>
  <c r="K705" i="87"/>
  <c r="J913" i="87"/>
  <c r="E706" i="87"/>
  <c r="J925" i="87"/>
  <c r="O887" i="87"/>
  <c r="F270" i="87"/>
  <c r="M586" i="87"/>
  <c r="G939" i="87"/>
  <c r="M267" i="87"/>
  <c r="K53" i="87"/>
  <c r="D527" i="66" s="1"/>
  <c r="L33" i="87"/>
  <c r="E323" i="66" s="1"/>
  <c r="P480" i="87"/>
  <c r="M657" i="87"/>
  <c r="D115" i="87"/>
  <c r="D1157" i="66" s="1"/>
  <c r="J917" i="87"/>
  <c r="K884" i="87"/>
  <c r="D466" i="87"/>
  <c r="F321" i="87"/>
  <c r="L21" i="87"/>
  <c r="E200" i="66" s="1"/>
  <c r="P495" i="87"/>
  <c r="E488" i="87"/>
  <c r="P335" i="87"/>
  <c r="H985" i="87"/>
  <c r="K258" i="87"/>
  <c r="J48" i="87"/>
  <c r="H686" i="87"/>
  <c r="E674" i="87"/>
  <c r="N823" i="87"/>
  <c r="C387" i="87"/>
  <c r="B738" i="87"/>
  <c r="C609" i="87"/>
  <c r="K372" i="87"/>
  <c r="D439" i="87"/>
  <c r="H227" i="87"/>
  <c r="C770" i="87"/>
  <c r="F89" i="87"/>
  <c r="D892" i="66" s="1"/>
  <c r="K183" i="87"/>
  <c r="D1862" i="66" s="1"/>
  <c r="P463" i="87"/>
  <c r="H499" i="87"/>
  <c r="H565" i="87"/>
  <c r="L491" i="87"/>
  <c r="J626" i="87"/>
  <c r="B195" i="87"/>
  <c r="D1973" i="66" s="1"/>
  <c r="M933" i="87"/>
  <c r="M391" i="87"/>
  <c r="M277" i="87"/>
  <c r="P945" i="87"/>
  <c r="H161" i="87"/>
  <c r="E1632" i="66" s="1"/>
  <c r="N541" i="87"/>
  <c r="N404" i="87"/>
  <c r="L876" i="87"/>
  <c r="L902" i="87"/>
  <c r="O582" i="87"/>
  <c r="P85" i="87"/>
  <c r="D860" i="66" s="1"/>
  <c r="B944" i="87"/>
  <c r="M264" i="87"/>
  <c r="H41" i="87"/>
  <c r="E402" i="66" s="1"/>
  <c r="O415" i="87"/>
  <c r="M886" i="87"/>
  <c r="G845" i="87"/>
  <c r="N394" i="87"/>
  <c r="H208" i="87"/>
  <c r="O389" i="87"/>
  <c r="F162" i="87"/>
  <c r="O1630" i="66" s="1"/>
  <c r="H441" i="87"/>
  <c r="O222" i="87"/>
  <c r="E755" i="87"/>
  <c r="H60" i="87"/>
  <c r="P589" i="66" s="1"/>
  <c r="P372" i="87"/>
  <c r="B899" i="87"/>
  <c r="G650" i="87"/>
  <c r="J678" i="87"/>
  <c r="E736" i="87"/>
  <c r="F869" i="87"/>
  <c r="G530" i="87"/>
  <c r="N444" i="87"/>
  <c r="F837" i="87"/>
  <c r="I559" i="87"/>
  <c r="G860" i="87"/>
  <c r="F962" i="87"/>
  <c r="F215" i="87"/>
  <c r="K488" i="87"/>
  <c r="C726" i="87"/>
  <c r="K707" i="87"/>
  <c r="G115" i="87"/>
  <c r="D1162" i="66" s="1"/>
  <c r="P121" i="87"/>
  <c r="D1229" i="66" s="1"/>
  <c r="O88" i="87"/>
  <c r="P882" i="66" s="1"/>
  <c r="D849" i="87"/>
  <c r="M163" i="87"/>
  <c r="E1659" i="66" s="1"/>
  <c r="K85" i="87"/>
  <c r="D855" i="66" s="1"/>
  <c r="I456" i="87"/>
  <c r="J100" i="87"/>
  <c r="H988" i="87"/>
  <c r="K590" i="87"/>
  <c r="L115" i="87"/>
  <c r="E1166" i="66" s="1"/>
  <c r="F710" i="87"/>
  <c r="I138" i="87"/>
  <c r="P1387" i="66" s="1"/>
  <c r="K294" i="87"/>
  <c r="D625" i="87"/>
  <c r="J672" i="87"/>
  <c r="F653" i="87"/>
  <c r="C660" i="87"/>
  <c r="K961" i="87"/>
  <c r="B941" i="87"/>
  <c r="K489" i="87"/>
  <c r="I292" i="87"/>
  <c r="F375" i="87"/>
  <c r="O251" i="87"/>
  <c r="J219" i="87"/>
  <c r="C742" i="87"/>
  <c r="K407" i="87"/>
  <c r="G524" i="87"/>
  <c r="F971" i="87"/>
  <c r="H886" i="87"/>
  <c r="L650" i="87"/>
  <c r="D352" i="87"/>
  <c r="H891" i="87"/>
  <c r="G558" i="87"/>
  <c r="C312" i="87"/>
  <c r="F529" i="87"/>
  <c r="D285" i="87"/>
  <c r="P653" i="87"/>
  <c r="E267" i="87"/>
  <c r="H754" i="87"/>
  <c r="G480" i="87"/>
  <c r="H802" i="87"/>
  <c r="P388" i="87"/>
  <c r="F933" i="87"/>
  <c r="F465" i="87"/>
  <c r="H167" i="87"/>
  <c r="E1696" i="66" s="1"/>
  <c r="C705" i="87"/>
  <c r="B929" i="87"/>
  <c r="N233" i="87"/>
  <c r="N305" i="87"/>
  <c r="C912" i="87"/>
  <c r="E792" i="87"/>
  <c r="I66" i="87"/>
  <c r="P649" i="66" s="1"/>
  <c r="E508" i="87"/>
  <c r="I769" i="87"/>
  <c r="G563" i="87"/>
  <c r="L615" i="87"/>
  <c r="G174" i="87"/>
  <c r="O1754" i="66" s="1"/>
  <c r="P396" i="87"/>
  <c r="K557" i="87"/>
  <c r="H849" i="87"/>
  <c r="G643" i="87"/>
  <c r="H197" i="87"/>
  <c r="E2001" i="66" s="1"/>
  <c r="E91" i="87"/>
  <c r="D913" i="66" s="1"/>
  <c r="H98" i="87"/>
  <c r="P976" i="66" s="1"/>
  <c r="K798" i="87"/>
  <c r="F124" i="87"/>
  <c r="O1243" i="66" s="1"/>
  <c r="J661" i="87"/>
  <c r="K799" i="87"/>
  <c r="D512" i="87"/>
  <c r="K977" i="87"/>
  <c r="B433" i="87"/>
  <c r="B595" i="87"/>
  <c r="K298" i="87"/>
  <c r="O361" i="87"/>
  <c r="G386" i="87"/>
  <c r="B1001" i="87"/>
  <c r="H689" i="87"/>
  <c r="F990" i="87"/>
  <c r="M466" i="87"/>
  <c r="P988" i="87"/>
  <c r="J724" i="87"/>
  <c r="C605" i="87"/>
  <c r="C313" i="87"/>
  <c r="F812" i="87"/>
  <c r="G64" i="87"/>
  <c r="O629" i="66" s="1"/>
  <c r="K113" i="87"/>
  <c r="D1142" i="66" s="1"/>
  <c r="N574" i="87"/>
  <c r="O837" i="87"/>
  <c r="I931" i="87"/>
  <c r="L644" i="87"/>
  <c r="J478" i="87"/>
  <c r="E680" i="87"/>
  <c r="E347" i="87"/>
  <c r="L945" i="87"/>
  <c r="C417" i="87"/>
  <c r="E566" i="87"/>
  <c r="D117" i="87"/>
  <c r="D1175" i="66" s="1"/>
  <c r="J230" i="87"/>
  <c r="C695" i="87"/>
  <c r="H722" i="87"/>
  <c r="G750" i="87"/>
  <c r="E271" i="87"/>
  <c r="N106" i="87"/>
  <c r="P1063" i="66" s="1"/>
  <c r="L894" i="87"/>
  <c r="K995" i="87"/>
  <c r="J716" i="87"/>
  <c r="O574" i="87"/>
  <c r="G673" i="87"/>
  <c r="C819" i="87"/>
  <c r="G190" i="87"/>
  <c r="O1918" i="66" s="1"/>
  <c r="G843" i="87"/>
  <c r="E585" i="87"/>
  <c r="B588" i="87"/>
  <c r="N365" i="87"/>
  <c r="H739" i="87"/>
  <c r="G740" i="87"/>
  <c r="C612" i="87"/>
  <c r="I119" i="87"/>
  <c r="E1205" i="66" s="1"/>
  <c r="J89" i="87"/>
  <c r="N814" i="87"/>
  <c r="G867" i="87"/>
  <c r="G333" i="87"/>
  <c r="O792" i="87"/>
  <c r="G432" i="87"/>
  <c r="L544" i="87"/>
  <c r="I148" i="87"/>
  <c r="P1492" i="66" s="1"/>
  <c r="L991" i="87"/>
  <c r="I722" i="87"/>
  <c r="J981" i="87"/>
  <c r="K421" i="87"/>
  <c r="P489" i="87"/>
  <c r="D14" i="87"/>
  <c r="O109" i="66" s="1"/>
  <c r="B904" i="87"/>
  <c r="B288" i="87"/>
  <c r="E951" i="87"/>
  <c r="M956" i="87"/>
  <c r="B225" i="87"/>
  <c r="D943" i="87"/>
  <c r="D222" i="87"/>
  <c r="J62" i="87"/>
  <c r="G514" i="87"/>
  <c r="G427" i="87"/>
  <c r="F909" i="87"/>
  <c r="E370" i="87"/>
  <c r="N173" i="87"/>
  <c r="E1760" i="66" s="1"/>
  <c r="L741" i="87"/>
  <c r="C967" i="87"/>
  <c r="I545" i="87"/>
  <c r="D723" i="87"/>
  <c r="N98" i="87"/>
  <c r="P981" i="66" s="1"/>
  <c r="I831" i="87"/>
  <c r="N258" i="87"/>
  <c r="G574" i="87"/>
  <c r="D1000" i="87"/>
  <c r="J511" i="87"/>
  <c r="D483" i="87"/>
  <c r="D727" i="87"/>
  <c r="N538" i="87"/>
  <c r="J124" i="87"/>
  <c r="P402" i="87"/>
  <c r="I266" i="87"/>
  <c r="E642" i="87"/>
  <c r="B547" i="87"/>
  <c r="C474" i="87"/>
  <c r="C193" i="87"/>
  <c r="D1952" i="66" s="1"/>
  <c r="H23" i="87"/>
  <c r="E220" i="66" s="1"/>
  <c r="L846" i="87"/>
  <c r="L379" i="87"/>
  <c r="I811" i="87"/>
  <c r="I942" i="87"/>
  <c r="I807" i="87"/>
  <c r="D255" i="87"/>
  <c r="N154" i="87"/>
  <c r="P1555" i="66" s="1"/>
  <c r="B664" i="87"/>
  <c r="G636" i="87"/>
  <c r="O239" i="87"/>
  <c r="G319" i="87"/>
  <c r="I549" i="87"/>
  <c r="B907" i="87"/>
  <c r="N174" i="87"/>
  <c r="P1760" i="66" s="1"/>
  <c r="G229" i="87"/>
  <c r="C26" i="87"/>
  <c r="O230" i="66" s="1"/>
  <c r="J312" i="87"/>
  <c r="B843" i="87"/>
  <c r="J965" i="87"/>
  <c r="E187" i="87"/>
  <c r="D1897" i="66" s="1"/>
  <c r="D167" i="87"/>
  <c r="D1690" i="66" s="1"/>
  <c r="M179" i="87"/>
  <c r="E1823" i="66" s="1"/>
  <c r="B327" i="87"/>
  <c r="C790" i="87"/>
  <c r="K196" i="87"/>
  <c r="O1985" i="66" s="1"/>
  <c r="O216" i="87"/>
  <c r="P19" i="87"/>
  <c r="D186" i="66" s="1"/>
  <c r="D663" i="87"/>
  <c r="O431" i="87"/>
  <c r="F677" i="87"/>
  <c r="E498" i="87"/>
  <c r="H614" i="87"/>
  <c r="D973" i="87"/>
  <c r="D732" i="87"/>
  <c r="D618" i="87"/>
  <c r="I945" i="87"/>
  <c r="H252" i="87"/>
  <c r="K285" i="87"/>
  <c r="P424" i="87"/>
  <c r="O379" i="87"/>
  <c r="N447" i="87"/>
  <c r="J986" i="87"/>
  <c r="H152" i="87"/>
  <c r="P1532" i="66" s="1"/>
  <c r="E859" i="87"/>
  <c r="C584" i="87"/>
  <c r="N915" i="87"/>
  <c r="O914" i="87"/>
  <c r="B630" i="87"/>
  <c r="K842" i="87"/>
  <c r="H305" i="87"/>
  <c r="I795" i="87"/>
  <c r="N115" i="87"/>
  <c r="E1168" i="66" s="1"/>
  <c r="C894" i="87"/>
  <c r="C380" i="87"/>
  <c r="K236" i="87"/>
  <c r="D411" i="87"/>
  <c r="L498" i="87"/>
  <c r="C759" i="87"/>
  <c r="C461" i="87"/>
  <c r="K132" i="87"/>
  <c r="O1329" i="66" s="1"/>
  <c r="L698" i="87"/>
  <c r="E552" i="87"/>
  <c r="M600" i="87"/>
  <c r="N789" i="87"/>
  <c r="M876" i="87"/>
  <c r="P475" i="87"/>
  <c r="O492" i="87"/>
  <c r="M716" i="87"/>
  <c r="M947" i="87"/>
  <c r="E897" i="87"/>
  <c r="P749" i="87"/>
  <c r="B743" i="87"/>
  <c r="B796" i="87"/>
  <c r="E225" i="87"/>
  <c r="F789" i="87"/>
  <c r="N241" i="87"/>
  <c r="I940" i="87"/>
  <c r="I753" i="87"/>
  <c r="F984" i="87"/>
  <c r="L552" i="87"/>
  <c r="G324" i="87"/>
  <c r="L460" i="87"/>
  <c r="C606" i="87"/>
  <c r="N912" i="87"/>
  <c r="K439" i="87"/>
  <c r="M385" i="87"/>
  <c r="O755" i="87"/>
  <c r="G992" i="87"/>
  <c r="K112" i="87"/>
  <c r="O1124" i="66" s="1"/>
  <c r="F232" i="87"/>
  <c r="O362" i="87"/>
  <c r="D562" i="87"/>
  <c r="K969" i="87"/>
  <c r="C802" i="87"/>
  <c r="B20" i="87"/>
  <c r="O169" i="66" s="1"/>
  <c r="H336" i="87"/>
  <c r="H320" i="87"/>
  <c r="E315" i="87"/>
  <c r="K999" i="87"/>
  <c r="O110" i="87"/>
  <c r="P1105" i="66" s="1"/>
  <c r="F699" i="87"/>
  <c r="N608" i="87"/>
  <c r="D903" i="87"/>
  <c r="F531" i="87"/>
  <c r="C504" i="87"/>
  <c r="L761" i="87"/>
  <c r="G266" i="87"/>
  <c r="O321" i="87"/>
  <c r="O440" i="87"/>
  <c r="G426" i="87"/>
  <c r="N192" i="87"/>
  <c r="P1947" i="66" s="1"/>
  <c r="N748" i="87"/>
  <c r="F638" i="87"/>
  <c r="O800" i="87"/>
  <c r="I426" i="87"/>
  <c r="I543" i="87"/>
  <c r="P860" i="87"/>
  <c r="I496" i="87"/>
  <c r="D15" i="87"/>
  <c r="D132" i="66" s="1"/>
  <c r="M206" i="87"/>
  <c r="E197" i="87"/>
  <c r="D1997" i="66" s="1"/>
  <c r="M789" i="87"/>
  <c r="J884" i="87"/>
  <c r="H134" i="87"/>
  <c r="P1345" i="66" s="1"/>
  <c r="G289" i="87"/>
  <c r="E435" i="87"/>
  <c r="J75" i="87"/>
  <c r="E206" i="87"/>
  <c r="H822" i="87"/>
  <c r="B240" i="87"/>
  <c r="E40" i="87"/>
  <c r="O380" i="66" s="1"/>
  <c r="P238" i="87"/>
  <c r="K316" i="87"/>
  <c r="N62" i="87"/>
  <c r="P612" i="66" s="1"/>
  <c r="P600" i="87"/>
  <c r="E569" i="87"/>
  <c r="G66" i="87"/>
  <c r="O647" i="66" s="1"/>
  <c r="M736" i="87"/>
  <c r="O83" i="87"/>
  <c r="E841" i="66" s="1"/>
  <c r="P795" i="87"/>
  <c r="M372" i="87"/>
  <c r="P989" i="87"/>
  <c r="O488" i="87"/>
  <c r="C835" i="87"/>
  <c r="I230" i="87"/>
  <c r="L885" i="87"/>
  <c r="P803" i="87"/>
  <c r="P590" i="87"/>
  <c r="O889" i="87"/>
  <c r="N597" i="87"/>
  <c r="J645" i="87"/>
  <c r="H118" i="87"/>
  <c r="P1181" i="66" s="1"/>
  <c r="K262" i="87"/>
  <c r="E694" i="87"/>
  <c r="F199" i="87"/>
  <c r="I849" i="87"/>
  <c r="F708" i="87"/>
  <c r="B817" i="87"/>
  <c r="I801" i="87"/>
  <c r="J975" i="87"/>
  <c r="B396" i="87"/>
  <c r="E497" i="87"/>
  <c r="N651" i="87"/>
  <c r="O878" i="87"/>
  <c r="F14" i="87"/>
  <c r="O113" i="66" s="1"/>
  <c r="E890" i="87"/>
  <c r="E335" i="87"/>
  <c r="H808" i="87"/>
  <c r="L525" i="87"/>
  <c r="I642" i="87"/>
  <c r="I515" i="87"/>
  <c r="K273" i="87"/>
  <c r="N870" i="87"/>
  <c r="O148" i="87"/>
  <c r="P1497" i="66" s="1"/>
  <c r="O758" i="87"/>
  <c r="H501" i="87"/>
  <c r="K754" i="87"/>
  <c r="P167" i="87"/>
  <c r="D1703" i="66" s="1"/>
  <c r="I346" i="87"/>
  <c r="D745" i="87"/>
  <c r="F246" i="87"/>
  <c r="F88" i="87"/>
  <c r="O874" i="66" s="1"/>
  <c r="F623" i="87"/>
  <c r="K984" i="87"/>
  <c r="B940" i="87"/>
  <c r="L117" i="87"/>
  <c r="E1184" i="66" s="1"/>
  <c r="C841" i="87"/>
  <c r="I457" i="87"/>
  <c r="G768" i="87"/>
  <c r="D399" i="87"/>
  <c r="O44" i="87"/>
  <c r="P431" i="66" s="1"/>
  <c r="L695" i="87"/>
  <c r="D548" i="87"/>
  <c r="K317" i="87"/>
  <c r="N973" i="87"/>
  <c r="E20" i="87"/>
  <c r="O175" i="66" s="1"/>
  <c r="M419" i="87"/>
  <c r="D621" i="87"/>
  <c r="G616" i="87"/>
  <c r="N209" i="87"/>
  <c r="K508" i="87"/>
  <c r="I385" i="87"/>
  <c r="G895" i="87"/>
  <c r="G36" i="87"/>
  <c r="O342" i="66" s="1"/>
  <c r="J154" i="87"/>
  <c r="H33" i="87"/>
  <c r="E320" i="66" s="1"/>
  <c r="K386" i="87"/>
  <c r="G543" i="87"/>
  <c r="B227" i="87"/>
  <c r="K118" i="87"/>
  <c r="O1183" i="66" s="1"/>
  <c r="O342" i="87"/>
  <c r="C185" i="87"/>
  <c r="D1870" i="66" s="1"/>
  <c r="G403" i="87"/>
  <c r="J448" i="87"/>
  <c r="H919" i="87"/>
  <c r="I64" i="87"/>
  <c r="P631" i="66" s="1"/>
  <c r="P737" i="87"/>
  <c r="E591" i="87"/>
  <c r="B747" i="87"/>
  <c r="G944" i="87"/>
  <c r="I662" i="87"/>
  <c r="E173" i="87"/>
  <c r="D1751" i="66" s="1"/>
  <c r="O702" i="87"/>
  <c r="L179" i="87"/>
  <c r="E1822" i="66" s="1"/>
  <c r="I351" i="87"/>
  <c r="B315" i="87"/>
  <c r="L267" i="87"/>
  <c r="I122" i="87"/>
  <c r="P1223" i="66" s="1"/>
  <c r="P328" i="87"/>
  <c r="B54" i="87"/>
  <c r="O515" i="66" s="1"/>
  <c r="M354" i="87"/>
  <c r="E948" i="87"/>
  <c r="M991" i="87"/>
  <c r="K844" i="87"/>
  <c r="G320" i="87"/>
  <c r="C972" i="87"/>
  <c r="J556" i="87"/>
  <c r="J263" i="87"/>
  <c r="O671" i="87"/>
  <c r="H196" i="87"/>
  <c r="P1983" i="66" s="1"/>
  <c r="D227" i="87"/>
  <c r="F205" i="87"/>
  <c r="E222" i="87"/>
  <c r="C276" i="87"/>
  <c r="O236" i="87"/>
  <c r="B964" i="87"/>
  <c r="K733" i="87"/>
  <c r="K864" i="87"/>
  <c r="N630" i="87"/>
  <c r="K276" i="87"/>
  <c r="K473" i="87"/>
  <c r="K313" i="87"/>
  <c r="M574" i="87"/>
  <c r="K108" i="87"/>
  <c r="O1083" i="66" s="1"/>
  <c r="C551" i="87"/>
  <c r="B498" i="87"/>
  <c r="E666" i="87"/>
  <c r="D540" i="87"/>
  <c r="M431" i="87"/>
  <c r="F564" i="87"/>
  <c r="P884" i="87"/>
  <c r="J366" i="87"/>
  <c r="F292" i="87"/>
  <c r="M377" i="87"/>
  <c r="C468" i="87"/>
  <c r="N205" i="87"/>
  <c r="C833" i="87"/>
  <c r="F30" i="87"/>
  <c r="O277" i="66" s="1"/>
  <c r="B238" i="87"/>
  <c r="H923" i="87"/>
  <c r="B920" i="87"/>
  <c r="B737" i="87"/>
  <c r="M674" i="87"/>
  <c r="P178" i="87"/>
  <c r="O1803" i="66" s="1"/>
  <c r="D678" i="87"/>
  <c r="M356" i="87"/>
  <c r="M435" i="87"/>
  <c r="I130" i="87"/>
  <c r="P1305" i="66" s="1"/>
  <c r="P969" i="87"/>
  <c r="M514" i="87"/>
  <c r="O401" i="87"/>
  <c r="M696" i="87"/>
  <c r="D498" i="87"/>
  <c r="J358" i="87"/>
  <c r="N908" i="87"/>
  <c r="H627" i="87"/>
  <c r="M148" i="87"/>
  <c r="P1495" i="66" s="1"/>
  <c r="H260" i="87"/>
  <c r="L614" i="87"/>
  <c r="E496" i="87"/>
  <c r="N718" i="87"/>
  <c r="P158" i="87"/>
  <c r="O1598" i="66" s="1"/>
  <c r="C411" i="87"/>
  <c r="N32" i="87"/>
  <c r="P307" i="66" s="1"/>
  <c r="H691" i="87"/>
  <c r="L610" i="87"/>
  <c r="P42" i="87"/>
  <c r="O409" i="66" s="1"/>
  <c r="B387" i="87"/>
  <c r="F899" i="87"/>
  <c r="L48" i="87"/>
  <c r="P469" i="66" s="1"/>
  <c r="F94" i="87"/>
  <c r="O933" i="66" s="1"/>
  <c r="P714" i="87"/>
  <c r="I857" i="87"/>
  <c r="H753" i="87"/>
  <c r="J102" i="87"/>
  <c r="P531" i="87"/>
  <c r="B316" i="87"/>
  <c r="E648" i="87"/>
  <c r="K588" i="87"/>
  <c r="L459" i="87"/>
  <c r="I170" i="87"/>
  <c r="P1715" i="66" s="1"/>
  <c r="F635" i="87"/>
  <c r="H411" i="87"/>
  <c r="C580" i="87"/>
  <c r="J43" i="87"/>
  <c r="O423" i="87"/>
  <c r="I692" i="87"/>
  <c r="K400" i="87"/>
  <c r="F31" i="87"/>
  <c r="D300" i="66" s="1"/>
  <c r="F398" i="87"/>
  <c r="J718" i="87"/>
  <c r="D989" i="87"/>
  <c r="M56" i="87"/>
  <c r="P552" i="66" s="1"/>
  <c r="C767" i="87"/>
  <c r="H87" i="87"/>
  <c r="E876" i="66" s="1"/>
  <c r="D170" i="87"/>
  <c r="O1708" i="66" s="1"/>
  <c r="C183" i="87"/>
  <c r="D1852" i="66" s="1"/>
  <c r="K464" i="87"/>
  <c r="J357" i="87"/>
  <c r="B708" i="87"/>
  <c r="O569" i="87"/>
  <c r="F316" i="87"/>
  <c r="J305" i="87"/>
  <c r="K917" i="87"/>
  <c r="M623" i="87"/>
  <c r="I261" i="87"/>
  <c r="B101" i="87"/>
  <c r="D1007" i="66" s="1"/>
  <c r="B429" i="87"/>
  <c r="E374" i="87"/>
  <c r="M157" i="87"/>
  <c r="E1595" i="66" s="1"/>
  <c r="L55" i="87"/>
  <c r="E551" i="66" s="1"/>
  <c r="G288" i="87"/>
  <c r="D889" i="87"/>
  <c r="G205" i="87"/>
  <c r="F127" i="87"/>
  <c r="D1284" i="66" s="1"/>
  <c r="L621" i="87"/>
  <c r="E241" i="87"/>
  <c r="D893" i="87"/>
  <c r="O861" i="87"/>
  <c r="H570" i="87"/>
  <c r="P374" i="87"/>
  <c r="M943" i="87"/>
  <c r="B160" i="87"/>
  <c r="O1604" i="66" s="1"/>
  <c r="N851" i="87"/>
  <c r="E174" i="87"/>
  <c r="O1751" i="66" s="1"/>
  <c r="E738" i="87"/>
  <c r="H987" i="87"/>
  <c r="J922" i="87"/>
  <c r="E253" i="87"/>
  <c r="G28" i="87"/>
  <c r="O260" i="66" s="1"/>
  <c r="I408" i="87"/>
  <c r="L711" i="87"/>
  <c r="C828" i="87"/>
  <c r="G33" i="87"/>
  <c r="D319" i="66" s="1"/>
  <c r="F680" i="87"/>
  <c r="N68" i="87"/>
  <c r="P676" i="66" s="1"/>
  <c r="D208" i="87"/>
  <c r="D696" i="87"/>
  <c r="G545" i="87"/>
  <c r="H628" i="87"/>
  <c r="E472" i="87"/>
  <c r="I141" i="87"/>
  <c r="E1428" i="66" s="1"/>
  <c r="N939" i="87"/>
  <c r="H147" i="87"/>
  <c r="E1491" i="66" s="1"/>
  <c r="B122" i="87"/>
  <c r="O1212" i="66" s="1"/>
  <c r="N43" i="87"/>
  <c r="E430" i="66" s="1"/>
  <c r="M698" i="87"/>
  <c r="D814" i="87"/>
  <c r="H408" i="87"/>
  <c r="N845" i="87"/>
  <c r="E615" i="87"/>
  <c r="O765" i="87"/>
  <c r="L895" i="87"/>
  <c r="D320" i="87"/>
  <c r="I702" i="87"/>
  <c r="F968" i="87"/>
  <c r="H553" i="87"/>
  <c r="F421" i="87"/>
  <c r="H736" i="87"/>
  <c r="H983" i="87"/>
  <c r="G618" i="87"/>
  <c r="H125" i="87"/>
  <c r="E1263" i="66" s="1"/>
  <c r="O171" i="87"/>
  <c r="E1743" i="66" s="1"/>
  <c r="C73" i="87"/>
  <c r="D722" i="66" s="1"/>
  <c r="K244" i="87"/>
  <c r="M632" i="87"/>
  <c r="N315" i="87"/>
  <c r="H642" i="87"/>
  <c r="I99" i="87"/>
  <c r="E1000" i="66" s="1"/>
  <c r="P743" i="87"/>
  <c r="M970" i="87"/>
  <c r="K654" i="87"/>
  <c r="M513" i="87"/>
  <c r="I994" i="87"/>
  <c r="D37" i="87"/>
  <c r="D355" i="66" s="1"/>
  <c r="P240" i="87"/>
  <c r="C31" i="87"/>
  <c r="D294" i="66" s="1"/>
  <c r="B93" i="87"/>
  <c r="D925" i="66" s="1"/>
  <c r="E925" i="87"/>
  <c r="G377" i="87"/>
  <c r="C315" i="87"/>
  <c r="F556" i="87"/>
  <c r="E386" i="87"/>
  <c r="P119" i="87"/>
  <c r="D1211" i="66" s="1"/>
  <c r="D125" i="87"/>
  <c r="D1257" i="66" s="1"/>
  <c r="O308" i="87"/>
  <c r="F743" i="87"/>
  <c r="J302" i="87"/>
  <c r="K814" i="87"/>
  <c r="C285" i="87"/>
  <c r="I149" i="87"/>
  <c r="E1510" i="66" s="1"/>
  <c r="K926" i="87"/>
  <c r="I213" i="87"/>
  <c r="F376" i="87"/>
  <c r="I379" i="87"/>
  <c r="O823" i="87"/>
  <c r="L217" i="87"/>
  <c r="B831" i="87"/>
  <c r="E522" i="87"/>
  <c r="L427" i="87"/>
  <c r="L661" i="87"/>
  <c r="F109" i="87"/>
  <c r="D1097" i="66" s="1"/>
  <c r="K688" i="87"/>
  <c r="I761" i="87"/>
  <c r="C844" i="87"/>
  <c r="M734" i="87"/>
  <c r="P488" i="87"/>
  <c r="F706" i="87"/>
  <c r="M416" i="87"/>
  <c r="M428" i="87"/>
  <c r="O27" i="87"/>
  <c r="E267" i="66" s="1"/>
  <c r="B184" i="87"/>
  <c r="O1850" i="66" s="1"/>
  <c r="N813" i="87"/>
  <c r="C757" i="87"/>
  <c r="N740" i="87"/>
  <c r="I267" i="87"/>
  <c r="G668" i="87"/>
  <c r="B39" i="87"/>
  <c r="D374" i="66" s="1"/>
  <c r="J721" i="87"/>
  <c r="L457" i="87"/>
  <c r="L287" i="87"/>
  <c r="F284" i="87"/>
  <c r="O323" i="87"/>
  <c r="H225" i="87"/>
  <c r="D839" i="87"/>
  <c r="B476" i="87"/>
  <c r="G169" i="87"/>
  <c r="D1713" i="66" s="1"/>
  <c r="J527" i="87"/>
  <c r="J843" i="87"/>
  <c r="L575" i="87"/>
  <c r="J967" i="87"/>
  <c r="N145" i="87"/>
  <c r="E1473" i="66" s="1"/>
  <c r="G554" i="87"/>
  <c r="H352" i="87"/>
  <c r="J649" i="87"/>
  <c r="I617" i="87"/>
  <c r="L445" i="87"/>
  <c r="E805" i="87"/>
  <c r="N722" i="87"/>
  <c r="N994" i="87"/>
  <c r="O789" i="87"/>
  <c r="C291" i="87"/>
  <c r="C16" i="87"/>
  <c r="O130" i="66" s="1"/>
  <c r="N592" i="87"/>
  <c r="L242" i="87"/>
  <c r="O354" i="87"/>
  <c r="O502" i="87"/>
  <c r="N208" i="87"/>
  <c r="J232" i="87"/>
  <c r="M79" i="87"/>
  <c r="E798" i="66" s="1"/>
  <c r="N458" i="87"/>
  <c r="I984" i="87"/>
  <c r="N477" i="87"/>
  <c r="E670" i="87"/>
  <c r="L495" i="87"/>
  <c r="H730" i="87"/>
  <c r="D580" i="87"/>
  <c r="H557" i="87"/>
  <c r="E143" i="87"/>
  <c r="D1446" i="66" s="1"/>
  <c r="E754" i="87"/>
  <c r="B311" i="87"/>
  <c r="L648" i="87"/>
  <c r="C631" i="87"/>
  <c r="E244" i="87"/>
  <c r="L669" i="87"/>
  <c r="I759" i="87"/>
  <c r="M860" i="87"/>
  <c r="P798" i="87"/>
  <c r="P915" i="87"/>
  <c r="B645" i="87"/>
  <c r="G90" i="87"/>
  <c r="O893" i="66" s="1"/>
  <c r="C336" i="87"/>
  <c r="J828" i="87"/>
  <c r="H94" i="87"/>
  <c r="P935" i="66" s="1"/>
  <c r="L529" i="87"/>
  <c r="P420" i="87"/>
  <c r="H39" i="87"/>
  <c r="E384" i="66" s="1"/>
  <c r="P558" i="87"/>
  <c r="F732" i="87"/>
  <c r="C213" i="87"/>
  <c r="I743" i="87"/>
  <c r="D21" i="87"/>
  <c r="D191" i="66" s="1"/>
  <c r="B121" i="87"/>
  <c r="D1212" i="66" s="1"/>
  <c r="K149" i="87"/>
  <c r="D1511" i="66" s="1"/>
  <c r="F532" i="87"/>
  <c r="I78" i="87"/>
  <c r="P772" i="66" s="1"/>
  <c r="J709" i="87"/>
  <c r="J433" i="87"/>
  <c r="F416" i="87"/>
  <c r="B247" i="87"/>
  <c r="G198" i="87"/>
  <c r="O2000" i="66" s="1"/>
  <c r="M635" i="87"/>
  <c r="P783" i="87"/>
  <c r="F106" i="87"/>
  <c r="O1056" i="66" s="1"/>
  <c r="M795" i="87"/>
  <c r="M104" i="87"/>
  <c r="P1044" i="66" s="1"/>
  <c r="D827" i="87"/>
  <c r="M13" i="87"/>
  <c r="E119" i="66" s="1"/>
  <c r="M261" i="87"/>
  <c r="G519" i="87"/>
  <c r="M192" i="87"/>
  <c r="P1946" i="66" s="1"/>
  <c r="H572" i="87"/>
  <c r="L229" i="87"/>
  <c r="H838" i="87"/>
  <c r="L465" i="87"/>
  <c r="F505" i="87"/>
  <c r="K787" i="87"/>
  <c r="J524" i="87"/>
  <c r="L365" i="87"/>
  <c r="M254" i="87"/>
  <c r="P18" i="87"/>
  <c r="O163" i="66" s="1"/>
  <c r="H545" i="87"/>
  <c r="I82" i="87"/>
  <c r="P813" i="66" s="1"/>
  <c r="P338" i="87"/>
  <c r="M726" i="87"/>
  <c r="E67" i="87"/>
  <c r="D667" i="66" s="1"/>
  <c r="P249" i="87"/>
  <c r="I65" i="87"/>
  <c r="E649" i="66" s="1"/>
  <c r="P545" i="87"/>
  <c r="M241" i="87"/>
  <c r="M303" i="87"/>
  <c r="E662" i="87"/>
  <c r="L189" i="87"/>
  <c r="E1922" i="66" s="1"/>
  <c r="K731" i="87"/>
  <c r="B973" i="87"/>
  <c r="G243" i="87"/>
  <c r="B324" i="87"/>
  <c r="J978" i="87"/>
  <c r="I884" i="87"/>
  <c r="K606" i="87"/>
  <c r="B851" i="87"/>
  <c r="F539" i="87"/>
  <c r="E210" i="87"/>
  <c r="E556" i="87"/>
  <c r="I802" i="87"/>
  <c r="O160" i="87"/>
  <c r="P1620" i="66" s="1"/>
  <c r="H752" i="87"/>
  <c r="B837" i="87"/>
  <c r="I308" i="87"/>
  <c r="N278" i="87"/>
  <c r="B14" i="87"/>
  <c r="O105" i="66" s="1"/>
  <c r="O938" i="87"/>
  <c r="D612" i="87"/>
  <c r="K125" i="87"/>
  <c r="D1265" i="66" s="1"/>
  <c r="B129" i="87"/>
  <c r="D1294" i="66" s="1"/>
  <c r="L770" i="87"/>
  <c r="P925" i="87"/>
  <c r="O487" i="87"/>
  <c r="G547" i="87"/>
  <c r="M456" i="87"/>
  <c r="G886" i="87"/>
  <c r="P902" i="87"/>
  <c r="J851" i="87"/>
  <c r="K206" i="87"/>
  <c r="O466" i="87"/>
  <c r="N972" i="87"/>
  <c r="C651" i="87"/>
  <c r="D949" i="87"/>
  <c r="N275" i="87"/>
  <c r="B19" i="87"/>
  <c r="D169" i="66" s="1"/>
  <c r="I784" i="87"/>
  <c r="P646" i="87"/>
  <c r="P862" i="87"/>
  <c r="L911" i="87"/>
  <c r="P259" i="87"/>
  <c r="P376" i="87"/>
  <c r="N78" i="87"/>
  <c r="P776" i="66" s="1"/>
  <c r="M693" i="87"/>
  <c r="P223" i="87"/>
  <c r="M333" i="87"/>
  <c r="M173" i="87"/>
  <c r="E1759" i="66" s="1"/>
  <c r="J706" i="87"/>
  <c r="F208" i="87"/>
  <c r="E326" i="87"/>
  <c r="J382" i="87"/>
  <c r="H807" i="87"/>
  <c r="C558" i="87"/>
  <c r="B625" i="87"/>
  <c r="I585" i="87"/>
  <c r="P438" i="87"/>
  <c r="M817" i="87"/>
  <c r="N805" i="87"/>
  <c r="O365" i="87"/>
  <c r="H404" i="87"/>
  <c r="L340" i="87"/>
  <c r="L937" i="87"/>
  <c r="K721" i="87"/>
  <c r="O122" i="87"/>
  <c r="P1228" i="66" s="1"/>
  <c r="F814" i="87"/>
  <c r="C553" i="87"/>
  <c r="D335" i="87"/>
  <c r="L671" i="87"/>
  <c r="I778" i="87"/>
  <c r="I600" i="87"/>
  <c r="G35" i="87"/>
  <c r="D342" i="66" s="1"/>
  <c r="P708" i="87"/>
  <c r="G491" i="87"/>
  <c r="E61" i="87"/>
  <c r="D603" i="66" s="1"/>
  <c r="M858" i="87"/>
  <c r="P66" i="87"/>
  <c r="O655" i="66" s="1"/>
  <c r="M413" i="87"/>
  <c r="P686" i="87"/>
  <c r="M43" i="87"/>
  <c r="E429" i="66" s="1"/>
  <c r="M1000" i="87"/>
  <c r="P781" i="87"/>
  <c r="M359" i="87"/>
  <c r="J297" i="87"/>
  <c r="H830" i="87"/>
  <c r="L155" i="87"/>
  <c r="E1576" i="66" s="1"/>
  <c r="L915" i="87"/>
  <c r="D653" i="87"/>
  <c r="I253" i="87"/>
  <c r="K150" i="87"/>
  <c r="O1511" i="66" s="1"/>
  <c r="M595" i="87"/>
  <c r="M673" i="87"/>
  <c r="B581" i="87"/>
  <c r="N498" i="87"/>
  <c r="C167" i="87"/>
  <c r="D1688" i="66" s="1"/>
  <c r="K895" i="87"/>
  <c r="C455" i="87"/>
  <c r="H425" i="87"/>
  <c r="L362" i="87"/>
  <c r="E877" i="87"/>
  <c r="B12" i="87"/>
  <c r="O87" i="66" s="1"/>
  <c r="F508" i="87"/>
  <c r="M859" i="87"/>
  <c r="M365" i="87"/>
  <c r="G83" i="87"/>
  <c r="D834" i="66" s="1"/>
  <c r="P779" i="87"/>
  <c r="C358" i="87"/>
  <c r="H229" i="87"/>
  <c r="F787" i="87"/>
  <c r="O915" i="87"/>
  <c r="G711" i="87"/>
  <c r="I889" i="87"/>
  <c r="O364" i="87"/>
  <c r="B418" i="87"/>
  <c r="N298" i="87"/>
  <c r="M681" i="87"/>
  <c r="P73" i="87"/>
  <c r="D737" i="66" s="1"/>
  <c r="C434" i="87"/>
  <c r="M533" i="87"/>
  <c r="G45" i="87"/>
  <c r="D442" i="66" s="1"/>
  <c r="G863" i="87"/>
  <c r="O346" i="87"/>
  <c r="O651" i="87"/>
  <c r="F449" i="87"/>
  <c r="M216" i="87"/>
  <c r="C494" i="87"/>
  <c r="D698" i="87"/>
  <c r="N100" i="87"/>
  <c r="P1004" i="66" s="1"/>
  <c r="B58" i="87"/>
  <c r="O556" i="66" s="1"/>
  <c r="F55" i="87"/>
  <c r="D546" i="66" s="1"/>
  <c r="G960" i="87"/>
  <c r="G904" i="87"/>
  <c r="N727" i="87"/>
  <c r="H898" i="87"/>
  <c r="G807" i="87"/>
  <c r="E341" i="87"/>
  <c r="M624" i="87"/>
  <c r="P278" i="87"/>
  <c r="J117" i="87"/>
  <c r="M370" i="87"/>
  <c r="C352" i="87"/>
  <c r="F722" i="87"/>
  <c r="P544" i="87"/>
  <c r="L474" i="87"/>
  <c r="D133" i="87"/>
  <c r="D1339" i="66" s="1"/>
  <c r="K221" i="87"/>
  <c r="B336" i="87"/>
  <c r="E242" i="87"/>
  <c r="K449" i="87"/>
  <c r="K301" i="87"/>
  <c r="C627" i="87"/>
  <c r="M568" i="87"/>
  <c r="M655" i="87"/>
  <c r="C339" i="87"/>
  <c r="O77" i="87"/>
  <c r="E777" i="66" s="1"/>
  <c r="M235" i="87"/>
  <c r="M617" i="87"/>
  <c r="M504" i="87"/>
  <c r="P225" i="87"/>
  <c r="P237" i="87"/>
  <c r="P588" i="87"/>
  <c r="J882" i="87"/>
  <c r="H356" i="87"/>
  <c r="B674" i="87"/>
  <c r="J874" i="87"/>
  <c r="C922" i="87"/>
  <c r="C670" i="87"/>
  <c r="O834" i="87"/>
  <c r="G556" i="87"/>
  <c r="C302" i="87"/>
  <c r="E672" i="87"/>
  <c r="C355" i="87"/>
  <c r="B768" i="87"/>
  <c r="I653" i="87"/>
  <c r="L760" i="87"/>
  <c r="N378" i="87"/>
  <c r="L332" i="87"/>
  <c r="E903" i="87"/>
  <c r="H471" i="87"/>
  <c r="G226" i="87"/>
  <c r="L342" i="87"/>
  <c r="B620" i="87"/>
  <c r="P873" i="87"/>
  <c r="G971" i="87"/>
  <c r="J699" i="87"/>
  <c r="E593" i="87"/>
  <c r="C389" i="87"/>
  <c r="L656" i="87"/>
  <c r="O29" i="87"/>
  <c r="E285" i="66" s="1"/>
  <c r="E619" i="87"/>
  <c r="P755" i="87"/>
  <c r="J507" i="87"/>
  <c r="B976" i="87"/>
  <c r="L862" i="87"/>
  <c r="I853" i="87"/>
  <c r="M645" i="87"/>
  <c r="I952" i="87"/>
  <c r="C534" i="87"/>
  <c r="K213" i="87"/>
  <c r="L828" i="87"/>
  <c r="D344" i="87"/>
  <c r="F70" i="87"/>
  <c r="O687" i="66" s="1"/>
  <c r="I412" i="87"/>
  <c r="J613" i="87"/>
  <c r="F705" i="87"/>
  <c r="G703" i="87"/>
  <c r="J883" i="87"/>
  <c r="O162" i="87"/>
  <c r="P1638" i="66" s="1"/>
  <c r="O150" i="87"/>
  <c r="P1515" i="66" s="1"/>
  <c r="F863" i="87"/>
  <c r="H70" i="87"/>
  <c r="P689" i="66" s="1"/>
  <c r="K772" i="87"/>
  <c r="G80" i="87"/>
  <c r="O793" i="66" s="1"/>
  <c r="M61" i="87"/>
  <c r="E611" i="66" s="1"/>
  <c r="F49" i="87"/>
  <c r="D482" i="66" s="1"/>
  <c r="H943" i="87"/>
  <c r="P370" i="87"/>
  <c r="E436" i="87"/>
  <c r="O814" i="87"/>
  <c r="J971" i="87"/>
  <c r="D811" i="87"/>
  <c r="I665" i="87"/>
  <c r="G696" i="87"/>
  <c r="K291" i="87"/>
  <c r="K538" i="87"/>
  <c r="O317" i="87"/>
  <c r="O685" i="87"/>
  <c r="E236" i="87"/>
  <c r="L251" i="87"/>
  <c r="D270" i="87"/>
  <c r="K823" i="87"/>
  <c r="P140" i="87"/>
  <c r="O1416" i="66" s="1"/>
  <c r="L864" i="87"/>
  <c r="C323" i="87"/>
  <c r="B870" i="87"/>
  <c r="P586" i="87"/>
  <c r="K741" i="87"/>
  <c r="M740" i="87"/>
  <c r="M626" i="87"/>
  <c r="J704" i="87"/>
  <c r="F273" i="87"/>
  <c r="B889" i="87"/>
  <c r="H26" i="87"/>
  <c r="P238" i="66" s="1"/>
  <c r="C718" i="87"/>
  <c r="K376" i="87"/>
  <c r="N107" i="87"/>
  <c r="E1086" i="66" s="1"/>
  <c r="D363" i="87"/>
  <c r="K612" i="87"/>
  <c r="L599" i="87"/>
  <c r="K444" i="87"/>
  <c r="J864" i="87"/>
  <c r="C367" i="87"/>
  <c r="P76" i="87"/>
  <c r="O760" i="66" s="1"/>
  <c r="B77" i="87"/>
  <c r="D761" i="66" s="1"/>
  <c r="P128" i="87"/>
  <c r="O1293" i="66" s="1"/>
  <c r="O649" i="87"/>
  <c r="I50" i="87"/>
  <c r="P485" i="66" s="1"/>
  <c r="P519" i="87"/>
  <c r="I438" i="87"/>
  <c r="M458" i="87"/>
  <c r="E235" i="87"/>
  <c r="K91" i="87"/>
  <c r="D919" i="66" s="1"/>
  <c r="P895" i="87"/>
  <c r="M952" i="87"/>
  <c r="D56" i="87"/>
  <c r="O542" i="66" s="1"/>
  <c r="N820" i="87"/>
  <c r="O826" i="87"/>
  <c r="J240" i="87"/>
  <c r="O553" i="87"/>
  <c r="E652" i="87"/>
  <c r="L666" i="87"/>
  <c r="J926" i="87"/>
  <c r="O663" i="87"/>
  <c r="D799" i="87"/>
  <c r="C174" i="87"/>
  <c r="O1747" i="66" s="1"/>
  <c r="G434" i="87"/>
  <c r="G902" i="87"/>
  <c r="D404" i="87"/>
  <c r="F648" i="87"/>
  <c r="H506" i="87"/>
  <c r="O47" i="87"/>
  <c r="E472" i="66" s="1"/>
  <c r="J336" i="87"/>
  <c r="L454" i="87"/>
  <c r="F428" i="87"/>
  <c r="C175" i="87"/>
  <c r="D1770" i="66" s="1"/>
  <c r="D582" i="87"/>
  <c r="G217" i="87"/>
  <c r="C536" i="87"/>
  <c r="E350" i="87"/>
  <c r="I661" i="87"/>
  <c r="C344" i="87"/>
  <c r="M803" i="87"/>
  <c r="M524" i="87"/>
  <c r="N493" i="87"/>
  <c r="K74" i="87"/>
  <c r="O732" i="66" s="1"/>
  <c r="K492" i="87"/>
  <c r="D188" i="87"/>
  <c r="O1895" i="66" s="1"/>
  <c r="E604" i="87"/>
  <c r="F500" i="87"/>
  <c r="D196" i="87"/>
  <c r="O1977" i="66" s="1"/>
  <c r="I55" i="87"/>
  <c r="E549" i="66" s="1"/>
  <c r="B286" i="87"/>
  <c r="F80" i="87"/>
  <c r="O792" i="66" s="1"/>
  <c r="O945" i="87"/>
  <c r="B73" i="87"/>
  <c r="D720" i="66" s="1"/>
  <c r="M217" i="87"/>
  <c r="N94" i="87"/>
  <c r="P940" i="66" s="1"/>
  <c r="I349" i="87"/>
  <c r="H582" i="87"/>
  <c r="E399" i="87"/>
  <c r="C34" i="87"/>
  <c r="O312" i="66" s="1"/>
  <c r="K267" i="87"/>
  <c r="D951" i="87"/>
  <c r="G239" i="87"/>
  <c r="G615" i="87"/>
  <c r="J461" i="87"/>
  <c r="H694" i="87"/>
  <c r="E748" i="87"/>
  <c r="F674" i="87"/>
  <c r="D671" i="87"/>
  <c r="L218" i="87"/>
  <c r="K1000" i="87"/>
  <c r="C691" i="87"/>
  <c r="O468" i="87"/>
  <c r="P664" i="87"/>
  <c r="C412" i="87"/>
  <c r="K146" i="87"/>
  <c r="O1470" i="66" s="1"/>
  <c r="B510" i="87"/>
  <c r="G146" i="87"/>
  <c r="O1467" i="66" s="1"/>
  <c r="G245" i="87"/>
  <c r="L693" i="87"/>
  <c r="H530" i="87"/>
  <c r="F117" i="87"/>
  <c r="D1179" i="66" s="1"/>
  <c r="C476" i="87"/>
  <c r="B459" i="87"/>
  <c r="D105" i="87"/>
  <c r="D1052" i="66" s="1"/>
  <c r="K881" i="87"/>
  <c r="F233" i="87"/>
  <c r="E784" i="87"/>
  <c r="G228" i="87"/>
  <c r="E25" i="87"/>
  <c r="D234" i="66" s="1"/>
  <c r="J292" i="87"/>
  <c r="B725" i="87"/>
  <c r="D981" i="87"/>
  <c r="P598" i="87"/>
  <c r="F558" i="87"/>
  <c r="G330" i="87"/>
  <c r="B687" i="87"/>
  <c r="F821" i="87"/>
  <c r="J651" i="87"/>
  <c r="I389" i="87"/>
  <c r="F502" i="87"/>
  <c r="L618" i="87"/>
  <c r="K932" i="87"/>
  <c r="C363" i="87"/>
  <c r="I472" i="87"/>
  <c r="H720" i="87"/>
  <c r="I14" i="87"/>
  <c r="P116" i="66" s="1"/>
  <c r="B414" i="87"/>
  <c r="D673" i="87"/>
  <c r="C897" i="87"/>
  <c r="K824" i="87"/>
  <c r="D600" i="87"/>
  <c r="O894" i="87"/>
  <c r="O740" i="87"/>
  <c r="J929" i="87"/>
  <c r="C422" i="87"/>
  <c r="E531" i="87"/>
  <c r="J484" i="87"/>
  <c r="F15" i="87"/>
  <c r="D136" i="66" s="1"/>
  <c r="K709" i="87"/>
  <c r="D682" i="87"/>
  <c r="O366" i="87"/>
  <c r="L502" i="87"/>
  <c r="D706" i="87"/>
  <c r="E684" i="87"/>
  <c r="F686" i="87"/>
  <c r="I490" i="87"/>
  <c r="B280" i="87"/>
  <c r="G306" i="87"/>
  <c r="H268" i="87"/>
  <c r="N623" i="87"/>
  <c r="C739" i="87"/>
  <c r="I983" i="87"/>
  <c r="J342" i="87"/>
  <c r="G708" i="87"/>
  <c r="E319" i="87"/>
  <c r="E420" i="87"/>
  <c r="O220" i="87"/>
  <c r="N561" i="87"/>
  <c r="I493" i="87"/>
  <c r="K786" i="87"/>
  <c r="J944" i="87"/>
  <c r="G614" i="87"/>
  <c r="I424" i="87"/>
  <c r="N217" i="87"/>
  <c r="K710" i="87"/>
  <c r="H276" i="87"/>
  <c r="N21" i="87"/>
  <c r="E202" i="66" s="1"/>
  <c r="B109" i="87"/>
  <c r="D1089" i="66" s="1"/>
  <c r="O402" i="87"/>
  <c r="I437" i="87"/>
  <c r="B953" i="87"/>
  <c r="N510" i="87"/>
  <c r="K878" i="87"/>
  <c r="B564" i="87"/>
  <c r="I459" i="87"/>
  <c r="D142" i="87"/>
  <c r="O1421" i="66" s="1"/>
  <c r="H173" i="87"/>
  <c r="E1755" i="66" s="1"/>
  <c r="G915" i="87"/>
  <c r="F576" i="87"/>
  <c r="C197" i="87"/>
  <c r="D1993" i="66" s="1"/>
  <c r="L670" i="87"/>
  <c r="I245" i="87"/>
  <c r="I211" i="87"/>
  <c r="B700" i="87"/>
  <c r="J293" i="87"/>
  <c r="O447" i="87"/>
  <c r="D781" i="87"/>
  <c r="B566" i="87"/>
  <c r="C716" i="87"/>
  <c r="G764" i="87"/>
  <c r="F537" i="87"/>
  <c r="P340" i="87"/>
  <c r="J797" i="87"/>
  <c r="M824" i="87"/>
  <c r="M718" i="87"/>
  <c r="P443" i="87"/>
  <c r="E938" i="87"/>
  <c r="M150" i="87"/>
  <c r="P1513" i="66" s="1"/>
  <c r="B349" i="87"/>
  <c r="F130" i="87"/>
  <c r="O1302" i="66" s="1"/>
  <c r="F48" i="87"/>
  <c r="O464" i="66" s="1"/>
  <c r="B836" i="87"/>
  <c r="H248" i="87"/>
  <c r="C895" i="87"/>
  <c r="F122" i="87"/>
  <c r="O1220" i="66" s="1"/>
  <c r="K642" i="87"/>
  <c r="O232" i="87"/>
  <c r="I52" i="87"/>
  <c r="P508" i="66" s="1"/>
  <c r="C869" i="87"/>
  <c r="L901" i="87"/>
  <c r="P881" i="87"/>
  <c r="H259" i="87"/>
  <c r="O918" i="87"/>
  <c r="G835" i="87"/>
  <c r="E628" i="87"/>
  <c r="K356" i="87"/>
  <c r="H866" i="87"/>
  <c r="F801" i="87"/>
  <c r="H354" i="87"/>
  <c r="K992" i="87"/>
  <c r="L635" i="87"/>
  <c r="H220" i="87"/>
  <c r="M847" i="87"/>
  <c r="F619" i="87"/>
  <c r="K266" i="87"/>
  <c r="D65" i="87"/>
  <c r="D642" i="66" s="1"/>
  <c r="N257" i="87"/>
  <c r="H337" i="87"/>
  <c r="G96" i="87"/>
  <c r="O957" i="66" s="1"/>
  <c r="L486" i="87"/>
  <c r="H609" i="87"/>
  <c r="N998" i="87"/>
  <c r="G297" i="87"/>
  <c r="L595" i="87"/>
  <c r="D524" i="87"/>
  <c r="H568" i="87"/>
  <c r="D433" i="87"/>
  <c r="N873" i="87"/>
  <c r="M301" i="87"/>
  <c r="K739" i="87"/>
  <c r="O247" i="87"/>
  <c r="M523" i="87"/>
  <c r="M705" i="87"/>
  <c r="N443" i="87"/>
  <c r="M149" i="87"/>
  <c r="E1513" i="66" s="1"/>
  <c r="H255" i="87"/>
  <c r="M317" i="87"/>
  <c r="P24" i="87"/>
  <c r="O227" i="66" s="1"/>
  <c r="B181" i="87"/>
  <c r="D1827" i="66" s="1"/>
  <c r="C341" i="87"/>
  <c r="K868" i="87"/>
  <c r="L957" i="87"/>
  <c r="C454" i="87"/>
  <c r="G924" i="87"/>
  <c r="N658" i="87"/>
  <c r="E455" i="87"/>
  <c r="H688" i="87"/>
  <c r="I567" i="87"/>
  <c r="F467" i="87"/>
  <c r="G381" i="87"/>
  <c r="O271" i="87"/>
  <c r="J231" i="87"/>
  <c r="B241" i="87"/>
  <c r="C121" i="87"/>
  <c r="D1214" i="66" s="1"/>
  <c r="E202" i="87"/>
  <c r="K748" i="87"/>
  <c r="D813" i="87"/>
  <c r="O588" i="87"/>
  <c r="C540" i="87"/>
  <c r="H868" i="87"/>
  <c r="D336" i="87"/>
  <c r="J867" i="87"/>
  <c r="N555" i="87"/>
  <c r="O360" i="87"/>
  <c r="L611" i="87"/>
  <c r="N333" i="87"/>
  <c r="K198" i="87"/>
  <c r="O2003" i="66" s="1"/>
  <c r="N109" i="87"/>
  <c r="E1104" i="66" s="1"/>
  <c r="M556" i="87"/>
  <c r="H592" i="87"/>
  <c r="H397" i="87"/>
  <c r="I906" i="87"/>
  <c r="J498" i="87"/>
  <c r="K575" i="87"/>
  <c r="N903" i="87"/>
  <c r="L545" i="87"/>
  <c r="E964" i="87"/>
  <c r="F975" i="87"/>
  <c r="M141" i="87"/>
  <c r="E1431" i="66" s="1"/>
  <c r="C446" i="87"/>
  <c r="N591" i="87"/>
  <c r="B339" i="87"/>
  <c r="C774" i="87"/>
  <c r="F201" i="87"/>
  <c r="C948" i="87"/>
  <c r="L158" i="87"/>
  <c r="P1594" i="66" s="1"/>
  <c r="K859" i="87"/>
  <c r="F720" i="87"/>
  <c r="O690" i="87"/>
  <c r="E430" i="87"/>
  <c r="O186" i="87"/>
  <c r="P1884" i="66" s="1"/>
  <c r="P307" i="87"/>
  <c r="L681" i="87"/>
  <c r="D143" i="87"/>
  <c r="D1444" i="66" s="1"/>
  <c r="O743" i="87"/>
  <c r="F613" i="87"/>
  <c r="D742" i="87"/>
  <c r="K658" i="87"/>
  <c r="J485" i="87"/>
  <c r="L723" i="87"/>
  <c r="L683" i="87"/>
  <c r="B916" i="87"/>
  <c r="G483" i="87"/>
  <c r="O957" i="87"/>
  <c r="C172" i="87"/>
  <c r="O1729" i="66" s="1"/>
  <c r="E826" i="87"/>
  <c r="D212" i="87"/>
  <c r="B116" i="87"/>
  <c r="O1153" i="66" s="1"/>
  <c r="F249" i="87"/>
  <c r="K158" i="87"/>
  <c r="O1593" i="66" s="1"/>
  <c r="B229" i="87"/>
  <c r="D415" i="87"/>
  <c r="E461" i="87"/>
  <c r="M342" i="87"/>
  <c r="G185" i="87"/>
  <c r="D1877" i="66" s="1"/>
  <c r="O42" i="87"/>
  <c r="P408" i="66" s="1"/>
  <c r="P681" i="87"/>
  <c r="O211" i="87"/>
  <c r="P507" i="87"/>
  <c r="F873" i="87"/>
  <c r="L235" i="87"/>
  <c r="M226" i="87"/>
  <c r="B891" i="87"/>
  <c r="K583" i="87"/>
  <c r="K767" i="87"/>
  <c r="E963" i="87"/>
  <c r="I411" i="87"/>
  <c r="C771" i="87"/>
  <c r="K863" i="87"/>
  <c r="D638" i="87"/>
  <c r="C872" i="87"/>
  <c r="H488" i="87"/>
  <c r="K228" i="87"/>
  <c r="F328" i="87"/>
  <c r="M701" i="87"/>
  <c r="F494" i="87"/>
  <c r="P580" i="87"/>
  <c r="C119" i="87"/>
  <c r="D1196" i="66" s="1"/>
  <c r="E599" i="87"/>
  <c r="E24" i="87"/>
  <c r="O216" i="66" s="1"/>
  <c r="H360" i="87"/>
  <c r="H221" i="87"/>
  <c r="D917" i="87"/>
  <c r="M21" i="87"/>
  <c r="E201" i="66" s="1"/>
  <c r="P505" i="87"/>
  <c r="N69" i="87"/>
  <c r="E694" i="66" s="1"/>
  <c r="J979" i="87"/>
  <c r="P970" i="87"/>
  <c r="J311" i="87"/>
  <c r="J194" i="87"/>
  <c r="F751" i="87"/>
  <c r="D152" i="87"/>
  <c r="O1526" i="66" s="1"/>
  <c r="E15" i="87"/>
  <c r="D134" i="66" s="1"/>
  <c r="F859" i="87"/>
  <c r="B568" i="87"/>
  <c r="J170" i="87"/>
  <c r="H805" i="87"/>
  <c r="G950" i="87"/>
  <c r="P143" i="87"/>
  <c r="D1457" i="66" s="1"/>
  <c r="E683" i="87"/>
  <c r="L704" i="87"/>
  <c r="B388" i="87"/>
  <c r="L962" i="87"/>
  <c r="L660" i="87"/>
  <c r="I634" i="87"/>
  <c r="O279" i="87"/>
  <c r="D598" i="87"/>
  <c r="C453" i="87"/>
  <c r="O774" i="87"/>
  <c r="E703" i="87"/>
  <c r="G536" i="87"/>
  <c r="L863" i="87"/>
  <c r="F217" i="87"/>
  <c r="I547" i="87"/>
  <c r="O840" i="87"/>
  <c r="K641" i="87"/>
  <c r="B391" i="87"/>
  <c r="L806" i="87"/>
  <c r="N473" i="87"/>
  <c r="G972" i="87"/>
  <c r="L195" i="87"/>
  <c r="E1986" i="66" s="1"/>
  <c r="H778" i="87"/>
  <c r="O228" i="87"/>
  <c r="G55" i="87"/>
  <c r="D547" i="66" s="1"/>
  <c r="J888" i="87"/>
  <c r="K993" i="87"/>
  <c r="N684" i="87"/>
  <c r="D551" i="87"/>
  <c r="F209" i="87"/>
  <c r="F905" i="87"/>
  <c r="C243" i="87"/>
  <c r="D944" i="87"/>
  <c r="P482" i="87"/>
  <c r="J627" i="87"/>
  <c r="B911" i="87"/>
  <c r="I106" i="87"/>
  <c r="P1059" i="66" s="1"/>
  <c r="J768" i="87"/>
  <c r="N853" i="87"/>
  <c r="F567" i="87"/>
  <c r="H796" i="87"/>
  <c r="L458" i="87"/>
  <c r="F792" i="87"/>
  <c r="L722" i="87"/>
  <c r="F159" i="87"/>
  <c r="D1612" i="66" s="1"/>
  <c r="D669" i="87"/>
  <c r="J700" i="87"/>
  <c r="J429" i="87"/>
  <c r="H817" i="87"/>
  <c r="F840" i="87"/>
  <c r="O249" i="87"/>
  <c r="N782" i="87"/>
  <c r="L812" i="87"/>
  <c r="G775" i="87"/>
  <c r="J229" i="87"/>
  <c r="L277" i="87"/>
  <c r="I315" i="87"/>
  <c r="K389" i="87"/>
  <c r="C112" i="87"/>
  <c r="O1114" i="66" s="1"/>
  <c r="N906" i="87"/>
  <c r="G749" i="87"/>
  <c r="M465" i="87"/>
  <c r="O499" i="87"/>
  <c r="K603" i="87"/>
  <c r="K765" i="87"/>
  <c r="O195" i="87"/>
  <c r="E1989" i="66" s="1"/>
  <c r="K120" i="87"/>
  <c r="O1206" i="66" s="1"/>
  <c r="L111" i="87"/>
  <c r="E1125" i="66" s="1"/>
  <c r="D591" i="87"/>
  <c r="E456" i="87"/>
  <c r="O903" i="87"/>
  <c r="F336" i="87"/>
  <c r="O105" i="87"/>
  <c r="E1064" i="66" s="1"/>
  <c r="N284" i="87"/>
  <c r="C447" i="87"/>
  <c r="E609" i="87"/>
  <c r="E480" i="87"/>
  <c r="I554" i="87"/>
  <c r="O636" i="87"/>
  <c r="B308" i="87"/>
  <c r="I262" i="87"/>
  <c r="I587" i="87"/>
  <c r="I594" i="87"/>
  <c r="H222" i="87"/>
  <c r="O648" i="87"/>
  <c r="B259" i="87"/>
  <c r="O933" i="87"/>
  <c r="O934" i="87"/>
  <c r="F137" i="87"/>
  <c r="D1384" i="66" s="1"/>
  <c r="H334" i="87"/>
  <c r="H848" i="87"/>
  <c r="N155" i="87"/>
  <c r="E1578" i="66" s="1"/>
  <c r="E140" i="87"/>
  <c r="O1405" i="66" s="1"/>
  <c r="G405" i="87"/>
  <c r="P583" i="87"/>
  <c r="M967" i="87"/>
  <c r="G478" i="87"/>
  <c r="M320" i="87"/>
  <c r="J67" i="87"/>
  <c r="H131" i="87"/>
  <c r="E1327" i="66" s="1"/>
  <c r="M295" i="87"/>
  <c r="J694" i="87"/>
  <c r="P324" i="87"/>
  <c r="P823" i="87"/>
  <c r="D364" i="87"/>
  <c r="P776" i="87"/>
  <c r="O331" i="87"/>
  <c r="B585" i="87"/>
  <c r="J47" i="87"/>
  <c r="O486" i="87"/>
  <c r="G167" i="87"/>
  <c r="D1695" i="66" s="1"/>
  <c r="I110" i="87"/>
  <c r="P1100" i="66" s="1"/>
  <c r="D547" i="87"/>
  <c r="H56" i="87"/>
  <c r="P548" i="66" s="1"/>
  <c r="I739" i="87"/>
  <c r="I75" i="87"/>
  <c r="E754" i="66" s="1"/>
  <c r="D484" i="87"/>
  <c r="K169" i="87"/>
  <c r="D1716" i="66" s="1"/>
  <c r="M884" i="87"/>
  <c r="E152" i="87"/>
  <c r="O1528" i="66" s="1"/>
  <c r="P621" i="87"/>
  <c r="B337" i="87"/>
  <c r="L88" i="87"/>
  <c r="P879" i="66" s="1"/>
  <c r="M951" i="87"/>
  <c r="M607" i="87"/>
  <c r="M494" i="87"/>
  <c r="G727" i="87"/>
  <c r="I219" i="87"/>
  <c r="C273" i="87"/>
  <c r="D994" i="87"/>
  <c r="P333" i="87"/>
  <c r="P561" i="87"/>
  <c r="L558" i="87"/>
  <c r="M307" i="87"/>
  <c r="P559" i="87"/>
  <c r="N705" i="87"/>
  <c r="P782" i="87"/>
  <c r="M667" i="87"/>
  <c r="P654" i="87"/>
  <c r="P543" i="87"/>
  <c r="K417" i="87"/>
  <c r="K745" i="87"/>
  <c r="P432" i="87"/>
  <c r="H445" i="87"/>
  <c r="E177" i="87"/>
  <c r="D1792" i="66" s="1"/>
  <c r="B672" i="87"/>
  <c r="E506" i="87"/>
  <c r="O367" i="87"/>
  <c r="B118" i="87"/>
  <c r="O1171" i="66" s="1"/>
  <c r="P857" i="87"/>
  <c r="K394" i="87"/>
  <c r="M256" i="87"/>
  <c r="M276" i="87"/>
  <c r="N784" i="87"/>
  <c r="M585" i="87"/>
  <c r="O238" i="87"/>
  <c r="H302" i="87"/>
  <c r="I115" i="87"/>
  <c r="E1164" i="66" s="1"/>
  <c r="F937" i="87"/>
  <c r="F282" i="87"/>
  <c r="J943" i="87"/>
  <c r="J504" i="87"/>
  <c r="K374" i="87"/>
  <c r="I152" i="87"/>
  <c r="P1533" i="66" s="1"/>
  <c r="P768" i="87"/>
  <c r="E519" i="87"/>
  <c r="E511" i="87"/>
  <c r="K615" i="87"/>
  <c r="C850" i="87"/>
  <c r="P53" i="87"/>
  <c r="D532" i="66" s="1"/>
  <c r="B848" i="87"/>
  <c r="J345" i="87"/>
  <c r="L77" i="87"/>
  <c r="E774" i="66" s="1"/>
  <c r="I956" i="87"/>
  <c r="M279" i="87"/>
  <c r="H695" i="87"/>
  <c r="I94" i="87"/>
  <c r="P936" i="66" s="1"/>
  <c r="C857" i="87"/>
  <c r="B509" i="87"/>
  <c r="P453" i="87"/>
  <c r="E856" i="87"/>
  <c r="E282" i="87"/>
  <c r="E869" i="87"/>
  <c r="H859" i="87"/>
  <c r="O314" i="87"/>
  <c r="O782" i="87"/>
  <c r="M566" i="87"/>
  <c r="K47" i="87"/>
  <c r="D468" i="66" s="1"/>
  <c r="H90" i="87"/>
  <c r="P894" i="66" s="1"/>
  <c r="P784" i="87"/>
  <c r="P555" i="87"/>
  <c r="H727" i="87"/>
  <c r="N723" i="87"/>
  <c r="K908" i="87"/>
  <c r="I29" i="87"/>
  <c r="E280" i="66" s="1"/>
  <c r="K963" i="87"/>
  <c r="E611" i="87"/>
  <c r="M670" i="87"/>
  <c r="N338" i="87"/>
  <c r="G290" i="87"/>
  <c r="G191" i="87"/>
  <c r="D1941" i="66" s="1"/>
  <c r="L884" i="87"/>
  <c r="F173" i="87"/>
  <c r="D1753" i="66" s="1"/>
  <c r="G664" i="87"/>
  <c r="H999" i="87"/>
  <c r="F712" i="87"/>
  <c r="E995" i="87"/>
  <c r="C735" i="87"/>
  <c r="O418" i="87"/>
  <c r="B436" i="87"/>
  <c r="L162" i="87"/>
  <c r="P1635" i="66" s="1"/>
  <c r="L198" i="87"/>
  <c r="P2004" i="66" s="1"/>
  <c r="E124" i="87"/>
  <c r="O1241" i="66" s="1"/>
  <c r="F681" i="87"/>
  <c r="M505" i="87"/>
  <c r="P211" i="87"/>
  <c r="H872" i="87"/>
  <c r="D72" i="87"/>
  <c r="O706" i="66" s="1"/>
  <c r="E659" i="87"/>
  <c r="P477" i="87"/>
  <c r="I91" i="87"/>
  <c r="E918" i="66" s="1"/>
  <c r="G406" i="87"/>
  <c r="H524" i="87"/>
  <c r="E673" i="87"/>
  <c r="K759" i="87"/>
  <c r="B820" i="87"/>
  <c r="C729" i="87"/>
  <c r="M512" i="87"/>
  <c r="C804" i="87"/>
  <c r="M1001" i="87"/>
  <c r="N74" i="87"/>
  <c r="P735" i="66" s="1"/>
  <c r="F277" i="87"/>
  <c r="J736" i="87"/>
  <c r="N371" i="87"/>
  <c r="L315" i="87"/>
  <c r="I601" i="87"/>
  <c r="D369" i="87"/>
  <c r="O129" i="87"/>
  <c r="E1310" i="66" s="1"/>
  <c r="M530" i="87"/>
  <c r="I855" i="87"/>
  <c r="L463" i="87"/>
  <c r="P297" i="87"/>
  <c r="M18" i="87"/>
  <c r="P160" i="66" s="1"/>
  <c r="H744" i="87"/>
  <c r="M1002" i="87"/>
  <c r="I582" i="87"/>
  <c r="G372" i="87"/>
  <c r="O949" i="87"/>
  <c r="J731" i="87"/>
  <c r="H606" i="87"/>
  <c r="C590" i="87"/>
  <c r="O26" i="87"/>
  <c r="P244" i="66" s="1"/>
  <c r="M639" i="87"/>
  <c r="G165" i="87"/>
  <c r="D1672" i="66" s="1"/>
  <c r="P911" i="87"/>
  <c r="C359" i="87"/>
  <c r="O947" i="87"/>
  <c r="O538" i="87"/>
  <c r="B438" i="87"/>
  <c r="L147" i="87"/>
  <c r="E1494" i="66" s="1"/>
  <c r="L28" i="87"/>
  <c r="P264" i="66" s="1"/>
  <c r="C407" i="87"/>
  <c r="K652" i="87"/>
  <c r="O689" i="87"/>
  <c r="B277" i="87"/>
  <c r="O13" i="87"/>
  <c r="E121" i="66" s="1"/>
  <c r="K339" i="87"/>
  <c r="D380" i="87"/>
  <c r="E294" i="87"/>
  <c r="M839" i="87"/>
  <c r="O33" i="87"/>
  <c r="E326" i="66" s="1"/>
  <c r="P241" i="87"/>
  <c r="I450" i="87"/>
  <c r="K956" i="87"/>
  <c r="F290" i="87"/>
  <c r="H191" i="87"/>
  <c r="E1942" i="66" s="1"/>
  <c r="I907" i="87"/>
  <c r="O736" i="87"/>
  <c r="J862" i="87"/>
  <c r="E324" i="87"/>
  <c r="J591" i="87"/>
  <c r="G215" i="87"/>
  <c r="N969" i="87"/>
  <c r="C134" i="87"/>
  <c r="O1337" i="66" s="1"/>
  <c r="G511" i="87"/>
  <c r="E109" i="87"/>
  <c r="D1095" i="66" s="1"/>
  <c r="I131" i="87"/>
  <c r="E1328" i="66" s="1"/>
  <c r="G416" i="87"/>
  <c r="B531" i="87"/>
  <c r="P440" i="87"/>
  <c r="L807" i="87"/>
  <c r="B590" i="87"/>
  <c r="H69" i="87"/>
  <c r="E689" i="66" s="1"/>
  <c r="B393" i="87"/>
  <c r="P548" i="87"/>
  <c r="H405" i="87"/>
  <c r="N426" i="87"/>
  <c r="K299" i="87"/>
  <c r="O161" i="87"/>
  <c r="E1638" i="66" s="1"/>
  <c r="M447" i="87"/>
  <c r="L526" i="87"/>
  <c r="J125" i="87"/>
  <c r="I47" i="87"/>
  <c r="E467" i="66" s="1"/>
  <c r="O899" i="87"/>
  <c r="E831" i="87"/>
  <c r="L799" i="87"/>
  <c r="F481" i="87"/>
  <c r="G201" i="87"/>
  <c r="K914" i="87"/>
  <c r="K556" i="87"/>
  <c r="B284" i="87"/>
  <c r="G754" i="87"/>
  <c r="O864" i="87"/>
  <c r="O828" i="87"/>
  <c r="I26" i="87"/>
  <c r="P239" i="66" s="1"/>
  <c r="J327" i="87"/>
  <c r="E265" i="87"/>
  <c r="H975" i="87"/>
  <c r="O603" i="87"/>
  <c r="M708" i="87"/>
  <c r="J349" i="87"/>
  <c r="K456" i="87"/>
  <c r="D1002" i="87"/>
  <c r="H913" i="87"/>
  <c r="L980" i="87"/>
  <c r="D667" i="87"/>
  <c r="B135" i="87"/>
  <c r="D1358" i="66" s="1"/>
  <c r="K479" i="87"/>
  <c r="C32" i="87"/>
  <c r="O294" i="66" s="1"/>
  <c r="N914" i="87"/>
  <c r="P285" i="87"/>
  <c r="L72" i="87"/>
  <c r="P715" i="66" s="1"/>
  <c r="G674" i="87"/>
  <c r="O787" i="87"/>
  <c r="G471" i="87"/>
  <c r="G122" i="87"/>
  <c r="O1221" i="66" s="1"/>
  <c r="O706" i="87"/>
  <c r="O963" i="87"/>
  <c r="F29" i="87"/>
  <c r="D277" i="66" s="1"/>
  <c r="O667" i="87"/>
  <c r="N931" i="87"/>
  <c r="D112" i="87"/>
  <c r="O1116" i="66" s="1"/>
  <c r="J927" i="87"/>
  <c r="L359" i="87"/>
  <c r="N301" i="87"/>
  <c r="L939" i="87"/>
  <c r="H430" i="87"/>
  <c r="E955" i="87"/>
  <c r="O241" i="87"/>
  <c r="D476" i="87"/>
  <c r="L989" i="87"/>
  <c r="C730" i="87"/>
  <c r="E749" i="87"/>
  <c r="C310" i="87"/>
  <c r="G647" i="87"/>
  <c r="M143" i="87"/>
  <c r="E1454" i="66" s="1"/>
  <c r="E247" i="87"/>
  <c r="J530" i="87"/>
  <c r="C945" i="87"/>
  <c r="N308" i="87"/>
  <c r="N127" i="87"/>
  <c r="E1291" i="66" s="1"/>
  <c r="O942" i="87"/>
  <c r="L258" i="87"/>
  <c r="O392" i="87"/>
  <c r="B161" i="87"/>
  <c r="D1622" i="66" s="1"/>
  <c r="C707" i="87"/>
  <c r="D242" i="87"/>
  <c r="C418" i="87"/>
  <c r="E823" i="87"/>
  <c r="N317" i="87"/>
  <c r="H340" i="87"/>
  <c r="E979" i="87"/>
  <c r="F675" i="87"/>
  <c r="D234" i="87"/>
  <c r="K462" i="87"/>
  <c r="O28" i="87"/>
  <c r="P267" i="66" s="1"/>
  <c r="J901" i="87"/>
  <c r="F672" i="87"/>
  <c r="E413" i="87"/>
  <c r="J876" i="87"/>
  <c r="J853" i="87"/>
  <c r="I721" i="87"/>
  <c r="M92" i="87"/>
  <c r="P921" i="66" s="1"/>
  <c r="K229" i="87"/>
  <c r="C240" i="87"/>
  <c r="I972" i="87"/>
  <c r="G183" i="87"/>
  <c r="D1859" i="66" s="1"/>
  <c r="M833" i="87"/>
  <c r="J411" i="87"/>
  <c r="J516" i="87"/>
  <c r="B858" i="87"/>
  <c r="K163" i="87"/>
  <c r="D1657" i="66" s="1"/>
  <c r="B356" i="87"/>
  <c r="M284" i="87"/>
  <c r="N309" i="87"/>
  <c r="L517" i="87"/>
  <c r="G123" i="87"/>
  <c r="D1244" i="66" s="1"/>
  <c r="E13" i="87"/>
  <c r="D111" i="66" s="1"/>
  <c r="N940" i="87"/>
  <c r="M738" i="87"/>
  <c r="F652" i="87"/>
  <c r="E165" i="87"/>
  <c r="D1669" i="66" s="1"/>
  <c r="F731" i="87"/>
  <c r="O943" i="87"/>
  <c r="I519" i="87"/>
  <c r="K792" i="87"/>
  <c r="B910" i="87"/>
  <c r="B718" i="87"/>
  <c r="H489" i="87"/>
  <c r="B996" i="87"/>
  <c r="D709" i="87"/>
  <c r="K758" i="87"/>
  <c r="B797" i="87"/>
  <c r="B902" i="87"/>
  <c r="D27" i="87"/>
  <c r="D255" i="66" s="1"/>
  <c r="O358" i="87"/>
  <c r="E200" i="87"/>
  <c r="C736" i="87"/>
  <c r="C663" i="87"/>
  <c r="N716" i="87"/>
  <c r="E913" i="87"/>
  <c r="B515" i="87"/>
  <c r="D392" i="87"/>
  <c r="B233" i="87"/>
  <c r="D692" i="87"/>
  <c r="J754" i="87"/>
  <c r="C614" i="87"/>
  <c r="B519" i="87"/>
  <c r="I797" i="87"/>
  <c r="I755" i="87"/>
  <c r="J725" i="87"/>
  <c r="O730" i="87"/>
  <c r="O956" i="87"/>
  <c r="B638" i="87"/>
  <c r="H264" i="87"/>
  <c r="G365" i="87"/>
  <c r="L606" i="87"/>
  <c r="E771" i="87"/>
  <c r="F562" i="87"/>
  <c r="K226" i="87"/>
  <c r="C899" i="87"/>
  <c r="G105" i="87"/>
  <c r="D1057" i="66" s="1"/>
  <c r="D967" i="87"/>
  <c r="L263" i="87"/>
  <c r="H828" i="87"/>
  <c r="K718" i="87"/>
  <c r="C981" i="87"/>
  <c r="K967" i="87"/>
  <c r="J586" i="87"/>
  <c r="N376" i="87"/>
  <c r="P753" i="87"/>
  <c r="L921" i="87"/>
  <c r="O416" i="87"/>
  <c r="L402" i="87"/>
  <c r="I491" i="87"/>
  <c r="I953" i="87"/>
  <c r="M321" i="87"/>
  <c r="L787" i="87"/>
  <c r="I104" i="87"/>
  <c r="P1041" i="66" s="1"/>
  <c r="L822" i="87"/>
  <c r="N24" i="87"/>
  <c r="P225" i="66" s="1"/>
  <c r="C926" i="87"/>
  <c r="E193" i="87"/>
  <c r="D1956" i="66" s="1"/>
  <c r="F372" i="87"/>
  <c r="E641" i="87"/>
  <c r="C842" i="87"/>
  <c r="D734" i="87"/>
  <c r="L852" i="87"/>
  <c r="B483" i="87"/>
  <c r="O555" i="87"/>
  <c r="B358" i="87"/>
  <c r="G453" i="87"/>
  <c r="E201" i="87"/>
  <c r="P281" i="87"/>
  <c r="J608" i="87"/>
  <c r="G451" i="87"/>
  <c r="K172" i="87"/>
  <c r="O1739" i="66" s="1"/>
  <c r="O325" i="87"/>
  <c r="D855" i="87"/>
  <c r="H861" i="87"/>
  <c r="B486" i="87"/>
  <c r="J245" i="87"/>
  <c r="O452" i="87"/>
  <c r="P522" i="87"/>
  <c r="G806" i="87"/>
  <c r="K587" i="87"/>
  <c r="K566" i="87"/>
  <c r="D396" i="87"/>
  <c r="O691" i="87"/>
  <c r="I142" i="87"/>
  <c r="P1428" i="66" s="1"/>
  <c r="D947" i="87"/>
  <c r="B763" i="87"/>
  <c r="M425" i="87"/>
  <c r="C432" i="87"/>
  <c r="H811" i="87"/>
  <c r="I436" i="87"/>
  <c r="I159" i="87"/>
  <c r="E1615" i="66" s="1"/>
  <c r="F68" i="87"/>
  <c r="O669" i="66" s="1"/>
  <c r="D537" i="87"/>
  <c r="D502" i="87"/>
  <c r="E759" i="87"/>
  <c r="K687" i="87"/>
  <c r="G393" i="87"/>
  <c r="O552" i="87"/>
  <c r="D945" i="87"/>
  <c r="B756" i="87"/>
  <c r="D31" i="87"/>
  <c r="D296" i="66" s="1"/>
  <c r="J60" i="87"/>
  <c r="H997" i="87"/>
  <c r="H653" i="87"/>
  <c r="I223" i="87"/>
  <c r="B926" i="87"/>
  <c r="H463" i="87"/>
  <c r="I263" i="87"/>
  <c r="G671" i="87"/>
  <c r="J815" i="87"/>
  <c r="N647" i="87"/>
  <c r="O762" i="87"/>
  <c r="N322" i="87"/>
  <c r="I293" i="87"/>
  <c r="M887" i="87"/>
  <c r="H696" i="87"/>
  <c r="B760" i="87"/>
  <c r="B330" i="87"/>
  <c r="K893" i="87"/>
  <c r="D123" i="87"/>
  <c r="D1239" i="66" s="1"/>
  <c r="B559" i="87"/>
  <c r="I631" i="87"/>
  <c r="I825" i="87"/>
  <c r="E809" i="87"/>
  <c r="H940" i="87"/>
  <c r="N544" i="87"/>
  <c r="D228" i="87"/>
  <c r="G826" i="87"/>
  <c r="K446" i="87"/>
  <c r="K630" i="87"/>
  <c r="L930" i="87"/>
  <c r="I979" i="87"/>
  <c r="O772" i="87"/>
  <c r="I619" i="87"/>
  <c r="H38" i="87"/>
  <c r="P361" i="66" s="1"/>
  <c r="D891" i="87"/>
  <c r="C506" i="87"/>
  <c r="I367" i="87"/>
  <c r="C176" i="87"/>
  <c r="O1770" i="66" s="1"/>
  <c r="N383" i="87"/>
  <c r="O218" i="87"/>
  <c r="O450" i="87"/>
  <c r="I586" i="87"/>
  <c r="B447" i="87"/>
  <c r="E781" i="87"/>
  <c r="M98" i="87"/>
  <c r="P980" i="66" s="1"/>
  <c r="E902" i="87"/>
  <c r="C208" i="87"/>
  <c r="N286" i="87"/>
  <c r="B811" i="87"/>
  <c r="D909" i="87"/>
  <c r="J350" i="87"/>
  <c r="O618" i="87"/>
  <c r="N148" i="87"/>
  <c r="P1496" i="66" s="1"/>
  <c r="L720" i="87"/>
  <c r="C901" i="87"/>
  <c r="K326" i="87"/>
  <c r="K308" i="87"/>
  <c r="K837" i="87"/>
  <c r="I854" i="87"/>
  <c r="H284" i="87"/>
  <c r="H30" i="87"/>
  <c r="P279" i="66" s="1"/>
  <c r="D247" i="87"/>
  <c r="F318" i="87"/>
  <c r="N137" i="87"/>
  <c r="E1391" i="66" s="1"/>
  <c r="D746" i="87"/>
  <c r="I640" i="87"/>
  <c r="J832" i="87"/>
  <c r="P462" i="87"/>
  <c r="G516" i="87"/>
  <c r="F210" i="87"/>
  <c r="E965" i="87"/>
  <c r="L507" i="87"/>
  <c r="N203" i="87"/>
  <c r="I398" i="87"/>
  <c r="N264" i="87"/>
  <c r="L109" i="87"/>
  <c r="E1102" i="66" s="1"/>
  <c r="C192" i="87"/>
  <c r="O1934" i="66" s="1"/>
  <c r="G541" i="87"/>
  <c r="O209" i="87"/>
  <c r="N331" i="87"/>
  <c r="G79" i="87"/>
  <c r="D793" i="66" s="1"/>
  <c r="D991" i="87"/>
  <c r="B869" i="87"/>
  <c r="G510" i="87"/>
  <c r="G317" i="87"/>
  <c r="E517" i="87"/>
  <c r="J523" i="87"/>
  <c r="D946" i="87"/>
  <c r="G126" i="87"/>
  <c r="O1262" i="66" s="1"/>
  <c r="L383" i="87"/>
  <c r="I449" i="87"/>
  <c r="C244" i="87"/>
  <c r="I727" i="87"/>
  <c r="H53" i="87"/>
  <c r="E525" i="66" s="1"/>
  <c r="H177" i="87"/>
  <c r="E1796" i="66" s="1"/>
  <c r="C515" i="87"/>
  <c r="N165" i="87"/>
  <c r="E1678" i="66" s="1"/>
  <c r="K753" i="87"/>
  <c r="L252" i="87"/>
  <c r="O704" i="87"/>
  <c r="G578" i="87"/>
  <c r="I723" i="87"/>
  <c r="K997" i="87"/>
  <c r="L963" i="87"/>
  <c r="E439" i="87"/>
  <c r="C386" i="87"/>
  <c r="O163" i="87"/>
  <c r="E1661" i="66" s="1"/>
  <c r="I460" i="87"/>
  <c r="N478" i="87"/>
  <c r="D694" i="87"/>
  <c r="D416" i="87"/>
  <c r="E904" i="87"/>
  <c r="P508" i="87"/>
  <c r="J460" i="87"/>
  <c r="F202" i="87"/>
  <c r="K393" i="87"/>
  <c r="N407" i="87"/>
  <c r="I348" i="87"/>
  <c r="D573" i="87"/>
  <c r="H199" i="87"/>
  <c r="D127" i="87"/>
  <c r="D1280" i="66" s="1"/>
  <c r="I730" i="87"/>
  <c r="E269" i="87"/>
  <c r="N573" i="87"/>
  <c r="N326" i="87"/>
  <c r="G803" i="87"/>
  <c r="D469" i="87"/>
  <c r="K625" i="87"/>
  <c r="H331" i="87"/>
  <c r="H468" i="87"/>
  <c r="D353" i="87"/>
  <c r="D22" i="87"/>
  <c r="O191" i="66" s="1"/>
  <c r="F806" i="87"/>
  <c r="B942" i="87"/>
  <c r="B714" i="87"/>
  <c r="E527" i="87"/>
  <c r="C838" i="87"/>
  <c r="E661" i="87"/>
  <c r="C546" i="87"/>
  <c r="L469" i="87"/>
  <c r="L831" i="87"/>
  <c r="F870" i="87"/>
  <c r="D274" i="87"/>
  <c r="E887" i="87"/>
  <c r="F794" i="87"/>
  <c r="O862" i="87"/>
  <c r="E21" i="87"/>
  <c r="D193" i="66" s="1"/>
  <c r="B663" i="87"/>
  <c r="C688" i="87"/>
  <c r="K567" i="87"/>
  <c r="L816" i="87"/>
  <c r="G588" i="87"/>
  <c r="M83" i="87"/>
  <c r="E839" i="66" s="1"/>
  <c r="N728" i="87"/>
  <c r="N161" i="87"/>
  <c r="E1637" i="66" s="1"/>
  <c r="E72" i="87"/>
  <c r="O708" i="66" s="1"/>
  <c r="D282" i="87"/>
  <c r="M65" i="87"/>
  <c r="E652" i="66" s="1"/>
  <c r="P63" i="87"/>
  <c r="D637" i="66" s="1"/>
  <c r="G53" i="87"/>
  <c r="D524" i="66" s="1"/>
  <c r="M725" i="87"/>
  <c r="E135" i="87"/>
  <c r="D1364" i="66" s="1"/>
  <c r="N320" i="87"/>
  <c r="I380" i="87"/>
  <c r="D299" i="87"/>
  <c r="M913" i="87"/>
  <c r="M219" i="87"/>
  <c r="I86" i="87"/>
  <c r="P854" i="66" s="1"/>
  <c r="K51" i="87"/>
  <c r="D509" i="66" s="1"/>
  <c r="M362" i="87"/>
  <c r="L93" i="87"/>
  <c r="E938" i="66" s="1"/>
  <c r="M521" i="87"/>
  <c r="P310" i="87"/>
  <c r="G76" i="87"/>
  <c r="O752" i="66" s="1"/>
  <c r="P229" i="87"/>
  <c r="M713" i="87"/>
  <c r="C308" i="87"/>
  <c r="N594" i="87"/>
  <c r="B328" i="87"/>
  <c r="D156" i="87"/>
  <c r="O1567" i="66" s="1"/>
  <c r="K980" i="87"/>
  <c r="H505" i="87"/>
  <c r="C713" i="87"/>
  <c r="K592" i="87"/>
  <c r="G638" i="87"/>
  <c r="E968" i="87"/>
  <c r="P953" i="87"/>
  <c r="P294" i="87"/>
  <c r="F450" i="87"/>
  <c r="P844" i="87"/>
  <c r="K819" i="87"/>
  <c r="I433" i="87"/>
  <c r="G136" i="87"/>
  <c r="O1367" i="66" s="1"/>
  <c r="H631" i="87"/>
  <c r="F347" i="87"/>
  <c r="D726" i="87"/>
  <c r="J162" i="87"/>
  <c r="J714" i="87"/>
  <c r="J285" i="87"/>
  <c r="D83" i="87"/>
  <c r="D829" i="66" s="1"/>
  <c r="G303" i="87"/>
  <c r="P516" i="87"/>
  <c r="D414" i="87"/>
  <c r="K936" i="87"/>
  <c r="F125" i="87"/>
  <c r="D1261" i="66" s="1"/>
  <c r="M918" i="87"/>
  <c r="G686" i="87"/>
  <c r="D235" i="87"/>
  <c r="P900" i="87"/>
  <c r="M551" i="87"/>
  <c r="C423" i="87"/>
  <c r="M813" i="87"/>
  <c r="B343" i="87"/>
  <c r="P1001" i="87"/>
  <c r="P332" i="87"/>
  <c r="K295" i="87"/>
  <c r="O386" i="87"/>
  <c r="G922" i="87"/>
  <c r="C343" i="87"/>
  <c r="N328" i="87"/>
  <c r="J260" i="87"/>
  <c r="J655" i="87"/>
  <c r="G586" i="87"/>
  <c r="P377" i="87"/>
  <c r="P595" i="87"/>
  <c r="E753" i="87"/>
  <c r="L50" i="87"/>
  <c r="P487" i="66" s="1"/>
  <c r="M414" i="87"/>
  <c r="I48" i="87"/>
  <c r="P467" i="66" s="1"/>
  <c r="K670" i="87"/>
  <c r="F973" i="87"/>
  <c r="C159" i="87"/>
  <c r="D1606" i="66" s="1"/>
  <c r="L395" i="87"/>
  <c r="K29" i="87"/>
  <c r="D281" i="66" s="1"/>
  <c r="L385" i="87"/>
  <c r="N507" i="87"/>
  <c r="K401" i="87"/>
  <c r="J946" i="87"/>
  <c r="G912" i="87"/>
  <c r="G431" i="87"/>
  <c r="D314" i="87"/>
  <c r="N993" i="87"/>
  <c r="B932" i="87"/>
  <c r="D398" i="87"/>
  <c r="O848" i="87"/>
  <c r="G681" i="87"/>
  <c r="O245" i="87"/>
  <c r="B533" i="87"/>
  <c r="L370" i="87"/>
  <c r="M344" i="87"/>
  <c r="N487" i="87"/>
  <c r="G271" i="87"/>
  <c r="K103" i="87"/>
  <c r="D1042" i="66" s="1"/>
  <c r="F476" i="87"/>
  <c r="K212" i="87"/>
  <c r="L409" i="87"/>
  <c r="J777" i="87"/>
  <c r="D765" i="87"/>
  <c r="F363" i="87"/>
  <c r="E504" i="87"/>
  <c r="E693" i="87"/>
  <c r="E867" i="87"/>
  <c r="F192" i="87"/>
  <c r="O1940" i="66" s="1"/>
  <c r="G752" i="87"/>
  <c r="G156" i="87"/>
  <c r="O1572" i="66" s="1"/>
  <c r="L899" i="87"/>
  <c r="B586" i="87"/>
  <c r="H434" i="87"/>
  <c r="D230" i="87"/>
  <c r="D942" i="87"/>
  <c r="F516" i="87"/>
  <c r="C803" i="87"/>
  <c r="O559" i="87"/>
  <c r="J738" i="87"/>
  <c r="D33" i="87"/>
  <c r="D314" i="66" s="1"/>
  <c r="B310" i="87"/>
  <c r="K17" i="87"/>
  <c r="D158" i="66" s="1"/>
  <c r="H704" i="87"/>
  <c r="J746" i="87"/>
  <c r="G767" i="87"/>
  <c r="G258" i="87"/>
  <c r="B717" i="87"/>
  <c r="L584" i="87"/>
  <c r="L804" i="87"/>
  <c r="O175" i="87"/>
  <c r="E1784" i="66" s="1"/>
  <c r="E379" i="87"/>
  <c r="B646" i="87"/>
  <c r="B437" i="87"/>
  <c r="M361" i="87"/>
  <c r="E260" i="87"/>
  <c r="N933" i="87"/>
  <c r="N452" i="87"/>
  <c r="C517" i="87"/>
  <c r="G22" i="87"/>
  <c r="O196" i="66" s="1"/>
  <c r="E268" i="87"/>
  <c r="B908" i="87"/>
  <c r="J55" i="87"/>
  <c r="B629" i="87"/>
  <c r="E695" i="87"/>
  <c r="L914" i="87"/>
  <c r="H731" i="87"/>
  <c r="K404" i="87"/>
  <c r="L620" i="87"/>
  <c r="I363" i="87"/>
  <c r="D166" i="87"/>
  <c r="O1667" i="66" s="1"/>
  <c r="H363" i="87"/>
  <c r="O189" i="87"/>
  <c r="E1925" i="66" s="1"/>
  <c r="B66" i="87"/>
  <c r="O638" i="66" s="1"/>
  <c r="F100" i="87"/>
  <c r="O997" i="66" s="1"/>
  <c r="P684" i="87"/>
  <c r="G589" i="87"/>
  <c r="L54" i="87"/>
  <c r="P528" i="66" s="1"/>
  <c r="P397" i="87"/>
  <c r="G54" i="87"/>
  <c r="O524" i="66" s="1"/>
  <c r="M891" i="87"/>
  <c r="M50" i="87"/>
  <c r="P488" i="66" s="1"/>
  <c r="M468" i="87"/>
  <c r="P628" i="87"/>
  <c r="M658" i="87"/>
  <c r="B409" i="87"/>
  <c r="J330" i="87"/>
  <c r="I666" i="87"/>
  <c r="K924" i="87"/>
  <c r="D120" i="87"/>
  <c r="O1198" i="66" s="1"/>
  <c r="H927" i="87"/>
  <c r="L429" i="87"/>
  <c r="C560" i="87"/>
  <c r="P452" i="87"/>
  <c r="I218" i="87"/>
  <c r="D427" i="87"/>
  <c r="M381" i="87"/>
  <c r="O116" i="87"/>
  <c r="P1169" i="66" s="1"/>
  <c r="P853" i="87"/>
  <c r="F163" i="87"/>
  <c r="D1653" i="66" s="1"/>
  <c r="N324" i="87"/>
  <c r="N482" i="87"/>
  <c r="H852" i="87"/>
  <c r="G182" i="87"/>
  <c r="O1836" i="66" s="1"/>
  <c r="M397" i="87"/>
  <c r="M875" i="87"/>
  <c r="B762" i="87"/>
  <c r="N599" i="87"/>
  <c r="J325" i="87"/>
  <c r="I647" i="87"/>
  <c r="E249" i="87"/>
  <c r="O378" i="87"/>
  <c r="L125" i="87"/>
  <c r="E1266" i="66" s="1"/>
  <c r="J131" i="87"/>
  <c r="N552" i="87"/>
  <c r="C439" i="87"/>
  <c r="K581" i="87"/>
  <c r="O478" i="87"/>
  <c r="N523" i="87"/>
  <c r="K934" i="87"/>
  <c r="F908" i="87"/>
  <c r="H618" i="87"/>
  <c r="J814" i="87"/>
  <c r="P948" i="87"/>
  <c r="P599" i="87"/>
  <c r="P301" i="87"/>
  <c r="H903" i="87"/>
  <c r="E48" i="87"/>
  <c r="O462" i="66" s="1"/>
  <c r="E705" i="87"/>
  <c r="I976" i="87"/>
  <c r="E857" i="87"/>
  <c r="H231" i="87"/>
  <c r="F577" i="87"/>
  <c r="H509" i="87"/>
  <c r="M214" i="87"/>
  <c r="B917" i="87"/>
  <c r="H205" i="87"/>
  <c r="M853" i="87"/>
  <c r="E243" i="87"/>
  <c r="M23" i="87"/>
  <c r="E224" i="66" s="1"/>
  <c r="C577" i="87"/>
  <c r="G712" i="87"/>
  <c r="J59" i="87"/>
  <c r="E348" i="87"/>
  <c r="D796" i="87"/>
  <c r="D214" i="87"/>
  <c r="L886" i="87"/>
  <c r="B139" i="87"/>
  <c r="D1399" i="66" s="1"/>
  <c r="H160" i="87"/>
  <c r="P1614" i="66" s="1"/>
  <c r="P824" i="87"/>
  <c r="E424" i="87"/>
  <c r="N672" i="87"/>
  <c r="M24" i="87"/>
  <c r="P224" i="66" s="1"/>
  <c r="M960" i="87"/>
  <c r="P159" i="87"/>
  <c r="D1621" i="66" s="1"/>
  <c r="P611" i="87"/>
  <c r="D766" i="87"/>
  <c r="P406" i="87"/>
  <c r="P162" i="87"/>
  <c r="O1639" i="66" s="1"/>
  <c r="F514" i="87"/>
  <c r="J696" i="87"/>
  <c r="I572" i="87"/>
  <c r="C690" i="87"/>
  <c r="B985" i="87"/>
  <c r="B384" i="87"/>
  <c r="H959" i="87"/>
  <c r="O917" i="87"/>
  <c r="F152" i="87"/>
  <c r="O1530" i="66" s="1"/>
  <c r="I918" i="87"/>
  <c r="B390" i="87"/>
  <c r="O255" i="87"/>
  <c r="B325" i="87"/>
  <c r="G128" i="87"/>
  <c r="O1285" i="66" s="1"/>
  <c r="B608" i="87"/>
  <c r="D963" i="87"/>
  <c r="G412" i="87"/>
  <c r="D533" i="87"/>
  <c r="H711" i="87"/>
  <c r="O79" i="87"/>
  <c r="E800" i="66" s="1"/>
  <c r="G408" i="87"/>
  <c r="C266" i="87"/>
  <c r="P700" i="87"/>
  <c r="N367" i="87"/>
  <c r="D412" i="87"/>
  <c r="N900" i="87"/>
  <c r="E495" i="87"/>
  <c r="B119" i="87"/>
  <c r="D1194" i="66" s="1"/>
  <c r="K829" i="87"/>
  <c r="F333" i="87"/>
  <c r="B775" i="87"/>
  <c r="E199" i="87"/>
  <c r="P533" i="87"/>
  <c r="C537" i="87"/>
  <c r="L153" i="87"/>
  <c r="E1553" i="66" s="1"/>
  <c r="N852" i="87"/>
  <c r="N774" i="87"/>
  <c r="F918" i="87"/>
  <c r="C30" i="87"/>
  <c r="O271" i="66" s="1"/>
  <c r="G769" i="87"/>
  <c r="H615" i="87"/>
  <c r="N453" i="87"/>
  <c r="B253" i="87"/>
  <c r="L477" i="87"/>
  <c r="L874" i="87"/>
  <c r="D995" i="87"/>
  <c r="O738" i="87"/>
  <c r="N436" i="87"/>
  <c r="E854" i="87"/>
  <c r="G407" i="87"/>
  <c r="L279" i="87"/>
  <c r="K48" i="87"/>
  <c r="O468" i="66" s="1"/>
  <c r="K69" i="87"/>
  <c r="D691" i="66" s="1"/>
  <c r="P500" i="87"/>
  <c r="B407" i="87"/>
  <c r="L187" i="87"/>
  <c r="E1904" i="66" s="1"/>
  <c r="O952" i="87"/>
  <c r="E810" i="87"/>
  <c r="P197" i="87"/>
  <c r="D2008" i="66" s="1"/>
  <c r="C581" i="87"/>
  <c r="I71" i="87"/>
  <c r="E713" i="66" s="1"/>
  <c r="M812" i="87"/>
  <c r="M111" i="87"/>
  <c r="E1126" i="66" s="1"/>
  <c r="P101" i="87"/>
  <c r="D1024" i="66" s="1"/>
  <c r="M642" i="87"/>
  <c r="P126" i="87"/>
  <c r="O1270" i="66" s="1"/>
  <c r="M930" i="87"/>
  <c r="M491" i="87"/>
  <c r="P270" i="87"/>
  <c r="E251" i="87"/>
  <c r="H495" i="87"/>
  <c r="B199" i="87"/>
  <c r="I214" i="87"/>
  <c r="E888" i="87"/>
  <c r="I489" i="87"/>
  <c r="O681" i="87"/>
  <c r="I819" i="87"/>
  <c r="J720" i="87"/>
  <c r="N18" i="87"/>
  <c r="P161" i="66" s="1"/>
  <c r="O422" i="87"/>
  <c r="J111" i="87"/>
  <c r="H32" i="87"/>
  <c r="P302" i="66" s="1"/>
  <c r="D326" i="87"/>
  <c r="C173" i="87"/>
  <c r="D1747" i="66" s="1"/>
  <c r="D67" i="87"/>
  <c r="D665" i="66" s="1"/>
  <c r="M88" i="87"/>
  <c r="P880" i="66" s="1"/>
  <c r="P169" i="87"/>
  <c r="D1721" i="66" s="1"/>
  <c r="D421" i="87"/>
  <c r="C28" i="87"/>
  <c r="O253" i="66" s="1"/>
  <c r="L126" i="87"/>
  <c r="P1266" i="66" s="1"/>
  <c r="G562" i="87"/>
  <c r="F51" i="87"/>
  <c r="D505" i="66" s="1"/>
  <c r="M879" i="87"/>
  <c r="M332" i="87"/>
  <c r="L37" i="87"/>
  <c r="E364" i="66" s="1"/>
  <c r="M638" i="87"/>
  <c r="J827" i="87"/>
  <c r="O41" i="87"/>
  <c r="E408" i="66" s="1"/>
  <c r="M870" i="87"/>
  <c r="P37" i="87"/>
  <c r="D368" i="66" s="1"/>
  <c r="P375" i="87"/>
  <c r="M700" i="87"/>
  <c r="P515" i="87"/>
  <c r="C630" i="87"/>
  <c r="F352" i="87"/>
  <c r="B782" i="87"/>
  <c r="I451" i="87"/>
  <c r="J621" i="87"/>
  <c r="J729" i="87"/>
  <c r="E920" i="87"/>
  <c r="H421" i="87"/>
  <c r="L685" i="87"/>
  <c r="H775" i="87"/>
  <c r="L260" i="87"/>
  <c r="J168" i="87"/>
  <c r="E655" i="87"/>
  <c r="O545" i="87"/>
  <c r="N712" i="87"/>
  <c r="F762" i="87"/>
  <c r="N65" i="87"/>
  <c r="E653" i="66" s="1"/>
  <c r="J798" i="87"/>
  <c r="M525" i="87"/>
  <c r="H620" i="87"/>
  <c r="L777" i="87"/>
  <c r="G879" i="87"/>
  <c r="C361" i="87"/>
  <c r="P820" i="87"/>
  <c r="H345" i="87"/>
  <c r="C108" i="87"/>
  <c r="O1073" i="66" s="1"/>
  <c r="L304" i="87"/>
  <c r="I947" i="87"/>
  <c r="I137" i="87"/>
  <c r="E1387" i="66" s="1"/>
  <c r="F791" i="87"/>
  <c r="K292" i="87"/>
  <c r="K773" i="87"/>
  <c r="N377" i="87"/>
  <c r="C292" i="87"/>
  <c r="K195" i="87"/>
  <c r="D1985" i="66" s="1"/>
  <c r="E447" i="87"/>
  <c r="G914" i="87"/>
  <c r="I283" i="87"/>
  <c r="P209" i="87"/>
  <c r="F561" i="87"/>
  <c r="F876" i="87"/>
  <c r="C692" i="87"/>
  <c r="P741" i="87"/>
  <c r="J385" i="87"/>
  <c r="J950" i="87"/>
  <c r="B572" i="87"/>
  <c r="G282" i="87"/>
  <c r="O407" i="87"/>
  <c r="N702" i="87"/>
  <c r="G758" i="87"/>
  <c r="F665" i="87"/>
  <c r="F358" i="87"/>
  <c r="J723" i="87"/>
  <c r="E970" i="87"/>
  <c r="I618" i="87"/>
  <c r="L326" i="87"/>
  <c r="N429" i="87"/>
  <c r="C919" i="87"/>
  <c r="O811" i="87"/>
  <c r="L411" i="87"/>
  <c r="O206" i="87"/>
  <c r="H772" i="87"/>
  <c r="C111" i="87"/>
  <c r="D1114" i="66" s="1"/>
  <c r="J600" i="87"/>
  <c r="J402" i="87"/>
  <c r="B956" i="87"/>
  <c r="D879" i="87"/>
  <c r="G713" i="87"/>
  <c r="G157" i="87"/>
  <c r="D1590" i="66" s="1"/>
  <c r="C632" i="87"/>
  <c r="I696" i="87"/>
  <c r="H140" i="87"/>
  <c r="P1409" i="66" s="1"/>
  <c r="D146" i="87"/>
  <c r="O1462" i="66" s="1"/>
  <c r="E614" i="87"/>
  <c r="P474" i="87"/>
  <c r="C955" i="87"/>
  <c r="O409" i="87"/>
  <c r="L108" i="87"/>
  <c r="P1084" i="66" s="1"/>
  <c r="H640" i="87"/>
  <c r="I402" i="87"/>
  <c r="D129" i="87"/>
  <c r="D1298" i="66" s="1"/>
  <c r="F380" i="87"/>
  <c r="K648" i="87"/>
  <c r="B428" i="87"/>
  <c r="H554" i="87"/>
  <c r="I720" i="87"/>
  <c r="D953" i="87"/>
  <c r="F341" i="87"/>
  <c r="D185" i="87"/>
  <c r="D1872" i="66" s="1"/>
  <c r="J85" i="87"/>
  <c r="O518" i="87"/>
  <c r="B226" i="87"/>
  <c r="L527" i="87"/>
  <c r="F307" i="87"/>
  <c r="C130" i="87"/>
  <c r="O1296" i="66" s="1"/>
  <c r="J687" i="87"/>
  <c r="O584" i="87"/>
  <c r="C349" i="87"/>
  <c r="F997" i="87"/>
  <c r="I847" i="87"/>
  <c r="L974" i="87"/>
  <c r="N695" i="87"/>
  <c r="N260" i="87"/>
  <c r="O578" i="87"/>
  <c r="J324" i="87"/>
  <c r="E839" i="87"/>
  <c r="C290" i="87"/>
  <c r="G827" i="87"/>
  <c r="H64" i="87"/>
  <c r="P630" i="66" s="1"/>
  <c r="N248" i="87"/>
  <c r="B679" i="87"/>
  <c r="K453" i="87"/>
  <c r="B643" i="87"/>
  <c r="J565" i="87"/>
  <c r="E270" i="87"/>
  <c r="G721" i="87"/>
  <c r="N760" i="87"/>
  <c r="K227" i="87"/>
  <c r="H567" i="87"/>
  <c r="I555" i="87"/>
  <c r="L623" i="87"/>
  <c r="K536" i="87"/>
  <c r="L740" i="87"/>
  <c r="G108" i="87"/>
  <c r="O1080" i="66" s="1"/>
  <c r="C126" i="87"/>
  <c r="O1255" i="66" s="1"/>
  <c r="I280" i="87"/>
  <c r="L585" i="87"/>
  <c r="H707" i="87"/>
  <c r="L983" i="87"/>
  <c r="N878" i="87"/>
  <c r="L692" i="87"/>
  <c r="L752" i="87"/>
  <c r="G196" i="87"/>
  <c r="O1982" i="66" s="1"/>
  <c r="K951" i="87"/>
  <c r="K646" i="87"/>
  <c r="F730" i="87"/>
  <c r="H579" i="87"/>
  <c r="O751" i="87"/>
  <c r="I760" i="87"/>
  <c r="O313" i="87"/>
  <c r="B363" i="87"/>
  <c r="O884" i="87"/>
  <c r="C448" i="87"/>
  <c r="C235" i="87"/>
  <c r="N421" i="87"/>
  <c r="I809" i="87"/>
  <c r="D311" i="87"/>
  <c r="H448" i="87"/>
  <c r="L578" i="87"/>
  <c r="I191" i="87"/>
  <c r="E1943" i="66" s="1"/>
  <c r="O882" i="87"/>
  <c r="L626" i="87"/>
  <c r="E966" i="87"/>
  <c r="M45" i="87"/>
  <c r="E447" i="66" s="1"/>
  <c r="F573" i="87"/>
  <c r="L418" i="87"/>
  <c r="E77" i="87"/>
  <c r="D767" i="66" s="1"/>
  <c r="O78" i="87"/>
  <c r="P777" i="66" s="1"/>
  <c r="P976" i="87"/>
  <c r="G935" i="87"/>
  <c r="L442" i="87"/>
  <c r="N556" i="87"/>
  <c r="H236" i="87"/>
  <c r="L464" i="87"/>
  <c r="O521" i="87"/>
  <c r="L146" i="87"/>
  <c r="P1471" i="66" s="1"/>
  <c r="G907" i="87"/>
  <c r="J982" i="87"/>
  <c r="C840" i="87"/>
  <c r="G905" i="87"/>
  <c r="B421" i="87"/>
  <c r="M593" i="87"/>
  <c r="C204" i="87"/>
  <c r="N739" i="87"/>
  <c r="H246" i="87"/>
  <c r="D186" i="87"/>
  <c r="O1872" i="66" s="1"/>
  <c r="H538" i="87"/>
  <c r="L869" i="87"/>
  <c r="D795" i="87"/>
  <c r="G568" i="87"/>
  <c r="E334" i="87"/>
  <c r="O966" i="87"/>
  <c r="F752" i="87"/>
  <c r="D666" i="87"/>
  <c r="M84" i="87"/>
  <c r="P839" i="66" s="1"/>
  <c r="B626" i="87"/>
  <c r="F448" i="87"/>
  <c r="H734" i="87"/>
  <c r="L538" i="87"/>
  <c r="J70" i="87"/>
  <c r="N448" i="87"/>
  <c r="K760" i="87"/>
  <c r="O744" i="87"/>
  <c r="I486" i="87"/>
  <c r="E362" i="87"/>
  <c r="B936" i="87"/>
  <c r="L207" i="87"/>
  <c r="D206" i="87"/>
  <c r="L29" i="87"/>
  <c r="E282" i="66" s="1"/>
  <c r="E766" i="87"/>
  <c r="D153" i="87"/>
  <c r="D1544" i="66" s="1"/>
  <c r="B548" i="87"/>
  <c r="B764" i="87"/>
  <c r="L400" i="87"/>
  <c r="C289" i="87"/>
  <c r="K635" i="87"/>
  <c r="G520" i="87"/>
  <c r="B231" i="87"/>
  <c r="G903" i="87"/>
  <c r="F659" i="87"/>
  <c r="N136" i="87"/>
  <c r="P1373" i="66" s="1"/>
  <c r="D339" i="87"/>
  <c r="K636" i="87"/>
  <c r="G909" i="87"/>
  <c r="C144" i="87"/>
  <c r="O1442" i="66" s="1"/>
  <c r="L582" i="87"/>
  <c r="H962" i="87"/>
  <c r="B301" i="87"/>
  <c r="G58" i="87"/>
  <c r="O565" i="66" s="1"/>
  <c r="H80" i="87"/>
  <c r="P794" i="66" s="1"/>
  <c r="P151" i="87"/>
  <c r="D1539" i="66" s="1"/>
  <c r="N996" i="87"/>
  <c r="F437" i="87"/>
  <c r="G955" i="87"/>
  <c r="E637" i="87"/>
  <c r="M971" i="87"/>
  <c r="M636" i="87"/>
  <c r="B351" i="87"/>
  <c r="K49" i="87"/>
  <c r="D486" i="66" s="1"/>
  <c r="M222" i="87"/>
  <c r="P77" i="87"/>
  <c r="D778" i="66" s="1"/>
  <c r="P133" i="87"/>
  <c r="D1352" i="66" s="1"/>
  <c r="M323" i="87"/>
  <c r="P957" i="87"/>
  <c r="P777" i="87"/>
  <c r="H856" i="87"/>
  <c r="M949" i="87"/>
  <c r="M417" i="87"/>
  <c r="G378" i="87"/>
  <c r="P920" i="87"/>
  <c r="D590" i="87"/>
  <c r="B699" i="87"/>
  <c r="E46" i="87"/>
  <c r="O439" i="66" s="1"/>
  <c r="P944" i="87"/>
  <c r="P25" i="87"/>
  <c r="D245" i="66" s="1"/>
  <c r="N116" i="87"/>
  <c r="P1168" i="66" s="1"/>
  <c r="M631" i="87"/>
  <c r="E131" i="87"/>
  <c r="D1323" i="66" s="1"/>
  <c r="K81" i="87"/>
  <c r="D814" i="66" s="1"/>
  <c r="M868" i="87"/>
  <c r="L81" i="87"/>
  <c r="E815" i="66" s="1"/>
  <c r="K70" i="87"/>
  <c r="O691" i="66" s="1"/>
  <c r="M732" i="87"/>
  <c r="M350" i="87"/>
  <c r="E707" i="87"/>
  <c r="P398" i="87"/>
  <c r="J74" i="87"/>
  <c r="G853" i="87"/>
  <c r="K586" i="87"/>
  <c r="F64" i="87"/>
  <c r="O628" i="66" s="1"/>
  <c r="C381" i="87"/>
  <c r="G73" i="87"/>
  <c r="D729" i="66" s="1"/>
  <c r="I353" i="87"/>
  <c r="M109" i="87"/>
  <c r="E1103" i="66" s="1"/>
  <c r="M59" i="87"/>
  <c r="E593" i="66" s="1"/>
  <c r="N953" i="87"/>
  <c r="H655" i="87"/>
  <c r="G733" i="87"/>
  <c r="G448" i="87"/>
  <c r="G689" i="87"/>
  <c r="J199" i="87"/>
  <c r="N220" i="87"/>
  <c r="O460" i="87"/>
  <c r="B62" i="87"/>
  <c r="O597" i="66" s="1"/>
  <c r="L838" i="87"/>
  <c r="J505" i="87"/>
  <c r="B44" i="87"/>
  <c r="O415" i="66" s="1"/>
  <c r="P906" i="87"/>
  <c r="O972" i="87"/>
  <c r="M76" i="87"/>
  <c r="P757" i="66" s="1"/>
  <c r="M571" i="87"/>
  <c r="O98" i="87"/>
  <c r="P982" i="66" s="1"/>
  <c r="N41" i="87"/>
  <c r="E407" i="66" s="1"/>
  <c r="P428" i="87"/>
  <c r="G72" i="87"/>
  <c r="O711" i="66" s="1"/>
  <c r="M203" i="87"/>
  <c r="M240" i="87"/>
  <c r="M675" i="87"/>
  <c r="H286" i="87"/>
  <c r="J106" i="87"/>
  <c r="C554" i="87"/>
  <c r="C635" i="87"/>
  <c r="G32" i="87"/>
  <c r="O301" i="66" s="1"/>
  <c r="E453" i="87"/>
  <c r="I583" i="87"/>
  <c r="L197" i="87"/>
  <c r="E2004" i="66" s="1"/>
  <c r="N508" i="87"/>
  <c r="J410" i="87"/>
  <c r="D521" i="87"/>
  <c r="J973" i="87"/>
  <c r="I423" i="87"/>
  <c r="G679" i="87"/>
  <c r="E590" i="87"/>
  <c r="E596" i="87"/>
  <c r="L41" i="87"/>
  <c r="E405" i="66" s="1"/>
  <c r="C158" i="87"/>
  <c r="O1583" i="66" s="1"/>
  <c r="K441" i="87"/>
  <c r="F572" i="87"/>
  <c r="I703" i="87"/>
  <c r="B781" i="87"/>
  <c r="I882" i="87"/>
  <c r="D124" i="87"/>
  <c r="O1239" i="66" s="1"/>
  <c r="C776" i="87"/>
  <c r="K617" i="87"/>
  <c r="I745" i="87"/>
  <c r="I305" i="87"/>
  <c r="B713" i="87"/>
  <c r="G844" i="87"/>
  <c r="L368" i="87"/>
  <c r="C264" i="87"/>
  <c r="C351" i="87"/>
  <c r="C808" i="87"/>
  <c r="F490" i="87"/>
  <c r="N957" i="87"/>
  <c r="B188" i="87"/>
  <c r="O1891" i="66" s="1"/>
  <c r="I304" i="87"/>
  <c r="L707" i="87"/>
  <c r="F469" i="87"/>
  <c r="P620" i="87"/>
  <c r="I748" i="87"/>
  <c r="D509" i="87"/>
  <c r="P896" i="87"/>
  <c r="I160" i="87"/>
  <c r="P1615" i="66" s="1"/>
  <c r="P408" i="87"/>
  <c r="M553" i="87"/>
  <c r="B63" i="87"/>
  <c r="D620" i="66" s="1"/>
  <c r="K201" i="87"/>
  <c r="O978" i="87"/>
  <c r="L140" i="87"/>
  <c r="P1412" i="66" s="1"/>
  <c r="O529" i="87"/>
  <c r="N26" i="87"/>
  <c r="P243" i="66" s="1"/>
  <c r="E576" i="87"/>
  <c r="P941" i="87"/>
  <c r="F177" i="87"/>
  <c r="D1794" i="66" s="1"/>
  <c r="E425" i="87"/>
  <c r="H546" i="87"/>
  <c r="F32" i="87"/>
  <c r="O300" i="66" s="1"/>
  <c r="L732" i="87"/>
  <c r="H116" i="87"/>
  <c r="P1163" i="66" s="1"/>
  <c r="G177" i="87"/>
  <c r="D1795" i="66" s="1"/>
  <c r="M464" i="87"/>
  <c r="B897" i="87"/>
  <c r="N263" i="87"/>
  <c r="P460" i="87"/>
  <c r="F585" i="87"/>
  <c r="E541" i="87"/>
  <c r="M569" i="87"/>
  <c r="C978" i="87"/>
  <c r="G962" i="87"/>
  <c r="E107" i="87"/>
  <c r="D1077" i="66" s="1"/>
  <c r="L706" i="87"/>
  <c r="F783" i="87"/>
  <c r="K723" i="87"/>
  <c r="H610" i="87"/>
  <c r="C768" i="87"/>
  <c r="L154" i="87"/>
  <c r="P1553" i="66" s="1"/>
  <c r="C237" i="87"/>
  <c r="H198" i="87"/>
  <c r="P2001" i="66" s="1"/>
  <c r="M788" i="87"/>
  <c r="M872" i="87"/>
  <c r="H467" i="87"/>
  <c r="P687" i="87"/>
  <c r="M29" i="87"/>
  <c r="E283" i="66" s="1"/>
  <c r="N758" i="87"/>
  <c r="M408" i="87"/>
  <c r="K147" i="87"/>
  <c r="D1493" i="66" s="1"/>
  <c r="M806" i="87"/>
  <c r="M656" i="87"/>
  <c r="M122" i="87"/>
  <c r="P1226" i="66" s="1"/>
  <c r="C867" i="87"/>
  <c r="L659" i="87"/>
  <c r="B206" i="87"/>
  <c r="L91" i="87"/>
  <c r="E920" i="66" s="1"/>
  <c r="K725" i="87"/>
  <c r="I971" i="87"/>
  <c r="I883" i="87"/>
  <c r="K180" i="87"/>
  <c r="O1821" i="66" s="1"/>
  <c r="E727" i="87"/>
  <c r="D494" i="87"/>
  <c r="E147" i="87"/>
  <c r="D1487" i="66" s="1"/>
  <c r="C369" i="87"/>
  <c r="F409" i="87"/>
  <c r="H804" i="87"/>
  <c r="L571" i="87"/>
  <c r="E907" i="87"/>
  <c r="C163" i="87"/>
  <c r="D1647" i="66" s="1"/>
  <c r="I319" i="87"/>
  <c r="C83" i="87"/>
  <c r="D827" i="66" s="1"/>
  <c r="N765" i="87"/>
  <c r="H835" i="87"/>
  <c r="C274" i="87"/>
  <c r="L468" i="87"/>
  <c r="F964" i="87"/>
  <c r="B986" i="87"/>
  <c r="C480" i="87"/>
  <c r="H994" i="87"/>
  <c r="E675" i="87"/>
  <c r="B42" i="87"/>
  <c r="O392" i="66" s="1"/>
  <c r="M67" i="87"/>
  <c r="E675" i="66" s="1"/>
  <c r="M375" i="87"/>
  <c r="L42" i="87"/>
  <c r="P405" i="66" s="1"/>
  <c r="P940" i="87"/>
  <c r="M938" i="87"/>
  <c r="P936" i="87"/>
  <c r="H932" i="87"/>
  <c r="M950" i="87"/>
  <c r="D664" i="87"/>
  <c r="G125" i="87"/>
  <c r="D1262" i="66" s="1"/>
  <c r="C325" i="87"/>
  <c r="B405" i="87"/>
  <c r="H61" i="87"/>
  <c r="E607" i="66" s="1"/>
  <c r="M808" i="87"/>
  <c r="E822" i="87"/>
  <c r="K933" i="87"/>
  <c r="E96" i="87"/>
  <c r="O954" i="66" s="1"/>
  <c r="E507" i="87"/>
  <c r="K512" i="87"/>
  <c r="P247" i="87"/>
  <c r="J435" i="87"/>
  <c r="C68" i="87"/>
  <c r="O663" i="66" s="1"/>
  <c r="N54" i="87"/>
  <c r="P530" i="66" s="1"/>
  <c r="M841" i="87"/>
  <c r="N472" i="87"/>
  <c r="H309" i="87"/>
  <c r="J470" i="87"/>
  <c r="J744" i="87"/>
  <c r="N454" i="87"/>
  <c r="I128" i="87"/>
  <c r="P1287" i="66" s="1"/>
  <c r="O886" i="87"/>
  <c r="F302" i="87"/>
  <c r="H183" i="87"/>
  <c r="E1860" i="66" s="1"/>
  <c r="I395" i="87"/>
  <c r="C295" i="87"/>
  <c r="O12" i="87"/>
  <c r="P103" i="66" s="1"/>
  <c r="J622" i="87"/>
  <c r="L758" i="87"/>
  <c r="F895" i="87"/>
  <c r="K491" i="87"/>
  <c r="N749" i="87"/>
  <c r="E398" i="87"/>
  <c r="O804" i="87"/>
  <c r="K890" i="87"/>
  <c r="M34" i="87"/>
  <c r="P324" i="66" s="1"/>
  <c r="H424" i="87"/>
  <c r="B883" i="87"/>
  <c r="D330" i="87"/>
  <c r="J741" i="87"/>
  <c r="B95" i="87"/>
  <c r="D948" i="66" s="1"/>
  <c r="F493" i="87"/>
  <c r="I81" i="87"/>
  <c r="E813" i="66" s="1"/>
  <c r="L577" i="87"/>
  <c r="N497" i="87"/>
  <c r="C92" i="87"/>
  <c r="O909" i="66" s="1"/>
  <c r="C89" i="87"/>
  <c r="D886" i="66" s="1"/>
  <c r="P864" i="87"/>
  <c r="P236" i="87"/>
  <c r="L932" i="87"/>
  <c r="K847" i="87"/>
  <c r="F258" i="87"/>
  <c r="K95" i="87"/>
  <c r="D960" i="66" s="1"/>
  <c r="P974" i="87"/>
  <c r="M618" i="87"/>
  <c r="I31" i="87"/>
  <c r="E303" i="66" s="1"/>
  <c r="F102" i="87"/>
  <c r="O1015" i="66" s="1"/>
  <c r="P648" i="87"/>
  <c r="I72" i="87"/>
  <c r="P713" i="66" s="1"/>
  <c r="M923" i="87"/>
  <c r="E66" i="87"/>
  <c r="O644" i="66" s="1"/>
  <c r="H78" i="87"/>
  <c r="P771" i="66" s="1"/>
  <c r="P845" i="87"/>
  <c r="P123" i="87"/>
  <c r="D1252" i="66" s="1"/>
  <c r="G930" i="87"/>
  <c r="C162" i="87"/>
  <c r="O1624" i="66" s="1"/>
  <c r="J903" i="87"/>
  <c r="I231" i="87"/>
  <c r="D684" i="87"/>
  <c r="L597" i="87"/>
  <c r="K609" i="87"/>
  <c r="L820" i="87"/>
  <c r="D329" i="87"/>
  <c r="G553" i="87"/>
  <c r="G135" i="87"/>
  <c r="D1367" i="66" s="1"/>
  <c r="G301" i="87"/>
  <c r="L451" i="87"/>
  <c r="H75" i="87"/>
  <c r="E753" i="66" s="1"/>
  <c r="F641" i="87"/>
  <c r="C858" i="87"/>
  <c r="I930" i="87"/>
  <c r="B305" i="87"/>
  <c r="I974" i="87"/>
  <c r="L403" i="87"/>
  <c r="B896" i="87"/>
  <c r="P323" i="87"/>
  <c r="P195" i="87"/>
  <c r="D1990" i="66" s="1"/>
  <c r="F145" i="87"/>
  <c r="D1466" i="66" s="1"/>
  <c r="M904" i="87"/>
  <c r="K555" i="87"/>
  <c r="D128" i="87"/>
  <c r="O1280" i="66" s="1"/>
  <c r="L301" i="87"/>
  <c r="O438" i="87"/>
  <c r="I461" i="87"/>
  <c r="E554" i="87"/>
  <c r="H712" i="87"/>
  <c r="D475" i="87"/>
  <c r="F568" i="87"/>
  <c r="J34" i="87"/>
  <c r="F563" i="87"/>
  <c r="E186" i="87"/>
  <c r="O1874" i="66" s="1"/>
  <c r="N19" i="87"/>
  <c r="E184" i="66" s="1"/>
  <c r="N418" i="87"/>
  <c r="F974" i="87"/>
  <c r="J495" i="87"/>
  <c r="O858" i="87"/>
  <c r="N731" i="87"/>
  <c r="D816" i="87"/>
  <c r="L78" i="87"/>
  <c r="P774" i="66" s="1"/>
  <c r="C22" i="87"/>
  <c r="O189" i="66" s="1"/>
  <c r="I239" i="87"/>
  <c r="L926" i="87"/>
  <c r="P337" i="87"/>
  <c r="I580" i="87"/>
  <c r="N601" i="87"/>
  <c r="N560" i="87"/>
  <c r="J987" i="87"/>
  <c r="C976" i="87"/>
  <c r="C385" i="87"/>
  <c r="J35" i="87"/>
  <c r="J813" i="87"/>
  <c r="G593" i="87"/>
  <c r="F136" i="87"/>
  <c r="O1366" i="66" s="1"/>
  <c r="O207" i="87"/>
  <c r="B739" i="87"/>
  <c r="J961" i="87"/>
  <c r="L321" i="87"/>
  <c r="J578" i="87"/>
  <c r="I105" i="87"/>
  <c r="E1059" i="66" s="1"/>
  <c r="E850" i="87"/>
  <c r="G38" i="87"/>
  <c r="O360" i="66" s="1"/>
  <c r="N460" i="87"/>
  <c r="F185" i="87"/>
  <c r="D1876" i="66" s="1"/>
  <c r="F947" i="87"/>
  <c r="G175" i="87"/>
  <c r="D1777" i="66" s="1"/>
  <c r="N733" i="87"/>
  <c r="B219" i="87"/>
  <c r="L855" i="87"/>
  <c r="N242" i="87"/>
  <c r="E677" i="87"/>
  <c r="N72" i="87"/>
  <c r="P717" i="66" s="1"/>
  <c r="D894" i="87"/>
  <c r="D243" i="87"/>
  <c r="O768" i="87"/>
  <c r="E999" i="87"/>
  <c r="G695" i="87"/>
  <c r="G255" i="87"/>
  <c r="B169" i="87"/>
  <c r="D1704" i="66" s="1"/>
  <c r="D932" i="87"/>
  <c r="K210" i="87"/>
  <c r="B242" i="87"/>
  <c r="J378" i="87"/>
  <c r="I375" i="87"/>
  <c r="C331" i="87"/>
  <c r="K866" i="87"/>
  <c r="K626" i="87"/>
  <c r="H288" i="87"/>
  <c r="N206" i="87"/>
  <c r="J831" i="87"/>
  <c r="B819" i="87"/>
  <c r="O357" i="87"/>
  <c r="M251" i="87"/>
  <c r="I584" i="87"/>
  <c r="G63" i="87"/>
  <c r="D629" i="66" s="1"/>
  <c r="M22" i="87"/>
  <c r="P201" i="66" s="1"/>
  <c r="F846" i="87"/>
  <c r="E86" i="87"/>
  <c r="O849" i="66" s="1"/>
  <c r="M835" i="87"/>
  <c r="N967" i="87"/>
  <c r="D90" i="87"/>
  <c r="O888" i="66" s="1"/>
  <c r="P691" i="87"/>
  <c r="F36" i="87"/>
  <c r="O341" i="66" s="1"/>
  <c r="P901" i="87"/>
  <c r="M982" i="87"/>
  <c r="M965" i="87"/>
  <c r="E198" i="87"/>
  <c r="O1997" i="66" s="1"/>
  <c r="G857" i="87"/>
  <c r="G357" i="87"/>
  <c r="E524" i="87"/>
  <c r="E485" i="87"/>
  <c r="I501" i="87"/>
  <c r="J44" i="87"/>
  <c r="K137" i="87"/>
  <c r="D1388" i="66" s="1"/>
  <c r="J763" i="87"/>
  <c r="L426" i="87"/>
  <c r="H634" i="87"/>
  <c r="H725" i="87"/>
  <c r="K923" i="87"/>
  <c r="I812" i="87"/>
  <c r="K962" i="87"/>
  <c r="K511" i="87"/>
  <c r="D50" i="87"/>
  <c r="O478" i="66" s="1"/>
  <c r="N496" i="87"/>
  <c r="D135" i="87"/>
  <c r="D1362" i="66" s="1"/>
  <c r="N353" i="87"/>
  <c r="F963" i="87"/>
  <c r="B319" i="87"/>
  <c r="O930" i="87"/>
  <c r="G200" i="87"/>
  <c r="K305" i="87"/>
  <c r="N310" i="87"/>
  <c r="G817" i="87"/>
  <c r="E803" i="87"/>
  <c r="I355" i="87"/>
  <c r="L950" i="87"/>
  <c r="E208" i="87"/>
  <c r="O395" i="87"/>
  <c r="E321" i="87"/>
  <c r="F460" i="87"/>
  <c r="O583" i="87"/>
  <c r="H339" i="87"/>
  <c r="E112" i="87"/>
  <c r="O1118" i="66" s="1"/>
  <c r="E442" i="87"/>
  <c r="J764" i="87"/>
  <c r="P194" i="87"/>
  <c r="O1967" i="66" s="1"/>
  <c r="I981" i="87"/>
  <c r="B513" i="87"/>
  <c r="N350" i="87"/>
  <c r="J919" i="87"/>
  <c r="M992" i="87"/>
  <c r="C75" i="87"/>
  <c r="D745" i="66" s="1"/>
  <c r="M613" i="87"/>
  <c r="P905" i="87"/>
  <c r="B216" i="87"/>
  <c r="L928" i="87"/>
  <c r="G656" i="87"/>
  <c r="I377" i="87"/>
  <c r="J424" i="87"/>
  <c r="K833" i="87"/>
  <c r="F983" i="87"/>
  <c r="L17" i="87"/>
  <c r="E159" i="66" s="1"/>
  <c r="D359" i="87"/>
  <c r="I365" i="87"/>
  <c r="M819" i="87"/>
  <c r="M869" i="87"/>
  <c r="O897" i="87"/>
  <c r="B971" i="87"/>
  <c r="F83" i="87"/>
  <c r="D833" i="66" s="1"/>
  <c r="I502" i="87"/>
  <c r="F949" i="87"/>
  <c r="D342" i="87"/>
  <c r="H846" i="87"/>
  <c r="H706" i="87"/>
  <c r="L548" i="87"/>
  <c r="N528" i="87"/>
  <c r="P987" i="87"/>
  <c r="O893" i="87"/>
  <c r="F960" i="87"/>
  <c r="J419" i="87"/>
  <c r="G925" i="87"/>
  <c r="B60" i="87"/>
  <c r="O579" i="66" s="1"/>
  <c r="J77" i="87"/>
  <c r="D349" i="87"/>
  <c r="B256" i="87"/>
  <c r="P707" i="87"/>
  <c r="P975" i="87"/>
  <c r="C988" i="87"/>
  <c r="B46" i="87"/>
  <c r="O433" i="66" s="1"/>
  <c r="P203" i="87"/>
  <c r="M854" i="87"/>
  <c r="P350" i="87"/>
  <c r="P514" i="87"/>
  <c r="P405" i="87"/>
  <c r="P532" i="87"/>
  <c r="M572" i="87"/>
  <c r="P391" i="87"/>
  <c r="E579" i="87"/>
  <c r="N659" i="87"/>
  <c r="B481" i="87"/>
  <c r="K494" i="87"/>
  <c r="K416" i="87"/>
  <c r="J436" i="87"/>
  <c r="E43" i="87"/>
  <c r="D421" i="66" s="1"/>
  <c r="M268" i="87"/>
  <c r="P206" i="87"/>
  <c r="L903" i="87"/>
  <c r="P715" i="87"/>
  <c r="G871" i="87"/>
  <c r="D61" i="87"/>
  <c r="D601" i="66" s="1"/>
  <c r="M132" i="87"/>
  <c r="P1331" i="66" s="1"/>
  <c r="J598" i="87"/>
  <c r="H92" i="87"/>
  <c r="P917" i="66" s="1"/>
  <c r="P816" i="87"/>
  <c r="P364" i="87"/>
  <c r="H130" i="87"/>
  <c r="P1304" i="66" s="1"/>
  <c r="H607" i="87"/>
  <c r="F694" i="87"/>
  <c r="G310" i="87"/>
  <c r="B440" i="87"/>
  <c r="C71" i="87"/>
  <c r="D704" i="66" s="1"/>
  <c r="P1000" i="87"/>
  <c r="N230" i="87"/>
  <c r="C129" i="87"/>
  <c r="D1296" i="66" s="1"/>
  <c r="P216" i="87"/>
  <c r="N465" i="87"/>
  <c r="D41" i="87"/>
  <c r="D396" i="66" s="1"/>
  <c r="M683" i="87"/>
  <c r="I32" i="87"/>
  <c r="P303" i="66" s="1"/>
  <c r="M15" i="87"/>
  <c r="E142" i="66" s="1"/>
  <c r="M538" i="87"/>
  <c r="P235" i="87"/>
  <c r="J213" i="87"/>
  <c r="F958" i="87"/>
  <c r="E974" i="87"/>
  <c r="P34" i="87"/>
  <c r="O327" i="66" s="1"/>
  <c r="O45" i="87"/>
  <c r="E449" i="66" s="1"/>
  <c r="O17" i="87"/>
  <c r="E162" i="66" s="1"/>
  <c r="H45" i="87"/>
  <c r="E443" i="66" s="1"/>
  <c r="N720" i="87"/>
  <c r="F388" i="87"/>
  <c r="F85" i="87"/>
  <c r="D851" i="66" s="1"/>
  <c r="F142" i="87"/>
  <c r="O1425" i="66" s="1"/>
  <c r="G252" i="87"/>
  <c r="H71" i="87"/>
  <c r="E712" i="66" s="1"/>
  <c r="H312" i="87"/>
  <c r="H88" i="87"/>
  <c r="P876" i="66" s="1"/>
  <c r="D40" i="87"/>
  <c r="O378" i="66" s="1"/>
  <c r="F66" i="87"/>
  <c r="O646" i="66" s="1"/>
  <c r="M722" i="87"/>
  <c r="F41" i="87"/>
  <c r="D400" i="66" s="1"/>
  <c r="D350" i="87"/>
  <c r="D434" i="87"/>
  <c r="F389" i="87"/>
  <c r="B81" i="87"/>
  <c r="D802" i="66" s="1"/>
  <c r="O817" i="87"/>
  <c r="B890" i="87"/>
  <c r="K720" i="87"/>
  <c r="N316" i="87"/>
  <c r="C335" i="87"/>
  <c r="N162" i="87"/>
  <c r="P1637" i="66" s="1"/>
  <c r="N420" i="87"/>
  <c r="H162" i="87"/>
  <c r="P1632" i="66" s="1"/>
  <c r="C519" i="87"/>
  <c r="O673" i="87"/>
  <c r="F893" i="87"/>
  <c r="I843" i="87"/>
  <c r="D280" i="87"/>
  <c r="C958" i="87"/>
  <c r="P57" i="87"/>
  <c r="D573" i="66" s="1"/>
  <c r="G195" i="87"/>
  <c r="D1982" i="66" s="1"/>
  <c r="I694" i="87"/>
  <c r="J108" i="87"/>
  <c r="J452" i="87"/>
  <c r="K818" i="87"/>
  <c r="C559" i="87"/>
  <c r="F21" i="87"/>
  <c r="D195" i="66" s="1"/>
  <c r="C852" i="87"/>
  <c r="L156" i="87"/>
  <c r="P1576" i="66" s="1"/>
  <c r="C880" i="87"/>
  <c r="J61" i="87"/>
  <c r="F986" i="87"/>
  <c r="G534" i="87"/>
  <c r="L879" i="87"/>
  <c r="G658" i="87"/>
  <c r="G384" i="87"/>
  <c r="K729" i="87"/>
  <c r="I713" i="87"/>
  <c r="C106" i="87"/>
  <c r="O1050" i="66" s="1"/>
  <c r="G284" i="87"/>
  <c r="D996" i="87"/>
  <c r="N325" i="87"/>
  <c r="J217" i="87"/>
  <c r="C20" i="87"/>
  <c r="O171" i="66" s="1"/>
  <c r="J198" i="87"/>
  <c r="J109" i="87"/>
  <c r="I803" i="87"/>
  <c r="G697" i="87"/>
  <c r="N221" i="87"/>
  <c r="D479" i="87"/>
  <c r="J564" i="87"/>
  <c r="M643" i="87"/>
  <c r="C930" i="87"/>
  <c r="B439" i="87"/>
  <c r="G132" i="87"/>
  <c r="O1326" i="66" s="1"/>
  <c r="L219" i="87"/>
  <c r="B607" i="87"/>
  <c r="F264" i="87"/>
  <c r="I234" i="87"/>
  <c r="J951" i="87"/>
  <c r="C600" i="87"/>
  <c r="E562" i="87"/>
  <c r="N844" i="87"/>
  <c r="F396" i="87"/>
  <c r="L222" i="87"/>
  <c r="K209" i="87"/>
  <c r="O652" i="87"/>
  <c r="H759" i="87"/>
  <c r="D223" i="87"/>
  <c r="G781" i="87"/>
  <c r="L503" i="87"/>
  <c r="D736" i="87"/>
  <c r="P185" i="87"/>
  <c r="D1885" i="66" s="1"/>
  <c r="J196" i="87"/>
  <c r="I577" i="87"/>
  <c r="I782" i="87"/>
  <c r="M80" i="87"/>
  <c r="P798" i="66" s="1"/>
  <c r="K50" i="87"/>
  <c r="O486" i="66" s="1"/>
  <c r="N584" i="87"/>
  <c r="K990" i="87"/>
  <c r="I184" i="87"/>
  <c r="P1861" i="66" s="1"/>
  <c r="E567" i="87"/>
  <c r="D402" i="87"/>
  <c r="N832" i="87"/>
  <c r="B386" i="87"/>
  <c r="O999" i="87"/>
  <c r="N617" i="87"/>
  <c r="K367" i="87"/>
  <c r="O563" i="87"/>
  <c r="K76" i="87"/>
  <c r="O755" i="66" s="1"/>
  <c r="C257" i="87"/>
  <c r="H413" i="87"/>
  <c r="C219" i="87"/>
  <c r="H945" i="87"/>
  <c r="C177" i="87"/>
  <c r="D1788" i="66" s="1"/>
  <c r="F735" i="87"/>
  <c r="F841" i="87"/>
  <c r="K681" i="87"/>
  <c r="P616" i="87"/>
  <c r="P951" i="87"/>
  <c r="O638" i="87"/>
  <c r="J195" i="87"/>
  <c r="O353" i="87"/>
  <c r="G237" i="87"/>
  <c r="F213" i="87"/>
  <c r="G379" i="87"/>
  <c r="G399" i="87"/>
  <c r="M357" i="87"/>
  <c r="C909" i="87"/>
  <c r="F763" i="87"/>
  <c r="F646" i="87"/>
  <c r="J233" i="87"/>
  <c r="G931" i="87"/>
  <c r="L791" i="87"/>
  <c r="G116" i="87"/>
  <c r="O1162" i="66" s="1"/>
  <c r="J254" i="87"/>
  <c r="C141" i="87"/>
  <c r="D1419" i="66" s="1"/>
  <c r="L546" i="87"/>
  <c r="C114" i="87"/>
  <c r="O1132" i="66" s="1"/>
  <c r="E622" i="87"/>
  <c r="J328" i="87"/>
  <c r="L990" i="87"/>
  <c r="D302" i="87"/>
  <c r="H256" i="87"/>
  <c r="J589" i="87"/>
  <c r="J17" i="87"/>
  <c r="F295" i="87"/>
  <c r="B876" i="87"/>
  <c r="O546" i="87"/>
  <c r="I603" i="87"/>
  <c r="O793" i="87"/>
  <c r="E559" i="87"/>
  <c r="D772" i="87"/>
  <c r="G141" i="87"/>
  <c r="D1426" i="66" s="1"/>
  <c r="B753" i="87"/>
  <c r="O428" i="87"/>
  <c r="P214" i="87"/>
  <c r="H621" i="87"/>
  <c r="K763" i="87"/>
  <c r="G374" i="87"/>
  <c r="H625" i="87"/>
  <c r="L116" i="87"/>
  <c r="P1166" i="66" s="1"/>
  <c r="F772" i="87"/>
  <c r="D492" i="87"/>
  <c r="C680" i="87"/>
  <c r="M107" i="87"/>
  <c r="E1085" i="66" s="1"/>
  <c r="K942" i="87"/>
  <c r="M412" i="87"/>
  <c r="F227" i="87"/>
  <c r="E409" i="87"/>
  <c r="H216" i="87"/>
  <c r="D215" i="87"/>
  <c r="F718" i="87"/>
  <c r="D774" i="87"/>
  <c r="I635" i="87"/>
  <c r="K429" i="87"/>
  <c r="C800" i="87"/>
  <c r="P130" i="87"/>
  <c r="O1311" i="66" s="1"/>
  <c r="M665" i="87"/>
  <c r="K96" i="87"/>
  <c r="O960" i="66" s="1"/>
  <c r="J905" i="87"/>
  <c r="M177" i="87"/>
  <c r="E1800" i="66" s="1"/>
  <c r="G670" i="87"/>
  <c r="L778" i="87"/>
  <c r="C484" i="87"/>
  <c r="D646" i="87"/>
  <c r="F667" i="87"/>
  <c r="G542" i="87"/>
  <c r="J1000" i="87"/>
  <c r="K628" i="87"/>
  <c r="N238" i="87"/>
  <c r="I254" i="87"/>
  <c r="G583" i="87"/>
  <c r="D557" i="87"/>
  <c r="N87" i="87"/>
  <c r="E881" i="66" s="1"/>
  <c r="F570" i="87"/>
  <c r="K1001" i="87"/>
  <c r="K665" i="87"/>
  <c r="N640" i="87"/>
  <c r="M265" i="87"/>
  <c r="J844" i="87"/>
  <c r="G286" i="87"/>
  <c r="C640" i="87"/>
  <c r="D356" i="87"/>
  <c r="F943" i="87"/>
  <c r="J690" i="87"/>
  <c r="I28" i="87"/>
  <c r="P262" i="66" s="1"/>
  <c r="J557" i="87"/>
  <c r="P637" i="87"/>
  <c r="G57" i="87"/>
  <c r="D565" i="66" s="1"/>
  <c r="B458" i="87"/>
  <c r="P23" i="87"/>
  <c r="D227" i="66" s="1"/>
  <c r="D34" i="87"/>
  <c r="O314" i="66" s="1"/>
  <c r="M679" i="87"/>
  <c r="H14" i="87"/>
  <c r="P115" i="66" s="1"/>
  <c r="N345" i="87"/>
  <c r="C1001" i="87"/>
  <c r="B928" i="87"/>
  <c r="P122" i="87"/>
  <c r="O1229" i="66" s="1"/>
  <c r="M68" i="87"/>
  <c r="P675" i="66" s="1"/>
  <c r="F682" i="87"/>
  <c r="P389" i="87"/>
  <c r="P88" i="87"/>
  <c r="O883" i="66" s="1"/>
  <c r="I241" i="87"/>
  <c r="E406" i="87"/>
  <c r="F485" i="87"/>
  <c r="F595" i="87"/>
  <c r="I657" i="87"/>
  <c r="M452" i="87"/>
  <c r="C57" i="87"/>
  <c r="D558" i="66" s="1"/>
  <c r="E742" i="87"/>
  <c r="O908" i="87"/>
  <c r="M427" i="87"/>
  <c r="D974" i="87"/>
  <c r="F50" i="87"/>
  <c r="O482" i="66" s="1"/>
  <c r="E344" i="87"/>
  <c r="O632" i="87"/>
  <c r="I275" i="87"/>
  <c r="O277" i="87"/>
  <c r="J805" i="87"/>
  <c r="G186" i="87"/>
  <c r="O1877" i="66" s="1"/>
  <c r="L184" i="87"/>
  <c r="P1863" i="66" s="1"/>
  <c r="O190" i="87"/>
  <c r="P1925" i="66" s="1"/>
  <c r="O747" i="87"/>
  <c r="N89" i="87"/>
  <c r="E899" i="66" s="1"/>
  <c r="J537" i="87"/>
  <c r="H878" i="87"/>
  <c r="J440" i="87"/>
  <c r="P806" i="87"/>
  <c r="C462" i="87"/>
  <c r="O125" i="87"/>
  <c r="E1269" i="66" s="1"/>
  <c r="O852" i="87"/>
  <c r="O993" i="87"/>
  <c r="G661" i="87"/>
  <c r="N638" i="87"/>
  <c r="M990" i="87"/>
  <c r="E101" i="87"/>
  <c r="D1013" i="66" s="1"/>
  <c r="K35" i="87"/>
  <c r="D345" i="66" s="1"/>
  <c r="M659" i="87"/>
  <c r="L69" i="87"/>
  <c r="E692" i="66" s="1"/>
  <c r="G718" i="87"/>
  <c r="C604" i="87"/>
  <c r="G535" i="87"/>
  <c r="F703" i="87"/>
  <c r="D244" i="87"/>
  <c r="J369" i="87"/>
  <c r="P810" i="87"/>
  <c r="F56" i="87"/>
  <c r="O546" i="66" s="1"/>
  <c r="P317" i="87"/>
  <c r="F54" i="87"/>
  <c r="O523" i="66" s="1"/>
  <c r="H876" i="87"/>
  <c r="G848" i="87"/>
  <c r="I250" i="87"/>
  <c r="G296" i="87"/>
  <c r="L241" i="87"/>
  <c r="J474" i="87"/>
  <c r="G435" i="87"/>
  <c r="F330" i="87"/>
  <c r="E720" i="87"/>
  <c r="P385" i="87"/>
  <c r="D808" i="87"/>
  <c r="M387" i="87"/>
  <c r="G269" i="87"/>
  <c r="G512" i="87"/>
  <c r="P534" i="87"/>
  <c r="E830" i="87"/>
  <c r="C378" i="87"/>
  <c r="L776" i="87"/>
  <c r="G241" i="87"/>
  <c r="O844" i="87"/>
  <c r="K414" i="87"/>
  <c r="L920" i="87"/>
  <c r="H887" i="87"/>
  <c r="O701" i="87"/>
  <c r="E646" i="87"/>
  <c r="H787" i="87"/>
  <c r="P603" i="87"/>
  <c r="L487" i="87"/>
  <c r="C598" i="87"/>
  <c r="G730" i="87"/>
  <c r="I651" i="87"/>
  <c r="L349" i="87"/>
  <c r="H901" i="87"/>
  <c r="N788" i="87"/>
  <c r="O23" i="87"/>
  <c r="E226" i="66" s="1"/>
  <c r="G170" i="87"/>
  <c r="O1713" i="66" s="1"/>
  <c r="J881" i="87"/>
  <c r="D279" i="87"/>
  <c r="L214" i="87"/>
  <c r="O396" i="87"/>
  <c r="C989" i="87"/>
  <c r="O424" i="87"/>
  <c r="O676" i="87"/>
  <c r="K671" i="87"/>
  <c r="N535" i="87"/>
  <c r="I405" i="87"/>
  <c r="D825" i="87"/>
  <c r="E881" i="87"/>
  <c r="I429" i="87"/>
  <c r="K939" i="87"/>
  <c r="H359" i="87"/>
  <c r="B903" i="87"/>
  <c r="I799" i="87"/>
  <c r="E971" i="87"/>
  <c r="F719" i="87"/>
  <c r="J462" i="87"/>
  <c r="N415" i="87"/>
  <c r="L649" i="87"/>
  <c r="N469" i="87"/>
  <c r="C928" i="87"/>
  <c r="F941" i="87"/>
  <c r="J772" i="87"/>
  <c r="B383" i="87"/>
  <c r="M448" i="87"/>
  <c r="M371" i="87"/>
  <c r="E239" i="87"/>
  <c r="K353" i="87"/>
  <c r="K539" i="87"/>
  <c r="E212" i="87"/>
  <c r="F981" i="87"/>
  <c r="I923" i="87"/>
  <c r="C936" i="87"/>
  <c r="N225" i="87"/>
  <c r="B979" i="87"/>
  <c r="P658" i="87"/>
  <c r="I419" i="87"/>
  <c r="F571" i="87"/>
  <c r="K966" i="87"/>
  <c r="N759" i="87"/>
  <c r="N887" i="87"/>
  <c r="N211" i="87"/>
  <c r="D644" i="87"/>
  <c r="I357" i="87"/>
  <c r="L738" i="87"/>
  <c r="O836" i="87"/>
  <c r="L908" i="87"/>
  <c r="F72" i="87"/>
  <c r="O710" i="66" s="1"/>
  <c r="O1001" i="87"/>
  <c r="B909" i="87"/>
  <c r="J969" i="87"/>
  <c r="C797" i="87"/>
  <c r="J438" i="87"/>
  <c r="L925" i="87"/>
  <c r="J816" i="87"/>
  <c r="H882" i="87"/>
  <c r="B449" i="87"/>
  <c r="C388" i="87"/>
  <c r="N108" i="87"/>
  <c r="P1086" i="66" s="1"/>
  <c r="I876" i="87"/>
  <c r="G265" i="87"/>
  <c r="N578" i="87"/>
  <c r="L803" i="87"/>
  <c r="O697" i="87"/>
  <c r="K724" i="87"/>
  <c r="K805" i="87"/>
  <c r="H782" i="87"/>
  <c r="K875" i="87"/>
  <c r="J491" i="87"/>
  <c r="I300" i="87"/>
  <c r="O759" i="87"/>
  <c r="J25" i="87"/>
  <c r="O779" i="87"/>
  <c r="H660" i="87"/>
  <c r="E737" i="87"/>
  <c r="O953" i="87"/>
  <c r="B464" i="87"/>
  <c r="K106" i="87"/>
  <c r="O1060" i="66" s="1"/>
  <c r="K119" i="87"/>
  <c r="D1206" i="66" s="1"/>
  <c r="H777" i="87"/>
  <c r="J296" i="87"/>
  <c r="J569" i="87"/>
  <c r="C986" i="87"/>
  <c r="B218" i="87"/>
  <c r="E949" i="87"/>
  <c r="D189" i="87"/>
  <c r="D1913" i="66" s="1"/>
  <c r="O311" i="87"/>
  <c r="H705" i="87"/>
  <c r="P369" i="87"/>
  <c r="I593" i="87"/>
  <c r="B635" i="87"/>
  <c r="D921" i="87"/>
  <c r="O16" i="87"/>
  <c r="P144" i="66" s="1"/>
  <c r="B884" i="87"/>
  <c r="C556" i="87"/>
  <c r="D261" i="87"/>
  <c r="F390" i="87"/>
  <c r="J662" i="87"/>
  <c r="K265" i="87"/>
  <c r="B677" i="87"/>
  <c r="I806" i="87"/>
  <c r="P87" i="87"/>
  <c r="D883" i="66" s="1"/>
  <c r="P997" i="87"/>
  <c r="I644" i="87"/>
  <c r="L682" i="87"/>
  <c r="E26" i="87"/>
  <c r="O234" i="66" s="1"/>
  <c r="I632" i="87"/>
  <c r="C656" i="87"/>
  <c r="K408" i="87"/>
  <c r="I132" i="87"/>
  <c r="P1328" i="66" s="1"/>
  <c r="K365" i="87"/>
  <c r="L825" i="87"/>
  <c r="J730" i="87"/>
  <c r="J157" i="87"/>
  <c r="B431" i="87"/>
  <c r="L20" i="87"/>
  <c r="P182" i="66" s="1"/>
  <c r="H755" i="87"/>
  <c r="H571" i="87"/>
  <c r="G648" i="87"/>
  <c r="J826" i="87"/>
  <c r="J776" i="87"/>
  <c r="C931" i="87"/>
  <c r="O21" i="87"/>
  <c r="E203" i="66" s="1"/>
  <c r="K431" i="87"/>
  <c r="E516" i="87"/>
  <c r="H461" i="87"/>
  <c r="O599" i="87"/>
  <c r="K696" i="87"/>
  <c r="K117" i="87"/>
  <c r="D1183" i="66" s="1"/>
  <c r="B115" i="87"/>
  <c r="D1153" i="66" s="1"/>
  <c r="N618" i="87"/>
  <c r="K708" i="87"/>
  <c r="K114" i="87"/>
  <c r="O1142" i="66" s="1"/>
  <c r="J457" i="87"/>
  <c r="K659" i="87"/>
  <c r="L131" i="87"/>
  <c r="E1330" i="66" s="1"/>
  <c r="E732" i="87"/>
  <c r="B785" i="87"/>
  <c r="F700" i="87"/>
  <c r="B326" i="87"/>
  <c r="L566" i="87"/>
  <c r="O985" i="87"/>
  <c r="H936" i="87"/>
  <c r="C15" i="87"/>
  <c r="D130" i="66" s="1"/>
  <c r="L520" i="87"/>
  <c r="H989" i="87"/>
  <c r="K771" i="87"/>
  <c r="O127" i="87"/>
  <c r="E1292" i="66" s="1"/>
  <c r="B689" i="87"/>
  <c r="C648" i="87"/>
  <c r="B854" i="87"/>
  <c r="L923" i="87"/>
  <c r="C501" i="87"/>
  <c r="I446" i="87"/>
  <c r="F305" i="87"/>
  <c r="E444" i="87"/>
  <c r="E463" i="87"/>
  <c r="N123" i="87"/>
  <c r="E1250" i="66" s="1"/>
  <c r="P963" i="87"/>
  <c r="N886" i="87"/>
  <c r="I605" i="87"/>
  <c r="I856" i="87"/>
  <c r="O564" i="87"/>
  <c r="L394" i="87"/>
  <c r="K507" i="87"/>
  <c r="H228" i="87"/>
  <c r="G766" i="87"/>
  <c r="H29" i="87"/>
  <c r="E279" i="66" s="1"/>
  <c r="P679" i="87"/>
  <c r="L378" i="87"/>
  <c r="K762" i="87"/>
  <c r="B263" i="87"/>
  <c r="I347" i="87"/>
  <c r="K809" i="87"/>
  <c r="H313" i="87"/>
  <c r="L847" i="87"/>
  <c r="J126" i="87"/>
  <c r="H793" i="87"/>
  <c r="L102" i="87"/>
  <c r="P1020" i="66" s="1"/>
  <c r="J403" i="87"/>
  <c r="F306" i="87"/>
  <c r="B299" i="87"/>
  <c r="M156" i="87"/>
  <c r="P1577" i="66" s="1"/>
  <c r="H36" i="87"/>
  <c r="P343" i="66" s="1"/>
  <c r="M851" i="87"/>
  <c r="M511" i="87"/>
  <c r="F244" i="87"/>
  <c r="E56" i="87"/>
  <c r="O544" i="66" s="1"/>
  <c r="D205" i="87"/>
  <c r="L308" i="87"/>
  <c r="P89" i="87"/>
  <c r="D901" i="66" s="1"/>
  <c r="F78" i="87"/>
  <c r="O769" i="66" s="1"/>
  <c r="D78" i="87"/>
  <c r="O765" i="66" s="1"/>
  <c r="M661" i="87"/>
  <c r="C977" i="87"/>
  <c r="L89" i="87"/>
  <c r="E897" i="66" s="1"/>
  <c r="P201" i="87"/>
  <c r="I33" i="87"/>
  <c r="E321" i="66" s="1"/>
  <c r="B98" i="87"/>
  <c r="O966" i="66" s="1"/>
  <c r="P792" i="87"/>
  <c r="I68" i="87"/>
  <c r="P672" i="66" s="1"/>
  <c r="P316" i="87"/>
  <c r="M549" i="87"/>
  <c r="M298" i="87"/>
  <c r="D523" i="87"/>
  <c r="M292" i="87"/>
  <c r="K546" i="87"/>
  <c r="E794" i="87"/>
  <c r="J997" i="87"/>
  <c r="F58" i="87"/>
  <c r="O564" i="66" s="1"/>
  <c r="N533" i="87"/>
  <c r="M185" i="87"/>
  <c r="E1882" i="66" s="1"/>
  <c r="D583" i="87"/>
  <c r="E351" i="87"/>
  <c r="O69" i="87"/>
  <c r="E695" i="66" s="1"/>
  <c r="N131" i="87"/>
  <c r="E1332" i="66" s="1"/>
  <c r="I83" i="87"/>
  <c r="E836" i="66" s="1"/>
  <c r="B145" i="87"/>
  <c r="D1458" i="66" s="1"/>
  <c r="B580" i="87"/>
  <c r="F74" i="87"/>
  <c r="O728" i="66" s="1"/>
  <c r="D71" i="87"/>
  <c r="D706" i="66" s="1"/>
  <c r="M604" i="87"/>
  <c r="I215" i="87"/>
  <c r="H703" i="87"/>
  <c r="D324" i="87"/>
  <c r="F441" i="87"/>
  <c r="P604" i="87"/>
  <c r="N437" i="87"/>
  <c r="K250" i="87"/>
  <c r="M519" i="87"/>
  <c r="P769" i="87"/>
  <c r="F669" i="87"/>
  <c r="P198" i="87"/>
  <c r="O2008" i="66" s="1"/>
  <c r="G231" i="87"/>
  <c r="M272" i="87"/>
  <c r="M518" i="87"/>
  <c r="H502" i="87"/>
  <c r="F511" i="87"/>
  <c r="O262" i="87"/>
  <c r="B601" i="87"/>
  <c r="J475" i="87"/>
  <c r="N746" i="87"/>
  <c r="J892" i="87"/>
  <c r="P366" i="87"/>
  <c r="P192" i="87"/>
  <c r="O1949" i="66" s="1"/>
  <c r="J858" i="87"/>
  <c r="H49" i="87"/>
  <c r="E484" i="66" s="1"/>
  <c r="M25" i="87"/>
  <c r="E242" i="66" s="1"/>
  <c r="P720" i="87"/>
  <c r="C94" i="87"/>
  <c r="O927" i="66" s="1"/>
  <c r="M457" i="87"/>
  <c r="O63" i="87"/>
  <c r="E636" i="66" s="1"/>
  <c r="M897" i="87"/>
  <c r="P994" i="87"/>
  <c r="P312" i="87"/>
  <c r="J953" i="87"/>
  <c r="N236" i="87"/>
  <c r="O107" i="87"/>
  <c r="E1087" i="66" s="1"/>
  <c r="D620" i="87"/>
  <c r="B304" i="87"/>
  <c r="I826" i="87"/>
  <c r="I56" i="87"/>
  <c r="P549" i="66" s="1"/>
  <c r="L75" i="87"/>
  <c r="E756" i="66" s="1"/>
  <c r="M737" i="87"/>
  <c r="D725" i="87"/>
  <c r="L44" i="87"/>
  <c r="P428" i="66" s="1"/>
  <c r="N215" i="87"/>
  <c r="E30" i="87"/>
  <c r="O275" i="66" s="1"/>
  <c r="K102" i="87"/>
  <c r="O1019" i="66" s="1"/>
  <c r="O118" i="87"/>
  <c r="P1187" i="66" s="1"/>
  <c r="L86" i="87"/>
  <c r="P856" i="66" s="1"/>
  <c r="M369" i="87"/>
  <c r="M680" i="87"/>
  <c r="P702" i="87"/>
  <c r="E825" i="87"/>
  <c r="L636" i="87"/>
  <c r="G762" i="87"/>
  <c r="B137" i="87"/>
  <c r="D1376" i="66" s="1"/>
  <c r="G663" i="87"/>
  <c r="H450" i="87"/>
  <c r="E297" i="87"/>
  <c r="P177" i="87"/>
  <c r="D1803" i="66" s="1"/>
  <c r="E876" i="87"/>
  <c r="I998" i="87"/>
  <c r="C915" i="87"/>
  <c r="N427" i="87"/>
  <c r="E696" i="87"/>
  <c r="C781" i="87"/>
  <c r="O904" i="87"/>
  <c r="C749" i="87"/>
  <c r="L120" i="87"/>
  <c r="P1207" i="66" s="1"/>
  <c r="C998" i="87"/>
  <c r="D927" i="87"/>
  <c r="P601" i="87"/>
  <c r="H958" i="87"/>
  <c r="G603" i="87"/>
  <c r="P801" i="87"/>
  <c r="O672" i="87"/>
  <c r="J554" i="87"/>
  <c r="F954" i="87"/>
  <c r="K366" i="87"/>
  <c r="E237" i="87"/>
  <c r="I933" i="87"/>
  <c r="G742" i="87"/>
  <c r="C261" i="87"/>
  <c r="N696" i="87"/>
  <c r="N837" i="87"/>
  <c r="O969" i="87"/>
  <c r="L124" i="87"/>
  <c r="P1248" i="66" s="1"/>
  <c r="G452" i="87"/>
  <c r="I19" i="87"/>
  <c r="E180" i="66" s="1"/>
  <c r="O373" i="87"/>
  <c r="B1000" i="87"/>
  <c r="K181" i="87"/>
  <c r="D1839" i="66" s="1"/>
  <c r="L523" i="87"/>
  <c r="B675" i="87"/>
  <c r="I717" i="87"/>
  <c r="I780" i="87"/>
  <c r="N359" i="87"/>
  <c r="D632" i="87"/>
  <c r="J581" i="87"/>
  <c r="I534" i="87"/>
  <c r="C734" i="87"/>
  <c r="K887" i="87"/>
  <c r="C849" i="87"/>
  <c r="L516" i="87"/>
  <c r="F432" i="87"/>
  <c r="P874" i="87"/>
  <c r="M97" i="87"/>
  <c r="E980" i="66" s="1"/>
  <c r="G981" i="87"/>
  <c r="O784" i="87"/>
  <c r="N680" i="87"/>
  <c r="O533" i="87"/>
  <c r="O749" i="87"/>
  <c r="J287" i="87"/>
  <c r="H136" i="87"/>
  <c r="P1368" i="66" s="1"/>
  <c r="L353" i="87"/>
  <c r="K830" i="87"/>
  <c r="B443" i="87"/>
  <c r="P231" i="87"/>
  <c r="P832" i="87"/>
  <c r="B560" i="87"/>
  <c r="D197" i="87"/>
  <c r="D1995" i="66" s="1"/>
  <c r="H949" i="87"/>
  <c r="J51" i="87"/>
  <c r="L337" i="87"/>
  <c r="K184" i="87"/>
  <c r="O1862" i="66" s="1"/>
  <c r="P371" i="87"/>
  <c r="H224" i="87"/>
  <c r="L665" i="87"/>
  <c r="I466" i="87"/>
  <c r="L396" i="87"/>
  <c r="E801" i="87"/>
  <c r="J954" i="87"/>
  <c r="N558" i="87"/>
  <c r="D130" i="87"/>
  <c r="O1298" i="66" s="1"/>
  <c r="N214" i="87"/>
  <c r="C153" i="87"/>
  <c r="D1542" i="66" s="1"/>
  <c r="B275" i="87"/>
  <c r="B741" i="87"/>
  <c r="F946" i="87"/>
  <c r="E309" i="87"/>
  <c r="N500" i="87"/>
  <c r="F384" i="87"/>
  <c r="M522" i="87"/>
  <c r="I941" i="87"/>
  <c r="J104" i="87"/>
  <c r="L408" i="87"/>
  <c r="E33" i="87"/>
  <c r="D316" i="66" s="1"/>
  <c r="E817" i="87"/>
  <c r="F790" i="87"/>
  <c r="I470" i="87"/>
  <c r="G809" i="87"/>
  <c r="P171" i="87"/>
  <c r="D1744" i="66" s="1"/>
  <c r="K559" i="87"/>
  <c r="O820" i="87"/>
  <c r="G313" i="87"/>
  <c r="I317" i="87"/>
  <c r="E686" i="87"/>
  <c r="E911" i="87"/>
  <c r="H693" i="87"/>
  <c r="N81" i="87"/>
  <c r="E817" i="66" s="1"/>
  <c r="P524" i="87"/>
  <c r="F598" i="87"/>
  <c r="K664" i="87"/>
  <c r="E583" i="87"/>
  <c r="G861" i="87"/>
  <c r="P311" i="87"/>
  <c r="J571" i="87"/>
  <c r="F43" i="87"/>
  <c r="D423" i="66" s="1"/>
  <c r="P851" i="87"/>
  <c r="M480" i="87"/>
  <c r="N42" i="87"/>
  <c r="P407" i="66" s="1"/>
  <c r="M660" i="87"/>
  <c r="P666" i="87"/>
  <c r="P577" i="87"/>
  <c r="M562" i="87"/>
  <c r="P984" i="87"/>
  <c r="E863" i="87"/>
  <c r="G373" i="87"/>
  <c r="B633" i="87"/>
  <c r="E381" i="87"/>
  <c r="B403" i="87"/>
  <c r="B666" i="87"/>
  <c r="L94" i="87"/>
  <c r="P938" i="66" s="1"/>
  <c r="M189" i="87"/>
  <c r="E1923" i="66" s="1"/>
  <c r="I997" i="87"/>
  <c r="G369" i="87"/>
  <c r="M248" i="87"/>
  <c r="E275" i="87"/>
  <c r="D89" i="87"/>
  <c r="D888" i="66" s="1"/>
  <c r="P327" i="87"/>
  <c r="G60" i="87"/>
  <c r="O588" i="66" s="1"/>
  <c r="M442" i="87"/>
  <c r="P468" i="87"/>
  <c r="M392" i="87"/>
  <c r="F386" i="87"/>
  <c r="P592" i="87"/>
  <c r="F483" i="87"/>
  <c r="E678" i="87"/>
  <c r="H813" i="87"/>
  <c r="G84" i="87"/>
  <c r="O834" i="66" s="1"/>
  <c r="L452" i="87"/>
  <c r="P75" i="87"/>
  <c r="D760" i="66" s="1"/>
  <c r="H617" i="87"/>
  <c r="I551" i="87"/>
  <c r="H31" i="87"/>
  <c r="E302" i="66" s="1"/>
  <c r="C968" i="87"/>
  <c r="K190" i="87"/>
  <c r="O1921" i="66" s="1"/>
  <c r="L482" i="87"/>
  <c r="G599" i="87"/>
  <c r="L38" i="87"/>
  <c r="P364" i="66" s="1"/>
  <c r="F40" i="87"/>
  <c r="O382" i="66" s="1"/>
  <c r="O49" i="87"/>
  <c r="E490" i="66" s="1"/>
  <c r="L712" i="87"/>
  <c r="K413" i="87"/>
  <c r="M619" i="87"/>
  <c r="F835" i="87"/>
  <c r="C509" i="87"/>
  <c r="E909" i="87"/>
  <c r="O215" i="87"/>
  <c r="K876" i="87"/>
  <c r="L283" i="87"/>
  <c r="F534" i="87"/>
  <c r="D787" i="87"/>
  <c r="N587" i="87"/>
  <c r="K692" i="87"/>
  <c r="L840" i="87"/>
  <c r="E733" i="87"/>
  <c r="L809" i="87"/>
  <c r="O621" i="87"/>
  <c r="C263" i="87"/>
  <c r="N274" i="87"/>
  <c r="C591" i="87"/>
  <c r="I970" i="87"/>
  <c r="M882" i="87"/>
  <c r="E481" i="87"/>
  <c r="B413" i="87"/>
  <c r="M609" i="87"/>
  <c r="G449" i="87"/>
  <c r="L841" i="87"/>
  <c r="B803" i="87"/>
  <c r="M969" i="87"/>
  <c r="B212" i="87"/>
  <c r="N834" i="87"/>
  <c r="F314" i="87"/>
  <c r="G572" i="87"/>
  <c r="J904" i="87"/>
  <c r="C548" i="87"/>
  <c r="O480" i="87"/>
  <c r="F103" i="87"/>
  <c r="D1038" i="66" s="1"/>
  <c r="K239" i="87"/>
  <c r="C180" i="87"/>
  <c r="O1811" i="66" s="1"/>
  <c r="I611" i="87"/>
  <c r="K643" i="87"/>
  <c r="K777" i="87"/>
  <c r="J20" i="87"/>
  <c r="L793" i="87"/>
  <c r="L541" i="87"/>
  <c r="G841" i="87"/>
  <c r="F439" i="87"/>
  <c r="L489" i="87"/>
  <c r="D868" i="87"/>
  <c r="F343" i="87"/>
  <c r="J852" i="87"/>
  <c r="G751" i="87"/>
  <c r="P382" i="87"/>
  <c r="F464" i="87"/>
  <c r="I476" i="87"/>
  <c r="P734" i="87"/>
  <c r="L59" i="87"/>
  <c r="E592" i="66" s="1"/>
  <c r="I903" i="87"/>
  <c r="P778" i="87"/>
  <c r="O135" i="87"/>
  <c r="E1374" i="66" s="1"/>
  <c r="P193" i="87"/>
  <c r="D1967" i="66" s="1"/>
  <c r="P127" i="87"/>
  <c r="D1293" i="66" s="1"/>
  <c r="H968" i="87"/>
  <c r="M81" i="87"/>
  <c r="E816" i="66" s="1"/>
  <c r="F419" i="87"/>
  <c r="N735" i="87"/>
  <c r="K129" i="87"/>
  <c r="D1306" i="66" s="1"/>
  <c r="M205" i="87"/>
  <c r="M935" i="87"/>
  <c r="H112" i="87"/>
  <c r="P1122" i="66" s="1"/>
  <c r="B244" i="87"/>
  <c r="O634" i="87"/>
  <c r="I796" i="87"/>
  <c r="O741" i="87"/>
  <c r="E32" i="87"/>
  <c r="O298" i="66" s="1"/>
  <c r="B361" i="87"/>
  <c r="P826" i="87"/>
  <c r="G608" i="87"/>
  <c r="E526" i="87"/>
  <c r="D639" i="87"/>
  <c r="J454" i="87"/>
  <c r="F477" i="87"/>
  <c r="D771" i="87"/>
  <c r="I824" i="87"/>
  <c r="I757" i="87"/>
  <c r="F615" i="87"/>
  <c r="I636" i="87"/>
  <c r="B293" i="87"/>
  <c r="K909" i="87"/>
  <c r="G493" i="87"/>
  <c r="N188" i="87"/>
  <c r="P1906" i="66" s="1"/>
  <c r="D848" i="87"/>
  <c r="C307" i="87"/>
  <c r="J673" i="87"/>
  <c r="L231" i="87"/>
  <c r="D721" i="87"/>
  <c r="L868" i="87"/>
  <c r="F877" i="87"/>
  <c r="B565" i="87"/>
  <c r="E571" i="87"/>
  <c r="D162" i="87"/>
  <c r="O1626" i="66" s="1"/>
  <c r="F953" i="87"/>
  <c r="L144" i="87"/>
  <c r="P1453" i="66" s="1"/>
  <c r="E359" i="87"/>
  <c r="G594" i="87"/>
  <c r="N388" i="87"/>
  <c r="H201" i="87"/>
  <c r="N921" i="87"/>
  <c r="K584" i="87"/>
  <c r="J450" i="87"/>
  <c r="L677" i="87"/>
  <c r="I963" i="87"/>
  <c r="M706" i="87"/>
  <c r="N817" i="87"/>
  <c r="C512" i="87"/>
  <c r="K551" i="87"/>
  <c r="F985" i="87"/>
  <c r="J19" i="87"/>
  <c r="C816" i="87"/>
  <c r="G400" i="87"/>
  <c r="N355" i="87"/>
  <c r="I539" i="87"/>
  <c r="C258" i="87"/>
  <c r="N139" i="87"/>
  <c r="E1414" i="66" s="1"/>
  <c r="N624" i="87"/>
  <c r="D191" i="87"/>
  <c r="D1936" i="66" s="1"/>
  <c r="K927" i="87"/>
  <c r="F553" i="87"/>
  <c r="G549" i="87"/>
  <c r="F715" i="87"/>
  <c r="J416" i="87"/>
  <c r="M487" i="87"/>
  <c r="M386" i="87"/>
  <c r="H520" i="87"/>
  <c r="L63" i="87"/>
  <c r="E633" i="66" s="1"/>
  <c r="M640" i="87"/>
  <c r="G61" i="87"/>
  <c r="D606" i="66" s="1"/>
  <c r="M77" i="87"/>
  <c r="E775" i="66" s="1"/>
  <c r="P290" i="87"/>
  <c r="E49" i="87"/>
  <c r="D480" i="66" s="1"/>
  <c r="P644" i="87"/>
  <c r="P164" i="87"/>
  <c r="O1662" i="66" s="1"/>
  <c r="M864" i="87"/>
  <c r="J629" i="87"/>
  <c r="P672" i="87"/>
  <c r="L151" i="87"/>
  <c r="E1535" i="66" s="1"/>
  <c r="O856" i="87"/>
  <c r="C371" i="87"/>
  <c r="E55" i="87"/>
  <c r="D544" i="66" s="1"/>
  <c r="F62" i="87"/>
  <c r="O605" i="66" s="1"/>
  <c r="P889" i="87"/>
  <c r="I15" i="87"/>
  <c r="E139" i="66" s="1"/>
  <c r="E479" i="87"/>
  <c r="L52" i="87"/>
  <c r="P510" i="66" s="1"/>
  <c r="J235" i="87"/>
  <c r="G74" i="87"/>
  <c r="O729" i="66" s="1"/>
  <c r="O141" i="87"/>
  <c r="E1433" i="66" s="1"/>
  <c r="N213" i="87"/>
  <c r="B593" i="87"/>
  <c r="O348" i="87"/>
  <c r="G951" i="87"/>
  <c r="F506" i="87"/>
  <c r="B394" i="87"/>
  <c r="B224" i="87"/>
  <c r="J40" i="87"/>
  <c r="E342" i="87"/>
  <c r="D641" i="87"/>
  <c r="I185" i="87"/>
  <c r="E1879" i="66" s="1"/>
  <c r="E355" i="87"/>
  <c r="D174" i="87"/>
  <c r="O1749" i="66" s="1"/>
  <c r="M517" i="87"/>
  <c r="D256" i="87"/>
  <c r="J743" i="87"/>
  <c r="N178" i="87"/>
  <c r="P1801" i="66" s="1"/>
  <c r="F301" i="87"/>
  <c r="D856" i="87"/>
  <c r="B468" i="87"/>
  <c r="N543" i="87"/>
  <c r="F545" i="87"/>
  <c r="M592" i="87"/>
  <c r="H193" i="87"/>
  <c r="E1960" i="66" s="1"/>
  <c r="M326" i="87"/>
  <c r="C782" i="87"/>
  <c r="L866" i="87"/>
  <c r="P643" i="87"/>
  <c r="B111" i="87"/>
  <c r="D1112" i="66" s="1"/>
  <c r="M105" i="87"/>
  <c r="E1062" i="66" s="1"/>
  <c r="E878" i="87"/>
  <c r="K256" i="87"/>
  <c r="I332" i="87"/>
  <c r="K127" i="87"/>
  <c r="D1288" i="66" s="1"/>
  <c r="G715" i="87"/>
  <c r="E505" i="87"/>
  <c r="E844" i="87"/>
  <c r="G1000" i="87"/>
  <c r="I372" i="87"/>
  <c r="M445" i="87"/>
  <c r="N534" i="87"/>
  <c r="P762" i="87"/>
  <c r="F766" i="87"/>
  <c r="J947" i="87"/>
  <c r="D681" i="87"/>
  <c r="E744" i="87"/>
  <c r="F18" i="87"/>
  <c r="O154" i="66" s="1"/>
  <c r="J420" i="87"/>
  <c r="L406" i="87"/>
  <c r="B745" i="87"/>
  <c r="K410" i="87"/>
  <c r="K766" i="87"/>
  <c r="E568" i="87"/>
  <c r="D871" i="87"/>
  <c r="B21" i="87"/>
  <c r="D187" i="66" s="1"/>
  <c r="D366" i="87"/>
  <c r="E575" i="87"/>
  <c r="K442" i="87"/>
  <c r="G366" i="87"/>
  <c r="I92" i="87"/>
  <c r="P918" i="66" s="1"/>
  <c r="I920" i="87"/>
  <c r="K959" i="87"/>
  <c r="M500" i="87"/>
  <c r="P356" i="87"/>
  <c r="K800" i="87"/>
  <c r="B893" i="87"/>
  <c r="G348" i="87"/>
  <c r="B731" i="87"/>
  <c r="B342" i="87"/>
  <c r="B886" i="87"/>
  <c r="L220" i="87"/>
  <c r="G302" i="87"/>
  <c r="P120" i="87"/>
  <c r="O1211" i="66" s="1"/>
  <c r="P410" i="87"/>
  <c r="D627" i="87"/>
  <c r="P470" i="87"/>
  <c r="E935" i="87"/>
  <c r="O484" i="87"/>
  <c r="F844" i="87"/>
  <c r="C683" i="87"/>
  <c r="O84" i="87"/>
  <c r="P841" i="66" s="1"/>
  <c r="N449" i="87"/>
  <c r="P597" i="87"/>
  <c r="M191" i="87"/>
  <c r="E1946" i="66" s="1"/>
  <c r="B507" i="87"/>
  <c r="C74" i="87"/>
  <c r="O722" i="66" s="1"/>
  <c r="O709" i="87"/>
  <c r="L84" i="87"/>
  <c r="P838" i="66" s="1"/>
  <c r="E360" i="87"/>
  <c r="K135" i="87"/>
  <c r="D1370" i="66" s="1"/>
  <c r="B96" i="87"/>
  <c r="O948" i="66" s="1"/>
  <c r="P41" i="87"/>
  <c r="D409" i="66" s="1"/>
  <c r="P245" i="87"/>
  <c r="M164" i="87"/>
  <c r="P1659" i="66" s="1"/>
  <c r="H218" i="87"/>
  <c r="M890" i="87"/>
  <c r="G997" i="87"/>
  <c r="K591" i="87"/>
  <c r="J976" i="87"/>
  <c r="J167" i="87"/>
  <c r="H40" i="87"/>
  <c r="P384" i="66" s="1"/>
  <c r="I512" i="87"/>
  <c r="I865" i="87"/>
  <c r="C321" i="87"/>
  <c r="E473" i="87"/>
  <c r="N576" i="87"/>
  <c r="G565" i="87"/>
  <c r="F473" i="87"/>
  <c r="L174" i="87"/>
  <c r="P1758" i="66" s="1"/>
  <c r="J456" i="87"/>
  <c r="M197" i="87"/>
  <c r="E2005" i="66" s="1"/>
  <c r="O622" i="87"/>
  <c r="L700" i="87"/>
  <c r="G652" i="87"/>
  <c r="O983" i="87"/>
  <c r="P125" i="87"/>
  <c r="D1270" i="66" s="1"/>
  <c r="P790" i="87"/>
  <c r="O981" i="87"/>
  <c r="F90" i="87"/>
  <c r="O892" i="66" s="1"/>
  <c r="M231" i="87"/>
  <c r="C79" i="87"/>
  <c r="D786" i="66" s="1"/>
  <c r="I95" i="87"/>
  <c r="E959" i="66" s="1"/>
  <c r="P831" i="87"/>
  <c r="O95" i="87"/>
  <c r="E964" i="66" s="1"/>
  <c r="M790" i="87"/>
  <c r="M931" i="87"/>
  <c r="M590" i="87"/>
  <c r="I950" i="87"/>
  <c r="D565" i="87"/>
  <c r="I848" i="87"/>
  <c r="G340" i="87"/>
  <c r="B709" i="87"/>
  <c r="K32" i="87"/>
  <c r="O304" i="66" s="1"/>
  <c r="O50" i="87"/>
  <c r="P490" i="66" s="1"/>
  <c r="M207" i="87"/>
  <c r="N708" i="87"/>
  <c r="M72" i="87"/>
  <c r="P716" i="66" s="1"/>
  <c r="H723" i="87"/>
  <c r="J428" i="87"/>
  <c r="B71" i="87"/>
  <c r="D702" i="66" s="1"/>
  <c r="B334" i="87"/>
  <c r="M64" i="87"/>
  <c r="P634" i="66" s="1"/>
  <c r="M422" i="87"/>
  <c r="M587" i="87"/>
  <c r="M135" i="87"/>
  <c r="E1372" i="66" s="1"/>
  <c r="P282" i="87"/>
  <c r="K336" i="87"/>
  <c r="D544" i="87"/>
  <c r="J775" i="87"/>
  <c r="B331" i="87"/>
  <c r="L268" i="87"/>
  <c r="D35" i="87"/>
  <c r="D337" i="66" s="1"/>
  <c r="L12" i="87"/>
  <c r="P100" i="66" s="1"/>
  <c r="K194" i="87"/>
  <c r="O1962" i="66" s="1"/>
  <c r="H129" i="87"/>
  <c r="E1304" i="66" s="1"/>
  <c r="H555" i="87"/>
  <c r="N562" i="87"/>
  <c r="H645" i="87"/>
  <c r="H438" i="87"/>
  <c r="G947" i="87"/>
  <c r="H483" i="87"/>
  <c r="E770" i="87"/>
  <c r="E391" i="87"/>
  <c r="E945" i="87"/>
  <c r="G838" i="87"/>
  <c r="J617" i="87"/>
  <c r="P31" i="87"/>
  <c r="D309" i="66" s="1"/>
  <c r="I74" i="87"/>
  <c r="P731" i="66" s="1"/>
  <c r="P610" i="87"/>
  <c r="N56" i="87"/>
  <c r="P553" i="66" s="1"/>
  <c r="P148" i="87"/>
  <c r="O1498" i="66" s="1"/>
  <c r="L528" i="87"/>
  <c r="L39" i="87"/>
  <c r="E387" i="66" s="1"/>
  <c r="P581" i="87"/>
  <c r="K61" i="87"/>
  <c r="D609" i="66" s="1"/>
  <c r="B45" i="87"/>
  <c r="D433" i="66" s="1"/>
  <c r="P303" i="87"/>
  <c r="P538" i="87"/>
  <c r="N342" i="87"/>
  <c r="B748" i="87"/>
  <c r="K409" i="87"/>
  <c r="I210" i="87"/>
  <c r="O398" i="87"/>
  <c r="L947" i="87"/>
  <c r="G916" i="87"/>
  <c r="H206" i="87"/>
  <c r="C576" i="87"/>
  <c r="D869" i="87"/>
  <c r="N170" i="87"/>
  <c r="P1719" i="66" s="1"/>
  <c r="D748" i="87"/>
  <c r="E722" i="87"/>
  <c r="H845" i="87"/>
  <c r="F654" i="87"/>
  <c r="K368" i="87"/>
  <c r="E80" i="87"/>
  <c r="O790" i="66" s="1"/>
  <c r="M818" i="87"/>
  <c r="K637" i="87"/>
  <c r="D296" i="87"/>
  <c r="G581" i="87"/>
  <c r="I84" i="87"/>
  <c r="P836" i="66" s="1"/>
  <c r="G92" i="87"/>
  <c r="O916" i="66" s="1"/>
  <c r="P347" i="87"/>
  <c r="C702" i="87"/>
  <c r="N770" i="87"/>
  <c r="E339" i="87"/>
  <c r="N948" i="87"/>
  <c r="I192" i="87"/>
  <c r="P1943" i="66" s="1"/>
  <c r="G868" i="87"/>
  <c r="G383" i="87"/>
  <c r="C529" i="87"/>
  <c r="B518" i="87"/>
  <c r="G557" i="87"/>
  <c r="F426" i="87"/>
  <c r="K883" i="87"/>
  <c r="C626" i="87"/>
  <c r="E930" i="87"/>
  <c r="M153" i="87"/>
  <c r="E1554" i="66" s="1"/>
  <c r="J963" i="87"/>
  <c r="O497" i="87"/>
  <c r="D690" i="87"/>
  <c r="O34" i="87"/>
  <c r="P326" i="66" s="1"/>
  <c r="H188" i="87"/>
  <c r="P1901" i="66" s="1"/>
  <c r="M750" i="87"/>
  <c r="L64" i="87"/>
  <c r="P633" i="66" s="1"/>
  <c r="E775" i="87"/>
  <c r="I291" i="87"/>
  <c r="H374" i="87"/>
  <c r="F150" i="87"/>
  <c r="O1507" i="66" s="1"/>
  <c r="F847" i="87"/>
  <c r="I376" i="87"/>
  <c r="K144" i="87"/>
  <c r="O1452" i="66" s="1"/>
  <c r="M770" i="87"/>
  <c r="C450" i="87"/>
  <c r="G793" i="87"/>
  <c r="E606" i="87"/>
  <c r="I179" i="87"/>
  <c r="E1820" i="66" s="1"/>
  <c r="H497" i="87"/>
  <c r="E402" i="87"/>
  <c r="I814" i="87"/>
  <c r="N93" i="87"/>
  <c r="E940" i="66" s="1"/>
  <c r="J26" i="87"/>
  <c r="K268" i="87"/>
  <c r="L906" i="87"/>
  <c r="F930" i="87"/>
  <c r="B791" i="87"/>
  <c r="M324" i="87"/>
  <c r="F180" i="87"/>
  <c r="O1817" i="66" s="1"/>
  <c r="J908" i="87"/>
  <c r="P999" i="87"/>
  <c r="E218" i="87"/>
  <c r="B67" i="87"/>
  <c r="D661" i="66" s="1"/>
  <c r="I199" i="87"/>
  <c r="N358" i="87"/>
  <c r="P498" i="87"/>
  <c r="E70" i="87"/>
  <c r="O685" i="66" s="1"/>
  <c r="P401" i="87"/>
  <c r="K722" i="87"/>
  <c r="B935" i="87"/>
  <c r="L871" i="87"/>
  <c r="N929" i="87"/>
  <c r="J880" i="87"/>
  <c r="D631" i="87"/>
  <c r="N864" i="87"/>
  <c r="G94" i="87"/>
  <c r="O934" i="66" s="1"/>
  <c r="N687" i="87"/>
  <c r="G505" i="87"/>
  <c r="G587" i="87"/>
  <c r="N513" i="87"/>
  <c r="O231" i="87"/>
  <c r="N186" i="87"/>
  <c r="P1883" i="66" s="1"/>
  <c r="P705" i="87"/>
  <c r="B948" i="87"/>
  <c r="D308" i="87"/>
  <c r="F643" i="87"/>
  <c r="B262" i="87"/>
  <c r="D733" i="87"/>
  <c r="I228" i="87"/>
  <c r="L447" i="87"/>
  <c r="N634" i="87"/>
  <c r="G882" i="87"/>
  <c r="J479" i="87"/>
  <c r="H717" i="87"/>
  <c r="I116" i="87"/>
  <c r="P1164" i="66" s="1"/>
  <c r="E626" i="87"/>
  <c r="F614" i="87"/>
  <c r="J430" i="87"/>
  <c r="J361" i="87"/>
  <c r="J267" i="87"/>
  <c r="C14" i="87"/>
  <c r="O107" i="66" s="1"/>
  <c r="N110" i="87"/>
  <c r="P1104" i="66" s="1"/>
  <c r="I504" i="87"/>
  <c r="G180" i="87"/>
  <c r="O1818" i="66" s="1"/>
  <c r="I862" i="87"/>
  <c r="O752" i="87"/>
  <c r="F424" i="87"/>
  <c r="C788" i="87"/>
  <c r="D885" i="87"/>
  <c r="E345" i="87"/>
  <c r="C483" i="87"/>
  <c r="B106" i="87"/>
  <c r="O1048" i="66" s="1"/>
  <c r="G346" i="87"/>
  <c r="J173" i="87"/>
  <c r="I637" i="87"/>
  <c r="B644" i="87"/>
  <c r="I299" i="87"/>
  <c r="O859" i="87"/>
  <c r="I613" i="87"/>
  <c r="I296" i="87"/>
  <c r="B671" i="87"/>
  <c r="C456" i="87"/>
  <c r="N571" i="87"/>
  <c r="J135" i="87"/>
  <c r="E266" i="87"/>
  <c r="C708" i="87"/>
  <c r="L382" i="87"/>
  <c r="M211" i="87"/>
  <c r="H327" i="87"/>
  <c r="C326" i="87"/>
  <c r="F360" i="87"/>
  <c r="I840" i="87"/>
  <c r="K529" i="87"/>
  <c r="B710" i="87"/>
  <c r="D340" i="87"/>
  <c r="E932" i="87"/>
  <c r="N942" i="87"/>
  <c r="N773" i="87"/>
  <c r="C908" i="87"/>
  <c r="B355" i="87"/>
  <c r="O568" i="87"/>
  <c r="E192" i="87"/>
  <c r="O1938" i="66" s="1"/>
  <c r="L959" i="87"/>
  <c r="B112" i="87"/>
  <c r="O1112" i="66" s="1"/>
  <c r="C966" i="87"/>
  <c r="K321" i="87"/>
  <c r="G552" i="87"/>
  <c r="O898" i="87"/>
  <c r="P584" i="87"/>
  <c r="B859" i="87"/>
  <c r="L628" i="87"/>
  <c r="O668" i="87"/>
  <c r="O637" i="87"/>
  <c r="L970" i="87"/>
  <c r="I499" i="87"/>
  <c r="H515" i="87"/>
  <c r="B165" i="87"/>
  <c r="D1663" i="66" s="1"/>
  <c r="P818" i="87"/>
  <c r="P870" i="87"/>
  <c r="H543" i="87"/>
  <c r="M181" i="87"/>
  <c r="E1841" i="66" s="1"/>
  <c r="P613" i="87"/>
  <c r="B609" i="87"/>
  <c r="P466" i="87"/>
  <c r="O268" i="87"/>
  <c r="P150" i="87"/>
  <c r="O1516" i="66" s="1"/>
  <c r="F194" i="87"/>
  <c r="O1958" i="66" s="1"/>
  <c r="B113" i="87"/>
  <c r="D1130" i="66" s="1"/>
  <c r="H605" i="87"/>
  <c r="I633" i="87"/>
  <c r="C853" i="87"/>
  <c r="P426" i="87"/>
  <c r="J57" i="87"/>
  <c r="D257" i="87"/>
  <c r="G342" i="87"/>
  <c r="O616" i="87"/>
  <c r="E959" i="87"/>
  <c r="G602" i="87"/>
  <c r="C992" i="87"/>
  <c r="C303" i="87"/>
  <c r="K873" i="87"/>
  <c r="G278" i="87"/>
  <c r="L513" i="87"/>
  <c r="D672" i="87"/>
  <c r="G461" i="87"/>
  <c r="D259" i="87"/>
  <c r="G623" i="87"/>
  <c r="C236" i="87"/>
  <c r="M230" i="87"/>
  <c r="K66" i="87"/>
  <c r="O650" i="66" s="1"/>
  <c r="E450" i="87"/>
  <c r="M281" i="87"/>
  <c r="B296" i="87"/>
  <c r="D597" i="87"/>
  <c r="E293" i="87"/>
  <c r="L138" i="87"/>
  <c r="P1389" i="66" s="1"/>
  <c r="G17" i="87"/>
  <c r="D155" i="66" s="1"/>
  <c r="G52" i="87"/>
  <c r="O506" i="66" s="1"/>
  <c r="O728" i="87"/>
  <c r="F221" i="87"/>
  <c r="P412" i="87"/>
  <c r="D652" i="87"/>
  <c r="E879" i="87"/>
  <c r="M152" i="87"/>
  <c r="P1536" i="66" s="1"/>
  <c r="K440" i="87"/>
  <c r="D477" i="87"/>
  <c r="L485" i="87"/>
  <c r="J875" i="87"/>
  <c r="O535" i="87"/>
  <c r="G662" i="87"/>
  <c r="K571" i="87"/>
  <c r="I285" i="87"/>
  <c r="I875" i="87"/>
  <c r="N550" i="87"/>
  <c r="C48" i="87"/>
  <c r="O458" i="66" s="1"/>
  <c r="N392" i="87"/>
  <c r="C644" i="87"/>
  <c r="N905" i="87"/>
  <c r="H909" i="87"/>
  <c r="B658" i="87"/>
  <c r="G221" i="87"/>
  <c r="G498" i="87"/>
  <c r="F637" i="87"/>
  <c r="C118" i="87"/>
  <c r="O1173" i="66" s="1"/>
  <c r="E288" i="87"/>
  <c r="L415" i="87"/>
  <c r="I909" i="87"/>
  <c r="N184" i="87"/>
  <c r="P1865" i="66" s="1"/>
  <c r="F849" i="87"/>
  <c r="D749" i="87"/>
  <c r="J192" i="87"/>
  <c r="G401" i="87"/>
  <c r="L288" i="87"/>
  <c r="H492" i="87"/>
  <c r="L470" i="87"/>
  <c r="C806" i="87"/>
  <c r="D289" i="87"/>
  <c r="M846" i="87"/>
  <c r="H465" i="87"/>
  <c r="L204" i="87"/>
  <c r="K395" i="87"/>
  <c r="E851" i="87"/>
  <c r="O48" i="87"/>
  <c r="P472" i="66" s="1"/>
  <c r="D43" i="87"/>
  <c r="D419" i="66" s="1"/>
  <c r="P732" i="87"/>
  <c r="J220" i="87"/>
  <c r="B88" i="87"/>
  <c r="O866" i="66" s="1"/>
  <c r="G928" i="87"/>
  <c r="E565" i="87"/>
  <c r="M296" i="87"/>
  <c r="N306" i="87"/>
  <c r="G20" i="87"/>
  <c r="O178" i="66" s="1"/>
  <c r="M338" i="87"/>
  <c r="M542" i="87"/>
  <c r="P536" i="87"/>
  <c r="P537" i="87"/>
  <c r="G253" i="87"/>
  <c r="P865" i="87"/>
  <c r="P471" i="87"/>
  <c r="E900" i="87"/>
  <c r="H487" i="87"/>
  <c r="F560" i="87"/>
  <c r="H442" i="87"/>
  <c r="F673" i="87"/>
  <c r="E349" i="87"/>
  <c r="O724" i="87"/>
  <c r="M958" i="87"/>
  <c r="M775" i="87"/>
  <c r="H388" i="87"/>
  <c r="H100" i="87"/>
  <c r="P999" i="66" s="1"/>
  <c r="D238" i="87"/>
  <c r="G424" i="87"/>
  <c r="F728" i="87"/>
  <c r="E17" i="87"/>
  <c r="D152" i="66" s="1"/>
  <c r="F149" i="87"/>
  <c r="D1507" i="66" s="1"/>
  <c r="F250" i="87"/>
  <c r="I558" i="87"/>
  <c r="B140" i="87"/>
  <c r="O1399" i="66" s="1"/>
  <c r="J239" i="87"/>
  <c r="C531" i="87"/>
  <c r="F504" i="87"/>
  <c r="C856" i="87"/>
  <c r="F268" i="87"/>
  <c r="F810" i="87"/>
  <c r="I837" i="87"/>
  <c r="E668" i="87"/>
  <c r="D983" i="87"/>
  <c r="L935" i="87"/>
  <c r="D958" i="87"/>
  <c r="I339" i="87"/>
  <c r="I641" i="87"/>
  <c r="K810" i="87"/>
  <c r="C681" i="87"/>
  <c r="I975" i="87"/>
  <c r="C643" i="87"/>
  <c r="O234" i="87"/>
  <c r="K929" i="87"/>
  <c r="B297" i="87"/>
  <c r="G402" i="87"/>
  <c r="O695" i="87"/>
  <c r="P890" i="87"/>
  <c r="P117" i="87"/>
  <c r="D1188" i="66" s="1"/>
  <c r="G734" i="87"/>
  <c r="M741" i="87"/>
  <c r="M605" i="87"/>
  <c r="P478" i="87"/>
  <c r="P299" i="87"/>
  <c r="P446" i="87"/>
  <c r="M910" i="87"/>
  <c r="O479" i="87"/>
  <c r="E161" i="87"/>
  <c r="D1628" i="66" s="1"/>
  <c r="C107" i="87"/>
  <c r="D1073" i="66" s="1"/>
  <c r="D278" i="87"/>
  <c r="D613" i="87"/>
  <c r="L580" i="87"/>
  <c r="L979" i="87"/>
  <c r="P959" i="87"/>
  <c r="H603" i="87"/>
  <c r="E400" i="87"/>
  <c r="M981" i="87"/>
  <c r="C495" i="87"/>
  <c r="K452" i="87"/>
  <c r="G164" i="87"/>
  <c r="O1654" i="66" s="1"/>
  <c r="I248" i="87"/>
  <c r="E417" i="87"/>
  <c r="G949" i="87"/>
  <c r="O590" i="87"/>
  <c r="D528" i="87"/>
  <c r="N312" i="87"/>
  <c r="L425" i="87"/>
  <c r="O715" i="87"/>
  <c r="D499" i="87"/>
  <c r="F965" i="87"/>
  <c r="E943" i="87"/>
  <c r="D418" i="87"/>
  <c r="H169" i="87"/>
  <c r="E1714" i="66" s="1"/>
  <c r="C875" i="87"/>
  <c r="P565" i="87"/>
  <c r="E145" i="87"/>
  <c r="D1464" i="66" s="1"/>
  <c r="O891" i="87"/>
  <c r="B958" i="87"/>
  <c r="K249" i="87"/>
  <c r="P923" i="87"/>
  <c r="D876" i="87"/>
  <c r="J373" i="87"/>
  <c r="H562" i="87"/>
  <c r="D413" i="87"/>
  <c r="C508" i="87"/>
  <c r="O737" i="87"/>
  <c r="E816" i="87"/>
  <c r="J682" i="87"/>
  <c r="N875" i="87"/>
  <c r="L236" i="87"/>
  <c r="H751" i="87"/>
  <c r="C639" i="87"/>
  <c r="P60" i="87"/>
  <c r="O596" i="66" s="1"/>
  <c r="M142" i="87"/>
  <c r="P1431" i="66" s="1"/>
  <c r="N22" i="87"/>
  <c r="P202" i="66" s="1"/>
  <c r="L484" i="87"/>
  <c r="L766" i="87"/>
  <c r="D305" i="87"/>
  <c r="M599" i="87"/>
  <c r="G256" i="87"/>
  <c r="G669" i="87"/>
  <c r="C525" i="87"/>
  <c r="N767" i="87"/>
  <c r="G983" i="87"/>
  <c r="C747" i="87"/>
  <c r="E104" i="87"/>
  <c r="O1036" i="66" s="1"/>
  <c r="H847" i="87"/>
  <c r="I391" i="87"/>
  <c r="C603" i="87"/>
  <c r="G774" i="87"/>
  <c r="G469" i="87"/>
  <c r="C883" i="87"/>
  <c r="L596" i="87"/>
  <c r="I431" i="87"/>
  <c r="L654" i="87"/>
  <c r="I542" i="87"/>
  <c r="P894" i="87"/>
  <c r="I869" i="87"/>
  <c r="F544" i="87"/>
  <c r="B467" i="87"/>
  <c r="M856" i="87"/>
  <c r="P614" i="87"/>
  <c r="F304" i="87"/>
  <c r="N16" i="87"/>
  <c r="P143" i="66" s="1"/>
  <c r="J132" i="87"/>
  <c r="K300" i="87"/>
  <c r="H869" i="87"/>
  <c r="H624" i="87"/>
  <c r="E81" i="87"/>
  <c r="D808" i="66" s="1"/>
  <c r="M100" i="87"/>
  <c r="P1003" i="66" s="1"/>
  <c r="P587" i="87"/>
  <c r="K565" i="87"/>
  <c r="M69" i="87"/>
  <c r="E693" i="66" s="1"/>
  <c r="E986" i="87"/>
  <c r="C686" i="87"/>
  <c r="C41" i="87"/>
  <c r="D394" i="66" s="1"/>
  <c r="G753" i="87"/>
  <c r="L83" i="87"/>
  <c r="E838" i="66" s="1"/>
  <c r="P306" i="87"/>
  <c r="P993" i="87"/>
  <c r="E618" i="87"/>
  <c r="H973" i="87"/>
  <c r="B570" i="87"/>
  <c r="J215" i="87"/>
  <c r="O625" i="87"/>
  <c r="M498" i="87"/>
  <c r="D901" i="87"/>
  <c r="G152" i="87"/>
  <c r="O1531" i="66" s="1"/>
  <c r="P754" i="87"/>
  <c r="F605" i="87"/>
  <c r="M390" i="87"/>
  <c r="M863" i="87"/>
  <c r="F618" i="87"/>
  <c r="M881" i="87"/>
  <c r="L377" i="87"/>
  <c r="F223" i="87"/>
  <c r="B937" i="87"/>
  <c r="J315" i="87"/>
  <c r="J551" i="87"/>
  <c r="F420" i="87"/>
  <c r="B844" i="87"/>
  <c r="J144" i="87"/>
  <c r="M108" i="87"/>
  <c r="P1085" i="66" s="1"/>
  <c r="M114" i="87"/>
  <c r="P1144" i="66" s="1"/>
  <c r="L639" i="87"/>
  <c r="G75" i="87"/>
  <c r="D752" i="66" s="1"/>
  <c r="P710" i="87"/>
  <c r="H63" i="87"/>
  <c r="E630" i="66" s="1"/>
  <c r="M118" i="87"/>
  <c r="P1185" i="66" s="1"/>
  <c r="M430" i="87"/>
  <c r="P414" i="87"/>
  <c r="P907" i="87"/>
  <c r="K472" i="87"/>
  <c r="J472" i="87"/>
  <c r="F551" i="87"/>
  <c r="E221" i="87"/>
  <c r="F957" i="87"/>
  <c r="K107" i="87"/>
  <c r="D1083" i="66" s="1"/>
  <c r="I236" i="87"/>
  <c r="P891" i="87"/>
  <c r="O217" i="87"/>
  <c r="B164" i="87"/>
  <c r="O1645" i="66" s="1"/>
  <c r="C466" i="87"/>
  <c r="D131" i="87"/>
  <c r="D1321" i="66" s="1"/>
  <c r="H911" i="87"/>
  <c r="N577" i="87"/>
  <c r="J625" i="87"/>
  <c r="G413" i="87"/>
  <c r="N809" i="87"/>
  <c r="F924" i="87"/>
  <c r="L531" i="87"/>
  <c r="J760" i="87"/>
  <c r="N339" i="87"/>
  <c r="D297" i="87"/>
  <c r="I961" i="87"/>
  <c r="O613" i="87"/>
  <c r="P840" i="87"/>
  <c r="O587" i="87"/>
  <c r="K769" i="87"/>
  <c r="M797" i="87"/>
  <c r="D623" i="87"/>
  <c r="P286" i="87"/>
  <c r="P916" i="87"/>
  <c r="D158" i="87"/>
  <c r="O1585" i="66" s="1"/>
  <c r="P893" i="87"/>
  <c r="P659" i="87"/>
  <c r="N835" i="87"/>
  <c r="G784" i="87"/>
  <c r="F779" i="87"/>
  <c r="H414" i="87"/>
  <c r="L850" i="87"/>
  <c r="C615" i="87"/>
  <c r="K84" i="87"/>
  <c r="O837" i="66" s="1"/>
  <c r="F236" i="87"/>
  <c r="G87" i="87"/>
  <c r="D875" i="66" s="1"/>
  <c r="K430" i="87"/>
  <c r="E148" i="87"/>
  <c r="O1487" i="66" s="1"/>
  <c r="O75" i="87"/>
  <c r="E759" i="66" s="1"/>
  <c r="I606" i="87"/>
  <c r="B47" i="87"/>
  <c r="D456" i="66" s="1"/>
  <c r="C925" i="87"/>
  <c r="L893" i="87"/>
  <c r="L100" i="87"/>
  <c r="P1002" i="66" s="1"/>
  <c r="L68" i="87"/>
  <c r="P674" i="66" s="1"/>
  <c r="M796" i="87"/>
  <c r="D138" i="87"/>
  <c r="O1380" i="66" s="1"/>
  <c r="J998" i="87"/>
  <c r="F988" i="87"/>
  <c r="C120" i="87"/>
  <c r="O1196" i="66" s="1"/>
  <c r="P771" i="87"/>
  <c r="P562" i="87"/>
  <c r="K991" i="87"/>
  <c r="N50" i="87"/>
  <c r="P489" i="66" s="1"/>
  <c r="P701" i="87"/>
  <c r="P261" i="87"/>
  <c r="P184" i="87"/>
  <c r="O1867" i="66" s="1"/>
  <c r="L579" i="87"/>
  <c r="C555" i="87"/>
  <c r="O377" i="87"/>
  <c r="B612" i="87"/>
  <c r="C486" i="87"/>
  <c r="N158" i="87"/>
  <c r="P1596" i="66" s="1"/>
  <c r="K827" i="87"/>
  <c r="K143" i="87"/>
  <c r="D1452" i="66" s="1"/>
  <c r="F711" i="87"/>
  <c r="L721" i="87"/>
  <c r="N330" i="87"/>
  <c r="K141" i="87"/>
  <c r="D1429" i="66" s="1"/>
  <c r="D337" i="87"/>
  <c r="N144" i="87"/>
  <c r="P1455" i="66" s="1"/>
  <c r="C147" i="87"/>
  <c r="D1483" i="66" s="1"/>
  <c r="D820" i="87"/>
  <c r="I672" i="87"/>
  <c r="B151" i="87"/>
  <c r="D1522" i="66" s="1"/>
  <c r="J790" i="87"/>
  <c r="O527" i="87"/>
  <c r="H139" i="87"/>
  <c r="E1409" i="66" s="1"/>
  <c r="P210" i="87"/>
  <c r="M953" i="87"/>
  <c r="H517" i="87"/>
  <c r="F1000" i="87"/>
  <c r="P68" i="87"/>
  <c r="O678" i="66" s="1"/>
  <c r="H491" i="87"/>
  <c r="L286" i="87"/>
  <c r="P918" i="87"/>
  <c r="M35" i="87"/>
  <c r="E347" i="66" s="1"/>
  <c r="E824" i="87"/>
  <c r="G111" i="87"/>
  <c r="D1121" i="66" s="1"/>
  <c r="G387" i="87"/>
  <c r="O675" i="87"/>
  <c r="J432" i="87"/>
  <c r="E657" i="87"/>
  <c r="K381" i="87"/>
  <c r="P230" i="87"/>
  <c r="D792" i="87"/>
  <c r="O645" i="87"/>
  <c r="E292" i="87"/>
  <c r="N249" i="87"/>
  <c r="G937" i="87"/>
  <c r="D467" i="87"/>
  <c r="C190" i="87"/>
  <c r="O1911" i="66" s="1"/>
  <c r="B202" i="87"/>
  <c r="G270" i="87"/>
  <c r="F190" i="87"/>
  <c r="O1917" i="66" s="1"/>
  <c r="J683" i="87"/>
  <c r="G211" i="87"/>
  <c r="F361" i="87"/>
  <c r="J492" i="87"/>
  <c r="L653" i="87"/>
  <c r="G936" i="87"/>
  <c r="J737" i="87"/>
  <c r="F509" i="87"/>
  <c r="C405" i="87"/>
  <c r="B960" i="87"/>
  <c r="M224" i="87"/>
  <c r="L270" i="87"/>
  <c r="L133" i="87"/>
  <c r="E1348" i="66" s="1"/>
  <c r="J829" i="87"/>
  <c r="N799" i="87"/>
  <c r="H613" i="87"/>
  <c r="G315" i="87"/>
  <c r="N777" i="87"/>
  <c r="H120" i="87"/>
  <c r="P1204" i="66" s="1"/>
  <c r="D955" i="87"/>
  <c r="O296" i="87"/>
  <c r="N990" i="87"/>
  <c r="N25" i="87"/>
  <c r="E243" i="66" s="1"/>
  <c r="E819" i="87"/>
  <c r="L826" i="87"/>
  <c r="K813" i="87"/>
  <c r="G887" i="87"/>
  <c r="O391" i="87"/>
  <c r="L637" i="87"/>
  <c r="J509" i="87"/>
  <c r="J887" i="87"/>
  <c r="O939" i="87"/>
  <c r="G343" i="87"/>
  <c r="I911" i="87"/>
  <c r="H168" i="87"/>
  <c r="P1696" i="66" s="1"/>
  <c r="J710" i="87"/>
  <c r="H271" i="87"/>
  <c r="H701" i="87"/>
  <c r="D57" i="87"/>
  <c r="D560" i="66" s="1"/>
  <c r="L323" i="87"/>
  <c r="I386" i="87"/>
  <c r="M685" i="87"/>
  <c r="I246" i="87"/>
  <c r="D218" i="87"/>
  <c r="J656" i="87"/>
  <c r="I448" i="87"/>
  <c r="G719" i="87"/>
  <c r="I182" i="87"/>
  <c r="P1838" i="66" s="1"/>
  <c r="E528" i="87"/>
  <c r="F269" i="87"/>
  <c r="I785" i="87"/>
  <c r="K362" i="87"/>
  <c r="C772" i="87"/>
  <c r="F458" i="87"/>
  <c r="G389" i="87"/>
  <c r="C717" i="87"/>
  <c r="M290" i="87"/>
  <c r="J924" i="87"/>
  <c r="O803" i="87"/>
  <c r="P721" i="87"/>
  <c r="M337" i="87"/>
  <c r="G590" i="87"/>
  <c r="M834" i="87"/>
  <c r="D881" i="87"/>
  <c r="P354" i="87"/>
  <c r="P325" i="87"/>
  <c r="C146" i="87"/>
  <c r="O1460" i="66" s="1"/>
  <c r="L755" i="87"/>
  <c r="O273" i="87"/>
  <c r="E155" i="87"/>
  <c r="D1569" i="66" s="1"/>
  <c r="L718" i="87"/>
  <c r="G894" i="87"/>
  <c r="D273" i="87"/>
  <c r="F848" i="87"/>
  <c r="M477" i="87"/>
  <c r="K391" i="87"/>
  <c r="O383" i="87"/>
  <c r="L67" i="87"/>
  <c r="E674" i="66" s="1"/>
  <c r="F959" i="87"/>
  <c r="G34" i="87"/>
  <c r="O319" i="66" s="1"/>
  <c r="P956" i="87"/>
  <c r="C634" i="87"/>
  <c r="O101" i="87"/>
  <c r="E1023" i="66" s="1"/>
  <c r="M52" i="87"/>
  <c r="P511" i="66" s="1"/>
  <c r="M924" i="87"/>
  <c r="J996" i="87"/>
  <c r="I44" i="87"/>
  <c r="P426" i="66" s="1"/>
  <c r="O910" i="87"/>
  <c r="B984" i="87"/>
  <c r="G579" i="87"/>
  <c r="E465" i="87"/>
  <c r="G415" i="87"/>
  <c r="G15" i="87"/>
  <c r="D137" i="66" s="1"/>
  <c r="F942" i="87"/>
  <c r="N717" i="87"/>
  <c r="I235" i="87"/>
  <c r="L14" i="87"/>
  <c r="P118" i="66" s="1"/>
  <c r="O132" i="87"/>
  <c r="P1333" i="66" s="1"/>
  <c r="J134" i="87"/>
  <c r="O167" i="87"/>
  <c r="E1702" i="66" s="1"/>
  <c r="J900" i="87"/>
  <c r="C60" i="87"/>
  <c r="O581" i="66" s="1"/>
  <c r="B761" i="87"/>
  <c r="E76" i="87"/>
  <c r="O749" i="66" s="1"/>
  <c r="E635" i="87"/>
  <c r="N585" i="87"/>
  <c r="N169" i="87"/>
  <c r="E1719" i="66" s="1"/>
  <c r="O56" i="87"/>
  <c r="P554" i="66" s="1"/>
  <c r="P631" i="87"/>
  <c r="L898" i="87"/>
  <c r="F853" i="87"/>
  <c r="J590" i="87"/>
  <c r="N14" i="87"/>
  <c r="P120" i="66" s="1"/>
  <c r="K57" i="87"/>
  <c r="D568" i="66" s="1"/>
  <c r="O913" i="87"/>
  <c r="L228" i="87"/>
  <c r="P50" i="87"/>
  <c r="O491" i="66" s="1"/>
  <c r="I51" i="87"/>
  <c r="E508" i="66" s="1"/>
  <c r="J14" i="87"/>
  <c r="E317" i="87"/>
  <c r="C84" i="87"/>
  <c r="O827" i="66" s="1"/>
  <c r="O510" i="87"/>
  <c r="P291" i="87"/>
  <c r="F37" i="87"/>
  <c r="D359" i="66" s="1"/>
  <c r="G232" i="87"/>
  <c r="J376" i="87"/>
  <c r="N757" i="87"/>
  <c r="G601" i="87"/>
  <c r="J396" i="87"/>
  <c r="L873" i="87"/>
  <c r="E718" i="87"/>
  <c r="P484" i="87"/>
  <c r="B69" i="87"/>
  <c r="D679" i="66" s="1"/>
  <c r="D685" i="87"/>
  <c r="P451" i="87"/>
  <c r="O74" i="87"/>
  <c r="P736" i="66" s="1"/>
  <c r="B871" i="87"/>
  <c r="I237" i="87"/>
  <c r="J205" i="87"/>
  <c r="I664" i="87"/>
  <c r="E793" i="87"/>
  <c r="F146" i="87"/>
  <c r="O1466" i="66" s="1"/>
  <c r="K202" i="87"/>
  <c r="G999" i="87"/>
  <c r="I382" i="87"/>
  <c r="D435" i="87"/>
  <c r="M159" i="87"/>
  <c r="E1618" i="66" s="1"/>
  <c r="P635" i="87"/>
  <c r="L853" i="87"/>
  <c r="P518" i="87"/>
  <c r="E905" i="87"/>
  <c r="N615" i="87"/>
  <c r="G467" i="87"/>
  <c r="P540" i="87"/>
  <c r="B798" i="87"/>
  <c r="O608" i="87"/>
  <c r="P759" i="87"/>
  <c r="P273" i="87"/>
  <c r="I427" i="87"/>
  <c r="F713" i="87"/>
  <c r="P510" i="87"/>
  <c r="N811" i="87"/>
  <c r="D822" i="87"/>
  <c r="D375" i="87"/>
  <c r="L909" i="87"/>
  <c r="B755" i="87"/>
  <c r="K237" i="87"/>
  <c r="H926" i="87"/>
  <c r="E785" i="87"/>
  <c r="P933" i="87"/>
  <c r="F86" i="87"/>
  <c r="O851" i="66" s="1"/>
  <c r="P794" i="87"/>
  <c r="G77" i="87"/>
  <c r="D770" i="66" s="1"/>
  <c r="E625" i="87"/>
  <c r="H504" i="87"/>
  <c r="K752" i="87"/>
  <c r="K680" i="87"/>
  <c r="I897" i="87"/>
  <c r="L830" i="87"/>
  <c r="M171" i="87"/>
  <c r="E1741" i="66" s="1"/>
  <c r="F61" i="87"/>
  <c r="D605" i="66" s="1"/>
  <c r="M966" i="87"/>
  <c r="M499" i="87"/>
  <c r="F286" i="87"/>
  <c r="I929" i="87"/>
  <c r="B829" i="87"/>
  <c r="I787" i="87"/>
  <c r="G812" i="87"/>
  <c r="L249" i="87"/>
  <c r="O517" i="87"/>
  <c r="P910" i="87"/>
  <c r="F928" i="87"/>
  <c r="D790" i="87"/>
  <c r="N17" i="87"/>
  <c r="E161" i="66" s="1"/>
  <c r="P677" i="87"/>
  <c r="B955" i="87"/>
  <c r="E477" i="87"/>
  <c r="E600" i="87"/>
  <c r="B520" i="87"/>
  <c r="F972" i="87"/>
  <c r="K254" i="87"/>
  <c r="C425" i="87"/>
  <c r="L139" i="87"/>
  <c r="E1412" i="66" s="1"/>
  <c r="J796" i="87"/>
  <c r="M939" i="87"/>
  <c r="L483" i="87"/>
  <c r="C885" i="87"/>
  <c r="E478" i="87"/>
  <c r="B592" i="87"/>
  <c r="D428" i="87"/>
  <c r="O694" i="87"/>
  <c r="G995" i="87"/>
  <c r="L168" i="87"/>
  <c r="P1699" i="66" s="1"/>
  <c r="L494" i="87"/>
  <c r="I278" i="87"/>
  <c r="D572" i="87"/>
  <c r="O339" i="87"/>
  <c r="H548" i="87"/>
  <c r="F13" i="87"/>
  <c r="D113" i="66" s="1"/>
  <c r="C778" i="87"/>
  <c r="F324" i="87"/>
  <c r="I516" i="87"/>
  <c r="I525" i="87"/>
  <c r="N335" i="87"/>
  <c r="D382" i="87"/>
  <c r="F688" i="87"/>
  <c r="F547" i="87"/>
  <c r="P523" i="87"/>
  <c r="K736" i="87"/>
  <c r="L556" i="87"/>
  <c r="C203" i="87"/>
  <c r="M99" i="87"/>
  <c r="E1003" i="66" s="1"/>
  <c r="K858" i="87"/>
  <c r="O35" i="87"/>
  <c r="E349" i="66" s="1"/>
  <c r="H767" i="87"/>
  <c r="O459" i="87"/>
  <c r="K75" i="87"/>
  <c r="D755" i="66" s="1"/>
  <c r="B678" i="87"/>
  <c r="G791" i="87"/>
  <c r="K478" i="87"/>
  <c r="N678" i="87"/>
  <c r="B427" i="87"/>
  <c r="N924" i="87"/>
  <c r="C982" i="87"/>
  <c r="G441" i="87"/>
  <c r="E310" i="87"/>
  <c r="J222" i="87"/>
  <c r="I251" i="87"/>
  <c r="G120" i="87"/>
  <c r="O1203" i="66" s="1"/>
  <c r="D914" i="87"/>
  <c r="K542" i="87"/>
  <c r="B125" i="87"/>
  <c r="D1253" i="66" s="1"/>
  <c r="I107" i="87"/>
  <c r="E1082" i="66" s="1"/>
  <c r="J383" i="87"/>
  <c r="N485" i="87"/>
  <c r="N602" i="87"/>
  <c r="L913" i="87"/>
  <c r="M198" i="87"/>
  <c r="P2005" i="66" s="1"/>
  <c r="I399" i="87"/>
  <c r="N405" i="87"/>
  <c r="G350" i="87"/>
  <c r="O808" i="87"/>
  <c r="L23" i="87"/>
  <c r="E223" i="66" s="1"/>
  <c r="B445" i="87"/>
  <c r="H348" i="87"/>
  <c r="E789" i="87"/>
  <c r="D884" i="87"/>
  <c r="L430" i="87"/>
  <c r="I36" i="87"/>
  <c r="P344" i="66" s="1"/>
  <c r="D699" i="87"/>
  <c r="D264" i="87"/>
  <c r="H941" i="87"/>
  <c r="E708" i="87"/>
  <c r="E688" i="87"/>
  <c r="C242" i="87"/>
  <c r="J980" i="87"/>
  <c r="O705" i="87"/>
  <c r="H91" i="87"/>
  <c r="E917" i="66" s="1"/>
  <c r="D200" i="87"/>
  <c r="D47" i="87"/>
  <c r="D460" i="66" s="1"/>
  <c r="E922" i="87"/>
  <c r="I816" i="87"/>
  <c r="M229" i="87"/>
  <c r="C87" i="87"/>
  <c r="D868" i="66" s="1"/>
  <c r="D737" i="87"/>
  <c r="I969" i="87"/>
  <c r="N499" i="87"/>
  <c r="I113" i="87"/>
  <c r="E1141" i="66" s="1"/>
  <c r="D334" i="87"/>
  <c r="N422" i="87"/>
  <c r="J573" i="87"/>
  <c r="N432" i="87"/>
  <c r="C467" i="87"/>
  <c r="P629" i="87"/>
  <c r="O61" i="87"/>
  <c r="E613" i="66" s="1"/>
  <c r="K898" i="87"/>
  <c r="M622" i="87"/>
  <c r="O267" i="87"/>
  <c r="L224" i="87"/>
  <c r="I563" i="87"/>
  <c r="G472" i="87"/>
  <c r="B511" i="87"/>
  <c r="G154" i="87"/>
  <c r="O1549" i="66" s="1"/>
  <c r="J820" i="87"/>
  <c r="M199" i="87"/>
  <c r="M810" i="87"/>
  <c r="J749" i="87"/>
  <c r="M287" i="87"/>
  <c r="G726" i="87"/>
  <c r="D360" i="87"/>
  <c r="D233" i="87"/>
  <c r="B980" i="87"/>
  <c r="G162" i="87"/>
  <c r="O1631" i="66" s="1"/>
  <c r="J755" i="87"/>
  <c r="B834" i="87"/>
  <c r="I302" i="87"/>
  <c r="J477" i="87"/>
  <c r="H741" i="87"/>
  <c r="H368" i="87"/>
  <c r="C522" i="87"/>
  <c r="E724" i="87"/>
  <c r="N489" i="87"/>
  <c r="F454" i="87"/>
  <c r="O524" i="87"/>
  <c r="L216" i="87"/>
  <c r="I861" i="87"/>
  <c r="F832" i="87"/>
  <c r="P996" i="87"/>
  <c r="E421" i="87"/>
  <c r="H944" i="87"/>
  <c r="K485" i="87"/>
  <c r="J574" i="87"/>
  <c r="F463" i="87"/>
  <c r="F382" i="87"/>
  <c r="L246" i="87"/>
  <c r="K686" i="87"/>
  <c r="D390" i="87"/>
  <c r="M305" i="87"/>
  <c r="B690" i="87"/>
  <c r="G725" i="87"/>
  <c r="K789" i="87"/>
  <c r="D602" i="87"/>
  <c r="C76" i="87"/>
  <c r="O745" i="66" s="1"/>
  <c r="I991" i="87"/>
  <c r="E520" i="87"/>
  <c r="I221" i="87"/>
  <c r="E689" i="87"/>
  <c r="K768" i="87"/>
  <c r="K695" i="87"/>
  <c r="B606" i="87"/>
  <c r="E608" i="87"/>
  <c r="K886" i="87"/>
  <c r="O936" i="87"/>
  <c r="K806" i="87"/>
  <c r="E962" i="87"/>
  <c r="F702" i="87"/>
  <c r="D577" i="87"/>
  <c r="N974" i="87"/>
  <c r="L910" i="87"/>
  <c r="I571" i="87"/>
  <c r="O921" i="87"/>
  <c r="D702" i="87"/>
  <c r="K18" i="87"/>
  <c r="O158" i="66" s="1"/>
  <c r="F663" i="87"/>
  <c r="C597" i="87"/>
  <c r="B173" i="87"/>
  <c r="D1745" i="66" s="1"/>
  <c r="H109" i="87"/>
  <c r="E1099" i="66" s="1"/>
  <c r="B600" i="87"/>
  <c r="O213" i="87"/>
  <c r="F118" i="87"/>
  <c r="O1179" i="66" s="1"/>
  <c r="O172" i="87"/>
  <c r="P1743" i="66" s="1"/>
  <c r="G331" i="87"/>
  <c r="H459" i="87"/>
  <c r="E452" i="87"/>
  <c r="I841" i="87"/>
  <c r="D254" i="87"/>
  <c r="G918" i="87"/>
  <c r="F319" i="87"/>
  <c r="E746" i="87"/>
  <c r="B158" i="87"/>
  <c r="O1581" i="66" s="1"/>
  <c r="G249" i="87"/>
  <c r="J570" i="87"/>
  <c r="L922" i="87"/>
  <c r="J663" i="87"/>
  <c r="G197" i="87"/>
  <c r="D2000" i="66" s="1"/>
  <c r="D331" i="87"/>
  <c r="D445" i="87"/>
  <c r="P493" i="87"/>
  <c r="B773" i="87"/>
  <c r="K304" i="87"/>
  <c r="F649" i="87"/>
  <c r="H982" i="87"/>
  <c r="C209" i="87"/>
  <c r="N762" i="87"/>
  <c r="N245" i="87"/>
  <c r="H172" i="87"/>
  <c r="P1737" i="66" s="1"/>
  <c r="C940" i="87"/>
  <c r="D824" i="87"/>
  <c r="H682" i="87"/>
  <c r="K373" i="87"/>
  <c r="K987" i="87"/>
  <c r="C478" i="87"/>
  <c r="D161" i="87"/>
  <c r="D1626" i="66" s="1"/>
  <c r="K841" i="87"/>
  <c r="H254" i="87"/>
  <c r="D929" i="87"/>
  <c r="L157" i="87"/>
  <c r="E1594" i="66" s="1"/>
  <c r="I12" i="87"/>
  <c r="P98" i="66" s="1"/>
  <c r="D970" i="87"/>
  <c r="N568" i="87"/>
  <c r="J275" i="87"/>
  <c r="J278" i="87"/>
  <c r="B24" i="87"/>
  <c r="O210" i="66" s="1"/>
  <c r="B72" i="87"/>
  <c r="O702" i="66" s="1"/>
  <c r="F647" i="87"/>
  <c r="K549" i="87"/>
  <c r="O288" i="87"/>
  <c r="D410" i="87"/>
  <c r="J291" i="87"/>
  <c r="F822" i="87"/>
  <c r="D564" i="87"/>
  <c r="O827" i="87"/>
  <c r="G259" i="87"/>
  <c r="D36" i="87"/>
  <c r="O337" i="66" s="1"/>
  <c r="B637" i="87"/>
  <c r="H732" i="87"/>
  <c r="F115" i="87"/>
  <c r="D1161" i="66" s="1"/>
  <c r="J499" i="87"/>
  <c r="P437" i="87"/>
  <c r="J28" i="87"/>
  <c r="K912" i="87"/>
  <c r="O825" i="87"/>
  <c r="L832" i="87"/>
  <c r="K335" i="87"/>
  <c r="H251" i="87"/>
  <c r="B540" i="87"/>
  <c r="K59" i="87"/>
  <c r="D591" i="66" s="1"/>
  <c r="O246" i="87"/>
  <c r="H21" i="87"/>
  <c r="E197" i="66" s="1"/>
  <c r="I112" i="87"/>
  <c r="P1123" i="66" s="1"/>
  <c r="F447" i="87"/>
  <c r="C98" i="87"/>
  <c r="O968" i="66" s="1"/>
  <c r="B517" i="87"/>
  <c r="H864" i="87"/>
  <c r="B557" i="87"/>
  <c r="G155" i="87"/>
  <c r="D1572" i="66" s="1"/>
  <c r="I197" i="87"/>
  <c r="E2002" i="66" s="1"/>
  <c r="L479" i="87"/>
  <c r="E698" i="87"/>
  <c r="O419" i="87"/>
  <c r="C220" i="87"/>
  <c r="D898" i="87"/>
  <c r="N546" i="87"/>
  <c r="J835" i="87"/>
  <c r="J496" i="87"/>
  <c r="B317" i="87"/>
  <c r="H432" i="87"/>
  <c r="O117" i="87"/>
  <c r="E1187" i="66" s="1"/>
  <c r="I544" i="87"/>
  <c r="N34" i="87"/>
  <c r="P325" i="66" s="1"/>
  <c r="M187" i="87"/>
  <c r="E1905" i="66" s="1"/>
  <c r="G273" i="87"/>
  <c r="C769" i="87"/>
  <c r="O226" i="87"/>
  <c r="N945" i="87"/>
  <c r="G645" i="87"/>
  <c r="H580" i="87"/>
  <c r="I537" i="87"/>
  <c r="K477" i="87"/>
  <c r="E747" i="87"/>
  <c r="L266" i="87"/>
  <c r="H380" i="87"/>
  <c r="I766" i="87"/>
  <c r="J920" i="87"/>
  <c r="J241" i="87"/>
  <c r="D861" i="87"/>
  <c r="F679" i="87"/>
  <c r="I736" i="87"/>
  <c r="M828" i="87"/>
  <c r="E884" i="87"/>
  <c r="N250" i="87"/>
  <c r="D245" i="87"/>
  <c r="J861" i="87"/>
  <c r="C970" i="87"/>
  <c r="E103" i="87"/>
  <c r="D1036" i="66" s="1"/>
  <c r="I494" i="87"/>
  <c r="J400" i="87"/>
  <c r="N200" i="87"/>
  <c r="F47" i="87"/>
  <c r="D464" i="66" s="1"/>
  <c r="G956" i="87"/>
  <c r="L106" i="87"/>
  <c r="P1061" i="66" s="1"/>
  <c r="J451" i="87"/>
  <c r="K728" i="87"/>
  <c r="N133" i="87"/>
  <c r="E1350" i="66" s="1"/>
  <c r="K563" i="87"/>
  <c r="L927" i="87"/>
  <c r="I996" i="87"/>
  <c r="G529" i="87"/>
  <c r="E380" i="87"/>
  <c r="L562" i="87"/>
  <c r="K989" i="87"/>
  <c r="M781" i="87"/>
  <c r="N135" i="87"/>
  <c r="E1373" i="66" s="1"/>
  <c r="K920" i="87"/>
  <c r="G722" i="87"/>
  <c r="H601" i="87"/>
  <c r="E441" i="87"/>
  <c r="L455" i="87"/>
  <c r="F910" i="87"/>
  <c r="N515" i="87"/>
  <c r="F522" i="87"/>
  <c r="P785" i="87"/>
  <c r="G941" i="87"/>
  <c r="G484" i="87"/>
  <c r="F826" i="87"/>
  <c r="M484" i="87"/>
  <c r="E178" i="87"/>
  <c r="O1792" i="66" s="1"/>
  <c r="J437" i="87"/>
  <c r="L961" i="87"/>
  <c r="K880" i="87"/>
  <c r="I912" i="87"/>
  <c r="D759" i="87"/>
  <c r="J643" i="87"/>
  <c r="J283" i="87"/>
  <c r="O593" i="87"/>
  <c r="M654" i="87"/>
  <c r="C817" i="87"/>
  <c r="I530" i="87"/>
  <c r="B992" i="87"/>
  <c r="K173" i="87"/>
  <c r="D1757" i="66" s="1"/>
  <c r="E586" i="87"/>
  <c r="B542" i="87"/>
  <c r="E660" i="87"/>
  <c r="O642" i="87"/>
  <c r="C877" i="87"/>
  <c r="K532" i="87"/>
  <c r="O916" i="87"/>
  <c r="N956" i="87"/>
  <c r="B946" i="87"/>
  <c r="C927" i="87"/>
  <c r="E119" i="87"/>
  <c r="D1200" i="66" s="1"/>
  <c r="G328" i="87"/>
  <c r="D801" i="87"/>
  <c r="O15" i="87"/>
  <c r="E144" i="66" s="1"/>
  <c r="J391" i="87"/>
  <c r="F156" i="87"/>
  <c r="O1571" i="66" s="1"/>
  <c r="D177" i="87"/>
  <c r="D1790" i="66" s="1"/>
  <c r="K780" i="87"/>
  <c r="J257" i="87"/>
  <c r="L509" i="87"/>
  <c r="D629" i="87"/>
  <c r="C460" i="87"/>
  <c r="D877" i="87"/>
  <c r="E123" i="87"/>
  <c r="D1241" i="66" s="1"/>
  <c r="J891" i="87"/>
  <c r="F303" i="87"/>
  <c r="C473" i="87"/>
  <c r="L675" i="87"/>
  <c r="B720" i="87"/>
  <c r="E840" i="87"/>
  <c r="C429" i="87"/>
  <c r="F435" i="87"/>
  <c r="E741" i="87"/>
  <c r="D700" i="87"/>
  <c r="I288" i="87"/>
  <c r="H860" i="87"/>
  <c r="G479" i="87"/>
  <c r="J907" i="87"/>
  <c r="C50" i="87"/>
  <c r="O476" i="66" s="1"/>
  <c r="C342" i="87"/>
  <c r="F617" i="87"/>
  <c r="L576" i="87"/>
  <c r="D232" i="87"/>
  <c r="D310" i="87"/>
  <c r="O307" i="87"/>
  <c r="F120" i="87"/>
  <c r="O1202" i="66" s="1"/>
  <c r="J681" i="87"/>
  <c r="N416" i="87"/>
  <c r="D534" i="87"/>
  <c r="L416" i="87"/>
  <c r="N122" i="87"/>
  <c r="P1227" i="66" s="1"/>
  <c r="H126" i="87"/>
  <c r="P1263" i="66" s="1"/>
  <c r="M575" i="87"/>
  <c r="G188" i="87"/>
  <c r="O1900" i="66" s="1"/>
  <c r="D939" i="87"/>
  <c r="C362" i="87"/>
  <c r="J733" i="87"/>
  <c r="E471" i="87"/>
  <c r="F929" i="87"/>
  <c r="B425" i="87"/>
  <c r="I935" i="87"/>
  <c r="C314" i="87"/>
  <c r="L673" i="87"/>
  <c r="I895" i="87"/>
  <c r="I203" i="87"/>
  <c r="D317" i="87"/>
  <c r="F491" i="87"/>
  <c r="G940" i="87"/>
  <c r="N467" i="87"/>
  <c r="G685" i="87"/>
  <c r="L436" i="87"/>
  <c r="B192" i="87"/>
  <c r="O1932" i="66" s="1"/>
  <c r="J580" i="87"/>
  <c r="K698" i="87"/>
  <c r="O282" i="87"/>
  <c r="H995" i="87"/>
  <c r="G959" i="87"/>
  <c r="P365" i="87"/>
  <c r="D361" i="87"/>
  <c r="B969" i="87"/>
  <c r="I834" i="87"/>
  <c r="D858" i="87"/>
  <c r="B203" i="87"/>
  <c r="F944" i="87"/>
  <c r="E312" i="87"/>
  <c r="K392" i="87"/>
  <c r="G739" i="87"/>
  <c r="E248" i="87"/>
  <c r="E469" i="87"/>
  <c r="H182" i="87"/>
  <c r="P1837" i="66" s="1"/>
  <c r="E302" i="87"/>
  <c r="J753" i="87"/>
  <c r="M934" i="87"/>
  <c r="M672" i="87"/>
  <c r="H819" i="87"/>
  <c r="P863" i="87"/>
  <c r="M236" i="87"/>
  <c r="L354" i="87"/>
  <c r="M582" i="87"/>
  <c r="M355" i="87"/>
  <c r="P955" i="87"/>
  <c r="P26" i="87"/>
  <c r="O245" i="66" s="1"/>
  <c r="L588" i="87"/>
  <c r="E572" i="87"/>
  <c r="I622" i="87"/>
  <c r="J130" i="87"/>
  <c r="G497" i="87"/>
  <c r="N753" i="87"/>
  <c r="G260" i="87"/>
  <c r="H300" i="87"/>
  <c r="C573" i="87"/>
  <c r="L209" i="87"/>
  <c r="G847" i="87"/>
  <c r="N995" i="87"/>
  <c r="I790" i="87"/>
  <c r="C377" i="87"/>
  <c r="J811" i="87"/>
  <c r="I255" i="87"/>
  <c r="G801" i="87"/>
  <c r="C957" i="87"/>
  <c r="D658" i="87"/>
  <c r="G666" i="87"/>
  <c r="L960" i="87"/>
  <c r="D530" i="87"/>
  <c r="E264" i="87"/>
  <c r="C56" i="87"/>
  <c r="O540" i="66" s="1"/>
  <c r="M733" i="87"/>
  <c r="I57" i="87"/>
  <c r="E567" i="66" s="1"/>
  <c r="D527" i="87"/>
  <c r="L300" i="87"/>
  <c r="J480" i="87"/>
  <c r="F443" i="87"/>
  <c r="O240" i="87"/>
  <c r="L171" i="87"/>
  <c r="E1740" i="66" s="1"/>
  <c r="I147" i="87"/>
  <c r="E1492" i="66" s="1"/>
  <c r="F507" i="87"/>
  <c r="E739" i="87"/>
  <c r="K68" i="87"/>
  <c r="O673" i="66" s="1"/>
  <c r="I227" i="87"/>
  <c r="P802" i="87"/>
  <c r="D764" i="87"/>
  <c r="G728" i="87"/>
  <c r="D451" i="87"/>
  <c r="H577" i="87"/>
  <c r="O606" i="87"/>
  <c r="J912" i="87"/>
  <c r="I415" i="87"/>
  <c r="B136" i="87"/>
  <c r="O1358" i="66" s="1"/>
  <c r="N626" i="87"/>
  <c r="O442" i="87"/>
  <c r="C464" i="87"/>
  <c r="K983" i="87"/>
  <c r="D549" i="87"/>
  <c r="C419" i="87"/>
  <c r="F999" i="87"/>
  <c r="J526" i="87"/>
  <c r="H527" i="87"/>
  <c r="M436" i="87"/>
  <c r="M871" i="87"/>
  <c r="G42" i="87"/>
  <c r="O401" i="66" s="1"/>
  <c r="F589" i="87"/>
  <c r="P866" i="87"/>
  <c r="H311" i="87"/>
  <c r="E761" i="87"/>
  <c r="D860" i="87"/>
  <c r="E318" i="87"/>
  <c r="K781" i="87"/>
  <c r="B43" i="87"/>
  <c r="D415" i="66" s="1"/>
  <c r="M545" i="87"/>
  <c r="C105" i="87"/>
  <c r="D1050" i="66" s="1"/>
  <c r="P97" i="87"/>
  <c r="D983" i="66" s="1"/>
  <c r="O14" i="87"/>
  <c r="P121" i="66" s="1"/>
  <c r="H533" i="87"/>
  <c r="D68" i="87"/>
  <c r="O665" i="66" s="1"/>
  <c r="G567" i="87"/>
  <c r="D84" i="87"/>
  <c r="O829" i="66" s="1"/>
  <c r="P20" i="87"/>
  <c r="O186" i="66" s="1"/>
  <c r="P99" i="87"/>
  <c r="D1006" i="66" s="1"/>
  <c r="P589" i="87"/>
  <c r="P745" i="87"/>
  <c r="F1001" i="87"/>
  <c r="H661" i="87"/>
  <c r="G230" i="87"/>
  <c r="J668" i="87"/>
  <c r="F955" i="87"/>
  <c r="F84" i="87"/>
  <c r="O833" i="66" s="1"/>
  <c r="K28" i="87"/>
  <c r="O263" i="66" s="1"/>
  <c r="O591" i="87"/>
  <c r="K835" i="87"/>
  <c r="I396" i="87"/>
  <c r="E812" i="87"/>
  <c r="I928" i="87"/>
  <c r="P639" i="87"/>
  <c r="B997" i="87"/>
  <c r="H863" i="87"/>
  <c r="O711" i="87"/>
  <c r="O767" i="87"/>
  <c r="K593" i="87"/>
  <c r="K663" i="87"/>
  <c r="I336" i="87"/>
  <c r="K744" i="87"/>
  <c r="L350" i="87"/>
  <c r="C165" i="87"/>
  <c r="D1665" i="66" s="1"/>
  <c r="G688" i="87"/>
  <c r="L320" i="87"/>
  <c r="F742" i="87"/>
  <c r="G250" i="87"/>
  <c r="N818" i="87"/>
  <c r="L815" i="87"/>
  <c r="L178" i="87"/>
  <c r="P1799" i="66" s="1"/>
  <c r="C694" i="87"/>
  <c r="N223" i="87"/>
  <c r="G433" i="87"/>
  <c r="L854" i="87"/>
  <c r="D266" i="87"/>
  <c r="B987" i="87"/>
  <c r="F888" i="87"/>
  <c r="M351" i="87"/>
  <c r="I880" i="87"/>
  <c r="H928" i="87"/>
  <c r="L245" i="87"/>
  <c r="G363" i="87"/>
  <c r="N646" i="87"/>
  <c r="L373" i="87"/>
  <c r="G463" i="87"/>
  <c r="G508" i="87"/>
  <c r="G370" i="87"/>
  <c r="O344" i="87"/>
  <c r="D226" i="87"/>
  <c r="B346" i="87"/>
  <c r="N649" i="87"/>
  <c r="O716" i="87"/>
  <c r="O541" i="87"/>
  <c r="O176" i="87"/>
  <c r="P1784" i="66" s="1"/>
  <c r="J773" i="87"/>
  <c r="L798" i="87"/>
  <c r="C390" i="87"/>
  <c r="G954" i="87"/>
  <c r="M314" i="87"/>
  <c r="E164" i="87"/>
  <c r="O1651" i="66" s="1"/>
  <c r="O970" i="87"/>
  <c r="D717" i="87"/>
  <c r="L550" i="87"/>
  <c r="I327" i="87"/>
  <c r="E940" i="87"/>
  <c r="E189" i="87"/>
  <c r="D1915" i="66" s="1"/>
  <c r="F692" i="87"/>
  <c r="L392" i="87"/>
  <c r="J592" i="87"/>
  <c r="O946" i="87"/>
  <c r="M723" i="87"/>
  <c r="P132" i="87"/>
  <c r="O1334" i="66" s="1"/>
  <c r="P70" i="87"/>
  <c r="O696" i="66" s="1"/>
  <c r="P490" i="87"/>
  <c r="E88" i="87"/>
  <c r="O872" i="66" s="1"/>
  <c r="G44" i="87"/>
  <c r="O424" i="66" s="1"/>
  <c r="P880" i="87"/>
  <c r="C61" i="87"/>
  <c r="D599" i="66" s="1"/>
  <c r="P615" i="87"/>
  <c r="M915" i="87"/>
  <c r="G95" i="87"/>
  <c r="D957" i="66" s="1"/>
  <c r="M984" i="87"/>
  <c r="M968" i="87"/>
  <c r="P251" i="87"/>
  <c r="N655" i="87"/>
  <c r="D718" i="87"/>
  <c r="L135" i="87"/>
  <c r="E1371" i="66" s="1"/>
  <c r="I859" i="87"/>
  <c r="D965" i="87"/>
  <c r="C616" i="87"/>
  <c r="G559" i="87"/>
  <c r="F513" i="87"/>
  <c r="J318" i="87"/>
  <c r="H237" i="87"/>
  <c r="K21" i="87"/>
  <c r="D199" i="66" s="1"/>
  <c r="L123" i="87"/>
  <c r="E1248" i="66" s="1"/>
  <c r="E229" i="87"/>
  <c r="P348" i="87"/>
  <c r="J243" i="87"/>
  <c r="O399" i="87"/>
  <c r="P295" i="87"/>
  <c r="I403" i="87"/>
  <c r="O111" i="87"/>
  <c r="E1128" i="66" s="1"/>
  <c r="B922" i="87"/>
  <c r="E27" i="87"/>
  <c r="D257" i="66" s="1"/>
  <c r="C63" i="87"/>
  <c r="D622" i="66" s="1"/>
  <c r="P848" i="87"/>
  <c r="M769" i="87"/>
  <c r="I172" i="87"/>
  <c r="P1738" i="66" s="1"/>
  <c r="F99" i="87"/>
  <c r="D997" i="66" s="1"/>
  <c r="J783" i="87"/>
  <c r="N843" i="87"/>
  <c r="P655" i="87"/>
  <c r="H401" i="87"/>
  <c r="D93" i="87"/>
  <c r="D929" i="66" s="1"/>
  <c r="M758" i="87"/>
  <c r="M423" i="87"/>
  <c r="E414" i="87"/>
  <c r="O493" i="87"/>
  <c r="L781" i="87"/>
  <c r="G573" i="87"/>
  <c r="O85" i="87"/>
  <c r="E859" i="66" s="1"/>
  <c r="B583" i="87"/>
  <c r="J119" i="87"/>
  <c r="L183" i="87"/>
  <c r="E1863" i="66" s="1"/>
  <c r="K573" i="87"/>
  <c r="H498" i="87"/>
  <c r="B898" i="87"/>
  <c r="J417" i="87"/>
  <c r="J281" i="87"/>
  <c r="G880" i="87"/>
  <c r="G69" i="87"/>
  <c r="D688" i="66" s="1"/>
  <c r="O801" i="87"/>
  <c r="B51" i="87"/>
  <c r="D497" i="66" s="1"/>
  <c r="E252" i="87"/>
  <c r="J671" i="87"/>
  <c r="H726" i="87"/>
  <c r="F404" i="87"/>
  <c r="J476" i="87"/>
  <c r="I387" i="87"/>
  <c r="L113" i="87"/>
  <c r="E1143" i="66" s="1"/>
  <c r="D423" i="87"/>
  <c r="C36" i="87"/>
  <c r="O335" i="66" s="1"/>
  <c r="G596" i="87"/>
  <c r="E79" i="87"/>
  <c r="D790" i="66" s="1"/>
  <c r="F875" i="87"/>
  <c r="E663" i="87"/>
  <c r="N47" i="87"/>
  <c r="E471" i="66" s="1"/>
  <c r="M280" i="87"/>
  <c r="P473" i="87"/>
  <c r="F896" i="87"/>
  <c r="N53" i="87"/>
  <c r="E530" i="66" s="1"/>
  <c r="G299" i="87"/>
  <c r="M62" i="87"/>
  <c r="P611" i="66" s="1"/>
  <c r="M920" i="87"/>
  <c r="B757" i="87"/>
  <c r="F63" i="87"/>
  <c r="D628" i="66" s="1"/>
  <c r="M443" i="87"/>
  <c r="P243" i="87"/>
  <c r="F785" i="87"/>
  <c r="M508" i="87"/>
  <c r="K510" i="87"/>
  <c r="F865" i="87"/>
  <c r="H332" i="87"/>
  <c r="M168" i="87"/>
  <c r="P1700" i="66" s="1"/>
  <c r="H176" i="87"/>
  <c r="P1778" i="66" s="1"/>
  <c r="P91" i="87"/>
  <c r="D924" i="66" s="1"/>
  <c r="B146" i="87"/>
  <c r="O1458" i="66" s="1"/>
  <c r="M768" i="87"/>
  <c r="O31" i="87"/>
  <c r="E308" i="66" s="1"/>
  <c r="K355" i="87"/>
  <c r="N693" i="87"/>
  <c r="C81" i="87"/>
  <c r="D804" i="66" s="1"/>
  <c r="K345" i="87"/>
  <c r="P58" i="87"/>
  <c r="O573" i="66" s="1"/>
  <c r="J27" i="87"/>
  <c r="O70" i="87"/>
  <c r="P695" i="66" s="1"/>
  <c r="P363" i="87"/>
  <c r="I992" i="87"/>
  <c r="E384" i="87"/>
  <c r="O722" i="87"/>
  <c r="M838" i="87"/>
  <c r="M865" i="87"/>
  <c r="J540" i="87"/>
  <c r="P682" i="87"/>
  <c r="P173" i="87"/>
  <c r="D1762" i="66" s="1"/>
  <c r="M444" i="87"/>
  <c r="M340" i="87"/>
  <c r="M765" i="87"/>
  <c r="K822" i="87"/>
  <c r="P283" i="87"/>
  <c r="I364" i="87"/>
  <c r="B419" i="87"/>
  <c r="F922" i="87"/>
  <c r="I939" i="87"/>
  <c r="E892" i="87"/>
  <c r="F348" i="87"/>
  <c r="G147" i="87"/>
  <c r="D1490" i="66" s="1"/>
  <c r="K341" i="87"/>
  <c r="G133" i="87"/>
  <c r="D1344" i="66" s="1"/>
  <c r="C171" i="87"/>
  <c r="D1729" i="66" s="1"/>
  <c r="I783" i="87"/>
  <c r="H656" i="87"/>
  <c r="N160" i="87"/>
  <c r="P1619" i="66" s="1"/>
  <c r="F515" i="87"/>
  <c r="N946" i="87"/>
  <c r="M921" i="87"/>
  <c r="L437" i="87"/>
  <c r="J602" i="87"/>
  <c r="G145" i="87"/>
  <c r="D1467" i="66" s="1"/>
  <c r="I17" i="87"/>
  <c r="E157" i="66" s="1"/>
  <c r="I556" i="87"/>
  <c r="E179" i="87"/>
  <c r="D1815" i="66" s="1"/>
  <c r="K217" i="87"/>
  <c r="B895" i="87"/>
  <c r="C304" i="87"/>
  <c r="E607" i="87"/>
  <c r="D347" i="87"/>
  <c r="J670" i="87"/>
  <c r="L851" i="87"/>
  <c r="E258" i="87"/>
  <c r="I649" i="87"/>
  <c r="I602" i="87"/>
  <c r="E623" i="87"/>
  <c r="J147" i="87"/>
  <c r="H166" i="87"/>
  <c r="P1673" i="66" s="1"/>
  <c r="F326" i="87"/>
  <c r="G466" i="87"/>
  <c r="B832" i="87"/>
  <c r="K621" i="87"/>
  <c r="N412" i="87"/>
  <c r="L534" i="87"/>
  <c r="F414" i="87"/>
  <c r="O746" i="87"/>
  <c r="D82" i="87"/>
  <c r="O806" i="66" s="1"/>
  <c r="B168" i="87"/>
  <c r="O1686" i="66" s="1"/>
  <c r="H477" i="87"/>
  <c r="G117" i="87"/>
  <c r="D1180" i="66" s="1"/>
  <c r="F452" i="87"/>
  <c r="N633" i="87"/>
  <c r="J667" i="87"/>
  <c r="B278" i="87"/>
  <c r="J949" i="87"/>
  <c r="D525" i="87"/>
  <c r="I100" i="87"/>
  <c r="P1000" i="66" s="1"/>
  <c r="B454" i="87"/>
  <c r="C636" i="87"/>
  <c r="L317" i="87"/>
  <c r="G187" i="87"/>
  <c r="D1900" i="66" s="1"/>
  <c r="G893" i="87"/>
  <c r="D585" i="87"/>
  <c r="B272" i="87"/>
  <c r="B191" i="87"/>
  <c r="D1932" i="66" s="1"/>
  <c r="H821" i="87"/>
  <c r="N307" i="87"/>
  <c r="O731" i="87"/>
  <c r="I625" i="87"/>
  <c r="C811" i="87"/>
  <c r="G30" i="87"/>
  <c r="O278" i="66" s="1"/>
  <c r="I471" i="87"/>
  <c r="C964" i="87"/>
  <c r="K931" i="87"/>
  <c r="F339" i="87"/>
  <c r="G976" i="87"/>
  <c r="F527" i="87"/>
  <c r="J503" i="87"/>
  <c r="E245" i="87"/>
  <c r="E984" i="87"/>
  <c r="O665" i="87"/>
  <c r="O403" i="87"/>
  <c r="N256" i="87"/>
  <c r="H232" i="87"/>
  <c r="E587" i="87"/>
  <c r="E667" i="87"/>
  <c r="G813" i="87"/>
  <c r="F982" i="87"/>
  <c r="J770" i="87"/>
  <c r="L185" i="87"/>
  <c r="E1881" i="66" s="1"/>
  <c r="H996" i="87"/>
  <c r="M612" i="87"/>
  <c r="F44" i="87"/>
  <c r="O423" i="66" s="1"/>
  <c r="N294" i="87"/>
  <c r="P623" i="87"/>
  <c r="M998" i="87"/>
  <c r="E532" i="87"/>
  <c r="N390" i="87"/>
  <c r="O1000" i="87"/>
  <c r="B877" i="87"/>
  <c r="F621" i="87"/>
  <c r="H58" i="87"/>
  <c r="P566" i="66" s="1"/>
  <c r="N648" i="87"/>
  <c r="E458" i="87"/>
  <c r="G458" i="87"/>
  <c r="F144" i="87"/>
  <c r="O1448" i="66" s="1"/>
  <c r="M473" i="87"/>
  <c r="M432" i="87"/>
  <c r="O571" i="87"/>
  <c r="I654" i="87"/>
  <c r="L749" i="87"/>
  <c r="E872" i="87"/>
  <c r="B610" i="87"/>
  <c r="G938" i="87"/>
  <c r="H611" i="87"/>
  <c r="I704" i="87"/>
  <c r="B322" i="87"/>
  <c r="F535" i="87"/>
  <c r="K509" i="87"/>
  <c r="E582" i="87"/>
  <c r="L253" i="87"/>
  <c r="F112" i="87"/>
  <c r="O1120" i="66" s="1"/>
  <c r="N486" i="87"/>
  <c r="L247" i="87"/>
  <c r="F630" i="87"/>
  <c r="G488" i="87"/>
  <c r="C547" i="87"/>
  <c r="J715" i="87"/>
  <c r="G901" i="87"/>
  <c r="K433" i="87"/>
  <c r="N138" i="87"/>
  <c r="P1391" i="66" s="1"/>
  <c r="K458" i="87"/>
  <c r="M48" i="87"/>
  <c r="P470" i="66" s="1"/>
  <c r="G292" i="87"/>
  <c r="C309" i="87"/>
  <c r="M243" i="87"/>
  <c r="H253" i="87"/>
  <c r="G569" i="87"/>
  <c r="M285" i="87"/>
  <c r="H378" i="87"/>
  <c r="P136" i="87"/>
  <c r="O1375" i="66" s="1"/>
  <c r="P796" i="87"/>
  <c r="D454" i="87"/>
  <c r="P738" i="87"/>
  <c r="O692" i="87"/>
  <c r="E368" i="87"/>
  <c r="N987" i="87"/>
  <c r="L984" i="87"/>
  <c r="E961" i="87"/>
  <c r="E725" i="87"/>
  <c r="L357" i="87"/>
  <c r="G428" i="87"/>
  <c r="F606" i="87"/>
  <c r="K968" i="87"/>
  <c r="E232" i="87"/>
  <c r="H361" i="87"/>
  <c r="O114" i="87"/>
  <c r="P1146" i="66" s="1"/>
  <c r="F519" i="87"/>
  <c r="F116" i="87"/>
  <c r="O1161" i="66" s="1"/>
  <c r="F425" i="87"/>
  <c r="L981" i="87"/>
  <c r="E500" i="87"/>
  <c r="G828" i="87"/>
  <c r="G477" i="87"/>
  <c r="J897" i="87"/>
  <c r="K496" i="87"/>
  <c r="D160" i="87"/>
  <c r="O1608" i="66" s="1"/>
  <c r="D517" i="87"/>
  <c r="O845" i="87"/>
  <c r="J659" i="87"/>
  <c r="N1000" i="87"/>
  <c r="D762" i="87"/>
  <c r="D458" i="87"/>
  <c r="K608" i="87"/>
  <c r="E740" i="87"/>
  <c r="G634" i="87"/>
  <c r="B366" i="87"/>
  <c r="O522" i="87"/>
  <c r="D826" i="87"/>
  <c r="F501" i="87"/>
  <c r="E763" i="87"/>
  <c r="E108" i="87"/>
  <c r="O1077" i="66" s="1"/>
  <c r="J113" i="87"/>
  <c r="K319" i="87"/>
  <c r="I679" i="87"/>
  <c r="D640" i="87"/>
  <c r="G850" i="87"/>
  <c r="B489" i="87"/>
  <c r="D316" i="87"/>
  <c r="M515" i="87"/>
  <c r="G804" i="87"/>
  <c r="K660" i="87"/>
  <c r="M620" i="87"/>
  <c r="O643" i="87"/>
  <c r="O604" i="87"/>
  <c r="E390" i="87"/>
  <c r="M474" i="87"/>
  <c r="N267" i="87"/>
  <c r="B792" i="87"/>
  <c r="B410" i="87"/>
  <c r="B647" i="87"/>
  <c r="E518" i="87"/>
  <c r="B825" i="87"/>
  <c r="E570" i="87"/>
  <c r="E274" i="87"/>
  <c r="E487" i="87"/>
  <c r="J449" i="87"/>
  <c r="B372" i="87"/>
  <c r="F415" i="87"/>
  <c r="B575" i="87"/>
  <c r="I838" i="87"/>
  <c r="F906" i="87"/>
  <c r="G262" i="87"/>
  <c r="M218" i="87"/>
  <c r="F468" i="87"/>
  <c r="I639" i="87"/>
  <c r="H953" i="87"/>
  <c r="F764" i="87"/>
  <c r="I177" i="87"/>
  <c r="E1797" i="66" s="1"/>
  <c r="M201" i="87"/>
  <c r="M650" i="87"/>
  <c r="J611" i="87"/>
  <c r="G89" i="87"/>
  <c r="D893" i="66" s="1"/>
  <c r="M695" i="87"/>
  <c r="C763" i="87"/>
  <c r="P224" i="87"/>
  <c r="I960" i="87"/>
  <c r="P27" i="87"/>
  <c r="D268" i="66" s="1"/>
  <c r="M204" i="87"/>
  <c r="B970" i="87"/>
  <c r="H104" i="87"/>
  <c r="P1040" i="66" s="1"/>
  <c r="K743" i="87"/>
  <c r="B466" i="87"/>
  <c r="E692" i="87"/>
  <c r="K550" i="87"/>
  <c r="K424" i="87"/>
  <c r="H862" i="87"/>
  <c r="H801" i="87"/>
  <c r="E438" i="87"/>
  <c r="L975" i="87"/>
  <c r="B641" i="87"/>
  <c r="I324" i="87"/>
  <c r="O991" i="87"/>
  <c r="D422" i="87"/>
  <c r="N166" i="87"/>
  <c r="P1678" i="66" s="1"/>
  <c r="J208" i="87"/>
  <c r="O397" i="87"/>
  <c r="B274" i="87"/>
  <c r="M709" i="87"/>
  <c r="J804" i="87"/>
  <c r="M210" i="87"/>
  <c r="F53" i="87"/>
  <c r="D523" i="66" s="1"/>
  <c r="J534" i="87"/>
  <c r="G858" i="87"/>
  <c r="I135" i="87"/>
  <c r="E1369" i="66" s="1"/>
  <c r="L423" i="87"/>
  <c r="I226" i="87"/>
  <c r="I189" i="87"/>
  <c r="E1920" i="66" s="1"/>
  <c r="I872" i="87"/>
  <c r="K782" i="87"/>
  <c r="N625" i="87"/>
  <c r="P618" i="87"/>
  <c r="O615" i="87"/>
  <c r="L805" i="87"/>
  <c r="H389" i="87"/>
  <c r="P582" i="87"/>
  <c r="M730" i="87"/>
  <c r="M31" i="87"/>
  <c r="E306" i="66" s="1"/>
  <c r="F16" i="87"/>
  <c r="O136" i="66" s="1"/>
  <c r="E47" i="87"/>
  <c r="D462" i="66" s="1"/>
  <c r="C373" i="87"/>
  <c r="P717" i="87"/>
  <c r="P481" i="87"/>
  <c r="P52" i="87"/>
  <c r="O514" i="66" s="1"/>
  <c r="B567" i="87"/>
  <c r="M130" i="87"/>
  <c r="P1308" i="66" s="1"/>
  <c r="K634" i="87"/>
  <c r="J584" i="87"/>
  <c r="C754" i="87"/>
  <c r="G672" i="87"/>
  <c r="P56" i="87"/>
  <c r="O555" i="66" s="1"/>
  <c r="B89" i="87"/>
  <c r="D884" i="66" s="1"/>
  <c r="J856" i="87"/>
  <c r="N752" i="87"/>
  <c r="J990" i="87"/>
  <c r="B711" i="87"/>
  <c r="F664" i="87"/>
  <c r="J204" i="87"/>
  <c r="G29" i="87"/>
  <c r="D278" i="66" s="1"/>
  <c r="O644" i="87"/>
  <c r="J190" i="87"/>
  <c r="E691" i="87"/>
  <c r="H814" i="87"/>
  <c r="O385" i="87"/>
  <c r="J182" i="87"/>
  <c r="J850" i="87"/>
  <c r="D793" i="87"/>
  <c r="O607" i="87"/>
  <c r="O451" i="87"/>
  <c r="L413" i="87"/>
  <c r="H922" i="87"/>
  <c r="P761" i="87"/>
  <c r="J321" i="87"/>
  <c r="M850" i="87"/>
  <c r="D777" i="87"/>
  <c r="J825" i="87"/>
  <c r="P274" i="87"/>
  <c r="J427" i="87"/>
  <c r="M827" i="87"/>
  <c r="F422" i="87"/>
  <c r="O733" i="87"/>
  <c r="C845" i="87"/>
  <c r="F480" i="87"/>
  <c r="E942" i="87"/>
  <c r="K891" i="87"/>
  <c r="M441" i="87"/>
  <c r="O64" i="87"/>
  <c r="P636" i="66" s="1"/>
  <c r="E933" i="87"/>
  <c r="J289" i="87"/>
  <c r="K693" i="87"/>
  <c r="B616" i="87"/>
  <c r="G822" i="87"/>
  <c r="D520" i="87"/>
  <c r="D431" i="87"/>
  <c r="H908" i="87"/>
  <c r="O534" i="87"/>
  <c r="K37" i="87"/>
  <c r="D363" i="66" s="1"/>
  <c r="P336" i="87"/>
  <c r="B602" i="87"/>
  <c r="J872" i="87"/>
  <c r="P958" i="87"/>
  <c r="E813" i="87"/>
  <c r="B526" i="87"/>
  <c r="J128" i="87"/>
  <c r="J635" i="87"/>
  <c r="B493" i="87"/>
  <c r="L360" i="87"/>
  <c r="J390" i="87"/>
  <c r="F12" i="87"/>
  <c r="O95" i="66" s="1"/>
  <c r="B196" i="87"/>
  <c r="O1973" i="66" s="1"/>
  <c r="O472" i="87"/>
  <c r="G492" i="87"/>
  <c r="H925" i="87"/>
  <c r="N450" i="87"/>
  <c r="N80" i="87"/>
  <c r="P799" i="66" s="1"/>
  <c r="O664" i="87"/>
  <c r="H239" i="87"/>
  <c r="H490" i="87"/>
  <c r="O674" i="87"/>
  <c r="H406" i="87"/>
  <c r="E521" i="87"/>
  <c r="E1000" i="87"/>
  <c r="G304" i="87"/>
  <c r="G987" i="87"/>
  <c r="P841" i="87"/>
  <c r="C186" i="87"/>
  <c r="O1870" i="66" s="1"/>
  <c r="M625" i="87"/>
  <c r="G59" i="87"/>
  <c r="D588" i="66" s="1"/>
  <c r="O72" i="87"/>
  <c r="P718" i="66" s="1"/>
  <c r="P676" i="87"/>
  <c r="P787" i="87"/>
  <c r="M481" i="87"/>
  <c r="H127" i="87"/>
  <c r="E1286" i="66" s="1"/>
  <c r="H776" i="87"/>
  <c r="F42" i="87"/>
  <c r="O400" i="66" s="1"/>
  <c r="I527" i="87"/>
  <c r="H426" i="87"/>
  <c r="E772" i="87"/>
  <c r="C428" i="87"/>
  <c r="J114" i="87"/>
  <c r="L372" i="87"/>
  <c r="O412" i="87"/>
  <c r="K349" i="87"/>
  <c r="L177" i="87"/>
  <c r="E1799" i="66" s="1"/>
  <c r="G968" i="87"/>
  <c r="E836" i="87"/>
  <c r="B350" i="87"/>
  <c r="E509" i="87"/>
  <c r="C356" i="87"/>
  <c r="M234" i="87"/>
  <c r="I174" i="87"/>
  <c r="P1756" i="66" s="1"/>
  <c r="K397" i="87"/>
  <c r="E896" i="87"/>
  <c r="F693" i="87"/>
  <c r="L205" i="87"/>
  <c r="L813" i="87"/>
  <c r="D463" i="87"/>
  <c r="G639" i="87"/>
  <c r="I518" i="87"/>
  <c r="B965" i="87"/>
  <c r="K815" i="87"/>
  <c r="C332" i="87"/>
  <c r="J394" i="87"/>
  <c r="B784" i="87"/>
  <c r="J866" i="87"/>
  <c r="O549" i="87"/>
  <c r="P239" i="87"/>
  <c r="E168" i="87"/>
  <c r="O1692" i="66" s="1"/>
  <c r="F431" i="87"/>
  <c r="M986" i="87"/>
  <c r="M469" i="87"/>
  <c r="N609" i="87"/>
  <c r="P843" i="87"/>
  <c r="P520" i="87"/>
  <c r="M849" i="87"/>
  <c r="M747" i="87"/>
  <c r="M927" i="87"/>
  <c r="M335" i="87"/>
  <c r="M801" i="87"/>
  <c r="I870" i="87"/>
  <c r="E702" i="87"/>
  <c r="B416" i="87"/>
  <c r="H451" i="87"/>
  <c r="F597" i="87"/>
  <c r="I430" i="87"/>
  <c r="O328" i="87"/>
  <c r="K23" i="87"/>
  <c r="D222" i="66" s="1"/>
  <c r="C557" i="87"/>
  <c r="J72" i="87"/>
  <c r="E246" i="87"/>
  <c r="E533" i="87"/>
  <c r="J497" i="87"/>
  <c r="E361" i="87"/>
  <c r="K290" i="87"/>
  <c r="P573" i="87"/>
  <c r="I301" i="87"/>
  <c r="O902" i="87"/>
  <c r="M289" i="87"/>
  <c r="E261" i="87"/>
  <c r="N276" i="87"/>
  <c r="K15" i="87"/>
  <c r="D140" i="66" s="1"/>
  <c r="K848" i="87"/>
  <c r="N792" i="87"/>
  <c r="J745" i="87"/>
  <c r="N620" i="87"/>
  <c r="D815" i="87"/>
  <c r="J758" i="87"/>
  <c r="N709" i="87"/>
  <c r="D104" i="87"/>
  <c r="O1034" i="66" s="1"/>
  <c r="C67" i="87"/>
  <c r="D663" i="66" s="1"/>
  <c r="P661" i="87"/>
  <c r="M116" i="87"/>
  <c r="P1167" i="66" s="1"/>
  <c r="D393" i="87"/>
  <c r="K46" i="87"/>
  <c r="O445" i="66" s="1"/>
  <c r="P182" i="87"/>
  <c r="O1844" i="66" s="1"/>
  <c r="L82" i="87"/>
  <c r="P815" i="66" s="1"/>
  <c r="M745" i="87"/>
  <c r="N803" i="87"/>
  <c r="C44" i="87"/>
  <c r="O417" i="66" s="1"/>
  <c r="P651" i="87"/>
  <c r="P550" i="87"/>
  <c r="P656" i="87"/>
  <c r="D659" i="87"/>
  <c r="E215" i="87"/>
  <c r="D406" i="87"/>
  <c r="J868" i="87"/>
  <c r="K178" i="87"/>
  <c r="O1798" i="66" s="1"/>
  <c r="H680" i="87"/>
  <c r="H83" i="87"/>
  <c r="E835" i="66" s="1"/>
  <c r="M791" i="87"/>
  <c r="B265" i="87"/>
  <c r="K347" i="87"/>
  <c r="J740" i="87"/>
  <c r="I303" i="87"/>
  <c r="K64" i="87"/>
  <c r="O632" i="66" s="1"/>
  <c r="L364" i="87"/>
  <c r="H185" i="87"/>
  <c r="E1878" i="66" s="1"/>
  <c r="B469" i="87"/>
  <c r="D633" i="87"/>
  <c r="O253" i="87"/>
  <c r="D321" i="87"/>
  <c r="I169" i="87"/>
  <c r="E1715" i="66" s="1"/>
  <c r="P16" i="87"/>
  <c r="O145" i="66" s="1"/>
  <c r="F662" i="87"/>
  <c r="J412" i="87"/>
  <c r="J337" i="87"/>
  <c r="J708" i="87"/>
  <c r="G216" i="87"/>
  <c r="N715" i="87"/>
  <c r="D873" i="87"/>
  <c r="B450" i="87"/>
  <c r="B175" i="87"/>
  <c r="D1768" i="66" s="1"/>
  <c r="H149" i="87"/>
  <c r="E1509" i="66" s="1"/>
  <c r="B402" i="87"/>
  <c r="O471" i="87"/>
  <c r="M548" i="87"/>
  <c r="E393" i="87"/>
  <c r="J508" i="87"/>
  <c r="F956" i="87"/>
  <c r="F979" i="87"/>
  <c r="L417" i="87"/>
  <c r="I742" i="87"/>
  <c r="E411" i="87"/>
  <c r="D660" i="87"/>
  <c r="L303" i="87"/>
  <c r="F253" i="87"/>
  <c r="L499" i="87"/>
  <c r="N916" i="87"/>
  <c r="I900" i="87"/>
  <c r="J121" i="87"/>
  <c r="B23" i="87"/>
  <c r="D210" i="66" s="1"/>
  <c r="H563" i="87"/>
  <c r="D999" i="87"/>
  <c r="N48" i="87"/>
  <c r="P471" i="66" s="1"/>
  <c r="J180" i="87"/>
  <c r="K156" i="87"/>
  <c r="O1575" i="66" s="1"/>
  <c r="F335" i="87"/>
  <c r="I120" i="87"/>
  <c r="P1205" i="66" s="1"/>
  <c r="D701" i="87"/>
  <c r="G682" i="87"/>
  <c r="P883" i="87"/>
  <c r="K282" i="87"/>
  <c r="G1001" i="87"/>
  <c r="D111" i="87"/>
  <c r="D1116" i="66" s="1"/>
  <c r="D173" i="87"/>
  <c r="D1749" i="66" s="1"/>
  <c r="F726" i="87"/>
  <c r="L356" i="87"/>
  <c r="D977" i="87"/>
  <c r="I735" i="87"/>
  <c r="I734" i="87"/>
  <c r="P400" i="87"/>
  <c r="G720" i="87"/>
  <c r="K152" i="87"/>
  <c r="O1534" i="66" s="1"/>
  <c r="H542" i="87"/>
  <c r="J894" i="87"/>
  <c r="B800" i="87"/>
  <c r="C225" i="87"/>
  <c r="I944" i="87"/>
  <c r="F757" i="87"/>
  <c r="G375" i="87"/>
  <c r="B432" i="87"/>
  <c r="N627" i="87"/>
  <c r="F417" i="87"/>
  <c r="O302" i="87"/>
  <c r="D691" i="87"/>
  <c r="C924" i="87"/>
  <c r="D87" i="87"/>
  <c r="D870" i="66" s="1"/>
  <c r="G795" i="87"/>
  <c r="I839" i="87"/>
  <c r="I397" i="87"/>
  <c r="I827" i="87"/>
  <c r="F671" i="87"/>
  <c r="I513" i="87"/>
  <c r="N699" i="87"/>
  <c r="H433" i="87"/>
  <c r="G460" i="87"/>
  <c r="L30" i="87"/>
  <c r="P282" i="66" s="1"/>
  <c r="F854" i="87"/>
  <c r="L662" i="87"/>
  <c r="C699" i="87"/>
  <c r="F695" i="87"/>
  <c r="N273" i="87"/>
  <c r="D287" i="87"/>
  <c r="O955" i="87"/>
  <c r="L501" i="87"/>
  <c r="N650" i="87"/>
  <c r="L276" i="87"/>
  <c r="O408" i="87"/>
  <c r="D284" i="87"/>
  <c r="O761" i="87"/>
  <c r="C549" i="87"/>
  <c r="N841" i="87"/>
  <c r="D351" i="87"/>
  <c r="F890" i="87"/>
  <c r="B787" i="87"/>
  <c r="J959" i="87"/>
  <c r="B186" i="87"/>
  <c r="O1868" i="66" s="1"/>
  <c r="J223" i="87"/>
  <c r="G991" i="87"/>
  <c r="E644" i="87"/>
  <c r="L870" i="87"/>
  <c r="D470" i="87"/>
  <c r="P539" i="87"/>
  <c r="N153" i="87"/>
  <c r="E1555" i="66" s="1"/>
  <c r="M439" i="87"/>
  <c r="P284" i="87"/>
  <c r="L823" i="87"/>
  <c r="C403" i="87"/>
  <c r="K543" i="87"/>
  <c r="D922" i="87"/>
  <c r="E115" i="87"/>
  <c r="D1159" i="66" s="1"/>
  <c r="C807" i="87"/>
  <c r="G138" i="87"/>
  <c r="O1385" i="66" s="1"/>
  <c r="P78" i="87"/>
  <c r="O778" i="66" s="1"/>
  <c r="H771" i="87"/>
  <c r="I532" i="87"/>
  <c r="O131" i="87"/>
  <c r="E1333" i="66" s="1"/>
  <c r="E682" i="87"/>
  <c r="N33" i="87"/>
  <c r="E325" i="66" s="1"/>
  <c r="G745" i="87"/>
  <c r="H789" i="87"/>
  <c r="E833" i="87"/>
  <c r="K598" i="87"/>
  <c r="K451" i="87"/>
  <c r="J354" i="87"/>
  <c r="I217" i="87"/>
  <c r="E774" i="87"/>
  <c r="K882" i="87"/>
  <c r="O193" i="87"/>
  <c r="E1966" i="66" s="1"/>
  <c r="P131" i="87"/>
  <c r="D1334" i="66" s="1"/>
  <c r="P115" i="87"/>
  <c r="D1170" i="66" s="1"/>
  <c r="M719" i="87"/>
  <c r="H85" i="87"/>
  <c r="E853" i="66" s="1"/>
  <c r="P854" i="87"/>
  <c r="M531" i="87"/>
  <c r="M47" i="87"/>
  <c r="E470" i="66" s="1"/>
  <c r="P876" i="87"/>
  <c r="D44" i="87"/>
  <c r="O419" i="66" s="1"/>
  <c r="H50" i="87"/>
  <c r="P484" i="66" s="1"/>
  <c r="G591" i="87"/>
  <c r="P393" i="87"/>
  <c r="B154" i="87"/>
  <c r="O1540" i="66" s="1"/>
  <c r="F842" i="87"/>
  <c r="C128" i="87"/>
  <c r="O1278" i="66" s="1"/>
  <c r="F727" i="87"/>
  <c r="M160" i="87"/>
  <c r="P1618" i="66" s="1"/>
  <c r="G272" i="87"/>
  <c r="E369" i="87"/>
  <c r="G179" i="87"/>
  <c r="D1818" i="66" s="1"/>
  <c r="I435" i="87"/>
  <c r="K231" i="87"/>
  <c r="D886" i="87"/>
  <c r="E967" i="87"/>
  <c r="O734" i="87"/>
  <c r="C409" i="87"/>
  <c r="I1001" i="87"/>
  <c r="E978" i="87"/>
  <c r="O855" i="87"/>
  <c r="K717" i="87"/>
  <c r="G495" i="87"/>
  <c r="E125" i="87"/>
  <c r="D1259" i="66" s="1"/>
  <c r="E392" i="87"/>
  <c r="C27" i="87"/>
  <c r="D253" i="66" s="1"/>
  <c r="L617" i="87"/>
  <c r="C18" i="87"/>
  <c r="O148" i="66" s="1"/>
  <c r="E153" i="87"/>
  <c r="D1546" i="66" s="1"/>
  <c r="J834" i="87"/>
  <c r="H967" i="87"/>
  <c r="C402" i="87"/>
  <c r="F749" i="87"/>
  <c r="O892" i="87"/>
  <c r="C181" i="87"/>
  <c r="D1829" i="66" s="1"/>
  <c r="F237" i="87"/>
  <c r="N189" i="87"/>
  <c r="E1924" i="66" s="1"/>
  <c r="H697" i="87"/>
  <c r="K211" i="87"/>
  <c r="G417" i="87"/>
  <c r="E121" i="87"/>
  <c r="D1218" i="66" s="1"/>
  <c r="J185" i="87"/>
  <c r="N527" i="87"/>
  <c r="F212" i="87"/>
  <c r="I400" i="87"/>
  <c r="E791" i="87"/>
  <c r="I608" i="87"/>
  <c r="C246" i="87"/>
  <c r="E389" i="87"/>
  <c r="P750" i="87"/>
  <c r="E595" i="87"/>
  <c r="B642" i="87"/>
  <c r="O164" i="87"/>
  <c r="P1661" i="66" s="1"/>
  <c r="J189" i="87"/>
  <c r="L729" i="87"/>
  <c r="G777" i="87"/>
  <c r="K605" i="87"/>
  <c r="H888" i="87"/>
  <c r="G865" i="87"/>
  <c r="L181" i="87"/>
  <c r="E1840" i="66" s="1"/>
  <c r="N616" i="87"/>
  <c r="P269" i="87"/>
  <c r="D964" i="87"/>
  <c r="O773" i="87"/>
  <c r="F557" i="87"/>
  <c r="J81" i="87"/>
  <c r="O512" i="87"/>
  <c r="C891" i="87"/>
  <c r="G717" i="87"/>
  <c r="P746" i="87"/>
  <c r="D616" i="87"/>
  <c r="D980" i="87"/>
  <c r="L684" i="87"/>
  <c r="K411" i="87"/>
  <c r="I312" i="87"/>
  <c r="L672" i="87"/>
  <c r="G792" i="87"/>
  <c r="F620" i="87"/>
  <c r="I548" i="87"/>
  <c r="J583" i="87"/>
  <c r="H699" i="87"/>
  <c r="F626" i="87"/>
  <c r="K537" i="87"/>
  <c r="B921" i="87"/>
  <c r="P503" i="87"/>
  <c r="D603" i="87"/>
  <c r="O261" i="87"/>
  <c r="I269" i="87"/>
  <c r="J268" i="87"/>
  <c r="I668" i="87"/>
  <c r="G419" i="87"/>
  <c r="N191" i="87"/>
  <c r="E1947" i="66" s="1"/>
  <c r="O387" i="87"/>
  <c r="K396" i="87"/>
  <c r="I833" i="87"/>
  <c r="C17" i="87"/>
  <c r="D148" i="66" s="1"/>
  <c r="G550" i="87"/>
  <c r="I763" i="87"/>
  <c r="L658" i="87"/>
  <c r="K466" i="87"/>
  <c r="K560" i="87"/>
  <c r="E227" i="87"/>
  <c r="H379" i="87"/>
  <c r="E814" i="87"/>
  <c r="L339" i="87"/>
  <c r="G913" i="87"/>
  <c r="E987" i="87"/>
  <c r="F628" i="87"/>
  <c r="H156" i="87"/>
  <c r="P1573" i="66" s="1"/>
  <c r="D750" i="87"/>
  <c r="I954" i="87"/>
  <c r="C592" i="87"/>
  <c r="F349" i="87"/>
  <c r="J579" i="87"/>
  <c r="B551" i="87"/>
  <c r="I188" i="87"/>
  <c r="P1902" i="66" s="1"/>
  <c r="G856" i="87"/>
  <c r="C582" i="87"/>
  <c r="N537" i="87"/>
  <c r="F181" i="87"/>
  <c r="D1835" i="66" s="1"/>
  <c r="C184" i="87"/>
  <c r="O1852" i="66" s="1"/>
  <c r="J39" i="87"/>
  <c r="N63" i="87"/>
  <c r="E635" i="66" s="1"/>
  <c r="D950" i="87"/>
  <c r="C737" i="87"/>
  <c r="M39" i="87"/>
  <c r="E388" i="66" s="1"/>
  <c r="B335" i="87"/>
  <c r="P551" i="87"/>
  <c r="N67" i="87"/>
  <c r="E676" i="66" s="1"/>
  <c r="F767" i="87"/>
  <c r="L767" i="87"/>
  <c r="K233" i="87"/>
  <c r="C633" i="87"/>
  <c r="H608" i="87"/>
  <c r="D988" i="87"/>
  <c r="B347" i="87"/>
  <c r="G40" i="87"/>
  <c r="O383" i="66" s="1"/>
  <c r="I505" i="87"/>
  <c r="H587" i="87"/>
  <c r="D890" i="87"/>
  <c r="L282" i="87"/>
  <c r="B187" i="87"/>
  <c r="D1891" i="66" s="1"/>
  <c r="L590" i="87"/>
  <c r="N689" i="87"/>
  <c r="G225" i="87"/>
  <c r="C267" i="87"/>
  <c r="N288" i="87"/>
  <c r="C445" i="87"/>
  <c r="C247" i="87"/>
  <c r="I767" i="87"/>
  <c r="P394" i="87"/>
  <c r="E367" i="87"/>
  <c r="E28" i="87"/>
  <c r="O257" i="66" s="1"/>
  <c r="M822" i="87"/>
  <c r="D788" i="87"/>
  <c r="E65" i="87"/>
  <c r="D644" i="66" s="1"/>
  <c r="I507" i="87"/>
  <c r="L376" i="87"/>
  <c r="G425" i="87"/>
  <c r="K540" i="87"/>
  <c r="J265" i="87"/>
  <c r="G368" i="87"/>
  <c r="H457" i="87"/>
  <c r="H55" i="87"/>
  <c r="E548" i="66" s="1"/>
  <c r="C518" i="87"/>
  <c r="M798" i="87"/>
  <c r="C879" i="87"/>
  <c r="K885" i="87"/>
  <c r="B378" i="87"/>
  <c r="C533" i="87"/>
  <c r="H402" i="87"/>
  <c r="O290" i="87"/>
  <c r="F861" i="87"/>
  <c r="E403" i="87"/>
  <c r="J845" i="87"/>
  <c r="G802" i="87"/>
  <c r="O791" i="87"/>
  <c r="P689" i="87"/>
  <c r="J930" i="87"/>
  <c r="F247" i="87"/>
  <c r="O526" i="87"/>
  <c r="K683" i="87"/>
  <c r="L560" i="87"/>
  <c r="N64" i="87"/>
  <c r="P635" i="66" s="1"/>
  <c r="D975" i="87"/>
  <c r="F278" i="87"/>
  <c r="I741" i="87"/>
  <c r="N857" i="87"/>
  <c r="F373" i="87"/>
  <c r="N384" i="87"/>
  <c r="J558" i="87"/>
  <c r="O678" i="87"/>
  <c r="C727" i="87"/>
  <c r="I591" i="87"/>
  <c r="B861" i="87"/>
  <c r="I277" i="87"/>
  <c r="B778" i="87"/>
  <c r="H551" i="87"/>
  <c r="F231" i="87"/>
  <c r="D155" i="87"/>
  <c r="D1567" i="66" s="1"/>
  <c r="K65" i="87"/>
  <c r="D650" i="66" s="1"/>
  <c r="L638" i="87"/>
  <c r="C350" i="87"/>
  <c r="O871" i="87"/>
  <c r="B528" i="87"/>
  <c r="N468" i="87"/>
  <c r="G12" i="87"/>
  <c r="O96" i="66" s="1"/>
  <c r="F171" i="87"/>
  <c r="D1735" i="66" s="1"/>
  <c r="M785" i="87"/>
  <c r="K716" i="87"/>
  <c r="K906" i="87"/>
  <c r="N524" i="87"/>
  <c r="I770" i="87"/>
  <c r="P913" i="87"/>
  <c r="C408" i="87"/>
  <c r="B676" i="87"/>
  <c r="B885" i="87"/>
  <c r="N268" i="87"/>
  <c r="L309" i="87"/>
  <c r="K255" i="87"/>
  <c r="B770" i="87"/>
  <c r="B536" i="87"/>
  <c r="O941" i="87"/>
  <c r="F858" i="87"/>
  <c r="C682" i="87"/>
  <c r="O235" i="87"/>
  <c r="E337" i="87"/>
  <c r="N910" i="87"/>
  <c r="O990" i="87"/>
  <c r="J304" i="87"/>
  <c r="J409" i="87"/>
  <c r="H281" i="87"/>
  <c r="E272" i="87"/>
  <c r="J197" i="87"/>
  <c r="K802" i="87"/>
  <c r="J784" i="87"/>
  <c r="K996" i="87"/>
  <c r="N547" i="87"/>
  <c r="L688" i="87"/>
  <c r="P568" i="87"/>
  <c r="G168" i="87"/>
  <c r="O1695" i="66" s="1"/>
  <c r="O205" i="87"/>
  <c r="K684" i="87"/>
  <c r="G351" i="87"/>
  <c r="B25" i="87"/>
  <c r="D228" i="66" s="1"/>
  <c r="F167" i="87"/>
  <c r="D1694" i="66" s="1"/>
  <c r="K337" i="87"/>
  <c r="J32" i="87"/>
  <c r="J99" i="87"/>
  <c r="M453" i="87"/>
  <c r="E150" i="87"/>
  <c r="O1505" i="66" s="1"/>
  <c r="D713" i="87"/>
  <c r="L728" i="87"/>
  <c r="K888" i="87"/>
  <c r="N952" i="87"/>
  <c r="L99" i="87"/>
  <c r="E1002" i="66" s="1"/>
  <c r="P334" i="87"/>
  <c r="M496" i="87"/>
  <c r="G70" i="87"/>
  <c r="O688" i="66" s="1"/>
  <c r="M743" i="87"/>
  <c r="P748" i="87"/>
  <c r="P704" i="87"/>
  <c r="M17" i="87"/>
  <c r="E160" i="66" s="1"/>
  <c r="P213" i="87"/>
  <c r="P699" i="87"/>
  <c r="D201" i="87"/>
  <c r="O775" i="87"/>
  <c r="K154" i="87"/>
  <c r="O1552" i="66" s="1"/>
  <c r="F976" i="87"/>
  <c r="G71" i="87"/>
  <c r="D711" i="66" s="1"/>
  <c r="K271" i="87"/>
  <c r="E640" i="87"/>
  <c r="E132" i="87"/>
  <c r="O1323" i="66" s="1"/>
  <c r="G624" i="87"/>
  <c r="K623" i="87"/>
  <c r="G561" i="87"/>
  <c r="C675" i="87"/>
  <c r="C370" i="87"/>
  <c r="O454" i="87"/>
  <c r="L127" i="87"/>
  <c r="E1289" i="66" s="1"/>
  <c r="N677" i="87"/>
  <c r="O19" i="87"/>
  <c r="E185" i="66" s="1"/>
  <c r="F160" i="87"/>
  <c r="O1612" i="66" s="1"/>
  <c r="M313" i="87"/>
  <c r="I815" i="87"/>
  <c r="C974" i="87"/>
  <c r="H532" i="87"/>
  <c r="H214" i="87"/>
  <c r="D377" i="87"/>
  <c r="I867" i="87"/>
  <c r="M374" i="87"/>
  <c r="J748" i="87"/>
  <c r="C827" i="87"/>
  <c r="K468" i="87"/>
  <c r="O832" i="87"/>
  <c r="F612" i="87"/>
  <c r="L900" i="87"/>
  <c r="B686" i="87"/>
  <c r="K506" i="87"/>
  <c r="H247" i="87"/>
  <c r="L779" i="87"/>
  <c r="O233" i="87"/>
  <c r="K867" i="87"/>
  <c r="G181" i="87"/>
  <c r="D1836" i="66" s="1"/>
  <c r="M242" i="87"/>
  <c r="P706" i="87"/>
  <c r="H73" i="87"/>
  <c r="E730" i="66" s="1"/>
  <c r="H244" i="87"/>
  <c r="P246" i="87"/>
  <c r="K234" i="87"/>
  <c r="L691" i="87"/>
  <c r="E829" i="87"/>
  <c r="C941" i="87"/>
  <c r="B578" i="87"/>
  <c r="J467" i="87"/>
  <c r="H297" i="87"/>
  <c r="O39" i="87"/>
  <c r="E390" i="66" s="1"/>
  <c r="L640" i="87"/>
  <c r="N351" i="87"/>
  <c r="B716" i="87"/>
  <c r="N745" i="87"/>
  <c r="L65" i="87"/>
  <c r="E651" i="66" s="1"/>
  <c r="O113" i="87"/>
  <c r="E1146" i="66" s="1"/>
  <c r="F616" i="87"/>
  <c r="D149" i="87"/>
  <c r="D1503" i="66" s="1"/>
  <c r="F548" i="87"/>
  <c r="P694" i="87"/>
  <c r="H145" i="87"/>
  <c r="E1468" i="66" s="1"/>
  <c r="H86" i="87"/>
  <c r="P853" i="66" s="1"/>
  <c r="L325" i="87"/>
  <c r="P552" i="87"/>
  <c r="D96" i="87"/>
  <c r="O952" i="66" s="1"/>
  <c r="B622" i="87"/>
  <c r="B813" i="87"/>
  <c r="B282" i="87"/>
  <c r="C149" i="87"/>
  <c r="D1501" i="66" s="1"/>
  <c r="C507" i="87"/>
  <c r="I390" i="87"/>
  <c r="J274" i="87"/>
  <c r="K153" i="87"/>
  <c r="D1552" i="66" s="1"/>
  <c r="O417" i="87"/>
  <c r="M756" i="87"/>
  <c r="I864" i="87"/>
  <c r="E861" i="87"/>
  <c r="I579" i="87"/>
  <c r="L327" i="87"/>
  <c r="L334" i="87"/>
  <c r="E874" i="87"/>
  <c r="H192" i="87"/>
  <c r="P1942" i="66" s="1"/>
  <c r="G898" i="87"/>
  <c r="I680" i="87"/>
  <c r="L570" i="87"/>
  <c r="P968" i="87"/>
  <c r="P758" i="87"/>
  <c r="G878" i="87"/>
  <c r="P212" i="87"/>
  <c r="B120" i="87"/>
  <c r="O1194" i="66" s="1"/>
  <c r="B417" i="87"/>
  <c r="N807" i="87"/>
  <c r="J942" i="87"/>
  <c r="F911" i="87"/>
  <c r="B894" i="87"/>
  <c r="B556" i="87"/>
  <c r="O301" i="87"/>
  <c r="F528" i="87"/>
  <c r="E238" i="87"/>
  <c r="O120" i="87"/>
  <c r="P1210" i="66" s="1"/>
  <c r="E563" i="87"/>
  <c r="D75" i="87"/>
  <c r="D747" i="66" s="1"/>
  <c r="M763" i="87"/>
  <c r="B144" i="87"/>
  <c r="O1440" i="66" s="1"/>
  <c r="O55" i="87"/>
  <c r="E554" i="66" s="1"/>
  <c r="K170" i="87"/>
  <c r="O1716" i="66" s="1"/>
  <c r="M561" i="87"/>
  <c r="J576" i="87"/>
  <c r="H217" i="87"/>
  <c r="I684" i="87"/>
  <c r="H453" i="87"/>
  <c r="J323" i="87"/>
  <c r="F839" i="87"/>
  <c r="H721" i="87"/>
  <c r="L845" i="87"/>
  <c r="P528" i="87"/>
  <c r="O46" i="87"/>
  <c r="P449" i="66" s="1"/>
  <c r="K86" i="87"/>
  <c r="O855" i="66" s="1"/>
  <c r="M274" i="87"/>
  <c r="G50" i="87"/>
  <c r="O483" i="66" s="1"/>
  <c r="E340" i="87"/>
  <c r="D119" i="87"/>
  <c r="D1198" i="66" s="1"/>
  <c r="H186" i="87"/>
  <c r="P1878" i="66" s="1"/>
  <c r="F230" i="87"/>
  <c r="L264" i="87"/>
  <c r="N193" i="87"/>
  <c r="E1965" i="66" s="1"/>
  <c r="M75" i="87"/>
  <c r="E757" i="66" s="1"/>
  <c r="O100" i="87"/>
  <c r="P1005" i="66" s="1"/>
  <c r="P137" i="87"/>
  <c r="D1393" i="66" s="1"/>
  <c r="N77" i="87"/>
  <c r="E776" i="66" s="1"/>
  <c r="M506" i="87"/>
  <c r="I697" i="87"/>
  <c r="N380" i="87"/>
  <c r="J934" i="87"/>
  <c r="B740" i="87"/>
  <c r="N262" i="87"/>
  <c r="J902" i="87"/>
  <c r="L892" i="87"/>
  <c r="J404" i="87"/>
  <c r="G875" i="87"/>
  <c r="C887" i="87"/>
  <c r="L269" i="87"/>
  <c r="F313" i="87"/>
  <c r="M690" i="87"/>
  <c r="F374" i="87"/>
  <c r="O725" i="87"/>
  <c r="C488" i="87"/>
  <c r="M358" i="87"/>
  <c r="O735" i="87"/>
  <c r="I614" i="87"/>
  <c r="L941" i="87"/>
  <c r="L754" i="87"/>
  <c r="N364" i="87"/>
  <c r="P404" i="87"/>
  <c r="O476" i="87"/>
  <c r="D835" i="87"/>
  <c r="C375" i="87"/>
  <c r="K426" i="87"/>
  <c r="O147" i="87"/>
  <c r="E1497" i="66" s="1"/>
  <c r="F897" i="87"/>
  <c r="C984" i="87"/>
  <c r="G209" i="87"/>
  <c r="M786" i="87"/>
  <c r="M437" i="87"/>
  <c r="H96" i="87"/>
  <c r="P958" i="66" s="1"/>
  <c r="H234" i="87"/>
  <c r="P835" i="87"/>
  <c r="L215" i="87"/>
  <c r="E157" i="87"/>
  <c r="D1587" i="66" s="1"/>
  <c r="L655" i="87"/>
  <c r="H47" i="87"/>
  <c r="E466" i="66" s="1"/>
  <c r="O944" i="87"/>
  <c r="O710" i="87"/>
  <c r="P774" i="87"/>
  <c r="M49" i="87"/>
  <c r="E488" i="66" s="1"/>
  <c r="M186" i="87"/>
  <c r="P1882" i="66" s="1"/>
  <c r="M244" i="87"/>
  <c r="J343" i="87"/>
  <c r="N744" i="87"/>
  <c r="F995" i="87"/>
  <c r="B527" i="87"/>
  <c r="C487" i="87"/>
  <c r="H376" i="87"/>
  <c r="C642" i="87"/>
  <c r="M353" i="87"/>
  <c r="C935" i="87"/>
  <c r="K691" i="87"/>
  <c r="H298" i="87"/>
  <c r="E973" i="87"/>
  <c r="G127" i="87"/>
  <c r="D1285" i="66" s="1"/>
  <c r="E564" i="87"/>
  <c r="L346" i="87"/>
  <c r="K589" i="87"/>
  <c r="D307" i="87"/>
  <c r="L724" i="87"/>
  <c r="D465" i="87"/>
  <c r="G627" i="87"/>
  <c r="E981" i="87"/>
  <c r="G890" i="87"/>
  <c r="C906" i="87"/>
  <c r="N202" i="87"/>
  <c r="D588" i="87"/>
  <c r="I453" i="87"/>
  <c r="L971" i="87"/>
  <c r="M720" i="87"/>
  <c r="K674" i="87"/>
  <c r="P697" i="87"/>
  <c r="B793" i="87"/>
  <c r="B846" i="87"/>
  <c r="J133" i="87"/>
  <c r="J64" i="87"/>
  <c r="G353" i="87"/>
  <c r="J691" i="87"/>
  <c r="M559" i="87"/>
  <c r="I781" i="87"/>
  <c r="C214" i="87"/>
  <c r="O276" i="87"/>
  <c r="I528" i="87"/>
  <c r="C618" i="87"/>
  <c r="I193" i="87"/>
  <c r="E1961" i="66" s="1"/>
  <c r="O210" i="87"/>
  <c r="O611" i="87"/>
  <c r="M987" i="87"/>
  <c r="H279" i="87"/>
  <c r="N389" i="87"/>
  <c r="G919" i="87"/>
  <c r="J362" i="87"/>
  <c r="P106" i="87"/>
  <c r="O1065" i="66" s="1"/>
  <c r="M527" i="87"/>
  <c r="K667" i="87"/>
  <c r="L904" i="87"/>
  <c r="J878" i="87"/>
  <c r="D229" i="87"/>
  <c r="B656" i="87"/>
  <c r="G920" i="87"/>
  <c r="D473" i="87"/>
  <c r="F912" i="87"/>
  <c r="C645" i="87"/>
  <c r="J255" i="87"/>
  <c r="N898" i="87"/>
  <c r="O369" i="87"/>
  <c r="B270" i="87"/>
  <c r="E54" i="87"/>
  <c r="O521" i="66" s="1"/>
  <c r="K296" i="87"/>
  <c r="H460" i="87"/>
  <c r="E401" i="87"/>
  <c r="G242" i="87"/>
  <c r="B727" i="87"/>
  <c r="N506" i="87"/>
  <c r="E301" i="87"/>
  <c r="H443" i="87"/>
  <c r="K804" i="87"/>
  <c r="N360" i="87"/>
  <c r="J847" i="87"/>
  <c r="E216" i="87"/>
  <c r="F542" i="87"/>
  <c r="J301" i="87"/>
  <c r="G808" i="87"/>
  <c r="I902" i="87"/>
  <c r="C813" i="87"/>
  <c r="K27" i="87"/>
  <c r="D263" i="66" s="1"/>
  <c r="F709" i="87"/>
  <c r="C917" i="87"/>
  <c r="I791" i="87"/>
  <c r="C221" i="87"/>
  <c r="O806" i="87"/>
  <c r="L169" i="87"/>
  <c r="E1717" i="66" s="1"/>
  <c r="C921" i="87"/>
  <c r="K564" i="87"/>
  <c r="L968" i="87"/>
  <c r="P205" i="87"/>
  <c r="C250" i="87"/>
  <c r="B697" i="87"/>
  <c r="K526" i="87"/>
  <c r="E941" i="87"/>
  <c r="N579" i="87"/>
  <c r="E85" i="87"/>
  <c r="D849" i="66" s="1"/>
  <c r="O551" i="87"/>
  <c r="C542" i="87"/>
  <c r="L881" i="87"/>
  <c r="N363" i="87"/>
  <c r="J650" i="87"/>
  <c r="H431" i="87"/>
  <c r="I329" i="87"/>
  <c r="L444" i="87"/>
  <c r="J237" i="87"/>
  <c r="I762" i="87"/>
  <c r="J993" i="87"/>
  <c r="G783" i="87"/>
  <c r="E163" i="87"/>
  <c r="D1651" i="66" s="1"/>
  <c r="G334" i="87"/>
  <c r="C498" i="87"/>
  <c r="L160" i="87"/>
  <c r="P1617" i="66" s="1"/>
  <c r="B579" i="87"/>
  <c r="F803" i="87"/>
  <c r="C755" i="87"/>
  <c r="H184" i="87"/>
  <c r="P1860" i="66" s="1"/>
  <c r="O688" i="87"/>
  <c r="P83" i="87"/>
  <c r="D842" i="66" s="1"/>
  <c r="C950" i="87"/>
  <c r="F488" i="87"/>
  <c r="H910" i="87"/>
  <c r="L180" i="87"/>
  <c r="P1822" i="66" s="1"/>
  <c r="K220" i="87"/>
  <c r="D931" i="87"/>
  <c r="E760" i="87"/>
  <c r="P457" i="87"/>
  <c r="C595" i="87"/>
  <c r="O400" i="87"/>
  <c r="J752" i="87"/>
  <c r="F471" i="87"/>
  <c r="N400" i="87"/>
  <c r="H51" i="87"/>
  <c r="E507" i="66" s="1"/>
  <c r="L352" i="87"/>
  <c r="G131" i="87"/>
  <c r="D1326" i="66" s="1"/>
  <c r="B150" i="87"/>
  <c r="O1499" i="66" s="1"/>
  <c r="L448" i="87"/>
  <c r="G621" i="87"/>
  <c r="B691" i="87"/>
  <c r="E790" i="87"/>
  <c r="J648" i="87"/>
  <c r="I207" i="87"/>
  <c r="I676" i="87"/>
  <c r="L784" i="87"/>
  <c r="K159" i="87"/>
  <c r="D1616" i="66" s="1"/>
  <c r="H420" i="87"/>
  <c r="B485" i="87"/>
  <c r="H946" i="87"/>
  <c r="G606" i="87"/>
  <c r="H976" i="87"/>
  <c r="O901" i="87"/>
  <c r="G517" i="87"/>
  <c r="L601" i="87"/>
  <c r="J15" i="87"/>
  <c r="G927" i="87"/>
  <c r="K973" i="87"/>
  <c r="G25" i="87"/>
  <c r="D237" i="66" s="1"/>
  <c r="F147" i="87"/>
  <c r="D1489" i="66" s="1"/>
  <c r="K596" i="87"/>
  <c r="E323" i="87"/>
  <c r="L428" i="87"/>
  <c r="J575" i="87"/>
  <c r="K502" i="87"/>
  <c r="D99" i="87"/>
  <c r="D993" i="66" s="1"/>
  <c r="K92" i="87"/>
  <c r="O919" i="66" s="1"/>
  <c r="G404" i="87"/>
  <c r="F882" i="87"/>
  <c r="K334" i="87"/>
  <c r="L796" i="87"/>
  <c r="K387" i="87"/>
  <c r="D262" i="87"/>
  <c r="L85" i="87"/>
  <c r="E856" i="66" s="1"/>
  <c r="G819" i="87"/>
  <c r="C211" i="87"/>
  <c r="N854" i="87"/>
  <c r="H385" i="87"/>
  <c r="L412" i="87"/>
  <c r="G846" i="87"/>
  <c r="L399" i="87"/>
  <c r="F170" i="87"/>
  <c r="O1712" i="66" s="1"/>
  <c r="P764" i="87"/>
  <c r="I658" i="87"/>
  <c r="L792" i="87"/>
  <c r="M462" i="87"/>
  <c r="D596" i="87"/>
  <c r="F19" i="87"/>
  <c r="D177" i="66" s="1"/>
  <c r="L243" i="87"/>
  <c r="H547" i="87"/>
  <c r="O523" i="87"/>
  <c r="E111" i="87"/>
  <c r="D1118" i="66" s="1"/>
  <c r="M932" i="87"/>
  <c r="M880" i="87"/>
  <c r="K340" i="87"/>
  <c r="J277" i="87"/>
  <c r="H746" i="87"/>
  <c r="J364" i="87"/>
  <c r="G454" i="87"/>
  <c r="L239" i="87"/>
  <c r="C785" i="87"/>
  <c r="H123" i="87"/>
  <c r="E1245" i="66" s="1"/>
  <c r="C368" i="87"/>
  <c r="I724" i="87"/>
  <c r="O726" i="87"/>
  <c r="D887" i="87"/>
  <c r="L568" i="87"/>
  <c r="N101" i="87"/>
  <c r="E1022" i="66" s="1"/>
  <c r="E240" i="87"/>
  <c r="P248" i="87"/>
  <c r="M878" i="87"/>
  <c r="G268" i="87"/>
  <c r="I733" i="87"/>
  <c r="P808" i="87"/>
  <c r="E880" i="87"/>
  <c r="G820" i="87"/>
  <c r="O888" i="87"/>
  <c r="M113" i="87"/>
  <c r="E1144" i="66" s="1"/>
  <c r="B759" i="87"/>
  <c r="J82" i="87"/>
  <c r="E656" i="87"/>
  <c r="J384" i="87"/>
  <c r="J582" i="87"/>
  <c r="D298" i="87"/>
  <c r="G964" i="87"/>
  <c r="D715" i="87"/>
  <c r="O964" i="87"/>
  <c r="B465" i="87"/>
  <c r="M978" i="87"/>
  <c r="D113" i="87"/>
  <c r="D1134" i="66" s="1"/>
  <c r="H202" i="87"/>
  <c r="H947" i="87"/>
  <c r="E525" i="87"/>
  <c r="N259" i="87"/>
  <c r="B701" i="87"/>
  <c r="P719" i="87"/>
  <c r="N747" i="87"/>
  <c r="M147" i="87"/>
  <c r="E1495" i="66" s="1"/>
  <c r="B360" i="87"/>
  <c r="F342" i="87"/>
  <c r="O264" i="87"/>
  <c r="B865" i="87"/>
  <c r="E285" i="87"/>
  <c r="K134" i="87"/>
  <c r="O1347" i="66" s="1"/>
  <c r="P622" i="87"/>
  <c r="P265" i="87"/>
  <c r="H750" i="87"/>
  <c r="I858" i="87"/>
  <c r="M195" i="87"/>
  <c r="E1987" i="66" s="1"/>
  <c r="F498" i="87"/>
  <c r="O318" i="87"/>
  <c r="C655" i="87"/>
  <c r="M312" i="87"/>
  <c r="I13" i="87"/>
  <c r="E116" i="66" s="1"/>
  <c r="G456" i="87"/>
  <c r="B370" i="87"/>
  <c r="L772" i="87"/>
  <c r="L811" i="87"/>
  <c r="M767" i="87"/>
  <c r="C565" i="87"/>
  <c r="O363" i="87"/>
  <c r="B534" i="87"/>
  <c r="E233" i="87"/>
  <c r="F442" i="87"/>
  <c r="O727" i="87"/>
  <c r="H774" i="87"/>
  <c r="G459" i="87"/>
  <c r="I482" i="87"/>
  <c r="O929" i="87"/>
  <c r="B97" i="87"/>
  <c r="D966" i="66" s="1"/>
  <c r="P938" i="87"/>
  <c r="L938" i="87"/>
  <c r="H827" i="87"/>
  <c r="P483" i="87"/>
  <c r="P747" i="87"/>
  <c r="N563" i="87"/>
  <c r="F754" i="87"/>
  <c r="M364" i="87"/>
  <c r="F883" i="87"/>
  <c r="O221" i="87"/>
  <c r="J502" i="87"/>
  <c r="L31" i="87"/>
  <c r="E305" i="66" s="1"/>
  <c r="J603" i="87"/>
  <c r="K487" i="87"/>
  <c r="B719" i="87"/>
  <c r="H773" i="87"/>
  <c r="G526" i="87"/>
  <c r="M404" i="87"/>
  <c r="P215" i="87"/>
  <c r="K672" i="87"/>
  <c r="O875" i="87"/>
  <c r="N92" i="87"/>
  <c r="P922" i="66" s="1"/>
  <c r="G609" i="87"/>
  <c r="O352" i="87"/>
  <c r="O565" i="87"/>
  <c r="M610" i="87"/>
  <c r="G790" i="87"/>
  <c r="P296" i="87"/>
  <c r="D831" i="87"/>
  <c r="E540" i="87"/>
  <c r="D605" i="87"/>
  <c r="P541" i="87"/>
  <c r="M407" i="87"/>
  <c r="P855" i="87"/>
  <c r="M804" i="87"/>
  <c r="G223" i="87"/>
  <c r="M526" i="87"/>
  <c r="G443" i="87"/>
  <c r="N475" i="87"/>
  <c r="C743" i="87"/>
  <c r="F831" i="87"/>
  <c r="B462" i="87"/>
  <c r="F927" i="87"/>
  <c r="D874" i="87"/>
  <c r="O194" i="87"/>
  <c r="P1966" i="66" s="1"/>
  <c r="F881" i="87"/>
  <c r="J563" i="87"/>
  <c r="P602" i="87"/>
  <c r="I687" i="87"/>
  <c r="D804" i="87"/>
  <c r="E919" i="87"/>
  <c r="D710" i="87"/>
  <c r="K25" i="87"/>
  <c r="D240" i="66" s="1"/>
  <c r="K230" i="87"/>
  <c r="G967" i="87"/>
  <c r="I25" i="87"/>
  <c r="E239" i="66" s="1"/>
  <c r="G933" i="87"/>
  <c r="P411" i="87"/>
  <c r="L466" i="87"/>
  <c r="M400" i="87"/>
  <c r="B627" i="87"/>
  <c r="J351" i="87"/>
  <c r="P157" i="87"/>
  <c r="D1598" i="66" s="1"/>
  <c r="P563" i="87"/>
  <c r="N495" i="87"/>
  <c r="J163" i="87"/>
  <c r="M383" i="87"/>
  <c r="B55" i="87"/>
  <c r="D538" i="66" s="1"/>
  <c r="E969" i="87"/>
  <c r="C943" i="87"/>
  <c r="P165" i="87"/>
  <c r="D1680" i="66" s="1"/>
  <c r="O660" i="87"/>
  <c r="G107" i="87"/>
  <c r="D1080" i="66" s="1"/>
  <c r="B294" i="87"/>
  <c r="K783" i="87"/>
  <c r="I284" i="87"/>
  <c r="N949" i="87"/>
  <c r="B78" i="87"/>
  <c r="O761" i="66" s="1"/>
  <c r="J250" i="87"/>
  <c r="I1002" i="87"/>
  <c r="G694" i="87"/>
  <c r="E230" i="87"/>
  <c r="P869" i="87"/>
  <c r="I957" i="87"/>
  <c r="H207" i="87"/>
  <c r="B988" i="87"/>
  <c r="E491" i="87"/>
  <c r="O543" i="87"/>
  <c r="F721" i="87"/>
  <c r="O948" i="87"/>
  <c r="H28" i="87"/>
  <c r="P261" i="66" s="1"/>
  <c r="F311" i="87"/>
  <c r="O778" i="87"/>
  <c r="H170" i="87"/>
  <c r="P1714" i="66" s="1"/>
  <c r="J542" i="87"/>
  <c r="I521" i="87"/>
  <c r="J153" i="87"/>
  <c r="M426" i="87"/>
  <c r="P461" i="87"/>
  <c r="O270" i="87"/>
  <c r="O490" i="87"/>
  <c r="E128" i="87"/>
  <c r="O1282" i="66" s="1"/>
  <c r="K88" i="87"/>
  <c r="O878" i="66" s="1"/>
  <c r="G948" i="87"/>
  <c r="H544" i="87"/>
  <c r="D92" i="87"/>
  <c r="O911" i="66" s="1"/>
  <c r="G23" i="87"/>
  <c r="D219" i="66" s="1"/>
  <c r="N737" i="87"/>
  <c r="N839" i="87"/>
  <c r="H330" i="87"/>
  <c r="M648" i="87"/>
  <c r="M766" i="87"/>
  <c r="O483" i="87"/>
  <c r="B389" i="87"/>
  <c r="K838" i="87"/>
  <c r="J65" i="87"/>
  <c r="N52" i="87"/>
  <c r="P512" i="66" s="1"/>
  <c r="L298" i="87"/>
  <c r="P30" i="87"/>
  <c r="O286" i="66" s="1"/>
  <c r="E429" i="87"/>
  <c r="M259" i="87"/>
  <c r="H262" i="87"/>
  <c r="I566" i="87"/>
  <c r="F288" i="87"/>
  <c r="M615" i="87"/>
  <c r="O885" i="87"/>
  <c r="K476" i="87"/>
  <c r="H716" i="87"/>
  <c r="O181" i="87"/>
  <c r="E1843" i="66" s="1"/>
  <c r="D217" i="87"/>
  <c r="B143" i="87"/>
  <c r="D1440" i="66" s="1"/>
  <c r="D555" i="87"/>
  <c r="L338" i="87"/>
  <c r="F429" i="87"/>
  <c r="B34" i="87"/>
  <c r="O310" i="66" s="1"/>
  <c r="P663" i="87"/>
  <c r="E953" i="87"/>
  <c r="L530" i="87"/>
  <c r="I484" i="87"/>
  <c r="D438" i="87"/>
  <c r="I216" i="87"/>
  <c r="N20" i="87"/>
  <c r="P184" i="66" s="1"/>
  <c r="H559" i="87"/>
  <c r="E69" i="87"/>
  <c r="D685" i="66" s="1"/>
  <c r="M363" i="87"/>
  <c r="P825" i="87"/>
  <c r="I949" i="87"/>
  <c r="P199" i="87"/>
  <c r="J824" i="87"/>
  <c r="O405" i="87"/>
  <c r="O641" i="87"/>
  <c r="O639" i="87"/>
  <c r="K839" i="87"/>
  <c r="F357" i="87"/>
  <c r="B640" i="87"/>
  <c r="B998" i="87"/>
  <c r="C997" i="87"/>
  <c r="D52" i="87"/>
  <c r="O501" i="66" s="1"/>
  <c r="G504" i="87"/>
  <c r="P711" i="87"/>
  <c r="E584" i="87"/>
  <c r="E886" i="87"/>
  <c r="M539" i="87"/>
  <c r="O152" i="87"/>
  <c r="P1538" i="66" s="1"/>
  <c r="D276" i="87"/>
  <c r="I805" i="87"/>
  <c r="B855" i="87"/>
  <c r="O508" i="87"/>
  <c r="M999" i="87"/>
  <c r="I771" i="87"/>
  <c r="E129" i="87"/>
  <c r="D1300" i="66" s="1"/>
  <c r="P671" i="87"/>
  <c r="I333" i="87"/>
  <c r="J640" i="87"/>
  <c r="H534" i="87"/>
  <c r="B541" i="87"/>
  <c r="K747" i="87"/>
  <c r="D850" i="87"/>
  <c r="N652" i="87"/>
  <c r="D770" i="87"/>
  <c r="I374" i="87"/>
  <c r="D514" i="87"/>
  <c r="E331" i="87"/>
  <c r="P425" i="87"/>
  <c r="P578" i="87"/>
  <c r="I145" i="87"/>
  <c r="E1469" i="66" s="1"/>
  <c r="C637" i="87"/>
  <c r="N503" i="87"/>
  <c r="J898" i="87"/>
  <c r="L137" i="87"/>
  <c r="E1389" i="66" s="1"/>
  <c r="B546" i="87"/>
  <c r="K845" i="87"/>
  <c r="J614" i="87"/>
  <c r="D440" i="87"/>
  <c r="O475" i="87"/>
  <c r="C360" i="87"/>
  <c r="H163" i="87"/>
  <c r="E1655" i="66" s="1"/>
  <c r="P954" i="87"/>
  <c r="L419" i="87"/>
  <c r="N111" i="87"/>
  <c r="E1127" i="66" s="1"/>
  <c r="G555" i="87"/>
  <c r="P429" i="87"/>
  <c r="H591" i="87"/>
  <c r="C199" i="87"/>
  <c r="J175" i="87"/>
  <c r="M608" i="87"/>
  <c r="K399" i="87"/>
  <c r="G811" i="87"/>
  <c r="G144" i="87"/>
  <c r="O1449" i="66" s="1"/>
  <c r="N874" i="87"/>
  <c r="C252" i="87"/>
  <c r="K558" i="87"/>
  <c r="B131" i="87"/>
  <c r="D1317" i="66" s="1"/>
  <c r="L708" i="87"/>
  <c r="E492" i="87"/>
  <c r="M182" i="87"/>
  <c r="P1841" i="66" s="1"/>
  <c r="F193" i="87"/>
  <c r="D1958" i="66" s="1"/>
  <c r="N666" i="87"/>
  <c r="D45" i="87"/>
  <c r="D437" i="66" s="1"/>
  <c r="L748" i="87"/>
  <c r="L74" i="87"/>
  <c r="P733" i="66" s="1"/>
  <c r="B163" i="87"/>
  <c r="D1645" i="66" s="1"/>
  <c r="K351" i="87"/>
  <c r="P872" i="87"/>
  <c r="O370" i="87"/>
  <c r="L605" i="87"/>
  <c r="N686" i="87"/>
  <c r="D51" i="87"/>
  <c r="D501" i="66" s="1"/>
  <c r="N125" i="87"/>
  <c r="E1268" i="66" s="1"/>
  <c r="H662" i="87"/>
  <c r="C265" i="87"/>
  <c r="H510" i="87"/>
  <c r="N611" i="87"/>
  <c r="M46" i="87"/>
  <c r="P447" i="66" s="1"/>
  <c r="E190" i="87"/>
  <c r="O1915" i="66" s="1"/>
  <c r="O995" i="87"/>
  <c r="P569" i="87"/>
  <c r="G285" i="87"/>
  <c r="P244" i="87"/>
  <c r="G782" i="87"/>
  <c r="E298" i="87"/>
  <c r="D181" i="87"/>
  <c r="D1831" i="66" s="1"/>
  <c r="L627" i="87"/>
  <c r="M752" i="87"/>
  <c r="M133" i="87"/>
  <c r="E1349" i="66" s="1"/>
  <c r="F203" i="87"/>
  <c r="P433" i="87"/>
  <c r="F157" i="87"/>
  <c r="D1589" i="66" s="1"/>
  <c r="C971" i="87"/>
  <c r="D751" i="87"/>
  <c r="B223" i="87"/>
  <c r="F750" i="87"/>
  <c r="H444" i="87"/>
  <c r="O548" i="87"/>
  <c r="I161" i="87"/>
  <c r="E1633" i="66" s="1"/>
  <c r="I40" i="87"/>
  <c r="P385" i="66" s="1"/>
  <c r="P487" i="87"/>
  <c r="H980" i="87"/>
  <c r="N904" i="87"/>
  <c r="K101" i="87"/>
  <c r="D1019" i="66" s="1"/>
  <c r="I181" i="87"/>
  <c r="E1838" i="66" s="1"/>
  <c r="J792" i="87"/>
  <c r="E988" i="87"/>
  <c r="G411" i="87"/>
  <c r="K247" i="87"/>
  <c r="M136" i="87"/>
  <c r="P1372" i="66" s="1"/>
  <c r="M840" i="87"/>
  <c r="K187" i="87"/>
  <c r="D1903" i="66" s="1"/>
  <c r="D199" i="87"/>
  <c r="M621" i="87"/>
  <c r="P726" i="87"/>
  <c r="M916" i="87"/>
  <c r="K43" i="87"/>
  <c r="D427" i="66" s="1"/>
  <c r="M85" i="87"/>
  <c r="E857" i="66" s="1"/>
  <c r="K342" i="87"/>
  <c r="C296" i="87"/>
  <c r="K148" i="87"/>
  <c r="O1493" i="66" s="1"/>
  <c r="F555" i="87"/>
  <c r="O748" i="87"/>
  <c r="H241" i="87"/>
  <c r="N231" i="87"/>
  <c r="O305" i="87"/>
  <c r="O496" i="87"/>
  <c r="P888" i="87"/>
  <c r="L716" i="87"/>
  <c r="B549" i="87"/>
  <c r="O781" i="87"/>
  <c r="M814" i="87"/>
  <c r="D985" i="87"/>
  <c r="H295" i="87"/>
  <c r="N285" i="87"/>
  <c r="P454" i="87"/>
  <c r="N919" i="87"/>
  <c r="L387" i="87"/>
  <c r="G62" i="87"/>
  <c r="O606" i="66" s="1"/>
  <c r="L985" i="87"/>
  <c r="I596" i="87"/>
  <c r="K89" i="87"/>
  <c r="D896" i="66" s="1"/>
  <c r="D250" i="87"/>
  <c r="G684" i="87"/>
  <c r="C78" i="87"/>
  <c r="O763" i="66" s="1"/>
  <c r="H375" i="87"/>
  <c r="C145" i="87"/>
  <c r="D1460" i="66" s="1"/>
  <c r="K403" i="87"/>
  <c r="N836" i="87"/>
  <c r="L471" i="87"/>
  <c r="F259" i="87"/>
  <c r="B521" i="87"/>
  <c r="D1001" i="87"/>
  <c r="J216" i="87"/>
  <c r="I503" i="87"/>
  <c r="H522" i="87"/>
  <c r="O997" i="87"/>
  <c r="G203" i="87"/>
  <c r="N539" i="87"/>
  <c r="K287" i="87"/>
  <c r="F484" i="87"/>
  <c r="F580" i="87"/>
  <c r="C932" i="87"/>
  <c r="P535" i="87"/>
  <c r="J664" i="87"/>
  <c r="B495" i="87"/>
  <c r="L324" i="87"/>
  <c r="F338" i="87"/>
  <c r="L865" i="87"/>
  <c r="K72" i="87"/>
  <c r="O714" i="66" s="1"/>
  <c r="H398" i="87"/>
  <c r="B92" i="87"/>
  <c r="O907" i="66" s="1"/>
  <c r="L210" i="87"/>
  <c r="E311" i="87"/>
  <c r="F802" i="87"/>
  <c r="P455" i="87"/>
  <c r="F77" i="87"/>
  <c r="D769" i="66" s="1"/>
  <c r="K631" i="87"/>
  <c r="C700" i="87"/>
  <c r="F350" i="87"/>
  <c r="N247" i="87"/>
  <c r="E862" i="87"/>
  <c r="H690" i="87"/>
  <c r="M454" i="87"/>
  <c r="O982" i="87"/>
  <c r="O833" i="87"/>
  <c r="M727" i="87"/>
  <c r="F530" i="87"/>
  <c r="J931" i="87"/>
  <c r="H786" i="87"/>
  <c r="H635" i="87"/>
  <c r="I313" i="87"/>
  <c r="L651" i="87"/>
  <c r="D510" i="87"/>
  <c r="I752" i="87"/>
  <c r="F629" i="87"/>
  <c r="O979" i="87"/>
  <c r="C956" i="87"/>
  <c r="J531" i="87"/>
  <c r="H436" i="87"/>
  <c r="C760" i="87"/>
  <c r="C305" i="87"/>
  <c r="E701" i="87"/>
  <c r="D761" i="87"/>
  <c r="D157" i="87"/>
  <c r="D1585" i="66" s="1"/>
  <c r="O537" i="87"/>
  <c r="J310" i="87"/>
  <c r="F723" i="87"/>
  <c r="O770" i="87"/>
  <c r="K79" i="87"/>
  <c r="D796" i="66" s="1"/>
  <c r="N318" i="87"/>
  <c r="L771" i="87"/>
  <c r="H396" i="87"/>
  <c r="J1002" i="87"/>
  <c r="B915" i="87"/>
  <c r="L907" i="87"/>
  <c r="E765" i="87"/>
  <c r="G78" i="87"/>
  <c r="O770" i="66" s="1"/>
  <c r="K552" i="87"/>
  <c r="K697" i="87"/>
  <c r="F807" i="87"/>
  <c r="J519" i="87"/>
  <c r="K974" i="87"/>
  <c r="P233" i="87"/>
  <c r="H599" i="87"/>
  <c r="P427" i="87"/>
  <c r="E889" i="87"/>
  <c r="N147" i="87"/>
  <c r="E1496" i="66" s="1"/>
  <c r="H764" i="87"/>
  <c r="I775" i="87"/>
  <c r="L119" i="87"/>
  <c r="E1207" i="66" s="1"/>
  <c r="J896" i="87"/>
  <c r="E685" i="87"/>
  <c r="E621" i="87"/>
  <c r="H18" i="87"/>
  <c r="P156" i="66" s="1"/>
  <c r="D838" i="87"/>
  <c r="E756" i="87"/>
  <c r="C327" i="87"/>
  <c r="J928" i="87"/>
  <c r="N396" i="87"/>
  <c r="E729" i="87"/>
  <c r="C249" i="87"/>
  <c r="J759" i="87"/>
  <c r="G236" i="87"/>
  <c r="F656" i="87"/>
  <c r="J326" i="87"/>
  <c r="C678" i="87"/>
  <c r="G43" i="87"/>
  <c r="D424" i="66" s="1"/>
  <c r="K423" i="87"/>
  <c r="J176" i="87"/>
  <c r="K831" i="87"/>
  <c r="G576" i="87"/>
  <c r="P903" i="87"/>
  <c r="G409" i="87"/>
  <c r="D968" i="87"/>
  <c r="N628" i="87"/>
  <c r="G445" i="87"/>
  <c r="I980" i="87"/>
  <c r="O312" i="87"/>
  <c r="O601" i="87"/>
  <c r="D169" i="87"/>
  <c r="D1708" i="66" s="1"/>
  <c r="M161" i="87"/>
  <c r="E1636" i="66" s="1"/>
  <c r="D704" i="87"/>
  <c r="M914" i="87"/>
  <c r="K155" i="87"/>
  <c r="D1575" i="66" s="1"/>
  <c r="J695" i="87"/>
  <c r="L818" i="87"/>
  <c r="I500" i="87"/>
  <c r="F222" i="87"/>
  <c r="F738" i="87"/>
  <c r="G921" i="87"/>
  <c r="H323" i="87"/>
  <c r="G354" i="87"/>
  <c r="H646" i="87"/>
  <c r="D42" i="87"/>
  <c r="O396" i="66" s="1"/>
  <c r="C338" i="87"/>
  <c r="B703" i="87"/>
  <c r="O350" i="87"/>
  <c r="H824" i="87"/>
  <c r="C863" i="87"/>
  <c r="C594" i="87"/>
  <c r="L687" i="87"/>
  <c r="N13" i="87"/>
  <c r="E120" i="66" s="1"/>
  <c r="O124" i="87"/>
  <c r="P1251" i="66" s="1"/>
  <c r="H54" i="87"/>
  <c r="P525" i="66" s="1"/>
  <c r="E314" i="87"/>
  <c r="M451" i="87"/>
  <c r="P413" i="87"/>
  <c r="C684" i="87"/>
  <c r="H273" i="87"/>
  <c r="F768" i="87"/>
  <c r="G391" i="87"/>
  <c r="K174" i="87"/>
  <c r="O1757" i="66" s="1"/>
  <c r="C364" i="87"/>
  <c r="C427" i="87"/>
  <c r="G134" i="87"/>
  <c r="O1344" i="66" s="1"/>
  <c r="P118" i="87"/>
  <c r="O1188" i="66" s="1"/>
  <c r="L976" i="87"/>
  <c r="P829" i="87"/>
  <c r="J717" i="87"/>
  <c r="P727" i="87"/>
  <c r="P670" i="87"/>
  <c r="D518" i="87"/>
  <c r="F143" i="87"/>
  <c r="D1448" i="66" s="1"/>
  <c r="O381" i="87"/>
  <c r="L348" i="87"/>
  <c r="F601" i="87"/>
  <c r="F310" i="87"/>
  <c r="P834" i="87"/>
  <c r="J79" i="87"/>
  <c r="J88" i="87"/>
  <c r="D515" i="87"/>
  <c r="N980" i="87"/>
  <c r="P966" i="87"/>
  <c r="E92" i="87"/>
  <c r="O913" i="66" s="1"/>
  <c r="I536" i="87"/>
  <c r="P345" i="87"/>
  <c r="I652" i="87"/>
  <c r="M225" i="87"/>
  <c r="B963" i="87"/>
  <c r="C585" i="87"/>
  <c r="E139" i="87"/>
  <c r="D1405" i="66" s="1"/>
  <c r="L92" i="87"/>
  <c r="P920" i="66" s="1"/>
  <c r="M598" i="87"/>
  <c r="N349" i="87"/>
  <c r="M993" i="87"/>
  <c r="I362" i="87"/>
  <c r="K602" i="87"/>
  <c r="M831" i="87"/>
  <c r="F592" i="87"/>
  <c r="G970" i="87"/>
  <c r="B281" i="87"/>
  <c r="N340" i="87"/>
  <c r="D376" i="87"/>
  <c r="G99" i="87"/>
  <c r="D998" i="66" s="1"/>
  <c r="K985" i="87"/>
  <c r="O937" i="87"/>
  <c r="E726" i="87"/>
  <c r="G525" i="87"/>
  <c r="N790" i="87"/>
  <c r="C64" i="87"/>
  <c r="O622" i="66" s="1"/>
  <c r="C947" i="87"/>
  <c r="H612" i="87"/>
  <c r="C334" i="87"/>
  <c r="P96" i="87"/>
  <c r="O965" i="66" s="1"/>
  <c r="C481" i="87"/>
  <c r="H291" i="87"/>
  <c r="L434" i="87"/>
  <c r="M478" i="87"/>
  <c r="B314" i="87"/>
  <c r="H357" i="87"/>
  <c r="L172" i="87"/>
  <c r="P1740" i="66" s="1"/>
  <c r="D101" i="87"/>
  <c r="D1011" i="66" s="1"/>
  <c r="L305" i="87"/>
  <c r="C876" i="87"/>
  <c r="H265" i="87"/>
  <c r="M269" i="87"/>
  <c r="I63" i="87"/>
  <c r="E631" i="66" s="1"/>
  <c r="L508" i="87"/>
  <c r="P93" i="87"/>
  <c r="D942" i="66" s="1"/>
  <c r="H917" i="87"/>
  <c r="E802" i="87"/>
  <c r="P264" i="87"/>
  <c r="D805" i="87"/>
  <c r="B868" i="87"/>
  <c r="C649" i="87"/>
  <c r="L833" i="87"/>
  <c r="M843" i="87"/>
  <c r="D650" i="87"/>
  <c r="L647" i="87"/>
  <c r="H133" i="87"/>
  <c r="E1345" i="66" s="1"/>
  <c r="D754" i="87"/>
  <c r="K528" i="87"/>
  <c r="G475" i="87"/>
  <c r="J122" i="87"/>
  <c r="C401" i="87"/>
  <c r="J577" i="87"/>
  <c r="G219" i="87"/>
  <c r="D283" i="87"/>
  <c r="D911" i="87"/>
  <c r="B492" i="87"/>
  <c r="H770" i="87"/>
  <c r="B359" i="87"/>
  <c r="J510" i="87"/>
  <c r="K218" i="87"/>
  <c r="E699" i="87"/>
  <c r="G305" i="87"/>
  <c r="N636" i="87"/>
  <c r="O90" i="87"/>
  <c r="P900" i="66" s="1"/>
  <c r="L583" i="87"/>
  <c r="J202" i="87"/>
  <c r="C791" i="87"/>
  <c r="K825" i="87"/>
  <c r="D74" i="87"/>
  <c r="O724" i="66" s="1"/>
  <c r="F690" i="87"/>
  <c r="C953" i="87"/>
  <c r="E647" i="87"/>
  <c r="P886" i="87"/>
  <c r="D313" i="87"/>
  <c r="O281" i="87"/>
  <c r="G667" i="87"/>
  <c r="H641" i="87"/>
  <c r="K921" i="87"/>
  <c r="D888" i="87"/>
  <c r="J685" i="87"/>
  <c r="B569" i="87"/>
  <c r="P46" i="87"/>
  <c r="O450" i="66" s="1"/>
  <c r="K524" i="87"/>
  <c r="L657" i="87"/>
  <c r="O299" i="87"/>
  <c r="I765" i="87"/>
  <c r="P266" i="87"/>
  <c r="J585" i="87"/>
  <c r="D355" i="87"/>
  <c r="F704" i="87"/>
  <c r="H296" i="87"/>
  <c r="G798" i="87"/>
  <c r="M977" i="87"/>
  <c r="J261" i="87"/>
  <c r="D202" i="87"/>
  <c r="O92" i="87"/>
  <c r="P923" i="66" s="1"/>
  <c r="L801" i="87"/>
  <c r="B693" i="87"/>
  <c r="B110" i="87"/>
  <c r="O1089" i="66" s="1"/>
  <c r="I342" i="87"/>
  <c r="M907" i="87"/>
  <c r="K71" i="87"/>
  <c r="D714" i="66" s="1"/>
  <c r="D241" i="87"/>
  <c r="D109" i="87"/>
  <c r="D1093" i="66" s="1"/>
  <c r="M614" i="87"/>
  <c r="H410" i="87"/>
  <c r="E432" i="87"/>
  <c r="B930" i="87"/>
  <c r="O935" i="87"/>
  <c r="G705" i="87"/>
  <c r="I881" i="87"/>
  <c r="J533" i="87"/>
  <c r="F356" i="87"/>
  <c r="G345" i="87"/>
  <c r="L424" i="87"/>
  <c r="C138" i="87"/>
  <c r="O1378" i="66" s="1"/>
  <c r="N381" i="87"/>
  <c r="E127" i="87"/>
  <c r="D1282" i="66" s="1"/>
  <c r="D151" i="87"/>
  <c r="D1526" i="66" s="1"/>
  <c r="I127" i="87"/>
  <c r="E1287" i="66" s="1"/>
  <c r="I693" i="87"/>
  <c r="P330" i="87"/>
  <c r="D992" i="87"/>
  <c r="O531" i="87"/>
  <c r="N639" i="87"/>
  <c r="K521" i="87"/>
  <c r="H850" i="87"/>
  <c r="J174" i="87"/>
  <c r="O368" i="87"/>
  <c r="L130" i="87"/>
  <c r="P1307" i="66" s="1"/>
  <c r="F834" i="87"/>
  <c r="G137" i="87"/>
  <c r="D1385" i="66" s="1"/>
  <c r="E304" i="87"/>
  <c r="J33" i="87"/>
  <c r="H651" i="87"/>
  <c r="B496" i="87"/>
  <c r="L537" i="87"/>
  <c r="M165" i="87"/>
  <c r="E1677" i="66" s="1"/>
  <c r="H274" i="87"/>
  <c r="O128" i="87"/>
  <c r="P1292" i="66" s="1"/>
  <c r="M762" i="87"/>
  <c r="O481" i="87"/>
  <c r="H428" i="87"/>
  <c r="L275" i="87"/>
  <c r="O922" i="87"/>
  <c r="I646" i="87"/>
  <c r="E545" i="87"/>
  <c r="L32" i="87"/>
  <c r="P305" i="66" s="1"/>
  <c r="L561" i="87"/>
  <c r="C839" i="87"/>
  <c r="B167" i="87"/>
  <c r="D1686" i="66" s="1"/>
  <c r="P258" i="87"/>
  <c r="E560" i="87"/>
  <c r="B354" i="87"/>
  <c r="F413" i="87"/>
  <c r="K338" i="87"/>
  <c r="P718" i="87"/>
  <c r="G626" i="87"/>
  <c r="F387" i="87"/>
  <c r="C773" i="87"/>
  <c r="B100" i="87"/>
  <c r="O989" i="66" s="1"/>
  <c r="H993" i="87"/>
  <c r="K40" i="87"/>
  <c r="O386" i="66" s="1"/>
  <c r="L345" i="87"/>
  <c r="H384" i="87"/>
  <c r="L136" i="87"/>
  <c r="P1371" i="66" s="1"/>
  <c r="H393" i="87"/>
  <c r="O347" i="87"/>
  <c r="C859" i="87"/>
  <c r="N84" i="87"/>
  <c r="P840" i="66" s="1"/>
  <c r="F405" i="87"/>
  <c r="G873" i="87"/>
  <c r="L917" i="87"/>
  <c r="N347" i="87"/>
  <c r="P160" i="87"/>
  <c r="O1621" i="66" s="1"/>
  <c r="N711" i="87"/>
  <c r="H604" i="87"/>
  <c r="G503" i="87"/>
  <c r="N504" i="87"/>
  <c r="I829" i="87"/>
  <c r="N457" i="87"/>
  <c r="N374" i="87"/>
  <c r="N168" i="87"/>
  <c r="P1701" i="66" s="1"/>
  <c r="B919" i="87"/>
  <c r="M829" i="87"/>
  <c r="L105" i="87"/>
  <c r="E1061" i="66" s="1"/>
  <c r="E757" i="87"/>
  <c r="L942" i="87"/>
  <c r="N605" i="87"/>
  <c r="F154" i="87"/>
  <c r="O1548" i="66" s="1"/>
  <c r="H367" i="87"/>
  <c r="H155" i="87"/>
  <c r="E1573" i="66" s="1"/>
  <c r="J68" i="87"/>
  <c r="G707" i="87"/>
  <c r="E980" i="87"/>
  <c r="N951" i="87"/>
  <c r="P556" i="87"/>
  <c r="L604" i="87"/>
  <c r="J750" i="87"/>
  <c r="P331" i="87"/>
  <c r="B13" i="87"/>
  <c r="D105" i="66" s="1"/>
  <c r="D437" i="87"/>
  <c r="N797" i="87"/>
  <c r="B828" i="87"/>
  <c r="F917" i="87"/>
  <c r="P576" i="87"/>
  <c r="B767" i="87"/>
  <c r="M581" i="87"/>
  <c r="C416" i="87"/>
  <c r="P21" i="87"/>
  <c r="D204" i="66" s="1"/>
  <c r="C205" i="87"/>
  <c r="J280" i="87"/>
  <c r="H763" i="87"/>
  <c r="H178" i="87"/>
  <c r="P1796" i="66" s="1"/>
  <c r="G68" i="87"/>
  <c r="O670" i="66" s="1"/>
  <c r="B114" i="87"/>
  <c r="O1130" i="66" s="1"/>
  <c r="J923" i="87"/>
  <c r="C714" i="87"/>
  <c r="M263" i="87"/>
  <c r="H65" i="87"/>
  <c r="E648" i="66" s="1"/>
  <c r="M848" i="87"/>
  <c r="O18" i="87"/>
  <c r="P162" i="66" s="1"/>
  <c r="H171" i="87"/>
  <c r="E1737" i="66" s="1"/>
  <c r="B879" i="87"/>
  <c r="C154" i="87"/>
  <c r="O1542" i="66" s="1"/>
  <c r="C829" i="87"/>
  <c r="C538" i="87"/>
  <c r="B472" i="87"/>
  <c r="F538" i="87"/>
  <c r="G101" i="87"/>
  <c r="D1016" i="66" s="1"/>
  <c r="K318" i="87"/>
  <c r="K437" i="87"/>
  <c r="B524" i="87"/>
  <c r="N343" i="87"/>
  <c r="O214" i="87"/>
  <c r="E180" i="87"/>
  <c r="O1815" i="66" s="1"/>
  <c r="H317" i="87"/>
  <c r="G625" i="87"/>
  <c r="F540" i="87"/>
  <c r="H35" i="87"/>
  <c r="E343" i="66" s="1"/>
  <c r="G254" i="87"/>
  <c r="B329" i="87"/>
  <c r="J985" i="87"/>
  <c r="J316" i="87"/>
  <c r="F82" i="87"/>
  <c r="O810" i="66" s="1"/>
  <c r="J218" i="87"/>
  <c r="D614" i="87"/>
  <c r="I978" i="87"/>
  <c r="D959" i="87"/>
  <c r="P146" i="87"/>
  <c r="O1475" i="66" s="1"/>
  <c r="F666" i="87"/>
  <c r="F370" i="87"/>
  <c r="L810" i="87"/>
  <c r="D401" i="87"/>
  <c r="O356" i="87"/>
  <c r="D420" i="87"/>
  <c r="J186" i="87"/>
  <c r="I887" i="87"/>
  <c r="E106" i="87"/>
  <c r="O1054" i="66" s="1"/>
  <c r="N804" i="87"/>
  <c r="M346" i="87"/>
  <c r="P267" i="87"/>
  <c r="J399" i="87"/>
  <c r="P344" i="87"/>
  <c r="I517" i="87"/>
  <c r="C70" i="87"/>
  <c r="O681" i="66" s="1"/>
  <c r="M440" i="87"/>
  <c r="M980" i="87"/>
  <c r="P517" i="87"/>
  <c r="H180" i="87"/>
  <c r="P1819" i="66" s="1"/>
  <c r="G537" i="87"/>
  <c r="N965" i="87"/>
  <c r="K486" i="87"/>
  <c r="J522" i="87"/>
  <c r="E728" i="87"/>
  <c r="P728" i="87"/>
  <c r="M975" i="87"/>
  <c r="P308" i="87"/>
  <c r="D358" i="87"/>
  <c r="G649" i="87"/>
  <c r="J877" i="87"/>
  <c r="B41" i="87"/>
  <c r="D392" i="66" s="1"/>
  <c r="N892" i="87"/>
  <c r="I335" i="87"/>
  <c r="F186" i="87"/>
  <c r="O1876" i="66" s="1"/>
  <c r="L472" i="87"/>
  <c r="G757" i="87"/>
  <c r="J555" i="87"/>
  <c r="M194" i="87"/>
  <c r="P1964" i="66" s="1"/>
  <c r="K219" i="87"/>
  <c r="L307" i="87"/>
  <c r="G631" i="87"/>
  <c r="L192" i="87"/>
  <c r="P1945" i="66" s="1"/>
  <c r="B204" i="87"/>
  <c r="F676" i="87"/>
  <c r="N492" i="87"/>
  <c r="N958" i="87"/>
  <c r="N232" i="87"/>
  <c r="L747" i="87"/>
  <c r="P725" i="87"/>
  <c r="L314" i="87"/>
  <c r="H67" i="87"/>
  <c r="E671" i="66" s="1"/>
  <c r="H785" i="87"/>
  <c r="C169" i="87"/>
  <c r="D1706" i="66" s="1"/>
  <c r="I737" i="87"/>
  <c r="N588" i="87"/>
  <c r="J977" i="87"/>
  <c r="H596" i="87"/>
  <c r="F255" i="87"/>
  <c r="O188" i="87"/>
  <c r="P1907" i="66" s="1"/>
  <c r="O411" i="87"/>
  <c r="C677" i="87"/>
  <c r="B138" i="87"/>
  <c r="O1376" i="66" s="1"/>
  <c r="I200" i="87"/>
  <c r="E136" i="87"/>
  <c r="O1364" i="66" s="1"/>
  <c r="J609" i="87"/>
  <c r="M894" i="87"/>
  <c r="H806" i="87"/>
  <c r="C758" i="87"/>
  <c r="I891" i="87"/>
  <c r="J439" i="87"/>
  <c r="E651" i="87"/>
  <c r="P179" i="87"/>
  <c r="D1826" i="66" s="1"/>
  <c r="H482" i="87"/>
  <c r="D930" i="87"/>
  <c r="F297" i="87"/>
  <c r="B801" i="87"/>
  <c r="P435" i="87"/>
  <c r="I913" i="87"/>
  <c r="N408" i="87"/>
  <c r="K500" i="87"/>
  <c r="H447" i="87"/>
  <c r="C959" i="87"/>
  <c r="G744" i="87"/>
  <c r="I716" i="87"/>
  <c r="H831" i="87"/>
  <c r="I314" i="87"/>
  <c r="J388" i="87"/>
  <c r="O51" i="87"/>
  <c r="E513" i="66" s="1"/>
  <c r="G39" i="87"/>
  <c r="D383" i="66" s="1"/>
  <c r="H95" i="87"/>
  <c r="E958" i="66" s="1"/>
  <c r="M573" i="87"/>
  <c r="C620" i="87"/>
  <c r="P38" i="87"/>
  <c r="O368" i="66" s="1"/>
  <c r="C499" i="87"/>
  <c r="L211" i="87"/>
  <c r="B830" i="87"/>
  <c r="M470" i="87"/>
  <c r="B931" i="87"/>
  <c r="D818" i="87"/>
  <c r="C944" i="87"/>
  <c r="E597" i="87"/>
  <c r="C621" i="87"/>
  <c r="O757" i="87"/>
  <c r="D997" i="87"/>
  <c r="N600" i="87"/>
  <c r="F701" i="87"/>
  <c r="K910" i="87"/>
  <c r="C625" i="87"/>
  <c r="N369" i="87"/>
  <c r="N463" i="87"/>
  <c r="B881" i="87"/>
  <c r="F344" i="87"/>
  <c r="H687" i="87"/>
  <c r="E589" i="87"/>
  <c r="O453" i="87"/>
  <c r="P263" i="87"/>
  <c r="K879" i="87"/>
  <c r="E37" i="87"/>
  <c r="D357" i="66" s="1"/>
  <c r="F340" i="87"/>
  <c r="B141" i="87"/>
  <c r="D1417" i="66" s="1"/>
  <c r="L919" i="87"/>
  <c r="I414" i="87"/>
  <c r="I836" i="87"/>
  <c r="G222" i="87"/>
  <c r="G885" i="87"/>
  <c r="P39" i="87"/>
  <c r="D391" i="66" s="1"/>
  <c r="P773" i="87"/>
  <c r="P836" i="87"/>
  <c r="J401" i="87"/>
  <c r="B529" i="87"/>
  <c r="B538" i="87"/>
  <c r="J178" i="87"/>
  <c r="H921" i="87"/>
  <c r="K719" i="87"/>
  <c r="J914" i="87"/>
  <c r="O525" i="87"/>
  <c r="M373" i="87"/>
  <c r="H602" i="87"/>
  <c r="P378" i="87"/>
  <c r="K377" i="87"/>
  <c r="F952" i="87"/>
  <c r="N470" i="87"/>
  <c r="E542" i="87"/>
  <c r="K224" i="87"/>
  <c r="H905" i="87"/>
  <c r="N570" i="87"/>
  <c r="F574" i="87"/>
  <c r="M325" i="87"/>
  <c r="F603" i="87"/>
  <c r="E431" i="87"/>
  <c r="F793" i="87"/>
  <c r="M395" i="87"/>
  <c r="N265" i="87"/>
  <c r="O699" i="87"/>
  <c r="B283" i="87"/>
  <c r="P419" i="87"/>
  <c r="F206" i="87"/>
  <c r="F451" i="87"/>
  <c r="E84" i="87"/>
  <c r="O831" i="66" s="1"/>
  <c r="K205" i="87"/>
  <c r="G978" i="87"/>
  <c r="N676" i="87"/>
  <c r="F689" i="87"/>
  <c r="B312" i="87"/>
  <c r="E176" i="87"/>
  <c r="O1774" i="66" s="1"/>
  <c r="F524" i="87"/>
  <c r="K44" i="87"/>
  <c r="O427" i="66" s="1"/>
  <c r="C268" i="87"/>
  <c r="P630" i="87"/>
  <c r="J727" i="87"/>
  <c r="B130" i="87"/>
  <c r="O1294" i="66" s="1"/>
  <c r="E944" i="87"/>
  <c r="C589" i="87"/>
  <c r="L369" i="87"/>
  <c r="K904" i="87"/>
  <c r="E894" i="87"/>
  <c r="D246" i="87"/>
  <c r="I677" i="87"/>
  <c r="C725" i="87"/>
  <c r="C818" i="87"/>
  <c r="C893" i="87"/>
  <c r="C929" i="87"/>
  <c r="P822" i="87"/>
  <c r="F866" i="87"/>
  <c r="H282" i="87"/>
  <c r="O394" i="87"/>
  <c r="D288" i="87"/>
  <c r="E513" i="87"/>
  <c r="P624" i="87"/>
  <c r="J313" i="87"/>
  <c r="K388" i="87"/>
  <c r="H540" i="87"/>
  <c r="J188" i="87"/>
  <c r="I338" i="87"/>
  <c r="J607" i="87"/>
  <c r="F753" i="87"/>
  <c r="H836" i="87"/>
  <c r="K203" i="87"/>
  <c r="C168" i="87"/>
  <c r="O1688" i="66" s="1"/>
  <c r="N150" i="87"/>
  <c r="P1514" i="66" s="1"/>
  <c r="L316" i="87"/>
  <c r="L58" i="87"/>
  <c r="P569" i="66" s="1"/>
  <c r="B913" i="87"/>
  <c r="P445" i="87"/>
  <c r="H981" i="87"/>
  <c r="P709" i="87"/>
  <c r="P254" i="87"/>
  <c r="D387" i="87"/>
  <c r="H292" i="87"/>
  <c r="J793" i="87"/>
  <c r="O880" i="87"/>
  <c r="K80" i="87"/>
  <c r="O796" i="66" s="1"/>
  <c r="B291" i="87"/>
  <c r="F867" i="87"/>
  <c r="G834" i="87"/>
  <c r="D319" i="87"/>
  <c r="C39" i="87"/>
  <c r="D376" i="66" s="1"/>
  <c r="E31" i="87"/>
  <c r="D298" i="66" s="1"/>
  <c r="L212" i="87"/>
  <c r="M380" i="87"/>
  <c r="H233" i="87"/>
  <c r="P828" i="87"/>
  <c r="K289" i="87"/>
  <c r="F362" i="87"/>
  <c r="H738" i="87"/>
  <c r="K100" i="87"/>
  <c r="O1001" i="66" s="1"/>
  <c r="N530" i="87"/>
  <c r="P138" i="87"/>
  <c r="O1393" i="66" s="1"/>
  <c r="F685" i="87"/>
  <c r="K128" i="87"/>
  <c r="O1288" i="66" s="1"/>
  <c r="F523" i="87"/>
  <c r="K619" i="87"/>
  <c r="J332" i="87"/>
  <c r="K98" i="87"/>
  <c r="O978" i="66" s="1"/>
  <c r="G564" i="87"/>
  <c r="F898" i="87"/>
  <c r="P234" i="87"/>
  <c r="L43" i="87"/>
  <c r="E428" i="66" s="1"/>
  <c r="J535" i="87"/>
  <c r="G780" i="87"/>
  <c r="B197" i="87"/>
  <c r="D1991" i="66" s="1"/>
  <c r="P530" i="87"/>
  <c r="B452" i="87"/>
  <c r="J443" i="87"/>
  <c r="B961" i="87"/>
  <c r="H626" i="87"/>
  <c r="K750" i="87"/>
  <c r="B550" i="87"/>
  <c r="E633" i="87"/>
  <c r="M961" i="87"/>
  <c r="G487" i="87"/>
  <c r="M129" i="87"/>
  <c r="E1308" i="66" s="1"/>
  <c r="H62" i="87"/>
  <c r="P607" i="66" s="1"/>
  <c r="D758" i="87"/>
  <c r="B978" i="87"/>
  <c r="M402" i="87"/>
  <c r="L880" i="87"/>
  <c r="M155" i="87"/>
  <c r="E1577" i="66" s="1"/>
  <c r="K447" i="87"/>
  <c r="B415" i="87"/>
  <c r="M979" i="87"/>
  <c r="B65" i="87"/>
  <c r="D638" i="66" s="1"/>
  <c r="J679" i="87"/>
  <c r="E612" i="87"/>
  <c r="K522" i="87"/>
  <c r="C796" i="87"/>
  <c r="C571" i="87"/>
  <c r="G994" i="87"/>
  <c r="J483" i="87"/>
  <c r="P813" i="87"/>
  <c r="I279" i="87"/>
  <c r="E515" i="87"/>
  <c r="C110" i="87"/>
  <c r="O1091" i="66" s="1"/>
  <c r="F229" i="87"/>
  <c r="B957" i="87"/>
  <c r="H957" i="87"/>
  <c r="H743" i="87"/>
  <c r="K344" i="87"/>
  <c r="H867" i="87"/>
  <c r="C954" i="87"/>
  <c r="I498" i="87"/>
  <c r="O283" i="87"/>
  <c r="K197" i="87"/>
  <c r="D2003" i="66" s="1"/>
  <c r="G251" i="87"/>
  <c r="I698" i="87"/>
  <c r="L557" i="87"/>
  <c r="J166" i="87"/>
  <c r="D785" i="87"/>
  <c r="D236" i="87"/>
  <c r="B655" i="87"/>
  <c r="O456" i="87"/>
  <c r="C72" i="87"/>
  <c r="O704" i="66" s="1"/>
  <c r="F891" i="87"/>
  <c r="I176" i="87"/>
  <c r="P1779" i="66" s="1"/>
  <c r="B90" i="87"/>
  <c r="O884" i="66" s="1"/>
  <c r="J397" i="87"/>
  <c r="K694" i="87"/>
  <c r="K614" i="87"/>
  <c r="O959" i="87"/>
  <c r="I890" i="87"/>
  <c r="H541" i="87"/>
  <c r="M855" i="87"/>
  <c r="H381" i="87"/>
  <c r="D687" i="87"/>
  <c r="I794" i="87"/>
  <c r="N207" i="87"/>
  <c r="N674" i="87"/>
  <c r="J601" i="87"/>
  <c r="C814" i="87"/>
  <c r="K828" i="87"/>
  <c r="O869" i="87"/>
  <c r="L159" i="87"/>
  <c r="E1617" i="66" s="1"/>
  <c r="L467" i="87"/>
  <c r="D39" i="87"/>
  <c r="D378" i="66" s="1"/>
  <c r="J543" i="87"/>
  <c r="I252" i="87"/>
  <c r="B692" i="87"/>
  <c r="K535" i="87"/>
  <c r="H675" i="87"/>
  <c r="I352" i="87"/>
  <c r="P991" i="87"/>
  <c r="J368" i="87"/>
  <c r="D654" i="87"/>
  <c r="E105" i="87"/>
  <c r="D1054" i="66" s="1"/>
  <c r="E405" i="87"/>
  <c r="M482" i="87"/>
  <c r="M238" i="87"/>
  <c r="I977" i="87"/>
  <c r="F81" i="87"/>
  <c r="D810" i="66" s="1"/>
  <c r="N385" i="87"/>
  <c r="O355" i="87"/>
  <c r="E837" i="87"/>
  <c r="N40" i="87"/>
  <c r="P389" i="66" s="1"/>
  <c r="F367" i="87"/>
  <c r="I34" i="87"/>
  <c r="P321" i="66" s="1"/>
  <c r="F661" i="87"/>
  <c r="E773" i="87"/>
  <c r="E470" i="87"/>
  <c r="E605" i="87"/>
  <c r="O287" i="87"/>
  <c r="O294" i="87"/>
  <c r="O197" i="87"/>
  <c r="E2007" i="66" s="1"/>
  <c r="N287" i="87"/>
  <c r="G150" i="87"/>
  <c r="O1508" i="66" s="1"/>
  <c r="H643" i="87"/>
  <c r="H885" i="87"/>
  <c r="J158" i="87"/>
  <c r="C689" i="87"/>
  <c r="F271" i="87"/>
  <c r="N393" i="87"/>
  <c r="E921" i="87"/>
  <c r="L824" i="87"/>
  <c r="G338" i="87"/>
  <c r="G743" i="87"/>
  <c r="E838" i="87"/>
  <c r="C1000" i="87"/>
  <c r="F886" i="87"/>
  <c r="G395" i="87"/>
  <c r="O185" i="87"/>
  <c r="E1884" i="66" s="1"/>
  <c r="G595" i="87"/>
  <c r="E998" i="87"/>
  <c r="F969" i="87"/>
  <c r="I202" i="87"/>
  <c r="B856" i="87"/>
  <c r="E378" i="87"/>
  <c r="D635" i="87"/>
  <c r="K208" i="87"/>
  <c r="E377" i="87"/>
  <c r="N266" i="87"/>
  <c r="M247" i="87"/>
  <c r="L441" i="87"/>
  <c r="P257" i="87"/>
  <c r="O130" i="87"/>
  <c r="P1310" i="66" s="1"/>
  <c r="H779" i="87"/>
  <c r="B377" i="87"/>
  <c r="D907" i="87"/>
  <c r="I792" i="87"/>
  <c r="F660" i="87"/>
  <c r="P407" i="87"/>
  <c r="N894" i="87"/>
  <c r="C85" i="87"/>
  <c r="D845" i="66" s="1"/>
  <c r="H954" i="87"/>
  <c r="E416" i="87"/>
  <c r="E653" i="87"/>
  <c r="J93" i="87"/>
  <c r="F526" i="87"/>
  <c r="O384" i="87"/>
  <c r="P575" i="87"/>
  <c r="M983" i="87"/>
  <c r="C666" i="87"/>
  <c r="C911" i="87"/>
  <c r="K176" i="87"/>
  <c r="O1780" i="66" s="1"/>
  <c r="D878" i="87"/>
  <c r="O577" i="87"/>
  <c r="I87" i="87"/>
  <c r="E877" i="66" s="1"/>
  <c r="D472" i="87"/>
  <c r="B866" i="87"/>
  <c r="E211" i="87"/>
  <c r="E546" i="87"/>
  <c r="D756" i="87"/>
  <c r="O309" i="87"/>
  <c r="B56" i="87"/>
  <c r="O538" i="66" s="1"/>
  <c r="K383" i="87"/>
  <c r="G908" i="87"/>
  <c r="K186" i="87"/>
  <c r="O1880" i="66" s="1"/>
  <c r="L839" i="87"/>
  <c r="D32" i="87"/>
  <c r="O296" i="66" s="1"/>
  <c r="M405" i="87"/>
  <c r="E716" i="87"/>
  <c r="M760" i="87"/>
  <c r="N978" i="87"/>
  <c r="P740" i="87"/>
  <c r="J948" i="87"/>
  <c r="I316" i="87"/>
  <c r="F920" i="87"/>
  <c r="I483" i="87"/>
  <c r="B430" i="87"/>
  <c r="H243" i="87"/>
  <c r="P163" i="87"/>
  <c r="D1662" i="66" s="1"/>
  <c r="F175" i="87"/>
  <c r="D1776" i="66" s="1"/>
  <c r="O540" i="87"/>
  <c r="G889" i="87"/>
  <c r="G213" i="87"/>
  <c r="F740" i="87"/>
  <c r="O683" i="87"/>
  <c r="I443" i="87"/>
  <c r="O20" i="87"/>
  <c r="P185" i="66" s="1"/>
  <c r="F105" i="87"/>
  <c r="D1056" i="66" s="1"/>
  <c r="F433" i="87"/>
  <c r="G653" i="87"/>
  <c r="O306" i="87"/>
  <c r="J398" i="87"/>
  <c r="G318" i="87"/>
  <c r="J228" i="87"/>
  <c r="B29" i="87"/>
  <c r="D269" i="66" s="1"/>
  <c r="L988" i="87"/>
  <c r="K561" i="87"/>
  <c r="L696" i="87"/>
  <c r="O254" i="87"/>
  <c r="I393" i="87"/>
  <c r="G204" i="87"/>
  <c r="F884" i="87"/>
  <c r="P384" i="87"/>
  <c r="K675" i="87"/>
  <c r="M70" i="87"/>
  <c r="P693" i="66" s="1"/>
  <c r="C383" i="87"/>
  <c r="P634" i="87"/>
  <c r="L739" i="87"/>
  <c r="J455" i="87"/>
  <c r="P196" i="87"/>
  <c r="O1990" i="66" s="1"/>
  <c r="C132" i="87"/>
  <c r="O1319" i="66" s="1"/>
  <c r="N644" i="87"/>
  <c r="H998" i="87"/>
  <c r="I993" i="87"/>
  <c r="P897" i="87"/>
  <c r="O924" i="87"/>
  <c r="H749" i="87"/>
  <c r="F141" i="87"/>
  <c r="D1425" i="66" s="1"/>
  <c r="E466" i="87"/>
  <c r="C993" i="87"/>
  <c r="N219" i="87"/>
  <c r="L61" i="87"/>
  <c r="E610" i="66" s="1"/>
  <c r="J473" i="87"/>
  <c r="C740" i="87"/>
  <c r="P349" i="87"/>
  <c r="C93" i="87"/>
  <c r="D927" i="66" s="1"/>
  <c r="N459" i="87"/>
  <c r="C329" i="87"/>
  <c r="H815" i="87"/>
  <c r="P448" i="87"/>
  <c r="D807" i="87"/>
  <c r="L449" i="87"/>
  <c r="H715" i="87"/>
  <c r="C920" i="87"/>
  <c r="J335" i="87"/>
  <c r="P811" i="87"/>
  <c r="D688" i="87"/>
  <c r="N15" i="87"/>
  <c r="E143" i="66" s="1"/>
  <c r="E154" i="87"/>
  <c r="O1546" i="66" s="1"/>
  <c r="O259" i="87"/>
  <c r="L462" i="87"/>
  <c r="E849" i="87"/>
  <c r="I70" i="87"/>
  <c r="P690" i="66" s="1"/>
  <c r="I37" i="87"/>
  <c r="E362" i="66" s="1"/>
  <c r="D126" i="87"/>
  <c r="O1257" i="66" s="1"/>
  <c r="M751" i="87"/>
  <c r="P219" i="87"/>
  <c r="L515" i="87"/>
  <c r="F52" i="87"/>
  <c r="O505" i="66" s="1"/>
  <c r="L872" i="87"/>
  <c r="K894" i="87"/>
  <c r="E281" i="87"/>
  <c r="K459" i="87"/>
  <c r="L112" i="87"/>
  <c r="P1125" i="66" s="1"/>
  <c r="N70" i="87"/>
  <c r="P694" i="66" s="1"/>
  <c r="L496" i="87"/>
  <c r="L632" i="87"/>
  <c r="N474" i="87"/>
  <c r="D373" i="87"/>
  <c r="M529" i="87"/>
  <c r="N769" i="87"/>
  <c r="E486" i="87"/>
  <c r="E634" i="87"/>
  <c r="I73" i="87"/>
  <c r="E731" i="66" s="1"/>
  <c r="P674" i="87"/>
  <c r="M215" i="87"/>
  <c r="K77" i="87"/>
  <c r="D773" i="66" s="1"/>
  <c r="B22" i="87"/>
  <c r="O187" i="66" s="1"/>
  <c r="O439" i="87"/>
  <c r="N366" i="87"/>
  <c r="P712" i="87"/>
  <c r="N520" i="87"/>
  <c r="O857" i="87"/>
  <c r="C103" i="87"/>
  <c r="D1032" i="66" s="1"/>
  <c r="H475" i="87"/>
  <c r="K788" i="87"/>
  <c r="E182" i="87"/>
  <c r="O1833" i="66" s="1"/>
  <c r="B198" i="87"/>
  <c r="O1991" i="66" s="1"/>
  <c r="H518" i="87"/>
  <c r="I195" i="87"/>
  <c r="E1984" i="66" s="1"/>
  <c r="C441" i="87"/>
  <c r="L254" i="87"/>
  <c r="J541" i="87"/>
  <c r="O136" i="87"/>
  <c r="P1374" i="66" s="1"/>
  <c r="I101" i="87"/>
  <c r="E1018" i="66" s="1"/>
  <c r="L431" i="87"/>
  <c r="K246" i="87"/>
  <c r="H783" i="87"/>
  <c r="G442" i="87"/>
  <c r="I151" i="87"/>
  <c r="E1533" i="66" s="1"/>
  <c r="G394" i="87"/>
  <c r="K192" i="87"/>
  <c r="O1944" i="66" s="1"/>
  <c r="L145" i="87"/>
  <c r="E1471" i="66" s="1"/>
  <c r="J161" i="87"/>
  <c r="D80" i="87"/>
  <c r="O788" i="66" s="1"/>
  <c r="C127" i="87"/>
  <c r="D1278" i="66" s="1"/>
  <c r="H588" i="87"/>
  <c r="M485" i="87"/>
  <c r="H942" i="87"/>
  <c r="J660" i="87"/>
  <c r="N902" i="87"/>
  <c r="G760" i="87"/>
  <c r="G210" i="87"/>
  <c r="O821" i="87"/>
  <c r="E958" i="87"/>
  <c r="F536" i="87"/>
  <c r="M336" i="87"/>
  <c r="F1002" i="87"/>
  <c r="G430" i="87"/>
  <c r="B749" i="87"/>
  <c r="N665" i="87"/>
  <c r="I111" i="87"/>
  <c r="E1123" i="66" s="1"/>
  <c r="G642" i="87"/>
  <c r="D461" i="87"/>
  <c r="D845" i="87"/>
  <c r="E320" i="87"/>
  <c r="L36" i="87"/>
  <c r="P346" i="66" s="1"/>
  <c r="K434" i="87"/>
  <c r="D187" i="87"/>
  <c r="D1895" i="66" s="1"/>
  <c r="K270" i="87"/>
  <c r="M896" i="87"/>
  <c r="K978" i="87"/>
  <c r="D300" i="87"/>
  <c r="E795" i="87"/>
  <c r="M954" i="87"/>
  <c r="B982" i="87"/>
  <c r="H20" i="87"/>
  <c r="P179" i="66" s="1"/>
  <c r="K481" i="87"/>
  <c r="G969" i="87"/>
  <c r="K911" i="87"/>
  <c r="I35" i="87"/>
  <c r="E344" i="66" s="1"/>
  <c r="O304" i="87"/>
  <c r="B236" i="87"/>
  <c r="K958" i="87"/>
  <c r="D542" i="87"/>
  <c r="D460" i="87"/>
  <c r="E203" i="87"/>
  <c r="K965" i="87"/>
  <c r="F285" i="87"/>
  <c r="E231" i="87"/>
  <c r="J693" i="87"/>
  <c r="D277" i="87"/>
  <c r="N827" i="87"/>
  <c r="B488" i="87"/>
  <c r="B266" i="87"/>
  <c r="C269" i="87"/>
  <c r="H364" i="87"/>
  <c r="H844" i="87"/>
  <c r="L607" i="87"/>
  <c r="L631" i="87"/>
  <c r="M420" i="87"/>
  <c r="I238" i="87"/>
  <c r="B376" i="87"/>
  <c r="L887" i="87"/>
  <c r="O433" i="87"/>
  <c r="I79" i="87"/>
  <c r="E795" i="66" s="1"/>
  <c r="N732" i="87"/>
  <c r="L433" i="87"/>
  <c r="N787" i="87"/>
  <c r="H391" i="87"/>
  <c r="N582" i="87"/>
  <c r="B285" i="87"/>
  <c r="N710" i="87"/>
  <c r="H916" i="87"/>
  <c r="E71" i="87"/>
  <c r="D708" i="66" s="1"/>
  <c r="I404" i="87"/>
  <c r="K569" i="87"/>
  <c r="I576" i="87"/>
  <c r="P279" i="87"/>
  <c r="H328" i="87"/>
  <c r="D436" i="87"/>
  <c r="L598" i="87"/>
  <c r="I249" i="87"/>
  <c r="N619" i="87"/>
  <c r="P799" i="87"/>
  <c r="E14" i="87"/>
  <c r="O111" i="66" s="1"/>
  <c r="N239" i="87"/>
  <c r="K574" i="87"/>
  <c r="I990" i="87"/>
  <c r="K332" i="87"/>
  <c r="H121" i="87"/>
  <c r="E1222" i="66" s="1"/>
  <c r="K704" i="87"/>
  <c r="P645" i="87"/>
  <c r="N983" i="87"/>
  <c r="C676" i="87"/>
  <c r="M783" i="87"/>
  <c r="D676" i="87"/>
  <c r="L361" i="87"/>
  <c r="O968" i="87"/>
  <c r="F248" i="87"/>
  <c r="D538" i="87"/>
  <c r="F257" i="87"/>
  <c r="I986" i="87"/>
  <c r="B558" i="87"/>
  <c r="L200" i="87"/>
  <c r="O842" i="87"/>
  <c r="K618" i="87"/>
  <c r="I43" i="87"/>
  <c r="E426" i="66" s="1"/>
  <c r="K946" i="87"/>
  <c r="K702" i="87"/>
  <c r="O173" i="87"/>
  <c r="E1761" i="66" s="1"/>
  <c r="M820" i="87"/>
  <c r="C949" i="87"/>
  <c r="O243" i="87"/>
  <c r="J632" i="87"/>
  <c r="B82" i="87"/>
  <c r="O802" i="66" s="1"/>
  <c r="O109" i="87"/>
  <c r="E1105" i="66" s="1"/>
  <c r="N282" i="87"/>
  <c r="C469" i="87"/>
  <c r="I866" i="87"/>
  <c r="D755" i="87"/>
  <c r="C458" i="87"/>
  <c r="C194" i="87"/>
  <c r="O1952" i="66" s="1"/>
  <c r="C831" i="87"/>
  <c r="J642" i="87"/>
  <c r="D541" i="87"/>
  <c r="J757" i="87"/>
  <c r="K776" i="87"/>
  <c r="I204" i="87"/>
  <c r="O818" i="87"/>
  <c r="K415" i="87"/>
  <c r="I541" i="87"/>
  <c r="N480" i="87"/>
  <c r="I183" i="87"/>
  <c r="E1861" i="66" s="1"/>
  <c r="C913" i="87"/>
  <c r="I455" i="87"/>
  <c r="F894" i="87"/>
  <c r="G825" i="87"/>
  <c r="G112" i="87"/>
  <c r="O1121" i="66" s="1"/>
  <c r="G455" i="87"/>
  <c r="G1002" i="87"/>
  <c r="N130" i="87"/>
  <c r="P1309" i="66" s="1"/>
  <c r="N532" i="87"/>
  <c r="D686" i="87"/>
  <c r="J322" i="87"/>
  <c r="O142" i="87"/>
  <c r="P1433" i="66" s="1"/>
  <c r="M565" i="87"/>
  <c r="M646" i="87"/>
  <c r="P827" i="87"/>
  <c r="J765" i="87"/>
  <c r="P931" i="87"/>
  <c r="F932" i="87"/>
  <c r="G335" i="87"/>
  <c r="H115" i="87"/>
  <c r="E1163" i="66" s="1"/>
  <c r="C35" i="87"/>
  <c r="D335" i="66" s="1"/>
  <c r="M253" i="87"/>
  <c r="B943" i="87"/>
  <c r="B983" i="87"/>
  <c r="L646" i="87"/>
  <c r="L625" i="87"/>
  <c r="M836" i="87"/>
  <c r="H1002" i="87"/>
  <c r="L232" i="87"/>
  <c r="K110" i="87"/>
  <c r="O1101" i="66" s="1"/>
  <c r="N692" i="87"/>
  <c r="D221" i="87"/>
  <c r="G837" i="87"/>
  <c r="G41" i="87"/>
  <c r="D401" i="66" s="1"/>
  <c r="O444" i="87"/>
  <c r="N569" i="87"/>
  <c r="P280" i="87"/>
  <c r="P183" i="87"/>
  <c r="D1867" i="66" s="1"/>
  <c r="B159" i="87"/>
  <c r="D1604" i="66" s="1"/>
  <c r="O984" i="87"/>
  <c r="G836" i="87"/>
  <c r="C40" i="87"/>
  <c r="O376" i="66" s="1"/>
  <c r="O54" i="87"/>
  <c r="P531" i="66" s="1"/>
  <c r="M845" i="87"/>
  <c r="I22" i="87"/>
  <c r="P198" i="66" s="1"/>
  <c r="I153" i="87"/>
  <c r="E1551" i="66" s="1"/>
  <c r="N27" i="87"/>
  <c r="E266" i="66" s="1"/>
  <c r="D69" i="87"/>
  <c r="D683" i="66" s="1"/>
  <c r="B981" i="87"/>
  <c r="J500" i="87"/>
  <c r="G612" i="87"/>
  <c r="H937" i="87"/>
  <c r="O38" i="87"/>
  <c r="P367" i="66" s="1"/>
  <c r="K419" i="87"/>
  <c r="P491" i="87"/>
  <c r="I660" i="87"/>
  <c r="O623" i="87"/>
  <c r="M257" i="87"/>
  <c r="P861" i="87"/>
  <c r="N424" i="87"/>
  <c r="O870" i="87"/>
  <c r="N409" i="87"/>
  <c r="E372" i="87"/>
  <c r="I497" i="87"/>
  <c r="D705" i="87"/>
  <c r="G178" i="87"/>
  <c r="O1795" i="66" s="1"/>
  <c r="N730" i="87"/>
  <c r="J957" i="87"/>
  <c r="C611" i="87"/>
  <c r="P423" i="87"/>
  <c r="K865" i="87"/>
  <c r="M318" i="87"/>
  <c r="F609" i="87"/>
  <c r="M463" i="87"/>
  <c r="J890" i="87"/>
  <c r="P492" i="87"/>
  <c r="J842" i="87"/>
  <c r="C210" i="87"/>
  <c r="O76" i="87"/>
  <c r="P759" i="66" s="1"/>
  <c r="H27" i="87"/>
  <c r="E261" i="66" s="1"/>
  <c r="H700" i="87"/>
  <c r="H324" i="87"/>
  <c r="O561" i="87"/>
  <c r="C641" i="87"/>
  <c r="H647" i="87"/>
  <c r="M606" i="87"/>
  <c r="K726" i="87"/>
  <c r="D902" i="87"/>
  <c r="K986" i="87"/>
  <c r="N445" i="87"/>
  <c r="L262" i="87"/>
  <c r="J276" i="87"/>
  <c r="N816" i="87"/>
  <c r="H677" i="87"/>
  <c r="H685" i="87"/>
  <c r="G121" i="87"/>
  <c r="D1221" i="66" s="1"/>
  <c r="F808" i="87"/>
  <c r="N738" i="87"/>
  <c r="E658" i="87"/>
  <c r="P343" i="87"/>
  <c r="K78" i="87"/>
  <c r="O773" i="66" s="1"/>
  <c r="M58" i="87"/>
  <c r="P570" i="66" s="1"/>
  <c r="D655" i="87"/>
  <c r="D28" i="87"/>
  <c r="O255" i="66" s="1"/>
  <c r="H142" i="87"/>
  <c r="P1427" i="66" s="1"/>
  <c r="H756" i="87"/>
  <c r="H829" i="87"/>
  <c r="K252" i="87"/>
  <c r="M662" i="87"/>
  <c r="L343" i="87"/>
  <c r="H511" i="87"/>
  <c r="I922" i="87"/>
  <c r="M815" i="87"/>
  <c r="C815" i="87"/>
  <c r="O242" i="87"/>
  <c r="N786" i="87"/>
  <c r="D806" i="87"/>
  <c r="C647" i="87"/>
  <c r="N410" i="87"/>
  <c r="F267" i="87"/>
  <c r="N848" i="87"/>
  <c r="O580" i="87"/>
  <c r="O745" i="87"/>
  <c r="J300" i="87"/>
  <c r="J442" i="87"/>
  <c r="H616" i="87"/>
  <c r="I369" i="87"/>
  <c r="J823" i="87"/>
  <c r="O184" i="87"/>
  <c r="P1866" i="66" s="1"/>
  <c r="P980" i="87"/>
  <c r="F475" i="87"/>
  <c r="N466" i="87"/>
  <c r="B835" i="87"/>
  <c r="G570" i="87"/>
  <c r="G883" i="87"/>
  <c r="J50" i="87"/>
  <c r="F931" i="87"/>
  <c r="O477" i="87"/>
  <c r="M461" i="87"/>
  <c r="O713" i="87"/>
  <c r="M266" i="87"/>
  <c r="N198" i="87"/>
  <c r="P2006" i="66" s="1"/>
  <c r="M245" i="87"/>
  <c r="H48" i="87"/>
  <c r="P466" i="66" s="1"/>
  <c r="N654" i="87"/>
  <c r="M119" i="87"/>
  <c r="E1208" i="66" s="1"/>
  <c r="F196" i="87"/>
  <c r="O1981" i="66" s="1"/>
  <c r="C910" i="87"/>
  <c r="H250" i="87"/>
  <c r="F133" i="87"/>
  <c r="D1343" i="66" s="1"/>
  <c r="N909" i="87"/>
  <c r="E183" i="87"/>
  <c r="D1856" i="66" s="1"/>
  <c r="O320" i="87"/>
  <c r="E277" i="87"/>
  <c r="J771" i="87"/>
  <c r="K484" i="87"/>
  <c r="D972" i="87"/>
  <c r="B967" i="87"/>
  <c r="G321" i="87"/>
  <c r="N970" i="87"/>
  <c r="O585" i="87"/>
  <c r="F640" i="87"/>
  <c r="H892" i="87"/>
  <c r="D628" i="87"/>
  <c r="H272" i="87"/>
  <c r="J177" i="87"/>
  <c r="F191" i="87"/>
  <c r="D1940" i="66" s="1"/>
  <c r="D493" i="87"/>
  <c r="B208" i="87"/>
  <c r="I915" i="87"/>
  <c r="O881" i="87"/>
  <c r="G280" i="87"/>
  <c r="K797" i="87"/>
  <c r="O139" i="87"/>
  <c r="E1415" i="66" s="1"/>
  <c r="N901" i="87"/>
  <c r="C658" i="87"/>
  <c r="O566" i="87"/>
  <c r="M744" i="87"/>
  <c r="N884" i="87"/>
  <c r="N464" i="87"/>
  <c r="K516" i="87"/>
  <c r="K585" i="87"/>
  <c r="F737" i="87"/>
  <c r="F566" i="87"/>
  <c r="F741" i="87"/>
  <c r="I180" i="87"/>
  <c r="P1820" i="66" s="1"/>
  <c r="B934" i="87"/>
  <c r="O550" i="87"/>
  <c r="L883" i="87"/>
  <c r="I69" i="87"/>
  <c r="E690" i="66" s="1"/>
  <c r="N826" i="87"/>
  <c r="P367" i="87"/>
  <c r="N612" i="87"/>
  <c r="B623" i="87"/>
  <c r="B539" i="87"/>
  <c r="O813" i="87"/>
  <c r="G522" i="87"/>
  <c r="K742" i="87"/>
  <c r="O67" i="87"/>
  <c r="E677" i="66" s="1"/>
  <c r="K857" i="87"/>
  <c r="H516" i="87"/>
  <c r="E437" i="87"/>
  <c r="D797" i="87"/>
  <c r="N606" i="87"/>
  <c r="D13" i="87"/>
  <c r="D109" i="66" s="1"/>
  <c r="E632" i="87"/>
  <c r="O137" i="87"/>
  <c r="E1392" i="66" s="1"/>
  <c r="O332" i="87"/>
  <c r="B589" i="87"/>
  <c r="C239" i="87"/>
  <c r="B730" i="87"/>
  <c r="K350" i="87"/>
  <c r="E346" i="87"/>
  <c r="C316" i="87"/>
  <c r="J818" i="87"/>
  <c r="O198" i="87"/>
  <c r="P2007" i="66" s="1"/>
  <c r="C152" i="87"/>
  <c r="O1524" i="66" s="1"/>
  <c r="C732" i="87"/>
  <c r="J445" i="87"/>
  <c r="E59" i="87"/>
  <c r="D585" i="66" s="1"/>
  <c r="I416" i="87"/>
  <c r="G544" i="87"/>
  <c r="E714" i="87"/>
  <c r="F836" i="87"/>
  <c r="B665" i="87"/>
  <c r="L725" i="87"/>
  <c r="H437" i="87"/>
  <c r="I725" i="87"/>
  <c r="I894" i="87"/>
  <c r="F134" i="87"/>
  <c r="O1343" i="66" s="1"/>
  <c r="C275" i="87"/>
  <c r="D516" i="87"/>
  <c r="E639" i="87"/>
  <c r="K467" i="87"/>
  <c r="O696" i="87"/>
  <c r="I341" i="87"/>
  <c r="O777" i="87"/>
  <c r="B577" i="87"/>
  <c r="N280" i="87"/>
  <c r="L586" i="87"/>
  <c r="K370" i="87"/>
  <c r="J91" i="87"/>
  <c r="P641" i="87"/>
  <c r="L694" i="87"/>
  <c r="L176" i="87"/>
  <c r="P1781" i="66" s="1"/>
  <c r="J552" i="87"/>
  <c r="C80" i="87"/>
  <c r="O786" i="66" s="1"/>
  <c r="I966" i="87"/>
  <c r="F773" i="87"/>
  <c r="H740" i="87"/>
  <c r="N881" i="87"/>
  <c r="L141" i="87"/>
  <c r="E1430" i="66" s="1"/>
  <c r="N679" i="87"/>
  <c r="J252" i="87"/>
  <c r="E743" i="87"/>
  <c r="E780" i="87"/>
  <c r="I224" i="87"/>
  <c r="D231" i="87"/>
  <c r="J137" i="87"/>
  <c r="L371" i="87"/>
  <c r="I150" i="87"/>
  <c r="P1510" i="66" s="1"/>
  <c r="J446" i="87"/>
  <c r="F174" i="87"/>
  <c r="O1753" i="66" s="1"/>
  <c r="B30" i="87"/>
  <c r="O269" i="66" s="1"/>
  <c r="G148" i="87"/>
  <c r="O1490" i="66" s="1"/>
  <c r="I257" i="87"/>
  <c r="D118" i="87"/>
  <c r="O1175" i="66" s="1"/>
  <c r="D354" i="87"/>
  <c r="K329" i="87"/>
  <c r="J895" i="87"/>
  <c r="J674" i="87"/>
  <c r="L505" i="87"/>
  <c r="C513" i="87"/>
  <c r="H833" i="87"/>
  <c r="N796" i="87"/>
  <c r="K523" i="87"/>
  <c r="D998" i="87"/>
  <c r="N675" i="87"/>
  <c r="E752" i="87"/>
  <c r="G361" i="87"/>
  <c r="O786" i="87"/>
  <c r="F104" i="87"/>
  <c r="O1038" i="66" s="1"/>
  <c r="O426" i="87"/>
  <c r="B704" i="87"/>
  <c r="G773" i="87"/>
  <c r="H854" i="87"/>
  <c r="D378" i="87"/>
  <c r="E723" i="87"/>
  <c r="F294" i="87"/>
  <c r="I844" i="87"/>
  <c r="G818" i="87"/>
  <c r="N920" i="87"/>
  <c r="F283" i="87"/>
  <c r="N681" i="87"/>
  <c r="J23" i="87"/>
  <c r="L149" i="87"/>
  <c r="E1512" i="66" s="1"/>
  <c r="N104" i="87"/>
  <c r="P1045" i="66" s="1"/>
  <c r="H105" i="87"/>
  <c r="E1058" i="66" s="1"/>
  <c r="L773" i="87"/>
  <c r="B852" i="87"/>
  <c r="F996" i="87"/>
  <c r="K312" i="87"/>
  <c r="C29" i="87"/>
  <c r="D271" i="66" s="1"/>
  <c r="K286" i="87"/>
  <c r="F872" i="87"/>
  <c r="F658" i="87"/>
  <c r="J264" i="87"/>
  <c r="C262" i="87"/>
  <c r="L191" i="87"/>
  <c r="E1945" i="66" s="1"/>
  <c r="H904" i="87"/>
  <c r="D17" i="87"/>
  <c r="D150" i="66" s="1"/>
  <c r="I163" i="87"/>
  <c r="E1656" i="66" s="1"/>
  <c r="J171" i="87"/>
  <c r="G724" i="87"/>
  <c r="C750" i="87"/>
  <c r="J628" i="87"/>
  <c r="O420" i="87"/>
  <c r="F744" i="87"/>
  <c r="G980" i="87"/>
  <c r="K740" i="87"/>
  <c r="C889" i="87"/>
  <c r="F487" i="87"/>
  <c r="I445" i="87"/>
  <c r="F811" i="87"/>
  <c r="C963" i="87"/>
  <c r="D956" i="87"/>
  <c r="P373" i="87"/>
  <c r="E715" i="87"/>
  <c r="C608" i="87"/>
  <c r="K774" i="87"/>
  <c r="K673" i="87"/>
  <c r="D833" i="87"/>
  <c r="B15" i="87"/>
  <c r="D128" i="66" s="1"/>
  <c r="K816" i="87"/>
  <c r="B750" i="87"/>
  <c r="D982" i="87"/>
  <c r="H17" i="87"/>
  <c r="E156" i="66" s="1"/>
  <c r="E184" i="87"/>
  <c r="O1856" i="66" s="1"/>
  <c r="D957" i="87"/>
  <c r="K568" i="87"/>
  <c r="L524" i="87"/>
  <c r="H549" i="87"/>
  <c r="J30" i="87"/>
  <c r="N999" i="87"/>
  <c r="C523" i="87"/>
  <c r="D468" i="87"/>
  <c r="P403" i="87"/>
  <c r="O879" i="87"/>
  <c r="D969" i="87"/>
  <c r="J266" i="87"/>
  <c r="G51" i="87"/>
  <c r="D506" i="66" s="1"/>
  <c r="N368" i="87"/>
  <c r="M602" i="87"/>
  <c r="G748" i="87"/>
  <c r="D608" i="87"/>
  <c r="B133" i="87"/>
  <c r="D1335" i="66" s="1"/>
  <c r="H418" i="87"/>
  <c r="F279" i="87"/>
  <c r="D843" i="87"/>
  <c r="E710" i="87"/>
  <c r="G877" i="87"/>
  <c r="J995" i="87"/>
  <c r="D561" i="87"/>
  <c r="C492" i="87"/>
  <c r="E717" i="87"/>
  <c r="I700" i="87"/>
  <c r="N505" i="87"/>
  <c r="B706" i="87"/>
  <c r="L819" i="87"/>
  <c r="J386" i="87"/>
  <c r="N989" i="87"/>
  <c r="N327" i="87"/>
  <c r="D448" i="87"/>
  <c r="N117" i="87"/>
  <c r="E1186" i="66" s="1"/>
  <c r="L946" i="87"/>
  <c r="J155" i="87"/>
  <c r="C574" i="87"/>
  <c r="J146" i="87"/>
  <c r="G418" i="87"/>
  <c r="D934" i="87"/>
  <c r="L849" i="87"/>
  <c r="J893" i="87"/>
  <c r="L274" i="87"/>
  <c r="L966" i="87"/>
  <c r="G735" i="87"/>
  <c r="G233" i="87"/>
  <c r="K889" i="87"/>
  <c r="H148" i="87"/>
  <c r="P1491" i="66" s="1"/>
  <c r="I590" i="87"/>
  <c r="N559" i="87"/>
  <c r="F300" i="87"/>
  <c r="M557" i="87"/>
  <c r="J506" i="87"/>
  <c r="I871" i="87"/>
  <c r="I413" i="87"/>
  <c r="M331" i="87"/>
  <c r="D657" i="87"/>
  <c r="C572" i="87"/>
  <c r="B508" i="87"/>
  <c r="K994" i="87"/>
  <c r="N391" i="87"/>
  <c r="B826" i="87"/>
  <c r="I999" i="87"/>
  <c r="O126" i="87"/>
  <c r="P1269" i="66" s="1"/>
  <c r="E721" i="87"/>
  <c r="N476" i="87"/>
  <c r="E175" i="87"/>
  <c r="D1774" i="66" s="1"/>
  <c r="K807" i="87"/>
  <c r="B918" i="87"/>
  <c r="K483" i="87"/>
  <c r="L497" i="87"/>
  <c r="F183" i="87"/>
  <c r="D1858" i="66" s="1"/>
  <c r="D923" i="87"/>
  <c r="J206" i="87"/>
  <c r="N802" i="87"/>
  <c r="G737" i="87"/>
  <c r="J604" i="87"/>
  <c r="P871" i="87"/>
  <c r="C228" i="87"/>
  <c r="C340" i="87"/>
  <c r="O732" i="87"/>
  <c r="B721" i="87"/>
  <c r="H564" i="87"/>
  <c r="K852" i="87"/>
  <c r="O860" i="87"/>
  <c r="H639" i="87"/>
  <c r="J802" i="87"/>
  <c r="H159" i="87"/>
  <c r="E1614" i="66" s="1"/>
  <c r="J481" i="87"/>
  <c r="K26" i="87"/>
  <c r="O240" i="66" s="1"/>
  <c r="L641" i="87"/>
  <c r="F456" i="87"/>
  <c r="F788" i="87"/>
  <c r="E373" i="87"/>
  <c r="O605" i="87"/>
  <c r="N828" i="87"/>
  <c r="J36" i="87"/>
  <c r="C241" i="87"/>
  <c r="N861" i="87"/>
  <c r="O783" i="87"/>
  <c r="E806" i="87"/>
  <c r="I533" i="87"/>
  <c r="L769" i="87"/>
  <c r="K199" i="87"/>
  <c r="O927" i="87"/>
  <c r="F552" i="87"/>
  <c r="B193" i="87"/>
  <c r="D1950" i="66" s="1"/>
  <c r="N772" i="87"/>
  <c r="H795" i="87"/>
  <c r="C482" i="87"/>
  <c r="H107" i="87"/>
  <c r="E1081" i="66" s="1"/>
  <c r="C568" i="87"/>
  <c r="E730" i="87"/>
  <c r="B83" i="87"/>
  <c r="D825" i="66" s="1"/>
  <c r="F254" i="87"/>
  <c r="O872" i="87"/>
  <c r="D665" i="87"/>
  <c r="O824" i="87"/>
  <c r="J870" i="87"/>
  <c r="H960" i="87"/>
  <c r="K243" i="87"/>
  <c r="I924" i="87"/>
  <c r="L613" i="87"/>
  <c r="C652" i="87"/>
  <c r="F776" i="87"/>
  <c r="J482" i="87"/>
  <c r="F786" i="87"/>
  <c r="B938" i="87"/>
  <c r="N244" i="87"/>
  <c r="N300" i="87"/>
  <c r="N950" i="87"/>
  <c r="B598" i="87"/>
  <c r="O650" i="87"/>
  <c r="L835" i="87"/>
  <c r="I480" i="87"/>
  <c r="F748" i="87"/>
  <c r="H871" i="87"/>
  <c r="G26" i="87"/>
  <c r="O237" i="66" s="1"/>
  <c r="C437" i="87"/>
  <c r="M710" i="87"/>
  <c r="N509" i="87"/>
  <c r="L742" i="87"/>
  <c r="O988" i="87"/>
  <c r="I265" i="87"/>
  <c r="K463" i="87"/>
  <c r="L182" i="87"/>
  <c r="P1840" i="66" s="1"/>
  <c r="H203" i="87"/>
  <c r="K548" i="87"/>
  <c r="N653" i="87"/>
  <c r="D829" i="87"/>
  <c r="K166" i="87"/>
  <c r="O1675" i="66" s="1"/>
  <c r="B497" i="87"/>
  <c r="C846" i="87"/>
  <c r="D107" i="87"/>
  <c r="D1075" i="66" s="1"/>
  <c r="C259" i="87"/>
  <c r="O830" i="87"/>
  <c r="K251" i="87"/>
  <c r="E68" i="87"/>
  <c r="O667" i="66" s="1"/>
  <c r="N610" i="87"/>
  <c r="N724" i="87"/>
  <c r="C532" i="87"/>
  <c r="G831" i="87"/>
  <c r="D60" i="87"/>
  <c r="O583" i="66" s="1"/>
  <c r="E768" i="87"/>
  <c r="E870" i="87"/>
  <c r="D46" i="87"/>
  <c r="O437" i="66" s="1"/>
  <c r="J785" i="87"/>
  <c r="F855" i="87"/>
  <c r="G341" i="87"/>
  <c r="F774" i="87"/>
  <c r="J247" i="87"/>
  <c r="J886" i="87"/>
  <c r="K645" i="87"/>
  <c r="O764" i="87"/>
  <c r="P512" i="87"/>
  <c r="K495" i="87"/>
  <c r="F392" i="87"/>
  <c r="D836" i="87"/>
  <c r="D697" i="87"/>
  <c r="G785" i="87"/>
  <c r="G118" i="87"/>
  <c r="O1180" i="66" s="1"/>
  <c r="O289" i="87"/>
  <c r="N801" i="87"/>
  <c r="J160" i="87"/>
  <c r="O343" i="87"/>
  <c r="H894" i="87"/>
  <c r="M731" i="87"/>
  <c r="F815" i="87"/>
  <c r="I695" i="87"/>
  <c r="N824" i="87"/>
  <c r="F261" i="87"/>
  <c r="G761" i="87"/>
  <c r="L702" i="87"/>
  <c r="I222" i="87"/>
  <c r="J253" i="87"/>
  <c r="J159" i="87"/>
  <c r="P875" i="87"/>
  <c r="C562" i="87"/>
  <c r="J657" i="87"/>
  <c r="J374" i="87"/>
  <c r="F856" i="87"/>
  <c r="K676" i="87"/>
  <c r="H818" i="87"/>
  <c r="D611" i="87"/>
  <c r="G996" i="87"/>
  <c r="L107" i="87"/>
  <c r="E1084" i="66" s="1"/>
  <c r="C545" i="87"/>
  <c r="E883" i="87"/>
  <c r="E74" i="87"/>
  <c r="O726" i="66" s="1"/>
  <c r="P751" i="87"/>
  <c r="E550" i="87"/>
  <c r="O280" i="87"/>
  <c r="D606" i="87"/>
  <c r="I659" i="87"/>
  <c r="I271" i="87"/>
  <c r="B230" i="87"/>
  <c r="G778" i="87"/>
  <c r="G176" i="87"/>
  <c r="O1777" i="66" s="1"/>
  <c r="N889" i="87"/>
  <c r="O708" i="87"/>
  <c r="F334" i="87"/>
  <c r="K700" i="87"/>
  <c r="L676" i="87"/>
  <c r="E120" i="87"/>
  <c r="O1200" i="66" s="1"/>
  <c r="O278" i="87"/>
  <c r="N985" i="87"/>
  <c r="G957" i="87"/>
  <c r="G527" i="87"/>
  <c r="N981" i="87"/>
  <c r="G732" i="87"/>
  <c r="P399" i="87"/>
  <c r="I789" i="87"/>
  <c r="L547" i="87"/>
  <c r="F496" i="87"/>
  <c r="D567" i="87"/>
  <c r="G332" i="87"/>
  <c r="O575" i="87"/>
  <c r="K869" i="87"/>
  <c r="O515" i="87"/>
  <c r="P917" i="87"/>
  <c r="K382" i="87"/>
  <c r="N171" i="87"/>
  <c r="E1742" i="66" s="1"/>
  <c r="L313" i="87"/>
  <c r="C294" i="87"/>
  <c r="O157" i="87"/>
  <c r="E1597" i="66" s="1"/>
  <c r="H440" i="87"/>
  <c r="D490" i="87"/>
  <c r="J593" i="87"/>
  <c r="C90" i="87"/>
  <c r="O886" i="66" s="1"/>
  <c r="O258" i="87"/>
  <c r="O807" i="87"/>
  <c r="N228" i="87"/>
  <c r="C996" i="87"/>
  <c r="J41" i="87"/>
  <c r="E482" i="87"/>
  <c r="E901" i="87"/>
  <c r="F747" i="87"/>
  <c r="I322" i="87"/>
  <c r="J101" i="87"/>
  <c r="M398" i="87"/>
  <c r="B171" i="87"/>
  <c r="D1727" i="66" s="1"/>
  <c r="N968" i="87"/>
  <c r="P189" i="87"/>
  <c r="D1926" i="66" s="1"/>
  <c r="L993" i="87"/>
  <c r="I331" i="87"/>
  <c r="C862" i="87"/>
  <c r="D752" i="87"/>
  <c r="N596" i="87"/>
  <c r="O570" i="87"/>
  <c r="B478" i="87"/>
  <c r="F756" i="87"/>
  <c r="L401" i="87"/>
  <c r="N742" i="87"/>
  <c r="E864" i="87"/>
  <c r="N553" i="87"/>
  <c r="B802" i="87"/>
  <c r="N112" i="87"/>
  <c r="P1127" i="66" s="1"/>
  <c r="C284" i="87"/>
  <c r="J66" i="87"/>
  <c r="O138" i="87"/>
  <c r="P1392" i="66" s="1"/>
  <c r="N872" i="87"/>
  <c r="E617" i="87"/>
  <c r="E762" i="87"/>
  <c r="F129" i="87"/>
  <c r="D1302" i="66" s="1"/>
  <c r="B220" i="87"/>
  <c r="L1000" i="87"/>
  <c r="K443" i="87"/>
  <c r="C588" i="87"/>
  <c r="C550" i="87"/>
  <c r="B684" i="87"/>
  <c r="O473" i="87"/>
  <c r="G934" i="87"/>
  <c r="B453" i="87"/>
  <c r="B340" i="87"/>
  <c r="O838" i="87"/>
  <c r="O635" i="87"/>
  <c r="I860" i="87"/>
  <c r="B149" i="87"/>
  <c r="D1499" i="66" s="1"/>
  <c r="D857" i="87"/>
  <c r="J58" i="87"/>
  <c r="F20" i="87"/>
  <c r="O177" i="66" s="1"/>
  <c r="O962" i="87"/>
  <c r="I678" i="87"/>
  <c r="J854" i="87"/>
  <c r="D237" i="87"/>
  <c r="J899" i="87"/>
  <c r="I925" i="87"/>
  <c r="N261" i="87"/>
  <c r="C832" i="87"/>
  <c r="N734" i="87"/>
  <c r="D800" i="87"/>
  <c r="G267" i="87"/>
  <c r="G129" i="87"/>
  <c r="D1303" i="66" s="1"/>
  <c r="I828" i="87"/>
  <c r="D576" i="87"/>
  <c r="O961" i="87"/>
  <c r="I948" i="87"/>
  <c r="C733" i="87"/>
  <c r="E767" i="87"/>
  <c r="O326" i="87"/>
  <c r="D59" i="87"/>
  <c r="D583" i="66" s="1"/>
  <c r="E731" i="87"/>
  <c r="P227" i="87"/>
  <c r="B217" i="87"/>
  <c r="M974" i="87"/>
  <c r="H485" i="87"/>
  <c r="B594" i="87"/>
  <c r="L150" i="87"/>
  <c r="P1512" i="66" s="1"/>
  <c r="F459" i="87"/>
  <c r="N190" i="87"/>
  <c r="P1924" i="66" s="1"/>
  <c r="C156" i="87"/>
  <c r="O1565" i="66" s="1"/>
  <c r="H873" i="87"/>
  <c r="P166" i="87"/>
  <c r="O1680" i="66" s="1"/>
  <c r="G852" i="87"/>
  <c r="H652" i="87"/>
  <c r="H906" i="87"/>
  <c r="H939" i="87"/>
  <c r="J447" i="87"/>
  <c r="I546" i="87"/>
  <c r="G810" i="87"/>
  <c r="E295" i="87"/>
  <c r="L380" i="87"/>
  <c r="J525" i="87"/>
  <c r="C218" i="87"/>
  <c r="H674" i="87"/>
  <c r="J54" i="87"/>
  <c r="C783" i="87"/>
  <c r="D960" i="87"/>
  <c r="L535" i="87"/>
  <c r="I344" i="87"/>
  <c r="M352" i="87"/>
  <c r="J515" i="87"/>
  <c r="E581" i="87"/>
  <c r="H583" i="87"/>
  <c r="I756" i="87"/>
  <c r="I557" i="87"/>
  <c r="L244" i="87"/>
  <c r="F291" i="87"/>
  <c r="M995" i="87"/>
  <c r="C420" i="87"/>
  <c r="K640" i="87"/>
  <c r="J334" i="87"/>
  <c r="K945" i="87"/>
  <c r="G153" i="87"/>
  <c r="D1549" i="66" s="1"/>
  <c r="K650" i="87"/>
  <c r="J453" i="87"/>
  <c r="I683" i="87"/>
  <c r="B683" i="87"/>
  <c r="D649" i="87"/>
  <c r="J937" i="87"/>
  <c r="J356" i="87"/>
  <c r="H114" i="87"/>
  <c r="P1140" i="66" s="1"/>
  <c r="H790" i="87"/>
  <c r="J494" i="87"/>
  <c r="K544" i="87"/>
  <c r="H24" i="87"/>
  <c r="P220" i="66" s="1"/>
  <c r="D539" i="87"/>
  <c r="O753" i="87"/>
  <c r="C825" i="87"/>
  <c r="B563" i="87"/>
  <c r="C140" i="87"/>
  <c r="O1401" i="66" s="1"/>
  <c r="E927" i="87"/>
  <c r="B522" i="87"/>
  <c r="O754" i="87"/>
  <c r="I417" i="87"/>
  <c r="B156" i="87"/>
  <c r="O1563" i="66" s="1"/>
  <c r="C135" i="87"/>
  <c r="D1360" i="66" s="1"/>
  <c r="O756" i="87"/>
  <c r="L250" i="87"/>
  <c r="H409" i="87"/>
  <c r="K422" i="87"/>
  <c r="H742" i="87"/>
  <c r="B523" i="87"/>
  <c r="C969" i="87"/>
  <c r="C384" i="87"/>
  <c r="L114" i="87"/>
  <c r="P1143" i="66" s="1"/>
  <c r="P669" i="87"/>
  <c r="N197" i="87"/>
  <c r="E2006" i="66" s="1"/>
  <c r="B264" i="87"/>
  <c r="D599" i="87"/>
  <c r="I186" i="87"/>
  <c r="P1879" i="66" s="1"/>
  <c r="N833" i="87"/>
  <c r="H702" i="87"/>
  <c r="L705" i="87"/>
  <c r="I158" i="87"/>
  <c r="P1592" i="66" s="1"/>
  <c r="I878" i="87"/>
  <c r="C543" i="87"/>
  <c r="J52" i="87"/>
  <c r="B993" i="87"/>
  <c r="F569" i="87"/>
  <c r="J136" i="87"/>
  <c r="C698" i="87"/>
  <c r="L366" i="87"/>
  <c r="N714" i="87"/>
  <c r="O65" i="87"/>
  <c r="E654" i="66" s="1"/>
  <c r="K240" i="87"/>
  <c r="K274" i="87"/>
  <c r="B172" i="87"/>
  <c r="O1727" i="66" s="1"/>
  <c r="F510" i="87"/>
  <c r="B639" i="87"/>
  <c r="H769" i="87"/>
  <c r="F970" i="87"/>
  <c r="L374" i="87"/>
  <c r="H986" i="87"/>
  <c r="G961" i="87"/>
  <c r="L978" i="87"/>
  <c r="N935" i="87"/>
  <c r="I777" i="87"/>
  <c r="J822" i="87"/>
  <c r="E376" i="87"/>
  <c r="E514" i="87"/>
  <c r="B780" i="87"/>
  <c r="H918" i="87"/>
  <c r="B599" i="87"/>
  <c r="C109" i="87"/>
  <c r="D1091" i="66" s="1"/>
  <c r="B70" i="87"/>
  <c r="O679" i="66" s="1"/>
  <c r="D935" i="87"/>
  <c r="E885" i="87"/>
  <c r="B621" i="87"/>
  <c r="C601" i="87"/>
  <c r="L882" i="87"/>
  <c r="H403" i="87"/>
  <c r="I233" i="87"/>
  <c r="H684" i="87"/>
  <c r="B804" i="87"/>
  <c r="H788" i="87"/>
  <c r="J413" i="87"/>
  <c r="G532" i="87"/>
  <c r="F644" i="87"/>
  <c r="G641" i="87"/>
  <c r="J703" i="87"/>
  <c r="I709" i="87"/>
  <c r="N641" i="87"/>
  <c r="O464" i="87"/>
  <c r="F583" i="87"/>
  <c r="I464" i="87"/>
  <c r="D919" i="87"/>
  <c r="N179" i="87"/>
  <c r="E1824" i="66" s="1"/>
  <c r="I129" i="87"/>
  <c r="E1305" i="66" s="1"/>
  <c r="I124" i="87"/>
  <c r="P1246" i="66" s="1"/>
  <c r="G392" i="87"/>
  <c r="J974" i="87"/>
  <c r="I817" i="87"/>
  <c r="O24" i="87"/>
  <c r="P226" i="66" s="1"/>
  <c r="F296" i="87"/>
  <c r="O501" i="87"/>
  <c r="F216" i="87"/>
  <c r="C902" i="87"/>
  <c r="N966" i="87"/>
  <c r="H263" i="87"/>
  <c r="B385" i="87"/>
  <c r="C496" i="87"/>
  <c r="H473" i="87"/>
  <c r="L22" i="87"/>
  <c r="P200" i="66" s="1"/>
  <c r="N868" i="87"/>
  <c r="L890" i="87"/>
  <c r="J761" i="87"/>
  <c r="K846" i="87"/>
  <c r="C903" i="87"/>
  <c r="O316" i="87"/>
  <c r="B995" i="87"/>
  <c r="H915" i="87"/>
  <c r="O609" i="87"/>
  <c r="B422" i="87"/>
  <c r="J787" i="87"/>
  <c r="D154" i="87"/>
  <c r="O1544" i="66" s="1"/>
  <c r="N517" i="87"/>
  <c r="N403" i="87"/>
  <c r="E972" i="87"/>
  <c r="C756" i="87"/>
  <c r="K193" i="87"/>
  <c r="D1962" i="66" s="1"/>
  <c r="G678" i="87"/>
  <c r="J426" i="87"/>
  <c r="O896" i="87"/>
  <c r="C979" i="87"/>
  <c r="P416" i="87"/>
  <c r="J172" i="87"/>
  <c r="O684" i="87"/>
  <c r="I310" i="87"/>
  <c r="B614" i="87"/>
  <c r="B503" i="87"/>
  <c r="K998" i="87"/>
  <c r="N423" i="87"/>
  <c r="D912" i="87"/>
  <c r="N586" i="87"/>
  <c r="I638" i="87"/>
  <c r="L933" i="87"/>
  <c r="D403" i="87"/>
  <c r="L230" i="87"/>
  <c r="I768" i="87"/>
  <c r="K737" i="87"/>
  <c r="J359" i="87"/>
  <c r="E138" i="87"/>
  <c r="O1382" i="66" s="1"/>
  <c r="P560" i="87"/>
  <c r="F275" i="87"/>
  <c r="P395" i="87"/>
  <c r="H303" i="87"/>
  <c r="L45" i="87"/>
  <c r="E446" i="66" s="1"/>
  <c r="H210" i="87"/>
  <c r="D315" i="87"/>
  <c r="E118" i="87"/>
  <c r="O1177" i="66" s="1"/>
  <c r="D163" i="87"/>
  <c r="D1649" i="66" s="1"/>
  <c r="N779" i="87"/>
  <c r="J225" i="87"/>
  <c r="B669" i="87"/>
  <c r="F354" i="87"/>
  <c r="F611" i="87"/>
  <c r="B618" i="87"/>
  <c r="O812" i="87"/>
  <c r="H672" i="87"/>
  <c r="E169" i="87"/>
  <c r="D1710" i="66" s="1"/>
  <c r="D219" i="87"/>
  <c r="D925" i="87"/>
  <c r="F778" i="87"/>
  <c r="I146" i="87"/>
  <c r="P1469" i="66" s="1"/>
  <c r="F436" i="87"/>
  <c r="L554" i="87"/>
  <c r="N501" i="87"/>
  <c r="H128" i="87"/>
  <c r="P1286" i="66" s="1"/>
  <c r="C500" i="87"/>
  <c r="D906" i="87"/>
  <c r="D738" i="87"/>
  <c r="J677" i="87"/>
  <c r="K534" i="87"/>
  <c r="O327" i="87"/>
  <c r="E162" i="87"/>
  <c r="O1628" i="66" s="1"/>
  <c r="J800" i="87"/>
  <c r="G202" i="87"/>
  <c r="C851" i="87"/>
  <c r="I458" i="87"/>
  <c r="H972" i="87"/>
  <c r="K832" i="87"/>
  <c r="N304" i="87"/>
  <c r="O592" i="87"/>
  <c r="F197" i="87"/>
  <c r="D1999" i="66" s="1"/>
  <c r="P638" i="87"/>
  <c r="J780" i="87"/>
  <c r="N637" i="87"/>
  <c r="L35" i="87"/>
  <c r="E346" i="66" s="1"/>
  <c r="O895" i="87"/>
  <c r="G729" i="87"/>
  <c r="J839" i="87"/>
  <c r="H834" i="87"/>
  <c r="H355" i="87"/>
  <c r="P368" i="87"/>
  <c r="G982" i="87"/>
  <c r="J684" i="87"/>
  <c r="G214" i="87"/>
  <c r="K918" i="87"/>
  <c r="C406" i="87"/>
  <c r="N812" i="87"/>
  <c r="I612" i="87"/>
  <c r="O212" i="87"/>
  <c r="B736" i="87"/>
  <c r="O25" i="87"/>
  <c r="E244" i="66" s="1"/>
  <c r="M772" i="87"/>
  <c r="H950" i="87"/>
  <c r="G501" i="87"/>
  <c r="F151" i="87"/>
  <c r="D1530" i="66" s="1"/>
  <c r="G396" i="87"/>
  <c r="J441" i="87"/>
  <c r="O448" i="87"/>
  <c r="D798" i="87"/>
  <c r="F862" i="87"/>
  <c r="E709" i="87"/>
  <c r="G327" i="87"/>
  <c r="G675" i="87"/>
  <c r="K900" i="87"/>
  <c r="E841" i="87"/>
  <c r="I61" i="87"/>
  <c r="E608" i="66" s="1"/>
  <c r="C157" i="87"/>
  <c r="D1583" i="66" s="1"/>
  <c r="C914" i="87"/>
  <c r="N876" i="87"/>
  <c r="D144" i="87"/>
  <c r="O1444" i="66" s="1"/>
  <c r="O345" i="87"/>
  <c r="M946" i="87"/>
  <c r="L16" i="87"/>
  <c r="P141" i="66" s="1"/>
  <c r="H598" i="87"/>
  <c r="J272" i="87"/>
  <c r="F805" i="87"/>
  <c r="B698" i="87"/>
  <c r="F220" i="87"/>
  <c r="D388" i="87"/>
  <c r="L858" i="87"/>
  <c r="O374" i="87"/>
  <c r="I209" i="87"/>
  <c r="O996" i="87"/>
  <c r="I588" i="87"/>
  <c r="O435" i="87"/>
  <c r="H929" i="87"/>
  <c r="D908" i="87"/>
  <c r="J142" i="87"/>
  <c r="I823" i="87"/>
  <c r="F444" i="87"/>
  <c r="I710" i="87"/>
  <c r="J836" i="87"/>
  <c r="F827" i="87"/>
  <c r="K982" i="87"/>
  <c r="B404" i="87"/>
  <c r="G192" i="87"/>
  <c r="O1941" i="66" s="1"/>
  <c r="K950" i="87"/>
  <c r="B999" i="87"/>
  <c r="G14" i="87"/>
  <c r="O114" i="66" s="1"/>
  <c r="K892" i="87"/>
  <c r="J24" i="87"/>
  <c r="G238" i="87"/>
  <c r="D249" i="87"/>
  <c r="E538" i="87"/>
  <c r="I320" i="87"/>
  <c r="O655" i="87"/>
  <c r="I439" i="87"/>
  <c r="O630" i="87"/>
  <c r="C884" i="87"/>
  <c r="E366" i="87"/>
  <c r="I958" i="87"/>
  <c r="D195" i="87"/>
  <c r="D1977" i="66" s="1"/>
  <c r="I259" i="87"/>
  <c r="K420" i="87"/>
  <c r="D730" i="87"/>
  <c r="D729" i="87"/>
  <c r="H513" i="87"/>
  <c r="N683" i="87"/>
  <c r="H733" i="87"/>
  <c r="H349" i="87"/>
  <c r="C664" i="87"/>
  <c r="O653" i="87"/>
  <c r="F320" i="87"/>
  <c r="G149" i="87"/>
  <c r="D1508" i="66" s="1"/>
  <c r="D904" i="87"/>
  <c r="D867" i="87"/>
  <c r="G523" i="87"/>
  <c r="J520" i="87"/>
  <c r="K872" i="87"/>
  <c r="L443" i="87"/>
  <c r="O809" i="87"/>
  <c r="O907" i="87"/>
  <c r="L240" i="87"/>
  <c r="D312" i="87"/>
  <c r="L306" i="87"/>
  <c r="J528" i="87"/>
  <c r="B380" i="87"/>
  <c r="H907" i="87"/>
  <c r="N682" i="87"/>
  <c r="L358" i="87"/>
  <c r="I987" i="87"/>
  <c r="O594" i="87"/>
  <c r="O698" i="87"/>
  <c r="O165" i="87"/>
  <c r="E1679" i="66" s="1"/>
  <c r="O86" i="87"/>
  <c r="P859" i="66" s="1"/>
  <c r="H370" i="87"/>
  <c r="B152" i="87"/>
  <c r="O1522" i="66" s="1"/>
  <c r="G855" i="87"/>
  <c r="B807" i="87"/>
  <c r="F809" i="87"/>
  <c r="N806" i="87"/>
  <c r="M944" i="87"/>
  <c r="I565" i="87"/>
  <c r="B255" i="87"/>
  <c r="E681" i="87"/>
  <c r="N785" i="87"/>
  <c r="O539" i="87"/>
  <c r="N491" i="87"/>
  <c r="G946" i="87"/>
  <c r="C561" i="87"/>
  <c r="I877" i="87"/>
  <c r="J619" i="87"/>
  <c r="G279" i="87"/>
  <c r="N379" i="87"/>
  <c r="O670" i="87"/>
  <c r="L905" i="87"/>
  <c r="H165" i="87"/>
  <c r="E1673" i="66" s="1"/>
  <c r="H648" i="87"/>
  <c r="L842" i="87"/>
  <c r="L421" i="87"/>
  <c r="H386" i="87"/>
  <c r="E936" i="87"/>
  <c r="H141" i="87"/>
  <c r="E1427" i="66" s="1"/>
  <c r="C685" i="87"/>
  <c r="D651" i="87"/>
  <c r="D371" i="87"/>
  <c r="J80" i="87"/>
  <c r="N143" i="87"/>
  <c r="E1455" i="66" s="1"/>
  <c r="B40" i="87"/>
  <c r="O374" i="66" s="1"/>
  <c r="J848" i="87"/>
  <c r="N893" i="87"/>
  <c r="E592" i="87"/>
  <c r="I442" i="87"/>
  <c r="M459" i="87"/>
  <c r="G489" i="87"/>
  <c r="G199" i="87"/>
  <c r="E918" i="87"/>
  <c r="H267" i="87"/>
  <c r="C786" i="87"/>
  <c r="B290" i="87"/>
  <c r="C286" i="87"/>
  <c r="J271" i="87"/>
  <c r="F172" i="87"/>
  <c r="O1735" i="66" s="1"/>
  <c r="D842" i="87"/>
  <c r="L969" i="87"/>
  <c r="J517" i="87"/>
  <c r="J73" i="87"/>
  <c r="I995" i="87"/>
  <c r="J236" i="87"/>
  <c r="J279" i="87"/>
  <c r="G600" i="87"/>
  <c r="D552" i="87"/>
  <c r="E316" i="87"/>
  <c r="G993" i="87"/>
  <c r="L549" i="87"/>
  <c r="O877" i="87"/>
  <c r="L103" i="87"/>
  <c r="E1043" i="66" s="1"/>
  <c r="D918" i="87"/>
  <c r="C960" i="87"/>
  <c r="N768" i="87"/>
  <c r="L709" i="87"/>
  <c r="C122" i="87"/>
  <c r="O1214" i="66" s="1"/>
  <c r="I751" i="87"/>
  <c r="C535" i="87"/>
  <c r="G655" i="87"/>
  <c r="O140" i="87"/>
  <c r="P1415" i="66" s="1"/>
  <c r="D662" i="87"/>
  <c r="C728" i="87"/>
  <c r="J705" i="87"/>
  <c r="J767" i="87"/>
  <c r="B87" i="87"/>
  <c r="D866" i="66" s="1"/>
  <c r="D971" i="87"/>
  <c r="L775" i="87"/>
  <c r="G473" i="87"/>
  <c r="N97" i="87"/>
  <c r="E981" i="66" s="1"/>
  <c r="J414" i="87"/>
  <c r="E407" i="87"/>
  <c r="B816" i="87"/>
  <c r="M151" i="87"/>
  <c r="E1536" i="66" s="1"/>
  <c r="L384" i="87"/>
  <c r="B617" i="87"/>
  <c r="J86" i="87"/>
  <c r="D714" i="87"/>
  <c r="F739" i="87"/>
  <c r="F541" i="87"/>
  <c r="G824" i="87"/>
  <c r="K597" i="87"/>
  <c r="E353" i="87"/>
  <c r="E697" i="87"/>
  <c r="B345" i="87"/>
  <c r="F412" i="87"/>
  <c r="B117" i="87"/>
  <c r="D1171" i="66" s="1"/>
  <c r="C629" i="87"/>
  <c r="K764" i="87"/>
  <c r="B490" i="87"/>
  <c r="D615" i="87"/>
  <c r="L756" i="87"/>
  <c r="J22" i="87"/>
  <c r="C866" i="87"/>
  <c r="D679" i="87"/>
  <c r="K553" i="87"/>
  <c r="F900" i="87"/>
  <c r="C324" i="87"/>
  <c r="E643" i="87"/>
  <c r="N961" i="87"/>
  <c r="I749" i="87"/>
  <c r="O750" i="87"/>
  <c r="G891" i="87"/>
  <c r="B473" i="87"/>
  <c r="G605" i="87"/>
  <c r="F25" i="87"/>
  <c r="D236" i="66" s="1"/>
  <c r="E993" i="87"/>
  <c r="I350" i="87"/>
  <c r="B435" i="87"/>
  <c r="B722" i="87"/>
  <c r="D566" i="87"/>
  <c r="B735" i="87"/>
  <c r="F486" i="87"/>
  <c r="D192" i="87"/>
  <c r="O1936" i="66" s="1"/>
  <c r="G747" i="87"/>
  <c r="G633" i="87"/>
  <c r="F497" i="87"/>
  <c r="K390" i="87"/>
  <c r="O177" i="87"/>
  <c r="E1802" i="66" s="1"/>
  <c r="O612" i="87"/>
  <c r="G779" i="87"/>
  <c r="L506" i="87"/>
  <c r="F994" i="87"/>
  <c r="O178" i="87"/>
  <c r="P1802" i="66" s="1"/>
  <c r="D875" i="87"/>
  <c r="G275" i="87"/>
  <c r="L347" i="87"/>
  <c r="H458" i="87"/>
  <c r="I240" i="87"/>
  <c r="J918" i="87"/>
  <c r="I726" i="87"/>
  <c r="K941" i="87"/>
  <c r="D441" i="87"/>
  <c r="L134" i="87"/>
  <c r="P1348" i="66" s="1"/>
  <c r="G958" i="87"/>
  <c r="J53" i="87"/>
  <c r="M739" i="87"/>
  <c r="P422" i="87"/>
  <c r="G367" i="87"/>
  <c r="L726" i="87"/>
  <c r="C865" i="87"/>
  <c r="G911" i="87"/>
  <c r="I318" i="87"/>
  <c r="E460" i="87"/>
  <c r="D880" i="87"/>
  <c r="N866" i="87"/>
  <c r="N511" i="87"/>
  <c r="J597" i="87"/>
  <c r="K122" i="87"/>
  <c r="O1224" i="66" s="1"/>
  <c r="J568" i="87"/>
  <c r="C792" i="87"/>
  <c r="J463" i="87"/>
  <c r="B732" i="87"/>
  <c r="L299" i="87"/>
  <c r="B397" i="87"/>
  <c r="N663" i="87"/>
  <c r="O958" i="87"/>
  <c r="L194" i="87"/>
  <c r="P1963" i="66" s="1"/>
  <c r="J945" i="87"/>
  <c r="B444" i="87"/>
  <c r="B487" i="87"/>
  <c r="L265" i="87"/>
  <c r="P914" i="87"/>
  <c r="H865" i="87"/>
  <c r="O425" i="87"/>
  <c r="D574" i="87"/>
  <c r="E142" i="87"/>
  <c r="O1423" i="66" s="1"/>
  <c r="B455" i="87"/>
  <c r="F668" i="87"/>
  <c r="P226" i="87"/>
  <c r="I609" i="87"/>
  <c r="I708" i="87"/>
  <c r="K901" i="87"/>
  <c r="L633" i="87"/>
  <c r="J514" i="87"/>
  <c r="N461" i="87"/>
  <c r="I24" i="87"/>
  <c r="P221" i="66" s="1"/>
  <c r="D589" i="87"/>
  <c r="E630" i="87"/>
  <c r="K281" i="87"/>
  <c r="I905" i="87"/>
  <c r="K136" i="87"/>
  <c r="O1370" i="66" s="1"/>
  <c r="L329" i="87"/>
  <c r="L664" i="87"/>
  <c r="P542" i="87"/>
  <c r="J107" i="87"/>
  <c r="I718" i="87"/>
  <c r="J791" i="87"/>
  <c r="I712" i="87"/>
  <c r="C975" i="87"/>
  <c r="N269" i="87"/>
  <c r="L336" i="87"/>
  <c r="C724" i="87"/>
  <c r="N402" i="87"/>
  <c r="H766" i="87"/>
  <c r="J210" i="87"/>
  <c r="G888" i="87"/>
  <c r="F645" i="87"/>
  <c r="D384" i="87"/>
  <c r="B962" i="87"/>
  <c r="I162" i="87"/>
  <c r="P1633" i="66" s="1"/>
  <c r="J269" i="87"/>
  <c r="N959" i="87"/>
  <c r="D791" i="87"/>
  <c r="B344" i="87"/>
  <c r="C855" i="87"/>
  <c r="E636" i="87"/>
  <c r="L703" i="87"/>
  <c r="L612" i="87"/>
  <c r="B201" i="87"/>
  <c r="E125" i="60" l="1"/>
  <c r="F125" i="60"/>
  <c r="E113" i="60"/>
  <c r="F113" i="60"/>
  <c r="E102" i="60"/>
  <c r="F102" i="60"/>
  <c r="E101" i="60"/>
  <c r="F101" i="60"/>
  <c r="E99" i="60"/>
  <c r="F99" i="60"/>
  <c r="E72" i="60"/>
  <c r="F72" i="60"/>
  <c r="E69" i="60"/>
  <c r="F69" i="60"/>
  <c r="E68" i="60"/>
  <c r="F68" i="60"/>
  <c r="E57" i="60"/>
  <c r="F57" i="60"/>
  <c r="E56" i="60"/>
  <c r="F56" i="60"/>
  <c r="E14" i="60"/>
  <c r="F14" i="60"/>
  <c r="E96" i="60"/>
  <c r="F96" i="60"/>
  <c r="F95" i="60"/>
  <c r="E95" i="60"/>
  <c r="E61" i="60"/>
  <c r="F61" i="60"/>
  <c r="E60" i="60"/>
  <c r="F60" i="60"/>
  <c r="E35" i="60"/>
  <c r="F35" i="60"/>
  <c r="E32" i="60"/>
  <c r="F32" i="60"/>
  <c r="E28" i="60"/>
  <c r="F28" i="60"/>
  <c r="E17" i="60"/>
  <c r="F17" i="60"/>
  <c r="E15" i="60"/>
  <c r="F15" i="60"/>
  <c r="E10" i="60"/>
  <c r="F10" i="60"/>
  <c r="E97" i="60"/>
  <c r="F97" i="60"/>
  <c r="E78" i="60"/>
  <c r="F78" i="60"/>
  <c r="E80" i="60"/>
  <c r="F80" i="60"/>
  <c r="E77" i="60"/>
  <c r="F77" i="60"/>
  <c r="F52" i="60"/>
  <c r="E52" i="60"/>
  <c r="E38" i="60"/>
  <c r="F38" i="60"/>
  <c r="E33" i="60"/>
  <c r="F33" i="60"/>
  <c r="E34" i="60"/>
  <c r="F34" i="60"/>
  <c r="E13" i="60"/>
  <c r="F13" i="60"/>
  <c r="E124" i="60"/>
  <c r="F124" i="60"/>
  <c r="E120" i="60"/>
  <c r="F120" i="60"/>
  <c r="E117" i="60"/>
  <c r="F117" i="60"/>
  <c r="E114" i="60"/>
  <c r="F114" i="60"/>
  <c r="E107" i="60"/>
  <c r="F107" i="60"/>
  <c r="E98" i="60"/>
  <c r="F98" i="60"/>
  <c r="E63" i="60"/>
  <c r="F63" i="60"/>
  <c r="E39" i="60"/>
  <c r="F39" i="60"/>
  <c r="E36" i="60"/>
  <c r="F36" i="60"/>
  <c r="E25" i="60"/>
  <c r="F25" i="60"/>
  <c r="E24" i="60"/>
  <c r="F24" i="60"/>
  <c r="E11" i="60"/>
  <c r="F11" i="60"/>
  <c r="E112" i="60"/>
  <c r="F112" i="60"/>
  <c r="E109" i="60"/>
  <c r="F109" i="60"/>
  <c r="E104" i="60"/>
  <c r="F104" i="60"/>
  <c r="E100" i="60"/>
  <c r="F100" i="60"/>
  <c r="E82" i="60"/>
  <c r="F82" i="60"/>
  <c r="E73" i="60"/>
  <c r="F73" i="60"/>
  <c r="E58" i="60"/>
  <c r="F58" i="60"/>
  <c r="E37" i="60"/>
  <c r="F37" i="60"/>
  <c r="E31" i="60"/>
  <c r="F31" i="60"/>
  <c r="E27" i="60"/>
  <c r="F27" i="60"/>
  <c r="E23" i="60"/>
  <c r="F23" i="60"/>
  <c r="E19" i="60"/>
  <c r="F19" i="60"/>
  <c r="E18" i="60"/>
  <c r="F18" i="60"/>
  <c r="E16" i="60"/>
  <c r="F16" i="60"/>
  <c r="E122" i="60"/>
  <c r="F122" i="60"/>
  <c r="E115" i="60"/>
  <c r="F115" i="60"/>
  <c r="E111" i="60"/>
  <c r="F111" i="60"/>
  <c r="E106" i="60"/>
  <c r="F106" i="60"/>
  <c r="E105" i="60"/>
  <c r="F105" i="60"/>
  <c r="E79" i="60"/>
  <c r="F79" i="60"/>
  <c r="E71" i="60"/>
  <c r="F71" i="60"/>
  <c r="E67" i="60"/>
  <c r="F67" i="60"/>
  <c r="E65" i="60"/>
  <c r="F65" i="60"/>
  <c r="E30" i="60"/>
  <c r="F30" i="60"/>
  <c r="E26" i="60"/>
  <c r="F26" i="60"/>
  <c r="E20" i="60"/>
  <c r="F20" i="60"/>
  <c r="E21" i="60"/>
  <c r="F21" i="60"/>
  <c r="E123" i="60"/>
  <c r="F123" i="60"/>
  <c r="E118" i="60"/>
  <c r="F118" i="60"/>
  <c r="E119" i="60"/>
  <c r="F119" i="60"/>
  <c r="E116" i="60"/>
  <c r="F116" i="60"/>
  <c r="E110" i="60"/>
  <c r="F110" i="60"/>
  <c r="E70" i="60"/>
  <c r="F70" i="60"/>
  <c r="E66" i="60"/>
  <c r="F66" i="60"/>
  <c r="E64" i="60"/>
  <c r="F64" i="60"/>
  <c r="E62" i="60"/>
  <c r="F62" i="60"/>
  <c r="E59" i="60"/>
  <c r="F59" i="60"/>
  <c r="E54" i="60"/>
  <c r="F54" i="60"/>
  <c r="E53" i="60"/>
  <c r="F53" i="60"/>
  <c r="E29" i="60"/>
  <c r="F29" i="60"/>
  <c r="E12" i="60"/>
  <c r="F12" i="60"/>
  <c r="E121" i="60"/>
  <c r="F121" i="60"/>
  <c r="E108" i="60"/>
  <c r="F108" i="60"/>
  <c r="E103" i="60"/>
  <c r="F103" i="60"/>
  <c r="E81" i="60"/>
  <c r="F81" i="60"/>
  <c r="E75" i="60"/>
  <c r="F75" i="60"/>
  <c r="E76" i="60"/>
  <c r="F76" i="60"/>
  <c r="E74" i="60"/>
  <c r="F74" i="60"/>
  <c r="E55" i="60"/>
  <c r="F55" i="60"/>
  <c r="E22" i="60"/>
  <c r="F22" i="60"/>
  <c r="F281" i="60"/>
  <c r="E281" i="60"/>
  <c r="F279" i="60"/>
  <c r="E279" i="60"/>
  <c r="E198" i="60"/>
  <c r="F198" i="60"/>
  <c r="E275" i="60"/>
  <c r="F275" i="60"/>
  <c r="E186" i="60"/>
  <c r="F186" i="60"/>
  <c r="F265" i="60"/>
  <c r="E265" i="60"/>
  <c r="F181" i="60"/>
  <c r="E181" i="60"/>
  <c r="F258" i="60"/>
  <c r="E258" i="60"/>
  <c r="F241" i="60"/>
  <c r="E241" i="60"/>
  <c r="F240" i="60"/>
  <c r="E240" i="60"/>
  <c r="F239" i="60"/>
  <c r="E239" i="60"/>
  <c r="E238" i="60"/>
  <c r="F238" i="60"/>
  <c r="F234" i="60"/>
  <c r="E234" i="60"/>
  <c r="F153" i="60"/>
  <c r="E153" i="60"/>
  <c r="F214" i="60"/>
  <c r="E214" i="60"/>
  <c r="F222" i="60"/>
  <c r="E222" i="60"/>
  <c r="F218" i="60"/>
  <c r="E218" i="60"/>
  <c r="F136" i="60"/>
  <c r="E136" i="60"/>
  <c r="F285" i="60"/>
  <c r="E285" i="60"/>
  <c r="F283" i="60"/>
  <c r="E283" i="60"/>
  <c r="F277" i="60"/>
  <c r="E277" i="60"/>
  <c r="F195" i="60"/>
  <c r="E195" i="60"/>
  <c r="F194" i="60"/>
  <c r="E194" i="60"/>
  <c r="F269" i="60"/>
  <c r="E269" i="60"/>
  <c r="F183" i="60"/>
  <c r="E183" i="60"/>
  <c r="E180" i="60"/>
  <c r="F180" i="60"/>
  <c r="F261" i="60"/>
  <c r="E261" i="60"/>
  <c r="F255" i="60"/>
  <c r="E255" i="60"/>
  <c r="F152" i="60"/>
  <c r="E152" i="60"/>
  <c r="F137" i="60"/>
  <c r="E137" i="60"/>
  <c r="F216" i="60"/>
  <c r="E216" i="60"/>
  <c r="F143" i="60"/>
  <c r="E143" i="60"/>
  <c r="F142" i="60"/>
  <c r="E142" i="60"/>
  <c r="F212" i="60"/>
  <c r="E212" i="60"/>
  <c r="F204" i="60"/>
  <c r="E204" i="60"/>
  <c r="F282" i="60"/>
  <c r="E282" i="60"/>
  <c r="E278" i="60"/>
  <c r="F278" i="60"/>
  <c r="E193" i="60"/>
  <c r="F193" i="60"/>
  <c r="F266" i="60"/>
  <c r="E266" i="60"/>
  <c r="F263" i="60"/>
  <c r="E263" i="60"/>
  <c r="F177" i="60"/>
  <c r="E177" i="60"/>
  <c r="F156" i="60"/>
  <c r="E156" i="60"/>
  <c r="E233" i="60"/>
  <c r="F233" i="60"/>
  <c r="E150" i="60"/>
  <c r="F150" i="60"/>
  <c r="E149" i="60"/>
  <c r="F149" i="60"/>
  <c r="F138" i="60"/>
  <c r="E138" i="60"/>
  <c r="F221" i="60"/>
  <c r="E221" i="60"/>
  <c r="F225" i="60"/>
  <c r="E225" i="60"/>
  <c r="E284" i="60"/>
  <c r="F284" i="60"/>
  <c r="F199" i="60"/>
  <c r="E199" i="60"/>
  <c r="E190" i="60"/>
  <c r="F190" i="60"/>
  <c r="F187" i="60"/>
  <c r="E187" i="60"/>
  <c r="F260" i="60"/>
  <c r="E260" i="60"/>
  <c r="F178" i="60"/>
  <c r="E178" i="60"/>
  <c r="F159" i="60"/>
  <c r="E159" i="60"/>
  <c r="F154" i="60"/>
  <c r="E154" i="60"/>
  <c r="F229" i="60"/>
  <c r="E229" i="60"/>
  <c r="F226" i="60"/>
  <c r="E226" i="60"/>
  <c r="F144" i="60"/>
  <c r="E144" i="60"/>
  <c r="F213" i="60"/>
  <c r="E213" i="60"/>
  <c r="F220" i="60"/>
  <c r="E220" i="60"/>
  <c r="F141" i="60"/>
  <c r="E141" i="60"/>
  <c r="F205" i="60"/>
  <c r="E205" i="60"/>
  <c r="E202" i="60"/>
  <c r="F202" i="60"/>
  <c r="E280" i="60"/>
  <c r="F280" i="60"/>
  <c r="E197" i="60"/>
  <c r="F197" i="60"/>
  <c r="F273" i="60"/>
  <c r="E273" i="60"/>
  <c r="F271" i="60"/>
  <c r="E271" i="60"/>
  <c r="E270" i="60"/>
  <c r="F270" i="60"/>
  <c r="E264" i="60"/>
  <c r="F264" i="60"/>
  <c r="E184" i="60"/>
  <c r="F184" i="60"/>
  <c r="F182" i="60"/>
  <c r="E182" i="60"/>
  <c r="E175" i="60"/>
  <c r="F175" i="60"/>
  <c r="F160" i="60"/>
  <c r="E160" i="60"/>
  <c r="E157" i="60"/>
  <c r="F157" i="60"/>
  <c r="E236" i="60"/>
  <c r="F236" i="60"/>
  <c r="F235" i="60"/>
  <c r="E235" i="60"/>
  <c r="F231" i="60"/>
  <c r="E231" i="60"/>
  <c r="F132" i="60"/>
  <c r="E132" i="60"/>
  <c r="F215" i="60"/>
  <c r="E215" i="60"/>
  <c r="F140" i="60"/>
  <c r="E140" i="60"/>
  <c r="F276" i="60"/>
  <c r="E276" i="60"/>
  <c r="E274" i="60"/>
  <c r="F274" i="60"/>
  <c r="E267" i="60"/>
  <c r="F267" i="60"/>
  <c r="F268" i="60"/>
  <c r="E268" i="60"/>
  <c r="E185" i="60"/>
  <c r="F185" i="60"/>
  <c r="F179" i="60"/>
  <c r="E179" i="60"/>
  <c r="E259" i="60"/>
  <c r="F259" i="60"/>
  <c r="E176" i="60"/>
  <c r="F176" i="60"/>
  <c r="F162" i="60"/>
  <c r="E162" i="60"/>
  <c r="F237" i="60"/>
  <c r="E237" i="60"/>
  <c r="F148" i="60"/>
  <c r="E148" i="60"/>
  <c r="F217" i="60"/>
  <c r="E217" i="60"/>
  <c r="F223" i="60"/>
  <c r="E223" i="60"/>
  <c r="F133" i="60"/>
  <c r="E133" i="60"/>
  <c r="F219" i="60"/>
  <c r="E219" i="60"/>
  <c r="F145" i="60"/>
  <c r="E145" i="60"/>
  <c r="F201" i="60"/>
  <c r="E201" i="60"/>
  <c r="F196" i="60"/>
  <c r="E196" i="60"/>
  <c r="E192" i="60"/>
  <c r="F192" i="60"/>
  <c r="F191" i="60"/>
  <c r="E191" i="60"/>
  <c r="F262" i="60"/>
  <c r="E262" i="60"/>
  <c r="E256" i="60"/>
  <c r="F256" i="60"/>
  <c r="E242" i="60"/>
  <c r="F242" i="60"/>
  <c r="F158" i="60"/>
  <c r="E158" i="60"/>
  <c r="E230" i="60"/>
  <c r="F230" i="60"/>
  <c r="F228" i="60"/>
  <c r="E228" i="60"/>
  <c r="F227" i="60"/>
  <c r="E227" i="60"/>
  <c r="F135" i="60"/>
  <c r="E135" i="60"/>
  <c r="F224" i="60"/>
  <c r="E224" i="60"/>
  <c r="F146" i="60"/>
  <c r="E146" i="60"/>
  <c r="F134" i="60"/>
  <c r="E134" i="60"/>
  <c r="E203" i="60"/>
  <c r="F203" i="60"/>
  <c r="E200" i="60"/>
  <c r="F200" i="60"/>
  <c r="F272" i="60"/>
  <c r="E272" i="60"/>
  <c r="F189" i="60"/>
  <c r="E189" i="60"/>
  <c r="F188" i="60"/>
  <c r="E188" i="60"/>
  <c r="F257" i="60"/>
  <c r="E257" i="60"/>
  <c r="E161" i="60"/>
  <c r="F161" i="60"/>
  <c r="E155" i="60"/>
  <c r="F155" i="60"/>
  <c r="F232" i="60"/>
  <c r="E232" i="60"/>
  <c r="F151" i="60"/>
  <c r="E151" i="60"/>
  <c r="F139" i="60"/>
  <c r="E139" i="60"/>
  <c r="E147" i="60"/>
  <c r="F147" i="60"/>
  <c r="M65" i="88"/>
  <c r="O997" i="88"/>
  <c r="D865" i="88"/>
  <c r="F320" i="88"/>
  <c r="N841" i="88"/>
  <c r="M573" i="88"/>
  <c r="F847" i="88"/>
  <c r="H431" i="88"/>
  <c r="B874" i="88"/>
  <c r="E845" i="88"/>
  <c r="E804" i="88"/>
  <c r="I772" i="88"/>
  <c r="L141" i="88"/>
  <c r="G388" i="88"/>
  <c r="N156" i="88"/>
  <c r="N452" i="88"/>
  <c r="C786" i="88"/>
  <c r="C718" i="88"/>
  <c r="J756" i="88"/>
  <c r="G320" i="88"/>
  <c r="N771" i="88"/>
  <c r="O404" i="88"/>
  <c r="H625" i="88"/>
  <c r="D242" i="88"/>
  <c r="I134" i="88"/>
  <c r="N445" i="88"/>
  <c r="B503" i="88"/>
  <c r="H943" i="88"/>
  <c r="H499" i="88"/>
  <c r="O854" i="88"/>
  <c r="F165" i="88"/>
  <c r="D247" i="88"/>
  <c r="B798" i="88"/>
  <c r="L289" i="88"/>
  <c r="N223" i="88"/>
  <c r="L914" i="88"/>
  <c r="L752" i="88"/>
  <c r="N872" i="88"/>
  <c r="B691" i="88"/>
  <c r="I474" i="88"/>
  <c r="N496" i="88"/>
  <c r="F698" i="88"/>
  <c r="H207" i="88"/>
  <c r="F323" i="88"/>
  <c r="H558" i="88"/>
  <c r="L719" i="88"/>
  <c r="D850" i="88"/>
  <c r="H505" i="88"/>
  <c r="H159" i="88"/>
  <c r="G440" i="88"/>
  <c r="I585" i="88"/>
  <c r="E534" i="88"/>
  <c r="M584" i="88"/>
  <c r="C465" i="88"/>
  <c r="M238" i="88"/>
  <c r="D249" i="88"/>
  <c r="D154" i="88"/>
  <c r="O37" i="88"/>
  <c r="N204" i="65" s="1"/>
  <c r="O55" i="88"/>
  <c r="N312" i="65" s="1"/>
  <c r="F881" i="88"/>
  <c r="J596" i="88"/>
  <c r="N136" i="88"/>
  <c r="O214" i="88"/>
  <c r="H809" i="88"/>
  <c r="I993" i="88"/>
  <c r="E565" i="88"/>
  <c r="C478" i="88"/>
  <c r="H305" i="88"/>
  <c r="H766" i="88"/>
  <c r="E779" i="88"/>
  <c r="L474" i="88"/>
  <c r="D853" i="88"/>
  <c r="H35" i="88"/>
  <c r="B757" i="88"/>
  <c r="J229" i="88"/>
  <c r="I746" i="88"/>
  <c r="I98" i="88"/>
  <c r="G694" i="88"/>
  <c r="M763" i="88"/>
  <c r="J912" i="88"/>
  <c r="H570" i="88"/>
  <c r="O364" i="88"/>
  <c r="O725" i="88"/>
  <c r="B179" i="88"/>
  <c r="E252" i="88"/>
  <c r="E751" i="88"/>
  <c r="M528" i="88"/>
  <c r="L443" i="88"/>
  <c r="M661" i="88"/>
  <c r="L552" i="88"/>
  <c r="M118" i="88"/>
  <c r="H784" i="88"/>
  <c r="E882" i="88"/>
  <c r="B217" i="88"/>
  <c r="M431" i="88"/>
  <c r="N811" i="88"/>
  <c r="G351" i="88"/>
  <c r="L322" i="88"/>
  <c r="N237" i="88"/>
  <c r="E336" i="88"/>
  <c r="L328" i="88"/>
  <c r="O714" i="88"/>
  <c r="G964" i="88"/>
  <c r="G932" i="88"/>
  <c r="J539" i="88"/>
  <c r="O458" i="88"/>
  <c r="L178" i="88"/>
  <c r="I862" i="88"/>
  <c r="N586" i="88"/>
  <c r="J994" i="88"/>
  <c r="F182" i="88"/>
  <c r="F35" i="88"/>
  <c r="Y185" i="65" s="1"/>
  <c r="I132" i="88"/>
  <c r="L561" i="88"/>
  <c r="J901" i="88"/>
  <c r="M73" i="88"/>
  <c r="M922" i="88"/>
  <c r="G780" i="88"/>
  <c r="H295" i="88"/>
  <c r="N382" i="88"/>
  <c r="J402" i="88"/>
  <c r="I289" i="88"/>
  <c r="N720" i="88"/>
  <c r="M666" i="88"/>
  <c r="C340" i="88"/>
  <c r="H828" i="88"/>
  <c r="N377" i="88"/>
  <c r="C500" i="88"/>
  <c r="H524" i="88"/>
  <c r="B895" i="88"/>
  <c r="F851" i="88"/>
  <c r="H878" i="88"/>
  <c r="J786" i="88"/>
  <c r="B859" i="88"/>
  <c r="L364" i="88"/>
  <c r="G362" i="88"/>
  <c r="B671" i="88"/>
  <c r="N160" i="88"/>
  <c r="O614" i="88"/>
  <c r="H17" i="88"/>
  <c r="J546" i="88"/>
  <c r="I617" i="88"/>
  <c r="M860" i="88"/>
  <c r="L974" i="88"/>
  <c r="F266" i="88"/>
  <c r="O351" i="88"/>
  <c r="L899" i="88"/>
  <c r="G162" i="88"/>
  <c r="O842" i="88"/>
  <c r="C86" i="88"/>
  <c r="E967" i="88"/>
  <c r="N768" i="88"/>
  <c r="E741" i="88"/>
  <c r="L403" i="88"/>
  <c r="M85" i="88"/>
  <c r="E49" i="88"/>
  <c r="M276" i="65" s="1"/>
  <c r="L307" i="88"/>
  <c r="G535" i="88"/>
  <c r="C200" i="88"/>
  <c r="G40" i="88"/>
  <c r="L223" i="65" s="1"/>
  <c r="M270" i="88"/>
  <c r="J111" i="88"/>
  <c r="N37" i="88"/>
  <c r="O436" i="88"/>
  <c r="B889" i="88"/>
  <c r="E540" i="88"/>
  <c r="G326" i="88"/>
  <c r="O148" i="88"/>
  <c r="C862" i="88"/>
  <c r="J170" i="88"/>
  <c r="H848" i="88"/>
  <c r="E26" i="88"/>
  <c r="U131" i="65" s="1"/>
  <c r="I273" i="88"/>
  <c r="G674" i="88"/>
  <c r="J640" i="88"/>
  <c r="G25" i="88"/>
  <c r="L132" i="65" s="1"/>
  <c r="C987" i="88"/>
  <c r="C521" i="88"/>
  <c r="H724" i="88"/>
  <c r="C983" i="88"/>
  <c r="H945" i="88"/>
  <c r="C506" i="88"/>
  <c r="F289" i="88"/>
  <c r="O337" i="88"/>
  <c r="G175" i="88"/>
  <c r="C734" i="88"/>
  <c r="E583" i="88"/>
  <c r="G556" i="88"/>
  <c r="E439" i="88"/>
  <c r="N699" i="88"/>
  <c r="N83" i="88"/>
  <c r="L728" i="88"/>
  <c r="N284" i="88"/>
  <c r="B54" i="88"/>
  <c r="E309" i="65" s="1"/>
  <c r="I52" i="88"/>
  <c r="G669" i="88"/>
  <c r="B728" i="88"/>
  <c r="I667" i="88"/>
  <c r="M927" i="88"/>
  <c r="I247" i="88"/>
  <c r="M781" i="88"/>
  <c r="O27" i="88"/>
  <c r="F150" i="65" s="1"/>
  <c r="C398" i="88"/>
  <c r="J833" i="88"/>
  <c r="B811" i="88"/>
  <c r="N285" i="88"/>
  <c r="F583" i="88"/>
  <c r="M243" i="88"/>
  <c r="C904" i="88"/>
  <c r="M268" i="88"/>
  <c r="I661" i="88"/>
  <c r="M909" i="88"/>
  <c r="J463" i="88"/>
  <c r="G874" i="88"/>
  <c r="L611" i="88"/>
  <c r="I400" i="88"/>
  <c r="F241" i="88"/>
  <c r="M156" i="88"/>
  <c r="O553" i="88"/>
  <c r="J662" i="88"/>
  <c r="I728" i="88"/>
  <c r="F44" i="88"/>
  <c r="Y239" i="65" s="1"/>
  <c r="L462" i="88"/>
  <c r="I477" i="88"/>
  <c r="F925" i="88"/>
  <c r="I195" i="88"/>
  <c r="B1001" i="88"/>
  <c r="N831" i="88"/>
  <c r="G12" i="88"/>
  <c r="D61" i="65" s="1"/>
  <c r="D194" i="88"/>
  <c r="B911" i="88"/>
  <c r="B426" i="88"/>
  <c r="J998" i="88"/>
  <c r="G628" i="88"/>
  <c r="F382" i="88"/>
  <c r="E85" i="88"/>
  <c r="I175" i="88"/>
  <c r="I370" i="88"/>
  <c r="H630" i="88"/>
  <c r="O487" i="88"/>
  <c r="O605" i="88"/>
  <c r="I534" i="88"/>
  <c r="E461" i="88"/>
  <c r="H59" i="88"/>
  <c r="G714" i="88"/>
  <c r="I836" i="88"/>
  <c r="E732" i="88"/>
  <c r="I767" i="88"/>
  <c r="N218" i="88"/>
  <c r="G296" i="88"/>
  <c r="G93" i="88"/>
  <c r="D586" i="88"/>
  <c r="F634" i="88"/>
  <c r="B312" i="88"/>
  <c r="B501" i="88"/>
  <c r="N573" i="88"/>
  <c r="B451" i="88"/>
  <c r="N799" i="88"/>
  <c r="J525" i="88"/>
  <c r="I668" i="88"/>
  <c r="D585" i="88"/>
  <c r="O286" i="88"/>
  <c r="H453" i="88"/>
  <c r="H249" i="88"/>
  <c r="M789" i="88"/>
  <c r="D289" i="88"/>
  <c r="M589" i="88"/>
  <c r="C1002" i="88"/>
  <c r="M421" i="88"/>
  <c r="C312" i="88"/>
  <c r="D453" i="88"/>
  <c r="G668" i="88"/>
  <c r="M424" i="88"/>
  <c r="I898" i="88"/>
  <c r="L961" i="88"/>
  <c r="M973" i="88"/>
  <c r="H118" i="88"/>
  <c r="D196" i="88"/>
  <c r="F439" i="88"/>
  <c r="L486" i="88"/>
  <c r="F390" i="88"/>
  <c r="L856" i="88"/>
  <c r="J160" i="88"/>
  <c r="C47" i="88"/>
  <c r="Y255" i="65" s="1"/>
  <c r="N740" i="88"/>
  <c r="I823" i="88"/>
  <c r="C707" i="88"/>
  <c r="H672" i="88"/>
  <c r="C876" i="88"/>
  <c r="J582" i="88"/>
  <c r="I395" i="88"/>
  <c r="J725" i="88"/>
  <c r="F874" i="88"/>
  <c r="G150" i="88"/>
  <c r="C684" i="88"/>
  <c r="L629" i="88"/>
  <c r="I782" i="88"/>
  <c r="M967" i="88"/>
  <c r="J299" i="88"/>
  <c r="J122" i="88"/>
  <c r="L292" i="88"/>
  <c r="B314" i="88"/>
  <c r="H44" i="88"/>
  <c r="F662" i="88"/>
  <c r="N384" i="88"/>
  <c r="H551" i="88"/>
  <c r="D417" i="88"/>
  <c r="G561" i="88"/>
  <c r="L966" i="88"/>
  <c r="C643" i="88"/>
  <c r="O33" i="88"/>
  <c r="F187" i="65" s="1"/>
  <c r="I122" i="88"/>
  <c r="F805" i="88"/>
  <c r="B557" i="88"/>
  <c r="B837" i="88"/>
  <c r="N149" i="88"/>
  <c r="M434" i="88"/>
  <c r="E787" i="88"/>
  <c r="E783" i="88"/>
  <c r="B875" i="88"/>
  <c r="F686" i="88"/>
  <c r="M279" i="88"/>
  <c r="C40" i="88"/>
  <c r="Q221" i="65" s="1"/>
  <c r="H937" i="88"/>
  <c r="E911" i="88"/>
  <c r="O576" i="88"/>
  <c r="O370" i="88"/>
  <c r="J304" i="88"/>
  <c r="H458" i="88"/>
  <c r="M472" i="88"/>
  <c r="I213" i="88"/>
  <c r="F542" i="88"/>
  <c r="H155" i="88"/>
  <c r="C405" i="88"/>
  <c r="E339" i="88"/>
  <c r="I731" i="88"/>
  <c r="F989" i="88"/>
  <c r="D180" i="88"/>
  <c r="H537" i="88"/>
  <c r="D353" i="88"/>
  <c r="G352" i="88"/>
  <c r="J363" i="88"/>
  <c r="E899" i="88"/>
  <c r="M185" i="88"/>
  <c r="B363" i="88"/>
  <c r="O897" i="88"/>
  <c r="H723" i="88"/>
  <c r="M875" i="88"/>
  <c r="E344" i="88"/>
  <c r="N557" i="88"/>
  <c r="J443" i="88"/>
  <c r="N346" i="88"/>
  <c r="F302" i="88"/>
  <c r="N929" i="88"/>
  <c r="H733" i="88"/>
  <c r="L776" i="88"/>
  <c r="N164" i="88"/>
  <c r="F34" i="88"/>
  <c r="Q185" i="65" s="1"/>
  <c r="G45" i="88"/>
  <c r="D257" i="65" s="1"/>
  <c r="H211" i="88"/>
  <c r="G1000" i="88"/>
  <c r="B785" i="88"/>
  <c r="J453" i="88"/>
  <c r="G595" i="88"/>
  <c r="C785" i="88"/>
  <c r="M549" i="88"/>
  <c r="F557" i="88"/>
  <c r="D347" i="88"/>
  <c r="E784" i="88"/>
  <c r="O213" i="88"/>
  <c r="O968" i="88"/>
  <c r="O936" i="88"/>
  <c r="H73" i="88"/>
  <c r="M687" i="88"/>
  <c r="L624" i="88"/>
  <c r="H587" i="88"/>
  <c r="J907" i="88"/>
  <c r="E51" i="88"/>
  <c r="E293" i="65" s="1"/>
  <c r="B886" i="88"/>
  <c r="E223" i="88"/>
  <c r="N911" i="88"/>
  <c r="M166" i="88"/>
  <c r="M381" i="88"/>
  <c r="C249" i="88"/>
  <c r="D663" i="88"/>
  <c r="D620" i="88"/>
  <c r="I527" i="88"/>
  <c r="L298" i="88"/>
  <c r="H525" i="88"/>
  <c r="M333" i="88"/>
  <c r="C520" i="88"/>
  <c r="F650" i="88"/>
  <c r="L601" i="88"/>
  <c r="O695" i="88"/>
  <c r="F708" i="88"/>
  <c r="O681" i="88"/>
  <c r="H163" i="88"/>
  <c r="E207" i="88"/>
  <c r="G102" i="88"/>
  <c r="O200" i="88"/>
  <c r="L58" i="88"/>
  <c r="B30" i="88"/>
  <c r="E167" i="65" s="1"/>
  <c r="F927" i="88"/>
  <c r="D216" i="88"/>
  <c r="I60" i="88"/>
  <c r="J441" i="88"/>
  <c r="B525" i="88"/>
  <c r="B251" i="88"/>
  <c r="O741" i="88"/>
  <c r="L754" i="88"/>
  <c r="C214" i="88"/>
  <c r="N897" i="88"/>
  <c r="I969" i="88"/>
  <c r="D412" i="88"/>
  <c r="B631" i="88"/>
  <c r="M850" i="88"/>
  <c r="H879" i="88"/>
  <c r="E562" i="88"/>
  <c r="E365" i="88"/>
  <c r="I405" i="88"/>
  <c r="C290" i="88"/>
  <c r="G75" i="88"/>
  <c r="F397" i="88"/>
  <c r="D420" i="88"/>
  <c r="O598" i="88"/>
  <c r="D350" i="88"/>
  <c r="M540" i="88"/>
  <c r="L143" i="88"/>
  <c r="I104" i="88"/>
  <c r="B791" i="88"/>
  <c r="B795" i="88"/>
  <c r="G83" i="88"/>
  <c r="H393" i="88"/>
  <c r="E951" i="88"/>
  <c r="C747" i="88"/>
  <c r="O615" i="88"/>
  <c r="M572" i="88"/>
  <c r="G101" i="88"/>
  <c r="F568" i="88"/>
  <c r="M397" i="88"/>
  <c r="H304" i="88"/>
  <c r="D918" i="88"/>
  <c r="H836" i="88"/>
  <c r="D541" i="88"/>
  <c r="E1001" i="88"/>
  <c r="L753" i="88"/>
  <c r="G531" i="88"/>
  <c r="H645" i="88"/>
  <c r="F942" i="88"/>
  <c r="H15" i="88"/>
  <c r="B986" i="88"/>
  <c r="E186" i="88"/>
  <c r="G850" i="88"/>
  <c r="G618" i="88"/>
  <c r="M792" i="88"/>
  <c r="F371" i="88"/>
  <c r="B532" i="88"/>
  <c r="M138" i="88"/>
  <c r="G596" i="88"/>
  <c r="F143" i="88"/>
  <c r="C906" i="88"/>
  <c r="H103" i="88"/>
  <c r="J326" i="88"/>
  <c r="H250" i="88"/>
  <c r="C205" i="88"/>
  <c r="N599" i="88"/>
  <c r="F170" i="88"/>
  <c r="C811" i="88"/>
  <c r="B780" i="88"/>
  <c r="B973" i="88"/>
  <c r="G187" i="88"/>
  <c r="L343" i="88"/>
  <c r="N113" i="88"/>
  <c r="H401" i="88"/>
  <c r="B962" i="88"/>
  <c r="C142" i="88"/>
  <c r="F729" i="88"/>
  <c r="G389" i="88"/>
  <c r="B367" i="88"/>
  <c r="J329" i="88"/>
  <c r="I945" i="88"/>
  <c r="O46" i="88"/>
  <c r="N258" i="65" s="1"/>
  <c r="F523" i="88"/>
  <c r="J742" i="88"/>
  <c r="E538" i="88"/>
  <c r="G347" i="88"/>
  <c r="F294" i="88"/>
  <c r="O121" i="88"/>
  <c r="M127" i="88"/>
  <c r="M987" i="88"/>
  <c r="E179" i="88"/>
  <c r="D797" i="88"/>
  <c r="B209" i="88"/>
  <c r="H21" i="88"/>
  <c r="J991" i="88"/>
  <c r="H221" i="88"/>
  <c r="N947" i="88"/>
  <c r="M130" i="88"/>
  <c r="M737" i="88"/>
  <c r="G803" i="88"/>
  <c r="G834" i="88"/>
  <c r="J493" i="88"/>
  <c r="E579" i="88"/>
  <c r="J755" i="88"/>
  <c r="I941" i="88"/>
  <c r="L579" i="88"/>
  <c r="B243" i="88"/>
  <c r="B282" i="88"/>
  <c r="F849" i="88"/>
  <c r="E473" i="88"/>
  <c r="F950" i="88"/>
  <c r="J600" i="88"/>
  <c r="I244" i="88"/>
  <c r="L369" i="88"/>
  <c r="L862" i="88"/>
  <c r="B406" i="88"/>
  <c r="C515" i="88"/>
  <c r="O964" i="88"/>
  <c r="O878" i="88"/>
  <c r="G720" i="88"/>
  <c r="I788" i="88"/>
  <c r="E551" i="88"/>
  <c r="J616" i="88"/>
  <c r="E24" i="88"/>
  <c r="E131" i="65" s="1"/>
  <c r="D901" i="88"/>
  <c r="F939" i="88"/>
  <c r="J291" i="88"/>
  <c r="I562" i="88"/>
  <c r="F79" i="88"/>
  <c r="B423" i="88"/>
  <c r="I455" i="88"/>
  <c r="J494" i="88"/>
  <c r="G765" i="88"/>
  <c r="D618" i="88"/>
  <c r="G421" i="88"/>
  <c r="F714" i="88"/>
  <c r="C228" i="88"/>
  <c r="I621" i="88"/>
  <c r="O874" i="88"/>
  <c r="H342" i="88"/>
  <c r="D739" i="88"/>
  <c r="C803" i="88"/>
  <c r="H480" i="88"/>
  <c r="H552" i="88"/>
  <c r="D941" i="88"/>
  <c r="C914" i="88"/>
  <c r="M637" i="88"/>
  <c r="M468" i="88"/>
  <c r="C998" i="88"/>
  <c r="H896" i="88"/>
  <c r="F463" i="88"/>
  <c r="L660" i="88"/>
  <c r="O718" i="88"/>
  <c r="O264" i="88"/>
  <c r="F842" i="88"/>
  <c r="H839" i="88"/>
  <c r="C80" i="88"/>
  <c r="H195" i="88"/>
  <c r="G623" i="88"/>
  <c r="O704" i="88"/>
  <c r="N581" i="88"/>
  <c r="B455" i="88"/>
  <c r="J39" i="88"/>
  <c r="I420" i="88"/>
  <c r="H993" i="88"/>
  <c r="L155" i="88"/>
  <c r="N278" i="88"/>
  <c r="L688" i="88"/>
  <c r="I208" i="88"/>
  <c r="E771" i="88"/>
  <c r="G376" i="88"/>
  <c r="I36" i="88"/>
  <c r="J280" i="88"/>
  <c r="H904" i="88"/>
  <c r="C325" i="88"/>
  <c r="D128" i="88"/>
  <c r="O394" i="88"/>
  <c r="G907" i="88"/>
  <c r="D1001" i="88"/>
  <c r="F618" i="88"/>
  <c r="J75" i="88"/>
  <c r="I96" i="88"/>
  <c r="L14" i="88"/>
  <c r="L894" i="88"/>
  <c r="J593" i="88"/>
  <c r="F906" i="88"/>
  <c r="H384" i="88"/>
  <c r="J498" i="88"/>
  <c r="N245" i="88"/>
  <c r="O530" i="88"/>
  <c r="I170" i="88"/>
  <c r="I136" i="88"/>
  <c r="M220" i="88"/>
  <c r="G59" i="88"/>
  <c r="T331" i="65" s="1"/>
  <c r="G478" i="88"/>
  <c r="J753" i="88"/>
  <c r="I304" i="88"/>
  <c r="O730" i="88"/>
  <c r="O831" i="88"/>
  <c r="I327" i="88"/>
  <c r="D114" i="88"/>
  <c r="F237" i="88"/>
  <c r="M191" i="88"/>
  <c r="L79" i="88"/>
  <c r="N311" i="88"/>
  <c r="E307" i="88"/>
  <c r="B713" i="88"/>
  <c r="N296" i="88"/>
  <c r="I765" i="88"/>
  <c r="F707" i="88"/>
  <c r="C737" i="88"/>
  <c r="C452" i="88"/>
  <c r="I706" i="88"/>
  <c r="D251" i="88"/>
  <c r="H108" i="88"/>
  <c r="F102" i="88"/>
  <c r="M129" i="88"/>
  <c r="M327" i="88"/>
  <c r="H749" i="88"/>
  <c r="D262" i="88"/>
  <c r="J393" i="88"/>
  <c r="E234" i="88"/>
  <c r="B415" i="88"/>
  <c r="M147" i="88"/>
  <c r="E813" i="88"/>
  <c r="D610" i="88"/>
  <c r="I518" i="88"/>
  <c r="O380" i="88"/>
  <c r="L710" i="88"/>
  <c r="C171" i="88"/>
  <c r="H628" i="88"/>
  <c r="N863" i="88"/>
  <c r="D908" i="88"/>
  <c r="E335" i="88"/>
  <c r="H796" i="88"/>
  <c r="I205" i="88"/>
  <c r="L863" i="88"/>
  <c r="O79" i="88"/>
  <c r="N796" i="88"/>
  <c r="F232" i="88"/>
  <c r="M18" i="88"/>
  <c r="N649" i="88"/>
  <c r="H611" i="88"/>
  <c r="G63" i="88"/>
  <c r="D365" i="65" s="1"/>
  <c r="D157" i="88"/>
  <c r="C540" i="88"/>
  <c r="F565" i="88"/>
  <c r="F285" i="88"/>
  <c r="M870" i="88"/>
  <c r="D318" i="88"/>
  <c r="E567" i="88"/>
  <c r="N623" i="88"/>
  <c r="H133" i="88"/>
  <c r="L904" i="88"/>
  <c r="J954" i="88"/>
  <c r="B199" i="88"/>
  <c r="F19" i="88"/>
  <c r="Q94" i="65" s="1"/>
  <c r="O340" i="88"/>
  <c r="G875" i="88"/>
  <c r="N656" i="88"/>
  <c r="O679" i="88"/>
  <c r="L679" i="88"/>
  <c r="N522" i="88"/>
  <c r="B264" i="88"/>
  <c r="G55" i="88"/>
  <c r="L311" i="65" s="1"/>
  <c r="D820" i="88"/>
  <c r="D387" i="88"/>
  <c r="I282" i="88"/>
  <c r="M346" i="88"/>
  <c r="C172" i="88"/>
  <c r="L302" i="88"/>
  <c r="G591" i="88"/>
  <c r="M945" i="88"/>
  <c r="D358" i="88"/>
  <c r="O762" i="88"/>
  <c r="J20" i="88"/>
  <c r="B730" i="88"/>
  <c r="O663" i="88"/>
  <c r="B172" i="88"/>
  <c r="I212" i="88"/>
  <c r="B90" i="88"/>
  <c r="M964" i="88"/>
  <c r="I375" i="88"/>
  <c r="B599" i="88"/>
  <c r="N666" i="88"/>
  <c r="F957" i="88"/>
  <c r="E941" i="88"/>
  <c r="H860" i="88"/>
  <c r="F225" i="88"/>
  <c r="E715" i="88"/>
  <c r="O25" i="88"/>
  <c r="N133" i="65" s="1"/>
  <c r="G914" i="88"/>
  <c r="G683" i="88"/>
  <c r="B919" i="88"/>
  <c r="L491" i="88"/>
  <c r="C841" i="88"/>
  <c r="N832" i="88"/>
  <c r="J292" i="88"/>
  <c r="D716" i="88"/>
  <c r="E258" i="88"/>
  <c r="F563" i="88"/>
  <c r="G892" i="88"/>
  <c r="J379" i="88"/>
  <c r="H37" i="88"/>
  <c r="E949" i="88"/>
  <c r="J83" i="88"/>
  <c r="L875" i="88"/>
  <c r="M77" i="88"/>
  <c r="H253" i="88"/>
  <c r="C938" i="88"/>
  <c r="J850" i="88"/>
  <c r="B459" i="88"/>
  <c r="I818" i="88"/>
  <c r="F298" i="88"/>
  <c r="E518" i="88"/>
  <c r="O113" i="88"/>
  <c r="F322" i="88"/>
  <c r="F678" i="88"/>
  <c r="G220" i="88"/>
  <c r="M515" i="88"/>
  <c r="O399" i="88"/>
  <c r="O672" i="88"/>
  <c r="B943" i="88"/>
  <c r="J447" i="88"/>
  <c r="C356" i="88"/>
  <c r="B603" i="88"/>
  <c r="C502" i="88"/>
  <c r="B64" i="88"/>
  <c r="M363" i="65" s="1"/>
  <c r="F200" i="88"/>
  <c r="G954" i="88"/>
  <c r="M554" i="88"/>
  <c r="D45" i="88"/>
  <c r="D256" i="65" s="1"/>
  <c r="D69" i="88"/>
  <c r="D401" i="65" s="1"/>
  <c r="E566" i="88"/>
  <c r="D745" i="88"/>
  <c r="G747" i="88"/>
  <c r="J837" i="88"/>
  <c r="M38" i="88"/>
  <c r="G643" i="88"/>
  <c r="O118" i="88"/>
  <c r="O747" i="88"/>
  <c r="L889" i="88"/>
  <c r="G869" i="88"/>
  <c r="I642" i="88"/>
  <c r="I239" i="88"/>
  <c r="M570" i="88"/>
  <c r="G501" i="88"/>
  <c r="O83" i="88"/>
  <c r="N563" i="88"/>
  <c r="M339" i="88"/>
  <c r="D103" i="88"/>
  <c r="B851" i="88"/>
  <c r="B106" i="88"/>
  <c r="N542" i="88"/>
  <c r="B651" i="88"/>
  <c r="C990" i="88"/>
  <c r="B755" i="88"/>
  <c r="E106" i="88"/>
  <c r="G510" i="88"/>
  <c r="L197" i="88"/>
  <c r="C60" i="88"/>
  <c r="I346" i="65" s="1"/>
  <c r="B276" i="88"/>
  <c r="N881" i="88"/>
  <c r="F744" i="88"/>
  <c r="L959" i="88"/>
  <c r="D284" i="88"/>
  <c r="H470" i="88"/>
  <c r="O485" i="88"/>
  <c r="O802" i="88"/>
  <c r="B347" i="88"/>
  <c r="I686" i="88"/>
  <c r="M356" i="88"/>
  <c r="G94" i="88"/>
  <c r="E599" i="88"/>
  <c r="E196" i="88"/>
  <c r="B116" i="88"/>
  <c r="C905" i="88"/>
  <c r="N267" i="88"/>
  <c r="D316" i="88"/>
  <c r="E457" i="88"/>
  <c r="F657" i="88"/>
  <c r="F265" i="88"/>
  <c r="C337" i="88"/>
  <c r="C944" i="88"/>
  <c r="M251" i="88"/>
  <c r="L938" i="88"/>
  <c r="L871" i="88"/>
  <c r="G569" i="88"/>
  <c r="N150" i="88"/>
  <c r="G751" i="88"/>
  <c r="O549" i="88"/>
  <c r="F216" i="88"/>
  <c r="M623" i="88"/>
  <c r="G215" i="88"/>
  <c r="M835" i="88"/>
  <c r="E267" i="88"/>
  <c r="H919" i="88"/>
  <c r="E467" i="88"/>
  <c r="M391" i="88"/>
  <c r="D173" i="88"/>
  <c r="D16" i="88"/>
  <c r="L77" i="65" s="1"/>
  <c r="N732" i="88"/>
  <c r="G46" i="88"/>
  <c r="L257" i="65" s="1"/>
  <c r="M390" i="88"/>
  <c r="B734" i="88"/>
  <c r="J537" i="88"/>
  <c r="B169" i="88"/>
  <c r="M867" i="88"/>
  <c r="D226" i="88"/>
  <c r="E764" i="88"/>
  <c r="J843" i="88"/>
  <c r="G179" i="88"/>
  <c r="D308" i="88"/>
  <c r="J513" i="88"/>
  <c r="C232" i="88"/>
  <c r="L133" i="88"/>
  <c r="C929" i="88"/>
  <c r="N637" i="88"/>
  <c r="I251" i="88"/>
  <c r="L296" i="88"/>
  <c r="L221" i="88"/>
  <c r="B249" i="88"/>
  <c r="F73" i="88"/>
  <c r="Q418" i="65" s="1"/>
  <c r="M96" i="88"/>
  <c r="N356" i="88"/>
  <c r="G224" i="88"/>
  <c r="C287" i="88"/>
  <c r="B908" i="88"/>
  <c r="N262" i="88"/>
  <c r="H188" i="88"/>
  <c r="C723" i="88"/>
  <c r="J844" i="88"/>
  <c r="G455" i="88"/>
  <c r="E140" i="88"/>
  <c r="J747" i="88"/>
  <c r="B708" i="88"/>
  <c r="E844" i="88"/>
  <c r="H940" i="88"/>
  <c r="O737" i="88"/>
  <c r="O810" i="88"/>
  <c r="O500" i="88"/>
  <c r="G157" i="88"/>
  <c r="N184" i="88"/>
  <c r="C664" i="88"/>
  <c r="N968" i="88"/>
  <c r="M910" i="88"/>
  <c r="D936" i="88"/>
  <c r="I254" i="88"/>
  <c r="C630" i="88"/>
  <c r="G709" i="88"/>
  <c r="N692" i="88"/>
  <c r="H213" i="88"/>
  <c r="B928" i="88"/>
  <c r="B13" i="88"/>
  <c r="M59" i="65" s="1"/>
  <c r="C652" i="88"/>
  <c r="L940" i="88"/>
  <c r="N458" i="88"/>
  <c r="B234" i="88"/>
  <c r="E33" i="88"/>
  <c r="E185" i="65" s="1"/>
  <c r="M844" i="88"/>
  <c r="O979" i="88"/>
  <c r="M641" i="88"/>
  <c r="N807" i="88"/>
  <c r="J507" i="88"/>
  <c r="O740" i="88"/>
  <c r="J185" i="88"/>
  <c r="C556" i="88"/>
  <c r="D812" i="88"/>
  <c r="I501" i="88"/>
  <c r="H584" i="88"/>
  <c r="G304" i="88"/>
  <c r="F164" i="88"/>
  <c r="L596" i="88"/>
  <c r="J866" i="88"/>
  <c r="I166" i="88"/>
  <c r="B658" i="88"/>
  <c r="D423" i="88"/>
  <c r="H19" i="88"/>
  <c r="B100" i="88"/>
  <c r="L944" i="88"/>
  <c r="J30" i="88"/>
  <c r="G114" i="88"/>
  <c r="O82" i="88"/>
  <c r="C637" i="88"/>
  <c r="E778" i="88"/>
  <c r="J144" i="88"/>
  <c r="I470" i="88"/>
  <c r="M103" i="88"/>
  <c r="G471" i="88"/>
  <c r="N94" i="88"/>
  <c r="N862" i="88"/>
  <c r="B761" i="88"/>
  <c r="M953" i="88"/>
  <c r="G690" i="88"/>
  <c r="J690" i="88"/>
  <c r="L248" i="88"/>
  <c r="L71" i="88"/>
  <c r="B33" i="88"/>
  <c r="E184" i="65" s="1"/>
  <c r="L545" i="88"/>
  <c r="L147" i="88"/>
  <c r="F669" i="88"/>
  <c r="F426" i="88"/>
  <c r="C672" i="88"/>
  <c r="C976" i="88"/>
  <c r="G322" i="88"/>
  <c r="N422" i="88"/>
  <c r="F651" i="88"/>
  <c r="H189" i="88"/>
  <c r="G815" i="88"/>
  <c r="L49" i="88"/>
  <c r="L38" i="88"/>
  <c r="N116" i="88"/>
  <c r="I577" i="88"/>
  <c r="B950" i="88"/>
  <c r="E727" i="88"/>
  <c r="B650" i="88"/>
  <c r="F155" i="88"/>
  <c r="G28" i="88"/>
  <c r="L149" i="65" s="1"/>
  <c r="F700" i="88"/>
  <c r="G26" i="88"/>
  <c r="T132" i="65" s="1"/>
  <c r="G141" i="88"/>
  <c r="H484" i="88"/>
  <c r="J821" i="88"/>
  <c r="J508" i="88"/>
  <c r="D248" i="88"/>
  <c r="C242" i="88"/>
  <c r="C359" i="88"/>
  <c r="G502" i="88"/>
  <c r="C117" i="88"/>
  <c r="I637" i="88"/>
  <c r="N257" i="88"/>
  <c r="M613" i="88"/>
  <c r="C613" i="88"/>
  <c r="E431" i="88"/>
  <c r="L198" i="88"/>
  <c r="G475" i="88"/>
  <c r="D799" i="88"/>
  <c r="N315" i="88"/>
  <c r="F76" i="88"/>
  <c r="M962" i="88"/>
  <c r="H252" i="88"/>
  <c r="N174" i="88"/>
  <c r="H374" i="88"/>
  <c r="E445" i="88"/>
  <c r="E152" i="88"/>
  <c r="F713" i="88"/>
  <c r="L800" i="88"/>
  <c r="N837" i="88"/>
  <c r="M947" i="88"/>
  <c r="O633" i="88"/>
  <c r="B709" i="88"/>
  <c r="C333" i="88"/>
  <c r="J415" i="88"/>
  <c r="N289" i="88"/>
  <c r="L626" i="88"/>
  <c r="M15" i="88"/>
  <c r="H405" i="88"/>
  <c r="O524" i="88"/>
  <c r="H150" i="88"/>
  <c r="N44" i="88"/>
  <c r="E124" i="88"/>
  <c r="B649" i="88"/>
  <c r="L926" i="88"/>
  <c r="M293" i="88"/>
  <c r="N899" i="88"/>
  <c r="L397" i="88"/>
  <c r="N504" i="88"/>
  <c r="I481" i="88"/>
  <c r="F905" i="88"/>
  <c r="D126" i="88"/>
  <c r="J502" i="88"/>
  <c r="O186" i="88"/>
  <c r="C281" i="88"/>
  <c r="B582" i="88"/>
  <c r="N109" i="88"/>
  <c r="I144" i="88"/>
  <c r="M483" i="88"/>
  <c r="F530" i="88"/>
  <c r="I467" i="88"/>
  <c r="C115" i="88"/>
  <c r="N523" i="88"/>
  <c r="G184" i="88"/>
  <c r="H496" i="88"/>
  <c r="E73" i="88"/>
  <c r="M418" i="65" s="1"/>
  <c r="H76" i="88"/>
  <c r="J501" i="88"/>
  <c r="O128" i="88"/>
  <c r="B408" i="88"/>
  <c r="O425" i="88"/>
  <c r="F812" i="88"/>
  <c r="M607" i="88"/>
  <c r="N815" i="88"/>
  <c r="J598" i="88"/>
  <c r="J201" i="88"/>
  <c r="D184" i="88"/>
  <c r="F59" i="88"/>
  <c r="Y330" i="65" s="1"/>
  <c r="D294" i="88"/>
  <c r="C910" i="88"/>
  <c r="H424" i="88"/>
  <c r="I139" i="88"/>
  <c r="H169" i="88"/>
  <c r="F632" i="88"/>
  <c r="J191" i="88"/>
  <c r="N410" i="88"/>
  <c r="B68" i="88"/>
  <c r="U383" i="65" s="1"/>
  <c r="M594" i="88"/>
  <c r="I1001" i="88"/>
  <c r="N407" i="88"/>
  <c r="C135" i="88"/>
  <c r="J714" i="88"/>
  <c r="F784" i="88"/>
  <c r="M132" i="88"/>
  <c r="F254" i="88"/>
  <c r="J510" i="88"/>
  <c r="O608" i="88"/>
  <c r="C866" i="88"/>
  <c r="F561" i="88"/>
  <c r="J891" i="88"/>
  <c r="I486" i="88"/>
  <c r="N848" i="88"/>
  <c r="G492" i="88"/>
  <c r="E437" i="88"/>
  <c r="F284" i="88"/>
  <c r="E803" i="88"/>
  <c r="O902" i="88"/>
  <c r="B26" i="88"/>
  <c r="U130" i="65" s="1"/>
  <c r="J38" i="88"/>
  <c r="G385" i="88"/>
  <c r="M531" i="88"/>
  <c r="F570" i="88"/>
  <c r="N734" i="88"/>
  <c r="J381" i="88"/>
  <c r="F283" i="88"/>
  <c r="J634" i="88"/>
  <c r="J988" i="88"/>
  <c r="E665" i="88"/>
  <c r="O211" i="88"/>
  <c r="C21" i="88"/>
  <c r="I113" i="65" s="1"/>
  <c r="G687" i="88"/>
  <c r="J270" i="88"/>
  <c r="N546" i="88"/>
  <c r="C386" i="88"/>
  <c r="D686" i="88"/>
  <c r="E372" i="88"/>
  <c r="N843" i="88"/>
  <c r="N754" i="88"/>
  <c r="N444" i="88"/>
  <c r="L148" i="88"/>
  <c r="E330" i="88"/>
  <c r="O669" i="88"/>
  <c r="O528" i="88"/>
  <c r="D246" i="88"/>
  <c r="C835" i="88"/>
  <c r="O290" i="88"/>
  <c r="M821" i="88"/>
  <c r="J155" i="88"/>
  <c r="N376" i="88"/>
  <c r="J150" i="88"/>
  <c r="B991" i="88"/>
  <c r="M237" i="88"/>
  <c r="F839" i="88"/>
  <c r="E950" i="88"/>
  <c r="L196" i="88"/>
  <c r="O699" i="88"/>
  <c r="D483" i="88"/>
  <c r="I155" i="88"/>
  <c r="I771" i="88"/>
  <c r="F199" i="88"/>
  <c r="F890" i="88"/>
  <c r="G499" i="88"/>
  <c r="C334" i="88"/>
  <c r="B393" i="88"/>
  <c r="L817" i="88"/>
  <c r="I92" i="88"/>
  <c r="G349" i="88"/>
  <c r="H899" i="88"/>
  <c r="J274" i="88"/>
  <c r="O375" i="88"/>
  <c r="I634" i="88"/>
  <c r="J448" i="88"/>
  <c r="O62" i="88"/>
  <c r="V349" i="65" s="1"/>
  <c r="J934" i="88"/>
  <c r="D736" i="88"/>
  <c r="J875" i="88"/>
  <c r="F671" i="88"/>
  <c r="N486" i="88"/>
  <c r="E313" i="88"/>
  <c r="H324" i="88"/>
  <c r="L704" i="88"/>
  <c r="C403" i="88"/>
  <c r="I962" i="88"/>
  <c r="H406" i="88"/>
  <c r="F764" i="88"/>
  <c r="J839" i="88"/>
  <c r="M702" i="88"/>
  <c r="C594" i="88"/>
  <c r="L323" i="88"/>
  <c r="D579" i="88"/>
  <c r="E240" i="88"/>
  <c r="O167" i="88"/>
  <c r="J938" i="88"/>
  <c r="J128" i="88"/>
  <c r="I192" i="88"/>
  <c r="H178" i="88"/>
  <c r="F417" i="88"/>
  <c r="O314" i="88"/>
  <c r="H623" i="88"/>
  <c r="E497" i="88"/>
  <c r="I349" i="88"/>
  <c r="D779" i="88"/>
  <c r="B155" i="88"/>
  <c r="D366" i="88"/>
  <c r="F460" i="88"/>
  <c r="D623" i="88"/>
  <c r="D751" i="88"/>
  <c r="B114" i="88"/>
  <c r="J455" i="88"/>
  <c r="J190" i="88"/>
  <c r="I721" i="88"/>
  <c r="I217" i="88"/>
  <c r="J549" i="88"/>
  <c r="D322" i="88"/>
  <c r="E817" i="88"/>
  <c r="I48" i="88"/>
  <c r="C318" i="88"/>
  <c r="B693" i="88"/>
  <c r="I28" i="88"/>
  <c r="I253" i="88"/>
  <c r="N974" i="88"/>
  <c r="B840" i="88"/>
  <c r="L311" i="88"/>
  <c r="J519" i="88"/>
  <c r="D580" i="88"/>
  <c r="F306" i="88"/>
  <c r="E443" i="88"/>
  <c r="N406" i="88"/>
  <c r="E184" i="88"/>
  <c r="N712" i="88"/>
  <c r="O630" i="88"/>
  <c r="O283" i="88"/>
  <c r="H400" i="88"/>
  <c r="L153" i="88"/>
  <c r="E556" i="88"/>
  <c r="F655" i="88"/>
  <c r="D221" i="88"/>
  <c r="F60" i="88"/>
  <c r="I347" i="65" s="1"/>
  <c r="D767" i="88"/>
  <c r="J44" i="88"/>
  <c r="C553" i="88"/>
  <c r="J11" i="88"/>
  <c r="K11" i="88" s="1"/>
  <c r="T42" i="65" s="1"/>
  <c r="M206" i="88"/>
  <c r="M965" i="88"/>
  <c r="L164" i="88"/>
  <c r="E305" i="88"/>
  <c r="N538" i="88"/>
  <c r="C99" i="88"/>
  <c r="L189" i="88"/>
  <c r="C775" i="88"/>
  <c r="C915" i="88"/>
  <c r="O539" i="88"/>
  <c r="O421" i="88"/>
  <c r="O30" i="88"/>
  <c r="F170" i="65" s="1"/>
  <c r="E463" i="88"/>
  <c r="N727" i="88"/>
  <c r="O768" i="88"/>
  <c r="M834" i="88"/>
  <c r="C715" i="88"/>
  <c r="N639" i="88"/>
  <c r="H149" i="88"/>
  <c r="L244" i="88"/>
  <c r="H464" i="88"/>
  <c r="C548" i="88"/>
  <c r="M955" i="88"/>
  <c r="O893" i="88"/>
  <c r="O162" i="88"/>
  <c r="G578" i="88"/>
  <c r="O575" i="88"/>
  <c r="C582" i="88"/>
  <c r="I675" i="88"/>
  <c r="L571" i="88"/>
  <c r="O849" i="88"/>
  <c r="G387" i="88"/>
  <c r="O212" i="88"/>
  <c r="N68" i="88"/>
  <c r="D609" i="88"/>
  <c r="O475" i="88"/>
  <c r="L320" i="88"/>
  <c r="J290" i="88"/>
  <c r="M324" i="88"/>
  <c r="E846" i="88"/>
  <c r="N321" i="88"/>
  <c r="L488" i="88"/>
  <c r="L849" i="88"/>
  <c r="G404" i="88"/>
  <c r="M818" i="88"/>
  <c r="O307" i="88"/>
  <c r="J88" i="88"/>
  <c r="J711" i="88"/>
  <c r="E908" i="88"/>
  <c r="C622" i="88"/>
  <c r="G999" i="88"/>
  <c r="M997" i="88"/>
  <c r="M260" i="88"/>
  <c r="F296" i="88"/>
  <c r="L261" i="88"/>
  <c r="I256" i="88"/>
  <c r="G77" i="88"/>
  <c r="H476" i="88"/>
  <c r="J574" i="88"/>
  <c r="E576" i="88"/>
  <c r="B284" i="88"/>
  <c r="C158" i="88"/>
  <c r="J585" i="88"/>
  <c r="K585" i="88" s="1"/>
  <c r="M375" i="88"/>
  <c r="O400" i="88"/>
  <c r="M703" i="88"/>
  <c r="E230" i="88"/>
  <c r="E113" i="88"/>
  <c r="I438" i="88"/>
  <c r="O433" i="88"/>
  <c r="O161" i="88"/>
  <c r="O188" i="88"/>
  <c r="E442" i="88"/>
  <c r="B887" i="88"/>
  <c r="I881" i="88"/>
  <c r="F499" i="88"/>
  <c r="O465" i="88"/>
  <c r="F384" i="88"/>
  <c r="M420" i="88"/>
  <c r="E68" i="88"/>
  <c r="U384" i="65" s="1"/>
  <c r="B257" i="88"/>
  <c r="B725" i="88"/>
  <c r="H580" i="88"/>
  <c r="C615" i="88"/>
  <c r="G42" i="88"/>
  <c r="D240" i="65" s="1"/>
  <c r="F912" i="88"/>
  <c r="J196" i="88"/>
  <c r="O552" i="88"/>
  <c r="O942" i="88"/>
  <c r="H642" i="88"/>
  <c r="G730" i="88"/>
  <c r="E448" i="88"/>
  <c r="J303" i="88"/>
  <c r="L145" i="88"/>
  <c r="I13" i="88"/>
  <c r="F91" i="88"/>
  <c r="H556" i="88"/>
  <c r="B438" i="88"/>
  <c r="I798" i="88"/>
  <c r="N282" i="88"/>
  <c r="G763" i="88"/>
  <c r="M136" i="88"/>
  <c r="L907" i="88"/>
  <c r="H282" i="88"/>
  <c r="H427" i="88"/>
  <c r="M976" i="88"/>
  <c r="I658" i="88"/>
  <c r="G144" i="88"/>
  <c r="M621" i="88"/>
  <c r="H608" i="88"/>
  <c r="B303" i="88"/>
  <c r="E18" i="88"/>
  <c r="E94" i="65" s="1"/>
  <c r="L858" i="88"/>
  <c r="J672" i="88"/>
  <c r="B34" i="88"/>
  <c r="M184" i="65" s="1"/>
  <c r="M385" i="88"/>
  <c r="N103" i="88"/>
  <c r="F311" i="88"/>
  <c r="E749" i="88"/>
  <c r="D565" i="88"/>
  <c r="L792" i="88"/>
  <c r="N25" i="88"/>
  <c r="N192" i="88"/>
  <c r="D970" i="88"/>
  <c r="E881" i="88"/>
  <c r="L822" i="88"/>
  <c r="B925" i="88"/>
  <c r="D549" i="88"/>
  <c r="J791" i="88"/>
  <c r="O305" i="88"/>
  <c r="F830" i="88"/>
  <c r="E310" i="88"/>
  <c r="J910" i="88"/>
  <c r="G299" i="88"/>
  <c r="N548" i="88"/>
  <c r="N451" i="88"/>
  <c r="L214" i="88"/>
  <c r="B724" i="88"/>
  <c r="I407" i="88"/>
  <c r="O933" i="88"/>
  <c r="I408" i="88"/>
  <c r="O477" i="88"/>
  <c r="M61" i="88"/>
  <c r="E854" i="88"/>
  <c r="E125" i="88"/>
  <c r="E435" i="88"/>
  <c r="N919" i="88"/>
  <c r="I161" i="88"/>
  <c r="D769" i="88"/>
  <c r="E889" i="88"/>
  <c r="N1002" i="88"/>
  <c r="J516" i="88"/>
  <c r="D577" i="88"/>
  <c r="O238" i="88"/>
  <c r="H734" i="88"/>
  <c r="M91" i="88"/>
  <c r="L769" i="88"/>
  <c r="B858" i="88"/>
  <c r="N817" i="88"/>
  <c r="I14" i="88"/>
  <c r="N510" i="88"/>
  <c r="B698" i="88"/>
  <c r="N605" i="88"/>
  <c r="H238" i="88"/>
  <c r="N248" i="88"/>
  <c r="E617" i="88"/>
  <c r="O441" i="88"/>
  <c r="I550" i="88"/>
  <c r="O779" i="88"/>
  <c r="H510" i="88"/>
  <c r="M674" i="88"/>
  <c r="F434" i="88"/>
  <c r="M629" i="88"/>
  <c r="M562" i="88"/>
  <c r="E831" i="88"/>
  <c r="F789" i="88"/>
  <c r="J697" i="88"/>
  <c r="B980" i="88"/>
  <c r="J712" i="88"/>
  <c r="M482" i="88"/>
  <c r="J49" i="88"/>
  <c r="L60" i="88"/>
  <c r="J12" i="88"/>
  <c r="F828" i="88"/>
  <c r="L124" i="88"/>
  <c r="N513" i="88"/>
  <c r="F993" i="88"/>
  <c r="M157" i="88"/>
  <c r="B879" i="88"/>
  <c r="L866" i="88"/>
  <c r="H643" i="88"/>
  <c r="M145" i="88"/>
  <c r="N590" i="88"/>
  <c r="I808" i="88"/>
  <c r="L1000" i="88"/>
  <c r="M122" i="88"/>
  <c r="J692" i="88"/>
  <c r="L745" i="88"/>
  <c r="D550" i="88"/>
  <c r="G885" i="88"/>
  <c r="E738" i="88"/>
  <c r="D400" i="88"/>
  <c r="C488" i="88"/>
  <c r="F376" i="88"/>
  <c r="C309" i="88"/>
  <c r="E768" i="88"/>
  <c r="F802" i="88"/>
  <c r="I635" i="88"/>
  <c r="L492" i="88"/>
  <c r="N420" i="88"/>
  <c r="N219" i="88"/>
  <c r="C151" i="88"/>
  <c r="N615" i="88"/>
  <c r="F937" i="88"/>
  <c r="N397" i="88"/>
  <c r="G525" i="88"/>
  <c r="O852" i="88"/>
  <c r="J851" i="88"/>
  <c r="J296" i="88"/>
  <c r="G416" i="88"/>
  <c r="I863" i="88"/>
  <c r="E898" i="88"/>
  <c r="C511" i="88"/>
  <c r="L625" i="88"/>
  <c r="I645" i="88"/>
  <c r="D831" i="88"/>
  <c r="H240" i="88"/>
  <c r="F55" i="88"/>
  <c r="Q310" i="65" s="1"/>
  <c r="N610" i="88"/>
  <c r="F712" i="88"/>
  <c r="F68" i="88"/>
  <c r="Y384" i="65" s="1"/>
  <c r="D973" i="88"/>
  <c r="M689" i="88"/>
  <c r="J278" i="88"/>
  <c r="D300" i="88"/>
  <c r="E142" i="88"/>
  <c r="D369" i="88"/>
  <c r="E671" i="88"/>
  <c r="O369" i="88"/>
  <c r="O64" i="88"/>
  <c r="N366" i="65" s="1"/>
  <c r="M481" i="88"/>
  <c r="L347" i="88"/>
  <c r="F725" i="88"/>
  <c r="C421" i="88"/>
  <c r="F129" i="88"/>
  <c r="F337" i="88"/>
  <c r="B787" i="88"/>
  <c r="O358" i="88"/>
  <c r="N374" i="88"/>
  <c r="N636" i="88"/>
  <c r="B165" i="88"/>
  <c r="I383" i="88"/>
  <c r="B654" i="88"/>
  <c r="O697" i="88"/>
  <c r="L795" i="88"/>
  <c r="H863" i="88"/>
  <c r="H803" i="88"/>
  <c r="O555" i="88"/>
  <c r="F198" i="88"/>
  <c r="N560" i="88"/>
  <c r="J367" i="88"/>
  <c r="D397" i="88"/>
  <c r="E76" i="88"/>
  <c r="C814" i="88"/>
  <c r="D267" i="88"/>
  <c r="J400" i="88"/>
  <c r="K400" i="88" s="1"/>
  <c r="N535" i="88"/>
  <c r="N492" i="88"/>
  <c r="G308" i="88"/>
  <c r="C821" i="88"/>
  <c r="D68" i="88"/>
  <c r="T384" i="65" s="1"/>
  <c r="N450" i="88"/>
  <c r="G405" i="88"/>
  <c r="E129" i="88"/>
  <c r="B466" i="88"/>
  <c r="I923" i="88"/>
  <c r="M694" i="88"/>
  <c r="N480" i="88"/>
  <c r="M733" i="88"/>
  <c r="B334" i="88"/>
  <c r="N944" i="88"/>
  <c r="O35" i="88"/>
  <c r="V187" i="65" s="1"/>
  <c r="N766" i="88"/>
  <c r="H501" i="88"/>
  <c r="E61" i="88"/>
  <c r="M347" i="65" s="1"/>
  <c r="O520" i="88"/>
  <c r="B55" i="88"/>
  <c r="M309" i="65" s="1"/>
  <c r="B528" i="88"/>
  <c r="L384" i="88"/>
  <c r="C871" i="88"/>
  <c r="C626" i="88"/>
  <c r="B773" i="88"/>
  <c r="J166" i="88"/>
  <c r="K166" i="88" s="1"/>
  <c r="B452" i="88"/>
  <c r="H905" i="88"/>
  <c r="L985" i="88"/>
  <c r="J920" i="88"/>
  <c r="N833" i="88"/>
  <c r="F914" i="88"/>
  <c r="O953" i="88"/>
  <c r="H771" i="88"/>
  <c r="D744" i="88"/>
  <c r="O331" i="88"/>
  <c r="B777" i="88"/>
  <c r="G382" i="88"/>
  <c r="O525" i="88"/>
  <c r="J69" i="88"/>
  <c r="E490" i="88"/>
  <c r="L317" i="88"/>
  <c r="B529" i="88"/>
  <c r="E180" i="88"/>
  <c r="I568" i="88"/>
  <c r="D527" i="88"/>
  <c r="E676" i="88"/>
  <c r="E594" i="88"/>
  <c r="N627" i="88"/>
  <c r="L267" i="88"/>
  <c r="J136" i="88"/>
  <c r="H123" i="88"/>
  <c r="G411" i="88"/>
  <c r="L234" i="88"/>
  <c r="L22" i="88"/>
  <c r="N914" i="88"/>
  <c r="O246" i="88"/>
  <c r="C577" i="88"/>
  <c r="M856" i="88"/>
  <c r="E940" i="88"/>
  <c r="I650" i="88"/>
  <c r="N948" i="88"/>
  <c r="N76" i="88"/>
  <c r="L212" i="88"/>
  <c r="D142" i="88"/>
  <c r="D286" i="88"/>
  <c r="N923" i="88"/>
  <c r="F772" i="88"/>
  <c r="L962" i="88"/>
  <c r="G300" i="88"/>
  <c r="L187" i="88"/>
  <c r="L275" i="88"/>
  <c r="F15" i="88"/>
  <c r="I77" i="65" s="1"/>
  <c r="F52" i="88"/>
  <c r="Q293" i="65" s="1"/>
  <c r="C401" i="88"/>
  <c r="O536" i="88"/>
  <c r="F605" i="88"/>
  <c r="O207" i="88"/>
  <c r="I233" i="88"/>
  <c r="J936" i="88"/>
  <c r="J858" i="88"/>
  <c r="M198" i="88"/>
  <c r="J91" i="88"/>
  <c r="M878" i="88"/>
  <c r="O626" i="88"/>
  <c r="N317" i="88"/>
  <c r="C642" i="88"/>
  <c r="C563" i="88"/>
  <c r="M299" i="88"/>
  <c r="J230" i="88"/>
  <c r="J922" i="88"/>
  <c r="J737" i="88"/>
  <c r="H591" i="88"/>
  <c r="L829" i="88"/>
  <c r="M675" i="88"/>
  <c r="M731" i="88"/>
  <c r="E130" i="88"/>
  <c r="C17" i="88"/>
  <c r="Y76" i="65" s="1"/>
  <c r="C409" i="88"/>
  <c r="B150" i="88"/>
  <c r="C968" i="88"/>
  <c r="F479" i="88"/>
  <c r="C237" i="88"/>
  <c r="C583" i="88"/>
  <c r="D707" i="88"/>
  <c r="N984" i="88"/>
  <c r="E822" i="88"/>
  <c r="N737" i="88"/>
  <c r="B904" i="88"/>
  <c r="E920" i="88"/>
  <c r="F23" i="88"/>
  <c r="Y114" i="65" s="1"/>
  <c r="L546" i="88"/>
  <c r="L479" i="88"/>
  <c r="G671" i="88"/>
  <c r="O651" i="88"/>
  <c r="O164" i="88"/>
  <c r="D566" i="88"/>
  <c r="C890" i="88"/>
  <c r="H290" i="88"/>
  <c r="O569" i="88"/>
  <c r="L439" i="88"/>
  <c r="B47" i="88"/>
  <c r="U255" i="65" s="1"/>
  <c r="I740" i="88"/>
  <c r="E143" i="88"/>
  <c r="D990" i="88"/>
  <c r="L418" i="88"/>
  <c r="I291" i="88"/>
  <c r="F994" i="88"/>
  <c r="M194" i="88"/>
  <c r="C606" i="88"/>
  <c r="C952" i="88"/>
  <c r="I460" i="88"/>
  <c r="I20" i="88"/>
  <c r="O609" i="88"/>
  <c r="O705" i="88"/>
  <c r="C902" i="88"/>
  <c r="J460" i="88"/>
  <c r="D355" i="88"/>
  <c r="D505" i="88"/>
  <c r="C881" i="88"/>
  <c r="C535" i="88"/>
  <c r="D747" i="88"/>
  <c r="G73" i="88"/>
  <c r="L419" i="65" s="1"/>
  <c r="H920" i="88"/>
  <c r="C687" i="88"/>
  <c r="B665" i="88"/>
  <c r="F773" i="88"/>
  <c r="M556" i="88"/>
  <c r="C270" i="88"/>
  <c r="C491" i="88"/>
  <c r="H325" i="88"/>
  <c r="J565" i="88"/>
  <c r="N585" i="88"/>
  <c r="G521" i="88"/>
  <c r="O675" i="88"/>
  <c r="J359" i="88"/>
  <c r="I662" i="88"/>
  <c r="N232" i="88"/>
  <c r="F161" i="88"/>
  <c r="B775" i="88"/>
  <c r="E697" i="88"/>
  <c r="H134" i="88"/>
  <c r="J646" i="88"/>
  <c r="C559" i="88"/>
  <c r="M869" i="88"/>
  <c r="I12" i="88"/>
  <c r="F117" i="88"/>
  <c r="B92" i="88"/>
  <c r="G61" i="88"/>
  <c r="L348" i="65" s="1"/>
  <c r="I649" i="88"/>
  <c r="L338" i="88"/>
  <c r="L758" i="88"/>
  <c r="O84" i="88"/>
  <c r="G88" i="88"/>
  <c r="C394" i="88"/>
  <c r="I988" i="88"/>
  <c r="F270" i="88"/>
  <c r="L525" i="88"/>
  <c r="D616" i="88"/>
  <c r="L616" i="88"/>
  <c r="B819" i="88"/>
  <c r="G482" i="88"/>
  <c r="E348" i="88"/>
  <c r="M803" i="88"/>
  <c r="D461" i="88"/>
  <c r="G372" i="88"/>
  <c r="E214" i="88"/>
  <c r="I876" i="88"/>
  <c r="F158" i="88"/>
  <c r="I427" i="88"/>
  <c r="H402" i="88"/>
  <c r="B210" i="88"/>
  <c r="F419" i="88"/>
  <c r="F551" i="88"/>
  <c r="G567" i="88"/>
  <c r="B416" i="88"/>
  <c r="F892" i="88"/>
  <c r="M48" i="88"/>
  <c r="M106" i="88"/>
  <c r="O888" i="88"/>
  <c r="O384" i="88"/>
  <c r="G672" i="88"/>
  <c r="J444" i="88"/>
  <c r="H942" i="88"/>
  <c r="D674" i="88"/>
  <c r="M193" i="88"/>
  <c r="D113" i="88"/>
  <c r="H869" i="88"/>
  <c r="G508" i="88"/>
  <c r="D477" i="88"/>
  <c r="I596" i="88"/>
  <c r="I377" i="88"/>
  <c r="L646" i="88"/>
  <c r="F381" i="88"/>
  <c r="O250" i="88"/>
  <c r="O239" i="88"/>
  <c r="O923" i="88"/>
  <c r="O73" i="88"/>
  <c r="N420" i="65" s="1"/>
  <c r="H722" i="88"/>
  <c r="M642" i="88"/>
  <c r="J171" i="88"/>
  <c r="I312" i="88"/>
  <c r="N654" i="88"/>
  <c r="H561" i="88"/>
  <c r="N108" i="88"/>
  <c r="N238" i="88"/>
  <c r="N172" i="88"/>
  <c r="G426" i="88"/>
  <c r="I215" i="88"/>
  <c r="F696" i="88"/>
  <c r="D234" i="88"/>
  <c r="H348" i="88"/>
  <c r="I681" i="88"/>
  <c r="B822" i="88"/>
  <c r="I37" i="88"/>
  <c r="D445" i="88"/>
  <c r="L713" i="88"/>
  <c r="D637" i="88"/>
  <c r="L299" i="88"/>
  <c r="B714" i="88"/>
  <c r="O14" i="88"/>
  <c r="V62" i="65" s="1"/>
  <c r="N790" i="88"/>
  <c r="E978" i="88"/>
  <c r="F195" i="88"/>
  <c r="B461" i="88"/>
  <c r="B667" i="88"/>
  <c r="J633" i="88"/>
  <c r="J629" i="88"/>
  <c r="C836" i="88"/>
  <c r="E737" i="88"/>
  <c r="N243" i="88"/>
  <c r="J650" i="88"/>
  <c r="N710" i="88"/>
  <c r="M247" i="88"/>
  <c r="G944" i="88"/>
  <c r="B445" i="88"/>
  <c r="O493" i="88"/>
  <c r="H209" i="88"/>
  <c r="O748" i="88"/>
  <c r="I43" i="88"/>
  <c r="M432" i="88"/>
  <c r="C640" i="88"/>
  <c r="E253" i="88"/>
  <c r="E290" i="88"/>
  <c r="N888" i="88"/>
  <c r="N22" i="88"/>
  <c r="L57" i="88"/>
  <c r="C273" i="88"/>
  <c r="D135" i="88"/>
  <c r="C321" i="88"/>
  <c r="B789" i="88"/>
  <c r="I854" i="88"/>
  <c r="C439" i="88"/>
  <c r="C580" i="88"/>
  <c r="H366" i="88"/>
  <c r="N11" i="88"/>
  <c r="E166" i="88"/>
  <c r="L895" i="88"/>
  <c r="I281" i="88"/>
  <c r="B421" i="88"/>
  <c r="C909" i="88"/>
  <c r="J732" i="88"/>
  <c r="M975" i="88"/>
  <c r="M328" i="88"/>
  <c r="L558" i="88"/>
  <c r="N246" i="88"/>
  <c r="L36" i="88"/>
  <c r="J576" i="88"/>
  <c r="B723" i="88"/>
  <c r="M312" i="88"/>
  <c r="M620" i="88"/>
  <c r="H968" i="88"/>
  <c r="G360" i="88"/>
  <c r="D836" i="88"/>
  <c r="D953" i="88"/>
  <c r="I18" i="88"/>
  <c r="H53" i="88"/>
  <c r="F339" i="88"/>
  <c r="G772" i="88"/>
  <c r="C152" i="88"/>
  <c r="C698" i="88"/>
  <c r="F968" i="88"/>
  <c r="J382" i="88"/>
  <c r="O816" i="88"/>
  <c r="E387" i="88"/>
  <c r="O977" i="88"/>
  <c r="J777" i="88"/>
  <c r="D676" i="88"/>
  <c r="G335" i="88"/>
  <c r="M178" i="88"/>
  <c r="B49" i="88"/>
  <c r="M275" i="65" s="1"/>
  <c r="H991" i="88"/>
  <c r="C380" i="88"/>
  <c r="N440" i="88"/>
  <c r="D22" i="88"/>
  <c r="L114" i="65" s="1"/>
  <c r="M956" i="88"/>
  <c r="E425" i="88"/>
  <c r="L686" i="88"/>
  <c r="J37" i="88"/>
  <c r="D540" i="88"/>
  <c r="J192" i="88"/>
  <c r="L351" i="88"/>
  <c r="N302" i="88"/>
  <c r="L429" i="88"/>
  <c r="D122" i="88"/>
  <c r="O413" i="88"/>
  <c r="B600" i="88"/>
  <c r="M784" i="88"/>
  <c r="J942" i="88"/>
  <c r="O367" i="88"/>
  <c r="C372" i="88"/>
  <c r="E763" i="88"/>
  <c r="C382" i="88"/>
  <c r="E848" i="88"/>
  <c r="D324" i="88"/>
  <c r="C132" i="88"/>
  <c r="J207" i="88"/>
  <c r="J13" i="88"/>
  <c r="K13" i="88" s="1"/>
  <c r="L62" i="65" s="1"/>
  <c r="M680" i="88"/>
  <c r="G796" i="88"/>
  <c r="D144" i="88"/>
  <c r="O454" i="88"/>
  <c r="F720" i="88"/>
  <c r="J173" i="88"/>
  <c r="H309" i="88"/>
  <c r="C185" i="88"/>
  <c r="O402" i="88"/>
  <c r="M348" i="88"/>
  <c r="M479" i="88"/>
  <c r="O169" i="88"/>
  <c r="O821" i="88"/>
  <c r="M456" i="88"/>
  <c r="H421" i="88"/>
  <c r="G251" i="88"/>
  <c r="N757" i="88"/>
  <c r="M188" i="88"/>
  <c r="B608" i="88"/>
  <c r="E402" i="88"/>
  <c r="L532" i="88"/>
  <c r="C88" i="88"/>
  <c r="N565" i="88"/>
  <c r="C507" i="88"/>
  <c r="F330" i="88"/>
  <c r="B538" i="88"/>
  <c r="N933" i="88"/>
  <c r="O91" i="88"/>
  <c r="L888" i="88"/>
  <c r="I360" i="88"/>
  <c r="L946" i="88"/>
  <c r="F386" i="88"/>
  <c r="G513" i="88"/>
  <c r="O619" i="88"/>
  <c r="O342" i="88"/>
  <c r="C222" i="88"/>
  <c r="B632" i="88"/>
  <c r="M369" i="88"/>
  <c r="E459" i="88"/>
  <c r="C791" i="88"/>
  <c r="B813" i="88"/>
  <c r="M604" i="88"/>
  <c r="F487" i="88"/>
  <c r="C526" i="88"/>
  <c r="D125" i="88"/>
  <c r="M395" i="88"/>
  <c r="H818" i="88"/>
  <c r="G969" i="88"/>
  <c r="F831" i="88"/>
  <c r="C721" i="88"/>
  <c r="I842" i="88"/>
  <c r="M724" i="88"/>
  <c r="J774" i="88"/>
  <c r="F580" i="88"/>
  <c r="C404" i="88"/>
  <c r="O892" i="88"/>
  <c r="G891" i="88"/>
  <c r="M144" i="88"/>
  <c r="G284" i="88"/>
  <c r="E376" i="88"/>
  <c r="M628" i="88"/>
  <c r="H842" i="88"/>
  <c r="O777" i="88"/>
  <c r="B951" i="88"/>
  <c r="H915" i="88"/>
  <c r="B816" i="88"/>
  <c r="J437" i="88"/>
  <c r="I240" i="88"/>
  <c r="O800" i="88"/>
  <c r="C498" i="88"/>
  <c r="M908" i="88"/>
  <c r="H45" i="88"/>
  <c r="J195" i="88"/>
  <c r="D12" i="88"/>
  <c r="D60" i="65" s="1"/>
  <c r="L691" i="88"/>
  <c r="G906" i="88"/>
  <c r="L814" i="88"/>
  <c r="E901" i="88"/>
  <c r="E79" i="88"/>
  <c r="I755" i="88"/>
  <c r="E970" i="88"/>
  <c r="C779" i="88"/>
  <c r="I416" i="88"/>
  <c r="B160" i="88"/>
  <c r="J334" i="88"/>
  <c r="E361" i="88"/>
  <c r="H924" i="88"/>
  <c r="H521" i="88"/>
  <c r="B294" i="88"/>
  <c r="J663" i="88"/>
  <c r="C460" i="88"/>
  <c r="E821" i="88"/>
  <c r="I429" i="88"/>
  <c r="G574" i="88"/>
  <c r="E87" i="88"/>
  <c r="M577" i="88"/>
  <c r="F427" i="88"/>
  <c r="N49" i="88"/>
  <c r="C826" i="88"/>
  <c r="C656" i="88"/>
  <c r="J407" i="88"/>
  <c r="J669" i="88"/>
  <c r="J855" i="88"/>
  <c r="B148" i="88"/>
  <c r="C788" i="88"/>
  <c r="C223" i="88"/>
  <c r="I699" i="88"/>
  <c r="N121" i="88"/>
  <c r="J811" i="88"/>
  <c r="O992" i="88"/>
  <c r="B339" i="88"/>
  <c r="J92" i="88"/>
  <c r="B267" i="88"/>
  <c r="H107" i="88"/>
  <c r="F279" i="88"/>
  <c r="N327" i="88"/>
  <c r="B797" i="88"/>
  <c r="L88" i="88"/>
  <c r="H186" i="88"/>
  <c r="E262" i="88"/>
  <c r="G306" i="88"/>
  <c r="J900" i="88"/>
  <c r="M758" i="88"/>
  <c r="F459" i="88"/>
  <c r="L715" i="88"/>
  <c r="I797" i="88"/>
  <c r="F768" i="88"/>
  <c r="M507" i="88"/>
  <c r="F887" i="88"/>
  <c r="O939" i="88"/>
  <c r="M462" i="88"/>
  <c r="F242" i="88"/>
  <c r="H782" i="88"/>
  <c r="C586" i="88"/>
  <c r="N191" i="88"/>
  <c r="F815" i="88"/>
  <c r="B954" i="88"/>
  <c r="H948" i="88"/>
  <c r="G968" i="88"/>
  <c r="J236" i="88"/>
  <c r="N462" i="88"/>
  <c r="G894" i="88"/>
  <c r="M273" i="88"/>
  <c r="L890" i="88"/>
  <c r="G472" i="88"/>
  <c r="M62" i="88"/>
  <c r="G599" i="88"/>
  <c r="C55" i="88"/>
  <c r="Q309" i="65" s="1"/>
  <c r="F428" i="88"/>
  <c r="C319" i="88"/>
  <c r="I603" i="88"/>
  <c r="O139" i="88"/>
  <c r="O656" i="88"/>
  <c r="I237" i="88"/>
  <c r="O832" i="88"/>
  <c r="E81" i="88"/>
  <c r="J114" i="88"/>
  <c r="F716" i="88"/>
  <c r="G368" i="88"/>
  <c r="J480" i="88"/>
  <c r="I358" i="88"/>
  <c r="J849" i="88"/>
  <c r="M382" i="88"/>
  <c r="M219" i="88"/>
  <c r="E608" i="88"/>
  <c r="J628" i="88"/>
  <c r="N57" i="88"/>
  <c r="L523" i="88"/>
  <c r="G242" i="88"/>
  <c r="N556" i="88"/>
  <c r="G952" i="88"/>
  <c r="D988" i="88"/>
  <c r="I519" i="88"/>
  <c r="N820" i="88"/>
  <c r="G174" i="88"/>
  <c r="H247" i="88"/>
  <c r="C822" i="88"/>
  <c r="E418" i="88"/>
  <c r="E232" i="88"/>
  <c r="B27" i="88"/>
  <c r="E147" i="65" s="1"/>
  <c r="D860" i="88"/>
  <c r="N990" i="88"/>
  <c r="D230" i="88"/>
  <c r="N318" i="88"/>
  <c r="E580" i="88"/>
  <c r="B849" i="88"/>
  <c r="F409" i="88"/>
  <c r="H555" i="88"/>
  <c r="N996" i="88"/>
  <c r="M974" i="88"/>
  <c r="F626" i="88"/>
  <c r="I384" i="88"/>
  <c r="H58" i="88"/>
  <c r="G662" i="88"/>
  <c r="G817" i="88"/>
  <c r="J610" i="88"/>
  <c r="I832" i="88"/>
  <c r="F658" i="88"/>
  <c r="D188" i="88"/>
  <c r="M686" i="88"/>
  <c r="E55" i="88"/>
  <c r="M310" i="65" s="1"/>
  <c r="O638" i="88"/>
  <c r="G810" i="88"/>
  <c r="B143" i="88"/>
  <c r="D222" i="88"/>
  <c r="E526" i="88"/>
  <c r="J960" i="88"/>
  <c r="O834" i="88"/>
  <c r="G393" i="88"/>
  <c r="I895" i="88"/>
  <c r="H713" i="88"/>
  <c r="C166" i="88"/>
  <c r="O526" i="88"/>
  <c r="O217" i="88"/>
  <c r="C271" i="88"/>
  <c r="I781" i="88"/>
  <c r="L398" i="88"/>
  <c r="C772" i="88"/>
  <c r="C303" i="88"/>
  <c r="H907" i="88"/>
  <c r="H126" i="88"/>
  <c r="G340" i="88"/>
  <c r="F559" i="88"/>
  <c r="H383" i="88"/>
  <c r="G933" i="88"/>
  <c r="E261" i="88"/>
  <c r="H84" i="88"/>
  <c r="B617" i="88"/>
  <c r="D807" i="88"/>
  <c r="N620" i="88"/>
  <c r="M985" i="88"/>
  <c r="B736" i="88"/>
  <c r="J665" i="88"/>
  <c r="G584" i="88"/>
  <c r="G970" i="88"/>
  <c r="L540" i="88"/>
  <c r="N326" i="88"/>
  <c r="F693" i="88"/>
  <c r="D428" i="88"/>
  <c r="C733" i="88"/>
  <c r="L345" i="88"/>
  <c r="N425" i="88"/>
  <c r="E40" i="88"/>
  <c r="M222" i="65" s="1"/>
  <c r="L294" i="88"/>
  <c r="F982" i="88"/>
  <c r="C308" i="88"/>
  <c r="B923" i="88"/>
  <c r="H541" i="88"/>
  <c r="N909" i="88"/>
  <c r="N375" i="88"/>
  <c r="G406" i="88"/>
  <c r="H353" i="88"/>
  <c r="M571" i="88"/>
  <c r="L796" i="88"/>
  <c r="O506" i="88"/>
  <c r="M916" i="88"/>
  <c r="B627" i="88"/>
  <c r="I917" i="88"/>
  <c r="O533" i="88"/>
  <c r="E75" i="88"/>
  <c r="D66" i="88"/>
  <c r="D384" i="65" s="1"/>
  <c r="L310" i="88"/>
  <c r="C970" i="88"/>
  <c r="E655" i="88"/>
  <c r="N519" i="88"/>
  <c r="G438" i="88"/>
  <c r="N628" i="88"/>
  <c r="H502" i="88"/>
  <c r="E986" i="88"/>
  <c r="G571" i="88"/>
  <c r="I902" i="88"/>
  <c r="J795" i="88"/>
  <c r="M217" i="88"/>
  <c r="C663" i="88"/>
  <c r="O220" i="88"/>
  <c r="J749" i="88"/>
  <c r="O393" i="88"/>
  <c r="E693" i="88"/>
  <c r="H806" i="88"/>
  <c r="M452" i="88"/>
  <c r="O112" i="88"/>
  <c r="C338" i="88"/>
  <c r="D570" i="88"/>
  <c r="M78" i="88"/>
  <c r="F597" i="88"/>
  <c r="C611" i="88"/>
  <c r="I39" i="88"/>
  <c r="M478" i="88"/>
  <c r="L207" i="88"/>
  <c r="I146" i="88"/>
  <c r="N508" i="88"/>
  <c r="F49" i="88"/>
  <c r="Q276" i="65" s="1"/>
  <c r="I599" i="88"/>
  <c r="D861" i="88"/>
  <c r="O894" i="88"/>
  <c r="L954" i="88"/>
  <c r="N596" i="88"/>
  <c r="G800" i="88"/>
  <c r="O411" i="88"/>
  <c r="J941" i="88"/>
  <c r="G706" i="88"/>
  <c r="I802" i="88"/>
  <c r="J736" i="88"/>
  <c r="I734" i="88"/>
  <c r="C33" i="88"/>
  <c r="I184" i="65" s="1"/>
  <c r="L566" i="88"/>
  <c r="D179" i="88"/>
  <c r="B65" i="88"/>
  <c r="U363" i="65" s="1"/>
  <c r="L45" i="88"/>
  <c r="I16" i="88"/>
  <c r="L577" i="88"/>
  <c r="N230" i="88"/>
  <c r="I987" i="88"/>
  <c r="M720" i="88"/>
  <c r="J932" i="88"/>
  <c r="F223" i="88"/>
  <c r="I58" i="88"/>
  <c r="I843" i="88"/>
  <c r="M451" i="88"/>
  <c r="H786" i="88"/>
  <c r="E199" i="88"/>
  <c r="L582" i="88"/>
  <c r="I56" i="88"/>
  <c r="O218" i="88"/>
  <c r="N507" i="88"/>
  <c r="E450" i="88"/>
  <c r="O261" i="88"/>
  <c r="J161" i="88"/>
  <c r="N127" i="88"/>
  <c r="H778" i="88"/>
  <c r="D950" i="88"/>
  <c r="O678" i="88"/>
  <c r="L385" i="88"/>
  <c r="M84" i="88"/>
  <c r="H615" i="88"/>
  <c r="F709" i="88"/>
  <c r="D823" i="88"/>
  <c r="N380" i="88"/>
  <c r="N980" i="88"/>
  <c r="E318" i="88"/>
  <c r="H684" i="88"/>
  <c r="J765" i="88"/>
  <c r="K765" i="88" s="1"/>
  <c r="J214" i="88"/>
  <c r="G266" i="88"/>
  <c r="G377" i="88"/>
  <c r="J312" i="88"/>
  <c r="I371" i="88"/>
  <c r="N181" i="88"/>
  <c r="F743" i="88"/>
  <c r="G50" i="88"/>
  <c r="T277" i="65" s="1"/>
  <c r="J336" i="88"/>
  <c r="D338" i="88"/>
  <c r="D795" i="88"/>
  <c r="B411" i="88"/>
  <c r="N772" i="88"/>
  <c r="I260" i="88"/>
  <c r="G985" i="88"/>
  <c r="O434" i="88"/>
  <c r="B364" i="88"/>
  <c r="M693" i="88"/>
  <c r="B75" i="88"/>
  <c r="O508" i="88"/>
  <c r="C538" i="88"/>
  <c r="L868" i="88"/>
  <c r="G752" i="88"/>
  <c r="E996" i="88"/>
  <c r="J203" i="88"/>
  <c r="J496" i="88"/>
  <c r="J943" i="88"/>
  <c r="J421" i="88"/>
  <c r="I523" i="88"/>
  <c r="D291" i="88"/>
  <c r="C472" i="88"/>
  <c r="B522" i="88"/>
  <c r="N726" i="88"/>
  <c r="H81" i="88"/>
  <c r="I663" i="88"/>
  <c r="G231" i="88"/>
  <c r="B358" i="88"/>
  <c r="B803" i="88"/>
  <c r="G272" i="88"/>
  <c r="I80" i="88"/>
  <c r="E618" i="88"/>
  <c r="O229" i="88"/>
  <c r="G910" i="88"/>
  <c r="E997" i="88"/>
  <c r="I928" i="88"/>
  <c r="G580" i="88"/>
  <c r="B190" i="88"/>
  <c r="L371" i="88"/>
  <c r="M592" i="88"/>
  <c r="D143" i="88"/>
  <c r="B48" i="88"/>
  <c r="E275" i="65" s="1"/>
  <c r="I672" i="88"/>
  <c r="D481" i="88"/>
  <c r="C857" i="88"/>
  <c r="J275" i="88"/>
  <c r="C619" i="88"/>
  <c r="F276" i="88"/>
  <c r="C193" i="88"/>
  <c r="C156" i="88"/>
  <c r="B76" i="88"/>
  <c r="D568" i="88"/>
  <c r="L929" i="88"/>
  <c r="G484" i="88"/>
  <c r="O496" i="88"/>
  <c r="J430" i="88"/>
  <c r="M378" i="88"/>
  <c r="G334" i="88"/>
  <c r="H1002" i="88"/>
  <c r="D697" i="88"/>
  <c r="G633" i="88"/>
  <c r="B620" i="88"/>
  <c r="F533" i="88"/>
  <c r="B368" i="88"/>
  <c r="I127" i="88"/>
  <c r="H550" i="88"/>
  <c r="F919" i="88"/>
  <c r="O390" i="88"/>
  <c r="F943" i="88"/>
  <c r="D598" i="88"/>
  <c r="D141" i="88"/>
  <c r="O830" i="88"/>
  <c r="E717" i="88"/>
  <c r="M876" i="88"/>
  <c r="M39" i="88"/>
  <c r="F249" i="88"/>
  <c r="B971" i="88"/>
  <c r="N553" i="88"/>
  <c r="I123" i="88"/>
  <c r="N309" i="88"/>
  <c r="G367" i="88"/>
  <c r="B266" i="88"/>
  <c r="B903" i="88"/>
  <c r="H792" i="88"/>
  <c r="H808" i="88"/>
  <c r="E213" i="88"/>
  <c r="C620" i="88"/>
  <c r="O838" i="88"/>
  <c r="C221" i="88"/>
  <c r="L77" i="88"/>
  <c r="O484" i="88"/>
  <c r="B515" i="88"/>
  <c r="F524" i="88"/>
  <c r="F909" i="88"/>
  <c r="N26" i="88"/>
  <c r="E141" i="88"/>
  <c r="M412" i="88"/>
  <c r="E793" i="88"/>
  <c r="B489" i="88"/>
  <c r="M574" i="88"/>
  <c r="H709" i="88"/>
  <c r="J950" i="88"/>
  <c r="C863" i="88"/>
  <c r="H230" i="88"/>
  <c r="N213" i="88"/>
  <c r="M76" i="88"/>
  <c r="D448" i="88"/>
  <c r="H895" i="88"/>
  <c r="O282" i="88"/>
  <c r="O862" i="88"/>
  <c r="O957" i="88"/>
  <c r="J569" i="88"/>
  <c r="N163" i="88"/>
  <c r="J449" i="88"/>
  <c r="N663" i="88"/>
  <c r="J787" i="88"/>
  <c r="L898" i="88"/>
  <c r="C111" i="88"/>
  <c r="F469" i="88"/>
  <c r="J152" i="88"/>
  <c r="I311" i="88"/>
  <c r="N739" i="88"/>
  <c r="M349" i="88"/>
  <c r="C412" i="88"/>
  <c r="D434" i="88"/>
  <c r="N111" i="88"/>
  <c r="G444" i="88"/>
  <c r="D56" i="88"/>
  <c r="T310" i="65" s="1"/>
  <c r="F643" i="88"/>
  <c r="O543" i="88"/>
  <c r="O39" i="88"/>
  <c r="F224" i="65" s="1"/>
  <c r="O203" i="88"/>
  <c r="O738" i="88"/>
  <c r="D619" i="88"/>
  <c r="F1000" i="88"/>
  <c r="O855" i="88"/>
  <c r="D430" i="88"/>
  <c r="L526" i="88"/>
  <c r="D655" i="88"/>
  <c r="E607" i="88"/>
  <c r="J1000" i="88"/>
  <c r="B933" i="88"/>
  <c r="J727" i="88"/>
  <c r="J961" i="88"/>
  <c r="N165" i="88"/>
  <c r="N319" i="88"/>
  <c r="B697" i="88"/>
  <c r="H571" i="88"/>
  <c r="I433" i="88"/>
  <c r="H94" i="88"/>
  <c r="M665" i="88"/>
  <c r="N231" i="88"/>
  <c r="O494" i="88"/>
  <c r="O469" i="88"/>
  <c r="C825" i="88"/>
  <c r="J820" i="88"/>
  <c r="N931" i="88"/>
  <c r="D133" i="88"/>
  <c r="C726" i="88"/>
  <c r="M317" i="88"/>
  <c r="C90" i="88"/>
  <c r="D638" i="88"/>
  <c r="H307" i="88"/>
  <c r="H816" i="88"/>
  <c r="H345" i="88"/>
  <c r="C729" i="88"/>
  <c r="N823" i="88"/>
  <c r="G11" i="88"/>
  <c r="T41" i="65" s="1"/>
  <c r="M289" i="88"/>
  <c r="J830" i="88"/>
  <c r="M223" i="88"/>
  <c r="C233" i="88"/>
  <c r="C933" i="88"/>
  <c r="O566" i="88"/>
  <c r="L51" i="88"/>
  <c r="C676" i="88"/>
  <c r="N983" i="88"/>
  <c r="M949" i="88"/>
  <c r="L589" i="88"/>
  <c r="O722" i="88"/>
  <c r="J522" i="88"/>
  <c r="D851" i="88"/>
  <c r="B847" i="88"/>
  <c r="D944" i="88"/>
  <c r="L149" i="88"/>
  <c r="F230" i="88"/>
  <c r="M498" i="88"/>
  <c r="N393" i="88"/>
  <c r="B285" i="88"/>
  <c r="D446" i="88"/>
  <c r="D169" i="88"/>
  <c r="B815" i="88"/>
  <c r="M880" i="88"/>
  <c r="E182" i="88"/>
  <c r="M240" i="88"/>
  <c r="D938" i="88"/>
  <c r="G563" i="88"/>
  <c r="E687" i="88"/>
  <c r="H890" i="88"/>
  <c r="F786" i="88"/>
  <c r="F541" i="88"/>
  <c r="C212" i="88"/>
  <c r="L450" i="88"/>
  <c r="M352" i="88"/>
  <c r="I513" i="88"/>
  <c r="C58" i="88"/>
  <c r="Q329" i="65" s="1"/>
  <c r="G517" i="88"/>
  <c r="D800" i="88"/>
  <c r="N253" i="88"/>
  <c r="J927" i="88"/>
  <c r="G130" i="88"/>
  <c r="E791" i="88"/>
  <c r="G189" i="88"/>
  <c r="O234" i="88"/>
  <c r="I816" i="88"/>
  <c r="M711" i="88"/>
  <c r="O534" i="88"/>
  <c r="O335" i="88"/>
  <c r="N681" i="88"/>
  <c r="N549" i="88"/>
  <c r="L956" i="88"/>
  <c r="J147" i="88"/>
  <c r="L695" i="88"/>
  <c r="M363" i="88"/>
  <c r="L259" i="88"/>
  <c r="J879" i="88"/>
  <c r="D575" i="88"/>
  <c r="G553" i="88"/>
  <c r="H481" i="88"/>
  <c r="O976" i="88"/>
  <c r="H554" i="88"/>
  <c r="L64" i="88"/>
  <c r="F374" i="88"/>
  <c r="J803" i="88"/>
  <c r="B157" i="88"/>
  <c r="N852" i="88"/>
  <c r="M667" i="88"/>
  <c r="J705" i="88"/>
  <c r="H216" i="88"/>
  <c r="O907" i="88"/>
  <c r="L777" i="88"/>
  <c r="O851" i="88"/>
  <c r="I999" i="88"/>
  <c r="J450" i="88"/>
  <c r="D581" i="88"/>
  <c r="I102" i="88"/>
  <c r="F855" i="88"/>
  <c r="B584" i="88"/>
  <c r="F425" i="88"/>
  <c r="N788" i="88"/>
  <c r="F336" i="88"/>
  <c r="F935" i="88"/>
  <c r="N714" i="88"/>
  <c r="L270" i="88"/>
  <c r="D189" i="88"/>
  <c r="H273" i="88"/>
  <c r="O65" i="88"/>
  <c r="V366" i="65" s="1"/>
  <c r="N558" i="88"/>
  <c r="C702" i="88"/>
  <c r="G736" i="88"/>
  <c r="C730" i="88"/>
  <c r="L586" i="88"/>
  <c r="I34" i="88"/>
  <c r="H330" i="88"/>
  <c r="M291" i="88"/>
  <c r="B417" i="88"/>
  <c r="D772" i="88"/>
  <c r="L76" i="88"/>
  <c r="M551" i="88"/>
  <c r="C708" i="88"/>
  <c r="J883" i="88"/>
  <c r="H297" i="88"/>
  <c r="H529" i="88"/>
  <c r="I605" i="88"/>
  <c r="I848" i="88"/>
  <c r="I707" i="88"/>
  <c r="E373" i="88"/>
  <c r="I639" i="88"/>
  <c r="J691" i="88"/>
  <c r="L235" i="88"/>
  <c r="M325" i="88"/>
  <c r="N822" i="88"/>
  <c r="M164" i="88"/>
  <c r="J103" i="88"/>
  <c r="B279" i="88"/>
  <c r="B99" i="88"/>
  <c r="M891" i="88"/>
  <c r="H168" i="88"/>
  <c r="G778" i="88"/>
  <c r="J370" i="88"/>
  <c r="M898" i="88"/>
  <c r="D241" i="88"/>
  <c r="M415" i="88"/>
  <c r="I791" i="88"/>
  <c r="L803" i="88"/>
  <c r="J301" i="88"/>
  <c r="O50" i="88"/>
  <c r="V278" i="65" s="1"/>
  <c r="H852" i="88"/>
  <c r="C623" i="88"/>
  <c r="O551" i="88"/>
  <c r="I992" i="88"/>
  <c r="O326" i="88"/>
  <c r="L640" i="88"/>
  <c r="D503" i="88"/>
  <c r="O623" i="88"/>
  <c r="N511" i="88"/>
  <c r="O990" i="88"/>
  <c r="E641" i="88"/>
  <c r="E915" i="88"/>
  <c r="F148" i="88"/>
  <c r="I630" i="88"/>
  <c r="F581" i="88"/>
  <c r="E398" i="88"/>
  <c r="E913" i="88"/>
  <c r="M757" i="88"/>
  <c r="N963" i="88"/>
  <c r="B664" i="88"/>
  <c r="I629" i="88"/>
  <c r="C343" i="88"/>
  <c r="F472" i="88"/>
  <c r="O269" i="88"/>
  <c r="E191" i="88"/>
  <c r="N765" i="88"/>
  <c r="C235" i="88"/>
  <c r="L508" i="88"/>
  <c r="C806" i="88"/>
  <c r="C925" i="88"/>
  <c r="D756" i="88"/>
  <c r="E315" i="88"/>
  <c r="H544" i="88"/>
  <c r="H259" i="88"/>
  <c r="D552" i="88"/>
  <c r="H963" i="88"/>
  <c r="F465" i="88"/>
  <c r="I766" i="88"/>
  <c r="H547" i="88"/>
  <c r="J112" i="88"/>
  <c r="L531" i="88"/>
  <c r="G137" i="88"/>
  <c r="B61" i="88"/>
  <c r="M346" i="65" s="1"/>
  <c r="O191" i="88"/>
  <c r="J343" i="88"/>
  <c r="L603" i="88"/>
  <c r="J78" i="88"/>
  <c r="O715" i="88"/>
  <c r="H261" i="88"/>
  <c r="F389" i="88"/>
  <c r="J146" i="88"/>
  <c r="H138" i="88"/>
  <c r="M362" i="88"/>
  <c r="E334" i="88"/>
  <c r="M331" i="88"/>
  <c r="G568" i="88"/>
  <c r="I691" i="88"/>
  <c r="O192" i="88"/>
  <c r="F105" i="88"/>
  <c r="H760" i="88"/>
  <c r="D789" i="88"/>
  <c r="M365" i="88"/>
  <c r="N91" i="88"/>
  <c r="B549" i="88"/>
  <c r="G199" i="88"/>
  <c r="N408" i="88"/>
  <c r="H233" i="88"/>
  <c r="J364" i="88"/>
  <c r="G853" i="88"/>
  <c r="E357" i="88"/>
  <c r="I471" i="88"/>
  <c r="N761" i="88"/>
  <c r="O499" i="88"/>
  <c r="G247" i="88"/>
  <c r="L689" i="88"/>
  <c r="N781" i="88"/>
  <c r="F677" i="88"/>
  <c r="M814" i="88"/>
  <c r="M815" i="88"/>
  <c r="F101" i="88"/>
  <c r="H57" i="88"/>
  <c r="N758" i="88"/>
  <c r="M561" i="88"/>
  <c r="F388" i="88"/>
  <c r="H935" i="88"/>
  <c r="C323" i="88"/>
  <c r="J125" i="88"/>
  <c r="E287" i="88"/>
  <c r="L811" i="88"/>
  <c r="D214" i="88"/>
  <c r="J132" i="88"/>
  <c r="I551" i="88"/>
  <c r="F255" i="88"/>
  <c r="D651" i="88"/>
  <c r="B739" i="88"/>
  <c r="G218" i="88"/>
  <c r="B448" i="88"/>
  <c r="H258" i="88"/>
  <c r="J176" i="88"/>
  <c r="I73" i="88"/>
  <c r="C102" i="88"/>
  <c r="C243" i="88"/>
  <c r="D162" i="88"/>
  <c r="E487" i="88"/>
  <c r="F85" i="88"/>
  <c r="J253" i="88"/>
  <c r="O103" i="88"/>
  <c r="H517" i="88"/>
  <c r="J888" i="88"/>
  <c r="N854" i="88"/>
  <c r="C145" i="88"/>
  <c r="C29" i="88"/>
  <c r="Y147" i="65" s="1"/>
  <c r="B110" i="88"/>
  <c r="F679" i="88"/>
  <c r="C852" i="88"/>
  <c r="J684" i="88"/>
  <c r="D224" i="88"/>
  <c r="G650" i="88"/>
  <c r="E873" i="88"/>
  <c r="G762" i="88"/>
  <c r="F808" i="88"/>
  <c r="G912" i="88"/>
  <c r="N534" i="88"/>
  <c r="H257" i="88"/>
  <c r="I86" i="88"/>
  <c r="O306" i="88"/>
  <c r="H697" i="88"/>
  <c r="O948" i="88"/>
  <c r="C579" i="88"/>
  <c r="D628" i="88"/>
  <c r="H644" i="88"/>
  <c r="J35" i="88"/>
  <c r="F318" i="88"/>
  <c r="M993" i="88"/>
  <c r="C662" i="88"/>
  <c r="N144" i="88"/>
  <c r="I185" i="88"/>
  <c r="F11" i="88"/>
  <c r="Y40" i="65" s="1"/>
  <c r="G126" i="88"/>
  <c r="B607" i="88"/>
  <c r="B304" i="88"/>
  <c r="B938" i="88"/>
  <c r="L245" i="88"/>
  <c r="F438" i="88"/>
  <c r="I531" i="88"/>
  <c r="H381" i="88"/>
  <c r="O43" i="88"/>
  <c r="N241" i="65" s="1"/>
  <c r="F879" i="88"/>
  <c r="F843" i="88"/>
  <c r="L339" i="88"/>
  <c r="B913" i="88"/>
  <c r="H785" i="88"/>
  <c r="L54" i="88"/>
  <c r="G418" i="88"/>
  <c r="D642" i="88"/>
  <c r="L370" i="88"/>
  <c r="N208" i="88"/>
  <c r="O360" i="88"/>
  <c r="B425" i="88"/>
  <c r="J594" i="88"/>
  <c r="L711" i="88"/>
  <c r="G870" i="88"/>
  <c r="G719" i="88"/>
  <c r="O354" i="88"/>
  <c r="L883" i="88"/>
  <c r="H338" i="88"/>
  <c r="C350" i="88"/>
  <c r="C198" i="88"/>
  <c r="C999" i="88"/>
  <c r="H394" i="88"/>
  <c r="M121" i="88"/>
  <c r="N457" i="88"/>
  <c r="E658" i="88"/>
  <c r="H712" i="88"/>
  <c r="G609" i="88"/>
  <c r="C865" i="88"/>
  <c r="H934" i="88"/>
  <c r="G903" i="88"/>
  <c r="E397" i="88"/>
  <c r="L192" i="88"/>
  <c r="L48" i="88"/>
  <c r="F202" i="88"/>
  <c r="D867" i="88"/>
  <c r="N760" i="88"/>
  <c r="G14" i="88"/>
  <c r="T61" i="65" s="1"/>
  <c r="L490" i="88"/>
  <c r="D362" i="88"/>
  <c r="N916" i="88"/>
  <c r="L755" i="88"/>
  <c r="C83" i="88"/>
  <c r="M516" i="88"/>
  <c r="E349" i="88"/>
  <c r="G450" i="88"/>
  <c r="G22" i="88"/>
  <c r="L115" i="65" s="1"/>
  <c r="M972" i="88"/>
  <c r="I235" i="88"/>
  <c r="E136" i="88"/>
  <c r="F952" i="88"/>
  <c r="D817" i="88"/>
  <c r="E238" i="88"/>
  <c r="E169" i="88"/>
  <c r="I952" i="88"/>
  <c r="M971" i="88"/>
  <c r="C263" i="88"/>
  <c r="C149" i="88"/>
  <c r="H440" i="88"/>
  <c r="F975" i="88"/>
  <c r="N21" i="88"/>
  <c r="H832" i="88"/>
  <c r="D301" i="88"/>
  <c r="D373" i="88"/>
  <c r="D394" i="88"/>
  <c r="C978" i="88"/>
  <c r="F996" i="88"/>
  <c r="E157" i="88"/>
  <c r="F633" i="88"/>
  <c r="H619" i="88"/>
  <c r="F599" i="88"/>
  <c r="G821" i="88"/>
  <c r="D197" i="88"/>
  <c r="N55" i="88"/>
  <c r="F817" i="88"/>
  <c r="E965" i="88"/>
  <c r="O47" i="88"/>
  <c r="V258" i="65" s="1"/>
  <c r="D517" i="88"/>
  <c r="J718" i="88"/>
  <c r="B918" i="88"/>
  <c r="O383" i="88"/>
  <c r="G496" i="88"/>
  <c r="L239" i="88"/>
  <c r="E668" i="88"/>
  <c r="L340" i="88"/>
  <c r="E100" i="88"/>
  <c r="N60" i="88"/>
  <c r="J953" i="88"/>
  <c r="E60" i="88"/>
  <c r="E347" i="65" s="1"/>
  <c r="I151" i="88"/>
  <c r="F514" i="88"/>
  <c r="G159" i="88"/>
  <c r="H624" i="88"/>
  <c r="B382" i="88"/>
  <c r="I35" i="88"/>
  <c r="D440" i="88"/>
  <c r="M596" i="88"/>
  <c r="E369" i="88"/>
  <c r="M269" i="88"/>
  <c r="H880" i="88"/>
  <c r="F379" i="88"/>
  <c r="I385" i="88"/>
  <c r="J354" i="88"/>
  <c r="G790" i="88"/>
  <c r="O432" i="88"/>
  <c r="G298" i="88"/>
  <c r="F329" i="88"/>
  <c r="E620" i="88"/>
  <c r="N478" i="88"/>
  <c r="E516" i="88"/>
  <c r="N795" i="88"/>
  <c r="J317" i="88"/>
  <c r="O898" i="88"/>
  <c r="F719" i="88"/>
  <c r="D595" i="88"/>
  <c r="N73" i="88"/>
  <c r="D292" i="88"/>
  <c r="O583" i="88"/>
  <c r="F629" i="88"/>
  <c r="N428" i="88"/>
  <c r="C304" i="88"/>
  <c r="O708" i="88"/>
  <c r="J36" i="88"/>
  <c r="K36" i="88" s="1"/>
  <c r="D204" i="65" s="1"/>
  <c r="J554" i="88"/>
  <c r="D693" i="88"/>
  <c r="N959" i="88"/>
  <c r="M47" i="88"/>
  <c r="F474" i="88"/>
  <c r="N812" i="88"/>
  <c r="L219" i="88"/>
  <c r="F408" i="88"/>
  <c r="G956" i="88"/>
  <c r="E864" i="88"/>
  <c r="M119" i="88"/>
  <c r="I646" i="88"/>
  <c r="L424" i="88"/>
  <c r="D785" i="88"/>
  <c r="C797" i="88"/>
  <c r="E411" i="88"/>
  <c r="M672" i="88"/>
  <c r="G854" i="88"/>
  <c r="H704" i="88"/>
  <c r="D379" i="88"/>
  <c r="O607" i="88"/>
  <c r="G456" i="88"/>
  <c r="G209" i="88"/>
  <c r="H569" i="88"/>
  <c r="D837" i="88"/>
  <c r="F981" i="88"/>
  <c r="N873" i="88"/>
  <c r="I800" i="88"/>
  <c r="D910" i="88"/>
  <c r="L358" i="88"/>
  <c r="F413" i="88"/>
  <c r="J986" i="88"/>
  <c r="H761" i="88"/>
  <c r="G836" i="88"/>
  <c r="F822" i="88"/>
  <c r="B796" i="88"/>
  <c r="H911" i="88"/>
  <c r="D407" i="88"/>
  <c r="G684" i="88"/>
  <c r="F753" i="88"/>
  <c r="J937" i="88"/>
  <c r="O590" i="88"/>
  <c r="G849" i="88"/>
  <c r="O548" i="88"/>
  <c r="J989" i="88"/>
  <c r="B474" i="88"/>
  <c r="G905" i="88"/>
  <c r="E961" i="88"/>
  <c r="N827" i="88"/>
  <c r="M186" i="88"/>
  <c r="N677" i="88"/>
  <c r="H131" i="88"/>
  <c r="E685" i="88"/>
  <c r="I81" i="88"/>
  <c r="M678" i="88"/>
  <c r="H206" i="88"/>
  <c r="F797" i="88"/>
  <c r="O946" i="88"/>
  <c r="M436" i="88"/>
  <c r="G129" i="88"/>
  <c r="D111" i="88"/>
  <c r="D273" i="88"/>
  <c r="H811" i="88"/>
  <c r="L947" i="88"/>
  <c r="D514" i="88"/>
  <c r="J298" i="88"/>
  <c r="O975" i="88"/>
  <c r="L799" i="88"/>
  <c r="I542" i="88"/>
  <c r="J512" i="88"/>
  <c r="M195" i="88"/>
  <c r="E456" i="88"/>
  <c r="J486" i="88"/>
  <c r="K486" i="88" s="1"/>
  <c r="M736" i="88"/>
  <c r="B576" i="88"/>
  <c r="F39" i="88"/>
  <c r="I222" i="65" s="1"/>
  <c r="I412" i="88"/>
  <c r="D426" i="88"/>
  <c r="J366" i="88"/>
  <c r="D677" i="88"/>
  <c r="D660" i="88"/>
  <c r="N808" i="88"/>
  <c r="O428" i="88"/>
  <c r="E239" i="88"/>
  <c r="N59" i="88"/>
  <c r="L84" i="88"/>
  <c r="O438" i="88"/>
  <c r="J567" i="88"/>
  <c r="C282" i="88"/>
  <c r="O860" i="88"/>
  <c r="G446" i="88"/>
  <c r="B317" i="88"/>
  <c r="F745" i="88"/>
  <c r="E511" i="88"/>
  <c r="D671" i="88"/>
  <c r="F722" i="88"/>
  <c r="G265" i="88"/>
  <c r="M877" i="88"/>
  <c r="J531" i="88"/>
  <c r="K531" i="88" s="1"/>
  <c r="G692" i="88"/>
  <c r="C971" i="88"/>
  <c r="H573" i="88"/>
  <c r="B827" i="88"/>
  <c r="L963" i="88"/>
  <c r="E381" i="88"/>
  <c r="B142" i="88"/>
  <c r="O687" i="88"/>
  <c r="O330" i="88"/>
  <c r="L844" i="88"/>
  <c r="C930" i="88"/>
  <c r="F420" i="88"/>
  <c r="D468" i="88"/>
  <c r="B931" i="88"/>
  <c r="I684" i="88"/>
  <c r="D137" i="88"/>
  <c r="B338" i="88"/>
  <c r="F502" i="88"/>
  <c r="E285" i="88"/>
  <c r="I369" i="88"/>
  <c r="B495" i="88"/>
  <c r="D602" i="88"/>
  <c r="M892" i="88"/>
  <c r="D778" i="88"/>
  <c r="N875" i="88"/>
  <c r="H355" i="88"/>
  <c r="O507" i="88"/>
  <c r="D41" i="88"/>
  <c r="T222" i="65" s="1"/>
  <c r="H224" i="88"/>
  <c r="J133" i="88"/>
  <c r="N814" i="88"/>
  <c r="O895" i="88"/>
  <c r="H399" i="88"/>
  <c r="E471" i="88"/>
  <c r="C241" i="88"/>
  <c r="G263" i="88"/>
  <c r="D451" i="88"/>
  <c r="G958" i="88"/>
  <c r="O959" i="88"/>
  <c r="M388" i="88"/>
  <c r="I511" i="88"/>
  <c r="D454" i="88"/>
  <c r="E654" i="88"/>
  <c r="D371" i="88"/>
  <c r="F995" i="88"/>
  <c r="M505" i="88"/>
  <c r="O54" i="88"/>
  <c r="F312" i="65" s="1"/>
  <c r="F342" i="88"/>
  <c r="J473" i="88"/>
  <c r="O767" i="88"/>
  <c r="J591" i="88"/>
  <c r="E790" i="88"/>
  <c r="G474" i="88"/>
  <c r="G524" i="88"/>
  <c r="B554" i="88"/>
  <c r="B332" i="88"/>
  <c r="I930" i="88"/>
  <c r="H183" i="88"/>
  <c r="E800" i="88"/>
  <c r="L674" i="88"/>
  <c r="G689" i="88"/>
  <c r="O910" i="88"/>
  <c r="O382" i="88"/>
  <c r="J439" i="88"/>
  <c r="G857" i="88"/>
  <c r="J372" i="88"/>
  <c r="M74" i="88"/>
  <c r="M849" i="88"/>
  <c r="G864" i="88"/>
  <c r="M794" i="88"/>
  <c r="N229" i="88"/>
  <c r="M966" i="88"/>
  <c r="L386" i="88"/>
  <c r="M776" i="88"/>
  <c r="I815" i="88"/>
  <c r="E584" i="88"/>
  <c r="B37" i="88"/>
  <c r="M201" i="65" s="1"/>
  <c r="D678" i="88"/>
  <c r="J952" i="88"/>
  <c r="F801" i="88"/>
  <c r="J949" i="88"/>
  <c r="I464" i="88"/>
  <c r="J85" i="88"/>
  <c r="J743" i="88"/>
  <c r="F652" i="88"/>
  <c r="B296" i="88"/>
  <c r="O308" i="88"/>
  <c r="J234" i="88"/>
  <c r="N801" i="88"/>
  <c r="D99" i="88"/>
  <c r="F467" i="88"/>
  <c r="B230" i="88"/>
  <c r="N38" i="88"/>
  <c r="M996" i="88"/>
  <c r="C238" i="88"/>
  <c r="O156" i="88"/>
  <c r="B19" i="88"/>
  <c r="M93" i="65" s="1"/>
  <c r="D34" i="88"/>
  <c r="L185" i="65" s="1"/>
  <c r="E675" i="88"/>
  <c r="J885" i="88"/>
  <c r="L515" i="88"/>
  <c r="E740" i="88"/>
  <c r="L835" i="88"/>
  <c r="D640" i="88"/>
  <c r="J127" i="88"/>
  <c r="M748" i="88"/>
  <c r="B769" i="88"/>
  <c r="I763" i="88"/>
  <c r="H318" i="88"/>
  <c r="H952" i="88"/>
  <c r="D832" i="88"/>
  <c r="G314" i="88"/>
  <c r="I891" i="88"/>
  <c r="N567" i="88"/>
  <c r="E221" i="88"/>
  <c r="D599" i="88"/>
  <c r="I178" i="88"/>
  <c r="M402" i="88"/>
  <c r="E912" i="88"/>
  <c r="I148" i="88"/>
  <c r="C921" i="88"/>
  <c r="B10" i="88"/>
  <c r="M39" i="65" s="1"/>
  <c r="L870" i="88"/>
  <c r="J814" i="88"/>
  <c r="L999" i="88"/>
  <c r="L156" i="88"/>
  <c r="I124" i="88"/>
  <c r="I963" i="88"/>
  <c r="L587" i="88"/>
  <c r="B702" i="88"/>
  <c r="F455" i="88"/>
  <c r="B62" i="88"/>
  <c r="U346" i="65" s="1"/>
  <c r="I121" i="88"/>
  <c r="B167" i="88"/>
  <c r="D935" i="88"/>
  <c r="H407" i="88"/>
  <c r="F560" i="88"/>
  <c r="M426" i="88"/>
  <c r="H111" i="88"/>
  <c r="M799" i="88"/>
  <c r="G908" i="88"/>
  <c r="L981" i="88"/>
  <c r="I69" i="88"/>
  <c r="H629" i="88"/>
  <c r="N689" i="88"/>
  <c r="B758" i="88"/>
  <c r="M371" i="88"/>
  <c r="M984" i="88"/>
  <c r="L636" i="88"/>
  <c r="O195" i="88"/>
  <c r="O365" i="88"/>
  <c r="J639" i="88"/>
  <c r="B863" i="88"/>
  <c r="B581" i="88"/>
  <c r="L222" i="88"/>
  <c r="I110" i="88"/>
  <c r="G435" i="88"/>
  <c r="B717" i="88"/>
  <c r="O160" i="88"/>
  <c r="J73" i="88"/>
  <c r="C240" i="88"/>
  <c r="L193" i="88"/>
  <c r="N731" i="88"/>
  <c r="J117" i="88"/>
  <c r="O789" i="88"/>
  <c r="N313" i="88"/>
  <c r="N589" i="88"/>
  <c r="M146" i="88"/>
  <c r="E248" i="88"/>
  <c r="C191" i="88"/>
  <c r="J862" i="88"/>
  <c r="K862" i="88" s="1"/>
  <c r="B959" i="88"/>
  <c r="O770" i="88"/>
  <c r="M288" i="88"/>
  <c r="E730" i="88"/>
  <c r="E23" i="88"/>
  <c r="U114" i="65" s="1"/>
  <c r="G79" i="88"/>
  <c r="F978" i="88"/>
  <c r="E119" i="88"/>
  <c r="L97" i="88"/>
  <c r="G439" i="88"/>
  <c r="D319" i="88"/>
  <c r="M160" i="88"/>
  <c r="C395" i="88"/>
  <c r="E488" i="88"/>
  <c r="B372" i="88"/>
  <c r="L190" i="88"/>
  <c r="B985" i="88"/>
  <c r="N489" i="88"/>
  <c r="L597" i="88"/>
  <c r="E906" i="88"/>
  <c r="O717" i="88"/>
  <c r="O386" i="88"/>
  <c r="C773" i="88"/>
  <c r="D383" i="88"/>
  <c r="I779" i="88"/>
  <c r="G253" i="88"/>
  <c r="N438" i="88"/>
  <c r="I633" i="88"/>
  <c r="H546" i="88"/>
  <c r="J465" i="88"/>
  <c r="B688" i="88"/>
  <c r="M466" i="88"/>
  <c r="L761" i="88"/>
  <c r="E664" i="88"/>
  <c r="C433" i="88"/>
  <c r="N520" i="88"/>
  <c r="J763" i="88"/>
  <c r="F627" i="88"/>
  <c r="M357" i="88"/>
  <c r="N621" i="88"/>
  <c r="O63" i="88"/>
  <c r="F366" i="65" s="1"/>
  <c r="M944" i="88"/>
  <c r="O744" i="88"/>
  <c r="E827" i="88"/>
  <c r="D858" i="88"/>
  <c r="B1000" i="88"/>
  <c r="H477" i="88"/>
  <c r="J350" i="88"/>
  <c r="C131" i="88"/>
  <c r="N140" i="88"/>
  <c r="G395" i="88"/>
  <c r="E385" i="88"/>
  <c r="I426" i="88"/>
  <c r="G991" i="88"/>
  <c r="N391" i="88"/>
  <c r="N588" i="88"/>
  <c r="E531" i="88"/>
  <c r="D698" i="88"/>
  <c r="H492" i="88"/>
  <c r="I616" i="88"/>
  <c r="L644" i="88"/>
  <c r="L998" i="88"/>
  <c r="I822" i="88"/>
  <c r="O577" i="88"/>
  <c r="G600" i="88"/>
  <c r="D67" i="88"/>
  <c r="L384" i="65" s="1"/>
  <c r="H179" i="88"/>
  <c r="J55" i="88"/>
  <c r="M495" i="88"/>
  <c r="H516" i="88"/>
  <c r="E281" i="88"/>
  <c r="B255" i="88"/>
  <c r="H122" i="88"/>
  <c r="F307" i="88"/>
  <c r="E393" i="88"/>
  <c r="J636" i="88"/>
  <c r="H925" i="88"/>
  <c r="D28" i="88"/>
  <c r="L148" i="65" s="1"/>
  <c r="N123" i="88"/>
  <c r="J572" i="88"/>
  <c r="F813" i="88"/>
  <c r="O143" i="88"/>
  <c r="O279" i="88"/>
  <c r="M404" i="88"/>
  <c r="G606" i="88"/>
  <c r="F443" i="88"/>
  <c r="H368" i="88"/>
  <c r="D957" i="88"/>
  <c r="E598" i="88"/>
  <c r="E712" i="88"/>
  <c r="E160" i="88"/>
  <c r="I795" i="88"/>
  <c r="J197" i="88"/>
  <c r="I462" i="88"/>
  <c r="E469" i="88"/>
  <c r="F277" i="88"/>
  <c r="J975" i="88"/>
  <c r="O325" i="88"/>
  <c r="I835" i="88"/>
  <c r="G839" i="88"/>
  <c r="O256" i="88"/>
  <c r="O392" i="88"/>
  <c r="H720" i="88"/>
  <c r="O66" i="88"/>
  <c r="F386" i="65" s="1"/>
  <c r="M25" i="88"/>
  <c r="C288" i="88"/>
  <c r="L395" i="88"/>
  <c r="F949" i="88"/>
  <c r="D975" i="88"/>
  <c r="J123" i="88"/>
  <c r="N786" i="88"/>
  <c r="N828" i="88"/>
  <c r="E389" i="88"/>
  <c r="I856" i="88"/>
  <c r="L647" i="88"/>
  <c r="I508" i="88"/>
  <c r="B440" i="88"/>
  <c r="E907" i="88"/>
  <c r="J681" i="88"/>
  <c r="J349" i="88"/>
  <c r="E736" i="88"/>
  <c r="D942" i="88"/>
  <c r="F54" i="88"/>
  <c r="I310" i="65" s="1"/>
  <c r="L937" i="88"/>
  <c r="G716" i="88"/>
  <c r="H142" i="88"/>
  <c r="H804" i="88"/>
  <c r="F21" i="88"/>
  <c r="I114" i="65" s="1"/>
  <c r="C246" i="88"/>
  <c r="N965" i="88"/>
  <c r="F519" i="88"/>
  <c r="N770" i="88"/>
  <c r="E181" i="88"/>
  <c r="D509" i="88"/>
  <c r="G16" i="88"/>
  <c r="L78" i="65" s="1"/>
  <c r="L202" i="88"/>
  <c r="C209" i="88"/>
  <c r="D561" i="88"/>
  <c r="N46" i="88"/>
  <c r="E644" i="88"/>
  <c r="I295" i="88"/>
  <c r="N966" i="88"/>
  <c r="G82" i="88"/>
  <c r="F32" i="88"/>
  <c r="Y168" i="65" s="1"/>
  <c r="G84" i="88"/>
  <c r="J311" i="88"/>
  <c r="I70" i="88"/>
  <c r="O803" i="88"/>
  <c r="B311" i="88"/>
  <c r="H564" i="88"/>
  <c r="L46" i="88"/>
  <c r="N117" i="88"/>
  <c r="C416" i="88"/>
  <c r="J852" i="88"/>
  <c r="M183" i="88"/>
  <c r="I230" i="88"/>
  <c r="D600" i="88"/>
  <c r="N930" i="88"/>
  <c r="N957" i="88"/>
  <c r="G228" i="88"/>
  <c r="I293" i="88"/>
  <c r="N277" i="88"/>
  <c r="J208" i="88"/>
  <c r="D97" i="88"/>
  <c r="J958" i="88"/>
  <c r="G935" i="88"/>
  <c r="B552" i="88"/>
  <c r="M719" i="88"/>
  <c r="F965" i="88"/>
  <c r="O729" i="88"/>
  <c r="J996" i="88"/>
  <c r="O880" i="88"/>
  <c r="L816" i="88"/>
  <c r="D981" i="88"/>
  <c r="N638" i="88"/>
  <c r="G943" i="88"/>
  <c r="B867" i="88"/>
  <c r="M836" i="88"/>
  <c r="E44" i="88"/>
  <c r="U239" i="65" s="1"/>
  <c r="O864" i="88"/>
  <c r="D392" i="88"/>
  <c r="L482" i="88"/>
  <c r="M513" i="88"/>
  <c r="H685" i="88"/>
  <c r="N323" i="88"/>
  <c r="J211" i="88"/>
  <c r="G260" i="88"/>
  <c r="O517" i="88"/>
  <c r="L659" i="88"/>
  <c r="G830" i="88"/>
  <c r="C544" i="88"/>
  <c r="L127" i="88"/>
  <c r="H532" i="88"/>
  <c r="I290" i="88"/>
  <c r="C860" i="88"/>
  <c r="M708" i="88"/>
  <c r="E586" i="88"/>
  <c r="E493" i="88"/>
  <c r="C644" i="88"/>
  <c r="G122" i="88"/>
  <c r="L493" i="88"/>
  <c r="H563" i="88"/>
  <c r="J478" i="88"/>
  <c r="L330" i="88"/>
  <c r="N54" i="88"/>
  <c r="I737" i="88"/>
  <c r="O163" i="88"/>
  <c r="I624" i="88"/>
  <c r="F435" i="88"/>
  <c r="J853" i="88"/>
  <c r="F500" i="88"/>
  <c r="G538" i="88"/>
  <c r="H583" i="88"/>
  <c r="E103" i="88"/>
  <c r="D498" i="88"/>
  <c r="G686" i="88"/>
  <c r="F848" i="88"/>
  <c r="D168" i="88"/>
  <c r="N222" i="88"/>
  <c r="C523" i="88"/>
  <c r="O868" i="88"/>
  <c r="O291" i="88"/>
  <c r="O1000" i="88"/>
  <c r="O349" i="88"/>
  <c r="L971" i="88"/>
  <c r="H283" i="88"/>
  <c r="O647" i="88"/>
  <c r="B638" i="88"/>
  <c r="F726" i="88"/>
  <c r="H119" i="88"/>
  <c r="D43" i="88"/>
  <c r="L239" i="65" s="1"/>
  <c r="I949" i="88"/>
  <c r="I125" i="88"/>
  <c r="H445" i="88"/>
  <c r="L165" i="88"/>
  <c r="B344" i="88"/>
  <c r="N711" i="88"/>
  <c r="D713" i="88"/>
  <c r="D909" i="88"/>
  <c r="O145" i="88"/>
  <c r="N962" i="88"/>
  <c r="G468" i="88"/>
  <c r="J583" i="88"/>
  <c r="C89" i="88"/>
  <c r="M688" i="88"/>
  <c r="C988" i="88"/>
  <c r="H856" i="88"/>
  <c r="N999" i="88"/>
  <c r="L976" i="88"/>
  <c r="H264" i="88"/>
  <c r="G805" i="88"/>
  <c r="J834" i="88"/>
  <c r="H164" i="88"/>
  <c r="O754" i="88"/>
  <c r="B229" i="88"/>
  <c r="E233" i="88"/>
  <c r="G246" i="88"/>
  <c r="E492" i="88"/>
  <c r="M1000" i="88"/>
  <c r="E375" i="88"/>
  <c r="M281" i="88"/>
  <c r="C751" i="88"/>
  <c r="N505" i="88"/>
  <c r="C195" i="88"/>
  <c r="H117" i="88"/>
  <c r="O20" i="88"/>
  <c r="V96" i="65" s="1"/>
  <c r="O42" i="88"/>
  <c r="F241" i="65" s="1"/>
  <c r="B983" i="88"/>
  <c r="D276" i="88"/>
  <c r="E254" i="88"/>
  <c r="M580" i="88"/>
  <c r="J281" i="88"/>
  <c r="H132" i="88"/>
  <c r="B778" i="88"/>
  <c r="B676" i="88"/>
  <c r="I990" i="88"/>
  <c r="I563" i="88"/>
  <c r="H929" i="88"/>
  <c r="C297" i="88"/>
  <c r="D431" i="88"/>
  <c r="M377" i="88"/>
  <c r="H908" i="88"/>
  <c r="M533" i="88"/>
  <c r="O271" i="88"/>
  <c r="I855" i="88"/>
  <c r="H707" i="88"/>
  <c r="M52" i="88"/>
  <c r="L705" i="88"/>
  <c r="L533" i="88"/>
  <c r="G15" i="88"/>
  <c r="D78" i="65" s="1"/>
  <c r="B298" i="88"/>
  <c r="G381" i="88"/>
  <c r="C872" i="88"/>
  <c r="E806" i="88"/>
  <c r="D994" i="88"/>
  <c r="C107" i="88"/>
  <c r="F763" i="88"/>
  <c r="M380" i="88"/>
  <c r="M179" i="88"/>
  <c r="B868" i="88"/>
  <c r="G116" i="88"/>
  <c r="B821" i="88"/>
  <c r="B216" i="88"/>
  <c r="J770" i="88"/>
  <c r="L220" i="88"/>
  <c r="H68" i="88"/>
  <c r="G565" i="88"/>
  <c r="I897" i="88"/>
  <c r="B857" i="88"/>
  <c r="B84" i="88"/>
  <c r="H931" i="88"/>
  <c r="O732" i="88"/>
  <c r="J24" i="88"/>
  <c r="B464" i="88"/>
  <c r="M657" i="88"/>
  <c r="N576" i="88"/>
  <c r="F64" i="88"/>
  <c r="Q364" i="65" s="1"/>
  <c r="O114" i="88"/>
  <c r="L920" i="88"/>
  <c r="C432" i="88"/>
  <c r="M728" i="88"/>
  <c r="H82" i="88"/>
  <c r="L217" i="88"/>
  <c r="F166" i="88"/>
  <c r="O981" i="88"/>
  <c r="O702" i="88"/>
  <c r="O378" i="88"/>
  <c r="C189" i="88"/>
  <c r="J21" i="88"/>
  <c r="F88" i="88"/>
  <c r="F728" i="88"/>
  <c r="L669" i="88"/>
  <c r="I610" i="88"/>
  <c r="F18" i="88"/>
  <c r="I94" i="65" s="1"/>
  <c r="B433" i="88"/>
  <c r="F827" i="88"/>
  <c r="I943" i="88"/>
  <c r="F475" i="88"/>
  <c r="M306" i="88"/>
  <c r="E581" i="88"/>
  <c r="L444" i="88"/>
  <c r="D960" i="88"/>
  <c r="O836" i="88"/>
  <c r="J929" i="88"/>
  <c r="O452" i="88"/>
  <c r="C912" i="88"/>
  <c r="H909" i="88"/>
  <c r="C357" i="88"/>
  <c r="C224" i="88"/>
  <c r="J233" i="88"/>
  <c r="G24" i="88"/>
  <c r="D132" i="65" s="1"/>
  <c r="O595" i="88"/>
  <c r="N879" i="88"/>
  <c r="L749" i="88"/>
  <c r="B808" i="88"/>
  <c r="H52" i="88"/>
  <c r="J881" i="88"/>
  <c r="F315" i="88"/>
  <c r="J915" i="88"/>
  <c r="H214" i="88"/>
  <c r="M622" i="88"/>
  <c r="D518" i="88"/>
  <c r="C602" i="88"/>
  <c r="F902" i="88"/>
  <c r="B669" i="88"/>
  <c r="G121" i="88"/>
  <c r="H43" i="88"/>
  <c r="N345" i="88"/>
  <c r="I628" i="88"/>
  <c r="J863" i="88"/>
  <c r="K863" i="88" s="1"/>
  <c r="N536" i="88"/>
  <c r="O75" i="88"/>
  <c r="O334" i="88"/>
  <c r="L331" i="88"/>
  <c r="F156" i="88"/>
  <c r="F30" i="88"/>
  <c r="I168" i="65" s="1"/>
  <c r="I346" i="88"/>
  <c r="H127" i="88"/>
  <c r="H181" i="88"/>
  <c r="O262" i="88"/>
  <c r="H414" i="88"/>
  <c r="C843" i="88"/>
  <c r="N268" i="88"/>
  <c r="C208" i="88"/>
  <c r="B790" i="88"/>
  <c r="F834" i="88"/>
  <c r="J944" i="88"/>
  <c r="J724" i="88"/>
  <c r="F780" i="88"/>
  <c r="L535" i="88"/>
  <c r="C903" i="88"/>
  <c r="O98" i="88"/>
  <c r="O501" i="88"/>
  <c r="H265" i="88"/>
  <c r="L649" i="88"/>
  <c r="B553" i="88"/>
  <c r="G366" i="88"/>
  <c r="E699" i="88"/>
  <c r="M883" i="88"/>
  <c r="B520" i="88"/>
  <c r="E201" i="88"/>
  <c r="H158" i="88"/>
  <c r="D27" i="88"/>
  <c r="D148" i="65" s="1"/>
  <c r="C34" i="88"/>
  <c r="Q184" i="65" s="1"/>
  <c r="C456" i="88"/>
  <c r="H491" i="88"/>
  <c r="F810" i="88"/>
  <c r="H418" i="88"/>
  <c r="C604" i="88"/>
  <c r="F406" i="88"/>
  <c r="J651" i="88"/>
  <c r="J534" i="88"/>
  <c r="H22" i="88"/>
  <c r="D915" i="88"/>
  <c r="F751" i="88"/>
  <c r="I315" i="88"/>
  <c r="I792" i="88"/>
  <c r="C883" i="88"/>
  <c r="D329" i="88"/>
  <c r="C15" i="88"/>
  <c r="I76" i="65" s="1"/>
  <c r="J433" i="88"/>
  <c r="J84" i="88"/>
  <c r="L227" i="88"/>
  <c r="C490" i="88"/>
  <c r="O757" i="88"/>
  <c r="E839" i="88"/>
  <c r="O424" i="88"/>
  <c r="N27" i="88"/>
  <c r="N723" i="88"/>
  <c r="O327" i="88"/>
  <c r="L428" i="88"/>
  <c r="H887" i="88"/>
  <c r="H667" i="88"/>
  <c r="O406" i="88"/>
  <c r="E29" i="88"/>
  <c r="U148" i="65" s="1"/>
  <c r="E360" i="88"/>
  <c r="L905" i="88"/>
  <c r="H171" i="88"/>
  <c r="N107" i="88"/>
  <c r="G895" i="88"/>
  <c r="L126" i="88"/>
  <c r="D766" i="88"/>
  <c r="E878" i="88"/>
  <c r="I712" i="88"/>
  <c r="N527" i="88"/>
  <c r="I394" i="88"/>
  <c r="H47" i="88"/>
  <c r="I147" i="88"/>
  <c r="I692" i="88"/>
  <c r="M315" i="88"/>
  <c r="D706" i="88"/>
  <c r="E298" i="88"/>
  <c r="O497" i="88"/>
  <c r="O68" i="88"/>
  <c r="V386" i="65" s="1"/>
  <c r="O723" i="88"/>
  <c r="G990" i="88"/>
  <c r="E48" i="88"/>
  <c r="E276" i="65" s="1"/>
  <c r="L517" i="88"/>
  <c r="C95" i="88"/>
  <c r="E725" i="88"/>
  <c r="M222" i="88"/>
  <c r="D955" i="88"/>
  <c r="E656" i="88"/>
  <c r="D467" i="88"/>
  <c r="I108" i="88"/>
  <c r="J256" i="88"/>
  <c r="B35" i="88"/>
  <c r="U184" i="65" s="1"/>
  <c r="L265" i="88"/>
  <c r="C546" i="88"/>
  <c r="I915" i="88"/>
  <c r="E476" i="88"/>
  <c r="N679" i="88"/>
  <c r="N555" i="88"/>
  <c r="N349" i="88"/>
  <c r="C339" i="88"/>
  <c r="D277" i="88"/>
  <c r="O815" i="88"/>
  <c r="C516" i="88"/>
  <c r="J438" i="88"/>
  <c r="K438" i="88" s="1"/>
  <c r="N79" i="88"/>
  <c r="L268" i="88"/>
  <c r="C550" i="88"/>
  <c r="C816" i="88"/>
  <c r="E905" i="88"/>
  <c r="N482" i="88"/>
  <c r="I493" i="88"/>
  <c r="I745" i="88"/>
  <c r="L201" i="88"/>
  <c r="N952" i="88"/>
  <c r="M632" i="88"/>
  <c r="C660" i="88"/>
  <c r="N858" i="88"/>
  <c r="C28" i="88"/>
  <c r="Q147" i="65" s="1"/>
  <c r="N835" i="88"/>
  <c r="M948" i="88"/>
  <c r="L456" i="88"/>
  <c r="H286" i="88"/>
  <c r="D814" i="88"/>
  <c r="C250" i="88"/>
  <c r="O459" i="88"/>
  <c r="O612" i="88"/>
  <c r="L305" i="88"/>
  <c r="E541" i="88"/>
  <c r="F46" i="88"/>
  <c r="Q256" i="65" s="1"/>
  <c r="J200" i="88"/>
  <c r="H227" i="88"/>
  <c r="J418" i="88"/>
  <c r="N344" i="88"/>
  <c r="F177" i="88"/>
  <c r="I302" i="88"/>
  <c r="C378" i="88"/>
  <c r="G125" i="88"/>
  <c r="M430" i="88"/>
  <c r="D726" i="88"/>
  <c r="J632" i="88"/>
  <c r="I320" i="88"/>
  <c r="C268" i="88"/>
  <c r="H917" i="88"/>
  <c r="O16" i="88"/>
  <c r="N79" i="65" s="1"/>
  <c r="L727" i="88"/>
  <c r="I837" i="88"/>
  <c r="J917" i="88"/>
  <c r="B609" i="88"/>
  <c r="B327" i="88"/>
  <c r="H218" i="88"/>
  <c r="E332" i="88"/>
  <c r="F229" i="88"/>
  <c r="B486" i="88"/>
  <c r="L129" i="88"/>
  <c r="D171" i="88"/>
  <c r="J235" i="88"/>
  <c r="M960" i="88"/>
  <c r="L804" i="88"/>
  <c r="F131" i="88"/>
  <c r="F704" i="88"/>
  <c r="D506" i="88"/>
  <c r="O769" i="88"/>
  <c r="I403" i="88"/>
  <c r="C430" i="88"/>
  <c r="F317" i="88"/>
  <c r="H192" i="88"/>
  <c r="C899" i="88"/>
  <c r="N587" i="88"/>
  <c r="E587" i="88"/>
  <c r="L516" i="88"/>
  <c r="E781" i="88"/>
  <c r="C59" i="88"/>
  <c r="Y329" i="65" s="1"/>
  <c r="F758" i="88"/>
  <c r="J775" i="88"/>
  <c r="C851" i="88"/>
  <c r="E614" i="88"/>
  <c r="F136" i="88"/>
  <c r="I558" i="88"/>
  <c r="L927" i="88"/>
  <c r="H180" i="88"/>
  <c r="G317" i="88"/>
  <c r="N271" i="88"/>
  <c r="M43" i="88"/>
  <c r="E90" i="88"/>
  <c r="L788" i="88"/>
  <c r="G620" i="88"/>
  <c r="J679" i="88"/>
  <c r="O918" i="88"/>
  <c r="E89" i="88"/>
  <c r="L637" i="88"/>
  <c r="B360" i="88"/>
  <c r="B705" i="88"/>
  <c r="B880" i="88"/>
  <c r="L142" i="88"/>
  <c r="N487" i="88"/>
  <c r="C713" i="88"/>
  <c r="O660" i="88"/>
  <c r="H351" i="88"/>
  <c r="H373" i="88"/>
  <c r="O573" i="88"/>
  <c r="H185" i="88"/>
  <c r="J56" i="88"/>
  <c r="F163" i="88"/>
  <c r="J708" i="88"/>
  <c r="B765" i="88"/>
  <c r="F844" i="88"/>
  <c r="E263" i="88"/>
  <c r="G236" i="88"/>
  <c r="H299" i="88"/>
  <c r="I336" i="88"/>
  <c r="N1000" i="88"/>
  <c r="N260" i="88"/>
  <c r="J675" i="88"/>
  <c r="K675" i="88" s="1"/>
  <c r="H581" i="88"/>
  <c r="L112" i="88"/>
  <c r="G506" i="88"/>
  <c r="I309" i="88"/>
  <c r="J592" i="88"/>
  <c r="D55" i="88"/>
  <c r="L310" i="65" s="1"/>
  <c r="G555" i="88"/>
  <c r="O135" i="88"/>
  <c r="C935" i="88"/>
  <c r="F806" i="88"/>
  <c r="M111" i="88"/>
  <c r="L131" i="88"/>
  <c r="F778" i="88"/>
  <c r="H620" i="88"/>
  <c r="B120" i="88"/>
  <c r="D71" i="88"/>
  <c r="T401" i="65" s="1"/>
  <c r="G927" i="88"/>
  <c r="N973" i="88"/>
  <c r="F288" i="88"/>
  <c r="M16" i="88"/>
  <c r="I901" i="88"/>
  <c r="M244" i="88"/>
  <c r="F608" i="88"/>
  <c r="O18" i="88"/>
  <c r="F96" i="65" s="1"/>
  <c r="F972" i="88"/>
  <c r="C296" i="88"/>
  <c r="E524" i="88"/>
  <c r="C1001" i="88"/>
  <c r="O94" i="88"/>
  <c r="N648" i="88"/>
  <c r="O989" i="88"/>
  <c r="L56" i="88"/>
  <c r="F865" i="88"/>
  <c r="C566" i="88"/>
  <c r="G214" i="88"/>
  <c r="G657" i="88"/>
  <c r="G424" i="88"/>
  <c r="L723" i="88"/>
  <c r="O632" i="88"/>
  <c r="B927" i="88"/>
  <c r="J689" i="88"/>
  <c r="G901" i="88"/>
  <c r="N241" i="88"/>
  <c r="D893" i="88"/>
  <c r="F540" i="88"/>
  <c r="O847" i="88"/>
  <c r="O474" i="88"/>
  <c r="E522" i="88"/>
  <c r="F833" i="88"/>
  <c r="L376" i="88"/>
  <c r="H653" i="88"/>
  <c r="C755" i="88"/>
  <c r="H269" i="88"/>
  <c r="E116" i="88"/>
  <c r="C85" i="88"/>
  <c r="N209" i="88"/>
  <c r="F501" i="88"/>
  <c r="F119" i="88"/>
  <c r="F446" i="88"/>
  <c r="D31" i="88"/>
  <c r="L168" i="65" s="1"/>
  <c r="C919" i="88"/>
  <c r="N484" i="88"/>
  <c r="B407" i="88"/>
  <c r="I257" i="88"/>
  <c r="C597" i="88"/>
  <c r="H341" i="88"/>
  <c r="C417" i="88"/>
  <c r="D852" i="88"/>
  <c r="C782" i="88"/>
  <c r="O873" i="88"/>
  <c r="G768" i="88"/>
  <c r="F672" i="88"/>
  <c r="F645" i="88"/>
  <c r="L572" i="88"/>
  <c r="M959" i="88"/>
  <c r="B844" i="88"/>
  <c r="L824" i="88"/>
  <c r="L696" i="88"/>
  <c r="F987" i="88"/>
  <c r="B568" i="88"/>
  <c r="F591" i="88"/>
  <c r="L32" i="88"/>
  <c r="G614" i="88"/>
  <c r="N297" i="88"/>
  <c r="D959" i="88"/>
  <c r="C964" i="88"/>
  <c r="F385" i="88"/>
  <c r="N902" i="88"/>
  <c r="L247" i="88"/>
  <c r="N778" i="88"/>
  <c r="O719" i="88"/>
  <c r="L923" i="88"/>
  <c r="J413" i="88"/>
  <c r="F471" i="88"/>
  <c r="D604" i="88"/>
  <c r="H241" i="88"/>
  <c r="C668" i="88"/>
  <c r="B818" i="88"/>
  <c r="H243" i="88"/>
  <c r="C709" i="88"/>
  <c r="N90" i="88"/>
  <c r="L833" i="88"/>
  <c r="H512" i="88"/>
  <c r="J322" i="88"/>
  <c r="B352" i="88"/>
  <c r="J406" i="88"/>
  <c r="E837" i="88"/>
  <c r="B536" i="88"/>
  <c r="D91" i="88"/>
  <c r="O987" i="88"/>
  <c r="H639" i="88"/>
  <c r="J423" i="88"/>
  <c r="H695" i="88"/>
  <c r="D888" i="88"/>
  <c r="L346" i="88"/>
  <c r="M258" i="88"/>
  <c r="G637" i="88"/>
  <c r="C815" i="88"/>
  <c r="C475" i="88"/>
  <c r="J215" i="88"/>
  <c r="D363" i="88"/>
  <c r="E277" i="88"/>
  <c r="N363" i="88"/>
  <c r="I105" i="88"/>
  <c r="C411" i="88"/>
  <c r="E979" i="88"/>
  <c r="I654" i="88"/>
  <c r="D773" i="88"/>
  <c r="O600" i="88"/>
  <c r="O876" i="88"/>
  <c r="O567" i="88"/>
  <c r="I489" i="88"/>
  <c r="H954" i="88"/>
  <c r="E918" i="88"/>
  <c r="M745" i="88"/>
  <c r="E902" i="88"/>
  <c r="C557" i="88"/>
  <c r="H783" i="88"/>
  <c r="G497" i="88"/>
  <c r="E314" i="88"/>
  <c r="C847" i="88"/>
  <c r="H985" i="88"/>
  <c r="L842" i="88"/>
  <c r="B391" i="88"/>
  <c r="B287" i="88"/>
  <c r="B942" i="88"/>
  <c r="B429" i="88"/>
  <c r="F214" i="88"/>
  <c r="G163" i="88"/>
  <c r="O45" i="88"/>
  <c r="F258" i="65" s="1"/>
  <c r="E236" i="88"/>
  <c r="N152" i="88"/>
  <c r="O889" i="88"/>
  <c r="J573" i="88"/>
  <c r="N178" i="88"/>
  <c r="C192" i="88"/>
  <c r="G703" i="88"/>
  <c r="M423" i="88"/>
  <c r="I588" i="88"/>
  <c r="M140" i="88"/>
  <c r="B611" i="88"/>
  <c r="E987" i="88"/>
  <c r="F703" i="88"/>
  <c r="F490" i="88"/>
  <c r="H116" i="88"/>
  <c r="G735" i="88"/>
  <c r="B308" i="88"/>
  <c r="E605" i="88"/>
  <c r="H989" i="88"/>
  <c r="I829" i="88"/>
  <c r="D79" i="88"/>
  <c r="M437" i="88"/>
  <c r="C324" i="88"/>
  <c r="F907" i="88"/>
  <c r="J746" i="88"/>
  <c r="K746" i="88" s="1"/>
  <c r="J626" i="88"/>
  <c r="O856" i="88"/>
  <c r="O866" i="88"/>
  <c r="B204" i="88"/>
  <c r="F25" i="88"/>
  <c r="Q131" i="65" s="1"/>
  <c r="J873" i="88"/>
  <c r="C346" i="88"/>
  <c r="F234" i="88"/>
  <c r="I94" i="88"/>
  <c r="E72" i="88"/>
  <c r="E418" i="65" s="1"/>
  <c r="B272" i="88"/>
  <c r="L206" i="88"/>
  <c r="M853" i="88"/>
  <c r="B95" i="88"/>
  <c r="E857" i="88"/>
  <c r="H287" i="88"/>
  <c r="D32" i="88"/>
  <c r="T168" i="65" s="1"/>
  <c r="L199" i="88"/>
  <c r="H652" i="88"/>
  <c r="L618" i="88"/>
  <c r="C840" i="88"/>
  <c r="C124" i="88"/>
  <c r="F227" i="88"/>
  <c r="C541" i="88"/>
  <c r="E39" i="88"/>
  <c r="E222" i="65" s="1"/>
  <c r="N197" i="88"/>
  <c r="B842" i="88"/>
  <c r="M659" i="88"/>
  <c r="B977" i="88"/>
  <c r="N432" i="88"/>
  <c r="E635" i="88"/>
  <c r="B409" i="88"/>
  <c r="F587" i="88"/>
  <c r="L15" i="88"/>
  <c r="F267" i="88"/>
  <c r="M51" i="88"/>
  <c r="I757" i="88"/>
  <c r="M235" i="88"/>
  <c r="G292" i="88"/>
  <c r="M221" i="88"/>
  <c r="E537" i="88"/>
  <c r="I950" i="88"/>
  <c r="O673" i="88"/>
  <c r="J977" i="88"/>
  <c r="O929" i="88"/>
  <c r="G960" i="88"/>
  <c r="C118" i="88"/>
  <c r="O38" i="88"/>
  <c r="V204" i="65" s="1"/>
  <c r="D700" i="88"/>
  <c r="D810" i="88"/>
  <c r="G737" i="88"/>
  <c r="N85" i="88"/>
  <c r="L931" i="88"/>
  <c r="J16" i="88"/>
  <c r="N890" i="88"/>
  <c r="F92" i="88"/>
  <c r="C596" i="88"/>
  <c r="E734" i="88"/>
  <c r="D209" i="88"/>
  <c r="H497" i="88"/>
  <c r="D985" i="88"/>
  <c r="F970" i="88"/>
  <c r="O879" i="88"/>
  <c r="M978" i="88"/>
  <c r="H741" i="88"/>
  <c r="M759" i="88"/>
  <c r="C181" i="88"/>
  <c r="I174" i="88"/>
  <c r="O21" i="88"/>
  <c r="F116" i="65" s="1"/>
  <c r="G590" i="88"/>
  <c r="N910" i="88"/>
  <c r="I68" i="88"/>
  <c r="I959" i="88"/>
  <c r="D648" i="88"/>
  <c r="L469" i="88"/>
  <c r="D755" i="88"/>
  <c r="H143" i="88"/>
  <c r="H99" i="88"/>
  <c r="B212" i="88"/>
  <c r="H438" i="88"/>
  <c r="J416" i="88"/>
  <c r="F694" i="88"/>
  <c r="J831" i="88"/>
  <c r="N280" i="88"/>
  <c r="H557" i="88"/>
  <c r="J878" i="88"/>
  <c r="C375" i="88"/>
  <c r="L783" i="88"/>
  <c r="G962" i="88"/>
  <c r="E613" i="88"/>
  <c r="B948" i="88"/>
  <c r="E872" i="88"/>
  <c r="I548" i="88"/>
  <c r="F733" i="88"/>
  <c r="C749" i="88"/>
  <c r="D83" i="88"/>
  <c r="F405" i="88"/>
  <c r="I504" i="88"/>
  <c r="L118" i="88"/>
  <c r="G503" i="88"/>
  <c r="J517" i="88"/>
  <c r="C353" i="88"/>
  <c r="E15" i="88"/>
  <c r="E77" i="65" s="1"/>
  <c r="C568" i="88"/>
  <c r="I741" i="88"/>
  <c r="C504" i="88"/>
  <c r="O373" i="88"/>
  <c r="C197" i="88"/>
  <c r="F803" i="88"/>
  <c r="H849" i="88"/>
  <c r="I595" i="88"/>
  <c r="M523" i="88"/>
  <c r="B222" i="88"/>
  <c r="G726" i="88"/>
  <c r="C66" i="88"/>
  <c r="I383" i="65" s="1"/>
  <c r="I803" i="88"/>
  <c r="J776" i="88"/>
  <c r="G773" i="88"/>
  <c r="M999" i="88"/>
  <c r="I726" i="88"/>
  <c r="E720" i="88"/>
  <c r="I388" i="88"/>
  <c r="O625" i="88"/>
  <c r="H100" i="88"/>
  <c r="H361" i="88"/>
  <c r="D386" i="88"/>
  <c r="L685" i="88"/>
  <c r="J652" i="88"/>
  <c r="I495" i="88"/>
  <c r="M37" i="88"/>
  <c r="M23" i="88"/>
  <c r="E642" i="88"/>
  <c r="B965" i="88"/>
  <c r="M180" i="88"/>
  <c r="B586" i="88"/>
  <c r="N166" i="88"/>
  <c r="E428" i="88"/>
  <c r="J108" i="88"/>
  <c r="O417" i="88"/>
  <c r="F777" i="88"/>
  <c r="J432" i="88"/>
  <c r="J838" i="88"/>
  <c r="L554" i="88"/>
  <c r="L897" i="88"/>
  <c r="M654" i="88"/>
  <c r="B897" i="88"/>
  <c r="M290" i="88"/>
  <c r="D174" i="88"/>
  <c r="B154" i="88"/>
  <c r="M772" i="88"/>
  <c r="H16" i="88"/>
  <c r="B301" i="88"/>
  <c r="E861" i="88"/>
  <c r="F863" i="88"/>
  <c r="E623" i="88"/>
  <c r="D159" i="88"/>
  <c r="B517" i="88"/>
  <c r="J40" i="88"/>
  <c r="E630" i="88"/>
  <c r="O871" i="88"/>
  <c r="N540" i="88"/>
  <c r="N853" i="88"/>
  <c r="D469" i="88"/>
  <c r="D85" i="88"/>
  <c r="O540" i="88"/>
  <c r="L763" i="88"/>
  <c r="M658" i="88"/>
  <c r="J220" i="88"/>
  <c r="B699" i="88"/>
  <c r="N521" i="88"/>
  <c r="E77" i="88"/>
  <c r="J773" i="88"/>
  <c r="D626" i="88"/>
  <c r="N398" i="88"/>
  <c r="B652" i="88"/>
  <c r="D228" i="88"/>
  <c r="B378" i="88"/>
  <c r="M517" i="88"/>
  <c r="J98" i="88"/>
  <c r="K98" i="88" s="1"/>
  <c r="C891" i="88"/>
  <c r="J527" i="88"/>
  <c r="K527" i="88" s="1"/>
  <c r="H129" i="88"/>
  <c r="C114" i="88"/>
  <c r="J504" i="88"/>
  <c r="O561" i="88"/>
  <c r="H775" i="88"/>
  <c r="H987" i="88"/>
  <c r="M227" i="88"/>
  <c r="N394" i="88"/>
  <c r="F613" i="88"/>
  <c r="H87" i="88"/>
  <c r="G859" i="88"/>
  <c r="F566" i="88"/>
  <c r="B244" i="88"/>
  <c r="B465" i="88"/>
  <c r="E155" i="88"/>
  <c r="N353" i="88"/>
  <c r="I602" i="88"/>
  <c r="M643" i="88"/>
  <c r="I228" i="88"/>
  <c r="D997" i="88"/>
  <c r="M354" i="88"/>
  <c r="J577" i="88"/>
  <c r="O430" i="88"/>
  <c r="L614" i="88"/>
  <c r="B166" i="88"/>
  <c r="N533" i="88"/>
  <c r="N834" i="88"/>
  <c r="J926" i="88"/>
  <c r="F823" i="88"/>
  <c r="I913" i="88"/>
  <c r="L785" i="88"/>
  <c r="J575" i="88"/>
  <c r="F511" i="88"/>
  <c r="J238" i="88"/>
  <c r="O674" i="88"/>
  <c r="H976" i="88"/>
  <c r="C739" i="88"/>
  <c r="H333" i="88"/>
  <c r="F754" i="88"/>
  <c r="C554" i="88"/>
  <c r="G647" i="88"/>
  <c r="C572" i="88"/>
  <c r="B424" i="88"/>
  <c r="N686" i="88"/>
  <c r="B823" i="88"/>
  <c r="F661" i="88"/>
  <c r="C705" i="88"/>
  <c r="M383" i="88"/>
  <c r="H662" i="88"/>
  <c r="I284" i="88"/>
  <c r="H321" i="88"/>
  <c r="I216" i="88"/>
  <c r="H98" i="88"/>
  <c r="E247" i="88"/>
  <c r="F338" i="88"/>
  <c r="F86" i="88"/>
  <c r="B410" i="88"/>
  <c r="J306" i="88"/>
  <c r="D15" i="88"/>
  <c r="D77" i="65" s="1"/>
  <c r="N642" i="88"/>
  <c r="N368" i="88"/>
  <c r="O930" i="88"/>
  <c r="N339" i="88"/>
  <c r="J60" i="88"/>
  <c r="K60" i="88" s="1"/>
  <c r="D349" i="65" s="1"/>
  <c r="O984" i="88"/>
  <c r="F600" i="88"/>
  <c r="H586" i="88"/>
  <c r="L530" i="88"/>
  <c r="N225" i="88"/>
  <c r="F100" i="88"/>
  <c r="B877" i="88"/>
  <c r="G899" i="88"/>
  <c r="E371" i="88"/>
  <c r="I277" i="88"/>
  <c r="D895" i="88"/>
  <c r="F186" i="88"/>
  <c r="B661" i="88"/>
  <c r="H461" i="88"/>
  <c r="M54" i="88"/>
  <c r="B825" i="88"/>
  <c r="I422" i="88"/>
  <c r="D401" i="88"/>
  <c r="O341" i="88"/>
  <c r="I252" i="88"/>
  <c r="O811" i="88"/>
  <c r="E860" i="88"/>
  <c r="O273" i="88"/>
  <c r="F760" i="88"/>
  <c r="O915" i="88"/>
  <c r="H877" i="88"/>
  <c r="O147" i="88"/>
  <c r="D35" i="88"/>
  <c r="T185" i="65" s="1"/>
  <c r="N235" i="88"/>
  <c r="F395" i="88"/>
  <c r="F482" i="88"/>
  <c r="E275" i="88"/>
  <c r="G394" i="88"/>
  <c r="M563" i="88"/>
  <c r="J523" i="88"/>
  <c r="E964" i="88"/>
  <c r="J232" i="88"/>
  <c r="E547" i="88"/>
  <c r="B499" i="88"/>
  <c r="I935" i="88"/>
  <c r="G886" i="88"/>
  <c r="O216" i="88"/>
  <c r="B50" i="88"/>
  <c r="U275" i="65" s="1"/>
  <c r="G374" i="88"/>
  <c r="C306" i="88"/>
  <c r="G319" i="88"/>
  <c r="J178" i="88"/>
  <c r="C139" i="88"/>
  <c r="B533" i="88"/>
  <c r="G984" i="88"/>
  <c r="E885" i="88"/>
  <c r="I249" i="88"/>
  <c r="C651" i="88"/>
  <c r="C892" i="88"/>
  <c r="D730" i="88"/>
  <c r="M895" i="88"/>
  <c r="F319" i="88"/>
  <c r="H278" i="88"/>
  <c r="D501" i="88"/>
  <c r="F688" i="88"/>
  <c r="O794" i="88"/>
  <c r="O620" i="88"/>
  <c r="O189" i="88"/>
  <c r="C946" i="88"/>
  <c r="B235" i="88"/>
  <c r="L801" i="88"/>
  <c r="C948" i="88"/>
  <c r="O443" i="88"/>
  <c r="C12" i="88"/>
  <c r="I59" i="65" s="1"/>
  <c r="E643" i="88"/>
  <c r="E549" i="88"/>
  <c r="O639" i="88"/>
  <c r="L588" i="88"/>
  <c r="G833" i="88"/>
  <c r="M852" i="88"/>
  <c r="J419" i="88"/>
  <c r="M93" i="88"/>
  <c r="E669" i="88"/>
  <c r="H866" i="88"/>
  <c r="L865" i="88"/>
  <c r="L613" i="88"/>
  <c r="G331" i="88"/>
  <c r="E194" i="88"/>
  <c r="M165" i="88"/>
  <c r="D647" i="88"/>
  <c r="N745" i="88"/>
  <c r="E539" i="88"/>
  <c r="J282" i="88"/>
  <c r="K282" i="88" s="1"/>
  <c r="M779" i="88"/>
  <c r="E117" i="88"/>
  <c r="E958" i="88"/>
  <c r="M484" i="88"/>
  <c r="I116" i="88"/>
  <c r="H121" i="88"/>
  <c r="M143" i="88"/>
  <c r="H350" i="88"/>
  <c r="N145" i="88"/>
  <c r="I156" i="88"/>
  <c r="I986" i="88"/>
  <c r="H170" i="88"/>
  <c r="J586" i="88"/>
  <c r="O974" i="88"/>
  <c r="O193" i="88"/>
  <c r="J244" i="88"/>
  <c r="F38" i="88"/>
  <c r="Y202" i="65" s="1"/>
  <c r="M204" i="88"/>
  <c r="H385" i="88"/>
  <c r="H765" i="88"/>
  <c r="L986" i="88"/>
  <c r="J124" i="88"/>
  <c r="K124" i="88" s="1"/>
  <c r="C759" i="88"/>
  <c r="C226" i="88"/>
  <c r="E626" i="88"/>
  <c r="H326" i="88"/>
  <c r="E289" i="88"/>
  <c r="M646" i="88"/>
  <c r="I609" i="88"/>
  <c r="H387" i="88"/>
  <c r="F372" i="88"/>
  <c r="M615" i="88"/>
  <c r="G707" i="88"/>
  <c r="M277" i="88"/>
  <c r="M826" i="88"/>
  <c r="C808" i="88"/>
  <c r="O774" i="88"/>
  <c r="F553" i="88"/>
  <c r="H382" i="88"/>
  <c r="J263" i="88"/>
  <c r="G516" i="88"/>
  <c r="H791" i="88"/>
  <c r="J499" i="88"/>
  <c r="M979" i="88"/>
  <c r="M937" i="88"/>
  <c r="L226" i="88"/>
  <c r="I532" i="88"/>
  <c r="E824" i="88"/>
  <c r="B694" i="88"/>
  <c r="C678" i="88"/>
  <c r="M941" i="88"/>
  <c r="D758" i="88"/>
  <c r="F496" i="88"/>
  <c r="E852" i="88"/>
  <c r="L191" i="88"/>
  <c r="J212" i="88"/>
  <c r="B470" i="88"/>
  <c r="N816" i="88"/>
  <c r="M355" i="88"/>
  <c r="C972" i="88"/>
  <c r="F122" i="88"/>
  <c r="J979" i="88"/>
  <c r="I546" i="88"/>
  <c r="E123" i="88"/>
  <c r="B389" i="88"/>
  <c r="N221" i="88"/>
  <c r="N115" i="88"/>
  <c r="D330" i="88"/>
  <c r="H148" i="88"/>
  <c r="I238" i="88"/>
  <c r="L98" i="88"/>
  <c r="J469" i="88"/>
  <c r="H106" i="88"/>
  <c r="L913" i="88"/>
  <c r="C740" i="88"/>
  <c r="M500" i="88"/>
  <c r="D419" i="88"/>
  <c r="I868" i="88"/>
  <c r="E329" i="88"/>
  <c r="J921" i="88"/>
  <c r="J731" i="88"/>
  <c r="K731" i="88" s="1"/>
  <c r="M502" i="88"/>
  <c r="M816" i="88"/>
  <c r="C542" i="88"/>
  <c r="E696" i="88"/>
  <c r="I586" i="88"/>
  <c r="O109" i="88"/>
  <c r="C992" i="88"/>
  <c r="L280" i="88"/>
  <c r="C63" i="88"/>
  <c r="I363" i="65" s="1"/>
  <c r="E916" i="88"/>
  <c r="D592" i="88"/>
  <c r="N236" i="88"/>
  <c r="D627" i="88"/>
  <c r="N110" i="88"/>
  <c r="E886" i="88"/>
  <c r="C510" i="88"/>
  <c r="L321" i="88"/>
  <c r="I404" i="88"/>
  <c r="E780" i="88"/>
  <c r="C753" i="88"/>
  <c r="C995" i="88"/>
  <c r="O877" i="88"/>
  <c r="I954" i="88"/>
  <c r="J57" i="88"/>
  <c r="O142" i="88"/>
  <c r="G739" i="88"/>
  <c r="G664" i="88"/>
  <c r="J54" i="88"/>
  <c r="C369" i="88"/>
  <c r="M904" i="88"/>
  <c r="G161" i="88"/>
  <c r="O462" i="88"/>
  <c r="O130" i="88"/>
  <c r="F47" i="88"/>
  <c r="Y256" i="65" s="1"/>
  <c r="L602" i="88"/>
  <c r="J273" i="88"/>
  <c r="J995" i="88"/>
  <c r="M774" i="88"/>
  <c r="C807" i="88"/>
  <c r="O654" i="88"/>
  <c r="E652" i="88"/>
  <c r="N477" i="88"/>
  <c r="H694" i="88"/>
  <c r="C625" i="88"/>
  <c r="D337" i="88"/>
  <c r="M889" i="88"/>
  <c r="E468" i="88"/>
  <c r="I719" i="88"/>
  <c r="E650" i="88"/>
  <c r="O99" i="88"/>
  <c r="E657" i="88"/>
  <c r="G911" i="88"/>
  <c r="J654" i="88"/>
  <c r="L950" i="88"/>
  <c r="G918" i="88"/>
  <c r="L502" i="88"/>
  <c r="M796" i="88"/>
  <c r="F410" i="88"/>
  <c r="E554" i="88"/>
  <c r="C137" i="88"/>
  <c r="J631" i="88"/>
  <c r="M330" i="88"/>
  <c r="M547" i="88"/>
  <c r="E212" i="88"/>
  <c r="M650" i="88"/>
  <c r="E833" i="88"/>
  <c r="F359" i="88"/>
  <c r="L106" i="88"/>
  <c r="H504" i="88"/>
  <c r="B916" i="88"/>
  <c r="N365" i="88"/>
  <c r="E688" i="88"/>
  <c r="B437" i="88"/>
  <c r="C364" i="88"/>
  <c r="O835" i="88"/>
  <c r="N96" i="88"/>
  <c r="G132" i="88"/>
  <c r="O288" i="88"/>
  <c r="E988" i="88"/>
  <c r="E774" i="88"/>
  <c r="I530" i="88"/>
  <c r="H998" i="88"/>
  <c r="I324" i="88"/>
  <c r="M829" i="88"/>
  <c r="E486" i="88"/>
  <c r="L477" i="88"/>
  <c r="D119" i="88"/>
  <c r="E276" i="88"/>
  <c r="M896" i="88"/>
  <c r="F159" i="88"/>
  <c r="M89" i="88"/>
  <c r="N518" i="88"/>
  <c r="B572" i="88"/>
  <c r="N580" i="88"/>
  <c r="F897" i="88"/>
  <c r="C125" i="88"/>
  <c r="O914" i="88"/>
  <c r="B74" i="88"/>
  <c r="U417" i="65" s="1"/>
  <c r="G570" i="88"/>
  <c r="I787" i="88"/>
  <c r="O986" i="88"/>
  <c r="B156" i="88"/>
  <c r="D884" i="88"/>
  <c r="F89" i="88"/>
  <c r="G619" i="88"/>
  <c r="J279" i="88"/>
  <c r="M943" i="88"/>
  <c r="F57" i="88"/>
  <c r="I330" i="65" s="1"/>
  <c r="D26" i="88"/>
  <c r="T131" i="65" s="1"/>
  <c r="O366" i="88"/>
  <c r="D932" i="88"/>
  <c r="M888" i="88"/>
  <c r="B94" i="88"/>
  <c r="J564" i="88"/>
  <c r="C750" i="88"/>
  <c r="O427" i="88"/>
  <c r="N860" i="88"/>
  <c r="F945" i="88"/>
  <c r="J357" i="88"/>
  <c r="L595" i="88"/>
  <c r="O924" i="88"/>
  <c r="L434" i="88"/>
  <c r="J608" i="88"/>
  <c r="L991" i="88"/>
  <c r="L334" i="88"/>
  <c r="E651" i="88"/>
  <c r="B490" i="88"/>
  <c r="G86" i="88"/>
  <c r="L61" i="88"/>
  <c r="E694" i="88"/>
  <c r="N849" i="88"/>
  <c r="D558" i="88"/>
  <c r="N682" i="88"/>
  <c r="L663" i="88"/>
  <c r="M1001" i="88"/>
  <c r="B323" i="88"/>
  <c r="I114" i="88"/>
  <c r="N485" i="88"/>
  <c r="O317" i="88"/>
  <c r="N67" i="88"/>
  <c r="H54" i="88"/>
  <c r="C552" i="88"/>
  <c r="I665" i="88"/>
  <c r="H540" i="88"/>
  <c r="H680" i="88"/>
  <c r="H372" i="88"/>
  <c r="F252" i="88"/>
  <c r="F357" i="88"/>
  <c r="L62" i="88"/>
  <c r="L150" i="88"/>
  <c r="G423" i="88"/>
  <c r="F681" i="88"/>
  <c r="G95" i="88"/>
  <c r="D442" i="88"/>
  <c r="C305" i="88"/>
  <c r="F42" i="88"/>
  <c r="I239" i="65" s="1"/>
  <c r="G828" i="88"/>
  <c r="I900" i="88"/>
  <c r="F20" i="88"/>
  <c r="Y94" i="65" s="1"/>
  <c r="B462" i="88"/>
  <c r="H635" i="88"/>
  <c r="M477" i="88"/>
  <c r="L733" i="88"/>
  <c r="O512" i="88"/>
  <c r="O125" i="88"/>
  <c r="H958" i="88"/>
  <c r="H105" i="88"/>
  <c r="I168" i="88"/>
  <c r="M858" i="88"/>
  <c r="E303" i="88"/>
  <c r="N934" i="88"/>
  <c r="H815" i="88"/>
  <c r="E533" i="88"/>
  <c r="I977" i="88"/>
  <c r="G303" i="88"/>
  <c r="N887" i="88"/>
  <c r="G545" i="88"/>
  <c r="N818" i="88"/>
  <c r="O180" i="88"/>
  <c r="G925" i="88"/>
  <c r="D949" i="88"/>
  <c r="J77" i="88"/>
  <c r="O12" i="88"/>
  <c r="F62" i="65" s="1"/>
  <c r="G262" i="88"/>
  <c r="H125" i="88"/>
  <c r="I430" i="88"/>
  <c r="I776" i="88"/>
  <c r="D907" i="88"/>
  <c r="L550" i="88"/>
  <c r="F589" i="88"/>
  <c r="D554" i="88"/>
  <c r="C818" i="88"/>
  <c r="M457" i="88"/>
  <c r="H475" i="88"/>
  <c r="M187" i="88"/>
  <c r="D711" i="88"/>
  <c r="J897" i="88"/>
  <c r="K897" i="88" s="1"/>
  <c r="H932" i="88"/>
  <c r="N846" i="88"/>
  <c r="L725" i="88"/>
  <c r="E288" i="88"/>
  <c r="I887" i="88"/>
  <c r="F226" i="88"/>
  <c r="O450" i="88"/>
  <c r="M263" i="88"/>
  <c r="G977" i="88"/>
  <c r="F111" i="88"/>
  <c r="M32" i="88"/>
  <c r="F739" i="88"/>
  <c r="I995" i="88"/>
  <c r="G860" i="88"/>
  <c r="H292" i="88"/>
  <c r="H781" i="88"/>
  <c r="I687" i="88"/>
  <c r="H128" i="88"/>
  <c r="H468" i="88"/>
  <c r="L505" i="88"/>
  <c r="D104" i="88"/>
  <c r="I201" i="88"/>
  <c r="G375" i="88"/>
  <c r="D465" i="88"/>
  <c r="O80" i="88"/>
  <c r="N640" i="88"/>
  <c r="J81" i="88"/>
  <c r="K81" i="88" s="1"/>
  <c r="C854" i="88"/>
  <c r="M907" i="88"/>
  <c r="G987" i="88"/>
  <c r="C699" i="88"/>
  <c r="D29" i="88"/>
  <c r="T148" i="65" s="1"/>
  <c r="E470" i="88"/>
  <c r="F278" i="88"/>
  <c r="H151" i="88"/>
  <c r="B361" i="88"/>
  <c r="B610" i="88"/>
  <c r="C81" i="88"/>
  <c r="C215" i="88"/>
  <c r="B968" i="88"/>
  <c r="O787" i="88"/>
  <c r="G680" i="88"/>
  <c r="C76" i="88"/>
  <c r="C160" i="88"/>
  <c r="B843" i="88"/>
  <c r="M840" i="88"/>
  <c r="N665" i="88"/>
  <c r="N325" i="88"/>
  <c r="M983" i="88"/>
  <c r="I981" i="88"/>
  <c r="D411" i="88"/>
  <c r="C429" i="88"/>
  <c r="C804" i="88"/>
  <c r="E171" i="88"/>
  <c r="B941" i="88"/>
  <c r="M199" i="88"/>
  <c r="I389" i="88"/>
  <c r="G575" i="88"/>
  <c r="N58" i="88"/>
  <c r="C757" i="88"/>
  <c r="B793" i="88"/>
  <c r="C534" i="88"/>
  <c r="N87" i="88"/>
  <c r="L958" i="88"/>
  <c r="O951" i="88"/>
  <c r="G832" i="88"/>
  <c r="L990" i="88"/>
  <c r="N531" i="88"/>
  <c r="F506" i="88"/>
  <c r="B387" i="88"/>
  <c r="J130" i="88"/>
  <c r="O187" i="88"/>
  <c r="I742" i="88"/>
  <c r="E183" i="88"/>
  <c r="O482" i="88"/>
  <c r="L180" i="88"/>
  <c r="E847" i="88"/>
  <c r="D478" i="88"/>
  <c r="H705" i="88"/>
  <c r="C501" i="88"/>
  <c r="I113" i="88"/>
  <c r="E64" i="88"/>
  <c r="M364" i="65" s="1"/>
  <c r="F268" i="88"/>
  <c r="L256" i="88"/>
  <c r="E65" i="88"/>
  <c r="U364" i="65" s="1"/>
  <c r="C986" i="88"/>
  <c r="I269" i="88"/>
  <c r="L457" i="88"/>
  <c r="G589" i="88"/>
  <c r="O606" i="88"/>
  <c r="F194" i="88"/>
  <c r="H110" i="88"/>
  <c r="C761" i="88"/>
  <c r="I613" i="88"/>
  <c r="G880" i="88"/>
  <c r="F1002" i="88"/>
  <c r="M341" i="88"/>
  <c r="H950" i="88"/>
  <c r="C393" i="88"/>
  <c r="F556" i="88"/>
  <c r="O303" i="88"/>
  <c r="D48" i="88"/>
  <c r="D276" i="65" s="1"/>
  <c r="O899" i="88"/>
  <c r="F450" i="88"/>
  <c r="N889" i="88"/>
  <c r="B700" i="88"/>
  <c r="F168" i="88"/>
  <c r="N547" i="88"/>
  <c r="H964" i="88"/>
  <c r="O395" i="88"/>
  <c r="B163" i="88"/>
  <c r="D574" i="88"/>
  <c r="O324" i="88"/>
  <c r="O199" i="88"/>
  <c r="B561" i="88"/>
  <c r="F872" i="88"/>
  <c r="L651" i="88"/>
  <c r="N447" i="88"/>
  <c r="H626" i="88"/>
  <c r="L67" i="88"/>
  <c r="B71" i="88"/>
  <c r="U400" i="65" s="1"/>
  <c r="D784" i="88"/>
  <c r="F290" i="88"/>
  <c r="D146" i="88"/>
  <c r="M403" i="88"/>
  <c r="N685" i="88"/>
  <c r="C981" i="88"/>
  <c r="G54" i="88"/>
  <c r="D311" i="65" s="1"/>
  <c r="N752" i="88"/>
  <c r="O119" i="88"/>
  <c r="E133" i="88"/>
  <c r="G71" i="88"/>
  <c r="T402" i="65" s="1"/>
  <c r="N784" i="88"/>
  <c r="D74" i="88"/>
  <c r="T418" i="65" s="1"/>
  <c r="F749" i="88"/>
  <c r="G172" i="88"/>
  <c r="H614" i="88"/>
  <c r="D967" i="88"/>
  <c r="E71" i="88"/>
  <c r="U401" i="65" s="1"/>
  <c r="I598" i="88"/>
  <c r="G893" i="88"/>
  <c r="D244" i="88"/>
  <c r="I231" i="88"/>
  <c r="B711" i="88"/>
  <c r="C387" i="88"/>
  <c r="G965" i="88"/>
  <c r="F123" i="88"/>
  <c r="H610" i="88"/>
  <c r="F532" i="88"/>
  <c r="F829" i="88"/>
  <c r="H412" i="88"/>
  <c r="N830" i="88"/>
  <c r="E700" i="88"/>
  <c r="D759" i="88"/>
  <c r="M597" i="88"/>
  <c r="M710" i="88"/>
  <c r="E520" i="88"/>
  <c r="H788" i="88"/>
  <c r="L87" i="88"/>
  <c r="E175" i="88"/>
  <c r="L590" i="88"/>
  <c r="L529" i="88"/>
  <c r="M405" i="88"/>
  <c r="J870" i="88"/>
  <c r="H220" i="88"/>
  <c r="J807" i="88"/>
  <c r="O126" i="88"/>
  <c r="M550" i="88"/>
  <c r="C588" i="88"/>
  <c r="O523" i="88"/>
  <c r="O272" i="88"/>
  <c r="O969" i="88"/>
  <c r="C732" i="88"/>
  <c r="D682" i="88"/>
  <c r="F468" i="88"/>
  <c r="G332" i="88"/>
  <c r="G358" i="88"/>
  <c r="D150" i="88"/>
  <c r="F776" i="88"/>
  <c r="C489" i="88"/>
  <c r="D668" i="88"/>
  <c r="B139" i="88"/>
  <c r="B981" i="88"/>
  <c r="E794" i="88"/>
  <c r="B833" i="88"/>
  <c r="J113" i="88"/>
  <c r="N569" i="88"/>
  <c r="M499" i="88"/>
  <c r="G644" i="88"/>
  <c r="I335" i="88"/>
  <c r="E677" i="88"/>
  <c r="O631" i="88"/>
  <c r="L65" i="88"/>
  <c r="C574" i="88"/>
  <c r="H201" i="88"/>
  <c r="I33" i="88"/>
  <c r="B526" i="88"/>
  <c r="E134" i="88"/>
  <c r="C497" i="88"/>
  <c r="G814" i="88"/>
  <c r="F503" i="88"/>
  <c r="G469" i="88"/>
  <c r="L740" i="88"/>
  <c r="G746" i="88"/>
  <c r="O853" i="88"/>
  <c r="G364" i="88"/>
  <c r="L666" i="88"/>
  <c r="N264" i="88"/>
  <c r="E627" i="88"/>
  <c r="M284" i="88"/>
  <c r="B138" i="88"/>
  <c r="J266" i="88"/>
  <c r="D827" i="88"/>
  <c r="C776" i="88"/>
  <c r="I152" i="88"/>
  <c r="C954" i="88"/>
  <c r="N800" i="88"/>
  <c r="B685" i="88"/>
  <c r="E981" i="88"/>
  <c r="E888" i="88"/>
  <c r="E107" i="88"/>
  <c r="J939" i="88"/>
  <c r="D331" i="88"/>
  <c r="C901" i="88"/>
  <c r="F95" i="88"/>
  <c r="O701" i="88"/>
  <c r="O381" i="88"/>
  <c r="O170" i="88"/>
  <c r="O486" i="88"/>
  <c r="O597" i="88"/>
  <c r="J157" i="88"/>
  <c r="M406" i="88"/>
  <c r="N891" i="88"/>
  <c r="J543" i="88"/>
  <c r="I150" i="88"/>
  <c r="I84" i="88"/>
  <c r="D911" i="88"/>
  <c r="L257" i="88"/>
  <c r="D966" i="88"/>
  <c r="N472" i="88"/>
  <c r="N200" i="88"/>
  <c r="L850" i="88"/>
  <c r="M963" i="88"/>
  <c r="E999" i="88"/>
  <c r="N171" i="88"/>
  <c r="H29" i="88"/>
  <c r="C916" i="88"/>
  <c r="J358" i="88"/>
  <c r="K358" i="88" s="1"/>
  <c r="J467" i="88"/>
  <c r="K467" i="88" s="1"/>
  <c r="L569" i="88"/>
  <c r="M926" i="88"/>
  <c r="J328" i="88"/>
  <c r="C809" i="88"/>
  <c r="O409" i="88"/>
  <c r="J664" i="88"/>
  <c r="J916" i="88"/>
  <c r="F593" i="88"/>
  <c r="G505" i="88"/>
  <c r="C681" i="88"/>
  <c r="B418" i="88"/>
  <c r="I158" i="88"/>
  <c r="G852" i="88"/>
  <c r="G223" i="88"/>
  <c r="J25" i="88"/>
  <c r="G290" i="88"/>
  <c r="D805" i="88"/>
  <c r="B513" i="88"/>
  <c r="N997" i="88"/>
  <c r="F224" i="88"/>
  <c r="G608" i="88"/>
  <c r="J405" i="88"/>
  <c r="K405" i="88" s="1"/>
  <c r="N362" i="88"/>
  <c r="M730" i="88"/>
  <c r="H471" i="88"/>
  <c r="N870" i="88"/>
  <c r="J783" i="88"/>
  <c r="N276" i="88"/>
  <c r="I688" i="88"/>
  <c r="G930" i="88"/>
  <c r="D882" i="88"/>
  <c r="G829" i="88"/>
  <c r="E866" i="88"/>
  <c r="I545" i="88"/>
  <c r="B128" i="88"/>
  <c r="B197" i="88"/>
  <c r="I437" i="88"/>
  <c r="D357" i="88"/>
  <c r="M162" i="88"/>
  <c r="L160" i="88"/>
  <c r="G60" i="88"/>
  <c r="D348" i="65" s="1"/>
  <c r="G17" i="88"/>
  <c r="T78" i="65" s="1"/>
  <c r="I439" i="88"/>
  <c r="F394" i="88"/>
  <c r="J338" i="88"/>
  <c r="H328" i="88"/>
  <c r="O352" i="88"/>
  <c r="O797" i="88"/>
  <c r="I809" i="88"/>
  <c r="C697" i="88"/>
  <c r="I892" i="88"/>
  <c r="D962" i="88"/>
  <c r="F858" i="88"/>
  <c r="H747" i="88"/>
  <c r="F488" i="88"/>
  <c r="G976" i="88"/>
  <c r="G587" i="88"/>
  <c r="O963" i="88"/>
  <c r="E619" i="88"/>
  <c r="C856" i="88"/>
  <c r="H147" i="88"/>
  <c r="M209" i="88"/>
  <c r="F65" i="88"/>
  <c r="Y364" i="65" s="1"/>
  <c r="O805" i="88"/>
  <c r="O97" i="88"/>
  <c r="E921" i="88"/>
  <c r="N360" i="88"/>
  <c r="J584" i="88"/>
  <c r="I587" i="88"/>
  <c r="D794" i="88"/>
  <c r="G613" i="88"/>
  <c r="D813" i="88"/>
  <c r="B655" i="88"/>
  <c r="B909" i="88"/>
  <c r="N328" i="88"/>
  <c r="B672" i="88"/>
  <c r="C464" i="88"/>
  <c r="B472" i="88"/>
  <c r="M26" i="88"/>
  <c r="M546" i="88"/>
  <c r="F845" i="88"/>
  <c r="B441" i="88"/>
  <c r="L694" i="88"/>
  <c r="F153" i="88"/>
  <c r="C657" i="88"/>
  <c r="H523" i="88"/>
  <c r="M766" i="88"/>
  <c r="H139" i="88"/>
  <c r="D634" i="88"/>
  <c r="C175" i="88"/>
  <c r="M707" i="88"/>
  <c r="N978" i="88"/>
  <c r="I53" i="88"/>
  <c r="L169" i="88"/>
  <c r="L445" i="88"/>
  <c r="G240" i="88"/>
  <c r="J884" i="88"/>
  <c r="M705" i="88"/>
  <c r="C276" i="88"/>
  <c r="E936" i="88"/>
  <c r="L779" i="88"/>
  <c r="N606" i="88"/>
  <c r="G842" i="88"/>
  <c r="F132" i="88"/>
  <c r="F986" i="88"/>
  <c r="N749" i="88"/>
  <c r="H454" i="88"/>
  <c r="F734" i="88"/>
  <c r="O224" i="88"/>
  <c r="O280" i="88"/>
  <c r="N483" i="88"/>
  <c r="J709" i="88"/>
  <c r="E419" i="88"/>
  <c r="D871" i="88"/>
  <c r="I242" i="88"/>
  <c r="B870" i="88"/>
  <c r="F654" i="88"/>
  <c r="M139" i="88"/>
  <c r="G430" i="88"/>
  <c r="E94" i="88"/>
  <c r="B850" i="88"/>
  <c r="F17" i="88"/>
  <c r="Y77" i="65" s="1"/>
  <c r="M229" i="88"/>
  <c r="E592" i="88"/>
  <c r="L775" i="88"/>
  <c r="I521" i="88"/>
  <c r="D134" i="88"/>
  <c r="J239" i="88"/>
  <c r="B292" i="88"/>
  <c r="F470" i="88"/>
  <c r="D982" i="88"/>
  <c r="O618" i="88"/>
  <c r="E925" i="88"/>
  <c r="E640" i="88"/>
  <c r="I966" i="88"/>
  <c r="B463" i="88"/>
  <c r="I342" i="88"/>
  <c r="F913" i="88"/>
  <c r="E84" i="88"/>
  <c r="G775" i="88"/>
  <c r="H793" i="88"/>
  <c r="B575" i="88"/>
  <c r="L69" i="88"/>
  <c r="M105" i="88"/>
  <c r="C599" i="88"/>
  <c r="E681" i="88"/>
  <c r="N399" i="88"/>
  <c r="B612" i="88"/>
  <c r="H456" i="88"/>
  <c r="N502" i="88"/>
  <c r="M881" i="88"/>
  <c r="G898" i="88"/>
  <c r="H812" i="88"/>
  <c r="H363" i="88"/>
  <c r="H593" i="88"/>
  <c r="L144" i="88"/>
  <c r="I873" i="88"/>
  <c r="L988" i="88"/>
  <c r="I498" i="88"/>
  <c r="D681" i="88"/>
  <c r="B453" i="88"/>
  <c r="N926" i="88"/>
  <c r="I957" i="88"/>
  <c r="B899" i="88"/>
  <c r="M255" i="88"/>
  <c r="L782" i="88"/>
  <c r="L847" i="88"/>
  <c r="I827" i="88"/>
  <c r="N130" i="88"/>
  <c r="I664" i="88"/>
  <c r="O253" i="88"/>
  <c r="E416" i="88"/>
  <c r="N941" i="88"/>
  <c r="E616" i="88"/>
  <c r="N17" i="88"/>
  <c r="H177" i="88"/>
  <c r="O912" i="88"/>
  <c r="E937" i="88"/>
  <c r="C834" i="88"/>
  <c r="L930" i="88"/>
  <c r="I402" i="88"/>
  <c r="J42" i="88"/>
  <c r="N736" i="88"/>
  <c r="J968" i="88"/>
  <c r="M780" i="88"/>
  <c r="M366" i="88"/>
  <c r="D695" i="88"/>
  <c r="B570" i="88"/>
  <c r="E172" i="88"/>
  <c r="M934" i="88"/>
  <c r="O58" i="88"/>
  <c r="N332" i="65" s="1"/>
  <c r="F603" i="88"/>
  <c r="O844" i="88"/>
  <c r="G104" i="88"/>
  <c r="O241" i="88"/>
  <c r="L39" i="88"/>
  <c r="J782" i="88"/>
  <c r="I106" i="88"/>
  <c r="O742" i="88"/>
  <c r="I197" i="88"/>
  <c r="F588" i="88"/>
  <c r="M447" i="88"/>
  <c r="C844" i="88"/>
  <c r="H854" i="88"/>
  <c r="G989" i="88"/>
  <c r="N168" i="88"/>
  <c r="B505" i="88"/>
  <c r="G639" i="88"/>
  <c r="O971" i="88"/>
  <c r="C633" i="88"/>
  <c r="D533" i="88"/>
  <c r="N755" i="88"/>
  <c r="N361" i="88"/>
  <c r="N228" i="88"/>
  <c r="C584" i="88"/>
  <c r="I764" i="88"/>
  <c r="M775" i="88"/>
  <c r="I716" i="88"/>
  <c r="F504" i="88"/>
  <c r="B735" i="88"/>
  <c r="B109" i="88"/>
  <c r="E197" i="88"/>
  <c r="F157" i="88"/>
  <c r="G476" i="88"/>
  <c r="G390" i="88"/>
  <c r="G489" i="88"/>
  <c r="B325" i="88"/>
  <c r="F219" i="88"/>
  <c r="F207" i="88"/>
  <c r="I651" i="88"/>
  <c r="D447" i="88"/>
  <c r="M920" i="88"/>
  <c r="G92" i="88"/>
  <c r="G397" i="88"/>
  <c r="G66" i="88"/>
  <c r="D385" i="65" s="1"/>
  <c r="O691" i="88"/>
  <c r="H441" i="88"/>
  <c r="L762" i="88"/>
  <c r="F785" i="88"/>
  <c r="N877" i="88"/>
  <c r="C229" i="88"/>
  <c r="L130" i="88"/>
  <c r="N295" i="88"/>
  <c r="N655" i="88"/>
  <c r="E97" i="88"/>
  <c r="B196" i="88"/>
  <c r="I485" i="88"/>
  <c r="I894" i="88"/>
  <c r="D567" i="88"/>
  <c r="I444" i="88"/>
  <c r="O970" i="88"/>
  <c r="B876" i="88"/>
  <c r="B206" i="88"/>
  <c r="M99" i="88"/>
  <c r="B906" i="88"/>
  <c r="F736" i="88"/>
  <c r="N517" i="88"/>
  <c r="H889" i="88"/>
  <c r="M828" i="88"/>
  <c r="L612" i="88"/>
  <c r="B750" i="88"/>
  <c r="H638" i="88"/>
  <c r="J511" i="88"/>
  <c r="K511" i="88" s="1"/>
  <c r="D952" i="88"/>
  <c r="C993" i="88"/>
  <c r="J792" i="88"/>
  <c r="K792" i="88" s="1"/>
  <c r="N661" i="88"/>
  <c r="O665" i="88"/>
  <c r="N405" i="88"/>
  <c r="M670" i="88"/>
  <c r="M548" i="88"/>
  <c r="D176" i="88"/>
  <c r="C255" i="88"/>
  <c r="J559" i="88"/>
  <c r="D838" i="88"/>
  <c r="O232" i="88"/>
  <c r="E244" i="88"/>
  <c r="N18" i="88"/>
  <c r="D590" i="88"/>
  <c r="I372" i="88"/>
  <c r="M761" i="88"/>
  <c r="N12" i="88"/>
  <c r="C392" i="88"/>
  <c r="G269" i="88"/>
  <c r="M370" i="88"/>
  <c r="L598" i="88"/>
  <c r="G356" i="88"/>
  <c r="L383" i="88"/>
  <c r="O629" i="88"/>
  <c r="I611" i="88"/>
  <c r="B18" i="88"/>
  <c r="E93" i="65" s="1"/>
  <c r="I912" i="88"/>
  <c r="F104" i="88"/>
  <c r="L887" i="88"/>
  <c r="J500" i="88"/>
  <c r="F971" i="88"/>
  <c r="L185" i="88"/>
  <c r="E204" i="88"/>
  <c r="M278" i="88"/>
  <c r="B427" i="88"/>
  <c r="N461" i="88"/>
  <c r="N390" i="88"/>
  <c r="I211" i="88"/>
  <c r="L441" i="88"/>
  <c r="I465" i="88"/>
  <c r="D312" i="88"/>
  <c r="I958" i="88"/>
  <c r="H660" i="88"/>
  <c r="I259" i="88"/>
  <c r="D859" i="88"/>
  <c r="O13" i="88"/>
  <c r="N62" i="65" s="1"/>
  <c r="J902" i="88"/>
  <c r="C167" i="88"/>
  <c r="G87" i="88"/>
  <c r="O415" i="88"/>
  <c r="O509" i="88"/>
  <c r="M911" i="88"/>
  <c r="B882" i="88"/>
  <c r="G921" i="88"/>
  <c r="B747" i="88"/>
  <c r="O158" i="88"/>
  <c r="B634" i="88"/>
  <c r="E219" i="88"/>
  <c r="N715" i="88"/>
  <c r="H659" i="88"/>
  <c r="D314" i="88"/>
  <c r="G51" i="88"/>
  <c r="D294" i="65" s="1"/>
  <c r="L419" i="88"/>
  <c r="L461" i="88"/>
  <c r="G841" i="88"/>
  <c r="B15" i="88"/>
  <c r="E76" i="65" s="1"/>
  <c r="G913" i="88"/>
  <c r="G588" i="88"/>
  <c r="E591" i="88"/>
  <c r="J683" i="88"/>
  <c r="C950" i="88"/>
  <c r="F999" i="88"/>
  <c r="M332" i="88"/>
  <c r="H462" i="88"/>
  <c r="J199" i="88"/>
  <c r="H671" i="88"/>
  <c r="L33" i="88"/>
  <c r="E499" i="88"/>
  <c r="I786" i="88"/>
  <c r="I300" i="88"/>
  <c r="I769" i="88"/>
  <c r="L706" i="88"/>
  <c r="I909" i="88"/>
  <c r="L381" i="88"/>
  <c r="F737" i="88"/>
  <c r="I76" i="88"/>
  <c r="C864" i="88"/>
  <c r="L751" i="88"/>
  <c r="L964" i="88"/>
  <c r="L881" i="88"/>
  <c r="J383" i="88"/>
  <c r="K383" i="88" s="1"/>
  <c r="M744" i="88"/>
  <c r="L891" i="88"/>
  <c r="F248" i="88"/>
  <c r="O581" i="88"/>
  <c r="H947" i="88"/>
  <c r="D480" i="88"/>
  <c r="F670" i="88"/>
  <c r="D443" i="88"/>
  <c r="C589" i="88"/>
  <c r="M529" i="88"/>
  <c r="G915" i="88"/>
  <c r="M690" i="88"/>
  <c r="F782" i="88"/>
  <c r="G280" i="88"/>
  <c r="J107" i="88"/>
  <c r="D413" i="88"/>
  <c r="G257" i="88"/>
  <c r="O646" i="88"/>
  <c r="O706" i="88"/>
  <c r="I561" i="88"/>
  <c r="G961" i="88"/>
  <c r="G926" i="88"/>
  <c r="M159" i="88"/>
  <c r="O998" i="88"/>
  <c r="C724" i="88"/>
  <c r="G917" i="88"/>
  <c r="N792" i="88"/>
  <c r="I520" i="88"/>
  <c r="D257" i="88"/>
  <c r="H459" i="88"/>
  <c r="M612" i="88"/>
  <c r="F991" i="88"/>
  <c r="J346" i="88"/>
  <c r="B366" i="88"/>
  <c r="E198" i="88"/>
  <c r="J816" i="88"/>
  <c r="E340" i="88"/>
  <c r="H371" i="88"/>
  <c r="N633" i="88"/>
  <c r="I179" i="88"/>
  <c r="D826" i="88"/>
  <c r="L113" i="88"/>
  <c r="O300" i="88"/>
  <c r="O513" i="88"/>
  <c r="I510" i="88"/>
  <c r="F636" i="88"/>
  <c r="C67" i="88"/>
  <c r="Q383" i="65" s="1"/>
  <c r="E317" i="88"/>
  <c r="H687" i="88"/>
  <c r="E447" i="88"/>
  <c r="B478" i="88"/>
  <c r="D60" i="88"/>
  <c r="D347" i="65" s="1"/>
  <c r="C377" i="88"/>
  <c r="B629" i="88"/>
  <c r="F578" i="88"/>
  <c r="C349" i="88"/>
  <c r="E733" i="88"/>
  <c r="J589" i="88"/>
  <c r="E601" i="88"/>
  <c r="F653" i="88"/>
  <c r="J272" i="88"/>
  <c r="G213" i="88"/>
  <c r="J653" i="88"/>
  <c r="J867" i="88"/>
  <c r="I497" i="88"/>
  <c r="G526" i="88"/>
  <c r="I95" i="88"/>
  <c r="J588" i="88"/>
  <c r="G78" i="88"/>
  <c r="M208" i="88"/>
  <c r="E120" i="88"/>
  <c r="D652" i="88"/>
  <c r="H834" i="88"/>
  <c r="N883" i="88"/>
  <c r="L634" i="88"/>
  <c r="N416" i="88"/>
  <c r="N30" i="88"/>
  <c r="L407" i="88"/>
  <c r="H851" i="88"/>
  <c r="L421" i="88"/>
  <c r="D900" i="88"/>
  <c r="M465" i="88"/>
  <c r="I133" i="88"/>
  <c r="L210" i="88"/>
  <c r="E88" i="88"/>
  <c r="O221" i="88"/>
  <c r="O634" i="88"/>
  <c r="L654" i="88"/>
  <c r="C54" i="88"/>
  <c r="I309" i="65" s="1"/>
  <c r="B604" i="88"/>
  <c r="N773" i="88"/>
  <c r="E939" i="88"/>
  <c r="M769" i="88"/>
  <c r="L650" i="88"/>
  <c r="N310" i="88"/>
  <c r="B670" i="88"/>
  <c r="E324" i="88"/>
  <c r="M706" i="88"/>
  <c r="C770" i="88"/>
  <c r="L63" i="88"/>
  <c r="H601" i="88"/>
  <c r="C254" i="88"/>
  <c r="C716" i="88"/>
  <c r="B854" i="88"/>
  <c r="C748" i="88"/>
  <c r="M40" i="88"/>
  <c r="B565" i="88"/>
  <c r="J327" i="88"/>
  <c r="C257" i="88"/>
  <c r="J802" i="88"/>
  <c r="C661" i="88"/>
  <c r="L194" i="88"/>
  <c r="M679" i="88"/>
  <c r="G820" i="88"/>
  <c r="J134" i="88"/>
  <c r="C436" i="88"/>
  <c r="D734" i="88"/>
  <c r="B872" i="88"/>
  <c r="J23" i="88"/>
  <c r="L53" i="88"/>
  <c r="I453" i="88"/>
  <c r="L506" i="88"/>
  <c r="O925" i="88"/>
  <c r="M933" i="88"/>
  <c r="M588" i="88"/>
  <c r="G128" i="88"/>
  <c r="J894" i="88"/>
  <c r="E573" i="88"/>
  <c r="M304" i="88"/>
  <c r="O636" i="88"/>
  <c r="J51" i="88"/>
  <c r="H77" i="88"/>
  <c r="I877" i="88"/>
  <c r="N442" i="88"/>
  <c r="F110" i="88"/>
  <c r="D52" i="88"/>
  <c r="L293" i="65" s="1"/>
  <c r="G117" i="88"/>
  <c r="E413" i="88"/>
  <c r="G697" i="88"/>
  <c r="M591" i="88"/>
  <c r="J597" i="88"/>
  <c r="G348" i="88"/>
  <c r="F264" i="88"/>
  <c r="B185" i="88"/>
  <c r="L337" i="88"/>
  <c r="G585" i="88"/>
  <c r="D513" i="88"/>
  <c r="M817" i="88"/>
  <c r="F545" i="88"/>
  <c r="F852" i="88"/>
  <c r="M802" i="88"/>
  <c r="J194" i="88"/>
  <c r="O194" i="88"/>
  <c r="C36" i="88"/>
  <c r="I201" i="65" s="1"/>
  <c r="J484" i="88"/>
  <c r="M887" i="88"/>
  <c r="N112" i="88"/>
  <c r="F877" i="88"/>
  <c r="C889" i="88"/>
  <c r="O48" i="88"/>
  <c r="F278" i="65" s="1"/>
  <c r="C345" i="88"/>
  <c r="L273" i="88"/>
  <c r="H777" i="88"/>
  <c r="I918" i="88"/>
  <c r="F837" i="88"/>
  <c r="C587" i="88"/>
  <c r="G966" i="88"/>
  <c r="C522" i="88"/>
  <c r="L731" i="88"/>
  <c r="G973" i="88"/>
  <c r="C648" i="88"/>
  <c r="D633" i="88"/>
  <c r="M579" i="88"/>
  <c r="C974" i="88"/>
  <c r="L290" i="88"/>
  <c r="M539" i="88"/>
  <c r="G343" i="88"/>
  <c r="G866" i="88"/>
  <c r="C220" i="88"/>
  <c r="M735" i="88"/>
  <c r="M211" i="88"/>
  <c r="L470" i="88"/>
  <c r="L973" i="88"/>
  <c r="D11" i="88"/>
  <c r="T40" i="65" s="1"/>
  <c r="I374" i="88"/>
  <c r="E684" i="88"/>
  <c r="L37" i="88"/>
  <c r="G603" i="88"/>
  <c r="O185" i="88"/>
  <c r="O650" i="88"/>
  <c r="L836" i="88"/>
  <c r="I948" i="88"/>
  <c r="I538" i="88"/>
  <c r="N782" i="88"/>
  <c r="C358" i="88"/>
  <c r="N153" i="88"/>
  <c r="C414" i="88"/>
  <c r="F180" i="88"/>
  <c r="D388" i="88"/>
  <c r="D203" i="88"/>
  <c r="F304" i="88"/>
  <c r="J189" i="88"/>
  <c r="M374" i="88"/>
  <c r="E284" i="88"/>
  <c r="F762" i="88"/>
  <c r="E211" i="88"/>
  <c r="L66" i="88"/>
  <c r="B836" i="88"/>
  <c r="M644" i="88"/>
  <c r="N270" i="88"/>
  <c r="G543" i="88"/>
  <c r="J827" i="88"/>
  <c r="K827" i="88" s="1"/>
  <c r="I79" i="88"/>
  <c r="L578" i="88"/>
  <c r="B299" i="88"/>
  <c r="G244" i="88"/>
  <c r="C675" i="88"/>
  <c r="M925" i="88"/>
  <c r="M137" i="88"/>
  <c r="I600" i="88"/>
  <c r="F554" i="88"/>
  <c r="J63" i="88"/>
  <c r="H754" i="88"/>
  <c r="O408" i="88"/>
  <c r="H717" i="88"/>
  <c r="O911" i="88"/>
  <c r="O756" i="88"/>
  <c r="L989" i="88"/>
  <c r="C468" i="88"/>
  <c r="J251" i="88"/>
  <c r="K251" i="88" s="1"/>
  <c r="B439" i="88"/>
  <c r="C573" i="88"/>
  <c r="F247" i="88"/>
  <c r="M651" i="88"/>
  <c r="E743" i="88"/>
  <c r="F731" i="88"/>
  <c r="C513" i="88"/>
  <c r="H833" i="88"/>
  <c r="I938" i="88"/>
  <c r="G495" i="88"/>
  <c r="D399" i="88"/>
  <c r="N175" i="88"/>
  <c r="N667" i="88"/>
  <c r="O396" i="88"/>
  <c r="C322" i="88"/>
  <c r="B976" i="88"/>
  <c r="O817" i="88"/>
  <c r="L448" i="88"/>
  <c r="D117" i="88"/>
  <c r="E555" i="88"/>
  <c r="I229" i="88"/>
  <c r="G36" i="88"/>
  <c r="D203" i="65" s="1"/>
  <c r="I344" i="88"/>
  <c r="B678" i="88"/>
  <c r="D754" i="88"/>
  <c r="F273" i="88"/>
  <c r="J740" i="88"/>
  <c r="K740" i="88" s="1"/>
  <c r="F771" i="88"/>
  <c r="E379" i="88"/>
  <c r="N125" i="88"/>
  <c r="G477" i="88"/>
  <c r="O935" i="88"/>
  <c r="G354" i="88"/>
  <c r="F757" i="88"/>
  <c r="L807" i="88"/>
  <c r="B127" i="88"/>
  <c r="F611" i="88"/>
  <c r="O613" i="88"/>
  <c r="J809" i="88"/>
  <c r="K809" i="88" s="1"/>
  <c r="O763" i="88"/>
  <c r="I846" i="88"/>
  <c r="G312" i="88"/>
  <c r="D438" i="88"/>
  <c r="E504" i="88"/>
  <c r="I503" i="88"/>
  <c r="H657" i="88"/>
  <c r="I615" i="88"/>
  <c r="M833" i="88"/>
  <c r="C760" i="88"/>
  <c r="M422" i="88"/>
  <c r="B422" i="88"/>
  <c r="C157" i="88"/>
  <c r="B102" i="88"/>
  <c r="J898" i="88"/>
  <c r="H1000" i="88"/>
  <c r="J17" i="88"/>
  <c r="L547" i="88"/>
  <c r="J985" i="88"/>
  <c r="M969" i="88"/>
  <c r="C190" i="88"/>
  <c r="O453" i="88"/>
  <c r="C187" i="88"/>
  <c r="H577" i="88"/>
  <c r="B248" i="88"/>
  <c r="H801" i="88"/>
  <c r="E536" i="88"/>
  <c r="E823" i="88"/>
  <c r="H473" i="88"/>
  <c r="L463" i="88"/>
  <c r="F575" i="88"/>
  <c r="O320" i="88"/>
  <c r="D106" i="88"/>
  <c r="O515" i="88"/>
  <c r="N499" i="88"/>
  <c r="H92" i="88"/>
  <c r="M120" i="88"/>
  <c r="I694" i="88"/>
  <c r="J22" i="88"/>
  <c r="L499" i="88"/>
  <c r="O226" i="88"/>
  <c r="M640" i="88"/>
  <c r="M864" i="88"/>
  <c r="B856" i="88"/>
  <c r="J913" i="88"/>
  <c r="L413" i="88"/>
  <c r="M990" i="88"/>
  <c r="G582" i="88"/>
  <c r="N898" i="88"/>
  <c r="F332" i="88"/>
  <c r="L994" i="88"/>
  <c r="I750" i="88"/>
  <c r="C529" i="88"/>
  <c r="B574" i="88"/>
  <c r="B969" i="88"/>
  <c r="B373" i="88"/>
  <c r="M671" i="88"/>
  <c r="N198" i="88"/>
  <c r="F584" i="88"/>
  <c r="J260" i="88"/>
  <c r="O635" i="88"/>
  <c r="O713" i="88"/>
  <c r="G111" i="88"/>
  <c r="B896" i="88"/>
  <c r="J34" i="88"/>
  <c r="O504" i="88"/>
  <c r="E231" i="88"/>
  <c r="E363" i="88"/>
  <c r="C35" i="88"/>
  <c r="Y184" i="65" s="1"/>
  <c r="B253" i="88"/>
  <c r="B57" i="88"/>
  <c r="E329" i="65" s="1"/>
  <c r="J903" i="88"/>
  <c r="D207" i="88"/>
  <c r="E875" i="88"/>
  <c r="G109" i="88"/>
  <c r="B405" i="88"/>
  <c r="F493" i="88"/>
  <c r="I78" i="88"/>
  <c r="I751" i="88"/>
  <c r="G463" i="88"/>
  <c r="I350" i="88"/>
  <c r="G740" i="88"/>
  <c r="J129" i="88"/>
  <c r="E942" i="88"/>
  <c r="I285" i="88"/>
  <c r="C869" i="88"/>
  <c r="D531" i="88"/>
  <c r="O801" i="88"/>
  <c r="F452" i="88"/>
  <c r="M691" i="88"/>
  <c r="D436" i="88"/>
  <c r="D991" i="88"/>
  <c r="O11" i="88"/>
  <c r="V42" i="65" s="1"/>
  <c r="F918" i="88"/>
  <c r="B315" i="88"/>
  <c r="E805" i="88"/>
  <c r="C629" i="88"/>
  <c r="H390" i="88"/>
  <c r="J826" i="88"/>
  <c r="E283" i="88"/>
  <c r="E956" i="88"/>
  <c r="N415" i="88"/>
  <c r="E811" i="88"/>
  <c r="N439" i="88"/>
  <c r="O110" i="88"/>
  <c r="F94" i="88"/>
  <c r="H605" i="88"/>
  <c r="M843" i="88"/>
  <c r="O890" i="88"/>
  <c r="E25" i="88"/>
  <c r="M131" i="65" s="1"/>
  <c r="I173" i="88"/>
  <c r="J540" i="88"/>
  <c r="F807" i="88"/>
  <c r="I906" i="88"/>
  <c r="J716" i="88"/>
  <c r="B362" i="88"/>
  <c r="C932" i="88"/>
  <c r="E294" i="88"/>
  <c r="B271" i="88"/>
  <c r="D862" i="88"/>
  <c r="N120" i="88"/>
  <c r="D874" i="88"/>
  <c r="M376" i="88"/>
  <c r="D332" i="88"/>
  <c r="C853" i="88"/>
  <c r="O87" i="88"/>
  <c r="N167" i="88"/>
  <c r="O628" i="88"/>
  <c r="O328" i="88"/>
  <c r="L225" i="88"/>
  <c r="G201" i="88"/>
  <c r="C896" i="88"/>
  <c r="L793" i="88"/>
  <c r="D78" i="88"/>
  <c r="B449" i="88"/>
  <c r="C778" i="88"/>
  <c r="E128" i="88"/>
  <c r="N625" i="88"/>
  <c r="N324" i="88"/>
  <c r="M841" i="88"/>
  <c r="G825" i="88"/>
  <c r="B394" i="88"/>
  <c r="G602" i="88"/>
  <c r="B544" i="88"/>
  <c r="J579" i="88"/>
  <c r="J835" i="88"/>
  <c r="H609" i="88"/>
  <c r="N969" i="88"/>
  <c r="D404" i="88"/>
  <c r="N979" i="88"/>
  <c r="B183" i="88"/>
  <c r="I218" i="88"/>
  <c r="H702" i="88"/>
  <c r="G401" i="88"/>
  <c r="E205" i="88"/>
  <c r="H160" i="88"/>
  <c r="F97" i="88"/>
  <c r="I770" i="88"/>
  <c r="B383" i="88"/>
  <c r="H763" i="88"/>
  <c r="J396" i="88"/>
  <c r="B104" i="88"/>
  <c r="D334" i="88"/>
  <c r="M991" i="88"/>
  <c r="N900" i="88"/>
  <c r="D802" i="88"/>
  <c r="L104" i="88"/>
  <c r="H260" i="88"/>
  <c r="F794" i="88"/>
  <c r="I607" i="88"/>
  <c r="G432" i="88"/>
  <c r="G211" i="88"/>
  <c r="L300" i="88"/>
  <c r="I409" i="88"/>
  <c r="J305" i="88"/>
  <c r="F946" i="88"/>
  <c r="B345" i="88"/>
  <c r="N206" i="88"/>
  <c r="E748" i="88"/>
  <c r="C962" i="88"/>
  <c r="B562" i="88"/>
  <c r="N544" i="88"/>
  <c r="N810" i="88"/>
  <c r="G221" i="88"/>
  <c r="I883" i="88"/>
  <c r="O765" i="88"/>
  <c r="O153" i="88"/>
  <c r="L288" i="88"/>
  <c r="F966" i="88"/>
  <c r="L747" i="88"/>
  <c r="H279" i="88"/>
  <c r="H340" i="88"/>
  <c r="E985" i="88"/>
  <c r="B135" i="88"/>
  <c r="F985" i="88"/>
  <c r="J277" i="88"/>
  <c r="N688" i="88"/>
  <c r="E222" i="88"/>
  <c r="I97" i="88"/>
  <c r="F67" i="88"/>
  <c r="Q384" i="65" s="1"/>
  <c r="F628" i="88"/>
  <c r="D544" i="88"/>
  <c r="G44" i="88"/>
  <c r="T240" i="65" s="1"/>
  <c r="O184" i="88"/>
  <c r="L254" i="88"/>
  <c r="I99" i="88"/>
  <c r="J93" i="88"/>
  <c r="G380" i="88"/>
  <c r="I872" i="88"/>
  <c r="N584" i="88"/>
  <c r="L427" i="88"/>
  <c r="J860" i="88"/>
  <c r="O778" i="88"/>
  <c r="B746" i="88"/>
  <c r="C466" i="88"/>
  <c r="D213" i="88"/>
  <c r="B673" i="88"/>
  <c r="L564" i="88"/>
  <c r="C994" i="88"/>
  <c r="M345" i="88"/>
  <c r="N281" i="88"/>
  <c r="M225" i="88"/>
  <c r="O176" i="88"/>
  <c r="C239" i="88"/>
  <c r="H55" i="88"/>
  <c r="D508" i="88"/>
  <c r="G625" i="88"/>
  <c r="M586" i="88"/>
  <c r="I685" i="88"/>
  <c r="F113" i="88"/>
  <c r="N334" i="88"/>
  <c r="F888" i="88"/>
  <c r="E957" i="88"/>
  <c r="C537" i="88"/>
  <c r="I263" i="88"/>
  <c r="L908" i="88"/>
  <c r="O281" i="88"/>
  <c r="O418" i="88"/>
  <c r="G154" i="88"/>
  <c r="E417" i="88"/>
  <c r="B668" i="88"/>
  <c r="E819" i="88"/>
  <c r="H885" i="88"/>
  <c r="L949" i="88"/>
  <c r="F961" i="88"/>
  <c r="J148" i="88"/>
  <c r="K148" i="88" s="1"/>
  <c r="J159" i="88"/>
  <c r="L746" i="88"/>
  <c r="I838" i="88"/>
  <c r="M824" i="88"/>
  <c r="O255" i="88"/>
  <c r="J759" i="88"/>
  <c r="M569" i="88"/>
  <c r="L935" i="88"/>
  <c r="L172" i="88"/>
  <c r="H819" i="88"/>
  <c r="E104" i="88"/>
  <c r="L314" i="88"/>
  <c r="F846" i="88"/>
  <c r="D656" i="88"/>
  <c r="M618" i="88"/>
  <c r="H902" i="88"/>
  <c r="B910" i="88"/>
  <c r="C897" i="88"/>
  <c r="H979" i="88"/>
  <c r="L90" i="88"/>
  <c r="C110" i="88"/>
  <c r="O177" i="88"/>
  <c r="G537" i="88"/>
  <c r="H28" i="88"/>
  <c r="B510" i="88"/>
  <c r="B949" i="88"/>
  <c r="E246" i="88"/>
  <c r="B337" i="88"/>
  <c r="J62" i="88"/>
  <c r="L132" i="88"/>
  <c r="F992" i="88"/>
  <c r="I452" i="88"/>
  <c r="J442" i="88"/>
  <c r="O541" i="88"/>
  <c r="C204" i="88"/>
  <c r="C486" i="88"/>
  <c r="E553" i="88"/>
  <c r="L433" i="88"/>
  <c r="M692" i="88"/>
  <c r="I697" i="88"/>
  <c r="L42" i="88"/>
  <c r="L92" i="88"/>
  <c r="B497" i="88"/>
  <c r="E355" i="88"/>
  <c r="B131" i="88"/>
  <c r="E215" i="88"/>
  <c r="L729" i="88"/>
  <c r="I907" i="88"/>
  <c r="C477" i="88"/>
  <c r="D460" i="88"/>
  <c r="F134" i="88"/>
  <c r="J980" i="88"/>
  <c r="D342" i="88"/>
  <c r="H346" i="88"/>
  <c r="L117" i="88"/>
  <c r="I922" i="88"/>
  <c r="G301" i="88"/>
  <c r="E274" i="88"/>
  <c r="L631" i="88"/>
  <c r="C612" i="88"/>
  <c r="D163" i="88"/>
  <c r="C122" i="88"/>
  <c r="H157" i="88"/>
  <c r="H329" i="88"/>
  <c r="G888" i="88"/>
  <c r="L993" i="88"/>
  <c r="J607" i="88"/>
  <c r="O686" i="88"/>
  <c r="E952" i="88"/>
  <c r="I89" i="88"/>
  <c r="O906" i="88"/>
  <c r="J323" i="88"/>
  <c r="C653" i="88"/>
  <c r="B645" i="88"/>
  <c r="C878" i="88"/>
  <c r="I487" i="88"/>
  <c r="H727" i="88"/>
  <c r="D964" i="88"/>
  <c r="L693" i="88"/>
  <c r="N162" i="88"/>
  <c r="L410" i="88"/>
  <c r="D562" i="88"/>
  <c r="D842" i="88"/>
  <c r="M12" i="88"/>
  <c r="G324" i="88"/>
  <c r="J687" i="88"/>
  <c r="B146" i="88"/>
  <c r="I458" i="88"/>
  <c r="O928" i="88"/>
  <c r="J31" i="88"/>
  <c r="G285" i="88"/>
  <c r="M932" i="88"/>
  <c r="M401" i="88"/>
  <c r="N652" i="88"/>
  <c r="N341" i="88"/>
  <c r="B310" i="88"/>
  <c r="L408" i="88"/>
  <c r="L700" i="88"/>
  <c r="I159" i="88"/>
  <c r="N177" i="88"/>
  <c r="M272" i="88"/>
  <c r="D921" i="88"/>
  <c r="L168" i="88"/>
  <c r="D356" i="88"/>
  <c r="M392" i="88"/>
  <c r="D646" i="88"/>
  <c r="B195" i="88"/>
  <c r="H692" i="88"/>
  <c r="E132" i="88"/>
  <c r="N928" i="88"/>
  <c r="N373" i="88"/>
  <c r="H71" i="88"/>
  <c r="N220" i="88"/>
  <c r="D548" i="88"/>
  <c r="C795" i="88"/>
  <c r="C155" i="88"/>
  <c r="J733" i="88"/>
  <c r="H539" i="88"/>
  <c r="O401" i="88"/>
  <c r="O795" i="88"/>
  <c r="I164" i="88"/>
  <c r="D101" i="88"/>
  <c r="C425" i="88"/>
  <c r="L537" i="88"/>
  <c r="N516" i="88"/>
  <c r="O61" i="88"/>
  <c r="N349" i="65" s="1"/>
  <c r="I333" i="88"/>
  <c r="J767" i="88"/>
  <c r="C525" i="88"/>
  <c r="G182" i="88"/>
  <c r="F926" i="88"/>
  <c r="N379" i="88"/>
  <c r="G52" i="88"/>
  <c r="L294" i="65" s="1"/>
  <c r="H867" i="88"/>
  <c r="F179" i="88"/>
  <c r="N42" i="88"/>
  <c r="L765" i="88"/>
  <c r="N676" i="88"/>
  <c r="M610" i="88"/>
  <c r="O529" i="88"/>
  <c r="L916" i="88"/>
  <c r="L744" i="88"/>
  <c r="H336" i="88"/>
  <c r="C194" i="88"/>
  <c r="B277" i="88"/>
  <c r="J748" i="88"/>
  <c r="F383" i="88"/>
  <c r="B530" i="88"/>
  <c r="N449" i="88"/>
  <c r="N960" i="88"/>
  <c r="N259" i="88"/>
  <c r="D98" i="88"/>
  <c r="I418" i="88"/>
  <c r="C991" i="88"/>
  <c r="B300" i="88"/>
  <c r="O154" i="88"/>
  <c r="N351" i="88"/>
  <c r="H892" i="88"/>
  <c r="F984" i="88"/>
  <c r="H255" i="88"/>
  <c r="C581" i="88"/>
  <c r="O545" i="88"/>
  <c r="E454" i="88"/>
  <c r="J217" i="88"/>
  <c r="E115" i="88"/>
  <c r="F251" i="88"/>
  <c r="H380" i="88"/>
  <c r="L570" i="88"/>
  <c r="E746" i="88"/>
  <c r="C824" i="88"/>
  <c r="L353" i="88"/>
  <c r="N951" i="88"/>
  <c r="G413" i="88"/>
  <c r="H120" i="88"/>
  <c r="I589" i="88"/>
  <c r="H95" i="88"/>
  <c r="H875" i="88"/>
  <c r="H996" i="88"/>
  <c r="E638" i="88"/>
  <c r="N301" i="88"/>
  <c r="I451" i="88"/>
  <c r="J308" i="88"/>
  <c r="N729" i="88"/>
  <c r="I204" i="88"/>
  <c r="B223" i="88"/>
  <c r="H375" i="88"/>
  <c r="N722" i="88"/>
  <c r="N913" i="88"/>
  <c r="N662" i="88"/>
  <c r="N632" i="88"/>
  <c r="B647" i="88"/>
  <c r="D275" i="88"/>
  <c r="I199" i="88"/>
  <c r="D175" i="88"/>
  <c r="O760" i="88"/>
  <c r="I522" i="88"/>
  <c r="E190" i="88"/>
  <c r="M819" i="88"/>
  <c r="J674" i="88"/>
  <c r="C850" i="88"/>
  <c r="N409" i="88"/>
  <c r="E108" i="88"/>
  <c r="H83" i="88"/>
  <c r="I648" i="88"/>
  <c r="H981" i="88"/>
  <c r="F617" i="88"/>
  <c r="C545" i="88"/>
  <c r="H790" i="88"/>
  <c r="L393" i="88"/>
  <c r="I500" i="88"/>
  <c r="L853" i="88"/>
  <c r="J983" i="88"/>
  <c r="O219" i="88"/>
  <c r="D110" i="88"/>
  <c r="E390" i="88"/>
  <c r="F922" i="88"/>
  <c r="J145" i="88"/>
  <c r="B46" i="88"/>
  <c r="M255" i="65" s="1"/>
  <c r="G597" i="88"/>
  <c r="O901" i="88"/>
  <c r="J613" i="88"/>
  <c r="K613" i="88" s="1"/>
  <c r="M773" i="88"/>
  <c r="L656" i="88"/>
  <c r="B240" i="88"/>
  <c r="C882" i="88"/>
  <c r="M842" i="88"/>
  <c r="D722" i="88"/>
  <c r="G734" i="88"/>
  <c r="B961" i="88"/>
  <c r="F210" i="88"/>
  <c r="F701" i="88"/>
  <c r="N591" i="88"/>
  <c r="D299" i="88"/>
  <c r="B351" i="88"/>
  <c r="B802" i="88"/>
  <c r="I340" i="88"/>
  <c r="N294" i="88"/>
  <c r="O781" i="88"/>
  <c r="E377" i="88"/>
  <c r="E472" i="88"/>
  <c r="M116" i="88"/>
  <c r="M168" i="88"/>
  <c r="N874" i="88"/>
  <c r="H969" i="88"/>
  <c r="G410" i="88"/>
  <c r="O134" i="88"/>
  <c r="F350" i="88"/>
  <c r="O492" i="88"/>
  <c r="J945" i="88"/>
  <c r="M797" i="88"/>
  <c r="O926" i="88"/>
  <c r="C793" i="88"/>
  <c r="I176" i="88"/>
  <c r="C800" i="88"/>
  <c r="E754" i="88"/>
  <c r="H443" i="88"/>
  <c r="H508" i="88"/>
  <c r="B726" i="88"/>
  <c r="E210" i="88"/>
  <c r="G258" i="88"/>
  <c r="G750" i="88"/>
  <c r="H115" i="88"/>
  <c r="B839" i="88"/>
  <c r="F480" i="88"/>
  <c r="D497" i="88"/>
  <c r="I71" i="88"/>
  <c r="O251" i="88"/>
  <c r="B350" i="88"/>
  <c r="G452" i="88"/>
  <c r="O712" i="88"/>
  <c r="M749" i="88"/>
  <c r="H313" i="88"/>
  <c r="J434" i="88"/>
  <c r="D471" i="88"/>
  <c r="F347" i="88"/>
  <c r="F520" i="88"/>
  <c r="G281" i="88"/>
  <c r="F151" i="88"/>
  <c r="M952" i="88"/>
  <c r="B704" i="88"/>
  <c r="L857" i="88"/>
  <c r="H13" i="88"/>
  <c r="L818" i="88"/>
  <c r="I431" i="88"/>
  <c r="H683" i="88"/>
  <c r="I488" i="88"/>
  <c r="B93" i="88"/>
  <c r="O174" i="88"/>
  <c r="M685" i="88"/>
  <c r="G755" i="88"/>
  <c r="B214" i="88"/>
  <c r="B153" i="88"/>
  <c r="F121" i="88"/>
  <c r="F732" i="88"/>
  <c r="J408" i="88"/>
  <c r="K408" i="88" s="1"/>
  <c r="B78" i="88"/>
  <c r="D948" i="88"/>
  <c r="D354" i="88"/>
  <c r="M302" i="88"/>
  <c r="I478" i="88"/>
  <c r="D253" i="88"/>
  <c r="O391" i="88"/>
  <c r="O944" i="88"/>
  <c r="O535" i="88"/>
  <c r="O750" i="88"/>
  <c r="J384" i="88"/>
  <c r="K384" i="88" s="1"/>
  <c r="N244" i="88"/>
  <c r="O481" i="88"/>
  <c r="B231" i="88"/>
  <c r="M342" i="88"/>
  <c r="B73" i="88"/>
  <c r="M417" i="65" s="1"/>
  <c r="D455" i="88"/>
  <c r="D847" i="88"/>
  <c r="M387" i="88"/>
  <c r="F29" i="88"/>
  <c r="Y148" i="65" s="1"/>
  <c r="E649" i="88"/>
  <c r="F282" i="88"/>
  <c r="M810" i="88"/>
  <c r="O480" i="88"/>
  <c r="I604" i="88"/>
  <c r="O179" i="88"/>
  <c r="C331" i="88"/>
  <c r="C449" i="88"/>
  <c r="N575" i="88"/>
  <c r="I391" i="88"/>
  <c r="J735" i="88"/>
  <c r="G725" i="88"/>
  <c r="G581" i="88"/>
  <c r="D892" i="88"/>
  <c r="J295" i="88"/>
  <c r="K295" i="88" s="1"/>
  <c r="B67" i="88"/>
  <c r="M383" i="65" s="1"/>
  <c r="D998" i="88"/>
  <c r="I313" i="88"/>
  <c r="H112" i="88"/>
  <c r="I115" i="88"/>
  <c r="H331" i="88"/>
  <c r="F955" i="88"/>
  <c r="L864" i="88"/>
  <c r="E973" i="88"/>
  <c r="G550" i="88"/>
  <c r="D886" i="88"/>
  <c r="I627" i="88"/>
  <c r="G465" i="88"/>
  <c r="I865" i="88"/>
  <c r="O287" i="88"/>
  <c r="I250" i="88"/>
  <c r="G812" i="88"/>
  <c r="G942" i="88"/>
  <c r="E328" i="88"/>
  <c r="H276" i="88"/>
  <c r="D712" i="88"/>
  <c r="H306" i="88"/>
  <c r="I265" i="88"/>
  <c r="G992" i="88"/>
  <c r="F569" i="88"/>
  <c r="F222" i="88"/>
  <c r="I517" i="88"/>
  <c r="G451" i="88"/>
  <c r="O197" i="88"/>
  <c r="F730" i="88"/>
  <c r="G464" i="88"/>
  <c r="B504" i="88"/>
  <c r="E914" i="88"/>
  <c r="E168" i="88"/>
  <c r="C503" i="88"/>
  <c r="C129" i="88"/>
  <c r="D449" i="88"/>
  <c r="G998" i="88"/>
  <c r="G562" i="88"/>
  <c r="O159" i="88"/>
  <c r="G682" i="88"/>
  <c r="J102" i="88"/>
  <c r="N199" i="88"/>
  <c r="N512" i="88"/>
  <c r="G336" i="88"/>
  <c r="L621" i="88"/>
  <c r="B122" i="88"/>
  <c r="J362" i="88"/>
  <c r="B988" i="88"/>
  <c r="G646" i="88"/>
  <c r="I656" i="88"/>
  <c r="M790" i="88"/>
  <c r="C900" i="88"/>
  <c r="N717" i="88"/>
  <c r="D771" i="88"/>
  <c r="B696" i="88"/>
  <c r="N704" i="88"/>
  <c r="L568" i="88"/>
  <c r="O896" i="88"/>
  <c r="O108" i="88"/>
  <c r="F515" i="88"/>
  <c r="L951" i="88"/>
  <c r="J95" i="88"/>
  <c r="G483" i="88"/>
  <c r="J892" i="88"/>
  <c r="F228" i="88"/>
  <c r="H176" i="88"/>
  <c r="L472" i="88"/>
  <c r="I182" i="88"/>
  <c r="N412" i="88"/>
  <c r="D607" i="88"/>
  <c r="M453" i="88"/>
  <c r="G713" i="88"/>
  <c r="B594" i="88"/>
  <c r="G138" i="88"/>
  <c r="N203" i="88"/>
  <c r="M497" i="88"/>
  <c r="G273" i="88"/>
  <c r="M274" i="88"/>
  <c r="C783" i="88"/>
  <c r="E786" i="88"/>
  <c r="M770" i="88"/>
  <c r="O495" i="88"/>
  <c r="L617" i="88"/>
  <c r="O71" i="88"/>
  <c r="V403" i="65" s="1"/>
  <c r="L498" i="88"/>
  <c r="B176" i="88"/>
  <c r="F998" i="88"/>
  <c r="H267" i="88"/>
  <c r="J880" i="88"/>
  <c r="J247" i="88"/>
  <c r="H146" i="88"/>
  <c r="D780" i="88"/>
  <c r="C578" i="88"/>
  <c r="L295" i="88"/>
  <c r="C435" i="88"/>
  <c r="G593" i="88"/>
  <c r="B779" i="88"/>
  <c r="I112" i="88"/>
  <c r="H874" i="88"/>
  <c r="D227" i="88"/>
  <c r="H922" i="88"/>
  <c r="M444" i="88"/>
  <c r="H649" i="88"/>
  <c r="N355" i="88"/>
  <c r="F331" i="88"/>
  <c r="M919" i="88"/>
  <c r="H266" i="88"/>
  <c r="G523" i="88"/>
  <c r="L365" i="88"/>
  <c r="N777" i="88"/>
  <c r="I947" i="88"/>
  <c r="L377" i="88"/>
  <c r="O298" i="88"/>
  <c r="I584" i="88"/>
  <c r="H1001" i="88"/>
  <c r="N687" i="88"/>
  <c r="H377" i="88"/>
  <c r="I74" i="88"/>
  <c r="I682" i="88"/>
  <c r="L798" i="88"/>
  <c r="M936" i="88"/>
  <c r="I594" i="88"/>
  <c r="D881" i="88"/>
  <c r="J76" i="88"/>
  <c r="N242" i="88"/>
  <c r="C451" i="88"/>
  <c r="D151" i="88"/>
  <c r="L110" i="88"/>
  <c r="I671" i="88"/>
  <c r="I597" i="88"/>
  <c r="H409" i="88"/>
  <c r="C870" i="88"/>
  <c r="B595" i="88"/>
  <c r="F22" i="88"/>
  <c r="Q114" i="65" s="1"/>
  <c r="O131" i="88"/>
  <c r="G953" i="88"/>
  <c r="C379" i="88"/>
  <c r="E341" i="88"/>
  <c r="J477" i="88"/>
  <c r="F303" i="88"/>
  <c r="N86" i="88"/>
  <c r="E394" i="88"/>
  <c r="D833" i="88"/>
  <c r="B81" i="88"/>
  <c r="C50" i="88"/>
  <c r="Y275" i="65" s="1"/>
  <c r="J919" i="88"/>
  <c r="J175" i="88"/>
  <c r="B646" i="88"/>
  <c r="L80" i="88"/>
  <c r="G741" i="88"/>
  <c r="L400" i="88"/>
  <c r="E775" i="88"/>
  <c r="G675" i="88"/>
  <c r="F108" i="88"/>
  <c r="H152" i="88"/>
  <c r="L182" i="88"/>
  <c r="B718" i="88"/>
  <c r="O276" i="88"/>
  <c r="B218" i="88"/>
  <c r="O254" i="88"/>
  <c r="M14" i="88"/>
  <c r="L436" i="88"/>
  <c r="O215" i="88"/>
  <c r="H674" i="88"/>
  <c r="B630" i="88"/>
  <c r="N41" i="88"/>
  <c r="M636" i="88"/>
  <c r="E633" i="88"/>
  <c r="B883" i="88"/>
  <c r="M558" i="88"/>
  <c r="L26" i="88"/>
  <c r="H417" i="88"/>
  <c r="L580" i="88"/>
  <c r="L43" i="88"/>
  <c r="M79" i="88"/>
  <c r="M725" i="88"/>
  <c r="I752" i="88"/>
  <c r="M601" i="88"/>
  <c r="J505" i="88"/>
  <c r="E188" i="88"/>
  <c r="L698" i="88"/>
  <c r="L604" i="88"/>
  <c r="O913" i="88"/>
  <c r="N970" i="88"/>
  <c r="N354" i="88"/>
  <c r="J560" i="88"/>
  <c r="L721" i="88"/>
  <c r="L476" i="88"/>
  <c r="G171" i="88"/>
  <c r="M534" i="88"/>
  <c r="C373" i="88"/>
  <c r="J259" i="88"/>
  <c r="K259" i="88" s="1"/>
  <c r="B508" i="88"/>
  <c r="C269" i="88"/>
  <c r="O70" i="88"/>
  <c r="N403" i="65" s="1"/>
  <c r="I55" i="88"/>
  <c r="H923" i="88"/>
  <c r="B103" i="88"/>
  <c r="M958" i="88"/>
  <c r="I310" i="88"/>
  <c r="J893" i="88"/>
  <c r="D112" i="88"/>
  <c r="F684" i="88"/>
  <c r="D914" i="88"/>
  <c r="H30" i="88"/>
  <c r="H699" i="88"/>
  <c r="J64" i="88"/>
  <c r="J606" i="88"/>
  <c r="B589" i="88"/>
  <c r="F854" i="88"/>
  <c r="H807" i="88"/>
  <c r="D457" i="88"/>
  <c r="N448" i="88"/>
  <c r="F345" i="88"/>
  <c r="I345" i="88"/>
  <c r="B246" i="88"/>
  <c r="H553" i="88"/>
  <c r="G459" i="88"/>
  <c r="M411" i="88"/>
  <c r="E364" i="88"/>
  <c r="E922" i="88"/>
  <c r="G792" i="88"/>
  <c r="M86" i="88"/>
  <c r="G696" i="88"/>
  <c r="O958" i="88"/>
  <c r="M783" i="88"/>
  <c r="D687" i="88"/>
  <c r="G693" i="88"/>
  <c r="F610" i="88"/>
  <c r="J738" i="88"/>
  <c r="F258" i="88"/>
  <c r="F126" i="88"/>
  <c r="E929" i="88"/>
  <c r="C279" i="88"/>
  <c r="C838" i="88"/>
  <c r="D427" i="88"/>
  <c r="N333" i="88"/>
  <c r="O445" i="88"/>
  <c r="N431" i="88"/>
  <c r="J353" i="88"/>
  <c r="D50" i="88"/>
  <c r="T276" i="65" s="1"/>
  <c r="N917" i="88"/>
  <c r="E249" i="88"/>
  <c r="O210" i="88"/>
  <c r="F45" i="88"/>
  <c r="I256" i="65" s="1"/>
  <c r="C265" i="88"/>
  <c r="J720" i="88"/>
  <c r="C951" i="88"/>
  <c r="B979" i="88"/>
  <c r="E976" i="88"/>
  <c r="G774" i="88"/>
  <c r="H343" i="88"/>
  <c r="N977" i="88"/>
  <c r="F24" i="88"/>
  <c r="I131" i="65" s="1"/>
  <c r="N691" i="88"/>
  <c r="G164" i="88"/>
  <c r="B159" i="88"/>
  <c r="N475" i="88"/>
  <c r="B764" i="88"/>
  <c r="N453" i="88"/>
  <c r="M407" i="88"/>
  <c r="I773" i="88"/>
  <c r="O53" i="88"/>
  <c r="V295" i="65" s="1"/>
  <c r="I441" i="88"/>
  <c r="D297" i="88"/>
  <c r="N747" i="88"/>
  <c r="B22" i="88"/>
  <c r="M113" i="65" s="1"/>
  <c r="O927" i="88"/>
  <c r="I54" i="88"/>
  <c r="L967" i="88"/>
  <c r="H166" i="88"/>
  <c r="H830" i="88"/>
  <c r="I581" i="88"/>
  <c r="C202" i="88"/>
  <c r="L27" i="88"/>
  <c r="L720" i="88"/>
  <c r="L562" i="88"/>
  <c r="B480" i="88"/>
  <c r="D854" i="88"/>
  <c r="J551" i="88"/>
  <c r="K551" i="88" s="1"/>
  <c r="E206" i="88"/>
  <c r="M583" i="88"/>
  <c r="J179" i="88"/>
  <c r="F770" i="88"/>
  <c r="J154" i="88"/>
  <c r="D729" i="88"/>
  <c r="G679" i="88"/>
  <c r="F245" i="88"/>
  <c r="N664" i="88"/>
  <c r="B861" i="88"/>
  <c r="I468" i="88"/>
  <c r="N920" i="88"/>
  <c r="H109" i="88"/>
  <c r="M459" i="88"/>
  <c r="L722" i="88"/>
  <c r="G153" i="88"/>
  <c r="O882" i="88"/>
  <c r="F324" i="88"/>
  <c r="N604" i="88"/>
  <c r="F233" i="88"/>
  <c r="B623" i="88"/>
  <c r="L932" i="88"/>
  <c r="G659" i="88"/>
  <c r="C330" i="88"/>
  <c r="M280" i="88"/>
  <c r="F240" i="88"/>
  <c r="H379" i="88"/>
  <c r="N479" i="88"/>
  <c r="I735" i="88"/>
  <c r="C617" i="88"/>
  <c r="H742" i="88"/>
  <c r="B689" i="88"/>
  <c r="D368" i="88"/>
  <c r="C592" i="88"/>
  <c r="J164" i="88"/>
  <c r="G311" i="88"/>
  <c r="J385" i="88"/>
  <c r="K385" i="88" s="1"/>
  <c r="O643" i="88"/>
  <c r="E703" i="88"/>
  <c r="L255" i="88"/>
  <c r="B596" i="88"/>
  <c r="H648" i="88"/>
  <c r="B644" i="88"/>
  <c r="H632" i="88"/>
  <c r="G615" i="88"/>
  <c r="M605" i="88"/>
  <c r="J140" i="88"/>
  <c r="B69" i="88"/>
  <c r="E400" i="65" s="1"/>
  <c r="O274" i="88"/>
  <c r="C764" i="88"/>
  <c r="N329" i="88"/>
  <c r="O414" i="88"/>
  <c r="D622" i="88"/>
  <c r="D463" i="88"/>
  <c r="L82" i="88"/>
  <c r="N56" i="88"/>
  <c r="L50" i="88"/>
  <c r="O362" i="88"/>
  <c r="E491" i="88"/>
  <c r="C969" i="88"/>
  <c r="F292" i="88"/>
  <c r="B523" i="88"/>
  <c r="N724" i="88"/>
  <c r="B521" i="88"/>
  <c r="C418" i="88"/>
  <c r="F620" i="88"/>
  <c r="J611" i="88"/>
  <c r="J981" i="88"/>
  <c r="L955" i="88"/>
  <c r="F962" i="88"/>
  <c r="J376" i="88"/>
  <c r="C23" i="88"/>
  <c r="Y113" i="65" s="1"/>
  <c r="B626" i="88"/>
  <c r="H447" i="88"/>
  <c r="C366" i="88"/>
  <c r="D484" i="88"/>
  <c r="J268" i="88"/>
  <c r="E326" i="88"/>
  <c r="I998" i="88"/>
  <c r="J72" i="88"/>
  <c r="N133" i="88"/>
  <c r="B247" i="88"/>
  <c r="C104" i="88"/>
  <c r="L925" i="88"/>
  <c r="D285" i="88"/>
  <c r="L28" i="88"/>
  <c r="D496" i="88"/>
  <c r="I739" i="88"/>
  <c r="C536" i="88"/>
  <c r="J183" i="88"/>
  <c r="C109" i="88"/>
  <c r="J243" i="88"/>
  <c r="I236" i="88"/>
  <c r="G785" i="88"/>
  <c r="J115" i="88"/>
  <c r="K115" i="88" s="1"/>
  <c r="G788" i="88"/>
  <c r="M82" i="88"/>
  <c r="I180" i="88"/>
  <c r="B810" i="88"/>
  <c r="N975" i="88"/>
  <c r="B516" i="88"/>
  <c r="J668" i="88"/>
  <c r="K668" i="88" s="1"/>
  <c r="E856" i="88"/>
  <c r="E380" i="88"/>
  <c r="F646" i="88"/>
  <c r="D393" i="88"/>
  <c r="D632" i="88"/>
  <c r="I351" i="88"/>
  <c r="N16" i="88"/>
  <c r="F346" i="88"/>
  <c r="B613" i="88"/>
  <c r="B997" i="88"/>
  <c r="D835" i="88"/>
  <c r="B681" i="88"/>
  <c r="G123" i="88"/>
  <c r="H208" i="88"/>
  <c r="B488" i="88"/>
  <c r="C710" i="88"/>
  <c r="H303" i="88"/>
  <c r="C830" i="88"/>
  <c r="O297" i="88"/>
  <c r="L911" i="88"/>
  <c r="C453" i="88"/>
  <c r="C389" i="88"/>
  <c r="G819" i="88"/>
  <c r="G328" i="88"/>
  <c r="N272" i="88"/>
  <c r="H689" i="88"/>
  <c r="M568" i="88"/>
  <c r="J840" i="88"/>
  <c r="I618" i="88"/>
  <c r="M609" i="88"/>
  <c r="L619" i="88"/>
  <c r="F917" i="88"/>
  <c r="M55" i="88"/>
  <c r="O22" i="88"/>
  <c r="N116" i="65" s="1"/>
  <c r="G194" i="88"/>
  <c r="F363" i="88"/>
  <c r="O664" i="88"/>
  <c r="G878" i="88"/>
  <c r="I874" i="88"/>
  <c r="H162" i="88"/>
  <c r="B491" i="88"/>
  <c r="J172" i="88"/>
  <c r="B12" i="88"/>
  <c r="E59" i="65" s="1"/>
  <c r="F932" i="88"/>
  <c r="B745" i="88"/>
  <c r="J914" i="88"/>
  <c r="J351" i="88"/>
  <c r="N226" i="88"/>
  <c r="C792" i="88"/>
  <c r="G91" i="88"/>
  <c r="D123" i="88"/>
  <c r="L170" i="88"/>
  <c r="D64" i="88"/>
  <c r="L364" i="65" s="1"/>
  <c r="F967" i="88"/>
  <c r="B369" i="88"/>
  <c r="B379" i="88"/>
  <c r="C746" i="88"/>
  <c r="B579" i="88"/>
  <c r="G554" i="88"/>
  <c r="M645" i="88"/>
  <c r="F188" i="88"/>
  <c r="D193" i="88"/>
  <c r="F850" i="88"/>
  <c r="E597" i="88"/>
  <c r="G454" i="88"/>
  <c r="E78" i="88"/>
  <c r="M804" i="88"/>
  <c r="O259" i="88"/>
  <c r="L757" i="88"/>
  <c r="L363" i="88"/>
  <c r="D421" i="88"/>
  <c r="D614" i="88"/>
  <c r="O332" i="88"/>
  <c r="D635" i="88"/>
  <c r="O24" i="88"/>
  <c r="F133" i="65" s="1"/>
  <c r="L838" i="88"/>
  <c r="C763" i="88"/>
  <c r="I45" i="88"/>
  <c r="N509" i="88"/>
  <c r="M35" i="88"/>
  <c r="E311" i="88"/>
  <c r="N986" i="88"/>
  <c r="B590" i="88"/>
  <c r="H772" i="88"/>
  <c r="E795" i="88"/>
  <c r="C259" i="88"/>
  <c r="F621" i="88"/>
  <c r="B420" i="88"/>
  <c r="C298" i="88"/>
  <c r="B926" i="88"/>
  <c r="H686" i="88"/>
  <c r="D255" i="88"/>
  <c r="J271" i="88"/>
  <c r="F598" i="88"/>
  <c r="L771" i="88"/>
  <c r="C997" i="88"/>
  <c r="E229" i="88"/>
  <c r="J615" i="88"/>
  <c r="K615" i="88" s="1"/>
  <c r="E900" i="88"/>
  <c r="D641" i="88"/>
  <c r="I539" i="88"/>
  <c r="N630" i="88"/>
  <c r="E28" i="88"/>
  <c r="M148" i="65" s="1"/>
  <c r="B660" i="88"/>
  <c r="D933" i="88"/>
  <c r="B624" i="88"/>
  <c r="B955" i="88"/>
  <c r="G245" i="88"/>
  <c r="J974" i="88"/>
  <c r="H853" i="88"/>
  <c r="B390" i="88"/>
  <c r="I153" i="88"/>
  <c r="G133" i="88"/>
  <c r="G342" i="88"/>
  <c r="C736" i="88"/>
  <c r="L987" i="88"/>
  <c r="O183" i="88"/>
  <c r="O385" i="88"/>
  <c r="L664" i="88"/>
  <c r="H280" i="88"/>
  <c r="M915" i="88"/>
  <c r="N34" i="88"/>
  <c r="J779" i="88"/>
  <c r="I131" i="88"/>
  <c r="L968" i="88"/>
  <c r="G480" i="88"/>
  <c r="M201" i="88"/>
  <c r="F362" i="88"/>
  <c r="I64" i="88"/>
  <c r="D564" i="88"/>
  <c r="G33" i="88"/>
  <c r="D186" i="65" s="1"/>
  <c r="B87" i="88"/>
  <c r="B399" i="88"/>
  <c r="J715" i="88"/>
  <c r="M350" i="88"/>
  <c r="J940" i="88"/>
  <c r="I956" i="88"/>
  <c r="N744" i="88"/>
  <c r="B111" i="88"/>
  <c r="J758" i="88"/>
  <c r="N308" i="88"/>
  <c r="F682" i="88"/>
  <c r="D462" i="88"/>
  <c r="H251" i="88"/>
  <c r="I676" i="88"/>
  <c r="J726" i="88"/>
  <c r="H894" i="88"/>
  <c r="C87" i="88"/>
  <c r="M53" i="88"/>
  <c r="B239" i="88"/>
  <c r="H957" i="88"/>
  <c r="F361" i="88"/>
  <c r="N619" i="88"/>
  <c r="M683" i="88"/>
  <c r="O476" i="88"/>
  <c r="D653" i="88"/>
  <c r="L230" i="88"/>
  <c r="C846" i="88"/>
  <c r="N735" i="88"/>
  <c r="F861" i="88"/>
  <c r="I516" i="88"/>
  <c r="C575" i="88"/>
  <c r="E891" i="88"/>
  <c r="N53" i="88"/>
  <c r="D302" i="88"/>
  <c r="L605" i="88"/>
  <c r="F930" i="88"/>
  <c r="J895" i="88"/>
  <c r="E483" i="88"/>
  <c r="C77" i="88"/>
  <c r="G293" i="88"/>
  <c r="H72" i="88"/>
  <c r="M200" i="88"/>
  <c r="O72" i="88"/>
  <c r="F420" i="65" s="1"/>
  <c r="J156" i="88"/>
  <c r="J82" i="88"/>
  <c r="M954" i="88"/>
  <c r="I871" i="88"/>
  <c r="L114" i="88"/>
  <c r="D107" i="88"/>
  <c r="H446" i="88"/>
  <c r="B395" i="88"/>
  <c r="J97" i="88"/>
  <c r="F33" i="88"/>
  <c r="I185" i="65" s="1"/>
  <c r="D666" i="88"/>
  <c r="F458" i="88"/>
  <c r="G851" i="88"/>
  <c r="D494" i="88"/>
  <c r="I725" i="88"/>
  <c r="I920" i="88"/>
  <c r="O829" i="88"/>
  <c r="H263" i="88"/>
  <c r="J368" i="88"/>
  <c r="B107" i="88"/>
  <c r="H184" i="88"/>
  <c r="F821" i="88"/>
  <c r="L791" i="88"/>
  <c r="N684" i="88"/>
  <c r="G429" i="88"/>
  <c r="J965" i="88"/>
  <c r="D187" i="88"/>
  <c r="J204" i="88"/>
  <c r="B265" i="88"/>
  <c r="I109" i="88"/>
  <c r="H312" i="88"/>
  <c r="H962" i="88"/>
  <c r="F820" i="88"/>
  <c r="D535" i="88"/>
  <c r="L396" i="88"/>
  <c r="J925" i="88"/>
  <c r="G877" i="88"/>
  <c r="C922" i="88"/>
  <c r="E517" i="88"/>
  <c r="D741" i="88"/>
  <c r="N961" i="88"/>
  <c r="N434" i="88"/>
  <c r="O29" i="88"/>
  <c r="V150" i="65" s="1"/>
  <c r="E312" i="88"/>
  <c r="M812" i="88"/>
  <c r="B692" i="88"/>
  <c r="C186" i="88"/>
  <c r="G528" i="88"/>
  <c r="I443" i="88"/>
  <c r="I552" i="88"/>
  <c r="G980" i="88"/>
  <c r="H449" i="88"/>
  <c r="G731" i="88"/>
  <c r="J542" i="88"/>
  <c r="B800" i="88"/>
  <c r="G202" i="88"/>
  <c r="O102" i="88"/>
  <c r="O468" i="88"/>
  <c r="J181" i="88"/>
  <c r="O389" i="88"/>
  <c r="L642" i="88"/>
  <c r="O604" i="88"/>
  <c r="I810" i="88"/>
  <c r="B864" i="88"/>
  <c r="G631" i="88"/>
  <c r="L703" i="88"/>
  <c r="H688" i="88"/>
  <c r="O572" i="88"/>
  <c r="O260" i="88"/>
  <c r="O786" i="88"/>
  <c r="C154" i="88"/>
  <c r="O363" i="88"/>
  <c r="H758" i="88"/>
  <c r="E832" i="88"/>
  <c r="B781" i="88"/>
  <c r="M508" i="88"/>
  <c r="G641" i="88"/>
  <c r="M988" i="88"/>
  <c r="C123" i="88"/>
  <c r="E1000" i="88"/>
  <c r="C93" i="88"/>
  <c r="B354" i="88"/>
  <c r="F213" i="88"/>
  <c r="E434" i="88"/>
  <c r="O377" i="88"/>
  <c r="O696" i="88"/>
  <c r="J223" i="88"/>
  <c r="G724" i="88"/>
  <c r="E47" i="88"/>
  <c r="U256" i="65" s="1"/>
  <c r="D547" i="88"/>
  <c r="L501" i="88"/>
  <c r="G818" i="88"/>
  <c r="H604" i="88"/>
  <c r="M334" i="88"/>
  <c r="N330" i="88"/>
  <c r="N176" i="88"/>
  <c r="B845" i="88"/>
  <c r="B577" i="88"/>
  <c r="B377" i="88"/>
  <c r="N753" i="88"/>
  <c r="F818" i="88"/>
  <c r="J490" i="88"/>
  <c r="M480" i="88"/>
  <c r="M709" i="88"/>
  <c r="N946" i="88"/>
  <c r="F625" i="88"/>
  <c r="J887" i="88"/>
  <c r="O420" i="88"/>
  <c r="D645" i="88"/>
  <c r="J719" i="88"/>
  <c r="O449" i="88"/>
  <c r="H311" i="88"/>
  <c r="D980" i="88"/>
  <c r="E192" i="88"/>
  <c r="C384" i="88"/>
  <c r="B539" i="88"/>
  <c r="O698" i="88"/>
  <c r="L661" i="88"/>
  <c r="G831" i="88"/>
  <c r="N430" i="88"/>
  <c r="I117" i="88"/>
  <c r="D605" i="88"/>
  <c r="B456" i="88"/>
  <c r="N501" i="88"/>
  <c r="G151" i="88"/>
  <c r="E440" i="88"/>
  <c r="I26" i="88"/>
  <c r="J231" i="88"/>
  <c r="K231" i="88" s="1"/>
  <c r="I100" i="88"/>
  <c r="I914" i="88"/>
  <c r="D601" i="88"/>
  <c r="H200" i="88"/>
  <c r="B871" i="88"/>
  <c r="M734" i="88"/>
  <c r="J219" i="88"/>
  <c r="G436" i="88"/>
  <c r="E135" i="88"/>
  <c r="J951" i="88"/>
  <c r="J845" i="88"/>
  <c r="C603" i="88"/>
  <c r="B174" i="88"/>
  <c r="C939" i="88"/>
  <c r="I337" i="88"/>
  <c r="J556" i="88"/>
  <c r="L851" i="88"/>
  <c r="G212" i="88"/>
  <c r="M906" i="88"/>
  <c r="N187" i="88"/>
  <c r="G34" i="88"/>
  <c r="L186" i="65" s="1"/>
  <c r="N350" i="88"/>
  <c r="M872" i="88"/>
  <c r="B732" i="88"/>
  <c r="M567" i="88"/>
  <c r="L465" i="88"/>
  <c r="M68" i="88"/>
  <c r="O133" i="88"/>
  <c r="N866" i="88"/>
  <c r="O627" i="88"/>
  <c r="M41" i="88"/>
  <c r="J387" i="88"/>
  <c r="L952" i="88"/>
  <c r="J750" i="88"/>
  <c r="K750" i="88" s="1"/>
  <c r="N683" i="88"/>
  <c r="M903" i="88"/>
  <c r="M72" i="88"/>
  <c r="F436" i="88"/>
  <c r="F139" i="88"/>
  <c r="N855" i="88"/>
  <c r="M298" i="88"/>
  <c r="M552" i="88"/>
  <c r="D444" i="88"/>
  <c r="I583" i="88"/>
  <c r="H837" i="88"/>
  <c r="J659" i="88"/>
  <c r="L978" i="88"/>
  <c r="B719" i="88"/>
  <c r="J302" i="88"/>
  <c r="K302" i="88" s="1"/>
  <c r="C470" i="88"/>
  <c r="I524" i="88"/>
  <c r="J822" i="88"/>
  <c r="C607" i="88"/>
  <c r="E828" i="88"/>
  <c r="H335" i="88"/>
  <c r="I931" i="88"/>
  <c r="O558" i="88"/>
  <c r="H262" i="88"/>
  <c r="B41" i="88"/>
  <c r="U221" i="65" s="1"/>
  <c r="N785" i="88"/>
  <c r="E173" i="88"/>
  <c r="N804" i="88"/>
  <c r="L485" i="88"/>
  <c r="N464" i="88"/>
  <c r="E702" i="88"/>
  <c r="L453" i="88"/>
  <c r="D897" i="88"/>
  <c r="I267" i="88"/>
  <c r="O579" i="88"/>
  <c r="J798" i="88"/>
  <c r="B359" i="88"/>
  <c r="F36" i="88"/>
  <c r="I202" i="65" s="1"/>
  <c r="O451" i="88"/>
  <c r="C848" i="88"/>
  <c r="N224" i="88"/>
  <c r="B805" i="88"/>
  <c r="O994" i="88"/>
  <c r="G185" i="88"/>
  <c r="L677" i="88"/>
  <c r="F297" i="88"/>
  <c r="E301" i="88"/>
  <c r="L511" i="88"/>
  <c r="J141" i="88"/>
  <c r="N474" i="88"/>
  <c r="H378" i="88"/>
  <c r="M215" i="88"/>
  <c r="C695" i="88"/>
  <c r="H153" i="88"/>
  <c r="J518" i="88"/>
  <c r="K518" i="88" s="1"/>
  <c r="M228" i="88"/>
  <c r="O52" i="88"/>
  <c r="N295" i="65" s="1"/>
  <c r="O231" i="88"/>
  <c r="O88" i="88"/>
  <c r="M192" i="88"/>
  <c r="O461" i="88"/>
  <c r="I401" i="88"/>
  <c r="I364" i="88"/>
  <c r="D283" i="88"/>
  <c r="L539" i="88"/>
  <c r="D172" i="88"/>
  <c r="C170" i="88"/>
  <c r="O909" i="88"/>
  <c r="L671" i="88"/>
  <c r="O937" i="88"/>
  <c r="M101" i="88"/>
  <c r="D274" i="88"/>
  <c r="L879" i="88"/>
  <c r="D714" i="88"/>
  <c r="O947" i="88"/>
  <c r="L594" i="88"/>
  <c r="H882" i="88"/>
  <c r="G636" i="88"/>
  <c r="L933" i="88"/>
  <c r="J464" i="88"/>
  <c r="K464" i="88" s="1"/>
  <c r="F118" i="88"/>
  <c r="F641" i="88"/>
  <c r="J956" i="88"/>
  <c r="E367" i="88"/>
  <c r="M511" i="88"/>
  <c r="G993" i="88"/>
  <c r="I363" i="88"/>
  <c r="I210" i="88"/>
  <c r="F809" i="88"/>
  <c r="H104" i="88"/>
  <c r="B1002" i="88"/>
  <c r="I824" i="88"/>
  <c r="H599" i="88"/>
  <c r="L313" i="88"/>
  <c r="J216" i="88"/>
  <c r="K216" i="88" s="1"/>
  <c r="N709" i="88"/>
  <c r="M305" i="88"/>
  <c r="O659" i="88"/>
  <c r="D781" i="88"/>
  <c r="C953" i="88"/>
  <c r="D551" i="88"/>
  <c r="L21" i="88"/>
  <c r="D115" i="88"/>
  <c r="J962" i="88"/>
  <c r="K962" i="88" s="1"/>
  <c r="J854" i="88"/>
  <c r="C342" i="88"/>
  <c r="C722" i="88"/>
  <c r="C244" i="88"/>
  <c r="C666" i="88"/>
  <c r="O190" i="88"/>
  <c r="B498" i="88"/>
  <c r="J403" i="88"/>
  <c r="O244" i="88"/>
  <c r="E495" i="88"/>
  <c r="M361" i="88"/>
  <c r="N47" i="88"/>
  <c r="M394" i="88"/>
  <c r="N84" i="88"/>
  <c r="J515" i="88"/>
  <c r="D365" i="88"/>
  <c r="D89" i="88"/>
  <c r="C796" i="88"/>
  <c r="H542" i="88"/>
  <c r="N562" i="88"/>
  <c r="I713" i="88"/>
  <c r="H691" i="88"/>
  <c r="D374" i="88"/>
  <c r="N332" i="88"/>
  <c r="O490" i="88"/>
  <c r="G621" i="88"/>
  <c r="H953" i="88"/>
  <c r="O284" i="88"/>
  <c r="C700" i="88"/>
  <c r="G466" i="88"/>
  <c r="L123" i="88"/>
  <c r="G539" i="88"/>
  <c r="G345" i="88"/>
  <c r="M266" i="88"/>
  <c r="B662" i="88"/>
  <c r="G238" i="88"/>
  <c r="M295" i="88"/>
  <c r="I38" i="88"/>
  <c r="J411" i="88"/>
  <c r="B151" i="88"/>
  <c r="H656" i="88"/>
  <c r="C344" i="88"/>
  <c r="I565" i="88"/>
  <c r="C966" i="88"/>
  <c r="J446" i="88"/>
  <c r="F203" i="88"/>
  <c r="O78" i="88"/>
  <c r="O243" i="88"/>
  <c r="N844" i="88"/>
  <c r="D971" i="88"/>
  <c r="D947" i="88"/>
  <c r="B675" i="88"/>
  <c r="D166" i="88"/>
  <c r="D233" i="88"/>
  <c r="D672" i="88"/>
  <c r="O602" i="88"/>
  <c r="F272" i="88"/>
  <c r="N839" i="88"/>
  <c r="L682" i="88"/>
  <c r="L249" i="88"/>
  <c r="B460" i="88"/>
  <c r="O371" i="88"/>
  <c r="H955" i="88"/>
  <c r="M957" i="88"/>
  <c r="F486" i="88"/>
  <c r="G823" i="88"/>
  <c r="M786" i="88"/>
  <c r="D76" i="88"/>
  <c r="E610" i="88"/>
  <c r="N65" i="88"/>
  <c r="F61" i="88"/>
  <c r="Q347" i="65" s="1"/>
  <c r="C402" i="88"/>
  <c r="H489" i="88"/>
  <c r="M603" i="88"/>
  <c r="L559" i="88"/>
  <c r="O645" i="88"/>
  <c r="L416" i="88"/>
  <c r="O637" i="88"/>
  <c r="F543" i="88"/>
  <c r="G622" i="88"/>
  <c r="E114" i="88"/>
  <c r="O74" i="88"/>
  <c r="V420" i="65" s="1"/>
  <c r="C741" i="88"/>
  <c r="N29" i="88"/>
  <c r="M537" i="88"/>
  <c r="M729" i="88"/>
  <c r="N258" i="88"/>
  <c r="B24" i="88"/>
  <c r="E130" i="65" s="1"/>
  <c r="M213" i="88"/>
  <c r="F695" i="88"/>
  <c r="M264" i="88"/>
  <c r="L55" i="88"/>
  <c r="N403" i="88"/>
  <c r="H327" i="88"/>
  <c r="D271" i="88"/>
  <c r="D470" i="88"/>
  <c r="H794" i="88"/>
  <c r="J969" i="88"/>
  <c r="I976" i="88"/>
  <c r="D344" i="88"/>
  <c r="H235" i="88"/>
  <c r="M837" i="88"/>
  <c r="O728" i="88"/>
  <c r="H965" i="88"/>
  <c r="L394" i="88"/>
  <c r="I571" i="88"/>
  <c r="G837" i="88"/>
  <c r="L756" i="88"/>
  <c r="E893" i="88"/>
  <c r="E455" i="88"/>
  <c r="L845" i="88"/>
  <c r="D782" i="88"/>
  <c r="N880" i="88"/>
  <c r="E716" i="88"/>
  <c r="B238" i="88"/>
  <c r="L585" i="88"/>
  <c r="G195" i="88"/>
  <c r="O295" i="88"/>
  <c r="J987" i="88"/>
  <c r="K987" i="88" s="1"/>
  <c r="B546" i="88"/>
  <c r="E350" i="88"/>
  <c r="M236" i="88"/>
  <c r="G758" i="88"/>
  <c r="M308" i="88"/>
  <c r="J967" i="88"/>
  <c r="F274" i="88"/>
  <c r="C256" i="88"/>
  <c r="H426" i="88"/>
  <c r="O124" i="88"/>
  <c r="C184" i="88"/>
  <c r="C264" i="88"/>
  <c r="E501" i="88"/>
  <c r="B663" i="88"/>
  <c r="G274" i="88"/>
  <c r="I47" i="88"/>
  <c r="L992" i="88"/>
  <c r="E508" i="88"/>
  <c r="D336" i="88"/>
  <c r="E974" i="88"/>
  <c r="D890" i="88"/>
  <c r="G419" i="88"/>
  <c r="G338" i="88"/>
  <c r="L20" i="88"/>
  <c r="O265" i="88"/>
  <c r="H210" i="88"/>
  <c r="J778" i="88"/>
  <c r="J562" i="88"/>
  <c r="L808" i="88"/>
  <c r="C712" i="88"/>
  <c r="O716" i="88"/>
  <c r="M64" i="88"/>
  <c r="G807" i="88"/>
  <c r="E747" i="88"/>
  <c r="B583" i="88"/>
  <c r="F624" i="88"/>
  <c r="B860" i="88"/>
  <c r="C967" i="88"/>
  <c r="I910" i="88"/>
  <c r="M827" i="88"/>
  <c r="B999" i="88"/>
  <c r="G69" i="88"/>
  <c r="D402" i="65" s="1"/>
  <c r="D916" i="88"/>
  <c r="F206" i="88"/>
  <c r="M838" i="88"/>
  <c r="D260" i="88"/>
  <c r="O344" i="88"/>
  <c r="B182" i="88"/>
  <c r="O938" i="88"/>
  <c r="F41" i="88"/>
  <c r="Y222" i="65" s="1"/>
  <c r="C519" i="88"/>
  <c r="L478" i="88"/>
  <c r="L684" i="88"/>
  <c r="J666" i="88"/>
  <c r="O796" i="88"/>
  <c r="H88" i="88"/>
  <c r="N741" i="88"/>
  <c r="N227" i="88"/>
  <c r="G147" i="88"/>
  <c r="F431" i="88"/>
  <c r="E237" i="88"/>
  <c r="F924" i="88"/>
  <c r="E320" i="88"/>
  <c r="J142" i="88"/>
  <c r="I77" i="88"/>
  <c r="O457" i="88"/>
  <c r="F659" i="88"/>
  <c r="G610" i="88"/>
  <c r="M267" i="88"/>
  <c r="D689" i="88"/>
  <c r="G712" i="88"/>
  <c r="F380" i="88"/>
  <c r="L31" i="88"/>
  <c r="C251" i="88"/>
  <c r="C327" i="88"/>
  <c r="H193" i="88"/>
  <c r="B28" i="88"/>
  <c r="M147" i="65" s="1"/>
  <c r="B898" i="88"/>
  <c r="M935" i="88"/>
  <c r="D811" i="88"/>
  <c r="N234" i="88"/>
  <c r="E260" i="88"/>
  <c r="D493" i="88"/>
  <c r="C605" i="88"/>
  <c r="L697" i="88"/>
  <c r="L411" i="88"/>
  <c r="F260" i="88"/>
  <c r="H592" i="88"/>
  <c r="N266" i="88"/>
  <c r="D683" i="88"/>
  <c r="F691" i="88"/>
  <c r="B963" i="88"/>
  <c r="F512" i="88"/>
  <c r="F358" i="88"/>
  <c r="O582" i="88"/>
  <c r="M438" i="88"/>
  <c r="D753" i="88"/>
  <c r="J818" i="88"/>
  <c r="I975" i="88"/>
  <c r="M56" i="88"/>
  <c r="H469" i="88"/>
  <c r="B254" i="88"/>
  <c r="H298" i="88"/>
  <c r="E560" i="88"/>
  <c r="F513" i="88"/>
  <c r="B905" i="88"/>
  <c r="L335" i="88"/>
  <c r="F400" i="88"/>
  <c r="B967" i="88"/>
  <c r="M485" i="88"/>
  <c r="C230" i="88"/>
  <c r="H700" i="88"/>
  <c r="O1001" i="88"/>
  <c r="M249" i="88"/>
  <c r="H666" i="88"/>
  <c r="B892" i="88"/>
  <c r="J823" i="88"/>
  <c r="I556" i="88"/>
  <c r="L676" i="88"/>
  <c r="D750" i="88"/>
  <c r="F791" i="88"/>
  <c r="G323" i="88"/>
  <c r="J224" i="88"/>
  <c r="B602" i="88"/>
  <c r="D485" i="88"/>
  <c r="F312" i="88"/>
  <c r="G632" i="88"/>
  <c r="D511" i="88"/>
  <c r="N98" i="88"/>
  <c r="J514" i="88"/>
  <c r="D844" i="88"/>
  <c r="N938" i="88"/>
  <c r="E388" i="88"/>
  <c r="O593" i="88"/>
  <c r="J799" i="88"/>
  <c r="M358" i="88"/>
  <c r="I711" i="88"/>
  <c r="C784" i="88"/>
  <c r="M20" i="88"/>
  <c r="D523" i="88"/>
  <c r="H817" i="88"/>
  <c r="L152" i="88"/>
  <c r="B935" i="88"/>
  <c r="L915" i="88"/>
  <c r="E153" i="88"/>
  <c r="G978" i="88"/>
  <c r="B45" i="88"/>
  <c r="E255" i="65" s="1"/>
  <c r="E830" i="88"/>
  <c r="F964" i="88"/>
  <c r="E370" i="88"/>
  <c r="F423" i="88"/>
  <c r="E709" i="88"/>
  <c r="O542" i="88"/>
  <c r="D129" i="88"/>
  <c r="F979" i="88"/>
  <c r="C641" i="88"/>
  <c r="H154" i="88"/>
  <c r="M825" i="88"/>
  <c r="I380" i="88"/>
  <c r="G180" i="88"/>
  <c r="J426" i="88"/>
  <c r="K426" i="88" s="1"/>
  <c r="E628" i="88"/>
  <c r="N247" i="88"/>
  <c r="D763" i="88"/>
  <c r="I406" i="88"/>
  <c r="B353" i="88"/>
  <c r="E452" i="88"/>
  <c r="O616" i="88"/>
  <c r="C22" i="88"/>
  <c r="Q113" i="65" s="1"/>
  <c r="H994" i="88"/>
  <c r="O93" i="88"/>
  <c r="F440" i="88"/>
  <c r="N789" i="88"/>
  <c r="F403" i="88"/>
  <c r="F889" i="88"/>
  <c r="M575" i="88"/>
  <c r="L137" i="88"/>
  <c r="D532" i="88"/>
  <c r="N641" i="88"/>
  <c r="H545" i="88"/>
  <c r="L948" i="88"/>
  <c r="L359" i="88"/>
  <c r="N940" i="88"/>
  <c r="B259" i="88"/>
  <c r="J254" i="88"/>
  <c r="L503" i="88"/>
  <c r="G112" i="88"/>
  <c r="N529" i="88"/>
  <c r="G533" i="88"/>
  <c r="H650" i="88"/>
  <c r="L306" i="88"/>
  <c r="L639" i="88"/>
  <c r="J375" i="88"/>
  <c r="K375" i="88" s="1"/>
  <c r="N869" i="88"/>
  <c r="D429" i="88"/>
  <c r="G738" i="88"/>
  <c r="H275" i="88"/>
  <c r="I780" i="88"/>
  <c r="F752" i="88"/>
  <c r="G378" i="88"/>
  <c r="D288" i="88"/>
  <c r="H365" i="88"/>
  <c r="M771" i="88"/>
  <c r="D372" i="88"/>
  <c r="E126" i="88"/>
  <c r="C868" i="88"/>
  <c r="F859" i="88"/>
  <c r="G616" i="88"/>
  <c r="H222" i="88"/>
  <c r="B809" i="88"/>
  <c r="N180" i="88"/>
  <c r="B548" i="88"/>
  <c r="J262" i="88"/>
  <c r="L171" i="88"/>
  <c r="J620" i="88"/>
  <c r="O403" i="88"/>
  <c r="F160" i="88"/>
  <c r="G635" i="88"/>
  <c r="G777" i="88"/>
  <c r="O116" i="88"/>
  <c r="E67" i="88"/>
  <c r="M384" i="65" s="1"/>
  <c r="I619" i="88"/>
  <c r="D906" i="88"/>
  <c r="D684" i="88"/>
  <c r="G558" i="88"/>
  <c r="H693" i="88"/>
  <c r="C823" i="88"/>
  <c r="H884" i="88"/>
  <c r="F853" i="88"/>
  <c r="M930" i="88"/>
  <c r="M449" i="88"/>
  <c r="H607" i="88"/>
  <c r="I149" i="88"/>
  <c r="M652" i="88"/>
  <c r="N320" i="88"/>
  <c r="H721" i="88"/>
  <c r="G216" i="88"/>
  <c r="H432" i="88"/>
  <c r="D204" i="88"/>
  <c r="G379" i="88"/>
  <c r="L350" i="88"/>
  <c r="F145" i="88"/>
  <c r="F973" i="88"/>
  <c r="N819" i="88"/>
  <c r="D136" i="88"/>
  <c r="J333" i="88"/>
  <c r="N443" i="88"/>
  <c r="L324" i="88"/>
  <c r="E346" i="88"/>
  <c r="G259" i="88"/>
  <c r="M316" i="88"/>
  <c r="D588" i="88"/>
  <c r="B375" i="88"/>
  <c r="N793" i="88"/>
  <c r="J796" i="88"/>
  <c r="I476" i="88"/>
  <c r="L786" i="88"/>
  <c r="H310" i="88"/>
  <c r="D155" i="88"/>
  <c r="J394" i="88"/>
  <c r="O943" i="88"/>
  <c r="I428" i="88"/>
  <c r="D667" i="88"/>
  <c r="B762" i="88"/>
  <c r="L405" i="88"/>
  <c r="G58" i="88"/>
  <c r="L331" i="65" s="1"/>
  <c r="G711" i="88"/>
  <c r="D75" i="88"/>
  <c r="J637" i="88"/>
  <c r="K637" i="88" s="1"/>
  <c r="N337" i="88"/>
  <c r="E645" i="88"/>
  <c r="L378" i="88"/>
  <c r="J661" i="88"/>
  <c r="K661" i="88" s="1"/>
  <c r="O285" i="88"/>
  <c r="M700" i="88"/>
  <c r="L440" i="88"/>
  <c r="O56" i="88"/>
  <c r="V312" i="65" s="1"/>
  <c r="H137" i="88"/>
  <c r="J48" i="88"/>
  <c r="K48" i="88" s="1"/>
  <c r="D278" i="65" s="1"/>
  <c r="M857" i="88"/>
  <c r="E485" i="88"/>
  <c r="N660" i="88"/>
  <c r="I472" i="88"/>
  <c r="M460" i="88"/>
  <c r="L784" i="88"/>
  <c r="L438" i="88"/>
  <c r="G428" i="88"/>
  <c r="B527" i="88"/>
  <c r="M488" i="88"/>
  <c r="N675" i="88"/>
  <c r="L809" i="88"/>
  <c r="I206" i="88"/>
  <c r="O76" i="88"/>
  <c r="L543" i="88"/>
  <c r="H319" i="88"/>
  <c r="L447" i="88"/>
  <c r="D872" i="88"/>
  <c r="B280" i="88"/>
  <c r="B792" i="88"/>
  <c r="I482" i="88"/>
  <c r="F664" i="88"/>
  <c r="O456" i="88"/>
  <c r="E352" i="88"/>
  <c r="H65" i="88"/>
  <c r="E396" i="88"/>
  <c r="F137" i="88"/>
  <c r="D557" i="88"/>
  <c r="B834" i="88"/>
  <c r="E525" i="88"/>
  <c r="J300" i="88"/>
  <c r="I812" i="88"/>
  <c r="E46" i="88"/>
  <c r="M256" i="65" s="1"/>
  <c r="C284" i="88"/>
  <c r="F936" i="88"/>
  <c r="O111" i="88"/>
  <c r="N182" i="88"/>
  <c r="I1002" i="88"/>
  <c r="E998" i="88"/>
  <c r="H737" i="88"/>
  <c r="I321" i="88"/>
  <c r="E52" i="88"/>
  <c r="M293" i="65" s="1"/>
  <c r="E792" i="88"/>
  <c r="J151" i="88"/>
  <c r="K151" i="88" s="1"/>
  <c r="D555" i="88"/>
  <c r="J990" i="88"/>
  <c r="K990" i="88" s="1"/>
  <c r="O945" i="88"/>
  <c r="H229" i="88"/>
  <c r="F697" i="88"/>
  <c r="C624" i="88"/>
  <c r="H823" i="88"/>
  <c r="D804" i="88"/>
  <c r="G230" i="88"/>
  <c r="O416" i="88"/>
  <c r="H897" i="88"/>
  <c r="M862" i="88"/>
  <c r="F441" i="88"/>
  <c r="B342" i="88"/>
  <c r="J66" i="88"/>
  <c r="O758" i="88"/>
  <c r="F787" i="88"/>
  <c r="B306" i="88"/>
  <c r="L742" i="88"/>
  <c r="L354" i="88"/>
  <c r="B398" i="88"/>
  <c r="F218" i="88"/>
  <c r="F702" i="88"/>
  <c r="G43" i="88"/>
  <c r="L240" i="65" s="1"/>
  <c r="O764" i="88"/>
  <c r="E735" i="88"/>
  <c r="C62" i="88"/>
  <c r="Y346" i="65" s="1"/>
  <c r="L544" i="88"/>
  <c r="H658" i="88"/>
  <c r="F402" i="88"/>
  <c r="L208" i="88"/>
  <c r="I575" i="88"/>
  <c r="J702" i="88"/>
  <c r="M63" i="88"/>
  <c r="G867" i="88"/>
  <c r="M900" i="88"/>
  <c r="E982" i="88"/>
  <c r="E558" i="88"/>
  <c r="N491" i="88"/>
  <c r="L635" i="88"/>
  <c r="B531" i="88"/>
  <c r="D553" i="88"/>
  <c r="G756" i="88"/>
  <c r="C285" i="88"/>
  <c r="H202" i="88"/>
  <c r="G546" i="88"/>
  <c r="O720" i="88"/>
  <c r="H725" i="88"/>
  <c r="N748" i="88"/>
  <c r="E444" i="88"/>
  <c r="L35" i="88"/>
  <c r="O483" i="88"/>
  <c r="N81" i="88"/>
  <c r="J553" i="88"/>
  <c r="I88" i="88"/>
  <c r="O26" i="88"/>
  <c r="V133" i="65" s="1"/>
  <c r="L13" i="88"/>
  <c r="F454" i="88"/>
  <c r="F870" i="88"/>
  <c r="H308" i="88"/>
  <c r="O670" i="88"/>
  <c r="J890" i="88"/>
  <c r="J722" i="88"/>
  <c r="J947" i="88"/>
  <c r="K947" i="88" s="1"/>
  <c r="D977" i="88"/>
  <c r="N982" i="88"/>
  <c r="I111" i="88"/>
  <c r="C420" i="88"/>
  <c r="N693" i="88"/>
  <c r="I528" i="88"/>
  <c r="N51" i="88"/>
  <c r="E543" i="88"/>
  <c r="F99" i="88"/>
  <c r="L414" i="88"/>
  <c r="J638" i="88"/>
  <c r="D195" i="88"/>
  <c r="G566" i="88"/>
  <c r="F457" i="88"/>
  <c r="F536" i="88"/>
  <c r="M399" i="88"/>
  <c r="G310" i="88"/>
  <c r="H774" i="88"/>
  <c r="I754" i="88"/>
  <c r="C31" i="88"/>
  <c r="Q167" i="65" s="1"/>
  <c r="E689" i="88"/>
  <c r="D72" i="88"/>
  <c r="D418" i="65" s="1"/>
  <c r="O491" i="88"/>
  <c r="O304" i="88"/>
  <c r="L404" i="88"/>
  <c r="G479" i="88"/>
  <c r="F857" i="88"/>
  <c r="C320" i="88"/>
  <c r="O175" i="88"/>
  <c r="I679" i="88"/>
  <c r="J177" i="88"/>
  <c r="G791" i="88"/>
  <c r="E968" i="88"/>
  <c r="B181" i="88"/>
  <c r="C213" i="88"/>
  <c r="N369" i="88"/>
  <c r="I847" i="88"/>
  <c r="C128" i="88"/>
  <c r="F72" i="88"/>
  <c r="I418" i="65" s="1"/>
  <c r="M351" i="88"/>
  <c r="L581" i="88"/>
  <c r="D825" i="88"/>
  <c r="H86" i="88"/>
  <c r="F495" i="88"/>
  <c r="J489" i="88"/>
  <c r="L500" i="88"/>
  <c r="G653" i="88"/>
  <c r="O463" i="88"/>
  <c r="I382" i="88"/>
  <c r="H826" i="88"/>
  <c r="O442" i="88"/>
  <c r="L620" i="88"/>
  <c r="B149" i="88"/>
  <c r="H337" i="88"/>
  <c r="L326" i="88"/>
  <c r="G80" i="88"/>
  <c r="B766" i="88"/>
  <c r="I255" i="88"/>
  <c r="C943" i="88"/>
  <c r="J695" i="88"/>
  <c r="L276" i="88"/>
  <c r="N211" i="88"/>
  <c r="D525" i="88"/>
  <c r="H323" i="88"/>
  <c r="F582" i="88"/>
  <c r="O749" i="88"/>
  <c r="N700" i="88"/>
  <c r="C463" i="88"/>
  <c r="D743" i="88"/>
  <c r="M400" i="88"/>
  <c r="I214" i="88"/>
  <c r="J645" i="88"/>
  <c r="K645" i="88" s="1"/>
  <c r="M353" i="88"/>
  <c r="M635" i="88"/>
  <c r="C810" i="88"/>
  <c r="H829" i="88"/>
  <c r="J79" i="88"/>
  <c r="C434" i="88"/>
  <c r="H773" i="88"/>
  <c r="J924" i="88"/>
  <c r="E400" i="88"/>
  <c r="I154" i="88"/>
  <c r="C888" i="88"/>
  <c r="F220" i="88"/>
  <c r="B756" i="88"/>
  <c r="L374" i="88"/>
  <c r="H514" i="88"/>
  <c r="I580" i="88"/>
  <c r="E609" i="88"/>
  <c r="I299" i="88"/>
  <c r="E814" i="88"/>
  <c r="D578" i="88"/>
  <c r="I749" i="88"/>
  <c r="B492" i="88"/>
  <c r="C590" i="88"/>
  <c r="J946" i="88"/>
  <c r="N696" i="88"/>
  <c r="E776" i="88"/>
  <c r="G108" i="88"/>
  <c r="D931" i="88"/>
  <c r="F911" i="88"/>
  <c r="G677" i="88"/>
  <c r="M884" i="88"/>
  <c r="I826" i="88"/>
  <c r="L902" i="88"/>
  <c r="B782" i="88"/>
  <c r="B829" i="88"/>
  <c r="F310" i="88"/>
  <c r="E896" i="88"/>
  <c r="D673" i="88"/>
  <c r="G928" i="88"/>
  <c r="J388" i="88"/>
  <c r="K388" i="88" s="1"/>
  <c r="E674" i="88"/>
  <c r="B738" i="88"/>
  <c r="J752" i="88"/>
  <c r="E462" i="88"/>
  <c r="M723" i="88"/>
  <c r="J535" i="88"/>
  <c r="H871" i="88"/>
  <c r="M501" i="88"/>
  <c r="I879" i="88"/>
  <c r="O592" i="88"/>
  <c r="O137" i="88"/>
  <c r="C206" i="88"/>
  <c r="I61" i="88"/>
  <c r="E646" i="88"/>
  <c r="E159" i="88"/>
  <c r="L412" i="88"/>
  <c r="O710" i="88"/>
  <c r="H498" i="88"/>
  <c r="E816" i="88"/>
  <c r="M808" i="88"/>
  <c r="D86" i="88"/>
  <c r="J864" i="88"/>
  <c r="F959" i="88"/>
  <c r="E295" i="88"/>
  <c r="M262" i="88"/>
  <c r="D186" i="88"/>
  <c r="F184" i="88"/>
  <c r="H664" i="88"/>
  <c r="L910" i="88"/>
  <c r="F781" i="88"/>
  <c r="B995" i="88"/>
  <c r="C608" i="88"/>
  <c r="G297" i="88"/>
  <c r="J221" i="88"/>
  <c r="L308" i="88"/>
  <c r="C441" i="88"/>
  <c r="B591" i="88"/>
  <c r="F873" i="88"/>
  <c r="E273" i="88"/>
  <c r="O727" i="88"/>
  <c r="I896" i="88"/>
  <c r="H358" i="88"/>
  <c r="D153" i="88"/>
  <c r="M968" i="88"/>
  <c r="B564" i="88"/>
  <c r="E150" i="88"/>
  <c r="G289" i="88"/>
  <c r="I347" i="88"/>
  <c r="B17" i="88"/>
  <c r="U76" i="65" s="1"/>
  <c r="G143" i="88"/>
  <c r="N15" i="88"/>
  <c r="N985" i="88"/>
  <c r="I738" i="88"/>
  <c r="D979" i="88"/>
  <c r="M663" i="88"/>
  <c r="G386" i="88"/>
  <c r="N205" i="88"/>
  <c r="M785" i="88"/>
  <c r="O996" i="88"/>
  <c r="J790" i="88"/>
  <c r="I554" i="88"/>
  <c r="H404" i="88"/>
  <c r="C875" i="88"/>
  <c r="M931" i="88"/>
  <c r="B994" i="88"/>
  <c r="C367" i="88"/>
  <c r="D44" i="88"/>
  <c r="T239" i="65" s="1"/>
  <c r="B192" i="88"/>
  <c r="E228" i="88"/>
  <c r="B677" i="88"/>
  <c r="B992" i="88"/>
  <c r="L454" i="88"/>
  <c r="B703" i="88"/>
  <c r="I118" i="88"/>
  <c r="M109" i="88"/>
  <c r="L934" i="88"/>
  <c r="L34" i="88"/>
  <c r="N124" i="88"/>
  <c r="F335" i="88"/>
  <c r="O985" i="88"/>
  <c r="O870" i="88"/>
  <c r="J104" i="88"/>
  <c r="G252" i="88"/>
  <c r="C609" i="88"/>
  <c r="B145" i="88"/>
  <c r="N352" i="88"/>
  <c r="N896" i="88"/>
  <c r="G594" i="88"/>
  <c r="J344" i="88"/>
  <c r="G136" i="88"/>
  <c r="O840" i="88"/>
  <c r="C162" i="88"/>
  <c r="B653" i="88"/>
  <c r="D841" i="88"/>
  <c r="C315" i="88"/>
  <c r="G549" i="88"/>
  <c r="I526" i="88"/>
  <c r="C294" i="88"/>
  <c r="F969" i="88"/>
  <c r="L293" i="88"/>
  <c r="D416" i="88"/>
  <c r="J552" i="88"/>
  <c r="K552" i="88" s="1"/>
  <c r="M494" i="88"/>
  <c r="B245" i="88"/>
  <c r="D81" i="88"/>
  <c r="H69" i="88"/>
  <c r="N762" i="88"/>
  <c r="F894" i="88"/>
  <c r="O941" i="88"/>
  <c r="O820" i="88"/>
  <c r="I869" i="88"/>
  <c r="O973" i="88"/>
  <c r="F1001" i="88"/>
  <c r="D543" i="88"/>
  <c r="H91" i="88"/>
  <c r="N169" i="88"/>
  <c r="F411" i="88"/>
  <c r="E611" i="88"/>
  <c r="F58" i="88"/>
  <c r="Q330" i="65" s="1"/>
  <c r="L861" i="88"/>
  <c r="N473" i="88"/>
  <c r="F205" i="88"/>
  <c r="B636" i="88"/>
  <c r="I614" i="88"/>
  <c r="I186" i="88"/>
  <c r="D528" i="88"/>
  <c r="N212" i="88"/>
  <c r="G924" i="88"/>
  <c r="H800" i="88"/>
  <c r="G695" i="88"/>
  <c r="O41" i="88"/>
  <c r="V224" i="65" s="1"/>
  <c r="C717" i="88"/>
  <c r="L794" i="88"/>
  <c r="J670" i="88"/>
  <c r="M648" i="88"/>
  <c r="L211" i="88"/>
  <c r="D992" i="88"/>
  <c r="G700" i="88"/>
  <c r="F444" i="88"/>
  <c r="D73" i="88"/>
  <c r="L418" i="65" s="1"/>
  <c r="B716" i="88"/>
  <c r="F687" i="88"/>
  <c r="B621" i="88"/>
  <c r="O546" i="88"/>
  <c r="C887" i="88"/>
  <c r="M470" i="88"/>
  <c r="C469" i="88"/>
  <c r="B430" i="88"/>
  <c r="M1002" i="88"/>
  <c r="F407" i="88"/>
  <c r="I454" i="88"/>
  <c r="O556" i="88"/>
  <c r="E21" i="88"/>
  <c r="E114" i="65" s="1"/>
  <c r="B930" i="88"/>
  <c r="J470" i="88"/>
  <c r="K470" i="88" s="1"/>
  <c r="L738" i="88"/>
  <c r="D486" i="88"/>
  <c r="B929" i="88"/>
  <c r="J245" i="88"/>
  <c r="N33" i="88"/>
  <c r="L68" i="88"/>
  <c r="L232" i="88"/>
  <c r="B824" i="88"/>
  <c r="M250" i="88"/>
  <c r="J605" i="88"/>
  <c r="K605" i="88" s="1"/>
  <c r="O617" i="88"/>
  <c r="J931" i="88"/>
  <c r="K931" i="88" s="1"/>
  <c r="H589" i="88"/>
  <c r="F13" i="88"/>
  <c r="Q60" i="65" s="1"/>
  <c r="H752" i="88"/>
  <c r="F453" i="88"/>
  <c r="I537" i="88"/>
  <c r="L541" i="88"/>
  <c r="J806" i="88"/>
  <c r="H840" i="88"/>
  <c r="G402" i="88"/>
  <c r="N779" i="88"/>
  <c r="N312" i="88"/>
  <c r="M721" i="88"/>
  <c r="D917" i="88"/>
  <c r="H463" i="88"/>
  <c r="G745" i="88"/>
  <c r="F755" i="88"/>
  <c r="G18" i="88"/>
  <c r="D95" i="65" s="1"/>
  <c r="L896" i="88"/>
  <c r="F392" i="88"/>
  <c r="G369" i="88"/>
  <c r="I296" i="88"/>
  <c r="O648" i="88"/>
  <c r="O230" i="88"/>
  <c r="C738" i="88"/>
  <c r="J614" i="88"/>
  <c r="C867" i="88"/>
  <c r="N876" i="88"/>
  <c r="H718" i="88"/>
  <c r="G879" i="88"/>
  <c r="N653" i="88"/>
  <c r="N286" i="88"/>
  <c r="N418" i="88"/>
  <c r="O106" i="88"/>
  <c r="M464" i="88"/>
  <c r="G268" i="88"/>
  <c r="D474" i="88"/>
  <c r="H936" i="88"/>
  <c r="N454" i="88"/>
  <c r="H294" i="88"/>
  <c r="B385" i="88"/>
  <c r="I929" i="88"/>
  <c r="G282" i="88"/>
  <c r="I200" i="88"/>
  <c r="M995" i="88"/>
  <c r="C227" i="88"/>
  <c r="N829" i="88"/>
  <c r="M600" i="88"/>
  <c r="C341" i="88"/>
  <c r="F916" i="88"/>
  <c r="O201" i="88"/>
  <c r="D280" i="88"/>
  <c r="E224" i="88"/>
  <c r="F269" i="88"/>
  <c r="G640" i="88"/>
  <c r="E359" i="88"/>
  <c r="N825" i="88"/>
  <c r="M248" i="88"/>
  <c r="L240" i="88"/>
  <c r="N193" i="88"/>
  <c r="B569" i="88"/>
  <c r="I258" i="88"/>
  <c r="H822" i="88"/>
  <c r="L348" i="88"/>
  <c r="B219" i="88"/>
  <c r="B330" i="88"/>
  <c r="H39" i="88"/>
  <c r="M313" i="88"/>
  <c r="I301" i="88"/>
  <c r="M256" i="88"/>
  <c r="M541" i="88"/>
  <c r="C183" i="88"/>
  <c r="F741" i="88"/>
  <c r="C790" i="88"/>
  <c r="G678" i="88"/>
  <c r="D603" i="88"/>
  <c r="J904" i="88"/>
  <c r="F765" i="88"/>
  <c r="M921" i="88"/>
  <c r="M544" i="88"/>
  <c r="J976" i="88"/>
  <c r="J168" i="88"/>
  <c r="K168" i="88" s="1"/>
  <c r="C936" i="88"/>
  <c r="M114" i="88"/>
  <c r="M296" i="88"/>
  <c r="N196" i="88"/>
  <c r="G649" i="88"/>
  <c r="G197" i="88"/>
  <c r="L200" i="88"/>
  <c r="I329" i="88"/>
  <c r="E351" i="88"/>
  <c r="H145" i="88"/>
  <c r="B606" i="88"/>
  <c r="N595" i="88"/>
  <c r="N697" i="88"/>
  <c r="L494" i="88"/>
  <c r="M338" i="88"/>
  <c r="L726" i="88"/>
  <c r="L309" i="88"/>
  <c r="O343" i="88"/>
  <c r="D761" i="88"/>
  <c r="D84" i="88"/>
  <c r="D699" i="88"/>
  <c r="I512" i="88"/>
  <c r="M801" i="88"/>
  <c r="F804" i="88"/>
  <c r="N750" i="88"/>
  <c r="F546" i="88"/>
  <c r="J228" i="88"/>
  <c r="I592" i="88"/>
  <c r="B550" i="88"/>
  <c r="D522" i="88"/>
  <c r="M512" i="88"/>
  <c r="D809" i="88"/>
  <c r="C336" i="88"/>
  <c r="O277" i="88"/>
  <c r="L392" i="88"/>
  <c r="J828" i="88"/>
  <c r="H999" i="88"/>
  <c r="E56" i="88"/>
  <c r="U310" i="65" s="1"/>
  <c r="J918" i="88"/>
  <c r="L480" i="88"/>
  <c r="O711" i="88"/>
  <c r="C926" i="88"/>
  <c r="M664" i="88"/>
  <c r="D198" i="88"/>
  <c r="G167" i="88"/>
  <c r="J627" i="88"/>
  <c r="K627" i="88" s="1"/>
  <c r="C371" i="88"/>
  <c r="O263" i="88"/>
  <c r="L426" i="88"/>
  <c r="L91" i="88"/>
  <c r="M286" i="88"/>
  <c r="J520" i="88"/>
  <c r="G896" i="88"/>
  <c r="O301" i="88"/>
  <c r="L648" i="88"/>
  <c r="I198" i="88"/>
  <c r="H522" i="88"/>
  <c r="O588" i="88"/>
  <c r="M753" i="88"/>
  <c r="O90" i="88"/>
  <c r="D613" i="88"/>
  <c r="B355" i="88"/>
  <c r="J526" i="88"/>
  <c r="M148" i="88"/>
  <c r="C136" i="88"/>
  <c r="N291" i="88"/>
  <c r="J417" i="88"/>
  <c r="H430" i="88"/>
  <c r="O652" i="88"/>
  <c r="E308" i="88"/>
  <c r="C496" i="88"/>
  <c r="H576" i="88"/>
  <c r="O527" i="88"/>
  <c r="E849" i="88"/>
  <c r="H156" i="88"/>
  <c r="D352" i="88"/>
  <c r="D679" i="88"/>
  <c r="G873" i="88"/>
  <c r="D21" i="88"/>
  <c r="D114" i="65" s="1"/>
  <c r="M203" i="88"/>
  <c r="D311" i="88"/>
  <c r="N608" i="88"/>
  <c r="F27" i="88"/>
  <c r="I148" i="65" s="1"/>
  <c r="E278" i="88"/>
  <c r="B852" i="88"/>
  <c r="D482" i="88"/>
  <c r="B920" i="88"/>
  <c r="O908" i="88"/>
  <c r="N936" i="88"/>
  <c r="H972" i="88"/>
  <c r="M787" i="88"/>
  <c r="J466" i="88"/>
  <c r="F876" i="88"/>
  <c r="H640" i="88"/>
  <c r="G313" i="88"/>
  <c r="H410" i="88"/>
  <c r="I625" i="88"/>
  <c r="M42" i="88"/>
  <c r="N476" i="88"/>
  <c r="D94" i="88"/>
  <c r="F478" i="88"/>
  <c r="F715" i="88"/>
  <c r="I22" i="88"/>
  <c r="E887" i="88"/>
  <c r="M49" i="88"/>
  <c r="H448" i="88"/>
  <c r="I640" i="88"/>
  <c r="H582" i="88"/>
  <c r="F142" i="88"/>
  <c r="C174" i="88"/>
  <c r="I145" i="88"/>
  <c r="J856" i="88"/>
  <c r="M874" i="88"/>
  <c r="J378" i="88"/>
  <c r="B934" i="88"/>
  <c r="H847" i="88"/>
  <c r="L510" i="88"/>
  <c r="J386" i="88"/>
  <c r="O151" i="88"/>
  <c r="D156" i="88"/>
  <c r="O237" i="88"/>
  <c r="D395" i="88"/>
  <c r="M158" i="88"/>
  <c r="M13" i="88"/>
  <c r="C614" i="88"/>
  <c r="G177" i="88"/>
  <c r="G346" i="88"/>
  <c r="D717" i="88"/>
  <c r="G134" i="88"/>
  <c r="F635" i="88"/>
  <c r="G414" i="88"/>
  <c r="C632" i="88"/>
  <c r="B392" i="88"/>
  <c r="N378" i="88"/>
  <c r="L504" i="88"/>
  <c r="O788" i="88"/>
  <c r="F783" i="88"/>
  <c r="M722" i="88"/>
  <c r="I747" i="88"/>
  <c r="G447" i="88"/>
  <c r="M868" i="88"/>
  <c r="J198" i="88"/>
  <c r="J162" i="88"/>
  <c r="E977" i="88"/>
  <c r="L996" i="88"/>
  <c r="L188" i="88"/>
  <c r="G789" i="88"/>
  <c r="D611" i="88"/>
  <c r="D409" i="88"/>
  <c r="E602" i="88"/>
  <c r="M918" i="88"/>
  <c r="I830" i="88"/>
  <c r="I396" i="88"/>
  <c r="B774" i="88"/>
  <c r="N674" i="88"/>
  <c r="J491" i="88"/>
  <c r="F951" i="88"/>
  <c r="L286" i="88"/>
  <c r="L514" i="88"/>
  <c r="F674" i="88"/>
  <c r="O733" i="88"/>
  <c r="F880" i="88"/>
  <c r="L100" i="88"/>
  <c r="D760" i="88"/>
  <c r="D757" i="88"/>
  <c r="F637" i="88"/>
  <c r="D787" i="88"/>
  <c r="N972" i="88"/>
  <c r="I163" i="88"/>
  <c r="L538" i="88"/>
  <c r="I536" i="88"/>
  <c r="I841" i="88"/>
  <c r="D876" i="88"/>
  <c r="L970" i="88"/>
  <c r="B496" i="88"/>
  <c r="E399" i="88"/>
  <c r="N256" i="88"/>
  <c r="D984" i="88"/>
  <c r="G972" i="88"/>
  <c r="F50" i="88"/>
  <c r="Y276" i="65" s="1"/>
  <c r="E460" i="88"/>
  <c r="D969" i="88"/>
  <c r="B273" i="88"/>
  <c r="O709" i="88"/>
  <c r="O223" i="88"/>
  <c r="G922" i="88"/>
  <c r="C361" i="88"/>
  <c r="M57" i="88"/>
  <c r="M360" i="88"/>
  <c r="L699" i="88"/>
  <c r="M961" i="88"/>
  <c r="J861" i="88"/>
  <c r="F370" i="88"/>
  <c r="G604" i="88"/>
  <c r="G598" i="88"/>
  <c r="M989" i="88"/>
  <c r="N1001" i="88"/>
  <c r="L260" i="88"/>
  <c r="N702" i="88"/>
  <c r="B77" i="88"/>
  <c r="H696" i="88"/>
  <c r="J420" i="88"/>
  <c r="K420" i="88" s="1"/>
  <c r="H191" i="88"/>
  <c r="I789" i="88"/>
  <c r="M669" i="88"/>
  <c r="E176" i="88"/>
  <c r="I840" i="88"/>
  <c r="O67" i="88"/>
  <c r="N386" i="65" s="1"/>
  <c r="B356" i="88"/>
  <c r="N460" i="88"/>
  <c r="J923" i="88"/>
  <c r="I927" i="88"/>
  <c r="F746" i="88"/>
  <c r="C150" i="88"/>
  <c r="L810" i="88"/>
  <c r="D30" i="88"/>
  <c r="D168" i="65" s="1"/>
  <c r="D148" i="88"/>
  <c r="E403" i="88"/>
  <c r="N70" i="88"/>
  <c r="L368" i="88"/>
  <c r="I306" i="88"/>
  <c r="F615" i="88"/>
  <c r="F983" i="88"/>
  <c r="J422" i="88"/>
  <c r="K422" i="88" s="1"/>
  <c r="J45" i="88"/>
  <c r="K45" i="88" s="1"/>
  <c r="D258" i="65" s="1"/>
  <c r="C16" i="88"/>
  <c r="Q76" i="65" s="1"/>
  <c r="G135" i="88"/>
  <c r="L484" i="88"/>
  <c r="C53" i="88"/>
  <c r="Y292" i="65" s="1"/>
  <c r="M778" i="88"/>
  <c r="B180" i="88"/>
  <c r="N594" i="88"/>
  <c r="L204" i="88"/>
  <c r="J339" i="88"/>
  <c r="J933" i="88"/>
  <c r="M425" i="88"/>
  <c r="N821" i="88"/>
  <c r="E622" i="88"/>
  <c r="I91" i="88"/>
  <c r="M287" i="88"/>
  <c r="J116" i="88"/>
  <c r="K116" i="88" s="1"/>
  <c r="B220" i="88"/>
  <c r="L735" i="88"/>
  <c r="E118" i="88"/>
  <c r="N626" i="88"/>
  <c r="I939" i="88"/>
  <c r="E436" i="88"/>
  <c r="E766" i="88"/>
  <c r="O85" i="88"/>
  <c r="C234" i="88"/>
  <c r="C756" i="88"/>
  <c r="L315" i="88"/>
  <c r="J373" i="88"/>
  <c r="O173" i="88"/>
  <c r="C146" i="88"/>
  <c r="G577" i="88"/>
  <c r="O240" i="88"/>
  <c r="F856" i="88"/>
  <c r="M276" i="88"/>
  <c r="I978" i="88"/>
  <c r="O962" i="88"/>
  <c r="F571" i="88"/>
  <c r="J70" i="88"/>
  <c r="B401" i="88"/>
  <c r="M108" i="88"/>
  <c r="H357" i="88"/>
  <c r="F577" i="88"/>
  <c r="F609" i="88"/>
  <c r="H711" i="88"/>
  <c r="M128" i="88"/>
  <c r="H715" i="88"/>
  <c r="F69" i="88"/>
  <c r="I401" i="65" s="1"/>
  <c r="C628" i="88"/>
  <c r="N607" i="88"/>
  <c r="E698" i="88"/>
  <c r="O92" i="88"/>
  <c r="E935" i="88"/>
  <c r="L159" i="88"/>
  <c r="O77" i="88"/>
  <c r="D591" i="88"/>
  <c r="G770" i="88"/>
  <c r="C745" i="88"/>
  <c r="I425" i="88"/>
  <c r="C291" i="88"/>
  <c r="L584" i="88"/>
  <c r="M326" i="88"/>
  <c r="H600" i="88"/>
  <c r="E722" i="88"/>
  <c r="J785" i="88"/>
  <c r="N845" i="88"/>
  <c r="M88" i="88"/>
  <c r="M760" i="88"/>
  <c r="J566" i="88"/>
  <c r="C685" i="88"/>
  <c r="I547" i="88"/>
  <c r="H530" i="88"/>
  <c r="L40" i="88"/>
  <c r="O782" i="88"/>
  <c r="D458" i="88"/>
  <c r="D201" i="88"/>
  <c r="J751" i="88"/>
  <c r="O671" i="88"/>
  <c r="G934" i="88"/>
  <c r="D705" i="88"/>
  <c r="G243" i="88"/>
  <c r="E903" i="88"/>
  <c r="B993" i="88"/>
  <c r="J930" i="88"/>
  <c r="H507" i="88"/>
  <c r="J59" i="88"/>
  <c r="E636" i="88"/>
  <c r="I801" i="88"/>
  <c r="H944" i="88"/>
  <c r="G398" i="88"/>
  <c r="I849" i="88"/>
  <c r="B643" i="88"/>
  <c r="E101" i="88"/>
  <c r="D109" i="88"/>
  <c r="L86" i="88"/>
  <c r="F154" i="88"/>
  <c r="L175" i="88"/>
  <c r="F71" i="88"/>
  <c r="Y401" i="65" s="1"/>
  <c r="F505" i="88"/>
  <c r="C365" i="88"/>
  <c r="C316" i="88"/>
  <c r="H20" i="88"/>
  <c r="D390" i="88"/>
  <c r="J710" i="88"/>
  <c r="I264" i="88"/>
  <c r="E449" i="88"/>
  <c r="C858" i="88"/>
  <c r="E345" i="88"/>
  <c r="O514" i="88"/>
  <c r="I794" i="88"/>
  <c r="D878" i="88"/>
  <c r="C462" i="88"/>
  <c r="C955" i="88"/>
  <c r="J680" i="88"/>
  <c r="D788" i="88"/>
  <c r="C494" i="88"/>
  <c r="J568" i="88"/>
  <c r="C549" i="88"/>
  <c r="M676" i="88"/>
  <c r="J52" i="88"/>
  <c r="K52" i="88" s="1"/>
  <c r="L295" i="65" s="1"/>
  <c r="J335" i="88"/>
  <c r="K335" i="88" s="1"/>
  <c r="E347" i="88"/>
  <c r="H956" i="88"/>
  <c r="D210" i="88"/>
  <c r="I101" i="88"/>
  <c r="M486" i="88"/>
  <c r="N925" i="88"/>
  <c r="M882" i="88"/>
  <c r="B597" i="88"/>
  <c r="B269" i="88"/>
  <c r="O471" i="88"/>
  <c r="B710" i="88"/>
  <c r="F196" i="88"/>
  <c r="N143" i="88"/>
  <c r="B869" i="88"/>
  <c r="M865" i="88"/>
  <c r="J905" i="88"/>
  <c r="F193" i="88"/>
  <c r="J647" i="88"/>
  <c r="H64" i="88"/>
  <c r="L819" i="88"/>
  <c r="H970" i="88"/>
  <c r="C703" i="88"/>
  <c r="L138" i="88"/>
  <c r="B547" i="88"/>
  <c r="N953" i="88"/>
  <c r="H422" i="88"/>
  <c r="G359" i="88"/>
  <c r="H755" i="88"/>
  <c r="E991" i="88"/>
  <c r="O739" i="88"/>
  <c r="E291" i="88"/>
  <c r="D912" i="88"/>
  <c r="G493" i="88"/>
  <c r="B198" i="88"/>
  <c r="L319" i="88"/>
  <c r="C397" i="88"/>
  <c r="F836" i="88"/>
  <c r="D573" i="88"/>
  <c r="M823" i="88"/>
  <c r="N367" i="88"/>
  <c r="H62" i="88"/>
  <c r="F555" i="88"/>
  <c r="D127" i="88"/>
  <c r="J361" i="88"/>
  <c r="G938" i="88"/>
  <c r="E943" i="88"/>
  <c r="G872" i="88"/>
  <c r="N600" i="88"/>
  <c r="C148" i="88"/>
  <c r="D77" i="88"/>
  <c r="M668" i="88"/>
  <c r="H731" i="88"/>
  <c r="J331" i="88"/>
  <c r="H813" i="88"/>
  <c r="L111" i="88"/>
  <c r="J249" i="88"/>
  <c r="K249" i="88" s="1"/>
  <c r="F316" i="88"/>
  <c r="N678" i="88"/>
  <c r="F354" i="88"/>
  <c r="D996" i="88"/>
  <c r="N101" i="88"/>
  <c r="M655" i="88"/>
  <c r="N805" i="88"/>
  <c r="G170" i="88"/>
  <c r="M117" i="88"/>
  <c r="F418" i="88"/>
  <c r="H753" i="88"/>
  <c r="D490" i="88"/>
  <c r="N617" i="88"/>
  <c r="E853" i="88"/>
  <c r="N64" i="88"/>
  <c r="G776" i="88"/>
  <c r="L101" i="88"/>
  <c r="O329" i="88"/>
  <c r="E337" i="88"/>
  <c r="C360" i="88"/>
  <c r="D539" i="88"/>
  <c r="F174" i="88"/>
  <c r="G140" i="88"/>
  <c r="J94" i="88"/>
  <c r="K94" i="88" s="1"/>
  <c r="M344" i="88"/>
  <c r="G237" i="88"/>
  <c r="B542" i="88"/>
  <c r="I50" i="88"/>
  <c r="B770" i="88"/>
  <c r="D943" i="88"/>
  <c r="B232" i="88"/>
  <c r="N907" i="88"/>
  <c r="H515" i="88"/>
  <c r="E464" i="88"/>
  <c r="J341" i="88"/>
  <c r="L982" i="88"/>
  <c r="I564" i="88"/>
  <c r="L522" i="88"/>
  <c r="E890" i="88"/>
  <c r="F685" i="88"/>
  <c r="B263" i="88"/>
  <c r="B715" i="88"/>
  <c r="H36" i="88"/>
  <c r="L209" i="88"/>
  <c r="J544" i="88"/>
  <c r="G148" i="88"/>
  <c r="N389" i="88"/>
  <c r="F74" i="88"/>
  <c r="Y418" i="65" s="1"/>
  <c r="O594" i="88"/>
  <c r="D268" i="88"/>
  <c r="J728" i="88"/>
  <c r="C68" i="88"/>
  <c r="Y383" i="65" s="1"/>
  <c r="F631" i="88"/>
  <c r="F547" i="88"/>
  <c r="L512" i="88"/>
  <c r="G937" i="88"/>
  <c r="L115" i="88"/>
  <c r="N882" i="88"/>
  <c r="I171" i="88"/>
  <c r="D919" i="88"/>
  <c r="E634" i="88"/>
  <c r="I936" i="88"/>
  <c r="E342" i="88"/>
  <c r="B894" i="88"/>
  <c r="F483" i="88"/>
  <c r="E867" i="88"/>
  <c r="G41" i="88"/>
  <c r="T223" i="65" s="1"/>
  <c r="M777" i="88"/>
  <c r="D923" i="88"/>
  <c r="H872" i="88"/>
  <c r="L287" i="88"/>
  <c r="H11" i="88"/>
  <c r="O505" i="88"/>
  <c r="O993" i="88"/>
  <c r="E225" i="88"/>
  <c r="F348" i="88"/>
  <c r="N214" i="88"/>
  <c r="C231" i="88"/>
  <c r="O289" i="88"/>
  <c r="M820" i="88"/>
  <c r="M102" i="88"/>
  <c r="J619" i="88"/>
  <c r="K619" i="88" s="1"/>
  <c r="H710" i="88"/>
  <c r="N838" i="88"/>
  <c r="M873" i="88"/>
  <c r="I860" i="88"/>
  <c r="M319" i="88"/>
  <c r="D92" i="88"/>
  <c r="C51" i="88"/>
  <c r="I292" i="65" s="1"/>
  <c r="D410" i="88"/>
  <c r="I162" i="88"/>
  <c r="H675" i="88"/>
  <c r="N672" i="88"/>
  <c r="I120" i="88"/>
  <c r="M713" i="88"/>
  <c r="I799" i="88"/>
  <c r="I393" i="88"/>
  <c r="B384" i="88"/>
  <c r="M519" i="88"/>
  <c r="M104" i="88"/>
  <c r="F360" i="88"/>
  <c r="E757" i="88"/>
  <c r="D382" i="88"/>
  <c r="L367" i="88"/>
  <c r="N48" i="88"/>
  <c r="L41" i="88"/>
  <c r="L608" i="88"/>
  <c r="O478" i="88"/>
  <c r="E227" i="88"/>
  <c r="M189" i="88"/>
  <c r="M527" i="88"/>
  <c r="N249" i="88"/>
  <c r="H574" i="88"/>
  <c r="I543" i="88"/>
  <c r="F614" i="88"/>
  <c r="C92" i="88"/>
  <c r="I348" i="88"/>
  <c r="F287" i="88"/>
  <c r="J857" i="88"/>
  <c r="D165" i="88"/>
  <c r="L158" i="88"/>
  <c r="I817" i="88"/>
  <c r="H354" i="88"/>
  <c r="B457" i="88"/>
  <c r="I644" i="88"/>
  <c r="J118" i="88"/>
  <c r="M476" i="88"/>
  <c r="B58" i="88"/>
  <c r="M329" i="65" s="1"/>
  <c r="N135" i="88"/>
  <c r="E354" i="88"/>
  <c r="G948" i="88"/>
  <c r="M717" i="88"/>
  <c r="B221" i="88"/>
  <c r="M467" i="88"/>
  <c r="O532" i="88"/>
  <c r="C446" i="88"/>
  <c r="D239" i="88"/>
  <c r="C956" i="88"/>
  <c r="L30" i="88"/>
  <c r="F920" i="88"/>
  <c r="O726" i="88"/>
  <c r="O773" i="88"/>
  <c r="H983" i="88"/>
  <c r="F262" i="88"/>
  <c r="C78" i="88"/>
  <c r="F690" i="88"/>
  <c r="C467" i="88"/>
  <c r="M259" i="88"/>
  <c r="L379" i="88"/>
  <c r="H977" i="88"/>
  <c r="E570" i="88"/>
  <c r="I415" i="88"/>
  <c r="F77" i="88"/>
  <c r="L806" i="88"/>
  <c r="E639" i="88"/>
  <c r="L401" i="88"/>
  <c r="I262" i="88"/>
  <c r="N287" i="88"/>
  <c r="N967" i="88"/>
  <c r="J764" i="88"/>
  <c r="J641" i="88"/>
  <c r="F895" i="88"/>
  <c r="J836" i="88"/>
  <c r="M46" i="88"/>
  <c r="O86" i="88"/>
  <c r="H596" i="88"/>
  <c r="C833" i="88"/>
  <c r="O808" i="88"/>
  <c r="D902" i="88"/>
  <c r="F280" i="88"/>
  <c r="D96" i="88"/>
  <c r="B978" i="88"/>
  <c r="N467" i="88"/>
  <c r="G887" i="88"/>
  <c r="E858" i="88"/>
  <c r="N787" i="88"/>
  <c r="D177" i="88"/>
  <c r="F333" i="88"/>
  <c r="M59" i="88"/>
  <c r="E174" i="88"/>
  <c r="B729" i="88"/>
  <c r="O960" i="88"/>
  <c r="I834" i="88"/>
  <c r="M487" i="88"/>
  <c r="B207" i="88"/>
  <c r="N716" i="88"/>
  <c r="G947" i="88"/>
  <c r="E70" i="88"/>
  <c r="M401" i="65" s="1"/>
  <c r="B996" i="88"/>
  <c r="E383" i="88"/>
  <c r="M398" i="88"/>
  <c r="I705" i="88"/>
  <c r="L366" i="88"/>
  <c r="L391" i="88"/>
  <c r="N809" i="88"/>
  <c r="N348" i="88"/>
  <c r="C924" i="88"/>
  <c r="O444" i="88"/>
  <c r="G370" i="88"/>
  <c r="G110" i="88"/>
  <c r="B404" i="88"/>
  <c r="D885" i="88"/>
  <c r="N202" i="88"/>
  <c r="E910" i="88"/>
  <c r="C942" i="88"/>
  <c r="H745" i="88"/>
  <c r="F236" i="88"/>
  <c r="B901" i="88"/>
  <c r="F340" i="88"/>
  <c r="J424" i="88"/>
  <c r="G283" i="88"/>
  <c r="C207" i="88"/>
  <c r="O248" i="88"/>
  <c r="E93" i="88"/>
  <c r="O680" i="88"/>
  <c r="O202" i="88"/>
  <c r="F518" i="88"/>
  <c r="F56" i="88"/>
  <c r="Y310" i="65" s="1"/>
  <c r="E690" i="88"/>
  <c r="N634" i="88"/>
  <c r="M928" i="88"/>
  <c r="C388" i="88"/>
  <c r="E465" i="88"/>
  <c r="C714" i="88"/>
  <c r="G579" i="88"/>
  <c r="G131" i="88"/>
  <c r="O205" i="88"/>
  <c r="N878" i="88"/>
  <c r="F492" i="88"/>
  <c r="J521" i="88"/>
  <c r="K521" i="88" s="1"/>
  <c r="I278" i="88"/>
  <c r="N28" i="88"/>
  <c r="E647" i="88"/>
  <c r="O804" i="88"/>
  <c r="H960" i="88"/>
  <c r="F286" i="88"/>
  <c r="O731" i="88"/>
  <c r="F396" i="88"/>
  <c r="N994" i="88"/>
  <c r="F742" i="88"/>
  <c r="O961" i="88"/>
  <c r="H616" i="88"/>
  <c r="E269" i="88"/>
  <c r="D266" i="88"/>
  <c r="N74" i="88"/>
  <c r="J356" i="88"/>
  <c r="H376" i="88"/>
  <c r="I601" i="88"/>
  <c r="L431" i="88"/>
  <c r="G883" i="88"/>
  <c r="L797" i="88"/>
  <c r="H986" i="88"/>
  <c r="D963" i="88"/>
  <c r="M182" i="88"/>
  <c r="M741" i="88"/>
  <c r="D732" i="88"/>
  <c r="E809" i="88"/>
  <c r="E529" i="88"/>
  <c r="C431" i="88"/>
  <c r="D629" i="88"/>
  <c r="E404" i="88"/>
  <c r="C560" i="88"/>
  <c r="H487" i="88"/>
  <c r="N387" i="88"/>
  <c r="E202" i="88"/>
  <c r="O196" i="88"/>
  <c r="E663" i="88"/>
  <c r="H197" i="88"/>
  <c r="J27" i="88"/>
  <c r="G827" i="88"/>
  <c r="B201" i="88"/>
  <c r="N767" i="88"/>
  <c r="O309" i="88"/>
  <c r="C20" i="88"/>
  <c r="Y93" i="65" s="1"/>
  <c r="E721" i="88"/>
  <c r="H918" i="88"/>
  <c r="M83" i="88"/>
  <c r="I432" i="88"/>
  <c r="L778" i="88"/>
  <c r="M300" i="88"/>
  <c r="D504" i="88"/>
  <c r="F689" i="88"/>
  <c r="E146" i="88"/>
  <c r="B63" i="88"/>
  <c r="E363" i="65" s="1"/>
  <c r="B213" i="88"/>
  <c r="G753" i="88"/>
  <c r="I376" i="88"/>
  <c r="M767" i="88"/>
  <c r="C927" i="88"/>
  <c r="J19" i="88"/>
  <c r="O861" i="88"/>
  <c r="M454" i="88"/>
  <c r="E648" i="88"/>
  <c r="N597" i="88"/>
  <c r="I911" i="88"/>
  <c r="I825" i="88"/>
  <c r="M751" i="88"/>
  <c r="G145" i="88"/>
  <c r="D243" i="88"/>
  <c r="D702" i="88"/>
  <c r="O235" i="88"/>
  <c r="I318" i="88"/>
  <c r="N992" i="88"/>
  <c r="I190" i="88"/>
  <c r="I130" i="88"/>
  <c r="N61" i="88"/>
  <c r="B884" i="88"/>
  <c r="M450" i="88"/>
  <c r="J698" i="88"/>
  <c r="L622" i="88"/>
  <c r="E451" i="88"/>
  <c r="J492" i="88"/>
  <c r="G624" i="88"/>
  <c r="M98" i="88"/>
  <c r="E272" i="88"/>
  <c r="B907" i="88"/>
  <c r="I593" i="88"/>
  <c r="O429" i="88"/>
  <c r="G876" i="88"/>
  <c r="J688" i="88"/>
  <c r="K688" i="88" s="1"/>
  <c r="B258" i="88"/>
  <c r="F183" i="88"/>
  <c r="D205" i="88"/>
  <c r="C302" i="88"/>
  <c r="N769" i="88"/>
  <c r="I811" i="88"/>
  <c r="I392" i="88"/>
  <c r="F162" i="88"/>
  <c r="I143" i="88"/>
  <c r="E559" i="88"/>
  <c r="I759" i="88"/>
  <c r="J973" i="88"/>
  <c r="B966" i="88"/>
  <c r="I714" i="88"/>
  <c r="C670" i="88"/>
  <c r="M321" i="88"/>
  <c r="F871" i="88"/>
  <c r="C827" i="88"/>
  <c r="L821" i="88"/>
  <c r="G974" i="88"/>
  <c r="G441" i="88"/>
  <c r="O869" i="88"/>
  <c r="D594" i="88"/>
  <c r="B771" i="88"/>
  <c r="G761" i="88"/>
  <c r="I722" i="88"/>
  <c r="D701" i="88"/>
  <c r="J805" i="88"/>
  <c r="D88" i="88"/>
  <c r="M372" i="88"/>
  <c r="E32" i="88"/>
  <c r="U168" i="65" s="1"/>
  <c r="I732" i="88"/>
  <c r="N189" i="88"/>
  <c r="G239" i="88"/>
  <c r="F896" i="88"/>
  <c r="G794" i="88"/>
  <c r="M755" i="88"/>
  <c r="I953" i="88"/>
  <c r="F756" i="88"/>
  <c r="L237" i="88"/>
  <c r="J842" i="88"/>
  <c r="O599" i="88"/>
  <c r="O519" i="88"/>
  <c r="O95" i="88"/>
  <c r="L551" i="88"/>
  <c r="B79" i="88"/>
  <c r="N347" i="88"/>
  <c r="N357" i="88"/>
  <c r="D563" i="88"/>
  <c r="L536" i="88"/>
  <c r="H198" i="88"/>
  <c r="O227" i="88"/>
  <c r="B386" i="88"/>
  <c r="G315" i="88"/>
  <c r="M491" i="88"/>
  <c r="E909" i="88"/>
  <c r="C300" i="88"/>
  <c r="N435" i="88"/>
  <c r="E983" i="88"/>
  <c r="C512" i="88"/>
  <c r="H740" i="88"/>
  <c r="G127" i="88"/>
  <c r="J468" i="88"/>
  <c r="K468" i="88" s="1"/>
  <c r="E679" i="88"/>
  <c r="D293" i="88"/>
  <c r="I41" i="88"/>
  <c r="G48" i="88"/>
  <c r="D277" i="65" s="1"/>
  <c r="E924" i="88"/>
  <c r="J213" i="88"/>
  <c r="K213" i="88" s="1"/>
  <c r="J533" i="88"/>
  <c r="J409" i="88"/>
  <c r="G339" i="88"/>
  <c r="J595" i="88"/>
  <c r="L855" i="88"/>
  <c r="J673" i="88"/>
  <c r="F660" i="88"/>
  <c r="J532" i="88"/>
  <c r="K532" i="88" s="1"/>
  <c r="L70" i="88"/>
  <c r="F567" i="88"/>
  <c r="O333" i="88"/>
  <c r="C686" i="88"/>
  <c r="F792" i="88"/>
  <c r="O683" i="88"/>
  <c r="E421" i="88"/>
  <c r="L628" i="88"/>
  <c r="N364" i="88"/>
  <c r="H349" i="88"/>
  <c r="C828" i="88"/>
  <c r="H391" i="88"/>
  <c r="N730" i="88"/>
  <c r="L186" i="88"/>
  <c r="M701" i="88"/>
  <c r="C802" i="88"/>
  <c r="L380" i="88"/>
  <c r="N658" i="88"/>
  <c r="D217" i="88"/>
  <c r="F898" i="88"/>
  <c r="M923" i="88"/>
  <c r="N612" i="88"/>
  <c r="M704" i="88"/>
  <c r="N530" i="88"/>
  <c r="G85" i="88"/>
  <c r="O302" i="88"/>
  <c r="E293" i="88"/>
  <c r="I942" i="88"/>
  <c r="C42" i="88"/>
  <c r="I238" i="65" s="1"/>
  <c r="H300" i="88"/>
  <c r="F572" i="88"/>
  <c r="F607" i="88"/>
  <c r="E374" i="88"/>
  <c r="B914" i="88"/>
  <c r="F944" i="88"/>
  <c r="G656" i="88"/>
  <c r="F548" i="88"/>
  <c r="H437" i="88"/>
  <c r="E170" i="88"/>
  <c r="I540" i="88"/>
  <c r="D495" i="88"/>
  <c r="D178" i="88"/>
  <c r="E422" i="88"/>
  <c r="E596" i="88"/>
  <c r="L59" i="88"/>
  <c r="B659" i="88"/>
  <c r="N66" i="88"/>
  <c r="E578" i="88"/>
  <c r="L382" i="88"/>
  <c r="M950" i="88"/>
  <c r="G233" i="88"/>
  <c r="L716" i="88"/>
  <c r="N698" i="88"/>
  <c r="D65" i="88"/>
  <c r="T364" i="65" s="1"/>
  <c r="L886" i="88"/>
  <c r="M535" i="88"/>
  <c r="O662" i="88"/>
  <c r="O813" i="88"/>
  <c r="N582" i="88"/>
  <c r="M163" i="88"/>
  <c r="B177" i="88"/>
  <c r="G341" i="88"/>
  <c r="G781" i="88"/>
  <c r="H886" i="88"/>
  <c r="M133" i="88"/>
  <c r="E266" i="88"/>
  <c r="E446" i="88"/>
  <c r="M135" i="88"/>
  <c r="B447" i="88"/>
  <c r="H34" i="88"/>
  <c r="C64" i="88"/>
  <c r="Q363" i="65" s="1"/>
  <c r="G486" i="88"/>
  <c r="B721" i="88"/>
  <c r="J452" i="88"/>
  <c r="C476" i="88"/>
  <c r="I960" i="88"/>
  <c r="M727" i="88"/>
  <c r="E121" i="88"/>
  <c r="G673" i="88"/>
  <c r="M698" i="88"/>
  <c r="D654" i="88"/>
  <c r="E489" i="88"/>
  <c r="O982" i="88"/>
  <c r="E395" i="88"/>
  <c r="L893" i="88"/>
  <c r="D229" i="88"/>
  <c r="E552" i="88"/>
  <c r="F144" i="88"/>
  <c r="M696" i="88"/>
  <c r="C97" i="88"/>
  <c r="H526" i="88"/>
  <c r="B814" i="88"/>
  <c r="G302" i="88"/>
  <c r="G786" i="88"/>
  <c r="C217" i="88"/>
  <c r="C984" i="88"/>
  <c r="B642" i="88"/>
  <c r="H203" i="88"/>
  <c r="O642" i="88"/>
  <c r="I703" i="88"/>
  <c r="C426" i="88"/>
  <c r="D47" i="88"/>
  <c r="T256" i="65" s="1"/>
  <c r="J978" i="88"/>
  <c r="I181" i="88"/>
  <c r="G705" i="88"/>
  <c r="J832" i="88"/>
  <c r="K832" i="88" s="1"/>
  <c r="N756" i="88"/>
  <c r="N861" i="88"/>
  <c r="O310" i="88"/>
  <c r="D685" i="88"/>
  <c r="D406" i="88"/>
  <c r="I657" i="88"/>
  <c r="O267" i="88"/>
  <c r="G881" i="88"/>
  <c r="M396" i="88"/>
  <c r="N611" i="88"/>
  <c r="M214" i="88"/>
  <c r="D158" i="88"/>
  <c r="G863" i="88"/>
  <c r="E870" i="88"/>
  <c r="I75" i="88"/>
  <c r="D492" i="88"/>
  <c r="N402" i="88"/>
  <c r="G868" i="88"/>
  <c r="O466" i="88"/>
  <c r="L787" i="88"/>
  <c r="J324" i="88"/>
  <c r="K324" i="88" s="1"/>
  <c r="L789" i="88"/>
  <c r="C618" i="88"/>
  <c r="D976" i="88"/>
  <c r="G548" i="88"/>
  <c r="O806" i="88"/>
  <c r="H136" i="88"/>
  <c r="M626" i="88"/>
  <c r="D160" i="88"/>
  <c r="H392" i="88"/>
  <c r="E815" i="88"/>
  <c r="I246" i="88"/>
  <c r="F718" i="88"/>
  <c r="C719" i="88"/>
  <c r="I494" i="88"/>
  <c r="J80" i="88"/>
  <c r="B32" i="88"/>
  <c r="U167" i="65" s="1"/>
  <c r="N939" i="88"/>
  <c r="M504" i="88"/>
  <c r="G491" i="88"/>
  <c r="J119" i="88"/>
  <c r="I334" i="88"/>
  <c r="O564" i="88"/>
  <c r="O589" i="88"/>
  <c r="L846" i="88"/>
  <c r="C610" i="88"/>
  <c r="O356" i="88"/>
  <c r="E590" i="88"/>
  <c r="E767" i="88"/>
  <c r="F48" i="88"/>
  <c r="I276" i="65" s="1"/>
  <c r="J293" i="88"/>
  <c r="L229" i="88"/>
  <c r="D675" i="88"/>
  <c r="L1001" i="88"/>
  <c r="B316" i="88"/>
  <c r="M172" i="88"/>
  <c r="N598" i="88"/>
  <c r="O339" i="88"/>
  <c r="H938" i="88"/>
  <c r="H864" i="88"/>
  <c r="D703" i="88"/>
  <c r="G721" i="88"/>
  <c r="H726" i="88"/>
  <c r="G941" i="88"/>
  <c r="I339" i="88"/>
  <c r="O149" i="88"/>
  <c r="L768" i="88"/>
  <c r="O967" i="88"/>
  <c r="O658" i="88"/>
  <c r="F573" i="88"/>
  <c r="H538" i="88"/>
  <c r="D200" i="88"/>
  <c r="L922" i="88"/>
  <c r="O621" i="88"/>
  <c r="N494" i="88"/>
  <c r="M899" i="88"/>
  <c r="D790" i="88"/>
  <c r="G704" i="88"/>
  <c r="I261" i="88"/>
  <c r="F675" i="88"/>
  <c r="C767" i="88"/>
  <c r="J744" i="88"/>
  <c r="F87" i="88"/>
  <c r="I292" i="88"/>
  <c r="M81" i="88"/>
  <c r="G227" i="88"/>
  <c r="N39" i="88"/>
  <c r="G551" i="88"/>
  <c r="O479" i="88"/>
  <c r="I678" i="88"/>
  <c r="J226" i="88"/>
  <c r="L452" i="88"/>
  <c r="J865" i="88"/>
  <c r="K865" i="88" s="1"/>
  <c r="O208" i="88"/>
  <c r="B293" i="88"/>
  <c r="D182" i="88"/>
  <c r="L162" i="88"/>
  <c r="B514" i="88"/>
  <c r="I223" i="88"/>
  <c r="N279" i="88"/>
  <c r="M151" i="88"/>
  <c r="J871" i="88"/>
  <c r="L928" i="88"/>
  <c r="B402" i="88"/>
  <c r="D63" i="88"/>
  <c r="D364" i="65" s="1"/>
  <c r="F867" i="88"/>
  <c r="I700" i="88"/>
  <c r="J766" i="88"/>
  <c r="G267" i="88"/>
  <c r="L655" i="88"/>
  <c r="H967" i="88"/>
  <c r="M946" i="88"/>
  <c r="H914" i="88"/>
  <c r="G793" i="88"/>
  <c r="L774" i="88"/>
  <c r="E69" i="88"/>
  <c r="E401" i="65" s="1"/>
  <c r="F619" i="88"/>
  <c r="E530" i="88"/>
  <c r="J667" i="88"/>
  <c r="L166" i="88"/>
  <c r="D439" i="88"/>
  <c r="J561" i="88"/>
  <c r="F192" i="88"/>
  <c r="M323" i="88"/>
  <c r="E932" i="88"/>
  <c r="J797" i="88"/>
  <c r="I473" i="88"/>
  <c r="F717" i="88"/>
  <c r="N274" i="88"/>
  <c r="M231" i="88"/>
  <c r="O792" i="88"/>
  <c r="F526" i="88"/>
  <c r="H933" i="88"/>
  <c r="B36" i="88"/>
  <c r="E201" i="65" s="1"/>
  <c r="C639" i="88"/>
  <c r="I270" i="88"/>
  <c r="J41" i="88"/>
  <c r="N583" i="88"/>
  <c r="B309" i="88"/>
  <c r="N836" i="88"/>
  <c r="H714" i="88"/>
  <c r="F112" i="88"/>
  <c r="M982" i="88"/>
  <c r="C898" i="88"/>
  <c r="N401" i="88"/>
  <c r="L274" i="88"/>
  <c r="I828" i="88"/>
  <c r="I831" i="88"/>
  <c r="L81" i="88"/>
  <c r="J848" i="88"/>
  <c r="E989" i="88"/>
  <c r="J158" i="88"/>
  <c r="M718" i="88"/>
  <c r="G542" i="88"/>
  <c r="O799" i="88"/>
  <c r="D889" i="88"/>
  <c r="N950" i="88"/>
  <c r="D472" i="88"/>
  <c r="E923" i="88"/>
  <c r="O857" i="88"/>
  <c r="F124" i="88"/>
  <c r="I286" i="88"/>
  <c r="G169" i="88"/>
  <c r="H560" i="88"/>
  <c r="D526" i="88"/>
  <c r="J258" i="88"/>
  <c r="K258" i="88" s="1"/>
  <c r="E840" i="88"/>
  <c r="I328" i="88"/>
  <c r="D219" i="88"/>
  <c r="H669" i="88"/>
  <c r="J847" i="88"/>
  <c r="H242" i="88"/>
  <c r="N437" i="88"/>
  <c r="H769" i="88"/>
  <c r="B801" i="88"/>
  <c r="D118" i="88"/>
  <c r="N906" i="88"/>
  <c r="M542" i="88"/>
  <c r="B51" i="88"/>
  <c r="E292" i="65" s="1"/>
  <c r="B618" i="88"/>
  <c r="I272" i="88"/>
  <c r="L373" i="88"/>
  <c r="I982" i="88"/>
  <c r="E12" i="88"/>
  <c r="E60" i="65" s="1"/>
  <c r="C438" i="88"/>
  <c r="M125" i="88"/>
  <c r="F562" i="88"/>
  <c r="F83" i="88"/>
  <c r="E568" i="88"/>
  <c r="H450" i="88"/>
  <c r="F125" i="88"/>
  <c r="N842" i="88"/>
  <c r="O141" i="88"/>
  <c r="N80" i="88"/>
  <c r="N851" i="88"/>
  <c r="L884" i="88"/>
  <c r="O440" i="88"/>
  <c r="C19" i="88"/>
  <c r="Q93" i="65" s="1"/>
  <c r="H795" i="88"/>
  <c r="J269" i="88"/>
  <c r="K269" i="88" s="1"/>
  <c r="L610" i="88"/>
  <c r="I813" i="88"/>
  <c r="I332" i="88"/>
  <c r="H928" i="88"/>
  <c r="I169" i="88"/>
  <c r="B893" i="88"/>
  <c r="J899" i="88"/>
  <c r="D132" i="88"/>
  <c r="H359" i="88"/>
  <c r="F824" i="88"/>
  <c r="C752" i="88"/>
  <c r="I660" i="88"/>
  <c r="E424" i="88"/>
  <c r="B348" i="88"/>
  <c r="B324" i="88"/>
  <c r="H520" i="88"/>
  <c r="H486" i="88"/>
  <c r="M765" i="88"/>
  <c r="O591" i="88"/>
  <c r="I67" i="88"/>
  <c r="J896" i="88"/>
  <c r="E742" i="88"/>
  <c r="L167" i="88"/>
  <c r="E268" i="88"/>
  <c r="D742" i="88"/>
  <c r="L658" i="88"/>
  <c r="H408" i="88"/>
  <c r="C445" i="88"/>
  <c r="J701" i="88"/>
  <c r="O270" i="88"/>
  <c r="E772" i="88"/>
  <c r="G278" i="88"/>
  <c r="L352" i="88"/>
  <c r="J89" i="88"/>
  <c r="K89" i="88" s="1"/>
  <c r="G415" i="88"/>
  <c r="I194" i="88"/>
  <c r="F931" i="88"/>
  <c r="N342" i="88"/>
  <c r="C52" i="88"/>
  <c r="Q292" i="65" s="1"/>
  <c r="L903" i="88"/>
  <c r="I730" i="88"/>
  <c r="L236" i="88"/>
  <c r="N894" i="88"/>
  <c r="N706" i="88"/>
  <c r="M747" i="88"/>
  <c r="D639" i="88"/>
  <c r="E954" i="88"/>
  <c r="C817" i="88"/>
  <c r="E755" i="88"/>
  <c r="H284" i="88"/>
  <c r="L593" i="88"/>
  <c r="D349" i="88"/>
  <c r="M795" i="88"/>
  <c r="B233" i="88"/>
  <c r="C635" i="88"/>
  <c r="L94" i="88"/>
  <c r="F954" i="88"/>
  <c r="J248" i="88"/>
  <c r="L102" i="88"/>
  <c r="C457" i="88"/>
  <c r="G676" i="88"/>
  <c r="B236" i="88"/>
  <c r="M863" i="88"/>
  <c r="C413" i="88"/>
  <c r="G62" i="88"/>
  <c r="T348" i="65" s="1"/>
  <c r="D245" i="88"/>
  <c r="I46" i="88"/>
  <c r="N924" i="88"/>
  <c r="N417" i="88"/>
  <c r="C517" i="88"/>
  <c r="E245" i="88"/>
  <c r="C275" i="88"/>
  <c r="D669" i="88"/>
  <c r="H467" i="88"/>
  <c r="C495" i="88"/>
  <c r="L406" i="88"/>
  <c r="E843" i="88"/>
  <c r="C499" i="88"/>
  <c r="D59" i="88"/>
  <c r="T330" i="65" s="1"/>
  <c r="D381" i="88"/>
  <c r="N386" i="88"/>
  <c r="H814" i="88"/>
  <c r="F616" i="88"/>
  <c r="G861" i="88"/>
  <c r="O81" i="88"/>
  <c r="F138" i="88"/>
  <c r="C959" i="88"/>
  <c r="N971" i="88"/>
  <c r="G519" i="88"/>
  <c r="H436" i="88"/>
  <c r="F187" i="88"/>
  <c r="H533" i="88"/>
  <c r="E550" i="88"/>
  <c r="M631" i="88"/>
  <c r="H682" i="88"/>
  <c r="E797" i="88"/>
  <c r="G99" i="88"/>
  <c r="C253" i="88"/>
  <c r="L877" i="88"/>
  <c r="I991" i="88"/>
  <c r="M839" i="88"/>
  <c r="H634" i="88"/>
  <c r="G809" i="88"/>
  <c r="B666" i="88"/>
  <c r="B573" i="88"/>
  <c r="C385" i="88"/>
  <c r="B365" i="88"/>
  <c r="F594" i="88"/>
  <c r="O204" i="88"/>
  <c r="M413" i="88"/>
  <c r="E701" i="88"/>
  <c r="I308" i="88"/>
  <c r="B616" i="88"/>
  <c r="O178" i="88"/>
  <c r="N75" i="88"/>
  <c r="G70" i="88"/>
  <c r="L402" i="65" s="1"/>
  <c r="I276" i="88"/>
  <c r="I951" i="88"/>
  <c r="D696" i="88"/>
  <c r="B784" i="88"/>
  <c r="J425" i="88"/>
  <c r="F152" i="88"/>
  <c r="C913" i="88"/>
  <c r="G766" i="88"/>
  <c r="C443" i="88"/>
  <c r="I576" i="88"/>
  <c r="F90" i="88"/>
  <c r="G67" i="88"/>
  <c r="L385" i="65" s="1"/>
  <c r="L576" i="88"/>
  <c r="L718" i="88"/>
  <c r="N694" i="88"/>
  <c r="O359" i="88"/>
  <c r="H272" i="88"/>
  <c r="G583" i="88"/>
  <c r="F37" i="88"/>
  <c r="Q202" i="65" s="1"/>
  <c r="M124" i="88"/>
  <c r="N578" i="88"/>
  <c r="J761" i="88"/>
  <c r="C728" i="88"/>
  <c r="G74" i="88"/>
  <c r="T419" i="65" s="1"/>
  <c r="C908" i="88"/>
  <c r="C965" i="88"/>
  <c r="B458" i="88"/>
  <c r="J959" i="88"/>
  <c r="K959" i="88" s="1"/>
  <c r="L218" i="88"/>
  <c r="N62" i="88"/>
  <c r="G234" i="88"/>
  <c r="F364" i="88"/>
  <c r="O510" i="88"/>
  <c r="B722" i="88"/>
  <c r="I331" i="88"/>
  <c r="M197" i="88"/>
  <c r="L848" i="88"/>
  <c r="C669" i="88"/>
  <c r="N265" i="88"/>
  <c r="J369" i="88"/>
  <c r="H678" i="88"/>
  <c r="O336" i="88"/>
  <c r="H612" i="88"/>
  <c r="G256" i="88"/>
  <c r="L489" i="88"/>
  <c r="D320" i="88"/>
  <c r="M847" i="88"/>
  <c r="E874" i="88"/>
  <c r="N568" i="88"/>
  <c r="C182" i="88"/>
  <c r="F259" i="88"/>
  <c r="F351" i="88"/>
  <c r="N701" i="88"/>
  <c r="B551" i="88"/>
  <c r="E714" i="88"/>
  <c r="H472" i="88"/>
  <c r="D612" i="88"/>
  <c r="I142" i="88"/>
  <c r="B322" i="88"/>
  <c r="D848" i="88"/>
  <c r="H61" i="88"/>
  <c r="C399" i="88"/>
  <c r="H559" i="88"/>
  <c r="I83" i="88"/>
  <c r="E453" i="88"/>
  <c r="H670" i="88"/>
  <c r="H595" i="88"/>
  <c r="E37" i="88"/>
  <c r="M202" i="65" s="1"/>
  <c r="O848" i="88"/>
  <c r="M633" i="88"/>
  <c r="J332" i="88"/>
  <c r="K332" i="88" s="1"/>
  <c r="N146" i="88"/>
  <c r="B641" i="88"/>
  <c r="I448" i="88"/>
  <c r="I756" i="88"/>
  <c r="J550" i="88"/>
  <c r="I701" i="88"/>
  <c r="F341" i="88"/>
  <c r="E801" i="88"/>
  <c r="C831" i="88"/>
  <c r="N429" i="88"/>
  <c r="I919" i="88"/>
  <c r="N331" i="88"/>
  <c r="O100" i="88"/>
  <c r="H984" i="88"/>
  <c r="E513" i="88"/>
  <c r="O31" i="88"/>
  <c r="N170" i="65" s="1"/>
  <c r="C845" i="88"/>
  <c r="F325" i="88"/>
  <c r="I932" i="88"/>
  <c r="B444" i="88"/>
  <c r="C774" i="88"/>
  <c r="B598" i="88"/>
  <c r="L471" i="88"/>
  <c r="C381" i="88"/>
  <c r="F531" i="88"/>
  <c r="D665" i="88"/>
  <c r="C261" i="88"/>
  <c r="E31" i="88"/>
  <c r="M168" i="65" s="1"/>
  <c r="E503" i="88"/>
  <c r="F404" i="88"/>
  <c r="M490" i="88"/>
  <c r="J210" i="88"/>
  <c r="H617" i="88"/>
  <c r="H425" i="88"/>
  <c r="E545" i="88"/>
  <c r="C918" i="88"/>
  <c r="L633" i="88"/>
  <c r="G100" i="88"/>
  <c r="J699" i="88"/>
  <c r="I107" i="88"/>
  <c r="O502" i="88"/>
  <c r="I996" i="88"/>
  <c r="L918" i="88"/>
  <c r="H855" i="88"/>
  <c r="D796" i="88"/>
  <c r="N526" i="88"/>
  <c r="D649" i="88"/>
  <c r="E410" i="88"/>
  <c r="G835" i="88"/>
  <c r="D587" i="88"/>
  <c r="E723" i="88"/>
  <c r="G902" i="88"/>
  <c r="O790" i="88"/>
  <c r="E265" i="88"/>
  <c r="B170" i="88"/>
  <c r="H862" i="88"/>
  <c r="B727" i="88"/>
  <c r="G767" i="88"/>
  <c r="B519" i="88"/>
  <c r="F735" i="88"/>
  <c r="E624" i="88"/>
  <c r="M445" i="88"/>
  <c r="C508" i="88"/>
  <c r="C514" i="88"/>
  <c r="D82" i="88"/>
  <c r="E695" i="88"/>
  <c r="I921" i="88"/>
  <c r="L464" i="88"/>
  <c r="H567" i="88"/>
  <c r="B940" i="88"/>
  <c r="N806" i="88"/>
  <c r="I867" i="88"/>
  <c r="E362" i="88"/>
  <c r="E692" i="88"/>
  <c r="N251" i="88"/>
  <c r="L475" i="88"/>
  <c r="I777" i="88"/>
  <c r="C278" i="88"/>
  <c r="N497" i="88"/>
  <c r="I533" i="88"/>
  <c r="J677" i="88"/>
  <c r="E96" i="88"/>
  <c r="E226" i="88"/>
  <c r="M994" i="88"/>
  <c r="B902" i="88"/>
  <c r="I275" i="88"/>
  <c r="C671" i="88"/>
  <c r="B820" i="88"/>
  <c r="G945" i="88"/>
  <c r="D724" i="88"/>
  <c r="J255" i="88"/>
  <c r="M992" i="88"/>
  <c r="O827" i="88"/>
  <c r="J808" i="88"/>
  <c r="I944" i="88"/>
  <c r="G449" i="88"/>
  <c r="B601" i="88"/>
  <c r="J707" i="88"/>
  <c r="J316" i="88"/>
  <c r="E796" i="88"/>
  <c r="O565" i="88"/>
  <c r="B400" i="88"/>
  <c r="N436" i="88"/>
  <c r="I733" i="88"/>
  <c r="E895" i="88"/>
  <c r="G871" i="88"/>
  <c r="O516" i="88"/>
  <c r="D625" i="88"/>
  <c r="N915" i="88"/>
  <c r="I525" i="88"/>
  <c r="L291" i="88"/>
  <c r="M283" i="88"/>
  <c r="H245" i="88"/>
  <c r="O1002" i="88"/>
  <c r="D898" i="88"/>
  <c r="H67" i="88"/>
  <c r="C694" i="88"/>
  <c r="E193" i="88"/>
  <c r="H289" i="88"/>
  <c r="O206" i="88"/>
  <c r="I423" i="88"/>
  <c r="G433" i="88"/>
  <c r="B742" i="88"/>
  <c r="O228" i="88"/>
  <c r="D385" i="88"/>
  <c r="D777" i="88"/>
  <c r="G691" i="88"/>
  <c r="N89" i="88"/>
  <c r="D351" i="88"/>
  <c r="I414" i="88"/>
  <c r="O247" i="88"/>
  <c r="O388" i="88"/>
  <c r="H787" i="88"/>
  <c r="N865" i="88"/>
  <c r="M443" i="88"/>
  <c r="H494" i="88"/>
  <c r="H322" i="88"/>
  <c r="C173" i="88"/>
  <c r="L251" i="88"/>
  <c r="B70" i="88"/>
  <c r="M400" i="65" s="1"/>
  <c r="E1002" i="88"/>
  <c r="H568" i="88"/>
  <c r="E297" i="88"/>
  <c r="G845" i="88"/>
  <c r="F147" i="88"/>
  <c r="D688" i="88"/>
  <c r="N892" i="88"/>
  <c r="F539" i="88"/>
  <c r="B318" i="88"/>
  <c r="N239" i="88"/>
  <c r="E897" i="88"/>
  <c r="E969" i="88"/>
  <c r="D974" i="88"/>
  <c r="I352" i="88"/>
  <c r="E83" i="88"/>
  <c r="C161" i="88"/>
  <c r="F238" i="88"/>
  <c r="E972" i="88"/>
  <c r="L826" i="88"/>
  <c r="H941" i="88"/>
  <c r="E728" i="88"/>
  <c r="N14" i="88"/>
  <c r="I449" i="88"/>
  <c r="H859" i="88"/>
  <c r="M524" i="88"/>
  <c r="O426" i="88"/>
  <c r="I475" i="88"/>
  <c r="B945" i="88"/>
  <c r="G124" i="88"/>
  <c r="D749" i="88"/>
  <c r="I955" i="88"/>
  <c r="E165" i="88"/>
  <c r="L874" i="88"/>
  <c r="F552" i="88"/>
  <c r="N466" i="88"/>
  <c r="C565" i="88"/>
  <c r="C57" i="88"/>
  <c r="I329" i="65" s="1"/>
  <c r="D502" i="88"/>
  <c r="F934" i="88"/>
  <c r="E745" i="88"/>
  <c r="G462" i="88"/>
  <c r="F710" i="88"/>
  <c r="G601" i="88"/>
  <c r="F891" i="88"/>
  <c r="I224" i="88"/>
  <c r="F579" i="88"/>
  <c r="J180" i="88"/>
  <c r="O814" i="88"/>
  <c r="J242" i="88"/>
  <c r="M532" i="88"/>
  <c r="H636" i="88"/>
  <c r="L513" i="88"/>
  <c r="E706" i="88"/>
  <c r="F271" i="88"/>
  <c r="I724" i="88"/>
  <c r="H362" i="88"/>
  <c r="B622" i="88"/>
  <c r="F667" i="88"/>
  <c r="M173" i="88"/>
  <c r="H543" i="88"/>
  <c r="C569" i="88"/>
  <c r="G420" i="88"/>
  <c r="G512" i="88"/>
  <c r="F250" i="88"/>
  <c r="G658" i="88"/>
  <c r="D572" i="88"/>
  <c r="O776" i="88"/>
  <c r="D70" i="88"/>
  <c r="L401" i="65" s="1"/>
  <c r="J47" i="88"/>
  <c r="L119" i="88"/>
  <c r="C423" i="88"/>
  <c r="D13" i="88"/>
  <c r="L60" i="65" s="1"/>
  <c r="M684" i="88"/>
  <c r="C106" i="88"/>
  <c r="L600" i="88"/>
  <c r="N935" i="88"/>
  <c r="O916" i="88"/>
  <c r="C454" i="88"/>
  <c r="C650" i="88"/>
  <c r="B164" i="88"/>
  <c r="O954" i="88"/>
  <c r="H488" i="88"/>
  <c r="E789" i="88"/>
  <c r="H74" i="88"/>
  <c r="I442" i="88"/>
  <c r="G667" i="88"/>
  <c r="E519" i="88"/>
  <c r="J603" i="88"/>
  <c r="C884" i="88"/>
  <c r="E812" i="88"/>
  <c r="J859" i="88"/>
  <c r="G155" i="88"/>
  <c r="E496" i="88"/>
  <c r="O965" i="88"/>
  <c r="F648" i="88"/>
  <c r="I573" i="88"/>
  <c r="O785" i="88"/>
  <c r="J548" i="88"/>
  <c r="K548" i="88" s="1"/>
  <c r="J227" i="88"/>
  <c r="H703" i="88"/>
  <c r="G946" i="88"/>
  <c r="B290" i="88"/>
  <c r="J536" i="88"/>
  <c r="K536" i="88" s="1"/>
  <c r="M336" i="88"/>
  <c r="D710" i="88"/>
  <c r="H316" i="88"/>
  <c r="D930" i="88"/>
  <c r="G732" i="88"/>
  <c r="B431" i="88"/>
  <c r="C530" i="88"/>
  <c r="L95" i="88"/>
  <c r="I65" i="88"/>
  <c r="H858" i="88"/>
  <c r="N956" i="88"/>
  <c r="M764" i="88"/>
  <c r="G728" i="88"/>
  <c r="L780" i="88"/>
  <c r="L813" i="88"/>
  <c r="H511" i="88"/>
  <c r="G166" i="88"/>
  <c r="N201" i="88"/>
  <c r="D360" i="88"/>
  <c r="M608" i="88"/>
  <c r="M585" i="88"/>
  <c r="B674" i="88"/>
  <c r="N463" i="88"/>
  <c r="D903" i="88"/>
  <c r="L943" i="88"/>
  <c r="C849" i="88"/>
  <c r="G760" i="88"/>
  <c r="C26" i="88"/>
  <c r="Y130" i="65" s="1"/>
  <c r="C880" i="88"/>
  <c r="H949" i="88"/>
  <c r="M473" i="88"/>
  <c r="I555" i="88"/>
  <c r="H493" i="88"/>
  <c r="E235" i="88"/>
  <c r="G365" i="88"/>
  <c r="E296" i="88"/>
  <c r="J963" i="88"/>
  <c r="K963" i="88" s="1"/>
  <c r="M131" i="88"/>
  <c r="F711" i="88"/>
  <c r="C314" i="88"/>
  <c r="F864" i="88"/>
  <c r="J935" i="88"/>
  <c r="K935" i="88" s="1"/>
  <c r="G718" i="88"/>
  <c r="B776" i="88"/>
  <c r="F775" i="88"/>
  <c r="F832" i="88"/>
  <c r="G702" i="88"/>
  <c r="C601" i="88"/>
  <c r="J643" i="88"/>
  <c r="N446" i="88"/>
  <c r="B141" i="88"/>
  <c r="G38" i="88"/>
  <c r="T203" i="65" s="1"/>
  <c r="D190" i="88"/>
  <c r="I338" i="88"/>
  <c r="J138" i="88"/>
  <c r="H748" i="88"/>
  <c r="L205" i="88"/>
  <c r="M50" i="88"/>
  <c r="L760" i="88"/>
  <c r="L284" i="88"/>
  <c r="O685" i="88"/>
  <c r="B56" i="88"/>
  <c r="U309" i="65" s="1"/>
  <c r="O784" i="88"/>
  <c r="O921" i="88"/>
  <c r="E589" i="88"/>
  <c r="O233" i="88"/>
  <c r="H820" i="88"/>
  <c r="O771" i="88"/>
  <c r="C362" i="88"/>
  <c r="C130" i="88"/>
  <c r="N459" i="88"/>
  <c r="D36" i="88"/>
  <c r="D202" i="65" s="1"/>
  <c r="N299" i="88"/>
  <c r="N901" i="88"/>
  <c r="G518" i="88"/>
  <c r="M67" i="88"/>
  <c r="I419" i="88"/>
  <c r="M428" i="88"/>
  <c r="B297" i="88"/>
  <c r="L446" i="88"/>
  <c r="N631" i="88"/>
  <c r="D650" i="88"/>
  <c r="D593" i="88"/>
  <c r="I591" i="88"/>
  <c r="M662" i="88"/>
  <c r="L342" i="88"/>
  <c r="O682" i="88"/>
  <c r="C141" i="88"/>
  <c r="F835" i="88"/>
  <c r="D116" i="88"/>
  <c r="N725" i="88"/>
  <c r="E798" i="88"/>
  <c r="F779" i="88"/>
  <c r="G96" i="88"/>
  <c r="L527" i="88"/>
  <c r="M740" i="88"/>
  <c r="E423" i="88"/>
  <c r="G53" i="88"/>
  <c r="T294" i="65" s="1"/>
  <c r="G611" i="88"/>
  <c r="I361" i="88"/>
  <c r="M793" i="88"/>
  <c r="J599" i="88"/>
  <c r="N469" i="88"/>
  <c r="J788" i="88"/>
  <c r="I446" i="88"/>
  <c r="O995" i="88"/>
  <c r="O571" i="88"/>
  <c r="C313" i="88"/>
  <c r="G30" i="88"/>
  <c r="D169" i="65" s="1"/>
  <c r="M576" i="88"/>
  <c r="G23" i="88"/>
  <c r="T115" i="65" s="1"/>
  <c r="H367" i="88"/>
  <c r="I226" i="88"/>
  <c r="C201" i="88"/>
  <c r="G498" i="88"/>
  <c r="C458" i="88"/>
  <c r="F534" i="88"/>
  <c r="F899" i="88"/>
  <c r="G392" i="88"/>
  <c r="E50" i="88"/>
  <c r="U276" i="65" s="1"/>
  <c r="B242" i="88"/>
  <c r="M367" i="88"/>
  <c r="G504" i="88"/>
  <c r="C82" i="88"/>
  <c r="G226" i="88"/>
  <c r="E391" i="88"/>
  <c r="N903" i="88"/>
  <c r="M845" i="88"/>
  <c r="E666" i="88"/>
  <c r="N105" i="88"/>
  <c r="B512" i="88"/>
  <c r="D437" i="88"/>
  <c r="G981" i="88"/>
  <c r="B281" i="88"/>
  <c r="L29" i="88"/>
  <c r="I933" i="88"/>
  <c r="B205" i="88"/>
  <c r="D891" i="88"/>
  <c r="N207" i="88"/>
  <c r="F70" i="88"/>
  <c r="Q401" i="65" s="1"/>
  <c r="E458" i="88"/>
  <c r="B113" i="88"/>
  <c r="O843" i="88"/>
  <c r="D377" i="88"/>
  <c r="O826" i="88"/>
  <c r="I821" i="88"/>
  <c r="M254" i="88"/>
  <c r="I762" i="88"/>
  <c r="B846" i="88"/>
  <c r="O845" i="88"/>
  <c r="M261" i="88"/>
  <c r="E760" i="88"/>
  <c r="H314" i="88"/>
  <c r="G204" i="88"/>
  <c r="O917" i="88"/>
  <c r="C631" i="88"/>
  <c r="M782" i="88"/>
  <c r="M619" i="88"/>
  <c r="E217" i="88"/>
  <c r="G115" i="88"/>
  <c r="D845" i="88"/>
  <c r="L173" i="88"/>
  <c r="F447" i="88"/>
  <c r="B483" i="88"/>
  <c r="M593" i="88"/>
  <c r="G217" i="88"/>
  <c r="G275" i="88"/>
  <c r="I219" i="88"/>
  <c r="D537" i="88"/>
  <c r="N50" i="88"/>
  <c r="M275" i="88"/>
  <c r="H729" i="88"/>
  <c r="C777" i="88"/>
  <c r="F509" i="88"/>
  <c r="J657" i="88"/>
  <c r="I227" i="88"/>
  <c r="C72" i="88"/>
  <c r="I417" i="65" s="1"/>
  <c r="J601" i="88"/>
  <c r="O676" i="88"/>
  <c r="M309" i="88"/>
  <c r="G612" i="88"/>
  <c r="I15" i="88"/>
  <c r="J61" i="88"/>
  <c r="K61" i="88" s="1"/>
  <c r="L349" i="65" s="1"/>
  <c r="E770" i="88"/>
  <c r="D139" i="88"/>
  <c r="M176" i="88"/>
  <c r="I93" i="88"/>
  <c r="F963" i="88"/>
  <c r="E477" i="88"/>
  <c r="F921" i="88"/>
  <c r="O846" i="88"/>
  <c r="L361" i="88"/>
  <c r="N186" i="88"/>
  <c r="E773" i="88"/>
  <c r="E934" i="88"/>
  <c r="I413" i="88"/>
  <c r="G642" i="88"/>
  <c r="I905" i="88"/>
  <c r="O724" i="88"/>
  <c r="G936" i="88"/>
  <c r="J283" i="88"/>
  <c r="I626" i="88"/>
  <c r="D199" i="88"/>
  <c r="N525" i="88"/>
  <c r="H618" i="88"/>
  <c r="F212" i="88"/>
  <c r="B186" i="88"/>
  <c r="E863" i="88"/>
  <c r="C680" i="88"/>
  <c r="F445" i="88"/>
  <c r="M28" i="88"/>
  <c r="L772" i="88"/>
  <c r="I435" i="88"/>
  <c r="F878" i="88"/>
  <c r="F367" i="88"/>
  <c r="M21" i="88"/>
  <c r="F938" i="88"/>
  <c r="D746" i="88"/>
  <c r="H457" i="88"/>
  <c r="G235" i="88"/>
  <c r="E984" i="88"/>
  <c r="L919" i="88"/>
  <c r="O15" i="88"/>
  <c r="F79" i="65" s="1"/>
  <c r="E682" i="88"/>
  <c r="M301" i="88"/>
  <c r="G744" i="88"/>
  <c r="E203" i="88"/>
  <c r="O346" i="88"/>
  <c r="C665" i="88"/>
  <c r="F349" i="88"/>
  <c r="M595" i="88"/>
  <c r="H631" i="88"/>
  <c r="M458" i="88"/>
  <c r="G638" i="88"/>
  <c r="H172" i="88"/>
  <c r="N657" i="88"/>
  <c r="F705" i="88"/>
  <c r="J529" i="88"/>
  <c r="G261" i="88"/>
  <c r="L519" i="88"/>
  <c r="C706" i="88"/>
  <c r="L458" i="88"/>
  <c r="N886" i="88"/>
  <c r="H891" i="88"/>
  <c r="B580" i="88"/>
  <c r="C408" i="88"/>
  <c r="I925" i="88"/>
  <c r="L176" i="88"/>
  <c r="I207" i="88"/>
  <c r="M314" i="88"/>
  <c r="O823" i="88"/>
  <c r="F521" i="88"/>
  <c r="O40" i="88"/>
  <c r="N224" i="65" s="1"/>
  <c r="J392" i="88"/>
  <c r="C742" i="88"/>
  <c r="B640" i="88"/>
  <c r="D298" i="88"/>
  <c r="B922" i="88"/>
  <c r="M177" i="88"/>
  <c r="D786" i="88"/>
  <c r="M624" i="88"/>
  <c r="C38" i="88"/>
  <c r="Y201" i="65" s="1"/>
  <c r="E162" i="88"/>
  <c r="E208" i="88"/>
  <c r="E177" i="88"/>
  <c r="B88" i="88"/>
  <c r="I314" i="88"/>
  <c r="B295" i="88"/>
  <c r="O157" i="88"/>
  <c r="O766" i="88"/>
  <c r="N69" i="88"/>
  <c r="E995" i="88"/>
  <c r="F940" i="88"/>
  <c r="N427" i="88"/>
  <c r="L423" i="88"/>
  <c r="N551" i="88"/>
  <c r="N19" i="88"/>
  <c r="J578" i="88"/>
  <c r="G461" i="88"/>
  <c r="O387" i="88"/>
  <c r="B413" i="88"/>
  <c r="F295" i="88"/>
  <c r="H663" i="88"/>
  <c r="I559" i="88"/>
  <c r="G219" i="88"/>
  <c r="L599" i="88"/>
  <c r="E919" i="88"/>
  <c r="D456" i="88"/>
  <c r="L246" i="88"/>
  <c r="N23" i="88"/>
  <c r="F673" i="88"/>
  <c r="D131" i="88"/>
  <c r="E990" i="88"/>
  <c r="D343" i="88"/>
  <c r="B540" i="88"/>
  <c r="N488" i="88"/>
  <c r="G330" i="88"/>
  <c r="G564" i="88"/>
  <c r="G923" i="88"/>
  <c r="O667" i="88"/>
  <c r="D536" i="88"/>
  <c r="F960" i="88"/>
  <c r="J457" i="88"/>
  <c r="D240" i="88"/>
  <c r="H187" i="88"/>
  <c r="F507" i="88"/>
  <c r="O585" i="88"/>
  <c r="C406" i="88"/>
  <c r="E41" i="88"/>
  <c r="U222" i="65" s="1"/>
  <c r="E782" i="88"/>
  <c r="D452" i="88"/>
  <c r="E834" i="88"/>
  <c r="N613" i="88"/>
  <c r="F172" i="88"/>
  <c r="F706" i="88"/>
  <c r="G862" i="88"/>
  <c r="B680" i="88"/>
  <c r="E515" i="88"/>
  <c r="I708" i="88"/>
  <c r="D644" i="88"/>
  <c r="L154" i="88"/>
  <c r="C45" i="88"/>
  <c r="I255" i="65" s="1"/>
  <c r="C71" i="88"/>
  <c r="Y400" i="65" s="1"/>
  <c r="B518" i="88"/>
  <c r="D582" i="88"/>
  <c r="O357" i="88"/>
  <c r="L859" i="88"/>
  <c r="M578" i="88"/>
  <c r="N261" i="88"/>
  <c r="F398" i="88"/>
  <c r="C638" i="88"/>
  <c r="E63" i="88"/>
  <c r="E364" i="65" s="1"/>
  <c r="E286" i="88"/>
  <c r="L333" i="88"/>
  <c r="G13" i="88"/>
  <c r="L61" i="65" s="1"/>
  <c r="B759" i="88"/>
  <c r="J784" i="88"/>
  <c r="B619" i="88"/>
  <c r="H850" i="88"/>
  <c r="H736" i="88"/>
  <c r="E427" i="88"/>
  <c r="O17" i="88"/>
  <c r="V79" i="65" s="1"/>
  <c r="O557" i="88"/>
  <c r="L997" i="88"/>
  <c r="F988" i="88"/>
  <c r="B173" i="88"/>
  <c r="M638" i="88"/>
  <c r="I59" i="88"/>
  <c r="N131" i="88"/>
  <c r="F476" i="88"/>
  <c r="B998" i="88"/>
  <c r="H627" i="88"/>
  <c r="B683" i="88"/>
  <c r="G64" i="88"/>
  <c r="L365" i="65" s="1"/>
  <c r="L344" i="88"/>
  <c r="G357" i="88"/>
  <c r="O858" i="88"/>
  <c r="L272" i="88"/>
  <c r="H495" i="88"/>
  <c r="B270" i="88"/>
  <c r="O447" i="88"/>
  <c r="L282" i="88"/>
  <c r="M739" i="88"/>
  <c r="F40" i="88"/>
  <c r="Q222" i="65" s="1"/>
  <c r="G373" i="88"/>
  <c r="N570" i="88"/>
  <c r="B866" i="88"/>
  <c r="H927" i="88"/>
  <c r="H332" i="88"/>
  <c r="J717" i="88"/>
  <c r="J106" i="88"/>
  <c r="K106" i="88" s="1"/>
  <c r="G559" i="88"/>
  <c r="B656" i="88"/>
  <c r="M831" i="88"/>
  <c r="B974" i="88"/>
  <c r="F680" i="88"/>
  <c r="N122" i="88"/>
  <c r="C444" i="88"/>
  <c r="I807" i="88"/>
  <c r="L125" i="88"/>
  <c r="J700" i="88"/>
  <c r="K700" i="88" s="1"/>
  <c r="J476" i="88"/>
  <c r="M389" i="88"/>
  <c r="O833" i="88"/>
  <c r="I137" i="88"/>
  <c r="J829" i="88"/>
  <c r="N958" i="88"/>
  <c r="J530" i="88"/>
  <c r="M285" i="88"/>
  <c r="C32" i="88"/>
  <c r="Y167" i="65" s="1"/>
  <c r="E243" i="88"/>
  <c r="I85" i="88"/>
  <c r="L643" i="88"/>
  <c r="L683" i="88"/>
  <c r="M743" i="88"/>
  <c r="B450" i="88"/>
  <c r="D279" i="88"/>
  <c r="G97" i="88"/>
  <c r="C216" i="88"/>
  <c r="E585" i="88"/>
  <c r="E862" i="88"/>
  <c r="L481" i="88"/>
  <c r="I23" i="88"/>
  <c r="F231" i="88"/>
  <c r="E884" i="88"/>
  <c r="C427" i="88"/>
  <c r="J318" i="88"/>
  <c r="G458" i="88"/>
  <c r="I381" i="88"/>
  <c r="O949" i="88"/>
  <c r="O875" i="88"/>
  <c r="H236" i="88"/>
  <c r="C461" i="88"/>
  <c r="C691" i="88"/>
  <c r="G994" i="88"/>
  <c r="O793" i="88"/>
  <c r="H701" i="88"/>
  <c r="N77" i="88"/>
  <c r="N490" i="88"/>
  <c r="I839" i="88"/>
  <c r="E799" i="88"/>
  <c r="D752" i="88"/>
  <c r="N543" i="88"/>
  <c r="B403" i="88"/>
  <c r="M851" i="88"/>
  <c r="D254" i="88"/>
  <c r="O684" i="88"/>
  <c r="C292" i="88"/>
  <c r="B319" i="88"/>
  <c r="H594" i="88"/>
  <c r="B657" i="88"/>
  <c r="J50" i="88"/>
  <c r="I970" i="88"/>
  <c r="H60" i="88"/>
  <c r="B129" i="88"/>
  <c r="O707" i="88"/>
  <c r="G81" i="88"/>
  <c r="L74" i="88"/>
  <c r="C794" i="88"/>
  <c r="M455" i="88"/>
  <c r="B848" i="88"/>
  <c r="D167" i="88"/>
  <c r="F261" i="88"/>
  <c r="N392" i="88"/>
  <c r="D304" i="88"/>
  <c r="E209" i="88"/>
  <c r="M806" i="88"/>
  <c r="B178" i="88"/>
  <c r="G783" i="88"/>
  <c r="J971" i="88"/>
  <c r="M181" i="88"/>
  <c r="G39" i="88"/>
  <c r="D223" i="65" s="1"/>
  <c r="G408" i="88"/>
  <c r="O292" i="88"/>
  <c r="G605" i="88"/>
  <c r="G848" i="88"/>
  <c r="C799" i="88"/>
  <c r="F811" i="88"/>
  <c r="G919" i="88"/>
  <c r="E615" i="88"/>
  <c r="H226" i="88"/>
  <c r="G158" i="88"/>
  <c r="H270" i="88"/>
  <c r="E572" i="88"/>
  <c r="D473" i="88"/>
  <c r="L657" i="88"/>
  <c r="I484" i="88"/>
  <c r="E304" i="88"/>
  <c r="H42" i="88"/>
  <c r="B952" i="88"/>
  <c r="H883" i="88"/>
  <c r="O410" i="88"/>
  <c r="B335" i="88"/>
  <c r="H80" i="88"/>
  <c r="N695" i="88"/>
  <c r="D818" i="88"/>
  <c r="J882" i="88"/>
  <c r="L203" i="88"/>
  <c r="I638" i="88"/>
  <c r="B763" i="88"/>
  <c r="O278" i="88"/>
  <c r="C127" i="88"/>
  <c r="O574" i="88"/>
  <c r="G384" i="88"/>
  <c r="J451" i="88"/>
  <c r="C842" i="88"/>
  <c r="B333" i="88"/>
  <c r="J745" i="88"/>
  <c r="K745" i="88" s="1"/>
  <c r="G200" i="88"/>
  <c r="B60" i="88"/>
  <c r="E346" i="65" s="1"/>
  <c r="N306" i="88"/>
  <c r="L518" i="88"/>
  <c r="I399" i="88"/>
  <c r="H732" i="88"/>
  <c r="C813" i="88"/>
  <c r="D659" i="88"/>
  <c r="L573" i="88"/>
  <c r="H101" i="88"/>
  <c r="E731" i="88"/>
  <c r="I753" i="88"/>
  <c r="B137" i="88"/>
  <c r="E292" i="88"/>
  <c r="L242" i="88"/>
  <c r="F275" i="88"/>
  <c r="B507" i="88"/>
  <c r="E105" i="88"/>
  <c r="I184" i="88"/>
  <c r="H921" i="88"/>
  <c r="F189" i="88"/>
  <c r="E241" i="88"/>
  <c r="J810" i="88"/>
  <c r="K810" i="88" s="1"/>
  <c r="L739" i="88"/>
  <c r="M656" i="88"/>
  <c r="E883" i="88"/>
  <c r="L732" i="88"/>
  <c r="E841" i="88"/>
  <c r="H844" i="88"/>
  <c r="J110" i="88"/>
  <c r="H579" i="88"/>
  <c r="M617" i="88"/>
  <c r="G544" i="88"/>
  <c r="H868" i="88"/>
  <c r="I980" i="88"/>
  <c r="B891" i="88"/>
  <c r="I850" i="88"/>
  <c r="B168" i="88"/>
  <c r="O498" i="88"/>
  <c r="L609" i="88"/>
  <c r="H518" i="88"/>
  <c r="J237" i="88"/>
  <c r="M294" i="88"/>
  <c r="O586" i="88"/>
  <c r="D868" i="88"/>
  <c r="J101" i="88"/>
  <c r="L135" i="88"/>
  <c r="B42" i="88"/>
  <c r="E238" i="65" s="1"/>
  <c r="H455" i="88"/>
  <c r="J580" i="88"/>
  <c r="K580" i="88" s="1"/>
  <c r="J908" i="88"/>
  <c r="M169" i="88"/>
  <c r="O822" i="88"/>
  <c r="J730" i="88"/>
  <c r="L825" i="88"/>
  <c r="H465" i="88"/>
  <c r="D261" i="88"/>
  <c r="N559" i="88"/>
  <c r="M31" i="88"/>
  <c r="I459" i="88"/>
  <c r="G572" i="88"/>
  <c r="N92" i="88"/>
  <c r="G295" i="88"/>
  <c r="N335" i="88"/>
  <c r="N528" i="88"/>
  <c r="C225" i="88"/>
  <c r="G264" i="88"/>
  <c r="D576" i="88"/>
  <c r="B124" i="88"/>
  <c r="G383" i="88"/>
  <c r="D972" i="88"/>
  <c r="J999" i="88"/>
  <c r="D709" i="88"/>
  <c r="D735" i="88"/>
  <c r="L592" i="88"/>
  <c r="E353" i="88"/>
  <c r="H585" i="88"/>
  <c r="L73" i="88"/>
  <c r="H598" i="88"/>
  <c r="M311" i="88"/>
  <c r="L301" i="88"/>
  <c r="M951" i="88"/>
  <c r="D264" i="88"/>
  <c r="J360" i="88"/>
  <c r="J581" i="88"/>
  <c r="B900" i="88"/>
  <c r="E82" i="88"/>
  <c r="L297" i="88"/>
  <c r="F366" i="88"/>
  <c r="L630" i="88"/>
  <c r="E966" i="88"/>
  <c r="G749" i="88"/>
  <c r="L252" i="88"/>
  <c r="L770" i="88"/>
  <c r="N419" i="88"/>
  <c r="E588" i="88"/>
  <c r="D571" i="88"/>
  <c r="M337" i="88"/>
  <c r="I456" i="88"/>
  <c r="N561" i="88"/>
  <c r="E673" i="88"/>
  <c r="E769" i="88"/>
  <c r="F28" i="88"/>
  <c r="Q148" i="65" s="1"/>
  <c r="I225" i="88"/>
  <c r="J889" i="88"/>
  <c r="B826" i="88"/>
  <c r="F727" i="88"/>
  <c r="L279" i="88"/>
  <c r="H196" i="88"/>
  <c r="D855" i="88"/>
  <c r="N195" i="88"/>
  <c r="C524" i="88"/>
  <c r="D569" i="88"/>
  <c r="E392" i="88"/>
  <c r="E708" i="88"/>
  <c r="D37" i="88"/>
  <c r="L202" i="65" s="1"/>
  <c r="B970" i="88"/>
  <c r="D731" i="88"/>
  <c r="B471" i="88"/>
  <c r="C347" i="88"/>
  <c r="B376" i="88"/>
  <c r="J53" i="88"/>
  <c r="K53" i="88" s="1"/>
  <c r="T295" i="65" s="1"/>
  <c r="E575" i="88"/>
  <c r="L653" i="88"/>
  <c r="H973" i="88"/>
  <c r="M738" i="88"/>
  <c r="N183" i="88"/>
  <c r="F235" i="88"/>
  <c r="N426" i="88"/>
  <c r="G206" i="88"/>
  <c r="N288" i="88"/>
  <c r="I66" i="88"/>
  <c r="C960" i="88"/>
  <c r="I606" i="88"/>
  <c r="L263" i="88"/>
  <c r="F26" i="88"/>
  <c r="Y131" i="65" s="1"/>
  <c r="M107" i="88"/>
  <c r="J804" i="88"/>
  <c r="L372" i="88"/>
  <c r="N404" i="88"/>
  <c r="C505" i="88"/>
  <c r="C923" i="88"/>
  <c r="B83" i="88"/>
  <c r="I307" i="88"/>
  <c r="F928" i="88"/>
  <c r="F800" i="88"/>
  <c r="E494" i="88"/>
  <c r="D185" i="88"/>
  <c r="D926" i="88"/>
  <c r="E338" i="88"/>
  <c r="I796" i="88"/>
  <c r="G89" i="88"/>
  <c r="E600" i="88"/>
  <c r="I27" i="88"/>
  <c r="L316" i="88"/>
  <c r="H898" i="88"/>
  <c r="H113" i="88"/>
  <c r="N733" i="88"/>
  <c r="D690" i="88"/>
  <c r="N170" i="88"/>
  <c r="I574" i="88"/>
  <c r="B396" i="88"/>
  <c r="G337" i="88"/>
  <c r="H901" i="88"/>
  <c r="M161" i="88"/>
  <c r="I51" i="88"/>
  <c r="G986" i="88"/>
  <c r="G799" i="88"/>
  <c r="N647" i="88"/>
  <c r="M905" i="88"/>
  <c r="N413" i="88"/>
  <c r="G210" i="88"/>
  <c r="N643" i="88"/>
  <c r="J325" i="88"/>
  <c r="G743" i="88"/>
  <c r="F900" i="88"/>
  <c r="L72" i="88"/>
  <c r="J352" i="88"/>
  <c r="O611" i="88"/>
  <c r="E505" i="88"/>
  <c r="L402" i="88"/>
  <c r="J671" i="88"/>
  <c r="F466" i="88"/>
  <c r="E22" i="88"/>
  <c r="M114" i="65" s="1"/>
  <c r="J472" i="88"/>
  <c r="B984" i="88"/>
  <c r="E185" i="88"/>
  <c r="M807" i="88"/>
  <c r="G529" i="88"/>
  <c r="O245" i="88"/>
  <c r="E321" i="88"/>
  <c r="B975" i="88"/>
  <c r="H893" i="88"/>
  <c r="C299" i="88"/>
  <c r="H141" i="88"/>
  <c r="F421" i="88"/>
  <c r="D296" i="88"/>
  <c r="M94" i="88"/>
  <c r="I805" i="88"/>
  <c r="F146" i="88"/>
  <c r="M606" i="88"/>
  <c r="F868" i="88"/>
  <c r="D546" i="88"/>
  <c r="F191" i="88"/>
  <c r="E251" i="88"/>
  <c r="N173" i="88"/>
  <c r="B43" i="88"/>
  <c r="M238" i="65" s="1"/>
  <c r="B194" i="88"/>
  <c r="J686" i="88"/>
  <c r="K686" i="88" s="1"/>
  <c r="C140" i="88"/>
  <c r="I680" i="88"/>
  <c r="C934" i="88"/>
  <c r="C69" i="88"/>
  <c r="I400" i="65" s="1"/>
  <c r="I502" i="88"/>
  <c r="E574" i="88"/>
  <c r="J769" i="88"/>
  <c r="N366" i="88"/>
  <c r="L128" i="88"/>
  <c r="B321" i="88"/>
  <c r="M171" i="88"/>
  <c r="N215" i="88"/>
  <c r="C917" i="88"/>
  <c r="I330" i="88"/>
  <c r="B428" i="88"/>
  <c r="I612" i="88"/>
  <c r="L872" i="88"/>
  <c r="H566" i="88"/>
  <c r="H661" i="88"/>
  <c r="M493" i="88"/>
  <c r="I191" i="88"/>
  <c r="I878" i="88"/>
  <c r="E161" i="88"/>
  <c r="J713" i="88"/>
  <c r="K713" i="88" s="1"/>
  <c r="J704" i="88"/>
  <c r="G824" i="88"/>
  <c r="H398" i="88"/>
  <c r="I129" i="88"/>
  <c r="M95" i="88"/>
  <c r="M871" i="88"/>
  <c r="M602" i="88"/>
  <c r="H66" i="88"/>
  <c r="E582" i="88"/>
  <c r="M463" i="88"/>
  <c r="H992" i="88"/>
  <c r="B588" i="88"/>
  <c r="E74" i="88"/>
  <c r="U418" i="65" s="1"/>
  <c r="I368" i="88"/>
  <c r="J630" i="88"/>
  <c r="L556" i="88"/>
  <c r="B487" i="88"/>
  <c r="B873" i="88"/>
  <c r="J121" i="88"/>
  <c r="I886" i="88"/>
  <c r="J294" i="88"/>
  <c r="H490" i="88"/>
  <c r="L873" i="88"/>
  <c r="I557" i="88"/>
  <c r="N498" i="88"/>
  <c r="B786" i="88"/>
  <c r="E710" i="88"/>
  <c r="N993" i="88"/>
  <c r="N908" i="88"/>
  <c r="E777" i="88"/>
  <c r="H271" i="88"/>
  <c r="G733" i="88"/>
  <c r="C424" i="88"/>
  <c r="O315" i="88"/>
  <c r="F208" i="88"/>
  <c r="N32" i="88"/>
  <c r="N614" i="88"/>
  <c r="O692" i="88"/>
  <c r="I710" i="88"/>
  <c r="I234" i="88"/>
  <c r="J184" i="88"/>
  <c r="H716" i="88"/>
  <c r="F356" i="88"/>
  <c r="I316" i="88"/>
  <c r="E259" i="88"/>
  <c r="G769" i="88"/>
  <c r="B964" i="88"/>
  <c r="O885" i="88"/>
  <c r="J87" i="88"/>
  <c r="O531" i="88"/>
  <c r="F305" i="88"/>
  <c r="J187" i="88"/>
  <c r="C311" i="88"/>
  <c r="I979" i="88"/>
  <c r="C376" i="88"/>
  <c r="I567" i="88"/>
  <c r="C766" i="88"/>
  <c r="J167" i="88"/>
  <c r="G645" i="88"/>
  <c r="F885" i="88"/>
  <c r="B86" i="88"/>
  <c r="D978" i="88"/>
  <c r="N456" i="88"/>
  <c r="I904" i="88"/>
  <c r="I373" i="88"/>
  <c r="E163" i="88"/>
  <c r="O668" i="88"/>
  <c r="E705" i="88"/>
  <c r="O105" i="88"/>
  <c r="D993" i="88"/>
  <c r="G784" i="88"/>
  <c r="B432" i="88"/>
  <c r="C133" i="88"/>
  <c r="D542" i="88"/>
  <c r="H637" i="88"/>
  <c r="E131" i="88"/>
  <c r="E971" i="88"/>
  <c r="M750" i="88"/>
  <c r="C218" i="88"/>
  <c r="J812" i="88"/>
  <c r="K812" i="88" s="1"/>
  <c r="G399" i="88"/>
  <c r="J246" i="88"/>
  <c r="D364" i="88"/>
  <c r="E331" i="88"/>
  <c r="M184" i="88"/>
  <c r="M614" i="88"/>
  <c r="I365" i="88"/>
  <c r="C636" i="88"/>
  <c r="G142" i="88"/>
  <c r="D290" i="88"/>
  <c r="G49" i="88"/>
  <c r="L277" i="65" s="1"/>
  <c r="N955" i="88"/>
  <c r="L820" i="88"/>
  <c r="G547" i="88"/>
  <c r="N40" i="88"/>
  <c r="N465" i="88"/>
  <c r="E151" i="88"/>
  <c r="M90" i="88"/>
  <c r="C616" i="88"/>
  <c r="B16" i="88"/>
  <c r="M76" i="65" s="1"/>
  <c r="N159" i="88"/>
  <c r="H789" i="88"/>
  <c r="H51" i="88"/>
  <c r="G288" i="88"/>
  <c r="O955" i="88"/>
  <c r="M318" i="88"/>
  <c r="F883" i="88"/>
  <c r="G467" i="88"/>
  <c r="M555" i="88"/>
  <c r="N921" i="88"/>
  <c r="J320" i="88"/>
  <c r="K320" i="88" s="1"/>
  <c r="J71" i="88"/>
  <c r="K71" i="88" s="1"/>
  <c r="T403" i="65" s="1"/>
  <c r="J399" i="88"/>
  <c r="L975" i="88"/>
  <c r="E711" i="88"/>
  <c r="D913" i="88"/>
  <c r="M503" i="88"/>
  <c r="B706" i="88"/>
  <c r="C688" i="88"/>
  <c r="M373" i="88"/>
  <c r="L52" i="88"/>
  <c r="D680" i="88"/>
  <c r="C91" i="88"/>
  <c r="G666" i="88"/>
  <c r="C704" i="88"/>
  <c r="E271" i="88"/>
  <c r="D145" i="88"/>
  <c r="J541" i="88"/>
  <c r="E200" i="88"/>
  <c r="L116" i="88"/>
  <c r="B956" i="88"/>
  <c r="G363" i="88"/>
  <c r="L665" i="88"/>
  <c r="I317" i="88"/>
  <c r="G808" i="88"/>
  <c r="M890" i="88"/>
  <c r="B506" i="88"/>
  <c r="E826" i="88"/>
  <c r="H386" i="88"/>
  <c r="F903" i="88"/>
  <c r="G453" i="88"/>
  <c r="N307" i="88"/>
  <c r="B807" i="88"/>
  <c r="F638" i="88"/>
  <c r="C98" i="88"/>
  <c r="H223" i="88"/>
  <c r="M714" i="88"/>
  <c r="J982" i="88"/>
  <c r="E930" i="88"/>
  <c r="I704" i="88"/>
  <c r="E509" i="88"/>
  <c r="C789" i="88"/>
  <c r="J412" i="88"/>
  <c r="G655" i="88"/>
  <c r="C210" i="88"/>
  <c r="D995" i="88"/>
  <c r="C973" i="88"/>
  <c r="L233" i="88"/>
  <c r="O489" i="88"/>
  <c r="N564" i="88"/>
  <c r="J284" i="88"/>
  <c r="N864" i="88"/>
  <c r="C528" i="88"/>
  <c r="J970" i="88"/>
  <c r="M939" i="88"/>
  <c r="H370" i="88"/>
  <c r="F723" i="88"/>
  <c r="I579" i="88"/>
  <c r="I203" i="88"/>
  <c r="L690" i="88"/>
  <c r="M44" i="88"/>
  <c r="D987" i="88"/>
  <c r="E20" i="88"/>
  <c r="U94" i="65" s="1"/>
  <c r="B972" i="88"/>
  <c r="I42" i="88"/>
  <c r="E122" i="88"/>
  <c r="N88" i="88"/>
  <c r="N421" i="88"/>
  <c r="H90" i="88"/>
  <c r="G617" i="88"/>
  <c r="O312" i="88"/>
  <c r="E498" i="88"/>
  <c r="L627" i="88"/>
  <c r="N43" i="88"/>
  <c r="D849" i="88"/>
  <c r="H237" i="88"/>
  <c r="B380" i="88"/>
  <c r="F178" i="88"/>
  <c r="D621" i="88"/>
  <c r="E432" i="88"/>
  <c r="D880" i="88"/>
  <c r="L103" i="88"/>
  <c r="B108" i="88"/>
  <c r="N292" i="88"/>
  <c r="B125" i="88"/>
  <c r="C258" i="88"/>
  <c r="C886" i="88"/>
  <c r="N629" i="88"/>
  <c r="O69" i="88"/>
  <c r="F403" i="65" s="1"/>
  <c r="J454" i="88"/>
  <c r="K454" i="88" s="1"/>
  <c r="O580" i="88"/>
  <c r="J874" i="88"/>
  <c r="J286" i="88"/>
  <c r="K286" i="88" s="1"/>
  <c r="E744" i="88"/>
  <c r="M732" i="88"/>
  <c r="L375" i="88"/>
  <c r="G626" i="88"/>
  <c r="I305" i="88"/>
  <c r="D327" i="88"/>
  <c r="C674" i="88"/>
  <c r="D341" i="88"/>
  <c r="G797" i="88"/>
  <c r="M914" i="88"/>
  <c r="J120" i="88"/>
  <c r="D857" i="88"/>
  <c r="M514" i="88"/>
  <c r="F601" i="88"/>
  <c r="M297" i="88"/>
  <c r="B436" i="88"/>
  <c r="C203" i="88"/>
  <c r="B772" i="88"/>
  <c r="H24" i="88"/>
  <c r="D538" i="88"/>
  <c r="I209" i="88"/>
  <c r="J734" i="88"/>
  <c r="K734" i="88" s="1"/>
  <c r="H912" i="88"/>
  <c r="I717" i="88"/>
  <c r="F106" i="88"/>
  <c r="O655" i="88"/>
  <c r="O743" i="88"/>
  <c r="J431" i="88"/>
  <c r="O104" i="88"/>
  <c r="O903" i="88"/>
  <c r="O839" i="88"/>
  <c r="C180" i="88"/>
  <c r="H89" i="88"/>
  <c r="L496" i="88"/>
  <c r="H835" i="88"/>
  <c r="H903" i="88"/>
  <c r="I698" i="88"/>
  <c r="L228" i="88"/>
  <c r="C781" i="88"/>
  <c r="M202" i="88"/>
  <c r="N138" i="88"/>
  <c r="H744" i="88"/>
  <c r="F750" i="88"/>
  <c r="F956" i="88"/>
  <c r="N746" i="88"/>
  <c r="D39" i="88"/>
  <c r="D222" i="65" s="1"/>
  <c r="H764" i="88"/>
  <c r="L318" i="88"/>
  <c r="O473" i="88"/>
  <c r="O568" i="88"/>
  <c r="M559" i="88"/>
  <c r="G996" i="88"/>
  <c r="I424" i="88"/>
  <c r="L231" i="88"/>
  <c r="B740" i="88"/>
  <c r="D270" i="88"/>
  <c r="I790" i="88"/>
  <c r="E325" i="88"/>
  <c r="G804" i="88"/>
  <c r="F606" i="88"/>
  <c r="G443" i="88"/>
  <c r="C877" i="88"/>
  <c r="E667" i="88"/>
  <c r="C354" i="88"/>
  <c r="G321" i="88"/>
  <c r="M630" i="88"/>
  <c r="E327" i="88"/>
  <c r="O859" i="88"/>
  <c r="F767" i="88"/>
  <c r="G72" i="88"/>
  <c r="D419" i="65" s="1"/>
  <c r="C585" i="88"/>
  <c r="G967" i="88"/>
  <c r="L980" i="88"/>
  <c r="L717" i="88"/>
  <c r="H416" i="88"/>
  <c r="E729" i="88"/>
  <c r="D589" i="88"/>
  <c r="M970" i="88"/>
  <c r="B59" i="88"/>
  <c r="U329" i="65" s="1"/>
  <c r="L823" i="88"/>
  <c r="B556" i="88"/>
  <c r="N847" i="88"/>
  <c r="H360" i="88"/>
  <c r="O181" i="88"/>
  <c r="N506" i="88"/>
  <c r="B262" i="88"/>
  <c r="D309" i="88"/>
  <c r="D1000" i="88"/>
  <c r="H735" i="88"/>
  <c r="B118" i="88"/>
  <c r="B921" i="88"/>
  <c r="D866" i="88"/>
  <c r="F387" i="88"/>
  <c r="N659" i="88"/>
  <c r="G651" i="88"/>
  <c r="B585" i="88"/>
  <c r="B442" i="88"/>
  <c r="M461" i="88"/>
  <c r="D843" i="88"/>
  <c r="N742" i="88"/>
  <c r="D999" i="88"/>
  <c r="I319" i="88"/>
  <c r="B39" i="88"/>
  <c r="E221" i="65" s="1"/>
  <c r="E407" i="88"/>
  <c r="J315" i="88"/>
  <c r="K315" i="88" s="1"/>
  <c r="H861" i="88"/>
  <c r="D828" i="88"/>
  <c r="O783" i="88"/>
  <c r="J886" i="88"/>
  <c r="G361" i="88"/>
  <c r="C310" i="88"/>
  <c r="D489" i="88"/>
  <c r="I417" i="88"/>
  <c r="E825" i="88"/>
  <c r="E632" i="88"/>
  <c r="H140" i="88"/>
  <c r="H228" i="88"/>
  <c r="B987" i="88"/>
  <c r="M87" i="88"/>
  <c r="B958" i="88"/>
  <c r="F522" i="88"/>
  <c r="H503" i="88"/>
  <c r="M245" i="88"/>
  <c r="H621" i="88"/>
  <c r="E149" i="88"/>
  <c r="I961" i="88"/>
  <c r="H606" i="88"/>
  <c r="O266" i="88"/>
  <c r="J928" i="88"/>
  <c r="E672" i="88"/>
  <c r="N602" i="88"/>
  <c r="G487" i="88"/>
  <c r="D821" i="88"/>
  <c r="L216" i="88"/>
  <c r="L957" i="88"/>
  <c r="F115" i="88"/>
  <c r="L906" i="88"/>
  <c r="N650" i="88"/>
  <c r="I196" i="88"/>
  <c r="D441" i="88"/>
  <c r="F491" i="88"/>
  <c r="D326" i="88"/>
  <c r="D120" i="88"/>
  <c r="I222" i="88"/>
  <c r="E606" i="88"/>
  <c r="B563" i="88"/>
  <c r="F740" i="88"/>
  <c r="I853" i="88"/>
  <c r="D339" i="88"/>
  <c r="F173" i="88"/>
  <c r="D435" i="88"/>
  <c r="I590" i="88"/>
  <c r="F477" i="88"/>
  <c r="I367" i="88"/>
  <c r="B101" i="88"/>
  <c r="G699" i="88"/>
  <c r="O503" i="88"/>
  <c r="M239" i="88"/>
  <c r="O120" i="88"/>
  <c r="F197" i="88"/>
  <c r="C280" i="88"/>
  <c r="H900" i="88"/>
  <c r="C481" i="88"/>
  <c r="G698" i="88"/>
  <c r="B346" i="88"/>
  <c r="B388" i="88"/>
  <c r="C100" i="88"/>
  <c r="E475" i="88"/>
  <c r="J99" i="88"/>
  <c r="L25" i="88"/>
  <c r="C483" i="88"/>
  <c r="J706" i="88"/>
  <c r="I641" i="88"/>
  <c r="G982" i="88"/>
  <c r="M307" i="88"/>
  <c r="H651" i="88"/>
  <c r="M768" i="88"/>
  <c r="L387" i="88"/>
  <c r="B66" i="88"/>
  <c r="E383" i="65" s="1"/>
  <c r="B752" i="88"/>
  <c r="M587" i="88"/>
  <c r="L736" i="88"/>
  <c r="L909" i="88"/>
  <c r="D829" i="88"/>
  <c r="E343" i="88"/>
  <c r="B990" i="88"/>
  <c r="F448" i="88"/>
  <c r="L979" i="88"/>
  <c r="J428" i="88"/>
  <c r="K428" i="88" s="1"/>
  <c r="H46" i="88"/>
  <c r="D130" i="88"/>
  <c r="D899" i="88"/>
  <c r="G255" i="88"/>
  <c r="D740" i="88"/>
  <c r="L278" i="88"/>
  <c r="I984" i="88"/>
  <c r="I774" i="88"/>
  <c r="I355" i="88"/>
  <c r="C593" i="88"/>
  <c r="M553" i="88"/>
  <c r="O850" i="88"/>
  <c r="O721" i="88"/>
  <c r="F253" i="88"/>
  <c r="L487" i="88"/>
  <c r="I398" i="88"/>
  <c r="G396" i="88"/>
  <c r="B838" i="88"/>
  <c r="F676" i="88"/>
  <c r="N314" i="88"/>
  <c r="N106" i="88"/>
  <c r="C286" i="88"/>
  <c r="O601" i="88"/>
  <c r="O144" i="88"/>
  <c r="O694" i="88"/>
  <c r="D499" i="88"/>
  <c r="C941" i="88"/>
  <c r="O554" i="88"/>
  <c r="F826" i="88"/>
  <c r="M224" i="88"/>
  <c r="E894" i="88"/>
  <c r="M590" i="88"/>
  <c r="N158" i="88"/>
  <c r="C829" i="88"/>
  <c r="B260" i="88"/>
  <c r="D664" i="88"/>
  <c r="B494" i="88"/>
  <c r="D17" i="88"/>
  <c r="T77" i="65" s="1"/>
  <c r="O825" i="88"/>
  <c r="E478" i="88"/>
  <c r="O198" i="88"/>
  <c r="L750" i="88"/>
  <c r="C479" i="88"/>
  <c r="D102" i="88"/>
  <c r="J609" i="88"/>
  <c r="K609" i="88" s="1"/>
  <c r="I718" i="88"/>
  <c r="O419" i="88"/>
  <c r="C178" i="88"/>
  <c r="G654" i="88"/>
  <c r="H719" i="88"/>
  <c r="J479" i="88"/>
  <c r="J462" i="88"/>
  <c r="N233" i="88"/>
  <c r="M980" i="88"/>
  <c r="B932" i="88"/>
  <c r="D263" i="88"/>
  <c r="F508" i="88"/>
  <c r="F494" i="88"/>
  <c r="D282" i="88"/>
  <c r="G485" i="88"/>
  <c r="D939" i="88"/>
  <c r="G160" i="88"/>
  <c r="O931" i="88"/>
  <c r="D958" i="88"/>
  <c r="J485" i="88"/>
  <c r="J182" i="88"/>
  <c r="K182" i="88" s="1"/>
  <c r="C819" i="88"/>
  <c r="F558" i="88"/>
  <c r="B283" i="88"/>
  <c r="C245" i="88"/>
  <c r="D597" i="88"/>
  <c r="F724" i="88"/>
  <c r="N738" i="88"/>
  <c r="F114" i="88"/>
  <c r="C383" i="88"/>
  <c r="I24" i="88"/>
  <c r="N552" i="88"/>
  <c r="B40" i="88"/>
  <c r="M221" i="65" s="1"/>
  <c r="E542" i="88"/>
  <c r="M196" i="88"/>
  <c r="C61" i="88"/>
  <c r="Q346" i="65" s="1"/>
  <c r="M393" i="88"/>
  <c r="D361" i="88"/>
  <c r="B126" i="88"/>
  <c r="C153" i="88"/>
  <c r="L303" i="88"/>
  <c r="B479" i="88"/>
  <c r="H535" i="88"/>
  <c r="N954" i="88"/>
  <c r="B435" i="88"/>
  <c r="L607" i="88"/>
  <c r="B511" i="88"/>
  <c r="H810" i="88"/>
  <c r="D335" i="88"/>
  <c r="D140" i="88"/>
  <c r="C874" i="88"/>
  <c r="C940" i="88"/>
  <c r="G988" i="88"/>
  <c r="G882" i="88"/>
  <c r="G660" i="88"/>
  <c r="L832" i="88"/>
  <c r="G949" i="88"/>
  <c r="F929" i="88"/>
  <c r="L965" i="88"/>
  <c r="B278" i="88"/>
  <c r="J313" i="88"/>
  <c r="E514" i="88"/>
  <c r="E933" i="88"/>
  <c r="H429" i="88"/>
  <c r="N707" i="88"/>
  <c r="L449" i="88"/>
  <c r="O666" i="88"/>
  <c r="F369" i="88"/>
  <c r="J909" i="88"/>
  <c r="B134" i="88"/>
  <c r="H876" i="88"/>
  <c r="B712" i="88"/>
  <c r="J461" i="88"/>
  <c r="I140" i="88"/>
  <c r="J911" i="88"/>
  <c r="D487" i="88"/>
  <c r="E880" i="88"/>
  <c r="G333" i="88"/>
  <c r="L243" i="88"/>
  <c r="O828" i="88"/>
  <c r="C307" i="88"/>
  <c r="O818" i="88"/>
  <c r="N471" i="88"/>
  <c r="B788" i="88"/>
  <c r="J966" i="88"/>
  <c r="J395" i="88"/>
  <c r="K395" i="88" s="1"/>
  <c r="F485" i="88"/>
  <c r="J768" i="88"/>
  <c r="J780" i="88"/>
  <c r="K780" i="88" s="1"/>
  <c r="O353" i="88"/>
  <c r="H739" i="88"/>
  <c r="O166" i="88"/>
  <c r="H194" i="88"/>
  <c r="I509" i="88"/>
  <c r="M322" i="88"/>
  <c r="N541" i="88"/>
  <c r="D238" i="88"/>
  <c r="D715" i="88"/>
  <c r="N343" i="88"/>
  <c r="C659" i="88"/>
  <c r="N859" i="88"/>
  <c r="I866" i="88"/>
  <c r="H434" i="88"/>
  <c r="L451" i="88"/>
  <c r="E945" i="88"/>
  <c r="B524" i="88"/>
  <c r="H756" i="88"/>
  <c r="H78" i="88"/>
  <c r="H857" i="88"/>
  <c r="L939" i="88"/>
  <c r="F699" i="88"/>
  <c r="F592" i="88"/>
  <c r="D380" i="88"/>
  <c r="G65" i="88"/>
  <c r="T365" i="65" s="1"/>
  <c r="M848" i="88"/>
  <c r="H528" i="88"/>
  <c r="D615" i="88"/>
  <c r="N185" i="88"/>
  <c r="L355" i="88"/>
  <c r="E960" i="88"/>
  <c r="L349" i="88"/>
  <c r="L264" i="88"/>
  <c r="B123" i="88"/>
  <c r="I29" i="88"/>
  <c r="F291" i="88"/>
  <c r="D208" i="88"/>
  <c r="I63" i="88"/>
  <c r="I271" i="88"/>
  <c r="O562" i="88"/>
  <c r="D90" i="88"/>
  <c r="C771" i="88"/>
  <c r="J488" i="88"/>
  <c r="K488" i="88" s="1"/>
  <c r="M27" i="88"/>
  <c r="E36" i="88"/>
  <c r="E202" i="65" s="1"/>
  <c r="F602" i="88"/>
  <c r="H439" i="88"/>
  <c r="L146" i="88"/>
  <c r="B82" i="88"/>
  <c r="G473" i="88"/>
  <c r="J398" i="88"/>
  <c r="J445" i="88"/>
  <c r="I183" i="88"/>
  <c r="O398" i="88"/>
  <c r="C673" i="88"/>
  <c r="F399" i="88"/>
  <c r="H199" i="88"/>
  <c r="F481" i="88"/>
  <c r="G979" i="88"/>
  <c r="E368" i="88"/>
  <c r="B14" i="88"/>
  <c r="U59" i="65" s="1"/>
  <c r="I266" i="88"/>
  <c r="H339" i="88"/>
  <c r="C101" i="88"/>
  <c r="H746" i="88"/>
  <c r="B957" i="88"/>
  <c r="N644" i="88"/>
  <c r="F769" i="88"/>
  <c r="J46" i="88"/>
  <c r="K46" i="88" s="1"/>
  <c r="L258" i="65" s="1"/>
  <c r="D38" i="88"/>
  <c r="T202" i="65" s="1"/>
  <c r="C873" i="88"/>
  <c r="N932" i="88"/>
  <c r="E102" i="88"/>
  <c r="M699" i="88"/>
  <c r="D149" i="88"/>
  <c r="N780" i="88"/>
  <c r="O999" i="88"/>
  <c r="D328" i="88"/>
  <c r="D608" i="88"/>
  <c r="G940" i="88"/>
  <c r="C627" i="88"/>
  <c r="G889" i="88"/>
  <c r="B558" i="88"/>
  <c r="D53" i="88"/>
  <c r="T293" i="65" s="1"/>
  <c r="M303" i="88"/>
  <c r="M866" i="88"/>
  <c r="C27" i="88"/>
  <c r="I147" i="65" s="1"/>
  <c r="I499" i="88"/>
  <c r="B835" i="88"/>
  <c r="D986" i="88"/>
  <c r="J815" i="88"/>
  <c r="K815" i="88" s="1"/>
  <c r="F841" i="88"/>
  <c r="N668" i="88"/>
  <c r="B760" i="88"/>
  <c r="G975" i="88"/>
  <c r="L712" i="88"/>
  <c r="C655" i="88"/>
  <c r="F281" i="88"/>
  <c r="L223" i="88"/>
  <c r="O791" i="88"/>
  <c r="E62" i="88"/>
  <c r="U347" i="65" s="1"/>
  <c r="F373" i="88"/>
  <c r="H759" i="88"/>
  <c r="F596" i="88"/>
  <c r="D877" i="88"/>
  <c r="C961" i="88"/>
  <c r="D840" i="88"/>
  <c r="C415" i="88"/>
  <c r="C711" i="88"/>
  <c r="B733" i="88"/>
  <c r="I864" i="88"/>
  <c r="B130" i="88"/>
  <c r="L312" i="88"/>
  <c r="I447" i="88"/>
  <c r="B329" i="88"/>
  <c r="M212" i="88"/>
  <c r="H274" i="88"/>
  <c r="E500" i="88"/>
  <c r="F442" i="88"/>
  <c r="J105" i="88"/>
  <c r="K105" i="88" s="1"/>
  <c r="E316" i="88"/>
  <c r="B679" i="88"/>
  <c r="N670" i="88"/>
  <c r="D398" i="88"/>
  <c r="M414" i="88"/>
  <c r="N273" i="88"/>
  <c r="D192" i="88"/>
  <c r="N423" i="88"/>
  <c r="N396" i="88"/>
  <c r="I623" i="88"/>
  <c r="H413" i="88"/>
  <c r="D259" i="88"/>
  <c r="C758" i="88"/>
  <c r="G37" i="88"/>
  <c r="L203" i="65" s="1"/>
  <c r="D231" i="88"/>
  <c r="M809" i="88"/>
  <c r="C731" i="88"/>
  <c r="N775" i="88"/>
  <c r="I141" i="88"/>
  <c r="L773" i="88"/>
  <c r="F595" i="88"/>
  <c r="F299" i="88"/>
  <c r="D704" i="88"/>
  <c r="H779" i="88"/>
  <c r="I819" i="88"/>
  <c r="F747" i="88"/>
  <c r="O313" i="88"/>
  <c r="M634" i="88"/>
  <c r="D801" i="88"/>
  <c r="B191" i="88"/>
  <c r="G307" i="88"/>
  <c r="F84" i="88"/>
  <c r="L766" i="88"/>
  <c r="B98" i="88"/>
  <c r="M913" i="88"/>
  <c r="H161" i="88"/>
  <c r="L878" i="88"/>
  <c r="L790" i="88"/>
  <c r="J401" i="88"/>
  <c r="K401" i="88" s="1"/>
  <c r="D764" i="88"/>
  <c r="C682" i="88"/>
  <c r="I893" i="88"/>
  <c r="G560" i="88"/>
  <c r="D765" i="88"/>
  <c r="N635" i="88"/>
  <c r="C84" i="88"/>
  <c r="D315" i="88"/>
  <c r="B331" i="88"/>
  <c r="G592" i="88"/>
  <c r="G181" i="88"/>
  <c r="L995" i="88"/>
  <c r="G165" i="88"/>
  <c r="D559" i="88"/>
  <c r="E756" i="88"/>
  <c r="G795" i="88"/>
  <c r="M560" i="88"/>
  <c r="M292" i="88"/>
  <c r="B184" i="88"/>
  <c r="O374" i="88"/>
  <c r="C754" i="88"/>
  <c r="B625" i="88"/>
  <c r="E27" i="88"/>
  <c r="E148" i="65" s="1"/>
  <c r="G434" i="88"/>
  <c r="E521" i="88"/>
  <c r="L737" i="88"/>
  <c r="I325" i="88"/>
  <c r="N673" i="88"/>
  <c r="M566" i="88"/>
  <c r="B614" i="88"/>
  <c r="F977" i="88"/>
  <c r="G309" i="88"/>
  <c r="O122" i="88"/>
  <c r="F585" i="88"/>
  <c r="C473" i="88"/>
  <c r="G884" i="88"/>
  <c r="D161" i="88"/>
  <c r="F656" i="88"/>
  <c r="F211" i="88"/>
  <c r="N976" i="88"/>
  <c r="I220" i="88"/>
  <c r="M469" i="88"/>
  <c r="J696" i="88"/>
  <c r="C920" i="88"/>
  <c r="F795" i="88"/>
  <c r="E502" i="88"/>
  <c r="G442" i="88"/>
  <c r="N31" i="88"/>
  <c r="H217" i="88"/>
  <c r="D925" i="88"/>
  <c r="M134" i="88"/>
  <c r="F473" i="88"/>
  <c r="G865" i="88"/>
  <c r="G722" i="88"/>
  <c r="M242" i="88"/>
  <c r="J682" i="88"/>
  <c r="K682" i="88" s="1"/>
  <c r="I21" i="88"/>
  <c r="F639" i="88"/>
  <c r="C768" i="88"/>
  <c r="J126" i="88"/>
  <c r="I669" i="88"/>
  <c r="H248" i="88"/>
  <c r="D617" i="88"/>
  <c r="C937" i="88"/>
  <c r="N868" i="88"/>
  <c r="O587" i="88"/>
  <c r="D424" i="88"/>
  <c r="G916" i="88"/>
  <c r="E378" i="88"/>
  <c r="O249" i="88"/>
  <c r="N495" i="88"/>
  <c r="N250" i="88"/>
  <c r="J618" i="88"/>
  <c r="K618" i="88" s="1"/>
  <c r="B794" i="88"/>
  <c r="F738" i="88"/>
  <c r="G826" i="88"/>
  <c r="O919" i="88"/>
  <c r="L830" i="88"/>
  <c r="J26" i="88"/>
  <c r="K26" i="88" s="1"/>
  <c r="T133" i="65" s="1"/>
  <c r="D806" i="88"/>
  <c r="N148" i="88"/>
  <c r="J459" i="88"/>
  <c r="I40" i="88"/>
  <c r="J307" i="88"/>
  <c r="H916" i="88"/>
  <c r="B320" i="88"/>
  <c r="I793" i="88"/>
  <c r="N991" i="88"/>
  <c r="O693" i="88"/>
  <c r="F819" i="88"/>
  <c r="L23" i="88"/>
  <c r="B841" i="88"/>
  <c r="M762" i="88"/>
  <c r="H641" i="88"/>
  <c r="B937" i="88"/>
  <c r="D770" i="88"/>
  <c r="D733" i="88"/>
  <c r="J68" i="88"/>
  <c r="D389" i="88"/>
  <c r="O96" i="88"/>
  <c r="G951" i="88"/>
  <c r="M716" i="88"/>
  <c r="L520" i="88"/>
  <c r="O560" i="88"/>
  <c r="J139" i="88"/>
  <c r="L840" i="88"/>
  <c r="G532" i="88"/>
  <c r="L174" i="88"/>
  <c r="E926" i="88"/>
  <c r="B690" i="88"/>
  <c r="J993" i="88"/>
  <c r="E850" i="88"/>
  <c r="I506" i="88"/>
  <c r="H665" i="88"/>
  <c r="E145" i="88"/>
  <c r="C48" i="88"/>
  <c r="I275" i="65" s="1"/>
  <c r="N217" i="88"/>
  <c r="J555" i="88"/>
  <c r="I643" i="88"/>
  <c r="J570" i="88"/>
  <c r="D937" i="88"/>
  <c r="D512" i="88"/>
  <c r="L548" i="88"/>
  <c r="E625" i="88"/>
  <c r="C277" i="88"/>
  <c r="D310" i="88"/>
  <c r="F353" i="88"/>
  <c r="I653" i="88"/>
  <c r="O563" i="88"/>
  <c r="J380" i="88"/>
  <c r="K380" i="88" s="1"/>
  <c r="N794" i="88"/>
  <c r="O44" i="88"/>
  <c r="V241" i="65" s="1"/>
  <c r="N293" i="88"/>
  <c r="D521" i="88"/>
  <c r="L805" i="88"/>
  <c r="C769" i="88"/>
  <c r="H961" i="88"/>
  <c r="E660" i="88"/>
  <c r="H63" i="88"/>
  <c r="H825" i="88"/>
  <c r="B237" i="88"/>
  <c r="L781" i="88"/>
  <c r="J563" i="88"/>
  <c r="K563" i="88" s="1"/>
  <c r="L390" i="88"/>
  <c r="B72" i="88"/>
  <c r="E417" i="65" s="1"/>
  <c r="M112" i="88"/>
  <c r="O51" i="88"/>
  <c r="F295" i="65" s="1"/>
  <c r="L195" i="88"/>
  <c r="B960" i="88"/>
  <c r="G897" i="88"/>
  <c r="O412" i="88"/>
  <c r="E139" i="88"/>
  <c r="G316" i="88"/>
  <c r="L641" i="88"/>
  <c r="F517" i="88"/>
  <c r="C108" i="88"/>
  <c r="C634" i="88"/>
  <c r="G929" i="88"/>
  <c r="D370" i="88"/>
  <c r="B748" i="88"/>
  <c r="G488" i="88"/>
  <c r="F838" i="88"/>
  <c r="H500" i="88"/>
  <c r="H706" i="88"/>
  <c r="M525" i="88"/>
  <c r="F840" i="88"/>
  <c r="O296" i="88"/>
  <c r="G355" i="88"/>
  <c r="L854" i="88"/>
  <c r="F544" i="88"/>
  <c r="O872" i="88"/>
  <c r="I844" i="88"/>
  <c r="H588" i="88"/>
  <c r="C188" i="88"/>
  <c r="H797" i="88"/>
  <c r="O397" i="88"/>
  <c r="N759" i="88"/>
  <c r="H234" i="88"/>
  <c r="I496" i="88"/>
  <c r="G248" i="88"/>
  <c r="I647" i="88"/>
  <c r="D560" i="88"/>
  <c r="D725" i="88"/>
  <c r="D904" i="88"/>
  <c r="I177" i="88"/>
  <c r="J153" i="88"/>
  <c r="K153" i="88" s="1"/>
  <c r="L692" i="88"/>
  <c r="C116" i="88"/>
  <c r="L892" i="88"/>
  <c r="O171" i="88"/>
  <c r="O544" i="88"/>
  <c r="L652" i="88"/>
  <c r="J723" i="88"/>
  <c r="H23" i="88"/>
  <c r="G353" i="88"/>
  <c r="F790" i="88"/>
  <c r="I806" i="88"/>
  <c r="F181" i="88"/>
  <c r="N179" i="88"/>
  <c r="E279" i="88"/>
  <c r="I221" i="88"/>
  <c r="C164" i="88"/>
  <c r="L534" i="88"/>
  <c r="M682" i="88"/>
  <c r="D464" i="88"/>
  <c r="H344" i="88"/>
  <c r="L668" i="88"/>
  <c r="E544" i="88"/>
  <c r="I297" i="88"/>
  <c r="N254" i="88"/>
  <c r="B381" i="88"/>
  <c r="F489" i="88"/>
  <c r="B467" i="88"/>
  <c r="I544" i="88"/>
  <c r="H97" i="88"/>
  <c r="L843" i="88"/>
  <c r="I469" i="88"/>
  <c r="F947" i="88"/>
  <c r="M977" i="88"/>
  <c r="G904" i="88"/>
  <c r="E144" i="88"/>
  <c r="E959" i="88"/>
  <c r="C407" i="88"/>
  <c r="E523" i="88"/>
  <c r="M241" i="88"/>
  <c r="I515" i="88"/>
  <c r="M155" i="88"/>
  <c r="I974" i="88"/>
  <c r="H506" i="88"/>
  <c r="D956" i="88"/>
  <c r="E250" i="88"/>
  <c r="J793" i="88"/>
  <c r="O132" i="88"/>
  <c r="E86" i="88"/>
  <c r="N945" i="88"/>
  <c r="M58" i="88"/>
  <c r="H395" i="88"/>
  <c r="M886" i="88"/>
  <c r="L435" i="88"/>
  <c r="F528" i="88"/>
  <c r="G950" i="88"/>
  <c r="I884" i="88"/>
  <c r="D57" i="88"/>
  <c r="D330" i="65" s="1"/>
  <c r="J754" i="88"/>
  <c r="K754" i="88" s="1"/>
  <c r="H174" i="88"/>
  <c r="I924" i="88"/>
  <c r="H466" i="88"/>
  <c r="D402" i="88"/>
  <c r="F761" i="88"/>
  <c r="F814" i="88"/>
  <c r="C780" i="88"/>
  <c r="L575" i="88"/>
  <c r="J205" i="88"/>
  <c r="K205" i="88" s="1"/>
  <c r="D624" i="88"/>
  <c r="C134" i="88"/>
  <c r="M257" i="88"/>
  <c r="L329" i="88"/>
  <c r="H167" i="88"/>
  <c r="B684" i="88"/>
  <c r="M756" i="88"/>
  <c r="C335" i="88"/>
  <c r="E569" i="88"/>
  <c r="L901" i="88"/>
  <c r="G422" i="88"/>
  <c r="F980" i="88"/>
  <c r="F766" i="88"/>
  <c r="J621" i="88"/>
  <c r="M902" i="88"/>
  <c r="C893" i="88"/>
  <c r="L565" i="88"/>
  <c r="L415" i="88"/>
  <c r="G198" i="88"/>
  <c r="B215" i="88"/>
  <c r="M742" i="88"/>
  <c r="N35" i="88"/>
  <c r="B982" i="88"/>
  <c r="E707" i="88"/>
  <c r="O603" i="88"/>
  <c r="J483" i="88"/>
  <c r="J509" i="88"/>
  <c r="E506" i="88"/>
  <c r="N119" i="88"/>
  <c r="H534" i="88"/>
  <c r="I421" i="88"/>
  <c r="C805" i="88"/>
  <c r="O152" i="88"/>
  <c r="G457" i="88"/>
  <c r="H966" i="88"/>
  <c r="H479" i="88"/>
  <c r="B924" i="88"/>
  <c r="C274" i="88"/>
  <c r="I965" i="88"/>
  <c r="H56" i="88"/>
  <c r="B121" i="88"/>
  <c r="D405" i="88"/>
  <c r="N134" i="88"/>
  <c r="C727" i="88"/>
  <c r="J590" i="88"/>
  <c r="M649" i="88"/>
  <c r="D630" i="88"/>
  <c r="F976" i="88"/>
  <c r="M752" i="88"/>
  <c r="J14" i="88"/>
  <c r="K14" i="88" s="1"/>
  <c r="T62" i="65" s="1"/>
  <c r="N927" i="88"/>
  <c r="N252" i="88"/>
  <c r="C474" i="88"/>
  <c r="O123" i="88"/>
  <c r="O350" i="88"/>
  <c r="J404" i="88"/>
  <c r="O521" i="88"/>
  <c r="I971" i="88"/>
  <c r="N545" i="88"/>
  <c r="D830" i="88"/>
  <c r="J506" i="88"/>
  <c r="G507" i="88"/>
  <c r="O455" i="88"/>
  <c r="B639" i="88"/>
  <c r="N550" i="88"/>
  <c r="C422" i="88"/>
  <c r="J90" i="88"/>
  <c r="L869" i="88"/>
  <c r="F201" i="88"/>
  <c r="H204" i="88"/>
  <c r="C720" i="88"/>
  <c r="C567" i="88"/>
  <c r="E810" i="88"/>
  <c r="J330" i="88"/>
  <c r="H114" i="88"/>
  <c r="L455" i="88"/>
  <c r="B865" i="88"/>
  <c r="C447" i="88"/>
  <c r="E405" i="88"/>
  <c r="C24" i="88"/>
  <c r="I130" i="65" s="1"/>
  <c r="N572" i="88"/>
  <c r="E257" i="88"/>
  <c r="F412" i="88"/>
  <c r="G534" i="88"/>
  <c r="M830" i="88"/>
  <c r="O345" i="88"/>
  <c r="D873" i="88"/>
  <c r="I785" i="88"/>
  <c r="G403" i="88"/>
  <c r="O146" i="88"/>
  <c r="J458" i="88"/>
  <c r="D40" i="88"/>
  <c r="L222" i="65" s="1"/>
  <c r="N383" i="88"/>
  <c r="C928" i="88"/>
  <c r="L557" i="88"/>
  <c r="C260" i="88"/>
  <c r="B737" i="88"/>
  <c r="B115" i="88"/>
  <c r="G371" i="88"/>
  <c r="B744" i="88"/>
  <c r="B162" i="88"/>
  <c r="F451" i="88"/>
  <c r="G431" i="88"/>
  <c r="I729" i="88"/>
  <c r="D433" i="88"/>
  <c r="O700" i="88"/>
  <c r="O690" i="88"/>
  <c r="C743" i="88"/>
  <c r="J471" i="88"/>
  <c r="L812" i="88"/>
  <c r="G648" i="88"/>
  <c r="L876" i="88"/>
  <c r="I908" i="88"/>
  <c r="E479" i="88"/>
  <c r="C120" i="88"/>
  <c r="D631" i="88"/>
  <c r="B434" i="88"/>
  <c r="D839" i="88"/>
  <c r="L177" i="88"/>
  <c r="E195" i="88"/>
  <c r="M565" i="88"/>
  <c r="M427" i="88"/>
  <c r="B175" i="88"/>
  <c r="I857" i="88"/>
  <c r="I964" i="88"/>
  <c r="C683" i="88"/>
  <c r="M36" i="88"/>
  <c r="O807" i="88"/>
  <c r="J655" i="88"/>
  <c r="F647" i="88"/>
  <c r="C861" i="88"/>
  <c r="O423" i="88"/>
  <c r="H780" i="88"/>
  <c r="B947" i="88"/>
  <c r="M822" i="88"/>
  <c r="G90" i="88"/>
  <c r="D93" i="88"/>
  <c r="D822" i="88"/>
  <c r="H246" i="88"/>
  <c r="M855" i="88"/>
  <c r="D507" i="88"/>
  <c r="H527" i="88"/>
  <c r="N161" i="88"/>
  <c r="E322" i="88"/>
  <c r="E759" i="88"/>
  <c r="G118" i="88"/>
  <c r="O934" i="88"/>
  <c r="F215" i="88"/>
  <c r="M435" i="88"/>
  <c r="F246" i="88"/>
  <c r="I582" i="88"/>
  <c r="D170" i="88"/>
  <c r="L680" i="88"/>
  <c r="M695" i="88"/>
  <c r="F300" i="88"/>
  <c r="D236" i="88"/>
  <c r="M419" i="88"/>
  <c r="H622" i="88"/>
  <c r="B414" i="88"/>
  <c r="J337" i="88"/>
  <c r="K337" i="88" s="1"/>
  <c r="J872" i="88"/>
  <c r="E59" i="88"/>
  <c r="U330" i="65" s="1"/>
  <c r="G717" i="88"/>
  <c r="H768" i="88"/>
  <c r="G514" i="88"/>
  <c r="O550" i="88"/>
  <c r="M154" i="88"/>
  <c r="L105" i="88"/>
  <c r="C374" i="88"/>
  <c r="L120" i="88"/>
  <c r="D46" i="88"/>
  <c r="L256" i="65" s="1"/>
  <c r="D105" i="88"/>
  <c r="F141" i="88"/>
  <c r="B11" i="88"/>
  <c r="U39" i="65" s="1"/>
  <c r="F301" i="88"/>
  <c r="D479" i="88"/>
  <c r="L945" i="88"/>
  <c r="J250" i="88"/>
  <c r="K250" i="88" s="1"/>
  <c r="O966" i="88"/>
  <c r="J528" i="88"/>
  <c r="C179" i="88"/>
  <c r="O780" i="88"/>
  <c r="O746" i="88"/>
  <c r="O368" i="88"/>
  <c r="H770" i="88"/>
  <c r="C96" i="88"/>
  <c r="B80" i="88"/>
  <c r="I632" i="88"/>
  <c r="C18" i="88"/>
  <c r="I93" i="65" s="1"/>
  <c r="B397" i="88"/>
  <c r="D737" i="88"/>
  <c r="N987" i="88"/>
  <c r="C658" i="88"/>
  <c r="H990" i="88"/>
  <c r="H411" i="88"/>
  <c r="E528" i="88"/>
  <c r="E280" i="88"/>
  <c r="C448" i="88"/>
  <c r="H846" i="88"/>
  <c r="C368" i="88"/>
  <c r="I492" i="88"/>
  <c r="G305" i="88"/>
  <c r="L645" i="88"/>
  <c r="E356" i="88"/>
  <c r="I899" i="88"/>
  <c r="I882" i="88"/>
  <c r="C533" i="88"/>
  <c r="E724" i="88"/>
  <c r="F550" i="88"/>
  <c r="D768" i="88"/>
  <c r="J96" i="88"/>
  <c r="J757" i="88"/>
  <c r="K757" i="88" s="1"/>
  <c r="E892" i="88"/>
  <c r="B152" i="88"/>
  <c r="H347" i="88"/>
  <c r="J297" i="88"/>
  <c r="B91" i="88"/>
  <c r="L701" i="88"/>
  <c r="L184" i="88"/>
  <c r="G400" i="88"/>
  <c r="J642" i="88"/>
  <c r="F799" i="88"/>
  <c r="L122" i="88"/>
  <c r="D922" i="88"/>
  <c r="I32" i="88"/>
  <c r="I727" i="88"/>
  <c r="J440" i="88"/>
  <c r="N840" i="88"/>
  <c r="B286" i="88"/>
  <c r="D408" i="88"/>
  <c r="J868" i="88"/>
  <c r="H135" i="88"/>
  <c r="O819" i="88"/>
  <c r="J28" i="88"/>
  <c r="K28" i="88" s="1"/>
  <c r="L150" i="65" s="1"/>
  <c r="C459" i="88"/>
  <c r="J209" i="88"/>
  <c r="D33" i="88"/>
  <c r="D185" i="65" s="1"/>
  <c r="M123" i="88"/>
  <c r="L83" i="88"/>
  <c r="D232" i="88"/>
  <c r="C301" i="88"/>
  <c r="N481" i="88"/>
  <c r="G183" i="88"/>
  <c r="L942" i="88"/>
  <c r="C837" i="88"/>
  <c r="M329" i="88"/>
  <c r="J410" i="88"/>
  <c r="M448" i="88"/>
  <c r="M543" i="88"/>
  <c r="B211" i="88"/>
  <c r="H676" i="88"/>
  <c r="O661" i="88"/>
  <c r="F313" i="88"/>
  <c r="O884" i="88"/>
  <c r="M846" i="88"/>
  <c r="E99" i="88"/>
  <c r="F344" i="88"/>
  <c r="F343" i="88"/>
  <c r="F149" i="88"/>
  <c r="G723" i="88"/>
  <c r="E35" i="88"/>
  <c r="U185" i="65" s="1"/>
  <c r="M30" i="88"/>
  <c r="D824" i="88"/>
  <c r="L574" i="88"/>
  <c r="F150" i="88"/>
  <c r="J906" i="88"/>
  <c r="O472" i="88"/>
  <c r="M616" i="88"/>
  <c r="N539" i="88"/>
  <c r="H926" i="88"/>
  <c r="C820" i="88"/>
  <c r="J739" i="88"/>
  <c r="L304" i="88"/>
  <c r="E426" i="88"/>
  <c r="G31" i="88"/>
  <c r="L169" i="65" s="1"/>
  <c r="F66" i="88"/>
  <c r="I384" i="65" s="1"/>
  <c r="J287" i="88"/>
  <c r="B44" i="88"/>
  <c r="U238" i="65" s="1"/>
  <c r="C295" i="88"/>
  <c r="F527" i="88"/>
  <c r="N151" i="88"/>
  <c r="E512" i="88"/>
  <c r="D776" i="88"/>
  <c r="G787" i="88"/>
  <c r="L19" i="88"/>
  <c r="O316" i="88"/>
  <c r="J163" i="88"/>
  <c r="O355" i="88"/>
  <c r="O372" i="88"/>
  <c r="O225" i="88"/>
  <c r="E386" i="88"/>
  <c r="J202" i="88"/>
  <c r="O258" i="88"/>
  <c r="B89" i="88"/>
  <c r="J241" i="88"/>
  <c r="N97" i="88"/>
  <c r="F116" i="88"/>
  <c r="D138" i="88"/>
  <c r="E189" i="88"/>
  <c r="M142" i="88"/>
  <c r="C400" i="88"/>
  <c r="F78" i="88"/>
  <c r="B566" i="88"/>
  <c r="H26" i="88"/>
  <c r="N400" i="88"/>
  <c r="I274" i="88"/>
  <c r="N850" i="88"/>
  <c r="N895" i="88"/>
  <c r="E993" i="88"/>
  <c r="O752" i="88"/>
  <c r="I44" i="88"/>
  <c r="G685" i="88"/>
  <c r="N269" i="88"/>
  <c r="F430" i="88"/>
  <c r="N371" i="88"/>
  <c r="F498" i="88"/>
  <c r="F869" i="88"/>
  <c r="I466" i="88"/>
  <c r="G19" i="88"/>
  <c r="L95" i="65" s="1"/>
  <c r="J721" i="88"/>
  <c r="K721" i="88" s="1"/>
  <c r="O640" i="88"/>
  <c r="F217" i="88"/>
  <c r="I248" i="88"/>
  <c r="M216" i="88"/>
  <c r="B261" i="88"/>
  <c r="E408" i="88"/>
  <c r="D256" i="88"/>
  <c r="G557" i="88"/>
  <c r="B555" i="88"/>
  <c r="J487" i="88"/>
  <c r="G527" i="88"/>
  <c r="D834" i="88"/>
  <c r="I126" i="88"/>
  <c r="F630" i="88"/>
  <c r="G350" i="88"/>
  <c r="L841" i="88"/>
  <c r="L183" i="88"/>
  <c r="F328" i="88"/>
  <c r="J240" i="88"/>
  <c r="K240" i="88" s="1"/>
  <c r="O155" i="88"/>
  <c r="M598" i="88"/>
  <c r="I354" i="88"/>
  <c r="J165" i="88"/>
  <c r="O323" i="88"/>
  <c r="H681" i="88"/>
  <c r="G208" i="88"/>
  <c r="E66" i="88"/>
  <c r="E384" i="65" s="1"/>
  <c r="I858" i="88"/>
  <c r="E92" i="88"/>
  <c r="G106" i="88"/>
  <c r="I690" i="88"/>
  <c r="D946" i="88"/>
  <c r="D225" i="88"/>
  <c r="M29" i="88"/>
  <c r="L977" i="88"/>
  <c r="G607" i="88"/>
  <c r="I323" i="88"/>
  <c r="J877" i="88"/>
  <c r="K877" i="88" s="1"/>
  <c r="C482" i="88"/>
  <c r="G742" i="88"/>
  <c r="E358" i="88"/>
  <c r="G329" i="88"/>
  <c r="O127" i="88"/>
  <c r="N593" i="88"/>
  <c r="M897" i="88"/>
  <c r="D792" i="88"/>
  <c r="N601" i="88"/>
  <c r="D58" i="88"/>
  <c r="L330" i="65" s="1"/>
  <c r="H254" i="88"/>
  <c r="B31" i="88"/>
  <c r="M167" i="65" s="1"/>
  <c r="M252" i="88"/>
  <c r="F941" i="88"/>
  <c r="B326" i="88"/>
  <c r="J314" i="88"/>
  <c r="M45" i="88"/>
  <c r="M92" i="88"/>
  <c r="B828" i="88"/>
  <c r="L388" i="88"/>
  <c r="N100" i="88"/>
  <c r="D894" i="88"/>
  <c r="B307" i="88"/>
  <c r="O922" i="88"/>
  <c r="J340" i="88"/>
  <c r="D396" i="88"/>
  <c r="E807" i="88"/>
  <c r="O559" i="88"/>
  <c r="E218" i="88"/>
  <c r="E53" i="88"/>
  <c r="U293" i="65" s="1"/>
  <c r="B560" i="88"/>
  <c r="O28" i="88"/>
  <c r="N150" i="65" s="1"/>
  <c r="O140" i="88"/>
  <c r="C165" i="88"/>
  <c r="L623" i="88"/>
  <c r="J817" i="88"/>
  <c r="K817" i="88" s="1"/>
  <c r="G573" i="88"/>
  <c r="G152" i="88"/>
  <c r="J658" i="88"/>
  <c r="B853" i="88"/>
  <c r="H403" i="88"/>
  <c r="G276" i="88"/>
  <c r="L460" i="88"/>
  <c r="D51" i="88"/>
  <c r="D293" i="65" s="1"/>
  <c r="M386" i="88"/>
  <c r="F622" i="88"/>
  <c r="L241" i="88"/>
  <c r="L357" i="88"/>
  <c r="C543" i="88"/>
  <c r="M190" i="88"/>
  <c r="F171" i="88"/>
  <c r="E851" i="88"/>
  <c r="C518" i="88"/>
  <c r="O23" i="88"/>
  <c r="V116" i="65" s="1"/>
  <c r="D657" i="88"/>
  <c r="F204" i="88"/>
  <c r="C977" i="88"/>
  <c r="L730" i="88"/>
  <c r="H232" i="88"/>
  <c r="C765" i="88"/>
  <c r="E309" i="88"/>
  <c r="I188" i="88"/>
  <c r="E955" i="88"/>
  <c r="M167" i="88"/>
  <c r="B112" i="88"/>
  <c r="I343" i="88"/>
  <c r="E17" i="88"/>
  <c r="U77" i="65" s="1"/>
  <c r="D694" i="88"/>
  <c r="N188" i="88"/>
  <c r="L707" i="88"/>
  <c r="E612" i="88"/>
  <c r="H654" i="88"/>
  <c r="B21" i="88"/>
  <c r="E113" i="65" s="1"/>
  <c r="F327" i="88"/>
  <c r="B477" i="88"/>
  <c r="G460" i="88"/>
  <c r="L362" i="88"/>
  <c r="O900" i="88"/>
  <c r="C957" i="88"/>
  <c r="N824" i="88"/>
  <c r="O798" i="88"/>
  <c r="I202" i="88"/>
  <c r="C199" i="88"/>
  <c r="G146" i="88"/>
  <c r="B256" i="88"/>
  <c r="I820" i="88"/>
  <c r="F53" i="88"/>
  <c r="Y293" i="65" s="1"/>
  <c r="M384" i="88"/>
  <c r="J649" i="88"/>
  <c r="K649" i="88" s="1"/>
  <c r="E548" i="88"/>
  <c r="J617" i="88"/>
  <c r="N671" i="88"/>
  <c r="F788" i="88"/>
  <c r="I288" i="88"/>
  <c r="I761" i="88"/>
  <c r="C571" i="88"/>
  <c r="I362" i="88"/>
  <c r="C138" i="88"/>
  <c r="D719" i="88"/>
  <c r="L924" i="88"/>
  <c r="N515" i="88"/>
  <c r="I529" i="88"/>
  <c r="H597" i="88"/>
  <c r="H396" i="88"/>
  <c r="D147" i="88"/>
  <c r="H96" i="88"/>
  <c r="E879" i="88"/>
  <c r="D220" i="88"/>
  <c r="N703" i="88"/>
  <c r="B720" i="88"/>
  <c r="L837" i="88"/>
  <c r="L827" i="88"/>
  <c r="D808" i="88"/>
  <c r="C262" i="88"/>
  <c r="C352" i="88"/>
  <c r="B302" i="88"/>
  <c r="O991" i="88"/>
  <c r="F82" i="88"/>
  <c r="N255" i="88"/>
  <c r="F31" i="88"/>
  <c r="Q168" i="65" s="1"/>
  <c r="G715" i="88"/>
  <c r="N577" i="88"/>
  <c r="C649" i="88"/>
  <c r="N867" i="88"/>
  <c r="O49" i="88"/>
  <c r="N278" i="65" s="1"/>
  <c r="O905" i="88"/>
  <c r="J948" i="88"/>
  <c r="C531" i="88"/>
  <c r="O115" i="88"/>
  <c r="H182" i="88"/>
  <c r="B187" i="88"/>
  <c r="I875" i="88"/>
  <c r="E401" i="88"/>
  <c r="N36" i="88"/>
  <c r="E938" i="88"/>
  <c r="O956" i="88"/>
  <c r="J648" i="88"/>
  <c r="F175" i="88"/>
  <c r="M368" i="88"/>
  <c r="C947" i="88"/>
  <c r="D934" i="88"/>
  <c r="E384" i="88"/>
  <c r="J703" i="88"/>
  <c r="O322" i="88"/>
  <c r="N871" i="88"/>
  <c r="O150" i="88"/>
  <c r="F908" i="88"/>
  <c r="J602" i="88"/>
  <c r="L442" i="88"/>
  <c r="G286" i="88"/>
  <c r="N690" i="88"/>
  <c r="C442" i="88"/>
  <c r="H548" i="88"/>
  <c r="B936" i="88"/>
  <c r="H301" i="88"/>
  <c r="C163" i="88"/>
  <c r="L953" i="88"/>
  <c r="H668" i="88"/>
  <c r="J67" i="88"/>
  <c r="K67" i="88" s="1"/>
  <c r="L386" i="65" s="1"/>
  <c r="B637" i="88"/>
  <c r="M320" i="88"/>
  <c r="H474" i="88"/>
  <c r="I940" i="88"/>
  <c r="I784" i="88"/>
  <c r="I655" i="88"/>
  <c r="I659" i="88"/>
  <c r="E474" i="88"/>
  <c r="G254" i="88"/>
  <c r="J992" i="88"/>
  <c r="K992" i="88" s="1"/>
  <c r="N603" i="88"/>
  <c r="M981" i="88"/>
  <c r="E802" i="88"/>
  <c r="D459" i="88"/>
  <c r="I90" i="88"/>
  <c r="O863" i="88"/>
  <c r="E691" i="88"/>
  <c r="L984" i="88"/>
  <c r="C13" i="88"/>
  <c r="Q59" i="65" s="1"/>
  <c r="H14" i="88"/>
  <c r="M433" i="88"/>
  <c r="H190" i="88"/>
  <c r="F221" i="88"/>
  <c r="F564" i="88"/>
  <c r="M800" i="88"/>
  <c r="O649" i="88"/>
  <c r="E678" i="88"/>
  <c r="B701" i="88"/>
  <c r="M19" i="88"/>
  <c r="O759" i="88"/>
  <c r="M71" i="88"/>
  <c r="G627" i="88"/>
  <c r="L542" i="88"/>
  <c r="I160" i="88"/>
  <c r="J587" i="88"/>
  <c r="K587" i="88" s="1"/>
  <c r="E765" i="88"/>
  <c r="I814" i="88"/>
  <c r="D530" i="88"/>
  <c r="O376" i="88"/>
  <c r="G192" i="88"/>
  <c r="O407" i="88"/>
  <c r="I193" i="88"/>
  <c r="C600" i="88"/>
  <c r="M175" i="88"/>
  <c r="I541" i="88"/>
  <c r="J397" i="88"/>
  <c r="N141" i="88"/>
  <c r="C645" i="88"/>
  <c r="F140" i="88"/>
  <c r="B349" i="88"/>
  <c r="M210" i="88"/>
  <c r="D924" i="88"/>
  <c r="J624" i="88"/>
  <c r="K624" i="88" s="1"/>
  <c r="B473" i="88"/>
  <c r="O222" i="88"/>
  <c r="G425" i="88"/>
  <c r="I457" i="88"/>
  <c r="D783" i="88"/>
  <c r="C484" i="88"/>
  <c r="J143" i="88"/>
  <c r="K143" i="88" s="1"/>
  <c r="B509" i="88"/>
  <c r="J174" i="88"/>
  <c r="N802" i="88"/>
  <c r="G448" i="88"/>
  <c r="G76" i="88"/>
  <c r="D989" i="88"/>
  <c r="M75" i="88"/>
  <c r="I683" i="88"/>
  <c r="F901" i="88"/>
  <c r="F414" i="88"/>
  <c r="C945" i="88"/>
  <c r="N721" i="88"/>
  <c r="E109" i="88"/>
  <c r="O891" i="88"/>
  <c r="H767" i="88"/>
  <c r="E429" i="88"/>
  <c r="L702" i="88"/>
  <c r="L157" i="88"/>
  <c r="F375" i="88"/>
  <c r="B615" i="88"/>
  <c r="J538" i="88"/>
  <c r="K538" i="88" s="1"/>
  <c r="J876" i="88"/>
  <c r="M205" i="88"/>
  <c r="D896" i="88"/>
  <c r="O761" i="88"/>
  <c r="I491" i="88"/>
  <c r="J760" i="88"/>
  <c r="D556" i="88"/>
  <c r="J789" i="88"/>
  <c r="K789" i="88" s="1"/>
  <c r="D223" i="88"/>
  <c r="M942" i="88"/>
  <c r="B340" i="88"/>
  <c r="C654" i="88"/>
  <c r="B754" i="88"/>
  <c r="H281" i="88"/>
  <c r="E820" i="88"/>
  <c r="B559" i="88"/>
  <c r="C455" i="88"/>
  <c r="I736" i="88"/>
  <c r="F185" i="88"/>
  <c r="C283" i="88"/>
  <c r="N305" i="88"/>
  <c r="M335" i="88"/>
  <c r="L969" i="88"/>
  <c r="N370" i="88"/>
  <c r="H946" i="88"/>
  <c r="E962" i="88"/>
  <c r="D870" i="88"/>
  <c r="G798" i="88"/>
  <c r="C65" i="88"/>
  <c r="Y363" i="65" s="1"/>
  <c r="I507" i="88"/>
  <c r="H130" i="88"/>
  <c r="L422" i="88"/>
  <c r="G103" i="88"/>
  <c r="D95" i="88"/>
  <c r="M520" i="88"/>
  <c r="B85" i="88"/>
  <c r="D61" i="88"/>
  <c r="L347" i="65" s="1"/>
  <c r="M715" i="88"/>
  <c r="B202" i="88"/>
  <c r="N381" i="88"/>
  <c r="C907" i="88"/>
  <c r="C895" i="88"/>
  <c r="N651" i="88"/>
  <c r="I744" i="88"/>
  <c r="M141" i="88"/>
  <c r="I128" i="88"/>
  <c r="O736" i="88"/>
  <c r="C44" i="88"/>
  <c r="Y238" i="65" s="1"/>
  <c r="G997" i="88"/>
  <c r="H244" i="88"/>
  <c r="I535" i="88"/>
  <c r="O129" i="88"/>
  <c r="J285" i="88"/>
  <c r="K285" i="88" s="1"/>
  <c r="O522" i="88"/>
  <c r="N129" i="88"/>
  <c r="D720" i="88"/>
  <c r="I636" i="88"/>
  <c r="B482" i="88"/>
  <c r="H821" i="88"/>
  <c r="H173" i="88"/>
  <c r="L709" i="88"/>
  <c r="J186" i="88"/>
  <c r="K186" i="88" s="1"/>
  <c r="N995" i="88"/>
  <c r="B749" i="88"/>
  <c r="D183" i="88"/>
  <c r="H415" i="88"/>
  <c r="D658" i="88"/>
  <c r="B878" i="88"/>
  <c r="E43" i="88"/>
  <c r="M239" i="65" s="1"/>
  <c r="E95" i="88"/>
  <c r="B806" i="88"/>
  <c r="J481" i="88"/>
  <c r="B29" i="88"/>
  <c r="U147" i="65" s="1"/>
  <c r="O537" i="88"/>
  <c r="I934" i="88"/>
  <c r="G663" i="88"/>
  <c r="E876" i="88"/>
  <c r="H444" i="88"/>
  <c r="H531" i="88"/>
  <c r="I696" i="88"/>
  <c r="D584" i="88"/>
  <c r="G846" i="88"/>
  <c r="O887" i="88"/>
  <c r="N388" i="88"/>
  <c r="D269" i="88"/>
  <c r="E57" i="88"/>
  <c r="E330" i="65" s="1"/>
  <c r="I294" i="88"/>
  <c r="J571" i="88"/>
  <c r="B208" i="88"/>
  <c r="E953" i="88"/>
  <c r="E750" i="88"/>
  <c r="C396" i="88"/>
  <c r="I232" i="88"/>
  <c r="F103" i="88"/>
  <c r="D516" i="88"/>
  <c r="H388" i="88"/>
  <c r="D252" i="88"/>
  <c r="I946" i="88"/>
  <c r="C272" i="88"/>
  <c r="L839" i="88"/>
  <c r="E112" i="88"/>
  <c r="I25" i="88"/>
  <c r="O570" i="88"/>
  <c r="H231" i="88"/>
  <c r="E38" i="88"/>
  <c r="U202" i="65" s="1"/>
  <c r="H930" i="88"/>
  <c r="H750" i="88"/>
  <c r="E438" i="88"/>
  <c r="M110" i="88"/>
  <c r="I885" i="88"/>
  <c r="D403" i="88"/>
  <c r="F640" i="88"/>
  <c r="C293" i="88"/>
  <c r="I852" i="88"/>
  <c r="O257" i="88"/>
  <c r="J957" i="88"/>
  <c r="N372" i="88"/>
  <c r="G119" i="88"/>
  <c r="O688" i="88"/>
  <c r="D475" i="88"/>
  <c r="H277" i="88"/>
  <c r="L360" i="88"/>
  <c r="L121" i="88"/>
  <c r="B830" i="88"/>
  <c r="N290" i="88"/>
  <c r="E928" i="88"/>
  <c r="E629" i="88"/>
  <c r="H451" i="88"/>
  <c r="N705" i="88"/>
  <c r="O168" i="88"/>
  <c r="F774" i="88"/>
  <c r="H225" i="88"/>
  <c r="M522" i="88"/>
  <c r="H982" i="88"/>
  <c r="I937" i="88"/>
  <c r="I241" i="88"/>
  <c r="N142" i="88"/>
  <c r="N981" i="88"/>
  <c r="B605" i="88"/>
  <c r="F75" i="88"/>
  <c r="B687" i="88"/>
  <c r="D20" i="88"/>
  <c r="T94" i="65" s="1"/>
  <c r="D596" i="88"/>
  <c r="H971" i="88"/>
  <c r="B268" i="88"/>
  <c r="H296" i="88"/>
  <c r="C159" i="88"/>
  <c r="C701" i="88"/>
  <c r="C103" i="88"/>
  <c r="H124" i="88"/>
  <c r="H75" i="88"/>
  <c r="L430" i="88"/>
  <c r="O182" i="88"/>
  <c r="G629" i="88"/>
  <c r="M506" i="88"/>
  <c r="M226" i="88"/>
  <c r="C693" i="88"/>
  <c r="B707" i="88"/>
  <c r="F516" i="88"/>
  <c r="C351" i="88"/>
  <c r="B799" i="88"/>
  <c r="B133" i="88"/>
  <c r="L75" i="88"/>
  <c r="N147" i="88"/>
  <c r="J86" i="88"/>
  <c r="G847" i="88"/>
  <c r="C74" i="88"/>
  <c r="Y417" i="65" s="1"/>
  <c r="D519" i="88"/>
  <c r="E948" i="88"/>
  <c r="M681" i="88"/>
  <c r="F529" i="88"/>
  <c r="D748" i="88"/>
  <c r="F461" i="88"/>
  <c r="F642" i="88"/>
  <c r="O972" i="88"/>
  <c r="G748" i="88"/>
  <c r="B446" i="88"/>
  <c r="L336" i="88"/>
  <c r="E167" i="88"/>
  <c r="D108" i="88"/>
  <c r="H633" i="88"/>
  <c r="L714" i="88"/>
  <c r="E662" i="88"/>
  <c r="M429" i="88"/>
  <c r="L509" i="88"/>
  <c r="F793" i="88"/>
  <c r="L466" i="88"/>
  <c r="G318" i="88"/>
  <c r="D359" i="88"/>
  <c r="D425" i="88"/>
  <c r="E992" i="88"/>
  <c r="J43" i="88"/>
  <c r="K43" i="88" s="1"/>
  <c r="L241" i="65" s="1"/>
  <c r="E739" i="88"/>
  <c r="G955" i="88"/>
  <c r="M340" i="88"/>
  <c r="D718" i="88"/>
  <c r="J622" i="88"/>
  <c r="G470" i="88"/>
  <c r="D510" i="88"/>
  <c r="O379" i="88"/>
  <c r="F81" i="88"/>
  <c r="I572" i="88"/>
  <c r="G957" i="88"/>
  <c r="J545" i="88"/>
  <c r="B989" i="88"/>
  <c r="C547" i="88"/>
  <c r="M246" i="88"/>
  <c r="I357" i="88"/>
  <c r="C744" i="88"/>
  <c r="F464" i="88"/>
  <c r="N385" i="88"/>
  <c r="H433" i="88"/>
  <c r="H910" i="88"/>
  <c r="F378" i="88"/>
  <c r="C949" i="88"/>
  <c r="F666" i="88"/>
  <c r="J390" i="88"/>
  <c r="N912" i="88"/>
  <c r="E838" i="88"/>
  <c r="G232" i="88"/>
  <c r="M115" i="88"/>
  <c r="B357" i="88"/>
  <c r="N728" i="88"/>
  <c r="F497" i="88"/>
  <c r="B832" i="88"/>
  <c r="H32" i="88"/>
  <c r="O578" i="88"/>
  <c r="J503" i="88"/>
  <c r="D305" i="88"/>
  <c r="M410" i="88"/>
  <c r="O361" i="88"/>
  <c r="O464" i="88"/>
  <c r="E836" i="88"/>
  <c r="C248" i="88"/>
  <c r="D491" i="88"/>
  <c r="D738" i="88"/>
  <c r="O101" i="88"/>
  <c r="M492" i="88"/>
  <c r="B888" i="88"/>
  <c r="H428" i="88"/>
  <c r="G139" i="88"/>
  <c r="O172" i="88"/>
  <c r="E621" i="88"/>
  <c r="E868" i="88"/>
  <c r="E80" i="88"/>
  <c r="B743" i="88"/>
  <c r="J955" i="88"/>
  <c r="K955" i="88" s="1"/>
  <c r="N99" i="88"/>
  <c r="H435" i="88"/>
  <c r="E164" i="88"/>
  <c r="I135" i="88"/>
  <c r="N826" i="88"/>
  <c r="L495" i="88"/>
  <c r="N905" i="88"/>
  <c r="N989" i="88"/>
  <c r="G445" i="88"/>
  <c r="E670" i="88"/>
  <c r="J771" i="88"/>
  <c r="K771" i="88" s="1"/>
  <c r="L555" i="88"/>
  <c r="O19" i="88"/>
  <c r="N96" i="65" s="1"/>
  <c r="E785" i="88"/>
  <c r="J429" i="88"/>
  <c r="M917" i="88"/>
  <c r="H423" i="88"/>
  <c r="N114" i="88"/>
  <c r="E319" i="88"/>
  <c r="G701" i="88"/>
  <c r="B912" i="88"/>
  <c r="C576" i="88"/>
  <c r="E270" i="88"/>
  <c r="J495" i="88"/>
  <c r="K495" i="88" s="1"/>
  <c r="L741" i="88"/>
  <c r="G843" i="88"/>
  <c r="N803" i="88"/>
  <c r="N24" i="88"/>
  <c r="G661" i="88"/>
  <c r="L140" i="88"/>
  <c r="J32" i="88"/>
  <c r="N411" i="88"/>
  <c r="L852" i="88"/>
  <c r="H452" i="88"/>
  <c r="G856" i="88"/>
  <c r="B241" i="88"/>
  <c r="L553" i="88"/>
  <c r="G890" i="88"/>
  <c r="C647" i="88"/>
  <c r="H12" i="88"/>
  <c r="E859" i="88"/>
  <c r="M726" i="88"/>
  <c r="B628" i="88"/>
  <c r="G522" i="88"/>
  <c r="B226" i="88"/>
  <c r="N524" i="88"/>
  <c r="M879" i="88"/>
  <c r="N204" i="88"/>
  <c r="O988" i="88"/>
  <c r="G287" i="88"/>
  <c r="E154" i="88"/>
  <c r="I989" i="88"/>
  <c r="M811" i="88"/>
  <c r="E593" i="88"/>
  <c r="L583" i="88"/>
  <c r="G779" i="88"/>
  <c r="M509" i="88"/>
  <c r="F663" i="88"/>
  <c r="G840" i="88"/>
  <c r="G759" i="88"/>
  <c r="L425" i="88"/>
  <c r="M234" i="88"/>
  <c r="L283" i="88"/>
  <c r="E98" i="88"/>
  <c r="I889" i="88"/>
  <c r="M359" i="88"/>
  <c r="C527" i="88"/>
  <c r="B567" i="88"/>
  <c r="C667" i="88"/>
  <c r="N609" i="88"/>
  <c r="H762" i="88"/>
  <c r="C121" i="88"/>
  <c r="F98" i="88"/>
  <c r="N718" i="88"/>
  <c r="H888" i="88"/>
  <c r="D164" i="88"/>
  <c r="H679" i="88"/>
  <c r="C317" i="88"/>
  <c r="D708" i="88"/>
  <c r="C989" i="88"/>
  <c r="J841" i="88"/>
  <c r="K841" i="88" s="1"/>
  <c r="I411" i="88"/>
  <c r="D983" i="88"/>
  <c r="N395" i="88"/>
  <c r="B328" i="88"/>
  <c r="L409" i="88"/>
  <c r="C564" i="88"/>
  <c r="O677" i="88"/>
  <c r="G801" i="88"/>
  <c r="D80" i="88"/>
  <c r="J846" i="88"/>
  <c r="K846" i="88" s="1"/>
  <c r="H85" i="88"/>
  <c r="H870" i="88"/>
  <c r="I880" i="88"/>
  <c r="O59" i="88"/>
  <c r="V332" i="65" s="1"/>
  <c r="H738" i="88"/>
  <c r="D14" i="88"/>
  <c r="T60" i="65" s="1"/>
  <c r="N118" i="88"/>
  <c r="G270" i="88"/>
  <c r="G149" i="88"/>
  <c r="D152" i="88"/>
  <c r="O703" i="88"/>
  <c r="F915" i="88"/>
  <c r="E256" i="88"/>
  <c r="H838" i="88"/>
  <c r="H317" i="88"/>
  <c r="C70" i="88"/>
  <c r="Q400" i="65" s="1"/>
  <c r="C112" i="88"/>
  <c r="D278" i="88"/>
  <c r="F948" i="88"/>
  <c r="O841" i="88"/>
  <c r="E480" i="88"/>
  <c r="N340" i="88"/>
  <c r="L467" i="88"/>
  <c r="F314" i="88"/>
  <c r="B741" i="88"/>
  <c r="M805" i="88"/>
  <c r="E14" i="88"/>
  <c r="U60" i="65" s="1"/>
  <c r="H33" i="88"/>
  <c r="G670" i="88"/>
  <c r="I436" i="88"/>
  <c r="M343" i="88"/>
  <c r="I570" i="88"/>
  <c r="E713" i="88"/>
  <c r="G203" i="88"/>
  <c r="N774" i="88"/>
  <c r="B535" i="88"/>
  <c r="G536" i="88"/>
  <c r="H334" i="88"/>
  <c r="J869" i="88"/>
  <c r="K869" i="88" s="1"/>
  <c r="M153" i="88"/>
  <c r="M149" i="88"/>
  <c r="E975" i="88"/>
  <c r="I903" i="88"/>
  <c r="L44" i="88"/>
  <c r="E30" i="88"/>
  <c r="E168" i="65" s="1"/>
  <c r="I87" i="88"/>
  <c r="I967" i="88"/>
  <c r="J289" i="88"/>
  <c r="I778" i="88"/>
  <c r="G822" i="88"/>
  <c r="J984" i="88"/>
  <c r="I353" i="88"/>
  <c r="D762" i="88"/>
  <c r="O644" i="88"/>
  <c r="N532" i="88"/>
  <c r="B454" i="88"/>
  <c r="G515" i="88"/>
  <c r="D879" i="88"/>
  <c r="L327" i="88"/>
  <c r="C598" i="88"/>
  <c r="M673" i="88"/>
  <c r="L917" i="88"/>
  <c r="O236" i="88"/>
  <c r="O448" i="88"/>
  <c r="E255" i="88"/>
  <c r="D500" i="88"/>
  <c r="I693" i="88"/>
  <c r="N190" i="88"/>
  <c r="D281" i="88"/>
  <c r="F997" i="88"/>
  <c r="H730" i="88"/>
  <c r="L459" i="88"/>
  <c r="D325" i="88"/>
  <c r="N669" i="88"/>
  <c r="N942" i="88"/>
  <c r="C839" i="88"/>
  <c r="E406" i="88"/>
  <c r="D450" i="88"/>
  <c r="H799" i="88"/>
  <c r="E661" i="88"/>
  <c r="B592" i="88"/>
  <c r="I652" i="88"/>
  <c r="N797" i="88"/>
  <c r="J435" i="88"/>
  <c r="K435" i="88" s="1"/>
  <c r="N275" i="88"/>
  <c r="O437" i="88"/>
  <c r="M100" i="88"/>
  <c r="J29" i="88"/>
  <c r="D49" i="88"/>
  <c r="L276" i="65" s="1"/>
  <c r="F798" i="88"/>
  <c r="N20" i="88"/>
  <c r="L1002" i="88"/>
  <c r="D945" i="88"/>
  <c r="O338" i="88"/>
  <c r="C266" i="88"/>
  <c r="B682" i="88"/>
  <c r="M496" i="88"/>
  <c r="F574" i="88"/>
  <c r="D545" i="88"/>
  <c r="G806" i="88"/>
  <c r="J604" i="88"/>
  <c r="E441" i="88"/>
  <c r="C963" i="88"/>
  <c r="N139" i="88"/>
  <c r="E877" i="88"/>
  <c r="M409" i="88"/>
  <c r="G325" i="88"/>
  <c r="I72" i="88"/>
  <c r="J218" i="88"/>
  <c r="K218" i="88" s="1"/>
  <c r="G120" i="88"/>
  <c r="E980" i="88"/>
  <c r="L759" i="88"/>
  <c r="F904" i="88"/>
  <c r="N719" i="88"/>
  <c r="H798" i="88"/>
  <c r="J374" i="88"/>
  <c r="K374" i="88" s="1"/>
  <c r="B481" i="88"/>
  <c r="E507" i="88"/>
  <c r="O837" i="88"/>
  <c r="C247" i="88"/>
  <c r="F368" i="88"/>
  <c r="O886" i="88"/>
  <c r="D313" i="88"/>
  <c r="G688" i="88"/>
  <c r="E382" i="88"/>
  <c r="G630" i="88"/>
  <c r="B250" i="88"/>
  <c r="D307" i="88"/>
  <c r="G391" i="88"/>
  <c r="D346" i="88"/>
  <c r="N240" i="88"/>
  <c r="L107" i="88"/>
  <c r="L213" i="88"/>
  <c r="O641" i="88"/>
  <c r="I994" i="88"/>
  <c r="J319" i="88"/>
  <c r="M788" i="88"/>
  <c r="N358" i="88"/>
  <c r="L468" i="88"/>
  <c r="N884" i="88"/>
  <c r="J660" i="88"/>
  <c r="K660" i="88" s="1"/>
  <c r="I566" i="88"/>
  <c r="D869" i="88"/>
  <c r="H673" i="88"/>
  <c r="M471" i="88"/>
  <c r="F109" i="88"/>
  <c r="I720" i="88"/>
  <c r="O294" i="88"/>
  <c r="E34" i="88"/>
  <c r="M185" i="65" s="1"/>
  <c r="H603" i="88"/>
  <c r="G481" i="88"/>
  <c r="C931" i="88"/>
  <c r="H575" i="88"/>
  <c r="D215" i="88"/>
  <c r="C493" i="88"/>
  <c r="I30" i="88"/>
  <c r="M66" i="88"/>
  <c r="M442" i="88"/>
  <c r="N904" i="88"/>
  <c r="M924" i="88"/>
  <c r="B753" i="88"/>
  <c r="O60" i="88"/>
  <c r="F349" i="65" s="1"/>
  <c r="I783" i="88"/>
  <c r="L606" i="88"/>
  <c r="G68" i="88"/>
  <c r="T385" i="65" s="1"/>
  <c r="L24" i="88"/>
  <c r="L860" i="88"/>
  <c r="M489" i="88"/>
  <c r="J482" i="88"/>
  <c r="F953" i="88"/>
  <c r="F862" i="88"/>
  <c r="M986" i="88"/>
  <c r="F209" i="88"/>
  <c r="I31" i="88"/>
  <c r="B946" i="88"/>
  <c r="C176" i="88"/>
  <c r="E808" i="88"/>
  <c r="F334" i="88"/>
  <c r="O89" i="88"/>
  <c r="N263" i="88"/>
  <c r="G241" i="88"/>
  <c r="L139" i="88"/>
  <c r="O275" i="88"/>
  <c r="N71" i="88"/>
  <c r="I445" i="88"/>
  <c r="F882" i="88"/>
  <c r="H939" i="88"/>
  <c r="N514" i="88"/>
  <c r="J389" i="88"/>
  <c r="K389" i="88" s="1"/>
  <c r="D846" i="88"/>
  <c r="C859" i="88"/>
  <c r="G816" i="88"/>
  <c r="J377" i="88"/>
  <c r="N813" i="88"/>
  <c r="D803" i="88"/>
  <c r="D661" i="88"/>
  <c r="I410" i="88"/>
  <c r="O689" i="88"/>
  <c r="C144" i="88"/>
  <c r="F256" i="88"/>
  <c r="O518" i="88"/>
  <c r="F933" i="88"/>
  <c r="F538" i="88"/>
  <c r="C591" i="88"/>
  <c r="I326" i="88"/>
  <c r="F456" i="88"/>
  <c r="H974" i="88"/>
  <c r="G494" i="88"/>
  <c r="E683" i="88"/>
  <c r="D18" i="88"/>
  <c r="D94" i="65" s="1"/>
  <c r="O36" i="88"/>
  <c r="F204" i="65" s="1"/>
  <c r="G900" i="88"/>
  <c r="L675" i="88"/>
  <c r="G190" i="88"/>
  <c r="M97" i="88"/>
  <c r="E178" i="88"/>
  <c r="L161" i="88"/>
  <c r="C539" i="88"/>
  <c r="D961" i="88"/>
  <c r="G855" i="88"/>
  <c r="F884" i="88"/>
  <c r="O538" i="88"/>
  <c r="I268" i="88"/>
  <c r="N646" i="88"/>
  <c r="I440" i="88"/>
  <c r="G771" i="88"/>
  <c r="H70" i="88"/>
  <c r="H728" i="88"/>
  <c r="C147" i="88"/>
  <c r="N537" i="88"/>
  <c r="C1000" i="88"/>
  <c r="D791" i="88"/>
  <c r="I397" i="88"/>
  <c r="C471" i="88"/>
  <c r="C975" i="88"/>
  <c r="B117" i="88"/>
  <c r="H865" i="88"/>
  <c r="B374" i="88"/>
  <c r="E156" i="88"/>
  <c r="L497" i="88"/>
  <c r="G509" i="88"/>
  <c r="H913" i="88"/>
  <c r="G47" i="88"/>
  <c r="T257" i="65" s="1"/>
  <c r="O753" i="88"/>
  <c r="J252" i="88"/>
  <c r="K252" i="88" s="1"/>
  <c r="N468" i="88"/>
  <c r="C735" i="88"/>
  <c r="M34" i="88"/>
  <c r="L108" i="88"/>
  <c r="B534" i="88"/>
  <c r="C143" i="88"/>
  <c r="C252" i="88"/>
  <c r="C289" i="88"/>
  <c r="O431" i="88"/>
  <c r="O268" i="88"/>
  <c r="M347" i="88"/>
  <c r="J149" i="88"/>
  <c r="L16" i="88"/>
  <c r="J623" i="88"/>
  <c r="O883" i="88"/>
  <c r="D235" i="88"/>
  <c r="B783" i="88"/>
  <c r="C801" i="88"/>
  <c r="F604" i="88"/>
  <c r="H805" i="88"/>
  <c r="E510" i="88"/>
  <c r="B136" i="88"/>
  <c r="B443" i="88"/>
  <c r="E127" i="88"/>
  <c r="G168" i="88"/>
  <c r="G813" i="88"/>
  <c r="G249" i="88"/>
  <c r="N764" i="88"/>
  <c r="F860" i="88"/>
  <c r="I103" i="88"/>
  <c r="O488" i="88"/>
  <c r="F326" i="88"/>
  <c r="E535" i="88"/>
  <c r="D237" i="88"/>
  <c r="N500" i="88"/>
  <c r="I666" i="88"/>
  <c r="D211" i="88"/>
  <c r="O446" i="88"/>
  <c r="G21" i="88"/>
  <c r="D115" i="65" s="1"/>
  <c r="G437" i="88"/>
  <c r="I434" i="88"/>
  <c r="B890" i="88"/>
  <c r="G327" i="88"/>
  <c r="J193" i="88"/>
  <c r="B543" i="88"/>
  <c r="C326" i="88"/>
  <c r="I851" i="88"/>
  <c r="N338" i="88"/>
  <c r="G176" i="88"/>
  <c r="E762" i="88"/>
  <c r="M859" i="88"/>
  <c r="E718" i="88"/>
  <c r="F257" i="88"/>
  <c r="J1001" i="88"/>
  <c r="K1001" i="88" s="1"/>
  <c r="L281" i="88"/>
  <c r="I379" i="88"/>
  <c r="M174" i="88"/>
  <c r="M207" i="88"/>
  <c r="D727" i="88"/>
  <c r="L983" i="88"/>
  <c r="F62" i="88"/>
  <c r="Y347" i="65" s="1"/>
  <c r="L828" i="88"/>
  <c r="E563" i="88"/>
  <c r="H995" i="88"/>
  <c r="M150" i="88"/>
  <c r="H690" i="88"/>
  <c r="C679" i="88"/>
  <c r="D691" i="88"/>
  <c r="D863" i="88"/>
  <c r="B371" i="88"/>
  <c r="H831" i="88"/>
  <c r="D287" i="88"/>
  <c r="M17" i="88"/>
  <c r="I553" i="88"/>
  <c r="B537" i="88"/>
  <c r="B939" i="88"/>
  <c r="B476" i="88"/>
  <c r="G222" i="88"/>
  <c r="M893" i="88"/>
  <c r="D774" i="88"/>
  <c r="O299" i="88"/>
  <c r="J762" i="88"/>
  <c r="B289" i="88"/>
  <c r="J772" i="88"/>
  <c r="K772" i="88" s="1"/>
  <c r="E147" i="88"/>
  <c r="H613" i="88"/>
  <c r="I569" i="88"/>
  <c r="H356" i="88"/>
  <c r="D670" i="88"/>
  <c r="I973" i="88"/>
  <c r="N132" i="88"/>
  <c r="H478" i="88"/>
  <c r="M379" i="88"/>
  <c r="G20" i="88"/>
  <c r="T95" i="65" s="1"/>
  <c r="L549" i="88"/>
  <c r="E415" i="88"/>
  <c r="F422" i="88"/>
  <c r="G417" i="88"/>
  <c r="H549" i="88"/>
  <c r="O940" i="88"/>
  <c r="D728" i="88"/>
  <c r="O983" i="88"/>
  <c r="N210" i="88"/>
  <c r="J265" i="88"/>
  <c r="K265" i="88" s="1"/>
  <c r="G186" i="88"/>
  <c r="E994" i="88"/>
  <c r="N336" i="88"/>
  <c r="L341" i="88"/>
  <c r="B200" i="88"/>
  <c r="B686" i="88"/>
  <c r="I695" i="88"/>
  <c r="H951" i="88"/>
  <c r="B862" i="88"/>
  <c r="C885" i="88"/>
  <c r="G271" i="88"/>
  <c r="I1000" i="88"/>
  <c r="O348" i="88"/>
  <c r="H212" i="88"/>
  <c r="D418" i="88"/>
  <c r="N791" i="88"/>
  <c r="B751" i="88"/>
  <c r="J342" i="88"/>
  <c r="K342" i="88" s="1"/>
  <c r="H980" i="88"/>
  <c r="M938" i="88"/>
  <c r="J355" i="88"/>
  <c r="N857" i="88"/>
  <c r="B695" i="88"/>
  <c r="I378" i="88"/>
  <c r="M912" i="88"/>
  <c r="M265" i="88"/>
  <c r="D643" i="88"/>
  <c r="N998" i="88"/>
  <c r="L47" i="88"/>
  <c r="O932" i="88"/>
  <c r="O165" i="88"/>
  <c r="D636" i="88"/>
  <c r="L708" i="88"/>
  <c r="C390" i="88"/>
  <c r="C329" i="88"/>
  <c r="E946" i="88"/>
  <c r="O293" i="88"/>
  <c r="N441" i="88"/>
  <c r="O209" i="88"/>
  <c r="E758" i="88"/>
  <c r="L632" i="88"/>
  <c r="M521" i="88"/>
  <c r="E963" i="88"/>
  <c r="E927" i="88"/>
  <c r="I287" i="88"/>
  <c r="B227" i="88"/>
  <c r="D258" i="88"/>
  <c r="L473" i="88"/>
  <c r="C219" i="88"/>
  <c r="N470" i="88"/>
  <c r="D524" i="88"/>
  <c r="E788" i="88"/>
  <c r="O950" i="88"/>
  <c r="M441" i="88"/>
  <c r="F355" i="88"/>
  <c r="G939" i="88"/>
  <c r="L521" i="88"/>
  <c r="I890" i="88"/>
  <c r="D816" i="88"/>
  <c r="G511" i="88"/>
  <c r="D306" i="88"/>
  <c r="M282" i="88"/>
  <c r="C113" i="88"/>
  <c r="N424" i="88"/>
  <c r="J524" i="88"/>
  <c r="K524" i="88" s="1"/>
  <c r="F462" i="88"/>
  <c r="H38" i="88"/>
  <c r="O467" i="88"/>
  <c r="E871" i="88"/>
  <c r="L271" i="88"/>
  <c r="I279" i="88"/>
  <c r="M271" i="88"/>
  <c r="N943" i="88"/>
  <c r="D606" i="88"/>
  <c r="E659" i="88"/>
  <c r="F432" i="88"/>
  <c r="F133" i="88"/>
  <c r="M998" i="88"/>
  <c r="L224" i="88"/>
  <c r="B633" i="88"/>
  <c r="G500" i="88"/>
  <c r="O435" i="88"/>
  <c r="H288" i="88"/>
  <c r="M80" i="88"/>
  <c r="C725" i="88"/>
  <c r="L78" i="88"/>
  <c r="L285" i="88"/>
  <c r="F14" i="88"/>
  <c r="Y60" i="65" s="1"/>
  <c r="C985" i="88"/>
  <c r="H389" i="88"/>
  <c r="L936" i="88"/>
  <c r="O57" i="88"/>
  <c r="F332" i="65" s="1"/>
  <c r="B817" i="88"/>
  <c r="C39" i="88"/>
  <c r="I221" i="65" s="1"/>
  <c r="D951" i="88"/>
  <c r="I245" i="88"/>
  <c r="M639" i="88"/>
  <c r="D968" i="88"/>
  <c r="J257" i="88"/>
  <c r="K257" i="88" s="1"/>
  <c r="L802" i="88"/>
  <c r="E595" i="88"/>
  <c r="B767" i="88"/>
  <c r="J625" i="88"/>
  <c r="B593" i="88"/>
  <c r="G56" i="88"/>
  <c r="T311" i="65" s="1"/>
  <c r="J15" i="88"/>
  <c r="K15" i="88" s="1"/>
  <c r="D79" i="65" s="1"/>
  <c r="B119" i="88"/>
  <c r="L591" i="88"/>
  <c r="D378" i="88"/>
  <c r="H509" i="88"/>
  <c r="L109" i="88"/>
  <c r="M70" i="88"/>
  <c r="D940" i="88"/>
  <c r="J800" i="88"/>
  <c r="E306" i="88"/>
  <c r="N988" i="88"/>
  <c r="H959" i="88"/>
  <c r="N566" i="88"/>
  <c r="F167" i="88"/>
  <c r="H442" i="88"/>
  <c r="O319" i="88"/>
  <c r="B541" i="88"/>
  <c r="G188" i="88"/>
  <c r="J558" i="88"/>
  <c r="G782" i="88"/>
  <c r="F239" i="88"/>
  <c r="H485" i="88"/>
  <c r="G98" i="88"/>
  <c r="B804" i="88"/>
  <c r="B485" i="88"/>
  <c r="H881" i="88"/>
  <c r="H572" i="88"/>
  <c r="O624" i="88"/>
  <c r="G409" i="88"/>
  <c r="M22" i="88"/>
  <c r="G520" i="88"/>
  <c r="G844" i="88"/>
  <c r="D42" i="88"/>
  <c r="D239" i="65" s="1"/>
  <c r="M474" i="88"/>
  <c r="B545" i="88"/>
  <c r="H369" i="88"/>
  <c r="B468" i="88"/>
  <c r="G727" i="88"/>
  <c r="D793" i="88"/>
  <c r="C646" i="88"/>
  <c r="F352" i="88"/>
  <c r="H873" i="88"/>
  <c r="I622" i="88"/>
  <c r="F63" i="88"/>
  <c r="I364" i="65" s="1"/>
  <c r="M582" i="88"/>
  <c r="O34" i="88"/>
  <c r="N187" i="65" s="1"/>
  <c r="L18" i="88"/>
  <c r="M446" i="88"/>
  <c r="D798" i="88"/>
  <c r="H144" i="88"/>
  <c r="B288" i="88"/>
  <c r="D295" i="88"/>
  <c r="J729" i="88"/>
  <c r="J656" i="88"/>
  <c r="C558" i="88"/>
  <c r="E323" i="88"/>
  <c r="J781" i="88"/>
  <c r="K781" i="88" s="1"/>
  <c r="N95" i="88"/>
  <c r="I870" i="88"/>
  <c r="I723" i="88"/>
  <c r="O809" i="88"/>
  <c r="O751" i="88"/>
  <c r="D692" i="88"/>
  <c r="F721" i="88"/>
  <c r="F875" i="88"/>
  <c r="I677" i="88"/>
  <c r="B502" i="88"/>
  <c r="N316" i="88"/>
  <c r="C410" i="88"/>
  <c r="E58" i="88"/>
  <c r="M330" i="65" s="1"/>
  <c r="H655" i="88"/>
  <c r="L672" i="88"/>
  <c r="F668" i="88"/>
  <c r="L483" i="88"/>
  <c r="C46" i="88"/>
  <c r="Q255" i="65" s="1"/>
  <c r="L748" i="88"/>
  <c r="B188" i="88"/>
  <c r="J261" i="88"/>
  <c r="G279" i="88"/>
  <c r="L687" i="88"/>
  <c r="C355" i="88"/>
  <c r="H824" i="88"/>
  <c r="M439" i="88"/>
  <c r="C551" i="88"/>
  <c r="D529" i="88"/>
  <c r="F308" i="88"/>
  <c r="E45" i="88"/>
  <c r="E256" i="65" s="1"/>
  <c r="G586" i="88"/>
  <c r="J371" i="88"/>
  <c r="H215" i="88"/>
  <c r="N592" i="88"/>
  <c r="D929" i="88"/>
  <c r="C49" i="88"/>
  <c r="Q275" i="65" s="1"/>
  <c r="O242" i="88"/>
  <c r="L921" i="88"/>
  <c r="N154" i="88"/>
  <c r="M746" i="88"/>
  <c r="O422" i="88"/>
  <c r="M798" i="88"/>
  <c r="J321" i="88"/>
  <c r="B915" i="88"/>
  <c r="F665" i="88"/>
  <c r="O138" i="88"/>
  <c r="I165" i="88"/>
  <c r="F692" i="88"/>
  <c r="F263" i="88"/>
  <c r="H302" i="88"/>
  <c r="N622" i="88"/>
  <c r="J276" i="88"/>
  <c r="N783" i="88"/>
  <c r="I17" i="88"/>
  <c r="O439" i="88"/>
  <c r="L215" i="88"/>
  <c r="N949" i="88"/>
  <c r="B341" i="88"/>
  <c r="M754" i="88"/>
  <c r="C690" i="88"/>
  <c r="J678" i="88"/>
  <c r="C391" i="88"/>
  <c r="J813" i="88"/>
  <c r="M310" i="88"/>
  <c r="H460" i="88"/>
  <c r="D348" i="88"/>
  <c r="L662" i="88"/>
  <c r="L258" i="88"/>
  <c r="N964" i="88"/>
  <c r="F424" i="88"/>
  <c r="N82" i="88"/>
  <c r="G764" i="88"/>
  <c r="L882" i="88"/>
  <c r="L764" i="88"/>
  <c r="C532" i="88"/>
  <c r="H841" i="88"/>
  <c r="I356" i="88"/>
  <c r="G225" i="88"/>
  <c r="G802" i="88"/>
  <c r="G29" i="88"/>
  <c r="T149" i="65" s="1"/>
  <c r="M832" i="88"/>
  <c r="O812" i="88"/>
  <c r="E282" i="88"/>
  <c r="L900" i="88"/>
  <c r="D515" i="88"/>
  <c r="M677" i="88"/>
  <c r="I620" i="88"/>
  <c r="L563" i="88"/>
  <c r="J685" i="88"/>
  <c r="K685" i="88" s="1"/>
  <c r="N126" i="88"/>
  <c r="L134" i="88"/>
  <c r="F51" i="88"/>
  <c r="I293" i="65" s="1"/>
  <c r="E527" i="88"/>
  <c r="D321" i="88"/>
  <c r="E481" i="88"/>
  <c r="G540" i="88"/>
  <c r="I386" i="88"/>
  <c r="N743" i="88"/>
  <c r="D856" i="88"/>
  <c r="D345" i="88"/>
  <c r="H18" i="88"/>
  <c r="B731" i="88"/>
  <c r="C43" i="88"/>
  <c r="Q238" i="65" s="1"/>
  <c r="D250" i="88"/>
  <c r="E752" i="88"/>
  <c r="O735" i="88"/>
  <c r="B419" i="88"/>
  <c r="J309" i="88"/>
  <c r="K309" i="88" s="1"/>
  <c r="M233" i="88"/>
  <c r="G541" i="88"/>
  <c r="I861" i="88"/>
  <c r="J497" i="88"/>
  <c r="K497" i="88" s="1"/>
  <c r="O460" i="88"/>
  <c r="E904" i="88"/>
  <c r="G729" i="88"/>
  <c r="E869" i="88"/>
  <c r="E409" i="88"/>
  <c r="C787" i="88"/>
  <c r="D476" i="88"/>
  <c r="J694" i="88"/>
  <c r="N104" i="88"/>
  <c r="O596" i="88"/>
  <c r="M418" i="88"/>
  <c r="E16" i="88"/>
  <c r="M77" i="65" s="1"/>
  <c r="N304" i="88"/>
  <c r="M417" i="88"/>
  <c r="I322" i="88"/>
  <c r="M526" i="88"/>
  <c r="L815" i="88"/>
  <c r="O734" i="88"/>
  <c r="I997" i="88"/>
  <c r="F190" i="88"/>
  <c r="H315" i="88"/>
  <c r="H975" i="88"/>
  <c r="H802" i="88"/>
  <c r="E148" i="88"/>
  <c r="H988" i="88"/>
  <c r="I631" i="88"/>
  <c r="B571" i="88"/>
  <c r="C677" i="88"/>
  <c r="F401" i="88"/>
  <c r="F433" i="88"/>
  <c r="E299" i="88"/>
  <c r="M901" i="88"/>
  <c r="B885" i="88"/>
  <c r="E653" i="88"/>
  <c r="H562" i="88"/>
  <c r="D488" i="88"/>
  <c r="B648" i="88"/>
  <c r="O978" i="88"/>
  <c r="C37" i="88"/>
  <c r="Q201" i="65" s="1"/>
  <c r="E631" i="88"/>
  <c r="M854" i="88"/>
  <c r="B313" i="88"/>
  <c r="H677" i="88"/>
  <c r="N763" i="88"/>
  <c r="E414" i="88"/>
  <c r="O904" i="88"/>
  <c r="L678" i="88"/>
  <c r="H79" i="88"/>
  <c r="G105" i="88"/>
  <c r="E433" i="88"/>
  <c r="L420" i="88"/>
  <c r="J414" i="88"/>
  <c r="E412" i="88"/>
  <c r="D367" i="88"/>
  <c r="N776" i="88"/>
  <c r="I480" i="88"/>
  <c r="N303" i="88"/>
  <c r="M647" i="88"/>
  <c r="I461" i="88"/>
  <c r="F510" i="88"/>
  <c r="M564" i="88"/>
  <c r="I804" i="88"/>
  <c r="B203" i="88"/>
  <c r="M894" i="88"/>
  <c r="C595" i="88"/>
  <c r="E158" i="88"/>
  <c r="N137" i="88"/>
  <c r="D583" i="88"/>
  <c r="G229" i="88"/>
  <c r="H352" i="88"/>
  <c r="L277" i="88"/>
  <c r="J206" i="88"/>
  <c r="E264" i="88"/>
  <c r="C94" i="88"/>
  <c r="J74" i="88"/>
  <c r="F549" i="88"/>
  <c r="M885" i="88"/>
  <c r="G983" i="88"/>
  <c r="C363" i="88"/>
  <c r="J225" i="88"/>
  <c r="E761" i="88"/>
  <c r="B96" i="88"/>
  <c r="H519" i="88"/>
  <c r="M69" i="88"/>
  <c r="M813" i="88"/>
  <c r="E532" i="88"/>
  <c r="B578" i="88"/>
  <c r="M232" i="88"/>
  <c r="C348" i="88"/>
  <c r="N680" i="88"/>
  <c r="N885" i="88"/>
  <c r="C41" i="88"/>
  <c r="Y221" i="65" s="1"/>
  <c r="O867" i="88"/>
  <c r="D100" i="88"/>
  <c r="G665" i="88"/>
  <c r="N893" i="88"/>
  <c r="J264" i="88"/>
  <c r="K264" i="88" s="1"/>
  <c r="L85" i="88"/>
  <c r="H397" i="88"/>
  <c r="I560" i="88"/>
  <c r="O755" i="88"/>
  <c r="F93" i="88"/>
  <c r="M230" i="88"/>
  <c r="I283" i="88"/>
  <c r="D272" i="88"/>
  <c r="E13" i="88"/>
  <c r="M60" i="65" s="1"/>
  <c r="O775" i="88"/>
  <c r="B944" i="88"/>
  <c r="B20" i="88"/>
  <c r="U93" i="65" s="1"/>
  <c r="G858" i="88"/>
  <c r="M712" i="88"/>
  <c r="M440" i="88"/>
  <c r="G178" i="88"/>
  <c r="F825" i="88"/>
  <c r="J819" i="88"/>
  <c r="C56" i="88"/>
  <c r="Y309" i="65" s="1"/>
  <c r="C437" i="88"/>
  <c r="M627" i="88"/>
  <c r="J109" i="88"/>
  <c r="L885" i="88"/>
  <c r="I983" i="88"/>
  <c r="H646" i="88"/>
  <c r="C168" i="88"/>
  <c r="D883" i="88"/>
  <c r="E753" i="88"/>
  <c r="F309" i="88"/>
  <c r="I926" i="88"/>
  <c r="N937" i="88"/>
  <c r="B291" i="88"/>
  <c r="C996" i="88"/>
  <c r="O610" i="88"/>
  <c r="D927" i="88"/>
  <c r="D23" i="88"/>
  <c r="T114" i="65" s="1"/>
  <c r="I859" i="88"/>
  <c r="O980" i="88"/>
  <c r="B53" i="88"/>
  <c r="U292" i="65" s="1"/>
  <c r="G113" i="88"/>
  <c r="I479" i="88"/>
  <c r="C25" i="88"/>
  <c r="Q130" i="65" s="1"/>
  <c r="O318" i="88"/>
  <c r="E719" i="88"/>
  <c r="I387" i="88"/>
  <c r="F612" i="88"/>
  <c r="L834" i="88"/>
  <c r="E865" i="88"/>
  <c r="E91" i="88"/>
  <c r="C105" i="88"/>
  <c r="O622" i="88"/>
  <c r="M940" i="88"/>
  <c r="O405" i="88"/>
  <c r="D520" i="88"/>
  <c r="I775" i="88"/>
  <c r="F135" i="88"/>
  <c r="M253" i="88"/>
  <c r="F910" i="88"/>
  <c r="F128" i="88"/>
  <c r="M653" i="88"/>
  <c r="F796" i="88"/>
  <c r="C487" i="88"/>
  <c r="O920" i="88"/>
  <c r="D87" i="88"/>
  <c r="G811" i="88"/>
  <c r="C236" i="88"/>
  <c r="B252" i="88"/>
  <c r="B881" i="88"/>
  <c r="I187" i="88"/>
  <c r="J557" i="88"/>
  <c r="K557" i="88" s="1"/>
  <c r="N300" i="88"/>
  <c r="F866" i="88"/>
  <c r="M530" i="88"/>
  <c r="M60" i="88"/>
  <c r="F644" i="88"/>
  <c r="O952" i="88"/>
  <c r="N645" i="88"/>
  <c r="H50" i="88"/>
  <c r="D265" i="88"/>
  <c r="E302" i="88"/>
  <c r="M113" i="88"/>
  <c r="L151" i="88"/>
  <c r="I768" i="88"/>
  <c r="N616" i="88"/>
  <c r="L17" i="88"/>
  <c r="D887" i="88"/>
  <c r="L238" i="88"/>
  <c r="E947" i="88"/>
  <c r="O107" i="88"/>
  <c r="H291" i="88"/>
  <c r="J801" i="88"/>
  <c r="F43" i="88"/>
  <c r="Q239" i="65" s="1"/>
  <c r="C979" i="88"/>
  <c r="G277" i="88"/>
  <c r="I463" i="88"/>
  <c r="N102" i="88"/>
  <c r="E931" i="88"/>
  <c r="H845" i="88"/>
  <c r="L524" i="88"/>
  <c r="J644" i="88"/>
  <c r="L831" i="88"/>
  <c r="D534" i="88"/>
  <c r="I49" i="88"/>
  <c r="O881" i="88"/>
  <c r="N283" i="88"/>
  <c r="C177" i="88"/>
  <c r="L389" i="88"/>
  <c r="G959" i="88"/>
  <c r="L734" i="88"/>
  <c r="B224" i="88"/>
  <c r="N624" i="88"/>
  <c r="C75" i="88"/>
  <c r="L332" i="88"/>
  <c r="O772" i="88"/>
  <c r="B500" i="88"/>
  <c r="I968" i="88"/>
  <c r="M475" i="88"/>
  <c r="E187" i="88"/>
  <c r="H219" i="88"/>
  <c r="H565" i="88"/>
  <c r="H25" i="88"/>
  <c r="F12" i="88"/>
  <c r="I60" i="65" s="1"/>
  <c r="D181" i="88"/>
  <c r="H320" i="88"/>
  <c r="N574" i="88"/>
  <c r="H776" i="88"/>
  <c r="H827" i="88"/>
  <c r="M536" i="88"/>
  <c r="G838" i="88"/>
  <c r="F80" i="88"/>
  <c r="G407" i="88"/>
  <c r="L12" i="88"/>
  <c r="I157" i="88"/>
  <c r="C894" i="88"/>
  <c r="E111" i="88"/>
  <c r="C879" i="88"/>
  <c r="C267" i="88"/>
  <c r="O584" i="88"/>
  <c r="I303" i="88"/>
  <c r="G1002" i="88"/>
  <c r="C196" i="88"/>
  <c r="G920" i="88"/>
  <c r="I189" i="88"/>
  <c r="I341" i="88"/>
  <c r="C555" i="88"/>
  <c r="B97" i="88"/>
  <c r="L99" i="88"/>
  <c r="G207" i="88"/>
  <c r="L567" i="88"/>
  <c r="I514" i="88"/>
  <c r="J794" i="88"/>
  <c r="C485" i="88"/>
  <c r="O653" i="88"/>
  <c r="E482" i="88"/>
  <c r="F816" i="88"/>
  <c r="C328" i="88"/>
  <c r="M557" i="88"/>
  <c r="F377" i="88"/>
  <c r="F176" i="88"/>
  <c r="O117" i="88"/>
  <c r="G173" i="88"/>
  <c r="M218" i="88"/>
  <c r="G156" i="88"/>
  <c r="J365" i="88"/>
  <c r="J474" i="88"/>
  <c r="O32" i="88"/>
  <c r="V170" i="65" s="1"/>
  <c r="I549" i="88"/>
  <c r="D819" i="88"/>
  <c r="B343" i="88"/>
  <c r="B831" i="88"/>
  <c r="I280" i="88"/>
  <c r="B144" i="88"/>
  <c r="M518" i="88"/>
  <c r="E704" i="88"/>
  <c r="H536" i="88"/>
  <c r="D212" i="88"/>
  <c r="G490" i="88"/>
  <c r="F586" i="88"/>
  <c r="I916" i="88"/>
  <c r="C492" i="88"/>
  <c r="O547" i="88"/>
  <c r="F537" i="88"/>
  <c r="H256" i="88"/>
  <c r="H602" i="88"/>
  <c r="C958" i="88"/>
  <c r="E577" i="88"/>
  <c r="E242" i="88"/>
  <c r="B635" i="88"/>
  <c r="B52" i="88"/>
  <c r="M292" i="65" s="1"/>
  <c r="G931" i="88"/>
  <c r="C211" i="88"/>
  <c r="G971" i="88"/>
  <c r="H590" i="88"/>
  <c r="N72" i="88"/>
  <c r="M697" i="88"/>
  <c r="C450" i="88"/>
  <c r="L181" i="88"/>
  <c r="E604" i="88"/>
  <c r="N322" i="88"/>
  <c r="M545" i="88"/>
  <c r="L941" i="88"/>
  <c r="D775" i="88"/>
  <c r="I689" i="88"/>
  <c r="F649" i="88"/>
  <c r="F293" i="88"/>
  <c r="B25" i="88"/>
  <c r="M130" i="65" s="1"/>
  <c r="L262" i="88"/>
  <c r="I505" i="88"/>
  <c r="I748" i="88"/>
  <c r="M24" i="88"/>
  <c r="J997" i="88"/>
  <c r="F415" i="88"/>
  <c r="F416" i="88"/>
  <c r="D905" i="88"/>
  <c r="I833" i="88"/>
  <c r="F243" i="88"/>
  <c r="M581" i="88"/>
  <c r="C73" i="88"/>
  <c r="Q417" i="65" s="1"/>
  <c r="O136" i="88"/>
  <c r="L96" i="88"/>
  <c r="I578" i="88"/>
  <c r="L250" i="88"/>
  <c r="J547" i="88"/>
  <c r="K547" i="88" s="1"/>
  <c r="D384" i="88"/>
  <c r="C980" i="88"/>
  <c r="N856" i="88"/>
  <c r="F759" i="88"/>
  <c r="N359" i="88"/>
  <c r="L325" i="88"/>
  <c r="B147" i="88"/>
  <c r="F120" i="88"/>
  <c r="C370" i="88"/>
  <c r="B587" i="88"/>
  <c r="B228" i="88"/>
  <c r="O347" i="88"/>
  <c r="H27" i="88"/>
  <c r="E110" i="88"/>
  <c r="I243" i="88"/>
  <c r="B161" i="88"/>
  <c r="C570" i="88"/>
  <c r="J135" i="88"/>
  <c r="K135" i="88" s="1"/>
  <c r="G963" i="88"/>
  <c r="N554" i="88"/>
  <c r="O865" i="88"/>
  <c r="F429" i="88"/>
  <c r="B171" i="88"/>
  <c r="J347" i="88"/>
  <c r="K347" i="88" s="1"/>
  <c r="B768" i="88"/>
  <c r="E637" i="88"/>
  <c r="G708" i="88"/>
  <c r="H482" i="88"/>
  <c r="L670" i="88"/>
  <c r="F391" i="88"/>
  <c r="O311" i="88"/>
  <c r="C692" i="88"/>
  <c r="L681" i="88"/>
  <c r="F623" i="88"/>
  <c r="E42" i="88"/>
  <c r="E239" i="65" s="1"/>
  <c r="H997" i="88"/>
  <c r="J741" i="88"/>
  <c r="K741" i="88" s="1"/>
  <c r="I674" i="88"/>
  <c r="E333" i="88"/>
  <c r="C911" i="88"/>
  <c r="C832" i="88"/>
  <c r="I62" i="88"/>
  <c r="O745" i="88"/>
  <c r="C79" i="88"/>
  <c r="D928" i="88"/>
  <c r="J824" i="88"/>
  <c r="G710" i="88"/>
  <c r="I845" i="88"/>
  <c r="G27" i="88"/>
  <c r="D149" i="65" s="1"/>
  <c r="I985" i="88"/>
  <c r="G107" i="88"/>
  <c r="N922" i="88"/>
  <c r="D317" i="88"/>
  <c r="E137" i="88"/>
  <c r="E917" i="88"/>
  <c r="G57" i="88"/>
  <c r="D331" i="65" s="1"/>
  <c r="G1001" i="88"/>
  <c r="H513" i="88"/>
  <c r="F321" i="88"/>
  <c r="D422" i="88"/>
  <c r="M510" i="88"/>
  <c r="L136" i="88"/>
  <c r="N216" i="88"/>
  <c r="J825" i="88"/>
  <c r="J693" i="88"/>
  <c r="G294" i="88"/>
  <c r="E571" i="88"/>
  <c r="J137" i="88"/>
  <c r="G196" i="88"/>
  <c r="L89" i="88"/>
  <c r="H48" i="88"/>
  <c r="H175" i="88"/>
  <c r="F893" i="88"/>
  <c r="H483" i="88"/>
  <c r="J169" i="88"/>
  <c r="M170" i="88"/>
  <c r="D954" i="88"/>
  <c r="M929" i="88"/>
  <c r="E564" i="88"/>
  <c r="D54" i="88"/>
  <c r="D310" i="65" s="1"/>
  <c r="J310" i="88"/>
  <c r="H578" i="88"/>
  <c r="J427" i="88"/>
  <c r="K427" i="88" s="1"/>
  <c r="H906" i="88"/>
  <c r="N78" i="88"/>
  <c r="D218" i="88"/>
  <c r="I702" i="88"/>
  <c r="I82" i="88"/>
  <c r="B275" i="88"/>
  <c r="L432" i="88"/>
  <c r="H93" i="88"/>
  <c r="J222" i="88"/>
  <c r="H285" i="88"/>
  <c r="N194" i="88"/>
  <c r="N155" i="88"/>
  <c r="E557" i="88"/>
  <c r="E484" i="88"/>
  <c r="B469" i="88"/>
  <c r="C812" i="88"/>
  <c r="M861" i="88"/>
  <c r="H978" i="88"/>
  <c r="D920" i="88"/>
  <c r="J612" i="88"/>
  <c r="K612" i="88" s="1"/>
  <c r="B953" i="88"/>
  <c r="M364" i="88"/>
  <c r="N414" i="88"/>
  <c r="H49" i="88"/>
  <c r="J131" i="88"/>
  <c r="I709" i="88"/>
  <c r="I390" i="88"/>
  <c r="N618" i="88"/>
  <c r="D721" i="88"/>
  <c r="D864" i="88"/>
  <c r="E420" i="88"/>
  <c r="C30" i="88"/>
  <c r="I167" i="65" s="1"/>
  <c r="B23" i="88"/>
  <c r="U113" i="65" s="1"/>
  <c r="J972" i="88"/>
  <c r="H268" i="88"/>
  <c r="E138" i="88"/>
  <c r="B189" i="88"/>
  <c r="J188" i="88"/>
  <c r="G427" i="88"/>
  <c r="M416" i="88"/>
  <c r="D202" i="88"/>
  <c r="F16" i="88"/>
  <c r="Q77" i="65" s="1"/>
  <c r="F449" i="88"/>
  <c r="F590" i="88"/>
  <c r="G909" i="88"/>
  <c r="D24" i="88"/>
  <c r="D131" i="65" s="1"/>
  <c r="J635" i="88"/>
  <c r="B305" i="88"/>
  <c r="B855" i="88"/>
  <c r="D391" i="88"/>
  <c r="G35" i="88"/>
  <c r="T186" i="65" s="1"/>
  <c r="L269" i="88"/>
  <c r="E220" i="88"/>
  <c r="D303" i="88"/>
  <c r="B336" i="88"/>
  <c r="L960" i="88"/>
  <c r="D19" i="88"/>
  <c r="L94" i="65" s="1"/>
  <c r="J391" i="88"/>
  <c r="M408" i="88"/>
  <c r="G291" i="88"/>
  <c r="C480" i="88"/>
  <c r="E466" i="88"/>
  <c r="F923" i="88"/>
  <c r="B225" i="88"/>
  <c r="F525" i="88"/>
  <c r="I19" i="88"/>
  <c r="N128" i="88"/>
  <c r="C689" i="88"/>
  <c r="C14" i="88"/>
  <c r="Y59" i="65" s="1"/>
  <c r="N708" i="88"/>
  <c r="F535" i="88"/>
  <c r="H239" i="88"/>
  <c r="J348" i="88"/>
  <c r="D375" i="88"/>
  <c r="D1002" i="88"/>
  <c r="N157" i="88"/>
  <c r="L528" i="88"/>
  <c r="H743" i="88"/>
  <c r="N918" i="88"/>
  <c r="G995" i="88"/>
  <c r="D662" i="88"/>
  <c r="L638" i="88"/>
  <c r="I673" i="88"/>
  <c r="B412" i="88"/>
  <c r="J345" i="88"/>
  <c r="K345" i="88" s="1"/>
  <c r="B475" i="88"/>
  <c r="F974" i="88"/>
  <c r="B370" i="88"/>
  <c r="G191" i="88"/>
  <c r="C798" i="88"/>
  <c r="L673" i="88"/>
  <c r="I366" i="88"/>
  <c r="N52" i="88"/>
  <c r="G205" i="88"/>
  <c r="E855" i="88"/>
  <c r="O252" i="88"/>
  <c r="C561" i="88"/>
  <c r="N713" i="88"/>
  <c r="D25" i="88"/>
  <c r="L131" i="65" s="1"/>
  <c r="L615" i="88"/>
  <c r="E686" i="88"/>
  <c r="I758" i="88"/>
  <c r="M791" i="88"/>
  <c r="M538" i="88"/>
  <c r="D432" i="88"/>
  <c r="N579" i="88"/>
  <c r="I167" i="88"/>
  <c r="E561" i="88"/>
  <c r="D965" i="88"/>
  <c r="J456" i="88"/>
  <c r="K456" i="88" s="1"/>
  <c r="G552" i="88"/>
  <c r="H293" i="88"/>
  <c r="E54" i="88"/>
  <c r="E310" i="65" s="1"/>
  <c r="F244" i="88"/>
  <c r="H165" i="88"/>
  <c r="L437" i="88"/>
  <c r="F958" i="88"/>
  <c r="G412" i="88"/>
  <c r="G634" i="88"/>
  <c r="D124" i="88"/>
  <c r="O824" i="88"/>
  <c r="I57" i="88"/>
  <c r="N13" i="88"/>
  <c r="L743" i="88"/>
  <c r="H41" i="88"/>
  <c r="G681" i="88"/>
  <c r="E835" i="88"/>
  <c r="O470" i="88"/>
  <c r="F683" i="88"/>
  <c r="J964" i="88"/>
  <c r="N493" i="88"/>
  <c r="F365" i="88"/>
  <c r="E430" i="88"/>
  <c r="L93" i="88"/>
  <c r="M152" i="88"/>
  <c r="E842" i="88"/>
  <c r="G576" i="88"/>
  <c r="N298" i="88"/>
  <c r="I715" i="88"/>
  <c r="O657" i="88"/>
  <c r="I888" i="88"/>
  <c r="G344" i="88"/>
  <c r="J436" i="88"/>
  <c r="N571" i="88"/>
  <c r="H420" i="88"/>
  <c r="E944" i="88"/>
  <c r="H31" i="88"/>
  <c r="C440" i="88"/>
  <c r="E829" i="88"/>
  <c r="H102" i="88"/>
  <c r="C762" i="88"/>
  <c r="F990" i="88"/>
  <c r="M611" i="88"/>
  <c r="I608" i="88"/>
  <c r="D333" i="88"/>
  <c r="G757" i="88"/>
  <c r="D414" i="88"/>
  <c r="O511" i="88"/>
  <c r="F169" i="88"/>
  <c r="N798" i="88"/>
  <c r="G530" i="88"/>
  <c r="D340" i="88"/>
  <c r="C855" i="88"/>
  <c r="I172" i="88"/>
  <c r="L724" i="88"/>
  <c r="F437" i="88"/>
  <c r="E680" i="88"/>
  <c r="I138" i="88"/>
  <c r="E19" i="88"/>
  <c r="M94" i="65" s="1"/>
  <c r="I359" i="88"/>
  <c r="I490" i="88"/>
  <c r="H843" i="88"/>
  <c r="M599" i="88"/>
  <c r="E603" i="88"/>
  <c r="N455" i="88"/>
  <c r="H647" i="88"/>
  <c r="L912" i="88"/>
  <c r="C982" i="88"/>
  <c r="E546" i="88"/>
  <c r="B132" i="88"/>
  <c r="D323" i="88"/>
  <c r="I760" i="88"/>
  <c r="I450" i="88"/>
  <c r="E366" i="88"/>
  <c r="B274" i="88"/>
  <c r="H757" i="88"/>
  <c r="G250" i="88"/>
  <c r="F127" i="88"/>
  <c r="F576" i="88"/>
  <c r="D191" i="88"/>
  <c r="B917" i="88"/>
  <c r="J288" i="88"/>
  <c r="J18" i="88"/>
  <c r="F393" i="88"/>
  <c r="F130" i="88"/>
  <c r="I298" i="88"/>
  <c r="G652" i="88"/>
  <c r="L880" i="88"/>
  <c r="I743" i="88"/>
  <c r="C169" i="88"/>
  <c r="L767" i="88"/>
  <c r="J33" i="88"/>
  <c r="I483" i="88"/>
  <c r="C428" i="88"/>
  <c r="N45" i="88"/>
  <c r="I972" i="88"/>
  <c r="M625" i="88"/>
  <c r="O321" i="88"/>
  <c r="F96" i="88"/>
  <c r="C509" i="88"/>
  <c r="L972" i="88"/>
  <c r="J475" i="88"/>
  <c r="G32" i="88"/>
  <c r="T169" i="65" s="1"/>
  <c r="D415" i="88"/>
  <c r="N93" i="88"/>
  <c r="F748" i="88"/>
  <c r="B812" i="88"/>
  <c r="L266" i="88"/>
  <c r="C126" i="88"/>
  <c r="L867" i="88"/>
  <c r="J58" i="88"/>
  <c r="K58" i="88" s="1"/>
  <c r="L332" i="65" s="1"/>
  <c r="G754" i="88"/>
  <c r="B493" i="88"/>
  <c r="D723" i="88"/>
  <c r="E726" i="88"/>
  <c r="J676" i="88"/>
  <c r="K676" i="88" s="1"/>
  <c r="J65" i="88"/>
  <c r="K65" i="88" s="1"/>
  <c r="T366" i="65" s="1"/>
  <c r="B193" i="88"/>
  <c r="H40" i="88"/>
  <c r="D62" i="88"/>
  <c r="T347" i="65" s="1"/>
  <c r="D815" i="88"/>
  <c r="I119" i="88"/>
  <c r="B158" i="88"/>
  <c r="H419" i="88"/>
  <c r="M660" i="88"/>
  <c r="H708" i="88"/>
  <c r="N503" i="88"/>
  <c r="C419" i="88"/>
  <c r="D466" i="88"/>
  <c r="B484" i="88"/>
  <c r="E300" i="88"/>
  <c r="M33" i="88"/>
  <c r="N63" i="88"/>
  <c r="J100" i="88"/>
  <c r="C119" i="88"/>
  <c r="H698" i="88"/>
  <c r="L417" i="88"/>
  <c r="H364" i="88"/>
  <c r="L253" i="88"/>
  <c r="J267" i="88"/>
  <c r="I670" i="88"/>
  <c r="J1002" i="88"/>
  <c r="B105" i="88"/>
  <c r="M126" i="88"/>
  <c r="D376" i="88"/>
  <c r="L179" i="88"/>
  <c r="L399" i="88"/>
  <c r="H751" i="88"/>
  <c r="N433" i="88"/>
  <c r="L356" i="88"/>
  <c r="B140" i="88"/>
  <c r="E216" i="88"/>
  <c r="L667" i="88"/>
  <c r="F107" i="88"/>
  <c r="E818" i="88"/>
  <c r="D206" i="88"/>
  <c r="C562" i="88"/>
  <c r="L163" i="88"/>
  <c r="L507" i="88"/>
  <c r="D875" i="88"/>
  <c r="L560" i="88"/>
  <c r="F484" i="88"/>
  <c r="C332" i="88"/>
  <c r="N751" i="88"/>
  <c r="F886" i="88"/>
  <c r="C696" i="88"/>
  <c r="H205" i="88"/>
  <c r="D121" i="88"/>
  <c r="C621" i="88"/>
  <c r="B38" i="88"/>
  <c r="U201" i="65" s="1"/>
  <c r="G193" i="88"/>
  <c r="K261" i="88" l="1"/>
  <c r="K978" i="88"/>
  <c r="K489" i="88"/>
  <c r="K333" i="88"/>
  <c r="K260" i="88"/>
  <c r="K504" i="88"/>
  <c r="K693" i="88"/>
  <c r="K694" i="88"/>
  <c r="K800" i="88"/>
  <c r="K876" i="88"/>
  <c r="K868" i="88"/>
  <c r="K485" i="88"/>
  <c r="K237" i="88"/>
  <c r="K829" i="88"/>
  <c r="K969" i="88"/>
  <c r="K349" i="88"/>
  <c r="K706" i="88"/>
  <c r="K999" i="88"/>
  <c r="K848" i="88"/>
  <c r="K895" i="88"/>
  <c r="K728" i="88"/>
  <c r="K930" i="88"/>
  <c r="K273" i="88"/>
  <c r="K462" i="88"/>
  <c r="K175" i="88"/>
  <c r="K377" i="88"/>
  <c r="K104" i="88"/>
  <c r="K966" i="88"/>
  <c r="K394" i="88"/>
  <c r="K917" i="88"/>
  <c r="K146" i="88"/>
  <c r="K913" i="88"/>
  <c r="K952" i="88"/>
  <c r="K794" i="88"/>
  <c r="K225" i="88"/>
  <c r="K371" i="88"/>
  <c r="K307" i="88"/>
  <c r="K412" i="88"/>
  <c r="K550" i="88"/>
  <c r="K822" i="88"/>
  <c r="K56" i="88"/>
  <c r="T312" i="65" s="1"/>
  <c r="K667" i="88"/>
  <c r="K918" i="88"/>
  <c r="K644" i="88"/>
  <c r="K528" i="88"/>
  <c r="K657" i="88"/>
  <c r="K707" i="88"/>
  <c r="K568" i="88"/>
  <c r="K751" i="88"/>
  <c r="K97" i="88"/>
  <c r="K348" i="88"/>
  <c r="K984" i="88"/>
  <c r="K174" i="88"/>
  <c r="K96" i="88"/>
  <c r="K836" i="88"/>
  <c r="K520" i="88"/>
  <c r="K370" i="88"/>
  <c r="K964" i="88"/>
  <c r="K365" i="88"/>
  <c r="K819" i="88"/>
  <c r="K928" i="88"/>
  <c r="K210" i="88"/>
  <c r="K164" i="88"/>
  <c r="K687" i="88"/>
  <c r="K416" i="88"/>
  <c r="K215" i="88"/>
  <c r="K74" i="88"/>
  <c r="T420" i="65" s="1"/>
  <c r="K635" i="88"/>
  <c r="K149" i="88"/>
  <c r="K617" i="88"/>
  <c r="K555" i="88"/>
  <c r="K699" i="88"/>
  <c r="K561" i="88"/>
  <c r="K842" i="88"/>
  <c r="K823" i="88"/>
  <c r="K542" i="88"/>
  <c r="K523" i="88"/>
  <c r="K764" i="88"/>
  <c r="K894" i="88"/>
  <c r="K256" i="88"/>
  <c r="K352" i="88"/>
  <c r="K204" i="88"/>
  <c r="K409" i="88"/>
  <c r="K100" i="88"/>
  <c r="K452" i="88"/>
  <c r="K604" i="88"/>
  <c r="K50" i="88"/>
  <c r="T278" i="65" s="1"/>
  <c r="K95" i="88"/>
  <c r="K414" i="88"/>
  <c r="K276" i="88"/>
  <c r="K458" i="88"/>
  <c r="K101" i="88"/>
  <c r="K476" i="88"/>
  <c r="K47" i="88"/>
  <c r="T258" i="65" s="1"/>
  <c r="K76" i="88"/>
  <c r="K503" i="88"/>
  <c r="K330" i="88"/>
  <c r="K99" i="88"/>
  <c r="K847" i="88"/>
  <c r="K321" i="88"/>
  <c r="K288" i="88"/>
  <c r="K169" i="88"/>
  <c r="K188" i="88"/>
  <c r="K297" i="88"/>
  <c r="K874" i="88"/>
  <c r="K209" i="88"/>
  <c r="K120" i="88"/>
  <c r="K318" i="88"/>
  <c r="K79" i="88"/>
  <c r="K312" i="88"/>
  <c r="K137" i="88"/>
  <c r="K623" i="88"/>
  <c r="K981" i="88"/>
  <c r="K433" i="88"/>
  <c r="K982" i="88"/>
  <c r="K300" i="88"/>
  <c r="K436" i="88"/>
  <c r="K235" i="88"/>
  <c r="K192" i="88"/>
  <c r="K344" i="88"/>
  <c r="K399" i="88"/>
  <c r="K73" i="88"/>
  <c r="L420" i="65" s="1"/>
  <c r="K206" i="88"/>
  <c r="K340" i="88"/>
  <c r="K856" i="88"/>
  <c r="K34" i="88"/>
  <c r="L187" i="65" s="1"/>
  <c r="K314" i="88"/>
  <c r="K976" i="88"/>
  <c r="K818" i="88"/>
  <c r="K854" i="88"/>
  <c r="K244" i="88"/>
  <c r="K941" i="88"/>
  <c r="K892" i="88"/>
  <c r="K658" i="88"/>
  <c r="K431" i="88"/>
  <c r="K630" i="88"/>
  <c r="K788" i="88"/>
  <c r="K797" i="88"/>
  <c r="K403" i="88"/>
  <c r="K945" i="88"/>
  <c r="K816" i="88"/>
  <c r="K239" i="88"/>
  <c r="K178" i="88"/>
  <c r="K132" i="88"/>
  <c r="K802" i="88"/>
  <c r="K625" i="88"/>
  <c r="K896" i="88"/>
  <c r="K156" i="88"/>
  <c r="K134" i="88"/>
  <c r="K577" i="88"/>
  <c r="K123" i="88"/>
  <c r="K163" i="88"/>
  <c r="K284" i="88"/>
  <c r="K407" i="88"/>
  <c r="K33" i="88"/>
  <c r="D187" i="65" s="1"/>
  <c r="K18" i="88"/>
  <c r="D96" i="65" s="1"/>
  <c r="K729" i="88"/>
  <c r="K671" i="88"/>
  <c r="K730" i="88"/>
  <c r="K766" i="88"/>
  <c r="K80" i="88"/>
  <c r="K881" i="88"/>
  <c r="K648" i="88"/>
  <c r="K242" i="88"/>
  <c r="K957" i="88"/>
  <c r="K487" i="88"/>
  <c r="K906" i="88"/>
  <c r="K993" i="88"/>
  <c r="K581" i="88"/>
  <c r="K752" i="88"/>
  <c r="K277" i="88"/>
  <c r="K782" i="88"/>
  <c r="K825" i="88"/>
  <c r="K601" i="88"/>
  <c r="K16" i="88"/>
  <c r="L79" i="65" s="1"/>
  <c r="K482" i="88"/>
  <c r="K121" i="88"/>
  <c r="K360" i="88"/>
  <c r="K530" i="88"/>
  <c r="K595" i="88"/>
  <c r="K798" i="88"/>
  <c r="K208" i="88"/>
  <c r="K37" i="88"/>
  <c r="L204" i="65" s="1"/>
  <c r="K614" i="88"/>
  <c r="K127" i="88"/>
  <c r="K455" i="88"/>
  <c r="K425" i="88"/>
  <c r="K41" i="88"/>
  <c r="T224" i="65" s="1"/>
  <c r="K311" i="88"/>
  <c r="K762" i="88"/>
  <c r="K158" i="88"/>
  <c r="K726" i="88"/>
  <c r="K1002" i="88"/>
  <c r="K475" i="88"/>
  <c r="K109" i="88"/>
  <c r="K813" i="88"/>
  <c r="K621" i="88"/>
  <c r="K603" i="88"/>
  <c r="K118" i="88"/>
  <c r="K70" i="88"/>
  <c r="L403" i="65" s="1"/>
  <c r="K887" i="88"/>
  <c r="K824" i="88"/>
  <c r="K703" i="88"/>
  <c r="K948" i="88"/>
  <c r="K471" i="88"/>
  <c r="K68" i="88"/>
  <c r="T386" i="65" s="1"/>
  <c r="K180" i="88"/>
  <c r="K255" i="88"/>
  <c r="K898" i="88"/>
  <c r="K588" i="88"/>
  <c r="K902" i="88"/>
  <c r="K681" i="88"/>
  <c r="K391" i="88"/>
  <c r="K678" i="88"/>
  <c r="K656" i="88"/>
  <c r="K654" i="88"/>
  <c r="K131" i="88"/>
  <c r="K195" i="88"/>
  <c r="K451" i="88"/>
  <c r="K923" i="88"/>
  <c r="K228" i="88"/>
  <c r="K179" i="88"/>
  <c r="K534" i="88"/>
  <c r="K161" i="88"/>
  <c r="K92" i="88"/>
  <c r="K289" i="88"/>
  <c r="K404" i="88"/>
  <c r="K909" i="88"/>
  <c r="K313" i="88"/>
  <c r="K835" i="88"/>
  <c r="K184" i="88"/>
  <c r="K607" i="88"/>
  <c r="K351" i="88"/>
  <c r="K222" i="88"/>
  <c r="K155" i="88"/>
  <c r="K970" i="88"/>
  <c r="K956" i="88"/>
  <c r="K398" i="88"/>
  <c r="K590" i="88"/>
  <c r="K459" i="88"/>
  <c r="K32" i="88"/>
  <c r="T170" i="65" s="1"/>
  <c r="K650" i="88"/>
  <c r="K501" i="88"/>
  <c r="K390" i="88"/>
  <c r="K165" i="88"/>
  <c r="K241" i="88"/>
  <c r="K410" i="88"/>
  <c r="K126" i="88"/>
  <c r="K87" i="88"/>
  <c r="K704" i="88"/>
  <c r="K804" i="88"/>
  <c r="K971" i="88"/>
  <c r="K717" i="88"/>
  <c r="K857" i="88"/>
  <c r="K710" i="88"/>
  <c r="K861" i="88"/>
  <c r="K946" i="88"/>
  <c r="K924" i="88"/>
  <c r="K224" i="88"/>
  <c r="K778" i="88"/>
  <c r="K925" i="88"/>
  <c r="K172" i="88"/>
  <c r="K72" i="88"/>
  <c r="D420" i="65" s="1"/>
  <c r="K353" i="88"/>
  <c r="K606" i="88"/>
  <c r="K396" i="88"/>
  <c r="K579" i="88"/>
  <c r="K17" i="88"/>
  <c r="T79" i="65" s="1"/>
  <c r="K63" i="88"/>
  <c r="D366" i="65" s="1"/>
  <c r="K559" i="88"/>
  <c r="K57" i="88"/>
  <c r="D332" i="65" s="1"/>
  <c r="K40" i="88"/>
  <c r="L224" i="65" s="1"/>
  <c r="K878" i="88"/>
  <c r="K873" i="88"/>
  <c r="K413" i="88"/>
  <c r="K592" i="88"/>
  <c r="K200" i="88"/>
  <c r="K21" i="88"/>
  <c r="D116" i="65" s="1"/>
  <c r="K24" i="88"/>
  <c r="D133" i="65" s="1"/>
  <c r="K117" i="88"/>
  <c r="K814" i="88"/>
  <c r="K885" i="88"/>
  <c r="K743" i="88"/>
  <c r="K366" i="88"/>
  <c r="K343" i="88"/>
  <c r="K705" i="88"/>
  <c r="K147" i="88"/>
  <c r="K950" i="88"/>
  <c r="K275" i="88"/>
  <c r="K114" i="88"/>
  <c r="K811" i="88"/>
  <c r="K334" i="88"/>
  <c r="K774" i="88"/>
  <c r="K382" i="88"/>
  <c r="K633" i="88"/>
  <c r="K851" i="88"/>
  <c r="K672" i="88"/>
  <c r="K448" i="88"/>
  <c r="K381" i="88"/>
  <c r="K507" i="88"/>
  <c r="K600" i="88"/>
  <c r="K755" i="88"/>
  <c r="K304" i="88"/>
  <c r="K912" i="88"/>
  <c r="K506" i="88"/>
  <c r="K915" i="88"/>
  <c r="K655" i="88"/>
  <c r="K460" i="88"/>
  <c r="K634" i="88"/>
  <c r="K691" i="88"/>
  <c r="K844" i="88"/>
  <c r="K571" i="88"/>
  <c r="K481" i="88"/>
  <c r="K696" i="88"/>
  <c r="K911" i="88"/>
  <c r="K886" i="88"/>
  <c r="K541" i="88"/>
  <c r="K472" i="88"/>
  <c r="K889" i="88"/>
  <c r="K784" i="88"/>
  <c r="K283" i="88"/>
  <c r="K643" i="88"/>
  <c r="K899" i="88"/>
  <c r="K533" i="88"/>
  <c r="K356" i="88"/>
  <c r="K162" i="88"/>
  <c r="K526" i="88"/>
  <c r="K245" i="88"/>
  <c r="K177" i="88"/>
  <c r="K722" i="88"/>
  <c r="K66" i="88"/>
  <c r="D386" i="65" s="1"/>
  <c r="K514" i="88"/>
  <c r="K141" i="88"/>
  <c r="K845" i="88"/>
  <c r="K181" i="88"/>
  <c r="K368" i="88"/>
  <c r="K376" i="88"/>
  <c r="K140" i="88"/>
  <c r="K720" i="88"/>
  <c r="K64" i="88"/>
  <c r="L366" i="65" s="1"/>
  <c r="K362" i="88"/>
  <c r="K748" i="88"/>
  <c r="K31" i="88"/>
  <c r="L170" i="65" s="1"/>
  <c r="K540" i="88"/>
  <c r="K903" i="88"/>
  <c r="K597" i="88"/>
  <c r="K272" i="88"/>
  <c r="K884" i="88"/>
  <c r="K543" i="88"/>
  <c r="K113" i="88"/>
  <c r="K357" i="88"/>
  <c r="K921" i="88"/>
  <c r="K469" i="88"/>
  <c r="K212" i="88"/>
  <c r="K263" i="88"/>
  <c r="K575" i="88"/>
  <c r="K432" i="88"/>
  <c r="K776" i="88"/>
  <c r="K517" i="88"/>
  <c r="K929" i="88"/>
  <c r="K770" i="88"/>
  <c r="K281" i="88"/>
  <c r="K572" i="88"/>
  <c r="K350" i="88"/>
  <c r="K85" i="88"/>
  <c r="K591" i="88"/>
  <c r="K512" i="88"/>
  <c r="K35" i="88"/>
  <c r="T187" i="65" s="1"/>
  <c r="K684" i="88"/>
  <c r="K364" i="88"/>
  <c r="K522" i="88"/>
  <c r="K1000" i="88"/>
  <c r="K749" i="88"/>
  <c r="K610" i="88"/>
  <c r="K236" i="88"/>
  <c r="K920" i="88"/>
  <c r="K697" i="88"/>
  <c r="K791" i="88"/>
  <c r="K690" i="88"/>
  <c r="K850" i="88"/>
  <c r="K379" i="88"/>
  <c r="K954" i="88"/>
  <c r="K291" i="88"/>
  <c r="K991" i="88"/>
  <c r="K326" i="88"/>
  <c r="K443" i="88"/>
  <c r="K640" i="88"/>
  <c r="K287" i="88"/>
  <c r="K642" i="88"/>
  <c r="K769" i="88"/>
  <c r="K316" i="88"/>
  <c r="K871" i="88"/>
  <c r="K698" i="88"/>
  <c r="K27" i="88"/>
  <c r="D150" i="65" s="1"/>
  <c r="K544" i="88"/>
  <c r="K331" i="88"/>
  <c r="K59" i="88"/>
  <c r="T332" i="65" s="1"/>
  <c r="K198" i="88"/>
  <c r="K386" i="88"/>
  <c r="K806" i="88"/>
  <c r="K670" i="88"/>
  <c r="K864" i="88"/>
  <c r="K535" i="88"/>
  <c r="K890" i="88"/>
  <c r="K553" i="88"/>
  <c r="K254" i="88"/>
  <c r="K951" i="88"/>
  <c r="K965" i="88"/>
  <c r="K82" i="88"/>
  <c r="K940" i="88"/>
  <c r="K738" i="88"/>
  <c r="K434" i="88"/>
  <c r="K145" i="88"/>
  <c r="K442" i="88"/>
  <c r="K159" i="88"/>
  <c r="K93" i="88"/>
  <c r="K305" i="88"/>
  <c r="K22" i="88"/>
  <c r="L116" i="65" s="1"/>
  <c r="K327" i="88"/>
  <c r="K968" i="88"/>
  <c r="K709" i="88"/>
  <c r="K77" i="88"/>
  <c r="K773" i="88"/>
  <c r="K977" i="88"/>
  <c r="K372" i="88"/>
  <c r="K989" i="88"/>
  <c r="K317" i="88"/>
  <c r="K953" i="88"/>
  <c r="K176" i="88"/>
  <c r="K103" i="88"/>
  <c r="K450" i="88"/>
  <c r="K820" i="88"/>
  <c r="K787" i="88"/>
  <c r="K932" i="88"/>
  <c r="K437" i="88"/>
  <c r="K171" i="88"/>
  <c r="K516" i="88"/>
  <c r="K711" i="88"/>
  <c r="K190" i="88"/>
  <c r="K128" i="88"/>
  <c r="K839" i="88"/>
  <c r="K510" i="88"/>
  <c r="K144" i="88"/>
  <c r="K513" i="88"/>
  <c r="K537" i="88"/>
  <c r="K493" i="88"/>
  <c r="K441" i="88"/>
  <c r="K363" i="88"/>
  <c r="K994" i="88"/>
  <c r="K270" i="88"/>
  <c r="K474" i="88"/>
  <c r="K972" i="88"/>
  <c r="K429" i="88"/>
  <c r="K760" i="88"/>
  <c r="K202" i="88"/>
  <c r="K723" i="88"/>
  <c r="K139" i="88"/>
  <c r="K461" i="88"/>
  <c r="K457" i="88"/>
  <c r="K138" i="88"/>
  <c r="K701" i="88"/>
  <c r="K805" i="88"/>
  <c r="K973" i="88"/>
  <c r="K361" i="88"/>
  <c r="K566" i="88"/>
  <c r="K373" i="88"/>
  <c r="K142" i="88"/>
  <c r="K411" i="88"/>
  <c r="K515" i="88"/>
  <c r="K268" i="88"/>
  <c r="K154" i="88"/>
  <c r="K767" i="88"/>
  <c r="K323" i="88"/>
  <c r="K484" i="88"/>
  <c r="K51" i="88"/>
  <c r="D295" i="65" s="1"/>
  <c r="K683" i="88"/>
  <c r="K500" i="88"/>
  <c r="K25" i="88"/>
  <c r="L133" i="65" s="1"/>
  <c r="K916" i="88"/>
  <c r="K631" i="88"/>
  <c r="K995" i="88"/>
  <c r="K979" i="88"/>
  <c r="K831" i="88"/>
  <c r="K573" i="88"/>
  <c r="K406" i="88"/>
  <c r="K84" i="88"/>
  <c r="K233" i="88"/>
  <c r="K465" i="88"/>
  <c r="K949" i="88"/>
  <c r="K473" i="88"/>
  <c r="K354" i="88"/>
  <c r="K718" i="88"/>
  <c r="K253" i="88"/>
  <c r="K421" i="88"/>
  <c r="K849" i="88"/>
  <c r="K900" i="88"/>
  <c r="K663" i="88"/>
  <c r="K359" i="88"/>
  <c r="K737" i="88"/>
  <c r="K12" i="88"/>
  <c r="D62" i="65" s="1"/>
  <c r="K196" i="88"/>
  <c r="K88" i="88"/>
  <c r="K938" i="88"/>
  <c r="K274" i="88"/>
  <c r="K393" i="88"/>
  <c r="K75" i="88"/>
  <c r="K280" i="88"/>
  <c r="K463" i="88"/>
  <c r="K546" i="88"/>
  <c r="K786" i="88"/>
  <c r="K596" i="88"/>
  <c r="K329" i="88"/>
  <c r="K267" i="88"/>
  <c r="K997" i="88"/>
  <c r="K801" i="88"/>
  <c r="K622" i="88"/>
  <c r="K86" i="88"/>
  <c r="K397" i="88"/>
  <c r="K440" i="88"/>
  <c r="K90" i="88"/>
  <c r="K509" i="88"/>
  <c r="K793" i="88"/>
  <c r="K570" i="88"/>
  <c r="K768" i="88"/>
  <c r="K294" i="88"/>
  <c r="K325" i="88"/>
  <c r="K110" i="88"/>
  <c r="K578" i="88"/>
  <c r="K392" i="88"/>
  <c r="K529" i="88"/>
  <c r="K599" i="88"/>
  <c r="K677" i="88"/>
  <c r="K369" i="88"/>
  <c r="K673" i="88"/>
  <c r="K341" i="88"/>
  <c r="K491" i="88"/>
  <c r="K466" i="88"/>
  <c r="K828" i="88"/>
  <c r="K790" i="88"/>
  <c r="K695" i="88"/>
  <c r="K796" i="88"/>
  <c r="K620" i="88"/>
  <c r="K799" i="88"/>
  <c r="K387" i="88"/>
  <c r="K556" i="88"/>
  <c r="K715" i="88"/>
  <c r="K914" i="88"/>
  <c r="K243" i="88"/>
  <c r="K674" i="88"/>
  <c r="K189" i="88"/>
  <c r="K589" i="88"/>
  <c r="K42" i="88"/>
  <c r="D241" i="65" s="1"/>
  <c r="K664" i="88"/>
  <c r="K157" i="88"/>
  <c r="K130" i="88"/>
  <c r="K54" i="88"/>
  <c r="D312" i="65" s="1"/>
  <c r="K586" i="88"/>
  <c r="K232" i="88"/>
  <c r="K108" i="88"/>
  <c r="K689" i="88"/>
  <c r="K775" i="88"/>
  <c r="K958" i="88"/>
  <c r="K197" i="88"/>
  <c r="K763" i="88"/>
  <c r="K639" i="88"/>
  <c r="K234" i="88"/>
  <c r="K439" i="88"/>
  <c r="K803" i="88"/>
  <c r="K879" i="88"/>
  <c r="K927" i="88"/>
  <c r="K830" i="88"/>
  <c r="K449" i="88"/>
  <c r="K943" i="88"/>
  <c r="K665" i="88"/>
  <c r="K777" i="88"/>
  <c r="K444" i="88"/>
  <c r="K646" i="88"/>
  <c r="K922" i="88"/>
  <c r="K91" i="88"/>
  <c r="K136" i="88"/>
  <c r="K290" i="88"/>
  <c r="K44" i="88"/>
  <c r="T241" i="65" s="1"/>
  <c r="K519" i="88"/>
  <c r="K875" i="88"/>
  <c r="K508" i="88"/>
  <c r="K447" i="88"/>
  <c r="K20" i="88"/>
  <c r="T96" i="65" s="1"/>
  <c r="K753" i="88"/>
  <c r="K498" i="88"/>
  <c r="K494" i="88"/>
  <c r="K742" i="88"/>
  <c r="K122" i="88"/>
  <c r="K725" i="88"/>
  <c r="K662" i="88"/>
  <c r="K833" i="88"/>
  <c r="K838" i="88"/>
  <c r="K278" i="88"/>
  <c r="K355" i="88"/>
  <c r="K545" i="88"/>
  <c r="K602" i="88"/>
  <c r="K483" i="88"/>
  <c r="K187" i="88"/>
  <c r="K882" i="88"/>
  <c r="K226" i="88"/>
  <c r="K293" i="88"/>
  <c r="K19" i="88"/>
  <c r="L96" i="65" s="1"/>
  <c r="K424" i="88"/>
  <c r="K647" i="88"/>
  <c r="K933" i="88"/>
  <c r="K417" i="88"/>
  <c r="K904" i="88"/>
  <c r="K638" i="88"/>
  <c r="K666" i="88"/>
  <c r="K967" i="88"/>
  <c r="K446" i="88"/>
  <c r="K219" i="88"/>
  <c r="K223" i="88"/>
  <c r="K974" i="88"/>
  <c r="K271" i="88"/>
  <c r="K611" i="88"/>
  <c r="K505" i="88"/>
  <c r="K477" i="88"/>
  <c r="K735" i="88"/>
  <c r="K308" i="88"/>
  <c r="K759" i="88"/>
  <c r="K860" i="88"/>
  <c r="K346" i="88"/>
  <c r="K338" i="88"/>
  <c r="K939" i="88"/>
  <c r="K807" i="88"/>
  <c r="K608" i="88"/>
  <c r="K419" i="88"/>
  <c r="K926" i="88"/>
  <c r="K626" i="88"/>
  <c r="K423" i="88"/>
  <c r="K322" i="88"/>
  <c r="K724" i="88"/>
  <c r="K834" i="88"/>
  <c r="K636" i="88"/>
  <c r="K55" i="88"/>
  <c r="L312" i="65" s="1"/>
  <c r="K298" i="88"/>
  <c r="K594" i="88"/>
  <c r="K112" i="88"/>
  <c r="K496" i="88"/>
  <c r="K795" i="88"/>
  <c r="K480" i="88"/>
  <c r="K732" i="88"/>
  <c r="K230" i="88"/>
  <c r="K367" i="88"/>
  <c r="K692" i="88"/>
  <c r="K49" i="88"/>
  <c r="L278" i="65" s="1"/>
  <c r="K910" i="88"/>
  <c r="K303" i="88"/>
  <c r="K988" i="88"/>
  <c r="K38" i="88"/>
  <c r="T204" i="65" s="1"/>
  <c r="K191" i="88"/>
  <c r="K502" i="88"/>
  <c r="K821" i="88"/>
  <c r="K747" i="88"/>
  <c r="K843" i="88"/>
  <c r="K39" i="88"/>
  <c r="D224" i="65" s="1"/>
  <c r="K616" i="88"/>
  <c r="K453" i="88"/>
  <c r="K299" i="88"/>
  <c r="K160" i="88"/>
  <c r="K525" i="88"/>
  <c r="K901" i="88"/>
  <c r="K229" i="88"/>
  <c r="K756" i="88"/>
  <c r="K975" i="88"/>
  <c r="K888" i="88"/>
  <c r="K558" i="88"/>
  <c r="K193" i="88"/>
  <c r="K872" i="88"/>
  <c r="K479" i="88"/>
  <c r="K227" i="88"/>
  <c r="K859" i="88"/>
  <c r="K761" i="88"/>
  <c r="K248" i="88"/>
  <c r="K744" i="88"/>
  <c r="K641" i="88"/>
  <c r="K680" i="88"/>
  <c r="K339" i="88"/>
  <c r="K378" i="88"/>
  <c r="K221" i="88"/>
  <c r="K262" i="88"/>
  <c r="K659" i="88"/>
  <c r="K719" i="88"/>
  <c r="K490" i="88"/>
  <c r="K758" i="88"/>
  <c r="K840" i="88"/>
  <c r="K183" i="88"/>
  <c r="K560" i="88"/>
  <c r="K919" i="88"/>
  <c r="K247" i="88"/>
  <c r="K733" i="88"/>
  <c r="K62" i="88"/>
  <c r="T349" i="65" s="1"/>
  <c r="K716" i="88"/>
  <c r="K826" i="88"/>
  <c r="K129" i="88"/>
  <c r="K985" i="88"/>
  <c r="K194" i="88"/>
  <c r="K867" i="88"/>
  <c r="K199" i="88"/>
  <c r="K584" i="88"/>
  <c r="K564" i="88"/>
  <c r="K279" i="88"/>
  <c r="K499" i="88"/>
  <c r="K220" i="88"/>
  <c r="K652" i="88"/>
  <c r="K708" i="88"/>
  <c r="K632" i="88"/>
  <c r="K418" i="88"/>
  <c r="K651" i="88"/>
  <c r="K944" i="88"/>
  <c r="K583" i="88"/>
  <c r="K478" i="88"/>
  <c r="K996" i="88"/>
  <c r="K133" i="88"/>
  <c r="K937" i="88"/>
  <c r="K554" i="88"/>
  <c r="K125" i="88"/>
  <c r="K78" i="88"/>
  <c r="K301" i="88"/>
  <c r="K961" i="88"/>
  <c r="K152" i="88"/>
  <c r="K569" i="88"/>
  <c r="K430" i="88"/>
  <c r="K203" i="88"/>
  <c r="K336" i="88"/>
  <c r="K214" i="88"/>
  <c r="K736" i="88"/>
  <c r="K960" i="88"/>
  <c r="K855" i="88"/>
  <c r="K207" i="88"/>
  <c r="K942" i="88"/>
  <c r="K858" i="88"/>
  <c r="K934" i="88"/>
  <c r="K150" i="88"/>
  <c r="K891" i="88"/>
  <c r="K714" i="88"/>
  <c r="K201" i="88"/>
  <c r="K866" i="88"/>
  <c r="K185" i="88"/>
  <c r="K83" i="88"/>
  <c r="K292" i="88"/>
  <c r="K582" i="88"/>
  <c r="K170" i="88"/>
  <c r="K111" i="88"/>
  <c r="K310" i="88"/>
  <c r="K319" i="88"/>
  <c r="K29" i="88"/>
  <c r="T150" i="65" s="1"/>
  <c r="K739" i="88"/>
  <c r="K445" i="88"/>
  <c r="K246" i="88"/>
  <c r="K167" i="88"/>
  <c r="K908" i="88"/>
  <c r="K808" i="88"/>
  <c r="K119" i="88"/>
  <c r="K492" i="88"/>
  <c r="K905" i="88"/>
  <c r="K785" i="88"/>
  <c r="K702" i="88"/>
  <c r="K562" i="88"/>
  <c r="K779" i="88"/>
  <c r="K893" i="88"/>
  <c r="K880" i="88"/>
  <c r="K102" i="88"/>
  <c r="K983" i="88"/>
  <c r="K217" i="88"/>
  <c r="K980" i="88"/>
  <c r="K23" i="88"/>
  <c r="T116" i="65" s="1"/>
  <c r="K653" i="88"/>
  <c r="K107" i="88"/>
  <c r="K783" i="88"/>
  <c r="K328" i="88"/>
  <c r="K266" i="88"/>
  <c r="K870" i="88"/>
  <c r="K306" i="88"/>
  <c r="K238" i="88"/>
  <c r="K679" i="88"/>
  <c r="K853" i="88"/>
  <c r="K211" i="88"/>
  <c r="K852" i="88"/>
  <c r="K567" i="88"/>
  <c r="K986" i="88"/>
  <c r="K883" i="88"/>
  <c r="K727" i="88"/>
  <c r="K628" i="88"/>
  <c r="K669" i="88"/>
  <c r="K173" i="88"/>
  <c r="K576" i="88"/>
  <c r="K629" i="88"/>
  <c r="K565" i="88"/>
  <c r="K936" i="88"/>
  <c r="K69" i="88"/>
  <c r="D403" i="65" s="1"/>
  <c r="K296" i="88"/>
  <c r="K712" i="88"/>
  <c r="K574" i="88"/>
  <c r="K549" i="88"/>
  <c r="K598" i="88"/>
  <c r="K415" i="88"/>
  <c r="K30" i="88"/>
  <c r="D170" i="65" s="1"/>
  <c r="K837" i="88"/>
  <c r="K593" i="88"/>
  <c r="K907" i="88"/>
  <c r="K998" i="88"/>
  <c r="K402" i="88"/>
  <c r="K539" i="88"/>
</calcChain>
</file>

<file path=xl/sharedStrings.xml><?xml version="1.0" encoding="utf-8"?>
<sst xmlns="http://schemas.openxmlformats.org/spreadsheetml/2006/main" count="12059" uniqueCount="1114">
  <si>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</si>
  <si>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</si>
  <si>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</si>
  <si>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</si>
  <si>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</si>
  <si>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</si>
  <si>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</si>
  <si>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</si>
  <si>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</si>
  <si>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</si>
  <si>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</si>
  <si>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</si>
  <si>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</si>
  <si>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</si>
  <si>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</si>
  <si>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</si>
  <si>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</si>
  <si>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</si>
  <si>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</si>
  <si>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</si>
  <si>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</si>
  <si>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</si>
  <si>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</si>
  <si>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</si>
  <si>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</si>
  <si>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</si>
  <si>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</si>
  <si>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</si>
  <si>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</si>
  <si>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</si>
  <si>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</si>
  <si>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</si>
  <si>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</si>
  <si>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</si>
  <si>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</si>
  <si>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</si>
  <si>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</si>
  <si>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</si>
  <si>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</si>
  <si>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</si>
  <si>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</si>
  <si>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</si>
  <si>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</si>
  <si>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</si>
  <si>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</si>
  <si>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</si>
  <si>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</si>
  <si>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</si>
  <si>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</si>
  <si>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</si>
  <si>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</si>
  <si>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</si>
  <si>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</si>
  <si>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</si>
  <si>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</si>
  <si>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</si>
  <si>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5"/>
  </si>
  <si>
    <t>Ⅱ</t>
    <phoneticPr fontId="25"/>
  </si>
  <si>
    <t>Ⅲ</t>
    <phoneticPr fontId="25"/>
  </si>
  <si>
    <t>Ⅳ</t>
    <phoneticPr fontId="25"/>
  </si>
  <si>
    <t>Ⅱb</t>
    <phoneticPr fontId="25"/>
  </si>
  <si>
    <t>Ⅱa</t>
    <phoneticPr fontId="25"/>
  </si>
  <si>
    <t>Ⅲ</t>
  </si>
  <si>
    <t>Ⅳ</t>
  </si>
  <si>
    <t>漏水</t>
    <rPh sb="0" eb="2">
      <t>ロウスイ</t>
    </rPh>
    <phoneticPr fontId="25"/>
  </si>
  <si>
    <t>材質劣化</t>
    <rPh sb="0" eb="2">
      <t>ザイシツ</t>
    </rPh>
    <rPh sb="2" eb="4">
      <t>レッカ</t>
    </rPh>
    <phoneticPr fontId="25"/>
  </si>
  <si>
    <t>健全性</t>
    <rPh sb="0" eb="2">
      <t>ケンゼン</t>
    </rPh>
    <rPh sb="2" eb="3">
      <t>セイ</t>
    </rPh>
    <phoneticPr fontId="25"/>
  </si>
  <si>
    <t>外力</t>
    <rPh sb="0" eb="2">
      <t>ガイリョク</t>
    </rPh>
    <phoneticPr fontId="25"/>
  </si>
  <si>
    <t>変状の発生範囲の規模（㎡）</t>
    <rPh sb="0" eb="2">
      <t>ヘンジョウ</t>
    </rPh>
    <rPh sb="3" eb="5">
      <t>ハッセイ</t>
    </rPh>
    <rPh sb="5" eb="7">
      <t>ハンイ</t>
    </rPh>
    <rPh sb="8" eb="10">
      <t>キボ</t>
    </rPh>
    <phoneticPr fontId="25"/>
  </si>
  <si>
    <t>覆工スパン長（ｍ）</t>
    <rPh sb="0" eb="2">
      <t>フッコウ</t>
    </rPh>
    <rPh sb="5" eb="6">
      <t>ナガ</t>
    </rPh>
    <phoneticPr fontId="25"/>
  </si>
  <si>
    <t>対策区分の判定</t>
    <rPh sb="0" eb="2">
      <t>タイサク</t>
    </rPh>
    <rPh sb="2" eb="4">
      <t>クブン</t>
    </rPh>
    <rPh sb="5" eb="7">
      <t>ハンテイ</t>
    </rPh>
    <phoneticPr fontId="25"/>
  </si>
  <si>
    <t>変    状    規    模</t>
    <rPh sb="0" eb="1">
      <t>ヘン</t>
    </rPh>
    <rPh sb="5" eb="6">
      <t>ジョウ</t>
    </rPh>
    <rPh sb="10" eb="11">
      <t>キ</t>
    </rPh>
    <rPh sb="15" eb="16">
      <t>ボ</t>
    </rPh>
    <phoneticPr fontId="25"/>
  </si>
  <si>
    <t>覆工スパン毎の
健全性の診断</t>
    <rPh sb="0" eb="2">
      <t>フッコウ</t>
    </rPh>
    <rPh sb="5" eb="6">
      <t>ゴト</t>
    </rPh>
    <rPh sb="8" eb="10">
      <t>ケンゼン</t>
    </rPh>
    <rPh sb="10" eb="11">
      <t>セイ</t>
    </rPh>
    <rPh sb="12" eb="14">
      <t>シンダン</t>
    </rPh>
    <phoneticPr fontId="25"/>
  </si>
  <si>
    <t>変    状    数</t>
    <rPh sb="0" eb="1">
      <t>ヘン</t>
    </rPh>
    <rPh sb="5" eb="6">
      <t>ジョウ</t>
    </rPh>
    <rPh sb="10" eb="11">
      <t>スウ</t>
    </rPh>
    <phoneticPr fontId="25"/>
  </si>
  <si>
    <t>覆工ｽﾊﾟﾝ番号</t>
    <rPh sb="0" eb="2">
      <t>フッコウ</t>
    </rPh>
    <rPh sb="6" eb="8">
      <t>バンゴウ</t>
    </rPh>
    <phoneticPr fontId="25"/>
  </si>
  <si>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5"/>
  </si>
  <si>
    <t>トンネル毎の
健全性</t>
    <rPh sb="4" eb="5">
      <t>ゴト</t>
    </rPh>
    <rPh sb="7" eb="10">
      <t>ケンゼンセイ</t>
    </rPh>
    <phoneticPr fontId="25"/>
  </si>
  <si>
    <t>管理者名</t>
    <rPh sb="0" eb="3">
      <t>カンリシャ</t>
    </rPh>
    <rPh sb="3" eb="4">
      <t>メイ</t>
    </rPh>
    <phoneticPr fontId="25"/>
  </si>
  <si>
    <t>名  称</t>
    <rPh sb="0" eb="1">
      <t>ナ</t>
    </rPh>
    <rPh sb="3" eb="4">
      <t>ショウ</t>
    </rPh>
    <phoneticPr fontId="25"/>
  </si>
  <si>
    <t xml:space="preserve"> </t>
    <phoneticPr fontId="25"/>
  </si>
  <si>
    <t>路線名</t>
    <rPh sb="0" eb="2">
      <t>ロセン</t>
    </rPh>
    <rPh sb="2" eb="3">
      <t>メイ</t>
    </rPh>
    <phoneticPr fontId="25"/>
  </si>
  <si>
    <t>フリガナ</t>
    <phoneticPr fontId="25"/>
  </si>
  <si>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</si>
  <si>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</si>
  <si>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</si>
  <si>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</si>
  <si>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</si>
  <si>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</si>
  <si>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</si>
  <si>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</si>
  <si>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</si>
  <si>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</si>
  <si>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</si>
  <si>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</si>
  <si>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</si>
  <si>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</si>
  <si>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</si>
  <si>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</si>
  <si>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</si>
  <si>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</si>
  <si>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</si>
  <si>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</si>
  <si>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</si>
  <si>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</si>
  <si>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</si>
  <si>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</si>
  <si>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</si>
  <si>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</si>
  <si>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</si>
  <si>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</si>
  <si>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</si>
  <si>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</si>
  <si>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</si>
  <si>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</si>
  <si>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</si>
  <si>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</si>
  <si>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</si>
  <si>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</si>
  <si>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</si>
  <si>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</si>
  <si>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</si>
  <si>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</si>
  <si>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</si>
  <si>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</si>
  <si>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</si>
  <si>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</si>
  <si>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</si>
  <si>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</si>
  <si>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</si>
  <si>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</si>
  <si>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</si>
  <si>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</si>
  <si>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</si>
  <si>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</si>
  <si>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</si>
  <si>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</si>
  <si>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</si>
  <si>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</si>
  <si>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</si>
  <si>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</si>
  <si>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</si>
  <si>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</si>
  <si>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</si>
  <si>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</si>
  <si>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</si>
  <si>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</si>
  <si>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</si>
  <si>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</si>
  <si>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</si>
  <si>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</si>
  <si>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</si>
  <si>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</si>
  <si>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</si>
  <si>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</si>
  <si>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</si>
  <si>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</si>
  <si>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</si>
  <si>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</si>
  <si>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</si>
  <si>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</si>
  <si>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</si>
  <si>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</si>
  <si>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</si>
  <si>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</si>
  <si>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</si>
  <si>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</si>
  <si>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</si>
  <si>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</si>
  <si>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</si>
  <si>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</si>
  <si>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</si>
  <si>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</si>
  <si>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</si>
  <si>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</si>
  <si>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</si>
  <si>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</si>
  <si>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</si>
  <si>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</si>
  <si>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</si>
  <si>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</si>
  <si>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</si>
  <si>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</si>
  <si>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</si>
  <si>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</si>
  <si>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</si>
  <si>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</si>
  <si>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</si>
  <si>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</si>
  <si>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</si>
  <si>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</si>
  <si>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</si>
  <si>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</si>
  <si>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</si>
  <si>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</si>
  <si>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</si>
  <si>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</si>
  <si>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</si>
  <si>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</si>
  <si>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</si>
  <si>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</si>
  <si>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</si>
  <si>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</si>
  <si>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</si>
  <si>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</si>
  <si>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</si>
  <si>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</si>
  <si>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</si>
  <si>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</si>
  <si>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</si>
  <si>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</si>
  <si>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</si>
  <si>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</si>
  <si>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</si>
  <si>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</si>
  <si>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</si>
  <si>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</si>
  <si>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</si>
  <si>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</si>
  <si>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</si>
  <si>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</si>
  <si>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</si>
  <si>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</si>
  <si>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</si>
  <si>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</si>
  <si>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</si>
  <si>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</si>
  <si>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</si>
  <si>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</si>
  <si>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</si>
  <si>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</si>
  <si>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</si>
  <si>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</si>
  <si>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</si>
  <si>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</si>
  <si>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</si>
  <si>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</si>
  <si>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</si>
  <si>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</si>
  <si>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5"/>
  </si>
  <si>
    <t>メモ</t>
    <phoneticPr fontId="25"/>
  </si>
  <si>
    <t>異常の種類</t>
    <rPh sb="0" eb="2">
      <t>イジョウ</t>
    </rPh>
    <rPh sb="3" eb="5">
      <t>シュルイ</t>
    </rPh>
    <phoneticPr fontId="25"/>
  </si>
  <si>
    <t>部位区分</t>
    <rPh sb="0" eb="2">
      <t>ブイ</t>
    </rPh>
    <rPh sb="2" eb="4">
      <t>クブン</t>
    </rPh>
    <phoneticPr fontId="25"/>
  </si>
  <si>
    <t>対象箇所</t>
    <rPh sb="0" eb="2">
      <t>タイショウ</t>
    </rPh>
    <rPh sb="2" eb="4">
      <t>カショ</t>
    </rPh>
    <phoneticPr fontId="25"/>
  </si>
  <si>
    <t>異常番号</t>
    <rPh sb="0" eb="2">
      <t>イジョウ</t>
    </rPh>
    <rPh sb="2" eb="4">
      <t>バンゴウ</t>
    </rPh>
    <phoneticPr fontId="25"/>
  </si>
  <si>
    <t>覆工スパン番号</t>
    <rPh sb="0" eb="2">
      <t>フッコウ</t>
    </rPh>
    <rPh sb="5" eb="7">
      <t>バンゴウ</t>
    </rPh>
    <phoneticPr fontId="25"/>
  </si>
  <si>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</si>
  <si>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</si>
  <si>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</si>
  <si>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</si>
  <si>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</si>
  <si>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</si>
  <si>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</si>
  <si>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5"/>
  </si>
  <si>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</si>
  <si>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</si>
  <si>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</si>
  <si>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</si>
  <si>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</si>
  <si>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</si>
  <si>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</si>
  <si>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</si>
  <si>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</si>
  <si>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</si>
  <si>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5"/>
  </si>
  <si>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</si>
  <si>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</si>
  <si>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</si>
  <si>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</si>
  <si>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</si>
  <si>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</si>
  <si>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</si>
  <si>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</si>
  <si>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</si>
  <si>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5"/>
  </si>
  <si>
    <t>定期点検者名</t>
    <rPh sb="0" eb="2">
      <t>テイキ</t>
    </rPh>
    <rPh sb="2" eb="4">
      <t>テンケン</t>
    </rPh>
    <rPh sb="4" eb="5">
      <t>シャ</t>
    </rPh>
    <rPh sb="5" eb="6">
      <t>メイ</t>
    </rPh>
    <phoneticPr fontId="25"/>
  </si>
  <si>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</si>
  <si>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</si>
  <si>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</si>
  <si>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</si>
  <si>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</si>
  <si>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</si>
  <si>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</si>
  <si>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</si>
  <si>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</si>
  <si>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</si>
  <si>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</si>
  <si>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</si>
  <si>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</si>
  <si>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</si>
  <si>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</si>
  <si>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</si>
  <si>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</si>
  <si>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</si>
  <si>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</si>
  <si>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</si>
  <si>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</si>
  <si>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</si>
  <si>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5"/>
  </si>
  <si>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5"/>
  </si>
  <si>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</si>
  <si>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</si>
  <si>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</si>
  <si>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</si>
  <si>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</si>
  <si>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</si>
  <si>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5"/>
  </si>
  <si>
    <t>年月日</t>
    <rPh sb="0" eb="2">
      <t>ネンゲツ</t>
    </rPh>
    <rPh sb="2" eb="3">
      <t>ニチ</t>
    </rPh>
    <phoneticPr fontId="7"/>
  </si>
  <si>
    <t>ｽﾊﾟﾝ長（ｍ）</t>
    <phoneticPr fontId="25"/>
  </si>
  <si>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</si>
  <si>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</si>
  <si>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</si>
  <si>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</si>
  <si>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</si>
  <si>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</si>
  <si>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</si>
  <si>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</si>
  <si>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</si>
  <si>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</si>
  <si>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</si>
  <si>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</si>
  <si>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</si>
  <si>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</si>
  <si>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</si>
  <si>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</si>
  <si>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</si>
  <si>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</si>
  <si>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</si>
  <si>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</si>
  <si>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</si>
  <si>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</si>
  <si>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</si>
  <si>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</si>
  <si>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</si>
  <si>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5"/>
  </si>
  <si>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</si>
  <si>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</si>
  <si>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</si>
  <si>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</si>
  <si>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</si>
  <si>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</si>
  <si>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</si>
  <si>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</si>
  <si>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</si>
  <si>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</si>
  <si>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</si>
  <si>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</si>
  <si>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</si>
  <si>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</si>
  <si>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</si>
  <si>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</si>
  <si>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</si>
  <si>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</si>
  <si>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</si>
  <si>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</si>
  <si>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</si>
  <si>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</si>
  <si>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</si>
  <si>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</si>
  <si>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</si>
  <si>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</si>
  <si>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</si>
  <si>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</si>
  <si>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</si>
  <si>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</si>
  <si>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</si>
  <si>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</si>
  <si>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</si>
  <si>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</si>
  <si>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</si>
  <si>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</si>
  <si>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</si>
  <si>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</si>
  <si>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</si>
  <si>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</si>
  <si>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</si>
  <si>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</si>
  <si>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</si>
  <si>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</si>
  <si>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</si>
  <si>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</si>
  <si>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</si>
  <si>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</si>
  <si>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</si>
  <si>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</si>
  <si>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</si>
  <si>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</si>
  <si>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</si>
  <si>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</si>
  <si>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</si>
  <si>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</si>
  <si>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</si>
  <si>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</si>
  <si>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</si>
  <si>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</si>
  <si>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</si>
  <si>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</si>
  <si>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</si>
  <si>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</si>
  <si>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</si>
  <si>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</si>
  <si>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</si>
  <si>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</si>
  <si>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</si>
  <si>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</si>
  <si>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</si>
  <si>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</si>
  <si>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</si>
  <si>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</si>
  <si>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</si>
  <si>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</si>
  <si>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</si>
  <si>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</si>
  <si>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</si>
  <si>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</si>
  <si>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</si>
  <si>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</si>
  <si>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</si>
  <si>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</si>
  <si>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</si>
  <si>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</si>
  <si>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</si>
  <si>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</si>
  <si>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</si>
  <si>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</si>
  <si>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</si>
  <si>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</si>
  <si>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</si>
  <si>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</si>
  <si>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</si>
  <si>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</si>
  <si>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</si>
  <si>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</si>
  <si>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</si>
  <si>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</si>
  <si>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</si>
  <si>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</si>
  <si>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</si>
  <si>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</si>
  <si>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</si>
  <si>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</si>
  <si>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</si>
  <si>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</si>
  <si>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</si>
  <si>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</si>
  <si>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</si>
  <si>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</si>
  <si>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</si>
  <si>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</si>
  <si>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</si>
  <si>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</si>
  <si>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</si>
  <si>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</si>
  <si>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</si>
  <si>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</si>
  <si>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</si>
  <si>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</si>
  <si>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</si>
  <si>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</si>
  <si>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</si>
  <si>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</si>
  <si>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</si>
  <si>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</si>
  <si>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</si>
  <si>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</si>
  <si>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</si>
  <si>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</si>
  <si>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</si>
  <si>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</si>
  <si>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</si>
  <si>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</si>
  <si>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</si>
  <si>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</si>
  <si>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</si>
  <si>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</si>
  <si>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</si>
  <si>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</si>
  <si>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</si>
  <si>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</si>
  <si>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</si>
  <si>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</si>
  <si>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</si>
  <si>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</si>
  <si>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</si>
  <si>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</si>
  <si>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</si>
  <si>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</si>
  <si>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</si>
  <si>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</si>
  <si>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</si>
  <si>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</si>
  <si>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</si>
  <si>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</si>
  <si>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</si>
  <si>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</si>
  <si>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</si>
  <si>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</si>
  <si>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</si>
  <si>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</si>
  <si>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</si>
  <si>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</si>
  <si>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</si>
  <si>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</si>
  <si>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</si>
  <si>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</si>
  <si>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</si>
  <si>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</si>
  <si>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</si>
  <si>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</si>
  <si>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</si>
  <si>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</si>
  <si>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</si>
  <si>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</si>
  <si>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</si>
  <si>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</si>
  <si>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</si>
  <si>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</si>
  <si>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</si>
  <si>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</si>
  <si>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</si>
  <si>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</si>
  <si>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</si>
  <si>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</si>
  <si>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</si>
  <si>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</si>
  <si>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</si>
  <si>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</si>
  <si>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</si>
  <si>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</si>
  <si>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</si>
  <si>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</si>
  <si>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</si>
  <si>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</si>
  <si>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</si>
  <si>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</si>
  <si>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</si>
  <si>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</si>
  <si>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</si>
  <si>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</si>
  <si>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</si>
  <si>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</si>
  <si>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</si>
  <si>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</si>
  <si>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</si>
  <si>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5"/>
  </si>
  <si>
    <t>　　　材質劣化、漏水はそれぞれの判定区分に変状数を記入すること。</t>
    <phoneticPr fontId="25"/>
  </si>
  <si>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</si>
  <si>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</si>
  <si>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</si>
  <si>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5"/>
  </si>
  <si>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5"/>
  </si>
  <si>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</si>
  <si>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</si>
  <si>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</si>
  <si>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</si>
  <si>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</si>
  <si>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</si>
  <si>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</si>
  <si>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</si>
  <si>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</si>
  <si>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</si>
  <si>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</si>
  <si>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</si>
  <si>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</si>
  <si>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</si>
  <si>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昇順
写真</t>
    <phoneticPr fontId="7"/>
  </si>
  <si>
    <t>変状部位</t>
    <phoneticPr fontId="3"/>
  </si>
  <si>
    <t>変  状  の  内  容</t>
    <phoneticPr fontId="3"/>
  </si>
  <si>
    <t>前回点検時の状態</t>
    <phoneticPr fontId="3"/>
  </si>
  <si>
    <t>今回点検時の状態</t>
    <rPh sb="0" eb="2">
      <t>コンカイ</t>
    </rPh>
    <rPh sb="2" eb="4">
      <t>テンケン</t>
    </rPh>
    <rPh sb="4" eb="5">
      <t>ジ</t>
    </rPh>
    <rPh sb="6" eb="8">
      <t>ジョウタイ</t>
    </rPh>
    <phoneticPr fontId="8"/>
  </si>
  <si>
    <t>措置履歴</t>
    <phoneticPr fontId="3"/>
  </si>
  <si>
    <t>対応方針</t>
    <phoneticPr fontId="3"/>
  </si>
  <si>
    <t>メモ</t>
    <phoneticPr fontId="7"/>
  </si>
  <si>
    <t>前回点検の</t>
    <phoneticPr fontId="7"/>
  </si>
  <si>
    <t>C-6用</t>
    <rPh sb="3" eb="4">
      <t>ヨウ</t>
    </rPh>
    <phoneticPr fontId="8"/>
  </si>
  <si>
    <t>変状</t>
    <phoneticPr fontId="7"/>
  </si>
  <si>
    <t>写真</t>
    <phoneticPr fontId="8"/>
  </si>
  <si>
    <t>★</t>
    <phoneticPr fontId="8"/>
  </si>
  <si>
    <t>スパン</t>
    <phoneticPr fontId="3"/>
  </si>
  <si>
    <t>変状</t>
    <phoneticPr fontId="3"/>
  </si>
  <si>
    <t>距離</t>
    <phoneticPr fontId="3"/>
  </si>
  <si>
    <t>対象箇所</t>
    <phoneticPr fontId="7"/>
  </si>
  <si>
    <t>部位区分</t>
    <phoneticPr fontId="7"/>
  </si>
  <si>
    <t>変状区分</t>
    <phoneticPr fontId="3"/>
  </si>
  <si>
    <t>変状種類</t>
    <phoneticPr fontId="3"/>
  </si>
  <si>
    <t>変状の発生範囲の規模</t>
    <phoneticPr fontId="3"/>
  </si>
  <si>
    <t>面積</t>
    <rPh sb="0" eb="2">
      <t>メンセキ</t>
    </rPh>
    <phoneticPr fontId="8"/>
  </si>
  <si>
    <t>前回点検時との</t>
    <phoneticPr fontId="3"/>
  </si>
  <si>
    <t>状態</t>
  </si>
  <si>
    <t>健全性</t>
    <phoneticPr fontId="3"/>
  </si>
  <si>
    <t>対策区分</t>
    <phoneticPr fontId="3"/>
  </si>
  <si>
    <t>調査の</t>
    <rPh sb="0" eb="2">
      <t>チョウサ</t>
    </rPh>
    <phoneticPr fontId="3"/>
  </si>
  <si>
    <t>措置の</t>
    <rPh sb="0" eb="2">
      <t>ソチ</t>
    </rPh>
    <phoneticPr fontId="8"/>
  </si>
  <si>
    <t>実施</t>
    <phoneticPr fontId="3"/>
  </si>
  <si>
    <t>調査方針</t>
    <phoneticPr fontId="7"/>
  </si>
  <si>
    <t>措置の実施状況</t>
    <rPh sb="0" eb="2">
      <t>ソチ</t>
    </rPh>
    <rPh sb="3" eb="5">
      <t>ジッシ</t>
    </rPh>
    <rPh sb="5" eb="7">
      <t>ジョウキョウ</t>
    </rPh>
    <phoneticPr fontId="7"/>
  </si>
  <si>
    <t>措置の実施状況</t>
    <rPh sb="0" eb="2">
      <t>ソチ</t>
    </rPh>
    <rPh sb="3" eb="5">
      <t>ジッシ</t>
    </rPh>
    <rPh sb="5" eb="7">
      <t>ジョウキョウ</t>
    </rPh>
    <phoneticPr fontId="8"/>
  </si>
  <si>
    <t>調査方針</t>
  </si>
  <si>
    <t>対応方針・特記事項</t>
    <rPh sb="0" eb="2">
      <t>タイオウ</t>
    </rPh>
    <rPh sb="2" eb="4">
      <t>ホウシン</t>
    </rPh>
    <rPh sb="5" eb="7">
      <t>トッキ</t>
    </rPh>
    <rPh sb="7" eb="9">
      <t>ジコウ</t>
    </rPh>
    <phoneticPr fontId="8"/>
  </si>
  <si>
    <r>
      <t>外力</t>
    </r>
    <r>
      <rPr>
        <vertAlign val="superscript"/>
        <sz val="10"/>
        <rFont val="ＭＳ ゴシック"/>
        <family val="3"/>
        <charset val="128"/>
      </rPr>
      <t>注1</t>
    </r>
    <rPh sb="0" eb="2">
      <t>ガイリョク</t>
    </rPh>
    <rPh sb="2" eb="3">
      <t>チュウ</t>
    </rPh>
    <phoneticPr fontId="7"/>
  </si>
  <si>
    <r>
      <t>材質劣化</t>
    </r>
    <r>
      <rPr>
        <vertAlign val="superscript"/>
        <sz val="10"/>
        <rFont val="ＭＳ ゴシック"/>
        <family val="3"/>
        <charset val="128"/>
      </rPr>
      <t>注1</t>
    </r>
    <rPh sb="0" eb="2">
      <t>ザイシツ</t>
    </rPh>
    <rPh sb="2" eb="4">
      <t>レッカ</t>
    </rPh>
    <rPh sb="4" eb="5">
      <t>チュウ</t>
    </rPh>
    <phoneticPr fontId="7"/>
  </si>
  <si>
    <r>
      <t>漏水</t>
    </r>
    <r>
      <rPr>
        <vertAlign val="superscript"/>
        <sz val="10"/>
        <rFont val="ＭＳ ゴシック"/>
        <family val="3"/>
        <charset val="128"/>
      </rPr>
      <t>注1</t>
    </r>
    <rPh sb="0" eb="2">
      <t>ロウスイ</t>
    </rPh>
    <rPh sb="2" eb="3">
      <t>チュウ</t>
    </rPh>
    <phoneticPr fontId="7"/>
  </si>
  <si>
    <t>スパン計</t>
    <rPh sb="3" eb="4">
      <t>ケイ</t>
    </rPh>
    <phoneticPr fontId="7"/>
  </si>
  <si>
    <t>No</t>
    <phoneticPr fontId="8"/>
  </si>
  <si>
    <t>番号</t>
    <phoneticPr fontId="8"/>
  </si>
  <si>
    <t>（m）</t>
    <phoneticPr fontId="8"/>
  </si>
  <si>
    <t>ひび割れ幅</t>
    <rPh sb="2" eb="3">
      <t>ワ</t>
    </rPh>
    <rPh sb="4" eb="5">
      <t>ハバ</t>
    </rPh>
    <phoneticPr fontId="8"/>
  </si>
  <si>
    <t>ひび割れ長さ</t>
    <rPh sb="2" eb="3">
      <t>ワ</t>
    </rPh>
    <rPh sb="4" eb="5">
      <t>ナガ</t>
    </rPh>
    <phoneticPr fontId="8"/>
  </si>
  <si>
    <t>(m2）</t>
    <phoneticPr fontId="8"/>
  </si>
  <si>
    <t>比較</t>
    <phoneticPr fontId="8"/>
  </si>
  <si>
    <t>(措置前)</t>
    <phoneticPr fontId="8"/>
  </si>
  <si>
    <t>(措置後)</t>
    <phoneticPr fontId="8"/>
  </si>
  <si>
    <t>(措置前)</t>
  </si>
  <si>
    <t>(措置後)</t>
  </si>
  <si>
    <t>要否</t>
    <phoneticPr fontId="8"/>
  </si>
  <si>
    <t>実施状況</t>
    <phoneticPr fontId="8"/>
  </si>
  <si>
    <t>特記事項</t>
    <phoneticPr fontId="8"/>
  </si>
  <si>
    <t>変状規模</t>
    <phoneticPr fontId="8"/>
  </si>
  <si>
    <t>Ⅰ</t>
  </si>
  <si>
    <t>Ⅱb</t>
  </si>
  <si>
    <t>Ⅱa</t>
  </si>
  <si>
    <t>対策区分判定Ⅱb</t>
    <rPh sb="0" eb="2">
      <t>タイサク</t>
    </rPh>
    <rPh sb="2" eb="4">
      <t>クブン</t>
    </rPh>
    <rPh sb="4" eb="6">
      <t>ハンテイ</t>
    </rPh>
    <phoneticPr fontId="7"/>
  </si>
  <si>
    <t>叩き落し済</t>
    <rPh sb="0" eb="1">
      <t>タタ</t>
    </rPh>
    <rPh sb="2" eb="3">
      <t>オト</t>
    </rPh>
    <rPh sb="4" eb="5">
      <t>スミ</t>
    </rPh>
    <phoneticPr fontId="7"/>
  </si>
  <si>
    <t>叩き落し済</t>
    <rPh sb="0" eb="1">
      <t>タタ</t>
    </rPh>
    <rPh sb="2" eb="3">
      <t>オト</t>
    </rPh>
    <rPh sb="4" eb="5">
      <t>スミ</t>
    </rPh>
    <phoneticPr fontId="8"/>
  </si>
  <si>
    <t>監視（日常巡視）</t>
    <rPh sb="0" eb="2">
      <t>カンシ</t>
    </rPh>
    <rPh sb="3" eb="5">
      <t>ニチジョウ</t>
    </rPh>
    <rPh sb="5" eb="7">
      <t>ジュンシ</t>
    </rPh>
    <phoneticPr fontId="8"/>
  </si>
  <si>
    <t>監視（重点）</t>
    <rPh sb="0" eb="2">
      <t>カンシ</t>
    </rPh>
    <rPh sb="3" eb="5">
      <t>ジュウテン</t>
    </rPh>
    <phoneticPr fontId="8"/>
  </si>
  <si>
    <t>継続監視</t>
    <rPh sb="0" eb="2">
      <t>ケイゾク</t>
    </rPh>
    <rPh sb="2" eb="4">
      <t>カンシ</t>
    </rPh>
    <phoneticPr fontId="8"/>
  </si>
  <si>
    <t>はく落防止対策</t>
    <rPh sb="3" eb="5">
      <t>ボウシ</t>
    </rPh>
    <rPh sb="5" eb="7">
      <t>タイサク</t>
    </rPh>
    <phoneticPr fontId="8"/>
  </si>
  <si>
    <t>補修うき</t>
    <phoneticPr fontId="8"/>
  </si>
  <si>
    <t>はく落</t>
  </si>
  <si>
    <t>－</t>
  </si>
  <si>
    <t>ひび割れ</t>
  </si>
  <si>
    <t>ひび割れ注入対策</t>
    <rPh sb="4" eb="6">
      <t>チュウニュウ</t>
    </rPh>
    <rPh sb="6" eb="8">
      <t>タイサク</t>
    </rPh>
    <phoneticPr fontId="8"/>
  </si>
  <si>
    <t>異物混入</t>
  </si>
  <si>
    <t xml:space="preserve"> </t>
    <phoneticPr fontId="8"/>
  </si>
  <si>
    <t>表面補修対策</t>
    <rPh sb="0" eb="2">
      <t>ヒョウメン</t>
    </rPh>
    <rPh sb="2" eb="4">
      <t>ホシュウ</t>
    </rPh>
    <rPh sb="4" eb="6">
      <t>タイサク</t>
    </rPh>
    <phoneticPr fontId="8"/>
  </si>
  <si>
    <t>対策区分判定Ⅲ</t>
    <rPh sb="0" eb="2">
      <t>タイサク</t>
    </rPh>
    <rPh sb="2" eb="4">
      <t>クブン</t>
    </rPh>
    <rPh sb="4" eb="6">
      <t>ハンテイ</t>
    </rPh>
    <phoneticPr fontId="7"/>
  </si>
  <si>
    <t>清掃</t>
    <rPh sb="0" eb="2">
      <t>セイソウ</t>
    </rPh>
    <phoneticPr fontId="8"/>
  </si>
  <si>
    <t>対策区分判定Ⅰ</t>
    <rPh sb="0" eb="2">
      <t>タイサク</t>
    </rPh>
    <rPh sb="2" eb="4">
      <t>クブン</t>
    </rPh>
    <rPh sb="4" eb="6">
      <t>ハンテイ</t>
    </rPh>
    <phoneticPr fontId="7"/>
  </si>
  <si>
    <t>導水工対策</t>
    <rPh sb="0" eb="2">
      <t>ドウスイ</t>
    </rPh>
    <rPh sb="2" eb="3">
      <t>コウ</t>
    </rPh>
    <rPh sb="3" eb="5">
      <t>タイサク</t>
    </rPh>
    <phoneticPr fontId="8"/>
  </si>
  <si>
    <t>　</t>
    <phoneticPr fontId="8"/>
  </si>
  <si>
    <t>今回うきなし</t>
  </si>
  <si>
    <t>対策済</t>
    <rPh sb="0" eb="2">
      <t>タイサク</t>
    </rPh>
    <rPh sb="2" eb="3">
      <t>スミ</t>
    </rPh>
    <phoneticPr fontId="7"/>
  </si>
  <si>
    <t>段差</t>
  </si>
  <si>
    <t>詳細調査</t>
    <rPh sb="0" eb="4">
      <t>ショウサイチョウサ</t>
    </rPh>
    <phoneticPr fontId="8"/>
  </si>
  <si>
    <t>排水枡詰まり</t>
  </si>
  <si>
    <t>対策区分判定Ⅱa</t>
    <rPh sb="0" eb="2">
      <t>タイサク</t>
    </rPh>
    <rPh sb="2" eb="4">
      <t>クブン</t>
    </rPh>
    <rPh sb="4" eb="6">
      <t>ハンテイ</t>
    </rPh>
    <phoneticPr fontId="7"/>
  </si>
  <si>
    <t>導水工</t>
    <phoneticPr fontId="8"/>
  </si>
  <si>
    <t>表面劣化</t>
  </si>
  <si>
    <t>新規確認</t>
    <rPh sb="0" eb="2">
      <t>シンキ</t>
    </rPh>
    <rPh sb="2" eb="4">
      <t>カクニン</t>
    </rPh>
    <phoneticPr fontId="7"/>
  </si>
  <si>
    <t>補修はく落</t>
  </si>
  <si>
    <t>縁石欠損</t>
  </si>
  <si>
    <t>腐食</t>
  </si>
  <si>
    <t>交換</t>
    <rPh sb="0" eb="2">
      <t>コウカン</t>
    </rPh>
    <phoneticPr fontId="8"/>
  </si>
  <si>
    <t>破損</t>
  </si>
  <si>
    <t>欠損</t>
    <rPh sb="0" eb="2">
      <t>ケッソン</t>
    </rPh>
    <phoneticPr fontId="8"/>
  </si>
  <si>
    <t>進行が認められる</t>
    <rPh sb="0" eb="2">
      <t>シンコウ</t>
    </rPh>
    <rPh sb="3" eb="4">
      <t>ミト</t>
    </rPh>
    <phoneticPr fontId="7"/>
  </si>
  <si>
    <t>PS</t>
    <phoneticPr fontId="8"/>
  </si>
  <si>
    <t>破損</t>
    <rPh sb="0" eb="2">
      <t>ハソン</t>
    </rPh>
    <phoneticPr fontId="8"/>
  </si>
  <si>
    <t>今回うきなし</t>
    <rPh sb="0" eb="2">
      <t>コンカイ</t>
    </rPh>
    <phoneticPr fontId="8"/>
  </si>
  <si>
    <t>取付部のひび割れ</t>
    <rPh sb="0" eb="2">
      <t>トリツケ</t>
    </rPh>
    <rPh sb="2" eb="3">
      <t>ブ</t>
    </rPh>
    <phoneticPr fontId="8"/>
  </si>
  <si>
    <t>区分</t>
    <rPh sb="0" eb="2">
      <t>クブン</t>
    </rPh>
    <phoneticPr fontId="7"/>
  </si>
  <si>
    <t>一般有料区分</t>
    <rPh sb="0" eb="2">
      <t>イッパン</t>
    </rPh>
    <rPh sb="2" eb="4">
      <t>ユウリョウ</t>
    </rPh>
    <rPh sb="4" eb="6">
      <t>クブン</t>
    </rPh>
    <phoneticPr fontId="4"/>
  </si>
  <si>
    <t>トンネル等級</t>
    <rPh sb="4" eb="6">
      <t>トウキュウ</t>
    </rPh>
    <phoneticPr fontId="7"/>
  </si>
  <si>
    <t>内装種類</t>
    <rPh sb="0" eb="2">
      <t>ナイソウ</t>
    </rPh>
    <rPh sb="2" eb="4">
      <t>シュルイ</t>
    </rPh>
    <phoneticPr fontId="7"/>
  </si>
  <si>
    <t>天井板種類</t>
    <rPh sb="0" eb="2">
      <t>テンジョウ</t>
    </rPh>
    <rPh sb="2" eb="3">
      <t>バン</t>
    </rPh>
    <rPh sb="3" eb="5">
      <t>シュルイ</t>
    </rPh>
    <phoneticPr fontId="7"/>
  </si>
  <si>
    <t>形式</t>
    <rPh sb="0" eb="2">
      <t>ケイシキ</t>
    </rPh>
    <phoneticPr fontId="7"/>
  </si>
  <si>
    <t>占用物件</t>
    <rPh sb="0" eb="2">
      <t>センヨウ</t>
    </rPh>
    <rPh sb="2" eb="4">
      <t>ブッケン</t>
    </rPh>
    <phoneticPr fontId="7"/>
  </si>
  <si>
    <t>舗装種別</t>
    <rPh sb="0" eb="2">
      <t>ホソウ</t>
    </rPh>
    <rPh sb="2" eb="4">
      <t>シュベツ</t>
    </rPh>
    <phoneticPr fontId="7"/>
  </si>
  <si>
    <t>排水種別</t>
    <rPh sb="0" eb="2">
      <t>ハイスイ</t>
    </rPh>
    <rPh sb="2" eb="4">
      <t>シュベツ</t>
    </rPh>
    <phoneticPr fontId="7"/>
  </si>
  <si>
    <t>照明種別</t>
    <rPh sb="0" eb="2">
      <t>ショウメイ</t>
    </rPh>
    <rPh sb="2" eb="4">
      <t>シュベツ</t>
    </rPh>
    <phoneticPr fontId="7"/>
  </si>
  <si>
    <t>換気</t>
    <rPh sb="0" eb="2">
      <t>カンキ</t>
    </rPh>
    <phoneticPr fontId="7"/>
  </si>
  <si>
    <t>施設の種別・形式</t>
    <rPh sb="0" eb="2">
      <t>シセツ</t>
    </rPh>
    <rPh sb="3" eb="5">
      <t>シュベツ</t>
    </rPh>
    <rPh sb="6" eb="8">
      <t>ケイシキ</t>
    </rPh>
    <phoneticPr fontId="7"/>
  </si>
  <si>
    <t>上下線共用</t>
    <rPh sb="0" eb="3">
      <t>ジョウゲセン</t>
    </rPh>
    <rPh sb="3" eb="5">
      <t>キョウヨウ</t>
    </rPh>
    <phoneticPr fontId="7"/>
  </si>
  <si>
    <t>有料</t>
    <rPh sb="0" eb="2">
      <t>ユウリョウ</t>
    </rPh>
    <phoneticPr fontId="4"/>
  </si>
  <si>
    <t>ＡＡ</t>
    <phoneticPr fontId="7"/>
  </si>
  <si>
    <t>素掘(内装なし)</t>
    <phoneticPr fontId="7"/>
  </si>
  <si>
    <t>押出成形セメント板</t>
    <rPh sb="0" eb="2">
      <t>オシダ</t>
    </rPh>
    <rPh sb="2" eb="4">
      <t>セイケイ</t>
    </rPh>
    <rPh sb="8" eb="9">
      <t>バン</t>
    </rPh>
    <phoneticPr fontId="7"/>
  </si>
  <si>
    <t>面壁型</t>
    <rPh sb="0" eb="2">
      <t>メンペキ</t>
    </rPh>
    <rPh sb="2" eb="3">
      <t>ガタ</t>
    </rPh>
    <phoneticPr fontId="7"/>
  </si>
  <si>
    <t>上水道</t>
    <rPh sb="0" eb="2">
      <t>ジョウスイ</t>
    </rPh>
    <rPh sb="2" eb="3">
      <t>ドウ</t>
    </rPh>
    <phoneticPr fontId="7"/>
  </si>
  <si>
    <t>未舗装</t>
    <rPh sb="0" eb="3">
      <t>ミホソウ</t>
    </rPh>
    <phoneticPr fontId="7"/>
  </si>
  <si>
    <t>自然排水</t>
    <rPh sb="0" eb="2">
      <t>シゼン</t>
    </rPh>
    <rPh sb="2" eb="4">
      <t>ハイスイ</t>
    </rPh>
    <phoneticPr fontId="7"/>
  </si>
  <si>
    <t>ナトリウム灯</t>
    <rPh sb="5" eb="6">
      <t>トウ</t>
    </rPh>
    <phoneticPr fontId="7"/>
  </si>
  <si>
    <t>自然換気</t>
    <rPh sb="0" eb="2">
      <t>シゼン</t>
    </rPh>
    <rPh sb="2" eb="4">
      <t>カンキ</t>
    </rPh>
    <phoneticPr fontId="7"/>
  </si>
  <si>
    <t>非常電話</t>
    <rPh sb="0" eb="4">
      <t>ヒジョウデンワ</t>
    </rPh>
    <phoneticPr fontId="7"/>
  </si>
  <si>
    <t>上り線</t>
    <rPh sb="0" eb="1">
      <t>ノボ</t>
    </rPh>
    <rPh sb="2" eb="3">
      <t>セン</t>
    </rPh>
    <phoneticPr fontId="7"/>
  </si>
  <si>
    <t>無料</t>
    <rPh sb="0" eb="2">
      <t>ムリョウ</t>
    </rPh>
    <phoneticPr fontId="4"/>
  </si>
  <si>
    <t>Ａ</t>
    <phoneticPr fontId="7"/>
  </si>
  <si>
    <t>吹付(内装なし)</t>
    <phoneticPr fontId="7"/>
  </si>
  <si>
    <t>軽量気泡コンクリ－ト板</t>
    <rPh sb="0" eb="2">
      <t>ケイリョウ</t>
    </rPh>
    <rPh sb="2" eb="4">
      <t>キホウ</t>
    </rPh>
    <rPh sb="10" eb="11">
      <t>バン</t>
    </rPh>
    <phoneticPr fontId="7"/>
  </si>
  <si>
    <t>突出型</t>
    <rPh sb="0" eb="1">
      <t>トツ</t>
    </rPh>
    <rPh sb="1" eb="2">
      <t>シュツ</t>
    </rPh>
    <rPh sb="2" eb="3">
      <t>ガタ</t>
    </rPh>
    <phoneticPr fontId="7"/>
  </si>
  <si>
    <t>工業用水</t>
    <rPh sb="0" eb="3">
      <t>コウギョウヨウ</t>
    </rPh>
    <rPh sb="3" eb="4">
      <t>スイ</t>
    </rPh>
    <phoneticPr fontId="7"/>
  </si>
  <si>
    <t>コンクリ－ト系</t>
    <rPh sb="6" eb="7">
      <t>ケイ</t>
    </rPh>
    <phoneticPr fontId="7"/>
  </si>
  <si>
    <t>L型側溝排水</t>
    <rPh sb="1" eb="2">
      <t>ガタ</t>
    </rPh>
    <rPh sb="2" eb="4">
      <t>ソッコウ</t>
    </rPh>
    <rPh sb="4" eb="6">
      <t>ハイスイ</t>
    </rPh>
    <phoneticPr fontId="7"/>
  </si>
  <si>
    <t>LED</t>
    <phoneticPr fontId="7"/>
  </si>
  <si>
    <t>縦流式（ｼﾞｪｯﾄﾌｧﾝ）</t>
    <rPh sb="0" eb="1">
      <t>ジュウ</t>
    </rPh>
    <rPh sb="1" eb="2">
      <t>リュウ</t>
    </rPh>
    <rPh sb="2" eb="3">
      <t>シキ</t>
    </rPh>
    <phoneticPr fontId="7"/>
  </si>
  <si>
    <t>押しボタン式通報装置</t>
    <rPh sb="0" eb="1">
      <t>オ</t>
    </rPh>
    <rPh sb="5" eb="6">
      <t>シキ</t>
    </rPh>
    <rPh sb="6" eb="8">
      <t>ツウホウ</t>
    </rPh>
    <rPh sb="8" eb="10">
      <t>ソウチ</t>
    </rPh>
    <phoneticPr fontId="8"/>
  </si>
  <si>
    <t>I型</t>
    <rPh sb="1" eb="2">
      <t>カタ</t>
    </rPh>
    <phoneticPr fontId="8"/>
  </si>
  <si>
    <t>下り線</t>
    <rPh sb="0" eb="1">
      <t>クダ</t>
    </rPh>
    <rPh sb="2" eb="3">
      <t>セン</t>
    </rPh>
    <phoneticPr fontId="7"/>
  </si>
  <si>
    <t>Ｂ</t>
    <phoneticPr fontId="7"/>
  </si>
  <si>
    <t>覆工(内装なし）</t>
  </si>
  <si>
    <t>ＰＣ板</t>
    <rPh sb="2" eb="3">
      <t>バン</t>
    </rPh>
    <phoneticPr fontId="7"/>
  </si>
  <si>
    <t>面壁+突出型</t>
  </si>
  <si>
    <t>農業用水</t>
    <rPh sb="0" eb="2">
      <t>ノウギョウ</t>
    </rPh>
    <rPh sb="2" eb="4">
      <t>ヨウスイ</t>
    </rPh>
    <phoneticPr fontId="7"/>
  </si>
  <si>
    <t>アスファルト系</t>
    <rPh sb="6" eb="7">
      <t>ケイ</t>
    </rPh>
    <phoneticPr fontId="7"/>
  </si>
  <si>
    <t>U型側溝排水</t>
    <rPh sb="1" eb="2">
      <t>ガタ</t>
    </rPh>
    <rPh sb="2" eb="4">
      <t>ソッコウ</t>
    </rPh>
    <rPh sb="4" eb="6">
      <t>ハイスイ</t>
    </rPh>
    <phoneticPr fontId="7"/>
  </si>
  <si>
    <t>蛍光灯</t>
    <rPh sb="0" eb="2">
      <t>ケイコウ</t>
    </rPh>
    <rPh sb="2" eb="3">
      <t>トウ</t>
    </rPh>
    <phoneticPr fontId="7"/>
  </si>
  <si>
    <t>縦流式（噴流式）</t>
    <rPh sb="0" eb="1">
      <t>ジュウ</t>
    </rPh>
    <rPh sb="1" eb="2">
      <t>リュウ</t>
    </rPh>
    <rPh sb="2" eb="3">
      <t>シキ</t>
    </rPh>
    <rPh sb="4" eb="6">
      <t>フンリュウ</t>
    </rPh>
    <rPh sb="6" eb="7">
      <t>シキ</t>
    </rPh>
    <phoneticPr fontId="7"/>
  </si>
  <si>
    <t>火災検知器</t>
    <rPh sb="0" eb="2">
      <t>カサイ</t>
    </rPh>
    <rPh sb="2" eb="5">
      <t>ケンチキ</t>
    </rPh>
    <phoneticPr fontId="8"/>
  </si>
  <si>
    <t>自転車・歩行者専用</t>
    <rPh sb="0" eb="3">
      <t>ジテンシャ</t>
    </rPh>
    <rPh sb="4" eb="7">
      <t>ホコウシャ</t>
    </rPh>
    <rPh sb="7" eb="9">
      <t>センヨウ</t>
    </rPh>
    <phoneticPr fontId="7"/>
  </si>
  <si>
    <t>Ｃ</t>
    <phoneticPr fontId="7"/>
  </si>
  <si>
    <t>ブロック張り工法</t>
    <phoneticPr fontId="7"/>
  </si>
  <si>
    <t>下水道</t>
    <rPh sb="0" eb="3">
      <t>ゲスイドウ</t>
    </rPh>
    <phoneticPr fontId="7"/>
  </si>
  <si>
    <t>平板ブロック系</t>
    <rPh sb="0" eb="2">
      <t>ヘイバン</t>
    </rPh>
    <rPh sb="6" eb="7">
      <t>ケイ</t>
    </rPh>
    <phoneticPr fontId="7"/>
  </si>
  <si>
    <t>L型+暗渠排水</t>
    <rPh sb="1" eb="2">
      <t>ガタ</t>
    </rPh>
    <rPh sb="3" eb="5">
      <t>アンキョ</t>
    </rPh>
    <rPh sb="5" eb="7">
      <t>ハイスイ</t>
    </rPh>
    <phoneticPr fontId="7"/>
  </si>
  <si>
    <t>水銀灯</t>
    <rPh sb="0" eb="3">
      <t>スイギントウ</t>
    </rPh>
    <phoneticPr fontId="7"/>
  </si>
  <si>
    <t>縦流式（立坑式）</t>
    <rPh sb="0" eb="1">
      <t>ジュウ</t>
    </rPh>
    <rPh sb="1" eb="2">
      <t>リュウ</t>
    </rPh>
    <rPh sb="2" eb="3">
      <t>シキ</t>
    </rPh>
    <rPh sb="4" eb="5">
      <t>タテ</t>
    </rPh>
    <rPh sb="5" eb="6">
      <t>コウ</t>
    </rPh>
    <rPh sb="6" eb="7">
      <t>シキ</t>
    </rPh>
    <phoneticPr fontId="7"/>
  </si>
  <si>
    <t>非常警報装置</t>
    <rPh sb="0" eb="2">
      <t>ヒジョウ</t>
    </rPh>
    <rPh sb="2" eb="4">
      <t>ケイホウ</t>
    </rPh>
    <rPh sb="4" eb="6">
      <t>ソウチ</t>
    </rPh>
    <phoneticPr fontId="8"/>
  </si>
  <si>
    <t>LED式</t>
    <rPh sb="3" eb="4">
      <t>シキ</t>
    </rPh>
    <phoneticPr fontId="8"/>
  </si>
  <si>
    <t>歩行者専用</t>
    <rPh sb="0" eb="3">
      <t>ホコウシャ</t>
    </rPh>
    <rPh sb="3" eb="5">
      <t>センヨウ</t>
    </rPh>
    <phoneticPr fontId="7"/>
  </si>
  <si>
    <t>Ｄ</t>
    <phoneticPr fontId="7"/>
  </si>
  <si>
    <t>パネル張り工法</t>
    <phoneticPr fontId="7"/>
  </si>
  <si>
    <t>電力</t>
    <rPh sb="0" eb="2">
      <t>デンリョク</t>
    </rPh>
    <phoneticPr fontId="7"/>
  </si>
  <si>
    <t>アスファルトブロック系</t>
    <rPh sb="10" eb="11">
      <t>ケイ</t>
    </rPh>
    <phoneticPr fontId="7"/>
  </si>
  <si>
    <t>U型+暗渠排水</t>
    <rPh sb="1" eb="2">
      <t>ガタ</t>
    </rPh>
    <rPh sb="3" eb="5">
      <t>アンキョ</t>
    </rPh>
    <rPh sb="5" eb="7">
      <t>ハイスイ</t>
    </rPh>
    <phoneticPr fontId="7"/>
  </si>
  <si>
    <t>照明施設なし</t>
    <rPh sb="0" eb="2">
      <t>ショウメイ</t>
    </rPh>
    <rPh sb="2" eb="4">
      <t>シセツ</t>
    </rPh>
    <phoneticPr fontId="7"/>
  </si>
  <si>
    <t>縦流式（その他）</t>
    <rPh sb="0" eb="1">
      <t>ジュウ</t>
    </rPh>
    <rPh sb="1" eb="2">
      <t>リュウ</t>
    </rPh>
    <rPh sb="2" eb="3">
      <t>シキ</t>
    </rPh>
    <rPh sb="6" eb="7">
      <t>タ</t>
    </rPh>
    <phoneticPr fontId="7"/>
  </si>
  <si>
    <t>2本入り</t>
    <rPh sb="1" eb="2">
      <t>ホン</t>
    </rPh>
    <rPh sb="2" eb="3">
      <t>イ</t>
    </rPh>
    <phoneticPr fontId="8"/>
  </si>
  <si>
    <t>自転車専用</t>
    <rPh sb="0" eb="3">
      <t>ジテンシャ</t>
    </rPh>
    <rPh sb="3" eb="5">
      <t>センヨウ</t>
    </rPh>
    <phoneticPr fontId="7"/>
  </si>
  <si>
    <t>タイル張り工法</t>
    <phoneticPr fontId="7"/>
  </si>
  <si>
    <t>通信ケ－ブル</t>
    <rPh sb="0" eb="2">
      <t>ツウシン</t>
    </rPh>
    <phoneticPr fontId="7"/>
  </si>
  <si>
    <t>インタ－ロッキング系</t>
    <rPh sb="9" eb="10">
      <t>ケイ</t>
    </rPh>
    <phoneticPr fontId="7"/>
  </si>
  <si>
    <t>強制（ポンプ）排水</t>
    <rPh sb="0" eb="2">
      <t>キョウセイ</t>
    </rPh>
    <rPh sb="7" eb="9">
      <t>ハイスイ</t>
    </rPh>
    <phoneticPr fontId="7"/>
  </si>
  <si>
    <t>各種併用</t>
    <rPh sb="0" eb="2">
      <t>カクシュ</t>
    </rPh>
    <rPh sb="2" eb="4">
      <t>ヘイヨウ</t>
    </rPh>
    <phoneticPr fontId="7"/>
  </si>
  <si>
    <t>半横流式</t>
    <rPh sb="0" eb="1">
      <t>ハン</t>
    </rPh>
    <rPh sb="1" eb="2">
      <t>オウ</t>
    </rPh>
    <rPh sb="2" eb="3">
      <t>リュウ</t>
    </rPh>
    <rPh sb="3" eb="4">
      <t>シキ</t>
    </rPh>
    <phoneticPr fontId="7"/>
  </si>
  <si>
    <t>消火栓</t>
    <rPh sb="0" eb="3">
      <t>ショウカセン</t>
    </rPh>
    <phoneticPr fontId="8"/>
  </si>
  <si>
    <t>200×150UCWM</t>
    <phoneticPr fontId="8"/>
  </si>
  <si>
    <t>その他(内装あり）</t>
    <phoneticPr fontId="7"/>
  </si>
  <si>
    <t>透水性アスファルト系</t>
    <rPh sb="0" eb="3">
      <t>トウスイセイ</t>
    </rPh>
    <rPh sb="9" eb="10">
      <t>ケイ</t>
    </rPh>
    <phoneticPr fontId="7"/>
  </si>
  <si>
    <t>横流式</t>
    <rPh sb="0" eb="1">
      <t>オウ</t>
    </rPh>
    <rPh sb="1" eb="2">
      <t>リュウ</t>
    </rPh>
    <rPh sb="2" eb="3">
      <t>シキ</t>
    </rPh>
    <phoneticPr fontId="7"/>
  </si>
  <si>
    <t>誘導表示板</t>
    <rPh sb="0" eb="5">
      <t>ユウドウヒョウジバン</t>
    </rPh>
    <phoneticPr fontId="8"/>
  </si>
  <si>
    <t>反射式</t>
    <rPh sb="0" eb="2">
      <t>ハンシャ</t>
    </rPh>
    <rPh sb="2" eb="3">
      <t>シキ</t>
    </rPh>
    <phoneticPr fontId="8"/>
  </si>
  <si>
    <t>排水性アスファルト系</t>
    <rPh sb="0" eb="3">
      <t>ハイスイセイ</t>
    </rPh>
    <rPh sb="9" eb="10">
      <t>ケイ</t>
    </rPh>
    <phoneticPr fontId="7"/>
  </si>
  <si>
    <t>ラジオ再放送施設
(割込機能付き)</t>
    <rPh sb="3" eb="6">
      <t>サイホウソウ</t>
    </rPh>
    <rPh sb="6" eb="8">
      <t>シセツ</t>
    </rPh>
    <rPh sb="10" eb="12">
      <t>ワリコ</t>
    </rPh>
    <rPh sb="12" eb="14">
      <t>キノウ</t>
    </rPh>
    <rPh sb="14" eb="15">
      <t>ツ</t>
    </rPh>
    <phoneticPr fontId="8"/>
  </si>
  <si>
    <t>AM・FM</t>
    <phoneticPr fontId="8"/>
  </si>
  <si>
    <t>拡声放送設備</t>
    <rPh sb="0" eb="2">
      <t>カクセイ</t>
    </rPh>
    <rPh sb="2" eb="4">
      <t>ホウソウ</t>
    </rPh>
    <rPh sb="4" eb="6">
      <t>セツビ</t>
    </rPh>
    <phoneticPr fontId="8"/>
  </si>
  <si>
    <t>SP</t>
    <phoneticPr fontId="8"/>
  </si>
  <si>
    <t>避難坑・避難道路坑</t>
    <rPh sb="0" eb="3">
      <t>ヒナンコウ</t>
    </rPh>
    <rPh sb="4" eb="6">
      <t>ヒナン</t>
    </rPh>
    <rPh sb="6" eb="8">
      <t>ドウロ</t>
    </rPh>
    <rPh sb="8" eb="9">
      <t>コウ</t>
    </rPh>
    <phoneticPr fontId="8"/>
  </si>
  <si>
    <t>JF-1250X</t>
    <phoneticPr fontId="8"/>
  </si>
  <si>
    <t>給水栓</t>
    <rPh sb="0" eb="3">
      <t>キュウスイセン</t>
    </rPh>
    <phoneticPr fontId="8"/>
  </si>
  <si>
    <t>K-COSMOS</t>
    <phoneticPr fontId="8"/>
  </si>
  <si>
    <t>水噴霧設備</t>
    <rPh sb="0" eb="1">
      <t>ミズ</t>
    </rPh>
    <rPh sb="1" eb="3">
      <t>フンム</t>
    </rPh>
    <rPh sb="3" eb="5">
      <t>セツビ</t>
    </rPh>
    <phoneticPr fontId="8"/>
  </si>
  <si>
    <t>監視装置（CCTV)</t>
    <rPh sb="0" eb="2">
      <t>カンシ</t>
    </rPh>
    <rPh sb="2" eb="4">
      <t>ソウチ</t>
    </rPh>
    <phoneticPr fontId="8"/>
  </si>
  <si>
    <t>CIT-A609G</t>
    <phoneticPr fontId="8"/>
  </si>
  <si>
    <t>ディ－ゼル発電機</t>
    <rPh sb="5" eb="8">
      <t>ハツデンキ</t>
    </rPh>
    <phoneticPr fontId="8"/>
  </si>
  <si>
    <t xml:space="preserve"> </t>
    <phoneticPr fontId="8"/>
  </si>
  <si>
    <t>様式A</t>
    <rPh sb="0" eb="2">
      <t>ヨウシキ</t>
    </rPh>
    <phoneticPr fontId="8"/>
  </si>
  <si>
    <t>前回点検時との比較</t>
    <rPh sb="0" eb="2">
      <t>ゼンカイ</t>
    </rPh>
    <rPh sb="2" eb="4">
      <t>テンケン</t>
    </rPh>
    <rPh sb="4" eb="5">
      <t>ジ</t>
    </rPh>
    <rPh sb="7" eb="9">
      <t>ヒカク</t>
    </rPh>
    <phoneticPr fontId="7"/>
  </si>
  <si>
    <t>前回点検時の状態</t>
    <rPh sb="0" eb="2">
      <t>ゼンカイ</t>
    </rPh>
    <rPh sb="2" eb="4">
      <t>テンケン</t>
    </rPh>
    <rPh sb="4" eb="5">
      <t>ジ</t>
    </rPh>
    <rPh sb="6" eb="8">
      <t>ジョウタイ</t>
    </rPh>
    <phoneticPr fontId="7"/>
  </si>
  <si>
    <t>措置履歴(実施)</t>
    <rPh sb="0" eb="2">
      <t>ソチ</t>
    </rPh>
    <rPh sb="2" eb="4">
      <t>リレキ</t>
    </rPh>
    <rPh sb="5" eb="7">
      <t>ジッシ</t>
    </rPh>
    <phoneticPr fontId="7"/>
  </si>
  <si>
    <t>済</t>
    <rPh sb="0" eb="1">
      <t>スミ</t>
    </rPh>
    <phoneticPr fontId="7"/>
  </si>
  <si>
    <t>進行が認められない</t>
    <rPh sb="0" eb="2">
      <t>シンコウ</t>
    </rPh>
    <rPh sb="3" eb="4">
      <t>ミト</t>
    </rPh>
    <phoneticPr fontId="7"/>
  </si>
  <si>
    <t>継続</t>
    <rPh sb="0" eb="2">
      <t>ケイゾク</t>
    </rPh>
    <phoneticPr fontId="7"/>
  </si>
  <si>
    <t>今回うきなし</t>
    <rPh sb="0" eb="2">
      <t>コンカイ</t>
    </rPh>
    <phoneticPr fontId="7"/>
  </si>
  <si>
    <t>対策区分判定Ⅳ</t>
    <rPh sb="0" eb="2">
      <t>タイサク</t>
    </rPh>
    <rPh sb="2" eb="4">
      <t>クブン</t>
    </rPh>
    <rPh sb="4" eb="6">
      <t>ハンテイ</t>
    </rPh>
    <phoneticPr fontId="7"/>
  </si>
  <si>
    <t>うき→はく落</t>
    <phoneticPr fontId="7"/>
  </si>
  <si>
    <t>対策区分判定S</t>
    <rPh sb="0" eb="2">
      <t>タイサク</t>
    </rPh>
    <rPh sb="2" eb="4">
      <t>クブン</t>
    </rPh>
    <rPh sb="4" eb="6">
      <t>ハンテイ</t>
    </rPh>
    <phoneticPr fontId="7"/>
  </si>
  <si>
    <t>対策区分判定B</t>
    <rPh sb="0" eb="2">
      <t>タイサク</t>
    </rPh>
    <rPh sb="2" eb="4">
      <t>クブン</t>
    </rPh>
    <rPh sb="4" eb="6">
      <t>ハンテイ</t>
    </rPh>
    <phoneticPr fontId="7"/>
  </si>
  <si>
    <t>対策区分判定A</t>
    <rPh sb="0" eb="2">
      <t>タイサク</t>
    </rPh>
    <rPh sb="2" eb="4">
      <t>クブン</t>
    </rPh>
    <rPh sb="4" eb="6">
      <t>ハンテイ</t>
    </rPh>
    <phoneticPr fontId="7"/>
  </si>
  <si>
    <t>様式C-1-1用</t>
    <rPh sb="0" eb="2">
      <t>ヨウシキ</t>
    </rPh>
    <rPh sb="7" eb="8">
      <t>ヨウ</t>
    </rPh>
    <phoneticPr fontId="8"/>
  </si>
  <si>
    <t>範囲拡大</t>
    <rPh sb="0" eb="2">
      <t>ハンイ</t>
    </rPh>
    <rPh sb="2" eb="4">
      <t>カクダイ</t>
    </rPh>
    <phoneticPr fontId="7"/>
  </si>
  <si>
    <t>外力</t>
    <phoneticPr fontId="25"/>
  </si>
  <si>
    <r>
      <t xml:space="preserve">外力 </t>
    </r>
    <r>
      <rPr>
        <vertAlign val="superscript"/>
        <sz val="9"/>
        <rFont val="HGSｺﾞｼｯｸM"/>
        <family val="3"/>
        <charset val="128"/>
      </rPr>
      <t>注2</t>
    </r>
    <rPh sb="3" eb="4">
      <t>チュウ</t>
    </rPh>
    <phoneticPr fontId="25"/>
  </si>
  <si>
    <t>鋼材腐食</t>
    <rPh sb="0" eb="2">
      <t>コウザイ</t>
    </rPh>
    <rPh sb="2" eb="4">
      <t>フショク</t>
    </rPh>
    <phoneticPr fontId="7"/>
  </si>
  <si>
    <t>うき(異音)</t>
    <rPh sb="3" eb="5">
      <t>イオン</t>
    </rPh>
    <phoneticPr fontId="7"/>
  </si>
  <si>
    <t>コ－ルドジョイント</t>
    <phoneticPr fontId="7"/>
  </si>
  <si>
    <t>豆板</t>
    <phoneticPr fontId="8"/>
  </si>
  <si>
    <t>土砂流出</t>
    <rPh sb="0" eb="2">
      <t>ドシャ</t>
    </rPh>
    <rPh sb="2" eb="4">
      <t>リュウシュツ</t>
    </rPh>
    <phoneticPr fontId="8"/>
  </si>
  <si>
    <t>変形、移動</t>
    <phoneticPr fontId="8"/>
  </si>
  <si>
    <t>導水工　×</t>
    <phoneticPr fontId="8"/>
  </si>
  <si>
    <t>沈下</t>
    <phoneticPr fontId="8"/>
  </si>
  <si>
    <t>巻厚の不足または減少，背面空洞</t>
    <phoneticPr fontId="8"/>
  </si>
  <si>
    <t>補強・補修材の破損</t>
    <phoneticPr fontId="8"/>
  </si>
  <si>
    <t>取付部のひび割れ</t>
    <phoneticPr fontId="8"/>
  </si>
  <si>
    <t>氷盤</t>
    <phoneticPr fontId="8"/>
  </si>
  <si>
    <t>つらら,側氷</t>
    <phoneticPr fontId="8"/>
  </si>
  <si>
    <t>遊離石灰</t>
    <phoneticPr fontId="8"/>
  </si>
  <si>
    <t>圧ざ</t>
    <phoneticPr fontId="8"/>
  </si>
  <si>
    <t>再設置</t>
    <rPh sb="0" eb="3">
      <t>サイセッチ</t>
    </rPh>
    <phoneticPr fontId="8"/>
  </si>
  <si>
    <t>変状No</t>
    <phoneticPr fontId="7"/>
  </si>
  <si>
    <t>昇順
写真
番号</t>
    <phoneticPr fontId="7"/>
  </si>
  <si>
    <t>異常</t>
    <phoneticPr fontId="3"/>
  </si>
  <si>
    <t>距離(m)</t>
    <phoneticPr fontId="8"/>
  </si>
  <si>
    <t>異常部位</t>
    <phoneticPr fontId="3"/>
  </si>
  <si>
    <t>異　常  の  内　容</t>
    <phoneticPr fontId="3"/>
  </si>
  <si>
    <t>異常判定区分</t>
    <rPh sb="0" eb="2">
      <t>イジョウ</t>
    </rPh>
    <rPh sb="2" eb="4">
      <t>ハンテイ</t>
    </rPh>
    <rPh sb="4" eb="6">
      <t>クブン</t>
    </rPh>
    <phoneticPr fontId="7"/>
  </si>
  <si>
    <t>対応方針
・
特記事項</t>
    <phoneticPr fontId="3"/>
  </si>
  <si>
    <t>異常種類</t>
    <phoneticPr fontId="3"/>
  </si>
  <si>
    <t>異常の
発生範囲規模</t>
    <phoneticPr fontId="3"/>
  </si>
  <si>
    <t>措置前</t>
    <rPh sb="0" eb="2">
      <t>ソチ</t>
    </rPh>
    <rPh sb="2" eb="3">
      <t>マエ</t>
    </rPh>
    <phoneticPr fontId="3"/>
  </si>
  <si>
    <t>措置後</t>
    <rPh sb="0" eb="2">
      <t>ソチ</t>
    </rPh>
    <rPh sb="2" eb="3">
      <t>ゴ</t>
    </rPh>
    <phoneticPr fontId="7"/>
  </si>
  <si>
    <t>補修跡</t>
    <rPh sb="0" eb="3">
      <t>ホ</t>
    </rPh>
    <phoneticPr fontId="8"/>
  </si>
  <si>
    <t>様式C-1-2用</t>
    <rPh sb="0" eb="2">
      <t>ヨウシキ</t>
    </rPh>
    <rPh sb="7" eb="8">
      <t>ヨウ</t>
    </rPh>
    <phoneticPr fontId="8"/>
  </si>
  <si>
    <t>応急措置の内容</t>
    <rPh sb="0" eb="2">
      <t>オウキュウ</t>
    </rPh>
    <rPh sb="2" eb="4">
      <t>ソチ</t>
    </rPh>
    <rPh sb="5" eb="7">
      <t>ナイヨウ</t>
    </rPh>
    <phoneticPr fontId="7"/>
  </si>
  <si>
    <t>締め直し</t>
    <rPh sb="0" eb="1">
      <t>シ</t>
    </rPh>
    <rPh sb="2" eb="3">
      <t>ナオ</t>
    </rPh>
    <phoneticPr fontId="7"/>
  </si>
  <si>
    <t>交換</t>
    <rPh sb="0" eb="2">
      <t>コウカン</t>
    </rPh>
    <phoneticPr fontId="7"/>
  </si>
  <si>
    <t>撤去</t>
    <rPh sb="0" eb="2">
      <t>テッキョ</t>
    </rPh>
    <phoneticPr fontId="7"/>
  </si>
  <si>
    <t>再設置</t>
    <rPh sb="0" eb="3">
      <t>サイセッチ</t>
    </rPh>
    <phoneticPr fontId="7"/>
  </si>
  <si>
    <t>再打設</t>
    <rPh sb="0" eb="1">
      <t>サイ</t>
    </rPh>
    <rPh sb="1" eb="3">
      <t>ダセツ</t>
    </rPh>
    <phoneticPr fontId="7"/>
  </si>
  <si>
    <t>カバ－取り外し</t>
    <rPh sb="3" eb="4">
      <t>ト</t>
    </rPh>
    <rPh sb="5" eb="6">
      <t>ハズ</t>
    </rPh>
    <phoneticPr fontId="7"/>
  </si>
  <si>
    <t>針金により固定</t>
    <rPh sb="0" eb="2">
      <t>ハリガネ</t>
    </rPh>
    <rPh sb="5" eb="7">
      <t>コテイ</t>
    </rPh>
    <phoneticPr fontId="7"/>
  </si>
  <si>
    <t>　　　　　　　　　　　　定期点検結果</t>
    <rPh sb="16" eb="18">
      <t>ケッカ</t>
    </rPh>
    <phoneticPr fontId="3"/>
  </si>
  <si>
    <t>昇順</t>
    <rPh sb="0" eb="2">
      <t>ショウジュン</t>
    </rPh>
    <phoneticPr fontId="7"/>
  </si>
  <si>
    <t>対策区分</t>
    <rPh sb="0" eb="2">
      <t>タイサク</t>
    </rPh>
    <rPh sb="2" eb="4">
      <t>クブン</t>
    </rPh>
    <phoneticPr fontId="7"/>
  </si>
  <si>
    <t>変状の発生範囲の規模</t>
    <rPh sb="8" eb="10">
      <t>キボ</t>
    </rPh>
    <phoneticPr fontId="7"/>
  </si>
  <si>
    <t>調査方針</t>
    <rPh sb="0" eb="2">
      <t>チョウサ</t>
    </rPh>
    <rPh sb="2" eb="4">
      <t>ホウシン</t>
    </rPh>
    <phoneticPr fontId="7"/>
  </si>
  <si>
    <t>対策履歴</t>
    <rPh sb="0" eb="2">
      <t>タイサク</t>
    </rPh>
    <rPh sb="2" eb="4">
      <t>リレキ</t>
    </rPh>
    <phoneticPr fontId="7"/>
  </si>
  <si>
    <t>写真番号</t>
    <phoneticPr fontId="8"/>
  </si>
  <si>
    <t>応急処置前</t>
    <rPh sb="0" eb="2">
      <t>オウキュウ</t>
    </rPh>
    <rPh sb="2" eb="4">
      <t>ショチ</t>
    </rPh>
    <rPh sb="4" eb="5">
      <t>マエ</t>
    </rPh>
    <phoneticPr fontId="7"/>
  </si>
  <si>
    <t>応急処置後</t>
    <rPh sb="0" eb="2">
      <t>オウキュウ</t>
    </rPh>
    <rPh sb="2" eb="4">
      <t>ショチ</t>
    </rPh>
    <rPh sb="4" eb="5">
      <t>ゴ</t>
    </rPh>
    <phoneticPr fontId="7"/>
  </si>
  <si>
    <t>異常番号</t>
    <rPh sb="0" eb="2">
      <t>イジョウ</t>
    </rPh>
    <rPh sb="2" eb="4">
      <t>バンゴウ</t>
    </rPh>
    <phoneticPr fontId="7"/>
  </si>
  <si>
    <t>異常部位</t>
    <rPh sb="0" eb="2">
      <t>イジョウ</t>
    </rPh>
    <rPh sb="2" eb="4">
      <t>ブイ</t>
    </rPh>
    <phoneticPr fontId="8"/>
  </si>
  <si>
    <t>異常の内容</t>
    <rPh sb="0" eb="2">
      <t>イジョウ</t>
    </rPh>
    <rPh sb="3" eb="5">
      <t>ナイヨウ</t>
    </rPh>
    <phoneticPr fontId="8"/>
  </si>
  <si>
    <t>措置履歴</t>
    <rPh sb="0" eb="2">
      <t>ソチ</t>
    </rPh>
    <rPh sb="2" eb="4">
      <t>リレキ</t>
    </rPh>
    <phoneticPr fontId="7"/>
  </si>
  <si>
    <t>対応方針・</t>
    <rPh sb="0" eb="2">
      <t>タイオウ</t>
    </rPh>
    <rPh sb="2" eb="4">
      <t>ホウシン</t>
    </rPh>
    <phoneticPr fontId="7"/>
  </si>
  <si>
    <t>対象箇所</t>
    <phoneticPr fontId="8"/>
  </si>
  <si>
    <t>部位区分</t>
    <phoneticPr fontId="8"/>
  </si>
  <si>
    <t>異常種類</t>
    <rPh sb="0" eb="2">
      <t>イジョウ</t>
    </rPh>
    <rPh sb="2" eb="4">
      <t>シュルイ</t>
    </rPh>
    <phoneticPr fontId="8"/>
  </si>
  <si>
    <t>発生規模</t>
    <rPh sb="0" eb="2">
      <t>ハッセイ</t>
    </rPh>
    <rPh sb="2" eb="4">
      <t>キボ</t>
    </rPh>
    <phoneticPr fontId="8"/>
  </si>
  <si>
    <t>措置前</t>
    <rPh sb="0" eb="2">
      <t>ソチ</t>
    </rPh>
    <rPh sb="2" eb="3">
      <t>マエ</t>
    </rPh>
    <phoneticPr fontId="7"/>
  </si>
  <si>
    <t>実施</t>
    <rPh sb="0" eb="2">
      <t>ジッシ</t>
    </rPh>
    <phoneticPr fontId="7"/>
  </si>
  <si>
    <t>応急処の内容</t>
    <rPh sb="0" eb="2">
      <t>オウキュウ</t>
    </rPh>
    <rPh sb="2" eb="3">
      <t>ドコロ</t>
    </rPh>
    <rPh sb="4" eb="6">
      <t>ナイヨウ</t>
    </rPh>
    <phoneticPr fontId="7"/>
  </si>
  <si>
    <t>特記事項</t>
    <rPh sb="0" eb="4">
      <t>トッキジコウ</t>
    </rPh>
    <phoneticPr fontId="8"/>
  </si>
  <si>
    <t>D-3備考</t>
    <phoneticPr fontId="8"/>
  </si>
  <si>
    <t>D-3</t>
    <phoneticPr fontId="8"/>
  </si>
  <si>
    <t>C-1-1</t>
    <phoneticPr fontId="8"/>
  </si>
  <si>
    <t>D-3備考</t>
    <rPh sb="3" eb="5">
      <t>ビコウ</t>
    </rPh>
    <phoneticPr fontId="7"/>
  </si>
  <si>
    <t>叩き落し</t>
    <rPh sb="0" eb="1">
      <t>タタ</t>
    </rPh>
    <rPh sb="2" eb="3">
      <t>オト</t>
    </rPh>
    <phoneticPr fontId="8"/>
  </si>
  <si>
    <t>一部叩き落し</t>
    <rPh sb="0" eb="2">
      <t>イチブ</t>
    </rPh>
    <rPh sb="2" eb="3">
      <t>タタ</t>
    </rPh>
    <rPh sb="4" eb="5">
      <t>オト</t>
    </rPh>
    <phoneticPr fontId="8"/>
  </si>
  <si>
    <t>にじみ</t>
    <phoneticPr fontId="8"/>
  </si>
  <si>
    <t>滴水</t>
    <rPh sb="0" eb="1">
      <t>テキ</t>
    </rPh>
    <rPh sb="1" eb="2">
      <t>スイ</t>
    </rPh>
    <phoneticPr fontId="8"/>
  </si>
  <si>
    <t>流下</t>
    <rPh sb="0" eb="2">
      <t>リュウカ</t>
    </rPh>
    <phoneticPr fontId="8"/>
  </si>
  <si>
    <t>B用</t>
    <rPh sb="1" eb="2">
      <t>ヨウ</t>
    </rPh>
    <phoneticPr fontId="8"/>
  </si>
  <si>
    <t>全体</t>
    <rPh sb="0" eb="2">
      <t>ゼンタイ</t>
    </rPh>
    <phoneticPr fontId="8"/>
  </si>
  <si>
    <t>一部叩き落し</t>
    <rPh sb="0" eb="2">
      <t>イチブ</t>
    </rPh>
    <rPh sb="2" eb="3">
      <t>タタ</t>
    </rPh>
    <rPh sb="4" eb="5">
      <t>オト</t>
    </rPh>
    <phoneticPr fontId="8"/>
  </si>
  <si>
    <t>変状なし</t>
    <rPh sb="0" eb="2">
      <t>ヘンジョウ</t>
    </rPh>
    <phoneticPr fontId="8"/>
  </si>
  <si>
    <t>破損</t>
    <rPh sb="0" eb="2">
      <t>ハソン</t>
    </rPh>
    <phoneticPr fontId="8"/>
  </si>
  <si>
    <t>滴水</t>
    <rPh sb="0" eb="2">
      <t>テキスイ</t>
    </rPh>
    <phoneticPr fontId="8"/>
  </si>
  <si>
    <t>ズレ</t>
    <phoneticPr fontId="8"/>
  </si>
  <si>
    <t>特記事項</t>
    <rPh sb="0" eb="2">
      <t>トッキ</t>
    </rPh>
    <rPh sb="2" eb="4">
      <t>ジコウ</t>
    </rPh>
    <phoneticPr fontId="8"/>
  </si>
  <si>
    <t>特記事項</t>
    <rPh sb="0" eb="4">
      <t>トッキジコウ</t>
    </rPh>
    <phoneticPr fontId="7"/>
  </si>
  <si>
    <t>豆板</t>
    <phoneticPr fontId="7"/>
  </si>
  <si>
    <t>はく落</t>
    <phoneticPr fontId="8"/>
  </si>
  <si>
    <t>導水工破損</t>
    <rPh sb="0" eb="5">
      <t>ドウスイコウハソン</t>
    </rPh>
    <phoneticPr fontId="8"/>
  </si>
  <si>
    <t>路肩欠損</t>
    <rPh sb="0" eb="2">
      <t>ロカタ</t>
    </rPh>
    <rPh sb="2" eb="4">
      <t>ケッソン</t>
    </rPh>
    <phoneticPr fontId="8"/>
  </si>
  <si>
    <t>メッシュシート</t>
    <phoneticPr fontId="8"/>
  </si>
  <si>
    <t>遊離石灰</t>
    <rPh sb="0" eb="4">
      <t>ユ</t>
    </rPh>
    <phoneticPr fontId="8"/>
  </si>
  <si>
    <t>段差</t>
    <rPh sb="0" eb="2">
      <t>ダンサ</t>
    </rPh>
    <phoneticPr fontId="8"/>
  </si>
  <si>
    <t>補修うき</t>
    <rPh sb="0" eb="2">
      <t>ホシュウ</t>
    </rPh>
    <phoneticPr fontId="7"/>
  </si>
  <si>
    <t>はく落</t>
    <rPh sb="2" eb="3">
      <t>ラク</t>
    </rPh>
    <phoneticPr fontId="8"/>
  </si>
  <si>
    <t>－</t>
    <phoneticPr fontId="8"/>
  </si>
  <si>
    <t>対応方針・特記事項</t>
    <rPh sb="0" eb="4">
      <t>タイオウホウシン</t>
    </rPh>
    <rPh sb="5" eb="9">
      <t>トッキジコウ</t>
    </rPh>
    <phoneticPr fontId="7"/>
  </si>
  <si>
    <t>措置済</t>
    <rPh sb="0" eb="3">
      <t>ソチズミ</t>
    </rPh>
    <phoneticPr fontId="7"/>
  </si>
  <si>
    <t>縦（m）</t>
    <rPh sb="0" eb="1">
      <t>タテ</t>
    </rPh>
    <phoneticPr fontId="8"/>
  </si>
  <si>
    <t>横（m）</t>
    <rPh sb="0" eb="1">
      <t>ヨコ</t>
    </rPh>
    <phoneticPr fontId="8"/>
  </si>
  <si>
    <t>叩き落し</t>
    <rPh sb="0" eb="1">
      <t>タタ</t>
    </rPh>
    <rPh sb="2" eb="3">
      <t>オト</t>
    </rPh>
    <phoneticPr fontId="7"/>
  </si>
  <si>
    <t>未</t>
    <rPh sb="0" eb="1">
      <t>ミ</t>
    </rPh>
    <phoneticPr fontId="7"/>
  </si>
  <si>
    <t>豆板</t>
    <rPh sb="0" eb="2">
      <t>マ</t>
    </rPh>
    <phoneticPr fontId="8"/>
  </si>
  <si>
    <t>坑門(面壁型)</t>
    <rPh sb="0" eb="2">
      <t>コウモン</t>
    </rPh>
    <rPh sb="3" eb="5">
      <t>メンペキ</t>
    </rPh>
    <rPh sb="5" eb="6">
      <t>カタ</t>
    </rPh>
    <phoneticPr fontId="8"/>
  </si>
  <si>
    <t>PE</t>
    <phoneticPr fontId="8"/>
  </si>
  <si>
    <t>PE</t>
    <phoneticPr fontId="8"/>
  </si>
  <si>
    <t>ユノセトンネル</t>
    <phoneticPr fontId="8"/>
  </si>
  <si>
    <t>湯之瀬トンネル</t>
    <phoneticPr fontId="8"/>
  </si>
  <si>
    <t>一般県道長門峡線</t>
    <phoneticPr fontId="8"/>
  </si>
  <si>
    <t>山口県萩市川上</t>
    <phoneticPr fontId="8"/>
  </si>
  <si>
    <t>34°21′17.1″</t>
    <phoneticPr fontId="8"/>
  </si>
  <si>
    <t>131°33′22.7″</t>
    <phoneticPr fontId="8"/>
  </si>
  <si>
    <t>日本工営株式会社</t>
    <rPh sb="0" eb="8">
      <t>ニホンコウエイカブシキカイシャ</t>
    </rPh>
    <phoneticPr fontId="8"/>
  </si>
  <si>
    <t>一般（無料）</t>
    <rPh sb="0" eb="2">
      <t>イッパン</t>
    </rPh>
    <rPh sb="3" eb="5">
      <t>ムリョウ</t>
    </rPh>
    <phoneticPr fontId="7"/>
  </si>
  <si>
    <t>Ｄ</t>
  </si>
  <si>
    <t>1266.0㎡</t>
    <phoneticPr fontId="7"/>
  </si>
  <si>
    <t>-</t>
    <phoneticPr fontId="8"/>
  </si>
  <si>
    <t>横山真一郎</t>
    <phoneticPr fontId="8"/>
  </si>
  <si>
    <r>
      <t>34</t>
    </r>
    <r>
      <rPr>
        <sz val="10"/>
        <rFont val="Calibri"/>
        <family val="3"/>
      </rPr>
      <t>°</t>
    </r>
    <r>
      <rPr>
        <sz val="10"/>
        <rFont val="HGSｺﾞｼｯｸM"/>
        <family val="3"/>
        <charset val="128"/>
      </rPr>
      <t>21′23.7″</t>
    </r>
    <phoneticPr fontId="8"/>
  </si>
  <si>
    <r>
      <t>131</t>
    </r>
    <r>
      <rPr>
        <sz val="10"/>
        <rFont val="Calibri"/>
        <family val="3"/>
      </rPr>
      <t>°</t>
    </r>
    <r>
      <rPr>
        <sz val="10"/>
        <rFont val="HGSｺﾞｼｯｸM"/>
        <family val="3"/>
        <charset val="128"/>
      </rPr>
      <t>33′20.3″</t>
    </r>
    <phoneticPr fontId="8"/>
  </si>
  <si>
    <t>監査歩廊</t>
  </si>
  <si>
    <t>監査歩廊</t>
    <phoneticPr fontId="8"/>
  </si>
  <si>
    <t>にじみ</t>
    <phoneticPr fontId="8"/>
  </si>
  <si>
    <t>補修跡</t>
    <rPh sb="0" eb="3">
      <t>ホシュウアト</t>
    </rPh>
    <phoneticPr fontId="8"/>
  </si>
  <si>
    <t>導水工</t>
    <rPh sb="0" eb="3">
      <t>ドウスイコウ</t>
    </rPh>
    <phoneticPr fontId="8"/>
  </si>
  <si>
    <t>うき5.7m×0.1m</t>
    <phoneticPr fontId="8"/>
  </si>
  <si>
    <t>欠損</t>
    <rPh sb="0" eb="2">
      <t>ケッソン</t>
    </rPh>
    <phoneticPr fontId="8"/>
  </si>
  <si>
    <t>鉄筋露出0.45m×0.5m×0.01m</t>
    <rPh sb="0" eb="4">
      <t>テッキンロシュツ</t>
    </rPh>
    <phoneticPr fontId="8"/>
  </si>
  <si>
    <t>×</t>
  </si>
  <si>
    <t>照明本体カバー腐食1箇所</t>
    <rPh sb="0" eb="4">
      <t>ショウメイホンタイ</t>
    </rPh>
    <rPh sb="7" eb="9">
      <t>フショク</t>
    </rPh>
    <rPh sb="10" eb="12">
      <t>カショ</t>
    </rPh>
    <phoneticPr fontId="8"/>
  </si>
  <si>
    <t>取付金具腐食5箇所</t>
    <rPh sb="2" eb="4">
      <t>カナグ</t>
    </rPh>
    <rPh sb="4" eb="6">
      <t>フショク</t>
    </rPh>
    <rPh sb="7" eb="9">
      <t>カショ</t>
    </rPh>
    <phoneticPr fontId="8"/>
  </si>
  <si>
    <t>取付金具破損1箇所</t>
    <rPh sb="2" eb="4">
      <t>カナグ</t>
    </rPh>
    <rPh sb="4" eb="6">
      <t>ハソン</t>
    </rPh>
    <rPh sb="7" eb="9">
      <t>カショ</t>
    </rPh>
    <phoneticPr fontId="8"/>
  </si>
  <si>
    <t>はく落</t>
    <rPh sb="2" eb="3">
      <t>ラク</t>
    </rPh>
    <phoneticPr fontId="8"/>
  </si>
  <si>
    <t>うき→はく落</t>
  </si>
  <si>
    <t>うき0.3m×0.05m</t>
    <phoneticPr fontId="8"/>
  </si>
  <si>
    <t>鉄筋露出0.4m×0.1m×0.01m</t>
    <rPh sb="0" eb="4">
      <t>テッキンロシュツ</t>
    </rPh>
    <phoneticPr fontId="8"/>
  </si>
  <si>
    <t>鉄筋露出0.45m×0.15m×0.01m</t>
    <rPh sb="0" eb="4">
      <t>テッキンロシュツ</t>
    </rPh>
    <phoneticPr fontId="8"/>
  </si>
  <si>
    <t>内部鉄筋露出</t>
    <rPh sb="0" eb="2">
      <t>ナイブ</t>
    </rPh>
    <rPh sb="2" eb="6">
      <t>テッキンロシュツ</t>
    </rPh>
    <phoneticPr fontId="8"/>
  </si>
  <si>
    <t>遊離石灰</t>
    <rPh sb="0" eb="4">
      <t>ユウリセッカイ</t>
    </rPh>
    <phoneticPr fontId="8"/>
  </si>
  <si>
    <t>鉄筋露出0.3m×0.15m×0.02m</t>
    <rPh sb="0" eb="4">
      <t>テッキンロシュツ</t>
    </rPh>
    <phoneticPr fontId="8"/>
  </si>
  <si>
    <t>導水工</t>
    <rPh sb="0" eb="3">
      <t>ドウスイコウ</t>
    </rPh>
    <phoneticPr fontId="8"/>
  </si>
  <si>
    <t>にじみ</t>
    <phoneticPr fontId="8"/>
  </si>
  <si>
    <t>うき0.2m×0.05m</t>
    <phoneticPr fontId="8"/>
  </si>
  <si>
    <t>鉄筋露出</t>
    <rPh sb="0" eb="4">
      <t>テッキンロシュツ</t>
    </rPh>
    <phoneticPr fontId="8"/>
  </si>
  <si>
    <t>鉄筋露出0.4m×0.1m×0.02m</t>
    <rPh sb="0" eb="4">
      <t>テッキンロシュツ</t>
    </rPh>
    <phoneticPr fontId="8"/>
  </si>
  <si>
    <t>滞水・沈砂</t>
    <rPh sb="0" eb="2">
      <t>タイスイ</t>
    </rPh>
    <rPh sb="3" eb="5">
      <t>チンサ</t>
    </rPh>
    <phoneticPr fontId="8"/>
  </si>
  <si>
    <t>滞水・沈砂</t>
    <rPh sb="3" eb="5">
      <t>チンサ</t>
    </rPh>
    <phoneticPr fontId="8"/>
  </si>
  <si>
    <t>うき2.3m×0.1m</t>
    <phoneticPr fontId="8"/>
  </si>
  <si>
    <t>うき5.4m×0.1m</t>
    <phoneticPr fontId="8"/>
  </si>
  <si>
    <t>メッシュシート</t>
    <phoneticPr fontId="8"/>
  </si>
  <si>
    <t>うき0.5m×0.1m</t>
    <phoneticPr fontId="8"/>
  </si>
  <si>
    <t>鉄筋露出0.15m×0.5m×0.01m</t>
    <rPh sb="0" eb="4">
      <t>テッキンロシュツ</t>
    </rPh>
    <phoneticPr fontId="8"/>
  </si>
  <si>
    <t>にじみ,遊離石灰</t>
    <rPh sb="4" eb="8">
      <t>ユウリセッカイ</t>
    </rPh>
    <phoneticPr fontId="8"/>
  </si>
  <si>
    <t>にじみ→遊離石灰</t>
    <rPh sb="4" eb="8">
      <t>ユウリセッカイ</t>
    </rPh>
    <phoneticPr fontId="8"/>
  </si>
  <si>
    <t>にじみ(一部遊離石灰)</t>
    <rPh sb="4" eb="6">
      <t>イチブ</t>
    </rPh>
    <rPh sb="6" eb="10">
      <t>ユウリセッカイ</t>
    </rPh>
    <phoneticPr fontId="8"/>
  </si>
  <si>
    <t>滴水(2滴/分)</t>
    <rPh sb="0" eb="2">
      <t>テキスイ</t>
    </rPh>
    <rPh sb="4" eb="5">
      <t>テキ</t>
    </rPh>
    <rPh sb="6" eb="7">
      <t>フン</t>
    </rPh>
    <phoneticPr fontId="8"/>
  </si>
  <si>
    <t>0.1m×1.9m</t>
    <phoneticPr fontId="8"/>
  </si>
  <si>
    <t>2.3m×0.1m</t>
    <phoneticPr fontId="8"/>
  </si>
  <si>
    <t>0.1m×1.7m</t>
    <phoneticPr fontId="8"/>
  </si>
  <si>
    <t>鉄筋露出0.3m×0.1m×0.02m</t>
    <rPh sb="0" eb="4">
      <t>テッキンロシュツ</t>
    </rPh>
    <phoneticPr fontId="8"/>
  </si>
  <si>
    <t>うき3.9m×0.15m</t>
    <phoneticPr fontId="8"/>
  </si>
  <si>
    <t>鉄筋露出0.15m×0.5m×0.02m</t>
    <rPh sb="0" eb="4">
      <t>テッキンロシュツ</t>
    </rPh>
    <phoneticPr fontId="8"/>
  </si>
  <si>
    <t>0.2m×1.1m</t>
    <phoneticPr fontId="8"/>
  </si>
  <si>
    <t>0.2m×2.3m</t>
    <phoneticPr fontId="8"/>
  </si>
  <si>
    <t>うき2.3m×0.15m</t>
    <phoneticPr fontId="8"/>
  </si>
  <si>
    <t>0.1m×0.7m</t>
    <phoneticPr fontId="8"/>
  </si>
  <si>
    <t>0.1m×0.5m×0.01m</t>
    <phoneticPr fontId="8"/>
  </si>
  <si>
    <t>(一部欠損)</t>
    <rPh sb="1" eb="3">
      <t>イチブ</t>
    </rPh>
    <rPh sb="3" eb="5">
      <t>ケッソン</t>
    </rPh>
    <phoneticPr fontId="8"/>
  </si>
  <si>
    <t>既設応急対策工1.7m×0.3m</t>
    <phoneticPr fontId="8"/>
  </si>
  <si>
    <t>幅0.4mm×長さ2.6m</t>
    <rPh sb="0" eb="1">
      <t>ハバ</t>
    </rPh>
    <rPh sb="7" eb="8">
      <t>ナガ</t>
    </rPh>
    <phoneticPr fontId="8"/>
  </si>
  <si>
    <t>鉄筋露出0.5m×0.3m×0.02m</t>
    <rPh sb="0" eb="4">
      <t>テッキンロシュツ</t>
    </rPh>
    <phoneticPr fontId="8"/>
  </si>
  <si>
    <t>鉄筋露出0.25m×0.5m×0.01m</t>
    <rPh sb="0" eb="4">
      <t>テッキンロシュツ</t>
    </rPh>
    <phoneticPr fontId="8"/>
  </si>
  <si>
    <t>鉄筋露出0.15m×0.5m×0.01m</t>
    <rPh sb="0" eb="4">
      <t>テッキンロシュツ</t>
    </rPh>
    <phoneticPr fontId="8"/>
  </si>
  <si>
    <t>鉄筋露出0.3m×0.5m×0.01m</t>
    <rPh sb="0" eb="4">
      <t>テッキンロシュツ</t>
    </rPh>
    <phoneticPr fontId="8"/>
  </si>
  <si>
    <t>0.15m×9.0m</t>
    <phoneticPr fontId="8"/>
  </si>
  <si>
    <t>0.05m×1.8m</t>
    <phoneticPr fontId="8"/>
  </si>
  <si>
    <t>鉄筋露出0.5m×0.45m×0.02m</t>
    <rPh sb="0" eb="4">
      <t>テッキンロシュツ</t>
    </rPh>
    <phoneticPr fontId="8"/>
  </si>
  <si>
    <t>ひび割れ幅0.4mm、にじみ</t>
    <rPh sb="2" eb="3">
      <t>ワ</t>
    </rPh>
    <rPh sb="4" eb="5">
      <t>ハバ</t>
    </rPh>
    <phoneticPr fontId="8"/>
  </si>
  <si>
    <t>破損</t>
    <rPh sb="0" eb="2">
      <t>ハソン</t>
    </rPh>
    <phoneticPr fontId="8"/>
  </si>
  <si>
    <t>全線</t>
    <rPh sb="0" eb="2">
      <t>ゼンセン</t>
    </rPh>
    <phoneticPr fontId="8"/>
  </si>
  <si>
    <t>樋の状況と周辺の覆工及び路面等の変状状況を近接目視で確認。</t>
    <rPh sb="0" eb="1">
      <t>トイ</t>
    </rPh>
    <rPh sb="2" eb="4">
      <t>ジョウキョウ</t>
    </rPh>
    <rPh sb="5" eb="7">
      <t>シュウヘン</t>
    </rPh>
    <rPh sb="8" eb="10">
      <t>フッコウ</t>
    </rPh>
    <rPh sb="10" eb="11">
      <t>オヨ</t>
    </rPh>
    <rPh sb="12" eb="15">
      <t>ロメントウ</t>
    </rPh>
    <rPh sb="16" eb="20">
      <t>ヘンジョウジョウキョウ</t>
    </rPh>
    <rPh sb="21" eb="25">
      <t>キンセツモクシ</t>
    </rPh>
    <rPh sb="26" eb="28">
      <t>カクニン</t>
    </rPh>
    <phoneticPr fontId="8"/>
  </si>
  <si>
    <t>幅0.3mm×長さ2.4m</t>
    <rPh sb="0" eb="1">
      <t>ハバ</t>
    </rPh>
    <rPh sb="7" eb="8">
      <t>ナガ</t>
    </rPh>
    <phoneticPr fontId="8"/>
  </si>
  <si>
    <t>2.5m×0.15m</t>
    <phoneticPr fontId="8"/>
  </si>
  <si>
    <t>うき0.1m×0.1m</t>
    <phoneticPr fontId="8"/>
  </si>
  <si>
    <t>幅0.4mm×長さ16m,にじみ</t>
    <rPh sb="0" eb="1">
      <t>ハバ</t>
    </rPh>
    <phoneticPr fontId="8"/>
  </si>
  <si>
    <t>0.1m×8.9m</t>
    <phoneticPr fontId="8"/>
  </si>
  <si>
    <t>うき0.3m×0.3m (過年度写S1-8),うき0.15m×0.7m (過年度写S1-9)</t>
    <rPh sb="13" eb="17">
      <t>カネンドシャ</t>
    </rPh>
    <rPh sb="37" eb="41">
      <t>カネンドシャ</t>
    </rPh>
    <phoneticPr fontId="8"/>
  </si>
  <si>
    <t>0.1m×0.2m (過年度写S5-1),0.1m×0.4m (過年度写S5-2),0.1m×0.9m (過年度写S5-3),
0.2m×0.7m (過年度写S5-4)</t>
    <rPh sb="11" eb="15">
      <t>カネンドシャ</t>
    </rPh>
    <rPh sb="32" eb="36">
      <t>カネンドシャ</t>
    </rPh>
    <rPh sb="53" eb="57">
      <t>カネンドシャ</t>
    </rPh>
    <rPh sb="75" eb="79">
      <t>カネンドシャ</t>
    </rPh>
    <phoneticPr fontId="8"/>
  </si>
  <si>
    <t>0.2m×6.9m (過年度写S8-8),,0.1m×1.5m (過年度写S8-9)</t>
    <rPh sb="11" eb="15">
      <t>カネンドシャ</t>
    </rPh>
    <rPh sb="33" eb="37">
      <t>カネンドシャ</t>
    </rPh>
    <phoneticPr fontId="8"/>
  </si>
  <si>
    <t>0.1m×1.5m (過年度写S9-6),0.1m×4.7m (過年度写S9-7),0.1m×1.7m (過年度写S9-8)</t>
    <rPh sb="11" eb="15">
      <t>カネンドシャ</t>
    </rPh>
    <rPh sb="32" eb="36">
      <t>カネンドシャ</t>
    </rPh>
    <rPh sb="53" eb="57">
      <t>カネンドシャ</t>
    </rPh>
    <phoneticPr fontId="8"/>
  </si>
  <si>
    <t>0.1m×3.3m (過年度写S10-1),0.1m×0.9m (過年度写S10-2),0.1m×3.2m (過年度写S10-3)</t>
    <rPh sb="11" eb="15">
      <t>カネンドシャ</t>
    </rPh>
    <rPh sb="33" eb="37">
      <t>カネンドシャ</t>
    </rPh>
    <rPh sb="55" eb="59">
      <t>カネンドシャ</t>
    </rPh>
    <phoneticPr fontId="8"/>
  </si>
  <si>
    <t>0.1m×3.6m (過年度写S10-7),0.1m×1.7m (過年度写S10-8)</t>
    <rPh sb="11" eb="15">
      <t>カネンドシャ</t>
    </rPh>
    <rPh sb="33" eb="37">
      <t>カネンドシャ</t>
    </rPh>
    <phoneticPr fontId="8"/>
  </si>
  <si>
    <t>0.1m×2.0m (過年度写S11-1),0.1m×0.8m (過年度写S11-2),0.15m×4.8m (過年度写S11-3)</t>
    <rPh sb="11" eb="15">
      <t>カネンドシャ</t>
    </rPh>
    <rPh sb="33" eb="37">
      <t>カネンドシャ</t>
    </rPh>
    <rPh sb="56" eb="60">
      <t>カネンドシャ</t>
    </rPh>
    <phoneticPr fontId="8"/>
  </si>
  <si>
    <t>0.1m×1.8m (過年度写S12-1),0.1m×2.0m (過年度写S12-2),0.15m×3.5m (過年度写S12-3)</t>
    <rPh sb="11" eb="15">
      <t>カネンドシャ</t>
    </rPh>
    <rPh sb="33" eb="37">
      <t>カネンドシャ</t>
    </rPh>
    <rPh sb="56" eb="60">
      <t>カネンドシャ</t>
    </rPh>
    <phoneticPr fontId="8"/>
  </si>
  <si>
    <t>導水工の設置</t>
    <rPh sb="0" eb="3">
      <t>ドウスイコウ</t>
    </rPh>
    <rPh sb="4" eb="6">
      <t>セッチ</t>
    </rPh>
    <phoneticPr fontId="8"/>
  </si>
  <si>
    <t>S1～S23</t>
    <phoneticPr fontId="8"/>
  </si>
  <si>
    <t>定期点検</t>
    <rPh sb="0" eb="4">
      <t>テイキテンケン</t>
    </rPh>
    <phoneticPr fontId="8"/>
  </si>
  <si>
    <t>0.15m×5.0m (過年度写S13-1),0.15m×1.0m (過年度写S13-2)</t>
    <rPh sb="12" eb="16">
      <t>カネンドシャ</t>
    </rPh>
    <rPh sb="35" eb="39">
      <t>カネンドシャ</t>
    </rPh>
    <phoneticPr fontId="8"/>
  </si>
  <si>
    <t>遊離石灰</t>
    <rPh sb="0" eb="4">
      <t>ユウリセッカイ</t>
    </rPh>
    <phoneticPr fontId="8"/>
  </si>
  <si>
    <t>0.1m×0.6m (過年度写S1-1),0.1m×0.4m (過年度写S1-2),
0.1m×0.6m (過年度写S1-3),
0.2m×2.3m (過年度写S1-4)</t>
    <rPh sb="11" eb="15">
      <t>カネンドシャ</t>
    </rPh>
    <rPh sb="32" eb="36">
      <t>カネンドシャ</t>
    </rPh>
    <rPh sb="54" eb="58">
      <t>カネンドシャ</t>
    </rPh>
    <rPh sb="76" eb="80">
      <t>カネンドシャ</t>
    </rPh>
    <phoneticPr fontId="8"/>
  </si>
  <si>
    <t>うき1.4m×0.1m</t>
    <phoneticPr fontId="8"/>
  </si>
  <si>
    <t>0.15m×3.0m (過年度写S14-1),0.1m×2.3m(過年度写S14-2)</t>
    <rPh sb="12" eb="16">
      <t>カネンドシャ</t>
    </rPh>
    <rPh sb="33" eb="37">
      <t>カネンドシャ</t>
    </rPh>
    <phoneticPr fontId="8"/>
  </si>
  <si>
    <t>にじみ,ひび割れ幅0.5mm×長さ6.8m</t>
    <rPh sb="6" eb="7">
      <t>ワ</t>
    </rPh>
    <rPh sb="8" eb="9">
      <t>ハバ</t>
    </rPh>
    <rPh sb="15" eb="16">
      <t>ナガ</t>
    </rPh>
    <phoneticPr fontId="8"/>
  </si>
  <si>
    <t>ひび割れ幅1.0mm×長さ3.3m</t>
    <rPh sb="2" eb="3">
      <t>ワ</t>
    </rPh>
    <rPh sb="4" eb="5">
      <t>ハバ</t>
    </rPh>
    <rPh sb="11" eb="12">
      <t>ナガ</t>
    </rPh>
    <phoneticPr fontId="8"/>
  </si>
  <si>
    <t>うき0.1m×7.5m(過年度写S14-5),うき0.1m×0.5m(過年度写S14-6)</t>
    <rPh sb="12" eb="16">
      <t>カネンドシャ</t>
    </rPh>
    <rPh sb="35" eb="39">
      <t>カネンドシャ</t>
    </rPh>
    <phoneticPr fontId="8"/>
  </si>
  <si>
    <t>うき0.15m×7.8m</t>
    <phoneticPr fontId="8"/>
  </si>
  <si>
    <t>うき0.1m×0.3m(過年度写S15-2),うき0.4m×0.1m(過年度写S15-3)</t>
    <rPh sb="12" eb="16">
      <t>カネンドシャ</t>
    </rPh>
    <rPh sb="35" eb="39">
      <t>カネンドシャ</t>
    </rPh>
    <phoneticPr fontId="8"/>
  </si>
  <si>
    <t>0.1m×0.05m×0.005m</t>
    <phoneticPr fontId="8"/>
  </si>
  <si>
    <t>D=0.1mm</t>
    <phoneticPr fontId="8"/>
  </si>
  <si>
    <t>うき0.35m×0.05m</t>
    <phoneticPr fontId="8"/>
  </si>
  <si>
    <t>遊離石灰</t>
    <rPh sb="0" eb="4">
      <t>ユウリセッカイ</t>
    </rPh>
    <phoneticPr fontId="8"/>
  </si>
  <si>
    <t>にじみ</t>
    <phoneticPr fontId="8"/>
  </si>
  <si>
    <t>うき0.1m×3.0m(過年度写S15-7),うき0.1m×3.7m(過年度写S15-8)</t>
    <rPh sb="12" eb="16">
      <t>カネンドシャ</t>
    </rPh>
    <rPh sb="35" eb="39">
      <t>カネンドシャ</t>
    </rPh>
    <phoneticPr fontId="8"/>
  </si>
  <si>
    <t>鉄筋露出0.3m×0.25m×0.02m</t>
    <rPh sb="0" eb="4">
      <t>テッキンロシュツ</t>
    </rPh>
    <phoneticPr fontId="8"/>
  </si>
  <si>
    <t>鉄筋露出0.15m×0.05m×0.01m</t>
    <rPh sb="0" eb="4">
      <t>テッキンロシュツ</t>
    </rPh>
    <phoneticPr fontId="8"/>
  </si>
  <si>
    <t>0.15m×1.5m</t>
    <phoneticPr fontId="8"/>
  </si>
  <si>
    <t>幅1.2mm×長さ3.5m</t>
    <rPh sb="0" eb="1">
      <t>ハバ</t>
    </rPh>
    <rPh sb="7" eb="8">
      <t>ナガ</t>
    </rPh>
    <phoneticPr fontId="8"/>
  </si>
  <si>
    <t>既設応急対策工1.7m×0.3m</t>
    <phoneticPr fontId="8"/>
  </si>
  <si>
    <t>0.1m×8.9m</t>
    <phoneticPr fontId="8"/>
  </si>
  <si>
    <t>0.3m×0.35m</t>
    <phoneticPr fontId="8"/>
  </si>
  <si>
    <t>0.1m×1.1m(過年度写S17-1),0.1m×2.1m(過年度写S17-2),
0.15m×4.8m(過年度写S17-3)</t>
    <rPh sb="10" eb="14">
      <t>カネンドシャ</t>
    </rPh>
    <rPh sb="31" eb="35">
      <t>カネンドシャ</t>
    </rPh>
    <phoneticPr fontId="8"/>
  </si>
  <si>
    <t>0.1m×1.2m(過年度写S17-5),0.1m×1.1m(過年度写S17-6),
0.1m×0.8m(過年度写S17-7)</t>
    <rPh sb="10" eb="14">
      <t>カネンドシャ</t>
    </rPh>
    <rPh sb="31" eb="35">
      <t>カネンドシャ</t>
    </rPh>
    <rPh sb="53" eb="57">
      <t>カネンドシャ</t>
    </rPh>
    <phoneticPr fontId="8"/>
  </si>
  <si>
    <t>0.1m×0.4m(過年度写S17-8),0.1m×0.5m(過年度写S17-9),
0.2m×1.4m(過年度写S17-10)</t>
    <rPh sb="10" eb="14">
      <t>カネンドシャ</t>
    </rPh>
    <rPh sb="31" eb="35">
      <t>カネンドシャ</t>
    </rPh>
    <rPh sb="53" eb="57">
      <t>カネンドシャ</t>
    </rPh>
    <phoneticPr fontId="8"/>
  </si>
  <si>
    <t>0.1m×3.3m (過年度写S18-1),0.1m×2.4m (過年度写S18-2)</t>
    <phoneticPr fontId="8"/>
  </si>
  <si>
    <t>にじみ</t>
    <phoneticPr fontId="8"/>
  </si>
  <si>
    <t>0.2m×1.1m</t>
    <phoneticPr fontId="8"/>
  </si>
  <si>
    <t>ひび割れ有</t>
    <rPh sb="2" eb="3">
      <t>ワ</t>
    </rPh>
    <rPh sb="4" eb="5">
      <t>アリ</t>
    </rPh>
    <phoneticPr fontId="8"/>
  </si>
  <si>
    <t>ひび割れ幅7.0mm×長さ3.0m (過年度写S18-8),うき0.3m×0.05m (過年度写S18-9)</t>
    <rPh sb="19" eb="23">
      <t>カネンドシャ</t>
    </rPh>
    <rPh sb="44" eb="48">
      <t>カネンドシャ</t>
    </rPh>
    <phoneticPr fontId="8"/>
  </si>
  <si>
    <t>うき0.6m×0.1m</t>
    <phoneticPr fontId="8"/>
  </si>
  <si>
    <t>0.2m×1.5m</t>
    <phoneticPr fontId="8"/>
  </si>
  <si>
    <t>0.7m×0.2m</t>
    <phoneticPr fontId="8"/>
  </si>
  <si>
    <t>鉄筋露出0.05m×0.4m×0.02m</t>
    <rPh sb="0" eb="4">
      <t>テッキンロシュツ</t>
    </rPh>
    <phoneticPr fontId="8"/>
  </si>
  <si>
    <t>滴水0.01L/分</t>
    <rPh sb="0" eb="2">
      <t>テキスイ</t>
    </rPh>
    <rPh sb="8" eb="9">
      <t>フン</t>
    </rPh>
    <phoneticPr fontId="8"/>
  </si>
  <si>
    <t>0.1m×1.0m(過年度写S20-1),0.1m×0.6m(過年度写S20-2)</t>
    <rPh sb="10" eb="14">
      <t>カネンドシャ</t>
    </rPh>
    <rPh sb="31" eb="35">
      <t>カネンドシャ</t>
    </rPh>
    <phoneticPr fontId="8"/>
  </si>
  <si>
    <t>にじみ</t>
    <phoneticPr fontId="8"/>
  </si>
  <si>
    <t>うき0.3m×0.1m</t>
    <phoneticPr fontId="8"/>
  </si>
  <si>
    <t xml:space="preserve">0.1m×0.9m </t>
    <phoneticPr fontId="8"/>
  </si>
  <si>
    <t>0.1m×1.8m</t>
    <phoneticPr fontId="8"/>
  </si>
  <si>
    <t>内部鉄筋露出</t>
    <rPh sb="0" eb="2">
      <t>ナイブ</t>
    </rPh>
    <rPh sb="2" eb="6">
      <t>テッキンロシュツ</t>
    </rPh>
    <phoneticPr fontId="8"/>
  </si>
  <si>
    <t>鉄筋露出0.15m×0.5m×0.01m</t>
    <rPh sb="0" eb="4">
      <t>テッキンロシュツ</t>
    </rPh>
    <phoneticPr fontId="8"/>
  </si>
  <si>
    <t>鉄筋露出0.35m×0.1m×0.01m</t>
    <rPh sb="0" eb="4">
      <t>テッキンロシュツ</t>
    </rPh>
    <phoneticPr fontId="8"/>
  </si>
  <si>
    <t>鉄筋露出0.2m×0.5m×0.01m</t>
    <rPh sb="0" eb="4">
      <t>テッキンロシュツ</t>
    </rPh>
    <phoneticPr fontId="8"/>
  </si>
  <si>
    <t>2.2m×0.05m</t>
    <phoneticPr fontId="8"/>
  </si>
  <si>
    <t>0.1m×1.5m(過年度写S21-1),0.1m×0.9m(過年度写S21-2),0.1m×0.3m(過年度写S21-3)</t>
    <rPh sb="10" eb="14">
      <t>カネンドシャ</t>
    </rPh>
    <phoneticPr fontId="8"/>
  </si>
  <si>
    <t>うき0.8m×0.1m</t>
    <phoneticPr fontId="8"/>
  </si>
  <si>
    <t>遊離石灰</t>
    <rPh sb="0" eb="4">
      <t>ユウリセッカイ</t>
    </rPh>
    <phoneticPr fontId="8"/>
  </si>
  <si>
    <t>0.3m×0.35m</t>
    <phoneticPr fontId="8"/>
  </si>
  <si>
    <t>うき0.1m×0.1m(過年度写S21-10),ひび割れ幅10.0mm×長さ3.0m(過年度写S21-11)</t>
    <rPh sb="12" eb="16">
      <t>カネンドシャ</t>
    </rPh>
    <rPh sb="26" eb="27">
      <t>ワ</t>
    </rPh>
    <rPh sb="28" eb="29">
      <t>ハバ</t>
    </rPh>
    <rPh sb="36" eb="37">
      <t>ナガ</t>
    </rPh>
    <rPh sb="43" eb="47">
      <t>カネンドシャ</t>
    </rPh>
    <phoneticPr fontId="8"/>
  </si>
  <si>
    <t>うき1.1m×0.1m</t>
    <phoneticPr fontId="8"/>
  </si>
  <si>
    <t>0.3m×0.1m</t>
    <phoneticPr fontId="8"/>
  </si>
  <si>
    <t>(一部はく落)</t>
    <rPh sb="1" eb="3">
      <t>イチブ</t>
    </rPh>
    <rPh sb="5" eb="6">
      <t>ラク</t>
    </rPh>
    <phoneticPr fontId="8"/>
  </si>
  <si>
    <t>うき0.1m×0.05m</t>
    <phoneticPr fontId="8"/>
  </si>
  <si>
    <t>0.2m×1.9m</t>
    <phoneticPr fontId="8"/>
  </si>
  <si>
    <t>0.1m×0.5m(過年度写S23-2),0.15m×1.0m(過年度写S23-3)</t>
    <rPh sb="10" eb="14">
      <t>カネンドシャ</t>
    </rPh>
    <phoneticPr fontId="8"/>
  </si>
  <si>
    <t>2.3m×0.1m</t>
    <phoneticPr fontId="8"/>
  </si>
  <si>
    <t>うき4.0m×0.1m</t>
    <phoneticPr fontId="8"/>
  </si>
  <si>
    <t>2.3m×0.15m</t>
    <phoneticPr fontId="8"/>
  </si>
  <si>
    <t>にじみ(過年度写S23-11,12)</t>
    <rPh sb="4" eb="8">
      <t>カネンドシャ</t>
    </rPh>
    <phoneticPr fontId="8"/>
  </si>
  <si>
    <t xml:space="preserve">0.1m×0.3m </t>
    <phoneticPr fontId="8"/>
  </si>
  <si>
    <t>2.4m×0.1m</t>
    <phoneticPr fontId="8"/>
  </si>
  <si>
    <t>0.1m×2.9m(過年度写S22-1),0.1m×0.4m(過年度写S22-2),
0.1m×0.4m(過年度写S22-3),0.1m×0.5m(過年度写S22-4)</t>
    <rPh sb="10" eb="14">
      <t>カネンドシャ</t>
    </rPh>
    <phoneticPr fontId="8"/>
  </si>
  <si>
    <t>うき0.1m×4.0m(過年度写S23-6),うき3.0m×0.1m(過年度写S23-7),
うき0.15m×2.8m(過年度写S23-8),うき0.15m×0.8m(過年度写S23-9)</t>
    <rPh sb="12" eb="16">
      <t>カネンドシャ</t>
    </rPh>
    <phoneticPr fontId="8"/>
  </si>
  <si>
    <t>にじみ、遊離石灰</t>
    <rPh sb="4" eb="8">
      <t>ユウリセッカイ</t>
    </rPh>
    <phoneticPr fontId="8"/>
  </si>
  <si>
    <t>ひび割れ有(幅7.0mm×長さ3.0m)</t>
    <rPh sb="2" eb="3">
      <t>ワ</t>
    </rPh>
    <rPh sb="4" eb="5">
      <t>アリ</t>
    </rPh>
    <rPh sb="6" eb="7">
      <t>ハバ</t>
    </rPh>
    <rPh sb="13" eb="14">
      <t>ナガ</t>
    </rPh>
    <phoneticPr fontId="8"/>
  </si>
  <si>
    <t>遊離石灰(ひび割れ有)幅0.3mm×長さ6.8m</t>
    <rPh sb="0" eb="4">
      <t>ユウリセッカイ</t>
    </rPh>
    <rPh sb="7" eb="8">
      <t>ワ</t>
    </rPh>
    <rPh sb="9" eb="10">
      <t>アリ</t>
    </rPh>
    <rPh sb="11" eb="12">
      <t>ハバ</t>
    </rPh>
    <rPh sb="17" eb="19">
      <t>カケルナガ</t>
    </rPh>
    <phoneticPr fontId="8"/>
  </si>
  <si>
    <t>取付金具腐食3箇所
(過年度写S1-11,1-12,1-13)</t>
    <rPh sb="2" eb="4">
      <t>カナグ</t>
    </rPh>
    <rPh sb="4" eb="6">
      <t>フショク</t>
    </rPh>
    <rPh sb="7" eb="9">
      <t>カショ</t>
    </rPh>
    <rPh sb="11" eb="15">
      <t>カネンドシャ</t>
    </rPh>
    <phoneticPr fontId="8"/>
  </si>
  <si>
    <t>取付金具腐食4箇所
(過年度写S2-7,2-8,2-9,2-10)</t>
    <rPh sb="2" eb="4">
      <t>カナグ</t>
    </rPh>
    <rPh sb="4" eb="6">
      <t>フショク</t>
    </rPh>
    <rPh sb="7" eb="9">
      <t>カショ</t>
    </rPh>
    <phoneticPr fontId="8"/>
  </si>
  <si>
    <t>照明本体カバー腐食1箇所
(過年度写S2-11)</t>
    <rPh sb="0" eb="4">
      <t>ショウメイホンタイ</t>
    </rPh>
    <rPh sb="7" eb="9">
      <t>フショク</t>
    </rPh>
    <rPh sb="10" eb="12">
      <t>カショ</t>
    </rPh>
    <phoneticPr fontId="8"/>
  </si>
  <si>
    <t>照明本体カバー腐食1箇所
(過年度写S3-8,3-9)</t>
    <rPh sb="0" eb="4">
      <t>ショウメイホンタイ</t>
    </rPh>
    <rPh sb="7" eb="9">
      <t>フショク</t>
    </rPh>
    <rPh sb="10" eb="12">
      <t>カショ</t>
    </rPh>
    <rPh sb="14" eb="18">
      <t>カネンドシャ</t>
    </rPh>
    <phoneticPr fontId="8"/>
  </si>
  <si>
    <t>照明本体カバー腐食1箇所
(過年度写S3-15)</t>
    <rPh sb="0" eb="4">
      <t>ショウメイホンタイ</t>
    </rPh>
    <rPh sb="7" eb="9">
      <t>フショク</t>
    </rPh>
    <rPh sb="10" eb="12">
      <t>カショ</t>
    </rPh>
    <rPh sb="14" eb="18">
      <t>カネンドシャ</t>
    </rPh>
    <phoneticPr fontId="8"/>
  </si>
  <si>
    <t>取付金具腐食4箇所
(過年度写S3-14,3-16-3-17)</t>
    <rPh sb="2" eb="4">
      <t>カナグ</t>
    </rPh>
    <rPh sb="4" eb="6">
      <t>フショク</t>
    </rPh>
    <rPh sb="7" eb="9">
      <t>カショ</t>
    </rPh>
    <rPh sb="11" eb="15">
      <t>カネンドシャ</t>
    </rPh>
    <phoneticPr fontId="8"/>
  </si>
  <si>
    <t>照明本体カバー破損1箇所
(過年度写S4-16)</t>
    <rPh sb="0" eb="4">
      <t>ショウメイホンタイ</t>
    </rPh>
    <rPh sb="7" eb="9">
      <t>ハソン</t>
    </rPh>
    <rPh sb="10" eb="12">
      <t>カショ</t>
    </rPh>
    <rPh sb="14" eb="18">
      <t>カネンドシャ</t>
    </rPh>
    <phoneticPr fontId="8"/>
  </si>
  <si>
    <t>照明本体カバー腐食1箇所
(過年度写S4-17)</t>
    <rPh sb="0" eb="4">
      <t>ショウメイホンタイ</t>
    </rPh>
    <rPh sb="7" eb="9">
      <t>フショク</t>
    </rPh>
    <rPh sb="10" eb="12">
      <t>カショ</t>
    </rPh>
    <rPh sb="14" eb="18">
      <t>カネンドシャ</t>
    </rPh>
    <phoneticPr fontId="8"/>
  </si>
  <si>
    <t>照明本体カバー腐食1箇所
(過年度写S5-20)</t>
    <rPh sb="0" eb="4">
      <t>ショウメイホンタイ</t>
    </rPh>
    <rPh sb="7" eb="9">
      <t>フショク</t>
    </rPh>
    <rPh sb="10" eb="12">
      <t>カショ</t>
    </rPh>
    <rPh sb="14" eb="18">
      <t>カネンドシャ</t>
    </rPh>
    <phoneticPr fontId="8"/>
  </si>
  <si>
    <t>照明本体カバー腐食1箇所
(過年度写S5-25)</t>
    <rPh sb="0" eb="4">
      <t>ショウメイホンタイ</t>
    </rPh>
    <rPh sb="7" eb="9">
      <t>フショク</t>
    </rPh>
    <rPh sb="10" eb="12">
      <t>カショ</t>
    </rPh>
    <rPh sb="14" eb="18">
      <t>カネンドシャ</t>
    </rPh>
    <phoneticPr fontId="8"/>
  </si>
  <si>
    <t>取付金具腐食6箇所
(過年度写S6-9,6-10,6-13)</t>
    <rPh sb="2" eb="4">
      <t>カナグ</t>
    </rPh>
    <rPh sb="4" eb="6">
      <t>フショク</t>
    </rPh>
    <rPh sb="7" eb="9">
      <t>カショ</t>
    </rPh>
    <rPh sb="11" eb="15">
      <t>カネンドシャ</t>
    </rPh>
    <phoneticPr fontId="8"/>
  </si>
  <si>
    <t>照明本体カバー腐食1箇所
(過年度写S6-11,6-12)</t>
    <rPh sb="0" eb="4">
      <t>ショウメイホンタイ</t>
    </rPh>
    <rPh sb="7" eb="9">
      <t>フショク</t>
    </rPh>
    <rPh sb="10" eb="12">
      <t>カショ</t>
    </rPh>
    <rPh sb="14" eb="18">
      <t>カネンドシャ</t>
    </rPh>
    <phoneticPr fontId="8"/>
  </si>
  <si>
    <t>照明本体カバー腐食1箇所
(過年度写S6-17,6-18)</t>
    <rPh sb="0" eb="4">
      <t>ショウメイホンタイ</t>
    </rPh>
    <rPh sb="7" eb="9">
      <t>フショク</t>
    </rPh>
    <rPh sb="10" eb="12">
      <t>カショ</t>
    </rPh>
    <rPh sb="14" eb="18">
      <t>カネンドシャ</t>
    </rPh>
    <phoneticPr fontId="8"/>
  </si>
  <si>
    <t>取付金具腐食5箇所
(過年度写S8-16,8-17,8-18)</t>
    <rPh sb="2" eb="4">
      <t>カナグ</t>
    </rPh>
    <rPh sb="4" eb="6">
      <t>フショク</t>
    </rPh>
    <rPh sb="7" eb="9">
      <t>カショ</t>
    </rPh>
    <rPh sb="11" eb="15">
      <t>カネンドシャ</t>
    </rPh>
    <phoneticPr fontId="8"/>
  </si>
  <si>
    <t>取付金具腐食6箇所
(過年度写S9-12,9-13,9-14)</t>
    <rPh sb="2" eb="4">
      <t>カナグ</t>
    </rPh>
    <rPh sb="4" eb="6">
      <t>フショク</t>
    </rPh>
    <rPh sb="7" eb="9">
      <t>カショ</t>
    </rPh>
    <rPh sb="11" eb="15">
      <t>カネンドシャ</t>
    </rPh>
    <phoneticPr fontId="8"/>
  </si>
  <si>
    <t>照明本体カバー腐食1箇所
(過年度写S9-16)</t>
    <rPh sb="0" eb="4">
      <t>ショウメイホンタイ</t>
    </rPh>
    <rPh sb="7" eb="9">
      <t>フショク</t>
    </rPh>
    <rPh sb="10" eb="12">
      <t>カショ</t>
    </rPh>
    <rPh sb="14" eb="18">
      <t>カネンドシャ</t>
    </rPh>
    <phoneticPr fontId="8"/>
  </si>
  <si>
    <t>取付金具腐食7箇所
(過年度写S9-15,9-17)</t>
    <rPh sb="2" eb="4">
      <t>カナグ</t>
    </rPh>
    <rPh sb="4" eb="6">
      <t>フショク</t>
    </rPh>
    <rPh sb="7" eb="9">
      <t>カショ</t>
    </rPh>
    <rPh sb="11" eb="15">
      <t>カネンドシャ</t>
    </rPh>
    <phoneticPr fontId="8"/>
  </si>
  <si>
    <t>取付金具腐食6箇所
(過年度写S10-10,10-11)</t>
    <rPh sb="2" eb="4">
      <t>カナグ</t>
    </rPh>
    <rPh sb="4" eb="6">
      <t>フショク</t>
    </rPh>
    <rPh sb="7" eb="9">
      <t>カショ</t>
    </rPh>
    <rPh sb="11" eb="15">
      <t>カネンドシャ</t>
    </rPh>
    <phoneticPr fontId="8"/>
  </si>
  <si>
    <t>取付金具腐食5箇所
(過年度写S7-7,7-8,7-9,7-10)</t>
    <rPh sb="2" eb="4">
      <t>カナグ</t>
    </rPh>
    <rPh sb="4" eb="6">
      <t>フショク</t>
    </rPh>
    <rPh sb="7" eb="9">
      <t>カショ</t>
    </rPh>
    <rPh sb="11" eb="15">
      <t>カネンドシャ</t>
    </rPh>
    <phoneticPr fontId="8"/>
  </si>
  <si>
    <t>取付金具腐食5箇所
(過年度写S8-19,8-20,8-21,
8-22)</t>
    <rPh sb="2" eb="4">
      <t>カナグ</t>
    </rPh>
    <rPh sb="4" eb="6">
      <t>フショク</t>
    </rPh>
    <rPh sb="7" eb="9">
      <t>カショ</t>
    </rPh>
    <rPh sb="11" eb="15">
      <t>カネンドシャ</t>
    </rPh>
    <phoneticPr fontId="8"/>
  </si>
  <si>
    <t>取付金具腐食6箇所
(過年度写S11-10,11-11,11-12)</t>
    <rPh sb="2" eb="4">
      <t>カナグ</t>
    </rPh>
    <rPh sb="4" eb="6">
      <t>フショク</t>
    </rPh>
    <rPh sb="7" eb="9">
      <t>カショ</t>
    </rPh>
    <rPh sb="11" eb="15">
      <t>カネンドシャ</t>
    </rPh>
    <phoneticPr fontId="8"/>
  </si>
  <si>
    <t>照明本体カバー破損1箇所
(過年度写S12-14)</t>
    <rPh sb="0" eb="4">
      <t>ショウメイホンタイ</t>
    </rPh>
    <rPh sb="7" eb="9">
      <t>ハソン</t>
    </rPh>
    <rPh sb="10" eb="12">
      <t>カショ</t>
    </rPh>
    <rPh sb="14" eb="18">
      <t>カネンドシャ</t>
    </rPh>
    <phoneticPr fontId="8"/>
  </si>
  <si>
    <t>取付金具腐食5箇所
(過年度写S12-12,12-13,12-15)</t>
    <rPh sb="2" eb="4">
      <t>カナグ</t>
    </rPh>
    <rPh sb="4" eb="6">
      <t>フショク</t>
    </rPh>
    <rPh sb="7" eb="9">
      <t>カショ</t>
    </rPh>
    <rPh sb="11" eb="15">
      <t>カネンドシャ</t>
    </rPh>
    <phoneticPr fontId="8"/>
  </si>
  <si>
    <t>取付金具腐食5箇所
(過年度写S11-13,11-14,11-15,
11-16)</t>
    <rPh sb="2" eb="4">
      <t>カナグ</t>
    </rPh>
    <rPh sb="4" eb="6">
      <t>フショク</t>
    </rPh>
    <rPh sb="7" eb="9">
      <t>カショ</t>
    </rPh>
    <rPh sb="11" eb="15">
      <t>カネンドシャ</t>
    </rPh>
    <phoneticPr fontId="8"/>
  </si>
  <si>
    <t>取付金具腐食6箇所
(過年度写S12-8,12-9,12-10,
12-11)</t>
    <rPh sb="2" eb="4">
      <t>カナグ</t>
    </rPh>
    <rPh sb="4" eb="6">
      <t>フショク</t>
    </rPh>
    <rPh sb="7" eb="9">
      <t>カショ</t>
    </rPh>
    <rPh sb="11" eb="15">
      <t>カネンドシャ</t>
    </rPh>
    <phoneticPr fontId="8"/>
  </si>
  <si>
    <t>取付金具腐食5箇所
(過年度写S13-9,13-10)</t>
    <rPh sb="2" eb="4">
      <t>カナグ</t>
    </rPh>
    <rPh sb="4" eb="6">
      <t>フショク</t>
    </rPh>
    <rPh sb="7" eb="9">
      <t>カショ</t>
    </rPh>
    <rPh sb="11" eb="15">
      <t>カネンドシャ</t>
    </rPh>
    <phoneticPr fontId="8"/>
  </si>
  <si>
    <t>取付金具腐食6箇所(2箇所破損有)
(過年度写S14-7,14-8,14-9)</t>
    <rPh sb="2" eb="4">
      <t>カナグ</t>
    </rPh>
    <rPh sb="4" eb="6">
      <t>フショク</t>
    </rPh>
    <rPh sb="7" eb="9">
      <t>カショ</t>
    </rPh>
    <rPh sb="11" eb="13">
      <t>カショ</t>
    </rPh>
    <rPh sb="13" eb="15">
      <t>ハソン</t>
    </rPh>
    <rPh sb="15" eb="16">
      <t>アリ</t>
    </rPh>
    <rPh sb="19" eb="23">
      <t>カネンドシャ</t>
    </rPh>
    <phoneticPr fontId="8"/>
  </si>
  <si>
    <t>取付金具腐食5箇所
(過年度写S15-11,15-12,15-13,
15-14,15-15)</t>
    <rPh sb="2" eb="4">
      <t>カナグ</t>
    </rPh>
    <rPh sb="4" eb="6">
      <t>フショク</t>
    </rPh>
    <rPh sb="7" eb="9">
      <t>カショ</t>
    </rPh>
    <rPh sb="11" eb="15">
      <t>カネンドシャ</t>
    </rPh>
    <phoneticPr fontId="8"/>
  </si>
  <si>
    <t>取付金具腐食5箇所
(過年度写S15-16,15-17,15-18,
15-19,15-20)</t>
    <rPh sb="2" eb="4">
      <t>カナグ</t>
    </rPh>
    <rPh sb="4" eb="6">
      <t>フショク</t>
    </rPh>
    <rPh sb="7" eb="9">
      <t>カショ</t>
    </rPh>
    <rPh sb="11" eb="15">
      <t>カネンドシャ</t>
    </rPh>
    <phoneticPr fontId="8"/>
  </si>
  <si>
    <t>照明本体カバー腐食1箇所
(過年度写S16-13)</t>
    <rPh sb="0" eb="4">
      <t>ショウメイホンタイ</t>
    </rPh>
    <rPh sb="7" eb="9">
      <t>フショク</t>
    </rPh>
    <rPh sb="10" eb="12">
      <t>カショ</t>
    </rPh>
    <rPh sb="14" eb="18">
      <t>カネンドシャ</t>
    </rPh>
    <phoneticPr fontId="8"/>
  </si>
  <si>
    <t>取付金具腐食5箇所
(過年度写S16-9,16-10,16-11,
16-12,16-14)</t>
    <rPh sb="2" eb="4">
      <t>カナグ</t>
    </rPh>
    <rPh sb="4" eb="6">
      <t>フショク</t>
    </rPh>
    <rPh sb="7" eb="9">
      <t>カショ</t>
    </rPh>
    <rPh sb="11" eb="15">
      <t>カネンドシャ</t>
    </rPh>
    <phoneticPr fontId="8"/>
  </si>
  <si>
    <t>取付金具腐食2箇所
(過年度写S16-15,16-16)</t>
    <rPh sb="2" eb="4">
      <t>カナグ</t>
    </rPh>
    <rPh sb="4" eb="6">
      <t>フショク</t>
    </rPh>
    <rPh sb="7" eb="9">
      <t>カショ</t>
    </rPh>
    <rPh sb="11" eb="15">
      <t>カネンドシャ</t>
    </rPh>
    <phoneticPr fontId="8"/>
  </si>
  <si>
    <t>取付金具腐食6箇所
(過年度写S17-11,17-12,17-13)</t>
    <rPh sb="2" eb="4">
      <t>カナグ</t>
    </rPh>
    <rPh sb="4" eb="6">
      <t>フショク</t>
    </rPh>
    <rPh sb="7" eb="9">
      <t>カショ</t>
    </rPh>
    <rPh sb="11" eb="15">
      <t>カネンドシャ</t>
    </rPh>
    <phoneticPr fontId="8"/>
  </si>
  <si>
    <t>取付金具腐食7箇所
(過年度写S18-14,18-15,18-16)</t>
    <rPh sb="2" eb="4">
      <t>カナグ</t>
    </rPh>
    <rPh sb="4" eb="6">
      <t>フショク</t>
    </rPh>
    <rPh sb="7" eb="9">
      <t>カショ</t>
    </rPh>
    <rPh sb="11" eb="15">
      <t>カネンドシャ</t>
    </rPh>
    <phoneticPr fontId="8"/>
  </si>
  <si>
    <t>照明本体カバー腐食1箇所
(過年度写S18-12,18-13)</t>
    <rPh sb="0" eb="4">
      <t>ショウメイホンタイ</t>
    </rPh>
    <rPh sb="7" eb="9">
      <t>フショク</t>
    </rPh>
    <rPh sb="10" eb="12">
      <t>カショ</t>
    </rPh>
    <rPh sb="14" eb="18">
      <t>カネンドシャ</t>
    </rPh>
    <phoneticPr fontId="8"/>
  </si>
  <si>
    <t>照明本体カバー腐食1箇所
(過年度写S18-17)</t>
    <rPh sb="0" eb="4">
      <t>ショウメイホンタイ</t>
    </rPh>
    <rPh sb="7" eb="9">
      <t>フショク</t>
    </rPh>
    <rPh sb="10" eb="12">
      <t>カショ</t>
    </rPh>
    <rPh sb="14" eb="18">
      <t>カネンドシャ</t>
    </rPh>
    <phoneticPr fontId="8"/>
  </si>
  <si>
    <t>取付金具腐食6箇所(1箇所破損有)
(過年度写S18-18,18-19,18-20)</t>
    <rPh sb="2" eb="4">
      <t>カナグ</t>
    </rPh>
    <rPh sb="4" eb="6">
      <t>フショク</t>
    </rPh>
    <rPh sb="7" eb="9">
      <t>カショ</t>
    </rPh>
    <rPh sb="11" eb="13">
      <t>カショ</t>
    </rPh>
    <rPh sb="13" eb="15">
      <t>ハソン</t>
    </rPh>
    <rPh sb="15" eb="16">
      <t>アリ</t>
    </rPh>
    <rPh sb="19" eb="23">
      <t>カネンドシャ</t>
    </rPh>
    <phoneticPr fontId="8"/>
  </si>
  <si>
    <t>取付金具腐食6箇所
(過年度写S19-9,19-10,19-11,
19-12,19-13)</t>
    <rPh sb="2" eb="4">
      <t>カナグ</t>
    </rPh>
    <rPh sb="4" eb="6">
      <t>フショク</t>
    </rPh>
    <rPh sb="7" eb="9">
      <t>カショ</t>
    </rPh>
    <rPh sb="11" eb="15">
      <t>カネンドシャ</t>
    </rPh>
    <phoneticPr fontId="8"/>
  </si>
  <si>
    <t>照明本体カバー腐食1箇所
(過年度写S19-8)</t>
    <rPh sb="0" eb="4">
      <t>ショウメイホンタイ</t>
    </rPh>
    <rPh sb="7" eb="9">
      <t>フショク</t>
    </rPh>
    <rPh sb="10" eb="12">
      <t>カショ</t>
    </rPh>
    <rPh sb="14" eb="18">
      <t>カネンドシャ</t>
    </rPh>
    <phoneticPr fontId="8"/>
  </si>
  <si>
    <t>照明本体カバー腐食1箇所
(過年度写S19-14)</t>
    <rPh sb="0" eb="4">
      <t>ショウメイホンタイ</t>
    </rPh>
    <rPh sb="7" eb="9">
      <t>フショク</t>
    </rPh>
    <rPh sb="10" eb="12">
      <t>カショ</t>
    </rPh>
    <rPh sb="14" eb="18">
      <t>カネンドシャ</t>
    </rPh>
    <phoneticPr fontId="8"/>
  </si>
  <si>
    <t>照明本体カバー腐食1箇所
(過年度写S19-15)</t>
    <rPh sb="0" eb="4">
      <t>ショウメイホンタイ</t>
    </rPh>
    <rPh sb="7" eb="9">
      <t>フショク</t>
    </rPh>
    <rPh sb="10" eb="12">
      <t>カショ</t>
    </rPh>
    <rPh sb="14" eb="18">
      <t>カネンドシャ</t>
    </rPh>
    <phoneticPr fontId="8"/>
  </si>
  <si>
    <t>照明本体カバー腐食1箇所
(過年度写S19-20)</t>
    <rPh sb="0" eb="4">
      <t>ショウメイホンタイ</t>
    </rPh>
    <rPh sb="7" eb="9">
      <t>フショク</t>
    </rPh>
    <rPh sb="10" eb="12">
      <t>カショ</t>
    </rPh>
    <rPh sb="14" eb="18">
      <t>カネンドシャ</t>
    </rPh>
    <phoneticPr fontId="8"/>
  </si>
  <si>
    <t>取付金具腐食5箇所
(過年度写S19-16,19-17,19-18,
19-19)</t>
    <rPh sb="2" eb="4">
      <t>カナグ</t>
    </rPh>
    <rPh sb="4" eb="6">
      <t>フショク</t>
    </rPh>
    <rPh sb="7" eb="9">
      <t>カショ</t>
    </rPh>
    <rPh sb="11" eb="15">
      <t>カネンドシャ</t>
    </rPh>
    <phoneticPr fontId="8"/>
  </si>
  <si>
    <t>取付金具腐食4箇所
(過年度写S20-13,20-14,20-15,
20-16)</t>
    <rPh sb="2" eb="4">
      <t>カナグ</t>
    </rPh>
    <rPh sb="4" eb="6">
      <t>フショク</t>
    </rPh>
    <rPh sb="7" eb="9">
      <t>カショ</t>
    </rPh>
    <rPh sb="11" eb="15">
      <t>カネンドシャ</t>
    </rPh>
    <phoneticPr fontId="8"/>
  </si>
  <si>
    <t>取付金具腐食2箇所
(過年度写S20-17,20-18)</t>
    <rPh sb="2" eb="4">
      <t>カナグ</t>
    </rPh>
    <rPh sb="4" eb="6">
      <t>フショク</t>
    </rPh>
    <rPh sb="7" eb="9">
      <t>カショ</t>
    </rPh>
    <rPh sb="11" eb="15">
      <t>カネンドシャ</t>
    </rPh>
    <phoneticPr fontId="8"/>
  </si>
  <si>
    <t>照明本体カバー腐食1箇所
(過年度写S21-15)</t>
    <rPh sb="0" eb="4">
      <t>ショウメイホンタイ</t>
    </rPh>
    <rPh sb="7" eb="9">
      <t>フショク</t>
    </rPh>
    <rPh sb="10" eb="12">
      <t>カショ</t>
    </rPh>
    <rPh sb="14" eb="18">
      <t>カネンドシャ</t>
    </rPh>
    <phoneticPr fontId="8"/>
  </si>
  <si>
    <t>取付金具腐食6箇所
(過年度写S21-12,21-13,21-14,
21-16)</t>
    <rPh sb="2" eb="4">
      <t>カナグ</t>
    </rPh>
    <rPh sb="4" eb="6">
      <t>フショク</t>
    </rPh>
    <rPh sb="7" eb="9">
      <t>カショ</t>
    </rPh>
    <rPh sb="11" eb="15">
      <t>カネンドシャ</t>
    </rPh>
    <phoneticPr fontId="8"/>
  </si>
  <si>
    <t>取付金具腐食4箇所
(過年度写S21-17,21-18)</t>
    <rPh sb="2" eb="4">
      <t>カナグ</t>
    </rPh>
    <rPh sb="4" eb="6">
      <t>フショク</t>
    </rPh>
    <rPh sb="7" eb="9">
      <t>カショ</t>
    </rPh>
    <rPh sb="11" eb="15">
      <t>カネンドシャ</t>
    </rPh>
    <phoneticPr fontId="8"/>
  </si>
  <si>
    <t>照明本体カバー腐食1箇所
(過年度写S21-18)</t>
    <rPh sb="0" eb="4">
      <t>ショウメイホンタイ</t>
    </rPh>
    <rPh sb="7" eb="9">
      <t>フショク</t>
    </rPh>
    <rPh sb="10" eb="12">
      <t>カショ</t>
    </rPh>
    <rPh sb="14" eb="18">
      <t>カネンドシャ</t>
    </rPh>
    <phoneticPr fontId="8"/>
  </si>
  <si>
    <t>取付金具腐食3箇所
(過年度写S22-10,22-11,22-12)</t>
    <rPh sb="2" eb="4">
      <t>カナグ</t>
    </rPh>
    <rPh sb="4" eb="6">
      <t>フショク</t>
    </rPh>
    <rPh sb="7" eb="9">
      <t>カショ</t>
    </rPh>
    <rPh sb="11" eb="15">
      <t>カネンドシャ</t>
    </rPh>
    <phoneticPr fontId="8"/>
  </si>
  <si>
    <t>照明本体カバー腐食1箇所
(過年度写S22-13)</t>
    <rPh sb="0" eb="4">
      <t>ショウメイホンタイ</t>
    </rPh>
    <rPh sb="7" eb="9">
      <t>フショク</t>
    </rPh>
    <rPh sb="10" eb="12">
      <t>カショ</t>
    </rPh>
    <rPh sb="14" eb="18">
      <t>カネンドシャ</t>
    </rPh>
    <phoneticPr fontId="8"/>
  </si>
  <si>
    <t>取付金具破損1箇所
(過年度写S22-14)</t>
    <rPh sb="2" eb="4">
      <t>カナグ</t>
    </rPh>
    <rPh sb="4" eb="6">
      <t>ハソン</t>
    </rPh>
    <rPh sb="7" eb="9">
      <t>カショ</t>
    </rPh>
    <rPh sb="11" eb="15">
      <t>カネンドシャ</t>
    </rPh>
    <phoneticPr fontId="8"/>
  </si>
  <si>
    <t>取付金具破損2箇所
(過年度写S22-15)</t>
    <rPh sb="2" eb="4">
      <t>カナグ</t>
    </rPh>
    <rPh sb="4" eb="6">
      <t>ハソン</t>
    </rPh>
    <rPh sb="7" eb="9">
      <t>カショ</t>
    </rPh>
    <rPh sb="11" eb="15">
      <t>カネンドシャ</t>
    </rPh>
    <phoneticPr fontId="8"/>
  </si>
  <si>
    <t>取付金具腐食6箇所
(過年度写S23-18)</t>
    <rPh sb="2" eb="4">
      <t>カナグ</t>
    </rPh>
    <rPh sb="4" eb="6">
      <t>フショク</t>
    </rPh>
    <rPh sb="7" eb="9">
      <t>カショ</t>
    </rPh>
    <rPh sb="11" eb="15">
      <t>カネンドシャ</t>
    </rPh>
    <phoneticPr fontId="8"/>
  </si>
  <si>
    <t>34.35475,131.55631</t>
    <phoneticPr fontId="8"/>
  </si>
  <si>
    <t>○</t>
  </si>
  <si>
    <t>取付金具腐食4箇所
(過年度写S2-12,2-13,2-14,
2-15)</t>
    <rPh sb="2" eb="4">
      <t>カナグ</t>
    </rPh>
    <rPh sb="4" eb="6">
      <t>フショク</t>
    </rPh>
    <rPh sb="7" eb="9">
      <t>カショ</t>
    </rPh>
    <phoneticPr fontId="8"/>
  </si>
  <si>
    <t>取付金具腐食6箇所
(過年度写S4-18,4-19,4-20,
4-21,4-22,4-23)</t>
    <rPh sb="2" eb="4">
      <t>カナグ</t>
    </rPh>
    <rPh sb="4" eb="6">
      <t>フショク</t>
    </rPh>
    <rPh sb="7" eb="9">
      <t>カショ</t>
    </rPh>
    <rPh sb="11" eb="15">
      <t>カネンドシャ</t>
    </rPh>
    <phoneticPr fontId="8"/>
  </si>
  <si>
    <t>取付金具腐食6箇所
(過年度写S5-14,5-15,5-16,
5-17,5-18,5-19,5-21)</t>
    <rPh sb="2" eb="4">
      <t>カナグ</t>
    </rPh>
    <rPh sb="4" eb="6">
      <t>フショク</t>
    </rPh>
    <rPh sb="7" eb="9">
      <t>カショ</t>
    </rPh>
    <rPh sb="11" eb="15">
      <t>カネンドシャ</t>
    </rPh>
    <phoneticPr fontId="8"/>
  </si>
  <si>
    <t>取付金具腐食6箇所
(過年度写S5-22,5-23,5-24,
5-26)</t>
    <rPh sb="2" eb="4">
      <t>カナグ</t>
    </rPh>
    <rPh sb="4" eb="6">
      <t>フショク</t>
    </rPh>
    <rPh sb="7" eb="9">
      <t>カショ</t>
    </rPh>
    <rPh sb="11" eb="15">
      <t>カネンドシャ</t>
    </rPh>
    <phoneticPr fontId="8"/>
  </si>
  <si>
    <t>取付金具腐食7箇所
(過年度写S6-14,6-15,6-16,
6-19,6-20)</t>
    <rPh sb="2" eb="4">
      <t>カナグ</t>
    </rPh>
    <rPh sb="4" eb="6">
      <t>フショク</t>
    </rPh>
    <rPh sb="7" eb="9">
      <t>カショ</t>
    </rPh>
    <rPh sb="11" eb="15">
      <t>カネンドシャ</t>
    </rPh>
    <phoneticPr fontId="8"/>
  </si>
  <si>
    <t>取付金具腐食6箇所
(過年度写S7-11,7-12,7-13,
7-14,7-15,7-16)</t>
    <rPh sb="2" eb="4">
      <t>カナグ</t>
    </rPh>
    <rPh sb="4" eb="6">
      <t>フショク</t>
    </rPh>
    <rPh sb="7" eb="9">
      <t>カショ</t>
    </rPh>
    <rPh sb="11" eb="15">
      <t>カネンドシャ</t>
    </rPh>
    <phoneticPr fontId="8"/>
  </si>
  <si>
    <t>取付金具腐食5箇所(3箇所破損有)
(過年度写S17-14,17-15,
17-16,17-17)</t>
    <rPh sb="2" eb="4">
      <t>カナグ</t>
    </rPh>
    <rPh sb="4" eb="6">
      <t>フショク</t>
    </rPh>
    <rPh sb="7" eb="9">
      <t>カショ</t>
    </rPh>
    <rPh sb="11" eb="13">
      <t>カショ</t>
    </rPh>
    <rPh sb="13" eb="15">
      <t>ハソン</t>
    </rPh>
    <rPh sb="15" eb="16">
      <t>アリ</t>
    </rPh>
    <rPh sb="19" eb="23">
      <t>カネンドシャ</t>
    </rPh>
    <phoneticPr fontId="8"/>
  </si>
  <si>
    <t>－</t>
    <phoneticPr fontId="8"/>
  </si>
  <si>
    <t>漏水、0.6m×5.6m にじみ(今回路面の滞水確認。)</t>
    <rPh sb="0" eb="2">
      <t>ロウスイ</t>
    </rPh>
    <rPh sb="19" eb="21">
      <t>ロメン</t>
    </rPh>
    <rPh sb="22" eb="26">
      <t>タイスイカクニン</t>
    </rPh>
    <phoneticPr fontId="8"/>
  </si>
  <si>
    <t>漏水、0.25m×7.8 にじみ (今回路面の滞水確認。)</t>
    <rPh sb="0" eb="2">
      <t>ロウスイ</t>
    </rPh>
    <rPh sb="18" eb="20">
      <t>コンカイ</t>
    </rPh>
    <rPh sb="20" eb="22">
      <t>ロメン</t>
    </rPh>
    <rPh sb="23" eb="27">
      <t>タイスイカクニン</t>
    </rPh>
    <phoneticPr fontId="8"/>
  </si>
  <si>
    <t>－</t>
    <phoneticPr fontId="8"/>
  </si>
  <si>
    <t>山口県萩土木事務所</t>
    <phoneticPr fontId="8"/>
  </si>
  <si>
    <t>34.35475,131.55631</t>
    <phoneticPr fontId="8"/>
  </si>
  <si>
    <t>無</t>
  </si>
  <si>
    <t>有</t>
  </si>
  <si>
    <t xml:space="preserve">漏水、0.5m×11.7m 滴水0.01L/分 </t>
    <rPh sb="0" eb="2">
      <t>ロウスイ</t>
    </rPh>
    <rPh sb="14" eb="16">
      <t>テキスイ</t>
    </rPh>
    <rPh sb="22" eb="23">
      <t>フン</t>
    </rPh>
    <phoneticPr fontId="8"/>
  </si>
  <si>
    <t>照明本体カバー腐食1箇所
(過年度写S20-19,20-20)</t>
    <rPh sb="0" eb="4">
      <t>ショウメイホンタイ</t>
    </rPh>
    <rPh sb="7" eb="9">
      <t>フショク</t>
    </rPh>
    <rPh sb="10" eb="12">
      <t>カショ</t>
    </rPh>
    <rPh sb="14" eb="18">
      <t>カネンドシャ</t>
    </rPh>
    <phoneticPr fontId="8"/>
  </si>
  <si>
    <t>取付金具腐食6箇所(過年度写S3-7,
3-10,3-11,3-12,3-13)</t>
    <rPh sb="2" eb="4">
      <t>カナグ</t>
    </rPh>
    <rPh sb="4" eb="6">
      <t>フショク</t>
    </rPh>
    <rPh sb="7" eb="9">
      <t>カショ</t>
    </rPh>
    <rPh sb="10" eb="14">
      <t>カネンドシャ</t>
    </rPh>
    <phoneticPr fontId="8"/>
  </si>
  <si>
    <t>取付金具腐食6箇所
(過年度写S4-11,4-12,
4-13,4-14,4-15)</t>
    <rPh sb="2" eb="4">
      <t>カナグ</t>
    </rPh>
    <rPh sb="4" eb="6">
      <t>フショク</t>
    </rPh>
    <rPh sb="7" eb="9">
      <t>カショ</t>
    </rPh>
    <rPh sb="11" eb="15">
      <t>カネンドシャ</t>
    </rPh>
    <phoneticPr fontId="8"/>
  </si>
  <si>
    <t>取付金具腐食5箇所(1箇所破損有)
(過年度写S13-11,13-12,13-13,
13-14,13-15)</t>
    <rPh sb="2" eb="4">
      <t>カナグ</t>
    </rPh>
    <rPh sb="4" eb="6">
      <t>フショク</t>
    </rPh>
    <rPh sb="7" eb="9">
      <t>カショ</t>
    </rPh>
    <rPh sb="10" eb="12">
      <t>ハソン</t>
    </rPh>
    <rPh sb="12" eb="13">
      <t>アリ</t>
    </rPh>
    <rPh sb="16" eb="20">
      <t>カネンドシャ</t>
    </rPh>
    <phoneticPr fontId="8"/>
  </si>
  <si>
    <t>－</t>
    <phoneticPr fontId="8"/>
  </si>
  <si>
    <t>－</t>
    <phoneticPr fontId="8"/>
  </si>
  <si>
    <t>覆工巻厚、背面空洞は近接目視で確認できず</t>
    <rPh sb="0" eb="2">
      <t>フッコウ</t>
    </rPh>
    <rPh sb="2" eb="3">
      <t>マ</t>
    </rPh>
    <rPh sb="3" eb="4">
      <t>アツ</t>
    </rPh>
    <rPh sb="5" eb="9">
      <t>ハイメンクウドウ</t>
    </rPh>
    <rPh sb="10" eb="14">
      <t>キンセツモクシ</t>
    </rPh>
    <rPh sb="15" eb="17">
      <t>カクニン</t>
    </rPh>
    <phoneticPr fontId="8"/>
  </si>
  <si>
    <t>以前、非破壊調査により確認済みであり、今回も変状の進行は確認されず</t>
    <rPh sb="0" eb="2">
      <t>イゼン</t>
    </rPh>
    <rPh sb="3" eb="6">
      <t>ヒハカイ</t>
    </rPh>
    <rPh sb="6" eb="8">
      <t>チョウサ</t>
    </rPh>
    <rPh sb="11" eb="13">
      <t>カクニン</t>
    </rPh>
    <rPh sb="13" eb="14">
      <t>ズ</t>
    </rPh>
    <rPh sb="19" eb="21">
      <t>コンカイ</t>
    </rPh>
    <rPh sb="22" eb="24">
      <t>ヘンジョウ</t>
    </rPh>
    <rPh sb="25" eb="27">
      <t>シンコウ</t>
    </rPh>
    <rPh sb="28" eb="30">
      <t>カクニン</t>
    </rPh>
    <phoneticPr fontId="8"/>
  </si>
  <si>
    <t>滞水・沈砂、0.4m×1.1m (S6-2漏水(にじみ)からの滞水)</t>
    <rPh sb="0" eb="2">
      <t>タイスイ</t>
    </rPh>
    <rPh sb="3" eb="5">
      <t>チンサ</t>
    </rPh>
    <rPh sb="21" eb="23">
      <t>ロウスイ</t>
    </rPh>
    <phoneticPr fontId="8"/>
  </si>
  <si>
    <t>滞水・沈砂、0.8m×3.0m (S4-6漏水(にじみ)からの滞水)</t>
    <rPh sb="0" eb="2">
      <t>タイスイ</t>
    </rPh>
    <rPh sb="3" eb="5">
      <t>チンサ</t>
    </rPh>
    <rPh sb="21" eb="23">
      <t>ロウスイ</t>
    </rPh>
    <phoneticPr fontId="8"/>
  </si>
  <si>
    <t>滞水・沈砂、0.5m×6.9m (S6-4漏水(にじみ)からの滞水)</t>
    <rPh sb="0" eb="2">
      <t>タイスイ</t>
    </rPh>
    <rPh sb="3" eb="5">
      <t>チンサ</t>
    </rPh>
    <rPh sb="21" eb="23">
      <t>ロウスイ</t>
    </rPh>
    <rPh sb="31" eb="33">
      <t>タイスイ</t>
    </rPh>
    <phoneticPr fontId="8"/>
  </si>
  <si>
    <t>滞水・沈砂、0.7m×4.6m (S6-4漏水(にじみ)からの滞水)</t>
    <rPh sb="0" eb="2">
      <t>タイスイ</t>
    </rPh>
    <rPh sb="3" eb="5">
      <t>チンサ</t>
    </rPh>
    <rPh sb="21" eb="23">
      <t>ロウスイ</t>
    </rPh>
    <rPh sb="31" eb="33">
      <t>タイスイ</t>
    </rPh>
    <phoneticPr fontId="8"/>
  </si>
  <si>
    <t>取付金具腐食5箇所
(過年度写S10-12,10-13,10-14,
10-15)</t>
    <rPh sb="2" eb="4">
      <t>カナグ</t>
    </rPh>
    <rPh sb="4" eb="6">
      <t>フショク</t>
    </rPh>
    <rPh sb="7" eb="9">
      <t>カショ</t>
    </rPh>
    <rPh sb="11" eb="15">
      <t>カネンドシャ</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</si>
</sst>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0.0_ "/>
    <numFmt numFmtId="186" formatCode="&quot;S&quot;0"/>
    <numFmt numFmtId="187" formatCode="\-"/>
    <numFmt numFmtId="188" formatCode="&quot;S&quot;#"/>
    <numFmt numFmtId="189" formatCode="0.00_ "/>
    <numFmt numFmtId="190" formatCode="0_ "/>
    <numFmt numFmtId="191" formatCode="0.0&quot;m&quot;"/>
    <numFmt numFmtId="192" formatCode="&quot;対策区分判定&quot;\ General"/>
    <numFmt numFmtId="193" formatCode="0&quot; スパン&quot;"/>
    <numFmt numFmtId="194" formatCode="0.0&quot; ㎡&quot;"/>
    <numFmt numFmtId="195" formatCode="0.00_);[Red]\(0.00\)"/>
    <numFmt numFmtId="196" formatCode="0.00000"/>
    <numFmt numFmtId="197" formatCode="##&quot;°&quot;##&quot;′&quot;##.00&quot;″&quot;"/>
    <numFmt numFmtId="198" formatCode="0.0_);[Red]\(0.0\)"/>
    <numFmt numFmtId="199" formatCode="#;\-#;&quot;&quot;;@"/>
    <numFmt numFmtId="200" formatCode="0.0;\-0.0;&quot;&quot;;@"/>
    <numFmt numFmtId="201" formatCode="0&quot;箇所&quot;"/>
    <numFmt numFmtId="202" formatCode="0.000_ "/>
    <numFmt numFmtId="203" formatCode="General&quot; m&quot;"/>
    <numFmt numFmtId="204" formatCode="yyyy&quot;年&quot;m&quot;月&quot;;@"/>
    <numFmt numFmtId="205" formatCode="0.000"/>
    <numFmt numFmtId="206" formatCode="#,##0.000;[Red]\-#,##0.000"/>
    <numFmt numFmtId="207" formatCode="0.000&quot;m&quot;"/>
  </numFmts>
  <fonts count="6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Tahoma"/>
      <family val="3"/>
      <charset val="1"/>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0"/>
      <color theme="1"/>
      <name val="ＭＳ ゴシック"/>
      <family val="3"/>
      <charset val="128"/>
    </font>
    <font>
      <b/>
      <sz val="14"/>
      <color theme="1"/>
      <name val="ＭＳ ゴシック"/>
      <family val="3"/>
      <charset val="128"/>
    </font>
    <font>
      <vertAlign val="superscript"/>
      <sz val="10"/>
      <name val="ＭＳ ゴシック"/>
      <family val="3"/>
      <charset val="128"/>
    </font>
    <font>
      <sz val="9"/>
      <color theme="1"/>
      <name val="ＭＳ ゴシック"/>
      <family val="3"/>
      <charset val="128"/>
    </font>
    <font>
      <sz val="10"/>
      <color theme="1"/>
      <name val="ＭＳ Ｐゴシック"/>
      <family val="3"/>
      <charset val="128"/>
      <scheme val="minor"/>
    </font>
    <font>
      <sz val="12"/>
      <color theme="1"/>
      <name val="ＭＳ ゴシック"/>
      <family val="3"/>
      <charset val="128"/>
    </font>
    <font>
      <sz val="9"/>
      <name val="ＭＳ Ｐ明朝"/>
      <family val="1"/>
      <charset val="128"/>
    </font>
    <font>
      <sz val="10"/>
      <name val="Calibri"/>
      <family val="3"/>
    </font>
  </fonts>
  <fills count="1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9FF66"/>
        <bgColor indexed="64"/>
      </patternFill>
    </fill>
    <fill>
      <patternFill patternType="solid">
        <fgColor rgb="FFCC99FF"/>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66"/>
        <bgColor indexed="64"/>
      </patternFill>
    </fill>
    <fill>
      <patternFill patternType="solid">
        <fgColor rgb="FFFF6699"/>
        <bgColor indexed="64"/>
      </patternFill>
    </fill>
    <fill>
      <patternFill patternType="solid">
        <fgColor rgb="FFFF7C80"/>
        <bgColor indexed="64"/>
      </patternFill>
    </fill>
    <fill>
      <patternFill patternType="solid">
        <fgColor indexed="9"/>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left style="medium">
        <color indexed="64"/>
      </left>
      <right/>
      <top style="thin">
        <color auto="1"/>
      </top>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medium">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auto="1"/>
      </left>
      <right style="thin">
        <color auto="1"/>
      </right>
      <top style="double">
        <color indexed="64"/>
      </top>
      <bottom style="thin">
        <color indexed="64"/>
      </bottom>
      <diagonal/>
    </border>
    <border>
      <left/>
      <right style="thin">
        <color indexed="64"/>
      </right>
      <top style="double">
        <color indexed="64"/>
      </top>
      <bottom style="thin">
        <color indexed="64"/>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118">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9" fillId="0" borderId="0" xfId="2" applyFont="1" applyAlignment="1" applyProtection="1">
      <alignment horizontal="center" vertical="center"/>
      <protection locked="0"/>
    </xf>
    <xf numFmtId="0" fontId="27" fillId="0" borderId="0" xfId="2" applyFont="1" applyAlignment="1" applyProtection="1">
      <alignment vertical="center"/>
      <protection locked="0"/>
    </xf>
    <xf numFmtId="0" fontId="27" fillId="0" borderId="0" xfId="2" applyFont="1" applyAlignment="1" applyProtection="1">
      <alignment vertical="center" shrinkToFit="1"/>
      <protection locked="0"/>
    </xf>
    <xf numFmtId="0" fontId="27" fillId="0" borderId="0" xfId="2" applyFont="1" applyAlignment="1">
      <alignment vertical="center" shrinkToFit="1"/>
    </xf>
    <xf numFmtId="0" fontId="27" fillId="0" borderId="0" xfId="2" applyFont="1" applyAlignment="1">
      <alignment vertical="center" textRotation="255" shrinkToFit="1"/>
    </xf>
    <xf numFmtId="0" fontId="27" fillId="0" borderId="0" xfId="2" applyFont="1" applyAlignment="1" applyProtection="1">
      <alignment horizontal="center" vertical="center" shrinkToFit="1"/>
      <protection locked="0"/>
    </xf>
    <xf numFmtId="0" fontId="28" fillId="0" borderId="1" xfId="7" applyFont="1" applyBorder="1" applyAlignment="1">
      <alignment horizontal="center" vertical="center"/>
    </xf>
    <xf numFmtId="0" fontId="29" fillId="0" borderId="1" xfId="7" applyFont="1" applyBorder="1" applyAlignment="1">
      <alignment horizontal="center" vertical="center"/>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4" fillId="0" borderId="0" xfId="0" applyFont="1">
      <alignment vertical="center"/>
    </xf>
    <xf numFmtId="0" fontId="35" fillId="0" borderId="0" xfId="0" applyFont="1">
      <alignment vertical="center"/>
    </xf>
    <xf numFmtId="0" fontId="26"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13" xfId="2" applyFont="1" applyBorder="1" applyAlignment="1" applyProtection="1">
      <alignment horizontal="center" vertical="center" shrinkToFit="1"/>
      <protection locked="0"/>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7" fillId="0" borderId="1" xfId="7" applyFont="1" applyBorder="1" applyAlignment="1">
      <alignment horizontal="center" vertical="center"/>
    </xf>
    <xf numFmtId="0" fontId="9" fillId="0" borderId="1" xfId="2" applyFont="1" applyBorder="1" applyAlignment="1" applyProtection="1">
      <alignment horizontal="center" vertical="center" shrinkToFit="1"/>
      <protection locked="0"/>
    </xf>
    <xf numFmtId="0" fontId="9" fillId="0" borderId="0" xfId="2" applyFont="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7" fillId="0" borderId="0" xfId="0" applyFont="1">
      <alignment vertical="center"/>
    </xf>
    <xf numFmtId="0" fontId="37"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6" fillId="0" borderId="0" xfId="0" applyFont="1">
      <alignment vertical="center"/>
    </xf>
    <xf numFmtId="0" fontId="9" fillId="0" borderId="0" xfId="0" applyFont="1">
      <alignment vertical="center"/>
    </xf>
    <xf numFmtId="0" fontId="47" fillId="0" borderId="0" xfId="0" applyFont="1">
      <alignment vertical="center"/>
    </xf>
    <xf numFmtId="0" fontId="18" fillId="0" borderId="22"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18"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33"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6" xfId="5" applyFont="1" applyBorder="1" applyAlignment="1">
      <alignment vertical="center" shrinkToFit="1"/>
    </xf>
    <xf numFmtId="0" fontId="9" fillId="2" borderId="34" xfId="2" applyFont="1" applyFill="1" applyBorder="1" applyAlignment="1">
      <alignment horizontal="center" vertical="center"/>
    </xf>
    <xf numFmtId="0" fontId="9" fillId="2" borderId="35" xfId="2" applyFont="1" applyFill="1" applyBorder="1" applyAlignment="1">
      <alignment horizontal="center" vertical="center"/>
    </xf>
    <xf numFmtId="0" fontId="9" fillId="2" borderId="36" xfId="2" applyFont="1" applyFill="1" applyBorder="1" applyAlignment="1">
      <alignment horizontal="center" vertical="center"/>
    </xf>
    <xf numFmtId="0" fontId="9" fillId="2" borderId="37" xfId="2" applyFont="1" applyFill="1" applyBorder="1" applyAlignment="1">
      <alignment horizontal="center" vertical="center"/>
    </xf>
    <xf numFmtId="0" fontId="9" fillId="2" borderId="38" xfId="2" applyFont="1" applyFill="1" applyBorder="1" applyAlignment="1">
      <alignment horizontal="center" vertical="center"/>
    </xf>
    <xf numFmtId="0" fontId="15" fillId="0" borderId="0" xfId="2" applyAlignment="1">
      <alignment vertical="center"/>
    </xf>
    <xf numFmtId="191" fontId="15" fillId="0" borderId="1" xfId="2" applyNumberFormat="1" applyBorder="1" applyAlignment="1">
      <alignment vertical="center"/>
    </xf>
    <xf numFmtId="185" fontId="15" fillId="0" borderId="1" xfId="2" applyNumberFormat="1" applyBorder="1" applyAlignment="1">
      <alignment horizontal="center" vertical="center" shrinkToFit="1"/>
    </xf>
    <xf numFmtId="185" fontId="15" fillId="0" borderId="1" xfId="2" applyNumberFormat="1" applyBorder="1" applyAlignment="1">
      <alignment vertical="center" shrinkToFit="1"/>
    </xf>
    <xf numFmtId="189"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40"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5" fillId="0" borderId="1" xfId="7" applyNumberFormat="1" applyBorder="1" applyAlignment="1">
      <alignment horizontal="center" vertical="center"/>
    </xf>
    <xf numFmtId="0" fontId="0" fillId="0" borderId="41" xfId="0" applyBorder="1">
      <alignment vertical="center"/>
    </xf>
    <xf numFmtId="0" fontId="0" fillId="0" borderId="42" xfId="0" applyBorder="1">
      <alignment vertical="center"/>
    </xf>
    <xf numFmtId="0" fontId="9" fillId="3" borderId="1" xfId="4" applyFont="1" applyFill="1" applyBorder="1" applyAlignment="1">
      <alignment horizontal="center" vertical="center"/>
    </xf>
    <xf numFmtId="0" fontId="0" fillId="0" borderId="43"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31" fillId="2" borderId="1" xfId="2" applyFont="1" applyFill="1" applyBorder="1" applyAlignment="1">
      <alignment horizontal="center" vertical="center" wrapText="1"/>
    </xf>
    <xf numFmtId="188" fontId="15" fillId="0" borderId="1" xfId="2" applyNumberFormat="1" applyBorder="1" applyAlignment="1">
      <alignment vertical="center"/>
    </xf>
    <xf numFmtId="0" fontId="9" fillId="0" borderId="0" xfId="2" applyFont="1" applyAlignment="1" applyProtection="1">
      <alignment horizontal="center"/>
      <protection locked="0"/>
    </xf>
    <xf numFmtId="0" fontId="18" fillId="0" borderId="1" xfId="2" applyFont="1" applyBorder="1" applyAlignment="1" applyProtection="1">
      <alignment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190" fontId="15" fillId="0" borderId="1" xfId="2" applyNumberFormat="1" applyBorder="1" applyAlignment="1">
      <alignment vertical="center"/>
    </xf>
    <xf numFmtId="0" fontId="41" fillId="4" borderId="10" xfId="2" applyFont="1" applyFill="1" applyBorder="1" applyAlignment="1">
      <alignment vertical="center" shrinkToFit="1"/>
    </xf>
    <xf numFmtId="0" fontId="40"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45" xfId="0" applyBorder="1">
      <alignment vertical="center"/>
    </xf>
    <xf numFmtId="0" fontId="0" fillId="0" borderId="1" xfId="0" applyBorder="1">
      <alignment vertical="center"/>
    </xf>
    <xf numFmtId="0" fontId="0" fillId="0" borderId="8" xfId="0" applyBorder="1">
      <alignment vertical="center"/>
    </xf>
    <xf numFmtId="0" fontId="26" fillId="0" borderId="10" xfId="0" applyFont="1" applyBorder="1" applyAlignment="1">
      <alignment horizontal="center" vertical="center"/>
    </xf>
    <xf numFmtId="0" fontId="26" fillId="0" borderId="3" xfId="0" applyFont="1" applyBorder="1" applyAlignment="1">
      <alignment horizontal="center" vertical="center"/>
    </xf>
    <xf numFmtId="0" fontId="26" fillId="0" borderId="7" xfId="0" applyFont="1" applyBorder="1" applyAlignment="1">
      <alignment horizontal="center" vertical="center"/>
    </xf>
    <xf numFmtId="0" fontId="26" fillId="0" borderId="0" xfId="0" applyFont="1" applyAlignment="1">
      <alignment horizontal="center" vertical="center"/>
    </xf>
    <xf numFmtId="0" fontId="4" fillId="0" borderId="2" xfId="2" applyFont="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2"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51"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0" fontId="9" fillId="0" borderId="2" xfId="2" applyFont="1" applyBorder="1" applyAlignment="1">
      <alignment horizontal="center" vertical="center" shrinkToFit="1"/>
    </xf>
    <xf numFmtId="2" fontId="9" fillId="0" borderId="0" xfId="2" applyNumberFormat="1" applyFont="1" applyProtection="1">
      <protection locked="0"/>
    </xf>
    <xf numFmtId="196"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5" fillId="0" borderId="0" xfId="2" applyFont="1" applyAlignment="1" applyProtection="1">
      <alignment vertical="center"/>
      <protection locked="0"/>
    </xf>
    <xf numFmtId="0" fontId="20" fillId="0" borderId="0" xfId="2" applyFont="1" applyAlignment="1" applyProtection="1">
      <alignment vertical="center"/>
      <protection locked="0"/>
    </xf>
    <xf numFmtId="0" fontId="22" fillId="0" borderId="0" xfId="4" applyFont="1" applyAlignment="1">
      <alignment horizontal="left" vertical="center"/>
    </xf>
    <xf numFmtId="0" fontId="22" fillId="0" borderId="0" xfId="4" applyFont="1" applyAlignment="1">
      <alignment horizontal="center" vertical="center"/>
    </xf>
    <xf numFmtId="0" fontId="20" fillId="0" borderId="0" xfId="4" applyFont="1" applyAlignment="1">
      <alignment horizontal="left" vertical="center"/>
    </xf>
    <xf numFmtId="0" fontId="20" fillId="0" borderId="0" xfId="4" applyFont="1" applyAlignment="1">
      <alignment horizontal="center" vertical="center"/>
    </xf>
    <xf numFmtId="0" fontId="52" fillId="0" borderId="0" xfId="2" applyFont="1" applyAlignment="1" applyProtection="1">
      <alignment vertical="center"/>
      <protection locked="0"/>
    </xf>
    <xf numFmtId="0" fontId="9" fillId="2" borderId="15" xfId="2" applyFont="1" applyFill="1" applyBorder="1" applyAlignment="1">
      <alignment horizontal="center" vertical="center" textRotation="255"/>
    </xf>
    <xf numFmtId="0" fontId="56" fillId="8" borderId="0" xfId="0" applyFont="1" applyFill="1" applyAlignment="1" applyProtection="1">
      <alignment horizontal="center"/>
      <protection locked="0"/>
    </xf>
    <xf numFmtId="0" fontId="56" fillId="9" borderId="15" xfId="0" applyFont="1" applyFill="1" applyBorder="1" applyAlignment="1" applyProtection="1">
      <alignment horizontal="center" wrapText="1"/>
      <protection locked="0"/>
    </xf>
    <xf numFmtId="0" fontId="15" fillId="10" borderId="15" xfId="0" applyFont="1" applyFill="1" applyBorder="1" applyProtection="1">
      <alignment vertical="center"/>
      <protection locked="0"/>
    </xf>
    <xf numFmtId="0" fontId="15" fillId="11" borderId="15" xfId="0" applyFont="1" applyFill="1" applyBorder="1" applyProtection="1">
      <alignment vertical="center"/>
      <protection locked="0"/>
    </xf>
    <xf numFmtId="0" fontId="15" fillId="2" borderId="15" xfId="0" applyFont="1" applyFill="1" applyBorder="1" applyProtection="1">
      <alignment vertical="center"/>
      <protection locked="0"/>
    </xf>
    <xf numFmtId="0" fontId="56" fillId="2" borderId="4" xfId="0" applyFont="1" applyFill="1" applyBorder="1" applyAlignment="1" applyProtection="1">
      <alignment horizontal="center" vertical="center" wrapText="1"/>
      <protection locked="0"/>
    </xf>
    <xf numFmtId="0" fontId="56" fillId="0" borderId="0" xfId="0" applyFont="1" applyAlignment="1" applyProtection="1">
      <protection locked="0"/>
    </xf>
    <xf numFmtId="0" fontId="56" fillId="0" borderId="0" xfId="0" applyFont="1" applyAlignment="1"/>
    <xf numFmtId="0" fontId="57" fillId="0" borderId="0" xfId="0" applyFont="1" applyAlignment="1" applyProtection="1">
      <alignment horizontal="right"/>
      <protection locked="0"/>
    </xf>
    <xf numFmtId="0" fontId="15" fillId="10" borderId="15" xfId="0" applyFont="1" applyFill="1" applyBorder="1" applyAlignment="1" applyProtection="1">
      <alignment horizontal="center" vertical="center"/>
      <protection locked="0"/>
    </xf>
    <xf numFmtId="0" fontId="15" fillId="11" borderId="15" xfId="0" applyFont="1" applyFill="1" applyBorder="1" applyAlignment="1" applyProtection="1">
      <alignment horizontal="center"/>
      <protection locked="0"/>
    </xf>
    <xf numFmtId="0" fontId="15" fillId="2" borderId="15" xfId="0" applyFont="1" applyFill="1" applyBorder="1" applyAlignment="1" applyProtection="1">
      <alignment horizontal="center"/>
      <protection locked="0"/>
    </xf>
    <xf numFmtId="0" fontId="15" fillId="2" borderId="15" xfId="0" applyFont="1" applyFill="1" applyBorder="1" applyAlignment="1" applyProtection="1">
      <alignment horizontal="center" wrapText="1"/>
      <protection locked="0"/>
    </xf>
    <xf numFmtId="0" fontId="15" fillId="11" borderId="12" xfId="0" applyFont="1" applyFill="1" applyBorder="1" applyAlignment="1" applyProtection="1">
      <alignment horizontal="center"/>
      <protection locked="0"/>
    </xf>
    <xf numFmtId="0" fontId="15" fillId="11" borderId="6" xfId="0" applyFont="1" applyFill="1" applyBorder="1" applyAlignment="1" applyProtection="1">
      <alignment horizontal="center"/>
      <protection locked="0"/>
    </xf>
    <xf numFmtId="0" fontId="15" fillId="11" borderId="14" xfId="0" applyFont="1" applyFill="1" applyBorder="1" applyAlignment="1" applyProtection="1">
      <alignment horizontal="center"/>
      <protection locked="0"/>
    </xf>
    <xf numFmtId="0" fontId="15" fillId="2" borderId="6" xfId="0" applyFont="1" applyFill="1" applyBorder="1" applyAlignment="1" applyProtection="1">
      <alignment horizontal="center" wrapText="1"/>
      <protection locked="0"/>
    </xf>
    <xf numFmtId="0" fontId="15" fillId="2" borderId="14" xfId="0" applyFont="1" applyFill="1" applyBorder="1" applyAlignment="1" applyProtection="1">
      <alignment horizontal="center" wrapText="1"/>
      <protection locked="0"/>
    </xf>
    <xf numFmtId="0" fontId="15" fillId="11" borderId="5" xfId="0" applyFont="1" applyFill="1" applyBorder="1" applyAlignment="1" applyProtection="1">
      <alignment horizontal="center"/>
      <protection locked="0"/>
    </xf>
    <xf numFmtId="0" fontId="15" fillId="2" borderId="14" xfId="0" applyFont="1" applyFill="1" applyBorder="1" applyAlignment="1" applyProtection="1">
      <alignment horizontal="center"/>
      <protection locked="0"/>
    </xf>
    <xf numFmtId="0" fontId="56" fillId="11" borderId="54" xfId="0" applyFont="1" applyFill="1" applyBorder="1" applyAlignment="1" applyProtection="1">
      <alignment horizontal="center" wrapText="1"/>
      <protection locked="0"/>
    </xf>
    <xf numFmtId="0" fontId="15" fillId="10" borderId="14" xfId="0" applyFont="1" applyFill="1" applyBorder="1" applyAlignment="1" applyProtection="1">
      <alignment horizontal="center"/>
      <protection locked="0"/>
    </xf>
    <xf numFmtId="0" fontId="15" fillId="2" borderId="12" xfId="0" applyFont="1" applyFill="1" applyBorder="1" applyAlignment="1" applyProtection="1">
      <alignment horizontal="center" shrinkToFit="1"/>
      <protection locked="0"/>
    </xf>
    <xf numFmtId="0" fontId="56" fillId="2" borderId="12" xfId="0" applyFont="1" applyFill="1" applyBorder="1" applyAlignment="1" applyProtection="1">
      <alignment horizontal="center"/>
      <protection locked="0"/>
    </xf>
    <xf numFmtId="0" fontId="56" fillId="2" borderId="14" xfId="0" applyFont="1" applyFill="1" applyBorder="1" applyAlignment="1" applyProtection="1">
      <alignment horizontal="center" vertical="center" wrapText="1"/>
      <protection locked="0"/>
    </xf>
    <xf numFmtId="0" fontId="56" fillId="0" borderId="10" xfId="0" applyFont="1" applyBorder="1" applyAlignment="1" applyProtection="1">
      <protection locked="0"/>
    </xf>
    <xf numFmtId="0" fontId="56" fillId="0" borderId="10" xfId="0" applyFont="1" applyBorder="1">
      <alignment vertical="center"/>
    </xf>
    <xf numFmtId="0" fontId="15" fillId="12" borderId="19" xfId="2" applyFill="1" applyBorder="1" applyAlignment="1">
      <alignment horizontal="center" vertical="center" wrapText="1"/>
    </xf>
    <xf numFmtId="0" fontId="56" fillId="8" borderId="13" xfId="0" applyFont="1" applyFill="1" applyBorder="1" applyAlignment="1" applyProtection="1">
      <alignment horizontal="center" vertical="top"/>
      <protection locked="0"/>
    </xf>
    <xf numFmtId="0" fontId="56" fillId="9" borderId="13" xfId="0" applyFont="1" applyFill="1" applyBorder="1" applyAlignment="1" applyProtection="1">
      <alignment horizontal="center" vertical="top" wrapText="1"/>
      <protection locked="0"/>
    </xf>
    <xf numFmtId="0" fontId="15" fillId="10" borderId="13" xfId="0" applyFont="1" applyFill="1" applyBorder="1" applyProtection="1">
      <alignment vertical="center"/>
      <protection locked="0"/>
    </xf>
    <xf numFmtId="0" fontId="15" fillId="11" borderId="13" xfId="0" applyFont="1" applyFill="1" applyBorder="1" applyAlignment="1" applyProtection="1">
      <alignment horizontal="center" vertical="top"/>
      <protection locked="0"/>
    </xf>
    <xf numFmtId="0" fontId="15" fillId="2" borderId="13" xfId="0" applyFont="1" applyFill="1" applyBorder="1" applyAlignment="1" applyProtection="1">
      <alignment horizontal="center" vertical="top"/>
      <protection locked="0"/>
    </xf>
    <xf numFmtId="0" fontId="15" fillId="11" borderId="13" xfId="0" applyFont="1" applyFill="1" applyBorder="1" applyAlignment="1" applyProtection="1">
      <alignment horizontal="center" vertical="center"/>
      <protection locked="0"/>
    </xf>
    <xf numFmtId="0" fontId="15" fillId="11" borderId="1" xfId="0" applyFont="1" applyFill="1" applyBorder="1" applyAlignment="1" applyProtection="1">
      <alignment horizontal="center" vertical="center" shrinkToFit="1"/>
      <protection locked="0"/>
    </xf>
    <xf numFmtId="0" fontId="15" fillId="11"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wrapText="1"/>
      <protection locked="0"/>
    </xf>
    <xf numFmtId="0" fontId="56" fillId="10" borderId="13" xfId="0" applyFont="1" applyFill="1" applyBorder="1" applyAlignment="1" applyProtection="1">
      <alignment horizontal="center" vertical="top" wrapText="1"/>
      <protection locked="0"/>
    </xf>
    <xf numFmtId="0" fontId="15"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textRotation="255"/>
      <protection locked="0"/>
    </xf>
    <xf numFmtId="0" fontId="56"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wrapText="1"/>
      <protection locked="0"/>
    </xf>
    <xf numFmtId="0" fontId="56"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shrinkToFit="1"/>
      <protection locked="0"/>
    </xf>
    <xf numFmtId="0" fontId="56" fillId="0" borderId="4" xfId="0" applyFont="1" applyBorder="1">
      <alignment vertical="center"/>
    </xf>
    <xf numFmtId="0" fontId="59" fillId="8" borderId="1" xfId="0" applyFont="1" applyFill="1" applyBorder="1">
      <alignment vertical="center"/>
    </xf>
    <xf numFmtId="0" fontId="59" fillId="0" borderId="15" xfId="0" applyFont="1" applyBorder="1">
      <alignment vertical="center"/>
    </xf>
    <xf numFmtId="0" fontId="59" fillId="0" borderId="4" xfId="0" applyFont="1" applyBorder="1">
      <alignment vertical="center"/>
    </xf>
    <xf numFmtId="0" fontId="15" fillId="2" borderId="1" xfId="2" applyFill="1" applyBorder="1" applyAlignment="1">
      <alignment horizontal="center" vertical="center" wrapText="1"/>
    </xf>
    <xf numFmtId="0" fontId="15" fillId="2" borderId="2" xfId="2" applyFill="1" applyBorder="1" applyAlignment="1">
      <alignment horizontal="center" vertical="center" wrapText="1"/>
    </xf>
    <xf numFmtId="0" fontId="15" fillId="2" borderId="19" xfId="2" applyFill="1" applyBorder="1" applyAlignment="1">
      <alignment horizontal="center" vertical="center" wrapText="1"/>
    </xf>
    <xf numFmtId="0" fontId="15" fillId="2" borderId="21" xfId="2" applyFill="1" applyBorder="1" applyAlignment="1">
      <alignment horizontal="center" vertical="center" wrapText="1"/>
    </xf>
    <xf numFmtId="0" fontId="15" fillId="2" borderId="8" xfId="2" applyFill="1" applyBorder="1" applyAlignment="1">
      <alignment horizontal="center" vertical="center" wrapText="1"/>
    </xf>
    <xf numFmtId="0" fontId="56" fillId="12" borderId="19" xfId="0" applyFont="1" applyFill="1" applyBorder="1" applyAlignment="1" applyProtection="1">
      <protection locked="0"/>
    </xf>
    <xf numFmtId="0" fontId="15" fillId="12" borderId="1" xfId="2" applyFill="1" applyBorder="1" applyAlignment="1">
      <alignment horizontal="center" vertical="center" wrapText="1"/>
    </xf>
    <xf numFmtId="0" fontId="15" fillId="12" borderId="2" xfId="2" applyFill="1" applyBorder="1" applyAlignment="1">
      <alignment horizontal="center" vertical="center" wrapText="1"/>
    </xf>
    <xf numFmtId="0" fontId="56" fillId="0" borderId="56" xfId="0" applyFont="1" applyBorder="1">
      <alignment vertical="center"/>
    </xf>
    <xf numFmtId="0" fontId="56" fillId="0" borderId="57" xfId="0" applyFont="1" applyBorder="1">
      <alignment vertical="center"/>
    </xf>
    <xf numFmtId="0" fontId="56" fillId="0" borderId="58" xfId="0" applyFont="1" applyBorder="1">
      <alignment vertical="center"/>
    </xf>
    <xf numFmtId="186" fontId="56" fillId="0" borderId="1" xfId="0" applyNumberFormat="1" applyFont="1" applyBorder="1" applyAlignment="1">
      <alignment horizontal="center" vertical="center"/>
    </xf>
    <xf numFmtId="0" fontId="56" fillId="0" borderId="1" xfId="0" applyFont="1" applyBorder="1" applyAlignment="1">
      <alignment horizontal="center" vertical="center"/>
    </xf>
    <xf numFmtId="0" fontId="56" fillId="0" borderId="1" xfId="0" applyFont="1" applyBorder="1">
      <alignment vertical="center"/>
    </xf>
    <xf numFmtId="189" fontId="56" fillId="0" borderId="1" xfId="0" applyNumberFormat="1" applyFont="1" applyBorder="1">
      <alignment vertical="center"/>
    </xf>
    <xf numFmtId="0" fontId="59" fillId="0" borderId="1" xfId="0" applyFont="1" applyBorder="1">
      <alignment vertical="center"/>
    </xf>
    <xf numFmtId="0" fontId="56" fillId="0" borderId="0" xfId="0" applyFont="1" applyAlignment="1" applyProtection="1">
      <alignment horizontal="center"/>
      <protection locked="0"/>
    </xf>
    <xf numFmtId="189" fontId="56" fillId="0" borderId="19" xfId="0" applyNumberFormat="1" applyFont="1" applyBorder="1">
      <alignment vertical="center"/>
    </xf>
    <xf numFmtId="189" fontId="56" fillId="0" borderId="21" xfId="0" applyNumberFormat="1" applyFont="1" applyBorder="1">
      <alignment vertical="center"/>
    </xf>
    <xf numFmtId="189" fontId="56" fillId="0" borderId="8" xfId="0" applyNumberFormat="1" applyFont="1" applyBorder="1">
      <alignment vertical="center"/>
    </xf>
    <xf numFmtId="189" fontId="56" fillId="0" borderId="2" xfId="0" applyNumberFormat="1" applyFont="1" applyBorder="1">
      <alignment vertical="center"/>
    </xf>
    <xf numFmtId="0" fontId="56" fillId="13" borderId="59" xfId="0" applyFont="1" applyFill="1" applyBorder="1" applyAlignment="1">
      <alignment horizontal="center" vertical="center"/>
    </xf>
    <xf numFmtId="0" fontId="56" fillId="0" borderId="0" xfId="0" applyFont="1">
      <alignment vertical="center"/>
    </xf>
    <xf numFmtId="0" fontId="56" fillId="0" borderId="60" xfId="0" applyFont="1" applyBorder="1">
      <alignment vertical="center"/>
    </xf>
    <xf numFmtId="0" fontId="59" fillId="0" borderId="2" xfId="0" applyFont="1" applyBorder="1">
      <alignment vertical="center"/>
    </xf>
    <xf numFmtId="0" fontId="59" fillId="0" borderId="0" xfId="0" applyFont="1">
      <alignment vertical="center"/>
    </xf>
    <xf numFmtId="0" fontId="56" fillId="0" borderId="61" xfId="0" applyFont="1" applyBorder="1">
      <alignment vertical="center"/>
    </xf>
    <xf numFmtId="0" fontId="56" fillId="0" borderId="62" xfId="0" applyFont="1" applyBorder="1">
      <alignment vertical="center"/>
    </xf>
    <xf numFmtId="0" fontId="56" fillId="0" borderId="0" xfId="0" applyFont="1" applyAlignment="1">
      <alignment horizontal="center" vertical="center"/>
    </xf>
    <xf numFmtId="0" fontId="20" fillId="2" borderId="63" xfId="0" applyFont="1" applyFill="1" applyBorder="1" applyAlignment="1">
      <alignment horizontal="center"/>
    </xf>
    <xf numFmtId="0" fontId="20" fillId="2" borderId="63" xfId="0" applyFont="1" applyFill="1" applyBorder="1">
      <alignment vertical="center"/>
    </xf>
    <xf numFmtId="0" fontId="20" fillId="0" borderId="13" xfId="0" applyFont="1" applyBorder="1" applyAlignment="1"/>
    <xf numFmtId="0" fontId="20" fillId="0" borderId="13" xfId="0" applyFont="1" applyBorder="1">
      <alignment vertical="center"/>
    </xf>
    <xf numFmtId="0" fontId="20" fillId="0" borderId="13" xfId="0" applyFont="1" applyBorder="1" applyAlignment="1">
      <alignment horizontal="left"/>
    </xf>
    <xf numFmtId="0" fontId="20" fillId="0" borderId="1" xfId="0" applyFont="1" applyBorder="1" applyAlignment="1"/>
    <xf numFmtId="0" fontId="20" fillId="0" borderId="1" xfId="0" applyFont="1" applyBorder="1">
      <alignment vertical="center"/>
    </xf>
    <xf numFmtId="0" fontId="20" fillId="0" borderId="1" xfId="0" applyFont="1" applyBorder="1" applyAlignment="1">
      <alignment horizontal="left"/>
    </xf>
    <xf numFmtId="0" fontId="20" fillId="0" borderId="1" xfId="0" applyFont="1" applyBorder="1" applyAlignment="1">
      <alignment vertical="center" wrapText="1"/>
    </xf>
    <xf numFmtId="0" fontId="20" fillId="0" borderId="1" xfId="0" applyFont="1" applyBorder="1" applyAlignment="1">
      <alignment horizontal="left" vertical="center"/>
    </xf>
    <xf numFmtId="0" fontId="45" fillId="0" borderId="1" xfId="0" applyFont="1" applyBorder="1" applyAlignment="1">
      <alignment horizontal="left" vertical="center"/>
    </xf>
    <xf numFmtId="0" fontId="45" fillId="0" borderId="1" xfId="0" applyFont="1" applyBorder="1">
      <alignment vertical="center"/>
    </xf>
    <xf numFmtId="198" fontId="18" fillId="0" borderId="18" xfId="6" applyNumberFormat="1" applyFont="1" applyFill="1" applyBorder="1" applyAlignment="1">
      <alignment horizontal="center" vertical="center" shrinkToFit="1"/>
    </xf>
    <xf numFmtId="198" fontId="18" fillId="0" borderId="16" xfId="5" applyNumberFormat="1" applyFont="1" applyBorder="1" applyAlignment="1">
      <alignment horizontal="center" vertical="center" shrinkToFit="1"/>
    </xf>
    <xf numFmtId="199" fontId="18" fillId="0" borderId="1" xfId="5" applyNumberFormat="1" applyFont="1" applyBorder="1" applyAlignment="1">
      <alignment vertical="center" shrinkToFit="1"/>
    </xf>
    <xf numFmtId="199" fontId="18" fillId="0" borderId="8" xfId="5" applyNumberFormat="1" applyFont="1" applyBorder="1" applyAlignment="1">
      <alignment vertical="center" shrinkToFit="1"/>
    </xf>
    <xf numFmtId="199" fontId="18" fillId="0" borderId="3" xfId="5" applyNumberFormat="1" applyFont="1" applyBorder="1" applyAlignment="1">
      <alignment vertical="center" shrinkToFit="1"/>
    </xf>
    <xf numFmtId="199" fontId="18" fillId="0" borderId="7" xfId="5" applyNumberFormat="1" applyFont="1" applyBorder="1" applyAlignment="1">
      <alignment vertical="center" shrinkToFit="1"/>
    </xf>
    <xf numFmtId="199" fontId="18" fillId="0" borderId="14" xfId="5" applyNumberFormat="1" applyFont="1" applyBorder="1" applyAlignment="1">
      <alignment vertical="center" shrinkToFit="1"/>
    </xf>
    <xf numFmtId="199" fontId="18" fillId="0" borderId="5" xfId="5" applyNumberFormat="1" applyFont="1" applyBorder="1" applyAlignment="1">
      <alignment vertical="center" shrinkToFit="1"/>
    </xf>
    <xf numFmtId="200" fontId="18" fillId="0" borderId="22" xfId="5" applyNumberFormat="1" applyFont="1" applyBorder="1" applyAlignment="1">
      <alignment vertical="center" shrinkToFit="1"/>
    </xf>
    <xf numFmtId="200" fontId="18" fillId="0" borderId="1" xfId="5" applyNumberFormat="1" applyFont="1" applyBorder="1" applyAlignment="1">
      <alignment vertical="center" shrinkToFit="1"/>
    </xf>
    <xf numFmtId="200" fontId="18" fillId="0" borderId="8" xfId="5" applyNumberFormat="1" applyFont="1" applyBorder="1" applyAlignment="1">
      <alignment vertical="center" shrinkToFit="1"/>
    </xf>
    <xf numFmtId="200" fontId="18" fillId="0" borderId="33" xfId="5" applyNumberFormat="1" applyFont="1" applyBorder="1" applyAlignment="1">
      <alignment vertical="center" shrinkToFit="1"/>
    </xf>
    <xf numFmtId="200" fontId="18" fillId="0" borderId="14" xfId="5" applyNumberFormat="1" applyFont="1" applyBorder="1" applyAlignment="1">
      <alignment vertical="center" shrinkToFit="1"/>
    </xf>
    <xf numFmtId="200" fontId="18" fillId="0" borderId="5" xfId="5" applyNumberFormat="1" applyFont="1" applyBorder="1" applyAlignment="1">
      <alignment vertical="center" shrinkToFit="1"/>
    </xf>
    <xf numFmtId="0" fontId="59" fillId="10" borderId="1" xfId="0" applyFont="1" applyFill="1" applyBorder="1">
      <alignment vertical="center"/>
    </xf>
    <xf numFmtId="0" fontId="56" fillId="0" borderId="4" xfId="0" applyFont="1" applyBorder="1" applyAlignment="1">
      <alignment horizontal="right" vertical="center"/>
    </xf>
    <xf numFmtId="0" fontId="56" fillId="0" borderId="0" xfId="0" applyFont="1" applyAlignment="1">
      <alignment horizontal="right" vertical="center"/>
    </xf>
    <xf numFmtId="0" fontId="15" fillId="0" borderId="1" xfId="2" applyBorder="1" applyAlignment="1">
      <alignment horizontal="center" vertical="center"/>
    </xf>
    <xf numFmtId="195" fontId="53" fillId="2" borderId="1" xfId="2" applyNumberFormat="1" applyFont="1" applyFill="1" applyBorder="1" applyAlignment="1" applyProtection="1">
      <alignment horizontal="center" vertical="center" wrapText="1"/>
      <protection locked="0"/>
    </xf>
    <xf numFmtId="0" fontId="53" fillId="2" borderId="1" xfId="2" applyFont="1" applyFill="1" applyBorder="1" applyAlignment="1" applyProtection="1">
      <alignment horizontal="center" vertical="center" wrapText="1"/>
      <protection locked="0"/>
    </xf>
    <xf numFmtId="0" fontId="15" fillId="11" borderId="6" xfId="0" applyFont="1" applyFill="1" applyBorder="1" applyAlignment="1">
      <alignment horizontal="center" wrapText="1"/>
    </xf>
    <xf numFmtId="0" fontId="15" fillId="2" borderId="14" xfId="0" applyFont="1" applyFill="1" applyBorder="1" applyAlignment="1">
      <alignment horizontal="center" wrapText="1"/>
    </xf>
    <xf numFmtId="0" fontId="56" fillId="14" borderId="5" xfId="0" applyFont="1" applyFill="1" applyBorder="1" applyAlignment="1"/>
    <xf numFmtId="0" fontId="15" fillId="11" borderId="9" xfId="0" applyFont="1" applyFill="1" applyBorder="1" applyAlignment="1">
      <alignment horizontal="center" vertical="top" wrapText="1"/>
    </xf>
    <xf numFmtId="0" fontId="15" fillId="2" borderId="13" xfId="0" applyFont="1" applyFill="1" applyBorder="1" applyAlignment="1">
      <alignment horizontal="center" vertical="top" wrapText="1"/>
    </xf>
    <xf numFmtId="0" fontId="15" fillId="2" borderId="13" xfId="0" applyFont="1" applyFill="1" applyBorder="1" applyProtection="1">
      <alignment vertical="center"/>
      <protection locked="0"/>
    </xf>
    <xf numFmtId="0" fontId="15" fillId="11" borderId="11" xfId="0" applyFont="1" applyFill="1" applyBorder="1" applyAlignment="1">
      <alignment horizontal="center" vertical="center" wrapText="1"/>
    </xf>
    <xf numFmtId="0" fontId="15" fillId="11" borderId="1" xfId="0" applyFont="1" applyFill="1" applyBorder="1" applyAlignment="1">
      <alignment horizontal="center" vertical="center"/>
    </xf>
    <xf numFmtId="0" fontId="28" fillId="11" borderId="10" xfId="0" applyFont="1" applyFill="1" applyBorder="1" applyAlignment="1">
      <alignment horizontal="center" vertical="center" wrapText="1" shrinkToFit="1"/>
    </xf>
    <xf numFmtId="0" fontId="15" fillId="11" borderId="10" xfId="0" applyFont="1" applyFill="1" applyBorder="1" applyAlignment="1">
      <alignment horizontal="center" vertical="center" wrapText="1"/>
    </xf>
    <xf numFmtId="0" fontId="15" fillId="11" borderId="13" xfId="0" applyFont="1" applyFill="1" applyBorder="1" applyAlignment="1">
      <alignment horizontal="center" vertical="center"/>
    </xf>
    <xf numFmtId="0" fontId="15" fillId="11" borderId="13" xfId="0" applyFont="1" applyFill="1" applyBorder="1" applyAlignment="1">
      <alignment horizontal="center" vertical="center" wrapText="1"/>
    </xf>
    <xf numFmtId="0" fontId="56" fillId="14" borderId="11" xfId="0" applyFont="1" applyFill="1" applyBorder="1" applyAlignment="1">
      <alignment horizontal="center" vertical="center"/>
    </xf>
    <xf numFmtId="0" fontId="56" fillId="0" borderId="66" xfId="0" applyFont="1" applyBorder="1">
      <alignment vertical="center"/>
    </xf>
    <xf numFmtId="0" fontId="56" fillId="0" borderId="67" xfId="0" applyFont="1" applyBorder="1">
      <alignment vertical="center"/>
    </xf>
    <xf numFmtId="185" fontId="56" fillId="0" borderId="1" xfId="0" applyNumberFormat="1" applyFont="1" applyBorder="1">
      <alignment vertical="center"/>
    </xf>
    <xf numFmtId="201" fontId="56" fillId="0" borderId="1" xfId="0" applyNumberFormat="1" applyFont="1" applyBorder="1" applyAlignment="1">
      <alignment horizontal="center" vertical="center"/>
    </xf>
    <xf numFmtId="0" fontId="60" fillId="9" borderId="12" xfId="0" applyFont="1" applyFill="1" applyBorder="1" applyAlignment="1">
      <alignment horizontal="center" vertical="center" wrapText="1"/>
    </xf>
    <xf numFmtId="0" fontId="60" fillId="2" borderId="14" xfId="0" applyFont="1" applyFill="1" applyBorder="1" applyAlignment="1">
      <alignment horizontal="center" vertical="center"/>
    </xf>
    <xf numFmtId="0" fontId="60" fillId="2" borderId="2" xfId="0" applyFont="1" applyFill="1" applyBorder="1" applyAlignment="1">
      <alignment horizontal="centerContinuous" vertical="center"/>
    </xf>
    <xf numFmtId="0" fontId="60" fillId="2" borderId="8" xfId="0" applyFont="1" applyFill="1" applyBorder="1" applyAlignment="1">
      <alignment horizontal="centerContinuous" vertical="center"/>
    </xf>
    <xf numFmtId="0" fontId="60" fillId="2" borderId="1" xfId="0" applyFont="1" applyFill="1" applyBorder="1" applyAlignment="1">
      <alignment horizontal="centerContinuous" vertical="center"/>
    </xf>
    <xf numFmtId="0" fontId="60" fillId="2" borderId="14" xfId="0" applyFont="1" applyFill="1" applyBorder="1" applyAlignment="1">
      <alignment horizontal="center" vertical="center" shrinkToFit="1"/>
    </xf>
    <xf numFmtId="0" fontId="60" fillId="0" borderId="0" xfId="0" applyFont="1">
      <alignment vertical="center"/>
    </xf>
    <xf numFmtId="0" fontId="60" fillId="9" borderId="12" xfId="0" applyFont="1" applyFill="1" applyBorder="1" applyAlignment="1">
      <alignment horizontal="center" wrapText="1"/>
    </xf>
    <xf numFmtId="0" fontId="60" fillId="2" borderId="13" xfId="0" applyFont="1" applyFill="1" applyBorder="1" applyAlignment="1">
      <alignment horizontal="center" vertical="center"/>
    </xf>
    <xf numFmtId="0" fontId="60" fillId="2" borderId="1" xfId="0" applyFont="1" applyFill="1" applyBorder="1">
      <alignment vertical="center"/>
    </xf>
    <xf numFmtId="0" fontId="60" fillId="2" borderId="13" xfId="0" applyFont="1" applyFill="1" applyBorder="1">
      <alignment vertical="center"/>
    </xf>
    <xf numFmtId="0" fontId="60" fillId="0" borderId="68" xfId="0" applyFont="1" applyBorder="1">
      <alignment vertical="center"/>
    </xf>
    <xf numFmtId="179" fontId="60" fillId="0" borderId="1" xfId="0" applyNumberFormat="1" applyFont="1" applyBorder="1" applyAlignment="1">
      <alignment horizontal="center" vertical="center"/>
    </xf>
    <xf numFmtId="0" fontId="60" fillId="0" borderId="1" xfId="0" applyFont="1" applyBorder="1" applyAlignment="1">
      <alignment horizontal="center" vertical="center"/>
    </xf>
    <xf numFmtId="0" fontId="60" fillId="0" borderId="1" xfId="0" applyFont="1" applyBorder="1" applyAlignment="1">
      <alignment horizontal="left" vertical="center"/>
    </xf>
    <xf numFmtId="0" fontId="60" fillId="2" borderId="14" xfId="0" applyFont="1" applyFill="1" applyBorder="1" applyAlignment="1">
      <alignment horizontal="center" shrinkToFit="1"/>
    </xf>
    <xf numFmtId="0" fontId="60" fillId="9" borderId="12" xfId="0" applyFont="1" applyFill="1" applyBorder="1" applyAlignment="1">
      <alignment horizontal="center" vertical="top" wrapText="1"/>
    </xf>
    <xf numFmtId="0" fontId="60" fillId="2" borderId="1" xfId="0" applyFont="1" applyFill="1" applyBorder="1" applyAlignment="1">
      <alignment horizontal="center" vertical="center"/>
    </xf>
    <xf numFmtId="0" fontId="60" fillId="2" borderId="13" xfId="0" applyFont="1" applyFill="1" applyBorder="1" applyAlignment="1">
      <alignment horizontal="center" vertical="top"/>
    </xf>
    <xf numFmtId="201" fontId="60" fillId="0" borderId="1" xfId="0" applyNumberFormat="1" applyFont="1" applyBorder="1" applyAlignment="1">
      <alignment horizontal="center" vertical="center"/>
    </xf>
    <xf numFmtId="0" fontId="60" fillId="2" borderId="3" xfId="0" applyFont="1" applyFill="1" applyBorder="1" applyAlignment="1">
      <alignment horizontal="centerContinuous" vertical="center"/>
    </xf>
    <xf numFmtId="0" fontId="9" fillId="0" borderId="1" xfId="4" applyFont="1" applyBorder="1" applyAlignment="1">
      <alignment horizontal="center" vertical="center" shrinkToFit="1"/>
    </xf>
    <xf numFmtId="0" fontId="60" fillId="2" borderId="1" xfId="0" applyFont="1" applyFill="1" applyBorder="1" applyAlignment="1">
      <alignment horizontal="left" vertical="center"/>
    </xf>
    <xf numFmtId="0" fontId="60" fillId="10" borderId="1" xfId="0" applyFont="1" applyFill="1" applyBorder="1" applyAlignment="1">
      <alignment horizontal="centerContinuous" vertical="center"/>
    </xf>
    <xf numFmtId="0" fontId="60" fillId="10" borderId="1" xfId="0" applyFont="1" applyFill="1" applyBorder="1" applyAlignment="1">
      <alignment horizontal="center" vertical="center"/>
    </xf>
    <xf numFmtId="0" fontId="60" fillId="2" borderId="2" xfId="0" applyFont="1" applyFill="1" applyBorder="1" applyAlignment="1">
      <alignment horizontal="right" vertical="center"/>
    </xf>
    <xf numFmtId="195" fontId="53" fillId="2" borderId="1" xfId="2" applyNumberFormat="1" applyFont="1" applyFill="1" applyBorder="1" applyAlignment="1" applyProtection="1">
      <alignment horizontal="center" vertical="center" shrinkToFit="1"/>
      <protection locked="0"/>
    </xf>
    <xf numFmtId="189" fontId="53" fillId="0" borderId="1" xfId="2" applyNumberFormat="1" applyFont="1" applyBorder="1" applyAlignment="1" applyProtection="1">
      <alignment horizontal="right" vertical="center" shrinkToFit="1"/>
      <protection locked="0"/>
    </xf>
    <xf numFmtId="0" fontId="15" fillId="11" borderId="14" xfId="0" applyFont="1" applyFill="1" applyBorder="1" applyAlignment="1" applyProtection="1">
      <alignment horizontal="center" wrapText="1"/>
      <protection locked="0"/>
    </xf>
    <xf numFmtId="189" fontId="56" fillId="0" borderId="0" xfId="0" applyNumberFormat="1" applyFont="1">
      <alignment vertical="center"/>
    </xf>
    <xf numFmtId="0" fontId="15" fillId="15" borderId="1" xfId="2" applyFill="1" applyBorder="1" applyAlignment="1">
      <alignment horizontal="center" vertical="center" wrapText="1"/>
    </xf>
    <xf numFmtId="0" fontId="15" fillId="15" borderId="2" xfId="2" applyFill="1" applyBorder="1" applyAlignment="1">
      <alignment horizontal="center" vertical="center" wrapText="1"/>
    </xf>
    <xf numFmtId="0" fontId="57" fillId="0" borderId="0" xfId="0" applyFont="1" applyAlignment="1" applyProtection="1">
      <alignment horizontal="left"/>
      <protection locked="0"/>
    </xf>
    <xf numFmtId="0" fontId="56" fillId="15" borderId="1" xfId="0" applyFont="1" applyFill="1" applyBorder="1" applyAlignment="1" applyProtection="1">
      <alignment horizontal="center" vertical="center"/>
      <protection locked="0"/>
    </xf>
    <xf numFmtId="195" fontId="56" fillId="0" borderId="1" xfId="0" applyNumberFormat="1" applyFont="1" applyBorder="1">
      <alignment vertical="center"/>
    </xf>
    <xf numFmtId="198" fontId="56" fillId="0" borderId="1" xfId="0" applyNumberFormat="1" applyFont="1" applyBorder="1">
      <alignment vertical="center"/>
    </xf>
    <xf numFmtId="194" fontId="4" fillId="0" borderId="44" xfId="2" applyNumberFormat="1" applyFont="1" applyBorder="1" applyAlignment="1" applyProtection="1">
      <alignment horizontal="left" vertical="center"/>
      <protection locked="0"/>
    </xf>
    <xf numFmtId="0" fontId="62" fillId="0" borderId="1" xfId="7" applyFont="1" applyBorder="1" applyAlignment="1">
      <alignment horizontal="center" vertical="center"/>
    </xf>
    <xf numFmtId="190" fontId="56" fillId="0" borderId="1" xfId="0" applyNumberFormat="1" applyFont="1" applyBorder="1">
      <alignment vertical="center"/>
    </xf>
    <xf numFmtId="0" fontId="56" fillId="0" borderId="2" xfId="0" applyFont="1" applyBorder="1">
      <alignment vertical="center"/>
    </xf>
    <xf numFmtId="190" fontId="56" fillId="0" borderId="2" xfId="0" applyNumberFormat="1" applyFont="1" applyBorder="1">
      <alignment vertical="center"/>
    </xf>
    <xf numFmtId="0" fontId="15" fillId="12" borderId="21" xfId="2" applyFill="1" applyBorder="1" applyAlignment="1">
      <alignment horizontal="center" vertical="center" wrapText="1"/>
    </xf>
    <xf numFmtId="0" fontId="24" fillId="0" borderId="0" xfId="5"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24" fillId="0" borderId="0" xfId="5" applyFont="1" applyAlignment="1">
      <alignment horizontal="center" vertical="center"/>
    </xf>
    <xf numFmtId="0" fontId="18" fillId="0" borderId="2" xfId="5" applyFont="1" applyBorder="1" applyAlignment="1">
      <alignment horizontal="center" vertical="center"/>
    </xf>
    <xf numFmtId="2" fontId="18" fillId="0" borderId="1" xfId="5" applyNumberFormat="1" applyFont="1" applyBorder="1" applyAlignment="1">
      <alignment vertical="center" shrinkToFit="1"/>
    </xf>
    <xf numFmtId="0" fontId="9" fillId="0" borderId="1" xfId="2" applyFont="1" applyBorder="1" applyAlignment="1">
      <alignment vertical="center"/>
    </xf>
    <xf numFmtId="0" fontId="9" fillId="0" borderId="39" xfId="2" applyFont="1" applyBorder="1" applyAlignment="1">
      <alignment vertical="center"/>
    </xf>
    <xf numFmtId="0" fontId="18" fillId="0" borderId="22" xfId="5" applyFont="1" applyBorder="1" applyAlignment="1">
      <alignment horizontal="center" vertical="center"/>
    </xf>
    <xf numFmtId="0" fontId="18" fillId="0" borderId="3" xfId="5" applyFont="1" applyBorder="1" applyAlignment="1">
      <alignment horizontal="center" vertical="center"/>
    </xf>
    <xf numFmtId="0" fontId="18" fillId="0" borderId="8" xfId="5" applyFont="1" applyBorder="1" applyAlignment="1">
      <alignment horizontal="center" vertical="center"/>
    </xf>
    <xf numFmtId="0" fontId="18" fillId="0" borderId="18" xfId="5" applyFont="1" applyBorder="1" applyAlignment="1">
      <alignment horizontal="center" vertical="center"/>
    </xf>
    <xf numFmtId="0" fontId="18" fillId="0" borderId="1" xfId="5" applyFont="1" applyBorder="1" applyAlignment="1">
      <alignment horizontal="center" vertical="center"/>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179" fontId="18" fillId="0" borderId="1" xfId="5" applyNumberFormat="1" applyFont="1" applyBorder="1" applyAlignment="1">
      <alignment horizontal="center" vertical="center" shrinkToFit="1"/>
    </xf>
    <xf numFmtId="179" fontId="18" fillId="0" borderId="14" xfId="5" applyNumberFormat="1" applyFont="1" applyBorder="1" applyAlignment="1">
      <alignment horizontal="center" vertical="center" shrinkToFit="1"/>
    </xf>
    <xf numFmtId="0" fontId="9" fillId="0" borderId="71" xfId="5" applyFont="1" applyBorder="1" applyAlignment="1">
      <alignment vertical="center" shrinkToFit="1"/>
    </xf>
    <xf numFmtId="0" fontId="9" fillId="0" borderId="72" xfId="5" applyFont="1" applyBorder="1" applyAlignment="1">
      <alignment vertical="center" shrinkToFit="1"/>
    </xf>
    <xf numFmtId="0" fontId="9" fillId="0" borderId="73" xfId="5" applyFont="1" applyBorder="1" applyAlignment="1">
      <alignment vertical="center" shrinkToFit="1"/>
    </xf>
    <xf numFmtId="0" fontId="9" fillId="0" borderId="43" xfId="5" applyFont="1" applyBorder="1" applyAlignment="1">
      <alignment vertical="center" shrinkToFit="1"/>
    </xf>
    <xf numFmtId="0" fontId="9" fillId="0" borderId="70" xfId="5" applyFont="1" applyBorder="1" applyAlignment="1">
      <alignment vertical="center" shrinkToFit="1"/>
    </xf>
    <xf numFmtId="0" fontId="9" fillId="0" borderId="43" xfId="5" applyFont="1" applyBorder="1" applyAlignment="1">
      <alignment horizontal="center" vertical="center" shrinkToFit="1"/>
    </xf>
    <xf numFmtId="0" fontId="9" fillId="0" borderId="72" xfId="5" applyFont="1" applyBorder="1" applyAlignment="1">
      <alignment horizontal="center" vertical="center" shrinkToFit="1"/>
    </xf>
    <xf numFmtId="180" fontId="9" fillId="0" borderId="71" xfId="5" applyNumberFormat="1" applyFont="1" applyBorder="1" applyAlignment="1">
      <alignment vertical="center" shrinkToFit="1"/>
    </xf>
    <xf numFmtId="180" fontId="9" fillId="0" borderId="72" xfId="5" applyNumberFormat="1" applyFont="1" applyBorder="1" applyAlignment="1">
      <alignment vertical="center" shrinkToFit="1"/>
    </xf>
    <xf numFmtId="180" fontId="9" fillId="0" borderId="73" xfId="5" applyNumberFormat="1" applyFont="1" applyBorder="1" applyAlignment="1">
      <alignment vertical="center" shrinkToFit="1"/>
    </xf>
    <xf numFmtId="2" fontId="9" fillId="0" borderId="69" xfId="5" applyNumberFormat="1" applyFont="1" applyBorder="1" applyAlignment="1">
      <alignment vertical="center" shrinkToFit="1"/>
    </xf>
    <xf numFmtId="2" fontId="9" fillId="0" borderId="72" xfId="5" applyNumberFormat="1" applyFont="1" applyBorder="1" applyAlignment="1">
      <alignment vertical="center" shrinkToFit="1"/>
    </xf>
    <xf numFmtId="2" fontId="9" fillId="0" borderId="73" xfId="5" applyNumberFormat="1" applyFont="1" applyBorder="1" applyAlignment="1">
      <alignment vertical="center" shrinkToFit="1"/>
    </xf>
    <xf numFmtId="0" fontId="56" fillId="16" borderId="14" xfId="0" applyFont="1" applyFill="1" applyBorder="1" applyAlignment="1" applyProtection="1">
      <alignment horizontal="center" wrapText="1"/>
      <protection locked="0"/>
    </xf>
    <xf numFmtId="0" fontId="56" fillId="16" borderId="15" xfId="0" applyFont="1" applyFill="1" applyBorder="1" applyAlignment="1" applyProtection="1">
      <alignment horizontal="center" wrapText="1"/>
      <protection locked="0"/>
    </xf>
    <xf numFmtId="0" fontId="56" fillId="16" borderId="13" xfId="0" applyFont="1" applyFill="1" applyBorder="1" applyAlignment="1" applyProtection="1">
      <alignment horizontal="center" vertical="top" wrapText="1"/>
      <protection locked="0"/>
    </xf>
    <xf numFmtId="198" fontId="56" fillId="17" borderId="1" xfId="0" applyNumberFormat="1" applyFont="1" applyFill="1" applyBorder="1">
      <alignment vertical="center"/>
    </xf>
    <xf numFmtId="202" fontId="15" fillId="0" borderId="1" xfId="7" applyNumberFormat="1" applyBorder="1" applyAlignment="1">
      <alignment horizontal="right" vertical="center" shrinkToFit="1"/>
    </xf>
    <xf numFmtId="0" fontId="20" fillId="2" borderId="63" xfId="0" applyFont="1" applyFill="1" applyBorder="1" applyAlignment="1">
      <alignment horizontal="center" shrinkToFit="1"/>
    </xf>
    <xf numFmtId="185" fontId="9" fillId="0" borderId="8" xfId="2" applyNumberFormat="1" applyFont="1" applyBorder="1" applyAlignment="1" applyProtection="1">
      <alignment horizontal="right" vertical="center" shrinkToFit="1"/>
      <protection locked="0"/>
    </xf>
    <xf numFmtId="0" fontId="9" fillId="0" borderId="0" xfId="2" applyFont="1" applyAlignment="1">
      <alignment vertical="center" shrinkToFit="1"/>
    </xf>
    <xf numFmtId="0" fontId="20" fillId="0" borderId="0" xfId="2" applyFont="1" applyAlignment="1">
      <alignment vertical="center" shrinkToFit="1"/>
    </xf>
    <xf numFmtId="0" fontId="20" fillId="0" borderId="0" xfId="2" applyFont="1" applyAlignment="1" applyProtection="1">
      <alignment vertical="center" shrinkToFit="1"/>
      <protection locked="0"/>
    </xf>
    <xf numFmtId="0" fontId="27" fillId="0" borderId="2" xfId="0" applyFont="1" applyBorder="1" applyAlignment="1" applyProtection="1">
      <alignment horizontal="center" vertical="center"/>
      <protection locked="0"/>
    </xf>
    <xf numFmtId="180" fontId="27" fillId="18" borderId="2" xfId="0" applyNumberFormat="1" applyFont="1" applyFill="1" applyBorder="1" applyAlignment="1" applyProtection="1">
      <alignment horizontal="center" vertical="center"/>
      <protection locked="0"/>
    </xf>
    <xf numFmtId="0" fontId="27" fillId="0" borderId="9" xfId="0" applyFont="1" applyBorder="1" applyAlignment="1" applyProtection="1">
      <alignment horizontal="center" vertical="center"/>
      <protection locked="0"/>
    </xf>
    <xf numFmtId="0" fontId="56" fillId="0" borderId="1" xfId="0" applyFont="1" applyBorder="1" applyAlignment="1">
      <alignment vertical="center" wrapText="1"/>
    </xf>
    <xf numFmtId="202" fontId="56" fillId="0" borderId="1" xfId="0" applyNumberFormat="1" applyFont="1" applyBorder="1">
      <alignment vertical="center"/>
    </xf>
    <xf numFmtId="0" fontId="9" fillId="0" borderId="8" xfId="2" applyFont="1" applyBorder="1" applyAlignment="1" applyProtection="1">
      <alignment horizontal="right" vertical="center" shrinkToFit="1"/>
      <protection locked="0"/>
    </xf>
    <xf numFmtId="205" fontId="9" fillId="0" borderId="8" xfId="2" applyNumberFormat="1" applyFont="1" applyBorder="1" applyAlignment="1" applyProtection="1">
      <alignment horizontal="right" vertical="center" shrinkToFit="1"/>
      <protection locked="0"/>
    </xf>
    <xf numFmtId="205" fontId="9" fillId="0" borderId="8" xfId="2" applyNumberFormat="1" applyFont="1" applyBorder="1" applyAlignment="1" applyProtection="1">
      <alignment horizontal="center" vertical="center"/>
      <protection locked="0"/>
    </xf>
    <xf numFmtId="202" fontId="18" fillId="0" borderId="18" xfId="5" applyNumberFormat="1" applyFont="1" applyBorder="1" applyAlignment="1">
      <alignment horizontal="center" vertical="center" shrinkToFit="1"/>
    </xf>
    <xf numFmtId="202" fontId="18" fillId="0" borderId="18" xfId="6" applyNumberFormat="1" applyFont="1" applyFill="1" applyBorder="1" applyAlignment="1">
      <alignment horizontal="center" vertical="center" shrinkToFit="1"/>
    </xf>
    <xf numFmtId="0" fontId="27" fillId="0" borderId="1" xfId="0" applyFont="1" applyBorder="1" applyAlignment="1" applyProtection="1">
      <alignment horizontal="center" vertical="center" shrinkToFit="1"/>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2" borderId="1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9" fillId="2" borderId="6"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11" xfId="2" applyFont="1" applyFill="1" applyBorder="1" applyAlignment="1">
      <alignment horizontal="center" vertical="center"/>
    </xf>
    <xf numFmtId="182" fontId="9" fillId="0" borderId="1" xfId="2"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textRotation="255"/>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0" fontId="27" fillId="0" borderId="2"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2" fontId="27" fillId="0" borderId="2" xfId="0" applyNumberFormat="1" applyFont="1" applyBorder="1" applyAlignment="1" applyProtection="1">
      <alignment horizontal="center" vertical="center"/>
      <protection locked="0"/>
    </xf>
    <xf numFmtId="2" fontId="27" fillId="0" borderId="3" xfId="0" applyNumberFormat="1" applyFont="1" applyBorder="1" applyAlignment="1" applyProtection="1">
      <alignment horizontal="center" vertical="center"/>
      <protection locked="0"/>
    </xf>
    <xf numFmtId="183"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7" xfId="2" applyFont="1" applyFill="1" applyBorder="1" applyAlignment="1">
      <alignment horizontal="center" vertical="center"/>
    </xf>
    <xf numFmtId="184" fontId="27" fillId="0" borderId="2" xfId="0" applyNumberFormat="1" applyFont="1" applyBorder="1" applyAlignment="1" applyProtection="1">
      <alignment horizontal="center" vertical="center"/>
      <protection locked="0"/>
    </xf>
    <xf numFmtId="184" fontId="27" fillId="0" borderId="3" xfId="0" applyNumberFormat="1" applyFont="1" applyBorder="1" applyAlignment="1" applyProtection="1">
      <alignment horizontal="center" vertical="center"/>
      <protection locked="0"/>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0" fontId="27" fillId="0" borderId="8" xfId="0" applyFont="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4"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97" fontId="9" fillId="0" borderId="9" xfId="1" applyNumberFormat="1" applyFont="1" applyBorder="1" applyAlignment="1" applyProtection="1">
      <alignment horizontal="center" vertical="center" shrinkToFit="1"/>
      <protection locked="0"/>
    </xf>
    <xf numFmtId="197" fontId="9" fillId="0" borderId="10" xfId="1" applyNumberFormat="1" applyFont="1" applyBorder="1" applyAlignment="1" applyProtection="1">
      <alignment horizontal="center" vertical="center" shrinkToFit="1"/>
      <protection locked="0"/>
    </xf>
    <xf numFmtId="197" fontId="9" fillId="0" borderId="11" xfId="1" applyNumberFormat="1" applyFont="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0" fontId="9" fillId="0" borderId="1" xfId="2" applyFont="1" applyBorder="1" applyAlignment="1">
      <alignment horizontal="center" vertical="center" shrinkToFit="1"/>
    </xf>
    <xf numFmtId="0" fontId="9" fillId="2" borderId="12"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197" fontId="9" fillId="0" borderId="3" xfId="1" applyNumberFormat="1" applyFont="1" applyBorder="1" applyAlignment="1" applyProtection="1">
      <alignment horizontal="center" vertical="center" shrinkToFit="1"/>
      <protection locked="0"/>
    </xf>
    <xf numFmtId="197" fontId="9" fillId="0" borderId="8" xfId="1" applyNumberFormat="1" applyFont="1" applyBorder="1" applyAlignment="1" applyProtection="1">
      <alignment horizontal="center" vertical="center" shrinkToFit="1"/>
      <protection locked="0"/>
    </xf>
    <xf numFmtId="0" fontId="9" fillId="2" borderId="10" xfId="2" applyFont="1" applyFill="1" applyBorder="1" applyAlignment="1">
      <alignment horizontal="center" vertical="center"/>
    </xf>
    <xf numFmtId="204" fontId="27" fillId="18" borderId="9" xfId="0" applyNumberFormat="1" applyFont="1" applyFill="1" applyBorder="1" applyAlignment="1" applyProtection="1">
      <alignment horizontal="center" vertical="center"/>
      <protection locked="0"/>
    </xf>
    <xf numFmtId="204" fontId="27" fillId="18" borderId="11" xfId="0" applyNumberFormat="1" applyFont="1" applyFill="1" applyBorder="1" applyAlignment="1" applyProtection="1">
      <alignment horizontal="center" vertical="center"/>
      <protection locked="0"/>
    </xf>
    <xf numFmtId="14" fontId="9" fillId="0" borderId="2" xfId="2"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6" xfId="2" applyFont="1" applyBorder="1" applyAlignment="1">
      <alignment horizontal="center" vertical="center" wrapText="1"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2" borderId="13"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11" xfId="2" applyFont="1" applyBorder="1" applyAlignment="1">
      <alignment horizontal="left" vertical="center" shrinkToFit="1"/>
    </xf>
    <xf numFmtId="0" fontId="10" fillId="0" borderId="1" xfId="2" applyFont="1" applyBorder="1" applyAlignment="1">
      <alignment horizontal="center" vertical="center"/>
    </xf>
    <xf numFmtId="205" fontId="9" fillId="0" borderId="3" xfId="2" applyNumberFormat="1" applyFont="1" applyBorder="1" applyAlignment="1">
      <alignment horizontal="center" vertical="center" shrinkToFit="1"/>
    </xf>
    <xf numFmtId="0" fontId="9" fillId="2" borderId="14"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203" fontId="9" fillId="0" borderId="2" xfId="2" applyNumberFormat="1" applyFont="1" applyBorder="1" applyAlignment="1" applyProtection="1">
      <alignment horizontal="center" vertical="center"/>
      <protection locked="0"/>
    </xf>
    <xf numFmtId="203" fontId="9" fillId="0" borderId="8" xfId="2" applyNumberFormat="1" applyFont="1" applyBorder="1" applyAlignment="1" applyProtection="1">
      <alignment horizontal="center" vertical="center"/>
      <protection locked="0"/>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15" fillId="0" borderId="1" xfId="7" applyBorder="1" applyAlignment="1">
      <alignment horizontal="center" vertical="center"/>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 xfId="2" applyFont="1" applyFill="1" applyBorder="1" applyAlignment="1">
      <alignment horizontal="center" vertical="center"/>
    </xf>
    <xf numFmtId="0" fontId="6" fillId="0" borderId="1" xfId="2" applyFont="1" applyBorder="1" applyAlignment="1">
      <alignment horizontal="left"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 xfId="2" applyFont="1" applyFill="1" applyBorder="1" applyAlignment="1">
      <alignment horizontal="center" vertical="center" wrapText="1"/>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0" fillId="2" borderId="14" xfId="2" applyFont="1" applyFill="1" applyBorder="1" applyAlignment="1" applyProtection="1">
      <alignment horizontal="center" vertical="center" wrapText="1"/>
      <protection locked="0"/>
    </xf>
    <xf numFmtId="0" fontId="30" fillId="2" borderId="13" xfId="2" applyFont="1" applyFill="1" applyBorder="1" applyAlignment="1" applyProtection="1">
      <alignment horizontal="center" vertical="center" wrapText="1"/>
      <protection locked="0"/>
    </xf>
    <xf numFmtId="0" fontId="54" fillId="2" borderId="14" xfId="2" applyFont="1" applyFill="1" applyBorder="1" applyAlignment="1" applyProtection="1">
      <alignment horizontal="center" vertical="center" wrapText="1" shrinkToFit="1"/>
      <protection locked="0"/>
    </xf>
    <xf numFmtId="0" fontId="54" fillId="2" borderId="13" xfId="2" applyFont="1" applyFill="1" applyBorder="1" applyAlignment="1" applyProtection="1">
      <alignment horizontal="center" vertical="center" wrapText="1" shrinkToFit="1"/>
      <protection locked="0"/>
    </xf>
    <xf numFmtId="0" fontId="30" fillId="2" borderId="14" xfId="2" applyFont="1" applyFill="1" applyBorder="1" applyAlignment="1" applyProtection="1">
      <alignment horizontal="center" vertical="center" wrapText="1" shrinkToFit="1"/>
      <protection locked="0"/>
    </xf>
    <xf numFmtId="0" fontId="30" fillId="2" borderId="13" xfId="2" applyFont="1" applyFill="1" applyBorder="1" applyAlignment="1" applyProtection="1">
      <alignment horizontal="center" vertical="center" wrapText="1" shrinkToFi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0" fillId="2" borderId="1" xfId="2" applyFont="1" applyFill="1" applyBorder="1" applyAlignment="1" applyProtection="1">
      <alignment horizontal="center" vertical="center" wrapText="1"/>
      <protection locked="0"/>
    </xf>
    <xf numFmtId="0" fontId="30" fillId="2" borderId="1" xfId="2" applyFont="1" applyFill="1" applyBorder="1" applyAlignment="1">
      <alignment horizontal="center" vertical="center" wrapText="1"/>
    </xf>
    <xf numFmtId="0" fontId="36" fillId="0" borderId="1" xfId="7" applyFont="1" applyBorder="1" applyAlignment="1">
      <alignment horizontal="center" vertical="center" shrinkToFi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5" xfId="2" applyFont="1" applyFill="1" applyBorder="1" applyAlignment="1" applyProtection="1">
      <alignment horizontal="center" vertical="center" wrapText="1"/>
      <protection locked="0"/>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10" fillId="0" borderId="0" xfId="2" applyFont="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1" xfId="2" applyFont="1" applyBorder="1" applyAlignment="1">
      <alignment horizontal="left" vertical="center"/>
    </xf>
    <xf numFmtId="0" fontId="9" fillId="2" borderId="1" xfId="2" applyFont="1" applyFill="1" applyBorder="1" applyAlignment="1">
      <alignment horizontal="center" vertical="center" wrapTex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2" borderId="15" xfId="2" applyFont="1" applyFill="1" applyBorder="1" applyAlignment="1">
      <alignment vertical="center" textRotation="255"/>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9" fillId="2" borderId="1" xfId="2" applyFont="1" applyFill="1" applyBorder="1" applyAlignment="1">
      <alignment horizontal="center" vertical="center" wrapText="1"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7" fontId="12" fillId="0" borderId="6" xfId="1" applyNumberFormat="1" applyBorder="1" applyAlignment="1" applyProtection="1">
      <alignment horizontal="center" vertical="center" shrinkToFit="1"/>
      <protection locked="0"/>
    </xf>
    <xf numFmtId="197" fontId="12" fillId="0" borderId="5" xfId="1" applyNumberFormat="1" applyBorder="1" applyAlignment="1" applyProtection="1">
      <alignment horizontal="center" vertical="center" shrinkToFit="1"/>
      <protection locked="0"/>
    </xf>
    <xf numFmtId="197" fontId="12" fillId="0" borderId="12" xfId="1" applyNumberFormat="1" applyBorder="1" applyAlignment="1" applyProtection="1">
      <alignment horizontal="center" vertical="center" shrinkToFit="1"/>
      <protection locked="0"/>
    </xf>
    <xf numFmtId="197" fontId="12" fillId="0" borderId="4" xfId="1" applyNumberFormat="1" applyBorder="1" applyAlignment="1" applyProtection="1">
      <alignment horizontal="center" vertical="center" shrinkToFit="1"/>
      <protection locked="0"/>
    </xf>
    <xf numFmtId="197" fontId="12" fillId="0" borderId="9" xfId="1" applyNumberFormat="1" applyBorder="1" applyAlignment="1" applyProtection="1">
      <alignment horizontal="center" vertical="center" shrinkToFit="1"/>
      <protection locked="0"/>
    </xf>
    <xf numFmtId="197" fontId="12" fillId="0" borderId="11" xfId="1" applyNumberFormat="1" applyBorder="1" applyAlignment="1" applyProtection="1">
      <alignment horizontal="center" vertical="center" shrinkToFit="1"/>
      <protection locked="0"/>
    </xf>
    <xf numFmtId="177" fontId="23" fillId="0" borderId="1" xfId="2" applyNumberFormat="1" applyFont="1" applyBorder="1" applyAlignment="1">
      <alignment horizontal="center" vertical="center" shrinkToFit="1"/>
    </xf>
    <xf numFmtId="0" fontId="9" fillId="2" borderId="4" xfId="2" applyFont="1" applyFill="1" applyBorder="1" applyAlignment="1">
      <alignment horizontal="center" vertical="center" shrinkToFit="1"/>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93" fontId="9" fillId="0" borderId="14" xfId="2" applyNumberFormat="1" applyFont="1" applyBorder="1" applyAlignment="1">
      <alignment horizontal="center" vertical="center" shrinkToFit="1"/>
    </xf>
    <xf numFmtId="193" fontId="9" fillId="0" borderId="15" xfId="2" applyNumberFormat="1" applyFont="1" applyBorder="1" applyAlignment="1">
      <alignment horizontal="center" vertical="center" shrinkToFit="1"/>
    </xf>
    <xf numFmtId="193" fontId="9" fillId="0" borderId="13" xfId="2" applyNumberFormat="1" applyFont="1" applyBorder="1" applyAlignment="1">
      <alignment horizontal="center" vertical="center" shrinkToFit="1"/>
    </xf>
    <xf numFmtId="177" fontId="9" fillId="0" borderId="6" xfId="2" applyNumberFormat="1" applyFont="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0" fontId="9" fillId="2" borderId="15" xfId="2" applyFont="1" applyFill="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177" fontId="10" fillId="2" borderId="1" xfId="2" applyNumberFormat="1" applyFont="1" applyFill="1" applyBorder="1" applyAlignment="1">
      <alignment horizontal="center" vertical="center" wrapText="1" shrinkToFit="1"/>
    </xf>
    <xf numFmtId="0" fontId="43" fillId="0" borderId="1" xfId="0" applyFont="1" applyBorder="1" applyAlignment="1">
      <alignment horizontal="center" vertical="center" shrinkToFi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9" fillId="2" borderId="13" xfId="2" applyNumberFormat="1" applyFont="1" applyFill="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43" fillId="0" borderId="13" xfId="0" applyFont="1" applyBorder="1" applyAlignment="1">
      <alignment horizontal="center" vertical="center" wrapText="1"/>
    </xf>
    <xf numFmtId="0" fontId="43" fillId="0" borderId="1" xfId="0" applyFont="1" applyBorder="1" applyAlignment="1">
      <alignment horizontal="center" vertical="center" wrapText="1"/>
    </xf>
    <xf numFmtId="177" fontId="9" fillId="0" borderId="14" xfId="2" applyNumberFormat="1" applyFont="1" applyBorder="1" applyAlignment="1">
      <alignment horizontal="center" vertical="center" shrinkToFit="1"/>
    </xf>
    <xf numFmtId="4" fontId="9" fillId="0" borderId="1" xfId="2" applyNumberFormat="1" applyFont="1" applyBorder="1" applyAlignment="1">
      <alignment horizontal="center" vertical="center" shrinkToFit="1"/>
    </xf>
    <xf numFmtId="0" fontId="9" fillId="2" borderId="0" xfId="2" applyFont="1" applyFill="1" applyAlignment="1">
      <alignment horizontal="center" vertical="center" wrapText="1" shrinkToFit="1"/>
    </xf>
    <xf numFmtId="0" fontId="9" fillId="0" borderId="14" xfId="2" applyFont="1" applyBorder="1" applyAlignment="1">
      <alignment horizontal="center" vertical="center" shrinkToFit="1"/>
    </xf>
    <xf numFmtId="0" fontId="9" fillId="0" borderId="14" xfId="2" applyFont="1" applyBorder="1" applyAlignment="1">
      <alignment horizontal="left" vertical="center" shrinkToFit="1"/>
    </xf>
    <xf numFmtId="4" fontId="9" fillId="2" borderId="1" xfId="2" applyNumberFormat="1" applyFont="1" applyFill="1" applyBorder="1" applyAlignment="1">
      <alignment horizontal="center" vertical="center" shrinkToFit="1"/>
    </xf>
    <xf numFmtId="0" fontId="37" fillId="0" borderId="1" xfId="0" applyFont="1" applyBorder="1" applyAlignment="1">
      <alignment horizontal="center" vertical="center"/>
    </xf>
    <xf numFmtId="176" fontId="9" fillId="0" borderId="1" xfId="2" applyNumberFormat="1" applyFont="1" applyBorder="1" applyAlignment="1">
      <alignment horizontal="center" vertical="center" shrinkToFit="1"/>
    </xf>
    <xf numFmtId="0" fontId="0" fillId="0" borderId="1" xfId="0" applyBorder="1" applyAlignment="1">
      <alignment horizontal="center" vertical="center" shrinkToFit="1"/>
    </xf>
    <xf numFmtId="206" fontId="9" fillId="0" borderId="8" xfId="3" applyNumberFormat="1" applyFont="1" applyFill="1" applyBorder="1" applyAlignment="1" applyProtection="1">
      <alignment horizontal="center" vertical="center" shrinkToFit="1"/>
    </xf>
    <xf numFmtId="206" fontId="9" fillId="0" borderId="2" xfId="3" applyNumberFormat="1" applyFont="1" applyFill="1" applyBorder="1" applyAlignment="1" applyProtection="1">
      <alignment horizontal="center" vertical="center" shrinkToFi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49" fontId="9" fillId="0" borderId="1" xfId="2" applyNumberFormat="1" applyFont="1" applyBorder="1" applyAlignment="1">
      <alignment horizontal="center" vertical="center"/>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37" fillId="0" borderId="8" xfId="0" applyFont="1" applyBorder="1" applyAlignment="1">
      <alignment horizontal="center" vertical="center"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7"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10" fillId="0" borderId="10" xfId="2" applyFont="1" applyBorder="1" applyAlignment="1">
      <alignment horizontal="left" vertical="center"/>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37" fillId="0" borderId="1" xfId="0" applyFont="1" applyBorder="1" applyAlignment="1">
      <alignment horizontal="center" vertical="center" wrapText="1"/>
    </xf>
    <xf numFmtId="0" fontId="31" fillId="2" borderId="1" xfId="2" applyFont="1" applyFill="1" applyBorder="1" applyAlignment="1">
      <alignment horizontal="center" vertical="center"/>
    </xf>
    <xf numFmtId="0" fontId="31" fillId="2" borderId="1" xfId="2" applyFont="1" applyFill="1" applyBorder="1" applyAlignment="1">
      <alignment horizontal="center" vertical="center" wrapText="1" shrinkToFit="1"/>
    </xf>
    <xf numFmtId="0" fontId="9" fillId="2" borderId="15" xfId="2" applyFont="1" applyFill="1" applyBorder="1" applyAlignment="1">
      <alignment horizontal="center" vertical="top" textRotation="255"/>
    </xf>
    <xf numFmtId="0" fontId="9" fillId="2" borderId="13" xfId="2" applyFont="1" applyFill="1" applyBorder="1" applyAlignment="1">
      <alignment horizontal="center" vertical="top" textRotation="255"/>
    </xf>
    <xf numFmtId="0" fontId="9" fillId="2" borderId="14" xfId="2" applyFont="1" applyFill="1" applyBorder="1" applyAlignment="1">
      <alignment horizontal="center" vertical="top" textRotation="255"/>
    </xf>
    <xf numFmtId="201" fontId="9" fillId="0" borderId="1" xfId="2" applyNumberFormat="1" applyFont="1" applyBorder="1" applyAlignment="1" applyProtection="1">
      <alignment horizontal="center" vertical="center" shrinkToFit="1"/>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7" fillId="0" borderId="13" xfId="0" applyFont="1" applyBorder="1" applyAlignment="1">
      <alignment horizontal="center" vertical="center"/>
    </xf>
    <xf numFmtId="0" fontId="9" fillId="0" borderId="8" xfId="2" applyFont="1" applyBorder="1" applyAlignment="1">
      <alignment horizontal="center" vertical="center" wrapText="1" shrinkToFit="1"/>
    </xf>
    <xf numFmtId="0" fontId="50" fillId="0" borderId="2" xfId="2" applyFont="1" applyBorder="1" applyAlignment="1">
      <alignment horizontal="center" vertical="center" shrinkToFit="1"/>
    </xf>
    <xf numFmtId="0" fontId="37" fillId="0" borderId="1" xfId="0" applyFont="1" applyBorder="1" applyAlignment="1">
      <alignment horizontal="center" vertical="center" textRotation="255"/>
    </xf>
    <xf numFmtId="0" fontId="15" fillId="0" borderId="2" xfId="2" applyBorder="1" applyAlignment="1">
      <alignment horizontal="center" vertical="center"/>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15" fillId="0" borderId="1" xfId="2" applyBorder="1" applyAlignment="1">
      <alignment horizontal="center" vertical="center"/>
    </xf>
    <xf numFmtId="0" fontId="37" fillId="0" borderId="3" xfId="0" applyFont="1" applyBorder="1">
      <alignment vertical="center"/>
    </xf>
    <xf numFmtId="0" fontId="37" fillId="0" borderId="8" xfId="0" applyFont="1" applyBorder="1">
      <alignment vertical="center"/>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9" fillId="0" borderId="1" xfId="2" applyFont="1" applyBorder="1" applyAlignment="1">
      <alignment horizontal="center" vertical="center" wrapText="1" shrinkToFit="1"/>
    </xf>
    <xf numFmtId="0" fontId="44" fillId="2" borderId="1" xfId="2" applyFont="1" applyFill="1" applyBorder="1" applyAlignment="1">
      <alignment horizontal="center" vertical="center" wrapText="1"/>
    </xf>
    <xf numFmtId="0" fontId="44"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9" fillId="0" borderId="1" xfId="2" applyFont="1" applyBorder="1" applyAlignment="1">
      <alignment horizontal="center" vertical="center"/>
    </xf>
    <xf numFmtId="0" fontId="37" fillId="0" borderId="10" xfId="0" applyFont="1" applyBorder="1" applyAlignment="1">
      <alignment horizontal="center" vertical="center"/>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37" fillId="0" borderId="3" xfId="0" applyFont="1" applyBorder="1" applyAlignment="1">
      <alignment horizontal="center" vertical="center"/>
    </xf>
    <xf numFmtId="0" fontId="37" fillId="0" borderId="8" xfId="0" applyFont="1" applyBorder="1" applyAlignment="1">
      <alignment horizontal="center" vertical="center"/>
    </xf>
    <xf numFmtId="0" fontId="15" fillId="0" borderId="2" xfId="2" applyBorder="1" applyAlignment="1">
      <alignment vertical="center" wrapText="1"/>
    </xf>
    <xf numFmtId="0" fontId="9" fillId="0" borderId="2" xfId="2" applyFont="1" applyBorder="1" applyAlignment="1">
      <alignment vertical="center"/>
    </xf>
    <xf numFmtId="0" fontId="9" fillId="0" borderId="3" xfId="2" applyFont="1" applyBorder="1" applyAlignment="1">
      <alignment vertical="center"/>
    </xf>
    <xf numFmtId="0" fontId="9" fillId="0" borderId="3" xfId="0" applyFont="1" applyBorder="1">
      <alignment vertical="center"/>
    </xf>
    <xf numFmtId="0" fontId="9" fillId="0" borderId="8" xfId="0" applyFont="1" applyBorder="1">
      <alignment vertical="center"/>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37" fillId="0" borderId="2" xfId="0" applyFont="1" applyBorder="1" applyAlignment="1">
      <alignment horizontal="center" vertical="center"/>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18" fillId="3" borderId="3" xfId="4" applyFont="1" applyFill="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3" borderId="14" xfId="4" applyFont="1" applyFill="1" applyBorder="1" applyAlignment="1">
      <alignment horizontal="center" vertical="center" wrapText="1"/>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0" fontId="9" fillId="0" borderId="7" xfId="2" applyFont="1" applyBorder="1" applyAlignment="1" applyProtection="1">
      <alignment vertical="center" wrapText="1"/>
      <protection locked="0"/>
    </xf>
    <xf numFmtId="0" fontId="36" fillId="0" borderId="7" xfId="0" applyFont="1" applyBorder="1" applyAlignment="1">
      <alignment vertical="center" wrapText="1"/>
    </xf>
    <xf numFmtId="0" fontId="36" fillId="0" borderId="0" xfId="0" applyFont="1" applyAlignment="1">
      <alignment vertical="center" wrapText="1"/>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4" fillId="0" borderId="8" xfId="2" applyFont="1" applyBorder="1" applyAlignment="1" applyProtection="1">
      <alignment horizontal="left" vertical="center"/>
      <protection locked="0"/>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0" fontId="4" fillId="0" borderId="2" xfId="2" applyFont="1" applyBorder="1" applyAlignment="1" applyProtection="1">
      <alignment horizontal="left" vertical="center" shrinkToFit="1"/>
      <protection locked="0"/>
    </xf>
    <xf numFmtId="0" fontId="4" fillId="0" borderId="3" xfId="2" applyFont="1" applyBorder="1" applyAlignment="1" applyProtection="1">
      <alignment horizontal="left" vertical="center" shrinkToFit="1"/>
      <protection locked="0"/>
    </xf>
    <xf numFmtId="0" fontId="4" fillId="0" borderId="8" xfId="2" applyFont="1" applyBorder="1" applyAlignment="1" applyProtection="1">
      <alignment horizontal="left" vertical="center" shrinkToFit="1"/>
      <protection locked="0"/>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4" fillId="3" borderId="1" xfId="2" applyFont="1" applyFill="1" applyBorder="1" applyAlignment="1">
      <alignment horizontal="center" vertical="center" shrinkToFit="1"/>
    </xf>
    <xf numFmtId="0" fontId="4" fillId="0" borderId="1" xfId="2" applyFont="1" applyBorder="1" applyAlignment="1">
      <alignment horizontal="left" vertical="center" shrinkToFit="1"/>
    </xf>
    <xf numFmtId="0" fontId="9" fillId="3" borderId="1" xfId="4" applyFont="1" applyFill="1" applyBorder="1" applyAlignment="1">
      <alignment horizontal="center"/>
    </xf>
    <xf numFmtId="0" fontId="9" fillId="3" borderId="1" xfId="4" applyFont="1" applyFill="1" applyBorder="1" applyAlignment="1">
      <alignment horizontal="center" vertical="center"/>
    </xf>
    <xf numFmtId="0" fontId="9" fillId="0" borderId="1" xfId="4" applyFont="1" applyBorder="1">
      <alignment vertical="center"/>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4" fillId="0" borderId="1" xfId="2" applyFont="1" applyBorder="1" applyAlignment="1">
      <alignment horizontal="left" vertical="center" wrapText="1" shrinkToFit="1"/>
    </xf>
    <xf numFmtId="0" fontId="4" fillId="0" borderId="2" xfId="2" applyFont="1" applyBorder="1" applyAlignment="1" applyProtection="1">
      <alignment horizontal="left" vertical="center" wrapText="1" shrinkToFit="1"/>
      <protection locked="0"/>
    </xf>
    <xf numFmtId="0" fontId="4" fillId="0" borderId="3" xfId="2" applyFont="1" applyBorder="1" applyAlignment="1" applyProtection="1">
      <alignment horizontal="left" vertical="center" wrapText="1" shrinkToFit="1"/>
      <protection locked="0"/>
    </xf>
    <xf numFmtId="0" fontId="4" fillId="0" borderId="8" xfId="2" applyFont="1" applyBorder="1" applyAlignment="1" applyProtection="1">
      <alignment horizontal="left" vertical="center" wrapText="1" shrinkToFit="1"/>
      <protection locked="0"/>
    </xf>
    <xf numFmtId="0" fontId="9" fillId="3" borderId="3" xfId="4" applyFont="1" applyFill="1" applyBorder="1" applyAlignment="1">
      <alignment horizontal="center" vertical="center"/>
    </xf>
    <xf numFmtId="0" fontId="18" fillId="0" borderId="13" xfId="4" applyFont="1" applyBorder="1" applyAlignment="1">
      <alignment horizontal="center" vertical="center" wrapText="1"/>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0" fontId="9" fillId="0" borderId="1" xfId="4" applyFont="1" applyBorder="1" applyAlignment="1">
      <alignment horizontal="center" vertical="center" wrapText="1"/>
    </xf>
    <xf numFmtId="0" fontId="9" fillId="0" borderId="1" xfId="4" applyFont="1" applyBorder="1" applyAlignment="1">
      <alignment horizontal="center" vertical="center" wrapText="1" shrinkToFit="1"/>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0" fontId="9" fillId="0" borderId="2" xfId="4" applyFont="1" applyBorder="1" applyAlignment="1">
      <alignment horizontal="center" vertical="center" shrinkToFit="1"/>
    </xf>
    <xf numFmtId="0" fontId="9" fillId="0" borderId="8" xfId="4" applyFont="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7" fillId="0" borderId="9" xfId="0" applyFont="1" applyBorder="1">
      <alignment vertical="center"/>
    </xf>
    <xf numFmtId="0" fontId="37" fillId="0" borderId="10" xfId="0" applyFont="1" applyBorder="1">
      <alignment vertical="center"/>
    </xf>
    <xf numFmtId="0" fontId="37" fillId="0" borderId="11" xfId="0"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7" fillId="0" borderId="9" xfId="0" applyFont="1" applyBorder="1" applyAlignment="1">
      <alignment horizontal="center" vertical="center" shrinkToFit="1"/>
    </xf>
    <xf numFmtId="0" fontId="37" fillId="0" borderId="11" xfId="0" applyFont="1" applyBorder="1" applyAlignment="1">
      <alignment horizontal="center" vertical="center" shrinkToFit="1"/>
    </xf>
    <xf numFmtId="179" fontId="18" fillId="0" borderId="1" xfId="4" applyNumberFormat="1" applyFont="1" applyBorder="1" applyAlignment="1">
      <alignment horizontal="center" vertical="center" shrinkToFit="1"/>
    </xf>
    <xf numFmtId="0" fontId="44" fillId="0" borderId="1" xfId="4" applyFont="1" applyBorder="1" applyAlignment="1">
      <alignment horizontal="center" vertical="center" wrapText="1" shrinkToFit="1"/>
    </xf>
    <xf numFmtId="0" fontId="9" fillId="0" borderId="1" xfId="4" applyFont="1" applyBorder="1" applyAlignment="1">
      <alignment horizontal="center" vertical="center"/>
    </xf>
    <xf numFmtId="0" fontId="44" fillId="0" borderId="1" xfId="4" applyFont="1" applyBorder="1" applyAlignment="1">
      <alignment horizontal="center" vertical="center" wrapText="1"/>
    </xf>
    <xf numFmtId="0" fontId="6" fillId="0" borderId="1" xfId="2" applyFont="1" applyBorder="1" applyAlignment="1">
      <alignment horizontal="left" vertical="center" wrapText="1" shrinkToFit="1"/>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2" borderId="8" xfId="2" applyFont="1" applyFill="1" applyBorder="1" applyAlignment="1">
      <alignment horizontal="center" vertical="center" wrapText="1"/>
    </xf>
    <xf numFmtId="0" fontId="6" fillId="0" borderId="1" xfId="2" applyFont="1" applyBorder="1" applyAlignment="1">
      <alignment horizontal="left" vertical="center" shrinkToFit="1"/>
    </xf>
    <xf numFmtId="0" fontId="5" fillId="0" borderId="1" xfId="2" applyFont="1" applyBorder="1" applyAlignment="1">
      <alignment horizontal="left" vertical="center"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5" fillId="0" borderId="0" xfId="2" applyFont="1" applyAlignment="1">
      <alignment horizontal="left" vertical="center"/>
    </xf>
    <xf numFmtId="0" fontId="4" fillId="2" borderId="8" xfId="2" applyFont="1" applyFill="1" applyBorder="1" applyAlignment="1">
      <alignment horizontal="center" vertical="center"/>
    </xf>
    <xf numFmtId="0" fontId="37"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9" fillId="2" borderId="26" xfId="2" applyFont="1" applyFill="1" applyBorder="1" applyAlignment="1">
      <alignment horizontal="center" vertical="center" shrinkToFit="1"/>
    </xf>
    <xf numFmtId="0" fontId="9" fillId="2" borderId="25" xfId="2" applyFont="1" applyFill="1" applyBorder="1" applyAlignment="1">
      <alignment horizontal="center" vertical="center" shrinkToFit="1"/>
    </xf>
    <xf numFmtId="0" fontId="9" fillId="2" borderId="24" xfId="2" applyFont="1" applyFill="1" applyBorder="1" applyAlignment="1">
      <alignment horizontal="center" vertical="center" shrinkToFit="1"/>
    </xf>
    <xf numFmtId="0" fontId="9" fillId="2" borderId="19" xfId="2" applyFont="1" applyFill="1" applyBorder="1" applyAlignment="1">
      <alignment horizontal="center" vertical="center" shrinkToFit="1"/>
    </xf>
    <xf numFmtId="0" fontId="9" fillId="2" borderId="21" xfId="2" applyFont="1" applyFill="1" applyBorder="1" applyAlignment="1">
      <alignment horizontal="center" vertical="center" shrinkToFit="1"/>
    </xf>
    <xf numFmtId="0" fontId="9" fillId="2" borderId="19" xfId="2" applyFont="1" applyFill="1" applyBorder="1" applyAlignment="1">
      <alignment horizontal="center" vertical="center"/>
    </xf>
    <xf numFmtId="0" fontId="49" fillId="0" borderId="0" xfId="2" applyFont="1" applyAlignment="1">
      <alignment vertical="center" wrapText="1"/>
    </xf>
    <xf numFmtId="0" fontId="9" fillId="2" borderId="26"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4"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6" xfId="2" applyFont="1" applyFill="1" applyBorder="1" applyAlignment="1">
      <alignment horizontal="center" vertical="center"/>
    </xf>
    <xf numFmtId="0" fontId="9" fillId="2" borderId="25" xfId="2" applyFont="1" applyFill="1" applyBorder="1" applyAlignment="1">
      <alignment vertical="center"/>
    </xf>
    <xf numFmtId="0" fontId="9" fillId="2" borderId="24" xfId="2" applyFont="1" applyFill="1" applyBorder="1" applyAlignment="1">
      <alignment vertical="center"/>
    </xf>
    <xf numFmtId="0" fontId="15" fillId="0" borderId="1" xfId="2" applyBorder="1" applyAlignment="1">
      <alignment horizontal="center" vertical="center" wrapText="1"/>
    </xf>
    <xf numFmtId="0" fontId="33" fillId="0" borderId="1" xfId="2" applyFont="1" applyBorder="1" applyAlignment="1">
      <alignment horizontal="left" vertical="center" shrinkToFit="1"/>
    </xf>
    <xf numFmtId="0" fontId="37" fillId="0" borderId="7" xfId="0"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9" fillId="2" borderId="21" xfId="2" applyFont="1" applyFill="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9" fillId="2" borderId="14" xfId="2" applyFont="1" applyFill="1" applyBorder="1" applyAlignment="1">
      <alignment vertical="center" textRotation="255"/>
    </xf>
    <xf numFmtId="0" fontId="32" fillId="0" borderId="6" xfId="2" applyFont="1" applyBorder="1" applyAlignment="1" applyProtection="1">
      <alignment horizontal="center"/>
      <protection locked="0"/>
    </xf>
    <xf numFmtId="0" fontId="32" fillId="0" borderId="7" xfId="2" applyFont="1" applyBorder="1" applyAlignment="1" applyProtection="1">
      <alignment horizontal="center"/>
      <protection locked="0"/>
    </xf>
    <xf numFmtId="0" fontId="32" fillId="0" borderId="0" xfId="2" applyFont="1" applyAlignment="1" applyProtection="1">
      <alignment horizontal="center"/>
      <protection locked="0"/>
    </xf>
    <xf numFmtId="0" fontId="32" fillId="0" borderId="4" xfId="2" applyFont="1" applyBorder="1" applyAlignment="1" applyProtection="1">
      <alignment horizontal="center"/>
      <protection locked="0"/>
    </xf>
    <xf numFmtId="0" fontId="32" fillId="0" borderId="12" xfId="2" applyFont="1" applyBorder="1" applyAlignment="1" applyProtection="1">
      <alignment horizontal="center"/>
      <protection locked="0"/>
    </xf>
    <xf numFmtId="0" fontId="32" fillId="0" borderId="9" xfId="2" applyFont="1" applyBorder="1" applyAlignment="1" applyProtection="1">
      <alignment horizontal="center"/>
      <protection locked="0"/>
    </xf>
    <xf numFmtId="0" fontId="32" fillId="0" borderId="10" xfId="2" applyFont="1" applyBorder="1" applyAlignment="1" applyProtection="1">
      <alignment horizontal="center"/>
      <protection locked="0"/>
    </xf>
    <xf numFmtId="0" fontId="32"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207" fontId="18" fillId="0" borderId="2" xfId="2" applyNumberFormat="1" applyFont="1" applyBorder="1" applyAlignment="1" applyProtection="1">
      <alignment horizontal="center" vertical="center" wrapText="1"/>
      <protection locked="0"/>
    </xf>
    <xf numFmtId="207" fontId="18" fillId="0" borderId="3" xfId="2" applyNumberFormat="1" applyFont="1" applyBorder="1" applyAlignment="1" applyProtection="1">
      <alignment horizontal="center" vertical="center" wrapText="1"/>
      <protection locked="0"/>
    </xf>
    <xf numFmtId="207"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18" fillId="0" borderId="3" xfId="2" applyFont="1" applyBorder="1" applyAlignment="1" applyProtection="1">
      <alignment horizontal="center" vertical="center" shrinkToFi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wrapText="1"/>
      <protection locked="0"/>
    </xf>
    <xf numFmtId="190" fontId="15" fillId="0" borderId="2" xfId="2" applyNumberFormat="1" applyBorder="1" applyAlignment="1">
      <alignment horizontal="center" vertical="center"/>
    </xf>
    <xf numFmtId="190" fontId="15" fillId="0" borderId="8" xfId="2" applyNumberFormat="1" applyBorder="1" applyAlignment="1">
      <alignment horizontal="center" vertical="center"/>
    </xf>
    <xf numFmtId="0" fontId="18" fillId="2" borderId="1" xfId="2" applyFont="1" applyFill="1" applyBorder="1" applyAlignment="1">
      <alignment horizontal="center" vertical="center" wrapText="1"/>
    </xf>
    <xf numFmtId="190" fontId="15" fillId="0" borderId="2" xfId="2" applyNumberFormat="1" applyBorder="1" applyAlignment="1">
      <alignment vertical="center" shrinkToFit="1"/>
    </xf>
    <xf numFmtId="0" fontId="15" fillId="0" borderId="8" xfId="2" applyBorder="1" applyAlignment="1">
      <alignment vertical="center" shrinkToFit="1"/>
    </xf>
    <xf numFmtId="0" fontId="18" fillId="2" borderId="32" xfId="2" applyFont="1" applyFill="1" applyBorder="1" applyAlignment="1" applyProtection="1">
      <alignment horizontal="center" vertical="center" wrapText="1"/>
      <protection locked="0"/>
    </xf>
    <xf numFmtId="0" fontId="18" fillId="2" borderId="31" xfId="2" applyFont="1" applyFill="1" applyBorder="1" applyAlignment="1" applyProtection="1">
      <alignment horizontal="center" vertical="center" wrapText="1"/>
      <protection locked="0"/>
    </xf>
    <xf numFmtId="0" fontId="18" fillId="2" borderId="30" xfId="2" applyFont="1" applyFill="1" applyBorder="1" applyAlignment="1" applyProtection="1">
      <alignment horizontal="center" vertical="center" wrapText="1"/>
      <protection locked="0"/>
    </xf>
    <xf numFmtId="0" fontId="18" fillId="2" borderId="29" xfId="2" applyFont="1" applyFill="1" applyBorder="1" applyAlignment="1" applyProtection="1">
      <alignment horizontal="center" vertical="center" wrapText="1"/>
      <protection locked="0"/>
    </xf>
    <xf numFmtId="0" fontId="18" fillId="2" borderId="28" xfId="2" applyFont="1" applyFill="1" applyBorder="1" applyAlignment="1" applyProtection="1">
      <alignment horizontal="center" vertical="center" wrapText="1"/>
      <protection locked="0"/>
    </xf>
    <xf numFmtId="0" fontId="18" fillId="2" borderId="27" xfId="2" applyFont="1" applyFill="1" applyBorder="1" applyAlignment="1" applyProtection="1">
      <alignment horizontal="center" vertical="center" wrapTex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0" borderId="1" xfId="2" applyFont="1" applyBorder="1" applyAlignment="1" applyProtection="1">
      <alignment horizontal="center" vertical="center" wrapText="1"/>
      <protection locked="0"/>
    </xf>
    <xf numFmtId="0" fontId="18" fillId="0" borderId="13"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15"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0" fontId="45" fillId="0" borderId="2" xfId="0" applyFont="1" applyBorder="1">
      <alignment vertical="center"/>
    </xf>
    <xf numFmtId="0" fontId="45" fillId="0" borderId="3" xfId="0" applyFont="1" applyBorder="1">
      <alignment vertical="center"/>
    </xf>
    <xf numFmtId="0" fontId="45" fillId="0" borderId="8" xfId="0" applyFont="1" applyBorder="1">
      <alignment vertical="center"/>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8" xfId="0" applyFont="1" applyFill="1" applyBorder="1" applyAlignment="1">
      <alignment horizontal="center"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0" borderId="8" xfId="0" applyFont="1" applyBorder="1" applyAlignment="1">
      <alignment horizontal="lef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45" fillId="0" borderId="2" xfId="0" applyFont="1" applyBorder="1" applyAlignment="1">
      <alignment horizontal="center" vertical="center"/>
    </xf>
    <xf numFmtId="0" fontId="45" fillId="0" borderId="3" xfId="0" applyFont="1" applyBorder="1" applyAlignment="1">
      <alignment horizontal="center" vertical="center"/>
    </xf>
    <xf numFmtId="0" fontId="45" fillId="0" borderId="8" xfId="0" applyFont="1" applyBorder="1" applyAlignment="1">
      <alignment horizontal="center" vertical="center"/>
    </xf>
    <xf numFmtId="0" fontId="45" fillId="0" borderId="1" xfId="0" applyFont="1" applyBorder="1">
      <alignment vertical="center"/>
    </xf>
    <xf numFmtId="0" fontId="20" fillId="2" borderId="2" xfId="0" applyFont="1" applyFill="1" applyBorder="1" applyAlignment="1">
      <alignment vertical="center" wrapText="1"/>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20" fillId="2" borderId="1" xfId="0" applyFont="1" applyFill="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20"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7" fontId="20" fillId="0" borderId="2" xfId="0" applyNumberFormat="1" applyFont="1" applyBorder="1" applyAlignment="1">
      <alignment horizontal="center" vertical="center"/>
    </xf>
    <xf numFmtId="0" fontId="0" fillId="0" borderId="3" xfId="0" applyBorder="1">
      <alignment vertical="center"/>
    </xf>
    <xf numFmtId="0" fontId="0" fillId="0" borderId="8" xfId="0" applyBorder="1">
      <alignment vertical="center"/>
    </xf>
    <xf numFmtId="0" fontId="20" fillId="0" borderId="1" xfId="0" applyFont="1" applyBorder="1" applyAlignment="1">
      <alignment horizontal="left" vertical="center"/>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2" borderId="1" xfId="0" applyFont="1" applyFill="1" applyBorder="1" applyAlignment="1">
      <alignment horizontal="center" vertical="center" shrinkToFit="1"/>
    </xf>
    <xf numFmtId="0" fontId="20" fillId="0" borderId="1" xfId="0" applyFont="1" applyBorder="1" applyAlignment="1">
      <alignment horizontal="left" vertical="center" shrinkToFit="1"/>
    </xf>
    <xf numFmtId="0" fontId="9" fillId="0" borderId="1" xfId="5" applyFont="1" applyBorder="1" applyAlignment="1">
      <alignment horizontal="center" vertical="center"/>
    </xf>
    <xf numFmtId="0" fontId="9" fillId="0" borderId="1" xfId="5" applyFont="1" applyBorder="1" applyAlignment="1">
      <alignment horizontal="center" vertical="center" shrinkToFit="1"/>
    </xf>
    <xf numFmtId="0" fontId="33" fillId="0" borderId="1" xfId="0" applyFont="1" applyBorder="1" applyAlignment="1">
      <alignment horizontal="center" vertical="center"/>
    </xf>
    <xf numFmtId="178" fontId="9" fillId="0" borderId="1" xfId="5" applyNumberFormat="1" applyFont="1" applyBorder="1" applyAlignment="1">
      <alignment horizontal="right" vertical="center"/>
    </xf>
    <xf numFmtId="0" fontId="33" fillId="0" borderId="1" xfId="0" applyFont="1" applyBorder="1" applyAlignment="1">
      <alignment horizontal="right" vertical="center"/>
    </xf>
    <xf numFmtId="0" fontId="18" fillId="0" borderId="19" xfId="5" applyFont="1" applyBorder="1" applyAlignment="1">
      <alignment horizontal="center" vertical="center"/>
    </xf>
    <xf numFmtId="0" fontId="18" fillId="0" borderId="1" xfId="5" applyFont="1" applyBorder="1" applyAlignment="1">
      <alignment horizontal="center" vertical="center"/>
    </xf>
    <xf numFmtId="0" fontId="18" fillId="0" borderId="8" xfId="5" applyFont="1" applyBorder="1" applyAlignment="1">
      <alignment horizontal="center" vertical="center"/>
    </xf>
    <xf numFmtId="0" fontId="9" fillId="0" borderId="1" xfId="5" applyFont="1" applyBorder="1" applyAlignment="1">
      <alignment horizontal="left" vertical="center"/>
    </xf>
    <xf numFmtId="0" fontId="9" fillId="0" borderId="13" xfId="5" applyFont="1" applyBorder="1" applyAlignment="1">
      <alignment horizontal="center" vertical="center"/>
    </xf>
    <xf numFmtId="0" fontId="9" fillId="0" borderId="14" xfId="5" applyFont="1" applyBorder="1" applyAlignment="1">
      <alignment horizontal="center" vertical="center"/>
    </xf>
    <xf numFmtId="0" fontId="9" fillId="0" borderId="6" xfId="5" applyFont="1" applyBorder="1" applyAlignment="1">
      <alignment horizontal="center" vertical="center" wrapText="1"/>
    </xf>
    <xf numFmtId="0" fontId="9" fillId="0" borderId="7" xfId="5" applyFont="1" applyBorder="1" applyAlignment="1">
      <alignment horizontal="center" vertical="center"/>
    </xf>
    <xf numFmtId="0" fontId="9" fillId="0" borderId="5" xfId="5" applyFont="1" applyBorder="1" applyAlignment="1">
      <alignment horizontal="center" vertical="center"/>
    </xf>
    <xf numFmtId="0" fontId="9" fillId="0" borderId="9" xfId="5" applyFont="1" applyBorder="1" applyAlignment="1">
      <alignment horizontal="center" vertical="center"/>
    </xf>
    <xf numFmtId="0" fontId="9" fillId="0" borderId="10" xfId="5" applyFont="1" applyBorder="1" applyAlignment="1">
      <alignment horizontal="center" vertical="center"/>
    </xf>
    <xf numFmtId="0" fontId="9" fillId="0" borderId="11" xfId="5" applyFont="1" applyBorder="1" applyAlignment="1">
      <alignment horizontal="center" vertical="center"/>
    </xf>
    <xf numFmtId="178" fontId="32" fillId="0" borderId="6" xfId="2" applyNumberFormat="1" applyFont="1" applyBorder="1" applyAlignment="1">
      <alignment horizontal="center" vertical="center" shrinkToFit="1"/>
    </xf>
    <xf numFmtId="0" fontId="32" fillId="0" borderId="7" xfId="2" applyFont="1" applyBorder="1" applyAlignment="1">
      <alignment horizontal="center" vertical="center" shrinkToFit="1"/>
    </xf>
    <xf numFmtId="0" fontId="32" fillId="0" borderId="5" xfId="2" applyFont="1" applyBorder="1" applyAlignment="1">
      <alignment horizontal="center" vertical="center" shrinkToFit="1"/>
    </xf>
    <xf numFmtId="0" fontId="32" fillId="0" borderId="9" xfId="2" applyFont="1" applyBorder="1" applyAlignment="1">
      <alignment horizontal="center" vertical="center" shrinkToFit="1"/>
    </xf>
    <xf numFmtId="0" fontId="32" fillId="0" borderId="10" xfId="2" applyFont="1" applyBorder="1" applyAlignment="1">
      <alignment horizontal="center" vertical="center" shrinkToFit="1"/>
    </xf>
    <xf numFmtId="0" fontId="32" fillId="0" borderId="11" xfId="2" applyFont="1" applyBorder="1" applyAlignment="1">
      <alignment horizontal="center" vertical="center" shrinkToFit="1"/>
    </xf>
    <xf numFmtId="0" fontId="18" fillId="0" borderId="3" xfId="5" applyFont="1" applyBorder="1" applyAlignment="1">
      <alignment horizontal="center" vertical="center"/>
    </xf>
    <xf numFmtId="0" fontId="18" fillId="0" borderId="14" xfId="5" applyFont="1" applyBorder="1" applyAlignment="1">
      <alignment horizontal="center" vertical="center" shrinkToFit="1"/>
    </xf>
    <xf numFmtId="0" fontId="18" fillId="0" borderId="13" xfId="5" applyFont="1" applyBorder="1" applyAlignment="1">
      <alignment horizontal="center" vertical="center" shrinkToFit="1"/>
    </xf>
    <xf numFmtId="0" fontId="9" fillId="0" borderId="14" xfId="2" applyFont="1" applyBorder="1" applyAlignment="1">
      <alignment vertical="center" wrapText="1"/>
    </xf>
    <xf numFmtId="0" fontId="15" fillId="0" borderId="15" xfId="2" applyBorder="1" applyAlignment="1">
      <alignment vertical="center" wrapText="1"/>
    </xf>
    <xf numFmtId="0" fontId="15" fillId="0" borderId="13" xfId="2" applyBorder="1" applyAlignment="1">
      <alignment vertical="center" wrapText="1"/>
    </xf>
    <xf numFmtId="0" fontId="48" fillId="0" borderId="55" xfId="5" applyFont="1" applyBorder="1" applyAlignment="1">
      <alignment horizontal="center" vertical="center" wrapText="1"/>
    </xf>
    <xf numFmtId="0" fontId="48" fillId="0" borderId="23" xfId="5" applyFont="1" applyBorder="1" applyAlignment="1">
      <alignment horizontal="center" vertical="center" wrapText="1"/>
    </xf>
    <xf numFmtId="0" fontId="48" fillId="0" borderId="20" xfId="5" applyFont="1" applyBorder="1" applyAlignment="1">
      <alignment horizontal="center" vertical="center" wrapText="1"/>
    </xf>
    <xf numFmtId="0" fontId="18" fillId="0" borderId="14" xfId="5" applyFont="1" applyBorder="1" applyAlignment="1">
      <alignment horizontal="center" vertical="center" wrapText="1"/>
    </xf>
    <xf numFmtId="0" fontId="18" fillId="0" borderId="15" xfId="5" applyFont="1" applyBorder="1" applyAlignment="1">
      <alignment horizontal="center" vertical="center" wrapText="1"/>
    </xf>
    <xf numFmtId="0" fontId="18" fillId="0" borderId="13" xfId="5" applyFont="1" applyBorder="1" applyAlignment="1">
      <alignment horizontal="center" vertical="center" wrapText="1"/>
    </xf>
    <xf numFmtId="0" fontId="9" fillId="0" borderId="69" xfId="5" applyFont="1" applyBorder="1" applyAlignment="1">
      <alignment horizontal="center" vertical="center" shrinkToFit="1"/>
    </xf>
    <xf numFmtId="0" fontId="9" fillId="0" borderId="70" xfId="5" applyFont="1" applyBorder="1" applyAlignment="1">
      <alignment horizontal="center" vertical="center" shrinkToFit="1"/>
    </xf>
    <xf numFmtId="0" fontId="18" fillId="0" borderId="7" xfId="5" applyFont="1" applyBorder="1" applyAlignment="1">
      <alignment horizontal="center" vertical="center" shrinkToFit="1"/>
    </xf>
    <xf numFmtId="0" fontId="18" fillId="0" borderId="10" xfId="5" applyFont="1" applyBorder="1" applyAlignment="1">
      <alignment horizontal="center" vertical="center" shrinkToFit="1"/>
    </xf>
    <xf numFmtId="0" fontId="18" fillId="0" borderId="33" xfId="5" applyFont="1" applyBorder="1" applyAlignment="1">
      <alignment horizontal="center" vertical="center" wrapText="1"/>
    </xf>
    <xf numFmtId="0" fontId="18" fillId="0" borderId="7" xfId="5" applyFont="1" applyBorder="1" applyAlignment="1">
      <alignment horizontal="center" vertical="center" wrapText="1"/>
    </xf>
    <xf numFmtId="0" fontId="18" fillId="0" borderId="16" xfId="5" applyFont="1" applyBorder="1" applyAlignment="1">
      <alignment horizontal="center" vertical="center" wrapText="1"/>
    </xf>
    <xf numFmtId="0" fontId="18" fillId="0" borderId="64" xfId="5" applyFont="1" applyBorder="1" applyAlignment="1">
      <alignment horizontal="center" vertical="center" wrapText="1"/>
    </xf>
    <xf numFmtId="0" fontId="18" fillId="0" borderId="10" xfId="5" applyFont="1" applyBorder="1" applyAlignment="1">
      <alignment horizontal="center" vertical="center" wrapText="1"/>
    </xf>
    <xf numFmtId="0" fontId="18" fillId="0" borderId="65" xfId="5" applyFont="1" applyBorder="1" applyAlignment="1">
      <alignment horizontal="center" vertical="center" wrapText="1"/>
    </xf>
    <xf numFmtId="0" fontId="18" fillId="0" borderId="18" xfId="5" applyFont="1" applyBorder="1" applyAlignment="1">
      <alignment horizontal="center" vertical="center"/>
    </xf>
    <xf numFmtId="0" fontId="18" fillId="0" borderId="22" xfId="5" applyFont="1" applyBorder="1" applyAlignment="1">
      <alignment horizontal="center"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0" borderId="47" xfId="0" applyBorder="1" applyAlignment="1">
      <alignment horizontal="center" vertical="center"/>
    </xf>
    <xf numFmtId="0" fontId="0" fillId="0" borderId="2"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61" fillId="0" borderId="14" xfId="0" applyFont="1" applyBorder="1" applyAlignment="1" applyProtection="1">
      <alignment horizontal="center" vertical="center"/>
      <protection locked="0"/>
    </xf>
    <xf numFmtId="0" fontId="61" fillId="0" borderId="13" xfId="0" applyFont="1" applyBorder="1" applyAlignment="1" applyProtection="1">
      <alignment horizontal="center" vertical="center"/>
      <protection locked="0"/>
    </xf>
    <xf numFmtId="0" fontId="15" fillId="2" borderId="5" xfId="2" applyFill="1" applyBorder="1" applyAlignment="1" applyProtection="1">
      <alignment horizontal="center" vertical="center" wrapText="1"/>
      <protection locked="0"/>
    </xf>
    <xf numFmtId="0" fontId="15" fillId="2" borderId="14" xfId="2" applyFill="1" applyBorder="1" applyAlignment="1" applyProtection="1">
      <alignment horizontal="center" vertical="center" wrapText="1"/>
      <protection locked="0"/>
    </xf>
    <xf numFmtId="0" fontId="15" fillId="2" borderId="6" xfId="2" applyFill="1" applyBorder="1" applyAlignment="1" applyProtection="1">
      <alignment horizontal="center" vertical="center" wrapText="1"/>
      <protection locked="0"/>
    </xf>
    <xf numFmtId="0" fontId="56" fillId="2" borderId="14" xfId="0" applyFont="1" applyFill="1" applyBorder="1" applyAlignment="1" applyProtection="1">
      <alignment horizontal="center" wrapText="1"/>
      <protection locked="0"/>
    </xf>
    <xf numFmtId="0" fontId="56" fillId="2" borderId="15" xfId="0" applyFont="1" applyFill="1" applyBorder="1" applyAlignment="1" applyProtection="1">
      <alignment horizontal="center" wrapText="1"/>
      <protection locked="0"/>
    </xf>
    <xf numFmtId="0" fontId="56" fillId="2" borderId="14" xfId="0" applyFont="1" applyFill="1" applyBorder="1" applyAlignment="1" applyProtection="1">
      <alignment horizontal="center"/>
      <protection locked="0"/>
    </xf>
    <xf numFmtId="0" fontId="56" fillId="2" borderId="15" xfId="0" applyFont="1" applyFill="1" applyBorder="1" applyAlignment="1" applyProtection="1">
      <alignment horizontal="center"/>
      <protection locked="0"/>
    </xf>
    <xf numFmtId="0" fontId="56" fillId="11" borderId="1" xfId="0" applyFont="1" applyFill="1" applyBorder="1" applyAlignment="1" applyProtection="1">
      <alignment horizontal="center" shrinkToFit="1"/>
      <protection locked="0"/>
    </xf>
    <xf numFmtId="0" fontId="56" fillId="11" borderId="14" xfId="0" applyFont="1" applyFill="1" applyBorder="1" applyAlignment="1" applyProtection="1">
      <alignment horizontal="center" shrinkToFit="1"/>
      <protection locked="0"/>
    </xf>
    <xf numFmtId="0" fontId="15" fillId="15" borderId="1" xfId="2" applyFill="1" applyBorder="1" applyAlignment="1" applyProtection="1">
      <alignment horizontal="center" vertical="center" wrapText="1"/>
      <protection locked="0"/>
    </xf>
    <xf numFmtId="0" fontId="15" fillId="12" borderId="14" xfId="2" applyFill="1" applyBorder="1" applyAlignment="1" applyProtection="1">
      <alignment horizontal="center" vertical="center" wrapText="1"/>
      <protection locked="0"/>
    </xf>
    <xf numFmtId="0" fontId="15" fillId="12" borderId="6" xfId="2" applyFill="1" applyBorder="1" applyAlignment="1" applyProtection="1">
      <alignment horizontal="center" vertical="center" wrapText="1"/>
      <protection locked="0"/>
    </xf>
    <xf numFmtId="0" fontId="15" fillId="2" borderId="52" xfId="0" applyFont="1" applyFill="1" applyBorder="1" applyAlignment="1" applyProtection="1">
      <alignment horizontal="center" vertical="center" wrapText="1"/>
      <protection locked="0"/>
    </xf>
    <xf numFmtId="0" fontId="15" fillId="2" borderId="53"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56" fillId="2" borderId="2" xfId="0" applyFont="1" applyFill="1" applyBorder="1" applyAlignment="1" applyProtection="1">
      <alignment horizontal="center" vertical="center" wrapText="1"/>
      <protection locked="0"/>
    </xf>
    <xf numFmtId="0" fontId="56"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protection locked="0"/>
    </xf>
    <xf numFmtId="0" fontId="15" fillId="2" borderId="17" xfId="2" applyFill="1" applyBorder="1" applyAlignment="1" applyProtection="1">
      <alignment horizontal="center" vertical="center" wrapText="1"/>
      <protection locked="0"/>
    </xf>
    <xf numFmtId="0" fontId="15" fillId="2" borderId="55" xfId="2" applyFill="1" applyBorder="1" applyAlignment="1" applyProtection="1">
      <alignment horizontal="center" vertical="center" wrapText="1"/>
      <protection locked="0"/>
    </xf>
    <xf numFmtId="0" fontId="15" fillId="15" borderId="2" xfId="2" applyFill="1" applyBorder="1" applyAlignment="1" applyProtection="1">
      <alignment horizontal="center" vertical="center" wrapText="1"/>
      <protection locked="0"/>
    </xf>
    <xf numFmtId="0" fontId="15" fillId="15" borderId="3" xfId="2" applyFill="1" applyBorder="1" applyAlignment="1" applyProtection="1">
      <alignment horizontal="center" vertical="center" wrapText="1"/>
      <protection locked="0"/>
    </xf>
    <xf numFmtId="0" fontId="15" fillId="15" borderId="8" xfId="2" applyFill="1" applyBorder="1" applyAlignment="1" applyProtection="1">
      <alignment horizontal="center" vertical="center" wrapText="1"/>
      <protection locked="0"/>
    </xf>
    <xf numFmtId="0" fontId="15" fillId="12" borderId="17" xfId="2" applyFill="1" applyBorder="1" applyAlignment="1" applyProtection="1">
      <alignment horizontal="center" vertical="center" wrapText="1"/>
      <protection locked="0"/>
    </xf>
    <xf numFmtId="0" fontId="15" fillId="12" borderId="55" xfId="2" applyFill="1" applyBorder="1" applyAlignment="1" applyProtection="1">
      <alignment horizontal="center" vertical="center" wrapText="1"/>
      <protection locked="0"/>
    </xf>
    <xf numFmtId="0" fontId="15" fillId="11" borderId="14"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56" fillId="8" borderId="6" xfId="0" applyFont="1" applyFill="1" applyBorder="1" applyAlignment="1" applyProtection="1">
      <alignment horizontal="center" vertical="center"/>
      <protection locked="0"/>
    </xf>
    <xf numFmtId="0" fontId="56" fillId="8" borderId="9" xfId="0" applyFont="1" applyFill="1" applyBorder="1" applyAlignment="1" applyProtection="1">
      <alignment horizontal="center" vertical="center"/>
      <protection locked="0"/>
    </xf>
    <xf numFmtId="0" fontId="56" fillId="9" borderId="14" xfId="0" applyFont="1" applyFill="1" applyBorder="1" applyAlignment="1" applyProtection="1">
      <alignment horizontal="center" wrapText="1"/>
      <protection locked="0"/>
    </xf>
    <xf numFmtId="0" fontId="56" fillId="9" borderId="13" xfId="0" applyFont="1" applyFill="1" applyBorder="1" applyAlignment="1" applyProtection="1">
      <alignment horizontal="center" wrapText="1"/>
      <protection locked="0"/>
    </xf>
    <xf numFmtId="0" fontId="15" fillId="11" borderId="2" xfId="0" applyFont="1" applyFill="1" applyBorder="1" applyAlignment="1">
      <alignment horizontal="center" vertical="center"/>
    </xf>
    <xf numFmtId="0" fontId="15" fillId="11" borderId="8" xfId="0" applyFont="1" applyFill="1" applyBorder="1" applyAlignment="1">
      <alignment horizontal="center" vertical="center"/>
    </xf>
    <xf numFmtId="0" fontId="15" fillId="11" borderId="2"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60" fillId="2" borderId="2" xfId="0" applyFont="1" applyFill="1" applyBorder="1" applyAlignment="1">
      <alignment horizontal="center" vertical="center"/>
    </xf>
    <xf numFmtId="0" fontId="60" fillId="2" borderId="8" xfId="0" applyFont="1" applyFill="1" applyBorder="1" applyAlignment="1">
      <alignment horizontal="center"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119">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00FF"/>
      <color rgb="FF00FFCC"/>
      <color rgb="FF99FF66"/>
      <color rgb="FFFF7C80"/>
      <color rgb="FFFF6699"/>
      <color rgb="FF9933FF"/>
      <color rgb="FF00FF00"/>
      <color rgb="FF00CC99"/>
      <color rgb="FF6600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9.jpg"/><Relationship Id="rId2" Type="http://schemas.openxmlformats.org/officeDocument/2006/relationships/image" Target="../media/image8.jpg"/><Relationship Id="rId1" Type="http://schemas.openxmlformats.org/officeDocument/2006/relationships/image" Target="../media/image7.jpg"/><Relationship Id="rId5" Type="http://schemas.openxmlformats.org/officeDocument/2006/relationships/image" Target="../media/image11.jpg"/><Relationship Id="rId4" Type="http://schemas.openxmlformats.org/officeDocument/2006/relationships/image" Target="../media/image10.jpg"/></Relationships>
</file>

<file path=xl/drawings/_rels/drawing5.xml.rels><?xml version="1.0" encoding="UTF-8" standalone="yes"?>
<Relationships xmlns="http://schemas.openxmlformats.org/package/2006/relationships"><Relationship Id="rId117" Type="http://schemas.openxmlformats.org/officeDocument/2006/relationships/image" Target="../media/image124.jpeg"/><Relationship Id="rId21" Type="http://schemas.openxmlformats.org/officeDocument/2006/relationships/image" Target="../media/image32.jpeg"/><Relationship Id="rId42" Type="http://schemas.microsoft.com/office/2007/relationships/hdphoto" Target="../media/hdphoto2.wdp"/><Relationship Id="rId63" Type="http://schemas.openxmlformats.org/officeDocument/2006/relationships/image" Target="../media/image72.jpeg"/><Relationship Id="rId84" Type="http://schemas.openxmlformats.org/officeDocument/2006/relationships/image" Target="../media/image93.jpeg"/><Relationship Id="rId138" Type="http://schemas.openxmlformats.org/officeDocument/2006/relationships/image" Target="../media/image142.jpeg"/><Relationship Id="rId159" Type="http://schemas.openxmlformats.org/officeDocument/2006/relationships/image" Target="../media/image158.jpeg"/><Relationship Id="rId170" Type="http://schemas.openxmlformats.org/officeDocument/2006/relationships/image" Target="../media/image169.jpeg"/><Relationship Id="rId191" Type="http://schemas.openxmlformats.org/officeDocument/2006/relationships/image" Target="../media/image186.png"/><Relationship Id="rId205" Type="http://schemas.openxmlformats.org/officeDocument/2006/relationships/image" Target="../media/image197.jpeg"/><Relationship Id="rId107" Type="http://schemas.openxmlformats.org/officeDocument/2006/relationships/image" Target="../media/image116.jpeg"/><Relationship Id="rId11" Type="http://schemas.openxmlformats.org/officeDocument/2006/relationships/image" Target="../media/image22.jpeg"/><Relationship Id="rId32" Type="http://schemas.openxmlformats.org/officeDocument/2006/relationships/image" Target="../media/image42.jpeg"/><Relationship Id="rId53" Type="http://schemas.openxmlformats.org/officeDocument/2006/relationships/image" Target="../media/image62.jpeg"/><Relationship Id="rId74" Type="http://schemas.openxmlformats.org/officeDocument/2006/relationships/image" Target="../media/image83.jpeg"/><Relationship Id="rId128" Type="http://schemas.openxmlformats.org/officeDocument/2006/relationships/image" Target="../media/image134.jpeg"/><Relationship Id="rId149" Type="http://schemas.openxmlformats.org/officeDocument/2006/relationships/image" Target="../media/image149.png"/><Relationship Id="rId5" Type="http://schemas.openxmlformats.org/officeDocument/2006/relationships/image" Target="../media/image16.jpeg"/><Relationship Id="rId95" Type="http://schemas.openxmlformats.org/officeDocument/2006/relationships/image" Target="../media/image104.jpeg"/><Relationship Id="rId160" Type="http://schemas.openxmlformats.org/officeDocument/2006/relationships/image" Target="../media/image159.jpeg"/><Relationship Id="rId181" Type="http://schemas.microsoft.com/office/2007/relationships/hdphoto" Target="../media/hdphoto14.wdp"/><Relationship Id="rId22" Type="http://schemas.openxmlformats.org/officeDocument/2006/relationships/image" Target="../media/image33.png"/><Relationship Id="rId43" Type="http://schemas.openxmlformats.org/officeDocument/2006/relationships/image" Target="../media/image52.jpeg"/><Relationship Id="rId64" Type="http://schemas.openxmlformats.org/officeDocument/2006/relationships/image" Target="../media/image73.jpeg"/><Relationship Id="rId118" Type="http://schemas.openxmlformats.org/officeDocument/2006/relationships/image" Target="../media/image125.jpeg"/><Relationship Id="rId139" Type="http://schemas.openxmlformats.org/officeDocument/2006/relationships/image" Target="../media/image143.jpeg"/><Relationship Id="rId85" Type="http://schemas.openxmlformats.org/officeDocument/2006/relationships/image" Target="../media/image94.jpeg"/><Relationship Id="rId150" Type="http://schemas.microsoft.com/office/2007/relationships/hdphoto" Target="../media/hdphoto12.wdp"/><Relationship Id="rId171" Type="http://schemas.openxmlformats.org/officeDocument/2006/relationships/image" Target="../media/image170.jpeg"/><Relationship Id="rId192" Type="http://schemas.microsoft.com/office/2007/relationships/hdphoto" Target="../media/hdphoto17.wdp"/><Relationship Id="rId206" Type="http://schemas.openxmlformats.org/officeDocument/2006/relationships/image" Target="../media/image198.jpeg"/><Relationship Id="rId12" Type="http://schemas.openxmlformats.org/officeDocument/2006/relationships/image" Target="../media/image23.jpeg"/><Relationship Id="rId33" Type="http://schemas.openxmlformats.org/officeDocument/2006/relationships/image" Target="../media/image43.jpeg"/><Relationship Id="rId108" Type="http://schemas.openxmlformats.org/officeDocument/2006/relationships/image" Target="../media/image117.jpeg"/><Relationship Id="rId129" Type="http://schemas.openxmlformats.org/officeDocument/2006/relationships/image" Target="../media/image135.jpeg"/><Relationship Id="rId54" Type="http://schemas.openxmlformats.org/officeDocument/2006/relationships/image" Target="../media/image63.jpeg"/><Relationship Id="rId75" Type="http://schemas.openxmlformats.org/officeDocument/2006/relationships/image" Target="../media/image84.jpeg"/><Relationship Id="rId96" Type="http://schemas.openxmlformats.org/officeDocument/2006/relationships/image" Target="../media/image105.jpeg"/><Relationship Id="rId140" Type="http://schemas.openxmlformats.org/officeDocument/2006/relationships/image" Target="../media/image144.png"/><Relationship Id="rId161" Type="http://schemas.openxmlformats.org/officeDocument/2006/relationships/image" Target="../media/image160.jpeg"/><Relationship Id="rId182" Type="http://schemas.openxmlformats.org/officeDocument/2006/relationships/image" Target="../media/image179.png"/><Relationship Id="rId6" Type="http://schemas.openxmlformats.org/officeDocument/2006/relationships/image" Target="../media/image17.jpeg"/><Relationship Id="rId23" Type="http://schemas.microsoft.com/office/2007/relationships/hdphoto" Target="../media/hdphoto1.wdp"/><Relationship Id="rId119" Type="http://schemas.openxmlformats.org/officeDocument/2006/relationships/image" Target="../media/image126.jpeg"/><Relationship Id="rId44" Type="http://schemas.openxmlformats.org/officeDocument/2006/relationships/image" Target="../media/image53.jpeg"/><Relationship Id="rId65" Type="http://schemas.openxmlformats.org/officeDocument/2006/relationships/image" Target="../media/image74.jpeg"/><Relationship Id="rId86" Type="http://schemas.openxmlformats.org/officeDocument/2006/relationships/image" Target="../media/image95.jpeg"/><Relationship Id="rId130" Type="http://schemas.openxmlformats.org/officeDocument/2006/relationships/image" Target="../media/image136.png"/><Relationship Id="rId151" Type="http://schemas.openxmlformats.org/officeDocument/2006/relationships/image" Target="../media/image150.jpeg"/><Relationship Id="rId172" Type="http://schemas.openxmlformats.org/officeDocument/2006/relationships/image" Target="../media/image171.jpeg"/><Relationship Id="rId193" Type="http://schemas.openxmlformats.org/officeDocument/2006/relationships/image" Target="../media/image187.jpeg"/><Relationship Id="rId207" Type="http://schemas.openxmlformats.org/officeDocument/2006/relationships/image" Target="../media/image199.jpeg"/><Relationship Id="rId13" Type="http://schemas.openxmlformats.org/officeDocument/2006/relationships/image" Target="../media/image24.jpeg"/><Relationship Id="rId109" Type="http://schemas.openxmlformats.org/officeDocument/2006/relationships/image" Target="../media/image118.jpeg"/><Relationship Id="rId34" Type="http://schemas.openxmlformats.org/officeDocument/2006/relationships/image" Target="../media/image44.jpeg"/><Relationship Id="rId55" Type="http://schemas.openxmlformats.org/officeDocument/2006/relationships/image" Target="../media/image64.jpeg"/><Relationship Id="rId76" Type="http://schemas.openxmlformats.org/officeDocument/2006/relationships/image" Target="../media/image85.jpeg"/><Relationship Id="rId97" Type="http://schemas.openxmlformats.org/officeDocument/2006/relationships/image" Target="../media/image106.jpeg"/><Relationship Id="rId120" Type="http://schemas.openxmlformats.org/officeDocument/2006/relationships/image" Target="../media/image127.jpeg"/><Relationship Id="rId141" Type="http://schemas.microsoft.com/office/2007/relationships/hdphoto" Target="../media/hdphoto8.wdp"/><Relationship Id="rId7" Type="http://schemas.openxmlformats.org/officeDocument/2006/relationships/image" Target="../media/image18.jpeg"/><Relationship Id="rId162" Type="http://schemas.openxmlformats.org/officeDocument/2006/relationships/image" Target="../media/image161.jpeg"/><Relationship Id="rId183" Type="http://schemas.microsoft.com/office/2007/relationships/hdphoto" Target="../media/hdphoto15.wdp"/><Relationship Id="rId24" Type="http://schemas.openxmlformats.org/officeDocument/2006/relationships/image" Target="../media/image34.jpeg"/><Relationship Id="rId45" Type="http://schemas.openxmlformats.org/officeDocument/2006/relationships/image" Target="../media/image54.jpeg"/><Relationship Id="rId66" Type="http://schemas.openxmlformats.org/officeDocument/2006/relationships/image" Target="../media/image75.jpeg"/><Relationship Id="rId87" Type="http://schemas.openxmlformats.org/officeDocument/2006/relationships/image" Target="../media/image96.jpeg"/><Relationship Id="rId110" Type="http://schemas.openxmlformats.org/officeDocument/2006/relationships/image" Target="../media/image119.jpeg"/><Relationship Id="rId131" Type="http://schemas.microsoft.com/office/2007/relationships/hdphoto" Target="../media/hdphoto6.wdp"/><Relationship Id="rId61" Type="http://schemas.openxmlformats.org/officeDocument/2006/relationships/image" Target="../media/image70.jpeg"/><Relationship Id="rId82" Type="http://schemas.openxmlformats.org/officeDocument/2006/relationships/image" Target="../media/image91.jpeg"/><Relationship Id="rId152" Type="http://schemas.openxmlformats.org/officeDocument/2006/relationships/image" Target="../media/image151.jpeg"/><Relationship Id="rId173" Type="http://schemas.openxmlformats.org/officeDocument/2006/relationships/image" Target="../media/image172.jpeg"/><Relationship Id="rId194" Type="http://schemas.openxmlformats.org/officeDocument/2006/relationships/image" Target="../media/image188.jpeg"/><Relationship Id="rId199" Type="http://schemas.openxmlformats.org/officeDocument/2006/relationships/image" Target="../media/image193.png"/><Relationship Id="rId203" Type="http://schemas.openxmlformats.org/officeDocument/2006/relationships/image" Target="../media/image195.jpeg"/><Relationship Id="rId208" Type="http://schemas.openxmlformats.org/officeDocument/2006/relationships/image" Target="../media/image200.jpeg"/><Relationship Id="rId19" Type="http://schemas.openxmlformats.org/officeDocument/2006/relationships/image" Target="../media/image30.jpeg"/><Relationship Id="rId14" Type="http://schemas.openxmlformats.org/officeDocument/2006/relationships/image" Target="../media/image25.jpeg"/><Relationship Id="rId30" Type="http://schemas.openxmlformats.org/officeDocument/2006/relationships/image" Target="../media/image40.jpeg"/><Relationship Id="rId35" Type="http://schemas.openxmlformats.org/officeDocument/2006/relationships/image" Target="../media/image45.jpeg"/><Relationship Id="rId56" Type="http://schemas.openxmlformats.org/officeDocument/2006/relationships/image" Target="../media/image65.jpeg"/><Relationship Id="rId77" Type="http://schemas.openxmlformats.org/officeDocument/2006/relationships/image" Target="../media/image86.jpeg"/><Relationship Id="rId100" Type="http://schemas.openxmlformats.org/officeDocument/2006/relationships/image" Target="../media/image109.jpeg"/><Relationship Id="rId105" Type="http://schemas.openxmlformats.org/officeDocument/2006/relationships/image" Target="../media/image114.jpeg"/><Relationship Id="rId126" Type="http://schemas.openxmlformats.org/officeDocument/2006/relationships/image" Target="../media/image133.png"/><Relationship Id="rId147" Type="http://schemas.microsoft.com/office/2007/relationships/hdphoto" Target="../media/hdphoto11.wdp"/><Relationship Id="rId168" Type="http://schemas.openxmlformats.org/officeDocument/2006/relationships/image" Target="../media/image167.jpeg"/><Relationship Id="rId8" Type="http://schemas.openxmlformats.org/officeDocument/2006/relationships/image" Target="../media/image19.jpeg"/><Relationship Id="rId51" Type="http://schemas.openxmlformats.org/officeDocument/2006/relationships/image" Target="../media/image60.jpeg"/><Relationship Id="rId72" Type="http://schemas.openxmlformats.org/officeDocument/2006/relationships/image" Target="../media/image81.jpeg"/><Relationship Id="rId93" Type="http://schemas.openxmlformats.org/officeDocument/2006/relationships/image" Target="../media/image102.jpeg"/><Relationship Id="rId98" Type="http://schemas.openxmlformats.org/officeDocument/2006/relationships/image" Target="../media/image107.jpeg"/><Relationship Id="rId121" Type="http://schemas.openxmlformats.org/officeDocument/2006/relationships/image" Target="../media/image128.jpeg"/><Relationship Id="rId142" Type="http://schemas.openxmlformats.org/officeDocument/2006/relationships/image" Target="../media/image145.png"/><Relationship Id="rId163" Type="http://schemas.openxmlformats.org/officeDocument/2006/relationships/image" Target="../media/image162.jpeg"/><Relationship Id="rId184" Type="http://schemas.openxmlformats.org/officeDocument/2006/relationships/image" Target="../media/image180.png"/><Relationship Id="rId189" Type="http://schemas.openxmlformats.org/officeDocument/2006/relationships/image" Target="../media/image184.jpeg"/><Relationship Id="rId3" Type="http://schemas.openxmlformats.org/officeDocument/2006/relationships/image" Target="../media/image14.jpeg"/><Relationship Id="rId25" Type="http://schemas.openxmlformats.org/officeDocument/2006/relationships/image" Target="../media/image35.jpeg"/><Relationship Id="rId46" Type="http://schemas.openxmlformats.org/officeDocument/2006/relationships/image" Target="../media/image55.jpeg"/><Relationship Id="rId67" Type="http://schemas.openxmlformats.org/officeDocument/2006/relationships/image" Target="../media/image76.jpeg"/><Relationship Id="rId116" Type="http://schemas.openxmlformats.org/officeDocument/2006/relationships/image" Target="../media/image123.jpeg"/><Relationship Id="rId137" Type="http://schemas.openxmlformats.org/officeDocument/2006/relationships/image" Target="../media/image141.jpeg"/><Relationship Id="rId158" Type="http://schemas.openxmlformats.org/officeDocument/2006/relationships/image" Target="../media/image157.jpeg"/><Relationship Id="rId20" Type="http://schemas.openxmlformats.org/officeDocument/2006/relationships/image" Target="../media/image31.jpeg"/><Relationship Id="rId41" Type="http://schemas.openxmlformats.org/officeDocument/2006/relationships/image" Target="../media/image51.png"/><Relationship Id="rId62" Type="http://schemas.openxmlformats.org/officeDocument/2006/relationships/image" Target="../media/image71.jpeg"/><Relationship Id="rId83" Type="http://schemas.openxmlformats.org/officeDocument/2006/relationships/image" Target="../media/image92.jpeg"/><Relationship Id="rId88" Type="http://schemas.openxmlformats.org/officeDocument/2006/relationships/image" Target="../media/image97.jpeg"/><Relationship Id="rId111" Type="http://schemas.openxmlformats.org/officeDocument/2006/relationships/image" Target="../media/image120.jpeg"/><Relationship Id="rId132" Type="http://schemas.openxmlformats.org/officeDocument/2006/relationships/image" Target="../media/image137.jpeg"/><Relationship Id="rId153" Type="http://schemas.openxmlformats.org/officeDocument/2006/relationships/image" Target="../media/image152.jpeg"/><Relationship Id="rId174" Type="http://schemas.openxmlformats.org/officeDocument/2006/relationships/image" Target="../media/image173.jpeg"/><Relationship Id="rId179" Type="http://schemas.openxmlformats.org/officeDocument/2006/relationships/image" Target="../media/image177.jpeg"/><Relationship Id="rId195" Type="http://schemas.openxmlformats.org/officeDocument/2006/relationships/image" Target="../media/image189.jpeg"/><Relationship Id="rId209" Type="http://schemas.openxmlformats.org/officeDocument/2006/relationships/image" Target="../media/image201.jpeg"/><Relationship Id="rId190" Type="http://schemas.openxmlformats.org/officeDocument/2006/relationships/image" Target="../media/image185.jpeg"/><Relationship Id="rId204" Type="http://schemas.openxmlformats.org/officeDocument/2006/relationships/image" Target="../media/image196.jpeg"/><Relationship Id="rId15" Type="http://schemas.openxmlformats.org/officeDocument/2006/relationships/image" Target="../media/image26.jpeg"/><Relationship Id="rId36" Type="http://schemas.openxmlformats.org/officeDocument/2006/relationships/image" Target="../media/image46.jpeg"/><Relationship Id="rId57" Type="http://schemas.openxmlformats.org/officeDocument/2006/relationships/image" Target="../media/image66.jpeg"/><Relationship Id="rId106" Type="http://schemas.openxmlformats.org/officeDocument/2006/relationships/image" Target="../media/image115.jpeg"/><Relationship Id="rId127" Type="http://schemas.microsoft.com/office/2007/relationships/hdphoto" Target="../media/hdphoto5.wdp"/><Relationship Id="rId10" Type="http://schemas.openxmlformats.org/officeDocument/2006/relationships/image" Target="../media/image21.jpeg"/><Relationship Id="rId31" Type="http://schemas.openxmlformats.org/officeDocument/2006/relationships/image" Target="../media/image41.jpeg"/><Relationship Id="rId52" Type="http://schemas.openxmlformats.org/officeDocument/2006/relationships/image" Target="../media/image61.jpeg"/><Relationship Id="rId73" Type="http://schemas.openxmlformats.org/officeDocument/2006/relationships/image" Target="../media/image82.jpeg"/><Relationship Id="rId78" Type="http://schemas.openxmlformats.org/officeDocument/2006/relationships/image" Target="../media/image87.jpeg"/><Relationship Id="rId94" Type="http://schemas.openxmlformats.org/officeDocument/2006/relationships/image" Target="../media/image103.jpeg"/><Relationship Id="rId99" Type="http://schemas.openxmlformats.org/officeDocument/2006/relationships/image" Target="../media/image108.jpeg"/><Relationship Id="rId101" Type="http://schemas.openxmlformats.org/officeDocument/2006/relationships/image" Target="../media/image110.jpeg"/><Relationship Id="rId122" Type="http://schemas.openxmlformats.org/officeDocument/2006/relationships/image" Target="../media/image129.jpeg"/><Relationship Id="rId143" Type="http://schemas.microsoft.com/office/2007/relationships/hdphoto" Target="../media/hdphoto9.wdp"/><Relationship Id="rId148" Type="http://schemas.openxmlformats.org/officeDocument/2006/relationships/image" Target="../media/image148.jpeg"/><Relationship Id="rId164" Type="http://schemas.openxmlformats.org/officeDocument/2006/relationships/image" Target="../media/image163.jpeg"/><Relationship Id="rId169" Type="http://schemas.openxmlformats.org/officeDocument/2006/relationships/image" Target="../media/image168.jpeg"/><Relationship Id="rId185" Type="http://schemas.microsoft.com/office/2007/relationships/hdphoto" Target="../media/hdphoto16.wdp"/><Relationship Id="rId4" Type="http://schemas.openxmlformats.org/officeDocument/2006/relationships/image" Target="../media/image15.jpeg"/><Relationship Id="rId9" Type="http://schemas.openxmlformats.org/officeDocument/2006/relationships/image" Target="../media/image20.jpeg"/><Relationship Id="rId180" Type="http://schemas.openxmlformats.org/officeDocument/2006/relationships/image" Target="../media/image178.png"/><Relationship Id="rId210" Type="http://schemas.openxmlformats.org/officeDocument/2006/relationships/image" Target="../media/image202.jpeg"/><Relationship Id="rId26" Type="http://schemas.openxmlformats.org/officeDocument/2006/relationships/image" Target="../media/image36.jpeg"/><Relationship Id="rId47" Type="http://schemas.openxmlformats.org/officeDocument/2006/relationships/image" Target="../media/image56.jpeg"/><Relationship Id="rId68" Type="http://schemas.openxmlformats.org/officeDocument/2006/relationships/image" Target="../media/image77.jpeg"/><Relationship Id="rId89" Type="http://schemas.openxmlformats.org/officeDocument/2006/relationships/image" Target="../media/image98.jpeg"/><Relationship Id="rId112" Type="http://schemas.openxmlformats.org/officeDocument/2006/relationships/image" Target="../media/image121.png"/><Relationship Id="rId133" Type="http://schemas.openxmlformats.org/officeDocument/2006/relationships/image" Target="../media/image138.jpeg"/><Relationship Id="rId154" Type="http://schemas.openxmlformats.org/officeDocument/2006/relationships/image" Target="../media/image153.jpeg"/><Relationship Id="rId175" Type="http://schemas.openxmlformats.org/officeDocument/2006/relationships/image" Target="../media/image174.png"/><Relationship Id="rId196" Type="http://schemas.openxmlformats.org/officeDocument/2006/relationships/image" Target="../media/image190.jpeg"/><Relationship Id="rId200" Type="http://schemas.microsoft.com/office/2007/relationships/hdphoto" Target="../media/hdphoto18.wdp"/><Relationship Id="rId16" Type="http://schemas.openxmlformats.org/officeDocument/2006/relationships/image" Target="../media/image27.jpeg"/><Relationship Id="rId37" Type="http://schemas.openxmlformats.org/officeDocument/2006/relationships/image" Target="../media/image47.jpeg"/><Relationship Id="rId58" Type="http://schemas.openxmlformats.org/officeDocument/2006/relationships/image" Target="../media/image67.jpeg"/><Relationship Id="rId79" Type="http://schemas.openxmlformats.org/officeDocument/2006/relationships/image" Target="../media/image88.jpeg"/><Relationship Id="rId102" Type="http://schemas.openxmlformats.org/officeDocument/2006/relationships/image" Target="../media/image111.jpeg"/><Relationship Id="rId123" Type="http://schemas.openxmlformats.org/officeDocument/2006/relationships/image" Target="../media/image130.jpeg"/><Relationship Id="rId144" Type="http://schemas.openxmlformats.org/officeDocument/2006/relationships/image" Target="../media/image146.png"/><Relationship Id="rId90" Type="http://schemas.openxmlformats.org/officeDocument/2006/relationships/image" Target="../media/image99.jpeg"/><Relationship Id="rId165" Type="http://schemas.openxmlformats.org/officeDocument/2006/relationships/image" Target="../media/image164.jpeg"/><Relationship Id="rId186" Type="http://schemas.openxmlformats.org/officeDocument/2006/relationships/image" Target="../media/image181.jpeg"/><Relationship Id="rId211" Type="http://schemas.openxmlformats.org/officeDocument/2006/relationships/image" Target="../media/image203.jpeg"/><Relationship Id="rId27" Type="http://schemas.openxmlformats.org/officeDocument/2006/relationships/image" Target="../media/image37.jpeg"/><Relationship Id="rId48" Type="http://schemas.openxmlformats.org/officeDocument/2006/relationships/image" Target="../media/image57.jpeg"/><Relationship Id="rId69" Type="http://schemas.openxmlformats.org/officeDocument/2006/relationships/image" Target="../media/image78.jpeg"/><Relationship Id="rId113" Type="http://schemas.microsoft.com/office/2007/relationships/hdphoto" Target="../media/hdphoto3.wdp"/><Relationship Id="rId134" Type="http://schemas.openxmlformats.org/officeDocument/2006/relationships/image" Target="../media/image139.jpeg"/><Relationship Id="rId80" Type="http://schemas.openxmlformats.org/officeDocument/2006/relationships/image" Target="../media/image89.jpeg"/><Relationship Id="rId155" Type="http://schemas.openxmlformats.org/officeDocument/2006/relationships/image" Target="../media/image154.jpeg"/><Relationship Id="rId176" Type="http://schemas.microsoft.com/office/2007/relationships/hdphoto" Target="../media/hdphoto13.wdp"/><Relationship Id="rId197" Type="http://schemas.openxmlformats.org/officeDocument/2006/relationships/image" Target="../media/image191.jpeg"/><Relationship Id="rId201" Type="http://schemas.openxmlformats.org/officeDocument/2006/relationships/image" Target="../media/image194.png"/><Relationship Id="rId17" Type="http://schemas.openxmlformats.org/officeDocument/2006/relationships/image" Target="../media/image28.jpeg"/><Relationship Id="rId38" Type="http://schemas.openxmlformats.org/officeDocument/2006/relationships/image" Target="../media/image48.jpeg"/><Relationship Id="rId59" Type="http://schemas.openxmlformats.org/officeDocument/2006/relationships/image" Target="../media/image68.jpeg"/><Relationship Id="rId103" Type="http://schemas.openxmlformats.org/officeDocument/2006/relationships/image" Target="../media/image112.jpeg"/><Relationship Id="rId124" Type="http://schemas.openxmlformats.org/officeDocument/2006/relationships/image" Target="../media/image131.jpeg"/><Relationship Id="rId70" Type="http://schemas.openxmlformats.org/officeDocument/2006/relationships/image" Target="../media/image79.jpeg"/><Relationship Id="rId91" Type="http://schemas.openxmlformats.org/officeDocument/2006/relationships/image" Target="../media/image100.jpeg"/><Relationship Id="rId145" Type="http://schemas.microsoft.com/office/2007/relationships/hdphoto" Target="../media/hdphoto10.wdp"/><Relationship Id="rId166" Type="http://schemas.openxmlformats.org/officeDocument/2006/relationships/image" Target="../media/image165.jpeg"/><Relationship Id="rId187" Type="http://schemas.openxmlformats.org/officeDocument/2006/relationships/image" Target="../media/image182.jpeg"/><Relationship Id="rId1" Type="http://schemas.openxmlformats.org/officeDocument/2006/relationships/image" Target="../media/image12.jpeg"/><Relationship Id="rId212" Type="http://schemas.openxmlformats.org/officeDocument/2006/relationships/image" Target="../media/image204.jpeg"/><Relationship Id="rId28" Type="http://schemas.openxmlformats.org/officeDocument/2006/relationships/image" Target="../media/image38.jpeg"/><Relationship Id="rId49" Type="http://schemas.openxmlformats.org/officeDocument/2006/relationships/image" Target="../media/image58.jpeg"/><Relationship Id="rId114" Type="http://schemas.openxmlformats.org/officeDocument/2006/relationships/image" Target="../media/image122.png"/><Relationship Id="rId60" Type="http://schemas.openxmlformats.org/officeDocument/2006/relationships/image" Target="../media/image69.jpeg"/><Relationship Id="rId81" Type="http://schemas.openxmlformats.org/officeDocument/2006/relationships/image" Target="../media/image90.jpeg"/><Relationship Id="rId135" Type="http://schemas.openxmlformats.org/officeDocument/2006/relationships/image" Target="../media/image140.png"/><Relationship Id="rId156" Type="http://schemas.openxmlformats.org/officeDocument/2006/relationships/image" Target="../media/image155.jpeg"/><Relationship Id="rId177" Type="http://schemas.openxmlformats.org/officeDocument/2006/relationships/image" Target="../media/image175.jpeg"/><Relationship Id="rId198" Type="http://schemas.openxmlformats.org/officeDocument/2006/relationships/image" Target="../media/image192.png"/><Relationship Id="rId202" Type="http://schemas.microsoft.com/office/2007/relationships/hdphoto" Target="../media/hdphoto19.wdp"/><Relationship Id="rId18" Type="http://schemas.openxmlformats.org/officeDocument/2006/relationships/image" Target="../media/image29.jpeg"/><Relationship Id="rId39" Type="http://schemas.openxmlformats.org/officeDocument/2006/relationships/image" Target="../media/image49.jpeg"/><Relationship Id="rId50" Type="http://schemas.openxmlformats.org/officeDocument/2006/relationships/image" Target="../media/image59.jpeg"/><Relationship Id="rId104" Type="http://schemas.openxmlformats.org/officeDocument/2006/relationships/image" Target="../media/image113.jpeg"/><Relationship Id="rId125" Type="http://schemas.openxmlformats.org/officeDocument/2006/relationships/image" Target="../media/image132.jpeg"/><Relationship Id="rId146" Type="http://schemas.openxmlformats.org/officeDocument/2006/relationships/image" Target="../media/image147.png"/><Relationship Id="rId167" Type="http://schemas.openxmlformats.org/officeDocument/2006/relationships/image" Target="../media/image166.jpeg"/><Relationship Id="rId188" Type="http://schemas.openxmlformats.org/officeDocument/2006/relationships/image" Target="../media/image183.jpeg"/><Relationship Id="rId71" Type="http://schemas.openxmlformats.org/officeDocument/2006/relationships/image" Target="../media/image80.jpeg"/><Relationship Id="rId92" Type="http://schemas.openxmlformats.org/officeDocument/2006/relationships/image" Target="../media/image101.jpeg"/><Relationship Id="rId2" Type="http://schemas.openxmlformats.org/officeDocument/2006/relationships/image" Target="../media/image13.jpeg"/><Relationship Id="rId29" Type="http://schemas.openxmlformats.org/officeDocument/2006/relationships/image" Target="../media/image39.jpeg"/><Relationship Id="rId40" Type="http://schemas.openxmlformats.org/officeDocument/2006/relationships/image" Target="../media/image50.jpeg"/><Relationship Id="rId115" Type="http://schemas.microsoft.com/office/2007/relationships/hdphoto" Target="../media/hdphoto4.wdp"/><Relationship Id="rId136" Type="http://schemas.microsoft.com/office/2007/relationships/hdphoto" Target="../media/hdphoto7.wdp"/><Relationship Id="rId157" Type="http://schemas.openxmlformats.org/officeDocument/2006/relationships/image" Target="../media/image156.jpeg"/><Relationship Id="rId178" Type="http://schemas.openxmlformats.org/officeDocument/2006/relationships/image" Target="../media/image176.jpeg"/></Relationships>
</file>

<file path=xl/drawings/_rels/drawing6.xml.rels><?xml version="1.0" encoding="UTF-8" standalone="yes"?>
<Relationships xmlns="http://schemas.openxmlformats.org/package/2006/relationships"><Relationship Id="rId26" Type="http://schemas.openxmlformats.org/officeDocument/2006/relationships/image" Target="../media/image230.jpeg"/><Relationship Id="rId21" Type="http://schemas.openxmlformats.org/officeDocument/2006/relationships/image" Target="../media/image225.jpeg"/><Relationship Id="rId42" Type="http://schemas.openxmlformats.org/officeDocument/2006/relationships/image" Target="../media/image246.jpeg"/><Relationship Id="rId47" Type="http://schemas.openxmlformats.org/officeDocument/2006/relationships/image" Target="../media/image251.jpeg"/><Relationship Id="rId63" Type="http://schemas.openxmlformats.org/officeDocument/2006/relationships/image" Target="../media/image267.jpeg"/><Relationship Id="rId68" Type="http://schemas.openxmlformats.org/officeDocument/2006/relationships/image" Target="../media/image272.jpeg"/><Relationship Id="rId7" Type="http://schemas.openxmlformats.org/officeDocument/2006/relationships/image" Target="../media/image211.jpeg"/><Relationship Id="rId2" Type="http://schemas.openxmlformats.org/officeDocument/2006/relationships/image" Target="../media/image206.jpeg"/><Relationship Id="rId16" Type="http://schemas.openxmlformats.org/officeDocument/2006/relationships/image" Target="../media/image220.jpeg"/><Relationship Id="rId29" Type="http://schemas.openxmlformats.org/officeDocument/2006/relationships/image" Target="../media/image233.jpeg"/><Relationship Id="rId11" Type="http://schemas.openxmlformats.org/officeDocument/2006/relationships/image" Target="../media/image215.jpeg"/><Relationship Id="rId24" Type="http://schemas.openxmlformats.org/officeDocument/2006/relationships/image" Target="../media/image228.jpeg"/><Relationship Id="rId32" Type="http://schemas.openxmlformats.org/officeDocument/2006/relationships/image" Target="../media/image236.jpeg"/><Relationship Id="rId37" Type="http://schemas.openxmlformats.org/officeDocument/2006/relationships/image" Target="../media/image241.jpeg"/><Relationship Id="rId40" Type="http://schemas.openxmlformats.org/officeDocument/2006/relationships/image" Target="../media/image244.jpeg"/><Relationship Id="rId45" Type="http://schemas.openxmlformats.org/officeDocument/2006/relationships/image" Target="../media/image249.jpeg"/><Relationship Id="rId53" Type="http://schemas.openxmlformats.org/officeDocument/2006/relationships/image" Target="../media/image257.jpeg"/><Relationship Id="rId58" Type="http://schemas.openxmlformats.org/officeDocument/2006/relationships/image" Target="../media/image262.jpeg"/><Relationship Id="rId66" Type="http://schemas.openxmlformats.org/officeDocument/2006/relationships/image" Target="../media/image270.jpeg"/><Relationship Id="rId5" Type="http://schemas.openxmlformats.org/officeDocument/2006/relationships/image" Target="../media/image209.jpeg"/><Relationship Id="rId61" Type="http://schemas.openxmlformats.org/officeDocument/2006/relationships/image" Target="../media/image265.jpeg"/><Relationship Id="rId19" Type="http://schemas.openxmlformats.org/officeDocument/2006/relationships/image" Target="../media/image223.jpeg"/><Relationship Id="rId14" Type="http://schemas.openxmlformats.org/officeDocument/2006/relationships/image" Target="../media/image218.jpeg"/><Relationship Id="rId22" Type="http://schemas.openxmlformats.org/officeDocument/2006/relationships/image" Target="../media/image226.jpeg"/><Relationship Id="rId27" Type="http://schemas.openxmlformats.org/officeDocument/2006/relationships/image" Target="../media/image231.jpeg"/><Relationship Id="rId30" Type="http://schemas.openxmlformats.org/officeDocument/2006/relationships/image" Target="../media/image234.jpeg"/><Relationship Id="rId35" Type="http://schemas.openxmlformats.org/officeDocument/2006/relationships/image" Target="../media/image239.jpeg"/><Relationship Id="rId43" Type="http://schemas.openxmlformats.org/officeDocument/2006/relationships/image" Target="../media/image247.jpeg"/><Relationship Id="rId48" Type="http://schemas.openxmlformats.org/officeDocument/2006/relationships/image" Target="../media/image252.jpeg"/><Relationship Id="rId56" Type="http://schemas.openxmlformats.org/officeDocument/2006/relationships/image" Target="../media/image260.jpeg"/><Relationship Id="rId64" Type="http://schemas.openxmlformats.org/officeDocument/2006/relationships/image" Target="../media/image268.jpeg"/><Relationship Id="rId69" Type="http://schemas.openxmlformats.org/officeDocument/2006/relationships/image" Target="../media/image273.jpeg"/><Relationship Id="rId8" Type="http://schemas.openxmlformats.org/officeDocument/2006/relationships/image" Target="../media/image212.jpeg"/><Relationship Id="rId51" Type="http://schemas.openxmlformats.org/officeDocument/2006/relationships/image" Target="../media/image255.jpeg"/><Relationship Id="rId3" Type="http://schemas.openxmlformats.org/officeDocument/2006/relationships/image" Target="../media/image207.jpeg"/><Relationship Id="rId12" Type="http://schemas.openxmlformats.org/officeDocument/2006/relationships/image" Target="../media/image216.jpeg"/><Relationship Id="rId17" Type="http://schemas.openxmlformats.org/officeDocument/2006/relationships/image" Target="../media/image221.jpeg"/><Relationship Id="rId25" Type="http://schemas.openxmlformats.org/officeDocument/2006/relationships/image" Target="../media/image229.jpeg"/><Relationship Id="rId33" Type="http://schemas.openxmlformats.org/officeDocument/2006/relationships/image" Target="../media/image237.jpeg"/><Relationship Id="rId38" Type="http://schemas.openxmlformats.org/officeDocument/2006/relationships/image" Target="../media/image242.jpeg"/><Relationship Id="rId46" Type="http://schemas.openxmlformats.org/officeDocument/2006/relationships/image" Target="../media/image250.jpeg"/><Relationship Id="rId59" Type="http://schemas.openxmlformats.org/officeDocument/2006/relationships/image" Target="../media/image263.jpeg"/><Relationship Id="rId67" Type="http://schemas.openxmlformats.org/officeDocument/2006/relationships/image" Target="../media/image271.jpeg"/><Relationship Id="rId20" Type="http://schemas.openxmlformats.org/officeDocument/2006/relationships/image" Target="../media/image224.jpeg"/><Relationship Id="rId41" Type="http://schemas.openxmlformats.org/officeDocument/2006/relationships/image" Target="../media/image245.jpeg"/><Relationship Id="rId54" Type="http://schemas.openxmlformats.org/officeDocument/2006/relationships/image" Target="../media/image258.jpeg"/><Relationship Id="rId62" Type="http://schemas.openxmlformats.org/officeDocument/2006/relationships/image" Target="../media/image266.jpeg"/><Relationship Id="rId1" Type="http://schemas.openxmlformats.org/officeDocument/2006/relationships/image" Target="../media/image205.jpeg"/><Relationship Id="rId6" Type="http://schemas.openxmlformats.org/officeDocument/2006/relationships/image" Target="../media/image210.jpeg"/><Relationship Id="rId15" Type="http://schemas.openxmlformats.org/officeDocument/2006/relationships/image" Target="../media/image219.jpeg"/><Relationship Id="rId23" Type="http://schemas.openxmlformats.org/officeDocument/2006/relationships/image" Target="../media/image227.jpeg"/><Relationship Id="rId28" Type="http://schemas.openxmlformats.org/officeDocument/2006/relationships/image" Target="../media/image232.jpeg"/><Relationship Id="rId36" Type="http://schemas.openxmlformats.org/officeDocument/2006/relationships/image" Target="../media/image240.jpeg"/><Relationship Id="rId49" Type="http://schemas.openxmlformats.org/officeDocument/2006/relationships/image" Target="../media/image253.jpeg"/><Relationship Id="rId57" Type="http://schemas.openxmlformats.org/officeDocument/2006/relationships/image" Target="../media/image261.jpeg"/><Relationship Id="rId10" Type="http://schemas.openxmlformats.org/officeDocument/2006/relationships/image" Target="../media/image214.jpeg"/><Relationship Id="rId31" Type="http://schemas.openxmlformats.org/officeDocument/2006/relationships/image" Target="../media/image235.jpeg"/><Relationship Id="rId44" Type="http://schemas.openxmlformats.org/officeDocument/2006/relationships/image" Target="../media/image248.jpeg"/><Relationship Id="rId52" Type="http://schemas.openxmlformats.org/officeDocument/2006/relationships/image" Target="../media/image256.jpeg"/><Relationship Id="rId60" Type="http://schemas.openxmlformats.org/officeDocument/2006/relationships/image" Target="../media/image264.jpeg"/><Relationship Id="rId65" Type="http://schemas.openxmlformats.org/officeDocument/2006/relationships/image" Target="../media/image269.jpeg"/><Relationship Id="rId4" Type="http://schemas.openxmlformats.org/officeDocument/2006/relationships/image" Target="../media/image208.jpeg"/><Relationship Id="rId9" Type="http://schemas.openxmlformats.org/officeDocument/2006/relationships/image" Target="../media/image213.jpeg"/><Relationship Id="rId13" Type="http://schemas.openxmlformats.org/officeDocument/2006/relationships/image" Target="../media/image217.jpeg"/><Relationship Id="rId18" Type="http://schemas.openxmlformats.org/officeDocument/2006/relationships/image" Target="../media/image222.jpeg"/><Relationship Id="rId39" Type="http://schemas.openxmlformats.org/officeDocument/2006/relationships/image" Target="../media/image243.jpeg"/><Relationship Id="rId34" Type="http://schemas.openxmlformats.org/officeDocument/2006/relationships/image" Target="../media/image238.jpeg"/><Relationship Id="rId50" Type="http://schemas.openxmlformats.org/officeDocument/2006/relationships/image" Target="../media/image254.jpeg"/><Relationship Id="rId55" Type="http://schemas.openxmlformats.org/officeDocument/2006/relationships/image" Target="../media/image259.jpeg"/></Relationships>
</file>

<file path=xl/drawings/_rels/drawing7.xml.rels><?xml version="1.0" encoding="UTF-8" standalone="yes"?>
<Relationships xmlns="http://schemas.openxmlformats.org/package/2006/relationships"><Relationship Id="rId3" Type="http://schemas.openxmlformats.org/officeDocument/2006/relationships/image" Target="../media/image276.jpg"/><Relationship Id="rId2" Type="http://schemas.openxmlformats.org/officeDocument/2006/relationships/image" Target="../media/image275.jpg"/><Relationship Id="rId1" Type="http://schemas.openxmlformats.org/officeDocument/2006/relationships/image" Target="../media/image274.jpg"/><Relationship Id="rId6" Type="http://schemas.openxmlformats.org/officeDocument/2006/relationships/image" Target="../media/image279.jpg"/><Relationship Id="rId5" Type="http://schemas.openxmlformats.org/officeDocument/2006/relationships/image" Target="../media/image278.jpg"/><Relationship Id="rId4" Type="http://schemas.openxmlformats.org/officeDocument/2006/relationships/image" Target="../media/image277.jpg"/></Relationships>
</file>

<file path=xl/drawings/_rels/drawing8.xml.rels><?xml version="1.0" encoding="UTF-8" standalone="yes"?>
<Relationships xmlns="http://schemas.openxmlformats.org/package/2006/relationships"><Relationship Id="rId8" Type="http://schemas.openxmlformats.org/officeDocument/2006/relationships/image" Target="../media/image287.jpg"/><Relationship Id="rId3" Type="http://schemas.openxmlformats.org/officeDocument/2006/relationships/image" Target="../media/image282.jpg"/><Relationship Id="rId7" Type="http://schemas.openxmlformats.org/officeDocument/2006/relationships/image" Target="../media/image286.jpg"/><Relationship Id="rId2" Type="http://schemas.openxmlformats.org/officeDocument/2006/relationships/image" Target="../media/image281.png"/><Relationship Id="rId1" Type="http://schemas.openxmlformats.org/officeDocument/2006/relationships/image" Target="../media/image280.png"/><Relationship Id="rId6" Type="http://schemas.openxmlformats.org/officeDocument/2006/relationships/image" Target="../media/image285.jpg"/><Relationship Id="rId5" Type="http://schemas.openxmlformats.org/officeDocument/2006/relationships/image" Target="../media/image284.jpg"/><Relationship Id="rId4" Type="http://schemas.openxmlformats.org/officeDocument/2006/relationships/image" Target="../media/image283.jpg"/></Relationships>
</file>

<file path=xl/drawings/_rels/drawing9.xml.rels><?xml version="1.0" encoding="UTF-8" standalone="yes"?>
<Relationships xmlns="http://schemas.openxmlformats.org/package/2006/relationships"><Relationship Id="rId1" Type="http://schemas.openxmlformats.org/officeDocument/2006/relationships/image" Target="../media/image288.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89.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90.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9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9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93.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94.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95.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96.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97.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98.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99.jpg"/></Relationships>
</file>

<file path=xl/drawings/_rels/drawing21.xml.rels><?xml version="1.0" encoding="UTF-8" standalone="yes"?>
<Relationships xmlns="http://schemas.openxmlformats.org/package/2006/relationships"><Relationship Id="rId1" Type="http://schemas.openxmlformats.org/officeDocument/2006/relationships/image" Target="../media/image300.jpg"/></Relationships>
</file>

<file path=xl/drawings/_rels/drawing22.xml.rels><?xml version="1.0" encoding="UTF-8" standalone="yes"?>
<Relationships xmlns="http://schemas.openxmlformats.org/package/2006/relationships"><Relationship Id="rId1" Type="http://schemas.openxmlformats.org/officeDocument/2006/relationships/image" Target="../media/image30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30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303.jpg"/></Relationships>
</file>

<file path=xl/drawings/_rels/drawing25.xml.rels><?xml version="1.0" encoding="UTF-8" standalone="yes"?>
<Relationships xmlns="http://schemas.openxmlformats.org/package/2006/relationships"><Relationship Id="rId1" Type="http://schemas.openxmlformats.org/officeDocument/2006/relationships/image" Target="../media/image304.jpg"/></Relationships>
</file>

<file path=xl/drawings/_rels/drawing26.xml.rels><?xml version="1.0" encoding="UTF-8" standalone="yes"?>
<Relationships xmlns="http://schemas.openxmlformats.org/package/2006/relationships"><Relationship Id="rId1" Type="http://schemas.openxmlformats.org/officeDocument/2006/relationships/image" Target="../media/image305.jpg"/></Relationships>
</file>

<file path=xl/drawings/_rels/drawing27.xml.rels><?xml version="1.0" encoding="UTF-8" standalone="yes"?>
<Relationships xmlns="http://schemas.openxmlformats.org/package/2006/relationships"><Relationship Id="rId1" Type="http://schemas.openxmlformats.org/officeDocument/2006/relationships/image" Target="../media/image306.jpg"/></Relationships>
</file>

<file path=xl/drawings/_rels/drawing28.xml.rels><?xml version="1.0" encoding="UTF-8" standalone="yes"?>
<Relationships xmlns="http://schemas.openxmlformats.org/package/2006/relationships"><Relationship Id="rId1" Type="http://schemas.openxmlformats.org/officeDocument/2006/relationships/image" Target="../media/image307.jpg"/></Relationships>
</file>

<file path=xl/drawings/_rels/drawing29.xml.rels><?xml version="1.0" encoding="UTF-8" standalone="yes"?>
<Relationships xmlns="http://schemas.openxmlformats.org/package/2006/relationships"><Relationship Id="rId1" Type="http://schemas.openxmlformats.org/officeDocument/2006/relationships/image" Target="../media/image308.jpg"/></Relationships>
</file>

<file path=xl/drawings/_rels/drawing30.xml.rels><?xml version="1.0" encoding="UTF-8" standalone="yes"?>
<Relationships xmlns="http://schemas.openxmlformats.org/package/2006/relationships"><Relationship Id="rId1" Type="http://schemas.openxmlformats.org/officeDocument/2006/relationships/image" Target="../media/image309.jpg"/></Relationships>
</file>

<file path=xl/drawings/_rels/drawing31.xml.rels><?xml version="1.0" encoding="UTF-8" standalone="yes"?>
<Relationships xmlns="http://schemas.openxmlformats.org/package/2006/relationships"><Relationship Id="rId1" Type="http://schemas.openxmlformats.org/officeDocument/2006/relationships/image" Target="../media/image310.jpg"/></Relationships>
</file>

<file path=xl/drawings/_rels/drawing32.xml.rels><?xml version="1.0" encoding="UTF-8" standalone="yes"?>
<Relationships xmlns="http://schemas.openxmlformats.org/package/2006/relationships"><Relationship Id="rId1" Type="http://schemas.openxmlformats.org/officeDocument/2006/relationships/image" Target="../media/image31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312.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154781</xdr:colOff>
      <xdr:row>5</xdr:row>
      <xdr:rowOff>47624</xdr:rowOff>
    </xdr:from>
    <xdr:to>
      <xdr:col>14</xdr:col>
      <xdr:colOff>36826</xdr:colOff>
      <xdr:row>11</xdr:row>
      <xdr:rowOff>211192</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583406" y="1119187"/>
          <a:ext cx="3596795" cy="2759130"/>
        </a:xfrm>
        <a:prstGeom prst="rect">
          <a:avLst/>
        </a:prstGeom>
      </xdr:spPr>
    </xdr:pic>
    <xdr:clientData/>
  </xdr:twoCellAnchor>
  <xdr:twoCellAnchor editAs="oneCell">
    <xdr:from>
      <xdr:col>3</xdr:col>
      <xdr:colOff>142869</xdr:colOff>
      <xdr:row>12</xdr:row>
      <xdr:rowOff>60721</xdr:rowOff>
    </xdr:from>
    <xdr:to>
      <xdr:col>14</xdr:col>
      <xdr:colOff>285744</xdr:colOff>
      <xdr:row>17</xdr:row>
      <xdr:rowOff>459581</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881057" y="4180284"/>
          <a:ext cx="3548062" cy="2661047"/>
        </a:xfrm>
        <a:prstGeom prst="rect">
          <a:avLst/>
        </a:prstGeom>
      </xdr:spPr>
    </xdr:pic>
    <xdr:clientData/>
  </xdr:twoCellAnchor>
  <xdr:oneCellAnchor>
    <xdr:from>
      <xdr:col>7</xdr:col>
      <xdr:colOff>119057</xdr:colOff>
      <xdr:row>17</xdr:row>
      <xdr:rowOff>166688</xdr:rowOff>
    </xdr:from>
    <xdr:ext cx="889987" cy="275717"/>
    <xdr:sp macro="" textlink="">
      <xdr:nvSpPr>
        <xdr:cNvPr id="6" name="テキスト ボックス 5">
          <a:extLst>
            <a:ext uri="{FF2B5EF4-FFF2-40B4-BE49-F238E27FC236}">
              <a16:creationId xmlns:a16="http://schemas.microsoft.com/office/drawing/2014/main" id="{00000000-0008-0000-0400-000006000000}"/>
            </a:ext>
          </a:extLst>
        </xdr:cNvPr>
        <xdr:cNvSpPr txBox="1"/>
      </xdr:nvSpPr>
      <xdr:spPr>
        <a:xfrm>
          <a:off x="2095495" y="6548438"/>
          <a:ext cx="889987" cy="275717"/>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1100"/>
            <a:t>起点側坑口</a:t>
          </a:r>
        </a:p>
      </xdr:txBody>
    </xdr:sp>
    <xdr:clientData/>
  </xdr:oneCellAnchor>
  <xdr:twoCellAnchor editAs="oneCell">
    <xdr:from>
      <xdr:col>22</xdr:col>
      <xdr:colOff>35709</xdr:colOff>
      <xdr:row>12</xdr:row>
      <xdr:rowOff>59531</xdr:rowOff>
    </xdr:from>
    <xdr:to>
      <xdr:col>33</xdr:col>
      <xdr:colOff>178583</xdr:colOff>
      <xdr:row>17</xdr:row>
      <xdr:rowOff>458390</xdr:rowOff>
    </xdr:to>
    <xdr:pic>
      <xdr:nvPicPr>
        <xdr:cNvPr id="7" name="図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rcRect/>
        <a:stretch/>
      </xdr:blipFill>
      <xdr:spPr>
        <a:xfrm>
          <a:off x="6655584" y="4179094"/>
          <a:ext cx="3548062" cy="2661046"/>
        </a:xfrm>
        <a:prstGeom prst="rect">
          <a:avLst/>
        </a:prstGeom>
      </xdr:spPr>
    </xdr:pic>
    <xdr:clientData/>
  </xdr:twoCellAnchor>
  <xdr:oneCellAnchor>
    <xdr:from>
      <xdr:col>26</xdr:col>
      <xdr:colOff>107146</xdr:colOff>
      <xdr:row>17</xdr:row>
      <xdr:rowOff>166688</xdr:rowOff>
    </xdr:from>
    <xdr:ext cx="889987" cy="275717"/>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7965271" y="6548438"/>
          <a:ext cx="889987" cy="275717"/>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1100"/>
            <a:t>終点側坑口</a:t>
          </a:r>
        </a:p>
      </xdr:txBody>
    </xdr:sp>
    <xdr:clientData/>
  </xdr:oneCellAnchor>
  <xdr:twoCellAnchor editAs="oneCell">
    <xdr:from>
      <xdr:col>21</xdr:col>
      <xdr:colOff>255386</xdr:colOff>
      <xdr:row>5</xdr:row>
      <xdr:rowOff>259417</xdr:rowOff>
    </xdr:from>
    <xdr:to>
      <xdr:col>33</xdr:col>
      <xdr:colOff>243481</xdr:colOff>
      <xdr:row>11</xdr:row>
      <xdr:rowOff>400643</xdr:rowOff>
    </xdr:to>
    <xdr:pic>
      <xdr:nvPicPr>
        <xdr:cNvPr id="9" name="図 8">
          <a:extLst>
            <a:ext uri="{FF2B5EF4-FFF2-40B4-BE49-F238E27FC236}">
              <a16:creationId xmlns:a16="http://schemas.microsoft.com/office/drawing/2014/main" id="{00000000-0008-0000-0400-000009000000}"/>
            </a:ext>
          </a:extLst>
        </xdr:cNvPr>
        <xdr:cNvPicPr>
          <a:picLocks noChangeAspect="1"/>
        </xdr:cNvPicPr>
      </xdr:nvPicPr>
      <xdr:blipFill rotWithShape="1">
        <a:blip xmlns:r="http://schemas.openxmlformats.org/officeDocument/2006/relationships" r:embed="rId4"/>
        <a:srcRect l="16441" t="26217" r="31059" b="162"/>
        <a:stretch/>
      </xdr:blipFill>
      <xdr:spPr>
        <a:xfrm>
          <a:off x="6591116" y="1318939"/>
          <a:ext cx="3712477" cy="2720468"/>
        </a:xfrm>
        <a:prstGeom prst="rect">
          <a:avLst/>
        </a:prstGeom>
      </xdr:spPr>
    </xdr:pic>
    <xdr:clientData/>
  </xdr:twoCellAnchor>
  <xdr:twoCellAnchor>
    <xdr:from>
      <xdr:col>27</xdr:col>
      <xdr:colOff>21405</xdr:colOff>
      <xdr:row>7</xdr:row>
      <xdr:rowOff>10701</xdr:rowOff>
    </xdr:from>
    <xdr:to>
      <xdr:col>27</xdr:col>
      <xdr:colOff>265004</xdr:colOff>
      <xdr:row>8</xdr:row>
      <xdr:rowOff>126247</xdr:rowOff>
    </xdr:to>
    <xdr:sp macro="" textlink="">
      <xdr:nvSpPr>
        <xdr:cNvPr id="15" name="楕円 14">
          <a:extLst>
            <a:ext uri="{FF2B5EF4-FFF2-40B4-BE49-F238E27FC236}">
              <a16:creationId xmlns:a16="http://schemas.microsoft.com/office/drawing/2014/main" id="{00000000-0008-0000-0400-00000F000000}"/>
            </a:ext>
          </a:extLst>
        </xdr:cNvPr>
        <xdr:cNvSpPr/>
      </xdr:nvSpPr>
      <xdr:spPr>
        <a:xfrm rot="3224493">
          <a:off x="8058606" y="2012208"/>
          <a:ext cx="565040" cy="243599"/>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39</xdr:row>
      <xdr:rowOff>190500</xdr:rowOff>
    </xdr:from>
    <xdr:ext cx="4276725" cy="809625"/>
    <xdr:sp macro="" textlink="">
      <xdr:nvSpPr>
        <xdr:cNvPr id="3" name="Rectangle 22">
          <a:extLst>
            <a:ext uri="{FF2B5EF4-FFF2-40B4-BE49-F238E27FC236}">
              <a16:creationId xmlns:a16="http://schemas.microsoft.com/office/drawing/2014/main" id="{00000000-0008-0000-0500-000003000000}"/>
            </a:ext>
          </a:extLst>
        </xdr:cNvPr>
        <xdr:cNvSpPr>
          <a:spLocks noChangeArrowheads="1"/>
        </xdr:cNvSpPr>
      </xdr:nvSpPr>
      <xdr:spPr bwMode="auto">
        <a:xfrm>
          <a:off x="742950" y="60960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53</xdr:row>
      <xdr:rowOff>190500</xdr:rowOff>
    </xdr:from>
    <xdr:ext cx="4276725" cy="809625"/>
    <xdr:sp macro="" textlink="">
      <xdr:nvSpPr>
        <xdr:cNvPr id="4" name="Rectangle 22">
          <a:extLst>
            <a:ext uri="{FF2B5EF4-FFF2-40B4-BE49-F238E27FC236}">
              <a16:creationId xmlns:a16="http://schemas.microsoft.com/office/drawing/2014/main" id="{00000000-0008-0000-0500-000004000000}"/>
            </a:ext>
          </a:extLst>
        </xdr:cNvPr>
        <xdr:cNvSpPr>
          <a:spLocks noChangeArrowheads="1"/>
        </xdr:cNvSpPr>
      </xdr:nvSpPr>
      <xdr:spPr bwMode="auto">
        <a:xfrm>
          <a:off x="742950" y="11420475"/>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67</xdr:row>
      <xdr:rowOff>190500</xdr:rowOff>
    </xdr:from>
    <xdr:ext cx="4276725" cy="809625"/>
    <xdr:sp macro="" textlink="">
      <xdr:nvSpPr>
        <xdr:cNvPr id="2"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33425" y="11346656"/>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81</xdr:row>
      <xdr:rowOff>190500</xdr:rowOff>
    </xdr:from>
    <xdr:ext cx="4276725" cy="809625"/>
    <xdr:sp macro="" textlink="">
      <xdr:nvSpPr>
        <xdr:cNvPr id="5" name="Rectangle 22">
          <a:extLst>
            <a:ext uri="{FF2B5EF4-FFF2-40B4-BE49-F238E27FC236}">
              <a16:creationId xmlns:a16="http://schemas.microsoft.com/office/drawing/2014/main" id="{00000000-0008-0000-0500-000005000000}"/>
            </a:ext>
          </a:extLst>
        </xdr:cNvPr>
        <xdr:cNvSpPr>
          <a:spLocks noChangeArrowheads="1"/>
        </xdr:cNvSpPr>
      </xdr:nvSpPr>
      <xdr:spPr bwMode="auto">
        <a:xfrm>
          <a:off x="733425" y="16644938"/>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8</xdr:col>
      <xdr:colOff>101600</xdr:colOff>
      <xdr:row>18</xdr:row>
      <xdr:rowOff>46038</xdr:rowOff>
    </xdr:from>
    <xdr:to>
      <xdr:col>19</xdr:col>
      <xdr:colOff>422275</xdr:colOff>
      <xdr:row>24</xdr:row>
      <xdr:rowOff>458788</xdr:rowOff>
    </xdr:to>
    <xdr:pic>
      <xdr:nvPicPr>
        <xdr:cNvPr id="10" name="図 9">
          <a:extLst>
            <a:ext uri="{FF2B5EF4-FFF2-40B4-BE49-F238E27FC236}">
              <a16:creationId xmlns:a16="http://schemas.microsoft.com/office/drawing/2014/main" id="{00000000-0008-0000-0500-00000A000000}"/>
            </a:ext>
          </a:extLst>
        </xdr:cNvPr>
        <xdr:cNvPicPr>
          <a:picLocks/>
        </xdr:cNvPicPr>
      </xdr:nvPicPr>
      <xdr:blipFill>
        <a:blip xmlns:r="http://schemas.openxmlformats.org/officeDocument/2006/relationships" r:embed="rId1"/>
        <a:stretch>
          <a:fillRect/>
        </a:stretch>
      </xdr:blipFill>
      <xdr:spPr>
        <a:xfrm>
          <a:off x="3225800" y="2532063"/>
          <a:ext cx="5245100" cy="3327400"/>
        </a:xfrm>
        <a:prstGeom prst="rect">
          <a:avLst/>
        </a:prstGeom>
      </xdr:spPr>
    </xdr:pic>
    <xdr:clientData/>
  </xdr:twoCellAnchor>
  <xdr:twoCellAnchor editAs="oneCell">
    <xdr:from>
      <xdr:col>7</xdr:col>
      <xdr:colOff>333375</xdr:colOff>
      <xdr:row>60</xdr:row>
      <xdr:rowOff>46038</xdr:rowOff>
    </xdr:from>
    <xdr:to>
      <xdr:col>20</xdr:col>
      <xdr:colOff>190500</xdr:colOff>
      <xdr:row>66</xdr:row>
      <xdr:rowOff>458788</xdr:rowOff>
    </xdr:to>
    <xdr:pic>
      <xdr:nvPicPr>
        <xdr:cNvPr id="22" name="図 21">
          <a:extLst>
            <a:ext uri="{FF2B5EF4-FFF2-40B4-BE49-F238E27FC236}">
              <a16:creationId xmlns:a16="http://schemas.microsoft.com/office/drawing/2014/main" id="{00000000-0008-0000-0500-000016000000}"/>
            </a:ext>
          </a:extLst>
        </xdr:cNvPr>
        <xdr:cNvPicPr>
          <a:picLocks/>
        </xdr:cNvPicPr>
      </xdr:nvPicPr>
      <xdr:blipFill>
        <a:blip xmlns:r="http://schemas.openxmlformats.org/officeDocument/2006/relationships" r:embed="rId2"/>
        <a:stretch>
          <a:fillRect/>
        </a:stretch>
      </xdr:blipFill>
      <xdr:spPr>
        <a:xfrm>
          <a:off x="3009900" y="18505488"/>
          <a:ext cx="5676900" cy="3327400"/>
        </a:xfrm>
        <a:prstGeom prst="rect">
          <a:avLst/>
        </a:prstGeom>
      </xdr:spPr>
    </xdr:pic>
    <xdr:clientData/>
  </xdr:twoCellAnchor>
  <xdr:twoCellAnchor editAs="oneCell">
    <xdr:from>
      <xdr:col>11</xdr:col>
      <xdr:colOff>142875</xdr:colOff>
      <xdr:row>74</xdr:row>
      <xdr:rowOff>46038</xdr:rowOff>
    </xdr:from>
    <xdr:to>
      <xdr:col>16</xdr:col>
      <xdr:colOff>381000</xdr:colOff>
      <xdr:row>80</xdr:row>
      <xdr:rowOff>458788</xdr:rowOff>
    </xdr:to>
    <xdr:pic>
      <xdr:nvPicPr>
        <xdr:cNvPr id="26" name="図 25">
          <a:extLst>
            <a:ext uri="{FF2B5EF4-FFF2-40B4-BE49-F238E27FC236}">
              <a16:creationId xmlns:a16="http://schemas.microsoft.com/office/drawing/2014/main" id="{00000000-0008-0000-0500-00001A000000}"/>
            </a:ext>
          </a:extLst>
        </xdr:cNvPr>
        <xdr:cNvPicPr>
          <a:picLocks/>
        </xdr:cNvPicPr>
      </xdr:nvPicPr>
      <xdr:blipFill>
        <a:blip xmlns:r="http://schemas.openxmlformats.org/officeDocument/2006/relationships" r:embed="rId3"/>
        <a:stretch>
          <a:fillRect/>
        </a:stretch>
      </xdr:blipFill>
      <xdr:spPr>
        <a:xfrm>
          <a:off x="4610100" y="23829963"/>
          <a:ext cx="2476500" cy="3327400"/>
        </a:xfrm>
        <a:prstGeom prst="rect">
          <a:avLst/>
        </a:prstGeom>
      </xdr:spPr>
    </xdr:pic>
    <xdr:clientData/>
  </xdr:twoCellAnchor>
  <xdr:twoCellAnchor editAs="oneCell">
    <xdr:from>
      <xdr:col>8</xdr:col>
      <xdr:colOff>19848</xdr:colOff>
      <xdr:row>32</xdr:row>
      <xdr:rowOff>47626</xdr:rowOff>
    </xdr:from>
    <xdr:to>
      <xdr:col>20</xdr:col>
      <xdr:colOff>202410</xdr:colOff>
      <xdr:row>38</xdr:row>
      <xdr:rowOff>498627</xdr:rowOff>
    </xdr:to>
    <xdr:pic>
      <xdr:nvPicPr>
        <xdr:cNvPr id="30" name="図 29">
          <a:extLst>
            <a:ext uri="{FF2B5EF4-FFF2-40B4-BE49-F238E27FC236}">
              <a16:creationId xmlns:a16="http://schemas.microsoft.com/office/drawing/2014/main" id="{00000000-0008-0000-0500-00001E000000}"/>
            </a:ext>
          </a:extLst>
        </xdr:cNvPr>
        <xdr:cNvPicPr>
          <a:picLocks/>
        </xdr:cNvPicPr>
      </xdr:nvPicPr>
      <xdr:blipFill rotWithShape="1">
        <a:blip xmlns:r="http://schemas.openxmlformats.org/officeDocument/2006/relationships" r:embed="rId4"/>
        <a:srcRect t="4768" b="8970"/>
        <a:stretch/>
      </xdr:blipFill>
      <xdr:spPr>
        <a:xfrm>
          <a:off x="3163098" y="7810501"/>
          <a:ext cx="5611812" cy="3344220"/>
        </a:xfrm>
        <a:prstGeom prst="rect">
          <a:avLst/>
        </a:prstGeom>
      </xdr:spPr>
    </xdr:pic>
    <xdr:clientData/>
  </xdr:twoCellAnchor>
  <xdr:twoCellAnchor editAs="oneCell">
    <xdr:from>
      <xdr:col>7</xdr:col>
      <xdr:colOff>329407</xdr:colOff>
      <xdr:row>46</xdr:row>
      <xdr:rowOff>47625</xdr:rowOff>
    </xdr:from>
    <xdr:to>
      <xdr:col>20</xdr:col>
      <xdr:colOff>107158</xdr:colOff>
      <xdr:row>52</xdr:row>
      <xdr:rowOff>483770</xdr:rowOff>
    </xdr:to>
    <xdr:pic>
      <xdr:nvPicPr>
        <xdr:cNvPr id="34" name="図 33">
          <a:extLst>
            <a:ext uri="{FF2B5EF4-FFF2-40B4-BE49-F238E27FC236}">
              <a16:creationId xmlns:a16="http://schemas.microsoft.com/office/drawing/2014/main" id="{00000000-0008-0000-0500-000022000000}"/>
            </a:ext>
          </a:extLst>
        </xdr:cNvPr>
        <xdr:cNvPicPr>
          <a:picLocks/>
        </xdr:cNvPicPr>
      </xdr:nvPicPr>
      <xdr:blipFill rotWithShape="1">
        <a:blip xmlns:r="http://schemas.openxmlformats.org/officeDocument/2006/relationships" r:embed="rId5"/>
        <a:srcRect t="5136" b="9707"/>
        <a:stretch/>
      </xdr:blipFill>
      <xdr:spPr>
        <a:xfrm>
          <a:off x="3020220" y="13108781"/>
          <a:ext cx="5659438" cy="332936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493013</xdr:colOff>
      <xdr:row>4</xdr:row>
      <xdr:rowOff>59006</xdr:rowOff>
    </xdr:from>
    <xdr:to>
      <xdr:col>11</xdr:col>
      <xdr:colOff>202313</xdr:colOff>
      <xdr:row>16</xdr:row>
      <xdr:rowOff>150543</xdr:rowOff>
    </xdr:to>
    <xdr:pic>
      <xdr:nvPicPr>
        <xdr:cNvPr id="3" name="図 2">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131438" y="916256"/>
          <a:ext cx="3881250" cy="2910937"/>
        </a:xfrm>
        <a:prstGeom prst="rect">
          <a:avLst/>
        </a:prstGeom>
      </xdr:spPr>
    </xdr:pic>
    <xdr:clientData/>
  </xdr:twoCellAnchor>
  <xdr:twoCellAnchor editAs="oneCell">
    <xdr:from>
      <xdr:col>16</xdr:col>
      <xdr:colOff>498035</xdr:colOff>
      <xdr:row>4</xdr:row>
      <xdr:rowOff>62773</xdr:rowOff>
    </xdr:from>
    <xdr:to>
      <xdr:col>22</xdr:col>
      <xdr:colOff>197289</xdr:colOff>
      <xdr:row>16</xdr:row>
      <xdr:rowOff>146776</xdr:rowOff>
    </xdr:to>
    <xdr:pic>
      <xdr:nvPicPr>
        <xdr:cNvPr id="6" name="図 5">
          <a:extLst>
            <a:ext uri="{FF2B5EF4-FFF2-40B4-BE49-F238E27FC236}">
              <a16:creationId xmlns:a16="http://schemas.microsoft.com/office/drawing/2014/main" id="{00000000-0008-0000-0900-000006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10061135" y="920023"/>
          <a:ext cx="3871204" cy="2903403"/>
        </a:xfrm>
        <a:prstGeom prst="rect">
          <a:avLst/>
        </a:prstGeom>
      </xdr:spPr>
    </xdr:pic>
    <xdr:clientData/>
  </xdr:twoCellAnchor>
  <xdr:twoCellAnchor editAs="oneCell">
    <xdr:from>
      <xdr:col>5</xdr:col>
      <xdr:colOff>493013</xdr:colOff>
      <xdr:row>22</xdr:row>
      <xdr:rowOff>59006</xdr:rowOff>
    </xdr:from>
    <xdr:to>
      <xdr:col>11</xdr:col>
      <xdr:colOff>202313</xdr:colOff>
      <xdr:row>34</xdr:row>
      <xdr:rowOff>150543</xdr:rowOff>
    </xdr:to>
    <xdr:pic>
      <xdr:nvPicPr>
        <xdr:cNvPr id="9" name="図 8">
          <a:extLst>
            <a:ext uri="{FF2B5EF4-FFF2-40B4-BE49-F238E27FC236}">
              <a16:creationId xmlns:a16="http://schemas.microsoft.com/office/drawing/2014/main" id="{00000000-0008-0000-0900-000009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3131438" y="5078681"/>
          <a:ext cx="3881250" cy="2910937"/>
        </a:xfrm>
        <a:prstGeom prst="rect">
          <a:avLst/>
        </a:prstGeom>
      </xdr:spPr>
    </xdr:pic>
    <xdr:clientData/>
  </xdr:twoCellAnchor>
  <xdr:twoCellAnchor editAs="oneCell">
    <xdr:from>
      <xdr:col>16</xdr:col>
      <xdr:colOff>493013</xdr:colOff>
      <xdr:row>22</xdr:row>
      <xdr:rowOff>59006</xdr:rowOff>
    </xdr:from>
    <xdr:to>
      <xdr:col>22</xdr:col>
      <xdr:colOff>202313</xdr:colOff>
      <xdr:row>34</xdr:row>
      <xdr:rowOff>150543</xdr:rowOff>
    </xdr:to>
    <xdr:pic>
      <xdr:nvPicPr>
        <xdr:cNvPr id="12" name="図 11">
          <a:extLst>
            <a:ext uri="{FF2B5EF4-FFF2-40B4-BE49-F238E27FC236}">
              <a16:creationId xmlns:a16="http://schemas.microsoft.com/office/drawing/2014/main" id="{00000000-0008-0000-0900-00000C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10056113" y="5078681"/>
          <a:ext cx="3881250" cy="2910937"/>
        </a:xfrm>
        <a:prstGeom prst="rect">
          <a:avLst/>
        </a:prstGeom>
      </xdr:spPr>
    </xdr:pic>
    <xdr:clientData/>
  </xdr:twoCellAnchor>
  <xdr:twoCellAnchor editAs="oneCell">
    <xdr:from>
      <xdr:col>5</xdr:col>
      <xdr:colOff>493013</xdr:colOff>
      <xdr:row>45</xdr:row>
      <xdr:rowOff>59006</xdr:rowOff>
    </xdr:from>
    <xdr:to>
      <xdr:col>11</xdr:col>
      <xdr:colOff>202313</xdr:colOff>
      <xdr:row>57</xdr:row>
      <xdr:rowOff>150543</xdr:rowOff>
    </xdr:to>
    <xdr:pic>
      <xdr:nvPicPr>
        <xdr:cNvPr id="15" name="図 14">
          <a:extLst>
            <a:ext uri="{FF2B5EF4-FFF2-40B4-BE49-F238E27FC236}">
              <a16:creationId xmlns:a16="http://schemas.microsoft.com/office/drawing/2014/main" id="{00000000-0008-0000-0900-00000F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3131438" y="10107881"/>
          <a:ext cx="3881250" cy="2910937"/>
        </a:xfrm>
        <a:prstGeom prst="rect">
          <a:avLst/>
        </a:prstGeom>
      </xdr:spPr>
    </xdr:pic>
    <xdr:clientData/>
  </xdr:twoCellAnchor>
  <xdr:twoCellAnchor editAs="oneCell">
    <xdr:from>
      <xdr:col>16</xdr:col>
      <xdr:colOff>493013</xdr:colOff>
      <xdr:row>45</xdr:row>
      <xdr:rowOff>59006</xdr:rowOff>
    </xdr:from>
    <xdr:to>
      <xdr:col>22</xdr:col>
      <xdr:colOff>202313</xdr:colOff>
      <xdr:row>57</xdr:row>
      <xdr:rowOff>150543</xdr:rowOff>
    </xdr:to>
    <xdr:pic>
      <xdr:nvPicPr>
        <xdr:cNvPr id="18" name="図 17">
          <a:extLst>
            <a:ext uri="{FF2B5EF4-FFF2-40B4-BE49-F238E27FC236}">
              <a16:creationId xmlns:a16="http://schemas.microsoft.com/office/drawing/2014/main" id="{00000000-0008-0000-0900-000012000000}"/>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10056113" y="10107881"/>
          <a:ext cx="3881250" cy="2910937"/>
        </a:xfrm>
        <a:prstGeom prst="rect">
          <a:avLst/>
        </a:prstGeom>
      </xdr:spPr>
    </xdr:pic>
    <xdr:clientData/>
  </xdr:twoCellAnchor>
  <xdr:twoCellAnchor editAs="oneCell">
    <xdr:from>
      <xdr:col>5</xdr:col>
      <xdr:colOff>493013</xdr:colOff>
      <xdr:row>63</xdr:row>
      <xdr:rowOff>59007</xdr:rowOff>
    </xdr:from>
    <xdr:to>
      <xdr:col>11</xdr:col>
      <xdr:colOff>202313</xdr:colOff>
      <xdr:row>75</xdr:row>
      <xdr:rowOff>150544</xdr:rowOff>
    </xdr:to>
    <xdr:pic>
      <xdr:nvPicPr>
        <xdr:cNvPr id="21" name="図 20">
          <a:extLst>
            <a:ext uri="{FF2B5EF4-FFF2-40B4-BE49-F238E27FC236}">
              <a16:creationId xmlns:a16="http://schemas.microsoft.com/office/drawing/2014/main" id="{00000000-0008-0000-0900-000015000000}"/>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3131438" y="14184582"/>
          <a:ext cx="3881250" cy="2910937"/>
        </a:xfrm>
        <a:prstGeom prst="rect">
          <a:avLst/>
        </a:prstGeom>
      </xdr:spPr>
    </xdr:pic>
    <xdr:clientData/>
  </xdr:twoCellAnchor>
  <xdr:twoCellAnchor editAs="oneCell">
    <xdr:from>
      <xdr:col>16</xdr:col>
      <xdr:colOff>498035</xdr:colOff>
      <xdr:row>63</xdr:row>
      <xdr:rowOff>62773</xdr:rowOff>
    </xdr:from>
    <xdr:to>
      <xdr:col>22</xdr:col>
      <xdr:colOff>197289</xdr:colOff>
      <xdr:row>75</xdr:row>
      <xdr:rowOff>146776</xdr:rowOff>
    </xdr:to>
    <xdr:pic>
      <xdr:nvPicPr>
        <xdr:cNvPr id="24" name="図 23">
          <a:extLst>
            <a:ext uri="{FF2B5EF4-FFF2-40B4-BE49-F238E27FC236}">
              <a16:creationId xmlns:a16="http://schemas.microsoft.com/office/drawing/2014/main" id="{00000000-0008-0000-0900-000018000000}"/>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10061135" y="14188348"/>
          <a:ext cx="3871204" cy="2903403"/>
        </a:xfrm>
        <a:prstGeom prst="rect">
          <a:avLst/>
        </a:prstGeom>
      </xdr:spPr>
    </xdr:pic>
    <xdr:clientData/>
  </xdr:twoCellAnchor>
  <xdr:twoCellAnchor editAs="oneCell">
    <xdr:from>
      <xdr:col>5</xdr:col>
      <xdr:colOff>493013</xdr:colOff>
      <xdr:row>86</xdr:row>
      <xdr:rowOff>59007</xdr:rowOff>
    </xdr:from>
    <xdr:to>
      <xdr:col>11</xdr:col>
      <xdr:colOff>202313</xdr:colOff>
      <xdr:row>98</xdr:row>
      <xdr:rowOff>150544</xdr:rowOff>
    </xdr:to>
    <xdr:pic>
      <xdr:nvPicPr>
        <xdr:cNvPr id="27" name="図 26">
          <a:extLst>
            <a:ext uri="{FF2B5EF4-FFF2-40B4-BE49-F238E27FC236}">
              <a16:creationId xmlns:a16="http://schemas.microsoft.com/office/drawing/2014/main" id="{00000000-0008-0000-0900-00001B000000}"/>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3131438" y="19213782"/>
          <a:ext cx="3881250" cy="2910937"/>
        </a:xfrm>
        <a:prstGeom prst="rect">
          <a:avLst/>
        </a:prstGeom>
      </xdr:spPr>
    </xdr:pic>
    <xdr:clientData/>
  </xdr:twoCellAnchor>
  <xdr:twoCellAnchor editAs="oneCell">
    <xdr:from>
      <xdr:col>16</xdr:col>
      <xdr:colOff>493013</xdr:colOff>
      <xdr:row>86</xdr:row>
      <xdr:rowOff>59007</xdr:rowOff>
    </xdr:from>
    <xdr:to>
      <xdr:col>22</xdr:col>
      <xdr:colOff>202313</xdr:colOff>
      <xdr:row>98</xdr:row>
      <xdr:rowOff>150544</xdr:rowOff>
    </xdr:to>
    <xdr:pic>
      <xdr:nvPicPr>
        <xdr:cNvPr id="30" name="図 29">
          <a:extLst>
            <a:ext uri="{FF2B5EF4-FFF2-40B4-BE49-F238E27FC236}">
              <a16:creationId xmlns:a16="http://schemas.microsoft.com/office/drawing/2014/main" id="{00000000-0008-0000-0900-00001E000000}"/>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10056113" y="19213782"/>
          <a:ext cx="3881250" cy="2910937"/>
        </a:xfrm>
        <a:prstGeom prst="rect">
          <a:avLst/>
        </a:prstGeom>
      </xdr:spPr>
    </xdr:pic>
    <xdr:clientData/>
  </xdr:twoCellAnchor>
  <xdr:twoCellAnchor editAs="oneCell">
    <xdr:from>
      <xdr:col>5</xdr:col>
      <xdr:colOff>493013</xdr:colOff>
      <xdr:row>104</xdr:row>
      <xdr:rowOff>59007</xdr:rowOff>
    </xdr:from>
    <xdr:to>
      <xdr:col>11</xdr:col>
      <xdr:colOff>202313</xdr:colOff>
      <xdr:row>116</xdr:row>
      <xdr:rowOff>150544</xdr:rowOff>
    </xdr:to>
    <xdr:pic>
      <xdr:nvPicPr>
        <xdr:cNvPr id="33" name="図 32">
          <a:extLst>
            <a:ext uri="{FF2B5EF4-FFF2-40B4-BE49-F238E27FC236}">
              <a16:creationId xmlns:a16="http://schemas.microsoft.com/office/drawing/2014/main" id="{00000000-0008-0000-0900-000021000000}"/>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a:ext>
          </a:extLst>
        </a:blip>
        <a:stretch>
          <a:fillRect/>
        </a:stretch>
      </xdr:blipFill>
      <xdr:spPr>
        <a:xfrm>
          <a:off x="3131438" y="23290482"/>
          <a:ext cx="3881250" cy="2910937"/>
        </a:xfrm>
        <a:prstGeom prst="rect">
          <a:avLst/>
        </a:prstGeom>
      </xdr:spPr>
    </xdr:pic>
    <xdr:clientData/>
  </xdr:twoCellAnchor>
  <xdr:twoCellAnchor editAs="oneCell">
    <xdr:from>
      <xdr:col>16</xdr:col>
      <xdr:colOff>493013</xdr:colOff>
      <xdr:row>104</xdr:row>
      <xdr:rowOff>59007</xdr:rowOff>
    </xdr:from>
    <xdr:to>
      <xdr:col>22</xdr:col>
      <xdr:colOff>202313</xdr:colOff>
      <xdr:row>116</xdr:row>
      <xdr:rowOff>150544</xdr:rowOff>
    </xdr:to>
    <xdr:pic>
      <xdr:nvPicPr>
        <xdr:cNvPr id="35" name="図 34">
          <a:extLst>
            <a:ext uri="{FF2B5EF4-FFF2-40B4-BE49-F238E27FC236}">
              <a16:creationId xmlns:a16="http://schemas.microsoft.com/office/drawing/2014/main" id="{00000000-0008-0000-0900-000023000000}"/>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a:ext>
          </a:extLst>
        </a:blip>
        <a:stretch>
          <a:fillRect/>
        </a:stretch>
      </xdr:blipFill>
      <xdr:spPr>
        <a:xfrm>
          <a:off x="10056113" y="23290482"/>
          <a:ext cx="3881250" cy="2910937"/>
        </a:xfrm>
        <a:prstGeom prst="rect">
          <a:avLst/>
        </a:prstGeom>
      </xdr:spPr>
    </xdr:pic>
    <xdr:clientData/>
  </xdr:twoCellAnchor>
  <xdr:twoCellAnchor editAs="oneCell">
    <xdr:from>
      <xdr:col>5</xdr:col>
      <xdr:colOff>493013</xdr:colOff>
      <xdr:row>127</xdr:row>
      <xdr:rowOff>59007</xdr:rowOff>
    </xdr:from>
    <xdr:to>
      <xdr:col>11</xdr:col>
      <xdr:colOff>202313</xdr:colOff>
      <xdr:row>139</xdr:row>
      <xdr:rowOff>150544</xdr:rowOff>
    </xdr:to>
    <xdr:pic>
      <xdr:nvPicPr>
        <xdr:cNvPr id="38" name="図 37">
          <a:extLst>
            <a:ext uri="{FF2B5EF4-FFF2-40B4-BE49-F238E27FC236}">
              <a16:creationId xmlns:a16="http://schemas.microsoft.com/office/drawing/2014/main" id="{00000000-0008-0000-0900-000026000000}"/>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3131438" y="28319682"/>
          <a:ext cx="3881250" cy="2910937"/>
        </a:xfrm>
        <a:prstGeom prst="rect">
          <a:avLst/>
        </a:prstGeom>
      </xdr:spPr>
    </xdr:pic>
    <xdr:clientData/>
  </xdr:twoCellAnchor>
  <xdr:twoCellAnchor editAs="oneCell">
    <xdr:from>
      <xdr:col>16</xdr:col>
      <xdr:colOff>493013</xdr:colOff>
      <xdr:row>127</xdr:row>
      <xdr:rowOff>59007</xdr:rowOff>
    </xdr:from>
    <xdr:to>
      <xdr:col>22</xdr:col>
      <xdr:colOff>202313</xdr:colOff>
      <xdr:row>139</xdr:row>
      <xdr:rowOff>150544</xdr:rowOff>
    </xdr:to>
    <xdr:pic>
      <xdr:nvPicPr>
        <xdr:cNvPr id="41" name="図 40">
          <a:extLst>
            <a:ext uri="{FF2B5EF4-FFF2-40B4-BE49-F238E27FC236}">
              <a16:creationId xmlns:a16="http://schemas.microsoft.com/office/drawing/2014/main" id="{00000000-0008-0000-0900-000029000000}"/>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10056113" y="28319682"/>
          <a:ext cx="3881250" cy="2910937"/>
        </a:xfrm>
        <a:prstGeom prst="rect">
          <a:avLst/>
        </a:prstGeom>
      </xdr:spPr>
    </xdr:pic>
    <xdr:clientData/>
  </xdr:twoCellAnchor>
  <xdr:twoCellAnchor editAs="oneCell">
    <xdr:from>
      <xdr:col>5</xdr:col>
      <xdr:colOff>493013</xdr:colOff>
      <xdr:row>145</xdr:row>
      <xdr:rowOff>59007</xdr:rowOff>
    </xdr:from>
    <xdr:to>
      <xdr:col>11</xdr:col>
      <xdr:colOff>202313</xdr:colOff>
      <xdr:row>157</xdr:row>
      <xdr:rowOff>150544</xdr:rowOff>
    </xdr:to>
    <xdr:pic>
      <xdr:nvPicPr>
        <xdr:cNvPr id="44" name="図 43">
          <a:extLst>
            <a:ext uri="{FF2B5EF4-FFF2-40B4-BE49-F238E27FC236}">
              <a16:creationId xmlns:a16="http://schemas.microsoft.com/office/drawing/2014/main" id="{00000000-0008-0000-0900-00002C000000}"/>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a:ext>
          </a:extLst>
        </a:blip>
        <a:stretch>
          <a:fillRect/>
        </a:stretch>
      </xdr:blipFill>
      <xdr:spPr>
        <a:xfrm>
          <a:off x="3131438" y="32396382"/>
          <a:ext cx="3881250" cy="2910937"/>
        </a:xfrm>
        <a:prstGeom prst="rect">
          <a:avLst/>
        </a:prstGeom>
      </xdr:spPr>
    </xdr:pic>
    <xdr:clientData/>
  </xdr:twoCellAnchor>
  <xdr:twoCellAnchor editAs="oneCell">
    <xdr:from>
      <xdr:col>16</xdr:col>
      <xdr:colOff>493013</xdr:colOff>
      <xdr:row>145</xdr:row>
      <xdr:rowOff>59007</xdr:rowOff>
    </xdr:from>
    <xdr:to>
      <xdr:col>22</xdr:col>
      <xdr:colOff>202313</xdr:colOff>
      <xdr:row>157</xdr:row>
      <xdr:rowOff>150544</xdr:rowOff>
    </xdr:to>
    <xdr:pic>
      <xdr:nvPicPr>
        <xdr:cNvPr id="47" name="図 46">
          <a:extLst>
            <a:ext uri="{FF2B5EF4-FFF2-40B4-BE49-F238E27FC236}">
              <a16:creationId xmlns:a16="http://schemas.microsoft.com/office/drawing/2014/main" id="{00000000-0008-0000-0900-00002F000000}"/>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a:ext>
          </a:extLst>
        </a:blip>
        <a:stretch>
          <a:fillRect/>
        </a:stretch>
      </xdr:blipFill>
      <xdr:spPr>
        <a:xfrm>
          <a:off x="10056113" y="32396382"/>
          <a:ext cx="3881250" cy="2910937"/>
        </a:xfrm>
        <a:prstGeom prst="rect">
          <a:avLst/>
        </a:prstGeom>
      </xdr:spPr>
    </xdr:pic>
    <xdr:clientData/>
  </xdr:twoCellAnchor>
  <xdr:twoCellAnchor editAs="oneCell">
    <xdr:from>
      <xdr:col>5</xdr:col>
      <xdr:colOff>493013</xdr:colOff>
      <xdr:row>168</xdr:row>
      <xdr:rowOff>59007</xdr:rowOff>
    </xdr:from>
    <xdr:to>
      <xdr:col>11</xdr:col>
      <xdr:colOff>202313</xdr:colOff>
      <xdr:row>180</xdr:row>
      <xdr:rowOff>150544</xdr:rowOff>
    </xdr:to>
    <xdr:pic>
      <xdr:nvPicPr>
        <xdr:cNvPr id="50" name="図 49">
          <a:extLst>
            <a:ext uri="{FF2B5EF4-FFF2-40B4-BE49-F238E27FC236}">
              <a16:creationId xmlns:a16="http://schemas.microsoft.com/office/drawing/2014/main" id="{00000000-0008-0000-0900-000032000000}"/>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a:ext>
          </a:extLst>
        </a:blip>
        <a:stretch>
          <a:fillRect/>
        </a:stretch>
      </xdr:blipFill>
      <xdr:spPr>
        <a:xfrm>
          <a:off x="3131438" y="37425582"/>
          <a:ext cx="3881250" cy="2910937"/>
        </a:xfrm>
        <a:prstGeom prst="rect">
          <a:avLst/>
        </a:prstGeom>
      </xdr:spPr>
    </xdr:pic>
    <xdr:clientData/>
  </xdr:twoCellAnchor>
  <xdr:twoCellAnchor editAs="oneCell">
    <xdr:from>
      <xdr:col>16</xdr:col>
      <xdr:colOff>493013</xdr:colOff>
      <xdr:row>168</xdr:row>
      <xdr:rowOff>59007</xdr:rowOff>
    </xdr:from>
    <xdr:to>
      <xdr:col>22</xdr:col>
      <xdr:colOff>202313</xdr:colOff>
      <xdr:row>180</xdr:row>
      <xdr:rowOff>150544</xdr:rowOff>
    </xdr:to>
    <xdr:pic>
      <xdr:nvPicPr>
        <xdr:cNvPr id="53" name="図 52">
          <a:extLst>
            <a:ext uri="{FF2B5EF4-FFF2-40B4-BE49-F238E27FC236}">
              <a16:creationId xmlns:a16="http://schemas.microsoft.com/office/drawing/2014/main" id="{00000000-0008-0000-0900-000035000000}"/>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a:ext>
          </a:extLst>
        </a:blip>
        <a:stretch>
          <a:fillRect/>
        </a:stretch>
      </xdr:blipFill>
      <xdr:spPr>
        <a:xfrm>
          <a:off x="10056113" y="37425582"/>
          <a:ext cx="3881250" cy="2910937"/>
        </a:xfrm>
        <a:prstGeom prst="rect">
          <a:avLst/>
        </a:prstGeom>
      </xdr:spPr>
    </xdr:pic>
    <xdr:clientData/>
  </xdr:twoCellAnchor>
  <xdr:twoCellAnchor editAs="oneCell">
    <xdr:from>
      <xdr:col>5</xdr:col>
      <xdr:colOff>493013</xdr:colOff>
      <xdr:row>186</xdr:row>
      <xdr:rowOff>59007</xdr:rowOff>
    </xdr:from>
    <xdr:to>
      <xdr:col>11</xdr:col>
      <xdr:colOff>202313</xdr:colOff>
      <xdr:row>198</xdr:row>
      <xdr:rowOff>150544</xdr:rowOff>
    </xdr:to>
    <xdr:pic>
      <xdr:nvPicPr>
        <xdr:cNvPr id="56" name="図 55">
          <a:extLst>
            <a:ext uri="{FF2B5EF4-FFF2-40B4-BE49-F238E27FC236}">
              <a16:creationId xmlns:a16="http://schemas.microsoft.com/office/drawing/2014/main" id="{00000000-0008-0000-0900-00003800000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a:ext>
          </a:extLst>
        </a:blip>
        <a:stretch>
          <a:fillRect/>
        </a:stretch>
      </xdr:blipFill>
      <xdr:spPr>
        <a:xfrm>
          <a:off x="3131438" y="41502282"/>
          <a:ext cx="3881250" cy="2910937"/>
        </a:xfrm>
        <a:prstGeom prst="rect">
          <a:avLst/>
        </a:prstGeom>
      </xdr:spPr>
    </xdr:pic>
    <xdr:clientData/>
  </xdr:twoCellAnchor>
  <xdr:twoCellAnchor editAs="oneCell">
    <xdr:from>
      <xdr:col>16</xdr:col>
      <xdr:colOff>493013</xdr:colOff>
      <xdr:row>186</xdr:row>
      <xdr:rowOff>59007</xdr:rowOff>
    </xdr:from>
    <xdr:to>
      <xdr:col>22</xdr:col>
      <xdr:colOff>202313</xdr:colOff>
      <xdr:row>198</xdr:row>
      <xdr:rowOff>150544</xdr:rowOff>
    </xdr:to>
    <xdr:pic>
      <xdr:nvPicPr>
        <xdr:cNvPr id="59" name="図 58">
          <a:extLst>
            <a:ext uri="{FF2B5EF4-FFF2-40B4-BE49-F238E27FC236}">
              <a16:creationId xmlns:a16="http://schemas.microsoft.com/office/drawing/2014/main" id="{00000000-0008-0000-0900-00003B000000}"/>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a:ext>
          </a:extLst>
        </a:blip>
        <a:stretch>
          <a:fillRect/>
        </a:stretch>
      </xdr:blipFill>
      <xdr:spPr>
        <a:xfrm>
          <a:off x="10056113" y="41502282"/>
          <a:ext cx="3881250" cy="2910937"/>
        </a:xfrm>
        <a:prstGeom prst="rect">
          <a:avLst/>
        </a:prstGeom>
      </xdr:spPr>
    </xdr:pic>
    <xdr:clientData/>
  </xdr:twoCellAnchor>
  <xdr:twoCellAnchor editAs="oneCell">
    <xdr:from>
      <xdr:col>5</xdr:col>
      <xdr:colOff>498035</xdr:colOff>
      <xdr:row>209</xdr:row>
      <xdr:rowOff>62774</xdr:rowOff>
    </xdr:from>
    <xdr:to>
      <xdr:col>11</xdr:col>
      <xdr:colOff>197289</xdr:colOff>
      <xdr:row>221</xdr:row>
      <xdr:rowOff>146777</xdr:rowOff>
    </xdr:to>
    <xdr:pic>
      <xdr:nvPicPr>
        <xdr:cNvPr id="62" name="図 61">
          <a:extLst>
            <a:ext uri="{FF2B5EF4-FFF2-40B4-BE49-F238E27FC236}">
              <a16:creationId xmlns:a16="http://schemas.microsoft.com/office/drawing/2014/main" id="{00000000-0008-0000-0900-00003E000000}"/>
            </a:ext>
          </a:extLst>
        </xdr:cNvPr>
        <xdr:cNvPicPr>
          <a:picLocks/>
        </xdr:cNvPicPr>
      </xdr:nvPicPr>
      <xdr:blipFill>
        <a:blip xmlns:r="http://schemas.openxmlformats.org/officeDocument/2006/relationships" r:embed="rId21" cstate="print">
          <a:extLst>
            <a:ext uri="{28A0092B-C50C-407E-A947-70E740481C1C}">
              <a14:useLocalDpi xmlns:a14="http://schemas.microsoft.com/office/drawing/2010/main"/>
            </a:ext>
          </a:extLst>
        </a:blip>
        <a:stretch>
          <a:fillRect/>
        </a:stretch>
      </xdr:blipFill>
      <xdr:spPr>
        <a:xfrm>
          <a:off x="3136460" y="46535249"/>
          <a:ext cx="3871204" cy="2903403"/>
        </a:xfrm>
        <a:prstGeom prst="rect">
          <a:avLst/>
        </a:prstGeom>
      </xdr:spPr>
    </xdr:pic>
    <xdr:clientData/>
  </xdr:twoCellAnchor>
  <xdr:twoCellAnchor editAs="oneCell">
    <xdr:from>
      <xdr:col>16</xdr:col>
      <xdr:colOff>493013</xdr:colOff>
      <xdr:row>209</xdr:row>
      <xdr:rowOff>59007</xdr:rowOff>
    </xdr:from>
    <xdr:to>
      <xdr:col>22</xdr:col>
      <xdr:colOff>202313</xdr:colOff>
      <xdr:row>221</xdr:row>
      <xdr:rowOff>150544</xdr:rowOff>
    </xdr:to>
    <xdr:pic>
      <xdr:nvPicPr>
        <xdr:cNvPr id="65" name="図 64">
          <a:extLst>
            <a:ext uri="{FF2B5EF4-FFF2-40B4-BE49-F238E27FC236}">
              <a16:creationId xmlns:a16="http://schemas.microsoft.com/office/drawing/2014/main" id="{00000000-0008-0000-0900-000041000000}"/>
            </a:ext>
          </a:extLst>
        </xdr:cNvPr>
        <xdr:cNvPicPr>
          <a:picLocks/>
        </xdr:cNvPicPr>
      </xdr:nvPicPr>
      <xdr:blipFill>
        <a:blip xmlns:r="http://schemas.openxmlformats.org/officeDocument/2006/relationships" r:embed="rId22" cstate="print">
          <a:extLst>
            <a:ext uri="{BEBA8EAE-BF5A-486C-A8C5-ECC9F3942E4B}">
              <a14:imgProps xmlns:a14="http://schemas.microsoft.com/office/drawing/2010/main">
                <a14:imgLayer r:embed="rId23">
                  <a14:imgEffect>
                    <a14:brightnessContrast bright="40000"/>
                  </a14:imgEffect>
                </a14:imgLayer>
              </a14:imgProps>
            </a:ext>
            <a:ext uri="{28A0092B-C50C-407E-A947-70E740481C1C}">
              <a14:useLocalDpi xmlns:a14="http://schemas.microsoft.com/office/drawing/2010/main"/>
            </a:ext>
          </a:extLst>
        </a:blip>
        <a:stretch>
          <a:fillRect/>
        </a:stretch>
      </xdr:blipFill>
      <xdr:spPr>
        <a:xfrm>
          <a:off x="10056113" y="46531482"/>
          <a:ext cx="3881250" cy="2910937"/>
        </a:xfrm>
        <a:prstGeom prst="rect">
          <a:avLst/>
        </a:prstGeom>
      </xdr:spPr>
    </xdr:pic>
    <xdr:clientData/>
  </xdr:twoCellAnchor>
  <xdr:twoCellAnchor editAs="oneCell">
    <xdr:from>
      <xdr:col>5</xdr:col>
      <xdr:colOff>498035</xdr:colOff>
      <xdr:row>227</xdr:row>
      <xdr:rowOff>62774</xdr:rowOff>
    </xdr:from>
    <xdr:to>
      <xdr:col>11</xdr:col>
      <xdr:colOff>197289</xdr:colOff>
      <xdr:row>239</xdr:row>
      <xdr:rowOff>146777</xdr:rowOff>
    </xdr:to>
    <xdr:pic>
      <xdr:nvPicPr>
        <xdr:cNvPr id="67" name="図 66">
          <a:extLst>
            <a:ext uri="{FF2B5EF4-FFF2-40B4-BE49-F238E27FC236}">
              <a16:creationId xmlns:a16="http://schemas.microsoft.com/office/drawing/2014/main" id="{00000000-0008-0000-0900-000043000000}"/>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a:ext>
          </a:extLst>
        </a:blip>
        <a:stretch>
          <a:fillRect/>
        </a:stretch>
      </xdr:blipFill>
      <xdr:spPr>
        <a:xfrm>
          <a:off x="3136460" y="50611949"/>
          <a:ext cx="3871204" cy="2903403"/>
        </a:xfrm>
        <a:prstGeom prst="rect">
          <a:avLst/>
        </a:prstGeom>
      </xdr:spPr>
    </xdr:pic>
    <xdr:clientData/>
  </xdr:twoCellAnchor>
  <xdr:twoCellAnchor editAs="oneCell">
    <xdr:from>
      <xdr:col>16</xdr:col>
      <xdr:colOff>498035</xdr:colOff>
      <xdr:row>227</xdr:row>
      <xdr:rowOff>62774</xdr:rowOff>
    </xdr:from>
    <xdr:to>
      <xdr:col>22</xdr:col>
      <xdr:colOff>197289</xdr:colOff>
      <xdr:row>239</xdr:row>
      <xdr:rowOff>146777</xdr:rowOff>
    </xdr:to>
    <xdr:pic>
      <xdr:nvPicPr>
        <xdr:cNvPr id="70" name="図 69">
          <a:extLst>
            <a:ext uri="{FF2B5EF4-FFF2-40B4-BE49-F238E27FC236}">
              <a16:creationId xmlns:a16="http://schemas.microsoft.com/office/drawing/2014/main" id="{00000000-0008-0000-0900-000046000000}"/>
            </a:ext>
          </a:extLst>
        </xdr:cNvPr>
        <xdr:cNvPicPr>
          <a:picLocks/>
        </xdr:cNvPicPr>
      </xdr:nvPicPr>
      <xdr:blipFill>
        <a:blip xmlns:r="http://schemas.openxmlformats.org/officeDocument/2006/relationships" r:embed="rId25" cstate="print">
          <a:extLst>
            <a:ext uri="{28A0092B-C50C-407E-A947-70E740481C1C}">
              <a14:useLocalDpi xmlns:a14="http://schemas.microsoft.com/office/drawing/2010/main"/>
            </a:ext>
          </a:extLst>
        </a:blip>
        <a:stretch>
          <a:fillRect/>
        </a:stretch>
      </xdr:blipFill>
      <xdr:spPr>
        <a:xfrm>
          <a:off x="10061135" y="50611949"/>
          <a:ext cx="3871204" cy="2903403"/>
        </a:xfrm>
        <a:prstGeom prst="rect">
          <a:avLst/>
        </a:prstGeom>
      </xdr:spPr>
    </xdr:pic>
    <xdr:clientData/>
  </xdr:twoCellAnchor>
  <xdr:twoCellAnchor editAs="oneCell">
    <xdr:from>
      <xdr:col>5</xdr:col>
      <xdr:colOff>493013</xdr:colOff>
      <xdr:row>250</xdr:row>
      <xdr:rowOff>59004</xdr:rowOff>
    </xdr:from>
    <xdr:to>
      <xdr:col>11</xdr:col>
      <xdr:colOff>202313</xdr:colOff>
      <xdr:row>262</xdr:row>
      <xdr:rowOff>150541</xdr:rowOff>
    </xdr:to>
    <xdr:pic>
      <xdr:nvPicPr>
        <xdr:cNvPr id="73" name="図 72">
          <a:extLst>
            <a:ext uri="{FF2B5EF4-FFF2-40B4-BE49-F238E27FC236}">
              <a16:creationId xmlns:a16="http://schemas.microsoft.com/office/drawing/2014/main" id="{00000000-0008-0000-0900-000049000000}"/>
            </a:ext>
          </a:extLst>
        </xdr:cNvPr>
        <xdr:cNvPicPr>
          <a:picLocks/>
        </xdr:cNvPicPr>
      </xdr:nvPicPr>
      <xdr:blipFill>
        <a:blip xmlns:r="http://schemas.openxmlformats.org/officeDocument/2006/relationships" r:embed="rId26" cstate="print">
          <a:extLst>
            <a:ext uri="{28A0092B-C50C-407E-A947-70E740481C1C}">
              <a14:useLocalDpi xmlns:a14="http://schemas.microsoft.com/office/drawing/2010/main"/>
            </a:ext>
          </a:extLst>
        </a:blip>
        <a:stretch>
          <a:fillRect/>
        </a:stretch>
      </xdr:blipFill>
      <xdr:spPr>
        <a:xfrm>
          <a:off x="3131438" y="55637379"/>
          <a:ext cx="3881250" cy="2910937"/>
        </a:xfrm>
        <a:prstGeom prst="rect">
          <a:avLst/>
        </a:prstGeom>
      </xdr:spPr>
    </xdr:pic>
    <xdr:clientData/>
  </xdr:twoCellAnchor>
  <xdr:twoCellAnchor editAs="oneCell">
    <xdr:from>
      <xdr:col>16</xdr:col>
      <xdr:colOff>493013</xdr:colOff>
      <xdr:row>250</xdr:row>
      <xdr:rowOff>59004</xdr:rowOff>
    </xdr:from>
    <xdr:to>
      <xdr:col>22</xdr:col>
      <xdr:colOff>202313</xdr:colOff>
      <xdr:row>262</xdr:row>
      <xdr:rowOff>150541</xdr:rowOff>
    </xdr:to>
    <xdr:pic>
      <xdr:nvPicPr>
        <xdr:cNvPr id="76" name="図 75">
          <a:extLst>
            <a:ext uri="{FF2B5EF4-FFF2-40B4-BE49-F238E27FC236}">
              <a16:creationId xmlns:a16="http://schemas.microsoft.com/office/drawing/2014/main" id="{00000000-0008-0000-0900-00004C000000}"/>
            </a:ext>
          </a:extLst>
        </xdr:cNvPr>
        <xdr:cNvPicPr>
          <a:picLocks/>
        </xdr:cNvPicPr>
      </xdr:nvPicPr>
      <xdr:blipFill>
        <a:blip xmlns:r="http://schemas.openxmlformats.org/officeDocument/2006/relationships" r:embed="rId27" cstate="print">
          <a:extLst>
            <a:ext uri="{28A0092B-C50C-407E-A947-70E740481C1C}">
              <a14:useLocalDpi xmlns:a14="http://schemas.microsoft.com/office/drawing/2010/main"/>
            </a:ext>
          </a:extLst>
        </a:blip>
        <a:stretch>
          <a:fillRect/>
        </a:stretch>
      </xdr:blipFill>
      <xdr:spPr>
        <a:xfrm>
          <a:off x="10056113" y="55637379"/>
          <a:ext cx="3881250" cy="2910937"/>
        </a:xfrm>
        <a:prstGeom prst="rect">
          <a:avLst/>
        </a:prstGeom>
      </xdr:spPr>
    </xdr:pic>
    <xdr:clientData/>
  </xdr:twoCellAnchor>
  <xdr:twoCellAnchor editAs="oneCell">
    <xdr:from>
      <xdr:col>5</xdr:col>
      <xdr:colOff>493013</xdr:colOff>
      <xdr:row>268</xdr:row>
      <xdr:rowOff>59004</xdr:rowOff>
    </xdr:from>
    <xdr:to>
      <xdr:col>11</xdr:col>
      <xdr:colOff>202313</xdr:colOff>
      <xdr:row>280</xdr:row>
      <xdr:rowOff>150541</xdr:rowOff>
    </xdr:to>
    <xdr:pic>
      <xdr:nvPicPr>
        <xdr:cNvPr id="79" name="図 78">
          <a:extLst>
            <a:ext uri="{FF2B5EF4-FFF2-40B4-BE49-F238E27FC236}">
              <a16:creationId xmlns:a16="http://schemas.microsoft.com/office/drawing/2014/main" id="{00000000-0008-0000-0900-00004F000000}"/>
            </a:ext>
          </a:extLst>
        </xdr:cNvPr>
        <xdr:cNvPicPr>
          <a:picLocks/>
        </xdr:cNvPicPr>
      </xdr:nvPicPr>
      <xdr:blipFill>
        <a:blip xmlns:r="http://schemas.openxmlformats.org/officeDocument/2006/relationships" r:embed="rId28" cstate="print">
          <a:extLst>
            <a:ext uri="{28A0092B-C50C-407E-A947-70E740481C1C}">
              <a14:useLocalDpi xmlns:a14="http://schemas.microsoft.com/office/drawing/2010/main"/>
            </a:ext>
          </a:extLst>
        </a:blip>
        <a:stretch>
          <a:fillRect/>
        </a:stretch>
      </xdr:blipFill>
      <xdr:spPr>
        <a:xfrm>
          <a:off x="3131438" y="59714079"/>
          <a:ext cx="3881250" cy="2910937"/>
        </a:xfrm>
        <a:prstGeom prst="rect">
          <a:avLst/>
        </a:prstGeom>
      </xdr:spPr>
    </xdr:pic>
    <xdr:clientData/>
  </xdr:twoCellAnchor>
  <xdr:twoCellAnchor editAs="oneCell">
    <xdr:from>
      <xdr:col>16</xdr:col>
      <xdr:colOff>493013</xdr:colOff>
      <xdr:row>268</xdr:row>
      <xdr:rowOff>59004</xdr:rowOff>
    </xdr:from>
    <xdr:to>
      <xdr:col>22</xdr:col>
      <xdr:colOff>202313</xdr:colOff>
      <xdr:row>280</xdr:row>
      <xdr:rowOff>150541</xdr:rowOff>
    </xdr:to>
    <xdr:pic>
      <xdr:nvPicPr>
        <xdr:cNvPr id="82" name="図 81">
          <a:extLst>
            <a:ext uri="{FF2B5EF4-FFF2-40B4-BE49-F238E27FC236}">
              <a16:creationId xmlns:a16="http://schemas.microsoft.com/office/drawing/2014/main" id="{00000000-0008-0000-0900-000052000000}"/>
            </a:ext>
          </a:extLst>
        </xdr:cNvPr>
        <xdr:cNvPicPr>
          <a:picLocks/>
        </xdr:cNvPicPr>
      </xdr:nvPicPr>
      <xdr:blipFill>
        <a:blip xmlns:r="http://schemas.openxmlformats.org/officeDocument/2006/relationships" r:embed="rId29" cstate="print">
          <a:extLst>
            <a:ext uri="{28A0092B-C50C-407E-A947-70E740481C1C}">
              <a14:useLocalDpi xmlns:a14="http://schemas.microsoft.com/office/drawing/2010/main"/>
            </a:ext>
          </a:extLst>
        </a:blip>
        <a:stretch>
          <a:fillRect/>
        </a:stretch>
      </xdr:blipFill>
      <xdr:spPr>
        <a:xfrm>
          <a:off x="10056113" y="59714079"/>
          <a:ext cx="3881250" cy="2910937"/>
        </a:xfrm>
        <a:prstGeom prst="rect">
          <a:avLst/>
        </a:prstGeom>
      </xdr:spPr>
    </xdr:pic>
    <xdr:clientData/>
  </xdr:twoCellAnchor>
  <xdr:twoCellAnchor editAs="oneCell">
    <xdr:from>
      <xdr:col>5</xdr:col>
      <xdr:colOff>493013</xdr:colOff>
      <xdr:row>291</xdr:row>
      <xdr:rowOff>59004</xdr:rowOff>
    </xdr:from>
    <xdr:to>
      <xdr:col>11</xdr:col>
      <xdr:colOff>202313</xdr:colOff>
      <xdr:row>303</xdr:row>
      <xdr:rowOff>150541</xdr:rowOff>
    </xdr:to>
    <xdr:pic>
      <xdr:nvPicPr>
        <xdr:cNvPr id="85" name="図 84">
          <a:extLst>
            <a:ext uri="{FF2B5EF4-FFF2-40B4-BE49-F238E27FC236}">
              <a16:creationId xmlns:a16="http://schemas.microsoft.com/office/drawing/2014/main" id="{00000000-0008-0000-0900-000055000000}"/>
            </a:ext>
          </a:extLst>
        </xdr:cNvPr>
        <xdr:cNvPicPr>
          <a:picLocks/>
        </xdr:cNvPicPr>
      </xdr:nvPicPr>
      <xdr:blipFill>
        <a:blip xmlns:r="http://schemas.openxmlformats.org/officeDocument/2006/relationships" r:embed="rId30" cstate="print">
          <a:extLst>
            <a:ext uri="{28A0092B-C50C-407E-A947-70E740481C1C}">
              <a14:useLocalDpi xmlns:a14="http://schemas.microsoft.com/office/drawing/2010/main"/>
            </a:ext>
          </a:extLst>
        </a:blip>
        <a:stretch>
          <a:fillRect/>
        </a:stretch>
      </xdr:blipFill>
      <xdr:spPr>
        <a:xfrm>
          <a:off x="3131438" y="64743279"/>
          <a:ext cx="3881250" cy="2910937"/>
        </a:xfrm>
        <a:prstGeom prst="rect">
          <a:avLst/>
        </a:prstGeom>
      </xdr:spPr>
    </xdr:pic>
    <xdr:clientData/>
  </xdr:twoCellAnchor>
  <xdr:twoCellAnchor editAs="oneCell">
    <xdr:from>
      <xdr:col>16</xdr:col>
      <xdr:colOff>493013</xdr:colOff>
      <xdr:row>291</xdr:row>
      <xdr:rowOff>59004</xdr:rowOff>
    </xdr:from>
    <xdr:to>
      <xdr:col>22</xdr:col>
      <xdr:colOff>202313</xdr:colOff>
      <xdr:row>303</xdr:row>
      <xdr:rowOff>150541</xdr:rowOff>
    </xdr:to>
    <xdr:pic>
      <xdr:nvPicPr>
        <xdr:cNvPr id="88" name="図 87">
          <a:extLst>
            <a:ext uri="{FF2B5EF4-FFF2-40B4-BE49-F238E27FC236}">
              <a16:creationId xmlns:a16="http://schemas.microsoft.com/office/drawing/2014/main" id="{00000000-0008-0000-0900-000058000000}"/>
            </a:ext>
          </a:extLst>
        </xdr:cNvPr>
        <xdr:cNvPicPr>
          <a:picLocks/>
        </xdr:cNvPicPr>
      </xdr:nvPicPr>
      <xdr:blipFill>
        <a:blip xmlns:r="http://schemas.openxmlformats.org/officeDocument/2006/relationships" r:embed="rId31" cstate="print">
          <a:extLst>
            <a:ext uri="{28A0092B-C50C-407E-A947-70E740481C1C}">
              <a14:useLocalDpi xmlns:a14="http://schemas.microsoft.com/office/drawing/2010/main"/>
            </a:ext>
          </a:extLst>
        </a:blip>
        <a:stretch>
          <a:fillRect/>
        </a:stretch>
      </xdr:blipFill>
      <xdr:spPr>
        <a:xfrm>
          <a:off x="10056113" y="64743279"/>
          <a:ext cx="3881250" cy="2910937"/>
        </a:xfrm>
        <a:prstGeom prst="rect">
          <a:avLst/>
        </a:prstGeom>
      </xdr:spPr>
    </xdr:pic>
    <xdr:clientData/>
  </xdr:twoCellAnchor>
  <xdr:twoCellAnchor editAs="oneCell">
    <xdr:from>
      <xdr:col>5</xdr:col>
      <xdr:colOff>493013</xdr:colOff>
      <xdr:row>309</xdr:row>
      <xdr:rowOff>59004</xdr:rowOff>
    </xdr:from>
    <xdr:to>
      <xdr:col>11</xdr:col>
      <xdr:colOff>202313</xdr:colOff>
      <xdr:row>321</xdr:row>
      <xdr:rowOff>150541</xdr:rowOff>
    </xdr:to>
    <xdr:pic>
      <xdr:nvPicPr>
        <xdr:cNvPr id="91" name="図 90">
          <a:extLst>
            <a:ext uri="{FF2B5EF4-FFF2-40B4-BE49-F238E27FC236}">
              <a16:creationId xmlns:a16="http://schemas.microsoft.com/office/drawing/2014/main" id="{00000000-0008-0000-0900-00005B000000}"/>
            </a:ext>
          </a:extLst>
        </xdr:cNvPr>
        <xdr:cNvPicPr>
          <a:picLocks/>
        </xdr:cNvPicPr>
      </xdr:nvPicPr>
      <xdr:blipFill>
        <a:blip xmlns:r="http://schemas.openxmlformats.org/officeDocument/2006/relationships" r:embed="rId32" cstate="print">
          <a:extLst>
            <a:ext uri="{28A0092B-C50C-407E-A947-70E740481C1C}">
              <a14:useLocalDpi xmlns:a14="http://schemas.microsoft.com/office/drawing/2010/main"/>
            </a:ext>
          </a:extLst>
        </a:blip>
        <a:stretch>
          <a:fillRect/>
        </a:stretch>
      </xdr:blipFill>
      <xdr:spPr>
        <a:xfrm>
          <a:off x="3131438" y="68819979"/>
          <a:ext cx="3881250" cy="2910937"/>
        </a:xfrm>
        <a:prstGeom prst="rect">
          <a:avLst/>
        </a:prstGeom>
      </xdr:spPr>
    </xdr:pic>
    <xdr:clientData/>
  </xdr:twoCellAnchor>
  <xdr:twoCellAnchor editAs="oneCell">
    <xdr:from>
      <xdr:col>16</xdr:col>
      <xdr:colOff>493013</xdr:colOff>
      <xdr:row>309</xdr:row>
      <xdr:rowOff>59004</xdr:rowOff>
    </xdr:from>
    <xdr:to>
      <xdr:col>22</xdr:col>
      <xdr:colOff>202313</xdr:colOff>
      <xdr:row>321</xdr:row>
      <xdr:rowOff>150541</xdr:rowOff>
    </xdr:to>
    <xdr:pic>
      <xdr:nvPicPr>
        <xdr:cNvPr id="94" name="図 93">
          <a:extLst>
            <a:ext uri="{FF2B5EF4-FFF2-40B4-BE49-F238E27FC236}">
              <a16:creationId xmlns:a16="http://schemas.microsoft.com/office/drawing/2014/main" id="{00000000-0008-0000-0900-00005E000000}"/>
            </a:ext>
          </a:extLst>
        </xdr:cNvPr>
        <xdr:cNvPicPr>
          <a:picLocks/>
        </xdr:cNvPicPr>
      </xdr:nvPicPr>
      <xdr:blipFill>
        <a:blip xmlns:r="http://schemas.openxmlformats.org/officeDocument/2006/relationships" r:embed="rId33" cstate="print">
          <a:extLst>
            <a:ext uri="{28A0092B-C50C-407E-A947-70E740481C1C}">
              <a14:useLocalDpi xmlns:a14="http://schemas.microsoft.com/office/drawing/2010/main"/>
            </a:ext>
          </a:extLst>
        </a:blip>
        <a:stretch>
          <a:fillRect/>
        </a:stretch>
      </xdr:blipFill>
      <xdr:spPr>
        <a:xfrm>
          <a:off x="10056113" y="68819979"/>
          <a:ext cx="3881250" cy="2910937"/>
        </a:xfrm>
        <a:prstGeom prst="rect">
          <a:avLst/>
        </a:prstGeom>
      </xdr:spPr>
    </xdr:pic>
    <xdr:clientData/>
  </xdr:twoCellAnchor>
  <xdr:twoCellAnchor editAs="oneCell">
    <xdr:from>
      <xdr:col>5</xdr:col>
      <xdr:colOff>493013</xdr:colOff>
      <xdr:row>332</xdr:row>
      <xdr:rowOff>59004</xdr:rowOff>
    </xdr:from>
    <xdr:to>
      <xdr:col>11</xdr:col>
      <xdr:colOff>202313</xdr:colOff>
      <xdr:row>344</xdr:row>
      <xdr:rowOff>150541</xdr:rowOff>
    </xdr:to>
    <xdr:pic>
      <xdr:nvPicPr>
        <xdr:cNvPr id="97" name="図 96">
          <a:extLst>
            <a:ext uri="{FF2B5EF4-FFF2-40B4-BE49-F238E27FC236}">
              <a16:creationId xmlns:a16="http://schemas.microsoft.com/office/drawing/2014/main" id="{00000000-0008-0000-0900-000061000000}"/>
            </a:ext>
          </a:extLst>
        </xdr:cNvPr>
        <xdr:cNvPicPr>
          <a:picLocks/>
        </xdr:cNvPicPr>
      </xdr:nvPicPr>
      <xdr:blipFill>
        <a:blip xmlns:r="http://schemas.openxmlformats.org/officeDocument/2006/relationships" r:embed="rId34" cstate="print">
          <a:extLst>
            <a:ext uri="{28A0092B-C50C-407E-A947-70E740481C1C}">
              <a14:useLocalDpi xmlns:a14="http://schemas.microsoft.com/office/drawing/2010/main"/>
            </a:ext>
          </a:extLst>
        </a:blip>
        <a:stretch>
          <a:fillRect/>
        </a:stretch>
      </xdr:blipFill>
      <xdr:spPr>
        <a:xfrm>
          <a:off x="3131438" y="73849179"/>
          <a:ext cx="3881250" cy="2910937"/>
        </a:xfrm>
        <a:prstGeom prst="rect">
          <a:avLst/>
        </a:prstGeom>
      </xdr:spPr>
    </xdr:pic>
    <xdr:clientData/>
  </xdr:twoCellAnchor>
  <xdr:twoCellAnchor editAs="oneCell">
    <xdr:from>
      <xdr:col>16</xdr:col>
      <xdr:colOff>493013</xdr:colOff>
      <xdr:row>332</xdr:row>
      <xdr:rowOff>59004</xdr:rowOff>
    </xdr:from>
    <xdr:to>
      <xdr:col>22</xdr:col>
      <xdr:colOff>202313</xdr:colOff>
      <xdr:row>344</xdr:row>
      <xdr:rowOff>150541</xdr:rowOff>
    </xdr:to>
    <xdr:pic>
      <xdr:nvPicPr>
        <xdr:cNvPr id="99" name="図 98">
          <a:extLst>
            <a:ext uri="{FF2B5EF4-FFF2-40B4-BE49-F238E27FC236}">
              <a16:creationId xmlns:a16="http://schemas.microsoft.com/office/drawing/2014/main" id="{00000000-0008-0000-0900-000063000000}"/>
            </a:ext>
          </a:extLst>
        </xdr:cNvPr>
        <xdr:cNvPicPr>
          <a:picLocks/>
        </xdr:cNvPicPr>
      </xdr:nvPicPr>
      <xdr:blipFill>
        <a:blip xmlns:r="http://schemas.openxmlformats.org/officeDocument/2006/relationships" r:embed="rId35" cstate="print">
          <a:extLst>
            <a:ext uri="{28A0092B-C50C-407E-A947-70E740481C1C}">
              <a14:useLocalDpi xmlns:a14="http://schemas.microsoft.com/office/drawing/2010/main"/>
            </a:ext>
          </a:extLst>
        </a:blip>
        <a:stretch>
          <a:fillRect/>
        </a:stretch>
      </xdr:blipFill>
      <xdr:spPr>
        <a:xfrm>
          <a:off x="10056113" y="73849179"/>
          <a:ext cx="3881250" cy="2910937"/>
        </a:xfrm>
        <a:prstGeom prst="rect">
          <a:avLst/>
        </a:prstGeom>
      </xdr:spPr>
    </xdr:pic>
    <xdr:clientData/>
  </xdr:twoCellAnchor>
  <xdr:twoCellAnchor editAs="oneCell">
    <xdr:from>
      <xdr:col>5</xdr:col>
      <xdr:colOff>493013</xdr:colOff>
      <xdr:row>350</xdr:row>
      <xdr:rowOff>59004</xdr:rowOff>
    </xdr:from>
    <xdr:to>
      <xdr:col>11</xdr:col>
      <xdr:colOff>202313</xdr:colOff>
      <xdr:row>362</xdr:row>
      <xdr:rowOff>150541</xdr:rowOff>
    </xdr:to>
    <xdr:pic>
      <xdr:nvPicPr>
        <xdr:cNvPr id="102" name="図 101">
          <a:extLst>
            <a:ext uri="{FF2B5EF4-FFF2-40B4-BE49-F238E27FC236}">
              <a16:creationId xmlns:a16="http://schemas.microsoft.com/office/drawing/2014/main" id="{00000000-0008-0000-0900-000066000000}"/>
            </a:ext>
          </a:extLst>
        </xdr:cNvPr>
        <xdr:cNvPicPr>
          <a:picLocks/>
        </xdr:cNvPicPr>
      </xdr:nvPicPr>
      <xdr:blipFill>
        <a:blip xmlns:r="http://schemas.openxmlformats.org/officeDocument/2006/relationships" r:embed="rId36" cstate="print">
          <a:extLst>
            <a:ext uri="{28A0092B-C50C-407E-A947-70E740481C1C}">
              <a14:useLocalDpi xmlns:a14="http://schemas.microsoft.com/office/drawing/2010/main"/>
            </a:ext>
          </a:extLst>
        </a:blip>
        <a:stretch>
          <a:fillRect/>
        </a:stretch>
      </xdr:blipFill>
      <xdr:spPr>
        <a:xfrm>
          <a:off x="3131438" y="77925879"/>
          <a:ext cx="3881250" cy="2910937"/>
        </a:xfrm>
        <a:prstGeom prst="rect">
          <a:avLst/>
        </a:prstGeom>
      </xdr:spPr>
    </xdr:pic>
    <xdr:clientData/>
  </xdr:twoCellAnchor>
  <xdr:twoCellAnchor editAs="oneCell">
    <xdr:from>
      <xdr:col>16</xdr:col>
      <xdr:colOff>498035</xdr:colOff>
      <xdr:row>350</xdr:row>
      <xdr:rowOff>62774</xdr:rowOff>
    </xdr:from>
    <xdr:to>
      <xdr:col>22</xdr:col>
      <xdr:colOff>197289</xdr:colOff>
      <xdr:row>362</xdr:row>
      <xdr:rowOff>146777</xdr:rowOff>
    </xdr:to>
    <xdr:pic>
      <xdr:nvPicPr>
        <xdr:cNvPr id="105" name="図 104">
          <a:extLst>
            <a:ext uri="{FF2B5EF4-FFF2-40B4-BE49-F238E27FC236}">
              <a16:creationId xmlns:a16="http://schemas.microsoft.com/office/drawing/2014/main" id="{00000000-0008-0000-0900-000069000000}"/>
            </a:ext>
          </a:extLst>
        </xdr:cNvPr>
        <xdr:cNvPicPr>
          <a:picLocks/>
        </xdr:cNvPicPr>
      </xdr:nvPicPr>
      <xdr:blipFill>
        <a:blip xmlns:r="http://schemas.openxmlformats.org/officeDocument/2006/relationships" r:embed="rId37" cstate="print">
          <a:extLst>
            <a:ext uri="{28A0092B-C50C-407E-A947-70E740481C1C}">
              <a14:useLocalDpi xmlns:a14="http://schemas.microsoft.com/office/drawing/2010/main"/>
            </a:ext>
          </a:extLst>
        </a:blip>
        <a:stretch>
          <a:fillRect/>
        </a:stretch>
      </xdr:blipFill>
      <xdr:spPr>
        <a:xfrm>
          <a:off x="10061135" y="77929649"/>
          <a:ext cx="3871204" cy="2903403"/>
        </a:xfrm>
        <a:prstGeom prst="rect">
          <a:avLst/>
        </a:prstGeom>
      </xdr:spPr>
    </xdr:pic>
    <xdr:clientData/>
  </xdr:twoCellAnchor>
  <xdr:twoCellAnchor editAs="oneCell">
    <xdr:from>
      <xdr:col>5</xdr:col>
      <xdr:colOff>498035</xdr:colOff>
      <xdr:row>373</xdr:row>
      <xdr:rowOff>62774</xdr:rowOff>
    </xdr:from>
    <xdr:to>
      <xdr:col>11</xdr:col>
      <xdr:colOff>197289</xdr:colOff>
      <xdr:row>385</xdr:row>
      <xdr:rowOff>146777</xdr:rowOff>
    </xdr:to>
    <xdr:pic>
      <xdr:nvPicPr>
        <xdr:cNvPr id="108" name="図 107">
          <a:extLst>
            <a:ext uri="{FF2B5EF4-FFF2-40B4-BE49-F238E27FC236}">
              <a16:creationId xmlns:a16="http://schemas.microsoft.com/office/drawing/2014/main" id="{00000000-0008-0000-0900-00006C000000}"/>
            </a:ext>
          </a:extLst>
        </xdr:cNvPr>
        <xdr:cNvPicPr>
          <a:picLocks/>
        </xdr:cNvPicPr>
      </xdr:nvPicPr>
      <xdr:blipFill>
        <a:blip xmlns:r="http://schemas.openxmlformats.org/officeDocument/2006/relationships" r:embed="rId38" cstate="print">
          <a:extLst>
            <a:ext uri="{28A0092B-C50C-407E-A947-70E740481C1C}">
              <a14:useLocalDpi xmlns:a14="http://schemas.microsoft.com/office/drawing/2010/main"/>
            </a:ext>
          </a:extLst>
        </a:blip>
        <a:stretch>
          <a:fillRect/>
        </a:stretch>
      </xdr:blipFill>
      <xdr:spPr>
        <a:xfrm>
          <a:off x="3136460" y="82958849"/>
          <a:ext cx="3871204" cy="2903403"/>
        </a:xfrm>
        <a:prstGeom prst="rect">
          <a:avLst/>
        </a:prstGeom>
      </xdr:spPr>
    </xdr:pic>
    <xdr:clientData/>
  </xdr:twoCellAnchor>
  <xdr:twoCellAnchor editAs="oneCell">
    <xdr:from>
      <xdr:col>16</xdr:col>
      <xdr:colOff>498035</xdr:colOff>
      <xdr:row>373</xdr:row>
      <xdr:rowOff>62774</xdr:rowOff>
    </xdr:from>
    <xdr:to>
      <xdr:col>22</xdr:col>
      <xdr:colOff>197289</xdr:colOff>
      <xdr:row>385</xdr:row>
      <xdr:rowOff>146777</xdr:rowOff>
    </xdr:to>
    <xdr:pic>
      <xdr:nvPicPr>
        <xdr:cNvPr id="111" name="図 110">
          <a:extLst>
            <a:ext uri="{FF2B5EF4-FFF2-40B4-BE49-F238E27FC236}">
              <a16:creationId xmlns:a16="http://schemas.microsoft.com/office/drawing/2014/main" id="{00000000-0008-0000-0900-00006F000000}"/>
            </a:ext>
          </a:extLst>
        </xdr:cNvPr>
        <xdr:cNvPicPr>
          <a:picLocks/>
        </xdr:cNvPicPr>
      </xdr:nvPicPr>
      <xdr:blipFill>
        <a:blip xmlns:r="http://schemas.openxmlformats.org/officeDocument/2006/relationships" r:embed="rId39" cstate="print">
          <a:extLst>
            <a:ext uri="{28A0092B-C50C-407E-A947-70E740481C1C}">
              <a14:useLocalDpi xmlns:a14="http://schemas.microsoft.com/office/drawing/2010/main"/>
            </a:ext>
          </a:extLst>
        </a:blip>
        <a:stretch>
          <a:fillRect/>
        </a:stretch>
      </xdr:blipFill>
      <xdr:spPr>
        <a:xfrm>
          <a:off x="10061135" y="82958849"/>
          <a:ext cx="3871204" cy="2903403"/>
        </a:xfrm>
        <a:prstGeom prst="rect">
          <a:avLst/>
        </a:prstGeom>
      </xdr:spPr>
    </xdr:pic>
    <xdr:clientData/>
  </xdr:twoCellAnchor>
  <xdr:twoCellAnchor editAs="oneCell">
    <xdr:from>
      <xdr:col>5</xdr:col>
      <xdr:colOff>498035</xdr:colOff>
      <xdr:row>391</xdr:row>
      <xdr:rowOff>62774</xdr:rowOff>
    </xdr:from>
    <xdr:to>
      <xdr:col>11</xdr:col>
      <xdr:colOff>197289</xdr:colOff>
      <xdr:row>403</xdr:row>
      <xdr:rowOff>146777</xdr:rowOff>
    </xdr:to>
    <xdr:pic>
      <xdr:nvPicPr>
        <xdr:cNvPr id="114" name="図 113">
          <a:extLst>
            <a:ext uri="{FF2B5EF4-FFF2-40B4-BE49-F238E27FC236}">
              <a16:creationId xmlns:a16="http://schemas.microsoft.com/office/drawing/2014/main" id="{00000000-0008-0000-0900-000072000000}"/>
            </a:ext>
          </a:extLst>
        </xdr:cNvPr>
        <xdr:cNvPicPr>
          <a:picLocks/>
        </xdr:cNvPicPr>
      </xdr:nvPicPr>
      <xdr:blipFill>
        <a:blip xmlns:r="http://schemas.openxmlformats.org/officeDocument/2006/relationships" r:embed="rId40" cstate="print">
          <a:extLst>
            <a:ext uri="{28A0092B-C50C-407E-A947-70E740481C1C}">
              <a14:useLocalDpi xmlns:a14="http://schemas.microsoft.com/office/drawing/2010/main"/>
            </a:ext>
          </a:extLst>
        </a:blip>
        <a:stretch>
          <a:fillRect/>
        </a:stretch>
      </xdr:blipFill>
      <xdr:spPr>
        <a:xfrm>
          <a:off x="3136460" y="87035549"/>
          <a:ext cx="3871204" cy="2903403"/>
        </a:xfrm>
        <a:prstGeom prst="rect">
          <a:avLst/>
        </a:prstGeom>
      </xdr:spPr>
    </xdr:pic>
    <xdr:clientData/>
  </xdr:twoCellAnchor>
  <xdr:twoCellAnchor editAs="oneCell">
    <xdr:from>
      <xdr:col>16</xdr:col>
      <xdr:colOff>493013</xdr:colOff>
      <xdr:row>391</xdr:row>
      <xdr:rowOff>59004</xdr:rowOff>
    </xdr:from>
    <xdr:to>
      <xdr:col>22</xdr:col>
      <xdr:colOff>202313</xdr:colOff>
      <xdr:row>403</xdr:row>
      <xdr:rowOff>150541</xdr:rowOff>
    </xdr:to>
    <xdr:pic>
      <xdr:nvPicPr>
        <xdr:cNvPr id="117" name="図 116">
          <a:extLst>
            <a:ext uri="{FF2B5EF4-FFF2-40B4-BE49-F238E27FC236}">
              <a16:creationId xmlns:a16="http://schemas.microsoft.com/office/drawing/2014/main" id="{00000000-0008-0000-0900-000075000000}"/>
            </a:ext>
          </a:extLst>
        </xdr:cNvPr>
        <xdr:cNvPicPr>
          <a:picLocks/>
        </xdr:cNvPicPr>
      </xdr:nvPicPr>
      <xdr:blipFill>
        <a:blip xmlns:r="http://schemas.openxmlformats.org/officeDocument/2006/relationships" r:embed="rId41" cstate="print">
          <a:extLst>
            <a:ext uri="{BEBA8EAE-BF5A-486C-A8C5-ECC9F3942E4B}">
              <a14:imgProps xmlns:a14="http://schemas.microsoft.com/office/drawing/2010/main">
                <a14:imgLayer r:embed="rId42">
                  <a14:imgEffect>
                    <a14:brightnessContrast bright="20000" contrast="-40000"/>
                  </a14:imgEffect>
                </a14:imgLayer>
              </a14:imgProps>
            </a:ext>
            <a:ext uri="{28A0092B-C50C-407E-A947-70E740481C1C}">
              <a14:useLocalDpi xmlns:a14="http://schemas.microsoft.com/office/drawing/2010/main"/>
            </a:ext>
          </a:extLst>
        </a:blip>
        <a:stretch>
          <a:fillRect/>
        </a:stretch>
      </xdr:blipFill>
      <xdr:spPr>
        <a:xfrm>
          <a:off x="10056113" y="87031779"/>
          <a:ext cx="3881250" cy="2910937"/>
        </a:xfrm>
        <a:prstGeom prst="rect">
          <a:avLst/>
        </a:prstGeom>
      </xdr:spPr>
    </xdr:pic>
    <xdr:clientData/>
  </xdr:twoCellAnchor>
  <xdr:twoCellAnchor editAs="oneCell">
    <xdr:from>
      <xdr:col>5</xdr:col>
      <xdr:colOff>493013</xdr:colOff>
      <xdr:row>414</xdr:row>
      <xdr:rowOff>59004</xdr:rowOff>
    </xdr:from>
    <xdr:to>
      <xdr:col>11</xdr:col>
      <xdr:colOff>202313</xdr:colOff>
      <xdr:row>426</xdr:row>
      <xdr:rowOff>150541</xdr:rowOff>
    </xdr:to>
    <xdr:pic>
      <xdr:nvPicPr>
        <xdr:cNvPr id="120" name="図 119">
          <a:extLst>
            <a:ext uri="{FF2B5EF4-FFF2-40B4-BE49-F238E27FC236}">
              <a16:creationId xmlns:a16="http://schemas.microsoft.com/office/drawing/2014/main" id="{00000000-0008-0000-0900-000078000000}"/>
            </a:ext>
          </a:extLst>
        </xdr:cNvPr>
        <xdr:cNvPicPr>
          <a:picLocks/>
        </xdr:cNvPicPr>
      </xdr:nvPicPr>
      <xdr:blipFill>
        <a:blip xmlns:r="http://schemas.openxmlformats.org/officeDocument/2006/relationships" r:embed="rId43" cstate="print">
          <a:extLst>
            <a:ext uri="{28A0092B-C50C-407E-A947-70E740481C1C}">
              <a14:useLocalDpi xmlns:a14="http://schemas.microsoft.com/office/drawing/2010/main"/>
            </a:ext>
          </a:extLst>
        </a:blip>
        <a:stretch>
          <a:fillRect/>
        </a:stretch>
      </xdr:blipFill>
      <xdr:spPr>
        <a:xfrm>
          <a:off x="3131438" y="92060979"/>
          <a:ext cx="3881250" cy="2910937"/>
        </a:xfrm>
        <a:prstGeom prst="rect">
          <a:avLst/>
        </a:prstGeom>
      </xdr:spPr>
    </xdr:pic>
    <xdr:clientData/>
  </xdr:twoCellAnchor>
  <xdr:twoCellAnchor editAs="oneCell">
    <xdr:from>
      <xdr:col>16</xdr:col>
      <xdr:colOff>493013</xdr:colOff>
      <xdr:row>414</xdr:row>
      <xdr:rowOff>59004</xdr:rowOff>
    </xdr:from>
    <xdr:to>
      <xdr:col>22</xdr:col>
      <xdr:colOff>202313</xdr:colOff>
      <xdr:row>426</xdr:row>
      <xdr:rowOff>150541</xdr:rowOff>
    </xdr:to>
    <xdr:pic>
      <xdr:nvPicPr>
        <xdr:cNvPr id="123" name="図 122">
          <a:extLst>
            <a:ext uri="{FF2B5EF4-FFF2-40B4-BE49-F238E27FC236}">
              <a16:creationId xmlns:a16="http://schemas.microsoft.com/office/drawing/2014/main" id="{00000000-0008-0000-0900-00007B000000}"/>
            </a:ext>
          </a:extLst>
        </xdr:cNvPr>
        <xdr:cNvPicPr>
          <a:picLocks/>
        </xdr:cNvPicPr>
      </xdr:nvPicPr>
      <xdr:blipFill>
        <a:blip xmlns:r="http://schemas.openxmlformats.org/officeDocument/2006/relationships" r:embed="rId44" cstate="print">
          <a:extLst>
            <a:ext uri="{28A0092B-C50C-407E-A947-70E740481C1C}">
              <a14:useLocalDpi xmlns:a14="http://schemas.microsoft.com/office/drawing/2010/main"/>
            </a:ext>
          </a:extLst>
        </a:blip>
        <a:stretch>
          <a:fillRect/>
        </a:stretch>
      </xdr:blipFill>
      <xdr:spPr>
        <a:xfrm>
          <a:off x="10056113" y="92060979"/>
          <a:ext cx="3881250" cy="2910937"/>
        </a:xfrm>
        <a:prstGeom prst="rect">
          <a:avLst/>
        </a:prstGeom>
      </xdr:spPr>
    </xdr:pic>
    <xdr:clientData/>
  </xdr:twoCellAnchor>
  <xdr:twoCellAnchor editAs="oneCell">
    <xdr:from>
      <xdr:col>5</xdr:col>
      <xdr:colOff>493013</xdr:colOff>
      <xdr:row>432</xdr:row>
      <xdr:rowOff>59004</xdr:rowOff>
    </xdr:from>
    <xdr:to>
      <xdr:col>11</xdr:col>
      <xdr:colOff>202313</xdr:colOff>
      <xdr:row>444</xdr:row>
      <xdr:rowOff>150541</xdr:rowOff>
    </xdr:to>
    <xdr:pic>
      <xdr:nvPicPr>
        <xdr:cNvPr id="126" name="図 125">
          <a:extLst>
            <a:ext uri="{FF2B5EF4-FFF2-40B4-BE49-F238E27FC236}">
              <a16:creationId xmlns:a16="http://schemas.microsoft.com/office/drawing/2014/main" id="{00000000-0008-0000-0900-00007E000000}"/>
            </a:ext>
          </a:extLst>
        </xdr:cNvPr>
        <xdr:cNvPicPr>
          <a:picLocks/>
        </xdr:cNvPicPr>
      </xdr:nvPicPr>
      <xdr:blipFill>
        <a:blip xmlns:r="http://schemas.openxmlformats.org/officeDocument/2006/relationships" r:embed="rId45" cstate="print">
          <a:extLst>
            <a:ext uri="{28A0092B-C50C-407E-A947-70E740481C1C}">
              <a14:useLocalDpi xmlns:a14="http://schemas.microsoft.com/office/drawing/2010/main"/>
            </a:ext>
          </a:extLst>
        </a:blip>
        <a:stretch>
          <a:fillRect/>
        </a:stretch>
      </xdr:blipFill>
      <xdr:spPr>
        <a:xfrm>
          <a:off x="3131438" y="96137679"/>
          <a:ext cx="3881250" cy="2910937"/>
        </a:xfrm>
        <a:prstGeom prst="rect">
          <a:avLst/>
        </a:prstGeom>
      </xdr:spPr>
    </xdr:pic>
    <xdr:clientData/>
  </xdr:twoCellAnchor>
  <xdr:twoCellAnchor editAs="oneCell">
    <xdr:from>
      <xdr:col>16</xdr:col>
      <xdr:colOff>493013</xdr:colOff>
      <xdr:row>432</xdr:row>
      <xdr:rowOff>59004</xdr:rowOff>
    </xdr:from>
    <xdr:to>
      <xdr:col>22</xdr:col>
      <xdr:colOff>202313</xdr:colOff>
      <xdr:row>444</xdr:row>
      <xdr:rowOff>150541</xdr:rowOff>
    </xdr:to>
    <xdr:pic>
      <xdr:nvPicPr>
        <xdr:cNvPr id="129" name="図 128">
          <a:extLst>
            <a:ext uri="{FF2B5EF4-FFF2-40B4-BE49-F238E27FC236}">
              <a16:creationId xmlns:a16="http://schemas.microsoft.com/office/drawing/2014/main" id="{00000000-0008-0000-0900-000081000000}"/>
            </a:ext>
          </a:extLst>
        </xdr:cNvPr>
        <xdr:cNvPicPr>
          <a:picLocks/>
        </xdr:cNvPicPr>
      </xdr:nvPicPr>
      <xdr:blipFill>
        <a:blip xmlns:r="http://schemas.openxmlformats.org/officeDocument/2006/relationships" r:embed="rId46" cstate="print">
          <a:extLst>
            <a:ext uri="{28A0092B-C50C-407E-A947-70E740481C1C}">
              <a14:useLocalDpi xmlns:a14="http://schemas.microsoft.com/office/drawing/2010/main"/>
            </a:ext>
          </a:extLst>
        </a:blip>
        <a:stretch>
          <a:fillRect/>
        </a:stretch>
      </xdr:blipFill>
      <xdr:spPr>
        <a:xfrm>
          <a:off x="10056113" y="96137679"/>
          <a:ext cx="3881250" cy="2910937"/>
        </a:xfrm>
        <a:prstGeom prst="rect">
          <a:avLst/>
        </a:prstGeom>
      </xdr:spPr>
    </xdr:pic>
    <xdr:clientData/>
  </xdr:twoCellAnchor>
  <xdr:twoCellAnchor editAs="oneCell">
    <xdr:from>
      <xdr:col>5</xdr:col>
      <xdr:colOff>493013</xdr:colOff>
      <xdr:row>455</xdr:row>
      <xdr:rowOff>59004</xdr:rowOff>
    </xdr:from>
    <xdr:to>
      <xdr:col>11</xdr:col>
      <xdr:colOff>202313</xdr:colOff>
      <xdr:row>467</xdr:row>
      <xdr:rowOff>150541</xdr:rowOff>
    </xdr:to>
    <xdr:pic>
      <xdr:nvPicPr>
        <xdr:cNvPr id="131" name="図 130">
          <a:extLst>
            <a:ext uri="{FF2B5EF4-FFF2-40B4-BE49-F238E27FC236}">
              <a16:creationId xmlns:a16="http://schemas.microsoft.com/office/drawing/2014/main" id="{00000000-0008-0000-0900-000083000000}"/>
            </a:ext>
          </a:extLst>
        </xdr:cNvPr>
        <xdr:cNvPicPr>
          <a:picLocks/>
        </xdr:cNvPicPr>
      </xdr:nvPicPr>
      <xdr:blipFill>
        <a:blip xmlns:r="http://schemas.openxmlformats.org/officeDocument/2006/relationships" r:embed="rId47" cstate="print">
          <a:extLst>
            <a:ext uri="{28A0092B-C50C-407E-A947-70E740481C1C}">
              <a14:useLocalDpi xmlns:a14="http://schemas.microsoft.com/office/drawing/2010/main"/>
            </a:ext>
          </a:extLst>
        </a:blip>
        <a:stretch>
          <a:fillRect/>
        </a:stretch>
      </xdr:blipFill>
      <xdr:spPr>
        <a:xfrm>
          <a:off x="3131438" y="101166879"/>
          <a:ext cx="3881250" cy="2910937"/>
        </a:xfrm>
        <a:prstGeom prst="rect">
          <a:avLst/>
        </a:prstGeom>
      </xdr:spPr>
    </xdr:pic>
    <xdr:clientData/>
  </xdr:twoCellAnchor>
  <xdr:twoCellAnchor editAs="oneCell">
    <xdr:from>
      <xdr:col>16</xdr:col>
      <xdr:colOff>493013</xdr:colOff>
      <xdr:row>455</xdr:row>
      <xdr:rowOff>59004</xdr:rowOff>
    </xdr:from>
    <xdr:to>
      <xdr:col>22</xdr:col>
      <xdr:colOff>202313</xdr:colOff>
      <xdr:row>467</xdr:row>
      <xdr:rowOff>150541</xdr:rowOff>
    </xdr:to>
    <xdr:pic>
      <xdr:nvPicPr>
        <xdr:cNvPr id="134" name="図 133">
          <a:extLst>
            <a:ext uri="{FF2B5EF4-FFF2-40B4-BE49-F238E27FC236}">
              <a16:creationId xmlns:a16="http://schemas.microsoft.com/office/drawing/2014/main" id="{00000000-0008-0000-0900-000086000000}"/>
            </a:ext>
          </a:extLst>
        </xdr:cNvPr>
        <xdr:cNvPicPr>
          <a:picLocks/>
        </xdr:cNvPicPr>
      </xdr:nvPicPr>
      <xdr:blipFill>
        <a:blip xmlns:r="http://schemas.openxmlformats.org/officeDocument/2006/relationships" r:embed="rId48" cstate="print">
          <a:extLst>
            <a:ext uri="{28A0092B-C50C-407E-A947-70E740481C1C}">
              <a14:useLocalDpi xmlns:a14="http://schemas.microsoft.com/office/drawing/2010/main"/>
            </a:ext>
          </a:extLst>
        </a:blip>
        <a:stretch>
          <a:fillRect/>
        </a:stretch>
      </xdr:blipFill>
      <xdr:spPr>
        <a:xfrm>
          <a:off x="10056113" y="101166879"/>
          <a:ext cx="3881250" cy="2910937"/>
        </a:xfrm>
        <a:prstGeom prst="rect">
          <a:avLst/>
        </a:prstGeom>
      </xdr:spPr>
    </xdr:pic>
    <xdr:clientData/>
  </xdr:twoCellAnchor>
  <xdr:twoCellAnchor editAs="oneCell">
    <xdr:from>
      <xdr:col>5</xdr:col>
      <xdr:colOff>498035</xdr:colOff>
      <xdr:row>473</xdr:row>
      <xdr:rowOff>62768</xdr:rowOff>
    </xdr:from>
    <xdr:to>
      <xdr:col>11</xdr:col>
      <xdr:colOff>197289</xdr:colOff>
      <xdr:row>485</xdr:row>
      <xdr:rowOff>146771</xdr:rowOff>
    </xdr:to>
    <xdr:pic>
      <xdr:nvPicPr>
        <xdr:cNvPr id="137" name="図 136">
          <a:extLst>
            <a:ext uri="{FF2B5EF4-FFF2-40B4-BE49-F238E27FC236}">
              <a16:creationId xmlns:a16="http://schemas.microsoft.com/office/drawing/2014/main" id="{00000000-0008-0000-0900-000089000000}"/>
            </a:ext>
          </a:extLst>
        </xdr:cNvPr>
        <xdr:cNvPicPr>
          <a:picLocks/>
        </xdr:cNvPicPr>
      </xdr:nvPicPr>
      <xdr:blipFill>
        <a:blip xmlns:r="http://schemas.openxmlformats.org/officeDocument/2006/relationships" r:embed="rId49" cstate="print">
          <a:extLst>
            <a:ext uri="{28A0092B-C50C-407E-A947-70E740481C1C}">
              <a14:useLocalDpi xmlns:a14="http://schemas.microsoft.com/office/drawing/2010/main"/>
            </a:ext>
          </a:extLst>
        </a:blip>
        <a:stretch>
          <a:fillRect/>
        </a:stretch>
      </xdr:blipFill>
      <xdr:spPr>
        <a:xfrm>
          <a:off x="3136460" y="105247343"/>
          <a:ext cx="3871204" cy="2903403"/>
        </a:xfrm>
        <a:prstGeom prst="rect">
          <a:avLst/>
        </a:prstGeom>
      </xdr:spPr>
    </xdr:pic>
    <xdr:clientData/>
  </xdr:twoCellAnchor>
  <xdr:twoCellAnchor editAs="oneCell">
    <xdr:from>
      <xdr:col>16</xdr:col>
      <xdr:colOff>498035</xdr:colOff>
      <xdr:row>473</xdr:row>
      <xdr:rowOff>62768</xdr:rowOff>
    </xdr:from>
    <xdr:to>
      <xdr:col>22</xdr:col>
      <xdr:colOff>197289</xdr:colOff>
      <xdr:row>485</xdr:row>
      <xdr:rowOff>146771</xdr:rowOff>
    </xdr:to>
    <xdr:pic>
      <xdr:nvPicPr>
        <xdr:cNvPr id="140" name="図 139">
          <a:extLst>
            <a:ext uri="{FF2B5EF4-FFF2-40B4-BE49-F238E27FC236}">
              <a16:creationId xmlns:a16="http://schemas.microsoft.com/office/drawing/2014/main" id="{00000000-0008-0000-0900-00008C000000}"/>
            </a:ext>
          </a:extLst>
        </xdr:cNvPr>
        <xdr:cNvPicPr>
          <a:picLocks/>
        </xdr:cNvPicPr>
      </xdr:nvPicPr>
      <xdr:blipFill>
        <a:blip xmlns:r="http://schemas.openxmlformats.org/officeDocument/2006/relationships" r:embed="rId50" cstate="print">
          <a:extLst>
            <a:ext uri="{28A0092B-C50C-407E-A947-70E740481C1C}">
              <a14:useLocalDpi xmlns:a14="http://schemas.microsoft.com/office/drawing/2010/main"/>
            </a:ext>
          </a:extLst>
        </a:blip>
        <a:stretch>
          <a:fillRect/>
        </a:stretch>
      </xdr:blipFill>
      <xdr:spPr>
        <a:xfrm>
          <a:off x="10061135" y="105247343"/>
          <a:ext cx="3871204" cy="2903403"/>
        </a:xfrm>
        <a:prstGeom prst="rect">
          <a:avLst/>
        </a:prstGeom>
      </xdr:spPr>
    </xdr:pic>
    <xdr:clientData/>
  </xdr:twoCellAnchor>
  <xdr:twoCellAnchor editAs="oneCell">
    <xdr:from>
      <xdr:col>5</xdr:col>
      <xdr:colOff>498035</xdr:colOff>
      <xdr:row>496</xdr:row>
      <xdr:rowOff>62768</xdr:rowOff>
    </xdr:from>
    <xdr:to>
      <xdr:col>11</xdr:col>
      <xdr:colOff>197289</xdr:colOff>
      <xdr:row>508</xdr:row>
      <xdr:rowOff>146771</xdr:rowOff>
    </xdr:to>
    <xdr:pic>
      <xdr:nvPicPr>
        <xdr:cNvPr id="143" name="図 142">
          <a:extLst>
            <a:ext uri="{FF2B5EF4-FFF2-40B4-BE49-F238E27FC236}">
              <a16:creationId xmlns:a16="http://schemas.microsoft.com/office/drawing/2014/main" id="{00000000-0008-0000-0900-00008F000000}"/>
            </a:ext>
          </a:extLst>
        </xdr:cNvPr>
        <xdr:cNvPicPr>
          <a:picLocks/>
        </xdr:cNvPicPr>
      </xdr:nvPicPr>
      <xdr:blipFill>
        <a:blip xmlns:r="http://schemas.openxmlformats.org/officeDocument/2006/relationships" r:embed="rId51" cstate="print">
          <a:extLst>
            <a:ext uri="{28A0092B-C50C-407E-A947-70E740481C1C}">
              <a14:useLocalDpi xmlns:a14="http://schemas.microsoft.com/office/drawing/2010/main"/>
            </a:ext>
          </a:extLst>
        </a:blip>
        <a:stretch>
          <a:fillRect/>
        </a:stretch>
      </xdr:blipFill>
      <xdr:spPr>
        <a:xfrm>
          <a:off x="3136460" y="110276543"/>
          <a:ext cx="3871204" cy="2903403"/>
        </a:xfrm>
        <a:prstGeom prst="rect">
          <a:avLst/>
        </a:prstGeom>
      </xdr:spPr>
    </xdr:pic>
    <xdr:clientData/>
  </xdr:twoCellAnchor>
  <xdr:twoCellAnchor editAs="oneCell">
    <xdr:from>
      <xdr:col>16</xdr:col>
      <xdr:colOff>498035</xdr:colOff>
      <xdr:row>496</xdr:row>
      <xdr:rowOff>62768</xdr:rowOff>
    </xdr:from>
    <xdr:to>
      <xdr:col>22</xdr:col>
      <xdr:colOff>197289</xdr:colOff>
      <xdr:row>508</xdr:row>
      <xdr:rowOff>146771</xdr:rowOff>
    </xdr:to>
    <xdr:pic>
      <xdr:nvPicPr>
        <xdr:cNvPr id="146" name="図 145">
          <a:extLst>
            <a:ext uri="{FF2B5EF4-FFF2-40B4-BE49-F238E27FC236}">
              <a16:creationId xmlns:a16="http://schemas.microsoft.com/office/drawing/2014/main" id="{00000000-0008-0000-0900-000092000000}"/>
            </a:ext>
          </a:extLst>
        </xdr:cNvPr>
        <xdr:cNvPicPr>
          <a:picLocks/>
        </xdr:cNvPicPr>
      </xdr:nvPicPr>
      <xdr:blipFill>
        <a:blip xmlns:r="http://schemas.openxmlformats.org/officeDocument/2006/relationships" r:embed="rId52" cstate="print">
          <a:extLst>
            <a:ext uri="{28A0092B-C50C-407E-A947-70E740481C1C}">
              <a14:useLocalDpi xmlns:a14="http://schemas.microsoft.com/office/drawing/2010/main"/>
            </a:ext>
          </a:extLst>
        </a:blip>
        <a:stretch>
          <a:fillRect/>
        </a:stretch>
      </xdr:blipFill>
      <xdr:spPr>
        <a:xfrm>
          <a:off x="10061135" y="110276543"/>
          <a:ext cx="3871204" cy="2903403"/>
        </a:xfrm>
        <a:prstGeom prst="rect">
          <a:avLst/>
        </a:prstGeom>
      </xdr:spPr>
    </xdr:pic>
    <xdr:clientData/>
  </xdr:twoCellAnchor>
  <xdr:twoCellAnchor editAs="oneCell">
    <xdr:from>
      <xdr:col>5</xdr:col>
      <xdr:colOff>493013</xdr:colOff>
      <xdr:row>514</xdr:row>
      <xdr:rowOff>59010</xdr:rowOff>
    </xdr:from>
    <xdr:to>
      <xdr:col>11</xdr:col>
      <xdr:colOff>202313</xdr:colOff>
      <xdr:row>526</xdr:row>
      <xdr:rowOff>150547</xdr:rowOff>
    </xdr:to>
    <xdr:pic>
      <xdr:nvPicPr>
        <xdr:cNvPr id="149" name="図 148">
          <a:extLst>
            <a:ext uri="{FF2B5EF4-FFF2-40B4-BE49-F238E27FC236}">
              <a16:creationId xmlns:a16="http://schemas.microsoft.com/office/drawing/2014/main" id="{00000000-0008-0000-0900-000095000000}"/>
            </a:ext>
          </a:extLst>
        </xdr:cNvPr>
        <xdr:cNvPicPr>
          <a:picLocks/>
        </xdr:cNvPicPr>
      </xdr:nvPicPr>
      <xdr:blipFill>
        <a:blip xmlns:r="http://schemas.openxmlformats.org/officeDocument/2006/relationships" r:embed="rId53" cstate="print">
          <a:extLst>
            <a:ext uri="{28A0092B-C50C-407E-A947-70E740481C1C}">
              <a14:useLocalDpi xmlns:a14="http://schemas.microsoft.com/office/drawing/2010/main"/>
            </a:ext>
          </a:extLst>
        </a:blip>
        <a:stretch>
          <a:fillRect/>
        </a:stretch>
      </xdr:blipFill>
      <xdr:spPr>
        <a:xfrm>
          <a:off x="3131438" y="114349485"/>
          <a:ext cx="3881250" cy="2910937"/>
        </a:xfrm>
        <a:prstGeom prst="rect">
          <a:avLst/>
        </a:prstGeom>
      </xdr:spPr>
    </xdr:pic>
    <xdr:clientData/>
  </xdr:twoCellAnchor>
  <xdr:twoCellAnchor editAs="oneCell">
    <xdr:from>
      <xdr:col>16</xdr:col>
      <xdr:colOff>493013</xdr:colOff>
      <xdr:row>514</xdr:row>
      <xdr:rowOff>59010</xdr:rowOff>
    </xdr:from>
    <xdr:to>
      <xdr:col>22</xdr:col>
      <xdr:colOff>202313</xdr:colOff>
      <xdr:row>526</xdr:row>
      <xdr:rowOff>150547</xdr:rowOff>
    </xdr:to>
    <xdr:pic>
      <xdr:nvPicPr>
        <xdr:cNvPr id="152" name="図 151">
          <a:extLst>
            <a:ext uri="{FF2B5EF4-FFF2-40B4-BE49-F238E27FC236}">
              <a16:creationId xmlns:a16="http://schemas.microsoft.com/office/drawing/2014/main" id="{00000000-0008-0000-0900-000098000000}"/>
            </a:ext>
          </a:extLst>
        </xdr:cNvPr>
        <xdr:cNvPicPr>
          <a:picLocks/>
        </xdr:cNvPicPr>
      </xdr:nvPicPr>
      <xdr:blipFill>
        <a:blip xmlns:r="http://schemas.openxmlformats.org/officeDocument/2006/relationships" r:embed="rId54" cstate="print">
          <a:extLst>
            <a:ext uri="{28A0092B-C50C-407E-A947-70E740481C1C}">
              <a14:useLocalDpi xmlns:a14="http://schemas.microsoft.com/office/drawing/2010/main"/>
            </a:ext>
          </a:extLst>
        </a:blip>
        <a:stretch>
          <a:fillRect/>
        </a:stretch>
      </xdr:blipFill>
      <xdr:spPr>
        <a:xfrm>
          <a:off x="10056113" y="114349485"/>
          <a:ext cx="3881250" cy="2910937"/>
        </a:xfrm>
        <a:prstGeom prst="rect">
          <a:avLst/>
        </a:prstGeom>
      </xdr:spPr>
    </xdr:pic>
    <xdr:clientData/>
  </xdr:twoCellAnchor>
  <xdr:twoCellAnchor editAs="oneCell">
    <xdr:from>
      <xdr:col>5</xdr:col>
      <xdr:colOff>493013</xdr:colOff>
      <xdr:row>537</xdr:row>
      <xdr:rowOff>59010</xdr:rowOff>
    </xdr:from>
    <xdr:to>
      <xdr:col>11</xdr:col>
      <xdr:colOff>202313</xdr:colOff>
      <xdr:row>549</xdr:row>
      <xdr:rowOff>150547</xdr:rowOff>
    </xdr:to>
    <xdr:pic>
      <xdr:nvPicPr>
        <xdr:cNvPr id="155" name="図 154">
          <a:extLst>
            <a:ext uri="{FF2B5EF4-FFF2-40B4-BE49-F238E27FC236}">
              <a16:creationId xmlns:a16="http://schemas.microsoft.com/office/drawing/2014/main" id="{00000000-0008-0000-0900-00009B000000}"/>
            </a:ext>
          </a:extLst>
        </xdr:cNvPr>
        <xdr:cNvPicPr>
          <a:picLocks/>
        </xdr:cNvPicPr>
      </xdr:nvPicPr>
      <xdr:blipFill>
        <a:blip xmlns:r="http://schemas.openxmlformats.org/officeDocument/2006/relationships" r:embed="rId55" cstate="print">
          <a:extLst>
            <a:ext uri="{28A0092B-C50C-407E-A947-70E740481C1C}">
              <a14:useLocalDpi xmlns:a14="http://schemas.microsoft.com/office/drawing/2010/main"/>
            </a:ext>
          </a:extLst>
        </a:blip>
        <a:stretch>
          <a:fillRect/>
        </a:stretch>
      </xdr:blipFill>
      <xdr:spPr>
        <a:xfrm>
          <a:off x="3131438" y="119378685"/>
          <a:ext cx="3881250" cy="2910937"/>
        </a:xfrm>
        <a:prstGeom prst="rect">
          <a:avLst/>
        </a:prstGeom>
      </xdr:spPr>
    </xdr:pic>
    <xdr:clientData/>
  </xdr:twoCellAnchor>
  <xdr:twoCellAnchor editAs="oneCell">
    <xdr:from>
      <xdr:col>16</xdr:col>
      <xdr:colOff>493013</xdr:colOff>
      <xdr:row>537</xdr:row>
      <xdr:rowOff>59010</xdr:rowOff>
    </xdr:from>
    <xdr:to>
      <xdr:col>22</xdr:col>
      <xdr:colOff>202313</xdr:colOff>
      <xdr:row>549</xdr:row>
      <xdr:rowOff>150547</xdr:rowOff>
    </xdr:to>
    <xdr:pic>
      <xdr:nvPicPr>
        <xdr:cNvPr id="158" name="図 157">
          <a:extLst>
            <a:ext uri="{FF2B5EF4-FFF2-40B4-BE49-F238E27FC236}">
              <a16:creationId xmlns:a16="http://schemas.microsoft.com/office/drawing/2014/main" id="{00000000-0008-0000-0900-00009E000000}"/>
            </a:ext>
          </a:extLst>
        </xdr:cNvPr>
        <xdr:cNvPicPr>
          <a:picLocks/>
        </xdr:cNvPicPr>
      </xdr:nvPicPr>
      <xdr:blipFill>
        <a:blip xmlns:r="http://schemas.openxmlformats.org/officeDocument/2006/relationships" r:embed="rId56" cstate="print">
          <a:extLst>
            <a:ext uri="{28A0092B-C50C-407E-A947-70E740481C1C}">
              <a14:useLocalDpi xmlns:a14="http://schemas.microsoft.com/office/drawing/2010/main"/>
            </a:ext>
          </a:extLst>
        </a:blip>
        <a:stretch>
          <a:fillRect/>
        </a:stretch>
      </xdr:blipFill>
      <xdr:spPr>
        <a:xfrm>
          <a:off x="10056113" y="119378685"/>
          <a:ext cx="3881250" cy="2910937"/>
        </a:xfrm>
        <a:prstGeom prst="rect">
          <a:avLst/>
        </a:prstGeom>
      </xdr:spPr>
    </xdr:pic>
    <xdr:clientData/>
  </xdr:twoCellAnchor>
  <xdr:twoCellAnchor editAs="oneCell">
    <xdr:from>
      <xdr:col>5</xdr:col>
      <xdr:colOff>493013</xdr:colOff>
      <xdr:row>555</xdr:row>
      <xdr:rowOff>59010</xdr:rowOff>
    </xdr:from>
    <xdr:to>
      <xdr:col>11</xdr:col>
      <xdr:colOff>202313</xdr:colOff>
      <xdr:row>567</xdr:row>
      <xdr:rowOff>150547</xdr:rowOff>
    </xdr:to>
    <xdr:pic>
      <xdr:nvPicPr>
        <xdr:cNvPr id="161" name="図 160">
          <a:extLst>
            <a:ext uri="{FF2B5EF4-FFF2-40B4-BE49-F238E27FC236}">
              <a16:creationId xmlns:a16="http://schemas.microsoft.com/office/drawing/2014/main" id="{00000000-0008-0000-0900-0000A1000000}"/>
            </a:ext>
          </a:extLst>
        </xdr:cNvPr>
        <xdr:cNvPicPr>
          <a:picLocks/>
        </xdr:cNvPicPr>
      </xdr:nvPicPr>
      <xdr:blipFill>
        <a:blip xmlns:r="http://schemas.openxmlformats.org/officeDocument/2006/relationships" r:embed="rId57" cstate="print">
          <a:extLst>
            <a:ext uri="{28A0092B-C50C-407E-A947-70E740481C1C}">
              <a14:useLocalDpi xmlns:a14="http://schemas.microsoft.com/office/drawing/2010/main"/>
            </a:ext>
          </a:extLst>
        </a:blip>
        <a:stretch>
          <a:fillRect/>
        </a:stretch>
      </xdr:blipFill>
      <xdr:spPr>
        <a:xfrm>
          <a:off x="3131438" y="123455385"/>
          <a:ext cx="3881250" cy="2910937"/>
        </a:xfrm>
        <a:prstGeom prst="rect">
          <a:avLst/>
        </a:prstGeom>
      </xdr:spPr>
    </xdr:pic>
    <xdr:clientData/>
  </xdr:twoCellAnchor>
  <xdr:twoCellAnchor editAs="oneCell">
    <xdr:from>
      <xdr:col>16</xdr:col>
      <xdr:colOff>493013</xdr:colOff>
      <xdr:row>555</xdr:row>
      <xdr:rowOff>59010</xdr:rowOff>
    </xdr:from>
    <xdr:to>
      <xdr:col>22</xdr:col>
      <xdr:colOff>202313</xdr:colOff>
      <xdr:row>567</xdr:row>
      <xdr:rowOff>150547</xdr:rowOff>
    </xdr:to>
    <xdr:pic>
      <xdr:nvPicPr>
        <xdr:cNvPr id="163" name="図 162">
          <a:extLst>
            <a:ext uri="{FF2B5EF4-FFF2-40B4-BE49-F238E27FC236}">
              <a16:creationId xmlns:a16="http://schemas.microsoft.com/office/drawing/2014/main" id="{00000000-0008-0000-0900-0000A3000000}"/>
            </a:ext>
          </a:extLst>
        </xdr:cNvPr>
        <xdr:cNvPicPr>
          <a:picLocks/>
        </xdr:cNvPicPr>
      </xdr:nvPicPr>
      <xdr:blipFill>
        <a:blip xmlns:r="http://schemas.openxmlformats.org/officeDocument/2006/relationships" r:embed="rId58" cstate="print">
          <a:extLst>
            <a:ext uri="{28A0092B-C50C-407E-A947-70E740481C1C}">
              <a14:useLocalDpi xmlns:a14="http://schemas.microsoft.com/office/drawing/2010/main"/>
            </a:ext>
          </a:extLst>
        </a:blip>
        <a:stretch>
          <a:fillRect/>
        </a:stretch>
      </xdr:blipFill>
      <xdr:spPr>
        <a:xfrm>
          <a:off x="10056113" y="123455385"/>
          <a:ext cx="3881250" cy="2910937"/>
        </a:xfrm>
        <a:prstGeom prst="rect">
          <a:avLst/>
        </a:prstGeom>
      </xdr:spPr>
    </xdr:pic>
    <xdr:clientData/>
  </xdr:twoCellAnchor>
  <xdr:twoCellAnchor editAs="oneCell">
    <xdr:from>
      <xdr:col>5</xdr:col>
      <xdr:colOff>493013</xdr:colOff>
      <xdr:row>578</xdr:row>
      <xdr:rowOff>59010</xdr:rowOff>
    </xdr:from>
    <xdr:to>
      <xdr:col>11</xdr:col>
      <xdr:colOff>202313</xdr:colOff>
      <xdr:row>590</xdr:row>
      <xdr:rowOff>150547</xdr:rowOff>
    </xdr:to>
    <xdr:pic>
      <xdr:nvPicPr>
        <xdr:cNvPr id="166" name="図 165">
          <a:extLst>
            <a:ext uri="{FF2B5EF4-FFF2-40B4-BE49-F238E27FC236}">
              <a16:creationId xmlns:a16="http://schemas.microsoft.com/office/drawing/2014/main" id="{00000000-0008-0000-0900-0000A6000000}"/>
            </a:ext>
          </a:extLst>
        </xdr:cNvPr>
        <xdr:cNvPicPr>
          <a:picLocks/>
        </xdr:cNvPicPr>
      </xdr:nvPicPr>
      <xdr:blipFill>
        <a:blip xmlns:r="http://schemas.openxmlformats.org/officeDocument/2006/relationships" r:embed="rId59" cstate="print">
          <a:extLst>
            <a:ext uri="{28A0092B-C50C-407E-A947-70E740481C1C}">
              <a14:useLocalDpi xmlns:a14="http://schemas.microsoft.com/office/drawing/2010/main"/>
            </a:ext>
          </a:extLst>
        </a:blip>
        <a:stretch>
          <a:fillRect/>
        </a:stretch>
      </xdr:blipFill>
      <xdr:spPr>
        <a:xfrm>
          <a:off x="3131438" y="128484585"/>
          <a:ext cx="3881250" cy="2910937"/>
        </a:xfrm>
        <a:prstGeom prst="rect">
          <a:avLst/>
        </a:prstGeom>
      </xdr:spPr>
    </xdr:pic>
    <xdr:clientData/>
  </xdr:twoCellAnchor>
  <xdr:twoCellAnchor editAs="oneCell">
    <xdr:from>
      <xdr:col>16</xdr:col>
      <xdr:colOff>493013</xdr:colOff>
      <xdr:row>578</xdr:row>
      <xdr:rowOff>59010</xdr:rowOff>
    </xdr:from>
    <xdr:to>
      <xdr:col>22</xdr:col>
      <xdr:colOff>202313</xdr:colOff>
      <xdr:row>590</xdr:row>
      <xdr:rowOff>150547</xdr:rowOff>
    </xdr:to>
    <xdr:pic>
      <xdr:nvPicPr>
        <xdr:cNvPr id="169" name="図 168">
          <a:extLst>
            <a:ext uri="{FF2B5EF4-FFF2-40B4-BE49-F238E27FC236}">
              <a16:creationId xmlns:a16="http://schemas.microsoft.com/office/drawing/2014/main" id="{00000000-0008-0000-0900-0000A9000000}"/>
            </a:ext>
          </a:extLst>
        </xdr:cNvPr>
        <xdr:cNvPicPr>
          <a:picLocks/>
        </xdr:cNvPicPr>
      </xdr:nvPicPr>
      <xdr:blipFill>
        <a:blip xmlns:r="http://schemas.openxmlformats.org/officeDocument/2006/relationships" r:embed="rId60" cstate="print">
          <a:extLst>
            <a:ext uri="{28A0092B-C50C-407E-A947-70E740481C1C}">
              <a14:useLocalDpi xmlns:a14="http://schemas.microsoft.com/office/drawing/2010/main"/>
            </a:ext>
          </a:extLst>
        </a:blip>
        <a:stretch>
          <a:fillRect/>
        </a:stretch>
      </xdr:blipFill>
      <xdr:spPr>
        <a:xfrm>
          <a:off x="10056113" y="128484585"/>
          <a:ext cx="3881250" cy="2910937"/>
        </a:xfrm>
        <a:prstGeom prst="rect">
          <a:avLst/>
        </a:prstGeom>
      </xdr:spPr>
    </xdr:pic>
    <xdr:clientData/>
  </xdr:twoCellAnchor>
  <xdr:twoCellAnchor editAs="oneCell">
    <xdr:from>
      <xdr:col>5</xdr:col>
      <xdr:colOff>498035</xdr:colOff>
      <xdr:row>596</xdr:row>
      <xdr:rowOff>62768</xdr:rowOff>
    </xdr:from>
    <xdr:to>
      <xdr:col>11</xdr:col>
      <xdr:colOff>197289</xdr:colOff>
      <xdr:row>608</xdr:row>
      <xdr:rowOff>146771</xdr:rowOff>
    </xdr:to>
    <xdr:pic>
      <xdr:nvPicPr>
        <xdr:cNvPr id="172" name="図 171">
          <a:extLst>
            <a:ext uri="{FF2B5EF4-FFF2-40B4-BE49-F238E27FC236}">
              <a16:creationId xmlns:a16="http://schemas.microsoft.com/office/drawing/2014/main" id="{00000000-0008-0000-0900-0000AC000000}"/>
            </a:ext>
          </a:extLst>
        </xdr:cNvPr>
        <xdr:cNvPicPr>
          <a:picLocks/>
        </xdr:cNvPicPr>
      </xdr:nvPicPr>
      <xdr:blipFill>
        <a:blip xmlns:r="http://schemas.openxmlformats.org/officeDocument/2006/relationships" r:embed="rId61" cstate="print">
          <a:extLst>
            <a:ext uri="{28A0092B-C50C-407E-A947-70E740481C1C}">
              <a14:useLocalDpi xmlns:a14="http://schemas.microsoft.com/office/drawing/2010/main"/>
            </a:ext>
          </a:extLst>
        </a:blip>
        <a:stretch>
          <a:fillRect/>
        </a:stretch>
      </xdr:blipFill>
      <xdr:spPr>
        <a:xfrm>
          <a:off x="3136460" y="132565043"/>
          <a:ext cx="3871204" cy="2903403"/>
        </a:xfrm>
        <a:prstGeom prst="rect">
          <a:avLst/>
        </a:prstGeom>
      </xdr:spPr>
    </xdr:pic>
    <xdr:clientData/>
  </xdr:twoCellAnchor>
  <xdr:twoCellAnchor editAs="oneCell">
    <xdr:from>
      <xdr:col>16</xdr:col>
      <xdr:colOff>493013</xdr:colOff>
      <xdr:row>596</xdr:row>
      <xdr:rowOff>59010</xdr:rowOff>
    </xdr:from>
    <xdr:to>
      <xdr:col>22</xdr:col>
      <xdr:colOff>202313</xdr:colOff>
      <xdr:row>608</xdr:row>
      <xdr:rowOff>150547</xdr:rowOff>
    </xdr:to>
    <xdr:pic>
      <xdr:nvPicPr>
        <xdr:cNvPr id="175" name="図 174">
          <a:extLst>
            <a:ext uri="{FF2B5EF4-FFF2-40B4-BE49-F238E27FC236}">
              <a16:creationId xmlns:a16="http://schemas.microsoft.com/office/drawing/2014/main" id="{00000000-0008-0000-0900-0000AF000000}"/>
            </a:ext>
          </a:extLst>
        </xdr:cNvPr>
        <xdr:cNvPicPr>
          <a:picLocks/>
        </xdr:cNvPicPr>
      </xdr:nvPicPr>
      <xdr:blipFill>
        <a:blip xmlns:r="http://schemas.openxmlformats.org/officeDocument/2006/relationships" r:embed="rId62" cstate="print">
          <a:extLst>
            <a:ext uri="{28A0092B-C50C-407E-A947-70E740481C1C}">
              <a14:useLocalDpi xmlns:a14="http://schemas.microsoft.com/office/drawing/2010/main"/>
            </a:ext>
          </a:extLst>
        </a:blip>
        <a:stretch>
          <a:fillRect/>
        </a:stretch>
      </xdr:blipFill>
      <xdr:spPr>
        <a:xfrm>
          <a:off x="10056113" y="132561285"/>
          <a:ext cx="3881250" cy="2910937"/>
        </a:xfrm>
        <a:prstGeom prst="rect">
          <a:avLst/>
        </a:prstGeom>
      </xdr:spPr>
    </xdr:pic>
    <xdr:clientData/>
  </xdr:twoCellAnchor>
  <xdr:twoCellAnchor editAs="oneCell">
    <xdr:from>
      <xdr:col>5</xdr:col>
      <xdr:colOff>493013</xdr:colOff>
      <xdr:row>619</xdr:row>
      <xdr:rowOff>59010</xdr:rowOff>
    </xdr:from>
    <xdr:to>
      <xdr:col>11</xdr:col>
      <xdr:colOff>202313</xdr:colOff>
      <xdr:row>631</xdr:row>
      <xdr:rowOff>150547</xdr:rowOff>
    </xdr:to>
    <xdr:pic>
      <xdr:nvPicPr>
        <xdr:cNvPr id="178" name="図 177">
          <a:extLst>
            <a:ext uri="{FF2B5EF4-FFF2-40B4-BE49-F238E27FC236}">
              <a16:creationId xmlns:a16="http://schemas.microsoft.com/office/drawing/2014/main" id="{00000000-0008-0000-0900-0000B2000000}"/>
            </a:ext>
          </a:extLst>
        </xdr:cNvPr>
        <xdr:cNvPicPr>
          <a:picLocks/>
        </xdr:cNvPicPr>
      </xdr:nvPicPr>
      <xdr:blipFill>
        <a:blip xmlns:r="http://schemas.openxmlformats.org/officeDocument/2006/relationships" r:embed="rId63" cstate="print">
          <a:extLst>
            <a:ext uri="{28A0092B-C50C-407E-A947-70E740481C1C}">
              <a14:useLocalDpi xmlns:a14="http://schemas.microsoft.com/office/drawing/2010/main"/>
            </a:ext>
          </a:extLst>
        </a:blip>
        <a:stretch>
          <a:fillRect/>
        </a:stretch>
      </xdr:blipFill>
      <xdr:spPr>
        <a:xfrm>
          <a:off x="3131438" y="137590485"/>
          <a:ext cx="3881250" cy="2910937"/>
        </a:xfrm>
        <a:prstGeom prst="rect">
          <a:avLst/>
        </a:prstGeom>
      </xdr:spPr>
    </xdr:pic>
    <xdr:clientData/>
  </xdr:twoCellAnchor>
  <xdr:twoCellAnchor editAs="oneCell">
    <xdr:from>
      <xdr:col>16</xdr:col>
      <xdr:colOff>493013</xdr:colOff>
      <xdr:row>619</xdr:row>
      <xdr:rowOff>59010</xdr:rowOff>
    </xdr:from>
    <xdr:to>
      <xdr:col>22</xdr:col>
      <xdr:colOff>202313</xdr:colOff>
      <xdr:row>631</xdr:row>
      <xdr:rowOff>150547</xdr:rowOff>
    </xdr:to>
    <xdr:pic>
      <xdr:nvPicPr>
        <xdr:cNvPr id="181" name="図 180">
          <a:extLst>
            <a:ext uri="{FF2B5EF4-FFF2-40B4-BE49-F238E27FC236}">
              <a16:creationId xmlns:a16="http://schemas.microsoft.com/office/drawing/2014/main" id="{00000000-0008-0000-0900-0000B5000000}"/>
            </a:ext>
          </a:extLst>
        </xdr:cNvPr>
        <xdr:cNvPicPr>
          <a:picLocks/>
        </xdr:cNvPicPr>
      </xdr:nvPicPr>
      <xdr:blipFill>
        <a:blip xmlns:r="http://schemas.openxmlformats.org/officeDocument/2006/relationships" r:embed="rId64" cstate="print">
          <a:extLst>
            <a:ext uri="{28A0092B-C50C-407E-A947-70E740481C1C}">
              <a14:useLocalDpi xmlns:a14="http://schemas.microsoft.com/office/drawing/2010/main"/>
            </a:ext>
          </a:extLst>
        </a:blip>
        <a:stretch>
          <a:fillRect/>
        </a:stretch>
      </xdr:blipFill>
      <xdr:spPr>
        <a:xfrm>
          <a:off x="10056113" y="137590485"/>
          <a:ext cx="3881250" cy="2910937"/>
        </a:xfrm>
        <a:prstGeom prst="rect">
          <a:avLst/>
        </a:prstGeom>
      </xdr:spPr>
    </xdr:pic>
    <xdr:clientData/>
  </xdr:twoCellAnchor>
  <xdr:twoCellAnchor editAs="oneCell">
    <xdr:from>
      <xdr:col>5</xdr:col>
      <xdr:colOff>493013</xdr:colOff>
      <xdr:row>637</xdr:row>
      <xdr:rowOff>59010</xdr:rowOff>
    </xdr:from>
    <xdr:to>
      <xdr:col>11</xdr:col>
      <xdr:colOff>202313</xdr:colOff>
      <xdr:row>649</xdr:row>
      <xdr:rowOff>150547</xdr:rowOff>
    </xdr:to>
    <xdr:pic>
      <xdr:nvPicPr>
        <xdr:cNvPr id="184" name="図 183">
          <a:extLst>
            <a:ext uri="{FF2B5EF4-FFF2-40B4-BE49-F238E27FC236}">
              <a16:creationId xmlns:a16="http://schemas.microsoft.com/office/drawing/2014/main" id="{00000000-0008-0000-0900-0000B8000000}"/>
            </a:ext>
          </a:extLst>
        </xdr:cNvPr>
        <xdr:cNvPicPr>
          <a:picLocks/>
        </xdr:cNvPicPr>
      </xdr:nvPicPr>
      <xdr:blipFill>
        <a:blip xmlns:r="http://schemas.openxmlformats.org/officeDocument/2006/relationships" r:embed="rId65" cstate="print">
          <a:extLst>
            <a:ext uri="{28A0092B-C50C-407E-A947-70E740481C1C}">
              <a14:useLocalDpi xmlns:a14="http://schemas.microsoft.com/office/drawing/2010/main"/>
            </a:ext>
          </a:extLst>
        </a:blip>
        <a:stretch>
          <a:fillRect/>
        </a:stretch>
      </xdr:blipFill>
      <xdr:spPr>
        <a:xfrm>
          <a:off x="3131438" y="141667185"/>
          <a:ext cx="3881250" cy="2910937"/>
        </a:xfrm>
        <a:prstGeom prst="rect">
          <a:avLst/>
        </a:prstGeom>
      </xdr:spPr>
    </xdr:pic>
    <xdr:clientData/>
  </xdr:twoCellAnchor>
  <xdr:twoCellAnchor editAs="oneCell">
    <xdr:from>
      <xdr:col>16</xdr:col>
      <xdr:colOff>493013</xdr:colOff>
      <xdr:row>637</xdr:row>
      <xdr:rowOff>59010</xdr:rowOff>
    </xdr:from>
    <xdr:to>
      <xdr:col>22</xdr:col>
      <xdr:colOff>202313</xdr:colOff>
      <xdr:row>649</xdr:row>
      <xdr:rowOff>150547</xdr:rowOff>
    </xdr:to>
    <xdr:pic>
      <xdr:nvPicPr>
        <xdr:cNvPr id="187" name="図 186">
          <a:extLst>
            <a:ext uri="{FF2B5EF4-FFF2-40B4-BE49-F238E27FC236}">
              <a16:creationId xmlns:a16="http://schemas.microsoft.com/office/drawing/2014/main" id="{00000000-0008-0000-0900-0000BB000000}"/>
            </a:ext>
          </a:extLst>
        </xdr:cNvPr>
        <xdr:cNvPicPr>
          <a:picLocks/>
        </xdr:cNvPicPr>
      </xdr:nvPicPr>
      <xdr:blipFill>
        <a:blip xmlns:r="http://schemas.openxmlformats.org/officeDocument/2006/relationships" r:embed="rId66" cstate="print">
          <a:extLst>
            <a:ext uri="{28A0092B-C50C-407E-A947-70E740481C1C}">
              <a14:useLocalDpi xmlns:a14="http://schemas.microsoft.com/office/drawing/2010/main"/>
            </a:ext>
          </a:extLst>
        </a:blip>
        <a:stretch>
          <a:fillRect/>
        </a:stretch>
      </xdr:blipFill>
      <xdr:spPr>
        <a:xfrm>
          <a:off x="10056113" y="141667185"/>
          <a:ext cx="3881250" cy="2910937"/>
        </a:xfrm>
        <a:prstGeom prst="rect">
          <a:avLst/>
        </a:prstGeom>
      </xdr:spPr>
    </xdr:pic>
    <xdr:clientData/>
  </xdr:twoCellAnchor>
  <xdr:twoCellAnchor editAs="oneCell">
    <xdr:from>
      <xdr:col>5</xdr:col>
      <xdr:colOff>498035</xdr:colOff>
      <xdr:row>660</xdr:row>
      <xdr:rowOff>62768</xdr:rowOff>
    </xdr:from>
    <xdr:to>
      <xdr:col>11</xdr:col>
      <xdr:colOff>197289</xdr:colOff>
      <xdr:row>672</xdr:row>
      <xdr:rowOff>146771</xdr:rowOff>
    </xdr:to>
    <xdr:pic>
      <xdr:nvPicPr>
        <xdr:cNvPr id="190" name="図 189">
          <a:extLst>
            <a:ext uri="{FF2B5EF4-FFF2-40B4-BE49-F238E27FC236}">
              <a16:creationId xmlns:a16="http://schemas.microsoft.com/office/drawing/2014/main" id="{00000000-0008-0000-0900-0000BE000000}"/>
            </a:ext>
          </a:extLst>
        </xdr:cNvPr>
        <xdr:cNvPicPr>
          <a:picLocks/>
        </xdr:cNvPicPr>
      </xdr:nvPicPr>
      <xdr:blipFill>
        <a:blip xmlns:r="http://schemas.openxmlformats.org/officeDocument/2006/relationships" r:embed="rId67" cstate="print">
          <a:extLst>
            <a:ext uri="{28A0092B-C50C-407E-A947-70E740481C1C}">
              <a14:useLocalDpi xmlns:a14="http://schemas.microsoft.com/office/drawing/2010/main"/>
            </a:ext>
          </a:extLst>
        </a:blip>
        <a:stretch>
          <a:fillRect/>
        </a:stretch>
      </xdr:blipFill>
      <xdr:spPr>
        <a:xfrm>
          <a:off x="3136460" y="146700143"/>
          <a:ext cx="3871204" cy="2903403"/>
        </a:xfrm>
        <a:prstGeom prst="rect">
          <a:avLst/>
        </a:prstGeom>
      </xdr:spPr>
    </xdr:pic>
    <xdr:clientData/>
  </xdr:twoCellAnchor>
  <xdr:twoCellAnchor editAs="oneCell">
    <xdr:from>
      <xdr:col>16</xdr:col>
      <xdr:colOff>498035</xdr:colOff>
      <xdr:row>660</xdr:row>
      <xdr:rowOff>62768</xdr:rowOff>
    </xdr:from>
    <xdr:to>
      <xdr:col>22</xdr:col>
      <xdr:colOff>197289</xdr:colOff>
      <xdr:row>672</xdr:row>
      <xdr:rowOff>146771</xdr:rowOff>
    </xdr:to>
    <xdr:pic>
      <xdr:nvPicPr>
        <xdr:cNvPr id="193" name="図 192">
          <a:extLst>
            <a:ext uri="{FF2B5EF4-FFF2-40B4-BE49-F238E27FC236}">
              <a16:creationId xmlns:a16="http://schemas.microsoft.com/office/drawing/2014/main" id="{00000000-0008-0000-0900-0000C1000000}"/>
            </a:ext>
          </a:extLst>
        </xdr:cNvPr>
        <xdr:cNvPicPr>
          <a:picLocks/>
        </xdr:cNvPicPr>
      </xdr:nvPicPr>
      <xdr:blipFill>
        <a:blip xmlns:r="http://schemas.openxmlformats.org/officeDocument/2006/relationships" r:embed="rId68" cstate="print">
          <a:extLst>
            <a:ext uri="{28A0092B-C50C-407E-A947-70E740481C1C}">
              <a14:useLocalDpi xmlns:a14="http://schemas.microsoft.com/office/drawing/2010/main"/>
            </a:ext>
          </a:extLst>
        </a:blip>
        <a:stretch>
          <a:fillRect/>
        </a:stretch>
      </xdr:blipFill>
      <xdr:spPr>
        <a:xfrm>
          <a:off x="10061135" y="146700143"/>
          <a:ext cx="3871204" cy="2903403"/>
        </a:xfrm>
        <a:prstGeom prst="rect">
          <a:avLst/>
        </a:prstGeom>
      </xdr:spPr>
    </xdr:pic>
    <xdr:clientData/>
  </xdr:twoCellAnchor>
  <xdr:twoCellAnchor editAs="oneCell">
    <xdr:from>
      <xdr:col>5</xdr:col>
      <xdr:colOff>498035</xdr:colOff>
      <xdr:row>678</xdr:row>
      <xdr:rowOff>62768</xdr:rowOff>
    </xdr:from>
    <xdr:to>
      <xdr:col>11</xdr:col>
      <xdr:colOff>197289</xdr:colOff>
      <xdr:row>690</xdr:row>
      <xdr:rowOff>146771</xdr:rowOff>
    </xdr:to>
    <xdr:pic>
      <xdr:nvPicPr>
        <xdr:cNvPr id="195" name="図 194">
          <a:extLst>
            <a:ext uri="{FF2B5EF4-FFF2-40B4-BE49-F238E27FC236}">
              <a16:creationId xmlns:a16="http://schemas.microsoft.com/office/drawing/2014/main" id="{00000000-0008-0000-0900-0000C3000000}"/>
            </a:ext>
          </a:extLst>
        </xdr:cNvPr>
        <xdr:cNvPicPr>
          <a:picLocks/>
        </xdr:cNvPicPr>
      </xdr:nvPicPr>
      <xdr:blipFill>
        <a:blip xmlns:r="http://schemas.openxmlformats.org/officeDocument/2006/relationships" r:embed="rId69" cstate="print">
          <a:extLst>
            <a:ext uri="{28A0092B-C50C-407E-A947-70E740481C1C}">
              <a14:useLocalDpi xmlns:a14="http://schemas.microsoft.com/office/drawing/2010/main"/>
            </a:ext>
          </a:extLst>
        </a:blip>
        <a:stretch>
          <a:fillRect/>
        </a:stretch>
      </xdr:blipFill>
      <xdr:spPr>
        <a:xfrm>
          <a:off x="3136460" y="150776843"/>
          <a:ext cx="3871204" cy="2903403"/>
        </a:xfrm>
        <a:prstGeom prst="rect">
          <a:avLst/>
        </a:prstGeom>
      </xdr:spPr>
    </xdr:pic>
    <xdr:clientData/>
  </xdr:twoCellAnchor>
  <xdr:twoCellAnchor editAs="oneCell">
    <xdr:from>
      <xdr:col>16</xdr:col>
      <xdr:colOff>498035</xdr:colOff>
      <xdr:row>678</xdr:row>
      <xdr:rowOff>62768</xdr:rowOff>
    </xdr:from>
    <xdr:to>
      <xdr:col>22</xdr:col>
      <xdr:colOff>197289</xdr:colOff>
      <xdr:row>690</xdr:row>
      <xdr:rowOff>146771</xdr:rowOff>
    </xdr:to>
    <xdr:pic>
      <xdr:nvPicPr>
        <xdr:cNvPr id="198" name="図 197">
          <a:extLst>
            <a:ext uri="{FF2B5EF4-FFF2-40B4-BE49-F238E27FC236}">
              <a16:creationId xmlns:a16="http://schemas.microsoft.com/office/drawing/2014/main" id="{00000000-0008-0000-0900-0000C6000000}"/>
            </a:ext>
          </a:extLst>
        </xdr:cNvPr>
        <xdr:cNvPicPr>
          <a:picLocks/>
        </xdr:cNvPicPr>
      </xdr:nvPicPr>
      <xdr:blipFill>
        <a:blip xmlns:r="http://schemas.openxmlformats.org/officeDocument/2006/relationships" r:embed="rId70" cstate="print">
          <a:extLst>
            <a:ext uri="{28A0092B-C50C-407E-A947-70E740481C1C}">
              <a14:useLocalDpi xmlns:a14="http://schemas.microsoft.com/office/drawing/2010/main"/>
            </a:ext>
          </a:extLst>
        </a:blip>
        <a:stretch>
          <a:fillRect/>
        </a:stretch>
      </xdr:blipFill>
      <xdr:spPr>
        <a:xfrm>
          <a:off x="10061135" y="150776843"/>
          <a:ext cx="3871204" cy="2903403"/>
        </a:xfrm>
        <a:prstGeom prst="rect">
          <a:avLst/>
        </a:prstGeom>
      </xdr:spPr>
    </xdr:pic>
    <xdr:clientData/>
  </xdr:twoCellAnchor>
  <xdr:twoCellAnchor editAs="oneCell">
    <xdr:from>
      <xdr:col>5</xdr:col>
      <xdr:colOff>498035</xdr:colOff>
      <xdr:row>701</xdr:row>
      <xdr:rowOff>62768</xdr:rowOff>
    </xdr:from>
    <xdr:to>
      <xdr:col>11</xdr:col>
      <xdr:colOff>197289</xdr:colOff>
      <xdr:row>713</xdr:row>
      <xdr:rowOff>146771</xdr:rowOff>
    </xdr:to>
    <xdr:pic>
      <xdr:nvPicPr>
        <xdr:cNvPr id="201" name="図 200">
          <a:extLst>
            <a:ext uri="{FF2B5EF4-FFF2-40B4-BE49-F238E27FC236}">
              <a16:creationId xmlns:a16="http://schemas.microsoft.com/office/drawing/2014/main" id="{00000000-0008-0000-0900-0000C9000000}"/>
            </a:ext>
          </a:extLst>
        </xdr:cNvPr>
        <xdr:cNvPicPr>
          <a:picLocks/>
        </xdr:cNvPicPr>
      </xdr:nvPicPr>
      <xdr:blipFill>
        <a:blip xmlns:r="http://schemas.openxmlformats.org/officeDocument/2006/relationships" r:embed="rId71" cstate="print">
          <a:extLst>
            <a:ext uri="{28A0092B-C50C-407E-A947-70E740481C1C}">
              <a14:useLocalDpi xmlns:a14="http://schemas.microsoft.com/office/drawing/2010/main"/>
            </a:ext>
          </a:extLst>
        </a:blip>
        <a:stretch>
          <a:fillRect/>
        </a:stretch>
      </xdr:blipFill>
      <xdr:spPr>
        <a:xfrm>
          <a:off x="3136460" y="155806043"/>
          <a:ext cx="3871204" cy="2903403"/>
        </a:xfrm>
        <a:prstGeom prst="rect">
          <a:avLst/>
        </a:prstGeom>
      </xdr:spPr>
    </xdr:pic>
    <xdr:clientData/>
  </xdr:twoCellAnchor>
  <xdr:twoCellAnchor editAs="oneCell">
    <xdr:from>
      <xdr:col>16</xdr:col>
      <xdr:colOff>498035</xdr:colOff>
      <xdr:row>701</xdr:row>
      <xdr:rowOff>62768</xdr:rowOff>
    </xdr:from>
    <xdr:to>
      <xdr:col>22</xdr:col>
      <xdr:colOff>197289</xdr:colOff>
      <xdr:row>713</xdr:row>
      <xdr:rowOff>146771</xdr:rowOff>
    </xdr:to>
    <xdr:pic>
      <xdr:nvPicPr>
        <xdr:cNvPr id="204" name="図 203">
          <a:extLst>
            <a:ext uri="{FF2B5EF4-FFF2-40B4-BE49-F238E27FC236}">
              <a16:creationId xmlns:a16="http://schemas.microsoft.com/office/drawing/2014/main" id="{00000000-0008-0000-0900-0000CC000000}"/>
            </a:ext>
          </a:extLst>
        </xdr:cNvPr>
        <xdr:cNvPicPr>
          <a:picLocks/>
        </xdr:cNvPicPr>
      </xdr:nvPicPr>
      <xdr:blipFill>
        <a:blip xmlns:r="http://schemas.openxmlformats.org/officeDocument/2006/relationships" r:embed="rId72" cstate="print">
          <a:extLst>
            <a:ext uri="{28A0092B-C50C-407E-A947-70E740481C1C}">
              <a14:useLocalDpi xmlns:a14="http://schemas.microsoft.com/office/drawing/2010/main"/>
            </a:ext>
          </a:extLst>
        </a:blip>
        <a:stretch>
          <a:fillRect/>
        </a:stretch>
      </xdr:blipFill>
      <xdr:spPr>
        <a:xfrm>
          <a:off x="10061135" y="155806043"/>
          <a:ext cx="3871204" cy="2903403"/>
        </a:xfrm>
        <a:prstGeom prst="rect">
          <a:avLst/>
        </a:prstGeom>
      </xdr:spPr>
    </xdr:pic>
    <xdr:clientData/>
  </xdr:twoCellAnchor>
  <xdr:twoCellAnchor editAs="oneCell">
    <xdr:from>
      <xdr:col>5</xdr:col>
      <xdr:colOff>493013</xdr:colOff>
      <xdr:row>719</xdr:row>
      <xdr:rowOff>59010</xdr:rowOff>
    </xdr:from>
    <xdr:to>
      <xdr:col>11</xdr:col>
      <xdr:colOff>202313</xdr:colOff>
      <xdr:row>731</xdr:row>
      <xdr:rowOff>150547</xdr:rowOff>
    </xdr:to>
    <xdr:pic>
      <xdr:nvPicPr>
        <xdr:cNvPr id="207" name="図 206">
          <a:extLst>
            <a:ext uri="{FF2B5EF4-FFF2-40B4-BE49-F238E27FC236}">
              <a16:creationId xmlns:a16="http://schemas.microsoft.com/office/drawing/2014/main" id="{00000000-0008-0000-0900-0000CF000000}"/>
            </a:ext>
          </a:extLst>
        </xdr:cNvPr>
        <xdr:cNvPicPr>
          <a:picLocks/>
        </xdr:cNvPicPr>
      </xdr:nvPicPr>
      <xdr:blipFill>
        <a:blip xmlns:r="http://schemas.openxmlformats.org/officeDocument/2006/relationships" r:embed="rId73" cstate="print">
          <a:extLst>
            <a:ext uri="{28A0092B-C50C-407E-A947-70E740481C1C}">
              <a14:useLocalDpi xmlns:a14="http://schemas.microsoft.com/office/drawing/2010/main"/>
            </a:ext>
          </a:extLst>
        </a:blip>
        <a:stretch>
          <a:fillRect/>
        </a:stretch>
      </xdr:blipFill>
      <xdr:spPr>
        <a:xfrm>
          <a:off x="3131438" y="159878985"/>
          <a:ext cx="3881250" cy="2910937"/>
        </a:xfrm>
        <a:prstGeom prst="rect">
          <a:avLst/>
        </a:prstGeom>
      </xdr:spPr>
    </xdr:pic>
    <xdr:clientData/>
  </xdr:twoCellAnchor>
  <xdr:twoCellAnchor editAs="oneCell">
    <xdr:from>
      <xdr:col>16</xdr:col>
      <xdr:colOff>493013</xdr:colOff>
      <xdr:row>719</xdr:row>
      <xdr:rowOff>59010</xdr:rowOff>
    </xdr:from>
    <xdr:to>
      <xdr:col>22</xdr:col>
      <xdr:colOff>202313</xdr:colOff>
      <xdr:row>731</xdr:row>
      <xdr:rowOff>150547</xdr:rowOff>
    </xdr:to>
    <xdr:pic>
      <xdr:nvPicPr>
        <xdr:cNvPr id="210" name="図 209">
          <a:extLst>
            <a:ext uri="{FF2B5EF4-FFF2-40B4-BE49-F238E27FC236}">
              <a16:creationId xmlns:a16="http://schemas.microsoft.com/office/drawing/2014/main" id="{00000000-0008-0000-0900-0000D2000000}"/>
            </a:ext>
          </a:extLst>
        </xdr:cNvPr>
        <xdr:cNvPicPr>
          <a:picLocks/>
        </xdr:cNvPicPr>
      </xdr:nvPicPr>
      <xdr:blipFill>
        <a:blip xmlns:r="http://schemas.openxmlformats.org/officeDocument/2006/relationships" r:embed="rId74" cstate="print">
          <a:extLst>
            <a:ext uri="{28A0092B-C50C-407E-A947-70E740481C1C}">
              <a14:useLocalDpi xmlns:a14="http://schemas.microsoft.com/office/drawing/2010/main"/>
            </a:ext>
          </a:extLst>
        </a:blip>
        <a:stretch>
          <a:fillRect/>
        </a:stretch>
      </xdr:blipFill>
      <xdr:spPr>
        <a:xfrm>
          <a:off x="10056113" y="159878985"/>
          <a:ext cx="3881250" cy="2910937"/>
        </a:xfrm>
        <a:prstGeom prst="rect">
          <a:avLst/>
        </a:prstGeom>
      </xdr:spPr>
    </xdr:pic>
    <xdr:clientData/>
  </xdr:twoCellAnchor>
  <xdr:twoCellAnchor editAs="oneCell">
    <xdr:from>
      <xdr:col>5</xdr:col>
      <xdr:colOff>493013</xdr:colOff>
      <xdr:row>742</xdr:row>
      <xdr:rowOff>59010</xdr:rowOff>
    </xdr:from>
    <xdr:to>
      <xdr:col>11</xdr:col>
      <xdr:colOff>202313</xdr:colOff>
      <xdr:row>754</xdr:row>
      <xdr:rowOff>150547</xdr:rowOff>
    </xdr:to>
    <xdr:pic>
      <xdr:nvPicPr>
        <xdr:cNvPr id="213" name="図 212">
          <a:extLst>
            <a:ext uri="{FF2B5EF4-FFF2-40B4-BE49-F238E27FC236}">
              <a16:creationId xmlns:a16="http://schemas.microsoft.com/office/drawing/2014/main" id="{00000000-0008-0000-0900-0000D5000000}"/>
            </a:ext>
          </a:extLst>
        </xdr:cNvPr>
        <xdr:cNvPicPr>
          <a:picLocks/>
        </xdr:cNvPicPr>
      </xdr:nvPicPr>
      <xdr:blipFill>
        <a:blip xmlns:r="http://schemas.openxmlformats.org/officeDocument/2006/relationships" r:embed="rId75" cstate="print">
          <a:extLst>
            <a:ext uri="{28A0092B-C50C-407E-A947-70E740481C1C}">
              <a14:useLocalDpi xmlns:a14="http://schemas.microsoft.com/office/drawing/2010/main"/>
            </a:ext>
          </a:extLst>
        </a:blip>
        <a:stretch>
          <a:fillRect/>
        </a:stretch>
      </xdr:blipFill>
      <xdr:spPr>
        <a:xfrm>
          <a:off x="3131438" y="164908185"/>
          <a:ext cx="3881250" cy="2910937"/>
        </a:xfrm>
        <a:prstGeom prst="rect">
          <a:avLst/>
        </a:prstGeom>
      </xdr:spPr>
    </xdr:pic>
    <xdr:clientData/>
  </xdr:twoCellAnchor>
  <xdr:twoCellAnchor editAs="oneCell">
    <xdr:from>
      <xdr:col>16</xdr:col>
      <xdr:colOff>493013</xdr:colOff>
      <xdr:row>742</xdr:row>
      <xdr:rowOff>59010</xdr:rowOff>
    </xdr:from>
    <xdr:to>
      <xdr:col>22</xdr:col>
      <xdr:colOff>202313</xdr:colOff>
      <xdr:row>754</xdr:row>
      <xdr:rowOff>150547</xdr:rowOff>
    </xdr:to>
    <xdr:pic>
      <xdr:nvPicPr>
        <xdr:cNvPr id="216" name="図 215">
          <a:extLst>
            <a:ext uri="{FF2B5EF4-FFF2-40B4-BE49-F238E27FC236}">
              <a16:creationId xmlns:a16="http://schemas.microsoft.com/office/drawing/2014/main" id="{00000000-0008-0000-0900-0000D8000000}"/>
            </a:ext>
          </a:extLst>
        </xdr:cNvPr>
        <xdr:cNvPicPr>
          <a:picLocks/>
        </xdr:cNvPicPr>
      </xdr:nvPicPr>
      <xdr:blipFill>
        <a:blip xmlns:r="http://schemas.openxmlformats.org/officeDocument/2006/relationships" r:embed="rId76" cstate="print">
          <a:extLst>
            <a:ext uri="{28A0092B-C50C-407E-A947-70E740481C1C}">
              <a14:useLocalDpi xmlns:a14="http://schemas.microsoft.com/office/drawing/2010/main"/>
            </a:ext>
          </a:extLst>
        </a:blip>
        <a:stretch>
          <a:fillRect/>
        </a:stretch>
      </xdr:blipFill>
      <xdr:spPr>
        <a:xfrm>
          <a:off x="10056113" y="164908185"/>
          <a:ext cx="3881250" cy="2910937"/>
        </a:xfrm>
        <a:prstGeom prst="rect">
          <a:avLst/>
        </a:prstGeom>
      </xdr:spPr>
    </xdr:pic>
    <xdr:clientData/>
  </xdr:twoCellAnchor>
  <xdr:twoCellAnchor editAs="oneCell">
    <xdr:from>
      <xdr:col>5</xdr:col>
      <xdr:colOff>458994</xdr:colOff>
      <xdr:row>760</xdr:row>
      <xdr:rowOff>33499</xdr:rowOff>
    </xdr:from>
    <xdr:to>
      <xdr:col>11</xdr:col>
      <xdr:colOff>236330</xdr:colOff>
      <xdr:row>772</xdr:row>
      <xdr:rowOff>176063</xdr:rowOff>
    </xdr:to>
    <xdr:pic>
      <xdr:nvPicPr>
        <xdr:cNvPr id="219" name="図 218">
          <a:extLst>
            <a:ext uri="{FF2B5EF4-FFF2-40B4-BE49-F238E27FC236}">
              <a16:creationId xmlns:a16="http://schemas.microsoft.com/office/drawing/2014/main" id="{00000000-0008-0000-0900-0000DB000000}"/>
            </a:ext>
          </a:extLst>
        </xdr:cNvPr>
        <xdr:cNvPicPr>
          <a:picLocks/>
        </xdr:cNvPicPr>
      </xdr:nvPicPr>
      <xdr:blipFill>
        <a:blip xmlns:r="http://schemas.openxmlformats.org/officeDocument/2006/relationships" r:embed="rId77" cstate="print">
          <a:extLst>
            <a:ext uri="{28A0092B-C50C-407E-A947-70E740481C1C}">
              <a14:useLocalDpi xmlns:a14="http://schemas.microsoft.com/office/drawing/2010/main"/>
            </a:ext>
          </a:extLst>
        </a:blip>
        <a:stretch>
          <a:fillRect/>
        </a:stretch>
      </xdr:blipFill>
      <xdr:spPr>
        <a:xfrm>
          <a:off x="3097419" y="168959374"/>
          <a:ext cx="3949286" cy="2961964"/>
        </a:xfrm>
        <a:prstGeom prst="rect">
          <a:avLst/>
        </a:prstGeom>
      </xdr:spPr>
    </xdr:pic>
    <xdr:clientData/>
  </xdr:twoCellAnchor>
  <xdr:twoCellAnchor editAs="oneCell">
    <xdr:from>
      <xdr:col>16</xdr:col>
      <xdr:colOff>493013</xdr:colOff>
      <xdr:row>760</xdr:row>
      <xdr:rowOff>59010</xdr:rowOff>
    </xdr:from>
    <xdr:to>
      <xdr:col>22</xdr:col>
      <xdr:colOff>202313</xdr:colOff>
      <xdr:row>772</xdr:row>
      <xdr:rowOff>150547</xdr:rowOff>
    </xdr:to>
    <xdr:pic>
      <xdr:nvPicPr>
        <xdr:cNvPr id="222" name="図 221">
          <a:extLst>
            <a:ext uri="{FF2B5EF4-FFF2-40B4-BE49-F238E27FC236}">
              <a16:creationId xmlns:a16="http://schemas.microsoft.com/office/drawing/2014/main" id="{00000000-0008-0000-0900-0000DE000000}"/>
            </a:ext>
          </a:extLst>
        </xdr:cNvPr>
        <xdr:cNvPicPr>
          <a:picLocks/>
        </xdr:cNvPicPr>
      </xdr:nvPicPr>
      <xdr:blipFill>
        <a:blip xmlns:r="http://schemas.openxmlformats.org/officeDocument/2006/relationships" r:embed="rId78" cstate="print">
          <a:extLst>
            <a:ext uri="{28A0092B-C50C-407E-A947-70E740481C1C}">
              <a14:useLocalDpi xmlns:a14="http://schemas.microsoft.com/office/drawing/2010/main"/>
            </a:ext>
          </a:extLst>
        </a:blip>
        <a:stretch>
          <a:fillRect/>
        </a:stretch>
      </xdr:blipFill>
      <xdr:spPr>
        <a:xfrm>
          <a:off x="10056113" y="168984885"/>
          <a:ext cx="3881250" cy="2910937"/>
        </a:xfrm>
        <a:prstGeom prst="rect">
          <a:avLst/>
        </a:prstGeom>
      </xdr:spPr>
    </xdr:pic>
    <xdr:clientData/>
  </xdr:twoCellAnchor>
  <xdr:twoCellAnchor editAs="oneCell">
    <xdr:from>
      <xdr:col>5</xdr:col>
      <xdr:colOff>493013</xdr:colOff>
      <xdr:row>783</xdr:row>
      <xdr:rowOff>59010</xdr:rowOff>
    </xdr:from>
    <xdr:to>
      <xdr:col>11</xdr:col>
      <xdr:colOff>202313</xdr:colOff>
      <xdr:row>795</xdr:row>
      <xdr:rowOff>150547</xdr:rowOff>
    </xdr:to>
    <xdr:pic>
      <xdr:nvPicPr>
        <xdr:cNvPr id="225" name="図 224">
          <a:extLst>
            <a:ext uri="{FF2B5EF4-FFF2-40B4-BE49-F238E27FC236}">
              <a16:creationId xmlns:a16="http://schemas.microsoft.com/office/drawing/2014/main" id="{00000000-0008-0000-0900-0000E1000000}"/>
            </a:ext>
          </a:extLst>
        </xdr:cNvPr>
        <xdr:cNvPicPr>
          <a:picLocks/>
        </xdr:cNvPicPr>
      </xdr:nvPicPr>
      <xdr:blipFill>
        <a:blip xmlns:r="http://schemas.openxmlformats.org/officeDocument/2006/relationships" r:embed="rId79" cstate="print">
          <a:extLst>
            <a:ext uri="{28A0092B-C50C-407E-A947-70E740481C1C}">
              <a14:useLocalDpi xmlns:a14="http://schemas.microsoft.com/office/drawing/2010/main"/>
            </a:ext>
          </a:extLst>
        </a:blip>
        <a:stretch>
          <a:fillRect/>
        </a:stretch>
      </xdr:blipFill>
      <xdr:spPr>
        <a:xfrm>
          <a:off x="3131438" y="174014085"/>
          <a:ext cx="3881250" cy="2910937"/>
        </a:xfrm>
        <a:prstGeom prst="rect">
          <a:avLst/>
        </a:prstGeom>
      </xdr:spPr>
    </xdr:pic>
    <xdr:clientData/>
  </xdr:twoCellAnchor>
  <xdr:twoCellAnchor editAs="oneCell">
    <xdr:from>
      <xdr:col>16</xdr:col>
      <xdr:colOff>493013</xdr:colOff>
      <xdr:row>783</xdr:row>
      <xdr:rowOff>59010</xdr:rowOff>
    </xdr:from>
    <xdr:to>
      <xdr:col>22</xdr:col>
      <xdr:colOff>202313</xdr:colOff>
      <xdr:row>795</xdr:row>
      <xdr:rowOff>150547</xdr:rowOff>
    </xdr:to>
    <xdr:pic>
      <xdr:nvPicPr>
        <xdr:cNvPr id="227" name="図 226">
          <a:extLst>
            <a:ext uri="{FF2B5EF4-FFF2-40B4-BE49-F238E27FC236}">
              <a16:creationId xmlns:a16="http://schemas.microsoft.com/office/drawing/2014/main" id="{00000000-0008-0000-0900-0000E3000000}"/>
            </a:ext>
          </a:extLst>
        </xdr:cNvPr>
        <xdr:cNvPicPr>
          <a:picLocks/>
        </xdr:cNvPicPr>
      </xdr:nvPicPr>
      <xdr:blipFill>
        <a:blip xmlns:r="http://schemas.openxmlformats.org/officeDocument/2006/relationships" r:embed="rId80" cstate="print">
          <a:extLst>
            <a:ext uri="{28A0092B-C50C-407E-A947-70E740481C1C}">
              <a14:useLocalDpi xmlns:a14="http://schemas.microsoft.com/office/drawing/2010/main"/>
            </a:ext>
          </a:extLst>
        </a:blip>
        <a:stretch>
          <a:fillRect/>
        </a:stretch>
      </xdr:blipFill>
      <xdr:spPr>
        <a:xfrm>
          <a:off x="10056113" y="174014085"/>
          <a:ext cx="3881250" cy="2910937"/>
        </a:xfrm>
        <a:prstGeom prst="rect">
          <a:avLst/>
        </a:prstGeom>
      </xdr:spPr>
    </xdr:pic>
    <xdr:clientData/>
  </xdr:twoCellAnchor>
  <xdr:twoCellAnchor editAs="oneCell">
    <xdr:from>
      <xdr:col>5</xdr:col>
      <xdr:colOff>493013</xdr:colOff>
      <xdr:row>801</xdr:row>
      <xdr:rowOff>59010</xdr:rowOff>
    </xdr:from>
    <xdr:to>
      <xdr:col>11</xdr:col>
      <xdr:colOff>202313</xdr:colOff>
      <xdr:row>813</xdr:row>
      <xdr:rowOff>150547</xdr:rowOff>
    </xdr:to>
    <xdr:pic>
      <xdr:nvPicPr>
        <xdr:cNvPr id="230" name="図 229">
          <a:extLst>
            <a:ext uri="{FF2B5EF4-FFF2-40B4-BE49-F238E27FC236}">
              <a16:creationId xmlns:a16="http://schemas.microsoft.com/office/drawing/2014/main" id="{00000000-0008-0000-0900-0000E6000000}"/>
            </a:ext>
          </a:extLst>
        </xdr:cNvPr>
        <xdr:cNvPicPr>
          <a:picLocks/>
        </xdr:cNvPicPr>
      </xdr:nvPicPr>
      <xdr:blipFill>
        <a:blip xmlns:r="http://schemas.openxmlformats.org/officeDocument/2006/relationships" r:embed="rId81" cstate="print">
          <a:extLst>
            <a:ext uri="{28A0092B-C50C-407E-A947-70E740481C1C}">
              <a14:useLocalDpi xmlns:a14="http://schemas.microsoft.com/office/drawing/2010/main"/>
            </a:ext>
          </a:extLst>
        </a:blip>
        <a:stretch>
          <a:fillRect/>
        </a:stretch>
      </xdr:blipFill>
      <xdr:spPr>
        <a:xfrm>
          <a:off x="3131438" y="178090785"/>
          <a:ext cx="3881250" cy="2910937"/>
        </a:xfrm>
        <a:prstGeom prst="rect">
          <a:avLst/>
        </a:prstGeom>
      </xdr:spPr>
    </xdr:pic>
    <xdr:clientData/>
  </xdr:twoCellAnchor>
  <xdr:twoCellAnchor editAs="oneCell">
    <xdr:from>
      <xdr:col>16</xdr:col>
      <xdr:colOff>498035</xdr:colOff>
      <xdr:row>801</xdr:row>
      <xdr:rowOff>62768</xdr:rowOff>
    </xdr:from>
    <xdr:to>
      <xdr:col>22</xdr:col>
      <xdr:colOff>197289</xdr:colOff>
      <xdr:row>813</xdr:row>
      <xdr:rowOff>146771</xdr:rowOff>
    </xdr:to>
    <xdr:pic>
      <xdr:nvPicPr>
        <xdr:cNvPr id="233" name="図 232">
          <a:extLst>
            <a:ext uri="{FF2B5EF4-FFF2-40B4-BE49-F238E27FC236}">
              <a16:creationId xmlns:a16="http://schemas.microsoft.com/office/drawing/2014/main" id="{00000000-0008-0000-0900-0000E9000000}"/>
            </a:ext>
          </a:extLst>
        </xdr:cNvPr>
        <xdr:cNvPicPr>
          <a:picLocks/>
        </xdr:cNvPicPr>
      </xdr:nvPicPr>
      <xdr:blipFill>
        <a:blip xmlns:r="http://schemas.openxmlformats.org/officeDocument/2006/relationships" r:embed="rId82" cstate="print">
          <a:extLst>
            <a:ext uri="{28A0092B-C50C-407E-A947-70E740481C1C}">
              <a14:useLocalDpi xmlns:a14="http://schemas.microsoft.com/office/drawing/2010/main"/>
            </a:ext>
          </a:extLst>
        </a:blip>
        <a:stretch>
          <a:fillRect/>
        </a:stretch>
      </xdr:blipFill>
      <xdr:spPr>
        <a:xfrm>
          <a:off x="10061135" y="178094543"/>
          <a:ext cx="3871204" cy="2903403"/>
        </a:xfrm>
        <a:prstGeom prst="rect">
          <a:avLst/>
        </a:prstGeom>
      </xdr:spPr>
    </xdr:pic>
    <xdr:clientData/>
  </xdr:twoCellAnchor>
  <xdr:twoCellAnchor editAs="oneCell">
    <xdr:from>
      <xdr:col>5</xdr:col>
      <xdr:colOff>498035</xdr:colOff>
      <xdr:row>824</xdr:row>
      <xdr:rowOff>62768</xdr:rowOff>
    </xdr:from>
    <xdr:to>
      <xdr:col>11</xdr:col>
      <xdr:colOff>197289</xdr:colOff>
      <xdr:row>836</xdr:row>
      <xdr:rowOff>146771</xdr:rowOff>
    </xdr:to>
    <xdr:pic>
      <xdr:nvPicPr>
        <xdr:cNvPr id="236" name="図 235">
          <a:extLst>
            <a:ext uri="{FF2B5EF4-FFF2-40B4-BE49-F238E27FC236}">
              <a16:creationId xmlns:a16="http://schemas.microsoft.com/office/drawing/2014/main" id="{00000000-0008-0000-0900-0000EC000000}"/>
            </a:ext>
          </a:extLst>
        </xdr:cNvPr>
        <xdr:cNvPicPr>
          <a:picLocks/>
        </xdr:cNvPicPr>
      </xdr:nvPicPr>
      <xdr:blipFill>
        <a:blip xmlns:r="http://schemas.openxmlformats.org/officeDocument/2006/relationships" r:embed="rId83" cstate="print">
          <a:extLst>
            <a:ext uri="{28A0092B-C50C-407E-A947-70E740481C1C}">
              <a14:useLocalDpi xmlns:a14="http://schemas.microsoft.com/office/drawing/2010/main"/>
            </a:ext>
          </a:extLst>
        </a:blip>
        <a:stretch>
          <a:fillRect/>
        </a:stretch>
      </xdr:blipFill>
      <xdr:spPr>
        <a:xfrm>
          <a:off x="3136460" y="183123743"/>
          <a:ext cx="3871204" cy="2903403"/>
        </a:xfrm>
        <a:prstGeom prst="rect">
          <a:avLst/>
        </a:prstGeom>
      </xdr:spPr>
    </xdr:pic>
    <xdr:clientData/>
  </xdr:twoCellAnchor>
  <xdr:twoCellAnchor editAs="oneCell">
    <xdr:from>
      <xdr:col>16</xdr:col>
      <xdr:colOff>498035</xdr:colOff>
      <xdr:row>824</xdr:row>
      <xdr:rowOff>62768</xdr:rowOff>
    </xdr:from>
    <xdr:to>
      <xdr:col>22</xdr:col>
      <xdr:colOff>197289</xdr:colOff>
      <xdr:row>836</xdr:row>
      <xdr:rowOff>146771</xdr:rowOff>
    </xdr:to>
    <xdr:pic>
      <xdr:nvPicPr>
        <xdr:cNvPr id="239" name="図 238">
          <a:extLst>
            <a:ext uri="{FF2B5EF4-FFF2-40B4-BE49-F238E27FC236}">
              <a16:creationId xmlns:a16="http://schemas.microsoft.com/office/drawing/2014/main" id="{00000000-0008-0000-0900-0000EF000000}"/>
            </a:ext>
          </a:extLst>
        </xdr:cNvPr>
        <xdr:cNvPicPr>
          <a:picLocks/>
        </xdr:cNvPicPr>
      </xdr:nvPicPr>
      <xdr:blipFill>
        <a:blip xmlns:r="http://schemas.openxmlformats.org/officeDocument/2006/relationships" r:embed="rId84" cstate="print">
          <a:extLst>
            <a:ext uri="{28A0092B-C50C-407E-A947-70E740481C1C}">
              <a14:useLocalDpi xmlns:a14="http://schemas.microsoft.com/office/drawing/2010/main"/>
            </a:ext>
          </a:extLst>
        </a:blip>
        <a:stretch>
          <a:fillRect/>
        </a:stretch>
      </xdr:blipFill>
      <xdr:spPr>
        <a:xfrm>
          <a:off x="10061135" y="183123743"/>
          <a:ext cx="3871204" cy="2903403"/>
        </a:xfrm>
        <a:prstGeom prst="rect">
          <a:avLst/>
        </a:prstGeom>
      </xdr:spPr>
    </xdr:pic>
    <xdr:clientData/>
  </xdr:twoCellAnchor>
  <xdr:twoCellAnchor editAs="oneCell">
    <xdr:from>
      <xdr:col>5</xdr:col>
      <xdr:colOff>493013</xdr:colOff>
      <xdr:row>842</xdr:row>
      <xdr:rowOff>59010</xdr:rowOff>
    </xdr:from>
    <xdr:to>
      <xdr:col>11</xdr:col>
      <xdr:colOff>202313</xdr:colOff>
      <xdr:row>854</xdr:row>
      <xdr:rowOff>150547</xdr:rowOff>
    </xdr:to>
    <xdr:pic>
      <xdr:nvPicPr>
        <xdr:cNvPr id="242" name="図 241">
          <a:extLst>
            <a:ext uri="{FF2B5EF4-FFF2-40B4-BE49-F238E27FC236}">
              <a16:creationId xmlns:a16="http://schemas.microsoft.com/office/drawing/2014/main" id="{00000000-0008-0000-0900-0000F2000000}"/>
            </a:ext>
          </a:extLst>
        </xdr:cNvPr>
        <xdr:cNvPicPr>
          <a:picLocks/>
        </xdr:cNvPicPr>
      </xdr:nvPicPr>
      <xdr:blipFill>
        <a:blip xmlns:r="http://schemas.openxmlformats.org/officeDocument/2006/relationships" r:embed="rId85" cstate="print">
          <a:extLst>
            <a:ext uri="{28A0092B-C50C-407E-A947-70E740481C1C}">
              <a14:useLocalDpi xmlns:a14="http://schemas.microsoft.com/office/drawing/2010/main"/>
            </a:ext>
          </a:extLst>
        </a:blip>
        <a:stretch>
          <a:fillRect/>
        </a:stretch>
      </xdr:blipFill>
      <xdr:spPr>
        <a:xfrm>
          <a:off x="3131438" y="187196685"/>
          <a:ext cx="3881250" cy="2910937"/>
        </a:xfrm>
        <a:prstGeom prst="rect">
          <a:avLst/>
        </a:prstGeom>
      </xdr:spPr>
    </xdr:pic>
    <xdr:clientData/>
  </xdr:twoCellAnchor>
  <xdr:twoCellAnchor editAs="oneCell">
    <xdr:from>
      <xdr:col>16</xdr:col>
      <xdr:colOff>493013</xdr:colOff>
      <xdr:row>842</xdr:row>
      <xdr:rowOff>59010</xdr:rowOff>
    </xdr:from>
    <xdr:to>
      <xdr:col>22</xdr:col>
      <xdr:colOff>202313</xdr:colOff>
      <xdr:row>854</xdr:row>
      <xdr:rowOff>150547</xdr:rowOff>
    </xdr:to>
    <xdr:pic>
      <xdr:nvPicPr>
        <xdr:cNvPr id="245" name="図 244">
          <a:extLst>
            <a:ext uri="{FF2B5EF4-FFF2-40B4-BE49-F238E27FC236}">
              <a16:creationId xmlns:a16="http://schemas.microsoft.com/office/drawing/2014/main" id="{00000000-0008-0000-0900-0000F5000000}"/>
            </a:ext>
          </a:extLst>
        </xdr:cNvPr>
        <xdr:cNvPicPr>
          <a:picLocks/>
        </xdr:cNvPicPr>
      </xdr:nvPicPr>
      <xdr:blipFill>
        <a:blip xmlns:r="http://schemas.openxmlformats.org/officeDocument/2006/relationships" r:embed="rId86" cstate="print">
          <a:extLst>
            <a:ext uri="{28A0092B-C50C-407E-A947-70E740481C1C}">
              <a14:useLocalDpi xmlns:a14="http://schemas.microsoft.com/office/drawing/2010/main"/>
            </a:ext>
          </a:extLst>
        </a:blip>
        <a:stretch>
          <a:fillRect/>
        </a:stretch>
      </xdr:blipFill>
      <xdr:spPr>
        <a:xfrm>
          <a:off x="10056113" y="187196685"/>
          <a:ext cx="3881250" cy="2910937"/>
        </a:xfrm>
        <a:prstGeom prst="rect">
          <a:avLst/>
        </a:prstGeom>
      </xdr:spPr>
    </xdr:pic>
    <xdr:clientData/>
  </xdr:twoCellAnchor>
  <xdr:twoCellAnchor editAs="oneCell">
    <xdr:from>
      <xdr:col>5</xdr:col>
      <xdr:colOff>493013</xdr:colOff>
      <xdr:row>865</xdr:row>
      <xdr:rowOff>59010</xdr:rowOff>
    </xdr:from>
    <xdr:to>
      <xdr:col>11</xdr:col>
      <xdr:colOff>202313</xdr:colOff>
      <xdr:row>877</xdr:row>
      <xdr:rowOff>150547</xdr:rowOff>
    </xdr:to>
    <xdr:pic>
      <xdr:nvPicPr>
        <xdr:cNvPr id="248" name="図 247">
          <a:extLst>
            <a:ext uri="{FF2B5EF4-FFF2-40B4-BE49-F238E27FC236}">
              <a16:creationId xmlns:a16="http://schemas.microsoft.com/office/drawing/2014/main" id="{00000000-0008-0000-0900-0000F8000000}"/>
            </a:ext>
          </a:extLst>
        </xdr:cNvPr>
        <xdr:cNvPicPr>
          <a:picLocks/>
        </xdr:cNvPicPr>
      </xdr:nvPicPr>
      <xdr:blipFill>
        <a:blip xmlns:r="http://schemas.openxmlformats.org/officeDocument/2006/relationships" r:embed="rId87" cstate="print">
          <a:extLst>
            <a:ext uri="{28A0092B-C50C-407E-A947-70E740481C1C}">
              <a14:useLocalDpi xmlns:a14="http://schemas.microsoft.com/office/drawing/2010/main"/>
            </a:ext>
          </a:extLst>
        </a:blip>
        <a:stretch>
          <a:fillRect/>
        </a:stretch>
      </xdr:blipFill>
      <xdr:spPr>
        <a:xfrm>
          <a:off x="3131438" y="192225885"/>
          <a:ext cx="3881250" cy="2910937"/>
        </a:xfrm>
        <a:prstGeom prst="rect">
          <a:avLst/>
        </a:prstGeom>
      </xdr:spPr>
    </xdr:pic>
    <xdr:clientData/>
  </xdr:twoCellAnchor>
  <xdr:twoCellAnchor editAs="oneCell">
    <xdr:from>
      <xdr:col>16</xdr:col>
      <xdr:colOff>493013</xdr:colOff>
      <xdr:row>865</xdr:row>
      <xdr:rowOff>59010</xdr:rowOff>
    </xdr:from>
    <xdr:to>
      <xdr:col>22</xdr:col>
      <xdr:colOff>202313</xdr:colOff>
      <xdr:row>877</xdr:row>
      <xdr:rowOff>150547</xdr:rowOff>
    </xdr:to>
    <xdr:pic>
      <xdr:nvPicPr>
        <xdr:cNvPr id="251" name="図 250">
          <a:extLst>
            <a:ext uri="{FF2B5EF4-FFF2-40B4-BE49-F238E27FC236}">
              <a16:creationId xmlns:a16="http://schemas.microsoft.com/office/drawing/2014/main" id="{00000000-0008-0000-0900-0000FB000000}"/>
            </a:ext>
          </a:extLst>
        </xdr:cNvPr>
        <xdr:cNvPicPr>
          <a:picLocks/>
        </xdr:cNvPicPr>
      </xdr:nvPicPr>
      <xdr:blipFill>
        <a:blip xmlns:r="http://schemas.openxmlformats.org/officeDocument/2006/relationships" r:embed="rId88" cstate="print">
          <a:extLst>
            <a:ext uri="{28A0092B-C50C-407E-A947-70E740481C1C}">
              <a14:useLocalDpi xmlns:a14="http://schemas.microsoft.com/office/drawing/2010/main"/>
            </a:ext>
          </a:extLst>
        </a:blip>
        <a:stretch>
          <a:fillRect/>
        </a:stretch>
      </xdr:blipFill>
      <xdr:spPr>
        <a:xfrm>
          <a:off x="10056113" y="192225885"/>
          <a:ext cx="3881250" cy="2910937"/>
        </a:xfrm>
        <a:prstGeom prst="rect">
          <a:avLst/>
        </a:prstGeom>
      </xdr:spPr>
    </xdr:pic>
    <xdr:clientData/>
  </xdr:twoCellAnchor>
  <xdr:twoCellAnchor editAs="oneCell">
    <xdr:from>
      <xdr:col>5</xdr:col>
      <xdr:colOff>493013</xdr:colOff>
      <xdr:row>883</xdr:row>
      <xdr:rowOff>59010</xdr:rowOff>
    </xdr:from>
    <xdr:to>
      <xdr:col>11</xdr:col>
      <xdr:colOff>202313</xdr:colOff>
      <xdr:row>895</xdr:row>
      <xdr:rowOff>150547</xdr:rowOff>
    </xdr:to>
    <xdr:pic>
      <xdr:nvPicPr>
        <xdr:cNvPr id="254" name="図 253">
          <a:extLst>
            <a:ext uri="{FF2B5EF4-FFF2-40B4-BE49-F238E27FC236}">
              <a16:creationId xmlns:a16="http://schemas.microsoft.com/office/drawing/2014/main" id="{00000000-0008-0000-0900-0000FE000000}"/>
            </a:ext>
          </a:extLst>
        </xdr:cNvPr>
        <xdr:cNvPicPr>
          <a:picLocks/>
        </xdr:cNvPicPr>
      </xdr:nvPicPr>
      <xdr:blipFill>
        <a:blip xmlns:r="http://schemas.openxmlformats.org/officeDocument/2006/relationships" r:embed="rId89" cstate="print">
          <a:extLst>
            <a:ext uri="{28A0092B-C50C-407E-A947-70E740481C1C}">
              <a14:useLocalDpi xmlns:a14="http://schemas.microsoft.com/office/drawing/2010/main"/>
            </a:ext>
          </a:extLst>
        </a:blip>
        <a:stretch>
          <a:fillRect/>
        </a:stretch>
      </xdr:blipFill>
      <xdr:spPr>
        <a:xfrm>
          <a:off x="3131438" y="196302585"/>
          <a:ext cx="3881250" cy="2910937"/>
        </a:xfrm>
        <a:prstGeom prst="rect">
          <a:avLst/>
        </a:prstGeom>
      </xdr:spPr>
    </xdr:pic>
    <xdr:clientData/>
  </xdr:twoCellAnchor>
  <xdr:twoCellAnchor editAs="oneCell">
    <xdr:from>
      <xdr:col>16</xdr:col>
      <xdr:colOff>493013</xdr:colOff>
      <xdr:row>883</xdr:row>
      <xdr:rowOff>59010</xdr:rowOff>
    </xdr:from>
    <xdr:to>
      <xdr:col>22</xdr:col>
      <xdr:colOff>202313</xdr:colOff>
      <xdr:row>895</xdr:row>
      <xdr:rowOff>150547</xdr:rowOff>
    </xdr:to>
    <xdr:pic>
      <xdr:nvPicPr>
        <xdr:cNvPr id="257" name="図 256">
          <a:extLst>
            <a:ext uri="{FF2B5EF4-FFF2-40B4-BE49-F238E27FC236}">
              <a16:creationId xmlns:a16="http://schemas.microsoft.com/office/drawing/2014/main" id="{00000000-0008-0000-0900-000001010000}"/>
            </a:ext>
          </a:extLst>
        </xdr:cNvPr>
        <xdr:cNvPicPr>
          <a:picLocks/>
        </xdr:cNvPicPr>
      </xdr:nvPicPr>
      <xdr:blipFill>
        <a:blip xmlns:r="http://schemas.openxmlformats.org/officeDocument/2006/relationships" r:embed="rId90" cstate="print">
          <a:extLst>
            <a:ext uri="{28A0092B-C50C-407E-A947-70E740481C1C}">
              <a14:useLocalDpi xmlns:a14="http://schemas.microsoft.com/office/drawing/2010/main"/>
            </a:ext>
          </a:extLst>
        </a:blip>
        <a:stretch>
          <a:fillRect/>
        </a:stretch>
      </xdr:blipFill>
      <xdr:spPr>
        <a:xfrm>
          <a:off x="10056113" y="196302585"/>
          <a:ext cx="3881250" cy="2910937"/>
        </a:xfrm>
        <a:prstGeom prst="rect">
          <a:avLst/>
        </a:prstGeom>
      </xdr:spPr>
    </xdr:pic>
    <xdr:clientData/>
  </xdr:twoCellAnchor>
  <xdr:twoCellAnchor editAs="oneCell">
    <xdr:from>
      <xdr:col>5</xdr:col>
      <xdr:colOff>493013</xdr:colOff>
      <xdr:row>906</xdr:row>
      <xdr:rowOff>59010</xdr:rowOff>
    </xdr:from>
    <xdr:to>
      <xdr:col>11</xdr:col>
      <xdr:colOff>202313</xdr:colOff>
      <xdr:row>918</xdr:row>
      <xdr:rowOff>150547</xdr:rowOff>
    </xdr:to>
    <xdr:pic>
      <xdr:nvPicPr>
        <xdr:cNvPr id="259" name="図 258">
          <a:extLst>
            <a:ext uri="{FF2B5EF4-FFF2-40B4-BE49-F238E27FC236}">
              <a16:creationId xmlns:a16="http://schemas.microsoft.com/office/drawing/2014/main" id="{00000000-0008-0000-0900-000003010000}"/>
            </a:ext>
          </a:extLst>
        </xdr:cNvPr>
        <xdr:cNvPicPr>
          <a:picLocks/>
        </xdr:cNvPicPr>
      </xdr:nvPicPr>
      <xdr:blipFill>
        <a:blip xmlns:r="http://schemas.openxmlformats.org/officeDocument/2006/relationships" r:embed="rId91" cstate="print">
          <a:extLst>
            <a:ext uri="{28A0092B-C50C-407E-A947-70E740481C1C}">
              <a14:useLocalDpi xmlns:a14="http://schemas.microsoft.com/office/drawing/2010/main"/>
            </a:ext>
          </a:extLst>
        </a:blip>
        <a:stretch>
          <a:fillRect/>
        </a:stretch>
      </xdr:blipFill>
      <xdr:spPr>
        <a:xfrm>
          <a:off x="3131438" y="201331785"/>
          <a:ext cx="3881250" cy="2910937"/>
        </a:xfrm>
        <a:prstGeom prst="rect">
          <a:avLst/>
        </a:prstGeom>
      </xdr:spPr>
    </xdr:pic>
    <xdr:clientData/>
  </xdr:twoCellAnchor>
  <xdr:twoCellAnchor editAs="oneCell">
    <xdr:from>
      <xdr:col>16</xdr:col>
      <xdr:colOff>498035</xdr:colOff>
      <xdr:row>906</xdr:row>
      <xdr:rowOff>62768</xdr:rowOff>
    </xdr:from>
    <xdr:to>
      <xdr:col>22</xdr:col>
      <xdr:colOff>197289</xdr:colOff>
      <xdr:row>918</xdr:row>
      <xdr:rowOff>146771</xdr:rowOff>
    </xdr:to>
    <xdr:pic>
      <xdr:nvPicPr>
        <xdr:cNvPr id="262" name="図 261">
          <a:extLst>
            <a:ext uri="{FF2B5EF4-FFF2-40B4-BE49-F238E27FC236}">
              <a16:creationId xmlns:a16="http://schemas.microsoft.com/office/drawing/2014/main" id="{00000000-0008-0000-0900-000006010000}"/>
            </a:ext>
          </a:extLst>
        </xdr:cNvPr>
        <xdr:cNvPicPr>
          <a:picLocks/>
        </xdr:cNvPicPr>
      </xdr:nvPicPr>
      <xdr:blipFill>
        <a:blip xmlns:r="http://schemas.openxmlformats.org/officeDocument/2006/relationships" r:embed="rId92" cstate="print">
          <a:extLst>
            <a:ext uri="{28A0092B-C50C-407E-A947-70E740481C1C}">
              <a14:useLocalDpi xmlns:a14="http://schemas.microsoft.com/office/drawing/2010/main"/>
            </a:ext>
          </a:extLst>
        </a:blip>
        <a:stretch>
          <a:fillRect/>
        </a:stretch>
      </xdr:blipFill>
      <xdr:spPr>
        <a:xfrm>
          <a:off x="10061135" y="201335543"/>
          <a:ext cx="3871204" cy="2903403"/>
        </a:xfrm>
        <a:prstGeom prst="rect">
          <a:avLst/>
        </a:prstGeom>
      </xdr:spPr>
    </xdr:pic>
    <xdr:clientData/>
  </xdr:twoCellAnchor>
  <xdr:twoCellAnchor editAs="oneCell">
    <xdr:from>
      <xdr:col>5</xdr:col>
      <xdr:colOff>498035</xdr:colOff>
      <xdr:row>924</xdr:row>
      <xdr:rowOff>62768</xdr:rowOff>
    </xdr:from>
    <xdr:to>
      <xdr:col>11</xdr:col>
      <xdr:colOff>197289</xdr:colOff>
      <xdr:row>936</xdr:row>
      <xdr:rowOff>146771</xdr:rowOff>
    </xdr:to>
    <xdr:pic>
      <xdr:nvPicPr>
        <xdr:cNvPr id="265" name="図 264">
          <a:extLst>
            <a:ext uri="{FF2B5EF4-FFF2-40B4-BE49-F238E27FC236}">
              <a16:creationId xmlns:a16="http://schemas.microsoft.com/office/drawing/2014/main" id="{00000000-0008-0000-0900-000009010000}"/>
            </a:ext>
          </a:extLst>
        </xdr:cNvPr>
        <xdr:cNvPicPr>
          <a:picLocks/>
        </xdr:cNvPicPr>
      </xdr:nvPicPr>
      <xdr:blipFill>
        <a:blip xmlns:r="http://schemas.openxmlformats.org/officeDocument/2006/relationships" r:embed="rId93" cstate="print">
          <a:extLst>
            <a:ext uri="{28A0092B-C50C-407E-A947-70E740481C1C}">
              <a14:useLocalDpi xmlns:a14="http://schemas.microsoft.com/office/drawing/2010/main"/>
            </a:ext>
          </a:extLst>
        </a:blip>
        <a:stretch>
          <a:fillRect/>
        </a:stretch>
      </xdr:blipFill>
      <xdr:spPr>
        <a:xfrm>
          <a:off x="3136460" y="205412243"/>
          <a:ext cx="3871204" cy="2903403"/>
        </a:xfrm>
        <a:prstGeom prst="rect">
          <a:avLst/>
        </a:prstGeom>
      </xdr:spPr>
    </xdr:pic>
    <xdr:clientData/>
  </xdr:twoCellAnchor>
  <xdr:twoCellAnchor editAs="oneCell">
    <xdr:from>
      <xdr:col>16</xdr:col>
      <xdr:colOff>493013</xdr:colOff>
      <xdr:row>924</xdr:row>
      <xdr:rowOff>59010</xdr:rowOff>
    </xdr:from>
    <xdr:to>
      <xdr:col>22</xdr:col>
      <xdr:colOff>202313</xdr:colOff>
      <xdr:row>936</xdr:row>
      <xdr:rowOff>150547</xdr:rowOff>
    </xdr:to>
    <xdr:pic>
      <xdr:nvPicPr>
        <xdr:cNvPr id="268" name="図 267">
          <a:extLst>
            <a:ext uri="{FF2B5EF4-FFF2-40B4-BE49-F238E27FC236}">
              <a16:creationId xmlns:a16="http://schemas.microsoft.com/office/drawing/2014/main" id="{00000000-0008-0000-0900-00000C010000}"/>
            </a:ext>
          </a:extLst>
        </xdr:cNvPr>
        <xdr:cNvPicPr>
          <a:picLocks/>
        </xdr:cNvPicPr>
      </xdr:nvPicPr>
      <xdr:blipFill>
        <a:blip xmlns:r="http://schemas.openxmlformats.org/officeDocument/2006/relationships" r:embed="rId94" cstate="print">
          <a:extLst>
            <a:ext uri="{28A0092B-C50C-407E-A947-70E740481C1C}">
              <a14:useLocalDpi xmlns:a14="http://schemas.microsoft.com/office/drawing/2010/main"/>
            </a:ext>
          </a:extLst>
        </a:blip>
        <a:stretch>
          <a:fillRect/>
        </a:stretch>
      </xdr:blipFill>
      <xdr:spPr>
        <a:xfrm>
          <a:off x="10056113" y="205408485"/>
          <a:ext cx="3881250" cy="2910937"/>
        </a:xfrm>
        <a:prstGeom prst="rect">
          <a:avLst/>
        </a:prstGeom>
      </xdr:spPr>
    </xdr:pic>
    <xdr:clientData/>
  </xdr:twoCellAnchor>
  <xdr:twoCellAnchor editAs="oneCell">
    <xdr:from>
      <xdr:col>5</xdr:col>
      <xdr:colOff>493013</xdr:colOff>
      <xdr:row>947</xdr:row>
      <xdr:rowOff>59010</xdr:rowOff>
    </xdr:from>
    <xdr:to>
      <xdr:col>11</xdr:col>
      <xdr:colOff>202313</xdr:colOff>
      <xdr:row>959</xdr:row>
      <xdr:rowOff>150547</xdr:rowOff>
    </xdr:to>
    <xdr:pic>
      <xdr:nvPicPr>
        <xdr:cNvPr id="271" name="図 270">
          <a:extLst>
            <a:ext uri="{FF2B5EF4-FFF2-40B4-BE49-F238E27FC236}">
              <a16:creationId xmlns:a16="http://schemas.microsoft.com/office/drawing/2014/main" id="{00000000-0008-0000-0900-00000F010000}"/>
            </a:ext>
          </a:extLst>
        </xdr:cNvPr>
        <xdr:cNvPicPr>
          <a:picLocks/>
        </xdr:cNvPicPr>
      </xdr:nvPicPr>
      <xdr:blipFill>
        <a:blip xmlns:r="http://schemas.openxmlformats.org/officeDocument/2006/relationships" r:embed="rId95" cstate="print">
          <a:extLst>
            <a:ext uri="{28A0092B-C50C-407E-A947-70E740481C1C}">
              <a14:useLocalDpi xmlns:a14="http://schemas.microsoft.com/office/drawing/2010/main"/>
            </a:ext>
          </a:extLst>
        </a:blip>
        <a:stretch>
          <a:fillRect/>
        </a:stretch>
      </xdr:blipFill>
      <xdr:spPr>
        <a:xfrm>
          <a:off x="3131438" y="210437685"/>
          <a:ext cx="3881250" cy="2910937"/>
        </a:xfrm>
        <a:prstGeom prst="rect">
          <a:avLst/>
        </a:prstGeom>
      </xdr:spPr>
    </xdr:pic>
    <xdr:clientData/>
  </xdr:twoCellAnchor>
  <xdr:twoCellAnchor editAs="oneCell">
    <xdr:from>
      <xdr:col>16</xdr:col>
      <xdr:colOff>493013</xdr:colOff>
      <xdr:row>947</xdr:row>
      <xdr:rowOff>59010</xdr:rowOff>
    </xdr:from>
    <xdr:to>
      <xdr:col>22</xdr:col>
      <xdr:colOff>202313</xdr:colOff>
      <xdr:row>959</xdr:row>
      <xdr:rowOff>150547</xdr:rowOff>
    </xdr:to>
    <xdr:pic>
      <xdr:nvPicPr>
        <xdr:cNvPr id="274" name="図 273">
          <a:extLst>
            <a:ext uri="{FF2B5EF4-FFF2-40B4-BE49-F238E27FC236}">
              <a16:creationId xmlns:a16="http://schemas.microsoft.com/office/drawing/2014/main" id="{00000000-0008-0000-0900-000012010000}"/>
            </a:ext>
          </a:extLst>
        </xdr:cNvPr>
        <xdr:cNvPicPr>
          <a:picLocks/>
        </xdr:cNvPicPr>
      </xdr:nvPicPr>
      <xdr:blipFill>
        <a:blip xmlns:r="http://schemas.openxmlformats.org/officeDocument/2006/relationships" r:embed="rId96" cstate="print">
          <a:extLst>
            <a:ext uri="{28A0092B-C50C-407E-A947-70E740481C1C}">
              <a14:useLocalDpi xmlns:a14="http://schemas.microsoft.com/office/drawing/2010/main"/>
            </a:ext>
          </a:extLst>
        </a:blip>
        <a:stretch>
          <a:fillRect/>
        </a:stretch>
      </xdr:blipFill>
      <xdr:spPr>
        <a:xfrm>
          <a:off x="10056113" y="210437685"/>
          <a:ext cx="3881250" cy="2910937"/>
        </a:xfrm>
        <a:prstGeom prst="rect">
          <a:avLst/>
        </a:prstGeom>
      </xdr:spPr>
    </xdr:pic>
    <xdr:clientData/>
  </xdr:twoCellAnchor>
  <xdr:twoCellAnchor editAs="oneCell">
    <xdr:from>
      <xdr:col>5</xdr:col>
      <xdr:colOff>493013</xdr:colOff>
      <xdr:row>965</xdr:row>
      <xdr:rowOff>59010</xdr:rowOff>
    </xdr:from>
    <xdr:to>
      <xdr:col>11</xdr:col>
      <xdr:colOff>202313</xdr:colOff>
      <xdr:row>977</xdr:row>
      <xdr:rowOff>150547</xdr:rowOff>
    </xdr:to>
    <xdr:pic>
      <xdr:nvPicPr>
        <xdr:cNvPr id="277" name="図 276">
          <a:extLst>
            <a:ext uri="{FF2B5EF4-FFF2-40B4-BE49-F238E27FC236}">
              <a16:creationId xmlns:a16="http://schemas.microsoft.com/office/drawing/2014/main" id="{00000000-0008-0000-0900-000015010000}"/>
            </a:ext>
          </a:extLst>
        </xdr:cNvPr>
        <xdr:cNvPicPr>
          <a:picLocks/>
        </xdr:cNvPicPr>
      </xdr:nvPicPr>
      <xdr:blipFill>
        <a:blip xmlns:r="http://schemas.openxmlformats.org/officeDocument/2006/relationships" r:embed="rId97" cstate="print">
          <a:extLst>
            <a:ext uri="{28A0092B-C50C-407E-A947-70E740481C1C}">
              <a14:useLocalDpi xmlns:a14="http://schemas.microsoft.com/office/drawing/2010/main"/>
            </a:ext>
          </a:extLst>
        </a:blip>
        <a:stretch>
          <a:fillRect/>
        </a:stretch>
      </xdr:blipFill>
      <xdr:spPr>
        <a:xfrm>
          <a:off x="3131438" y="214514385"/>
          <a:ext cx="3881250" cy="2910937"/>
        </a:xfrm>
        <a:prstGeom prst="rect">
          <a:avLst/>
        </a:prstGeom>
      </xdr:spPr>
    </xdr:pic>
    <xdr:clientData/>
  </xdr:twoCellAnchor>
  <xdr:twoCellAnchor editAs="oneCell">
    <xdr:from>
      <xdr:col>16</xdr:col>
      <xdr:colOff>498035</xdr:colOff>
      <xdr:row>965</xdr:row>
      <xdr:rowOff>62781</xdr:rowOff>
    </xdr:from>
    <xdr:to>
      <xdr:col>22</xdr:col>
      <xdr:colOff>197289</xdr:colOff>
      <xdr:row>977</xdr:row>
      <xdr:rowOff>146784</xdr:rowOff>
    </xdr:to>
    <xdr:pic>
      <xdr:nvPicPr>
        <xdr:cNvPr id="280" name="図 279">
          <a:extLst>
            <a:ext uri="{FF2B5EF4-FFF2-40B4-BE49-F238E27FC236}">
              <a16:creationId xmlns:a16="http://schemas.microsoft.com/office/drawing/2014/main" id="{00000000-0008-0000-0900-000018010000}"/>
            </a:ext>
          </a:extLst>
        </xdr:cNvPr>
        <xdr:cNvPicPr>
          <a:picLocks/>
        </xdr:cNvPicPr>
      </xdr:nvPicPr>
      <xdr:blipFill>
        <a:blip xmlns:r="http://schemas.openxmlformats.org/officeDocument/2006/relationships" r:embed="rId98" cstate="print">
          <a:extLst>
            <a:ext uri="{28A0092B-C50C-407E-A947-70E740481C1C}">
              <a14:useLocalDpi xmlns:a14="http://schemas.microsoft.com/office/drawing/2010/main"/>
            </a:ext>
          </a:extLst>
        </a:blip>
        <a:stretch>
          <a:fillRect/>
        </a:stretch>
      </xdr:blipFill>
      <xdr:spPr>
        <a:xfrm>
          <a:off x="10061135" y="214518156"/>
          <a:ext cx="3871204" cy="2903403"/>
        </a:xfrm>
        <a:prstGeom prst="rect">
          <a:avLst/>
        </a:prstGeom>
      </xdr:spPr>
    </xdr:pic>
    <xdr:clientData/>
  </xdr:twoCellAnchor>
  <xdr:twoCellAnchor editAs="oneCell">
    <xdr:from>
      <xdr:col>5</xdr:col>
      <xdr:colOff>498035</xdr:colOff>
      <xdr:row>988</xdr:row>
      <xdr:rowOff>62781</xdr:rowOff>
    </xdr:from>
    <xdr:to>
      <xdr:col>11</xdr:col>
      <xdr:colOff>197289</xdr:colOff>
      <xdr:row>1000</xdr:row>
      <xdr:rowOff>146784</xdr:rowOff>
    </xdr:to>
    <xdr:pic>
      <xdr:nvPicPr>
        <xdr:cNvPr id="283" name="図 282">
          <a:extLst>
            <a:ext uri="{FF2B5EF4-FFF2-40B4-BE49-F238E27FC236}">
              <a16:creationId xmlns:a16="http://schemas.microsoft.com/office/drawing/2014/main" id="{00000000-0008-0000-0900-00001B010000}"/>
            </a:ext>
          </a:extLst>
        </xdr:cNvPr>
        <xdr:cNvPicPr>
          <a:picLocks/>
        </xdr:cNvPicPr>
      </xdr:nvPicPr>
      <xdr:blipFill>
        <a:blip xmlns:r="http://schemas.openxmlformats.org/officeDocument/2006/relationships" r:embed="rId99" cstate="print">
          <a:extLst>
            <a:ext uri="{28A0092B-C50C-407E-A947-70E740481C1C}">
              <a14:useLocalDpi xmlns:a14="http://schemas.microsoft.com/office/drawing/2010/main"/>
            </a:ext>
          </a:extLst>
        </a:blip>
        <a:stretch>
          <a:fillRect/>
        </a:stretch>
      </xdr:blipFill>
      <xdr:spPr>
        <a:xfrm>
          <a:off x="3136460" y="219547356"/>
          <a:ext cx="3871204" cy="2903403"/>
        </a:xfrm>
        <a:prstGeom prst="rect">
          <a:avLst/>
        </a:prstGeom>
      </xdr:spPr>
    </xdr:pic>
    <xdr:clientData/>
  </xdr:twoCellAnchor>
  <xdr:twoCellAnchor editAs="oneCell">
    <xdr:from>
      <xdr:col>16</xdr:col>
      <xdr:colOff>493013</xdr:colOff>
      <xdr:row>988</xdr:row>
      <xdr:rowOff>59010</xdr:rowOff>
    </xdr:from>
    <xdr:to>
      <xdr:col>22</xdr:col>
      <xdr:colOff>202313</xdr:colOff>
      <xdr:row>1000</xdr:row>
      <xdr:rowOff>150547</xdr:rowOff>
    </xdr:to>
    <xdr:pic>
      <xdr:nvPicPr>
        <xdr:cNvPr id="286" name="図 285">
          <a:extLst>
            <a:ext uri="{FF2B5EF4-FFF2-40B4-BE49-F238E27FC236}">
              <a16:creationId xmlns:a16="http://schemas.microsoft.com/office/drawing/2014/main" id="{00000000-0008-0000-0900-00001E010000}"/>
            </a:ext>
          </a:extLst>
        </xdr:cNvPr>
        <xdr:cNvPicPr>
          <a:picLocks/>
        </xdr:cNvPicPr>
      </xdr:nvPicPr>
      <xdr:blipFill>
        <a:blip xmlns:r="http://schemas.openxmlformats.org/officeDocument/2006/relationships" r:embed="rId100" cstate="print">
          <a:extLst>
            <a:ext uri="{28A0092B-C50C-407E-A947-70E740481C1C}">
              <a14:useLocalDpi xmlns:a14="http://schemas.microsoft.com/office/drawing/2010/main"/>
            </a:ext>
          </a:extLst>
        </a:blip>
        <a:stretch>
          <a:fillRect/>
        </a:stretch>
      </xdr:blipFill>
      <xdr:spPr>
        <a:xfrm>
          <a:off x="10056113" y="219543585"/>
          <a:ext cx="3881250" cy="2910937"/>
        </a:xfrm>
        <a:prstGeom prst="rect">
          <a:avLst/>
        </a:prstGeom>
      </xdr:spPr>
    </xdr:pic>
    <xdr:clientData/>
  </xdr:twoCellAnchor>
  <xdr:twoCellAnchor editAs="oneCell">
    <xdr:from>
      <xdr:col>5</xdr:col>
      <xdr:colOff>493013</xdr:colOff>
      <xdr:row>1006</xdr:row>
      <xdr:rowOff>59010</xdr:rowOff>
    </xdr:from>
    <xdr:to>
      <xdr:col>11</xdr:col>
      <xdr:colOff>202313</xdr:colOff>
      <xdr:row>1018</xdr:row>
      <xdr:rowOff>150547</xdr:rowOff>
    </xdr:to>
    <xdr:pic>
      <xdr:nvPicPr>
        <xdr:cNvPr id="289" name="図 288">
          <a:extLst>
            <a:ext uri="{FF2B5EF4-FFF2-40B4-BE49-F238E27FC236}">
              <a16:creationId xmlns:a16="http://schemas.microsoft.com/office/drawing/2014/main" id="{00000000-0008-0000-0900-000021010000}"/>
            </a:ext>
          </a:extLst>
        </xdr:cNvPr>
        <xdr:cNvPicPr>
          <a:picLocks/>
        </xdr:cNvPicPr>
      </xdr:nvPicPr>
      <xdr:blipFill>
        <a:blip xmlns:r="http://schemas.openxmlformats.org/officeDocument/2006/relationships" r:embed="rId101" cstate="print">
          <a:extLst>
            <a:ext uri="{28A0092B-C50C-407E-A947-70E740481C1C}">
              <a14:useLocalDpi xmlns:a14="http://schemas.microsoft.com/office/drawing/2010/main"/>
            </a:ext>
          </a:extLst>
        </a:blip>
        <a:stretch>
          <a:fillRect/>
        </a:stretch>
      </xdr:blipFill>
      <xdr:spPr>
        <a:xfrm>
          <a:off x="3131438" y="223620285"/>
          <a:ext cx="3881250" cy="2910937"/>
        </a:xfrm>
        <a:prstGeom prst="rect">
          <a:avLst/>
        </a:prstGeom>
      </xdr:spPr>
    </xdr:pic>
    <xdr:clientData/>
  </xdr:twoCellAnchor>
  <xdr:twoCellAnchor editAs="oneCell">
    <xdr:from>
      <xdr:col>16</xdr:col>
      <xdr:colOff>493013</xdr:colOff>
      <xdr:row>1006</xdr:row>
      <xdr:rowOff>59010</xdr:rowOff>
    </xdr:from>
    <xdr:to>
      <xdr:col>22</xdr:col>
      <xdr:colOff>202313</xdr:colOff>
      <xdr:row>1018</xdr:row>
      <xdr:rowOff>150547</xdr:rowOff>
    </xdr:to>
    <xdr:pic>
      <xdr:nvPicPr>
        <xdr:cNvPr id="291" name="図 290">
          <a:extLst>
            <a:ext uri="{FF2B5EF4-FFF2-40B4-BE49-F238E27FC236}">
              <a16:creationId xmlns:a16="http://schemas.microsoft.com/office/drawing/2014/main" id="{00000000-0008-0000-0900-000023010000}"/>
            </a:ext>
          </a:extLst>
        </xdr:cNvPr>
        <xdr:cNvPicPr>
          <a:picLocks/>
        </xdr:cNvPicPr>
      </xdr:nvPicPr>
      <xdr:blipFill>
        <a:blip xmlns:r="http://schemas.openxmlformats.org/officeDocument/2006/relationships" r:embed="rId102" cstate="print">
          <a:extLst>
            <a:ext uri="{28A0092B-C50C-407E-A947-70E740481C1C}">
              <a14:useLocalDpi xmlns:a14="http://schemas.microsoft.com/office/drawing/2010/main"/>
            </a:ext>
          </a:extLst>
        </a:blip>
        <a:stretch>
          <a:fillRect/>
        </a:stretch>
      </xdr:blipFill>
      <xdr:spPr>
        <a:xfrm>
          <a:off x="10056113" y="223620285"/>
          <a:ext cx="3881250" cy="2910937"/>
        </a:xfrm>
        <a:prstGeom prst="rect">
          <a:avLst/>
        </a:prstGeom>
      </xdr:spPr>
    </xdr:pic>
    <xdr:clientData/>
  </xdr:twoCellAnchor>
  <xdr:twoCellAnchor editAs="oneCell">
    <xdr:from>
      <xdr:col>5</xdr:col>
      <xdr:colOff>493013</xdr:colOff>
      <xdr:row>1029</xdr:row>
      <xdr:rowOff>59010</xdr:rowOff>
    </xdr:from>
    <xdr:to>
      <xdr:col>11</xdr:col>
      <xdr:colOff>202313</xdr:colOff>
      <xdr:row>1041</xdr:row>
      <xdr:rowOff>150547</xdr:rowOff>
    </xdr:to>
    <xdr:pic>
      <xdr:nvPicPr>
        <xdr:cNvPr id="294" name="図 293">
          <a:extLst>
            <a:ext uri="{FF2B5EF4-FFF2-40B4-BE49-F238E27FC236}">
              <a16:creationId xmlns:a16="http://schemas.microsoft.com/office/drawing/2014/main" id="{00000000-0008-0000-0900-000026010000}"/>
            </a:ext>
          </a:extLst>
        </xdr:cNvPr>
        <xdr:cNvPicPr>
          <a:picLocks/>
        </xdr:cNvPicPr>
      </xdr:nvPicPr>
      <xdr:blipFill>
        <a:blip xmlns:r="http://schemas.openxmlformats.org/officeDocument/2006/relationships" r:embed="rId103" cstate="print">
          <a:extLst>
            <a:ext uri="{28A0092B-C50C-407E-A947-70E740481C1C}">
              <a14:useLocalDpi xmlns:a14="http://schemas.microsoft.com/office/drawing/2010/main"/>
            </a:ext>
          </a:extLst>
        </a:blip>
        <a:stretch>
          <a:fillRect/>
        </a:stretch>
      </xdr:blipFill>
      <xdr:spPr>
        <a:xfrm>
          <a:off x="3131438" y="228649485"/>
          <a:ext cx="3881250" cy="2910937"/>
        </a:xfrm>
        <a:prstGeom prst="rect">
          <a:avLst/>
        </a:prstGeom>
      </xdr:spPr>
    </xdr:pic>
    <xdr:clientData/>
  </xdr:twoCellAnchor>
  <xdr:twoCellAnchor editAs="oneCell">
    <xdr:from>
      <xdr:col>16</xdr:col>
      <xdr:colOff>493013</xdr:colOff>
      <xdr:row>1029</xdr:row>
      <xdr:rowOff>59010</xdr:rowOff>
    </xdr:from>
    <xdr:to>
      <xdr:col>22</xdr:col>
      <xdr:colOff>202313</xdr:colOff>
      <xdr:row>1041</xdr:row>
      <xdr:rowOff>150547</xdr:rowOff>
    </xdr:to>
    <xdr:pic>
      <xdr:nvPicPr>
        <xdr:cNvPr id="297" name="図 296">
          <a:extLst>
            <a:ext uri="{FF2B5EF4-FFF2-40B4-BE49-F238E27FC236}">
              <a16:creationId xmlns:a16="http://schemas.microsoft.com/office/drawing/2014/main" id="{00000000-0008-0000-0900-000029010000}"/>
            </a:ext>
          </a:extLst>
        </xdr:cNvPr>
        <xdr:cNvPicPr>
          <a:picLocks/>
        </xdr:cNvPicPr>
      </xdr:nvPicPr>
      <xdr:blipFill>
        <a:blip xmlns:r="http://schemas.openxmlformats.org/officeDocument/2006/relationships" r:embed="rId104" cstate="print">
          <a:extLst>
            <a:ext uri="{28A0092B-C50C-407E-A947-70E740481C1C}">
              <a14:useLocalDpi xmlns:a14="http://schemas.microsoft.com/office/drawing/2010/main"/>
            </a:ext>
          </a:extLst>
        </a:blip>
        <a:stretch>
          <a:fillRect/>
        </a:stretch>
      </xdr:blipFill>
      <xdr:spPr>
        <a:xfrm>
          <a:off x="10056113" y="228649485"/>
          <a:ext cx="3881250" cy="2910937"/>
        </a:xfrm>
        <a:prstGeom prst="rect">
          <a:avLst/>
        </a:prstGeom>
      </xdr:spPr>
    </xdr:pic>
    <xdr:clientData/>
  </xdr:twoCellAnchor>
  <xdr:twoCellAnchor editAs="oneCell">
    <xdr:from>
      <xdr:col>5</xdr:col>
      <xdr:colOff>498035</xdr:colOff>
      <xdr:row>1047</xdr:row>
      <xdr:rowOff>62781</xdr:rowOff>
    </xdr:from>
    <xdr:to>
      <xdr:col>11</xdr:col>
      <xdr:colOff>197289</xdr:colOff>
      <xdr:row>1059</xdr:row>
      <xdr:rowOff>146784</xdr:rowOff>
    </xdr:to>
    <xdr:pic>
      <xdr:nvPicPr>
        <xdr:cNvPr id="300" name="図 299">
          <a:extLst>
            <a:ext uri="{FF2B5EF4-FFF2-40B4-BE49-F238E27FC236}">
              <a16:creationId xmlns:a16="http://schemas.microsoft.com/office/drawing/2014/main" id="{00000000-0008-0000-0900-00002C010000}"/>
            </a:ext>
          </a:extLst>
        </xdr:cNvPr>
        <xdr:cNvPicPr>
          <a:picLocks/>
        </xdr:cNvPicPr>
      </xdr:nvPicPr>
      <xdr:blipFill>
        <a:blip xmlns:r="http://schemas.openxmlformats.org/officeDocument/2006/relationships" r:embed="rId105" cstate="print">
          <a:extLst>
            <a:ext uri="{28A0092B-C50C-407E-A947-70E740481C1C}">
              <a14:useLocalDpi xmlns:a14="http://schemas.microsoft.com/office/drawing/2010/main"/>
            </a:ext>
          </a:extLst>
        </a:blip>
        <a:stretch>
          <a:fillRect/>
        </a:stretch>
      </xdr:blipFill>
      <xdr:spPr>
        <a:xfrm>
          <a:off x="3136460" y="232729956"/>
          <a:ext cx="3871204" cy="2903403"/>
        </a:xfrm>
        <a:prstGeom prst="rect">
          <a:avLst/>
        </a:prstGeom>
      </xdr:spPr>
    </xdr:pic>
    <xdr:clientData/>
  </xdr:twoCellAnchor>
  <xdr:twoCellAnchor editAs="oneCell">
    <xdr:from>
      <xdr:col>16</xdr:col>
      <xdr:colOff>498035</xdr:colOff>
      <xdr:row>1047</xdr:row>
      <xdr:rowOff>62781</xdr:rowOff>
    </xdr:from>
    <xdr:to>
      <xdr:col>22</xdr:col>
      <xdr:colOff>197289</xdr:colOff>
      <xdr:row>1059</xdr:row>
      <xdr:rowOff>146784</xdr:rowOff>
    </xdr:to>
    <xdr:pic>
      <xdr:nvPicPr>
        <xdr:cNvPr id="303" name="図 302">
          <a:extLst>
            <a:ext uri="{FF2B5EF4-FFF2-40B4-BE49-F238E27FC236}">
              <a16:creationId xmlns:a16="http://schemas.microsoft.com/office/drawing/2014/main" id="{00000000-0008-0000-0900-00002F010000}"/>
            </a:ext>
          </a:extLst>
        </xdr:cNvPr>
        <xdr:cNvPicPr>
          <a:picLocks/>
        </xdr:cNvPicPr>
      </xdr:nvPicPr>
      <xdr:blipFill>
        <a:blip xmlns:r="http://schemas.openxmlformats.org/officeDocument/2006/relationships" r:embed="rId106" cstate="print">
          <a:extLst>
            <a:ext uri="{28A0092B-C50C-407E-A947-70E740481C1C}">
              <a14:useLocalDpi xmlns:a14="http://schemas.microsoft.com/office/drawing/2010/main"/>
            </a:ext>
          </a:extLst>
        </a:blip>
        <a:stretch>
          <a:fillRect/>
        </a:stretch>
      </xdr:blipFill>
      <xdr:spPr>
        <a:xfrm>
          <a:off x="10061135" y="232729956"/>
          <a:ext cx="3871204" cy="2903403"/>
        </a:xfrm>
        <a:prstGeom prst="rect">
          <a:avLst/>
        </a:prstGeom>
      </xdr:spPr>
    </xdr:pic>
    <xdr:clientData/>
  </xdr:twoCellAnchor>
  <xdr:twoCellAnchor editAs="oneCell">
    <xdr:from>
      <xdr:col>5</xdr:col>
      <xdr:colOff>498035</xdr:colOff>
      <xdr:row>1070</xdr:row>
      <xdr:rowOff>62781</xdr:rowOff>
    </xdr:from>
    <xdr:to>
      <xdr:col>11</xdr:col>
      <xdr:colOff>197289</xdr:colOff>
      <xdr:row>1082</xdr:row>
      <xdr:rowOff>146784</xdr:rowOff>
    </xdr:to>
    <xdr:pic>
      <xdr:nvPicPr>
        <xdr:cNvPr id="306" name="図 305">
          <a:extLst>
            <a:ext uri="{FF2B5EF4-FFF2-40B4-BE49-F238E27FC236}">
              <a16:creationId xmlns:a16="http://schemas.microsoft.com/office/drawing/2014/main" id="{00000000-0008-0000-0900-000032010000}"/>
            </a:ext>
          </a:extLst>
        </xdr:cNvPr>
        <xdr:cNvPicPr>
          <a:picLocks/>
        </xdr:cNvPicPr>
      </xdr:nvPicPr>
      <xdr:blipFill>
        <a:blip xmlns:r="http://schemas.openxmlformats.org/officeDocument/2006/relationships" r:embed="rId107" cstate="print">
          <a:extLst>
            <a:ext uri="{28A0092B-C50C-407E-A947-70E740481C1C}">
              <a14:useLocalDpi xmlns:a14="http://schemas.microsoft.com/office/drawing/2010/main"/>
            </a:ext>
          </a:extLst>
        </a:blip>
        <a:stretch>
          <a:fillRect/>
        </a:stretch>
      </xdr:blipFill>
      <xdr:spPr>
        <a:xfrm>
          <a:off x="3136460" y="237759156"/>
          <a:ext cx="3871204" cy="2903403"/>
        </a:xfrm>
        <a:prstGeom prst="rect">
          <a:avLst/>
        </a:prstGeom>
      </xdr:spPr>
    </xdr:pic>
    <xdr:clientData/>
  </xdr:twoCellAnchor>
  <xdr:twoCellAnchor editAs="oneCell">
    <xdr:from>
      <xdr:col>16</xdr:col>
      <xdr:colOff>493013</xdr:colOff>
      <xdr:row>1070</xdr:row>
      <xdr:rowOff>59010</xdr:rowOff>
    </xdr:from>
    <xdr:to>
      <xdr:col>22</xdr:col>
      <xdr:colOff>202313</xdr:colOff>
      <xdr:row>1082</xdr:row>
      <xdr:rowOff>150547</xdr:rowOff>
    </xdr:to>
    <xdr:pic>
      <xdr:nvPicPr>
        <xdr:cNvPr id="309" name="図 308">
          <a:extLst>
            <a:ext uri="{FF2B5EF4-FFF2-40B4-BE49-F238E27FC236}">
              <a16:creationId xmlns:a16="http://schemas.microsoft.com/office/drawing/2014/main" id="{00000000-0008-0000-0900-000035010000}"/>
            </a:ext>
          </a:extLst>
        </xdr:cNvPr>
        <xdr:cNvPicPr>
          <a:picLocks/>
        </xdr:cNvPicPr>
      </xdr:nvPicPr>
      <xdr:blipFill>
        <a:blip xmlns:r="http://schemas.openxmlformats.org/officeDocument/2006/relationships" r:embed="rId108" cstate="print">
          <a:extLst>
            <a:ext uri="{28A0092B-C50C-407E-A947-70E740481C1C}">
              <a14:useLocalDpi xmlns:a14="http://schemas.microsoft.com/office/drawing/2010/main"/>
            </a:ext>
          </a:extLst>
        </a:blip>
        <a:stretch>
          <a:fillRect/>
        </a:stretch>
      </xdr:blipFill>
      <xdr:spPr>
        <a:xfrm>
          <a:off x="10056113" y="237755385"/>
          <a:ext cx="3881250" cy="2910937"/>
        </a:xfrm>
        <a:prstGeom prst="rect">
          <a:avLst/>
        </a:prstGeom>
      </xdr:spPr>
    </xdr:pic>
    <xdr:clientData/>
  </xdr:twoCellAnchor>
  <xdr:twoCellAnchor editAs="oneCell">
    <xdr:from>
      <xdr:col>5</xdr:col>
      <xdr:colOff>493013</xdr:colOff>
      <xdr:row>1088</xdr:row>
      <xdr:rowOff>59010</xdr:rowOff>
    </xdr:from>
    <xdr:to>
      <xdr:col>11</xdr:col>
      <xdr:colOff>202313</xdr:colOff>
      <xdr:row>1100</xdr:row>
      <xdr:rowOff>150547</xdr:rowOff>
    </xdr:to>
    <xdr:pic>
      <xdr:nvPicPr>
        <xdr:cNvPr id="312" name="図 311">
          <a:extLst>
            <a:ext uri="{FF2B5EF4-FFF2-40B4-BE49-F238E27FC236}">
              <a16:creationId xmlns:a16="http://schemas.microsoft.com/office/drawing/2014/main" id="{00000000-0008-0000-0900-000038010000}"/>
            </a:ext>
          </a:extLst>
        </xdr:cNvPr>
        <xdr:cNvPicPr>
          <a:picLocks/>
        </xdr:cNvPicPr>
      </xdr:nvPicPr>
      <xdr:blipFill>
        <a:blip xmlns:r="http://schemas.openxmlformats.org/officeDocument/2006/relationships" r:embed="rId109" cstate="print">
          <a:extLst>
            <a:ext uri="{28A0092B-C50C-407E-A947-70E740481C1C}">
              <a14:useLocalDpi xmlns:a14="http://schemas.microsoft.com/office/drawing/2010/main"/>
            </a:ext>
          </a:extLst>
        </a:blip>
        <a:stretch>
          <a:fillRect/>
        </a:stretch>
      </xdr:blipFill>
      <xdr:spPr>
        <a:xfrm>
          <a:off x="3131438" y="241832085"/>
          <a:ext cx="3881250" cy="2910937"/>
        </a:xfrm>
        <a:prstGeom prst="rect">
          <a:avLst/>
        </a:prstGeom>
      </xdr:spPr>
    </xdr:pic>
    <xdr:clientData/>
  </xdr:twoCellAnchor>
  <xdr:twoCellAnchor editAs="oneCell">
    <xdr:from>
      <xdr:col>16</xdr:col>
      <xdr:colOff>498035</xdr:colOff>
      <xdr:row>1088</xdr:row>
      <xdr:rowOff>62781</xdr:rowOff>
    </xdr:from>
    <xdr:to>
      <xdr:col>22</xdr:col>
      <xdr:colOff>197289</xdr:colOff>
      <xdr:row>1100</xdr:row>
      <xdr:rowOff>146784</xdr:rowOff>
    </xdr:to>
    <xdr:pic>
      <xdr:nvPicPr>
        <xdr:cNvPr id="315" name="図 314">
          <a:extLst>
            <a:ext uri="{FF2B5EF4-FFF2-40B4-BE49-F238E27FC236}">
              <a16:creationId xmlns:a16="http://schemas.microsoft.com/office/drawing/2014/main" id="{00000000-0008-0000-0900-00003B010000}"/>
            </a:ext>
          </a:extLst>
        </xdr:cNvPr>
        <xdr:cNvPicPr>
          <a:picLocks/>
        </xdr:cNvPicPr>
      </xdr:nvPicPr>
      <xdr:blipFill>
        <a:blip xmlns:r="http://schemas.openxmlformats.org/officeDocument/2006/relationships" r:embed="rId110" cstate="print">
          <a:extLst>
            <a:ext uri="{28A0092B-C50C-407E-A947-70E740481C1C}">
              <a14:useLocalDpi xmlns:a14="http://schemas.microsoft.com/office/drawing/2010/main"/>
            </a:ext>
          </a:extLst>
        </a:blip>
        <a:stretch>
          <a:fillRect/>
        </a:stretch>
      </xdr:blipFill>
      <xdr:spPr>
        <a:xfrm>
          <a:off x="10061135" y="241835856"/>
          <a:ext cx="3871204" cy="2903403"/>
        </a:xfrm>
        <a:prstGeom prst="rect">
          <a:avLst/>
        </a:prstGeom>
      </xdr:spPr>
    </xdr:pic>
    <xdr:clientData/>
  </xdr:twoCellAnchor>
  <xdr:twoCellAnchor editAs="oneCell">
    <xdr:from>
      <xdr:col>5</xdr:col>
      <xdr:colOff>498035</xdr:colOff>
      <xdr:row>1111</xdr:row>
      <xdr:rowOff>62781</xdr:rowOff>
    </xdr:from>
    <xdr:to>
      <xdr:col>11</xdr:col>
      <xdr:colOff>197289</xdr:colOff>
      <xdr:row>1123</xdr:row>
      <xdr:rowOff>146784</xdr:rowOff>
    </xdr:to>
    <xdr:pic>
      <xdr:nvPicPr>
        <xdr:cNvPr id="318" name="図 317">
          <a:extLst>
            <a:ext uri="{FF2B5EF4-FFF2-40B4-BE49-F238E27FC236}">
              <a16:creationId xmlns:a16="http://schemas.microsoft.com/office/drawing/2014/main" id="{00000000-0008-0000-0900-00003E010000}"/>
            </a:ext>
          </a:extLst>
        </xdr:cNvPr>
        <xdr:cNvPicPr>
          <a:picLocks/>
        </xdr:cNvPicPr>
      </xdr:nvPicPr>
      <xdr:blipFill>
        <a:blip xmlns:r="http://schemas.openxmlformats.org/officeDocument/2006/relationships" r:embed="rId111" cstate="print">
          <a:extLst>
            <a:ext uri="{28A0092B-C50C-407E-A947-70E740481C1C}">
              <a14:useLocalDpi xmlns:a14="http://schemas.microsoft.com/office/drawing/2010/main"/>
            </a:ext>
          </a:extLst>
        </a:blip>
        <a:stretch>
          <a:fillRect/>
        </a:stretch>
      </xdr:blipFill>
      <xdr:spPr>
        <a:xfrm>
          <a:off x="3136460" y="246865056"/>
          <a:ext cx="3871204" cy="2903403"/>
        </a:xfrm>
        <a:prstGeom prst="rect">
          <a:avLst/>
        </a:prstGeom>
      </xdr:spPr>
    </xdr:pic>
    <xdr:clientData/>
  </xdr:twoCellAnchor>
  <xdr:twoCellAnchor editAs="oneCell">
    <xdr:from>
      <xdr:col>16</xdr:col>
      <xdr:colOff>498035</xdr:colOff>
      <xdr:row>1111</xdr:row>
      <xdr:rowOff>62781</xdr:rowOff>
    </xdr:from>
    <xdr:to>
      <xdr:col>22</xdr:col>
      <xdr:colOff>197289</xdr:colOff>
      <xdr:row>1123</xdr:row>
      <xdr:rowOff>146784</xdr:rowOff>
    </xdr:to>
    <xdr:pic>
      <xdr:nvPicPr>
        <xdr:cNvPr id="321" name="図 320">
          <a:extLst>
            <a:ext uri="{FF2B5EF4-FFF2-40B4-BE49-F238E27FC236}">
              <a16:creationId xmlns:a16="http://schemas.microsoft.com/office/drawing/2014/main" id="{00000000-0008-0000-0900-000041010000}"/>
            </a:ext>
          </a:extLst>
        </xdr:cNvPr>
        <xdr:cNvPicPr>
          <a:picLocks/>
        </xdr:cNvPicPr>
      </xdr:nvPicPr>
      <xdr:blipFill>
        <a:blip xmlns:r="http://schemas.openxmlformats.org/officeDocument/2006/relationships" r:embed="rId112" cstate="print">
          <a:extLst>
            <a:ext uri="{BEBA8EAE-BF5A-486C-A8C5-ECC9F3942E4B}">
              <a14:imgProps xmlns:a14="http://schemas.microsoft.com/office/drawing/2010/main">
                <a14:imgLayer r:embed="rId113">
                  <a14:imgEffect>
                    <a14:brightnessContrast bright="20000"/>
                  </a14:imgEffect>
                </a14:imgLayer>
              </a14:imgProps>
            </a:ext>
            <a:ext uri="{28A0092B-C50C-407E-A947-70E740481C1C}">
              <a14:useLocalDpi xmlns:a14="http://schemas.microsoft.com/office/drawing/2010/main"/>
            </a:ext>
          </a:extLst>
        </a:blip>
        <a:stretch>
          <a:fillRect/>
        </a:stretch>
      </xdr:blipFill>
      <xdr:spPr>
        <a:xfrm>
          <a:off x="10061135" y="246865056"/>
          <a:ext cx="3871204" cy="2903403"/>
        </a:xfrm>
        <a:prstGeom prst="rect">
          <a:avLst/>
        </a:prstGeom>
      </xdr:spPr>
    </xdr:pic>
    <xdr:clientData/>
  </xdr:twoCellAnchor>
  <xdr:twoCellAnchor editAs="oneCell">
    <xdr:from>
      <xdr:col>5</xdr:col>
      <xdr:colOff>498035</xdr:colOff>
      <xdr:row>1129</xdr:row>
      <xdr:rowOff>62781</xdr:rowOff>
    </xdr:from>
    <xdr:to>
      <xdr:col>11</xdr:col>
      <xdr:colOff>197289</xdr:colOff>
      <xdr:row>1141</xdr:row>
      <xdr:rowOff>146784</xdr:rowOff>
    </xdr:to>
    <xdr:pic>
      <xdr:nvPicPr>
        <xdr:cNvPr id="323" name="図 322">
          <a:extLst>
            <a:ext uri="{FF2B5EF4-FFF2-40B4-BE49-F238E27FC236}">
              <a16:creationId xmlns:a16="http://schemas.microsoft.com/office/drawing/2014/main" id="{00000000-0008-0000-0900-000043010000}"/>
            </a:ext>
          </a:extLst>
        </xdr:cNvPr>
        <xdr:cNvPicPr>
          <a:picLocks/>
        </xdr:cNvPicPr>
      </xdr:nvPicPr>
      <xdr:blipFill>
        <a:blip xmlns:r="http://schemas.openxmlformats.org/officeDocument/2006/relationships" r:embed="rId114" cstate="print">
          <a:extLst>
            <a:ext uri="{BEBA8EAE-BF5A-486C-A8C5-ECC9F3942E4B}">
              <a14:imgProps xmlns:a14="http://schemas.microsoft.com/office/drawing/2010/main">
                <a14:imgLayer r:embed="rId115">
                  <a14:imgEffect>
                    <a14:brightnessContrast bright="20000"/>
                  </a14:imgEffect>
                </a14:imgLayer>
              </a14:imgProps>
            </a:ext>
            <a:ext uri="{28A0092B-C50C-407E-A947-70E740481C1C}">
              <a14:useLocalDpi xmlns:a14="http://schemas.microsoft.com/office/drawing/2010/main"/>
            </a:ext>
          </a:extLst>
        </a:blip>
        <a:stretch>
          <a:fillRect/>
        </a:stretch>
      </xdr:blipFill>
      <xdr:spPr>
        <a:xfrm>
          <a:off x="3136460" y="250941756"/>
          <a:ext cx="3871204" cy="2903403"/>
        </a:xfrm>
        <a:prstGeom prst="rect">
          <a:avLst/>
        </a:prstGeom>
      </xdr:spPr>
    </xdr:pic>
    <xdr:clientData/>
  </xdr:twoCellAnchor>
  <xdr:twoCellAnchor editAs="oneCell">
    <xdr:from>
      <xdr:col>16</xdr:col>
      <xdr:colOff>493013</xdr:colOff>
      <xdr:row>1129</xdr:row>
      <xdr:rowOff>59010</xdr:rowOff>
    </xdr:from>
    <xdr:to>
      <xdr:col>22</xdr:col>
      <xdr:colOff>202313</xdr:colOff>
      <xdr:row>1141</xdr:row>
      <xdr:rowOff>150547</xdr:rowOff>
    </xdr:to>
    <xdr:pic>
      <xdr:nvPicPr>
        <xdr:cNvPr id="326" name="図 325">
          <a:extLst>
            <a:ext uri="{FF2B5EF4-FFF2-40B4-BE49-F238E27FC236}">
              <a16:creationId xmlns:a16="http://schemas.microsoft.com/office/drawing/2014/main" id="{00000000-0008-0000-0900-000046010000}"/>
            </a:ext>
          </a:extLst>
        </xdr:cNvPr>
        <xdr:cNvPicPr>
          <a:picLocks/>
        </xdr:cNvPicPr>
      </xdr:nvPicPr>
      <xdr:blipFill>
        <a:blip xmlns:r="http://schemas.openxmlformats.org/officeDocument/2006/relationships" r:embed="rId116" cstate="print">
          <a:extLst>
            <a:ext uri="{28A0092B-C50C-407E-A947-70E740481C1C}">
              <a14:useLocalDpi xmlns:a14="http://schemas.microsoft.com/office/drawing/2010/main"/>
            </a:ext>
          </a:extLst>
        </a:blip>
        <a:stretch>
          <a:fillRect/>
        </a:stretch>
      </xdr:blipFill>
      <xdr:spPr>
        <a:xfrm>
          <a:off x="10056113" y="250937985"/>
          <a:ext cx="3881250" cy="2910937"/>
        </a:xfrm>
        <a:prstGeom prst="rect">
          <a:avLst/>
        </a:prstGeom>
      </xdr:spPr>
    </xdr:pic>
    <xdr:clientData/>
  </xdr:twoCellAnchor>
  <xdr:twoCellAnchor editAs="oneCell">
    <xdr:from>
      <xdr:col>5</xdr:col>
      <xdr:colOff>493013</xdr:colOff>
      <xdr:row>1152</xdr:row>
      <xdr:rowOff>59010</xdr:rowOff>
    </xdr:from>
    <xdr:to>
      <xdr:col>11</xdr:col>
      <xdr:colOff>202313</xdr:colOff>
      <xdr:row>1164</xdr:row>
      <xdr:rowOff>150547</xdr:rowOff>
    </xdr:to>
    <xdr:pic>
      <xdr:nvPicPr>
        <xdr:cNvPr id="329" name="図 328">
          <a:extLst>
            <a:ext uri="{FF2B5EF4-FFF2-40B4-BE49-F238E27FC236}">
              <a16:creationId xmlns:a16="http://schemas.microsoft.com/office/drawing/2014/main" id="{00000000-0008-0000-0900-000049010000}"/>
            </a:ext>
          </a:extLst>
        </xdr:cNvPr>
        <xdr:cNvPicPr>
          <a:picLocks/>
        </xdr:cNvPicPr>
      </xdr:nvPicPr>
      <xdr:blipFill>
        <a:blip xmlns:r="http://schemas.openxmlformats.org/officeDocument/2006/relationships" r:embed="rId117" cstate="print">
          <a:extLst>
            <a:ext uri="{28A0092B-C50C-407E-A947-70E740481C1C}">
              <a14:useLocalDpi xmlns:a14="http://schemas.microsoft.com/office/drawing/2010/main"/>
            </a:ext>
          </a:extLst>
        </a:blip>
        <a:stretch>
          <a:fillRect/>
        </a:stretch>
      </xdr:blipFill>
      <xdr:spPr>
        <a:xfrm>
          <a:off x="3131438" y="255967185"/>
          <a:ext cx="3881250" cy="2910937"/>
        </a:xfrm>
        <a:prstGeom prst="rect">
          <a:avLst/>
        </a:prstGeom>
      </xdr:spPr>
    </xdr:pic>
    <xdr:clientData/>
  </xdr:twoCellAnchor>
  <xdr:twoCellAnchor editAs="oneCell">
    <xdr:from>
      <xdr:col>16</xdr:col>
      <xdr:colOff>493013</xdr:colOff>
      <xdr:row>1152</xdr:row>
      <xdr:rowOff>59010</xdr:rowOff>
    </xdr:from>
    <xdr:to>
      <xdr:col>22</xdr:col>
      <xdr:colOff>202313</xdr:colOff>
      <xdr:row>1164</xdr:row>
      <xdr:rowOff>150547</xdr:rowOff>
    </xdr:to>
    <xdr:pic>
      <xdr:nvPicPr>
        <xdr:cNvPr id="332" name="図 331">
          <a:extLst>
            <a:ext uri="{FF2B5EF4-FFF2-40B4-BE49-F238E27FC236}">
              <a16:creationId xmlns:a16="http://schemas.microsoft.com/office/drawing/2014/main" id="{00000000-0008-0000-0900-00004C010000}"/>
            </a:ext>
          </a:extLst>
        </xdr:cNvPr>
        <xdr:cNvPicPr>
          <a:picLocks/>
        </xdr:cNvPicPr>
      </xdr:nvPicPr>
      <xdr:blipFill>
        <a:blip xmlns:r="http://schemas.openxmlformats.org/officeDocument/2006/relationships" r:embed="rId118" cstate="print">
          <a:extLst>
            <a:ext uri="{28A0092B-C50C-407E-A947-70E740481C1C}">
              <a14:useLocalDpi xmlns:a14="http://schemas.microsoft.com/office/drawing/2010/main"/>
            </a:ext>
          </a:extLst>
        </a:blip>
        <a:stretch>
          <a:fillRect/>
        </a:stretch>
      </xdr:blipFill>
      <xdr:spPr>
        <a:xfrm>
          <a:off x="10056113" y="255967185"/>
          <a:ext cx="3881250" cy="2910937"/>
        </a:xfrm>
        <a:prstGeom prst="rect">
          <a:avLst/>
        </a:prstGeom>
      </xdr:spPr>
    </xdr:pic>
    <xdr:clientData/>
  </xdr:twoCellAnchor>
  <xdr:twoCellAnchor editAs="oneCell">
    <xdr:from>
      <xdr:col>5</xdr:col>
      <xdr:colOff>498035</xdr:colOff>
      <xdr:row>1170</xdr:row>
      <xdr:rowOff>62781</xdr:rowOff>
    </xdr:from>
    <xdr:to>
      <xdr:col>11</xdr:col>
      <xdr:colOff>197289</xdr:colOff>
      <xdr:row>1182</xdr:row>
      <xdr:rowOff>146784</xdr:rowOff>
    </xdr:to>
    <xdr:pic>
      <xdr:nvPicPr>
        <xdr:cNvPr id="335" name="図 334">
          <a:extLst>
            <a:ext uri="{FF2B5EF4-FFF2-40B4-BE49-F238E27FC236}">
              <a16:creationId xmlns:a16="http://schemas.microsoft.com/office/drawing/2014/main" id="{00000000-0008-0000-0900-00004F010000}"/>
            </a:ext>
          </a:extLst>
        </xdr:cNvPr>
        <xdr:cNvPicPr>
          <a:picLocks/>
        </xdr:cNvPicPr>
      </xdr:nvPicPr>
      <xdr:blipFill>
        <a:blip xmlns:r="http://schemas.openxmlformats.org/officeDocument/2006/relationships" r:embed="rId114" cstate="print">
          <a:extLst>
            <a:ext uri="{BEBA8EAE-BF5A-486C-A8C5-ECC9F3942E4B}">
              <a14:imgProps xmlns:a14="http://schemas.microsoft.com/office/drawing/2010/main">
                <a14:imgLayer r:embed="rId115">
                  <a14:imgEffect>
                    <a14:brightnessContrast bright="20000"/>
                  </a14:imgEffect>
                </a14:imgLayer>
              </a14:imgProps>
            </a:ext>
            <a:ext uri="{28A0092B-C50C-407E-A947-70E740481C1C}">
              <a14:useLocalDpi xmlns:a14="http://schemas.microsoft.com/office/drawing/2010/main"/>
            </a:ext>
          </a:extLst>
        </a:blip>
        <a:stretch>
          <a:fillRect/>
        </a:stretch>
      </xdr:blipFill>
      <xdr:spPr>
        <a:xfrm>
          <a:off x="3136460" y="260047656"/>
          <a:ext cx="3871204" cy="2903403"/>
        </a:xfrm>
        <a:prstGeom prst="rect">
          <a:avLst/>
        </a:prstGeom>
      </xdr:spPr>
    </xdr:pic>
    <xdr:clientData/>
  </xdr:twoCellAnchor>
  <xdr:twoCellAnchor editAs="oneCell">
    <xdr:from>
      <xdr:col>16</xdr:col>
      <xdr:colOff>498035</xdr:colOff>
      <xdr:row>1170</xdr:row>
      <xdr:rowOff>62781</xdr:rowOff>
    </xdr:from>
    <xdr:to>
      <xdr:col>22</xdr:col>
      <xdr:colOff>197289</xdr:colOff>
      <xdr:row>1182</xdr:row>
      <xdr:rowOff>146784</xdr:rowOff>
    </xdr:to>
    <xdr:pic>
      <xdr:nvPicPr>
        <xdr:cNvPr id="338" name="図 337">
          <a:extLst>
            <a:ext uri="{FF2B5EF4-FFF2-40B4-BE49-F238E27FC236}">
              <a16:creationId xmlns:a16="http://schemas.microsoft.com/office/drawing/2014/main" id="{00000000-0008-0000-0900-000052010000}"/>
            </a:ext>
          </a:extLst>
        </xdr:cNvPr>
        <xdr:cNvPicPr>
          <a:picLocks/>
        </xdr:cNvPicPr>
      </xdr:nvPicPr>
      <xdr:blipFill>
        <a:blip xmlns:r="http://schemas.openxmlformats.org/officeDocument/2006/relationships" r:embed="rId119" cstate="print">
          <a:extLst>
            <a:ext uri="{28A0092B-C50C-407E-A947-70E740481C1C}">
              <a14:useLocalDpi xmlns:a14="http://schemas.microsoft.com/office/drawing/2010/main"/>
            </a:ext>
          </a:extLst>
        </a:blip>
        <a:stretch>
          <a:fillRect/>
        </a:stretch>
      </xdr:blipFill>
      <xdr:spPr>
        <a:xfrm>
          <a:off x="10061135" y="260047656"/>
          <a:ext cx="3871204" cy="2903403"/>
        </a:xfrm>
        <a:prstGeom prst="rect">
          <a:avLst/>
        </a:prstGeom>
      </xdr:spPr>
    </xdr:pic>
    <xdr:clientData/>
  </xdr:twoCellAnchor>
  <xdr:twoCellAnchor editAs="oneCell">
    <xdr:from>
      <xdr:col>5</xdr:col>
      <xdr:colOff>493013</xdr:colOff>
      <xdr:row>1193</xdr:row>
      <xdr:rowOff>59010</xdr:rowOff>
    </xdr:from>
    <xdr:to>
      <xdr:col>11</xdr:col>
      <xdr:colOff>202313</xdr:colOff>
      <xdr:row>1205</xdr:row>
      <xdr:rowOff>150547</xdr:rowOff>
    </xdr:to>
    <xdr:pic>
      <xdr:nvPicPr>
        <xdr:cNvPr id="341" name="図 340">
          <a:extLst>
            <a:ext uri="{FF2B5EF4-FFF2-40B4-BE49-F238E27FC236}">
              <a16:creationId xmlns:a16="http://schemas.microsoft.com/office/drawing/2014/main" id="{00000000-0008-0000-0900-000055010000}"/>
            </a:ext>
          </a:extLst>
        </xdr:cNvPr>
        <xdr:cNvPicPr>
          <a:picLocks/>
        </xdr:cNvPicPr>
      </xdr:nvPicPr>
      <xdr:blipFill>
        <a:blip xmlns:r="http://schemas.openxmlformats.org/officeDocument/2006/relationships" r:embed="rId120" cstate="print">
          <a:extLst>
            <a:ext uri="{28A0092B-C50C-407E-A947-70E740481C1C}">
              <a14:useLocalDpi xmlns:a14="http://schemas.microsoft.com/office/drawing/2010/main"/>
            </a:ext>
          </a:extLst>
        </a:blip>
        <a:stretch>
          <a:fillRect/>
        </a:stretch>
      </xdr:blipFill>
      <xdr:spPr>
        <a:xfrm>
          <a:off x="3131438" y="265073085"/>
          <a:ext cx="3881250" cy="2910937"/>
        </a:xfrm>
        <a:prstGeom prst="rect">
          <a:avLst/>
        </a:prstGeom>
      </xdr:spPr>
    </xdr:pic>
    <xdr:clientData/>
  </xdr:twoCellAnchor>
  <xdr:twoCellAnchor editAs="oneCell">
    <xdr:from>
      <xdr:col>16</xdr:col>
      <xdr:colOff>493013</xdr:colOff>
      <xdr:row>1193</xdr:row>
      <xdr:rowOff>59010</xdr:rowOff>
    </xdr:from>
    <xdr:to>
      <xdr:col>22</xdr:col>
      <xdr:colOff>202313</xdr:colOff>
      <xdr:row>1205</xdr:row>
      <xdr:rowOff>150547</xdr:rowOff>
    </xdr:to>
    <xdr:pic>
      <xdr:nvPicPr>
        <xdr:cNvPr id="344" name="図 343">
          <a:extLst>
            <a:ext uri="{FF2B5EF4-FFF2-40B4-BE49-F238E27FC236}">
              <a16:creationId xmlns:a16="http://schemas.microsoft.com/office/drawing/2014/main" id="{00000000-0008-0000-0900-000058010000}"/>
            </a:ext>
          </a:extLst>
        </xdr:cNvPr>
        <xdr:cNvPicPr>
          <a:picLocks/>
        </xdr:cNvPicPr>
      </xdr:nvPicPr>
      <xdr:blipFill>
        <a:blip xmlns:r="http://schemas.openxmlformats.org/officeDocument/2006/relationships" r:embed="rId121" cstate="print">
          <a:extLst>
            <a:ext uri="{28A0092B-C50C-407E-A947-70E740481C1C}">
              <a14:useLocalDpi xmlns:a14="http://schemas.microsoft.com/office/drawing/2010/main"/>
            </a:ext>
          </a:extLst>
        </a:blip>
        <a:stretch>
          <a:fillRect/>
        </a:stretch>
      </xdr:blipFill>
      <xdr:spPr>
        <a:xfrm>
          <a:off x="10056113" y="265073085"/>
          <a:ext cx="3881250" cy="2910937"/>
        </a:xfrm>
        <a:prstGeom prst="rect">
          <a:avLst/>
        </a:prstGeom>
      </xdr:spPr>
    </xdr:pic>
    <xdr:clientData/>
  </xdr:twoCellAnchor>
  <xdr:twoCellAnchor editAs="oneCell">
    <xdr:from>
      <xdr:col>5</xdr:col>
      <xdr:colOff>493013</xdr:colOff>
      <xdr:row>1211</xdr:row>
      <xdr:rowOff>59010</xdr:rowOff>
    </xdr:from>
    <xdr:to>
      <xdr:col>11</xdr:col>
      <xdr:colOff>202313</xdr:colOff>
      <xdr:row>1223</xdr:row>
      <xdr:rowOff>150547</xdr:rowOff>
    </xdr:to>
    <xdr:pic>
      <xdr:nvPicPr>
        <xdr:cNvPr id="347" name="図 346">
          <a:extLst>
            <a:ext uri="{FF2B5EF4-FFF2-40B4-BE49-F238E27FC236}">
              <a16:creationId xmlns:a16="http://schemas.microsoft.com/office/drawing/2014/main" id="{00000000-0008-0000-0900-00005B010000}"/>
            </a:ext>
          </a:extLst>
        </xdr:cNvPr>
        <xdr:cNvPicPr>
          <a:picLocks/>
        </xdr:cNvPicPr>
      </xdr:nvPicPr>
      <xdr:blipFill>
        <a:blip xmlns:r="http://schemas.openxmlformats.org/officeDocument/2006/relationships" r:embed="rId122" cstate="print">
          <a:extLst>
            <a:ext uri="{28A0092B-C50C-407E-A947-70E740481C1C}">
              <a14:useLocalDpi xmlns:a14="http://schemas.microsoft.com/office/drawing/2010/main"/>
            </a:ext>
          </a:extLst>
        </a:blip>
        <a:stretch>
          <a:fillRect/>
        </a:stretch>
      </xdr:blipFill>
      <xdr:spPr>
        <a:xfrm>
          <a:off x="3131438" y="269149785"/>
          <a:ext cx="3881250" cy="2910937"/>
        </a:xfrm>
        <a:prstGeom prst="rect">
          <a:avLst/>
        </a:prstGeom>
      </xdr:spPr>
    </xdr:pic>
    <xdr:clientData/>
  </xdr:twoCellAnchor>
  <xdr:twoCellAnchor editAs="oneCell">
    <xdr:from>
      <xdr:col>16</xdr:col>
      <xdr:colOff>493013</xdr:colOff>
      <xdr:row>1211</xdr:row>
      <xdr:rowOff>59010</xdr:rowOff>
    </xdr:from>
    <xdr:to>
      <xdr:col>22</xdr:col>
      <xdr:colOff>202313</xdr:colOff>
      <xdr:row>1223</xdr:row>
      <xdr:rowOff>150547</xdr:rowOff>
    </xdr:to>
    <xdr:pic>
      <xdr:nvPicPr>
        <xdr:cNvPr id="350" name="図 349">
          <a:extLst>
            <a:ext uri="{FF2B5EF4-FFF2-40B4-BE49-F238E27FC236}">
              <a16:creationId xmlns:a16="http://schemas.microsoft.com/office/drawing/2014/main" id="{00000000-0008-0000-0900-00005E010000}"/>
            </a:ext>
          </a:extLst>
        </xdr:cNvPr>
        <xdr:cNvPicPr>
          <a:picLocks/>
        </xdr:cNvPicPr>
      </xdr:nvPicPr>
      <xdr:blipFill>
        <a:blip xmlns:r="http://schemas.openxmlformats.org/officeDocument/2006/relationships" r:embed="rId123" cstate="print">
          <a:extLst>
            <a:ext uri="{28A0092B-C50C-407E-A947-70E740481C1C}">
              <a14:useLocalDpi xmlns:a14="http://schemas.microsoft.com/office/drawing/2010/main"/>
            </a:ext>
          </a:extLst>
        </a:blip>
        <a:stretch>
          <a:fillRect/>
        </a:stretch>
      </xdr:blipFill>
      <xdr:spPr>
        <a:xfrm>
          <a:off x="10056113" y="269149785"/>
          <a:ext cx="3881250" cy="2910937"/>
        </a:xfrm>
        <a:prstGeom prst="rect">
          <a:avLst/>
        </a:prstGeom>
      </xdr:spPr>
    </xdr:pic>
    <xdr:clientData/>
  </xdr:twoCellAnchor>
  <xdr:twoCellAnchor editAs="oneCell">
    <xdr:from>
      <xdr:col>5</xdr:col>
      <xdr:colOff>498035</xdr:colOff>
      <xdr:row>1234</xdr:row>
      <xdr:rowOff>62781</xdr:rowOff>
    </xdr:from>
    <xdr:to>
      <xdr:col>11</xdr:col>
      <xdr:colOff>197289</xdr:colOff>
      <xdr:row>1246</xdr:row>
      <xdr:rowOff>146784</xdr:rowOff>
    </xdr:to>
    <xdr:pic>
      <xdr:nvPicPr>
        <xdr:cNvPr id="353" name="図 352">
          <a:extLst>
            <a:ext uri="{FF2B5EF4-FFF2-40B4-BE49-F238E27FC236}">
              <a16:creationId xmlns:a16="http://schemas.microsoft.com/office/drawing/2014/main" id="{00000000-0008-0000-0900-000061010000}"/>
            </a:ext>
          </a:extLst>
        </xdr:cNvPr>
        <xdr:cNvPicPr>
          <a:picLocks/>
        </xdr:cNvPicPr>
      </xdr:nvPicPr>
      <xdr:blipFill>
        <a:blip xmlns:r="http://schemas.openxmlformats.org/officeDocument/2006/relationships" r:embed="rId124" cstate="print">
          <a:extLst>
            <a:ext uri="{28A0092B-C50C-407E-A947-70E740481C1C}">
              <a14:useLocalDpi xmlns:a14="http://schemas.microsoft.com/office/drawing/2010/main"/>
            </a:ext>
          </a:extLst>
        </a:blip>
        <a:stretch>
          <a:fillRect/>
        </a:stretch>
      </xdr:blipFill>
      <xdr:spPr>
        <a:xfrm>
          <a:off x="3136460" y="274182756"/>
          <a:ext cx="3871204" cy="2903403"/>
        </a:xfrm>
        <a:prstGeom prst="rect">
          <a:avLst/>
        </a:prstGeom>
      </xdr:spPr>
    </xdr:pic>
    <xdr:clientData/>
  </xdr:twoCellAnchor>
  <xdr:twoCellAnchor editAs="oneCell">
    <xdr:from>
      <xdr:col>16</xdr:col>
      <xdr:colOff>470157</xdr:colOff>
      <xdr:row>1234</xdr:row>
      <xdr:rowOff>41870</xdr:rowOff>
    </xdr:from>
    <xdr:to>
      <xdr:col>22</xdr:col>
      <xdr:colOff>225169</xdr:colOff>
      <xdr:row>1246</xdr:row>
      <xdr:rowOff>167691</xdr:rowOff>
    </xdr:to>
    <xdr:pic>
      <xdr:nvPicPr>
        <xdr:cNvPr id="355" name="図 354">
          <a:extLst>
            <a:ext uri="{FF2B5EF4-FFF2-40B4-BE49-F238E27FC236}">
              <a16:creationId xmlns:a16="http://schemas.microsoft.com/office/drawing/2014/main" id="{00000000-0008-0000-0900-000063010000}"/>
            </a:ext>
          </a:extLst>
        </xdr:cNvPr>
        <xdr:cNvPicPr>
          <a:picLocks/>
        </xdr:cNvPicPr>
      </xdr:nvPicPr>
      <xdr:blipFill>
        <a:blip xmlns:r="http://schemas.openxmlformats.org/officeDocument/2006/relationships" r:embed="rId125" cstate="print">
          <a:extLst>
            <a:ext uri="{28A0092B-C50C-407E-A947-70E740481C1C}">
              <a14:useLocalDpi xmlns:a14="http://schemas.microsoft.com/office/drawing/2010/main"/>
            </a:ext>
          </a:extLst>
        </a:blip>
        <a:stretch>
          <a:fillRect/>
        </a:stretch>
      </xdr:blipFill>
      <xdr:spPr>
        <a:xfrm>
          <a:off x="10033257" y="274161845"/>
          <a:ext cx="3926962" cy="2945221"/>
        </a:xfrm>
        <a:prstGeom prst="rect">
          <a:avLst/>
        </a:prstGeom>
      </xdr:spPr>
    </xdr:pic>
    <xdr:clientData/>
  </xdr:twoCellAnchor>
  <xdr:twoCellAnchor editAs="oneCell">
    <xdr:from>
      <xdr:col>5</xdr:col>
      <xdr:colOff>493013</xdr:colOff>
      <xdr:row>1252</xdr:row>
      <xdr:rowOff>59010</xdr:rowOff>
    </xdr:from>
    <xdr:to>
      <xdr:col>11</xdr:col>
      <xdr:colOff>202313</xdr:colOff>
      <xdr:row>1264</xdr:row>
      <xdr:rowOff>150547</xdr:rowOff>
    </xdr:to>
    <xdr:pic>
      <xdr:nvPicPr>
        <xdr:cNvPr id="358" name="図 357">
          <a:extLst>
            <a:ext uri="{FF2B5EF4-FFF2-40B4-BE49-F238E27FC236}">
              <a16:creationId xmlns:a16="http://schemas.microsoft.com/office/drawing/2014/main" id="{00000000-0008-0000-0900-000066010000}"/>
            </a:ext>
          </a:extLst>
        </xdr:cNvPr>
        <xdr:cNvPicPr>
          <a:picLocks/>
        </xdr:cNvPicPr>
      </xdr:nvPicPr>
      <xdr:blipFill>
        <a:blip xmlns:r="http://schemas.openxmlformats.org/officeDocument/2006/relationships" r:embed="rId126" cstate="print">
          <a:extLst>
            <a:ext uri="{BEBA8EAE-BF5A-486C-A8C5-ECC9F3942E4B}">
              <a14:imgProps xmlns:a14="http://schemas.microsoft.com/office/drawing/2010/main">
                <a14:imgLayer r:embed="rId127">
                  <a14:imgEffect>
                    <a14:brightnessContrast bright="20000"/>
                  </a14:imgEffect>
                </a14:imgLayer>
              </a14:imgProps>
            </a:ext>
            <a:ext uri="{28A0092B-C50C-407E-A947-70E740481C1C}">
              <a14:useLocalDpi xmlns:a14="http://schemas.microsoft.com/office/drawing/2010/main"/>
            </a:ext>
          </a:extLst>
        </a:blip>
        <a:stretch>
          <a:fillRect/>
        </a:stretch>
      </xdr:blipFill>
      <xdr:spPr>
        <a:xfrm>
          <a:off x="3131438" y="278255685"/>
          <a:ext cx="3881250" cy="2910937"/>
        </a:xfrm>
        <a:prstGeom prst="rect">
          <a:avLst/>
        </a:prstGeom>
      </xdr:spPr>
    </xdr:pic>
    <xdr:clientData/>
  </xdr:twoCellAnchor>
  <xdr:twoCellAnchor editAs="oneCell">
    <xdr:from>
      <xdr:col>16</xdr:col>
      <xdr:colOff>493013</xdr:colOff>
      <xdr:row>1252</xdr:row>
      <xdr:rowOff>59010</xdr:rowOff>
    </xdr:from>
    <xdr:to>
      <xdr:col>22</xdr:col>
      <xdr:colOff>202313</xdr:colOff>
      <xdr:row>1264</xdr:row>
      <xdr:rowOff>150547</xdr:rowOff>
    </xdr:to>
    <xdr:pic>
      <xdr:nvPicPr>
        <xdr:cNvPr id="361" name="図 360">
          <a:extLst>
            <a:ext uri="{FF2B5EF4-FFF2-40B4-BE49-F238E27FC236}">
              <a16:creationId xmlns:a16="http://schemas.microsoft.com/office/drawing/2014/main" id="{00000000-0008-0000-0900-000069010000}"/>
            </a:ext>
          </a:extLst>
        </xdr:cNvPr>
        <xdr:cNvPicPr>
          <a:picLocks/>
        </xdr:cNvPicPr>
      </xdr:nvPicPr>
      <xdr:blipFill>
        <a:blip xmlns:r="http://schemas.openxmlformats.org/officeDocument/2006/relationships" r:embed="rId128" cstate="print">
          <a:extLst>
            <a:ext uri="{28A0092B-C50C-407E-A947-70E740481C1C}">
              <a14:useLocalDpi xmlns:a14="http://schemas.microsoft.com/office/drawing/2010/main"/>
            </a:ext>
          </a:extLst>
        </a:blip>
        <a:stretch>
          <a:fillRect/>
        </a:stretch>
      </xdr:blipFill>
      <xdr:spPr>
        <a:xfrm>
          <a:off x="10056113" y="278255685"/>
          <a:ext cx="3881250" cy="2910937"/>
        </a:xfrm>
        <a:prstGeom prst="rect">
          <a:avLst/>
        </a:prstGeom>
      </xdr:spPr>
    </xdr:pic>
    <xdr:clientData/>
  </xdr:twoCellAnchor>
  <xdr:twoCellAnchor editAs="oneCell">
    <xdr:from>
      <xdr:col>5</xdr:col>
      <xdr:colOff>493013</xdr:colOff>
      <xdr:row>1275</xdr:row>
      <xdr:rowOff>59010</xdr:rowOff>
    </xdr:from>
    <xdr:to>
      <xdr:col>11</xdr:col>
      <xdr:colOff>202313</xdr:colOff>
      <xdr:row>1287</xdr:row>
      <xdr:rowOff>150547</xdr:rowOff>
    </xdr:to>
    <xdr:pic>
      <xdr:nvPicPr>
        <xdr:cNvPr id="364" name="図 363">
          <a:extLst>
            <a:ext uri="{FF2B5EF4-FFF2-40B4-BE49-F238E27FC236}">
              <a16:creationId xmlns:a16="http://schemas.microsoft.com/office/drawing/2014/main" id="{00000000-0008-0000-0900-00006C010000}"/>
            </a:ext>
          </a:extLst>
        </xdr:cNvPr>
        <xdr:cNvPicPr>
          <a:picLocks/>
        </xdr:cNvPicPr>
      </xdr:nvPicPr>
      <xdr:blipFill>
        <a:blip xmlns:r="http://schemas.openxmlformats.org/officeDocument/2006/relationships" r:embed="rId129" cstate="print">
          <a:extLst>
            <a:ext uri="{28A0092B-C50C-407E-A947-70E740481C1C}">
              <a14:useLocalDpi xmlns:a14="http://schemas.microsoft.com/office/drawing/2010/main"/>
            </a:ext>
          </a:extLst>
        </a:blip>
        <a:stretch>
          <a:fillRect/>
        </a:stretch>
      </xdr:blipFill>
      <xdr:spPr>
        <a:xfrm>
          <a:off x="3131438" y="283284885"/>
          <a:ext cx="3881250" cy="2910937"/>
        </a:xfrm>
        <a:prstGeom prst="rect">
          <a:avLst/>
        </a:prstGeom>
      </xdr:spPr>
    </xdr:pic>
    <xdr:clientData/>
  </xdr:twoCellAnchor>
  <xdr:twoCellAnchor editAs="oneCell">
    <xdr:from>
      <xdr:col>16</xdr:col>
      <xdr:colOff>493013</xdr:colOff>
      <xdr:row>1275</xdr:row>
      <xdr:rowOff>59010</xdr:rowOff>
    </xdr:from>
    <xdr:to>
      <xdr:col>22</xdr:col>
      <xdr:colOff>202313</xdr:colOff>
      <xdr:row>1287</xdr:row>
      <xdr:rowOff>150547</xdr:rowOff>
    </xdr:to>
    <xdr:pic>
      <xdr:nvPicPr>
        <xdr:cNvPr id="367" name="図 366">
          <a:extLst>
            <a:ext uri="{FF2B5EF4-FFF2-40B4-BE49-F238E27FC236}">
              <a16:creationId xmlns:a16="http://schemas.microsoft.com/office/drawing/2014/main" id="{00000000-0008-0000-0900-00006F010000}"/>
            </a:ext>
          </a:extLst>
        </xdr:cNvPr>
        <xdr:cNvPicPr>
          <a:picLocks/>
        </xdr:cNvPicPr>
      </xdr:nvPicPr>
      <xdr:blipFill>
        <a:blip xmlns:r="http://schemas.openxmlformats.org/officeDocument/2006/relationships" r:embed="rId130" cstate="print">
          <a:extLst>
            <a:ext uri="{BEBA8EAE-BF5A-486C-A8C5-ECC9F3942E4B}">
              <a14:imgProps xmlns:a14="http://schemas.microsoft.com/office/drawing/2010/main">
                <a14:imgLayer r:embed="rId131">
                  <a14:imgEffect>
                    <a14:brightnessContrast bright="20000"/>
                  </a14:imgEffect>
                </a14:imgLayer>
              </a14:imgProps>
            </a:ext>
            <a:ext uri="{28A0092B-C50C-407E-A947-70E740481C1C}">
              <a14:useLocalDpi xmlns:a14="http://schemas.microsoft.com/office/drawing/2010/main"/>
            </a:ext>
          </a:extLst>
        </a:blip>
        <a:stretch>
          <a:fillRect/>
        </a:stretch>
      </xdr:blipFill>
      <xdr:spPr>
        <a:xfrm>
          <a:off x="10056113" y="283284885"/>
          <a:ext cx="3881250" cy="2910937"/>
        </a:xfrm>
        <a:prstGeom prst="rect">
          <a:avLst/>
        </a:prstGeom>
      </xdr:spPr>
    </xdr:pic>
    <xdr:clientData/>
  </xdr:twoCellAnchor>
  <xdr:twoCellAnchor editAs="oneCell">
    <xdr:from>
      <xdr:col>5</xdr:col>
      <xdr:colOff>498035</xdr:colOff>
      <xdr:row>1293</xdr:row>
      <xdr:rowOff>62781</xdr:rowOff>
    </xdr:from>
    <xdr:to>
      <xdr:col>11</xdr:col>
      <xdr:colOff>197289</xdr:colOff>
      <xdr:row>1305</xdr:row>
      <xdr:rowOff>146784</xdr:rowOff>
    </xdr:to>
    <xdr:pic>
      <xdr:nvPicPr>
        <xdr:cNvPr id="370" name="図 369">
          <a:extLst>
            <a:ext uri="{FF2B5EF4-FFF2-40B4-BE49-F238E27FC236}">
              <a16:creationId xmlns:a16="http://schemas.microsoft.com/office/drawing/2014/main" id="{00000000-0008-0000-0900-000072010000}"/>
            </a:ext>
          </a:extLst>
        </xdr:cNvPr>
        <xdr:cNvPicPr>
          <a:picLocks/>
        </xdr:cNvPicPr>
      </xdr:nvPicPr>
      <xdr:blipFill>
        <a:blip xmlns:r="http://schemas.openxmlformats.org/officeDocument/2006/relationships" r:embed="rId132" cstate="print">
          <a:extLst>
            <a:ext uri="{28A0092B-C50C-407E-A947-70E740481C1C}">
              <a14:useLocalDpi xmlns:a14="http://schemas.microsoft.com/office/drawing/2010/main"/>
            </a:ext>
          </a:extLst>
        </a:blip>
        <a:stretch>
          <a:fillRect/>
        </a:stretch>
      </xdr:blipFill>
      <xdr:spPr>
        <a:xfrm>
          <a:off x="3136460" y="287365356"/>
          <a:ext cx="3871204" cy="2903403"/>
        </a:xfrm>
        <a:prstGeom prst="rect">
          <a:avLst/>
        </a:prstGeom>
      </xdr:spPr>
    </xdr:pic>
    <xdr:clientData/>
  </xdr:twoCellAnchor>
  <xdr:twoCellAnchor editAs="oneCell">
    <xdr:from>
      <xdr:col>16</xdr:col>
      <xdr:colOff>498035</xdr:colOff>
      <xdr:row>1293</xdr:row>
      <xdr:rowOff>62781</xdr:rowOff>
    </xdr:from>
    <xdr:to>
      <xdr:col>22</xdr:col>
      <xdr:colOff>197289</xdr:colOff>
      <xdr:row>1305</xdr:row>
      <xdr:rowOff>146784</xdr:rowOff>
    </xdr:to>
    <xdr:pic>
      <xdr:nvPicPr>
        <xdr:cNvPr id="373" name="図 372">
          <a:extLst>
            <a:ext uri="{FF2B5EF4-FFF2-40B4-BE49-F238E27FC236}">
              <a16:creationId xmlns:a16="http://schemas.microsoft.com/office/drawing/2014/main" id="{00000000-0008-0000-0900-000075010000}"/>
            </a:ext>
          </a:extLst>
        </xdr:cNvPr>
        <xdr:cNvPicPr>
          <a:picLocks/>
        </xdr:cNvPicPr>
      </xdr:nvPicPr>
      <xdr:blipFill>
        <a:blip xmlns:r="http://schemas.openxmlformats.org/officeDocument/2006/relationships" r:embed="rId133" cstate="print">
          <a:extLst>
            <a:ext uri="{28A0092B-C50C-407E-A947-70E740481C1C}">
              <a14:useLocalDpi xmlns:a14="http://schemas.microsoft.com/office/drawing/2010/main"/>
            </a:ext>
          </a:extLst>
        </a:blip>
        <a:stretch>
          <a:fillRect/>
        </a:stretch>
      </xdr:blipFill>
      <xdr:spPr>
        <a:xfrm>
          <a:off x="10061135" y="287365356"/>
          <a:ext cx="3871204" cy="2903403"/>
        </a:xfrm>
        <a:prstGeom prst="rect">
          <a:avLst/>
        </a:prstGeom>
      </xdr:spPr>
    </xdr:pic>
    <xdr:clientData/>
  </xdr:twoCellAnchor>
  <xdr:twoCellAnchor editAs="oneCell">
    <xdr:from>
      <xdr:col>5</xdr:col>
      <xdr:colOff>498035</xdr:colOff>
      <xdr:row>1316</xdr:row>
      <xdr:rowOff>62781</xdr:rowOff>
    </xdr:from>
    <xdr:to>
      <xdr:col>11</xdr:col>
      <xdr:colOff>197289</xdr:colOff>
      <xdr:row>1328</xdr:row>
      <xdr:rowOff>146784</xdr:rowOff>
    </xdr:to>
    <xdr:pic>
      <xdr:nvPicPr>
        <xdr:cNvPr id="376" name="図 375">
          <a:extLst>
            <a:ext uri="{FF2B5EF4-FFF2-40B4-BE49-F238E27FC236}">
              <a16:creationId xmlns:a16="http://schemas.microsoft.com/office/drawing/2014/main" id="{00000000-0008-0000-0900-000078010000}"/>
            </a:ext>
          </a:extLst>
        </xdr:cNvPr>
        <xdr:cNvPicPr>
          <a:picLocks/>
        </xdr:cNvPicPr>
      </xdr:nvPicPr>
      <xdr:blipFill>
        <a:blip xmlns:r="http://schemas.openxmlformats.org/officeDocument/2006/relationships" r:embed="rId134" cstate="print">
          <a:extLst>
            <a:ext uri="{28A0092B-C50C-407E-A947-70E740481C1C}">
              <a14:useLocalDpi xmlns:a14="http://schemas.microsoft.com/office/drawing/2010/main"/>
            </a:ext>
          </a:extLst>
        </a:blip>
        <a:stretch>
          <a:fillRect/>
        </a:stretch>
      </xdr:blipFill>
      <xdr:spPr>
        <a:xfrm>
          <a:off x="3136460" y="292394556"/>
          <a:ext cx="3871204" cy="2903403"/>
        </a:xfrm>
        <a:prstGeom prst="rect">
          <a:avLst/>
        </a:prstGeom>
      </xdr:spPr>
    </xdr:pic>
    <xdr:clientData/>
  </xdr:twoCellAnchor>
  <xdr:twoCellAnchor editAs="oneCell">
    <xdr:from>
      <xdr:col>16</xdr:col>
      <xdr:colOff>493013</xdr:colOff>
      <xdr:row>1316</xdr:row>
      <xdr:rowOff>59010</xdr:rowOff>
    </xdr:from>
    <xdr:to>
      <xdr:col>22</xdr:col>
      <xdr:colOff>202313</xdr:colOff>
      <xdr:row>1328</xdr:row>
      <xdr:rowOff>150547</xdr:rowOff>
    </xdr:to>
    <xdr:pic>
      <xdr:nvPicPr>
        <xdr:cNvPr id="379" name="図 378">
          <a:extLst>
            <a:ext uri="{FF2B5EF4-FFF2-40B4-BE49-F238E27FC236}">
              <a16:creationId xmlns:a16="http://schemas.microsoft.com/office/drawing/2014/main" id="{00000000-0008-0000-0900-00007B010000}"/>
            </a:ext>
          </a:extLst>
        </xdr:cNvPr>
        <xdr:cNvPicPr>
          <a:picLocks/>
        </xdr:cNvPicPr>
      </xdr:nvPicPr>
      <xdr:blipFill>
        <a:blip xmlns:r="http://schemas.openxmlformats.org/officeDocument/2006/relationships" r:embed="rId135" cstate="print">
          <a:extLst>
            <a:ext uri="{BEBA8EAE-BF5A-486C-A8C5-ECC9F3942E4B}">
              <a14:imgProps xmlns:a14="http://schemas.microsoft.com/office/drawing/2010/main">
                <a14:imgLayer r:embed="rId136">
                  <a14:imgEffect>
                    <a14:brightnessContrast bright="20000"/>
                  </a14:imgEffect>
                </a14:imgLayer>
              </a14:imgProps>
            </a:ext>
            <a:ext uri="{28A0092B-C50C-407E-A947-70E740481C1C}">
              <a14:useLocalDpi xmlns:a14="http://schemas.microsoft.com/office/drawing/2010/main"/>
            </a:ext>
          </a:extLst>
        </a:blip>
        <a:stretch>
          <a:fillRect/>
        </a:stretch>
      </xdr:blipFill>
      <xdr:spPr>
        <a:xfrm>
          <a:off x="10056113" y="292390785"/>
          <a:ext cx="3881250" cy="2910937"/>
        </a:xfrm>
        <a:prstGeom prst="rect">
          <a:avLst/>
        </a:prstGeom>
      </xdr:spPr>
    </xdr:pic>
    <xdr:clientData/>
  </xdr:twoCellAnchor>
  <xdr:twoCellAnchor editAs="oneCell">
    <xdr:from>
      <xdr:col>5</xdr:col>
      <xdr:colOff>493013</xdr:colOff>
      <xdr:row>1334</xdr:row>
      <xdr:rowOff>59010</xdr:rowOff>
    </xdr:from>
    <xdr:to>
      <xdr:col>11</xdr:col>
      <xdr:colOff>202313</xdr:colOff>
      <xdr:row>1346</xdr:row>
      <xdr:rowOff>150547</xdr:rowOff>
    </xdr:to>
    <xdr:pic>
      <xdr:nvPicPr>
        <xdr:cNvPr id="382" name="図 381">
          <a:extLst>
            <a:ext uri="{FF2B5EF4-FFF2-40B4-BE49-F238E27FC236}">
              <a16:creationId xmlns:a16="http://schemas.microsoft.com/office/drawing/2014/main" id="{00000000-0008-0000-0900-00007E010000}"/>
            </a:ext>
          </a:extLst>
        </xdr:cNvPr>
        <xdr:cNvPicPr>
          <a:picLocks/>
        </xdr:cNvPicPr>
      </xdr:nvPicPr>
      <xdr:blipFill>
        <a:blip xmlns:r="http://schemas.openxmlformats.org/officeDocument/2006/relationships" r:embed="rId137" cstate="print">
          <a:extLst>
            <a:ext uri="{28A0092B-C50C-407E-A947-70E740481C1C}">
              <a14:useLocalDpi xmlns:a14="http://schemas.microsoft.com/office/drawing/2010/main"/>
            </a:ext>
          </a:extLst>
        </a:blip>
        <a:stretch>
          <a:fillRect/>
        </a:stretch>
      </xdr:blipFill>
      <xdr:spPr>
        <a:xfrm>
          <a:off x="3131438" y="296467485"/>
          <a:ext cx="3881250" cy="2910937"/>
        </a:xfrm>
        <a:prstGeom prst="rect">
          <a:avLst/>
        </a:prstGeom>
      </xdr:spPr>
    </xdr:pic>
    <xdr:clientData/>
  </xdr:twoCellAnchor>
  <xdr:twoCellAnchor editAs="oneCell">
    <xdr:from>
      <xdr:col>16</xdr:col>
      <xdr:colOff>493013</xdr:colOff>
      <xdr:row>1334</xdr:row>
      <xdr:rowOff>59010</xdr:rowOff>
    </xdr:from>
    <xdr:to>
      <xdr:col>22</xdr:col>
      <xdr:colOff>202313</xdr:colOff>
      <xdr:row>1346</xdr:row>
      <xdr:rowOff>150547</xdr:rowOff>
    </xdr:to>
    <xdr:pic>
      <xdr:nvPicPr>
        <xdr:cNvPr id="385" name="図 384">
          <a:extLst>
            <a:ext uri="{FF2B5EF4-FFF2-40B4-BE49-F238E27FC236}">
              <a16:creationId xmlns:a16="http://schemas.microsoft.com/office/drawing/2014/main" id="{00000000-0008-0000-0900-000081010000}"/>
            </a:ext>
          </a:extLst>
        </xdr:cNvPr>
        <xdr:cNvPicPr>
          <a:picLocks/>
        </xdr:cNvPicPr>
      </xdr:nvPicPr>
      <xdr:blipFill>
        <a:blip xmlns:r="http://schemas.openxmlformats.org/officeDocument/2006/relationships" r:embed="rId138" cstate="print">
          <a:extLst>
            <a:ext uri="{28A0092B-C50C-407E-A947-70E740481C1C}">
              <a14:useLocalDpi xmlns:a14="http://schemas.microsoft.com/office/drawing/2010/main"/>
            </a:ext>
          </a:extLst>
        </a:blip>
        <a:stretch>
          <a:fillRect/>
        </a:stretch>
      </xdr:blipFill>
      <xdr:spPr>
        <a:xfrm>
          <a:off x="10056113" y="296467485"/>
          <a:ext cx="3881250" cy="2910937"/>
        </a:xfrm>
        <a:prstGeom prst="rect">
          <a:avLst/>
        </a:prstGeom>
      </xdr:spPr>
    </xdr:pic>
    <xdr:clientData/>
  </xdr:twoCellAnchor>
  <xdr:twoCellAnchor editAs="oneCell">
    <xdr:from>
      <xdr:col>5</xdr:col>
      <xdr:colOff>493013</xdr:colOff>
      <xdr:row>1357</xdr:row>
      <xdr:rowOff>59010</xdr:rowOff>
    </xdr:from>
    <xdr:to>
      <xdr:col>11</xdr:col>
      <xdr:colOff>202313</xdr:colOff>
      <xdr:row>1369</xdr:row>
      <xdr:rowOff>150547</xdr:rowOff>
    </xdr:to>
    <xdr:pic>
      <xdr:nvPicPr>
        <xdr:cNvPr id="387" name="図 386">
          <a:extLst>
            <a:ext uri="{FF2B5EF4-FFF2-40B4-BE49-F238E27FC236}">
              <a16:creationId xmlns:a16="http://schemas.microsoft.com/office/drawing/2014/main" id="{00000000-0008-0000-0900-000083010000}"/>
            </a:ext>
          </a:extLst>
        </xdr:cNvPr>
        <xdr:cNvPicPr>
          <a:picLocks/>
        </xdr:cNvPicPr>
      </xdr:nvPicPr>
      <xdr:blipFill>
        <a:blip xmlns:r="http://schemas.openxmlformats.org/officeDocument/2006/relationships" r:embed="rId139" cstate="print">
          <a:extLst>
            <a:ext uri="{28A0092B-C50C-407E-A947-70E740481C1C}">
              <a14:useLocalDpi xmlns:a14="http://schemas.microsoft.com/office/drawing/2010/main"/>
            </a:ext>
          </a:extLst>
        </a:blip>
        <a:stretch>
          <a:fillRect/>
        </a:stretch>
      </xdr:blipFill>
      <xdr:spPr>
        <a:xfrm>
          <a:off x="3131438" y="301496685"/>
          <a:ext cx="3881250" cy="2910937"/>
        </a:xfrm>
        <a:prstGeom prst="rect">
          <a:avLst/>
        </a:prstGeom>
      </xdr:spPr>
    </xdr:pic>
    <xdr:clientData/>
  </xdr:twoCellAnchor>
  <xdr:twoCellAnchor editAs="oneCell">
    <xdr:from>
      <xdr:col>16</xdr:col>
      <xdr:colOff>493013</xdr:colOff>
      <xdr:row>1357</xdr:row>
      <xdr:rowOff>59010</xdr:rowOff>
    </xdr:from>
    <xdr:to>
      <xdr:col>22</xdr:col>
      <xdr:colOff>202313</xdr:colOff>
      <xdr:row>1369</xdr:row>
      <xdr:rowOff>150547</xdr:rowOff>
    </xdr:to>
    <xdr:pic>
      <xdr:nvPicPr>
        <xdr:cNvPr id="390" name="図 389">
          <a:extLst>
            <a:ext uri="{FF2B5EF4-FFF2-40B4-BE49-F238E27FC236}">
              <a16:creationId xmlns:a16="http://schemas.microsoft.com/office/drawing/2014/main" id="{00000000-0008-0000-0900-000086010000}"/>
            </a:ext>
          </a:extLst>
        </xdr:cNvPr>
        <xdr:cNvPicPr>
          <a:picLocks/>
        </xdr:cNvPicPr>
      </xdr:nvPicPr>
      <xdr:blipFill>
        <a:blip xmlns:r="http://schemas.openxmlformats.org/officeDocument/2006/relationships" r:embed="rId140" cstate="print">
          <a:extLst>
            <a:ext uri="{BEBA8EAE-BF5A-486C-A8C5-ECC9F3942E4B}">
              <a14:imgProps xmlns:a14="http://schemas.microsoft.com/office/drawing/2010/main">
                <a14:imgLayer r:embed="rId141">
                  <a14:imgEffect>
                    <a14:brightnessContrast bright="20000"/>
                  </a14:imgEffect>
                </a14:imgLayer>
              </a14:imgProps>
            </a:ext>
            <a:ext uri="{28A0092B-C50C-407E-A947-70E740481C1C}">
              <a14:useLocalDpi xmlns:a14="http://schemas.microsoft.com/office/drawing/2010/main"/>
            </a:ext>
          </a:extLst>
        </a:blip>
        <a:stretch>
          <a:fillRect/>
        </a:stretch>
      </xdr:blipFill>
      <xdr:spPr>
        <a:xfrm>
          <a:off x="10056113" y="301496685"/>
          <a:ext cx="3881250" cy="2910937"/>
        </a:xfrm>
        <a:prstGeom prst="rect">
          <a:avLst/>
        </a:prstGeom>
      </xdr:spPr>
    </xdr:pic>
    <xdr:clientData/>
  </xdr:twoCellAnchor>
  <xdr:twoCellAnchor editAs="oneCell">
    <xdr:from>
      <xdr:col>5</xdr:col>
      <xdr:colOff>493013</xdr:colOff>
      <xdr:row>1375</xdr:row>
      <xdr:rowOff>59010</xdr:rowOff>
    </xdr:from>
    <xdr:to>
      <xdr:col>11</xdr:col>
      <xdr:colOff>202313</xdr:colOff>
      <xdr:row>1387</xdr:row>
      <xdr:rowOff>150547</xdr:rowOff>
    </xdr:to>
    <xdr:pic>
      <xdr:nvPicPr>
        <xdr:cNvPr id="393" name="図 392">
          <a:extLst>
            <a:ext uri="{FF2B5EF4-FFF2-40B4-BE49-F238E27FC236}">
              <a16:creationId xmlns:a16="http://schemas.microsoft.com/office/drawing/2014/main" id="{00000000-0008-0000-0900-000089010000}"/>
            </a:ext>
          </a:extLst>
        </xdr:cNvPr>
        <xdr:cNvPicPr>
          <a:picLocks/>
        </xdr:cNvPicPr>
      </xdr:nvPicPr>
      <xdr:blipFill>
        <a:blip xmlns:r="http://schemas.openxmlformats.org/officeDocument/2006/relationships" r:embed="rId142" cstate="print">
          <a:extLst>
            <a:ext uri="{BEBA8EAE-BF5A-486C-A8C5-ECC9F3942E4B}">
              <a14:imgProps xmlns:a14="http://schemas.microsoft.com/office/drawing/2010/main">
                <a14:imgLayer r:embed="rId143">
                  <a14:imgEffect>
                    <a14:brightnessContrast bright="20000"/>
                  </a14:imgEffect>
                </a14:imgLayer>
              </a14:imgProps>
            </a:ext>
            <a:ext uri="{28A0092B-C50C-407E-A947-70E740481C1C}">
              <a14:useLocalDpi xmlns:a14="http://schemas.microsoft.com/office/drawing/2010/main"/>
            </a:ext>
          </a:extLst>
        </a:blip>
        <a:stretch>
          <a:fillRect/>
        </a:stretch>
      </xdr:blipFill>
      <xdr:spPr>
        <a:xfrm>
          <a:off x="3131438" y="305573385"/>
          <a:ext cx="3881250" cy="2910937"/>
        </a:xfrm>
        <a:prstGeom prst="rect">
          <a:avLst/>
        </a:prstGeom>
      </xdr:spPr>
    </xdr:pic>
    <xdr:clientData/>
  </xdr:twoCellAnchor>
  <xdr:twoCellAnchor editAs="oneCell">
    <xdr:from>
      <xdr:col>16</xdr:col>
      <xdr:colOff>493013</xdr:colOff>
      <xdr:row>1375</xdr:row>
      <xdr:rowOff>59010</xdr:rowOff>
    </xdr:from>
    <xdr:to>
      <xdr:col>22</xdr:col>
      <xdr:colOff>202313</xdr:colOff>
      <xdr:row>1387</xdr:row>
      <xdr:rowOff>150547</xdr:rowOff>
    </xdr:to>
    <xdr:pic>
      <xdr:nvPicPr>
        <xdr:cNvPr id="396" name="図 395">
          <a:extLst>
            <a:ext uri="{FF2B5EF4-FFF2-40B4-BE49-F238E27FC236}">
              <a16:creationId xmlns:a16="http://schemas.microsoft.com/office/drawing/2014/main" id="{00000000-0008-0000-0900-00008C010000}"/>
            </a:ext>
          </a:extLst>
        </xdr:cNvPr>
        <xdr:cNvPicPr>
          <a:picLocks/>
        </xdr:cNvPicPr>
      </xdr:nvPicPr>
      <xdr:blipFill>
        <a:blip xmlns:r="http://schemas.openxmlformats.org/officeDocument/2006/relationships" r:embed="rId144" cstate="print">
          <a:extLst>
            <a:ext uri="{BEBA8EAE-BF5A-486C-A8C5-ECC9F3942E4B}">
              <a14:imgProps xmlns:a14="http://schemas.microsoft.com/office/drawing/2010/main">
                <a14:imgLayer r:embed="rId145">
                  <a14:imgEffect>
                    <a14:brightnessContrast bright="20000"/>
                  </a14:imgEffect>
                </a14:imgLayer>
              </a14:imgProps>
            </a:ext>
            <a:ext uri="{28A0092B-C50C-407E-A947-70E740481C1C}">
              <a14:useLocalDpi xmlns:a14="http://schemas.microsoft.com/office/drawing/2010/main"/>
            </a:ext>
          </a:extLst>
        </a:blip>
        <a:stretch>
          <a:fillRect/>
        </a:stretch>
      </xdr:blipFill>
      <xdr:spPr>
        <a:xfrm>
          <a:off x="10056113" y="305573385"/>
          <a:ext cx="3881250" cy="2910937"/>
        </a:xfrm>
        <a:prstGeom prst="rect">
          <a:avLst/>
        </a:prstGeom>
      </xdr:spPr>
    </xdr:pic>
    <xdr:clientData/>
  </xdr:twoCellAnchor>
  <xdr:twoCellAnchor editAs="oneCell">
    <xdr:from>
      <xdr:col>5</xdr:col>
      <xdr:colOff>493013</xdr:colOff>
      <xdr:row>1398</xdr:row>
      <xdr:rowOff>59010</xdr:rowOff>
    </xdr:from>
    <xdr:to>
      <xdr:col>11</xdr:col>
      <xdr:colOff>202313</xdr:colOff>
      <xdr:row>1410</xdr:row>
      <xdr:rowOff>150547</xdr:rowOff>
    </xdr:to>
    <xdr:pic>
      <xdr:nvPicPr>
        <xdr:cNvPr id="399" name="図 398">
          <a:extLst>
            <a:ext uri="{FF2B5EF4-FFF2-40B4-BE49-F238E27FC236}">
              <a16:creationId xmlns:a16="http://schemas.microsoft.com/office/drawing/2014/main" id="{00000000-0008-0000-0900-00008F010000}"/>
            </a:ext>
          </a:extLst>
        </xdr:cNvPr>
        <xdr:cNvPicPr>
          <a:picLocks/>
        </xdr:cNvPicPr>
      </xdr:nvPicPr>
      <xdr:blipFill>
        <a:blip xmlns:r="http://schemas.openxmlformats.org/officeDocument/2006/relationships" r:embed="rId146" cstate="print">
          <a:extLst>
            <a:ext uri="{BEBA8EAE-BF5A-486C-A8C5-ECC9F3942E4B}">
              <a14:imgProps xmlns:a14="http://schemas.microsoft.com/office/drawing/2010/main">
                <a14:imgLayer r:embed="rId147">
                  <a14:imgEffect>
                    <a14:brightnessContrast bright="20000"/>
                  </a14:imgEffect>
                </a14:imgLayer>
              </a14:imgProps>
            </a:ext>
            <a:ext uri="{28A0092B-C50C-407E-A947-70E740481C1C}">
              <a14:useLocalDpi xmlns:a14="http://schemas.microsoft.com/office/drawing/2010/main"/>
            </a:ext>
          </a:extLst>
        </a:blip>
        <a:stretch>
          <a:fillRect/>
        </a:stretch>
      </xdr:blipFill>
      <xdr:spPr>
        <a:xfrm>
          <a:off x="3131438" y="310602585"/>
          <a:ext cx="3881250" cy="2910937"/>
        </a:xfrm>
        <a:prstGeom prst="rect">
          <a:avLst/>
        </a:prstGeom>
      </xdr:spPr>
    </xdr:pic>
    <xdr:clientData/>
  </xdr:twoCellAnchor>
  <xdr:twoCellAnchor editAs="oneCell">
    <xdr:from>
      <xdr:col>16</xdr:col>
      <xdr:colOff>493013</xdr:colOff>
      <xdr:row>1398</xdr:row>
      <xdr:rowOff>59010</xdr:rowOff>
    </xdr:from>
    <xdr:to>
      <xdr:col>22</xdr:col>
      <xdr:colOff>202313</xdr:colOff>
      <xdr:row>1410</xdr:row>
      <xdr:rowOff>150547</xdr:rowOff>
    </xdr:to>
    <xdr:pic>
      <xdr:nvPicPr>
        <xdr:cNvPr id="402" name="図 401">
          <a:extLst>
            <a:ext uri="{FF2B5EF4-FFF2-40B4-BE49-F238E27FC236}">
              <a16:creationId xmlns:a16="http://schemas.microsoft.com/office/drawing/2014/main" id="{00000000-0008-0000-0900-000092010000}"/>
            </a:ext>
          </a:extLst>
        </xdr:cNvPr>
        <xdr:cNvPicPr>
          <a:picLocks/>
        </xdr:cNvPicPr>
      </xdr:nvPicPr>
      <xdr:blipFill>
        <a:blip xmlns:r="http://schemas.openxmlformats.org/officeDocument/2006/relationships" r:embed="rId148" cstate="print">
          <a:extLst>
            <a:ext uri="{28A0092B-C50C-407E-A947-70E740481C1C}">
              <a14:useLocalDpi xmlns:a14="http://schemas.microsoft.com/office/drawing/2010/main"/>
            </a:ext>
          </a:extLst>
        </a:blip>
        <a:stretch>
          <a:fillRect/>
        </a:stretch>
      </xdr:blipFill>
      <xdr:spPr>
        <a:xfrm>
          <a:off x="10056113" y="310602585"/>
          <a:ext cx="3881250" cy="2910937"/>
        </a:xfrm>
        <a:prstGeom prst="rect">
          <a:avLst/>
        </a:prstGeom>
      </xdr:spPr>
    </xdr:pic>
    <xdr:clientData/>
  </xdr:twoCellAnchor>
  <xdr:twoCellAnchor editAs="oneCell">
    <xdr:from>
      <xdr:col>5</xdr:col>
      <xdr:colOff>493013</xdr:colOff>
      <xdr:row>1416</xdr:row>
      <xdr:rowOff>59010</xdr:rowOff>
    </xdr:from>
    <xdr:to>
      <xdr:col>11</xdr:col>
      <xdr:colOff>202313</xdr:colOff>
      <xdr:row>1428</xdr:row>
      <xdr:rowOff>150547</xdr:rowOff>
    </xdr:to>
    <xdr:pic>
      <xdr:nvPicPr>
        <xdr:cNvPr id="405" name="図 404">
          <a:extLst>
            <a:ext uri="{FF2B5EF4-FFF2-40B4-BE49-F238E27FC236}">
              <a16:creationId xmlns:a16="http://schemas.microsoft.com/office/drawing/2014/main" id="{00000000-0008-0000-0900-000095010000}"/>
            </a:ext>
          </a:extLst>
        </xdr:cNvPr>
        <xdr:cNvPicPr>
          <a:picLocks/>
        </xdr:cNvPicPr>
      </xdr:nvPicPr>
      <xdr:blipFill>
        <a:blip xmlns:r="http://schemas.openxmlformats.org/officeDocument/2006/relationships" r:embed="rId149" cstate="print">
          <a:extLst>
            <a:ext uri="{BEBA8EAE-BF5A-486C-A8C5-ECC9F3942E4B}">
              <a14:imgProps xmlns:a14="http://schemas.microsoft.com/office/drawing/2010/main">
                <a14:imgLayer r:embed="rId150">
                  <a14:imgEffect>
                    <a14:brightnessContrast bright="20000"/>
                  </a14:imgEffect>
                </a14:imgLayer>
              </a14:imgProps>
            </a:ext>
            <a:ext uri="{28A0092B-C50C-407E-A947-70E740481C1C}">
              <a14:useLocalDpi xmlns:a14="http://schemas.microsoft.com/office/drawing/2010/main"/>
            </a:ext>
          </a:extLst>
        </a:blip>
        <a:stretch>
          <a:fillRect/>
        </a:stretch>
      </xdr:blipFill>
      <xdr:spPr>
        <a:xfrm>
          <a:off x="3131438" y="314679285"/>
          <a:ext cx="3881250" cy="2910937"/>
        </a:xfrm>
        <a:prstGeom prst="rect">
          <a:avLst/>
        </a:prstGeom>
      </xdr:spPr>
    </xdr:pic>
    <xdr:clientData/>
  </xdr:twoCellAnchor>
  <xdr:twoCellAnchor editAs="oneCell">
    <xdr:from>
      <xdr:col>16</xdr:col>
      <xdr:colOff>498035</xdr:colOff>
      <xdr:row>1416</xdr:row>
      <xdr:rowOff>62781</xdr:rowOff>
    </xdr:from>
    <xdr:to>
      <xdr:col>22</xdr:col>
      <xdr:colOff>197289</xdr:colOff>
      <xdr:row>1428</xdr:row>
      <xdr:rowOff>146784</xdr:rowOff>
    </xdr:to>
    <xdr:pic>
      <xdr:nvPicPr>
        <xdr:cNvPr id="408" name="図 407">
          <a:extLst>
            <a:ext uri="{FF2B5EF4-FFF2-40B4-BE49-F238E27FC236}">
              <a16:creationId xmlns:a16="http://schemas.microsoft.com/office/drawing/2014/main" id="{00000000-0008-0000-0900-000098010000}"/>
            </a:ext>
          </a:extLst>
        </xdr:cNvPr>
        <xdr:cNvPicPr>
          <a:picLocks/>
        </xdr:cNvPicPr>
      </xdr:nvPicPr>
      <xdr:blipFill>
        <a:blip xmlns:r="http://schemas.openxmlformats.org/officeDocument/2006/relationships" r:embed="rId151" cstate="print">
          <a:extLst>
            <a:ext uri="{28A0092B-C50C-407E-A947-70E740481C1C}">
              <a14:useLocalDpi xmlns:a14="http://schemas.microsoft.com/office/drawing/2010/main"/>
            </a:ext>
          </a:extLst>
        </a:blip>
        <a:stretch>
          <a:fillRect/>
        </a:stretch>
      </xdr:blipFill>
      <xdr:spPr>
        <a:xfrm>
          <a:off x="10061135" y="314683056"/>
          <a:ext cx="3871204" cy="2903403"/>
        </a:xfrm>
        <a:prstGeom prst="rect">
          <a:avLst/>
        </a:prstGeom>
      </xdr:spPr>
    </xdr:pic>
    <xdr:clientData/>
  </xdr:twoCellAnchor>
  <xdr:twoCellAnchor editAs="oneCell">
    <xdr:from>
      <xdr:col>5</xdr:col>
      <xdr:colOff>498035</xdr:colOff>
      <xdr:row>1439</xdr:row>
      <xdr:rowOff>62781</xdr:rowOff>
    </xdr:from>
    <xdr:to>
      <xdr:col>11</xdr:col>
      <xdr:colOff>197289</xdr:colOff>
      <xdr:row>1451</xdr:row>
      <xdr:rowOff>146784</xdr:rowOff>
    </xdr:to>
    <xdr:pic>
      <xdr:nvPicPr>
        <xdr:cNvPr id="411" name="図 410">
          <a:extLst>
            <a:ext uri="{FF2B5EF4-FFF2-40B4-BE49-F238E27FC236}">
              <a16:creationId xmlns:a16="http://schemas.microsoft.com/office/drawing/2014/main" id="{00000000-0008-0000-0900-00009B010000}"/>
            </a:ext>
          </a:extLst>
        </xdr:cNvPr>
        <xdr:cNvPicPr>
          <a:picLocks/>
        </xdr:cNvPicPr>
      </xdr:nvPicPr>
      <xdr:blipFill>
        <a:blip xmlns:r="http://schemas.openxmlformats.org/officeDocument/2006/relationships" r:embed="rId152" cstate="print">
          <a:extLst>
            <a:ext uri="{28A0092B-C50C-407E-A947-70E740481C1C}">
              <a14:useLocalDpi xmlns:a14="http://schemas.microsoft.com/office/drawing/2010/main"/>
            </a:ext>
          </a:extLst>
        </a:blip>
        <a:stretch>
          <a:fillRect/>
        </a:stretch>
      </xdr:blipFill>
      <xdr:spPr>
        <a:xfrm>
          <a:off x="3136460" y="319712256"/>
          <a:ext cx="3871204" cy="2903403"/>
        </a:xfrm>
        <a:prstGeom prst="rect">
          <a:avLst/>
        </a:prstGeom>
      </xdr:spPr>
    </xdr:pic>
    <xdr:clientData/>
  </xdr:twoCellAnchor>
  <xdr:twoCellAnchor editAs="oneCell">
    <xdr:from>
      <xdr:col>16</xdr:col>
      <xdr:colOff>498035</xdr:colOff>
      <xdr:row>1439</xdr:row>
      <xdr:rowOff>62781</xdr:rowOff>
    </xdr:from>
    <xdr:to>
      <xdr:col>22</xdr:col>
      <xdr:colOff>197289</xdr:colOff>
      <xdr:row>1451</xdr:row>
      <xdr:rowOff>146784</xdr:rowOff>
    </xdr:to>
    <xdr:pic>
      <xdr:nvPicPr>
        <xdr:cNvPr id="414" name="図 413">
          <a:extLst>
            <a:ext uri="{FF2B5EF4-FFF2-40B4-BE49-F238E27FC236}">
              <a16:creationId xmlns:a16="http://schemas.microsoft.com/office/drawing/2014/main" id="{00000000-0008-0000-0900-00009E010000}"/>
            </a:ext>
          </a:extLst>
        </xdr:cNvPr>
        <xdr:cNvPicPr>
          <a:picLocks/>
        </xdr:cNvPicPr>
      </xdr:nvPicPr>
      <xdr:blipFill>
        <a:blip xmlns:r="http://schemas.openxmlformats.org/officeDocument/2006/relationships" r:embed="rId153" cstate="print">
          <a:extLst>
            <a:ext uri="{28A0092B-C50C-407E-A947-70E740481C1C}">
              <a14:useLocalDpi xmlns:a14="http://schemas.microsoft.com/office/drawing/2010/main"/>
            </a:ext>
          </a:extLst>
        </a:blip>
        <a:stretch>
          <a:fillRect/>
        </a:stretch>
      </xdr:blipFill>
      <xdr:spPr>
        <a:xfrm>
          <a:off x="10061135" y="319712256"/>
          <a:ext cx="3871204" cy="2903403"/>
        </a:xfrm>
        <a:prstGeom prst="rect">
          <a:avLst/>
        </a:prstGeom>
      </xdr:spPr>
    </xdr:pic>
    <xdr:clientData/>
  </xdr:twoCellAnchor>
  <xdr:twoCellAnchor editAs="oneCell">
    <xdr:from>
      <xdr:col>5</xdr:col>
      <xdr:colOff>493013</xdr:colOff>
      <xdr:row>1457</xdr:row>
      <xdr:rowOff>59010</xdr:rowOff>
    </xdr:from>
    <xdr:to>
      <xdr:col>11</xdr:col>
      <xdr:colOff>202313</xdr:colOff>
      <xdr:row>1469</xdr:row>
      <xdr:rowOff>150547</xdr:rowOff>
    </xdr:to>
    <xdr:pic>
      <xdr:nvPicPr>
        <xdr:cNvPr id="417" name="図 416">
          <a:extLst>
            <a:ext uri="{FF2B5EF4-FFF2-40B4-BE49-F238E27FC236}">
              <a16:creationId xmlns:a16="http://schemas.microsoft.com/office/drawing/2014/main" id="{00000000-0008-0000-0900-0000A1010000}"/>
            </a:ext>
          </a:extLst>
        </xdr:cNvPr>
        <xdr:cNvPicPr>
          <a:picLocks/>
        </xdr:cNvPicPr>
      </xdr:nvPicPr>
      <xdr:blipFill>
        <a:blip xmlns:r="http://schemas.openxmlformats.org/officeDocument/2006/relationships" r:embed="rId154" cstate="print">
          <a:extLst>
            <a:ext uri="{28A0092B-C50C-407E-A947-70E740481C1C}">
              <a14:useLocalDpi xmlns:a14="http://schemas.microsoft.com/office/drawing/2010/main"/>
            </a:ext>
          </a:extLst>
        </a:blip>
        <a:stretch>
          <a:fillRect/>
        </a:stretch>
      </xdr:blipFill>
      <xdr:spPr>
        <a:xfrm>
          <a:off x="3131438" y="323785185"/>
          <a:ext cx="3881250" cy="2910937"/>
        </a:xfrm>
        <a:prstGeom prst="rect">
          <a:avLst/>
        </a:prstGeom>
      </xdr:spPr>
    </xdr:pic>
    <xdr:clientData/>
  </xdr:twoCellAnchor>
  <xdr:twoCellAnchor editAs="oneCell">
    <xdr:from>
      <xdr:col>16</xdr:col>
      <xdr:colOff>493013</xdr:colOff>
      <xdr:row>1457</xdr:row>
      <xdr:rowOff>59010</xdr:rowOff>
    </xdr:from>
    <xdr:to>
      <xdr:col>22</xdr:col>
      <xdr:colOff>202313</xdr:colOff>
      <xdr:row>1469</xdr:row>
      <xdr:rowOff>150547</xdr:rowOff>
    </xdr:to>
    <xdr:pic>
      <xdr:nvPicPr>
        <xdr:cNvPr id="420" name="図 419">
          <a:extLst>
            <a:ext uri="{FF2B5EF4-FFF2-40B4-BE49-F238E27FC236}">
              <a16:creationId xmlns:a16="http://schemas.microsoft.com/office/drawing/2014/main" id="{00000000-0008-0000-0900-0000A4010000}"/>
            </a:ext>
          </a:extLst>
        </xdr:cNvPr>
        <xdr:cNvPicPr>
          <a:picLocks/>
        </xdr:cNvPicPr>
      </xdr:nvPicPr>
      <xdr:blipFill>
        <a:blip xmlns:r="http://schemas.openxmlformats.org/officeDocument/2006/relationships" r:embed="rId155" cstate="print">
          <a:extLst>
            <a:ext uri="{28A0092B-C50C-407E-A947-70E740481C1C}">
              <a14:useLocalDpi xmlns:a14="http://schemas.microsoft.com/office/drawing/2010/main"/>
            </a:ext>
          </a:extLst>
        </a:blip>
        <a:stretch>
          <a:fillRect/>
        </a:stretch>
      </xdr:blipFill>
      <xdr:spPr>
        <a:xfrm>
          <a:off x="10056113" y="323785185"/>
          <a:ext cx="3881250" cy="2910937"/>
        </a:xfrm>
        <a:prstGeom prst="rect">
          <a:avLst/>
        </a:prstGeom>
      </xdr:spPr>
    </xdr:pic>
    <xdr:clientData/>
  </xdr:twoCellAnchor>
  <xdr:twoCellAnchor editAs="oneCell">
    <xdr:from>
      <xdr:col>5</xdr:col>
      <xdr:colOff>493013</xdr:colOff>
      <xdr:row>1480</xdr:row>
      <xdr:rowOff>59010</xdr:rowOff>
    </xdr:from>
    <xdr:to>
      <xdr:col>11</xdr:col>
      <xdr:colOff>202313</xdr:colOff>
      <xdr:row>1492</xdr:row>
      <xdr:rowOff>150547</xdr:rowOff>
    </xdr:to>
    <xdr:pic>
      <xdr:nvPicPr>
        <xdr:cNvPr id="424" name="図 423">
          <a:extLst>
            <a:ext uri="{FF2B5EF4-FFF2-40B4-BE49-F238E27FC236}">
              <a16:creationId xmlns:a16="http://schemas.microsoft.com/office/drawing/2014/main" id="{00000000-0008-0000-0900-0000A8010000}"/>
            </a:ext>
          </a:extLst>
        </xdr:cNvPr>
        <xdr:cNvPicPr>
          <a:picLocks/>
        </xdr:cNvPicPr>
      </xdr:nvPicPr>
      <xdr:blipFill>
        <a:blip xmlns:r="http://schemas.openxmlformats.org/officeDocument/2006/relationships" r:embed="rId156" cstate="print">
          <a:extLst>
            <a:ext uri="{28A0092B-C50C-407E-A947-70E740481C1C}">
              <a14:useLocalDpi xmlns:a14="http://schemas.microsoft.com/office/drawing/2010/main"/>
            </a:ext>
          </a:extLst>
        </a:blip>
        <a:stretch>
          <a:fillRect/>
        </a:stretch>
      </xdr:blipFill>
      <xdr:spPr>
        <a:xfrm>
          <a:off x="3131438" y="328814385"/>
          <a:ext cx="3881250" cy="2910937"/>
        </a:xfrm>
        <a:prstGeom prst="rect">
          <a:avLst/>
        </a:prstGeom>
      </xdr:spPr>
    </xdr:pic>
    <xdr:clientData/>
  </xdr:twoCellAnchor>
  <xdr:twoCellAnchor editAs="oneCell">
    <xdr:from>
      <xdr:col>16</xdr:col>
      <xdr:colOff>493013</xdr:colOff>
      <xdr:row>1480</xdr:row>
      <xdr:rowOff>59010</xdr:rowOff>
    </xdr:from>
    <xdr:to>
      <xdr:col>22</xdr:col>
      <xdr:colOff>202313</xdr:colOff>
      <xdr:row>1492</xdr:row>
      <xdr:rowOff>150547</xdr:rowOff>
    </xdr:to>
    <xdr:pic>
      <xdr:nvPicPr>
        <xdr:cNvPr id="427" name="図 426">
          <a:extLst>
            <a:ext uri="{FF2B5EF4-FFF2-40B4-BE49-F238E27FC236}">
              <a16:creationId xmlns:a16="http://schemas.microsoft.com/office/drawing/2014/main" id="{00000000-0008-0000-0900-0000AB010000}"/>
            </a:ext>
          </a:extLst>
        </xdr:cNvPr>
        <xdr:cNvPicPr>
          <a:picLocks/>
        </xdr:cNvPicPr>
      </xdr:nvPicPr>
      <xdr:blipFill>
        <a:blip xmlns:r="http://schemas.openxmlformats.org/officeDocument/2006/relationships" r:embed="rId157" cstate="print">
          <a:extLst>
            <a:ext uri="{28A0092B-C50C-407E-A947-70E740481C1C}">
              <a14:useLocalDpi xmlns:a14="http://schemas.microsoft.com/office/drawing/2010/main"/>
            </a:ext>
          </a:extLst>
        </a:blip>
        <a:stretch>
          <a:fillRect/>
        </a:stretch>
      </xdr:blipFill>
      <xdr:spPr>
        <a:xfrm>
          <a:off x="10056113" y="328814385"/>
          <a:ext cx="3881250" cy="2910937"/>
        </a:xfrm>
        <a:prstGeom prst="rect">
          <a:avLst/>
        </a:prstGeom>
      </xdr:spPr>
    </xdr:pic>
    <xdr:clientData/>
  </xdr:twoCellAnchor>
  <xdr:twoCellAnchor editAs="oneCell">
    <xdr:from>
      <xdr:col>5</xdr:col>
      <xdr:colOff>493013</xdr:colOff>
      <xdr:row>1498</xdr:row>
      <xdr:rowOff>59010</xdr:rowOff>
    </xdr:from>
    <xdr:to>
      <xdr:col>11</xdr:col>
      <xdr:colOff>202313</xdr:colOff>
      <xdr:row>1510</xdr:row>
      <xdr:rowOff>150547</xdr:rowOff>
    </xdr:to>
    <xdr:pic>
      <xdr:nvPicPr>
        <xdr:cNvPr id="430" name="図 429">
          <a:extLst>
            <a:ext uri="{FF2B5EF4-FFF2-40B4-BE49-F238E27FC236}">
              <a16:creationId xmlns:a16="http://schemas.microsoft.com/office/drawing/2014/main" id="{00000000-0008-0000-0900-0000AE010000}"/>
            </a:ext>
          </a:extLst>
        </xdr:cNvPr>
        <xdr:cNvPicPr>
          <a:picLocks/>
        </xdr:cNvPicPr>
      </xdr:nvPicPr>
      <xdr:blipFill>
        <a:blip xmlns:r="http://schemas.openxmlformats.org/officeDocument/2006/relationships" r:embed="rId158" cstate="print">
          <a:extLst>
            <a:ext uri="{28A0092B-C50C-407E-A947-70E740481C1C}">
              <a14:useLocalDpi xmlns:a14="http://schemas.microsoft.com/office/drawing/2010/main"/>
            </a:ext>
          </a:extLst>
        </a:blip>
        <a:stretch>
          <a:fillRect/>
        </a:stretch>
      </xdr:blipFill>
      <xdr:spPr>
        <a:xfrm>
          <a:off x="3131438" y="332891085"/>
          <a:ext cx="3881250" cy="2910937"/>
        </a:xfrm>
        <a:prstGeom prst="rect">
          <a:avLst/>
        </a:prstGeom>
      </xdr:spPr>
    </xdr:pic>
    <xdr:clientData/>
  </xdr:twoCellAnchor>
  <xdr:twoCellAnchor editAs="oneCell">
    <xdr:from>
      <xdr:col>16</xdr:col>
      <xdr:colOff>493013</xdr:colOff>
      <xdr:row>1498</xdr:row>
      <xdr:rowOff>59010</xdr:rowOff>
    </xdr:from>
    <xdr:to>
      <xdr:col>22</xdr:col>
      <xdr:colOff>202313</xdr:colOff>
      <xdr:row>1510</xdr:row>
      <xdr:rowOff>150547</xdr:rowOff>
    </xdr:to>
    <xdr:pic>
      <xdr:nvPicPr>
        <xdr:cNvPr id="433" name="図 432">
          <a:extLst>
            <a:ext uri="{FF2B5EF4-FFF2-40B4-BE49-F238E27FC236}">
              <a16:creationId xmlns:a16="http://schemas.microsoft.com/office/drawing/2014/main" id="{00000000-0008-0000-0900-0000B1010000}"/>
            </a:ext>
          </a:extLst>
        </xdr:cNvPr>
        <xdr:cNvPicPr>
          <a:picLocks/>
        </xdr:cNvPicPr>
      </xdr:nvPicPr>
      <xdr:blipFill>
        <a:blip xmlns:r="http://schemas.openxmlformats.org/officeDocument/2006/relationships" r:embed="rId159" cstate="print">
          <a:extLst>
            <a:ext uri="{28A0092B-C50C-407E-A947-70E740481C1C}">
              <a14:useLocalDpi xmlns:a14="http://schemas.microsoft.com/office/drawing/2010/main"/>
            </a:ext>
          </a:extLst>
        </a:blip>
        <a:stretch>
          <a:fillRect/>
        </a:stretch>
      </xdr:blipFill>
      <xdr:spPr>
        <a:xfrm>
          <a:off x="10056113" y="332891085"/>
          <a:ext cx="3881250" cy="2910937"/>
        </a:xfrm>
        <a:prstGeom prst="rect">
          <a:avLst/>
        </a:prstGeom>
      </xdr:spPr>
    </xdr:pic>
    <xdr:clientData/>
  </xdr:twoCellAnchor>
  <xdr:twoCellAnchor editAs="oneCell">
    <xdr:from>
      <xdr:col>5</xdr:col>
      <xdr:colOff>498035</xdr:colOff>
      <xdr:row>1521</xdr:row>
      <xdr:rowOff>62781</xdr:rowOff>
    </xdr:from>
    <xdr:to>
      <xdr:col>11</xdr:col>
      <xdr:colOff>197289</xdr:colOff>
      <xdr:row>1533</xdr:row>
      <xdr:rowOff>146784</xdr:rowOff>
    </xdr:to>
    <xdr:pic>
      <xdr:nvPicPr>
        <xdr:cNvPr id="436" name="図 435">
          <a:extLst>
            <a:ext uri="{FF2B5EF4-FFF2-40B4-BE49-F238E27FC236}">
              <a16:creationId xmlns:a16="http://schemas.microsoft.com/office/drawing/2014/main" id="{00000000-0008-0000-0900-0000B4010000}"/>
            </a:ext>
          </a:extLst>
        </xdr:cNvPr>
        <xdr:cNvPicPr>
          <a:picLocks/>
        </xdr:cNvPicPr>
      </xdr:nvPicPr>
      <xdr:blipFill>
        <a:blip xmlns:r="http://schemas.openxmlformats.org/officeDocument/2006/relationships" r:embed="rId160" cstate="print">
          <a:extLst>
            <a:ext uri="{28A0092B-C50C-407E-A947-70E740481C1C}">
              <a14:useLocalDpi xmlns:a14="http://schemas.microsoft.com/office/drawing/2010/main"/>
            </a:ext>
          </a:extLst>
        </a:blip>
        <a:stretch>
          <a:fillRect/>
        </a:stretch>
      </xdr:blipFill>
      <xdr:spPr>
        <a:xfrm>
          <a:off x="3136460" y="337924056"/>
          <a:ext cx="3871204" cy="2903403"/>
        </a:xfrm>
        <a:prstGeom prst="rect">
          <a:avLst/>
        </a:prstGeom>
      </xdr:spPr>
    </xdr:pic>
    <xdr:clientData/>
  </xdr:twoCellAnchor>
  <xdr:twoCellAnchor editAs="oneCell">
    <xdr:from>
      <xdr:col>16</xdr:col>
      <xdr:colOff>498035</xdr:colOff>
      <xdr:row>1521</xdr:row>
      <xdr:rowOff>62781</xdr:rowOff>
    </xdr:from>
    <xdr:to>
      <xdr:col>22</xdr:col>
      <xdr:colOff>197289</xdr:colOff>
      <xdr:row>1533</xdr:row>
      <xdr:rowOff>146784</xdr:rowOff>
    </xdr:to>
    <xdr:pic>
      <xdr:nvPicPr>
        <xdr:cNvPr id="440" name="図 439">
          <a:extLst>
            <a:ext uri="{FF2B5EF4-FFF2-40B4-BE49-F238E27FC236}">
              <a16:creationId xmlns:a16="http://schemas.microsoft.com/office/drawing/2014/main" id="{00000000-0008-0000-0900-0000B8010000}"/>
            </a:ext>
          </a:extLst>
        </xdr:cNvPr>
        <xdr:cNvPicPr>
          <a:picLocks/>
        </xdr:cNvPicPr>
      </xdr:nvPicPr>
      <xdr:blipFill>
        <a:blip xmlns:r="http://schemas.openxmlformats.org/officeDocument/2006/relationships" r:embed="rId161" cstate="print">
          <a:extLst>
            <a:ext uri="{28A0092B-C50C-407E-A947-70E740481C1C}">
              <a14:useLocalDpi xmlns:a14="http://schemas.microsoft.com/office/drawing/2010/main"/>
            </a:ext>
          </a:extLst>
        </a:blip>
        <a:stretch>
          <a:fillRect/>
        </a:stretch>
      </xdr:blipFill>
      <xdr:spPr>
        <a:xfrm>
          <a:off x="10061135" y="337924056"/>
          <a:ext cx="3871204" cy="2903403"/>
        </a:xfrm>
        <a:prstGeom prst="rect">
          <a:avLst/>
        </a:prstGeom>
      </xdr:spPr>
    </xdr:pic>
    <xdr:clientData/>
  </xdr:twoCellAnchor>
  <xdr:twoCellAnchor editAs="oneCell">
    <xdr:from>
      <xdr:col>5</xdr:col>
      <xdr:colOff>493013</xdr:colOff>
      <xdr:row>1539</xdr:row>
      <xdr:rowOff>59010</xdr:rowOff>
    </xdr:from>
    <xdr:to>
      <xdr:col>11</xdr:col>
      <xdr:colOff>202313</xdr:colOff>
      <xdr:row>1551</xdr:row>
      <xdr:rowOff>150547</xdr:rowOff>
    </xdr:to>
    <xdr:pic>
      <xdr:nvPicPr>
        <xdr:cNvPr id="443" name="図 442">
          <a:extLst>
            <a:ext uri="{FF2B5EF4-FFF2-40B4-BE49-F238E27FC236}">
              <a16:creationId xmlns:a16="http://schemas.microsoft.com/office/drawing/2014/main" id="{00000000-0008-0000-0900-0000BB010000}"/>
            </a:ext>
          </a:extLst>
        </xdr:cNvPr>
        <xdr:cNvPicPr>
          <a:picLocks/>
        </xdr:cNvPicPr>
      </xdr:nvPicPr>
      <xdr:blipFill>
        <a:blip xmlns:r="http://schemas.openxmlformats.org/officeDocument/2006/relationships" r:embed="rId162" cstate="print">
          <a:extLst>
            <a:ext uri="{28A0092B-C50C-407E-A947-70E740481C1C}">
              <a14:useLocalDpi xmlns:a14="http://schemas.microsoft.com/office/drawing/2010/main"/>
            </a:ext>
          </a:extLst>
        </a:blip>
        <a:stretch>
          <a:fillRect/>
        </a:stretch>
      </xdr:blipFill>
      <xdr:spPr>
        <a:xfrm>
          <a:off x="3131438" y="341996985"/>
          <a:ext cx="3881250" cy="2910937"/>
        </a:xfrm>
        <a:prstGeom prst="rect">
          <a:avLst/>
        </a:prstGeom>
      </xdr:spPr>
    </xdr:pic>
    <xdr:clientData/>
  </xdr:twoCellAnchor>
  <xdr:twoCellAnchor editAs="oneCell">
    <xdr:from>
      <xdr:col>16</xdr:col>
      <xdr:colOff>493013</xdr:colOff>
      <xdr:row>1539</xdr:row>
      <xdr:rowOff>59010</xdr:rowOff>
    </xdr:from>
    <xdr:to>
      <xdr:col>22</xdr:col>
      <xdr:colOff>202313</xdr:colOff>
      <xdr:row>1551</xdr:row>
      <xdr:rowOff>150547</xdr:rowOff>
    </xdr:to>
    <xdr:pic>
      <xdr:nvPicPr>
        <xdr:cNvPr id="446" name="図 445">
          <a:extLst>
            <a:ext uri="{FF2B5EF4-FFF2-40B4-BE49-F238E27FC236}">
              <a16:creationId xmlns:a16="http://schemas.microsoft.com/office/drawing/2014/main" id="{00000000-0008-0000-0900-0000BE010000}"/>
            </a:ext>
          </a:extLst>
        </xdr:cNvPr>
        <xdr:cNvPicPr>
          <a:picLocks/>
        </xdr:cNvPicPr>
      </xdr:nvPicPr>
      <xdr:blipFill>
        <a:blip xmlns:r="http://schemas.openxmlformats.org/officeDocument/2006/relationships" r:embed="rId163" cstate="print">
          <a:extLst>
            <a:ext uri="{28A0092B-C50C-407E-A947-70E740481C1C}">
              <a14:useLocalDpi xmlns:a14="http://schemas.microsoft.com/office/drawing/2010/main"/>
            </a:ext>
          </a:extLst>
        </a:blip>
        <a:stretch>
          <a:fillRect/>
        </a:stretch>
      </xdr:blipFill>
      <xdr:spPr>
        <a:xfrm>
          <a:off x="10056113" y="341996985"/>
          <a:ext cx="3881250" cy="2910937"/>
        </a:xfrm>
        <a:prstGeom prst="rect">
          <a:avLst/>
        </a:prstGeom>
      </xdr:spPr>
    </xdr:pic>
    <xdr:clientData/>
  </xdr:twoCellAnchor>
  <xdr:twoCellAnchor editAs="oneCell">
    <xdr:from>
      <xdr:col>5</xdr:col>
      <xdr:colOff>493013</xdr:colOff>
      <xdr:row>1562</xdr:row>
      <xdr:rowOff>59010</xdr:rowOff>
    </xdr:from>
    <xdr:to>
      <xdr:col>11</xdr:col>
      <xdr:colOff>202313</xdr:colOff>
      <xdr:row>1574</xdr:row>
      <xdr:rowOff>150547</xdr:rowOff>
    </xdr:to>
    <xdr:pic>
      <xdr:nvPicPr>
        <xdr:cNvPr id="449" name="図 448">
          <a:extLst>
            <a:ext uri="{FF2B5EF4-FFF2-40B4-BE49-F238E27FC236}">
              <a16:creationId xmlns:a16="http://schemas.microsoft.com/office/drawing/2014/main" id="{00000000-0008-0000-0900-0000C1010000}"/>
            </a:ext>
          </a:extLst>
        </xdr:cNvPr>
        <xdr:cNvPicPr>
          <a:picLocks/>
        </xdr:cNvPicPr>
      </xdr:nvPicPr>
      <xdr:blipFill>
        <a:blip xmlns:r="http://schemas.openxmlformats.org/officeDocument/2006/relationships" r:embed="rId164" cstate="print">
          <a:extLst>
            <a:ext uri="{28A0092B-C50C-407E-A947-70E740481C1C}">
              <a14:useLocalDpi xmlns:a14="http://schemas.microsoft.com/office/drawing/2010/main"/>
            </a:ext>
          </a:extLst>
        </a:blip>
        <a:stretch>
          <a:fillRect/>
        </a:stretch>
      </xdr:blipFill>
      <xdr:spPr>
        <a:xfrm>
          <a:off x="3131438" y="347026185"/>
          <a:ext cx="3881250" cy="2910937"/>
        </a:xfrm>
        <a:prstGeom prst="rect">
          <a:avLst/>
        </a:prstGeom>
      </xdr:spPr>
    </xdr:pic>
    <xdr:clientData/>
  </xdr:twoCellAnchor>
  <xdr:twoCellAnchor editAs="oneCell">
    <xdr:from>
      <xdr:col>16</xdr:col>
      <xdr:colOff>493013</xdr:colOff>
      <xdr:row>1562</xdr:row>
      <xdr:rowOff>59010</xdr:rowOff>
    </xdr:from>
    <xdr:to>
      <xdr:col>22</xdr:col>
      <xdr:colOff>202313</xdr:colOff>
      <xdr:row>1574</xdr:row>
      <xdr:rowOff>150547</xdr:rowOff>
    </xdr:to>
    <xdr:pic>
      <xdr:nvPicPr>
        <xdr:cNvPr id="452" name="図 451">
          <a:extLst>
            <a:ext uri="{FF2B5EF4-FFF2-40B4-BE49-F238E27FC236}">
              <a16:creationId xmlns:a16="http://schemas.microsoft.com/office/drawing/2014/main" id="{00000000-0008-0000-0900-0000C4010000}"/>
            </a:ext>
          </a:extLst>
        </xdr:cNvPr>
        <xdr:cNvPicPr>
          <a:picLocks/>
        </xdr:cNvPicPr>
      </xdr:nvPicPr>
      <xdr:blipFill>
        <a:blip xmlns:r="http://schemas.openxmlformats.org/officeDocument/2006/relationships" r:embed="rId165" cstate="print">
          <a:extLst>
            <a:ext uri="{28A0092B-C50C-407E-A947-70E740481C1C}">
              <a14:useLocalDpi xmlns:a14="http://schemas.microsoft.com/office/drawing/2010/main"/>
            </a:ext>
          </a:extLst>
        </a:blip>
        <a:stretch>
          <a:fillRect/>
        </a:stretch>
      </xdr:blipFill>
      <xdr:spPr>
        <a:xfrm>
          <a:off x="10056113" y="347026185"/>
          <a:ext cx="3881250" cy="2910937"/>
        </a:xfrm>
        <a:prstGeom prst="rect">
          <a:avLst/>
        </a:prstGeom>
      </xdr:spPr>
    </xdr:pic>
    <xdr:clientData/>
  </xdr:twoCellAnchor>
  <xdr:twoCellAnchor editAs="oneCell">
    <xdr:from>
      <xdr:col>5</xdr:col>
      <xdr:colOff>493013</xdr:colOff>
      <xdr:row>1580</xdr:row>
      <xdr:rowOff>59010</xdr:rowOff>
    </xdr:from>
    <xdr:to>
      <xdr:col>11</xdr:col>
      <xdr:colOff>202313</xdr:colOff>
      <xdr:row>1592</xdr:row>
      <xdr:rowOff>150547</xdr:rowOff>
    </xdr:to>
    <xdr:pic>
      <xdr:nvPicPr>
        <xdr:cNvPr id="456" name="図 455">
          <a:extLst>
            <a:ext uri="{FF2B5EF4-FFF2-40B4-BE49-F238E27FC236}">
              <a16:creationId xmlns:a16="http://schemas.microsoft.com/office/drawing/2014/main" id="{00000000-0008-0000-0900-0000C8010000}"/>
            </a:ext>
          </a:extLst>
        </xdr:cNvPr>
        <xdr:cNvPicPr>
          <a:picLocks/>
        </xdr:cNvPicPr>
      </xdr:nvPicPr>
      <xdr:blipFill>
        <a:blip xmlns:r="http://schemas.openxmlformats.org/officeDocument/2006/relationships" r:embed="rId166" cstate="print">
          <a:extLst>
            <a:ext uri="{28A0092B-C50C-407E-A947-70E740481C1C}">
              <a14:useLocalDpi xmlns:a14="http://schemas.microsoft.com/office/drawing/2010/main"/>
            </a:ext>
          </a:extLst>
        </a:blip>
        <a:stretch>
          <a:fillRect/>
        </a:stretch>
      </xdr:blipFill>
      <xdr:spPr>
        <a:xfrm>
          <a:off x="3131438" y="351102885"/>
          <a:ext cx="3881250" cy="2910937"/>
        </a:xfrm>
        <a:prstGeom prst="rect">
          <a:avLst/>
        </a:prstGeom>
      </xdr:spPr>
    </xdr:pic>
    <xdr:clientData/>
  </xdr:twoCellAnchor>
  <xdr:twoCellAnchor editAs="oneCell">
    <xdr:from>
      <xdr:col>16</xdr:col>
      <xdr:colOff>498035</xdr:colOff>
      <xdr:row>1580</xdr:row>
      <xdr:rowOff>62781</xdr:rowOff>
    </xdr:from>
    <xdr:to>
      <xdr:col>22</xdr:col>
      <xdr:colOff>197289</xdr:colOff>
      <xdr:row>1592</xdr:row>
      <xdr:rowOff>146784</xdr:rowOff>
    </xdr:to>
    <xdr:pic>
      <xdr:nvPicPr>
        <xdr:cNvPr id="459" name="図 458">
          <a:extLst>
            <a:ext uri="{FF2B5EF4-FFF2-40B4-BE49-F238E27FC236}">
              <a16:creationId xmlns:a16="http://schemas.microsoft.com/office/drawing/2014/main" id="{00000000-0008-0000-0900-0000CB010000}"/>
            </a:ext>
          </a:extLst>
        </xdr:cNvPr>
        <xdr:cNvPicPr>
          <a:picLocks/>
        </xdr:cNvPicPr>
      </xdr:nvPicPr>
      <xdr:blipFill>
        <a:blip xmlns:r="http://schemas.openxmlformats.org/officeDocument/2006/relationships" r:embed="rId167" cstate="print">
          <a:extLst>
            <a:ext uri="{28A0092B-C50C-407E-A947-70E740481C1C}">
              <a14:useLocalDpi xmlns:a14="http://schemas.microsoft.com/office/drawing/2010/main"/>
            </a:ext>
          </a:extLst>
        </a:blip>
        <a:stretch>
          <a:fillRect/>
        </a:stretch>
      </xdr:blipFill>
      <xdr:spPr>
        <a:xfrm>
          <a:off x="10061135" y="351106656"/>
          <a:ext cx="3871204" cy="2903403"/>
        </a:xfrm>
        <a:prstGeom prst="rect">
          <a:avLst/>
        </a:prstGeom>
      </xdr:spPr>
    </xdr:pic>
    <xdr:clientData/>
  </xdr:twoCellAnchor>
  <xdr:twoCellAnchor editAs="oneCell">
    <xdr:from>
      <xdr:col>5</xdr:col>
      <xdr:colOff>493013</xdr:colOff>
      <xdr:row>1603</xdr:row>
      <xdr:rowOff>59010</xdr:rowOff>
    </xdr:from>
    <xdr:to>
      <xdr:col>11</xdr:col>
      <xdr:colOff>202313</xdr:colOff>
      <xdr:row>1615</xdr:row>
      <xdr:rowOff>150547</xdr:rowOff>
    </xdr:to>
    <xdr:pic>
      <xdr:nvPicPr>
        <xdr:cNvPr id="462" name="図 461">
          <a:extLst>
            <a:ext uri="{FF2B5EF4-FFF2-40B4-BE49-F238E27FC236}">
              <a16:creationId xmlns:a16="http://schemas.microsoft.com/office/drawing/2014/main" id="{00000000-0008-0000-0900-0000CE010000}"/>
            </a:ext>
          </a:extLst>
        </xdr:cNvPr>
        <xdr:cNvPicPr>
          <a:picLocks/>
        </xdr:cNvPicPr>
      </xdr:nvPicPr>
      <xdr:blipFill>
        <a:blip xmlns:r="http://schemas.openxmlformats.org/officeDocument/2006/relationships" r:embed="rId168" cstate="print">
          <a:extLst>
            <a:ext uri="{28A0092B-C50C-407E-A947-70E740481C1C}">
              <a14:useLocalDpi xmlns:a14="http://schemas.microsoft.com/office/drawing/2010/main"/>
            </a:ext>
          </a:extLst>
        </a:blip>
        <a:stretch>
          <a:fillRect/>
        </a:stretch>
      </xdr:blipFill>
      <xdr:spPr>
        <a:xfrm>
          <a:off x="3131438" y="356132085"/>
          <a:ext cx="3881250" cy="2910937"/>
        </a:xfrm>
        <a:prstGeom prst="rect">
          <a:avLst/>
        </a:prstGeom>
      </xdr:spPr>
    </xdr:pic>
    <xdr:clientData/>
  </xdr:twoCellAnchor>
  <xdr:twoCellAnchor editAs="oneCell">
    <xdr:from>
      <xdr:col>16</xdr:col>
      <xdr:colOff>493013</xdr:colOff>
      <xdr:row>1603</xdr:row>
      <xdr:rowOff>59010</xdr:rowOff>
    </xdr:from>
    <xdr:to>
      <xdr:col>22</xdr:col>
      <xdr:colOff>202313</xdr:colOff>
      <xdr:row>1615</xdr:row>
      <xdr:rowOff>150547</xdr:rowOff>
    </xdr:to>
    <xdr:pic>
      <xdr:nvPicPr>
        <xdr:cNvPr id="465" name="図 464">
          <a:extLst>
            <a:ext uri="{FF2B5EF4-FFF2-40B4-BE49-F238E27FC236}">
              <a16:creationId xmlns:a16="http://schemas.microsoft.com/office/drawing/2014/main" id="{00000000-0008-0000-0900-0000D1010000}"/>
            </a:ext>
          </a:extLst>
        </xdr:cNvPr>
        <xdr:cNvPicPr>
          <a:picLocks/>
        </xdr:cNvPicPr>
      </xdr:nvPicPr>
      <xdr:blipFill>
        <a:blip xmlns:r="http://schemas.openxmlformats.org/officeDocument/2006/relationships" r:embed="rId169" cstate="print">
          <a:extLst>
            <a:ext uri="{28A0092B-C50C-407E-A947-70E740481C1C}">
              <a14:useLocalDpi xmlns:a14="http://schemas.microsoft.com/office/drawing/2010/main"/>
            </a:ext>
          </a:extLst>
        </a:blip>
        <a:stretch>
          <a:fillRect/>
        </a:stretch>
      </xdr:blipFill>
      <xdr:spPr>
        <a:xfrm>
          <a:off x="10056113" y="356132085"/>
          <a:ext cx="3881250" cy="2910937"/>
        </a:xfrm>
        <a:prstGeom prst="rect">
          <a:avLst/>
        </a:prstGeom>
      </xdr:spPr>
    </xdr:pic>
    <xdr:clientData/>
  </xdr:twoCellAnchor>
  <xdr:twoCellAnchor editAs="oneCell">
    <xdr:from>
      <xdr:col>5</xdr:col>
      <xdr:colOff>493013</xdr:colOff>
      <xdr:row>1621</xdr:row>
      <xdr:rowOff>59010</xdr:rowOff>
    </xdr:from>
    <xdr:to>
      <xdr:col>11</xdr:col>
      <xdr:colOff>202313</xdr:colOff>
      <xdr:row>1633</xdr:row>
      <xdr:rowOff>150547</xdr:rowOff>
    </xdr:to>
    <xdr:pic>
      <xdr:nvPicPr>
        <xdr:cNvPr id="468" name="図 467">
          <a:extLst>
            <a:ext uri="{FF2B5EF4-FFF2-40B4-BE49-F238E27FC236}">
              <a16:creationId xmlns:a16="http://schemas.microsoft.com/office/drawing/2014/main" id="{00000000-0008-0000-0900-0000D4010000}"/>
            </a:ext>
          </a:extLst>
        </xdr:cNvPr>
        <xdr:cNvPicPr>
          <a:picLocks/>
        </xdr:cNvPicPr>
      </xdr:nvPicPr>
      <xdr:blipFill>
        <a:blip xmlns:r="http://schemas.openxmlformats.org/officeDocument/2006/relationships" r:embed="rId170" cstate="print">
          <a:extLst>
            <a:ext uri="{28A0092B-C50C-407E-A947-70E740481C1C}">
              <a14:useLocalDpi xmlns:a14="http://schemas.microsoft.com/office/drawing/2010/main"/>
            </a:ext>
          </a:extLst>
        </a:blip>
        <a:stretch>
          <a:fillRect/>
        </a:stretch>
      </xdr:blipFill>
      <xdr:spPr>
        <a:xfrm>
          <a:off x="3131438" y="360208785"/>
          <a:ext cx="3881250" cy="2910937"/>
        </a:xfrm>
        <a:prstGeom prst="rect">
          <a:avLst/>
        </a:prstGeom>
      </xdr:spPr>
    </xdr:pic>
    <xdr:clientData/>
  </xdr:twoCellAnchor>
  <xdr:twoCellAnchor editAs="oneCell">
    <xdr:from>
      <xdr:col>16</xdr:col>
      <xdr:colOff>493013</xdr:colOff>
      <xdr:row>1621</xdr:row>
      <xdr:rowOff>59010</xdr:rowOff>
    </xdr:from>
    <xdr:to>
      <xdr:col>22</xdr:col>
      <xdr:colOff>202313</xdr:colOff>
      <xdr:row>1633</xdr:row>
      <xdr:rowOff>150547</xdr:rowOff>
    </xdr:to>
    <xdr:pic>
      <xdr:nvPicPr>
        <xdr:cNvPr id="472" name="図 471">
          <a:extLst>
            <a:ext uri="{FF2B5EF4-FFF2-40B4-BE49-F238E27FC236}">
              <a16:creationId xmlns:a16="http://schemas.microsoft.com/office/drawing/2014/main" id="{00000000-0008-0000-0900-0000D8010000}"/>
            </a:ext>
          </a:extLst>
        </xdr:cNvPr>
        <xdr:cNvPicPr>
          <a:picLocks/>
        </xdr:cNvPicPr>
      </xdr:nvPicPr>
      <xdr:blipFill>
        <a:blip xmlns:r="http://schemas.openxmlformats.org/officeDocument/2006/relationships" r:embed="rId171" cstate="print">
          <a:extLst>
            <a:ext uri="{28A0092B-C50C-407E-A947-70E740481C1C}">
              <a14:useLocalDpi xmlns:a14="http://schemas.microsoft.com/office/drawing/2010/main"/>
            </a:ext>
          </a:extLst>
        </a:blip>
        <a:stretch>
          <a:fillRect/>
        </a:stretch>
      </xdr:blipFill>
      <xdr:spPr>
        <a:xfrm>
          <a:off x="10056113" y="360208785"/>
          <a:ext cx="3881250" cy="2910937"/>
        </a:xfrm>
        <a:prstGeom prst="rect">
          <a:avLst/>
        </a:prstGeom>
      </xdr:spPr>
    </xdr:pic>
    <xdr:clientData/>
  </xdr:twoCellAnchor>
  <xdr:twoCellAnchor editAs="oneCell">
    <xdr:from>
      <xdr:col>5</xdr:col>
      <xdr:colOff>493013</xdr:colOff>
      <xdr:row>1644</xdr:row>
      <xdr:rowOff>59010</xdr:rowOff>
    </xdr:from>
    <xdr:to>
      <xdr:col>11</xdr:col>
      <xdr:colOff>202313</xdr:colOff>
      <xdr:row>1656</xdr:row>
      <xdr:rowOff>150547</xdr:rowOff>
    </xdr:to>
    <xdr:pic>
      <xdr:nvPicPr>
        <xdr:cNvPr id="475" name="図 474">
          <a:extLst>
            <a:ext uri="{FF2B5EF4-FFF2-40B4-BE49-F238E27FC236}">
              <a16:creationId xmlns:a16="http://schemas.microsoft.com/office/drawing/2014/main" id="{00000000-0008-0000-0900-0000DB010000}"/>
            </a:ext>
          </a:extLst>
        </xdr:cNvPr>
        <xdr:cNvPicPr>
          <a:picLocks/>
        </xdr:cNvPicPr>
      </xdr:nvPicPr>
      <xdr:blipFill>
        <a:blip xmlns:r="http://schemas.openxmlformats.org/officeDocument/2006/relationships" r:embed="rId172" cstate="print">
          <a:extLst>
            <a:ext uri="{28A0092B-C50C-407E-A947-70E740481C1C}">
              <a14:useLocalDpi xmlns:a14="http://schemas.microsoft.com/office/drawing/2010/main"/>
            </a:ext>
          </a:extLst>
        </a:blip>
        <a:stretch>
          <a:fillRect/>
        </a:stretch>
      </xdr:blipFill>
      <xdr:spPr>
        <a:xfrm>
          <a:off x="3131438" y="365237985"/>
          <a:ext cx="3881250" cy="2910937"/>
        </a:xfrm>
        <a:prstGeom prst="rect">
          <a:avLst/>
        </a:prstGeom>
      </xdr:spPr>
    </xdr:pic>
    <xdr:clientData/>
  </xdr:twoCellAnchor>
  <xdr:twoCellAnchor editAs="oneCell">
    <xdr:from>
      <xdr:col>16</xdr:col>
      <xdr:colOff>493013</xdr:colOff>
      <xdr:row>1644</xdr:row>
      <xdr:rowOff>59010</xdr:rowOff>
    </xdr:from>
    <xdr:to>
      <xdr:col>22</xdr:col>
      <xdr:colOff>202313</xdr:colOff>
      <xdr:row>1656</xdr:row>
      <xdr:rowOff>150547</xdr:rowOff>
    </xdr:to>
    <xdr:pic>
      <xdr:nvPicPr>
        <xdr:cNvPr id="478" name="図 477">
          <a:extLst>
            <a:ext uri="{FF2B5EF4-FFF2-40B4-BE49-F238E27FC236}">
              <a16:creationId xmlns:a16="http://schemas.microsoft.com/office/drawing/2014/main" id="{00000000-0008-0000-0900-0000DE010000}"/>
            </a:ext>
          </a:extLst>
        </xdr:cNvPr>
        <xdr:cNvPicPr>
          <a:picLocks/>
        </xdr:cNvPicPr>
      </xdr:nvPicPr>
      <xdr:blipFill>
        <a:blip xmlns:r="http://schemas.openxmlformats.org/officeDocument/2006/relationships" r:embed="rId173" cstate="print">
          <a:extLst>
            <a:ext uri="{28A0092B-C50C-407E-A947-70E740481C1C}">
              <a14:useLocalDpi xmlns:a14="http://schemas.microsoft.com/office/drawing/2010/main"/>
            </a:ext>
          </a:extLst>
        </a:blip>
        <a:stretch>
          <a:fillRect/>
        </a:stretch>
      </xdr:blipFill>
      <xdr:spPr>
        <a:xfrm>
          <a:off x="10056113" y="365237985"/>
          <a:ext cx="3881250" cy="2910937"/>
        </a:xfrm>
        <a:prstGeom prst="rect">
          <a:avLst/>
        </a:prstGeom>
      </xdr:spPr>
    </xdr:pic>
    <xdr:clientData/>
  </xdr:twoCellAnchor>
  <xdr:twoCellAnchor editAs="oneCell">
    <xdr:from>
      <xdr:col>5</xdr:col>
      <xdr:colOff>493013</xdr:colOff>
      <xdr:row>1662</xdr:row>
      <xdr:rowOff>59010</xdr:rowOff>
    </xdr:from>
    <xdr:to>
      <xdr:col>11</xdr:col>
      <xdr:colOff>202313</xdr:colOff>
      <xdr:row>1674</xdr:row>
      <xdr:rowOff>150547</xdr:rowOff>
    </xdr:to>
    <xdr:pic>
      <xdr:nvPicPr>
        <xdr:cNvPr id="481" name="図 480">
          <a:extLst>
            <a:ext uri="{FF2B5EF4-FFF2-40B4-BE49-F238E27FC236}">
              <a16:creationId xmlns:a16="http://schemas.microsoft.com/office/drawing/2014/main" id="{00000000-0008-0000-0900-0000E1010000}"/>
            </a:ext>
          </a:extLst>
        </xdr:cNvPr>
        <xdr:cNvPicPr>
          <a:picLocks/>
        </xdr:cNvPicPr>
      </xdr:nvPicPr>
      <xdr:blipFill>
        <a:blip xmlns:r="http://schemas.openxmlformats.org/officeDocument/2006/relationships" r:embed="rId174" cstate="print">
          <a:extLst>
            <a:ext uri="{28A0092B-C50C-407E-A947-70E740481C1C}">
              <a14:useLocalDpi xmlns:a14="http://schemas.microsoft.com/office/drawing/2010/main"/>
            </a:ext>
          </a:extLst>
        </a:blip>
        <a:stretch>
          <a:fillRect/>
        </a:stretch>
      </xdr:blipFill>
      <xdr:spPr>
        <a:xfrm>
          <a:off x="3131438" y="369314685"/>
          <a:ext cx="3881250" cy="2910937"/>
        </a:xfrm>
        <a:prstGeom prst="rect">
          <a:avLst/>
        </a:prstGeom>
      </xdr:spPr>
    </xdr:pic>
    <xdr:clientData/>
  </xdr:twoCellAnchor>
  <xdr:twoCellAnchor editAs="oneCell">
    <xdr:from>
      <xdr:col>16</xdr:col>
      <xdr:colOff>493013</xdr:colOff>
      <xdr:row>1662</xdr:row>
      <xdr:rowOff>59010</xdr:rowOff>
    </xdr:from>
    <xdr:to>
      <xdr:col>22</xdr:col>
      <xdr:colOff>202313</xdr:colOff>
      <xdr:row>1674</xdr:row>
      <xdr:rowOff>150547</xdr:rowOff>
    </xdr:to>
    <xdr:pic>
      <xdr:nvPicPr>
        <xdr:cNvPr id="484" name="図 483">
          <a:extLst>
            <a:ext uri="{FF2B5EF4-FFF2-40B4-BE49-F238E27FC236}">
              <a16:creationId xmlns:a16="http://schemas.microsoft.com/office/drawing/2014/main" id="{00000000-0008-0000-0900-0000E4010000}"/>
            </a:ext>
          </a:extLst>
        </xdr:cNvPr>
        <xdr:cNvPicPr>
          <a:picLocks/>
        </xdr:cNvPicPr>
      </xdr:nvPicPr>
      <xdr:blipFill>
        <a:blip xmlns:r="http://schemas.openxmlformats.org/officeDocument/2006/relationships" r:embed="rId175" cstate="print">
          <a:extLst>
            <a:ext uri="{BEBA8EAE-BF5A-486C-A8C5-ECC9F3942E4B}">
              <a14:imgProps xmlns:a14="http://schemas.microsoft.com/office/drawing/2010/main">
                <a14:imgLayer r:embed="rId176">
                  <a14:imgEffect>
                    <a14:brightnessContrast bright="40000"/>
                  </a14:imgEffect>
                </a14:imgLayer>
              </a14:imgProps>
            </a:ext>
            <a:ext uri="{28A0092B-C50C-407E-A947-70E740481C1C}">
              <a14:useLocalDpi xmlns:a14="http://schemas.microsoft.com/office/drawing/2010/main"/>
            </a:ext>
          </a:extLst>
        </a:blip>
        <a:stretch>
          <a:fillRect/>
        </a:stretch>
      </xdr:blipFill>
      <xdr:spPr>
        <a:xfrm>
          <a:off x="10056113" y="369314685"/>
          <a:ext cx="3881250" cy="2910937"/>
        </a:xfrm>
        <a:prstGeom prst="rect">
          <a:avLst/>
        </a:prstGeom>
      </xdr:spPr>
    </xdr:pic>
    <xdr:clientData/>
  </xdr:twoCellAnchor>
  <xdr:twoCellAnchor editAs="oneCell">
    <xdr:from>
      <xdr:col>5</xdr:col>
      <xdr:colOff>493013</xdr:colOff>
      <xdr:row>1685</xdr:row>
      <xdr:rowOff>59010</xdr:rowOff>
    </xdr:from>
    <xdr:to>
      <xdr:col>11</xdr:col>
      <xdr:colOff>202313</xdr:colOff>
      <xdr:row>1697</xdr:row>
      <xdr:rowOff>150547</xdr:rowOff>
    </xdr:to>
    <xdr:pic>
      <xdr:nvPicPr>
        <xdr:cNvPr id="488" name="図 487">
          <a:extLst>
            <a:ext uri="{FF2B5EF4-FFF2-40B4-BE49-F238E27FC236}">
              <a16:creationId xmlns:a16="http://schemas.microsoft.com/office/drawing/2014/main" id="{00000000-0008-0000-0900-0000E8010000}"/>
            </a:ext>
          </a:extLst>
        </xdr:cNvPr>
        <xdr:cNvPicPr>
          <a:picLocks/>
        </xdr:cNvPicPr>
      </xdr:nvPicPr>
      <xdr:blipFill>
        <a:blip xmlns:r="http://schemas.openxmlformats.org/officeDocument/2006/relationships" r:embed="rId177" cstate="print">
          <a:extLst>
            <a:ext uri="{28A0092B-C50C-407E-A947-70E740481C1C}">
              <a14:useLocalDpi xmlns:a14="http://schemas.microsoft.com/office/drawing/2010/main"/>
            </a:ext>
          </a:extLst>
        </a:blip>
        <a:stretch>
          <a:fillRect/>
        </a:stretch>
      </xdr:blipFill>
      <xdr:spPr>
        <a:xfrm>
          <a:off x="3131438" y="374343885"/>
          <a:ext cx="3881250" cy="2910937"/>
        </a:xfrm>
        <a:prstGeom prst="rect">
          <a:avLst/>
        </a:prstGeom>
      </xdr:spPr>
    </xdr:pic>
    <xdr:clientData/>
  </xdr:twoCellAnchor>
  <xdr:twoCellAnchor editAs="oneCell">
    <xdr:from>
      <xdr:col>16</xdr:col>
      <xdr:colOff>493013</xdr:colOff>
      <xdr:row>1685</xdr:row>
      <xdr:rowOff>59010</xdr:rowOff>
    </xdr:from>
    <xdr:to>
      <xdr:col>22</xdr:col>
      <xdr:colOff>202313</xdr:colOff>
      <xdr:row>1697</xdr:row>
      <xdr:rowOff>150547</xdr:rowOff>
    </xdr:to>
    <xdr:pic>
      <xdr:nvPicPr>
        <xdr:cNvPr id="491" name="図 490">
          <a:extLst>
            <a:ext uri="{FF2B5EF4-FFF2-40B4-BE49-F238E27FC236}">
              <a16:creationId xmlns:a16="http://schemas.microsoft.com/office/drawing/2014/main" id="{00000000-0008-0000-0900-0000EB010000}"/>
            </a:ext>
          </a:extLst>
        </xdr:cNvPr>
        <xdr:cNvPicPr>
          <a:picLocks/>
        </xdr:cNvPicPr>
      </xdr:nvPicPr>
      <xdr:blipFill>
        <a:blip xmlns:r="http://schemas.openxmlformats.org/officeDocument/2006/relationships" r:embed="rId178" cstate="print">
          <a:extLst>
            <a:ext uri="{28A0092B-C50C-407E-A947-70E740481C1C}">
              <a14:useLocalDpi xmlns:a14="http://schemas.microsoft.com/office/drawing/2010/main"/>
            </a:ext>
          </a:extLst>
        </a:blip>
        <a:stretch>
          <a:fillRect/>
        </a:stretch>
      </xdr:blipFill>
      <xdr:spPr>
        <a:xfrm>
          <a:off x="10056113" y="374343885"/>
          <a:ext cx="3881250" cy="2910937"/>
        </a:xfrm>
        <a:prstGeom prst="rect">
          <a:avLst/>
        </a:prstGeom>
      </xdr:spPr>
    </xdr:pic>
    <xdr:clientData/>
  </xdr:twoCellAnchor>
  <xdr:twoCellAnchor editAs="oneCell">
    <xdr:from>
      <xdr:col>5</xdr:col>
      <xdr:colOff>493013</xdr:colOff>
      <xdr:row>1703</xdr:row>
      <xdr:rowOff>59010</xdr:rowOff>
    </xdr:from>
    <xdr:to>
      <xdr:col>11</xdr:col>
      <xdr:colOff>202313</xdr:colOff>
      <xdr:row>1715</xdr:row>
      <xdr:rowOff>150547</xdr:rowOff>
    </xdr:to>
    <xdr:pic>
      <xdr:nvPicPr>
        <xdr:cNvPr id="494" name="図 493">
          <a:extLst>
            <a:ext uri="{FF2B5EF4-FFF2-40B4-BE49-F238E27FC236}">
              <a16:creationId xmlns:a16="http://schemas.microsoft.com/office/drawing/2014/main" id="{00000000-0008-0000-0900-0000EE010000}"/>
            </a:ext>
          </a:extLst>
        </xdr:cNvPr>
        <xdr:cNvPicPr>
          <a:picLocks/>
        </xdr:cNvPicPr>
      </xdr:nvPicPr>
      <xdr:blipFill>
        <a:blip xmlns:r="http://schemas.openxmlformats.org/officeDocument/2006/relationships" r:embed="rId179" cstate="print">
          <a:extLst>
            <a:ext uri="{28A0092B-C50C-407E-A947-70E740481C1C}">
              <a14:useLocalDpi xmlns:a14="http://schemas.microsoft.com/office/drawing/2010/main"/>
            </a:ext>
          </a:extLst>
        </a:blip>
        <a:stretch>
          <a:fillRect/>
        </a:stretch>
      </xdr:blipFill>
      <xdr:spPr>
        <a:xfrm>
          <a:off x="3131438" y="378420585"/>
          <a:ext cx="3881250" cy="2910937"/>
        </a:xfrm>
        <a:prstGeom prst="rect">
          <a:avLst/>
        </a:prstGeom>
      </xdr:spPr>
    </xdr:pic>
    <xdr:clientData/>
  </xdr:twoCellAnchor>
  <xdr:twoCellAnchor editAs="oneCell">
    <xdr:from>
      <xdr:col>16</xdr:col>
      <xdr:colOff>493013</xdr:colOff>
      <xdr:row>1703</xdr:row>
      <xdr:rowOff>59010</xdr:rowOff>
    </xdr:from>
    <xdr:to>
      <xdr:col>22</xdr:col>
      <xdr:colOff>202313</xdr:colOff>
      <xdr:row>1715</xdr:row>
      <xdr:rowOff>150547</xdr:rowOff>
    </xdr:to>
    <xdr:pic>
      <xdr:nvPicPr>
        <xdr:cNvPr id="497" name="図 496">
          <a:extLst>
            <a:ext uri="{FF2B5EF4-FFF2-40B4-BE49-F238E27FC236}">
              <a16:creationId xmlns:a16="http://schemas.microsoft.com/office/drawing/2014/main" id="{00000000-0008-0000-0900-0000F1010000}"/>
            </a:ext>
          </a:extLst>
        </xdr:cNvPr>
        <xdr:cNvPicPr>
          <a:picLocks/>
        </xdr:cNvPicPr>
      </xdr:nvPicPr>
      <xdr:blipFill>
        <a:blip xmlns:r="http://schemas.openxmlformats.org/officeDocument/2006/relationships" r:embed="rId180" cstate="print">
          <a:extLst>
            <a:ext uri="{BEBA8EAE-BF5A-486C-A8C5-ECC9F3942E4B}">
              <a14:imgProps xmlns:a14="http://schemas.microsoft.com/office/drawing/2010/main">
                <a14:imgLayer r:embed="rId181">
                  <a14:imgEffect>
                    <a14:brightnessContrast bright="20000"/>
                  </a14:imgEffect>
                </a14:imgLayer>
              </a14:imgProps>
            </a:ext>
            <a:ext uri="{28A0092B-C50C-407E-A947-70E740481C1C}">
              <a14:useLocalDpi xmlns:a14="http://schemas.microsoft.com/office/drawing/2010/main"/>
            </a:ext>
          </a:extLst>
        </a:blip>
        <a:stretch>
          <a:fillRect/>
        </a:stretch>
      </xdr:blipFill>
      <xdr:spPr>
        <a:xfrm>
          <a:off x="10056113" y="378420585"/>
          <a:ext cx="3881250" cy="2910937"/>
        </a:xfrm>
        <a:prstGeom prst="rect">
          <a:avLst/>
        </a:prstGeom>
      </xdr:spPr>
    </xdr:pic>
    <xdr:clientData/>
  </xdr:twoCellAnchor>
  <xdr:twoCellAnchor editAs="oneCell">
    <xdr:from>
      <xdr:col>5</xdr:col>
      <xdr:colOff>493013</xdr:colOff>
      <xdr:row>1726</xdr:row>
      <xdr:rowOff>59010</xdr:rowOff>
    </xdr:from>
    <xdr:to>
      <xdr:col>11</xdr:col>
      <xdr:colOff>202313</xdr:colOff>
      <xdr:row>1738</xdr:row>
      <xdr:rowOff>150547</xdr:rowOff>
    </xdr:to>
    <xdr:pic>
      <xdr:nvPicPr>
        <xdr:cNvPr id="500" name="図 499">
          <a:extLst>
            <a:ext uri="{FF2B5EF4-FFF2-40B4-BE49-F238E27FC236}">
              <a16:creationId xmlns:a16="http://schemas.microsoft.com/office/drawing/2014/main" id="{00000000-0008-0000-0900-0000F4010000}"/>
            </a:ext>
          </a:extLst>
        </xdr:cNvPr>
        <xdr:cNvPicPr>
          <a:picLocks/>
        </xdr:cNvPicPr>
      </xdr:nvPicPr>
      <xdr:blipFill>
        <a:blip xmlns:r="http://schemas.openxmlformats.org/officeDocument/2006/relationships" r:embed="rId182" cstate="print">
          <a:extLst>
            <a:ext uri="{BEBA8EAE-BF5A-486C-A8C5-ECC9F3942E4B}">
              <a14:imgProps xmlns:a14="http://schemas.microsoft.com/office/drawing/2010/main">
                <a14:imgLayer r:embed="rId183">
                  <a14:imgEffect>
                    <a14:brightnessContrast bright="20000"/>
                  </a14:imgEffect>
                </a14:imgLayer>
              </a14:imgProps>
            </a:ext>
            <a:ext uri="{28A0092B-C50C-407E-A947-70E740481C1C}">
              <a14:useLocalDpi xmlns:a14="http://schemas.microsoft.com/office/drawing/2010/main"/>
            </a:ext>
          </a:extLst>
        </a:blip>
        <a:stretch>
          <a:fillRect/>
        </a:stretch>
      </xdr:blipFill>
      <xdr:spPr>
        <a:xfrm>
          <a:off x="3131438" y="383449785"/>
          <a:ext cx="3881250" cy="2910937"/>
        </a:xfrm>
        <a:prstGeom prst="rect">
          <a:avLst/>
        </a:prstGeom>
      </xdr:spPr>
    </xdr:pic>
    <xdr:clientData/>
  </xdr:twoCellAnchor>
  <xdr:twoCellAnchor editAs="oneCell">
    <xdr:from>
      <xdr:col>16</xdr:col>
      <xdr:colOff>493013</xdr:colOff>
      <xdr:row>1726</xdr:row>
      <xdr:rowOff>59010</xdr:rowOff>
    </xdr:from>
    <xdr:to>
      <xdr:col>22</xdr:col>
      <xdr:colOff>202313</xdr:colOff>
      <xdr:row>1738</xdr:row>
      <xdr:rowOff>150547</xdr:rowOff>
    </xdr:to>
    <xdr:pic>
      <xdr:nvPicPr>
        <xdr:cNvPr id="504" name="図 503">
          <a:extLst>
            <a:ext uri="{FF2B5EF4-FFF2-40B4-BE49-F238E27FC236}">
              <a16:creationId xmlns:a16="http://schemas.microsoft.com/office/drawing/2014/main" id="{00000000-0008-0000-0900-0000F8010000}"/>
            </a:ext>
          </a:extLst>
        </xdr:cNvPr>
        <xdr:cNvPicPr>
          <a:picLocks/>
        </xdr:cNvPicPr>
      </xdr:nvPicPr>
      <xdr:blipFill>
        <a:blip xmlns:r="http://schemas.openxmlformats.org/officeDocument/2006/relationships" r:embed="rId184" cstate="print">
          <a:extLst>
            <a:ext uri="{BEBA8EAE-BF5A-486C-A8C5-ECC9F3942E4B}">
              <a14:imgProps xmlns:a14="http://schemas.microsoft.com/office/drawing/2010/main">
                <a14:imgLayer r:embed="rId185">
                  <a14:imgEffect>
                    <a14:brightnessContrast bright="20000"/>
                  </a14:imgEffect>
                </a14:imgLayer>
              </a14:imgProps>
            </a:ext>
            <a:ext uri="{28A0092B-C50C-407E-A947-70E740481C1C}">
              <a14:useLocalDpi xmlns:a14="http://schemas.microsoft.com/office/drawing/2010/main"/>
            </a:ext>
          </a:extLst>
        </a:blip>
        <a:stretch>
          <a:fillRect/>
        </a:stretch>
      </xdr:blipFill>
      <xdr:spPr>
        <a:xfrm>
          <a:off x="10056113" y="383449785"/>
          <a:ext cx="3881250" cy="2910937"/>
        </a:xfrm>
        <a:prstGeom prst="rect">
          <a:avLst/>
        </a:prstGeom>
      </xdr:spPr>
    </xdr:pic>
    <xdr:clientData/>
  </xdr:twoCellAnchor>
  <xdr:twoCellAnchor editAs="oneCell">
    <xdr:from>
      <xdr:col>5</xdr:col>
      <xdr:colOff>493013</xdr:colOff>
      <xdr:row>1744</xdr:row>
      <xdr:rowOff>59010</xdr:rowOff>
    </xdr:from>
    <xdr:to>
      <xdr:col>11</xdr:col>
      <xdr:colOff>202313</xdr:colOff>
      <xdr:row>1756</xdr:row>
      <xdr:rowOff>150547</xdr:rowOff>
    </xdr:to>
    <xdr:pic>
      <xdr:nvPicPr>
        <xdr:cNvPr id="507" name="図 506">
          <a:extLst>
            <a:ext uri="{FF2B5EF4-FFF2-40B4-BE49-F238E27FC236}">
              <a16:creationId xmlns:a16="http://schemas.microsoft.com/office/drawing/2014/main" id="{00000000-0008-0000-0900-0000FB010000}"/>
            </a:ext>
          </a:extLst>
        </xdr:cNvPr>
        <xdr:cNvPicPr>
          <a:picLocks/>
        </xdr:cNvPicPr>
      </xdr:nvPicPr>
      <xdr:blipFill>
        <a:blip xmlns:r="http://schemas.openxmlformats.org/officeDocument/2006/relationships" r:embed="rId175" cstate="print">
          <a:extLst>
            <a:ext uri="{BEBA8EAE-BF5A-486C-A8C5-ECC9F3942E4B}">
              <a14:imgProps xmlns:a14="http://schemas.microsoft.com/office/drawing/2010/main">
                <a14:imgLayer r:embed="rId176">
                  <a14:imgEffect>
                    <a14:brightnessContrast bright="40000"/>
                  </a14:imgEffect>
                </a14:imgLayer>
              </a14:imgProps>
            </a:ext>
            <a:ext uri="{28A0092B-C50C-407E-A947-70E740481C1C}">
              <a14:useLocalDpi xmlns:a14="http://schemas.microsoft.com/office/drawing/2010/main"/>
            </a:ext>
          </a:extLst>
        </a:blip>
        <a:stretch>
          <a:fillRect/>
        </a:stretch>
      </xdr:blipFill>
      <xdr:spPr>
        <a:xfrm>
          <a:off x="3131438" y="387526485"/>
          <a:ext cx="3881250" cy="2910937"/>
        </a:xfrm>
        <a:prstGeom prst="rect">
          <a:avLst/>
        </a:prstGeom>
      </xdr:spPr>
    </xdr:pic>
    <xdr:clientData/>
  </xdr:twoCellAnchor>
  <xdr:twoCellAnchor editAs="oneCell">
    <xdr:from>
      <xdr:col>16</xdr:col>
      <xdr:colOff>493013</xdr:colOff>
      <xdr:row>1744</xdr:row>
      <xdr:rowOff>59010</xdr:rowOff>
    </xdr:from>
    <xdr:to>
      <xdr:col>22</xdr:col>
      <xdr:colOff>202313</xdr:colOff>
      <xdr:row>1756</xdr:row>
      <xdr:rowOff>150547</xdr:rowOff>
    </xdr:to>
    <xdr:pic>
      <xdr:nvPicPr>
        <xdr:cNvPr id="510" name="図 509">
          <a:extLst>
            <a:ext uri="{FF2B5EF4-FFF2-40B4-BE49-F238E27FC236}">
              <a16:creationId xmlns:a16="http://schemas.microsoft.com/office/drawing/2014/main" id="{00000000-0008-0000-0900-0000FE010000}"/>
            </a:ext>
          </a:extLst>
        </xdr:cNvPr>
        <xdr:cNvPicPr>
          <a:picLocks/>
        </xdr:cNvPicPr>
      </xdr:nvPicPr>
      <xdr:blipFill>
        <a:blip xmlns:r="http://schemas.openxmlformats.org/officeDocument/2006/relationships" r:embed="rId186" cstate="print">
          <a:extLst>
            <a:ext uri="{28A0092B-C50C-407E-A947-70E740481C1C}">
              <a14:useLocalDpi xmlns:a14="http://schemas.microsoft.com/office/drawing/2010/main"/>
            </a:ext>
          </a:extLst>
        </a:blip>
        <a:stretch>
          <a:fillRect/>
        </a:stretch>
      </xdr:blipFill>
      <xdr:spPr>
        <a:xfrm>
          <a:off x="10056113" y="387526485"/>
          <a:ext cx="3881250" cy="2910937"/>
        </a:xfrm>
        <a:prstGeom prst="rect">
          <a:avLst/>
        </a:prstGeom>
      </xdr:spPr>
    </xdr:pic>
    <xdr:clientData/>
  </xdr:twoCellAnchor>
  <xdr:twoCellAnchor editAs="oneCell">
    <xdr:from>
      <xdr:col>5</xdr:col>
      <xdr:colOff>493013</xdr:colOff>
      <xdr:row>1767</xdr:row>
      <xdr:rowOff>59010</xdr:rowOff>
    </xdr:from>
    <xdr:to>
      <xdr:col>11</xdr:col>
      <xdr:colOff>202313</xdr:colOff>
      <xdr:row>1779</xdr:row>
      <xdr:rowOff>150547</xdr:rowOff>
    </xdr:to>
    <xdr:pic>
      <xdr:nvPicPr>
        <xdr:cNvPr id="513" name="図 512">
          <a:extLst>
            <a:ext uri="{FF2B5EF4-FFF2-40B4-BE49-F238E27FC236}">
              <a16:creationId xmlns:a16="http://schemas.microsoft.com/office/drawing/2014/main" id="{00000000-0008-0000-0900-000001020000}"/>
            </a:ext>
          </a:extLst>
        </xdr:cNvPr>
        <xdr:cNvPicPr>
          <a:picLocks/>
        </xdr:cNvPicPr>
      </xdr:nvPicPr>
      <xdr:blipFill>
        <a:blip xmlns:r="http://schemas.openxmlformats.org/officeDocument/2006/relationships" r:embed="rId187" cstate="print">
          <a:extLst>
            <a:ext uri="{28A0092B-C50C-407E-A947-70E740481C1C}">
              <a14:useLocalDpi xmlns:a14="http://schemas.microsoft.com/office/drawing/2010/main"/>
            </a:ext>
          </a:extLst>
        </a:blip>
        <a:stretch>
          <a:fillRect/>
        </a:stretch>
      </xdr:blipFill>
      <xdr:spPr>
        <a:xfrm>
          <a:off x="3131438" y="392555685"/>
          <a:ext cx="3881250" cy="2910937"/>
        </a:xfrm>
        <a:prstGeom prst="rect">
          <a:avLst/>
        </a:prstGeom>
      </xdr:spPr>
    </xdr:pic>
    <xdr:clientData/>
  </xdr:twoCellAnchor>
  <xdr:twoCellAnchor editAs="oneCell">
    <xdr:from>
      <xdr:col>16</xdr:col>
      <xdr:colOff>493013</xdr:colOff>
      <xdr:row>1767</xdr:row>
      <xdr:rowOff>59010</xdr:rowOff>
    </xdr:from>
    <xdr:to>
      <xdr:col>22</xdr:col>
      <xdr:colOff>202313</xdr:colOff>
      <xdr:row>1779</xdr:row>
      <xdr:rowOff>150547</xdr:rowOff>
    </xdr:to>
    <xdr:pic>
      <xdr:nvPicPr>
        <xdr:cNvPr id="516" name="図 515">
          <a:extLst>
            <a:ext uri="{FF2B5EF4-FFF2-40B4-BE49-F238E27FC236}">
              <a16:creationId xmlns:a16="http://schemas.microsoft.com/office/drawing/2014/main" id="{00000000-0008-0000-0900-000004020000}"/>
            </a:ext>
          </a:extLst>
        </xdr:cNvPr>
        <xdr:cNvPicPr>
          <a:picLocks/>
        </xdr:cNvPicPr>
      </xdr:nvPicPr>
      <xdr:blipFill>
        <a:blip xmlns:r="http://schemas.openxmlformats.org/officeDocument/2006/relationships" r:embed="rId188" cstate="print">
          <a:extLst>
            <a:ext uri="{28A0092B-C50C-407E-A947-70E740481C1C}">
              <a14:useLocalDpi xmlns:a14="http://schemas.microsoft.com/office/drawing/2010/main"/>
            </a:ext>
          </a:extLst>
        </a:blip>
        <a:stretch>
          <a:fillRect/>
        </a:stretch>
      </xdr:blipFill>
      <xdr:spPr>
        <a:xfrm>
          <a:off x="10056113" y="392555685"/>
          <a:ext cx="3881250" cy="2910937"/>
        </a:xfrm>
        <a:prstGeom prst="rect">
          <a:avLst/>
        </a:prstGeom>
      </xdr:spPr>
    </xdr:pic>
    <xdr:clientData/>
  </xdr:twoCellAnchor>
  <xdr:twoCellAnchor editAs="oneCell">
    <xdr:from>
      <xdr:col>5</xdr:col>
      <xdr:colOff>493013</xdr:colOff>
      <xdr:row>1785</xdr:row>
      <xdr:rowOff>59010</xdr:rowOff>
    </xdr:from>
    <xdr:to>
      <xdr:col>11</xdr:col>
      <xdr:colOff>202313</xdr:colOff>
      <xdr:row>1797</xdr:row>
      <xdr:rowOff>150547</xdr:rowOff>
    </xdr:to>
    <xdr:pic>
      <xdr:nvPicPr>
        <xdr:cNvPr id="520" name="図 519">
          <a:extLst>
            <a:ext uri="{FF2B5EF4-FFF2-40B4-BE49-F238E27FC236}">
              <a16:creationId xmlns:a16="http://schemas.microsoft.com/office/drawing/2014/main" id="{00000000-0008-0000-0900-000008020000}"/>
            </a:ext>
          </a:extLst>
        </xdr:cNvPr>
        <xdr:cNvPicPr>
          <a:picLocks/>
        </xdr:cNvPicPr>
      </xdr:nvPicPr>
      <xdr:blipFill>
        <a:blip xmlns:r="http://schemas.openxmlformats.org/officeDocument/2006/relationships" r:embed="rId189" cstate="print">
          <a:extLst>
            <a:ext uri="{28A0092B-C50C-407E-A947-70E740481C1C}">
              <a14:useLocalDpi xmlns:a14="http://schemas.microsoft.com/office/drawing/2010/main"/>
            </a:ext>
          </a:extLst>
        </a:blip>
        <a:stretch>
          <a:fillRect/>
        </a:stretch>
      </xdr:blipFill>
      <xdr:spPr>
        <a:xfrm>
          <a:off x="3131438" y="396632385"/>
          <a:ext cx="3881250" cy="2910937"/>
        </a:xfrm>
        <a:prstGeom prst="rect">
          <a:avLst/>
        </a:prstGeom>
      </xdr:spPr>
    </xdr:pic>
    <xdr:clientData/>
  </xdr:twoCellAnchor>
  <xdr:twoCellAnchor editAs="oneCell">
    <xdr:from>
      <xdr:col>16</xdr:col>
      <xdr:colOff>493013</xdr:colOff>
      <xdr:row>1785</xdr:row>
      <xdr:rowOff>59010</xdr:rowOff>
    </xdr:from>
    <xdr:to>
      <xdr:col>22</xdr:col>
      <xdr:colOff>202313</xdr:colOff>
      <xdr:row>1797</xdr:row>
      <xdr:rowOff>150547</xdr:rowOff>
    </xdr:to>
    <xdr:pic>
      <xdr:nvPicPr>
        <xdr:cNvPr id="523" name="図 522">
          <a:extLst>
            <a:ext uri="{FF2B5EF4-FFF2-40B4-BE49-F238E27FC236}">
              <a16:creationId xmlns:a16="http://schemas.microsoft.com/office/drawing/2014/main" id="{00000000-0008-0000-0900-00000B020000}"/>
            </a:ext>
          </a:extLst>
        </xdr:cNvPr>
        <xdr:cNvPicPr>
          <a:picLocks/>
        </xdr:cNvPicPr>
      </xdr:nvPicPr>
      <xdr:blipFill>
        <a:blip xmlns:r="http://schemas.openxmlformats.org/officeDocument/2006/relationships" r:embed="rId190" cstate="print">
          <a:extLst>
            <a:ext uri="{28A0092B-C50C-407E-A947-70E740481C1C}">
              <a14:useLocalDpi xmlns:a14="http://schemas.microsoft.com/office/drawing/2010/main"/>
            </a:ext>
          </a:extLst>
        </a:blip>
        <a:stretch>
          <a:fillRect/>
        </a:stretch>
      </xdr:blipFill>
      <xdr:spPr>
        <a:xfrm>
          <a:off x="10056113" y="396632385"/>
          <a:ext cx="3881250" cy="2910937"/>
        </a:xfrm>
        <a:prstGeom prst="rect">
          <a:avLst/>
        </a:prstGeom>
      </xdr:spPr>
    </xdr:pic>
    <xdr:clientData/>
  </xdr:twoCellAnchor>
  <xdr:twoCellAnchor editAs="oneCell">
    <xdr:from>
      <xdr:col>5</xdr:col>
      <xdr:colOff>493013</xdr:colOff>
      <xdr:row>1808</xdr:row>
      <xdr:rowOff>59010</xdr:rowOff>
    </xdr:from>
    <xdr:to>
      <xdr:col>11</xdr:col>
      <xdr:colOff>202313</xdr:colOff>
      <xdr:row>1820</xdr:row>
      <xdr:rowOff>150547</xdr:rowOff>
    </xdr:to>
    <xdr:pic>
      <xdr:nvPicPr>
        <xdr:cNvPr id="526" name="図 525">
          <a:extLst>
            <a:ext uri="{FF2B5EF4-FFF2-40B4-BE49-F238E27FC236}">
              <a16:creationId xmlns:a16="http://schemas.microsoft.com/office/drawing/2014/main" id="{00000000-0008-0000-0900-00000E020000}"/>
            </a:ext>
          </a:extLst>
        </xdr:cNvPr>
        <xdr:cNvPicPr>
          <a:picLocks/>
        </xdr:cNvPicPr>
      </xdr:nvPicPr>
      <xdr:blipFill>
        <a:blip xmlns:r="http://schemas.openxmlformats.org/officeDocument/2006/relationships" r:embed="rId191" cstate="print">
          <a:extLst>
            <a:ext uri="{BEBA8EAE-BF5A-486C-A8C5-ECC9F3942E4B}">
              <a14:imgProps xmlns:a14="http://schemas.microsoft.com/office/drawing/2010/main">
                <a14:imgLayer r:embed="rId192">
                  <a14:imgEffect>
                    <a14:brightnessContrast bright="20000"/>
                  </a14:imgEffect>
                </a14:imgLayer>
              </a14:imgProps>
            </a:ext>
            <a:ext uri="{28A0092B-C50C-407E-A947-70E740481C1C}">
              <a14:useLocalDpi xmlns:a14="http://schemas.microsoft.com/office/drawing/2010/main"/>
            </a:ext>
          </a:extLst>
        </a:blip>
        <a:stretch>
          <a:fillRect/>
        </a:stretch>
      </xdr:blipFill>
      <xdr:spPr>
        <a:xfrm>
          <a:off x="3131438" y="401661585"/>
          <a:ext cx="3881250" cy="2910937"/>
        </a:xfrm>
        <a:prstGeom prst="rect">
          <a:avLst/>
        </a:prstGeom>
      </xdr:spPr>
    </xdr:pic>
    <xdr:clientData/>
  </xdr:twoCellAnchor>
  <xdr:twoCellAnchor editAs="oneCell">
    <xdr:from>
      <xdr:col>16</xdr:col>
      <xdr:colOff>498035</xdr:colOff>
      <xdr:row>1808</xdr:row>
      <xdr:rowOff>62781</xdr:rowOff>
    </xdr:from>
    <xdr:to>
      <xdr:col>22</xdr:col>
      <xdr:colOff>197289</xdr:colOff>
      <xdr:row>1820</xdr:row>
      <xdr:rowOff>146784</xdr:rowOff>
    </xdr:to>
    <xdr:pic>
      <xdr:nvPicPr>
        <xdr:cNvPr id="529" name="図 528">
          <a:extLst>
            <a:ext uri="{FF2B5EF4-FFF2-40B4-BE49-F238E27FC236}">
              <a16:creationId xmlns:a16="http://schemas.microsoft.com/office/drawing/2014/main" id="{00000000-0008-0000-0900-000011020000}"/>
            </a:ext>
          </a:extLst>
        </xdr:cNvPr>
        <xdr:cNvPicPr>
          <a:picLocks/>
        </xdr:cNvPicPr>
      </xdr:nvPicPr>
      <xdr:blipFill>
        <a:blip xmlns:r="http://schemas.openxmlformats.org/officeDocument/2006/relationships" r:embed="rId193" cstate="print">
          <a:extLst>
            <a:ext uri="{28A0092B-C50C-407E-A947-70E740481C1C}">
              <a14:useLocalDpi xmlns:a14="http://schemas.microsoft.com/office/drawing/2010/main"/>
            </a:ext>
          </a:extLst>
        </a:blip>
        <a:stretch>
          <a:fillRect/>
        </a:stretch>
      </xdr:blipFill>
      <xdr:spPr>
        <a:xfrm>
          <a:off x="10061135" y="401665356"/>
          <a:ext cx="3871204" cy="2903403"/>
        </a:xfrm>
        <a:prstGeom prst="rect">
          <a:avLst/>
        </a:prstGeom>
      </xdr:spPr>
    </xdr:pic>
    <xdr:clientData/>
  </xdr:twoCellAnchor>
  <xdr:twoCellAnchor editAs="oneCell">
    <xdr:from>
      <xdr:col>5</xdr:col>
      <xdr:colOff>493013</xdr:colOff>
      <xdr:row>1826</xdr:row>
      <xdr:rowOff>59010</xdr:rowOff>
    </xdr:from>
    <xdr:to>
      <xdr:col>11</xdr:col>
      <xdr:colOff>202313</xdr:colOff>
      <xdr:row>1838</xdr:row>
      <xdr:rowOff>150547</xdr:rowOff>
    </xdr:to>
    <xdr:pic>
      <xdr:nvPicPr>
        <xdr:cNvPr id="532" name="図 531">
          <a:extLst>
            <a:ext uri="{FF2B5EF4-FFF2-40B4-BE49-F238E27FC236}">
              <a16:creationId xmlns:a16="http://schemas.microsoft.com/office/drawing/2014/main" id="{00000000-0008-0000-0900-000014020000}"/>
            </a:ext>
          </a:extLst>
        </xdr:cNvPr>
        <xdr:cNvPicPr>
          <a:picLocks/>
        </xdr:cNvPicPr>
      </xdr:nvPicPr>
      <xdr:blipFill>
        <a:blip xmlns:r="http://schemas.openxmlformats.org/officeDocument/2006/relationships" r:embed="rId194" cstate="print">
          <a:extLst>
            <a:ext uri="{28A0092B-C50C-407E-A947-70E740481C1C}">
              <a14:useLocalDpi xmlns:a14="http://schemas.microsoft.com/office/drawing/2010/main"/>
            </a:ext>
          </a:extLst>
        </a:blip>
        <a:stretch>
          <a:fillRect/>
        </a:stretch>
      </xdr:blipFill>
      <xdr:spPr>
        <a:xfrm>
          <a:off x="3131438" y="405738285"/>
          <a:ext cx="3881250" cy="2910937"/>
        </a:xfrm>
        <a:prstGeom prst="rect">
          <a:avLst/>
        </a:prstGeom>
      </xdr:spPr>
    </xdr:pic>
    <xdr:clientData/>
  </xdr:twoCellAnchor>
  <xdr:twoCellAnchor editAs="oneCell">
    <xdr:from>
      <xdr:col>16</xdr:col>
      <xdr:colOff>493013</xdr:colOff>
      <xdr:row>1826</xdr:row>
      <xdr:rowOff>59010</xdr:rowOff>
    </xdr:from>
    <xdr:to>
      <xdr:col>22</xdr:col>
      <xdr:colOff>202313</xdr:colOff>
      <xdr:row>1838</xdr:row>
      <xdr:rowOff>150547</xdr:rowOff>
    </xdr:to>
    <xdr:pic>
      <xdr:nvPicPr>
        <xdr:cNvPr id="536" name="図 535">
          <a:extLst>
            <a:ext uri="{FF2B5EF4-FFF2-40B4-BE49-F238E27FC236}">
              <a16:creationId xmlns:a16="http://schemas.microsoft.com/office/drawing/2014/main" id="{00000000-0008-0000-0900-000018020000}"/>
            </a:ext>
          </a:extLst>
        </xdr:cNvPr>
        <xdr:cNvPicPr>
          <a:picLocks/>
        </xdr:cNvPicPr>
      </xdr:nvPicPr>
      <xdr:blipFill>
        <a:blip xmlns:r="http://schemas.openxmlformats.org/officeDocument/2006/relationships" r:embed="rId195" cstate="print">
          <a:extLst>
            <a:ext uri="{28A0092B-C50C-407E-A947-70E740481C1C}">
              <a14:useLocalDpi xmlns:a14="http://schemas.microsoft.com/office/drawing/2010/main"/>
            </a:ext>
          </a:extLst>
        </a:blip>
        <a:stretch>
          <a:fillRect/>
        </a:stretch>
      </xdr:blipFill>
      <xdr:spPr>
        <a:xfrm>
          <a:off x="10056113" y="405738285"/>
          <a:ext cx="3881250" cy="2910937"/>
        </a:xfrm>
        <a:prstGeom prst="rect">
          <a:avLst/>
        </a:prstGeom>
      </xdr:spPr>
    </xdr:pic>
    <xdr:clientData/>
  </xdr:twoCellAnchor>
  <xdr:twoCellAnchor editAs="oneCell">
    <xdr:from>
      <xdr:col>5</xdr:col>
      <xdr:colOff>493013</xdr:colOff>
      <xdr:row>1849</xdr:row>
      <xdr:rowOff>59010</xdr:rowOff>
    </xdr:from>
    <xdr:to>
      <xdr:col>11</xdr:col>
      <xdr:colOff>202313</xdr:colOff>
      <xdr:row>1861</xdr:row>
      <xdr:rowOff>150547</xdr:rowOff>
    </xdr:to>
    <xdr:pic>
      <xdr:nvPicPr>
        <xdr:cNvPr id="539" name="図 538">
          <a:extLst>
            <a:ext uri="{FF2B5EF4-FFF2-40B4-BE49-F238E27FC236}">
              <a16:creationId xmlns:a16="http://schemas.microsoft.com/office/drawing/2014/main" id="{00000000-0008-0000-0900-00001B020000}"/>
            </a:ext>
          </a:extLst>
        </xdr:cNvPr>
        <xdr:cNvPicPr>
          <a:picLocks/>
        </xdr:cNvPicPr>
      </xdr:nvPicPr>
      <xdr:blipFill>
        <a:blip xmlns:r="http://schemas.openxmlformats.org/officeDocument/2006/relationships" r:embed="rId196" cstate="print">
          <a:extLst>
            <a:ext uri="{28A0092B-C50C-407E-A947-70E740481C1C}">
              <a14:useLocalDpi xmlns:a14="http://schemas.microsoft.com/office/drawing/2010/main"/>
            </a:ext>
          </a:extLst>
        </a:blip>
        <a:stretch>
          <a:fillRect/>
        </a:stretch>
      </xdr:blipFill>
      <xdr:spPr>
        <a:xfrm>
          <a:off x="3131438" y="410767485"/>
          <a:ext cx="3881250" cy="2910937"/>
        </a:xfrm>
        <a:prstGeom prst="rect">
          <a:avLst/>
        </a:prstGeom>
      </xdr:spPr>
    </xdr:pic>
    <xdr:clientData/>
  </xdr:twoCellAnchor>
  <xdr:twoCellAnchor editAs="oneCell">
    <xdr:from>
      <xdr:col>16</xdr:col>
      <xdr:colOff>493013</xdr:colOff>
      <xdr:row>1849</xdr:row>
      <xdr:rowOff>59010</xdr:rowOff>
    </xdr:from>
    <xdr:to>
      <xdr:col>22</xdr:col>
      <xdr:colOff>202313</xdr:colOff>
      <xdr:row>1861</xdr:row>
      <xdr:rowOff>150547</xdr:rowOff>
    </xdr:to>
    <xdr:pic>
      <xdr:nvPicPr>
        <xdr:cNvPr id="542" name="図 541">
          <a:extLst>
            <a:ext uri="{FF2B5EF4-FFF2-40B4-BE49-F238E27FC236}">
              <a16:creationId xmlns:a16="http://schemas.microsoft.com/office/drawing/2014/main" id="{00000000-0008-0000-0900-00001E020000}"/>
            </a:ext>
          </a:extLst>
        </xdr:cNvPr>
        <xdr:cNvPicPr>
          <a:picLocks/>
        </xdr:cNvPicPr>
      </xdr:nvPicPr>
      <xdr:blipFill>
        <a:blip xmlns:r="http://schemas.openxmlformats.org/officeDocument/2006/relationships" r:embed="rId197" cstate="print">
          <a:extLst>
            <a:ext uri="{28A0092B-C50C-407E-A947-70E740481C1C}">
              <a14:useLocalDpi xmlns:a14="http://schemas.microsoft.com/office/drawing/2010/main"/>
            </a:ext>
          </a:extLst>
        </a:blip>
        <a:stretch>
          <a:fillRect/>
        </a:stretch>
      </xdr:blipFill>
      <xdr:spPr>
        <a:xfrm>
          <a:off x="10056113" y="410767485"/>
          <a:ext cx="3881250" cy="2910937"/>
        </a:xfrm>
        <a:prstGeom prst="rect">
          <a:avLst/>
        </a:prstGeom>
      </xdr:spPr>
    </xdr:pic>
    <xdr:clientData/>
  </xdr:twoCellAnchor>
  <xdr:twoCellAnchor editAs="oneCell">
    <xdr:from>
      <xdr:col>5</xdr:col>
      <xdr:colOff>473107</xdr:colOff>
      <xdr:row>1867</xdr:row>
      <xdr:rowOff>70223</xdr:rowOff>
    </xdr:from>
    <xdr:to>
      <xdr:col>11</xdr:col>
      <xdr:colOff>181732</xdr:colOff>
      <xdr:row>1879</xdr:row>
      <xdr:rowOff>161123</xdr:rowOff>
    </xdr:to>
    <xdr:pic>
      <xdr:nvPicPr>
        <xdr:cNvPr id="545" name="図 544">
          <a:extLst>
            <a:ext uri="{FF2B5EF4-FFF2-40B4-BE49-F238E27FC236}">
              <a16:creationId xmlns:a16="http://schemas.microsoft.com/office/drawing/2014/main" id="{00000000-0008-0000-0900-000021020000}"/>
            </a:ext>
          </a:extLst>
        </xdr:cNvPr>
        <xdr:cNvPicPr>
          <a:picLocks/>
        </xdr:cNvPicPr>
      </xdr:nvPicPr>
      <xdr:blipFill>
        <a:blip xmlns:r="http://schemas.openxmlformats.org/officeDocument/2006/relationships" r:embed="rId198"/>
        <a:stretch>
          <a:fillRect/>
        </a:stretch>
      </xdr:blipFill>
      <xdr:spPr>
        <a:xfrm>
          <a:off x="3128201" y="420932348"/>
          <a:ext cx="3852000" cy="2948400"/>
        </a:xfrm>
        <a:prstGeom prst="rect">
          <a:avLst/>
        </a:prstGeom>
      </xdr:spPr>
    </xdr:pic>
    <xdr:clientData/>
  </xdr:twoCellAnchor>
  <xdr:twoCellAnchor editAs="oneCell">
    <xdr:from>
      <xdr:col>16</xdr:col>
      <xdr:colOff>493013</xdr:colOff>
      <xdr:row>1867</xdr:row>
      <xdr:rowOff>59010</xdr:rowOff>
    </xdr:from>
    <xdr:to>
      <xdr:col>22</xdr:col>
      <xdr:colOff>202313</xdr:colOff>
      <xdr:row>1879</xdr:row>
      <xdr:rowOff>150547</xdr:rowOff>
    </xdr:to>
    <xdr:pic>
      <xdr:nvPicPr>
        <xdr:cNvPr id="548" name="図 547">
          <a:extLst>
            <a:ext uri="{FF2B5EF4-FFF2-40B4-BE49-F238E27FC236}">
              <a16:creationId xmlns:a16="http://schemas.microsoft.com/office/drawing/2014/main" id="{00000000-0008-0000-0900-000024020000}"/>
            </a:ext>
          </a:extLst>
        </xdr:cNvPr>
        <xdr:cNvPicPr>
          <a:picLocks/>
        </xdr:cNvPicPr>
      </xdr:nvPicPr>
      <xdr:blipFill>
        <a:blip xmlns:r="http://schemas.openxmlformats.org/officeDocument/2006/relationships" r:embed="rId199" cstate="print">
          <a:extLst>
            <a:ext uri="{BEBA8EAE-BF5A-486C-A8C5-ECC9F3942E4B}">
              <a14:imgProps xmlns:a14="http://schemas.microsoft.com/office/drawing/2010/main">
                <a14:imgLayer r:embed="rId200">
                  <a14:imgEffect>
                    <a14:brightnessContrast bright="20000"/>
                  </a14:imgEffect>
                </a14:imgLayer>
              </a14:imgProps>
            </a:ext>
            <a:ext uri="{28A0092B-C50C-407E-A947-70E740481C1C}">
              <a14:useLocalDpi xmlns:a14="http://schemas.microsoft.com/office/drawing/2010/main"/>
            </a:ext>
          </a:extLst>
        </a:blip>
        <a:stretch>
          <a:fillRect/>
        </a:stretch>
      </xdr:blipFill>
      <xdr:spPr>
        <a:xfrm>
          <a:off x="10056113" y="414844185"/>
          <a:ext cx="3881250" cy="2910937"/>
        </a:xfrm>
        <a:prstGeom prst="rect">
          <a:avLst/>
        </a:prstGeom>
      </xdr:spPr>
    </xdr:pic>
    <xdr:clientData/>
  </xdr:twoCellAnchor>
  <xdr:twoCellAnchor editAs="oneCell">
    <xdr:from>
      <xdr:col>5</xdr:col>
      <xdr:colOff>493013</xdr:colOff>
      <xdr:row>1890</xdr:row>
      <xdr:rowOff>58986</xdr:rowOff>
    </xdr:from>
    <xdr:to>
      <xdr:col>11</xdr:col>
      <xdr:colOff>202313</xdr:colOff>
      <xdr:row>1902</xdr:row>
      <xdr:rowOff>150523</xdr:rowOff>
    </xdr:to>
    <xdr:pic>
      <xdr:nvPicPr>
        <xdr:cNvPr id="552" name="図 551">
          <a:extLst>
            <a:ext uri="{FF2B5EF4-FFF2-40B4-BE49-F238E27FC236}">
              <a16:creationId xmlns:a16="http://schemas.microsoft.com/office/drawing/2014/main" id="{00000000-0008-0000-0900-000028020000}"/>
            </a:ext>
          </a:extLst>
        </xdr:cNvPr>
        <xdr:cNvPicPr>
          <a:picLocks/>
        </xdr:cNvPicPr>
      </xdr:nvPicPr>
      <xdr:blipFill>
        <a:blip xmlns:r="http://schemas.openxmlformats.org/officeDocument/2006/relationships" r:embed="rId201" cstate="print">
          <a:extLst>
            <a:ext uri="{BEBA8EAE-BF5A-486C-A8C5-ECC9F3942E4B}">
              <a14:imgProps xmlns:a14="http://schemas.microsoft.com/office/drawing/2010/main">
                <a14:imgLayer r:embed="rId202">
                  <a14:imgEffect>
                    <a14:brightnessContrast bright="20000"/>
                  </a14:imgEffect>
                </a14:imgLayer>
              </a14:imgProps>
            </a:ext>
            <a:ext uri="{28A0092B-C50C-407E-A947-70E740481C1C}">
              <a14:useLocalDpi xmlns:a14="http://schemas.microsoft.com/office/drawing/2010/main"/>
            </a:ext>
          </a:extLst>
        </a:blip>
        <a:stretch>
          <a:fillRect/>
        </a:stretch>
      </xdr:blipFill>
      <xdr:spPr>
        <a:xfrm>
          <a:off x="3131438" y="419873361"/>
          <a:ext cx="3881250" cy="2910937"/>
        </a:xfrm>
        <a:prstGeom prst="rect">
          <a:avLst/>
        </a:prstGeom>
      </xdr:spPr>
    </xdr:pic>
    <xdr:clientData/>
  </xdr:twoCellAnchor>
  <xdr:twoCellAnchor editAs="oneCell">
    <xdr:from>
      <xdr:col>16</xdr:col>
      <xdr:colOff>493013</xdr:colOff>
      <xdr:row>1890</xdr:row>
      <xdr:rowOff>58986</xdr:rowOff>
    </xdr:from>
    <xdr:to>
      <xdr:col>22</xdr:col>
      <xdr:colOff>202313</xdr:colOff>
      <xdr:row>1902</xdr:row>
      <xdr:rowOff>150523</xdr:rowOff>
    </xdr:to>
    <xdr:pic>
      <xdr:nvPicPr>
        <xdr:cNvPr id="555" name="図 554">
          <a:extLst>
            <a:ext uri="{FF2B5EF4-FFF2-40B4-BE49-F238E27FC236}">
              <a16:creationId xmlns:a16="http://schemas.microsoft.com/office/drawing/2014/main" id="{00000000-0008-0000-0900-00002B020000}"/>
            </a:ext>
          </a:extLst>
        </xdr:cNvPr>
        <xdr:cNvPicPr>
          <a:picLocks/>
        </xdr:cNvPicPr>
      </xdr:nvPicPr>
      <xdr:blipFill>
        <a:blip xmlns:r="http://schemas.openxmlformats.org/officeDocument/2006/relationships" r:embed="rId203" cstate="print">
          <a:extLst>
            <a:ext uri="{28A0092B-C50C-407E-A947-70E740481C1C}">
              <a14:useLocalDpi xmlns:a14="http://schemas.microsoft.com/office/drawing/2010/main"/>
            </a:ext>
          </a:extLst>
        </a:blip>
        <a:stretch>
          <a:fillRect/>
        </a:stretch>
      </xdr:blipFill>
      <xdr:spPr>
        <a:xfrm>
          <a:off x="10056113" y="419873361"/>
          <a:ext cx="3881250" cy="2910937"/>
        </a:xfrm>
        <a:prstGeom prst="rect">
          <a:avLst/>
        </a:prstGeom>
      </xdr:spPr>
    </xdr:pic>
    <xdr:clientData/>
  </xdr:twoCellAnchor>
  <xdr:twoCellAnchor editAs="oneCell">
    <xdr:from>
      <xdr:col>5</xdr:col>
      <xdr:colOff>498035</xdr:colOff>
      <xdr:row>1908</xdr:row>
      <xdr:rowOff>62756</xdr:rowOff>
    </xdr:from>
    <xdr:to>
      <xdr:col>11</xdr:col>
      <xdr:colOff>197289</xdr:colOff>
      <xdr:row>1920</xdr:row>
      <xdr:rowOff>146759</xdr:rowOff>
    </xdr:to>
    <xdr:pic>
      <xdr:nvPicPr>
        <xdr:cNvPr id="558" name="図 557">
          <a:extLst>
            <a:ext uri="{FF2B5EF4-FFF2-40B4-BE49-F238E27FC236}">
              <a16:creationId xmlns:a16="http://schemas.microsoft.com/office/drawing/2014/main" id="{00000000-0008-0000-0900-00002E020000}"/>
            </a:ext>
          </a:extLst>
        </xdr:cNvPr>
        <xdr:cNvPicPr>
          <a:picLocks/>
        </xdr:cNvPicPr>
      </xdr:nvPicPr>
      <xdr:blipFill>
        <a:blip xmlns:r="http://schemas.openxmlformats.org/officeDocument/2006/relationships" r:embed="rId204" cstate="print">
          <a:extLst>
            <a:ext uri="{28A0092B-C50C-407E-A947-70E740481C1C}">
              <a14:useLocalDpi xmlns:a14="http://schemas.microsoft.com/office/drawing/2010/main"/>
            </a:ext>
          </a:extLst>
        </a:blip>
        <a:stretch>
          <a:fillRect/>
        </a:stretch>
      </xdr:blipFill>
      <xdr:spPr>
        <a:xfrm>
          <a:off x="3136460" y="423953831"/>
          <a:ext cx="3871204" cy="2903403"/>
        </a:xfrm>
        <a:prstGeom prst="rect">
          <a:avLst/>
        </a:prstGeom>
      </xdr:spPr>
    </xdr:pic>
    <xdr:clientData/>
  </xdr:twoCellAnchor>
  <xdr:twoCellAnchor editAs="oneCell">
    <xdr:from>
      <xdr:col>16</xdr:col>
      <xdr:colOff>498035</xdr:colOff>
      <xdr:row>1908</xdr:row>
      <xdr:rowOff>62756</xdr:rowOff>
    </xdr:from>
    <xdr:to>
      <xdr:col>22</xdr:col>
      <xdr:colOff>197289</xdr:colOff>
      <xdr:row>1920</xdr:row>
      <xdr:rowOff>146759</xdr:rowOff>
    </xdr:to>
    <xdr:pic>
      <xdr:nvPicPr>
        <xdr:cNvPr id="561" name="図 560">
          <a:extLst>
            <a:ext uri="{FF2B5EF4-FFF2-40B4-BE49-F238E27FC236}">
              <a16:creationId xmlns:a16="http://schemas.microsoft.com/office/drawing/2014/main" id="{00000000-0008-0000-0900-000031020000}"/>
            </a:ext>
          </a:extLst>
        </xdr:cNvPr>
        <xdr:cNvPicPr>
          <a:picLocks/>
        </xdr:cNvPicPr>
      </xdr:nvPicPr>
      <xdr:blipFill>
        <a:blip xmlns:r="http://schemas.openxmlformats.org/officeDocument/2006/relationships" r:embed="rId205" cstate="print">
          <a:extLst>
            <a:ext uri="{28A0092B-C50C-407E-A947-70E740481C1C}">
              <a14:useLocalDpi xmlns:a14="http://schemas.microsoft.com/office/drawing/2010/main"/>
            </a:ext>
          </a:extLst>
        </a:blip>
        <a:stretch>
          <a:fillRect/>
        </a:stretch>
      </xdr:blipFill>
      <xdr:spPr>
        <a:xfrm>
          <a:off x="10061135" y="423953831"/>
          <a:ext cx="3871204" cy="2903403"/>
        </a:xfrm>
        <a:prstGeom prst="rect">
          <a:avLst/>
        </a:prstGeom>
      </xdr:spPr>
    </xdr:pic>
    <xdr:clientData/>
  </xdr:twoCellAnchor>
  <xdr:twoCellAnchor editAs="oneCell">
    <xdr:from>
      <xdr:col>5</xdr:col>
      <xdr:colOff>498035</xdr:colOff>
      <xdr:row>1931</xdr:row>
      <xdr:rowOff>62756</xdr:rowOff>
    </xdr:from>
    <xdr:to>
      <xdr:col>11</xdr:col>
      <xdr:colOff>197289</xdr:colOff>
      <xdr:row>1943</xdr:row>
      <xdr:rowOff>146759</xdr:rowOff>
    </xdr:to>
    <xdr:pic>
      <xdr:nvPicPr>
        <xdr:cNvPr id="564" name="図 563">
          <a:extLst>
            <a:ext uri="{FF2B5EF4-FFF2-40B4-BE49-F238E27FC236}">
              <a16:creationId xmlns:a16="http://schemas.microsoft.com/office/drawing/2014/main" id="{00000000-0008-0000-0900-000034020000}"/>
            </a:ext>
          </a:extLst>
        </xdr:cNvPr>
        <xdr:cNvPicPr>
          <a:picLocks/>
        </xdr:cNvPicPr>
      </xdr:nvPicPr>
      <xdr:blipFill>
        <a:blip xmlns:r="http://schemas.openxmlformats.org/officeDocument/2006/relationships" r:embed="rId206" cstate="print">
          <a:extLst>
            <a:ext uri="{28A0092B-C50C-407E-A947-70E740481C1C}">
              <a14:useLocalDpi xmlns:a14="http://schemas.microsoft.com/office/drawing/2010/main"/>
            </a:ext>
          </a:extLst>
        </a:blip>
        <a:stretch>
          <a:fillRect/>
        </a:stretch>
      </xdr:blipFill>
      <xdr:spPr>
        <a:xfrm>
          <a:off x="3136460" y="429116381"/>
          <a:ext cx="3871204" cy="2903403"/>
        </a:xfrm>
        <a:prstGeom prst="rect">
          <a:avLst/>
        </a:prstGeom>
      </xdr:spPr>
    </xdr:pic>
    <xdr:clientData/>
  </xdr:twoCellAnchor>
  <xdr:twoCellAnchor editAs="oneCell">
    <xdr:from>
      <xdr:col>16</xdr:col>
      <xdr:colOff>498035</xdr:colOff>
      <xdr:row>1931</xdr:row>
      <xdr:rowOff>62756</xdr:rowOff>
    </xdr:from>
    <xdr:to>
      <xdr:col>22</xdr:col>
      <xdr:colOff>197289</xdr:colOff>
      <xdr:row>1943</xdr:row>
      <xdr:rowOff>146759</xdr:rowOff>
    </xdr:to>
    <xdr:pic>
      <xdr:nvPicPr>
        <xdr:cNvPr id="568" name="図 567">
          <a:extLst>
            <a:ext uri="{FF2B5EF4-FFF2-40B4-BE49-F238E27FC236}">
              <a16:creationId xmlns:a16="http://schemas.microsoft.com/office/drawing/2014/main" id="{00000000-0008-0000-0900-000038020000}"/>
            </a:ext>
          </a:extLst>
        </xdr:cNvPr>
        <xdr:cNvPicPr>
          <a:picLocks/>
        </xdr:cNvPicPr>
      </xdr:nvPicPr>
      <xdr:blipFill>
        <a:blip xmlns:r="http://schemas.openxmlformats.org/officeDocument/2006/relationships" r:embed="rId207" cstate="print">
          <a:extLst>
            <a:ext uri="{28A0092B-C50C-407E-A947-70E740481C1C}">
              <a14:useLocalDpi xmlns:a14="http://schemas.microsoft.com/office/drawing/2010/main"/>
            </a:ext>
          </a:extLst>
        </a:blip>
        <a:stretch>
          <a:fillRect/>
        </a:stretch>
      </xdr:blipFill>
      <xdr:spPr>
        <a:xfrm>
          <a:off x="10061135" y="429116381"/>
          <a:ext cx="3871204" cy="2903403"/>
        </a:xfrm>
        <a:prstGeom prst="rect">
          <a:avLst/>
        </a:prstGeom>
      </xdr:spPr>
    </xdr:pic>
    <xdr:clientData/>
  </xdr:twoCellAnchor>
  <xdr:twoCellAnchor editAs="oneCell">
    <xdr:from>
      <xdr:col>5</xdr:col>
      <xdr:colOff>493013</xdr:colOff>
      <xdr:row>1949</xdr:row>
      <xdr:rowOff>58986</xdr:rowOff>
    </xdr:from>
    <xdr:to>
      <xdr:col>11</xdr:col>
      <xdr:colOff>202313</xdr:colOff>
      <xdr:row>1961</xdr:row>
      <xdr:rowOff>150523</xdr:rowOff>
    </xdr:to>
    <xdr:pic>
      <xdr:nvPicPr>
        <xdr:cNvPr id="571" name="図 570">
          <a:extLst>
            <a:ext uri="{FF2B5EF4-FFF2-40B4-BE49-F238E27FC236}">
              <a16:creationId xmlns:a16="http://schemas.microsoft.com/office/drawing/2014/main" id="{00000000-0008-0000-0900-00003B020000}"/>
            </a:ext>
          </a:extLst>
        </xdr:cNvPr>
        <xdr:cNvPicPr>
          <a:picLocks/>
        </xdr:cNvPicPr>
      </xdr:nvPicPr>
      <xdr:blipFill>
        <a:blip xmlns:r="http://schemas.openxmlformats.org/officeDocument/2006/relationships" r:embed="rId208" cstate="print">
          <a:extLst>
            <a:ext uri="{28A0092B-C50C-407E-A947-70E740481C1C}">
              <a14:useLocalDpi xmlns:a14="http://schemas.microsoft.com/office/drawing/2010/main"/>
            </a:ext>
          </a:extLst>
        </a:blip>
        <a:stretch>
          <a:fillRect/>
        </a:stretch>
      </xdr:blipFill>
      <xdr:spPr>
        <a:xfrm>
          <a:off x="3131438" y="433189311"/>
          <a:ext cx="3881250" cy="2910937"/>
        </a:xfrm>
        <a:prstGeom prst="rect">
          <a:avLst/>
        </a:prstGeom>
      </xdr:spPr>
    </xdr:pic>
    <xdr:clientData/>
  </xdr:twoCellAnchor>
  <xdr:twoCellAnchor editAs="oneCell">
    <xdr:from>
      <xdr:col>16</xdr:col>
      <xdr:colOff>493013</xdr:colOff>
      <xdr:row>1949</xdr:row>
      <xdr:rowOff>58986</xdr:rowOff>
    </xdr:from>
    <xdr:to>
      <xdr:col>22</xdr:col>
      <xdr:colOff>202313</xdr:colOff>
      <xdr:row>1961</xdr:row>
      <xdr:rowOff>150523</xdr:rowOff>
    </xdr:to>
    <xdr:pic>
      <xdr:nvPicPr>
        <xdr:cNvPr id="574" name="図 573">
          <a:extLst>
            <a:ext uri="{FF2B5EF4-FFF2-40B4-BE49-F238E27FC236}">
              <a16:creationId xmlns:a16="http://schemas.microsoft.com/office/drawing/2014/main" id="{00000000-0008-0000-0900-00003E020000}"/>
            </a:ext>
          </a:extLst>
        </xdr:cNvPr>
        <xdr:cNvPicPr>
          <a:picLocks/>
        </xdr:cNvPicPr>
      </xdr:nvPicPr>
      <xdr:blipFill>
        <a:blip xmlns:r="http://schemas.openxmlformats.org/officeDocument/2006/relationships" r:embed="rId209" cstate="print">
          <a:extLst>
            <a:ext uri="{28A0092B-C50C-407E-A947-70E740481C1C}">
              <a14:useLocalDpi xmlns:a14="http://schemas.microsoft.com/office/drawing/2010/main"/>
            </a:ext>
          </a:extLst>
        </a:blip>
        <a:stretch>
          <a:fillRect/>
        </a:stretch>
      </xdr:blipFill>
      <xdr:spPr>
        <a:xfrm>
          <a:off x="10056113" y="433189311"/>
          <a:ext cx="3881250" cy="2910937"/>
        </a:xfrm>
        <a:prstGeom prst="rect">
          <a:avLst/>
        </a:prstGeom>
      </xdr:spPr>
    </xdr:pic>
    <xdr:clientData/>
  </xdr:twoCellAnchor>
  <xdr:twoCellAnchor editAs="oneCell">
    <xdr:from>
      <xdr:col>5</xdr:col>
      <xdr:colOff>493013</xdr:colOff>
      <xdr:row>1972</xdr:row>
      <xdr:rowOff>58986</xdr:rowOff>
    </xdr:from>
    <xdr:to>
      <xdr:col>11</xdr:col>
      <xdr:colOff>202313</xdr:colOff>
      <xdr:row>1984</xdr:row>
      <xdr:rowOff>150523</xdr:rowOff>
    </xdr:to>
    <xdr:pic>
      <xdr:nvPicPr>
        <xdr:cNvPr id="577" name="図 576">
          <a:extLst>
            <a:ext uri="{FF2B5EF4-FFF2-40B4-BE49-F238E27FC236}">
              <a16:creationId xmlns:a16="http://schemas.microsoft.com/office/drawing/2014/main" id="{00000000-0008-0000-0900-000041020000}"/>
            </a:ext>
          </a:extLst>
        </xdr:cNvPr>
        <xdr:cNvPicPr>
          <a:picLocks/>
        </xdr:cNvPicPr>
      </xdr:nvPicPr>
      <xdr:blipFill>
        <a:blip xmlns:r="http://schemas.openxmlformats.org/officeDocument/2006/relationships" r:embed="rId210" cstate="print">
          <a:extLst>
            <a:ext uri="{28A0092B-C50C-407E-A947-70E740481C1C}">
              <a14:useLocalDpi xmlns:a14="http://schemas.microsoft.com/office/drawing/2010/main"/>
            </a:ext>
          </a:extLst>
        </a:blip>
        <a:stretch>
          <a:fillRect/>
        </a:stretch>
      </xdr:blipFill>
      <xdr:spPr>
        <a:xfrm>
          <a:off x="3131438" y="438218511"/>
          <a:ext cx="3881250" cy="2910937"/>
        </a:xfrm>
        <a:prstGeom prst="rect">
          <a:avLst/>
        </a:prstGeom>
      </xdr:spPr>
    </xdr:pic>
    <xdr:clientData/>
  </xdr:twoCellAnchor>
  <xdr:twoCellAnchor editAs="oneCell">
    <xdr:from>
      <xdr:col>16</xdr:col>
      <xdr:colOff>493013</xdr:colOff>
      <xdr:row>1972</xdr:row>
      <xdr:rowOff>58986</xdr:rowOff>
    </xdr:from>
    <xdr:to>
      <xdr:col>22</xdr:col>
      <xdr:colOff>202313</xdr:colOff>
      <xdr:row>1984</xdr:row>
      <xdr:rowOff>150523</xdr:rowOff>
    </xdr:to>
    <xdr:pic>
      <xdr:nvPicPr>
        <xdr:cNvPr id="580" name="図 579">
          <a:extLst>
            <a:ext uri="{FF2B5EF4-FFF2-40B4-BE49-F238E27FC236}">
              <a16:creationId xmlns:a16="http://schemas.microsoft.com/office/drawing/2014/main" id="{00000000-0008-0000-0900-000044020000}"/>
            </a:ext>
          </a:extLst>
        </xdr:cNvPr>
        <xdr:cNvPicPr>
          <a:picLocks/>
        </xdr:cNvPicPr>
      </xdr:nvPicPr>
      <xdr:blipFill>
        <a:blip xmlns:r="http://schemas.openxmlformats.org/officeDocument/2006/relationships" r:embed="rId211" cstate="print">
          <a:extLst>
            <a:ext uri="{28A0092B-C50C-407E-A947-70E740481C1C}">
              <a14:useLocalDpi xmlns:a14="http://schemas.microsoft.com/office/drawing/2010/main"/>
            </a:ext>
          </a:extLst>
        </a:blip>
        <a:stretch>
          <a:fillRect/>
        </a:stretch>
      </xdr:blipFill>
      <xdr:spPr>
        <a:xfrm>
          <a:off x="10056113" y="438218511"/>
          <a:ext cx="3881250" cy="2910937"/>
        </a:xfrm>
        <a:prstGeom prst="rect">
          <a:avLst/>
        </a:prstGeom>
      </xdr:spPr>
    </xdr:pic>
    <xdr:clientData/>
  </xdr:twoCellAnchor>
  <xdr:twoCellAnchor editAs="oneCell">
    <xdr:from>
      <xdr:col>5</xdr:col>
      <xdr:colOff>493013</xdr:colOff>
      <xdr:row>1990</xdr:row>
      <xdr:rowOff>58986</xdr:rowOff>
    </xdr:from>
    <xdr:to>
      <xdr:col>11</xdr:col>
      <xdr:colOff>202313</xdr:colOff>
      <xdr:row>2002</xdr:row>
      <xdr:rowOff>150523</xdr:rowOff>
    </xdr:to>
    <xdr:pic>
      <xdr:nvPicPr>
        <xdr:cNvPr id="584" name="図 583">
          <a:extLst>
            <a:ext uri="{FF2B5EF4-FFF2-40B4-BE49-F238E27FC236}">
              <a16:creationId xmlns:a16="http://schemas.microsoft.com/office/drawing/2014/main" id="{00000000-0008-0000-0900-000048020000}"/>
            </a:ext>
          </a:extLst>
        </xdr:cNvPr>
        <xdr:cNvPicPr>
          <a:picLocks/>
        </xdr:cNvPicPr>
      </xdr:nvPicPr>
      <xdr:blipFill>
        <a:blip xmlns:r="http://schemas.openxmlformats.org/officeDocument/2006/relationships" r:embed="rId212" cstate="print">
          <a:extLst>
            <a:ext uri="{28A0092B-C50C-407E-A947-70E740481C1C}">
              <a14:useLocalDpi xmlns:a14="http://schemas.microsoft.com/office/drawing/2010/main"/>
            </a:ext>
          </a:extLst>
        </a:blip>
        <a:stretch>
          <a:fillRect/>
        </a:stretch>
      </xdr:blipFill>
      <xdr:spPr>
        <a:xfrm>
          <a:off x="3131438" y="442295211"/>
          <a:ext cx="3881250" cy="291093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62774</xdr:colOff>
      <xdr:row>8</xdr:row>
      <xdr:rowOff>47573</xdr:rowOff>
    </xdr:from>
    <xdr:to>
      <xdr:col>8</xdr:col>
      <xdr:colOff>21358</xdr:colOff>
      <xdr:row>20</xdr:row>
      <xdr:rowOff>145800</xdr:rowOff>
    </xdr:to>
    <xdr:pic>
      <xdr:nvPicPr>
        <xdr:cNvPr id="3" name="図 2">
          <a:extLst>
            <a:ext uri="{FF2B5EF4-FFF2-40B4-BE49-F238E27FC236}">
              <a16:creationId xmlns:a16="http://schemas.microsoft.com/office/drawing/2014/main" id="{00000000-0008-0000-0A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158149" y="1535854"/>
          <a:ext cx="2887522" cy="2098477"/>
        </a:xfrm>
        <a:prstGeom prst="rect">
          <a:avLst/>
        </a:prstGeom>
      </xdr:spPr>
    </xdr:pic>
    <xdr:clientData/>
  </xdr:twoCellAnchor>
  <xdr:twoCellAnchor editAs="oneCell">
    <xdr:from>
      <xdr:col>10</xdr:col>
      <xdr:colOff>48486</xdr:colOff>
      <xdr:row>8</xdr:row>
      <xdr:rowOff>47573</xdr:rowOff>
    </xdr:from>
    <xdr:to>
      <xdr:col>16</xdr:col>
      <xdr:colOff>35719</xdr:colOff>
      <xdr:row>20</xdr:row>
      <xdr:rowOff>145800</xdr:rowOff>
    </xdr:to>
    <xdr:pic>
      <xdr:nvPicPr>
        <xdr:cNvPr id="5" name="図 4">
          <a:extLst>
            <a:ext uri="{FF2B5EF4-FFF2-40B4-BE49-F238E27FC236}">
              <a16:creationId xmlns:a16="http://schemas.microsoft.com/office/drawing/2014/main" id="{00000000-0008-0000-0A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5311049" y="1535854"/>
          <a:ext cx="2880451" cy="2098477"/>
        </a:xfrm>
        <a:prstGeom prst="rect">
          <a:avLst/>
        </a:prstGeom>
      </xdr:spPr>
    </xdr:pic>
    <xdr:clientData/>
  </xdr:twoCellAnchor>
  <xdr:twoCellAnchor editAs="oneCell">
    <xdr:from>
      <xdr:col>18</xdr:col>
      <xdr:colOff>48487</xdr:colOff>
      <xdr:row>8</xdr:row>
      <xdr:rowOff>47573</xdr:rowOff>
    </xdr:from>
    <xdr:to>
      <xdr:col>24</xdr:col>
      <xdr:colOff>35720</xdr:colOff>
      <xdr:row>20</xdr:row>
      <xdr:rowOff>145800</xdr:rowOff>
    </xdr:to>
    <xdr:pic>
      <xdr:nvPicPr>
        <xdr:cNvPr id="7" name="図 6">
          <a:extLst>
            <a:ext uri="{FF2B5EF4-FFF2-40B4-BE49-F238E27FC236}">
              <a16:creationId xmlns:a16="http://schemas.microsoft.com/office/drawing/2014/main" id="{00000000-0008-0000-0A00-000007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9442518" y="1535854"/>
          <a:ext cx="2880452" cy="2098477"/>
        </a:xfrm>
        <a:prstGeom prst="rect">
          <a:avLst/>
        </a:prstGeom>
      </xdr:spPr>
    </xdr:pic>
    <xdr:clientData/>
  </xdr:twoCellAnchor>
  <xdr:twoCellAnchor editAs="oneCell">
    <xdr:from>
      <xdr:col>2</xdr:col>
      <xdr:colOff>62774</xdr:colOff>
      <xdr:row>25</xdr:row>
      <xdr:rowOff>47573</xdr:rowOff>
    </xdr:from>
    <xdr:to>
      <xdr:col>8</xdr:col>
      <xdr:colOff>21358</xdr:colOff>
      <xdr:row>37</xdr:row>
      <xdr:rowOff>145800</xdr:rowOff>
    </xdr:to>
    <xdr:pic>
      <xdr:nvPicPr>
        <xdr:cNvPr id="9" name="図 8">
          <a:extLst>
            <a:ext uri="{FF2B5EF4-FFF2-40B4-BE49-F238E27FC236}">
              <a16:creationId xmlns:a16="http://schemas.microsoft.com/office/drawing/2014/main" id="{00000000-0008-0000-0A00-000009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1158661" y="5281202"/>
          <a:ext cx="2877536" cy="2187582"/>
        </a:xfrm>
        <a:prstGeom prst="rect">
          <a:avLst/>
        </a:prstGeom>
      </xdr:spPr>
    </xdr:pic>
    <xdr:clientData/>
  </xdr:twoCellAnchor>
  <xdr:twoCellAnchor editAs="oneCell">
    <xdr:from>
      <xdr:col>10</xdr:col>
      <xdr:colOff>48486</xdr:colOff>
      <xdr:row>25</xdr:row>
      <xdr:rowOff>47573</xdr:rowOff>
    </xdr:from>
    <xdr:to>
      <xdr:col>16</xdr:col>
      <xdr:colOff>35719</xdr:colOff>
      <xdr:row>37</xdr:row>
      <xdr:rowOff>145800</xdr:rowOff>
    </xdr:to>
    <xdr:pic>
      <xdr:nvPicPr>
        <xdr:cNvPr id="11" name="図 10">
          <a:extLst>
            <a:ext uri="{FF2B5EF4-FFF2-40B4-BE49-F238E27FC236}">
              <a16:creationId xmlns:a16="http://schemas.microsoft.com/office/drawing/2014/main" id="{00000000-0008-0000-0A00-00000B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5311049" y="4464792"/>
          <a:ext cx="2880451" cy="2098477"/>
        </a:xfrm>
        <a:prstGeom prst="rect">
          <a:avLst/>
        </a:prstGeom>
      </xdr:spPr>
    </xdr:pic>
    <xdr:clientData/>
  </xdr:twoCellAnchor>
  <xdr:twoCellAnchor editAs="oneCell">
    <xdr:from>
      <xdr:col>18</xdr:col>
      <xdr:colOff>48487</xdr:colOff>
      <xdr:row>25</xdr:row>
      <xdr:rowOff>47573</xdr:rowOff>
    </xdr:from>
    <xdr:to>
      <xdr:col>24</xdr:col>
      <xdr:colOff>35720</xdr:colOff>
      <xdr:row>37</xdr:row>
      <xdr:rowOff>145800</xdr:rowOff>
    </xdr:to>
    <xdr:pic>
      <xdr:nvPicPr>
        <xdr:cNvPr id="13" name="図 12">
          <a:extLst>
            <a:ext uri="{FF2B5EF4-FFF2-40B4-BE49-F238E27FC236}">
              <a16:creationId xmlns:a16="http://schemas.microsoft.com/office/drawing/2014/main" id="{00000000-0008-0000-0A00-00000D000000}"/>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9442518" y="4464792"/>
          <a:ext cx="2880452" cy="2098477"/>
        </a:xfrm>
        <a:prstGeom prst="rect">
          <a:avLst/>
        </a:prstGeom>
      </xdr:spPr>
    </xdr:pic>
    <xdr:clientData/>
  </xdr:twoCellAnchor>
  <xdr:twoCellAnchor editAs="oneCell">
    <xdr:from>
      <xdr:col>2</xdr:col>
      <xdr:colOff>62774</xdr:colOff>
      <xdr:row>42</xdr:row>
      <xdr:rowOff>47573</xdr:rowOff>
    </xdr:from>
    <xdr:to>
      <xdr:col>8</xdr:col>
      <xdr:colOff>21358</xdr:colOff>
      <xdr:row>54</xdr:row>
      <xdr:rowOff>145800</xdr:rowOff>
    </xdr:to>
    <xdr:pic>
      <xdr:nvPicPr>
        <xdr:cNvPr id="15" name="図 14">
          <a:extLst>
            <a:ext uri="{FF2B5EF4-FFF2-40B4-BE49-F238E27FC236}">
              <a16:creationId xmlns:a16="http://schemas.microsoft.com/office/drawing/2014/main" id="{00000000-0008-0000-0A00-00000F000000}"/>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1158149" y="7393729"/>
          <a:ext cx="2887522" cy="2098477"/>
        </a:xfrm>
        <a:prstGeom prst="rect">
          <a:avLst/>
        </a:prstGeom>
      </xdr:spPr>
    </xdr:pic>
    <xdr:clientData/>
  </xdr:twoCellAnchor>
  <xdr:twoCellAnchor editAs="oneCell">
    <xdr:from>
      <xdr:col>10</xdr:col>
      <xdr:colOff>48486</xdr:colOff>
      <xdr:row>42</xdr:row>
      <xdr:rowOff>47573</xdr:rowOff>
    </xdr:from>
    <xdr:to>
      <xdr:col>16</xdr:col>
      <xdr:colOff>35719</xdr:colOff>
      <xdr:row>54</xdr:row>
      <xdr:rowOff>145800</xdr:rowOff>
    </xdr:to>
    <xdr:pic>
      <xdr:nvPicPr>
        <xdr:cNvPr id="17" name="図 16">
          <a:extLst>
            <a:ext uri="{FF2B5EF4-FFF2-40B4-BE49-F238E27FC236}">
              <a16:creationId xmlns:a16="http://schemas.microsoft.com/office/drawing/2014/main" id="{00000000-0008-0000-0A00-000011000000}"/>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5302599" y="8671283"/>
          <a:ext cx="2875459" cy="2187582"/>
        </a:xfrm>
        <a:prstGeom prst="rect">
          <a:avLst/>
        </a:prstGeom>
      </xdr:spPr>
    </xdr:pic>
    <xdr:clientData/>
  </xdr:twoCellAnchor>
  <xdr:twoCellAnchor editAs="oneCell">
    <xdr:from>
      <xdr:col>18</xdr:col>
      <xdr:colOff>48487</xdr:colOff>
      <xdr:row>42</xdr:row>
      <xdr:rowOff>47573</xdr:rowOff>
    </xdr:from>
    <xdr:to>
      <xdr:col>24</xdr:col>
      <xdr:colOff>35720</xdr:colOff>
      <xdr:row>54</xdr:row>
      <xdr:rowOff>145800</xdr:rowOff>
    </xdr:to>
    <xdr:pic>
      <xdr:nvPicPr>
        <xdr:cNvPr id="19" name="図 18">
          <a:extLst>
            <a:ext uri="{FF2B5EF4-FFF2-40B4-BE49-F238E27FC236}">
              <a16:creationId xmlns:a16="http://schemas.microsoft.com/office/drawing/2014/main" id="{00000000-0008-0000-0A00-000013000000}"/>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9442518" y="7393729"/>
          <a:ext cx="2880452" cy="2098477"/>
        </a:xfrm>
        <a:prstGeom prst="rect">
          <a:avLst/>
        </a:prstGeom>
      </xdr:spPr>
    </xdr:pic>
    <xdr:clientData/>
  </xdr:twoCellAnchor>
  <xdr:twoCellAnchor editAs="oneCell">
    <xdr:from>
      <xdr:col>2</xdr:col>
      <xdr:colOff>62774</xdr:colOff>
      <xdr:row>62</xdr:row>
      <xdr:rowOff>47573</xdr:rowOff>
    </xdr:from>
    <xdr:to>
      <xdr:col>8</xdr:col>
      <xdr:colOff>21358</xdr:colOff>
      <xdr:row>74</xdr:row>
      <xdr:rowOff>145799</xdr:rowOff>
    </xdr:to>
    <xdr:pic>
      <xdr:nvPicPr>
        <xdr:cNvPr id="21" name="図 20">
          <a:extLst>
            <a:ext uri="{FF2B5EF4-FFF2-40B4-BE49-F238E27FC236}">
              <a16:creationId xmlns:a16="http://schemas.microsoft.com/office/drawing/2014/main" id="{00000000-0008-0000-0A00-000015000000}"/>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1158149" y="10870354"/>
          <a:ext cx="2887522" cy="2098477"/>
        </a:xfrm>
        <a:prstGeom prst="rect">
          <a:avLst/>
        </a:prstGeom>
      </xdr:spPr>
    </xdr:pic>
    <xdr:clientData/>
  </xdr:twoCellAnchor>
  <xdr:twoCellAnchor editAs="oneCell">
    <xdr:from>
      <xdr:col>10</xdr:col>
      <xdr:colOff>48486</xdr:colOff>
      <xdr:row>62</xdr:row>
      <xdr:rowOff>47573</xdr:rowOff>
    </xdr:from>
    <xdr:to>
      <xdr:col>16</xdr:col>
      <xdr:colOff>35719</xdr:colOff>
      <xdr:row>74</xdr:row>
      <xdr:rowOff>145799</xdr:rowOff>
    </xdr:to>
    <xdr:pic>
      <xdr:nvPicPr>
        <xdr:cNvPr id="23" name="図 22">
          <a:extLst>
            <a:ext uri="{FF2B5EF4-FFF2-40B4-BE49-F238E27FC236}">
              <a16:creationId xmlns:a16="http://schemas.microsoft.com/office/drawing/2014/main" id="{00000000-0008-0000-0A00-000017000000}"/>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a:ext>
          </a:extLst>
        </a:blip>
        <a:stretch>
          <a:fillRect/>
        </a:stretch>
      </xdr:blipFill>
      <xdr:spPr>
        <a:xfrm>
          <a:off x="5311049" y="10870354"/>
          <a:ext cx="2880451" cy="2098477"/>
        </a:xfrm>
        <a:prstGeom prst="rect">
          <a:avLst/>
        </a:prstGeom>
      </xdr:spPr>
    </xdr:pic>
    <xdr:clientData/>
  </xdr:twoCellAnchor>
  <xdr:twoCellAnchor editAs="oneCell">
    <xdr:from>
      <xdr:col>18</xdr:col>
      <xdr:colOff>48487</xdr:colOff>
      <xdr:row>62</xdr:row>
      <xdr:rowOff>47573</xdr:rowOff>
    </xdr:from>
    <xdr:to>
      <xdr:col>24</xdr:col>
      <xdr:colOff>35720</xdr:colOff>
      <xdr:row>74</xdr:row>
      <xdr:rowOff>145799</xdr:rowOff>
    </xdr:to>
    <xdr:pic>
      <xdr:nvPicPr>
        <xdr:cNvPr id="25" name="図 24">
          <a:extLst>
            <a:ext uri="{FF2B5EF4-FFF2-40B4-BE49-F238E27FC236}">
              <a16:creationId xmlns:a16="http://schemas.microsoft.com/office/drawing/2014/main" id="{00000000-0008-0000-0A00-000019000000}"/>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a:ext>
          </a:extLst>
        </a:blip>
        <a:stretch>
          <a:fillRect/>
        </a:stretch>
      </xdr:blipFill>
      <xdr:spPr>
        <a:xfrm>
          <a:off x="9434581" y="12390386"/>
          <a:ext cx="2874498" cy="2122289"/>
        </a:xfrm>
        <a:prstGeom prst="rect">
          <a:avLst/>
        </a:prstGeom>
      </xdr:spPr>
    </xdr:pic>
    <xdr:clientData/>
  </xdr:twoCellAnchor>
  <xdr:twoCellAnchor editAs="oneCell">
    <xdr:from>
      <xdr:col>2</xdr:col>
      <xdr:colOff>62774</xdr:colOff>
      <xdr:row>79</xdr:row>
      <xdr:rowOff>47574</xdr:rowOff>
    </xdr:from>
    <xdr:to>
      <xdr:col>8</xdr:col>
      <xdr:colOff>21358</xdr:colOff>
      <xdr:row>91</xdr:row>
      <xdr:rowOff>145800</xdr:rowOff>
    </xdr:to>
    <xdr:pic>
      <xdr:nvPicPr>
        <xdr:cNvPr id="27" name="図 26">
          <a:extLst>
            <a:ext uri="{FF2B5EF4-FFF2-40B4-BE49-F238E27FC236}">
              <a16:creationId xmlns:a16="http://schemas.microsoft.com/office/drawing/2014/main" id="{00000000-0008-0000-0A00-00001B000000}"/>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1158149" y="13799293"/>
          <a:ext cx="2887522" cy="2098477"/>
        </a:xfrm>
        <a:prstGeom prst="rect">
          <a:avLst/>
        </a:prstGeom>
      </xdr:spPr>
    </xdr:pic>
    <xdr:clientData/>
  </xdr:twoCellAnchor>
  <xdr:twoCellAnchor editAs="oneCell">
    <xdr:from>
      <xdr:col>10</xdr:col>
      <xdr:colOff>48486</xdr:colOff>
      <xdr:row>79</xdr:row>
      <xdr:rowOff>47574</xdr:rowOff>
    </xdr:from>
    <xdr:to>
      <xdr:col>16</xdr:col>
      <xdr:colOff>35719</xdr:colOff>
      <xdr:row>91</xdr:row>
      <xdr:rowOff>145800</xdr:rowOff>
    </xdr:to>
    <xdr:pic>
      <xdr:nvPicPr>
        <xdr:cNvPr id="29" name="図 28">
          <a:extLst>
            <a:ext uri="{FF2B5EF4-FFF2-40B4-BE49-F238E27FC236}">
              <a16:creationId xmlns:a16="http://schemas.microsoft.com/office/drawing/2014/main" id="{00000000-0008-0000-0A00-00001D000000}"/>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5302599" y="15984026"/>
          <a:ext cx="2875459" cy="2187580"/>
        </a:xfrm>
        <a:prstGeom prst="rect">
          <a:avLst/>
        </a:prstGeom>
      </xdr:spPr>
    </xdr:pic>
    <xdr:clientData/>
  </xdr:twoCellAnchor>
  <xdr:twoCellAnchor editAs="oneCell">
    <xdr:from>
      <xdr:col>18</xdr:col>
      <xdr:colOff>48487</xdr:colOff>
      <xdr:row>79</xdr:row>
      <xdr:rowOff>47574</xdr:rowOff>
    </xdr:from>
    <xdr:to>
      <xdr:col>24</xdr:col>
      <xdr:colOff>35720</xdr:colOff>
      <xdr:row>91</xdr:row>
      <xdr:rowOff>145800</xdr:rowOff>
    </xdr:to>
    <xdr:pic>
      <xdr:nvPicPr>
        <xdr:cNvPr id="31" name="図 30">
          <a:extLst>
            <a:ext uri="{FF2B5EF4-FFF2-40B4-BE49-F238E27FC236}">
              <a16:creationId xmlns:a16="http://schemas.microsoft.com/office/drawing/2014/main" id="{00000000-0008-0000-0A00-00001F000000}"/>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a:ext>
          </a:extLst>
        </a:blip>
        <a:stretch>
          <a:fillRect/>
        </a:stretch>
      </xdr:blipFill>
      <xdr:spPr>
        <a:xfrm>
          <a:off x="9442518" y="13799293"/>
          <a:ext cx="2880452" cy="2098477"/>
        </a:xfrm>
        <a:prstGeom prst="rect">
          <a:avLst/>
        </a:prstGeom>
      </xdr:spPr>
    </xdr:pic>
    <xdr:clientData/>
  </xdr:twoCellAnchor>
  <xdr:twoCellAnchor editAs="oneCell">
    <xdr:from>
      <xdr:col>2</xdr:col>
      <xdr:colOff>62774</xdr:colOff>
      <xdr:row>96</xdr:row>
      <xdr:rowOff>47574</xdr:rowOff>
    </xdr:from>
    <xdr:to>
      <xdr:col>8</xdr:col>
      <xdr:colOff>21358</xdr:colOff>
      <xdr:row>108</xdr:row>
      <xdr:rowOff>145802</xdr:rowOff>
    </xdr:to>
    <xdr:pic>
      <xdr:nvPicPr>
        <xdr:cNvPr id="33" name="図 32">
          <a:extLst>
            <a:ext uri="{FF2B5EF4-FFF2-40B4-BE49-F238E27FC236}">
              <a16:creationId xmlns:a16="http://schemas.microsoft.com/office/drawing/2014/main" id="{00000000-0008-0000-0A00-000021000000}"/>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a:ext>
          </a:extLst>
        </a:blip>
        <a:stretch>
          <a:fillRect/>
        </a:stretch>
      </xdr:blipFill>
      <xdr:spPr>
        <a:xfrm>
          <a:off x="1158149" y="16728230"/>
          <a:ext cx="2887522" cy="2098477"/>
        </a:xfrm>
        <a:prstGeom prst="rect">
          <a:avLst/>
        </a:prstGeom>
      </xdr:spPr>
    </xdr:pic>
    <xdr:clientData/>
  </xdr:twoCellAnchor>
  <xdr:twoCellAnchor editAs="oneCell">
    <xdr:from>
      <xdr:col>10</xdr:col>
      <xdr:colOff>48486</xdr:colOff>
      <xdr:row>96</xdr:row>
      <xdr:rowOff>47574</xdr:rowOff>
    </xdr:from>
    <xdr:to>
      <xdr:col>16</xdr:col>
      <xdr:colOff>35719</xdr:colOff>
      <xdr:row>108</xdr:row>
      <xdr:rowOff>145802</xdr:rowOff>
    </xdr:to>
    <xdr:pic>
      <xdr:nvPicPr>
        <xdr:cNvPr id="35" name="図 34">
          <a:extLst>
            <a:ext uri="{FF2B5EF4-FFF2-40B4-BE49-F238E27FC236}">
              <a16:creationId xmlns:a16="http://schemas.microsoft.com/office/drawing/2014/main" id="{00000000-0008-0000-0A00-000023000000}"/>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a:ext>
          </a:extLst>
        </a:blip>
        <a:stretch>
          <a:fillRect/>
        </a:stretch>
      </xdr:blipFill>
      <xdr:spPr>
        <a:xfrm>
          <a:off x="5311049" y="16728230"/>
          <a:ext cx="2880451" cy="2098477"/>
        </a:xfrm>
        <a:prstGeom prst="rect">
          <a:avLst/>
        </a:prstGeom>
      </xdr:spPr>
    </xdr:pic>
    <xdr:clientData/>
  </xdr:twoCellAnchor>
  <xdr:twoCellAnchor editAs="oneCell">
    <xdr:from>
      <xdr:col>18</xdr:col>
      <xdr:colOff>48487</xdr:colOff>
      <xdr:row>96</xdr:row>
      <xdr:rowOff>47574</xdr:rowOff>
    </xdr:from>
    <xdr:to>
      <xdr:col>24</xdr:col>
      <xdr:colOff>35720</xdr:colOff>
      <xdr:row>108</xdr:row>
      <xdr:rowOff>145802</xdr:rowOff>
    </xdr:to>
    <xdr:pic>
      <xdr:nvPicPr>
        <xdr:cNvPr id="37" name="図 36">
          <a:extLst>
            <a:ext uri="{FF2B5EF4-FFF2-40B4-BE49-F238E27FC236}">
              <a16:creationId xmlns:a16="http://schemas.microsoft.com/office/drawing/2014/main" id="{00000000-0008-0000-0A00-000025000000}"/>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a:ext>
          </a:extLst>
        </a:blip>
        <a:stretch>
          <a:fillRect/>
        </a:stretch>
      </xdr:blipFill>
      <xdr:spPr>
        <a:xfrm>
          <a:off x="9442518" y="16728230"/>
          <a:ext cx="2880452" cy="2098477"/>
        </a:xfrm>
        <a:prstGeom prst="rect">
          <a:avLst/>
        </a:prstGeom>
      </xdr:spPr>
    </xdr:pic>
    <xdr:clientData/>
  </xdr:twoCellAnchor>
  <xdr:twoCellAnchor editAs="oneCell">
    <xdr:from>
      <xdr:col>2</xdr:col>
      <xdr:colOff>62774</xdr:colOff>
      <xdr:row>116</xdr:row>
      <xdr:rowOff>47574</xdr:rowOff>
    </xdr:from>
    <xdr:to>
      <xdr:col>8</xdr:col>
      <xdr:colOff>21358</xdr:colOff>
      <xdr:row>128</xdr:row>
      <xdr:rowOff>145800</xdr:rowOff>
    </xdr:to>
    <xdr:pic>
      <xdr:nvPicPr>
        <xdr:cNvPr id="39" name="図 38">
          <a:extLst>
            <a:ext uri="{FF2B5EF4-FFF2-40B4-BE49-F238E27FC236}">
              <a16:creationId xmlns:a16="http://schemas.microsoft.com/office/drawing/2014/main" id="{00000000-0008-0000-0A00-00002700000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a:ext>
          </a:extLst>
        </a:blip>
        <a:stretch>
          <a:fillRect/>
        </a:stretch>
      </xdr:blipFill>
      <xdr:spPr>
        <a:xfrm>
          <a:off x="1158149" y="20204855"/>
          <a:ext cx="2887522" cy="2098477"/>
        </a:xfrm>
        <a:prstGeom prst="rect">
          <a:avLst/>
        </a:prstGeom>
      </xdr:spPr>
    </xdr:pic>
    <xdr:clientData/>
  </xdr:twoCellAnchor>
  <xdr:twoCellAnchor editAs="oneCell">
    <xdr:from>
      <xdr:col>10</xdr:col>
      <xdr:colOff>48486</xdr:colOff>
      <xdr:row>116</xdr:row>
      <xdr:rowOff>47574</xdr:rowOff>
    </xdr:from>
    <xdr:to>
      <xdr:col>16</xdr:col>
      <xdr:colOff>35719</xdr:colOff>
      <xdr:row>128</xdr:row>
      <xdr:rowOff>145800</xdr:rowOff>
    </xdr:to>
    <xdr:pic>
      <xdr:nvPicPr>
        <xdr:cNvPr id="41" name="図 40">
          <a:extLst>
            <a:ext uri="{FF2B5EF4-FFF2-40B4-BE49-F238E27FC236}">
              <a16:creationId xmlns:a16="http://schemas.microsoft.com/office/drawing/2014/main" id="{00000000-0008-0000-0A00-000029000000}"/>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a:ext>
          </a:extLst>
        </a:blip>
        <a:stretch>
          <a:fillRect/>
        </a:stretch>
      </xdr:blipFill>
      <xdr:spPr>
        <a:xfrm>
          <a:off x="5311049" y="20204855"/>
          <a:ext cx="2880451" cy="2098477"/>
        </a:xfrm>
        <a:prstGeom prst="rect">
          <a:avLst/>
        </a:prstGeom>
      </xdr:spPr>
    </xdr:pic>
    <xdr:clientData/>
  </xdr:twoCellAnchor>
  <xdr:twoCellAnchor editAs="oneCell">
    <xdr:from>
      <xdr:col>18</xdr:col>
      <xdr:colOff>48487</xdr:colOff>
      <xdr:row>116</xdr:row>
      <xdr:rowOff>47574</xdr:rowOff>
    </xdr:from>
    <xdr:to>
      <xdr:col>24</xdr:col>
      <xdr:colOff>35720</xdr:colOff>
      <xdr:row>128</xdr:row>
      <xdr:rowOff>145800</xdr:rowOff>
    </xdr:to>
    <xdr:pic>
      <xdr:nvPicPr>
        <xdr:cNvPr id="43" name="図 42">
          <a:extLst>
            <a:ext uri="{FF2B5EF4-FFF2-40B4-BE49-F238E27FC236}">
              <a16:creationId xmlns:a16="http://schemas.microsoft.com/office/drawing/2014/main" id="{00000000-0008-0000-0A00-00002B000000}"/>
            </a:ext>
          </a:extLst>
        </xdr:cNvPr>
        <xdr:cNvPicPr>
          <a:picLocks/>
        </xdr:cNvPicPr>
      </xdr:nvPicPr>
      <xdr:blipFill>
        <a:blip xmlns:r="http://schemas.openxmlformats.org/officeDocument/2006/relationships" r:embed="rId21" cstate="print">
          <a:extLst>
            <a:ext uri="{28A0092B-C50C-407E-A947-70E740481C1C}">
              <a14:useLocalDpi xmlns:a14="http://schemas.microsoft.com/office/drawing/2010/main"/>
            </a:ext>
          </a:extLst>
        </a:blip>
        <a:stretch>
          <a:fillRect/>
        </a:stretch>
      </xdr:blipFill>
      <xdr:spPr>
        <a:xfrm>
          <a:off x="9442518" y="20204855"/>
          <a:ext cx="2880452" cy="2098477"/>
        </a:xfrm>
        <a:prstGeom prst="rect">
          <a:avLst/>
        </a:prstGeom>
      </xdr:spPr>
    </xdr:pic>
    <xdr:clientData/>
  </xdr:twoCellAnchor>
  <xdr:twoCellAnchor editAs="oneCell">
    <xdr:from>
      <xdr:col>2</xdr:col>
      <xdr:colOff>62774</xdr:colOff>
      <xdr:row>133</xdr:row>
      <xdr:rowOff>47574</xdr:rowOff>
    </xdr:from>
    <xdr:to>
      <xdr:col>8</xdr:col>
      <xdr:colOff>21358</xdr:colOff>
      <xdr:row>145</xdr:row>
      <xdr:rowOff>145801</xdr:rowOff>
    </xdr:to>
    <xdr:pic>
      <xdr:nvPicPr>
        <xdr:cNvPr id="45" name="図 44">
          <a:extLst>
            <a:ext uri="{FF2B5EF4-FFF2-40B4-BE49-F238E27FC236}">
              <a16:creationId xmlns:a16="http://schemas.microsoft.com/office/drawing/2014/main" id="{00000000-0008-0000-0A00-00002D000000}"/>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a:ext>
          </a:extLst>
        </a:blip>
        <a:stretch>
          <a:fillRect/>
        </a:stretch>
      </xdr:blipFill>
      <xdr:spPr>
        <a:xfrm>
          <a:off x="1158149" y="23133793"/>
          <a:ext cx="2887522" cy="2098477"/>
        </a:xfrm>
        <a:prstGeom prst="rect">
          <a:avLst/>
        </a:prstGeom>
      </xdr:spPr>
    </xdr:pic>
    <xdr:clientData/>
  </xdr:twoCellAnchor>
  <xdr:twoCellAnchor editAs="oneCell">
    <xdr:from>
      <xdr:col>10</xdr:col>
      <xdr:colOff>48486</xdr:colOff>
      <xdr:row>133</xdr:row>
      <xdr:rowOff>47574</xdr:rowOff>
    </xdr:from>
    <xdr:to>
      <xdr:col>16</xdr:col>
      <xdr:colOff>35719</xdr:colOff>
      <xdr:row>145</xdr:row>
      <xdr:rowOff>145801</xdr:rowOff>
    </xdr:to>
    <xdr:pic>
      <xdr:nvPicPr>
        <xdr:cNvPr id="47" name="図 46">
          <a:extLst>
            <a:ext uri="{FF2B5EF4-FFF2-40B4-BE49-F238E27FC236}">
              <a16:creationId xmlns:a16="http://schemas.microsoft.com/office/drawing/2014/main" id="{00000000-0008-0000-0A00-00002F000000}"/>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a:ext>
          </a:extLst>
        </a:blip>
        <a:stretch>
          <a:fillRect/>
        </a:stretch>
      </xdr:blipFill>
      <xdr:spPr>
        <a:xfrm>
          <a:off x="5311049" y="23133793"/>
          <a:ext cx="2880451" cy="2098477"/>
        </a:xfrm>
        <a:prstGeom prst="rect">
          <a:avLst/>
        </a:prstGeom>
      </xdr:spPr>
    </xdr:pic>
    <xdr:clientData/>
  </xdr:twoCellAnchor>
  <xdr:twoCellAnchor editAs="oneCell">
    <xdr:from>
      <xdr:col>18</xdr:col>
      <xdr:colOff>48487</xdr:colOff>
      <xdr:row>133</xdr:row>
      <xdr:rowOff>47574</xdr:rowOff>
    </xdr:from>
    <xdr:to>
      <xdr:col>24</xdr:col>
      <xdr:colOff>35720</xdr:colOff>
      <xdr:row>145</xdr:row>
      <xdr:rowOff>145801</xdr:rowOff>
    </xdr:to>
    <xdr:pic>
      <xdr:nvPicPr>
        <xdr:cNvPr id="49" name="図 48">
          <a:extLst>
            <a:ext uri="{FF2B5EF4-FFF2-40B4-BE49-F238E27FC236}">
              <a16:creationId xmlns:a16="http://schemas.microsoft.com/office/drawing/2014/main" id="{00000000-0008-0000-0A00-000031000000}"/>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a:ext>
          </a:extLst>
        </a:blip>
        <a:stretch>
          <a:fillRect/>
        </a:stretch>
      </xdr:blipFill>
      <xdr:spPr>
        <a:xfrm>
          <a:off x="9442518" y="23133793"/>
          <a:ext cx="2880452" cy="2098477"/>
        </a:xfrm>
        <a:prstGeom prst="rect">
          <a:avLst/>
        </a:prstGeom>
      </xdr:spPr>
    </xdr:pic>
    <xdr:clientData/>
  </xdr:twoCellAnchor>
  <xdr:twoCellAnchor editAs="oneCell">
    <xdr:from>
      <xdr:col>2</xdr:col>
      <xdr:colOff>62774</xdr:colOff>
      <xdr:row>150</xdr:row>
      <xdr:rowOff>47572</xdr:rowOff>
    </xdr:from>
    <xdr:to>
      <xdr:col>8</xdr:col>
      <xdr:colOff>21358</xdr:colOff>
      <xdr:row>162</xdr:row>
      <xdr:rowOff>145800</xdr:rowOff>
    </xdr:to>
    <xdr:pic>
      <xdr:nvPicPr>
        <xdr:cNvPr id="51" name="図 50">
          <a:extLst>
            <a:ext uri="{FF2B5EF4-FFF2-40B4-BE49-F238E27FC236}">
              <a16:creationId xmlns:a16="http://schemas.microsoft.com/office/drawing/2014/main" id="{00000000-0008-0000-0A00-000033000000}"/>
            </a:ext>
          </a:extLst>
        </xdr:cNvPr>
        <xdr:cNvPicPr>
          <a:picLocks/>
        </xdr:cNvPicPr>
      </xdr:nvPicPr>
      <xdr:blipFill>
        <a:blip xmlns:r="http://schemas.openxmlformats.org/officeDocument/2006/relationships" r:embed="rId25" cstate="print">
          <a:extLst>
            <a:ext uri="{28A0092B-C50C-407E-A947-70E740481C1C}">
              <a14:useLocalDpi xmlns:a14="http://schemas.microsoft.com/office/drawing/2010/main"/>
            </a:ext>
          </a:extLst>
        </a:blip>
        <a:stretch>
          <a:fillRect/>
        </a:stretch>
      </xdr:blipFill>
      <xdr:spPr>
        <a:xfrm>
          <a:off x="1158149" y="26062728"/>
          <a:ext cx="2887522" cy="2098477"/>
        </a:xfrm>
        <a:prstGeom prst="rect">
          <a:avLst/>
        </a:prstGeom>
      </xdr:spPr>
    </xdr:pic>
    <xdr:clientData/>
  </xdr:twoCellAnchor>
  <xdr:twoCellAnchor editAs="oneCell">
    <xdr:from>
      <xdr:col>10</xdr:col>
      <xdr:colOff>48486</xdr:colOff>
      <xdr:row>150</xdr:row>
      <xdr:rowOff>47572</xdr:rowOff>
    </xdr:from>
    <xdr:to>
      <xdr:col>16</xdr:col>
      <xdr:colOff>35719</xdr:colOff>
      <xdr:row>162</xdr:row>
      <xdr:rowOff>145800</xdr:rowOff>
    </xdr:to>
    <xdr:pic>
      <xdr:nvPicPr>
        <xdr:cNvPr id="53" name="図 52">
          <a:extLst>
            <a:ext uri="{FF2B5EF4-FFF2-40B4-BE49-F238E27FC236}">
              <a16:creationId xmlns:a16="http://schemas.microsoft.com/office/drawing/2014/main" id="{00000000-0008-0000-0A00-000035000000}"/>
            </a:ext>
          </a:extLst>
        </xdr:cNvPr>
        <xdr:cNvPicPr>
          <a:picLocks/>
        </xdr:cNvPicPr>
      </xdr:nvPicPr>
      <xdr:blipFill>
        <a:blip xmlns:r="http://schemas.openxmlformats.org/officeDocument/2006/relationships" r:embed="rId26" cstate="print">
          <a:extLst>
            <a:ext uri="{28A0092B-C50C-407E-A947-70E740481C1C}">
              <a14:useLocalDpi xmlns:a14="http://schemas.microsoft.com/office/drawing/2010/main"/>
            </a:ext>
          </a:extLst>
        </a:blip>
        <a:stretch>
          <a:fillRect/>
        </a:stretch>
      </xdr:blipFill>
      <xdr:spPr>
        <a:xfrm>
          <a:off x="5311049" y="26062728"/>
          <a:ext cx="2880451" cy="2098477"/>
        </a:xfrm>
        <a:prstGeom prst="rect">
          <a:avLst/>
        </a:prstGeom>
      </xdr:spPr>
    </xdr:pic>
    <xdr:clientData/>
  </xdr:twoCellAnchor>
  <xdr:twoCellAnchor editAs="oneCell">
    <xdr:from>
      <xdr:col>18</xdr:col>
      <xdr:colOff>48487</xdr:colOff>
      <xdr:row>150</xdr:row>
      <xdr:rowOff>47572</xdr:rowOff>
    </xdr:from>
    <xdr:to>
      <xdr:col>24</xdr:col>
      <xdr:colOff>35720</xdr:colOff>
      <xdr:row>162</xdr:row>
      <xdr:rowOff>145800</xdr:rowOff>
    </xdr:to>
    <xdr:pic>
      <xdr:nvPicPr>
        <xdr:cNvPr id="55" name="図 54">
          <a:extLst>
            <a:ext uri="{FF2B5EF4-FFF2-40B4-BE49-F238E27FC236}">
              <a16:creationId xmlns:a16="http://schemas.microsoft.com/office/drawing/2014/main" id="{00000000-0008-0000-0A00-000037000000}"/>
            </a:ext>
          </a:extLst>
        </xdr:cNvPr>
        <xdr:cNvPicPr>
          <a:picLocks/>
        </xdr:cNvPicPr>
      </xdr:nvPicPr>
      <xdr:blipFill>
        <a:blip xmlns:r="http://schemas.openxmlformats.org/officeDocument/2006/relationships" r:embed="rId27" cstate="print">
          <a:extLst>
            <a:ext uri="{28A0092B-C50C-407E-A947-70E740481C1C}">
              <a14:useLocalDpi xmlns:a14="http://schemas.microsoft.com/office/drawing/2010/main"/>
            </a:ext>
          </a:extLst>
        </a:blip>
        <a:stretch>
          <a:fillRect/>
        </a:stretch>
      </xdr:blipFill>
      <xdr:spPr>
        <a:xfrm>
          <a:off x="9442518" y="26062728"/>
          <a:ext cx="2880452" cy="2098477"/>
        </a:xfrm>
        <a:prstGeom prst="rect">
          <a:avLst/>
        </a:prstGeom>
      </xdr:spPr>
    </xdr:pic>
    <xdr:clientData/>
  </xdr:twoCellAnchor>
  <xdr:twoCellAnchor editAs="oneCell">
    <xdr:from>
      <xdr:col>2</xdr:col>
      <xdr:colOff>62774</xdr:colOff>
      <xdr:row>170</xdr:row>
      <xdr:rowOff>47572</xdr:rowOff>
    </xdr:from>
    <xdr:to>
      <xdr:col>8</xdr:col>
      <xdr:colOff>21358</xdr:colOff>
      <xdr:row>182</xdr:row>
      <xdr:rowOff>145798</xdr:rowOff>
    </xdr:to>
    <xdr:pic>
      <xdr:nvPicPr>
        <xdr:cNvPr id="57" name="図 56">
          <a:extLst>
            <a:ext uri="{FF2B5EF4-FFF2-40B4-BE49-F238E27FC236}">
              <a16:creationId xmlns:a16="http://schemas.microsoft.com/office/drawing/2014/main" id="{00000000-0008-0000-0A00-000039000000}"/>
            </a:ext>
          </a:extLst>
        </xdr:cNvPr>
        <xdr:cNvPicPr>
          <a:picLocks/>
        </xdr:cNvPicPr>
      </xdr:nvPicPr>
      <xdr:blipFill>
        <a:blip xmlns:r="http://schemas.openxmlformats.org/officeDocument/2006/relationships" r:embed="rId28" cstate="print">
          <a:extLst>
            <a:ext uri="{28A0092B-C50C-407E-A947-70E740481C1C}">
              <a14:useLocalDpi xmlns:a14="http://schemas.microsoft.com/office/drawing/2010/main"/>
            </a:ext>
          </a:extLst>
        </a:blip>
        <a:stretch>
          <a:fillRect/>
        </a:stretch>
      </xdr:blipFill>
      <xdr:spPr>
        <a:xfrm>
          <a:off x="1158149" y="29539353"/>
          <a:ext cx="2887522" cy="2098477"/>
        </a:xfrm>
        <a:prstGeom prst="rect">
          <a:avLst/>
        </a:prstGeom>
      </xdr:spPr>
    </xdr:pic>
    <xdr:clientData/>
  </xdr:twoCellAnchor>
  <xdr:twoCellAnchor editAs="oneCell">
    <xdr:from>
      <xdr:col>10</xdr:col>
      <xdr:colOff>48486</xdr:colOff>
      <xdr:row>170</xdr:row>
      <xdr:rowOff>47572</xdr:rowOff>
    </xdr:from>
    <xdr:to>
      <xdr:col>16</xdr:col>
      <xdr:colOff>35719</xdr:colOff>
      <xdr:row>182</xdr:row>
      <xdr:rowOff>145798</xdr:rowOff>
    </xdr:to>
    <xdr:pic>
      <xdr:nvPicPr>
        <xdr:cNvPr id="59" name="図 58">
          <a:extLst>
            <a:ext uri="{FF2B5EF4-FFF2-40B4-BE49-F238E27FC236}">
              <a16:creationId xmlns:a16="http://schemas.microsoft.com/office/drawing/2014/main" id="{00000000-0008-0000-0A00-00003B000000}"/>
            </a:ext>
          </a:extLst>
        </xdr:cNvPr>
        <xdr:cNvPicPr>
          <a:picLocks/>
        </xdr:cNvPicPr>
      </xdr:nvPicPr>
      <xdr:blipFill>
        <a:blip xmlns:r="http://schemas.openxmlformats.org/officeDocument/2006/relationships" r:embed="rId29" cstate="print">
          <a:extLst>
            <a:ext uri="{28A0092B-C50C-407E-A947-70E740481C1C}">
              <a14:useLocalDpi xmlns:a14="http://schemas.microsoft.com/office/drawing/2010/main"/>
            </a:ext>
          </a:extLst>
        </a:blip>
        <a:stretch>
          <a:fillRect/>
        </a:stretch>
      </xdr:blipFill>
      <xdr:spPr>
        <a:xfrm>
          <a:off x="5311049" y="29539353"/>
          <a:ext cx="2880451" cy="2098477"/>
        </a:xfrm>
        <a:prstGeom prst="rect">
          <a:avLst/>
        </a:prstGeom>
      </xdr:spPr>
    </xdr:pic>
    <xdr:clientData/>
  </xdr:twoCellAnchor>
  <xdr:twoCellAnchor editAs="oneCell">
    <xdr:from>
      <xdr:col>18</xdr:col>
      <xdr:colOff>48487</xdr:colOff>
      <xdr:row>170</xdr:row>
      <xdr:rowOff>47572</xdr:rowOff>
    </xdr:from>
    <xdr:to>
      <xdr:col>24</xdr:col>
      <xdr:colOff>35720</xdr:colOff>
      <xdr:row>182</xdr:row>
      <xdr:rowOff>145798</xdr:rowOff>
    </xdr:to>
    <xdr:pic>
      <xdr:nvPicPr>
        <xdr:cNvPr id="61" name="図 60">
          <a:extLst>
            <a:ext uri="{FF2B5EF4-FFF2-40B4-BE49-F238E27FC236}">
              <a16:creationId xmlns:a16="http://schemas.microsoft.com/office/drawing/2014/main" id="{00000000-0008-0000-0A00-00003D000000}"/>
            </a:ext>
          </a:extLst>
        </xdr:cNvPr>
        <xdr:cNvPicPr>
          <a:picLocks/>
        </xdr:cNvPicPr>
      </xdr:nvPicPr>
      <xdr:blipFill>
        <a:blip xmlns:r="http://schemas.openxmlformats.org/officeDocument/2006/relationships" r:embed="rId30" cstate="print">
          <a:extLst>
            <a:ext uri="{28A0092B-C50C-407E-A947-70E740481C1C}">
              <a14:useLocalDpi xmlns:a14="http://schemas.microsoft.com/office/drawing/2010/main"/>
            </a:ext>
          </a:extLst>
        </a:blip>
        <a:stretch>
          <a:fillRect/>
        </a:stretch>
      </xdr:blipFill>
      <xdr:spPr>
        <a:xfrm>
          <a:off x="9442518" y="29539353"/>
          <a:ext cx="2880452" cy="2098477"/>
        </a:xfrm>
        <a:prstGeom prst="rect">
          <a:avLst/>
        </a:prstGeom>
      </xdr:spPr>
    </xdr:pic>
    <xdr:clientData/>
  </xdr:twoCellAnchor>
  <xdr:twoCellAnchor editAs="oneCell">
    <xdr:from>
      <xdr:col>2</xdr:col>
      <xdr:colOff>62774</xdr:colOff>
      <xdr:row>187</xdr:row>
      <xdr:rowOff>47572</xdr:rowOff>
    </xdr:from>
    <xdr:to>
      <xdr:col>8</xdr:col>
      <xdr:colOff>21358</xdr:colOff>
      <xdr:row>199</xdr:row>
      <xdr:rowOff>145798</xdr:rowOff>
    </xdr:to>
    <xdr:pic>
      <xdr:nvPicPr>
        <xdr:cNvPr id="63" name="図 62">
          <a:extLst>
            <a:ext uri="{FF2B5EF4-FFF2-40B4-BE49-F238E27FC236}">
              <a16:creationId xmlns:a16="http://schemas.microsoft.com/office/drawing/2014/main" id="{00000000-0008-0000-0A00-00003F000000}"/>
            </a:ext>
          </a:extLst>
        </xdr:cNvPr>
        <xdr:cNvPicPr>
          <a:picLocks/>
        </xdr:cNvPicPr>
      </xdr:nvPicPr>
      <xdr:blipFill>
        <a:blip xmlns:r="http://schemas.openxmlformats.org/officeDocument/2006/relationships" r:embed="rId31" cstate="print">
          <a:extLst>
            <a:ext uri="{28A0092B-C50C-407E-A947-70E740481C1C}">
              <a14:useLocalDpi xmlns:a14="http://schemas.microsoft.com/office/drawing/2010/main"/>
            </a:ext>
          </a:extLst>
        </a:blip>
        <a:stretch>
          <a:fillRect/>
        </a:stretch>
      </xdr:blipFill>
      <xdr:spPr>
        <a:xfrm>
          <a:off x="1158149" y="32468291"/>
          <a:ext cx="2887522" cy="2098477"/>
        </a:xfrm>
        <a:prstGeom prst="rect">
          <a:avLst/>
        </a:prstGeom>
      </xdr:spPr>
    </xdr:pic>
    <xdr:clientData/>
  </xdr:twoCellAnchor>
  <xdr:twoCellAnchor editAs="oneCell">
    <xdr:from>
      <xdr:col>10</xdr:col>
      <xdr:colOff>48486</xdr:colOff>
      <xdr:row>187</xdr:row>
      <xdr:rowOff>47572</xdr:rowOff>
    </xdr:from>
    <xdr:to>
      <xdr:col>16</xdr:col>
      <xdr:colOff>35719</xdr:colOff>
      <xdr:row>199</xdr:row>
      <xdr:rowOff>145798</xdr:rowOff>
    </xdr:to>
    <xdr:pic>
      <xdr:nvPicPr>
        <xdr:cNvPr id="65" name="図 64">
          <a:extLst>
            <a:ext uri="{FF2B5EF4-FFF2-40B4-BE49-F238E27FC236}">
              <a16:creationId xmlns:a16="http://schemas.microsoft.com/office/drawing/2014/main" id="{00000000-0008-0000-0A00-000041000000}"/>
            </a:ext>
          </a:extLst>
        </xdr:cNvPr>
        <xdr:cNvPicPr>
          <a:picLocks/>
        </xdr:cNvPicPr>
      </xdr:nvPicPr>
      <xdr:blipFill>
        <a:blip xmlns:r="http://schemas.openxmlformats.org/officeDocument/2006/relationships" r:embed="rId32" cstate="print">
          <a:extLst>
            <a:ext uri="{28A0092B-C50C-407E-A947-70E740481C1C}">
              <a14:useLocalDpi xmlns:a14="http://schemas.microsoft.com/office/drawing/2010/main"/>
            </a:ext>
          </a:extLst>
        </a:blip>
        <a:stretch>
          <a:fillRect/>
        </a:stretch>
      </xdr:blipFill>
      <xdr:spPr>
        <a:xfrm>
          <a:off x="5311049" y="32468291"/>
          <a:ext cx="2880451" cy="2098477"/>
        </a:xfrm>
        <a:prstGeom prst="rect">
          <a:avLst/>
        </a:prstGeom>
      </xdr:spPr>
    </xdr:pic>
    <xdr:clientData/>
  </xdr:twoCellAnchor>
  <xdr:twoCellAnchor editAs="oneCell">
    <xdr:from>
      <xdr:col>18</xdr:col>
      <xdr:colOff>48487</xdr:colOff>
      <xdr:row>187</xdr:row>
      <xdr:rowOff>47572</xdr:rowOff>
    </xdr:from>
    <xdr:to>
      <xdr:col>24</xdr:col>
      <xdr:colOff>35720</xdr:colOff>
      <xdr:row>199</xdr:row>
      <xdr:rowOff>145798</xdr:rowOff>
    </xdr:to>
    <xdr:pic>
      <xdr:nvPicPr>
        <xdr:cNvPr id="67" name="図 66">
          <a:extLst>
            <a:ext uri="{FF2B5EF4-FFF2-40B4-BE49-F238E27FC236}">
              <a16:creationId xmlns:a16="http://schemas.microsoft.com/office/drawing/2014/main" id="{00000000-0008-0000-0A00-000043000000}"/>
            </a:ext>
          </a:extLst>
        </xdr:cNvPr>
        <xdr:cNvPicPr>
          <a:picLocks/>
        </xdr:cNvPicPr>
      </xdr:nvPicPr>
      <xdr:blipFill>
        <a:blip xmlns:r="http://schemas.openxmlformats.org/officeDocument/2006/relationships" r:embed="rId33" cstate="print">
          <a:extLst>
            <a:ext uri="{28A0092B-C50C-407E-A947-70E740481C1C}">
              <a14:useLocalDpi xmlns:a14="http://schemas.microsoft.com/office/drawing/2010/main"/>
            </a:ext>
          </a:extLst>
        </a:blip>
        <a:stretch>
          <a:fillRect/>
        </a:stretch>
      </xdr:blipFill>
      <xdr:spPr>
        <a:xfrm>
          <a:off x="9442518" y="32468291"/>
          <a:ext cx="2880452" cy="2098477"/>
        </a:xfrm>
        <a:prstGeom prst="rect">
          <a:avLst/>
        </a:prstGeom>
      </xdr:spPr>
    </xdr:pic>
    <xdr:clientData/>
  </xdr:twoCellAnchor>
  <xdr:twoCellAnchor editAs="oneCell">
    <xdr:from>
      <xdr:col>2</xdr:col>
      <xdr:colOff>62774</xdr:colOff>
      <xdr:row>204</xdr:row>
      <xdr:rowOff>47572</xdr:rowOff>
    </xdr:from>
    <xdr:to>
      <xdr:col>8</xdr:col>
      <xdr:colOff>21358</xdr:colOff>
      <xdr:row>216</xdr:row>
      <xdr:rowOff>145799</xdr:rowOff>
    </xdr:to>
    <xdr:pic>
      <xdr:nvPicPr>
        <xdr:cNvPr id="69" name="図 68">
          <a:extLst>
            <a:ext uri="{FF2B5EF4-FFF2-40B4-BE49-F238E27FC236}">
              <a16:creationId xmlns:a16="http://schemas.microsoft.com/office/drawing/2014/main" id="{00000000-0008-0000-0A00-000045000000}"/>
            </a:ext>
          </a:extLst>
        </xdr:cNvPr>
        <xdr:cNvPicPr>
          <a:picLocks/>
        </xdr:cNvPicPr>
      </xdr:nvPicPr>
      <xdr:blipFill>
        <a:blip xmlns:r="http://schemas.openxmlformats.org/officeDocument/2006/relationships" r:embed="rId34" cstate="print">
          <a:extLst>
            <a:ext uri="{28A0092B-C50C-407E-A947-70E740481C1C}">
              <a14:useLocalDpi xmlns:a14="http://schemas.microsoft.com/office/drawing/2010/main"/>
            </a:ext>
          </a:extLst>
        </a:blip>
        <a:stretch>
          <a:fillRect/>
        </a:stretch>
      </xdr:blipFill>
      <xdr:spPr>
        <a:xfrm>
          <a:off x="1158149" y="35397228"/>
          <a:ext cx="2887522" cy="2098477"/>
        </a:xfrm>
        <a:prstGeom prst="rect">
          <a:avLst/>
        </a:prstGeom>
      </xdr:spPr>
    </xdr:pic>
    <xdr:clientData/>
  </xdr:twoCellAnchor>
  <xdr:twoCellAnchor editAs="oneCell">
    <xdr:from>
      <xdr:col>10</xdr:col>
      <xdr:colOff>48486</xdr:colOff>
      <xdr:row>204</xdr:row>
      <xdr:rowOff>47572</xdr:rowOff>
    </xdr:from>
    <xdr:to>
      <xdr:col>16</xdr:col>
      <xdr:colOff>35719</xdr:colOff>
      <xdr:row>216</xdr:row>
      <xdr:rowOff>145799</xdr:rowOff>
    </xdr:to>
    <xdr:pic>
      <xdr:nvPicPr>
        <xdr:cNvPr id="71" name="図 70">
          <a:extLst>
            <a:ext uri="{FF2B5EF4-FFF2-40B4-BE49-F238E27FC236}">
              <a16:creationId xmlns:a16="http://schemas.microsoft.com/office/drawing/2014/main" id="{00000000-0008-0000-0A00-000047000000}"/>
            </a:ext>
          </a:extLst>
        </xdr:cNvPr>
        <xdr:cNvPicPr>
          <a:picLocks/>
        </xdr:cNvPicPr>
      </xdr:nvPicPr>
      <xdr:blipFill>
        <a:blip xmlns:r="http://schemas.openxmlformats.org/officeDocument/2006/relationships" r:embed="rId35" cstate="print">
          <a:extLst>
            <a:ext uri="{28A0092B-C50C-407E-A947-70E740481C1C}">
              <a14:useLocalDpi xmlns:a14="http://schemas.microsoft.com/office/drawing/2010/main"/>
            </a:ext>
          </a:extLst>
        </a:blip>
        <a:stretch>
          <a:fillRect/>
        </a:stretch>
      </xdr:blipFill>
      <xdr:spPr>
        <a:xfrm>
          <a:off x="5311049" y="35397228"/>
          <a:ext cx="2880451" cy="2098477"/>
        </a:xfrm>
        <a:prstGeom prst="rect">
          <a:avLst/>
        </a:prstGeom>
      </xdr:spPr>
    </xdr:pic>
    <xdr:clientData/>
  </xdr:twoCellAnchor>
  <xdr:twoCellAnchor editAs="oneCell">
    <xdr:from>
      <xdr:col>18</xdr:col>
      <xdr:colOff>48487</xdr:colOff>
      <xdr:row>204</xdr:row>
      <xdr:rowOff>47572</xdr:rowOff>
    </xdr:from>
    <xdr:to>
      <xdr:col>24</xdr:col>
      <xdr:colOff>35720</xdr:colOff>
      <xdr:row>216</xdr:row>
      <xdr:rowOff>145799</xdr:rowOff>
    </xdr:to>
    <xdr:pic>
      <xdr:nvPicPr>
        <xdr:cNvPr id="73" name="図 72">
          <a:extLst>
            <a:ext uri="{FF2B5EF4-FFF2-40B4-BE49-F238E27FC236}">
              <a16:creationId xmlns:a16="http://schemas.microsoft.com/office/drawing/2014/main" id="{00000000-0008-0000-0A00-000049000000}"/>
            </a:ext>
          </a:extLst>
        </xdr:cNvPr>
        <xdr:cNvPicPr>
          <a:picLocks/>
        </xdr:cNvPicPr>
      </xdr:nvPicPr>
      <xdr:blipFill>
        <a:blip xmlns:r="http://schemas.openxmlformats.org/officeDocument/2006/relationships" r:embed="rId36" cstate="print">
          <a:extLst>
            <a:ext uri="{28A0092B-C50C-407E-A947-70E740481C1C}">
              <a14:useLocalDpi xmlns:a14="http://schemas.microsoft.com/office/drawing/2010/main"/>
            </a:ext>
          </a:extLst>
        </a:blip>
        <a:stretch>
          <a:fillRect/>
        </a:stretch>
      </xdr:blipFill>
      <xdr:spPr>
        <a:xfrm>
          <a:off x="9442518" y="35397228"/>
          <a:ext cx="2880452" cy="2098477"/>
        </a:xfrm>
        <a:prstGeom prst="rect">
          <a:avLst/>
        </a:prstGeom>
      </xdr:spPr>
    </xdr:pic>
    <xdr:clientData/>
  </xdr:twoCellAnchor>
  <xdr:twoCellAnchor editAs="oneCell">
    <xdr:from>
      <xdr:col>2</xdr:col>
      <xdr:colOff>62774</xdr:colOff>
      <xdr:row>224</xdr:row>
      <xdr:rowOff>47572</xdr:rowOff>
    </xdr:from>
    <xdr:to>
      <xdr:col>8</xdr:col>
      <xdr:colOff>21358</xdr:colOff>
      <xdr:row>236</xdr:row>
      <xdr:rowOff>145799</xdr:rowOff>
    </xdr:to>
    <xdr:pic>
      <xdr:nvPicPr>
        <xdr:cNvPr id="75" name="図 74">
          <a:extLst>
            <a:ext uri="{FF2B5EF4-FFF2-40B4-BE49-F238E27FC236}">
              <a16:creationId xmlns:a16="http://schemas.microsoft.com/office/drawing/2014/main" id="{00000000-0008-0000-0A00-00004B000000}"/>
            </a:ext>
          </a:extLst>
        </xdr:cNvPr>
        <xdr:cNvPicPr>
          <a:picLocks/>
        </xdr:cNvPicPr>
      </xdr:nvPicPr>
      <xdr:blipFill>
        <a:blip xmlns:r="http://schemas.openxmlformats.org/officeDocument/2006/relationships" r:embed="rId37" cstate="print">
          <a:extLst>
            <a:ext uri="{28A0092B-C50C-407E-A947-70E740481C1C}">
              <a14:useLocalDpi xmlns:a14="http://schemas.microsoft.com/office/drawing/2010/main"/>
            </a:ext>
          </a:extLst>
        </a:blip>
        <a:stretch>
          <a:fillRect/>
        </a:stretch>
      </xdr:blipFill>
      <xdr:spPr>
        <a:xfrm>
          <a:off x="1158149" y="38873853"/>
          <a:ext cx="2887522" cy="2098477"/>
        </a:xfrm>
        <a:prstGeom prst="rect">
          <a:avLst/>
        </a:prstGeom>
      </xdr:spPr>
    </xdr:pic>
    <xdr:clientData/>
  </xdr:twoCellAnchor>
  <xdr:twoCellAnchor editAs="oneCell">
    <xdr:from>
      <xdr:col>10</xdr:col>
      <xdr:colOff>48486</xdr:colOff>
      <xdr:row>224</xdr:row>
      <xdr:rowOff>47572</xdr:rowOff>
    </xdr:from>
    <xdr:to>
      <xdr:col>16</xdr:col>
      <xdr:colOff>35719</xdr:colOff>
      <xdr:row>236</xdr:row>
      <xdr:rowOff>145799</xdr:rowOff>
    </xdr:to>
    <xdr:pic>
      <xdr:nvPicPr>
        <xdr:cNvPr id="77" name="図 76">
          <a:extLst>
            <a:ext uri="{FF2B5EF4-FFF2-40B4-BE49-F238E27FC236}">
              <a16:creationId xmlns:a16="http://schemas.microsoft.com/office/drawing/2014/main" id="{00000000-0008-0000-0A00-00004D000000}"/>
            </a:ext>
          </a:extLst>
        </xdr:cNvPr>
        <xdr:cNvPicPr>
          <a:picLocks/>
        </xdr:cNvPicPr>
      </xdr:nvPicPr>
      <xdr:blipFill>
        <a:blip xmlns:r="http://schemas.openxmlformats.org/officeDocument/2006/relationships" r:embed="rId38" cstate="print">
          <a:extLst>
            <a:ext uri="{28A0092B-C50C-407E-A947-70E740481C1C}">
              <a14:useLocalDpi xmlns:a14="http://schemas.microsoft.com/office/drawing/2010/main"/>
            </a:ext>
          </a:extLst>
        </a:blip>
        <a:stretch>
          <a:fillRect/>
        </a:stretch>
      </xdr:blipFill>
      <xdr:spPr>
        <a:xfrm>
          <a:off x="5311049" y="38873853"/>
          <a:ext cx="2880451" cy="2098477"/>
        </a:xfrm>
        <a:prstGeom prst="rect">
          <a:avLst/>
        </a:prstGeom>
      </xdr:spPr>
    </xdr:pic>
    <xdr:clientData/>
  </xdr:twoCellAnchor>
  <xdr:twoCellAnchor editAs="oneCell">
    <xdr:from>
      <xdr:col>18</xdr:col>
      <xdr:colOff>48487</xdr:colOff>
      <xdr:row>224</xdr:row>
      <xdr:rowOff>47572</xdr:rowOff>
    </xdr:from>
    <xdr:to>
      <xdr:col>24</xdr:col>
      <xdr:colOff>35720</xdr:colOff>
      <xdr:row>236</xdr:row>
      <xdr:rowOff>145799</xdr:rowOff>
    </xdr:to>
    <xdr:pic>
      <xdr:nvPicPr>
        <xdr:cNvPr id="79" name="図 78">
          <a:extLst>
            <a:ext uri="{FF2B5EF4-FFF2-40B4-BE49-F238E27FC236}">
              <a16:creationId xmlns:a16="http://schemas.microsoft.com/office/drawing/2014/main" id="{00000000-0008-0000-0A00-00004F000000}"/>
            </a:ext>
          </a:extLst>
        </xdr:cNvPr>
        <xdr:cNvPicPr>
          <a:picLocks/>
        </xdr:cNvPicPr>
      </xdr:nvPicPr>
      <xdr:blipFill>
        <a:blip xmlns:r="http://schemas.openxmlformats.org/officeDocument/2006/relationships" r:embed="rId39" cstate="print">
          <a:extLst>
            <a:ext uri="{28A0092B-C50C-407E-A947-70E740481C1C}">
              <a14:useLocalDpi xmlns:a14="http://schemas.microsoft.com/office/drawing/2010/main"/>
            </a:ext>
          </a:extLst>
        </a:blip>
        <a:stretch>
          <a:fillRect/>
        </a:stretch>
      </xdr:blipFill>
      <xdr:spPr>
        <a:xfrm>
          <a:off x="9442518" y="38873853"/>
          <a:ext cx="2880452" cy="2098477"/>
        </a:xfrm>
        <a:prstGeom prst="rect">
          <a:avLst/>
        </a:prstGeom>
      </xdr:spPr>
    </xdr:pic>
    <xdr:clientData/>
  </xdr:twoCellAnchor>
  <xdr:twoCellAnchor editAs="oneCell">
    <xdr:from>
      <xdr:col>2</xdr:col>
      <xdr:colOff>62774</xdr:colOff>
      <xdr:row>241</xdr:row>
      <xdr:rowOff>47572</xdr:rowOff>
    </xdr:from>
    <xdr:to>
      <xdr:col>8</xdr:col>
      <xdr:colOff>21358</xdr:colOff>
      <xdr:row>253</xdr:row>
      <xdr:rowOff>145800</xdr:rowOff>
    </xdr:to>
    <xdr:pic>
      <xdr:nvPicPr>
        <xdr:cNvPr id="81" name="図 80">
          <a:extLst>
            <a:ext uri="{FF2B5EF4-FFF2-40B4-BE49-F238E27FC236}">
              <a16:creationId xmlns:a16="http://schemas.microsoft.com/office/drawing/2014/main" id="{00000000-0008-0000-0A00-000051000000}"/>
            </a:ext>
          </a:extLst>
        </xdr:cNvPr>
        <xdr:cNvPicPr>
          <a:picLocks/>
        </xdr:cNvPicPr>
      </xdr:nvPicPr>
      <xdr:blipFill>
        <a:blip xmlns:r="http://schemas.openxmlformats.org/officeDocument/2006/relationships" r:embed="rId40" cstate="print">
          <a:extLst>
            <a:ext uri="{28A0092B-C50C-407E-A947-70E740481C1C}">
              <a14:useLocalDpi xmlns:a14="http://schemas.microsoft.com/office/drawing/2010/main"/>
            </a:ext>
          </a:extLst>
        </a:blip>
        <a:stretch>
          <a:fillRect/>
        </a:stretch>
      </xdr:blipFill>
      <xdr:spPr>
        <a:xfrm>
          <a:off x="1158149" y="41802791"/>
          <a:ext cx="2887522" cy="2098477"/>
        </a:xfrm>
        <a:prstGeom prst="rect">
          <a:avLst/>
        </a:prstGeom>
      </xdr:spPr>
    </xdr:pic>
    <xdr:clientData/>
  </xdr:twoCellAnchor>
  <xdr:twoCellAnchor editAs="oneCell">
    <xdr:from>
      <xdr:col>10</xdr:col>
      <xdr:colOff>48486</xdr:colOff>
      <xdr:row>241</xdr:row>
      <xdr:rowOff>47572</xdr:rowOff>
    </xdr:from>
    <xdr:to>
      <xdr:col>16</xdr:col>
      <xdr:colOff>35719</xdr:colOff>
      <xdr:row>253</xdr:row>
      <xdr:rowOff>145800</xdr:rowOff>
    </xdr:to>
    <xdr:pic>
      <xdr:nvPicPr>
        <xdr:cNvPr id="83" name="図 82">
          <a:extLst>
            <a:ext uri="{FF2B5EF4-FFF2-40B4-BE49-F238E27FC236}">
              <a16:creationId xmlns:a16="http://schemas.microsoft.com/office/drawing/2014/main" id="{00000000-0008-0000-0A00-000053000000}"/>
            </a:ext>
          </a:extLst>
        </xdr:cNvPr>
        <xdr:cNvPicPr>
          <a:picLocks/>
        </xdr:cNvPicPr>
      </xdr:nvPicPr>
      <xdr:blipFill>
        <a:blip xmlns:r="http://schemas.openxmlformats.org/officeDocument/2006/relationships" r:embed="rId41" cstate="print">
          <a:extLst>
            <a:ext uri="{28A0092B-C50C-407E-A947-70E740481C1C}">
              <a14:useLocalDpi xmlns:a14="http://schemas.microsoft.com/office/drawing/2010/main"/>
            </a:ext>
          </a:extLst>
        </a:blip>
        <a:stretch>
          <a:fillRect/>
        </a:stretch>
      </xdr:blipFill>
      <xdr:spPr>
        <a:xfrm>
          <a:off x="5311049" y="41802791"/>
          <a:ext cx="2880451" cy="2098477"/>
        </a:xfrm>
        <a:prstGeom prst="rect">
          <a:avLst/>
        </a:prstGeom>
      </xdr:spPr>
    </xdr:pic>
    <xdr:clientData/>
  </xdr:twoCellAnchor>
  <xdr:twoCellAnchor editAs="oneCell">
    <xdr:from>
      <xdr:col>18</xdr:col>
      <xdr:colOff>48487</xdr:colOff>
      <xdr:row>241</xdr:row>
      <xdr:rowOff>47572</xdr:rowOff>
    </xdr:from>
    <xdr:to>
      <xdr:col>24</xdr:col>
      <xdr:colOff>35720</xdr:colOff>
      <xdr:row>253</xdr:row>
      <xdr:rowOff>145800</xdr:rowOff>
    </xdr:to>
    <xdr:pic>
      <xdr:nvPicPr>
        <xdr:cNvPr id="85" name="図 84">
          <a:extLst>
            <a:ext uri="{FF2B5EF4-FFF2-40B4-BE49-F238E27FC236}">
              <a16:creationId xmlns:a16="http://schemas.microsoft.com/office/drawing/2014/main" id="{00000000-0008-0000-0A00-000055000000}"/>
            </a:ext>
          </a:extLst>
        </xdr:cNvPr>
        <xdr:cNvPicPr>
          <a:picLocks/>
        </xdr:cNvPicPr>
      </xdr:nvPicPr>
      <xdr:blipFill>
        <a:blip xmlns:r="http://schemas.openxmlformats.org/officeDocument/2006/relationships" r:embed="rId42" cstate="print">
          <a:extLst>
            <a:ext uri="{28A0092B-C50C-407E-A947-70E740481C1C}">
              <a14:useLocalDpi xmlns:a14="http://schemas.microsoft.com/office/drawing/2010/main"/>
            </a:ext>
          </a:extLst>
        </a:blip>
        <a:stretch>
          <a:fillRect/>
        </a:stretch>
      </xdr:blipFill>
      <xdr:spPr>
        <a:xfrm>
          <a:off x="9442518" y="41802791"/>
          <a:ext cx="2880452" cy="2098477"/>
        </a:xfrm>
        <a:prstGeom prst="rect">
          <a:avLst/>
        </a:prstGeom>
      </xdr:spPr>
    </xdr:pic>
    <xdr:clientData/>
  </xdr:twoCellAnchor>
  <xdr:twoCellAnchor editAs="oneCell">
    <xdr:from>
      <xdr:col>2</xdr:col>
      <xdr:colOff>62774</xdr:colOff>
      <xdr:row>258</xdr:row>
      <xdr:rowOff>47572</xdr:rowOff>
    </xdr:from>
    <xdr:to>
      <xdr:col>8</xdr:col>
      <xdr:colOff>21358</xdr:colOff>
      <xdr:row>270</xdr:row>
      <xdr:rowOff>145799</xdr:rowOff>
    </xdr:to>
    <xdr:pic>
      <xdr:nvPicPr>
        <xdr:cNvPr id="87" name="図 86">
          <a:extLst>
            <a:ext uri="{FF2B5EF4-FFF2-40B4-BE49-F238E27FC236}">
              <a16:creationId xmlns:a16="http://schemas.microsoft.com/office/drawing/2014/main" id="{00000000-0008-0000-0A00-000057000000}"/>
            </a:ext>
          </a:extLst>
        </xdr:cNvPr>
        <xdr:cNvPicPr>
          <a:picLocks/>
        </xdr:cNvPicPr>
      </xdr:nvPicPr>
      <xdr:blipFill>
        <a:blip xmlns:r="http://schemas.openxmlformats.org/officeDocument/2006/relationships" r:embed="rId43" cstate="print">
          <a:extLst>
            <a:ext uri="{28A0092B-C50C-407E-A947-70E740481C1C}">
              <a14:useLocalDpi xmlns:a14="http://schemas.microsoft.com/office/drawing/2010/main"/>
            </a:ext>
          </a:extLst>
        </a:blip>
        <a:stretch>
          <a:fillRect/>
        </a:stretch>
      </xdr:blipFill>
      <xdr:spPr>
        <a:xfrm>
          <a:off x="1158149" y="44731728"/>
          <a:ext cx="2887522" cy="2098477"/>
        </a:xfrm>
        <a:prstGeom prst="rect">
          <a:avLst/>
        </a:prstGeom>
      </xdr:spPr>
    </xdr:pic>
    <xdr:clientData/>
  </xdr:twoCellAnchor>
  <xdr:twoCellAnchor editAs="oneCell">
    <xdr:from>
      <xdr:col>10</xdr:col>
      <xdr:colOff>48486</xdr:colOff>
      <xdr:row>258</xdr:row>
      <xdr:rowOff>47572</xdr:rowOff>
    </xdr:from>
    <xdr:to>
      <xdr:col>16</xdr:col>
      <xdr:colOff>35719</xdr:colOff>
      <xdr:row>270</xdr:row>
      <xdr:rowOff>145799</xdr:rowOff>
    </xdr:to>
    <xdr:pic>
      <xdr:nvPicPr>
        <xdr:cNvPr id="89" name="図 88">
          <a:extLst>
            <a:ext uri="{FF2B5EF4-FFF2-40B4-BE49-F238E27FC236}">
              <a16:creationId xmlns:a16="http://schemas.microsoft.com/office/drawing/2014/main" id="{00000000-0008-0000-0A00-000059000000}"/>
            </a:ext>
          </a:extLst>
        </xdr:cNvPr>
        <xdr:cNvPicPr>
          <a:picLocks/>
        </xdr:cNvPicPr>
      </xdr:nvPicPr>
      <xdr:blipFill>
        <a:blip xmlns:r="http://schemas.openxmlformats.org/officeDocument/2006/relationships" r:embed="rId44" cstate="print">
          <a:extLst>
            <a:ext uri="{28A0092B-C50C-407E-A947-70E740481C1C}">
              <a14:useLocalDpi xmlns:a14="http://schemas.microsoft.com/office/drawing/2010/main"/>
            </a:ext>
          </a:extLst>
        </a:blip>
        <a:stretch>
          <a:fillRect/>
        </a:stretch>
      </xdr:blipFill>
      <xdr:spPr>
        <a:xfrm>
          <a:off x="5311049" y="44731728"/>
          <a:ext cx="2880451" cy="2098477"/>
        </a:xfrm>
        <a:prstGeom prst="rect">
          <a:avLst/>
        </a:prstGeom>
      </xdr:spPr>
    </xdr:pic>
    <xdr:clientData/>
  </xdr:twoCellAnchor>
  <xdr:twoCellAnchor editAs="oneCell">
    <xdr:from>
      <xdr:col>18</xdr:col>
      <xdr:colOff>48487</xdr:colOff>
      <xdr:row>258</xdr:row>
      <xdr:rowOff>47572</xdr:rowOff>
    </xdr:from>
    <xdr:to>
      <xdr:col>24</xdr:col>
      <xdr:colOff>35720</xdr:colOff>
      <xdr:row>270</xdr:row>
      <xdr:rowOff>145799</xdr:rowOff>
    </xdr:to>
    <xdr:pic>
      <xdr:nvPicPr>
        <xdr:cNvPr id="91" name="図 90">
          <a:extLst>
            <a:ext uri="{FF2B5EF4-FFF2-40B4-BE49-F238E27FC236}">
              <a16:creationId xmlns:a16="http://schemas.microsoft.com/office/drawing/2014/main" id="{00000000-0008-0000-0A00-00005B000000}"/>
            </a:ext>
          </a:extLst>
        </xdr:cNvPr>
        <xdr:cNvPicPr>
          <a:picLocks/>
        </xdr:cNvPicPr>
      </xdr:nvPicPr>
      <xdr:blipFill>
        <a:blip xmlns:r="http://schemas.openxmlformats.org/officeDocument/2006/relationships" r:embed="rId45" cstate="print">
          <a:extLst>
            <a:ext uri="{28A0092B-C50C-407E-A947-70E740481C1C}">
              <a14:useLocalDpi xmlns:a14="http://schemas.microsoft.com/office/drawing/2010/main"/>
            </a:ext>
          </a:extLst>
        </a:blip>
        <a:stretch>
          <a:fillRect/>
        </a:stretch>
      </xdr:blipFill>
      <xdr:spPr>
        <a:xfrm>
          <a:off x="9442518" y="44731728"/>
          <a:ext cx="2880452" cy="2098477"/>
        </a:xfrm>
        <a:prstGeom prst="rect">
          <a:avLst/>
        </a:prstGeom>
      </xdr:spPr>
    </xdr:pic>
    <xdr:clientData/>
  </xdr:twoCellAnchor>
  <xdr:twoCellAnchor editAs="oneCell">
    <xdr:from>
      <xdr:col>2</xdr:col>
      <xdr:colOff>62774</xdr:colOff>
      <xdr:row>278</xdr:row>
      <xdr:rowOff>47572</xdr:rowOff>
    </xdr:from>
    <xdr:to>
      <xdr:col>8</xdr:col>
      <xdr:colOff>21358</xdr:colOff>
      <xdr:row>290</xdr:row>
      <xdr:rowOff>145800</xdr:rowOff>
    </xdr:to>
    <xdr:pic>
      <xdr:nvPicPr>
        <xdr:cNvPr id="93" name="図 92">
          <a:extLst>
            <a:ext uri="{FF2B5EF4-FFF2-40B4-BE49-F238E27FC236}">
              <a16:creationId xmlns:a16="http://schemas.microsoft.com/office/drawing/2014/main" id="{00000000-0008-0000-0A00-00005D000000}"/>
            </a:ext>
          </a:extLst>
        </xdr:cNvPr>
        <xdr:cNvPicPr>
          <a:picLocks/>
        </xdr:cNvPicPr>
      </xdr:nvPicPr>
      <xdr:blipFill>
        <a:blip xmlns:r="http://schemas.openxmlformats.org/officeDocument/2006/relationships" r:embed="rId46" cstate="print">
          <a:extLst>
            <a:ext uri="{28A0092B-C50C-407E-A947-70E740481C1C}">
              <a14:useLocalDpi xmlns:a14="http://schemas.microsoft.com/office/drawing/2010/main"/>
            </a:ext>
          </a:extLst>
        </a:blip>
        <a:stretch>
          <a:fillRect/>
        </a:stretch>
      </xdr:blipFill>
      <xdr:spPr>
        <a:xfrm>
          <a:off x="1158149" y="48208353"/>
          <a:ext cx="2887522" cy="2098477"/>
        </a:xfrm>
        <a:prstGeom prst="rect">
          <a:avLst/>
        </a:prstGeom>
      </xdr:spPr>
    </xdr:pic>
    <xdr:clientData/>
  </xdr:twoCellAnchor>
  <xdr:twoCellAnchor editAs="oneCell">
    <xdr:from>
      <xdr:col>10</xdr:col>
      <xdr:colOff>48486</xdr:colOff>
      <xdr:row>278</xdr:row>
      <xdr:rowOff>47572</xdr:rowOff>
    </xdr:from>
    <xdr:to>
      <xdr:col>16</xdr:col>
      <xdr:colOff>35719</xdr:colOff>
      <xdr:row>290</xdr:row>
      <xdr:rowOff>145800</xdr:rowOff>
    </xdr:to>
    <xdr:pic>
      <xdr:nvPicPr>
        <xdr:cNvPr id="95" name="図 94">
          <a:extLst>
            <a:ext uri="{FF2B5EF4-FFF2-40B4-BE49-F238E27FC236}">
              <a16:creationId xmlns:a16="http://schemas.microsoft.com/office/drawing/2014/main" id="{00000000-0008-0000-0A00-00005F000000}"/>
            </a:ext>
          </a:extLst>
        </xdr:cNvPr>
        <xdr:cNvPicPr>
          <a:picLocks/>
        </xdr:cNvPicPr>
      </xdr:nvPicPr>
      <xdr:blipFill>
        <a:blip xmlns:r="http://schemas.openxmlformats.org/officeDocument/2006/relationships" r:embed="rId47" cstate="print">
          <a:extLst>
            <a:ext uri="{28A0092B-C50C-407E-A947-70E740481C1C}">
              <a14:useLocalDpi xmlns:a14="http://schemas.microsoft.com/office/drawing/2010/main"/>
            </a:ext>
          </a:extLst>
        </a:blip>
        <a:stretch>
          <a:fillRect/>
        </a:stretch>
      </xdr:blipFill>
      <xdr:spPr>
        <a:xfrm>
          <a:off x="5311049" y="48208353"/>
          <a:ext cx="2880451" cy="2098477"/>
        </a:xfrm>
        <a:prstGeom prst="rect">
          <a:avLst/>
        </a:prstGeom>
      </xdr:spPr>
    </xdr:pic>
    <xdr:clientData/>
  </xdr:twoCellAnchor>
  <xdr:twoCellAnchor editAs="oneCell">
    <xdr:from>
      <xdr:col>18</xdr:col>
      <xdr:colOff>48487</xdr:colOff>
      <xdr:row>278</xdr:row>
      <xdr:rowOff>47572</xdr:rowOff>
    </xdr:from>
    <xdr:to>
      <xdr:col>24</xdr:col>
      <xdr:colOff>35720</xdr:colOff>
      <xdr:row>290</xdr:row>
      <xdr:rowOff>145800</xdr:rowOff>
    </xdr:to>
    <xdr:pic>
      <xdr:nvPicPr>
        <xdr:cNvPr id="97" name="図 96">
          <a:extLst>
            <a:ext uri="{FF2B5EF4-FFF2-40B4-BE49-F238E27FC236}">
              <a16:creationId xmlns:a16="http://schemas.microsoft.com/office/drawing/2014/main" id="{00000000-0008-0000-0A00-000061000000}"/>
            </a:ext>
          </a:extLst>
        </xdr:cNvPr>
        <xdr:cNvPicPr>
          <a:picLocks/>
        </xdr:cNvPicPr>
      </xdr:nvPicPr>
      <xdr:blipFill>
        <a:blip xmlns:r="http://schemas.openxmlformats.org/officeDocument/2006/relationships" r:embed="rId48" cstate="print">
          <a:extLst>
            <a:ext uri="{28A0092B-C50C-407E-A947-70E740481C1C}">
              <a14:useLocalDpi xmlns:a14="http://schemas.microsoft.com/office/drawing/2010/main"/>
            </a:ext>
          </a:extLst>
        </a:blip>
        <a:stretch>
          <a:fillRect/>
        </a:stretch>
      </xdr:blipFill>
      <xdr:spPr>
        <a:xfrm>
          <a:off x="9442518" y="48208353"/>
          <a:ext cx="2880452" cy="2098477"/>
        </a:xfrm>
        <a:prstGeom prst="rect">
          <a:avLst/>
        </a:prstGeom>
      </xdr:spPr>
    </xdr:pic>
    <xdr:clientData/>
  </xdr:twoCellAnchor>
  <xdr:twoCellAnchor editAs="oneCell">
    <xdr:from>
      <xdr:col>2</xdr:col>
      <xdr:colOff>62774</xdr:colOff>
      <xdr:row>295</xdr:row>
      <xdr:rowOff>47572</xdr:rowOff>
    </xdr:from>
    <xdr:to>
      <xdr:col>8</xdr:col>
      <xdr:colOff>21358</xdr:colOff>
      <xdr:row>307</xdr:row>
      <xdr:rowOff>145798</xdr:rowOff>
    </xdr:to>
    <xdr:pic>
      <xdr:nvPicPr>
        <xdr:cNvPr id="99" name="図 98">
          <a:extLst>
            <a:ext uri="{FF2B5EF4-FFF2-40B4-BE49-F238E27FC236}">
              <a16:creationId xmlns:a16="http://schemas.microsoft.com/office/drawing/2014/main" id="{00000000-0008-0000-0A00-000063000000}"/>
            </a:ext>
          </a:extLst>
        </xdr:cNvPr>
        <xdr:cNvPicPr>
          <a:picLocks/>
        </xdr:cNvPicPr>
      </xdr:nvPicPr>
      <xdr:blipFill>
        <a:blip xmlns:r="http://schemas.openxmlformats.org/officeDocument/2006/relationships" r:embed="rId49" cstate="print">
          <a:extLst>
            <a:ext uri="{28A0092B-C50C-407E-A947-70E740481C1C}">
              <a14:useLocalDpi xmlns:a14="http://schemas.microsoft.com/office/drawing/2010/main"/>
            </a:ext>
          </a:extLst>
        </a:blip>
        <a:stretch>
          <a:fillRect/>
        </a:stretch>
      </xdr:blipFill>
      <xdr:spPr>
        <a:xfrm>
          <a:off x="1158149" y="51137291"/>
          <a:ext cx="2887522" cy="2098477"/>
        </a:xfrm>
        <a:prstGeom prst="rect">
          <a:avLst/>
        </a:prstGeom>
      </xdr:spPr>
    </xdr:pic>
    <xdr:clientData/>
  </xdr:twoCellAnchor>
  <xdr:twoCellAnchor editAs="oneCell">
    <xdr:from>
      <xdr:col>10</xdr:col>
      <xdr:colOff>48486</xdr:colOff>
      <xdr:row>295</xdr:row>
      <xdr:rowOff>47572</xdr:rowOff>
    </xdr:from>
    <xdr:to>
      <xdr:col>16</xdr:col>
      <xdr:colOff>35719</xdr:colOff>
      <xdr:row>307</xdr:row>
      <xdr:rowOff>145798</xdr:rowOff>
    </xdr:to>
    <xdr:pic>
      <xdr:nvPicPr>
        <xdr:cNvPr id="101" name="図 100">
          <a:extLst>
            <a:ext uri="{FF2B5EF4-FFF2-40B4-BE49-F238E27FC236}">
              <a16:creationId xmlns:a16="http://schemas.microsoft.com/office/drawing/2014/main" id="{00000000-0008-0000-0A00-000065000000}"/>
            </a:ext>
          </a:extLst>
        </xdr:cNvPr>
        <xdr:cNvPicPr>
          <a:picLocks/>
        </xdr:cNvPicPr>
      </xdr:nvPicPr>
      <xdr:blipFill>
        <a:blip xmlns:r="http://schemas.openxmlformats.org/officeDocument/2006/relationships" r:embed="rId50" cstate="print">
          <a:extLst>
            <a:ext uri="{28A0092B-C50C-407E-A947-70E740481C1C}">
              <a14:useLocalDpi xmlns:a14="http://schemas.microsoft.com/office/drawing/2010/main"/>
            </a:ext>
          </a:extLst>
        </a:blip>
        <a:stretch>
          <a:fillRect/>
        </a:stretch>
      </xdr:blipFill>
      <xdr:spPr>
        <a:xfrm>
          <a:off x="5311049" y="51137291"/>
          <a:ext cx="2880451" cy="2098477"/>
        </a:xfrm>
        <a:prstGeom prst="rect">
          <a:avLst/>
        </a:prstGeom>
      </xdr:spPr>
    </xdr:pic>
    <xdr:clientData/>
  </xdr:twoCellAnchor>
  <xdr:twoCellAnchor editAs="oneCell">
    <xdr:from>
      <xdr:col>18</xdr:col>
      <xdr:colOff>48487</xdr:colOff>
      <xdr:row>295</xdr:row>
      <xdr:rowOff>47572</xdr:rowOff>
    </xdr:from>
    <xdr:to>
      <xdr:col>24</xdr:col>
      <xdr:colOff>35720</xdr:colOff>
      <xdr:row>307</xdr:row>
      <xdr:rowOff>145798</xdr:rowOff>
    </xdr:to>
    <xdr:pic>
      <xdr:nvPicPr>
        <xdr:cNvPr id="103" name="図 102">
          <a:extLst>
            <a:ext uri="{FF2B5EF4-FFF2-40B4-BE49-F238E27FC236}">
              <a16:creationId xmlns:a16="http://schemas.microsoft.com/office/drawing/2014/main" id="{00000000-0008-0000-0A00-000067000000}"/>
            </a:ext>
          </a:extLst>
        </xdr:cNvPr>
        <xdr:cNvPicPr>
          <a:picLocks/>
        </xdr:cNvPicPr>
      </xdr:nvPicPr>
      <xdr:blipFill>
        <a:blip xmlns:r="http://schemas.openxmlformats.org/officeDocument/2006/relationships" r:embed="rId51" cstate="print">
          <a:extLst>
            <a:ext uri="{28A0092B-C50C-407E-A947-70E740481C1C}">
              <a14:useLocalDpi xmlns:a14="http://schemas.microsoft.com/office/drawing/2010/main"/>
            </a:ext>
          </a:extLst>
        </a:blip>
        <a:stretch>
          <a:fillRect/>
        </a:stretch>
      </xdr:blipFill>
      <xdr:spPr>
        <a:xfrm>
          <a:off x="9442518" y="51137291"/>
          <a:ext cx="2880452" cy="2098477"/>
        </a:xfrm>
        <a:prstGeom prst="rect">
          <a:avLst/>
        </a:prstGeom>
      </xdr:spPr>
    </xdr:pic>
    <xdr:clientData/>
  </xdr:twoCellAnchor>
  <xdr:twoCellAnchor editAs="oneCell">
    <xdr:from>
      <xdr:col>2</xdr:col>
      <xdr:colOff>62774</xdr:colOff>
      <xdr:row>312</xdr:row>
      <xdr:rowOff>47572</xdr:rowOff>
    </xdr:from>
    <xdr:to>
      <xdr:col>8</xdr:col>
      <xdr:colOff>21358</xdr:colOff>
      <xdr:row>324</xdr:row>
      <xdr:rowOff>145799</xdr:rowOff>
    </xdr:to>
    <xdr:pic>
      <xdr:nvPicPr>
        <xdr:cNvPr id="105" name="図 104">
          <a:extLst>
            <a:ext uri="{FF2B5EF4-FFF2-40B4-BE49-F238E27FC236}">
              <a16:creationId xmlns:a16="http://schemas.microsoft.com/office/drawing/2014/main" id="{00000000-0008-0000-0A00-000069000000}"/>
            </a:ext>
          </a:extLst>
        </xdr:cNvPr>
        <xdr:cNvPicPr>
          <a:picLocks/>
        </xdr:cNvPicPr>
      </xdr:nvPicPr>
      <xdr:blipFill>
        <a:blip xmlns:r="http://schemas.openxmlformats.org/officeDocument/2006/relationships" r:embed="rId52" cstate="print">
          <a:extLst>
            <a:ext uri="{28A0092B-C50C-407E-A947-70E740481C1C}">
              <a14:useLocalDpi xmlns:a14="http://schemas.microsoft.com/office/drawing/2010/main"/>
            </a:ext>
          </a:extLst>
        </a:blip>
        <a:stretch>
          <a:fillRect/>
        </a:stretch>
      </xdr:blipFill>
      <xdr:spPr>
        <a:xfrm>
          <a:off x="1158149" y="54066228"/>
          <a:ext cx="2887522" cy="2098477"/>
        </a:xfrm>
        <a:prstGeom prst="rect">
          <a:avLst/>
        </a:prstGeom>
      </xdr:spPr>
    </xdr:pic>
    <xdr:clientData/>
  </xdr:twoCellAnchor>
  <xdr:twoCellAnchor editAs="oneCell">
    <xdr:from>
      <xdr:col>10</xdr:col>
      <xdr:colOff>48486</xdr:colOff>
      <xdr:row>312</xdr:row>
      <xdr:rowOff>47572</xdr:rowOff>
    </xdr:from>
    <xdr:to>
      <xdr:col>16</xdr:col>
      <xdr:colOff>35719</xdr:colOff>
      <xdr:row>324</xdr:row>
      <xdr:rowOff>145799</xdr:rowOff>
    </xdr:to>
    <xdr:pic>
      <xdr:nvPicPr>
        <xdr:cNvPr id="107" name="図 106">
          <a:extLst>
            <a:ext uri="{FF2B5EF4-FFF2-40B4-BE49-F238E27FC236}">
              <a16:creationId xmlns:a16="http://schemas.microsoft.com/office/drawing/2014/main" id="{00000000-0008-0000-0A00-00006B000000}"/>
            </a:ext>
          </a:extLst>
        </xdr:cNvPr>
        <xdr:cNvPicPr>
          <a:picLocks/>
        </xdr:cNvPicPr>
      </xdr:nvPicPr>
      <xdr:blipFill>
        <a:blip xmlns:r="http://schemas.openxmlformats.org/officeDocument/2006/relationships" r:embed="rId53" cstate="print">
          <a:extLst>
            <a:ext uri="{28A0092B-C50C-407E-A947-70E740481C1C}">
              <a14:useLocalDpi xmlns:a14="http://schemas.microsoft.com/office/drawing/2010/main"/>
            </a:ext>
          </a:extLst>
        </a:blip>
        <a:stretch>
          <a:fillRect/>
        </a:stretch>
      </xdr:blipFill>
      <xdr:spPr>
        <a:xfrm>
          <a:off x="5311049" y="54066228"/>
          <a:ext cx="2880451" cy="2098477"/>
        </a:xfrm>
        <a:prstGeom prst="rect">
          <a:avLst/>
        </a:prstGeom>
      </xdr:spPr>
    </xdr:pic>
    <xdr:clientData/>
  </xdr:twoCellAnchor>
  <xdr:twoCellAnchor editAs="oneCell">
    <xdr:from>
      <xdr:col>18</xdr:col>
      <xdr:colOff>48487</xdr:colOff>
      <xdr:row>312</xdr:row>
      <xdr:rowOff>47572</xdr:rowOff>
    </xdr:from>
    <xdr:to>
      <xdr:col>24</xdr:col>
      <xdr:colOff>35720</xdr:colOff>
      <xdr:row>324</xdr:row>
      <xdr:rowOff>145799</xdr:rowOff>
    </xdr:to>
    <xdr:pic>
      <xdr:nvPicPr>
        <xdr:cNvPr id="109" name="図 108">
          <a:extLst>
            <a:ext uri="{FF2B5EF4-FFF2-40B4-BE49-F238E27FC236}">
              <a16:creationId xmlns:a16="http://schemas.microsoft.com/office/drawing/2014/main" id="{00000000-0008-0000-0A00-00006D000000}"/>
            </a:ext>
          </a:extLst>
        </xdr:cNvPr>
        <xdr:cNvPicPr>
          <a:picLocks/>
        </xdr:cNvPicPr>
      </xdr:nvPicPr>
      <xdr:blipFill>
        <a:blip xmlns:r="http://schemas.openxmlformats.org/officeDocument/2006/relationships" r:embed="rId54" cstate="print">
          <a:extLst>
            <a:ext uri="{28A0092B-C50C-407E-A947-70E740481C1C}">
              <a14:useLocalDpi xmlns:a14="http://schemas.microsoft.com/office/drawing/2010/main"/>
            </a:ext>
          </a:extLst>
        </a:blip>
        <a:stretch>
          <a:fillRect/>
        </a:stretch>
      </xdr:blipFill>
      <xdr:spPr>
        <a:xfrm>
          <a:off x="9442518" y="54066228"/>
          <a:ext cx="2880452" cy="2098477"/>
        </a:xfrm>
        <a:prstGeom prst="rect">
          <a:avLst/>
        </a:prstGeom>
      </xdr:spPr>
    </xdr:pic>
    <xdr:clientData/>
  </xdr:twoCellAnchor>
  <xdr:twoCellAnchor editAs="oneCell">
    <xdr:from>
      <xdr:col>2</xdr:col>
      <xdr:colOff>62774</xdr:colOff>
      <xdr:row>332</xdr:row>
      <xdr:rowOff>47572</xdr:rowOff>
    </xdr:from>
    <xdr:to>
      <xdr:col>8</xdr:col>
      <xdr:colOff>21358</xdr:colOff>
      <xdr:row>344</xdr:row>
      <xdr:rowOff>145799</xdr:rowOff>
    </xdr:to>
    <xdr:pic>
      <xdr:nvPicPr>
        <xdr:cNvPr id="111" name="図 110">
          <a:extLst>
            <a:ext uri="{FF2B5EF4-FFF2-40B4-BE49-F238E27FC236}">
              <a16:creationId xmlns:a16="http://schemas.microsoft.com/office/drawing/2014/main" id="{00000000-0008-0000-0A00-00006F000000}"/>
            </a:ext>
          </a:extLst>
        </xdr:cNvPr>
        <xdr:cNvPicPr>
          <a:picLocks/>
        </xdr:cNvPicPr>
      </xdr:nvPicPr>
      <xdr:blipFill>
        <a:blip xmlns:r="http://schemas.openxmlformats.org/officeDocument/2006/relationships" r:embed="rId55" cstate="print">
          <a:extLst>
            <a:ext uri="{28A0092B-C50C-407E-A947-70E740481C1C}">
              <a14:useLocalDpi xmlns:a14="http://schemas.microsoft.com/office/drawing/2010/main"/>
            </a:ext>
          </a:extLst>
        </a:blip>
        <a:stretch>
          <a:fillRect/>
        </a:stretch>
      </xdr:blipFill>
      <xdr:spPr>
        <a:xfrm>
          <a:off x="1158149" y="57542853"/>
          <a:ext cx="2887522" cy="2098477"/>
        </a:xfrm>
        <a:prstGeom prst="rect">
          <a:avLst/>
        </a:prstGeom>
      </xdr:spPr>
    </xdr:pic>
    <xdr:clientData/>
  </xdr:twoCellAnchor>
  <xdr:twoCellAnchor editAs="oneCell">
    <xdr:from>
      <xdr:col>10</xdr:col>
      <xdr:colOff>48486</xdr:colOff>
      <xdr:row>332</xdr:row>
      <xdr:rowOff>47572</xdr:rowOff>
    </xdr:from>
    <xdr:to>
      <xdr:col>16</xdr:col>
      <xdr:colOff>35719</xdr:colOff>
      <xdr:row>344</xdr:row>
      <xdr:rowOff>145799</xdr:rowOff>
    </xdr:to>
    <xdr:pic>
      <xdr:nvPicPr>
        <xdr:cNvPr id="113" name="図 112">
          <a:extLst>
            <a:ext uri="{FF2B5EF4-FFF2-40B4-BE49-F238E27FC236}">
              <a16:creationId xmlns:a16="http://schemas.microsoft.com/office/drawing/2014/main" id="{00000000-0008-0000-0A00-000071000000}"/>
            </a:ext>
          </a:extLst>
        </xdr:cNvPr>
        <xdr:cNvPicPr>
          <a:picLocks/>
        </xdr:cNvPicPr>
      </xdr:nvPicPr>
      <xdr:blipFill>
        <a:blip xmlns:r="http://schemas.openxmlformats.org/officeDocument/2006/relationships" r:embed="rId56" cstate="print">
          <a:extLst>
            <a:ext uri="{28A0092B-C50C-407E-A947-70E740481C1C}">
              <a14:useLocalDpi xmlns:a14="http://schemas.microsoft.com/office/drawing/2010/main"/>
            </a:ext>
          </a:extLst>
        </a:blip>
        <a:stretch>
          <a:fillRect/>
        </a:stretch>
      </xdr:blipFill>
      <xdr:spPr>
        <a:xfrm>
          <a:off x="5311049" y="57542853"/>
          <a:ext cx="2880451" cy="2098477"/>
        </a:xfrm>
        <a:prstGeom prst="rect">
          <a:avLst/>
        </a:prstGeom>
      </xdr:spPr>
    </xdr:pic>
    <xdr:clientData/>
  </xdr:twoCellAnchor>
  <xdr:twoCellAnchor editAs="oneCell">
    <xdr:from>
      <xdr:col>18</xdr:col>
      <xdr:colOff>48487</xdr:colOff>
      <xdr:row>332</xdr:row>
      <xdr:rowOff>47572</xdr:rowOff>
    </xdr:from>
    <xdr:to>
      <xdr:col>24</xdr:col>
      <xdr:colOff>35720</xdr:colOff>
      <xdr:row>344</xdr:row>
      <xdr:rowOff>145799</xdr:rowOff>
    </xdr:to>
    <xdr:pic>
      <xdr:nvPicPr>
        <xdr:cNvPr id="115" name="図 114">
          <a:extLst>
            <a:ext uri="{FF2B5EF4-FFF2-40B4-BE49-F238E27FC236}">
              <a16:creationId xmlns:a16="http://schemas.microsoft.com/office/drawing/2014/main" id="{00000000-0008-0000-0A00-000073000000}"/>
            </a:ext>
          </a:extLst>
        </xdr:cNvPr>
        <xdr:cNvPicPr>
          <a:picLocks/>
        </xdr:cNvPicPr>
      </xdr:nvPicPr>
      <xdr:blipFill>
        <a:blip xmlns:r="http://schemas.openxmlformats.org/officeDocument/2006/relationships" r:embed="rId57" cstate="print">
          <a:extLst>
            <a:ext uri="{28A0092B-C50C-407E-A947-70E740481C1C}">
              <a14:useLocalDpi xmlns:a14="http://schemas.microsoft.com/office/drawing/2010/main"/>
            </a:ext>
          </a:extLst>
        </a:blip>
        <a:stretch>
          <a:fillRect/>
        </a:stretch>
      </xdr:blipFill>
      <xdr:spPr>
        <a:xfrm>
          <a:off x="9442518" y="57542853"/>
          <a:ext cx="2880452" cy="2098477"/>
        </a:xfrm>
        <a:prstGeom prst="rect">
          <a:avLst/>
        </a:prstGeom>
      </xdr:spPr>
    </xdr:pic>
    <xdr:clientData/>
  </xdr:twoCellAnchor>
  <xdr:twoCellAnchor editAs="oneCell">
    <xdr:from>
      <xdr:col>2</xdr:col>
      <xdr:colOff>62774</xdr:colOff>
      <xdr:row>349</xdr:row>
      <xdr:rowOff>47572</xdr:rowOff>
    </xdr:from>
    <xdr:to>
      <xdr:col>8</xdr:col>
      <xdr:colOff>21358</xdr:colOff>
      <xdr:row>361</xdr:row>
      <xdr:rowOff>145798</xdr:rowOff>
    </xdr:to>
    <xdr:pic>
      <xdr:nvPicPr>
        <xdr:cNvPr id="117" name="図 116">
          <a:extLst>
            <a:ext uri="{FF2B5EF4-FFF2-40B4-BE49-F238E27FC236}">
              <a16:creationId xmlns:a16="http://schemas.microsoft.com/office/drawing/2014/main" id="{00000000-0008-0000-0A00-000075000000}"/>
            </a:ext>
          </a:extLst>
        </xdr:cNvPr>
        <xdr:cNvPicPr>
          <a:picLocks/>
        </xdr:cNvPicPr>
      </xdr:nvPicPr>
      <xdr:blipFill>
        <a:blip xmlns:r="http://schemas.openxmlformats.org/officeDocument/2006/relationships" r:embed="rId58" cstate="print">
          <a:extLst>
            <a:ext uri="{28A0092B-C50C-407E-A947-70E740481C1C}">
              <a14:useLocalDpi xmlns:a14="http://schemas.microsoft.com/office/drawing/2010/main"/>
            </a:ext>
          </a:extLst>
        </a:blip>
        <a:stretch>
          <a:fillRect/>
        </a:stretch>
      </xdr:blipFill>
      <xdr:spPr>
        <a:xfrm>
          <a:off x="1158149" y="60471791"/>
          <a:ext cx="2887522" cy="2098477"/>
        </a:xfrm>
        <a:prstGeom prst="rect">
          <a:avLst/>
        </a:prstGeom>
      </xdr:spPr>
    </xdr:pic>
    <xdr:clientData/>
  </xdr:twoCellAnchor>
  <xdr:twoCellAnchor editAs="oneCell">
    <xdr:from>
      <xdr:col>10</xdr:col>
      <xdr:colOff>48486</xdr:colOff>
      <xdr:row>349</xdr:row>
      <xdr:rowOff>47572</xdr:rowOff>
    </xdr:from>
    <xdr:to>
      <xdr:col>16</xdr:col>
      <xdr:colOff>35719</xdr:colOff>
      <xdr:row>361</xdr:row>
      <xdr:rowOff>145798</xdr:rowOff>
    </xdr:to>
    <xdr:pic>
      <xdr:nvPicPr>
        <xdr:cNvPr id="119" name="図 118">
          <a:extLst>
            <a:ext uri="{FF2B5EF4-FFF2-40B4-BE49-F238E27FC236}">
              <a16:creationId xmlns:a16="http://schemas.microsoft.com/office/drawing/2014/main" id="{00000000-0008-0000-0A00-000077000000}"/>
            </a:ext>
          </a:extLst>
        </xdr:cNvPr>
        <xdr:cNvPicPr>
          <a:picLocks/>
        </xdr:cNvPicPr>
      </xdr:nvPicPr>
      <xdr:blipFill>
        <a:blip xmlns:r="http://schemas.openxmlformats.org/officeDocument/2006/relationships" r:embed="rId59" cstate="print">
          <a:extLst>
            <a:ext uri="{28A0092B-C50C-407E-A947-70E740481C1C}">
              <a14:useLocalDpi xmlns:a14="http://schemas.microsoft.com/office/drawing/2010/main"/>
            </a:ext>
          </a:extLst>
        </a:blip>
        <a:stretch>
          <a:fillRect/>
        </a:stretch>
      </xdr:blipFill>
      <xdr:spPr>
        <a:xfrm>
          <a:off x="5311049" y="60471791"/>
          <a:ext cx="2880451" cy="2098477"/>
        </a:xfrm>
        <a:prstGeom prst="rect">
          <a:avLst/>
        </a:prstGeom>
      </xdr:spPr>
    </xdr:pic>
    <xdr:clientData/>
  </xdr:twoCellAnchor>
  <xdr:twoCellAnchor editAs="oneCell">
    <xdr:from>
      <xdr:col>18</xdr:col>
      <xdr:colOff>48487</xdr:colOff>
      <xdr:row>349</xdr:row>
      <xdr:rowOff>47572</xdr:rowOff>
    </xdr:from>
    <xdr:to>
      <xdr:col>24</xdr:col>
      <xdr:colOff>35720</xdr:colOff>
      <xdr:row>361</xdr:row>
      <xdr:rowOff>145798</xdr:rowOff>
    </xdr:to>
    <xdr:pic>
      <xdr:nvPicPr>
        <xdr:cNvPr id="121" name="図 120">
          <a:extLst>
            <a:ext uri="{FF2B5EF4-FFF2-40B4-BE49-F238E27FC236}">
              <a16:creationId xmlns:a16="http://schemas.microsoft.com/office/drawing/2014/main" id="{00000000-0008-0000-0A00-000079000000}"/>
            </a:ext>
          </a:extLst>
        </xdr:cNvPr>
        <xdr:cNvPicPr>
          <a:picLocks/>
        </xdr:cNvPicPr>
      </xdr:nvPicPr>
      <xdr:blipFill>
        <a:blip xmlns:r="http://schemas.openxmlformats.org/officeDocument/2006/relationships" r:embed="rId60" cstate="print">
          <a:extLst>
            <a:ext uri="{28A0092B-C50C-407E-A947-70E740481C1C}">
              <a14:useLocalDpi xmlns:a14="http://schemas.microsoft.com/office/drawing/2010/main"/>
            </a:ext>
          </a:extLst>
        </a:blip>
        <a:stretch>
          <a:fillRect/>
        </a:stretch>
      </xdr:blipFill>
      <xdr:spPr>
        <a:xfrm>
          <a:off x="9442518" y="60471791"/>
          <a:ext cx="2880452" cy="2098477"/>
        </a:xfrm>
        <a:prstGeom prst="rect">
          <a:avLst/>
        </a:prstGeom>
      </xdr:spPr>
    </xdr:pic>
    <xdr:clientData/>
  </xdr:twoCellAnchor>
  <xdr:twoCellAnchor editAs="oneCell">
    <xdr:from>
      <xdr:col>2</xdr:col>
      <xdr:colOff>62774</xdr:colOff>
      <xdr:row>366</xdr:row>
      <xdr:rowOff>47572</xdr:rowOff>
    </xdr:from>
    <xdr:to>
      <xdr:col>8</xdr:col>
      <xdr:colOff>21358</xdr:colOff>
      <xdr:row>378</xdr:row>
      <xdr:rowOff>145798</xdr:rowOff>
    </xdr:to>
    <xdr:pic>
      <xdr:nvPicPr>
        <xdr:cNvPr id="123" name="図 122">
          <a:extLst>
            <a:ext uri="{FF2B5EF4-FFF2-40B4-BE49-F238E27FC236}">
              <a16:creationId xmlns:a16="http://schemas.microsoft.com/office/drawing/2014/main" id="{00000000-0008-0000-0A00-00007B000000}"/>
            </a:ext>
          </a:extLst>
        </xdr:cNvPr>
        <xdr:cNvPicPr>
          <a:picLocks/>
        </xdr:cNvPicPr>
      </xdr:nvPicPr>
      <xdr:blipFill>
        <a:blip xmlns:r="http://schemas.openxmlformats.org/officeDocument/2006/relationships" r:embed="rId61" cstate="print">
          <a:extLst>
            <a:ext uri="{28A0092B-C50C-407E-A947-70E740481C1C}">
              <a14:useLocalDpi xmlns:a14="http://schemas.microsoft.com/office/drawing/2010/main"/>
            </a:ext>
          </a:extLst>
        </a:blip>
        <a:stretch>
          <a:fillRect/>
        </a:stretch>
      </xdr:blipFill>
      <xdr:spPr>
        <a:xfrm>
          <a:off x="1158149" y="63400728"/>
          <a:ext cx="2887522" cy="2098477"/>
        </a:xfrm>
        <a:prstGeom prst="rect">
          <a:avLst/>
        </a:prstGeom>
      </xdr:spPr>
    </xdr:pic>
    <xdr:clientData/>
  </xdr:twoCellAnchor>
  <xdr:twoCellAnchor editAs="oneCell">
    <xdr:from>
      <xdr:col>10</xdr:col>
      <xdr:colOff>48486</xdr:colOff>
      <xdr:row>366</xdr:row>
      <xdr:rowOff>47572</xdr:rowOff>
    </xdr:from>
    <xdr:to>
      <xdr:col>16</xdr:col>
      <xdr:colOff>35719</xdr:colOff>
      <xdr:row>378</xdr:row>
      <xdr:rowOff>145798</xdr:rowOff>
    </xdr:to>
    <xdr:pic>
      <xdr:nvPicPr>
        <xdr:cNvPr id="125" name="図 124">
          <a:extLst>
            <a:ext uri="{FF2B5EF4-FFF2-40B4-BE49-F238E27FC236}">
              <a16:creationId xmlns:a16="http://schemas.microsoft.com/office/drawing/2014/main" id="{00000000-0008-0000-0A00-00007D000000}"/>
            </a:ext>
          </a:extLst>
        </xdr:cNvPr>
        <xdr:cNvPicPr>
          <a:picLocks/>
        </xdr:cNvPicPr>
      </xdr:nvPicPr>
      <xdr:blipFill>
        <a:blip xmlns:r="http://schemas.openxmlformats.org/officeDocument/2006/relationships" r:embed="rId62" cstate="print">
          <a:extLst>
            <a:ext uri="{28A0092B-C50C-407E-A947-70E740481C1C}">
              <a14:useLocalDpi xmlns:a14="http://schemas.microsoft.com/office/drawing/2010/main"/>
            </a:ext>
          </a:extLst>
        </a:blip>
        <a:stretch>
          <a:fillRect/>
        </a:stretch>
      </xdr:blipFill>
      <xdr:spPr>
        <a:xfrm>
          <a:off x="5311049" y="63400728"/>
          <a:ext cx="2880451" cy="2098477"/>
        </a:xfrm>
        <a:prstGeom prst="rect">
          <a:avLst/>
        </a:prstGeom>
      </xdr:spPr>
    </xdr:pic>
    <xdr:clientData/>
  </xdr:twoCellAnchor>
  <xdr:twoCellAnchor editAs="oneCell">
    <xdr:from>
      <xdr:col>18</xdr:col>
      <xdr:colOff>48487</xdr:colOff>
      <xdr:row>366</xdr:row>
      <xdr:rowOff>47572</xdr:rowOff>
    </xdr:from>
    <xdr:to>
      <xdr:col>24</xdr:col>
      <xdr:colOff>35720</xdr:colOff>
      <xdr:row>378</xdr:row>
      <xdr:rowOff>145798</xdr:rowOff>
    </xdr:to>
    <xdr:pic>
      <xdr:nvPicPr>
        <xdr:cNvPr id="127" name="図 126">
          <a:extLst>
            <a:ext uri="{FF2B5EF4-FFF2-40B4-BE49-F238E27FC236}">
              <a16:creationId xmlns:a16="http://schemas.microsoft.com/office/drawing/2014/main" id="{00000000-0008-0000-0A00-00007F000000}"/>
            </a:ext>
          </a:extLst>
        </xdr:cNvPr>
        <xdr:cNvPicPr>
          <a:picLocks/>
        </xdr:cNvPicPr>
      </xdr:nvPicPr>
      <xdr:blipFill>
        <a:blip xmlns:r="http://schemas.openxmlformats.org/officeDocument/2006/relationships" r:embed="rId63" cstate="print">
          <a:extLst>
            <a:ext uri="{28A0092B-C50C-407E-A947-70E740481C1C}">
              <a14:useLocalDpi xmlns:a14="http://schemas.microsoft.com/office/drawing/2010/main"/>
            </a:ext>
          </a:extLst>
        </a:blip>
        <a:stretch>
          <a:fillRect/>
        </a:stretch>
      </xdr:blipFill>
      <xdr:spPr>
        <a:xfrm>
          <a:off x="9442518" y="63400728"/>
          <a:ext cx="2880452" cy="2098477"/>
        </a:xfrm>
        <a:prstGeom prst="rect">
          <a:avLst/>
        </a:prstGeom>
      </xdr:spPr>
    </xdr:pic>
    <xdr:clientData/>
  </xdr:twoCellAnchor>
  <xdr:twoCellAnchor editAs="oneCell">
    <xdr:from>
      <xdr:col>2</xdr:col>
      <xdr:colOff>62774</xdr:colOff>
      <xdr:row>386</xdr:row>
      <xdr:rowOff>47572</xdr:rowOff>
    </xdr:from>
    <xdr:to>
      <xdr:col>8</xdr:col>
      <xdr:colOff>21358</xdr:colOff>
      <xdr:row>398</xdr:row>
      <xdr:rowOff>145799</xdr:rowOff>
    </xdr:to>
    <xdr:pic>
      <xdr:nvPicPr>
        <xdr:cNvPr id="129" name="図 128">
          <a:extLst>
            <a:ext uri="{FF2B5EF4-FFF2-40B4-BE49-F238E27FC236}">
              <a16:creationId xmlns:a16="http://schemas.microsoft.com/office/drawing/2014/main" id="{00000000-0008-0000-0A00-000081000000}"/>
            </a:ext>
          </a:extLst>
        </xdr:cNvPr>
        <xdr:cNvPicPr>
          <a:picLocks/>
        </xdr:cNvPicPr>
      </xdr:nvPicPr>
      <xdr:blipFill>
        <a:blip xmlns:r="http://schemas.openxmlformats.org/officeDocument/2006/relationships" r:embed="rId64" cstate="print">
          <a:extLst>
            <a:ext uri="{28A0092B-C50C-407E-A947-70E740481C1C}">
              <a14:useLocalDpi xmlns:a14="http://schemas.microsoft.com/office/drawing/2010/main"/>
            </a:ext>
          </a:extLst>
        </a:blip>
        <a:stretch>
          <a:fillRect/>
        </a:stretch>
      </xdr:blipFill>
      <xdr:spPr>
        <a:xfrm>
          <a:off x="1158149" y="66877353"/>
          <a:ext cx="2887522" cy="2098477"/>
        </a:xfrm>
        <a:prstGeom prst="rect">
          <a:avLst/>
        </a:prstGeom>
      </xdr:spPr>
    </xdr:pic>
    <xdr:clientData/>
  </xdr:twoCellAnchor>
  <xdr:twoCellAnchor editAs="oneCell">
    <xdr:from>
      <xdr:col>10</xdr:col>
      <xdr:colOff>48486</xdr:colOff>
      <xdr:row>386</xdr:row>
      <xdr:rowOff>47572</xdr:rowOff>
    </xdr:from>
    <xdr:to>
      <xdr:col>16</xdr:col>
      <xdr:colOff>35719</xdr:colOff>
      <xdr:row>398</xdr:row>
      <xdr:rowOff>145799</xdr:rowOff>
    </xdr:to>
    <xdr:pic>
      <xdr:nvPicPr>
        <xdr:cNvPr id="131" name="図 130">
          <a:extLst>
            <a:ext uri="{FF2B5EF4-FFF2-40B4-BE49-F238E27FC236}">
              <a16:creationId xmlns:a16="http://schemas.microsoft.com/office/drawing/2014/main" id="{00000000-0008-0000-0A00-000083000000}"/>
            </a:ext>
          </a:extLst>
        </xdr:cNvPr>
        <xdr:cNvPicPr>
          <a:picLocks/>
        </xdr:cNvPicPr>
      </xdr:nvPicPr>
      <xdr:blipFill>
        <a:blip xmlns:r="http://schemas.openxmlformats.org/officeDocument/2006/relationships" r:embed="rId65" cstate="print">
          <a:extLst>
            <a:ext uri="{28A0092B-C50C-407E-A947-70E740481C1C}">
              <a14:useLocalDpi xmlns:a14="http://schemas.microsoft.com/office/drawing/2010/main"/>
            </a:ext>
          </a:extLst>
        </a:blip>
        <a:stretch>
          <a:fillRect/>
        </a:stretch>
      </xdr:blipFill>
      <xdr:spPr>
        <a:xfrm>
          <a:off x="5311049" y="66877353"/>
          <a:ext cx="2880451" cy="2098477"/>
        </a:xfrm>
        <a:prstGeom prst="rect">
          <a:avLst/>
        </a:prstGeom>
      </xdr:spPr>
    </xdr:pic>
    <xdr:clientData/>
  </xdr:twoCellAnchor>
  <xdr:twoCellAnchor editAs="oneCell">
    <xdr:from>
      <xdr:col>18</xdr:col>
      <xdr:colOff>48487</xdr:colOff>
      <xdr:row>386</xdr:row>
      <xdr:rowOff>47572</xdr:rowOff>
    </xdr:from>
    <xdr:to>
      <xdr:col>24</xdr:col>
      <xdr:colOff>35720</xdr:colOff>
      <xdr:row>398</xdr:row>
      <xdr:rowOff>145799</xdr:rowOff>
    </xdr:to>
    <xdr:pic>
      <xdr:nvPicPr>
        <xdr:cNvPr id="133" name="図 132">
          <a:extLst>
            <a:ext uri="{FF2B5EF4-FFF2-40B4-BE49-F238E27FC236}">
              <a16:creationId xmlns:a16="http://schemas.microsoft.com/office/drawing/2014/main" id="{00000000-0008-0000-0A00-000085000000}"/>
            </a:ext>
          </a:extLst>
        </xdr:cNvPr>
        <xdr:cNvPicPr>
          <a:picLocks/>
        </xdr:cNvPicPr>
      </xdr:nvPicPr>
      <xdr:blipFill>
        <a:blip xmlns:r="http://schemas.openxmlformats.org/officeDocument/2006/relationships" r:embed="rId66" cstate="print">
          <a:extLst>
            <a:ext uri="{28A0092B-C50C-407E-A947-70E740481C1C}">
              <a14:useLocalDpi xmlns:a14="http://schemas.microsoft.com/office/drawing/2010/main"/>
            </a:ext>
          </a:extLst>
        </a:blip>
        <a:stretch>
          <a:fillRect/>
        </a:stretch>
      </xdr:blipFill>
      <xdr:spPr>
        <a:xfrm>
          <a:off x="9442518" y="66877353"/>
          <a:ext cx="2880452" cy="2098477"/>
        </a:xfrm>
        <a:prstGeom prst="rect">
          <a:avLst/>
        </a:prstGeom>
      </xdr:spPr>
    </xdr:pic>
    <xdr:clientData/>
  </xdr:twoCellAnchor>
  <xdr:twoCellAnchor editAs="oneCell">
    <xdr:from>
      <xdr:col>2</xdr:col>
      <xdr:colOff>62774</xdr:colOff>
      <xdr:row>403</xdr:row>
      <xdr:rowOff>47572</xdr:rowOff>
    </xdr:from>
    <xdr:to>
      <xdr:col>8</xdr:col>
      <xdr:colOff>21358</xdr:colOff>
      <xdr:row>415</xdr:row>
      <xdr:rowOff>145798</xdr:rowOff>
    </xdr:to>
    <xdr:pic>
      <xdr:nvPicPr>
        <xdr:cNvPr id="135" name="図 134">
          <a:extLst>
            <a:ext uri="{FF2B5EF4-FFF2-40B4-BE49-F238E27FC236}">
              <a16:creationId xmlns:a16="http://schemas.microsoft.com/office/drawing/2014/main" id="{00000000-0008-0000-0A00-000087000000}"/>
            </a:ext>
          </a:extLst>
        </xdr:cNvPr>
        <xdr:cNvPicPr>
          <a:picLocks/>
        </xdr:cNvPicPr>
      </xdr:nvPicPr>
      <xdr:blipFill>
        <a:blip xmlns:r="http://schemas.openxmlformats.org/officeDocument/2006/relationships" r:embed="rId67" cstate="print">
          <a:extLst>
            <a:ext uri="{28A0092B-C50C-407E-A947-70E740481C1C}">
              <a14:useLocalDpi xmlns:a14="http://schemas.microsoft.com/office/drawing/2010/main"/>
            </a:ext>
          </a:extLst>
        </a:blip>
        <a:stretch>
          <a:fillRect/>
        </a:stretch>
      </xdr:blipFill>
      <xdr:spPr>
        <a:xfrm>
          <a:off x="1158149" y="69806291"/>
          <a:ext cx="2887522" cy="2098477"/>
        </a:xfrm>
        <a:prstGeom prst="rect">
          <a:avLst/>
        </a:prstGeom>
      </xdr:spPr>
    </xdr:pic>
    <xdr:clientData/>
  </xdr:twoCellAnchor>
  <xdr:twoCellAnchor editAs="oneCell">
    <xdr:from>
      <xdr:col>10</xdr:col>
      <xdr:colOff>48486</xdr:colOff>
      <xdr:row>403</xdr:row>
      <xdr:rowOff>47572</xdr:rowOff>
    </xdr:from>
    <xdr:to>
      <xdr:col>16</xdr:col>
      <xdr:colOff>35719</xdr:colOff>
      <xdr:row>415</xdr:row>
      <xdr:rowOff>145798</xdr:rowOff>
    </xdr:to>
    <xdr:pic>
      <xdr:nvPicPr>
        <xdr:cNvPr id="137" name="図 136">
          <a:extLst>
            <a:ext uri="{FF2B5EF4-FFF2-40B4-BE49-F238E27FC236}">
              <a16:creationId xmlns:a16="http://schemas.microsoft.com/office/drawing/2014/main" id="{00000000-0008-0000-0A00-000089000000}"/>
            </a:ext>
          </a:extLst>
        </xdr:cNvPr>
        <xdr:cNvPicPr>
          <a:picLocks/>
        </xdr:cNvPicPr>
      </xdr:nvPicPr>
      <xdr:blipFill>
        <a:blip xmlns:r="http://schemas.openxmlformats.org/officeDocument/2006/relationships" r:embed="rId68" cstate="print">
          <a:extLst>
            <a:ext uri="{28A0092B-C50C-407E-A947-70E740481C1C}">
              <a14:useLocalDpi xmlns:a14="http://schemas.microsoft.com/office/drawing/2010/main"/>
            </a:ext>
          </a:extLst>
        </a:blip>
        <a:stretch>
          <a:fillRect/>
        </a:stretch>
      </xdr:blipFill>
      <xdr:spPr>
        <a:xfrm>
          <a:off x="5311049" y="69806291"/>
          <a:ext cx="2880451" cy="2098477"/>
        </a:xfrm>
        <a:prstGeom prst="rect">
          <a:avLst/>
        </a:prstGeom>
      </xdr:spPr>
    </xdr:pic>
    <xdr:clientData/>
  </xdr:twoCellAnchor>
  <xdr:twoCellAnchor editAs="oneCell">
    <xdr:from>
      <xdr:col>18</xdr:col>
      <xdr:colOff>48487</xdr:colOff>
      <xdr:row>403</xdr:row>
      <xdr:rowOff>47572</xdr:rowOff>
    </xdr:from>
    <xdr:to>
      <xdr:col>24</xdr:col>
      <xdr:colOff>35720</xdr:colOff>
      <xdr:row>415</xdr:row>
      <xdr:rowOff>145798</xdr:rowOff>
    </xdr:to>
    <xdr:pic>
      <xdr:nvPicPr>
        <xdr:cNvPr id="139" name="図 138">
          <a:extLst>
            <a:ext uri="{FF2B5EF4-FFF2-40B4-BE49-F238E27FC236}">
              <a16:creationId xmlns:a16="http://schemas.microsoft.com/office/drawing/2014/main" id="{00000000-0008-0000-0A00-00008B000000}"/>
            </a:ext>
          </a:extLst>
        </xdr:cNvPr>
        <xdr:cNvPicPr>
          <a:picLocks/>
        </xdr:cNvPicPr>
      </xdr:nvPicPr>
      <xdr:blipFill>
        <a:blip xmlns:r="http://schemas.openxmlformats.org/officeDocument/2006/relationships" r:embed="rId69" cstate="print">
          <a:extLst>
            <a:ext uri="{28A0092B-C50C-407E-A947-70E740481C1C}">
              <a14:useLocalDpi xmlns:a14="http://schemas.microsoft.com/office/drawing/2010/main"/>
            </a:ext>
          </a:extLst>
        </a:blip>
        <a:stretch>
          <a:fillRect/>
        </a:stretch>
      </xdr:blipFill>
      <xdr:spPr>
        <a:xfrm>
          <a:off x="9442518" y="69806291"/>
          <a:ext cx="2880452" cy="209847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150812</xdr:colOff>
      <xdr:row>6</xdr:row>
      <xdr:rowOff>169067</xdr:rowOff>
    </xdr:from>
    <xdr:to>
      <xdr:col>7</xdr:col>
      <xdr:colOff>187325</xdr:colOff>
      <xdr:row>17</xdr:row>
      <xdr:rowOff>92867</xdr:rowOff>
    </xdr:to>
    <xdr:pic>
      <xdr:nvPicPr>
        <xdr:cNvPr id="5" name="図 4">
          <a:extLst>
            <a:ext uri="{FF2B5EF4-FFF2-40B4-BE49-F238E27FC236}">
              <a16:creationId xmlns:a16="http://schemas.microsoft.com/office/drawing/2014/main" id="{00000000-0008-0000-0B00-000005000000}"/>
            </a:ext>
          </a:extLst>
        </xdr:cNvPr>
        <xdr:cNvPicPr>
          <a:picLocks/>
        </xdr:cNvPicPr>
      </xdr:nvPicPr>
      <xdr:blipFill>
        <a:blip xmlns:r="http://schemas.openxmlformats.org/officeDocument/2006/relationships" r:embed="rId1"/>
        <a:stretch>
          <a:fillRect/>
        </a:stretch>
      </xdr:blipFill>
      <xdr:spPr>
        <a:xfrm>
          <a:off x="519906" y="1574005"/>
          <a:ext cx="1584325" cy="4733925"/>
        </a:xfrm>
        <a:prstGeom prst="rect">
          <a:avLst/>
        </a:prstGeom>
      </xdr:spPr>
    </xdr:pic>
    <xdr:clientData/>
  </xdr:twoCellAnchor>
  <xdr:twoCellAnchor editAs="oneCell">
    <xdr:from>
      <xdr:col>7</xdr:col>
      <xdr:colOff>96838</xdr:colOff>
      <xdr:row>6</xdr:row>
      <xdr:rowOff>57150</xdr:rowOff>
    </xdr:from>
    <xdr:to>
      <xdr:col>29</xdr:col>
      <xdr:colOff>217488</xdr:colOff>
      <xdr:row>16</xdr:row>
      <xdr:rowOff>228600</xdr:rowOff>
    </xdr:to>
    <xdr:pic>
      <xdr:nvPicPr>
        <xdr:cNvPr id="6" name="図 5">
          <a:extLst>
            <a:ext uri="{FF2B5EF4-FFF2-40B4-BE49-F238E27FC236}">
              <a16:creationId xmlns:a16="http://schemas.microsoft.com/office/drawing/2014/main" id="{00000000-0008-0000-0B00-000006000000}"/>
            </a:ext>
          </a:extLst>
        </xdr:cNvPr>
        <xdr:cNvPicPr>
          <a:picLocks/>
        </xdr:cNvPicPr>
      </xdr:nvPicPr>
      <xdr:blipFill>
        <a:blip xmlns:r="http://schemas.openxmlformats.org/officeDocument/2006/relationships" r:embed="rId2"/>
        <a:stretch>
          <a:fillRect/>
        </a:stretch>
      </xdr:blipFill>
      <xdr:spPr>
        <a:xfrm>
          <a:off x="2039938" y="1457325"/>
          <a:ext cx="7035800" cy="4648200"/>
        </a:xfrm>
        <a:prstGeom prst="rect">
          <a:avLst/>
        </a:prstGeom>
      </xdr:spPr>
    </xdr:pic>
    <xdr:clientData/>
  </xdr:twoCellAnchor>
  <xdr:twoCellAnchor editAs="oneCell">
    <xdr:from>
      <xdr:col>6</xdr:col>
      <xdr:colOff>195263</xdr:colOff>
      <xdr:row>20</xdr:row>
      <xdr:rowOff>63500</xdr:rowOff>
    </xdr:from>
    <xdr:to>
      <xdr:col>30</xdr:col>
      <xdr:colOff>119063</xdr:colOff>
      <xdr:row>30</xdr:row>
      <xdr:rowOff>222250</xdr:rowOff>
    </xdr:to>
    <xdr:pic>
      <xdr:nvPicPr>
        <xdr:cNvPr id="10" name="図 9">
          <a:extLst>
            <a:ext uri="{FF2B5EF4-FFF2-40B4-BE49-F238E27FC236}">
              <a16:creationId xmlns:a16="http://schemas.microsoft.com/office/drawing/2014/main" id="{00000000-0008-0000-0B00-00000A000000}"/>
            </a:ext>
          </a:extLst>
        </xdr:cNvPr>
        <xdr:cNvPicPr>
          <a:picLocks/>
        </xdr:cNvPicPr>
      </xdr:nvPicPr>
      <xdr:blipFill>
        <a:blip xmlns:r="http://schemas.openxmlformats.org/officeDocument/2006/relationships" r:embed="rId3"/>
        <a:stretch>
          <a:fillRect/>
        </a:stretch>
      </xdr:blipFill>
      <xdr:spPr>
        <a:xfrm>
          <a:off x="1824038" y="7654925"/>
          <a:ext cx="7467600" cy="4635500"/>
        </a:xfrm>
        <a:prstGeom prst="rect">
          <a:avLst/>
        </a:prstGeom>
      </xdr:spPr>
    </xdr:pic>
    <xdr:clientData/>
  </xdr:twoCellAnchor>
  <xdr:twoCellAnchor editAs="oneCell">
    <xdr:from>
      <xdr:col>6</xdr:col>
      <xdr:colOff>100013</xdr:colOff>
      <xdr:row>34</xdr:row>
      <xdr:rowOff>69850</xdr:rowOff>
    </xdr:from>
    <xdr:to>
      <xdr:col>30</xdr:col>
      <xdr:colOff>214313</xdr:colOff>
      <xdr:row>44</xdr:row>
      <xdr:rowOff>215900</xdr:rowOff>
    </xdr:to>
    <xdr:pic>
      <xdr:nvPicPr>
        <xdr:cNvPr id="14" name="図 13">
          <a:extLst>
            <a:ext uri="{FF2B5EF4-FFF2-40B4-BE49-F238E27FC236}">
              <a16:creationId xmlns:a16="http://schemas.microsoft.com/office/drawing/2014/main" id="{00000000-0008-0000-0B00-00000E000000}"/>
            </a:ext>
          </a:extLst>
        </xdr:cNvPr>
        <xdr:cNvPicPr>
          <a:picLocks/>
        </xdr:cNvPicPr>
      </xdr:nvPicPr>
      <xdr:blipFill>
        <a:blip xmlns:r="http://schemas.openxmlformats.org/officeDocument/2006/relationships" r:embed="rId4"/>
        <a:stretch>
          <a:fillRect/>
        </a:stretch>
      </xdr:blipFill>
      <xdr:spPr>
        <a:xfrm>
          <a:off x="1728788" y="13852525"/>
          <a:ext cx="7658100" cy="4622800"/>
        </a:xfrm>
        <a:prstGeom prst="rect">
          <a:avLst/>
        </a:prstGeom>
      </xdr:spPr>
    </xdr:pic>
    <xdr:clientData/>
  </xdr:twoCellAnchor>
  <xdr:twoCellAnchor editAs="oneCell">
    <xdr:from>
      <xdr:col>13</xdr:col>
      <xdr:colOff>77788</xdr:colOff>
      <xdr:row>62</xdr:row>
      <xdr:rowOff>69850</xdr:rowOff>
    </xdr:from>
    <xdr:to>
      <xdr:col>23</xdr:col>
      <xdr:colOff>236538</xdr:colOff>
      <xdr:row>72</xdr:row>
      <xdr:rowOff>215900</xdr:rowOff>
    </xdr:to>
    <xdr:pic>
      <xdr:nvPicPr>
        <xdr:cNvPr id="22" name="図 21">
          <a:extLst>
            <a:ext uri="{FF2B5EF4-FFF2-40B4-BE49-F238E27FC236}">
              <a16:creationId xmlns:a16="http://schemas.microsoft.com/office/drawing/2014/main" id="{00000000-0008-0000-0B00-000016000000}"/>
            </a:ext>
          </a:extLst>
        </xdr:cNvPr>
        <xdr:cNvPicPr>
          <a:picLocks/>
        </xdr:cNvPicPr>
      </xdr:nvPicPr>
      <xdr:blipFill>
        <a:blip xmlns:r="http://schemas.openxmlformats.org/officeDocument/2006/relationships" r:embed="rId5"/>
        <a:stretch>
          <a:fillRect/>
        </a:stretch>
      </xdr:blipFill>
      <xdr:spPr>
        <a:xfrm>
          <a:off x="3906838" y="26235025"/>
          <a:ext cx="3302000" cy="4622800"/>
        </a:xfrm>
        <a:prstGeom prst="rect">
          <a:avLst/>
        </a:prstGeom>
      </xdr:spPr>
    </xdr:pic>
    <xdr:clientData/>
  </xdr:twoCellAnchor>
  <xdr:twoCellAnchor editAs="oneCell">
    <xdr:from>
      <xdr:col>6</xdr:col>
      <xdr:colOff>176213</xdr:colOff>
      <xdr:row>48</xdr:row>
      <xdr:rowOff>38100</xdr:rowOff>
    </xdr:from>
    <xdr:to>
      <xdr:col>30</xdr:col>
      <xdr:colOff>138113</xdr:colOff>
      <xdr:row>58</xdr:row>
      <xdr:rowOff>247650</xdr:rowOff>
    </xdr:to>
    <xdr:pic>
      <xdr:nvPicPr>
        <xdr:cNvPr id="7" name="図 6">
          <a:extLst>
            <a:ext uri="{FF2B5EF4-FFF2-40B4-BE49-F238E27FC236}">
              <a16:creationId xmlns:a16="http://schemas.microsoft.com/office/drawing/2014/main" id="{00000000-0008-0000-0B00-000007000000}"/>
            </a:ext>
          </a:extLst>
        </xdr:cNvPr>
        <xdr:cNvPicPr>
          <a:picLocks/>
        </xdr:cNvPicPr>
      </xdr:nvPicPr>
      <xdr:blipFill>
        <a:blip xmlns:r="http://schemas.openxmlformats.org/officeDocument/2006/relationships" r:embed="rId6"/>
        <a:stretch>
          <a:fillRect/>
        </a:stretch>
      </xdr:blipFill>
      <xdr:spPr>
        <a:xfrm>
          <a:off x="1804988" y="20012025"/>
          <a:ext cx="7505700" cy="46863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162120</xdr:colOff>
      <xdr:row>48</xdr:row>
      <xdr:rowOff>9620</xdr:rowOff>
    </xdr:from>
    <xdr:to>
      <xdr:col>29</xdr:col>
      <xdr:colOff>156574</xdr:colOff>
      <xdr:row>59</xdr:row>
      <xdr:rowOff>60839</xdr:rowOff>
    </xdr:to>
    <xdr:pic>
      <xdr:nvPicPr>
        <xdr:cNvPr id="10" name="図 9">
          <a:extLst>
            <a:ext uri="{FF2B5EF4-FFF2-40B4-BE49-F238E27FC236}">
              <a16:creationId xmlns:a16="http://schemas.microsoft.com/office/drawing/2014/main" id="{00000000-0008-0000-0C00-00000A000000}"/>
            </a:ext>
          </a:extLst>
        </xdr:cNvPr>
        <xdr:cNvPicPr>
          <a:picLocks noChangeAspect="1"/>
        </xdr:cNvPicPr>
      </xdr:nvPicPr>
      <xdr:blipFill rotWithShape="1">
        <a:blip xmlns:r="http://schemas.openxmlformats.org/officeDocument/2006/relationships" r:embed="rId1"/>
        <a:srcRect l="17114" t="13543" r="18456" b="-880"/>
        <a:stretch/>
      </xdr:blipFill>
      <xdr:spPr>
        <a:xfrm>
          <a:off x="2093216" y="19894688"/>
          <a:ext cx="6883769" cy="4774576"/>
        </a:xfrm>
        <a:prstGeom prst="rect">
          <a:avLst/>
        </a:prstGeom>
      </xdr:spPr>
    </xdr:pic>
    <xdr:clientData/>
  </xdr:twoCellAnchor>
  <xdr:twoCellAnchor editAs="oneCell">
    <xdr:from>
      <xdr:col>7</xdr:col>
      <xdr:colOff>221819</xdr:colOff>
      <xdr:row>62</xdr:row>
      <xdr:rowOff>8861</xdr:rowOff>
    </xdr:from>
    <xdr:to>
      <xdr:col>29</xdr:col>
      <xdr:colOff>81770</xdr:colOff>
      <xdr:row>73</xdr:row>
      <xdr:rowOff>65239</xdr:rowOff>
    </xdr:to>
    <xdr:pic>
      <xdr:nvPicPr>
        <xdr:cNvPr id="11" name="図 10">
          <a:extLst>
            <a:ext uri="{FF2B5EF4-FFF2-40B4-BE49-F238E27FC236}">
              <a16:creationId xmlns:a16="http://schemas.microsoft.com/office/drawing/2014/main" id="{00000000-0008-0000-0C00-00000B000000}"/>
            </a:ext>
          </a:extLst>
        </xdr:cNvPr>
        <xdr:cNvPicPr>
          <a:picLocks noChangeAspect="1"/>
        </xdr:cNvPicPr>
      </xdr:nvPicPr>
      <xdr:blipFill rotWithShape="1">
        <a:blip xmlns:r="http://schemas.openxmlformats.org/officeDocument/2006/relationships" r:embed="rId2"/>
        <a:srcRect l="17180" t="12580" r="17516" b="-594"/>
        <a:stretch/>
      </xdr:blipFill>
      <xdr:spPr>
        <a:xfrm>
          <a:off x="2152915" y="26052560"/>
          <a:ext cx="6749266" cy="4779734"/>
        </a:xfrm>
        <a:prstGeom prst="rect">
          <a:avLst/>
        </a:prstGeom>
      </xdr:spPr>
    </xdr:pic>
    <xdr:clientData/>
  </xdr:twoCellAnchor>
  <xdr:oneCellAnchor>
    <xdr:from>
      <xdr:col>4</xdr:col>
      <xdr:colOff>120082</xdr:colOff>
      <xdr:row>7</xdr:row>
      <xdr:rowOff>378391</xdr:rowOff>
    </xdr:from>
    <xdr:ext cx="275717" cy="607859"/>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rot="5400000">
          <a:off x="945655" y="2397270"/>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4</xdr:col>
      <xdr:colOff>120084</xdr:colOff>
      <xdr:row>10</xdr:row>
      <xdr:rowOff>262190</xdr:rowOff>
    </xdr:from>
    <xdr:ext cx="275717" cy="607859"/>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rot="5400000">
          <a:off x="945657" y="3611960"/>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4</xdr:col>
      <xdr:colOff>117429</xdr:colOff>
      <xdr:row>12</xdr:row>
      <xdr:rowOff>407693</xdr:rowOff>
    </xdr:from>
    <xdr:ext cx="275717" cy="1313180"/>
    <xdr:sp macro="" textlink="">
      <xdr:nvSpPr>
        <xdr:cNvPr id="4" name="テキスト ボックス 3">
          <a:extLst>
            <a:ext uri="{FF2B5EF4-FFF2-40B4-BE49-F238E27FC236}">
              <a16:creationId xmlns:a16="http://schemas.microsoft.com/office/drawing/2014/main" id="{00000000-0008-0000-0C00-000004000000}"/>
            </a:ext>
          </a:extLst>
        </xdr:cNvPr>
        <xdr:cNvSpPr txBox="1"/>
      </xdr:nvSpPr>
      <xdr:spPr>
        <a:xfrm rot="5400000">
          <a:off x="590342" y="4997383"/>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twoCellAnchor editAs="oneCell">
    <xdr:from>
      <xdr:col>6</xdr:col>
      <xdr:colOff>70002</xdr:colOff>
      <xdr:row>12</xdr:row>
      <xdr:rowOff>117432</xdr:rowOff>
    </xdr:from>
    <xdr:to>
      <xdr:col>32</xdr:col>
      <xdr:colOff>126205</xdr:colOff>
      <xdr:row>17</xdr:row>
      <xdr:rowOff>26097</xdr:rowOff>
    </xdr:to>
    <xdr:pic>
      <xdr:nvPicPr>
        <xdr:cNvPr id="8" name="図 7">
          <a:extLst>
            <a:ext uri="{FF2B5EF4-FFF2-40B4-BE49-F238E27FC236}">
              <a16:creationId xmlns:a16="http://schemas.microsoft.com/office/drawing/2014/main" id="{00000000-0008-0000-0C00-000008000000}"/>
            </a:ext>
          </a:extLst>
        </xdr:cNvPr>
        <xdr:cNvPicPr>
          <a:picLocks/>
        </xdr:cNvPicPr>
      </xdr:nvPicPr>
      <xdr:blipFill rotWithShape="1">
        <a:blip xmlns:r="http://schemas.openxmlformats.org/officeDocument/2006/relationships" r:embed="rId3"/>
        <a:srcRect t="54565" b="11084"/>
        <a:stretch/>
      </xdr:blipFill>
      <xdr:spPr>
        <a:xfrm>
          <a:off x="1687947" y="4188391"/>
          <a:ext cx="8198121" cy="1970240"/>
        </a:xfrm>
        <a:prstGeom prst="rect">
          <a:avLst/>
        </a:prstGeom>
      </xdr:spPr>
    </xdr:pic>
    <xdr:clientData/>
  </xdr:twoCellAnchor>
  <xdr:twoCellAnchor editAs="oneCell">
    <xdr:from>
      <xdr:col>5</xdr:col>
      <xdr:colOff>56952</xdr:colOff>
      <xdr:row>26</xdr:row>
      <xdr:rowOff>104383</xdr:rowOff>
    </xdr:from>
    <xdr:to>
      <xdr:col>32</xdr:col>
      <xdr:colOff>46214</xdr:colOff>
      <xdr:row>31</xdr:row>
      <xdr:rowOff>26095</xdr:rowOff>
    </xdr:to>
    <xdr:pic>
      <xdr:nvPicPr>
        <xdr:cNvPr id="14" name="図 13">
          <a:extLst>
            <a:ext uri="{FF2B5EF4-FFF2-40B4-BE49-F238E27FC236}">
              <a16:creationId xmlns:a16="http://schemas.microsoft.com/office/drawing/2014/main" id="{00000000-0008-0000-0C00-00000E000000}"/>
            </a:ext>
          </a:extLst>
        </xdr:cNvPr>
        <xdr:cNvPicPr>
          <a:picLocks/>
        </xdr:cNvPicPr>
      </xdr:nvPicPr>
      <xdr:blipFill rotWithShape="1">
        <a:blip xmlns:r="http://schemas.openxmlformats.org/officeDocument/2006/relationships" r:embed="rId4"/>
        <a:srcRect t="54209" b="12221"/>
        <a:stretch/>
      </xdr:blipFill>
      <xdr:spPr>
        <a:xfrm>
          <a:off x="1361747" y="10333972"/>
          <a:ext cx="8444330" cy="1983287"/>
        </a:xfrm>
        <a:prstGeom prst="rect">
          <a:avLst/>
        </a:prstGeom>
      </xdr:spPr>
    </xdr:pic>
    <xdr:clientData/>
  </xdr:twoCellAnchor>
  <xdr:oneCellAnchor>
    <xdr:from>
      <xdr:col>3</xdr:col>
      <xdr:colOff>93989</xdr:colOff>
      <xdr:row>21</xdr:row>
      <xdr:rowOff>404487</xdr:rowOff>
    </xdr:from>
    <xdr:ext cx="275717" cy="607859"/>
    <xdr:sp macro="" textlink="">
      <xdr:nvSpPr>
        <xdr:cNvPr id="15" name="テキスト ボックス 14">
          <a:extLst>
            <a:ext uri="{FF2B5EF4-FFF2-40B4-BE49-F238E27FC236}">
              <a16:creationId xmlns:a16="http://schemas.microsoft.com/office/drawing/2014/main" id="{00000000-0008-0000-0C00-00000F000000}"/>
            </a:ext>
          </a:extLst>
        </xdr:cNvPr>
        <xdr:cNvSpPr txBox="1"/>
      </xdr:nvSpPr>
      <xdr:spPr>
        <a:xfrm rot="5400000">
          <a:off x="606411" y="8581996"/>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3</xdr:col>
      <xdr:colOff>93991</xdr:colOff>
      <xdr:row>24</xdr:row>
      <xdr:rowOff>288286</xdr:rowOff>
    </xdr:from>
    <xdr:ext cx="275717" cy="607859"/>
    <xdr:sp macro="" textlink="">
      <xdr:nvSpPr>
        <xdr:cNvPr id="16" name="テキスト ボックス 15">
          <a:extLst>
            <a:ext uri="{FF2B5EF4-FFF2-40B4-BE49-F238E27FC236}">
              <a16:creationId xmlns:a16="http://schemas.microsoft.com/office/drawing/2014/main" id="{00000000-0008-0000-0C00-000010000000}"/>
            </a:ext>
          </a:extLst>
        </xdr:cNvPr>
        <xdr:cNvSpPr txBox="1"/>
      </xdr:nvSpPr>
      <xdr:spPr>
        <a:xfrm rot="5400000">
          <a:off x="606413" y="9796686"/>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3</xdr:col>
      <xdr:colOff>91336</xdr:colOff>
      <xdr:row>27</xdr:row>
      <xdr:rowOff>29303</xdr:rowOff>
    </xdr:from>
    <xdr:ext cx="275717" cy="1313180"/>
    <xdr:sp macro="" textlink="">
      <xdr:nvSpPr>
        <xdr:cNvPr id="17" name="テキスト ボックス 16">
          <a:extLst>
            <a:ext uri="{FF2B5EF4-FFF2-40B4-BE49-F238E27FC236}">
              <a16:creationId xmlns:a16="http://schemas.microsoft.com/office/drawing/2014/main" id="{00000000-0008-0000-0C00-000011000000}"/>
            </a:ext>
          </a:extLst>
        </xdr:cNvPr>
        <xdr:cNvSpPr txBox="1"/>
      </xdr:nvSpPr>
      <xdr:spPr>
        <a:xfrm rot="5400000">
          <a:off x="251098" y="11221253"/>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twoCellAnchor editAs="oneCell">
    <xdr:from>
      <xdr:col>15</xdr:col>
      <xdr:colOff>52193</xdr:colOff>
      <xdr:row>39</xdr:row>
      <xdr:rowOff>430582</xdr:rowOff>
    </xdr:from>
    <xdr:to>
      <xdr:col>21</xdr:col>
      <xdr:colOff>234865</xdr:colOff>
      <xdr:row>45</xdr:row>
      <xdr:rowOff>12736</xdr:rowOff>
    </xdr:to>
    <xdr:pic>
      <xdr:nvPicPr>
        <xdr:cNvPr id="21" name="図 20">
          <a:extLst>
            <a:ext uri="{FF2B5EF4-FFF2-40B4-BE49-F238E27FC236}">
              <a16:creationId xmlns:a16="http://schemas.microsoft.com/office/drawing/2014/main" id="{00000000-0008-0000-0C00-000015000000}"/>
            </a:ext>
          </a:extLst>
        </xdr:cNvPr>
        <xdr:cNvPicPr>
          <a:picLocks/>
        </xdr:cNvPicPr>
      </xdr:nvPicPr>
      <xdr:blipFill rotWithShape="1">
        <a:blip xmlns:r="http://schemas.openxmlformats.org/officeDocument/2006/relationships" r:embed="rId5"/>
        <a:srcRect l="34694" t="54114" r="40473" b="9948"/>
        <a:stretch/>
      </xdr:blipFill>
      <xdr:spPr>
        <a:xfrm>
          <a:off x="4488494" y="16375171"/>
          <a:ext cx="2061576" cy="2087360"/>
        </a:xfrm>
        <a:prstGeom prst="rect">
          <a:avLst/>
        </a:prstGeom>
      </xdr:spPr>
    </xdr:pic>
    <xdr:clientData/>
  </xdr:twoCellAnchor>
  <xdr:oneCellAnchor>
    <xdr:from>
      <xdr:col>12</xdr:col>
      <xdr:colOff>289708</xdr:colOff>
      <xdr:row>35</xdr:row>
      <xdr:rowOff>300102</xdr:rowOff>
    </xdr:from>
    <xdr:ext cx="275717" cy="607859"/>
    <xdr:sp macro="" textlink="">
      <xdr:nvSpPr>
        <xdr:cNvPr id="22" name="テキスト ボックス 21">
          <a:extLst>
            <a:ext uri="{FF2B5EF4-FFF2-40B4-BE49-F238E27FC236}">
              <a16:creationId xmlns:a16="http://schemas.microsoft.com/office/drawing/2014/main" id="{00000000-0008-0000-0C00-000016000000}"/>
            </a:ext>
          </a:extLst>
        </xdr:cNvPr>
        <xdr:cNvSpPr txBox="1"/>
      </xdr:nvSpPr>
      <xdr:spPr>
        <a:xfrm rot="5400000">
          <a:off x="3620486" y="14636241"/>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12</xdr:col>
      <xdr:colOff>289710</xdr:colOff>
      <xdr:row>38</xdr:row>
      <xdr:rowOff>183901</xdr:rowOff>
    </xdr:from>
    <xdr:ext cx="275717" cy="607859"/>
    <xdr:sp macro="" textlink="">
      <xdr:nvSpPr>
        <xdr:cNvPr id="23" name="テキスト ボックス 22">
          <a:extLst>
            <a:ext uri="{FF2B5EF4-FFF2-40B4-BE49-F238E27FC236}">
              <a16:creationId xmlns:a16="http://schemas.microsoft.com/office/drawing/2014/main" id="{00000000-0008-0000-0C00-000017000000}"/>
            </a:ext>
          </a:extLst>
        </xdr:cNvPr>
        <xdr:cNvSpPr txBox="1"/>
      </xdr:nvSpPr>
      <xdr:spPr>
        <a:xfrm rot="5400000">
          <a:off x="3620488" y="15850931"/>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12</xdr:col>
      <xdr:colOff>287055</xdr:colOff>
      <xdr:row>40</xdr:row>
      <xdr:rowOff>355500</xdr:rowOff>
    </xdr:from>
    <xdr:ext cx="275717" cy="1313180"/>
    <xdr:sp macro="" textlink="">
      <xdr:nvSpPr>
        <xdr:cNvPr id="24" name="テキスト ボックス 23">
          <a:extLst>
            <a:ext uri="{FF2B5EF4-FFF2-40B4-BE49-F238E27FC236}">
              <a16:creationId xmlns:a16="http://schemas.microsoft.com/office/drawing/2014/main" id="{00000000-0008-0000-0C00-000018000000}"/>
            </a:ext>
          </a:extLst>
        </xdr:cNvPr>
        <xdr:cNvSpPr txBox="1"/>
      </xdr:nvSpPr>
      <xdr:spPr>
        <a:xfrm rot="5400000">
          <a:off x="3265173" y="17262450"/>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twoCellAnchor editAs="oneCell">
    <xdr:from>
      <xdr:col>7</xdr:col>
      <xdr:colOff>4067</xdr:colOff>
      <xdr:row>6</xdr:row>
      <xdr:rowOff>224725</xdr:rowOff>
    </xdr:from>
    <xdr:to>
      <xdr:col>32</xdr:col>
      <xdr:colOff>13048</xdr:colOff>
      <xdr:row>12</xdr:row>
      <xdr:rowOff>105501</xdr:rowOff>
    </xdr:to>
    <xdr:pic>
      <xdr:nvPicPr>
        <xdr:cNvPr id="9" name="図 8">
          <a:extLst>
            <a:ext uri="{FF2B5EF4-FFF2-40B4-BE49-F238E27FC236}">
              <a16:creationId xmlns:a16="http://schemas.microsoft.com/office/drawing/2014/main" id="{00000000-0008-0000-0C00-000009000000}"/>
            </a:ext>
          </a:extLst>
        </xdr:cNvPr>
        <xdr:cNvPicPr>
          <a:picLocks/>
        </xdr:cNvPicPr>
      </xdr:nvPicPr>
      <xdr:blipFill>
        <a:blip xmlns:r="http://schemas.openxmlformats.org/officeDocument/2006/relationships" r:embed="rId6"/>
        <a:stretch>
          <a:fillRect/>
        </a:stretch>
      </xdr:blipFill>
      <xdr:spPr>
        <a:xfrm>
          <a:off x="1935163" y="1633903"/>
          <a:ext cx="7837748" cy="2542557"/>
        </a:xfrm>
        <a:prstGeom prst="rect">
          <a:avLst/>
        </a:prstGeom>
      </xdr:spPr>
    </xdr:pic>
    <xdr:clientData/>
  </xdr:twoCellAnchor>
  <xdr:twoCellAnchor editAs="oneCell">
    <xdr:from>
      <xdr:col>15</xdr:col>
      <xdr:colOff>56346</xdr:colOff>
      <xdr:row>34</xdr:row>
      <xdr:rowOff>32993</xdr:rowOff>
    </xdr:from>
    <xdr:to>
      <xdr:col>21</xdr:col>
      <xdr:colOff>260959</xdr:colOff>
      <xdr:row>40</xdr:row>
      <xdr:rowOff>104121</xdr:rowOff>
    </xdr:to>
    <xdr:pic>
      <xdr:nvPicPr>
        <xdr:cNvPr id="27" name="図 26">
          <a:extLst>
            <a:ext uri="{FF2B5EF4-FFF2-40B4-BE49-F238E27FC236}">
              <a16:creationId xmlns:a16="http://schemas.microsoft.com/office/drawing/2014/main" id="{00000000-0008-0000-0C00-00001B000000}"/>
            </a:ext>
          </a:extLst>
        </xdr:cNvPr>
        <xdr:cNvPicPr>
          <a:picLocks/>
        </xdr:cNvPicPr>
      </xdr:nvPicPr>
      <xdr:blipFill>
        <a:blip xmlns:r="http://schemas.openxmlformats.org/officeDocument/2006/relationships" r:embed="rId7"/>
        <a:stretch>
          <a:fillRect/>
        </a:stretch>
      </xdr:blipFill>
      <xdr:spPr>
        <a:xfrm>
          <a:off x="4492647" y="13759431"/>
          <a:ext cx="2083517" cy="2732909"/>
        </a:xfrm>
        <a:prstGeom prst="rect">
          <a:avLst/>
        </a:prstGeom>
      </xdr:spPr>
    </xdr:pic>
    <xdr:clientData/>
  </xdr:twoCellAnchor>
  <xdr:twoCellAnchor editAs="oneCell">
    <xdr:from>
      <xdr:col>5</xdr:col>
      <xdr:colOff>199981</xdr:colOff>
      <xdr:row>21</xdr:row>
      <xdr:rowOff>3763</xdr:rowOff>
    </xdr:from>
    <xdr:to>
      <xdr:col>31</xdr:col>
      <xdr:colOff>247911</xdr:colOff>
      <xdr:row>26</xdr:row>
      <xdr:rowOff>91336</xdr:rowOff>
    </xdr:to>
    <xdr:pic>
      <xdr:nvPicPr>
        <xdr:cNvPr id="12" name="図 11">
          <a:extLst>
            <a:ext uri="{FF2B5EF4-FFF2-40B4-BE49-F238E27FC236}">
              <a16:creationId xmlns:a16="http://schemas.microsoft.com/office/drawing/2014/main" id="{00000000-0008-0000-0C00-00000C000000}"/>
            </a:ext>
          </a:extLst>
        </xdr:cNvPr>
        <xdr:cNvPicPr>
          <a:picLocks/>
        </xdr:cNvPicPr>
      </xdr:nvPicPr>
      <xdr:blipFill>
        <a:blip xmlns:r="http://schemas.openxmlformats.org/officeDocument/2006/relationships" r:embed="rId8"/>
        <a:stretch>
          <a:fillRect/>
        </a:stretch>
      </xdr:blipFill>
      <xdr:spPr>
        <a:xfrm>
          <a:off x="1504776" y="8015201"/>
          <a:ext cx="8189847" cy="23057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165100</xdr:colOff>
      <xdr:row>5</xdr:row>
      <xdr:rowOff>60325</xdr:rowOff>
    </xdr:from>
    <xdr:to>
      <xdr:col>7</xdr:col>
      <xdr:colOff>149225</xdr:colOff>
      <xdr:row>44</xdr:row>
      <xdr:rowOff>92075</xdr:rowOff>
    </xdr:to>
    <xdr:pic>
      <xdr:nvPicPr>
        <xdr:cNvPr id="10" name="図 9">
          <a:extLst>
            <a:ext uri="{FF2B5EF4-FFF2-40B4-BE49-F238E27FC236}">
              <a16:creationId xmlns:a16="http://schemas.microsoft.com/office/drawing/2014/main" id="{00000000-0008-0000-0D00-00000A000000}"/>
            </a:ext>
          </a:extLst>
        </xdr:cNvPr>
        <xdr:cNvPicPr>
          <a:picLocks/>
        </xdr:cNvPicPr>
      </xdr:nvPicPr>
      <xdr:blipFill>
        <a:blip xmlns:r="http://schemas.openxmlformats.org/officeDocument/2006/relationships" r:embed="rId1"/>
        <a:stretch>
          <a:fillRect/>
        </a:stretch>
      </xdr:blipFill>
      <xdr:spPr>
        <a:xfrm>
          <a:off x="1231900" y="1089025"/>
          <a:ext cx="927100" cy="60325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292100</xdr:colOff>
      <xdr:row>5</xdr:row>
      <xdr:rowOff>34925</xdr:rowOff>
    </xdr:from>
    <xdr:to>
      <xdr:col>9</xdr:col>
      <xdr:colOff>22225</xdr:colOff>
      <xdr:row>44</xdr:row>
      <xdr:rowOff>117475</xdr:rowOff>
    </xdr:to>
    <xdr:pic>
      <xdr:nvPicPr>
        <xdr:cNvPr id="9" name="図 8">
          <a:extLst>
            <a:ext uri="{FF2B5EF4-FFF2-40B4-BE49-F238E27FC236}">
              <a16:creationId xmlns:a16="http://schemas.microsoft.com/office/drawing/2014/main" id="{00000000-0008-0000-0E00-000009000000}"/>
            </a:ext>
          </a:extLst>
        </xdr:cNvPr>
        <xdr:cNvPicPr>
          <a:picLocks/>
        </xdr:cNvPicPr>
      </xdr:nvPicPr>
      <xdr:blipFill>
        <a:blip xmlns:r="http://schemas.openxmlformats.org/officeDocument/2006/relationships" r:embed="rId1"/>
        <a:stretch>
          <a:fillRect/>
        </a:stretch>
      </xdr:blipFill>
      <xdr:spPr>
        <a:xfrm>
          <a:off x="730250" y="1063625"/>
          <a:ext cx="1930400" cy="6083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304800</xdr:colOff>
      <xdr:row>5</xdr:row>
      <xdr:rowOff>34925</xdr:rowOff>
    </xdr:from>
    <xdr:to>
      <xdr:col>9</xdr:col>
      <xdr:colOff>9525</xdr:colOff>
      <xdr:row>44</xdr:row>
      <xdr:rowOff>117475</xdr:rowOff>
    </xdr:to>
    <xdr:pic>
      <xdr:nvPicPr>
        <xdr:cNvPr id="9" name="図 8">
          <a:extLst>
            <a:ext uri="{FF2B5EF4-FFF2-40B4-BE49-F238E27FC236}">
              <a16:creationId xmlns:a16="http://schemas.microsoft.com/office/drawing/2014/main" id="{00000000-0008-0000-0F00-000009000000}"/>
            </a:ext>
          </a:extLst>
        </xdr:cNvPr>
        <xdr:cNvPicPr>
          <a:picLocks/>
        </xdr:cNvPicPr>
      </xdr:nvPicPr>
      <xdr:blipFill>
        <a:blip xmlns:r="http://schemas.openxmlformats.org/officeDocument/2006/relationships" r:embed="rId1"/>
        <a:stretch>
          <a:fillRect/>
        </a:stretch>
      </xdr:blipFill>
      <xdr:spPr>
        <a:xfrm>
          <a:off x="742950" y="1063625"/>
          <a:ext cx="1905000" cy="60833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28575</xdr:colOff>
      <xdr:row>5</xdr:row>
      <xdr:rowOff>34925</xdr:rowOff>
    </xdr:from>
    <xdr:to>
      <xdr:col>8</xdr:col>
      <xdr:colOff>285750</xdr:colOff>
      <xdr:row>44</xdr:row>
      <xdr:rowOff>117475</xdr:rowOff>
    </xdr:to>
    <xdr:pic>
      <xdr:nvPicPr>
        <xdr:cNvPr id="5" name="図 4">
          <a:extLst>
            <a:ext uri="{FF2B5EF4-FFF2-40B4-BE49-F238E27FC236}">
              <a16:creationId xmlns:a16="http://schemas.microsoft.com/office/drawing/2014/main" id="{00000000-0008-0000-1000-000005000000}"/>
            </a:ext>
          </a:extLst>
        </xdr:cNvPr>
        <xdr:cNvPicPr>
          <a:picLocks/>
        </xdr:cNvPicPr>
      </xdr:nvPicPr>
      <xdr:blipFill>
        <a:blip xmlns:r="http://schemas.openxmlformats.org/officeDocument/2006/relationships" r:embed="rId1"/>
        <a:stretch>
          <a:fillRect/>
        </a:stretch>
      </xdr:blipFill>
      <xdr:spPr>
        <a:xfrm>
          <a:off x="781050" y="1063625"/>
          <a:ext cx="1828800" cy="60833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260350</xdr:colOff>
      <xdr:row>5</xdr:row>
      <xdr:rowOff>34925</xdr:rowOff>
    </xdr:from>
    <xdr:to>
      <xdr:col>9</xdr:col>
      <xdr:colOff>53975</xdr:colOff>
      <xdr:row>44</xdr:row>
      <xdr:rowOff>117475</xdr:rowOff>
    </xdr:to>
    <xdr:pic>
      <xdr:nvPicPr>
        <xdr:cNvPr id="5" name="図 4">
          <a:extLst>
            <a:ext uri="{FF2B5EF4-FFF2-40B4-BE49-F238E27FC236}">
              <a16:creationId xmlns:a16="http://schemas.microsoft.com/office/drawing/2014/main" id="{00000000-0008-0000-1100-000005000000}"/>
            </a:ext>
          </a:extLst>
        </xdr:cNvPr>
        <xdr:cNvPicPr>
          <a:picLocks/>
        </xdr:cNvPicPr>
      </xdr:nvPicPr>
      <xdr:blipFill>
        <a:blip xmlns:r="http://schemas.openxmlformats.org/officeDocument/2006/relationships" r:embed="rId1"/>
        <a:stretch>
          <a:fillRect/>
        </a:stretch>
      </xdr:blipFill>
      <xdr:spPr>
        <a:xfrm>
          <a:off x="698500" y="1063625"/>
          <a:ext cx="1993900" cy="60833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152400</xdr:colOff>
      <xdr:row>5</xdr:row>
      <xdr:rowOff>34925</xdr:rowOff>
    </xdr:from>
    <xdr:to>
      <xdr:col>9</xdr:col>
      <xdr:colOff>161925</xdr:colOff>
      <xdr:row>44</xdr:row>
      <xdr:rowOff>117475</xdr:rowOff>
    </xdr:to>
    <xdr:pic>
      <xdr:nvPicPr>
        <xdr:cNvPr id="5" name="図 4">
          <a:extLst>
            <a:ext uri="{FF2B5EF4-FFF2-40B4-BE49-F238E27FC236}">
              <a16:creationId xmlns:a16="http://schemas.microsoft.com/office/drawing/2014/main" id="{00000000-0008-0000-1200-000005000000}"/>
            </a:ext>
          </a:extLst>
        </xdr:cNvPr>
        <xdr:cNvPicPr>
          <a:picLocks/>
        </xdr:cNvPicPr>
      </xdr:nvPicPr>
      <xdr:blipFill>
        <a:blip xmlns:r="http://schemas.openxmlformats.org/officeDocument/2006/relationships" r:embed="rId1"/>
        <a:stretch>
          <a:fillRect/>
        </a:stretch>
      </xdr:blipFill>
      <xdr:spPr>
        <a:xfrm>
          <a:off x="590550" y="1063625"/>
          <a:ext cx="2209800" cy="60833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22225</xdr:colOff>
      <xdr:row>5</xdr:row>
      <xdr:rowOff>34925</xdr:rowOff>
    </xdr:from>
    <xdr:to>
      <xdr:col>8</xdr:col>
      <xdr:colOff>292100</xdr:colOff>
      <xdr:row>44</xdr:row>
      <xdr:rowOff>117475</xdr:rowOff>
    </xdr:to>
    <xdr:pic>
      <xdr:nvPicPr>
        <xdr:cNvPr id="5" name="図 4">
          <a:extLst>
            <a:ext uri="{FF2B5EF4-FFF2-40B4-BE49-F238E27FC236}">
              <a16:creationId xmlns:a16="http://schemas.microsoft.com/office/drawing/2014/main" id="{00000000-0008-0000-1300-000005000000}"/>
            </a:ext>
          </a:extLst>
        </xdr:cNvPr>
        <xdr:cNvPicPr>
          <a:picLocks/>
        </xdr:cNvPicPr>
      </xdr:nvPicPr>
      <xdr:blipFill>
        <a:blip xmlns:r="http://schemas.openxmlformats.org/officeDocument/2006/relationships" r:embed="rId1"/>
        <a:stretch>
          <a:fillRect/>
        </a:stretch>
      </xdr:blipFill>
      <xdr:spPr>
        <a:xfrm>
          <a:off x="774700" y="1063625"/>
          <a:ext cx="1841500" cy="60833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279400</xdr:colOff>
      <xdr:row>5</xdr:row>
      <xdr:rowOff>34925</xdr:rowOff>
    </xdr:from>
    <xdr:to>
      <xdr:col>9</xdr:col>
      <xdr:colOff>34925</xdr:colOff>
      <xdr:row>44</xdr:row>
      <xdr:rowOff>117475</xdr:rowOff>
    </xdr:to>
    <xdr:pic>
      <xdr:nvPicPr>
        <xdr:cNvPr id="5" name="図 4">
          <a:extLst>
            <a:ext uri="{FF2B5EF4-FFF2-40B4-BE49-F238E27FC236}">
              <a16:creationId xmlns:a16="http://schemas.microsoft.com/office/drawing/2014/main" id="{00000000-0008-0000-1400-000005000000}"/>
            </a:ext>
          </a:extLst>
        </xdr:cNvPr>
        <xdr:cNvPicPr>
          <a:picLocks/>
        </xdr:cNvPicPr>
      </xdr:nvPicPr>
      <xdr:blipFill>
        <a:blip xmlns:r="http://schemas.openxmlformats.org/officeDocument/2006/relationships" r:embed="rId1"/>
        <a:stretch>
          <a:fillRect/>
        </a:stretch>
      </xdr:blipFill>
      <xdr:spPr>
        <a:xfrm>
          <a:off x="717550" y="1063625"/>
          <a:ext cx="1955800" cy="60833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209550</xdr:colOff>
      <xdr:row>5</xdr:row>
      <xdr:rowOff>34925</xdr:rowOff>
    </xdr:from>
    <xdr:to>
      <xdr:col>9</xdr:col>
      <xdr:colOff>104775</xdr:colOff>
      <xdr:row>44</xdr:row>
      <xdr:rowOff>117475</xdr:rowOff>
    </xdr:to>
    <xdr:pic>
      <xdr:nvPicPr>
        <xdr:cNvPr id="5" name="図 4">
          <a:extLst>
            <a:ext uri="{FF2B5EF4-FFF2-40B4-BE49-F238E27FC236}">
              <a16:creationId xmlns:a16="http://schemas.microsoft.com/office/drawing/2014/main" id="{00000000-0008-0000-1500-000005000000}"/>
            </a:ext>
          </a:extLst>
        </xdr:cNvPr>
        <xdr:cNvPicPr>
          <a:picLocks/>
        </xdr:cNvPicPr>
      </xdr:nvPicPr>
      <xdr:blipFill>
        <a:blip xmlns:r="http://schemas.openxmlformats.org/officeDocument/2006/relationships" r:embed="rId1"/>
        <a:stretch>
          <a:fillRect/>
        </a:stretch>
      </xdr:blipFill>
      <xdr:spPr>
        <a:xfrm>
          <a:off x="647700" y="1063625"/>
          <a:ext cx="2095500" cy="60833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292100</xdr:colOff>
      <xdr:row>5</xdr:row>
      <xdr:rowOff>34925</xdr:rowOff>
    </xdr:from>
    <xdr:to>
      <xdr:col>9</xdr:col>
      <xdr:colOff>22225</xdr:colOff>
      <xdr:row>44</xdr:row>
      <xdr:rowOff>117475</xdr:rowOff>
    </xdr:to>
    <xdr:pic>
      <xdr:nvPicPr>
        <xdr:cNvPr id="5" name="図 4">
          <a:extLst>
            <a:ext uri="{FF2B5EF4-FFF2-40B4-BE49-F238E27FC236}">
              <a16:creationId xmlns:a16="http://schemas.microsoft.com/office/drawing/2014/main" id="{00000000-0008-0000-1600-000005000000}"/>
            </a:ext>
          </a:extLst>
        </xdr:cNvPr>
        <xdr:cNvPicPr>
          <a:picLocks/>
        </xdr:cNvPicPr>
      </xdr:nvPicPr>
      <xdr:blipFill>
        <a:blip xmlns:r="http://schemas.openxmlformats.org/officeDocument/2006/relationships" r:embed="rId1"/>
        <a:stretch>
          <a:fillRect/>
        </a:stretch>
      </xdr:blipFill>
      <xdr:spPr>
        <a:xfrm>
          <a:off x="730250" y="1063625"/>
          <a:ext cx="1930400" cy="60833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254000</xdr:colOff>
      <xdr:row>5</xdr:row>
      <xdr:rowOff>34925</xdr:rowOff>
    </xdr:from>
    <xdr:to>
      <xdr:col>9</xdr:col>
      <xdr:colOff>60325</xdr:colOff>
      <xdr:row>44</xdr:row>
      <xdr:rowOff>117475</xdr:rowOff>
    </xdr:to>
    <xdr:pic>
      <xdr:nvPicPr>
        <xdr:cNvPr id="5" name="図 4">
          <a:extLst>
            <a:ext uri="{FF2B5EF4-FFF2-40B4-BE49-F238E27FC236}">
              <a16:creationId xmlns:a16="http://schemas.microsoft.com/office/drawing/2014/main" id="{00000000-0008-0000-1700-000005000000}"/>
            </a:ext>
          </a:extLst>
        </xdr:cNvPr>
        <xdr:cNvPicPr>
          <a:picLocks/>
        </xdr:cNvPicPr>
      </xdr:nvPicPr>
      <xdr:blipFill>
        <a:blip xmlns:r="http://schemas.openxmlformats.org/officeDocument/2006/relationships" r:embed="rId1"/>
        <a:stretch>
          <a:fillRect/>
        </a:stretch>
      </xdr:blipFill>
      <xdr:spPr>
        <a:xfrm>
          <a:off x="692150" y="1063625"/>
          <a:ext cx="2006600" cy="60833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3175</xdr:colOff>
      <xdr:row>5</xdr:row>
      <xdr:rowOff>34925</xdr:rowOff>
    </xdr:from>
    <xdr:to>
      <xdr:col>8</xdr:col>
      <xdr:colOff>311150</xdr:colOff>
      <xdr:row>44</xdr:row>
      <xdr:rowOff>117475</xdr:rowOff>
    </xdr:to>
    <xdr:pic>
      <xdr:nvPicPr>
        <xdr:cNvPr id="5" name="図 4">
          <a:extLst>
            <a:ext uri="{FF2B5EF4-FFF2-40B4-BE49-F238E27FC236}">
              <a16:creationId xmlns:a16="http://schemas.microsoft.com/office/drawing/2014/main" id="{00000000-0008-0000-1800-000005000000}"/>
            </a:ext>
          </a:extLst>
        </xdr:cNvPr>
        <xdr:cNvPicPr>
          <a:picLocks/>
        </xdr:cNvPicPr>
      </xdr:nvPicPr>
      <xdr:blipFill>
        <a:blip xmlns:r="http://schemas.openxmlformats.org/officeDocument/2006/relationships" r:embed="rId1"/>
        <a:stretch>
          <a:fillRect/>
        </a:stretch>
      </xdr:blipFill>
      <xdr:spPr>
        <a:xfrm>
          <a:off x="755650" y="1063625"/>
          <a:ext cx="1879600" cy="60833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279400</xdr:colOff>
      <xdr:row>5</xdr:row>
      <xdr:rowOff>34925</xdr:rowOff>
    </xdr:from>
    <xdr:to>
      <xdr:col>9</xdr:col>
      <xdr:colOff>34925</xdr:colOff>
      <xdr:row>44</xdr:row>
      <xdr:rowOff>117475</xdr:rowOff>
    </xdr:to>
    <xdr:pic>
      <xdr:nvPicPr>
        <xdr:cNvPr id="5" name="図 4">
          <a:extLst>
            <a:ext uri="{FF2B5EF4-FFF2-40B4-BE49-F238E27FC236}">
              <a16:creationId xmlns:a16="http://schemas.microsoft.com/office/drawing/2014/main" id="{00000000-0008-0000-1900-000005000000}"/>
            </a:ext>
          </a:extLst>
        </xdr:cNvPr>
        <xdr:cNvPicPr>
          <a:picLocks/>
        </xdr:cNvPicPr>
      </xdr:nvPicPr>
      <xdr:blipFill>
        <a:blip xmlns:r="http://schemas.openxmlformats.org/officeDocument/2006/relationships" r:embed="rId1"/>
        <a:stretch>
          <a:fillRect/>
        </a:stretch>
      </xdr:blipFill>
      <xdr:spPr>
        <a:xfrm>
          <a:off x="717550" y="1063625"/>
          <a:ext cx="1955800" cy="60833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285750</xdr:colOff>
      <xdr:row>5</xdr:row>
      <xdr:rowOff>34925</xdr:rowOff>
    </xdr:from>
    <xdr:to>
      <xdr:col>9</xdr:col>
      <xdr:colOff>28575</xdr:colOff>
      <xdr:row>44</xdr:row>
      <xdr:rowOff>117475</xdr:rowOff>
    </xdr:to>
    <xdr:pic>
      <xdr:nvPicPr>
        <xdr:cNvPr id="5" name="図 4">
          <a:extLst>
            <a:ext uri="{FF2B5EF4-FFF2-40B4-BE49-F238E27FC236}">
              <a16:creationId xmlns:a16="http://schemas.microsoft.com/office/drawing/2014/main" id="{00000000-0008-0000-1A00-000005000000}"/>
            </a:ext>
          </a:extLst>
        </xdr:cNvPr>
        <xdr:cNvPicPr>
          <a:picLocks/>
        </xdr:cNvPicPr>
      </xdr:nvPicPr>
      <xdr:blipFill>
        <a:blip xmlns:r="http://schemas.openxmlformats.org/officeDocument/2006/relationships" r:embed="rId1"/>
        <a:stretch>
          <a:fillRect/>
        </a:stretch>
      </xdr:blipFill>
      <xdr:spPr>
        <a:xfrm>
          <a:off x="723900" y="1063625"/>
          <a:ext cx="1943100" cy="60833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266700</xdr:colOff>
      <xdr:row>5</xdr:row>
      <xdr:rowOff>34925</xdr:rowOff>
    </xdr:from>
    <xdr:to>
      <xdr:col>9</xdr:col>
      <xdr:colOff>47625</xdr:colOff>
      <xdr:row>44</xdr:row>
      <xdr:rowOff>117475</xdr:rowOff>
    </xdr:to>
    <xdr:pic>
      <xdr:nvPicPr>
        <xdr:cNvPr id="5" name="図 4">
          <a:extLst>
            <a:ext uri="{FF2B5EF4-FFF2-40B4-BE49-F238E27FC236}">
              <a16:creationId xmlns:a16="http://schemas.microsoft.com/office/drawing/2014/main" id="{00000000-0008-0000-1B00-000005000000}"/>
            </a:ext>
          </a:extLst>
        </xdr:cNvPr>
        <xdr:cNvPicPr>
          <a:picLocks/>
        </xdr:cNvPicPr>
      </xdr:nvPicPr>
      <xdr:blipFill>
        <a:blip xmlns:r="http://schemas.openxmlformats.org/officeDocument/2006/relationships" r:embed="rId1"/>
        <a:stretch>
          <a:fillRect/>
        </a:stretch>
      </xdr:blipFill>
      <xdr:spPr>
        <a:xfrm>
          <a:off x="704850" y="1063625"/>
          <a:ext cx="1981200" cy="60833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15875</xdr:colOff>
      <xdr:row>5</xdr:row>
      <xdr:rowOff>34925</xdr:rowOff>
    </xdr:from>
    <xdr:to>
      <xdr:col>8</xdr:col>
      <xdr:colOff>298450</xdr:colOff>
      <xdr:row>44</xdr:row>
      <xdr:rowOff>117475</xdr:rowOff>
    </xdr:to>
    <xdr:pic>
      <xdr:nvPicPr>
        <xdr:cNvPr id="5" name="図 4">
          <a:extLst>
            <a:ext uri="{FF2B5EF4-FFF2-40B4-BE49-F238E27FC236}">
              <a16:creationId xmlns:a16="http://schemas.microsoft.com/office/drawing/2014/main" id="{00000000-0008-0000-1C00-000005000000}"/>
            </a:ext>
          </a:extLst>
        </xdr:cNvPr>
        <xdr:cNvPicPr>
          <a:picLocks/>
        </xdr:cNvPicPr>
      </xdr:nvPicPr>
      <xdr:blipFill>
        <a:blip xmlns:r="http://schemas.openxmlformats.org/officeDocument/2006/relationships" r:embed="rId1"/>
        <a:stretch>
          <a:fillRect/>
        </a:stretch>
      </xdr:blipFill>
      <xdr:spPr>
        <a:xfrm>
          <a:off x="768350" y="1063625"/>
          <a:ext cx="1854200" cy="60833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304800</xdr:colOff>
      <xdr:row>5</xdr:row>
      <xdr:rowOff>34925</xdr:rowOff>
    </xdr:from>
    <xdr:to>
      <xdr:col>9</xdr:col>
      <xdr:colOff>9525</xdr:colOff>
      <xdr:row>44</xdr:row>
      <xdr:rowOff>117475</xdr:rowOff>
    </xdr:to>
    <xdr:pic>
      <xdr:nvPicPr>
        <xdr:cNvPr id="5" name="図 4">
          <a:extLst>
            <a:ext uri="{FF2B5EF4-FFF2-40B4-BE49-F238E27FC236}">
              <a16:creationId xmlns:a16="http://schemas.microsoft.com/office/drawing/2014/main" id="{00000000-0008-0000-1D00-000005000000}"/>
            </a:ext>
          </a:extLst>
        </xdr:cNvPr>
        <xdr:cNvPicPr>
          <a:picLocks/>
        </xdr:cNvPicPr>
      </xdr:nvPicPr>
      <xdr:blipFill>
        <a:blip xmlns:r="http://schemas.openxmlformats.org/officeDocument/2006/relationships" r:embed="rId1"/>
        <a:stretch>
          <a:fillRect/>
        </a:stretch>
      </xdr:blipFill>
      <xdr:spPr>
        <a:xfrm>
          <a:off x="742950" y="1063625"/>
          <a:ext cx="1905000" cy="60833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3</xdr:col>
      <xdr:colOff>15875</xdr:colOff>
      <xdr:row>5</xdr:row>
      <xdr:rowOff>34925</xdr:rowOff>
    </xdr:from>
    <xdr:to>
      <xdr:col>8</xdr:col>
      <xdr:colOff>298450</xdr:colOff>
      <xdr:row>44</xdr:row>
      <xdr:rowOff>117475</xdr:rowOff>
    </xdr:to>
    <xdr:pic>
      <xdr:nvPicPr>
        <xdr:cNvPr id="5" name="図 4">
          <a:extLst>
            <a:ext uri="{FF2B5EF4-FFF2-40B4-BE49-F238E27FC236}">
              <a16:creationId xmlns:a16="http://schemas.microsoft.com/office/drawing/2014/main" id="{00000000-0008-0000-1E00-000005000000}"/>
            </a:ext>
          </a:extLst>
        </xdr:cNvPr>
        <xdr:cNvPicPr>
          <a:picLocks/>
        </xdr:cNvPicPr>
      </xdr:nvPicPr>
      <xdr:blipFill>
        <a:blip xmlns:r="http://schemas.openxmlformats.org/officeDocument/2006/relationships" r:embed="rId1"/>
        <a:stretch>
          <a:fillRect/>
        </a:stretch>
      </xdr:blipFill>
      <xdr:spPr>
        <a:xfrm>
          <a:off x="768350" y="1063625"/>
          <a:ext cx="1854200" cy="60833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3</xdr:col>
      <xdr:colOff>22225</xdr:colOff>
      <xdr:row>5</xdr:row>
      <xdr:rowOff>34925</xdr:rowOff>
    </xdr:from>
    <xdr:to>
      <xdr:col>8</xdr:col>
      <xdr:colOff>292100</xdr:colOff>
      <xdr:row>44</xdr:row>
      <xdr:rowOff>117475</xdr:rowOff>
    </xdr:to>
    <xdr:pic>
      <xdr:nvPicPr>
        <xdr:cNvPr id="5" name="図 4">
          <a:extLst>
            <a:ext uri="{FF2B5EF4-FFF2-40B4-BE49-F238E27FC236}">
              <a16:creationId xmlns:a16="http://schemas.microsoft.com/office/drawing/2014/main" id="{00000000-0008-0000-1F00-000005000000}"/>
            </a:ext>
          </a:extLst>
        </xdr:cNvPr>
        <xdr:cNvPicPr>
          <a:picLocks/>
        </xdr:cNvPicPr>
      </xdr:nvPicPr>
      <xdr:blipFill>
        <a:blip xmlns:r="http://schemas.openxmlformats.org/officeDocument/2006/relationships" r:embed="rId1"/>
        <a:stretch>
          <a:fillRect/>
        </a:stretch>
      </xdr:blipFill>
      <xdr:spPr>
        <a:xfrm>
          <a:off x="774700" y="1063625"/>
          <a:ext cx="1841500" cy="60833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304800</xdr:colOff>
      <xdr:row>5</xdr:row>
      <xdr:rowOff>34925</xdr:rowOff>
    </xdr:from>
    <xdr:to>
      <xdr:col>9</xdr:col>
      <xdr:colOff>9525</xdr:colOff>
      <xdr:row>44</xdr:row>
      <xdr:rowOff>117475</xdr:rowOff>
    </xdr:to>
    <xdr:pic>
      <xdr:nvPicPr>
        <xdr:cNvPr id="5" name="図 4">
          <a:extLst>
            <a:ext uri="{FF2B5EF4-FFF2-40B4-BE49-F238E27FC236}">
              <a16:creationId xmlns:a16="http://schemas.microsoft.com/office/drawing/2014/main" id="{00000000-0008-0000-2000-000005000000}"/>
            </a:ext>
          </a:extLst>
        </xdr:cNvPr>
        <xdr:cNvPicPr>
          <a:picLocks/>
        </xdr:cNvPicPr>
      </xdr:nvPicPr>
      <xdr:blipFill>
        <a:blip xmlns:r="http://schemas.openxmlformats.org/officeDocument/2006/relationships" r:embed="rId1"/>
        <a:stretch>
          <a:fillRect/>
        </a:stretch>
      </xdr:blipFill>
      <xdr:spPr>
        <a:xfrm>
          <a:off x="742950" y="1063625"/>
          <a:ext cx="1905000" cy="60833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215900</xdr:colOff>
      <xdr:row>5</xdr:row>
      <xdr:rowOff>34925</xdr:rowOff>
    </xdr:from>
    <xdr:to>
      <xdr:col>9</xdr:col>
      <xdr:colOff>98425</xdr:colOff>
      <xdr:row>44</xdr:row>
      <xdr:rowOff>117475</xdr:rowOff>
    </xdr:to>
    <xdr:pic>
      <xdr:nvPicPr>
        <xdr:cNvPr id="5" name="図 4">
          <a:extLst>
            <a:ext uri="{FF2B5EF4-FFF2-40B4-BE49-F238E27FC236}">
              <a16:creationId xmlns:a16="http://schemas.microsoft.com/office/drawing/2014/main" id="{00000000-0008-0000-2100-000005000000}"/>
            </a:ext>
          </a:extLst>
        </xdr:cNvPr>
        <xdr:cNvPicPr>
          <a:picLocks/>
        </xdr:cNvPicPr>
      </xdr:nvPicPr>
      <xdr:blipFill>
        <a:blip xmlns:r="http://schemas.openxmlformats.org/officeDocument/2006/relationships" r:embed="rId1"/>
        <a:stretch>
          <a:fillRect/>
        </a:stretch>
      </xdr:blipFill>
      <xdr:spPr>
        <a:xfrm>
          <a:off x="654050" y="1063625"/>
          <a:ext cx="2082800" cy="60833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279400</xdr:colOff>
      <xdr:row>5</xdr:row>
      <xdr:rowOff>34925</xdr:rowOff>
    </xdr:from>
    <xdr:to>
      <xdr:col>9</xdr:col>
      <xdr:colOff>34925</xdr:colOff>
      <xdr:row>44</xdr:row>
      <xdr:rowOff>117475</xdr:rowOff>
    </xdr:to>
    <xdr:pic>
      <xdr:nvPicPr>
        <xdr:cNvPr id="5" name="図 4">
          <a:extLst>
            <a:ext uri="{FF2B5EF4-FFF2-40B4-BE49-F238E27FC236}">
              <a16:creationId xmlns:a16="http://schemas.microsoft.com/office/drawing/2014/main" id="{00000000-0008-0000-2200-000005000000}"/>
            </a:ext>
          </a:extLst>
        </xdr:cNvPr>
        <xdr:cNvPicPr>
          <a:picLocks/>
        </xdr:cNvPicPr>
      </xdr:nvPicPr>
      <xdr:blipFill>
        <a:blip xmlns:r="http://schemas.openxmlformats.org/officeDocument/2006/relationships" r:embed="rId1"/>
        <a:stretch>
          <a:fillRect/>
        </a:stretch>
      </xdr:blipFill>
      <xdr:spPr>
        <a:xfrm>
          <a:off x="717550" y="1063625"/>
          <a:ext cx="1955800" cy="60833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304800</xdr:colOff>
      <xdr:row>5</xdr:row>
      <xdr:rowOff>66675</xdr:rowOff>
    </xdr:from>
    <xdr:to>
      <xdr:col>9</xdr:col>
      <xdr:colOff>9525</xdr:colOff>
      <xdr:row>44</xdr:row>
      <xdr:rowOff>85725</xdr:rowOff>
    </xdr:to>
    <xdr:pic>
      <xdr:nvPicPr>
        <xdr:cNvPr id="6" name="図 5">
          <a:extLst>
            <a:ext uri="{FF2B5EF4-FFF2-40B4-BE49-F238E27FC236}">
              <a16:creationId xmlns:a16="http://schemas.microsoft.com/office/drawing/2014/main" id="{00000000-0008-0000-2300-000006000000}"/>
            </a:ext>
          </a:extLst>
        </xdr:cNvPr>
        <xdr:cNvPicPr>
          <a:picLocks/>
        </xdr:cNvPicPr>
      </xdr:nvPicPr>
      <xdr:blipFill>
        <a:blip xmlns:r="http://schemas.openxmlformats.org/officeDocument/2006/relationships" r:embed="rId1"/>
        <a:stretch>
          <a:fillRect/>
        </a:stretch>
      </xdr:blipFill>
      <xdr:spPr>
        <a:xfrm>
          <a:off x="742950" y="1095375"/>
          <a:ext cx="1905000" cy="60198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254000</xdr:colOff>
      <xdr:row>5</xdr:row>
      <xdr:rowOff>34925</xdr:rowOff>
    </xdr:from>
    <xdr:to>
      <xdr:col>9</xdr:col>
      <xdr:colOff>60325</xdr:colOff>
      <xdr:row>44</xdr:row>
      <xdr:rowOff>117475</xdr:rowOff>
    </xdr:to>
    <xdr:pic>
      <xdr:nvPicPr>
        <xdr:cNvPr id="5" name="図 4">
          <a:extLst>
            <a:ext uri="{FF2B5EF4-FFF2-40B4-BE49-F238E27FC236}">
              <a16:creationId xmlns:a16="http://schemas.microsoft.com/office/drawing/2014/main" id="{00000000-0008-0000-2400-000005000000}"/>
            </a:ext>
          </a:extLst>
        </xdr:cNvPr>
        <xdr:cNvPicPr>
          <a:picLocks/>
        </xdr:cNvPicPr>
      </xdr:nvPicPr>
      <xdr:blipFill>
        <a:blip xmlns:r="http://schemas.openxmlformats.org/officeDocument/2006/relationships" r:embed="rId1"/>
        <a:stretch>
          <a:fillRect/>
        </a:stretch>
      </xdr:blipFill>
      <xdr:spPr>
        <a:xfrm>
          <a:off x="692150" y="1063625"/>
          <a:ext cx="2006600" cy="60833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4</xdr:col>
      <xdr:colOff>215900</xdr:colOff>
      <xdr:row>5</xdr:row>
      <xdr:rowOff>34925</xdr:rowOff>
    </xdr:from>
    <xdr:to>
      <xdr:col>7</xdr:col>
      <xdr:colOff>98425</xdr:colOff>
      <xdr:row>44</xdr:row>
      <xdr:rowOff>117475</xdr:rowOff>
    </xdr:to>
    <xdr:pic>
      <xdr:nvPicPr>
        <xdr:cNvPr id="5" name="図 4">
          <a:extLst>
            <a:ext uri="{FF2B5EF4-FFF2-40B4-BE49-F238E27FC236}">
              <a16:creationId xmlns:a16="http://schemas.microsoft.com/office/drawing/2014/main" id="{00000000-0008-0000-2500-000005000000}"/>
            </a:ext>
          </a:extLst>
        </xdr:cNvPr>
        <xdr:cNvPicPr>
          <a:picLocks/>
        </xdr:cNvPicPr>
      </xdr:nvPicPr>
      <xdr:blipFill>
        <a:blip xmlns:r="http://schemas.openxmlformats.org/officeDocument/2006/relationships" r:embed="rId1"/>
        <a:stretch>
          <a:fillRect/>
        </a:stretch>
      </xdr:blipFill>
      <xdr:spPr>
        <a:xfrm>
          <a:off x="1282700" y="1063625"/>
          <a:ext cx="825500" cy="60833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28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28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28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28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1359591</xdr:colOff>
      <xdr:row>44</xdr:row>
      <xdr:rowOff>3726</xdr:rowOff>
    </xdr:from>
    <xdr:to>
      <xdr:col>2</xdr:col>
      <xdr:colOff>1720299</xdr:colOff>
      <xdr:row>46</xdr:row>
      <xdr:rowOff>0</xdr:rowOff>
    </xdr:to>
    <xdr:sp macro="" textlink="">
      <xdr:nvSpPr>
        <xdr:cNvPr id="7" name="正方形/長方形 6">
          <a:extLst>
            <a:ext uri="{FF2B5EF4-FFF2-40B4-BE49-F238E27FC236}">
              <a16:creationId xmlns:a16="http://schemas.microsoft.com/office/drawing/2014/main" id="{00000000-0008-0000-2800-000007000000}"/>
            </a:ext>
          </a:extLst>
        </xdr:cNvPr>
        <xdr:cNvSpPr/>
      </xdr:nvSpPr>
      <xdr:spPr>
        <a:xfrm>
          <a:off x="2045391" y="7795176"/>
          <a:ext cx="1741833" cy="3391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28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28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28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28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28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28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1369554</xdr:colOff>
      <xdr:row>21</xdr:row>
      <xdr:rowOff>38002</xdr:rowOff>
    </xdr:from>
    <xdr:ext cx="467949" cy="275717"/>
    <xdr:sp macro="" textlink="">
      <xdr:nvSpPr>
        <xdr:cNvPr id="15" name="テキスト ボックス 14">
          <a:extLst>
            <a:ext uri="{FF2B5EF4-FFF2-40B4-BE49-F238E27FC236}">
              <a16:creationId xmlns:a16="http://schemas.microsoft.com/office/drawing/2014/main" id="{00000000-0008-0000-2800-00000F000000}"/>
            </a:ext>
          </a:extLst>
        </xdr:cNvPr>
        <xdr:cNvSpPr txBox="1"/>
      </xdr:nvSpPr>
      <xdr:spPr>
        <a:xfrm>
          <a:off x="6569083" y="3791973"/>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1384789</xdr:colOff>
      <xdr:row>22</xdr:row>
      <xdr:rowOff>163286</xdr:rowOff>
    </xdr:from>
    <xdr:to>
      <xdr:col>4</xdr:col>
      <xdr:colOff>1394733</xdr:colOff>
      <xdr:row>36</xdr:row>
      <xdr:rowOff>6804</xdr:rowOff>
    </xdr:to>
    <xdr:sp macro="" textlink="">
      <xdr:nvSpPr>
        <xdr:cNvPr id="16" name="正方形/長方形 15">
          <a:extLst>
            <a:ext uri="{FF2B5EF4-FFF2-40B4-BE49-F238E27FC236}">
              <a16:creationId xmlns:a16="http://schemas.microsoft.com/office/drawing/2014/main" id="{00000000-0008-0000-2800-000010000000}"/>
            </a:ext>
          </a:extLst>
        </xdr:cNvPr>
        <xdr:cNvSpPr/>
      </xdr:nvSpPr>
      <xdr:spPr>
        <a:xfrm>
          <a:off x="5187985" y="4014107"/>
          <a:ext cx="1411480" cy="22247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28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28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28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28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28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1371956</xdr:colOff>
      <xdr:row>40</xdr:row>
      <xdr:rowOff>42892</xdr:rowOff>
    </xdr:from>
    <xdr:ext cx="467949" cy="275717"/>
    <xdr:sp macro="" textlink="">
      <xdr:nvSpPr>
        <xdr:cNvPr id="26" name="テキスト ボックス 25">
          <a:extLst>
            <a:ext uri="{FF2B5EF4-FFF2-40B4-BE49-F238E27FC236}">
              <a16:creationId xmlns:a16="http://schemas.microsoft.com/office/drawing/2014/main" id="{00000000-0008-0000-2800-00001A000000}"/>
            </a:ext>
          </a:extLst>
        </xdr:cNvPr>
        <xdr:cNvSpPr txBox="1"/>
      </xdr:nvSpPr>
      <xdr:spPr>
        <a:xfrm>
          <a:off x="6576688" y="729549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4</xdr:col>
      <xdr:colOff>16564</xdr:colOff>
      <xdr:row>37</xdr:row>
      <xdr:rowOff>24847</xdr:rowOff>
    </xdr:from>
    <xdr:to>
      <xdr:col>4</xdr:col>
      <xdr:colOff>1254317</xdr:colOff>
      <xdr:row>45</xdr:row>
      <xdr:rowOff>22412</xdr:rowOff>
    </xdr:to>
    <xdr:sp macro="" textlink="">
      <xdr:nvSpPr>
        <xdr:cNvPr id="27" name="正方形/長方形 26">
          <a:extLst>
            <a:ext uri="{FF2B5EF4-FFF2-40B4-BE49-F238E27FC236}">
              <a16:creationId xmlns:a16="http://schemas.microsoft.com/office/drawing/2014/main" id="{00000000-0008-0000-2800-00001B000000}"/>
            </a:ext>
          </a:extLst>
        </xdr:cNvPr>
        <xdr:cNvSpPr/>
      </xdr:nvSpPr>
      <xdr:spPr>
        <a:xfrm>
          <a:off x="5216093" y="6490641"/>
          <a:ext cx="1237753" cy="134227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ub-a\&#12487;&#12540;&#12479;\Users\oc2219\AppData\Local\Microsoft\Windows\Temporary%20Internet%20Files\OLKED7C\140316_&#12304;&#12524;&#12505;&#12523;&#20998;&#12369;&#12305;&#28857;&#26908;&#35352;&#37682;&#27096;&#24335;&#65288;&#26368;&#32066;&#2925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様式-1 "/>
      <sheetName val="様式－Ａ-2  "/>
      <sheetName val="様式－B"/>
      <sheetName val="様式－Ｃ -1 "/>
      <sheetName val="様式－D"/>
      <sheetName val="様式 -D-1"/>
      <sheetName val="様式－D-2"/>
      <sheetName val="様式－D-3"/>
      <sheetName val="様式－F-1"/>
      <sheetName val="様式－F-2"/>
      <sheetName val="ﾘｽﾄ"/>
      <sheetName val="(参考)ﾘｽﾄ"/>
      <sheetName val="直轄用表紙"/>
      <sheetName val="様式A-1"/>
      <sheetName val="様式A-2"/>
      <sheetName val="様式A-3"/>
      <sheetName val="様式B"/>
      <sheetName val="様式C-1-1"/>
      <sheetName val="様式C-1-2"/>
      <sheetName val="様式C-2"/>
      <sheetName val="様式D-1"/>
      <sheetName val="様式D-1-2"/>
      <sheetName val="様式D-2"/>
      <sheetName val="様式D-3"/>
      <sheetName val="様式E-1"/>
      <sheetName val="様式E-2"/>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3">
          <cell r="A3">
            <v>0</v>
          </cell>
          <cell r="T3" t="str">
            <v>ナトリウム灯</v>
          </cell>
          <cell r="U3" t="str">
            <v>自然換気</v>
          </cell>
        </row>
        <row r="4">
          <cell r="T4" t="str">
            <v>蛍光灯</v>
          </cell>
          <cell r="U4" t="str">
            <v>縦流式（ｼﾞｪｯﾄﾌｧﾝ）</v>
          </cell>
        </row>
        <row r="5">
          <cell r="T5" t="str">
            <v>水銀灯</v>
          </cell>
          <cell r="U5" t="str">
            <v>縦流式（噴流式）</v>
          </cell>
        </row>
        <row r="6">
          <cell r="T6" t="str">
            <v>照明施設なし</v>
          </cell>
          <cell r="U6" t="str">
            <v>縦流式（立坑式）</v>
          </cell>
        </row>
        <row r="7">
          <cell r="T7" t="str">
            <v>各種併用</v>
          </cell>
          <cell r="U7" t="str">
            <v>縦流式（その他）</v>
          </cell>
        </row>
        <row r="8">
          <cell r="T8" t="str">
            <v>LED</v>
          </cell>
          <cell r="U8" t="str">
            <v>半横流式</v>
          </cell>
        </row>
        <row r="9">
          <cell r="U9" t="str">
            <v>横流式</v>
          </cell>
        </row>
        <row r="10">
          <cell r="U10" t="str">
            <v>その他</v>
          </cell>
        </row>
        <row r="27">
          <cell r="S27">
            <v>2013</v>
          </cell>
        </row>
        <row r="28">
          <cell r="S28">
            <v>2012</v>
          </cell>
        </row>
        <row r="29">
          <cell r="S29">
            <v>2011</v>
          </cell>
        </row>
        <row r="30">
          <cell r="S30">
            <v>2010</v>
          </cell>
        </row>
        <row r="31">
          <cell r="S31">
            <v>2009</v>
          </cell>
        </row>
        <row r="32">
          <cell r="S32">
            <v>2008</v>
          </cell>
        </row>
        <row r="33">
          <cell r="S33">
            <v>2007</v>
          </cell>
        </row>
        <row r="34">
          <cell r="S34">
            <v>2006</v>
          </cell>
        </row>
        <row r="35">
          <cell r="S35">
            <v>2005</v>
          </cell>
        </row>
        <row r="36">
          <cell r="S36">
            <v>2004</v>
          </cell>
        </row>
        <row r="37">
          <cell r="S37">
            <v>2003</v>
          </cell>
        </row>
        <row r="38">
          <cell r="S38">
            <v>2002</v>
          </cell>
        </row>
        <row r="39">
          <cell r="S39">
            <v>2001</v>
          </cell>
        </row>
        <row r="40">
          <cell r="S40">
            <v>2000</v>
          </cell>
        </row>
        <row r="41">
          <cell r="S41">
            <v>1999</v>
          </cell>
        </row>
        <row r="42">
          <cell r="S42">
            <v>1998</v>
          </cell>
        </row>
        <row r="43">
          <cell r="S43">
            <v>1997</v>
          </cell>
        </row>
        <row r="44">
          <cell r="S44">
            <v>1996</v>
          </cell>
        </row>
        <row r="45">
          <cell r="S45">
            <v>1995</v>
          </cell>
        </row>
        <row r="46">
          <cell r="S46">
            <v>1994</v>
          </cell>
        </row>
        <row r="47">
          <cell r="S47">
            <v>1993</v>
          </cell>
        </row>
        <row r="48">
          <cell r="S48">
            <v>1992</v>
          </cell>
        </row>
        <row r="49">
          <cell r="S49">
            <v>1991</v>
          </cell>
        </row>
        <row r="50">
          <cell r="S50">
            <v>1990</v>
          </cell>
        </row>
        <row r="51">
          <cell r="S51">
            <v>1989</v>
          </cell>
        </row>
        <row r="52">
          <cell r="S52">
            <v>1988</v>
          </cell>
        </row>
        <row r="53">
          <cell r="S53">
            <v>1987</v>
          </cell>
        </row>
        <row r="54">
          <cell r="S54">
            <v>1986</v>
          </cell>
        </row>
        <row r="55">
          <cell r="S55">
            <v>1985</v>
          </cell>
        </row>
        <row r="56">
          <cell r="S56">
            <v>1984</v>
          </cell>
        </row>
        <row r="57">
          <cell r="S57">
            <v>1983</v>
          </cell>
        </row>
        <row r="58">
          <cell r="S58">
            <v>1982</v>
          </cell>
        </row>
        <row r="59">
          <cell r="S59">
            <v>1981</v>
          </cell>
        </row>
        <row r="60">
          <cell r="S60">
            <v>1980</v>
          </cell>
        </row>
        <row r="61">
          <cell r="S61">
            <v>1979</v>
          </cell>
        </row>
        <row r="62">
          <cell r="S62">
            <v>1978</v>
          </cell>
        </row>
        <row r="63">
          <cell r="S63">
            <v>1977</v>
          </cell>
        </row>
        <row r="64">
          <cell r="S64">
            <v>1976</v>
          </cell>
        </row>
        <row r="65">
          <cell r="S65">
            <v>1975</v>
          </cell>
        </row>
        <row r="66">
          <cell r="S66">
            <v>1974</v>
          </cell>
        </row>
        <row r="67">
          <cell r="S67">
            <v>1973</v>
          </cell>
        </row>
        <row r="68">
          <cell r="S68">
            <v>1972</v>
          </cell>
        </row>
        <row r="69">
          <cell r="S69">
            <v>1971</v>
          </cell>
        </row>
        <row r="70">
          <cell r="S70">
            <v>1970</v>
          </cell>
        </row>
        <row r="71">
          <cell r="S71">
            <v>1969</v>
          </cell>
        </row>
        <row r="72">
          <cell r="S72">
            <v>1968</v>
          </cell>
        </row>
        <row r="73">
          <cell r="S73">
            <v>1967</v>
          </cell>
        </row>
        <row r="74">
          <cell r="S74">
            <v>1966</v>
          </cell>
        </row>
        <row r="75">
          <cell r="S75">
            <v>1965</v>
          </cell>
        </row>
        <row r="76">
          <cell r="S76">
            <v>1964</v>
          </cell>
        </row>
        <row r="77">
          <cell r="S77">
            <v>1963</v>
          </cell>
        </row>
        <row r="78">
          <cell r="S78">
            <v>1962</v>
          </cell>
        </row>
        <row r="79">
          <cell r="S79">
            <v>1961</v>
          </cell>
        </row>
        <row r="80">
          <cell r="S80">
            <v>1960</v>
          </cell>
        </row>
        <row r="81">
          <cell r="S81">
            <v>1959</v>
          </cell>
        </row>
        <row r="82">
          <cell r="S82">
            <v>1958</v>
          </cell>
        </row>
        <row r="83">
          <cell r="S83">
            <v>1957</v>
          </cell>
        </row>
        <row r="84">
          <cell r="S84">
            <v>1956</v>
          </cell>
        </row>
        <row r="85">
          <cell r="S85">
            <v>1955</v>
          </cell>
        </row>
        <row r="86">
          <cell r="S86">
            <v>1954</v>
          </cell>
        </row>
        <row r="87">
          <cell r="S87">
            <v>1953</v>
          </cell>
        </row>
        <row r="88">
          <cell r="S88">
            <v>1952</v>
          </cell>
        </row>
        <row r="89">
          <cell r="S89">
            <v>1951</v>
          </cell>
        </row>
        <row r="90">
          <cell r="S90">
            <v>1950</v>
          </cell>
        </row>
        <row r="91">
          <cell r="S91">
            <v>1949</v>
          </cell>
        </row>
        <row r="92">
          <cell r="S92">
            <v>1948</v>
          </cell>
        </row>
        <row r="93">
          <cell r="S93">
            <v>1947</v>
          </cell>
        </row>
        <row r="94">
          <cell r="S94">
            <v>1946</v>
          </cell>
        </row>
        <row r="95">
          <cell r="S95">
            <v>1945</v>
          </cell>
        </row>
        <row r="96">
          <cell r="S96">
            <v>1944</v>
          </cell>
        </row>
        <row r="97">
          <cell r="S97">
            <v>1943</v>
          </cell>
        </row>
        <row r="98">
          <cell r="S98">
            <v>1942</v>
          </cell>
        </row>
        <row r="99">
          <cell r="S99">
            <v>1941</v>
          </cell>
        </row>
        <row r="100">
          <cell r="S100">
            <v>1940</v>
          </cell>
        </row>
        <row r="101">
          <cell r="S101">
            <v>1939</v>
          </cell>
        </row>
        <row r="102">
          <cell r="S102">
            <v>1938</v>
          </cell>
        </row>
        <row r="103">
          <cell r="S103">
            <v>1937</v>
          </cell>
        </row>
        <row r="104">
          <cell r="S104">
            <v>1936</v>
          </cell>
        </row>
        <row r="105">
          <cell r="S105">
            <v>1935</v>
          </cell>
        </row>
        <row r="106">
          <cell r="S106">
            <v>1934</v>
          </cell>
        </row>
        <row r="107">
          <cell r="S107">
            <v>1933</v>
          </cell>
        </row>
        <row r="108">
          <cell r="S108">
            <v>1932</v>
          </cell>
        </row>
        <row r="109">
          <cell r="S109">
            <v>1931</v>
          </cell>
        </row>
        <row r="110">
          <cell r="S110">
            <v>1930</v>
          </cell>
        </row>
        <row r="111">
          <cell r="S111">
            <v>1929</v>
          </cell>
        </row>
        <row r="112">
          <cell r="S112">
            <v>1928</v>
          </cell>
        </row>
        <row r="113">
          <cell r="S113">
            <v>1927</v>
          </cell>
        </row>
        <row r="114">
          <cell r="S114">
            <v>1926</v>
          </cell>
        </row>
        <row r="115">
          <cell r="S115">
            <v>1925</v>
          </cell>
        </row>
        <row r="116">
          <cell r="S116">
            <v>1924</v>
          </cell>
        </row>
        <row r="117">
          <cell r="S117">
            <v>1923</v>
          </cell>
        </row>
        <row r="118">
          <cell r="S118">
            <v>1922</v>
          </cell>
        </row>
        <row r="119">
          <cell r="S119">
            <v>1921</v>
          </cell>
        </row>
        <row r="120">
          <cell r="S120">
            <v>1920</v>
          </cell>
        </row>
        <row r="121">
          <cell r="S121">
            <v>1919</v>
          </cell>
        </row>
        <row r="122">
          <cell r="S122">
            <v>1918</v>
          </cell>
        </row>
        <row r="123">
          <cell r="S123">
            <v>1917</v>
          </cell>
        </row>
        <row r="124">
          <cell r="S124">
            <v>1916</v>
          </cell>
        </row>
        <row r="125">
          <cell r="S125">
            <v>1915</v>
          </cell>
        </row>
        <row r="126">
          <cell r="S126">
            <v>1914</v>
          </cell>
        </row>
        <row r="127">
          <cell r="S127">
            <v>1913</v>
          </cell>
        </row>
        <row r="128">
          <cell r="S128">
            <v>1912</v>
          </cell>
        </row>
        <row r="129">
          <cell r="S129">
            <v>1911</v>
          </cell>
        </row>
        <row r="130">
          <cell r="S130">
            <v>1910</v>
          </cell>
        </row>
        <row r="131">
          <cell r="S131">
            <v>1909</v>
          </cell>
        </row>
        <row r="132">
          <cell r="S132">
            <v>1908</v>
          </cell>
        </row>
        <row r="133">
          <cell r="S133">
            <v>1907</v>
          </cell>
        </row>
        <row r="134">
          <cell r="S134">
            <v>1906</v>
          </cell>
        </row>
        <row r="135">
          <cell r="S135">
            <v>1905</v>
          </cell>
        </row>
        <row r="136">
          <cell r="S136">
            <v>1904</v>
          </cell>
        </row>
        <row r="137">
          <cell r="S137">
            <v>1903</v>
          </cell>
        </row>
        <row r="138">
          <cell r="S138">
            <v>1902</v>
          </cell>
        </row>
        <row r="139">
          <cell r="S139">
            <v>1901</v>
          </cell>
        </row>
        <row r="140">
          <cell r="S140">
            <v>1900</v>
          </cell>
        </row>
        <row r="141">
          <cell r="S141">
            <v>1899</v>
          </cell>
        </row>
        <row r="142">
          <cell r="S142">
            <v>1898</v>
          </cell>
        </row>
        <row r="143">
          <cell r="S143">
            <v>1897</v>
          </cell>
        </row>
        <row r="144">
          <cell r="S144">
            <v>1896</v>
          </cell>
        </row>
        <row r="145">
          <cell r="S145">
            <v>1895</v>
          </cell>
        </row>
        <row r="146">
          <cell r="S146">
            <v>1894</v>
          </cell>
        </row>
        <row r="147">
          <cell r="S147">
            <v>1893</v>
          </cell>
        </row>
        <row r="148">
          <cell r="S148">
            <v>1892</v>
          </cell>
        </row>
        <row r="149">
          <cell r="S149">
            <v>1891</v>
          </cell>
        </row>
        <row r="150">
          <cell r="S150">
            <v>1890</v>
          </cell>
        </row>
        <row r="151">
          <cell r="S151">
            <v>1889</v>
          </cell>
        </row>
        <row r="152">
          <cell r="S152">
            <v>1888</v>
          </cell>
        </row>
        <row r="153">
          <cell r="S153">
            <v>1887</v>
          </cell>
        </row>
        <row r="154">
          <cell r="S154">
            <v>1886</v>
          </cell>
        </row>
        <row r="155">
          <cell r="S155">
            <v>1885</v>
          </cell>
        </row>
        <row r="156">
          <cell r="S156">
            <v>1884</v>
          </cell>
        </row>
        <row r="157">
          <cell r="S157">
            <v>1883</v>
          </cell>
        </row>
        <row r="158">
          <cell r="S158">
            <v>1882</v>
          </cell>
        </row>
        <row r="159">
          <cell r="S159">
            <v>1881</v>
          </cell>
        </row>
        <row r="160">
          <cell r="S160">
            <v>1880</v>
          </cell>
        </row>
        <row r="161">
          <cell r="S161">
            <v>1879</v>
          </cell>
        </row>
        <row r="162">
          <cell r="S162">
            <v>1878</v>
          </cell>
        </row>
        <row r="163">
          <cell r="S163">
            <v>1877</v>
          </cell>
        </row>
        <row r="164">
          <cell r="S164">
            <v>1876</v>
          </cell>
        </row>
        <row r="165">
          <cell r="S165">
            <v>1875</v>
          </cell>
        </row>
        <row r="166">
          <cell r="S166">
            <v>1874</v>
          </cell>
        </row>
        <row r="167">
          <cell r="S167">
            <v>1873</v>
          </cell>
        </row>
        <row r="168">
          <cell r="S168">
            <v>1872</v>
          </cell>
        </row>
        <row r="169">
          <cell r="S169">
            <v>1871</v>
          </cell>
        </row>
        <row r="170">
          <cell r="S170">
            <v>1870</v>
          </cell>
        </row>
        <row r="171">
          <cell r="S171">
            <v>1869</v>
          </cell>
        </row>
        <row r="172">
          <cell r="S172">
            <v>1868</v>
          </cell>
        </row>
        <row r="173">
          <cell r="S173">
            <v>1867</v>
          </cell>
        </row>
        <row r="174">
          <cell r="S174">
            <v>1866</v>
          </cell>
        </row>
        <row r="175">
          <cell r="S175">
            <v>1865</v>
          </cell>
        </row>
        <row r="176">
          <cell r="S176">
            <v>1864</v>
          </cell>
        </row>
        <row r="177">
          <cell r="S177">
            <v>1863</v>
          </cell>
        </row>
        <row r="178">
          <cell r="S178">
            <v>1862</v>
          </cell>
        </row>
        <row r="179">
          <cell r="S179">
            <v>1861</v>
          </cell>
        </row>
        <row r="180">
          <cell r="S180">
            <v>1860</v>
          </cell>
        </row>
      </sheetData>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117" headerRowBorderDxfId="118" tableBorderDxfId="116">
  <autoFilter ref="B15:B21" xr:uid="{00000000-0009-0000-0100-000001000000}"/>
  <tableColumns count="1">
    <tableColumn id="1" xr3:uid="{00000000-0010-0000-0000-000001000000}" name="対象箇所" dataDxfId="11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114" headerRowBorderDxfId="113" tableBorderDxfId="112">
  <autoFilter ref="C15:J46" xr:uid="{00000000-0009-0000-0100-000002000000}"/>
  <tableColumns count="8">
    <tableColumn id="9" xr3:uid="{00000000-0010-0000-0100-000009000000}" name="部位区分" totalsRowLabel="集計" dataDxfId="111" totalsRowDxfId="110"/>
    <tableColumn id="2" xr3:uid="{00000000-0010-0000-0100-000002000000}" name="変状区分" dataDxfId="109" totalsRowDxfId="108"/>
    <tableColumn id="7" xr3:uid="{00000000-0010-0000-0100-000007000000}" name="変状種類" dataDxfId="107" totalsRowDxfId="106"/>
    <tableColumn id="4" xr3:uid="{00000000-0010-0000-0100-000004000000}" name="対策区分" dataDxfId="105" totalsRowDxfId="104"/>
    <tableColumn id="5" xr3:uid="{00000000-0010-0000-0100-000005000000}" name="健全性" dataDxfId="103" totalsRowDxfId="102"/>
    <tableColumn id="12" xr3:uid="{00000000-0010-0000-0100-00000C000000}" name="調査の要否" dataDxfId="101" totalsRowDxfId="100"/>
    <tableColumn id="10" xr3:uid="{00000000-0010-0000-0100-00000A000000}" name="措置の要否" dataDxfId="99" totalsRowDxfId="98"/>
    <tableColumn id="11" xr3:uid="{00000000-0010-0000-0100-00000B000000}" name="実施有無" totalsRowFunction="count" dataDxfId="97" totalsRowDxfId="9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95" tableBorderDxfId="94">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93" tableBorderDxfId="92">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91" headerRowBorderDxfId="90" tableBorderDxfId="89">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7" totalsRowShown="0" headerRowDxfId="88" headerRowBorderDxfId="87" tableBorderDxfId="86">
  <autoFilter ref="E50:G57"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84" headerRowBorderDxfId="85" tableBorderDxfId="83">
  <autoFilter ref="B5:B12" xr:uid="{00000000-0009-0000-0100-000003000000}"/>
  <tableColumns count="1">
    <tableColumn id="1" xr3:uid="{00000000-0010-0000-0800-000001000000}" name="トンネルの分類" dataDxfId="8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80" headerRowBorderDxfId="81" tableBorderDxfId="79">
  <autoFilter ref="C5:E11" xr:uid="{00000000-0009-0000-0100-000004000000}"/>
  <tableColumns count="3">
    <tableColumn id="1" xr3:uid="{00000000-0010-0000-0900-000001000000}" name="トンネル工法" dataDxfId="78"/>
    <tableColumn id="2" xr3:uid="{00000000-0010-0000-0900-000002000000}" name="緊急輸送路" dataDxfId="77"/>
    <tableColumn id="3" xr3:uid="{00000000-0010-0000-0900-000003000000}" name="代替路" dataDxfId="76"/>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34.xml"/><Relationship Id="rId1" Type="http://schemas.openxmlformats.org/officeDocument/2006/relationships/printerSettings" Target="../printerSettings/printerSettings41.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workbookViewId="0">
      <selection sqref="A1:N2"/>
    </sheetView>
  </sheetViews>
  <sheetFormatPr defaultRowHeight="13.5" x14ac:dyDescent="0.15"/>
  <cols>
    <col min="1" max="2" width="8.875" customWidth="1"/>
    <col min="3" max="3" width="9" customWidth="1"/>
    <col min="4" max="4" width="8.875" customWidth="1"/>
  </cols>
  <sheetData>
    <row r="1" spans="1:14" x14ac:dyDescent="0.15">
      <c r="A1" s="404" t="s">
        <v>421</v>
      </c>
      <c r="B1" s="404"/>
      <c r="C1" s="404"/>
      <c r="D1" s="404"/>
      <c r="E1" s="404"/>
      <c r="F1" s="404"/>
      <c r="G1" s="404"/>
      <c r="H1" s="404"/>
      <c r="I1" s="404"/>
      <c r="J1" s="404"/>
      <c r="K1" s="404"/>
      <c r="L1" s="404"/>
      <c r="M1" s="404"/>
      <c r="N1" s="404"/>
    </row>
    <row r="2" spans="1:14" x14ac:dyDescent="0.15">
      <c r="A2" s="404"/>
      <c r="B2" s="404"/>
      <c r="C2" s="404"/>
      <c r="D2" s="404"/>
      <c r="E2" s="404"/>
      <c r="F2" s="404"/>
      <c r="G2" s="404"/>
      <c r="H2" s="404"/>
      <c r="I2" s="404"/>
      <c r="J2" s="404"/>
      <c r="K2" s="404"/>
      <c r="L2" s="404"/>
      <c r="M2" s="404"/>
      <c r="N2" s="404"/>
    </row>
    <row r="3" spans="1:14" x14ac:dyDescent="0.15">
      <c r="A3" s="405" t="s">
        <v>431</v>
      </c>
      <c r="B3" s="405"/>
      <c r="C3" s="405"/>
      <c r="D3" s="405"/>
      <c r="E3" s="405"/>
      <c r="F3" s="405"/>
      <c r="G3" s="405"/>
      <c r="H3" s="406" t="s">
        <v>432</v>
      </c>
      <c r="I3" s="406"/>
      <c r="J3" s="406"/>
      <c r="K3" s="406"/>
      <c r="L3" s="406"/>
      <c r="M3" s="406"/>
      <c r="N3" s="406"/>
    </row>
    <row r="4" spans="1:14" x14ac:dyDescent="0.15">
      <c r="H4" t="s">
        <v>434</v>
      </c>
    </row>
    <row r="5" spans="1:14" x14ac:dyDescent="0.15">
      <c r="H5" s="403" t="s">
        <v>433</v>
      </c>
      <c r="I5" s="403"/>
      <c r="J5" s="403"/>
      <c r="K5" s="403"/>
      <c r="L5" s="403"/>
      <c r="M5" s="403"/>
      <c r="N5" s="403"/>
    </row>
    <row r="6" spans="1:14" x14ac:dyDescent="0.15">
      <c r="H6" s="403"/>
      <c r="I6" s="403"/>
      <c r="J6" s="403"/>
      <c r="K6" s="403"/>
      <c r="L6" s="403"/>
      <c r="M6" s="403"/>
      <c r="N6" s="403"/>
    </row>
    <row r="7" spans="1:14" x14ac:dyDescent="0.15">
      <c r="H7" s="403"/>
      <c r="I7" s="403"/>
      <c r="J7" s="403"/>
      <c r="K7" s="403"/>
      <c r="L7" s="403"/>
      <c r="M7" s="403"/>
      <c r="N7" s="403"/>
    </row>
    <row r="8" spans="1:14" x14ac:dyDescent="0.15">
      <c r="H8" s="403"/>
      <c r="I8" s="403"/>
      <c r="J8" s="403"/>
      <c r="K8" s="403"/>
      <c r="L8" s="403"/>
      <c r="M8" s="403"/>
      <c r="N8" s="403"/>
    </row>
    <row r="9" spans="1:14" x14ac:dyDescent="0.15">
      <c r="H9" t="s">
        <v>559</v>
      </c>
    </row>
    <row r="10" spans="1:14" x14ac:dyDescent="0.15">
      <c r="H10" s="402" t="s">
        <v>435</v>
      </c>
      <c r="I10" s="402"/>
      <c r="J10" s="402"/>
      <c r="K10" s="402"/>
      <c r="L10" s="402"/>
      <c r="M10" s="402"/>
      <c r="N10" s="402"/>
    </row>
    <row r="11" spans="1:14" x14ac:dyDescent="0.15">
      <c r="H11" s="402"/>
      <c r="I11" s="402"/>
      <c r="J11" s="402"/>
      <c r="K11" s="402"/>
      <c r="L11" s="402"/>
      <c r="M11" s="402"/>
      <c r="N11" s="402"/>
    </row>
    <row r="12" spans="1:14" x14ac:dyDescent="0.15">
      <c r="H12" t="s">
        <v>436</v>
      </c>
    </row>
    <row r="13" spans="1:14" ht="13.5" customHeight="1" x14ac:dyDescent="0.15">
      <c r="H13" s="402" t="s">
        <v>437</v>
      </c>
      <c r="I13" s="402"/>
      <c r="J13" s="402"/>
      <c r="K13" s="402"/>
      <c r="L13" s="402"/>
      <c r="M13" s="402"/>
      <c r="N13" s="402"/>
    </row>
    <row r="14" spans="1:14" x14ac:dyDescent="0.15">
      <c r="H14" s="402"/>
      <c r="I14" s="402"/>
      <c r="J14" s="402"/>
      <c r="K14" s="402"/>
      <c r="L14" s="402"/>
      <c r="M14" s="402"/>
      <c r="N14" s="402"/>
    </row>
    <row r="15" spans="1:14" x14ac:dyDescent="0.15">
      <c r="H15" s="402"/>
      <c r="I15" s="402"/>
      <c r="J15" s="402"/>
      <c r="K15" s="402"/>
      <c r="L15" s="402"/>
      <c r="M15" s="402"/>
      <c r="N15" s="402"/>
    </row>
    <row r="16" spans="1:14" x14ac:dyDescent="0.15">
      <c r="H16" t="s">
        <v>438</v>
      </c>
    </row>
    <row r="17" spans="8:14" x14ac:dyDescent="0.15">
      <c r="H17" s="402" t="s">
        <v>439</v>
      </c>
      <c r="I17" s="402"/>
      <c r="J17" s="402"/>
      <c r="K17" s="402"/>
      <c r="L17" s="402"/>
      <c r="M17" s="402"/>
      <c r="N17" s="402"/>
    </row>
    <row r="18" spans="8:14" x14ac:dyDescent="0.15">
      <c r="H18" s="402"/>
      <c r="I18" s="402"/>
      <c r="J18" s="402"/>
      <c r="K18" s="402"/>
      <c r="L18" s="402"/>
      <c r="M18" s="402"/>
      <c r="N18" s="402"/>
    </row>
    <row r="19" spans="8:14" x14ac:dyDescent="0.15">
      <c r="H19" t="s">
        <v>440</v>
      </c>
    </row>
    <row r="20" spans="8:14" x14ac:dyDescent="0.15">
      <c r="H20" s="402" t="s">
        <v>441</v>
      </c>
      <c r="I20" s="402"/>
      <c r="J20" s="402"/>
      <c r="K20" s="402"/>
      <c r="L20" s="402"/>
      <c r="M20" s="402"/>
      <c r="N20" s="402"/>
    </row>
    <row r="21" spans="8:14" x14ac:dyDescent="0.15">
      <c r="H21" s="402"/>
      <c r="I21" s="402"/>
      <c r="J21" s="402"/>
      <c r="K21" s="402"/>
      <c r="L21" s="402"/>
      <c r="M21" s="402"/>
      <c r="N21" s="402"/>
    </row>
    <row r="22" spans="8:14" x14ac:dyDescent="0.15">
      <c r="H22" t="s">
        <v>442</v>
      </c>
    </row>
    <row r="23" spans="8:14" x14ac:dyDescent="0.15">
      <c r="H23" t="s">
        <v>443</v>
      </c>
    </row>
    <row r="24" spans="8:14" x14ac:dyDescent="0.15">
      <c r="H24" t="s">
        <v>444</v>
      </c>
    </row>
    <row r="25" spans="8:14" ht="13.5" customHeight="1" x14ac:dyDescent="0.15">
      <c r="H25" s="402" t="s">
        <v>445</v>
      </c>
      <c r="I25" s="402"/>
      <c r="J25" s="402"/>
      <c r="K25" s="402"/>
      <c r="L25" s="402"/>
      <c r="M25" s="402"/>
      <c r="N25" s="402"/>
    </row>
    <row r="26" spans="8:14" x14ac:dyDescent="0.15">
      <c r="H26" s="402"/>
      <c r="I26" s="402"/>
      <c r="J26" s="402"/>
      <c r="K26" s="402"/>
      <c r="L26" s="402"/>
      <c r="M26" s="402"/>
      <c r="N26" s="402"/>
    </row>
    <row r="27" spans="8:14" ht="12" customHeight="1" x14ac:dyDescent="0.15">
      <c r="H27" s="407" t="s">
        <v>446</v>
      </c>
      <c r="I27" s="407"/>
      <c r="J27" s="407"/>
      <c r="K27" s="407"/>
      <c r="L27" s="407"/>
      <c r="M27" s="407"/>
      <c r="N27" s="407"/>
    </row>
    <row r="28" spans="8:14" x14ac:dyDescent="0.15">
      <c r="H28" t="s">
        <v>447</v>
      </c>
    </row>
    <row r="29" spans="8:14" x14ac:dyDescent="0.15">
      <c r="H29" s="406" t="s">
        <v>542</v>
      </c>
      <c r="I29" s="406"/>
      <c r="J29" s="406"/>
      <c r="K29" s="406"/>
      <c r="L29" s="406"/>
      <c r="M29" s="406"/>
      <c r="N29" s="406"/>
    </row>
    <row r="30" spans="8:14" x14ac:dyDescent="0.15">
      <c r="H30" t="s">
        <v>560</v>
      </c>
    </row>
    <row r="31" spans="8:14" ht="13.15" customHeight="1" x14ac:dyDescent="0.15">
      <c r="H31" s="402" t="s">
        <v>561</v>
      </c>
      <c r="I31" s="402"/>
      <c r="J31" s="402"/>
      <c r="K31" s="402"/>
      <c r="L31" s="402"/>
      <c r="M31" s="402"/>
      <c r="N31" s="402"/>
    </row>
    <row r="32" spans="8:14" x14ac:dyDescent="0.15">
      <c r="H32" s="402"/>
      <c r="I32" s="402"/>
      <c r="J32" s="402"/>
      <c r="K32" s="402"/>
      <c r="L32" s="402"/>
      <c r="M32" s="402"/>
      <c r="N32" s="402"/>
    </row>
    <row r="33" spans="2:14" x14ac:dyDescent="0.15">
      <c r="H33" s="402"/>
      <c r="I33" s="402"/>
      <c r="J33" s="402"/>
      <c r="K33" s="402"/>
      <c r="L33" s="402"/>
      <c r="M33" s="402"/>
      <c r="N33" s="402"/>
    </row>
    <row r="34" spans="2:14" x14ac:dyDescent="0.15">
      <c r="H34" s="402"/>
      <c r="I34" s="402"/>
      <c r="J34" s="402"/>
      <c r="K34" s="402"/>
      <c r="L34" s="402"/>
      <c r="M34" s="402"/>
      <c r="N34" s="402"/>
    </row>
    <row r="35" spans="2:14" x14ac:dyDescent="0.15">
      <c r="B35" s="403"/>
      <c r="C35" s="403"/>
      <c r="D35" s="130"/>
      <c r="H35" s="402"/>
      <c r="I35" s="402"/>
      <c r="J35" s="402"/>
      <c r="K35" s="402"/>
      <c r="L35" s="402"/>
      <c r="M35" s="402"/>
      <c r="N35" s="402"/>
    </row>
    <row r="36" spans="2:14" x14ac:dyDescent="0.15">
      <c r="H36" s="408"/>
      <c r="I36" s="408"/>
      <c r="J36" s="408"/>
      <c r="K36" s="408"/>
      <c r="L36" s="408"/>
      <c r="M36" s="408"/>
      <c r="N36" s="408"/>
    </row>
    <row r="37" spans="2:14" x14ac:dyDescent="0.15">
      <c r="H37" s="402"/>
      <c r="I37" s="402"/>
      <c r="J37" s="402"/>
      <c r="K37" s="402"/>
      <c r="L37" s="402"/>
      <c r="M37" s="402"/>
      <c r="N37" s="402"/>
    </row>
    <row r="38" spans="2:14" ht="13.15" customHeight="1" x14ac:dyDescent="0.15">
      <c r="H38" s="402"/>
      <c r="I38" s="402"/>
      <c r="J38" s="402"/>
      <c r="K38" s="402"/>
      <c r="L38" s="402"/>
      <c r="M38" s="402"/>
      <c r="N38" s="402"/>
    </row>
    <row r="39" spans="2:14" x14ac:dyDescent="0.15">
      <c r="H39" s="402"/>
      <c r="I39" s="402"/>
      <c r="J39" s="402"/>
      <c r="K39" s="402"/>
      <c r="L39" s="402"/>
      <c r="M39" s="402"/>
      <c r="N39" s="402"/>
    </row>
    <row r="40" spans="2:14" x14ac:dyDescent="0.15">
      <c r="H40" s="402"/>
      <c r="I40" s="402"/>
      <c r="J40" s="402"/>
      <c r="K40" s="402"/>
      <c r="L40" s="402"/>
      <c r="M40" s="402"/>
      <c r="N40" s="402"/>
    </row>
    <row r="41" spans="2:14" x14ac:dyDescent="0.15">
      <c r="H41" s="402"/>
      <c r="I41" s="402"/>
      <c r="J41" s="402"/>
      <c r="K41" s="402"/>
      <c r="L41" s="402"/>
      <c r="M41" s="402"/>
      <c r="N41" s="402"/>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workbookViewId="0">
      <selection sqref="A1:N2"/>
    </sheetView>
  </sheetViews>
  <sheetFormatPr defaultRowHeight="13.5" x14ac:dyDescent="0.15"/>
  <cols>
    <col min="1" max="1" width="8.875" customWidth="1"/>
    <col min="2" max="3" width="9" customWidth="1"/>
    <col min="4" max="4" width="8.875" customWidth="1"/>
  </cols>
  <sheetData>
    <row r="1" spans="1:14" x14ac:dyDescent="0.15">
      <c r="A1" s="409" t="s">
        <v>422</v>
      </c>
      <c r="B1" s="409"/>
      <c r="C1" s="409"/>
      <c r="D1" s="409"/>
      <c r="E1" s="409"/>
      <c r="F1" s="409"/>
      <c r="G1" s="409"/>
      <c r="H1" s="409"/>
      <c r="I1" s="409"/>
      <c r="J1" s="409"/>
      <c r="K1" s="409"/>
      <c r="L1" s="409"/>
      <c r="M1" s="409"/>
      <c r="N1" s="409"/>
    </row>
    <row r="2" spans="1:14" x14ac:dyDescent="0.15">
      <c r="A2" s="409"/>
      <c r="B2" s="409"/>
      <c r="C2" s="409"/>
      <c r="D2" s="409"/>
      <c r="E2" s="409"/>
      <c r="F2" s="409"/>
      <c r="G2" s="409"/>
      <c r="H2" s="409"/>
      <c r="I2" s="409"/>
      <c r="J2" s="409"/>
      <c r="K2" s="409"/>
      <c r="L2" s="409"/>
      <c r="M2" s="409"/>
      <c r="N2" s="409"/>
    </row>
    <row r="22" spans="1:14" ht="13.5" customHeight="1" x14ac:dyDescent="0.15"/>
    <row r="23" spans="1:14" ht="27.75" customHeight="1" x14ac:dyDescent="0.15">
      <c r="B23" s="132"/>
      <c r="C23" s="132"/>
      <c r="D23" s="132"/>
      <c r="E23" s="132"/>
      <c r="F23" s="132"/>
      <c r="G23" s="132"/>
      <c r="H23" s="132"/>
      <c r="I23" s="132"/>
      <c r="J23" s="132"/>
      <c r="K23" s="132"/>
      <c r="L23" s="132"/>
      <c r="M23" s="132"/>
      <c r="N23" s="132"/>
    </row>
    <row r="25" spans="1:14" ht="40.5" customHeight="1" x14ac:dyDescent="0.15">
      <c r="B25" s="132"/>
      <c r="C25" s="132"/>
      <c r="D25" s="132"/>
      <c r="E25" s="132"/>
      <c r="F25" s="132"/>
      <c r="G25" s="132"/>
      <c r="H25" s="132"/>
      <c r="I25" s="132"/>
      <c r="J25" s="132"/>
      <c r="K25" s="132"/>
      <c r="L25" s="132"/>
      <c r="M25" s="132"/>
      <c r="N25" s="132"/>
    </row>
    <row r="26" spans="1:14" ht="13.5" customHeight="1" x14ac:dyDescent="0.15">
      <c r="A26" t="s">
        <v>448</v>
      </c>
      <c r="B26" s="132"/>
      <c r="C26" s="132"/>
      <c r="D26" s="132"/>
      <c r="E26" s="132"/>
      <c r="F26" s="132"/>
      <c r="G26" s="132"/>
      <c r="H26" s="132"/>
      <c r="I26" s="132"/>
      <c r="J26" s="132"/>
      <c r="K26" s="132"/>
      <c r="L26" s="132"/>
      <c r="M26" s="132"/>
      <c r="N26" s="132"/>
    </row>
    <row r="27" spans="1:14" ht="27" customHeight="1" x14ac:dyDescent="0.15">
      <c r="A27" s="402" t="s">
        <v>451</v>
      </c>
      <c r="B27" s="402"/>
      <c r="C27" s="402"/>
      <c r="D27" s="402"/>
      <c r="E27" s="402"/>
      <c r="F27" s="402"/>
      <c r="G27" s="402"/>
      <c r="H27" s="402"/>
      <c r="I27" s="402"/>
      <c r="J27" s="402"/>
      <c r="K27" s="402"/>
      <c r="L27" s="402"/>
      <c r="M27" s="402"/>
      <c r="N27" s="402"/>
    </row>
    <row r="28" spans="1:14" x14ac:dyDescent="0.15">
      <c r="A28" t="s">
        <v>449</v>
      </c>
    </row>
    <row r="29" spans="1:14" ht="40.5" customHeight="1" x14ac:dyDescent="0.15">
      <c r="A29" s="402" t="s">
        <v>450</v>
      </c>
      <c r="B29" s="402"/>
      <c r="C29" s="402"/>
      <c r="D29" s="402"/>
      <c r="E29" s="402"/>
      <c r="F29" s="402"/>
      <c r="G29" s="402"/>
      <c r="H29" s="402"/>
      <c r="I29" s="402"/>
      <c r="J29" s="402"/>
      <c r="K29" s="402"/>
      <c r="L29" s="402"/>
      <c r="M29" s="402"/>
      <c r="N29" s="402"/>
    </row>
    <row r="30" spans="1:14" ht="27" customHeight="1" x14ac:dyDescent="0.15">
      <c r="A30" s="402" t="s">
        <v>553</v>
      </c>
      <c r="B30" s="402"/>
      <c r="C30" s="402"/>
      <c r="D30" s="402"/>
      <c r="E30" s="402"/>
      <c r="F30" s="402"/>
      <c r="G30" s="402"/>
      <c r="H30" s="402"/>
      <c r="I30" s="402"/>
      <c r="J30" s="402"/>
      <c r="K30" s="402"/>
      <c r="L30" s="402"/>
      <c r="M30" s="402"/>
      <c r="N30" s="402"/>
    </row>
    <row r="32" spans="1:14" x14ac:dyDescent="0.15">
      <c r="A32" s="131"/>
      <c r="B32" s="131"/>
      <c r="C32" s="131"/>
      <c r="D32" s="131"/>
      <c r="E32" s="131"/>
      <c r="F32" s="131"/>
      <c r="G32" s="131"/>
      <c r="H32" s="131"/>
      <c r="I32" s="131"/>
      <c r="J32" s="131"/>
      <c r="K32" s="131"/>
      <c r="L32" s="131"/>
      <c r="M32" s="131"/>
      <c r="N32" s="131"/>
    </row>
    <row r="33" spans="1:14" x14ac:dyDescent="0.15">
      <c r="A33" s="131"/>
      <c r="B33" s="131"/>
      <c r="C33" s="131"/>
      <c r="D33" s="131"/>
      <c r="E33" s="131"/>
      <c r="F33" s="131"/>
      <c r="G33" s="131"/>
      <c r="H33" s="131"/>
      <c r="I33" s="131"/>
      <c r="J33" s="131"/>
      <c r="K33" s="131"/>
      <c r="L33" s="131"/>
      <c r="M33" s="131"/>
      <c r="N33" s="131"/>
    </row>
    <row r="39" spans="1:14" x14ac:dyDescent="0.15">
      <c r="G39" s="130"/>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tabSelected="1" view="pageBreakPreview" zoomScaleNormal="100" zoomScaleSheetLayoutView="100" workbookViewId="0">
      <selection activeCell="L13" sqref="L13"/>
    </sheetView>
  </sheetViews>
  <sheetFormatPr defaultColWidth="9" defaultRowHeight="18" customHeight="1" x14ac:dyDescent="0.15"/>
  <cols>
    <col min="1" max="1" width="1.75" style="3" customWidth="1"/>
    <col min="2" max="12" width="5.875" style="1" customWidth="1"/>
    <col min="13" max="14" width="3.25" style="1" customWidth="1"/>
    <col min="15" max="18" width="5.875" style="1" customWidth="1"/>
    <col min="19" max="22" width="3.25" style="1" customWidth="1"/>
    <col min="23" max="23" width="5.875" style="24" customWidth="1"/>
    <col min="24" max="24" width="9.625" style="24" customWidth="1"/>
    <col min="25" max="25" width="5.875" style="24" customWidth="1"/>
    <col min="26" max="26" width="5.875" style="1" customWidth="1"/>
    <col min="27" max="28" width="3.25" style="1" customWidth="1"/>
    <col min="29" max="29" width="1.5" style="3" customWidth="1"/>
    <col min="30" max="16384" width="9" style="3"/>
  </cols>
  <sheetData>
    <row r="1" spans="2:37" ht="10.5" customHeight="1" x14ac:dyDescent="0.15"/>
    <row r="2" spans="2:37" ht="24.95" customHeight="1" x14ac:dyDescent="0.15">
      <c r="B2" s="21" t="s">
        <v>334</v>
      </c>
      <c r="C2" s="21"/>
      <c r="D2" s="21"/>
      <c r="E2" s="21"/>
      <c r="F2" s="21"/>
      <c r="G2" s="21"/>
      <c r="H2" s="21"/>
      <c r="I2" s="21"/>
      <c r="J2" s="21"/>
      <c r="K2" s="21"/>
      <c r="L2" s="21"/>
      <c r="M2" s="21"/>
      <c r="N2" s="21"/>
      <c r="O2" s="21"/>
      <c r="P2" s="21"/>
      <c r="Q2" s="21"/>
      <c r="R2" s="21"/>
      <c r="S2" s="410" t="s">
        <v>173</v>
      </c>
      <c r="T2" s="411"/>
      <c r="U2" s="411"/>
      <c r="V2" s="412"/>
      <c r="W2" s="515" t="s">
        <v>1083</v>
      </c>
      <c r="X2" s="515"/>
      <c r="Y2" s="515"/>
      <c r="Z2" s="515"/>
      <c r="AA2" s="515"/>
      <c r="AB2" s="515"/>
    </row>
    <row r="3" spans="2:37" ht="20.100000000000001" customHeight="1" x14ac:dyDescent="0.15">
      <c r="B3" s="502" t="s">
        <v>27</v>
      </c>
      <c r="C3" s="502"/>
      <c r="D3" s="503" t="s">
        <v>870</v>
      </c>
      <c r="E3" s="504"/>
      <c r="F3" s="504"/>
      <c r="G3" s="505"/>
      <c r="H3" s="506" t="s">
        <v>172</v>
      </c>
      <c r="I3" s="506"/>
      <c r="J3" s="486" t="s">
        <v>872</v>
      </c>
      <c r="K3" s="487"/>
      <c r="L3" s="487"/>
      <c r="M3" s="487"/>
      <c r="N3" s="487"/>
      <c r="O3" s="488"/>
      <c r="P3" s="481" t="s">
        <v>10</v>
      </c>
      <c r="Q3" s="483"/>
      <c r="R3" s="507" t="s">
        <v>1096</v>
      </c>
      <c r="S3" s="487"/>
      <c r="T3" s="487"/>
      <c r="U3" s="487"/>
      <c r="V3" s="488"/>
      <c r="W3" s="410" t="s">
        <v>171</v>
      </c>
      <c r="X3" s="411"/>
      <c r="Y3" s="411"/>
      <c r="Z3" s="508" t="s">
        <v>1099</v>
      </c>
      <c r="AA3" s="509"/>
      <c r="AB3" s="510"/>
    </row>
    <row r="4" spans="2:37" ht="20.100000000000001" customHeight="1" x14ac:dyDescent="0.15">
      <c r="B4" s="511" t="s">
        <v>11</v>
      </c>
      <c r="C4" s="511"/>
      <c r="D4" s="512" t="s">
        <v>871</v>
      </c>
      <c r="E4" s="513"/>
      <c r="F4" s="513"/>
      <c r="G4" s="514"/>
      <c r="H4" s="506"/>
      <c r="I4" s="506"/>
      <c r="J4" s="489"/>
      <c r="K4" s="490"/>
      <c r="L4" s="490"/>
      <c r="M4" s="490"/>
      <c r="N4" s="490"/>
      <c r="O4" s="491"/>
      <c r="P4" s="472"/>
      <c r="Q4" s="485"/>
      <c r="R4" s="489"/>
      <c r="S4" s="490"/>
      <c r="T4" s="490"/>
      <c r="U4" s="490"/>
      <c r="V4" s="491"/>
      <c r="W4" s="410" t="s">
        <v>170</v>
      </c>
      <c r="X4" s="411"/>
      <c r="Y4" s="411"/>
      <c r="Z4" s="508" t="s">
        <v>349</v>
      </c>
      <c r="AA4" s="509"/>
      <c r="AB4" s="510"/>
    </row>
    <row r="5" spans="2:37" ht="20.100000000000001" customHeight="1" x14ac:dyDescent="0.15">
      <c r="B5" s="480" t="s">
        <v>12</v>
      </c>
      <c r="C5" s="480"/>
      <c r="D5" s="45" t="s">
        <v>13</v>
      </c>
      <c r="E5" s="470" t="s">
        <v>873</v>
      </c>
      <c r="F5" s="470"/>
      <c r="G5" s="470"/>
      <c r="H5" s="481" t="s">
        <v>169</v>
      </c>
      <c r="I5" s="482"/>
      <c r="J5" s="483"/>
      <c r="K5" s="486" t="s">
        <v>876</v>
      </c>
      <c r="L5" s="487"/>
      <c r="M5" s="487"/>
      <c r="N5" s="487"/>
      <c r="O5" s="488"/>
      <c r="P5" s="492" t="s">
        <v>168</v>
      </c>
      <c r="Q5" s="493"/>
      <c r="R5" s="496" t="s">
        <v>754</v>
      </c>
      <c r="S5" s="497"/>
      <c r="T5" s="498"/>
      <c r="U5" s="472" t="s">
        <v>167</v>
      </c>
      <c r="V5" s="484"/>
      <c r="W5" s="485"/>
      <c r="X5" s="443" t="s">
        <v>166</v>
      </c>
      <c r="Y5" s="444"/>
      <c r="Z5" s="516">
        <v>211.15</v>
      </c>
      <c r="AA5" s="516"/>
      <c r="AB5" s="50" t="s">
        <v>165</v>
      </c>
    </row>
    <row r="6" spans="2:37" ht="20.100000000000001" customHeight="1" x14ac:dyDescent="0.15">
      <c r="B6" s="480"/>
      <c r="C6" s="480"/>
      <c r="D6" s="45" t="s">
        <v>14</v>
      </c>
      <c r="E6" s="470" t="s">
        <v>873</v>
      </c>
      <c r="F6" s="470"/>
      <c r="G6" s="470"/>
      <c r="H6" s="472"/>
      <c r="I6" s="484"/>
      <c r="J6" s="485"/>
      <c r="K6" s="489"/>
      <c r="L6" s="490"/>
      <c r="M6" s="490"/>
      <c r="N6" s="490"/>
      <c r="O6" s="491"/>
      <c r="P6" s="494"/>
      <c r="Q6" s="495"/>
      <c r="R6" s="499"/>
      <c r="S6" s="500"/>
      <c r="T6" s="501"/>
      <c r="U6" s="410" t="s">
        <v>15</v>
      </c>
      <c r="V6" s="411"/>
      <c r="W6" s="412"/>
      <c r="X6" s="443" t="s">
        <v>510</v>
      </c>
      <c r="Y6" s="444"/>
      <c r="Z6" s="444"/>
      <c r="AA6" s="444"/>
      <c r="AB6" s="445"/>
    </row>
    <row r="7" spans="2:37" ht="18.95" customHeight="1" x14ac:dyDescent="0.15">
      <c r="B7" s="471" t="s">
        <v>141</v>
      </c>
      <c r="C7" s="432" t="s">
        <v>155</v>
      </c>
      <c r="D7" s="433"/>
      <c r="E7" s="464" t="s">
        <v>882</v>
      </c>
      <c r="F7" s="473"/>
      <c r="G7" s="474"/>
      <c r="H7" s="432" t="s">
        <v>164</v>
      </c>
      <c r="I7" s="475"/>
      <c r="J7" s="433"/>
      <c r="K7" s="476">
        <v>29068</v>
      </c>
      <c r="L7" s="477"/>
      <c r="M7" s="479" t="s">
        <v>163</v>
      </c>
      <c r="N7" s="459"/>
      <c r="O7" s="432" t="s">
        <v>146</v>
      </c>
      <c r="P7" s="433"/>
      <c r="Q7" s="457" t="s">
        <v>691</v>
      </c>
      <c r="R7" s="458"/>
      <c r="S7" s="435" t="s">
        <v>162</v>
      </c>
      <c r="T7" s="432" t="s">
        <v>161</v>
      </c>
      <c r="U7" s="475"/>
      <c r="V7" s="475"/>
      <c r="W7" s="433"/>
      <c r="X7" s="44" t="s">
        <v>137</v>
      </c>
      <c r="Y7" s="92" t="s">
        <v>160</v>
      </c>
      <c r="Z7" s="91" t="s">
        <v>136</v>
      </c>
      <c r="AA7" s="511" t="s">
        <v>159</v>
      </c>
      <c r="AB7" s="511"/>
      <c r="AD7" s="6"/>
      <c r="AG7" s="168"/>
      <c r="AH7" s="169"/>
      <c r="AI7" s="169"/>
    </row>
    <row r="8" spans="2:37" ht="18.95" customHeight="1" x14ac:dyDescent="0.15">
      <c r="B8" s="472"/>
      <c r="C8" s="436" t="s">
        <v>152</v>
      </c>
      <c r="D8" s="437"/>
      <c r="E8" s="464" t="s">
        <v>883</v>
      </c>
      <c r="F8" s="465"/>
      <c r="G8" s="466"/>
      <c r="H8" s="436" t="s">
        <v>158</v>
      </c>
      <c r="I8" s="451"/>
      <c r="J8" s="437"/>
      <c r="K8" s="478" t="s">
        <v>880</v>
      </c>
      <c r="L8" s="450"/>
      <c r="M8" s="479"/>
      <c r="N8" s="459"/>
      <c r="O8" s="436" t="s">
        <v>157</v>
      </c>
      <c r="P8" s="437"/>
      <c r="Q8" s="520">
        <v>0.25</v>
      </c>
      <c r="R8" s="521"/>
      <c r="S8" s="424"/>
      <c r="T8" s="517" t="s">
        <v>156</v>
      </c>
      <c r="U8" s="410" t="s">
        <v>246</v>
      </c>
      <c r="V8" s="411"/>
      <c r="W8" s="412"/>
      <c r="X8" s="57"/>
      <c r="Y8" s="57"/>
      <c r="Z8" s="57"/>
      <c r="AA8" s="420"/>
      <c r="AB8" s="420"/>
      <c r="AD8" s="70"/>
      <c r="AG8" s="168"/>
      <c r="AH8" s="169"/>
      <c r="AI8" s="169"/>
    </row>
    <row r="9" spans="2:37" ht="18.95" customHeight="1" x14ac:dyDescent="0.15">
      <c r="B9" s="430" t="s">
        <v>133</v>
      </c>
      <c r="C9" s="436" t="s">
        <v>155</v>
      </c>
      <c r="D9" s="437"/>
      <c r="E9" s="464" t="s">
        <v>874</v>
      </c>
      <c r="F9" s="465"/>
      <c r="G9" s="466"/>
      <c r="H9" s="467" t="s">
        <v>521</v>
      </c>
      <c r="I9" s="468"/>
      <c r="J9" s="468"/>
      <c r="K9" s="413" t="s">
        <v>878</v>
      </c>
      <c r="L9" s="414"/>
      <c r="M9" s="479"/>
      <c r="N9" s="459"/>
      <c r="O9" s="436" t="s">
        <v>154</v>
      </c>
      <c r="P9" s="437"/>
      <c r="Q9" s="438" t="s">
        <v>879</v>
      </c>
      <c r="R9" s="452"/>
      <c r="S9" s="424"/>
      <c r="T9" s="518"/>
      <c r="U9" s="410" t="s">
        <v>153</v>
      </c>
      <c r="V9" s="411"/>
      <c r="W9" s="412"/>
      <c r="X9" s="57"/>
      <c r="Y9" s="57"/>
      <c r="Z9" s="57"/>
      <c r="AA9" s="420"/>
      <c r="AB9" s="420"/>
      <c r="AD9" s="70"/>
    </row>
    <row r="10" spans="2:37" ht="18.95" customHeight="1" x14ac:dyDescent="0.15">
      <c r="B10" s="432"/>
      <c r="C10" s="436" t="s">
        <v>152</v>
      </c>
      <c r="D10" s="437"/>
      <c r="E10" s="464" t="s">
        <v>875</v>
      </c>
      <c r="F10" s="465"/>
      <c r="G10" s="466"/>
      <c r="H10" s="436" t="s">
        <v>151</v>
      </c>
      <c r="I10" s="451"/>
      <c r="J10" s="437"/>
      <c r="K10" s="449" t="s">
        <v>699</v>
      </c>
      <c r="L10" s="450"/>
      <c r="M10" s="455"/>
      <c r="N10" s="456"/>
      <c r="O10" s="436" t="s">
        <v>91</v>
      </c>
      <c r="P10" s="437"/>
      <c r="Q10" s="469" t="s">
        <v>880</v>
      </c>
      <c r="R10" s="469"/>
      <c r="S10" s="424"/>
      <c r="T10" s="519"/>
      <c r="U10" s="410" t="s">
        <v>150</v>
      </c>
      <c r="V10" s="411"/>
      <c r="W10" s="412"/>
      <c r="X10" s="57"/>
      <c r="Y10" s="57"/>
      <c r="Z10" s="57"/>
      <c r="AA10" s="420"/>
      <c r="AB10" s="420"/>
      <c r="AD10" s="70"/>
    </row>
    <row r="11" spans="2:37" ht="18.95" customHeight="1" x14ac:dyDescent="0.15">
      <c r="B11" s="436" t="s">
        <v>149</v>
      </c>
      <c r="C11" s="451"/>
      <c r="D11" s="437"/>
      <c r="E11" s="438" t="s">
        <v>877</v>
      </c>
      <c r="F11" s="439"/>
      <c r="G11" s="452"/>
      <c r="H11" s="436" t="s">
        <v>148</v>
      </c>
      <c r="I11" s="451"/>
      <c r="J11" s="437"/>
      <c r="K11" s="449" t="s">
        <v>699</v>
      </c>
      <c r="L11" s="450"/>
      <c r="M11" s="453" t="s">
        <v>147</v>
      </c>
      <c r="N11" s="454"/>
      <c r="O11" s="436" t="s">
        <v>146</v>
      </c>
      <c r="P11" s="437"/>
      <c r="Q11" s="457" t="s">
        <v>680</v>
      </c>
      <c r="R11" s="458"/>
      <c r="S11" s="424"/>
      <c r="T11" s="71" t="s">
        <v>145</v>
      </c>
      <c r="U11" s="410" t="s">
        <v>144</v>
      </c>
      <c r="V11" s="411"/>
      <c r="W11" s="412"/>
      <c r="X11" s="57"/>
      <c r="Y11" s="57"/>
      <c r="Z11" s="57"/>
      <c r="AA11" s="420"/>
      <c r="AB11" s="420"/>
      <c r="AD11" s="70"/>
    </row>
    <row r="12" spans="2:37" ht="18.95" customHeight="1" x14ac:dyDescent="0.15">
      <c r="B12" s="436" t="s">
        <v>143</v>
      </c>
      <c r="C12" s="451"/>
      <c r="D12" s="437"/>
      <c r="E12" s="413" t="s">
        <v>880</v>
      </c>
      <c r="F12" s="415"/>
      <c r="G12" s="50" t="s">
        <v>104</v>
      </c>
      <c r="H12" s="454" t="s">
        <v>142</v>
      </c>
      <c r="I12" s="435" t="s">
        <v>141</v>
      </c>
      <c r="J12" s="54" t="s">
        <v>132</v>
      </c>
      <c r="K12" s="413" t="s">
        <v>677</v>
      </c>
      <c r="L12" s="414"/>
      <c r="M12" s="455"/>
      <c r="N12" s="456"/>
      <c r="O12" s="436" t="s">
        <v>91</v>
      </c>
      <c r="P12" s="437"/>
      <c r="Q12" s="460" t="s">
        <v>880</v>
      </c>
      <c r="R12" s="460"/>
      <c r="S12" s="424"/>
      <c r="T12" s="517" t="s">
        <v>129</v>
      </c>
      <c r="U12" s="410" t="s">
        <v>128</v>
      </c>
      <c r="V12" s="411"/>
      <c r="W12" s="412"/>
      <c r="X12" s="57"/>
      <c r="Y12" s="57"/>
      <c r="Z12" s="57"/>
      <c r="AA12" s="420"/>
      <c r="AB12" s="420"/>
      <c r="AD12" s="70"/>
    </row>
    <row r="13" spans="2:37" ht="18.95" customHeight="1" x14ac:dyDescent="0.15">
      <c r="B13" s="430" t="s">
        <v>140</v>
      </c>
      <c r="C13" s="446"/>
      <c r="D13" s="431"/>
      <c r="E13" s="438">
        <v>42.14</v>
      </c>
      <c r="F13" s="439"/>
      <c r="G13" s="50" t="s">
        <v>491</v>
      </c>
      <c r="H13" s="459"/>
      <c r="I13" s="425"/>
      <c r="J13" s="54" t="s">
        <v>126</v>
      </c>
      <c r="K13" s="392">
        <v>2.8</v>
      </c>
      <c r="L13" s="52" t="s">
        <v>139</v>
      </c>
      <c r="M13" s="461" t="s">
        <v>138</v>
      </c>
      <c r="N13" s="462"/>
      <c r="O13" s="463"/>
      <c r="P13" s="44" t="s">
        <v>137</v>
      </c>
      <c r="Q13" s="47" t="s">
        <v>136</v>
      </c>
      <c r="R13" s="44" t="s">
        <v>91</v>
      </c>
      <c r="S13" s="424"/>
      <c r="T13" s="519"/>
      <c r="U13" s="410" t="s">
        <v>247</v>
      </c>
      <c r="V13" s="411"/>
      <c r="W13" s="412"/>
      <c r="X13" s="57"/>
      <c r="Y13" s="57"/>
      <c r="Z13" s="57"/>
      <c r="AA13" s="420"/>
      <c r="AB13" s="420"/>
      <c r="AD13" s="70"/>
      <c r="AF13" s="28"/>
      <c r="AG13" s="27"/>
      <c r="AH13" s="27"/>
      <c r="AI13" s="27"/>
      <c r="AJ13" s="29"/>
      <c r="AK13" s="25"/>
    </row>
    <row r="14" spans="2:37" ht="18.95" customHeight="1" x14ac:dyDescent="0.15">
      <c r="B14" s="430" t="s">
        <v>135</v>
      </c>
      <c r="C14" s="446"/>
      <c r="D14" s="431"/>
      <c r="E14" s="447">
        <v>196</v>
      </c>
      <c r="F14" s="448"/>
      <c r="G14" s="43" t="s">
        <v>134</v>
      </c>
      <c r="H14" s="459"/>
      <c r="I14" s="435" t="s">
        <v>133</v>
      </c>
      <c r="J14" s="54" t="s">
        <v>132</v>
      </c>
      <c r="K14" s="413" t="s">
        <v>677</v>
      </c>
      <c r="L14" s="414"/>
      <c r="M14" s="435" t="s">
        <v>131</v>
      </c>
      <c r="N14" s="410" t="s">
        <v>130</v>
      </c>
      <c r="O14" s="412"/>
      <c r="P14" s="401" t="s">
        <v>681</v>
      </c>
      <c r="Q14" s="57">
        <v>34</v>
      </c>
      <c r="R14" s="58"/>
      <c r="S14" s="424"/>
      <c r="T14" s="517" t="s">
        <v>119</v>
      </c>
      <c r="U14" s="410" t="s">
        <v>248</v>
      </c>
      <c r="V14" s="411"/>
      <c r="W14" s="412"/>
      <c r="X14" s="57"/>
      <c r="Y14" s="57"/>
      <c r="Z14" s="57"/>
      <c r="AA14" s="420"/>
      <c r="AB14" s="420"/>
      <c r="AD14" s="70"/>
      <c r="AF14" s="28"/>
      <c r="AG14" s="27"/>
      <c r="AH14" s="27"/>
      <c r="AI14" s="27"/>
      <c r="AJ14" s="29"/>
      <c r="AK14" s="25"/>
    </row>
    <row r="15" spans="2:37" ht="18.95" customHeight="1" x14ac:dyDescent="0.15">
      <c r="B15" s="59"/>
      <c r="C15" s="436" t="s">
        <v>127</v>
      </c>
      <c r="D15" s="437"/>
      <c r="E15" s="438">
        <v>7.7</v>
      </c>
      <c r="F15" s="439"/>
      <c r="G15" s="50" t="s">
        <v>104</v>
      </c>
      <c r="H15" s="456"/>
      <c r="I15" s="425"/>
      <c r="J15" s="56" t="s">
        <v>126</v>
      </c>
      <c r="K15" s="392">
        <v>2</v>
      </c>
      <c r="L15" s="61" t="s">
        <v>125</v>
      </c>
      <c r="M15" s="424"/>
      <c r="N15" s="410" t="s">
        <v>124</v>
      </c>
      <c r="O15" s="412"/>
      <c r="P15" s="401" t="s">
        <v>682</v>
      </c>
      <c r="Q15" s="57"/>
      <c r="R15" s="58"/>
      <c r="S15" s="424"/>
      <c r="T15" s="518"/>
      <c r="U15" s="481" t="s">
        <v>117</v>
      </c>
      <c r="V15" s="482"/>
      <c r="W15" s="483"/>
      <c r="X15" s="57"/>
      <c r="Y15" s="57"/>
      <c r="Z15" s="57"/>
      <c r="AA15" s="420"/>
      <c r="AB15" s="420"/>
      <c r="AD15" s="70"/>
      <c r="AF15" s="28"/>
      <c r="AG15" s="27"/>
      <c r="AH15" s="27"/>
      <c r="AI15" s="27"/>
      <c r="AJ15" s="29"/>
      <c r="AK15" s="25"/>
    </row>
    <row r="16" spans="2:37" ht="18.95" customHeight="1" x14ac:dyDescent="0.15">
      <c r="B16" s="424" t="s">
        <v>123</v>
      </c>
      <c r="C16" s="430" t="s">
        <v>122</v>
      </c>
      <c r="D16" s="431"/>
      <c r="E16" s="440">
        <v>3</v>
      </c>
      <c r="F16" s="441"/>
      <c r="G16" s="46" t="s">
        <v>104</v>
      </c>
      <c r="H16" s="435" t="s">
        <v>121</v>
      </c>
      <c r="I16" s="436" t="s">
        <v>107</v>
      </c>
      <c r="J16" s="437"/>
      <c r="K16" s="391">
        <v>45</v>
      </c>
      <c r="L16" s="52" t="s">
        <v>99</v>
      </c>
      <c r="M16" s="424"/>
      <c r="N16" s="410" t="s">
        <v>120</v>
      </c>
      <c r="O16" s="412"/>
      <c r="P16" s="69"/>
      <c r="Q16" s="57"/>
      <c r="R16" s="58"/>
      <c r="S16" s="424"/>
      <c r="T16" s="518"/>
      <c r="U16" s="472"/>
      <c r="V16" s="484"/>
      <c r="W16" s="485"/>
      <c r="X16" s="57"/>
      <c r="Y16" s="57"/>
      <c r="Z16" s="57"/>
      <c r="AA16" s="420"/>
      <c r="AB16" s="420"/>
      <c r="AD16" s="70"/>
      <c r="AF16" s="28"/>
      <c r="AG16" s="27"/>
      <c r="AH16" s="27"/>
      <c r="AI16" s="27"/>
      <c r="AJ16" s="29"/>
      <c r="AK16" s="25"/>
    </row>
    <row r="17" spans="2:37" ht="18.95" customHeight="1" x14ac:dyDescent="0.15">
      <c r="B17" s="424"/>
      <c r="C17" s="432"/>
      <c r="D17" s="433"/>
      <c r="E17" s="440">
        <v>3</v>
      </c>
      <c r="F17" s="441"/>
      <c r="G17" s="46" t="s">
        <v>104</v>
      </c>
      <c r="H17" s="424"/>
      <c r="I17" s="430" t="s">
        <v>103</v>
      </c>
      <c r="J17" s="431"/>
      <c r="K17" s="391">
        <v>45</v>
      </c>
      <c r="L17" s="52" t="s">
        <v>99</v>
      </c>
      <c r="M17" s="424"/>
      <c r="N17" s="410" t="s">
        <v>118</v>
      </c>
      <c r="O17" s="412"/>
      <c r="P17" s="2"/>
      <c r="Q17" s="57"/>
      <c r="R17" s="58"/>
      <c r="S17" s="424"/>
      <c r="T17" s="518"/>
      <c r="U17" s="410" t="s">
        <v>113</v>
      </c>
      <c r="V17" s="411"/>
      <c r="W17" s="412"/>
      <c r="X17" s="57"/>
      <c r="Y17" s="57"/>
      <c r="Z17" s="69"/>
      <c r="AA17" s="449"/>
      <c r="AB17" s="450"/>
      <c r="AD17" s="70"/>
      <c r="AF17" s="28"/>
      <c r="AG17" s="27"/>
      <c r="AH17" s="27"/>
      <c r="AI17" s="27"/>
      <c r="AJ17" s="26"/>
      <c r="AK17" s="25"/>
    </row>
    <row r="18" spans="2:37" ht="18.95" customHeight="1" x14ac:dyDescent="0.15">
      <c r="B18" s="55"/>
      <c r="C18" s="436" t="s">
        <v>116</v>
      </c>
      <c r="D18" s="437"/>
      <c r="E18" s="440">
        <v>1.7</v>
      </c>
      <c r="F18" s="441"/>
      <c r="G18" s="46" t="s">
        <v>104</v>
      </c>
      <c r="H18" s="424"/>
      <c r="I18" s="432"/>
      <c r="J18" s="433"/>
      <c r="K18" s="49" t="s">
        <v>880</v>
      </c>
      <c r="L18" s="52" t="s">
        <v>115</v>
      </c>
      <c r="M18" s="424"/>
      <c r="N18" s="410" t="s">
        <v>114</v>
      </c>
      <c r="O18" s="412"/>
      <c r="P18" s="2"/>
      <c r="Q18" s="57"/>
      <c r="R18" s="58"/>
      <c r="S18" s="424"/>
      <c r="T18" s="518"/>
      <c r="U18" s="472" t="s">
        <v>110</v>
      </c>
      <c r="V18" s="484"/>
      <c r="W18" s="485"/>
      <c r="X18" s="57"/>
      <c r="Y18" s="57"/>
      <c r="Z18" s="62"/>
      <c r="AA18" s="420"/>
      <c r="AB18" s="420"/>
      <c r="AD18" s="70"/>
      <c r="AF18" s="28"/>
      <c r="AG18" s="27"/>
      <c r="AH18" s="27"/>
      <c r="AI18" s="27"/>
      <c r="AJ18" s="26"/>
      <c r="AK18" s="25"/>
    </row>
    <row r="19" spans="2:37" ht="18.95" customHeight="1" x14ac:dyDescent="0.15">
      <c r="B19" s="424" t="s">
        <v>112</v>
      </c>
      <c r="C19" s="432" t="s">
        <v>111</v>
      </c>
      <c r="D19" s="433"/>
      <c r="E19" s="440">
        <v>4.5</v>
      </c>
      <c r="F19" s="441"/>
      <c r="G19" s="48" t="s">
        <v>104</v>
      </c>
      <c r="H19" s="425"/>
      <c r="I19" s="436" t="s">
        <v>100</v>
      </c>
      <c r="J19" s="437"/>
      <c r="K19" s="49" t="s">
        <v>880</v>
      </c>
      <c r="L19" s="52" t="s">
        <v>99</v>
      </c>
      <c r="M19" s="424"/>
      <c r="N19" s="410"/>
      <c r="O19" s="412"/>
      <c r="P19" s="2"/>
      <c r="Q19" s="57"/>
      <c r="R19" s="58"/>
      <c r="S19" s="424"/>
      <c r="T19" s="517" t="s">
        <v>106</v>
      </c>
      <c r="U19" s="410" t="s">
        <v>249</v>
      </c>
      <c r="V19" s="411"/>
      <c r="W19" s="412"/>
      <c r="X19" s="57"/>
      <c r="Y19" s="57"/>
      <c r="Z19" s="57"/>
      <c r="AA19" s="420"/>
      <c r="AB19" s="420"/>
      <c r="AD19" s="70"/>
    </row>
    <row r="20" spans="2:37" ht="18.95" customHeight="1" x14ac:dyDescent="0.15">
      <c r="B20" s="424"/>
      <c r="C20" s="436" t="s">
        <v>109</v>
      </c>
      <c r="D20" s="437"/>
      <c r="E20" s="438">
        <v>6.15</v>
      </c>
      <c r="F20" s="439"/>
      <c r="G20" s="50" t="s">
        <v>104</v>
      </c>
      <c r="H20" s="435" t="s">
        <v>108</v>
      </c>
      <c r="I20" s="436" t="s">
        <v>107</v>
      </c>
      <c r="J20" s="437"/>
      <c r="K20" s="393">
        <v>410</v>
      </c>
      <c r="L20" s="63" t="s">
        <v>99</v>
      </c>
      <c r="M20" s="424"/>
      <c r="N20" s="410"/>
      <c r="O20" s="412"/>
      <c r="P20" s="2"/>
      <c r="Q20" s="38"/>
      <c r="R20" s="58"/>
      <c r="S20" s="424"/>
      <c r="T20" s="518"/>
      <c r="U20" s="410" t="s">
        <v>102</v>
      </c>
      <c r="V20" s="411"/>
      <c r="W20" s="412"/>
      <c r="X20" s="57"/>
      <c r="Y20" s="57"/>
      <c r="Z20" s="57"/>
      <c r="AA20" s="420"/>
      <c r="AB20" s="420"/>
      <c r="AD20" s="70"/>
    </row>
    <row r="21" spans="2:37" ht="18.95" customHeight="1" x14ac:dyDescent="0.15">
      <c r="B21" s="425"/>
      <c r="C21" s="436" t="s">
        <v>105</v>
      </c>
      <c r="D21" s="437"/>
      <c r="E21" s="438">
        <v>4.84</v>
      </c>
      <c r="F21" s="439"/>
      <c r="G21" s="50" t="s">
        <v>104</v>
      </c>
      <c r="H21" s="424"/>
      <c r="I21" s="436" t="s">
        <v>103</v>
      </c>
      <c r="J21" s="437"/>
      <c r="K21" s="391">
        <v>410</v>
      </c>
      <c r="L21" s="51" t="s">
        <v>99</v>
      </c>
      <c r="M21" s="424"/>
      <c r="N21" s="410"/>
      <c r="O21" s="412"/>
      <c r="P21" s="2"/>
      <c r="Q21" s="38"/>
      <c r="R21" s="58"/>
      <c r="S21" s="424"/>
      <c r="T21" s="518"/>
      <c r="U21" s="410" t="s">
        <v>98</v>
      </c>
      <c r="V21" s="411"/>
      <c r="W21" s="412"/>
      <c r="X21" s="57"/>
      <c r="Y21" s="57"/>
      <c r="Z21" s="57"/>
      <c r="AA21" s="420"/>
      <c r="AB21" s="420"/>
      <c r="AD21" s="70"/>
    </row>
    <row r="22" spans="2:37" ht="18.95" customHeight="1" x14ac:dyDescent="0.15">
      <c r="B22" s="56"/>
      <c r="C22" s="64" t="s">
        <v>101</v>
      </c>
      <c r="D22" s="65"/>
      <c r="E22" s="442" t="s">
        <v>880</v>
      </c>
      <c r="F22" s="442"/>
      <c r="G22" s="442"/>
      <c r="H22" s="425"/>
      <c r="I22" s="436" t="s">
        <v>100</v>
      </c>
      <c r="J22" s="437"/>
      <c r="K22" s="60" t="s">
        <v>880</v>
      </c>
      <c r="L22" s="61" t="s">
        <v>99</v>
      </c>
      <c r="M22" s="443"/>
      <c r="N22" s="444"/>
      <c r="O22" s="444"/>
      <c r="P22" s="445"/>
      <c r="Q22" s="443"/>
      <c r="R22" s="445"/>
      <c r="S22" s="424"/>
      <c r="T22" s="518"/>
      <c r="U22" s="410" t="s">
        <v>250</v>
      </c>
      <c r="V22" s="411"/>
      <c r="W22" s="412"/>
      <c r="X22" s="57"/>
      <c r="Y22" s="57"/>
      <c r="Z22" s="57"/>
      <c r="AA22" s="420"/>
      <c r="AB22" s="420"/>
      <c r="AD22" s="70"/>
    </row>
    <row r="23" spans="2:37" ht="18.95" customHeight="1" x14ac:dyDescent="0.15">
      <c r="B23" s="424" t="s">
        <v>97</v>
      </c>
      <c r="C23" s="64" t="s">
        <v>96</v>
      </c>
      <c r="D23" s="65"/>
      <c r="E23" s="434" t="s">
        <v>880</v>
      </c>
      <c r="F23" s="434"/>
      <c r="G23" s="434"/>
      <c r="H23" s="435" t="s">
        <v>95</v>
      </c>
      <c r="I23" s="436" t="s">
        <v>94</v>
      </c>
      <c r="J23" s="437"/>
      <c r="K23" s="436" t="s">
        <v>93</v>
      </c>
      <c r="L23" s="437"/>
      <c r="M23" s="410" t="s">
        <v>92</v>
      </c>
      <c r="N23" s="411"/>
      <c r="O23" s="411"/>
      <c r="P23" s="412"/>
      <c r="Q23" s="410" t="s">
        <v>91</v>
      </c>
      <c r="R23" s="412"/>
      <c r="S23" s="522" t="s">
        <v>254</v>
      </c>
      <c r="T23" s="523"/>
      <c r="U23" s="410" t="s">
        <v>253</v>
      </c>
      <c r="V23" s="411"/>
      <c r="W23" s="412"/>
      <c r="X23" s="57"/>
      <c r="Y23" s="57"/>
      <c r="Z23" s="57"/>
      <c r="AA23" s="420"/>
      <c r="AB23" s="420"/>
      <c r="AD23" s="70"/>
    </row>
    <row r="24" spans="2:37" ht="18.95" customHeight="1" x14ac:dyDescent="0.15">
      <c r="B24" s="424"/>
      <c r="C24" s="435" t="s">
        <v>90</v>
      </c>
      <c r="D24" s="410" t="s">
        <v>89</v>
      </c>
      <c r="E24" s="411"/>
      <c r="F24" s="428" t="s">
        <v>880</v>
      </c>
      <c r="G24" s="429"/>
      <c r="H24" s="424"/>
      <c r="I24" s="413"/>
      <c r="J24" s="414"/>
      <c r="K24" s="413"/>
      <c r="L24" s="414"/>
      <c r="M24" s="413"/>
      <c r="N24" s="415"/>
      <c r="O24" s="415"/>
      <c r="P24" s="414"/>
      <c r="Q24" s="413"/>
      <c r="R24" s="414"/>
      <c r="S24" s="416"/>
      <c r="T24" s="417"/>
      <c r="U24" s="410"/>
      <c r="V24" s="411"/>
      <c r="W24" s="412"/>
      <c r="X24" s="57"/>
      <c r="Y24" s="57"/>
      <c r="Z24" s="57"/>
      <c r="AA24" s="420"/>
      <c r="AB24" s="420"/>
      <c r="AD24" s="70"/>
    </row>
    <row r="25" spans="2:37" ht="18.95" customHeight="1" x14ac:dyDescent="0.15">
      <c r="B25" s="424"/>
      <c r="C25" s="424"/>
      <c r="D25" s="426" t="s">
        <v>88</v>
      </c>
      <c r="E25" s="427"/>
      <c r="F25" s="428" t="s">
        <v>880</v>
      </c>
      <c r="G25" s="429"/>
      <c r="H25" s="424"/>
      <c r="I25" s="413"/>
      <c r="J25" s="414"/>
      <c r="K25" s="413"/>
      <c r="L25" s="414"/>
      <c r="M25" s="413"/>
      <c r="N25" s="415"/>
      <c r="O25" s="415"/>
      <c r="P25" s="414"/>
      <c r="Q25" s="413"/>
      <c r="R25" s="414"/>
      <c r="S25" s="416"/>
      <c r="T25" s="417"/>
      <c r="U25" s="410"/>
      <c r="V25" s="411"/>
      <c r="W25" s="412"/>
      <c r="X25" s="57"/>
      <c r="Y25" s="57"/>
      <c r="Z25" s="57"/>
      <c r="AA25" s="420"/>
      <c r="AB25" s="420"/>
      <c r="AD25" s="70"/>
    </row>
    <row r="26" spans="2:37" ht="18.95" customHeight="1" x14ac:dyDescent="0.15">
      <c r="B26" s="424"/>
      <c r="C26" s="424"/>
      <c r="D26" s="410" t="s">
        <v>87</v>
      </c>
      <c r="E26" s="411"/>
      <c r="F26" s="428" t="s">
        <v>880</v>
      </c>
      <c r="G26" s="429"/>
      <c r="H26" s="424"/>
      <c r="I26" s="413"/>
      <c r="J26" s="414"/>
      <c r="K26" s="413"/>
      <c r="L26" s="414"/>
      <c r="M26" s="413"/>
      <c r="N26" s="415"/>
      <c r="O26" s="415"/>
      <c r="P26" s="414"/>
      <c r="Q26" s="413"/>
      <c r="R26" s="414"/>
      <c r="S26" s="418"/>
      <c r="T26" s="419"/>
      <c r="U26" s="410"/>
      <c r="V26" s="411"/>
      <c r="W26" s="412"/>
      <c r="X26" s="57"/>
      <c r="Y26" s="57"/>
      <c r="Z26" s="57"/>
      <c r="AA26" s="420"/>
      <c r="AB26" s="420"/>
      <c r="AD26" s="70"/>
    </row>
    <row r="27" spans="2:37" ht="18.95" customHeight="1" x14ac:dyDescent="0.15">
      <c r="B27" s="66"/>
      <c r="C27" s="425"/>
      <c r="D27" s="426" t="s">
        <v>86</v>
      </c>
      <c r="E27" s="427"/>
      <c r="F27" s="428" t="s">
        <v>880</v>
      </c>
      <c r="G27" s="429"/>
      <c r="H27" s="425"/>
      <c r="I27" s="413"/>
      <c r="J27" s="414"/>
      <c r="K27" s="413"/>
      <c r="L27" s="414"/>
      <c r="M27" s="413"/>
      <c r="N27" s="415"/>
      <c r="O27" s="415"/>
      <c r="P27" s="414"/>
      <c r="Q27" s="413"/>
      <c r="R27" s="414"/>
      <c r="S27" s="416" t="s">
        <v>85</v>
      </c>
      <c r="T27" s="417"/>
      <c r="U27" s="410" t="s">
        <v>84</v>
      </c>
      <c r="V27" s="411"/>
      <c r="W27" s="412"/>
      <c r="X27" s="57"/>
      <c r="Y27" s="57"/>
      <c r="Z27" s="57"/>
      <c r="AA27" s="420"/>
      <c r="AB27" s="420"/>
      <c r="AD27" s="70"/>
    </row>
    <row r="28" spans="2:37" ht="18.95" customHeight="1" x14ac:dyDescent="0.15">
      <c r="B28" s="64" t="s">
        <v>83</v>
      </c>
      <c r="C28" s="67"/>
      <c r="D28" s="65"/>
      <c r="E28" s="413"/>
      <c r="F28" s="415"/>
      <c r="G28" s="415"/>
      <c r="H28" s="415"/>
      <c r="I28" s="415"/>
      <c r="J28" s="415"/>
      <c r="K28" s="421"/>
      <c r="L28" s="422"/>
      <c r="M28" s="422"/>
      <c r="N28" s="422"/>
      <c r="O28" s="422"/>
      <c r="P28" s="422"/>
      <c r="Q28" s="422"/>
      <c r="R28" s="423"/>
      <c r="S28" s="418"/>
      <c r="T28" s="419"/>
      <c r="U28" s="410" t="s">
        <v>82</v>
      </c>
      <c r="V28" s="411"/>
      <c r="W28" s="412"/>
      <c r="X28" s="57"/>
      <c r="Y28" s="57"/>
      <c r="Z28" s="57"/>
      <c r="AA28" s="420"/>
      <c r="AB28" s="420"/>
      <c r="AD28" s="70"/>
    </row>
    <row r="29" spans="2:37" ht="15" customHeight="1" x14ac:dyDescent="0.15">
      <c r="B29" s="4"/>
      <c r="C29" s="4" t="s">
        <v>563</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x14ac:dyDescent="0.15">
      <c r="J31" s="4"/>
      <c r="W31" s="24"/>
      <c r="X31" s="24"/>
      <c r="Y31" s="24"/>
    </row>
  </sheetData>
  <dataConsolidate/>
  <mergeCells count="193">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 ref="W2:AB2"/>
    <mergeCell ref="S2:V2"/>
    <mergeCell ref="U5:W5"/>
    <mergeCell ref="Z5:AA5"/>
    <mergeCell ref="AA9:AB9"/>
    <mergeCell ref="U10:W10"/>
    <mergeCell ref="AA10:AB10"/>
    <mergeCell ref="T8:T10"/>
    <mergeCell ref="U8:W8"/>
    <mergeCell ref="AA8:AB8"/>
    <mergeCell ref="T7:W7"/>
    <mergeCell ref="AA7:AB7"/>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H10:J10"/>
    <mergeCell ref="K10:L10"/>
    <mergeCell ref="B9:B10"/>
    <mergeCell ref="C9:D9"/>
    <mergeCell ref="E9:G9"/>
    <mergeCell ref="H9:J9"/>
    <mergeCell ref="K9:L9"/>
    <mergeCell ref="O10:P10"/>
    <mergeCell ref="Q10:R10"/>
    <mergeCell ref="O9:P9"/>
    <mergeCell ref="Q9:R9"/>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B19:B21"/>
    <mergeCell ref="D25:E25"/>
    <mergeCell ref="F25:G25"/>
    <mergeCell ref="I25:J25"/>
    <mergeCell ref="K25:L25"/>
    <mergeCell ref="B23:B26"/>
    <mergeCell ref="M25:P25"/>
    <mergeCell ref="M23:P23"/>
    <mergeCell ref="Q25:R25"/>
    <mergeCell ref="Q26:R26"/>
    <mergeCell ref="U26:W26"/>
    <mergeCell ref="I27:J27"/>
    <mergeCell ref="K27:L27"/>
    <mergeCell ref="M27:P27"/>
    <mergeCell ref="Q27:R27"/>
    <mergeCell ref="S27:T28"/>
    <mergeCell ref="U27:W27"/>
    <mergeCell ref="AA27:AB27"/>
    <mergeCell ref="E28:J28"/>
    <mergeCell ref="K28:R28"/>
    <mergeCell ref="U28:W28"/>
    <mergeCell ref="AA28:AB28"/>
  </mergeCells>
  <phoneticPr fontId="8"/>
  <dataValidations count="9">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type="list" allowBlank="1" showInputMessage="1" showErrorMessage="1" sqref="E11" xr:uid="{AE029411-621E-4E57-8547-F4EBCC171CF8}">
      <formula1>完成年次</formula1>
    </dataValidation>
    <dataValidation type="custom" allowBlank="1" showInputMessage="1" showErrorMessage="1" sqref="E15:E21" xr:uid="{2AD3A129-A5FD-4933-B374-CD1532A0ED87}">
      <formula1>ROUND(E15,5)-ROUNDDOWN(E15,2)=0</formula1>
    </dataValidation>
    <dataValidation type="custom" allowBlank="1" showInputMessage="1" showErrorMessage="1" sqref="E14" xr:uid="{616F4838-1AD6-4041-BA98-BC321CCDC251}">
      <formula1>ROUND(E14,10)-ROUNDDOWN(E14,1)=0</formula1>
    </dataValidation>
    <dataValidation type="custom" allowBlank="1" showInputMessage="1" showErrorMessage="1" sqref="K13 K15:K17" xr:uid="{72A73B4B-45D3-4C1B-B0CD-A15E1F97FE20}">
      <formula1>ROUND(K13,5)-ROUNDDOWN(K13,1)=0</formula1>
    </dataValidation>
    <dataValidation type="custom" allowBlank="1" showInputMessage="1" showErrorMessage="1" sqref="K20:K21" xr:uid="{6D42F235-A194-4616-9510-E0CA2E73C4C0}">
      <formula1>ROUND(K20,5)-ROUNDDOWN(K20,0)=0</formula1>
    </dataValidation>
    <dataValidation type="list" allowBlank="1" showInputMessage="1" showErrorMessage="1" sqref="P15" xr:uid="{667E4005-1669-4A2D-8DCA-905C338A2790}">
      <formula1>換気</formula1>
    </dataValidation>
    <dataValidation type="list" allowBlank="1" showInputMessage="1" showErrorMessage="1" sqref="P14" xr:uid="{EB4DDFEA-97C9-4888-A7C9-C9E70C0FBE4B}">
      <formula1>照明種別</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xr:uid="{B5EF12FD-67FE-4B9E-96D5-D2EF9194111C}">
          <x14:formula1>
            <xm:f>'(参考)リスト'!$V$6:$V$13</xm:f>
          </x14:formula1>
          <xm:sqref>K10:L11</xm:sqref>
        </x14:dataValidation>
        <x14:dataValidation type="list" allowBlank="1" showInputMessage="1" xr:uid="{E835BD86-B868-4AAE-B160-A1D1A4B651FE}">
          <x14:formula1>
            <xm:f>'(参考)リスト'!$X$6:$X$9</xm:f>
          </x14:formula1>
          <xm:sqref>K12:L12 K14:L14</xm:sqref>
        </x14:dataValidation>
        <x14:dataValidation type="list" allowBlank="1" showInputMessage="1" xr:uid="{2E424116-6B38-4665-BD52-A8665185B765}">
          <x14:formula1>
            <xm:f>'(参考)リスト'!$Y$6:$Y$12</xm:f>
          </x14:formula1>
          <xm:sqref>I24:J27</xm:sqref>
        </x14:dataValidation>
        <x14:dataValidation type="list" allowBlank="1" showInputMessage="1" xr:uid="{D3996585-5F45-4828-866D-61CCE4B652E2}">
          <x14:formula1>
            <xm:f>'(参考)リスト'!$AA$6:$AA$12</xm:f>
          </x14:formula1>
          <xm:sqref>Q11:R11</xm:sqref>
        </x14:dataValidation>
        <x14:dataValidation type="list" allowBlank="1" showInputMessage="1" xr:uid="{8B3EA479-5715-4B71-AC91-320FEDDDDB48}">
          <x14:formula1>
            <xm:f>'(参考)リスト'!$Z$6:$Z$14</xm:f>
          </x14:formula1>
          <xm:sqref>Q7:R7</xm:sqref>
        </x14:dataValidation>
        <x14:dataValidation type="list" allowBlank="1" showInputMessage="1" xr:uid="{72E38F53-DC92-4048-B0C0-139E1385DFEF}">
          <x14:formula1>
            <xm:f>'(参考)リスト'!$U$6:$U$11</xm:f>
          </x14:formula1>
          <xm:sqref>K9:L9</xm:sqref>
        </x14:dataValidation>
        <x14:dataValidation type="list" allowBlank="1" showInputMessage="1" showErrorMessage="1" xr:uid="{00000000-0002-0000-0200-000005000000}">
          <x14:formula1>
            <xm:f>'(参考)リスト'!B6:B12</xm:f>
          </x14:formula1>
          <xm:sqref>X6:AB6</xm:sqref>
        </x14:dataValidation>
        <x14:dataValidation type="list" allowBlank="1" showInputMessage="1" xr:uid="{DF8C9C2F-35F4-4AF1-9DFA-8937CBDC4D47}">
          <x14:formula1>
            <xm:f>'(参考)リスト'!$AD6</xm:f>
          </x14:formula1>
          <xm:sqref>X8:X23</xm:sqref>
        </x14:dataValidation>
        <x14:dataValidation type="list" allowBlank="1" showInputMessage="1" xr:uid="{0DF9899F-5C4F-4781-9041-8E53268ECD94}">
          <x14:formula1>
            <xm:f>'(参考)リスト'!AE6</xm:f>
          </x14:formula1>
          <xm:sqref>Y8:Y27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64"/>
  <sheetViews>
    <sheetView showGridLines="0" view="pageBreakPreview" topLeftCell="B4" zoomScaleNormal="100" zoomScaleSheetLayoutView="100" workbookViewId="0">
      <pane xSplit="4" ySplit="6" topLeftCell="F10" activePane="bottomRight" state="frozen"/>
      <selection activeCell="L13" sqref="L13"/>
      <selection pane="topRight" activeCell="L13" sqref="L13"/>
      <selection pane="bottomLeft" activeCell="L13" sqref="L13"/>
      <selection pane="bottomRight" activeCell="L13" sqref="L13"/>
    </sheetView>
  </sheetViews>
  <sheetFormatPr defaultColWidth="9" defaultRowHeight="12" x14ac:dyDescent="0.15"/>
  <cols>
    <col min="1" max="1" width="1.625" style="5" customWidth="1"/>
    <col min="2" max="2" width="5.625" style="5" bestFit="1" customWidth="1"/>
    <col min="3" max="3" width="7" style="5" bestFit="1" customWidth="1"/>
    <col min="4" max="5" width="5.875" style="5" customWidth="1"/>
    <col min="6" max="14" width="4.125" style="5" customWidth="1"/>
    <col min="15" max="26" width="4.5" style="5" customWidth="1"/>
    <col min="27" max="36" width="4.125" style="5" customWidth="1"/>
    <col min="37" max="40" width="3.25" style="5" customWidth="1"/>
    <col min="41" max="41" width="1.375" style="5" customWidth="1"/>
    <col min="42" max="16384" width="9" style="5"/>
  </cols>
  <sheetData>
    <row r="2" spans="2:40" ht="8.25" customHeight="1" x14ac:dyDescent="0.15"/>
    <row r="3" spans="2:40" ht="24.95" customHeight="1" x14ac:dyDescent="0.15">
      <c r="B3" s="530" t="s">
        <v>335</v>
      </c>
      <c r="C3" s="530"/>
      <c r="D3" s="530"/>
      <c r="E3" s="530"/>
      <c r="F3" s="530"/>
      <c r="G3" s="530"/>
      <c r="H3" s="530"/>
      <c r="I3" s="530"/>
      <c r="J3" s="530"/>
      <c r="K3" s="530"/>
      <c r="L3" s="530"/>
      <c r="M3" s="530"/>
      <c r="N3" s="530"/>
      <c r="O3" s="530"/>
      <c r="P3" s="530"/>
      <c r="Q3" s="530"/>
      <c r="R3" s="530"/>
      <c r="S3" s="530"/>
      <c r="T3" s="530"/>
      <c r="U3" s="530"/>
      <c r="V3" s="530"/>
      <c r="W3" s="530"/>
      <c r="X3" s="530"/>
      <c r="Y3" s="530"/>
      <c r="Z3" s="530"/>
      <c r="AA3" s="530"/>
      <c r="AB3" s="530"/>
      <c r="AC3" s="530"/>
      <c r="AD3" s="530"/>
      <c r="AE3" s="530"/>
      <c r="AF3" s="530"/>
      <c r="AG3" s="530"/>
      <c r="AH3" s="530"/>
      <c r="AI3" s="530"/>
      <c r="AJ3" s="530"/>
      <c r="AK3" s="530"/>
      <c r="AL3" s="530"/>
      <c r="AM3" s="530"/>
      <c r="AN3" s="530"/>
    </row>
    <row r="4" spans="2:40" ht="20.100000000000001" customHeight="1" x14ac:dyDescent="0.15">
      <c r="B4" s="531" t="s">
        <v>198</v>
      </c>
      <c r="C4" s="531"/>
      <c r="D4" s="531"/>
      <c r="E4" s="532" t="str">
        <f>'様式A-1'!D3</f>
        <v>ユノセトンネル</v>
      </c>
      <c r="F4" s="532"/>
      <c r="G4" s="532"/>
      <c r="H4" s="532"/>
      <c r="I4" s="532"/>
      <c r="J4" s="531" t="s">
        <v>197</v>
      </c>
      <c r="K4" s="531"/>
      <c r="L4" s="531"/>
      <c r="M4" s="533" t="str">
        <f>'様式A-1'!J3</f>
        <v>一般県道長門峡線</v>
      </c>
      <c r="N4" s="534"/>
      <c r="O4" s="534"/>
      <c r="P4" s="534"/>
      <c r="Q4" s="534"/>
      <c r="R4" s="535"/>
      <c r="S4" s="537" t="s">
        <v>169</v>
      </c>
      <c r="T4" s="537"/>
      <c r="U4" s="537"/>
      <c r="V4" s="537"/>
      <c r="W4" s="537"/>
      <c r="X4" s="537"/>
      <c r="Y4" s="596" t="str">
        <f>'様式A-1'!K5</f>
        <v>日本工営株式会社</v>
      </c>
      <c r="Z4" s="597"/>
      <c r="AA4" s="597"/>
      <c r="AB4" s="597"/>
      <c r="AC4" s="597"/>
      <c r="AD4" s="598"/>
      <c r="AE4" s="529" t="s">
        <v>168</v>
      </c>
      <c r="AF4" s="529"/>
      <c r="AG4" s="529"/>
      <c r="AH4" s="529"/>
      <c r="AI4" s="595" t="str">
        <f>'様式A-1'!R5</f>
        <v xml:space="preserve"> </v>
      </c>
      <c r="AJ4" s="595"/>
      <c r="AK4" s="595"/>
      <c r="AL4" s="595"/>
      <c r="AM4" s="595"/>
      <c r="AN4" s="595"/>
    </row>
    <row r="5" spans="2:40" ht="20.100000000000001" customHeight="1" x14ac:dyDescent="0.15">
      <c r="B5" s="531" t="s">
        <v>0</v>
      </c>
      <c r="C5" s="531"/>
      <c r="D5" s="531"/>
      <c r="E5" s="532" t="str">
        <f>'様式A-1'!D4</f>
        <v>湯之瀬トンネル</v>
      </c>
      <c r="F5" s="532"/>
      <c r="G5" s="532"/>
      <c r="H5" s="532"/>
      <c r="I5" s="532"/>
      <c r="J5" s="536" t="s">
        <v>1</v>
      </c>
      <c r="K5" s="536"/>
      <c r="L5" s="536"/>
      <c r="M5" s="533" t="str">
        <f>'様式A-1'!R3</f>
        <v>山口県萩土木事務所</v>
      </c>
      <c r="N5" s="534"/>
      <c r="O5" s="534"/>
      <c r="P5" s="534"/>
      <c r="Q5" s="534"/>
      <c r="R5" s="535"/>
      <c r="S5" s="537"/>
      <c r="T5" s="537"/>
      <c r="U5" s="537"/>
      <c r="V5" s="537"/>
      <c r="W5" s="537"/>
      <c r="X5" s="537"/>
      <c r="Y5" s="599"/>
      <c r="Z5" s="600"/>
      <c r="AA5" s="600"/>
      <c r="AB5" s="600"/>
      <c r="AC5" s="600"/>
      <c r="AD5" s="601"/>
      <c r="AE5" s="529"/>
      <c r="AF5" s="529"/>
      <c r="AG5" s="529"/>
      <c r="AH5" s="529"/>
      <c r="AI5" s="595"/>
      <c r="AJ5" s="595"/>
      <c r="AK5" s="595"/>
      <c r="AL5" s="595"/>
      <c r="AM5" s="595"/>
      <c r="AN5" s="595"/>
    </row>
    <row r="6" spans="2:40" ht="13.5" customHeight="1" x14ac:dyDescent="0.15">
      <c r="B6" s="538" t="s">
        <v>196</v>
      </c>
      <c r="C6" s="538" t="s">
        <v>195</v>
      </c>
      <c r="D6" s="555" t="s">
        <v>194</v>
      </c>
      <c r="E6" s="556"/>
      <c r="F6" s="559" t="s">
        <v>193</v>
      </c>
      <c r="G6" s="560"/>
      <c r="H6" s="560"/>
      <c r="I6" s="560"/>
      <c r="J6" s="561"/>
      <c r="K6" s="565" t="s">
        <v>192</v>
      </c>
      <c r="L6" s="566"/>
      <c r="M6" s="566"/>
      <c r="N6" s="567"/>
      <c r="O6" s="585" t="s">
        <v>191</v>
      </c>
      <c r="P6" s="586"/>
      <c r="Q6" s="586"/>
      <c r="R6" s="586"/>
      <c r="S6" s="582"/>
      <c r="T6" s="582"/>
      <c r="U6" s="582"/>
      <c r="V6" s="582"/>
      <c r="W6" s="582"/>
      <c r="X6" s="582"/>
      <c r="Y6" s="582"/>
      <c r="Z6" s="582"/>
      <c r="AA6" s="582"/>
      <c r="AB6" s="582"/>
      <c r="AC6" s="582"/>
      <c r="AD6" s="583"/>
      <c r="AE6" s="571" t="s">
        <v>190</v>
      </c>
      <c r="AF6" s="572"/>
      <c r="AG6" s="572"/>
      <c r="AH6" s="572"/>
      <c r="AI6" s="572"/>
      <c r="AJ6" s="573"/>
      <c r="AK6" s="582" t="s">
        <v>189</v>
      </c>
      <c r="AL6" s="582"/>
      <c r="AM6" s="582"/>
      <c r="AN6" s="583"/>
    </row>
    <row r="7" spans="2:40" ht="13.5" customHeight="1" x14ac:dyDescent="0.15">
      <c r="B7" s="538"/>
      <c r="C7" s="539"/>
      <c r="D7" s="557"/>
      <c r="E7" s="558"/>
      <c r="F7" s="562"/>
      <c r="G7" s="563"/>
      <c r="H7" s="563"/>
      <c r="I7" s="563"/>
      <c r="J7" s="564"/>
      <c r="K7" s="568"/>
      <c r="L7" s="569"/>
      <c r="M7" s="569"/>
      <c r="N7" s="570"/>
      <c r="O7" s="529" t="str">
        <f>'様式A-1'!T8</f>
        <v>通報設備</v>
      </c>
      <c r="P7" s="529"/>
      <c r="Q7" s="529"/>
      <c r="R7" s="157" t="str">
        <f>'様式A-1'!T11</f>
        <v>警報設備</v>
      </c>
      <c r="S7" s="529" t="str">
        <f>'様式A-1'!T12</f>
        <v>消火設備</v>
      </c>
      <c r="T7" s="529"/>
      <c r="U7" s="529" t="str">
        <f>'様式A-1'!T14</f>
        <v>避難誘導設備</v>
      </c>
      <c r="V7" s="529"/>
      <c r="W7" s="529"/>
      <c r="X7" s="529"/>
      <c r="Y7" s="592" t="str">
        <f>'様式A-1'!T19</f>
        <v>その他の設備</v>
      </c>
      <c r="Z7" s="593"/>
      <c r="AA7" s="593"/>
      <c r="AB7" s="594"/>
      <c r="AC7" s="541" t="s">
        <v>177</v>
      </c>
      <c r="AD7" s="587"/>
      <c r="AE7" s="574"/>
      <c r="AF7" s="575"/>
      <c r="AG7" s="575"/>
      <c r="AH7" s="575"/>
      <c r="AI7" s="575"/>
      <c r="AJ7" s="576"/>
      <c r="AK7" s="582"/>
      <c r="AL7" s="582"/>
      <c r="AM7" s="582"/>
      <c r="AN7" s="583"/>
    </row>
    <row r="8" spans="2:40" ht="13.5" customHeight="1" x14ac:dyDescent="0.15">
      <c r="B8" s="536"/>
      <c r="C8" s="540"/>
      <c r="D8" s="35" t="s">
        <v>188</v>
      </c>
      <c r="E8" s="34" t="s">
        <v>187</v>
      </c>
      <c r="F8" s="536" t="s">
        <v>186</v>
      </c>
      <c r="G8" s="536"/>
      <c r="H8" s="536"/>
      <c r="I8" s="577" t="s">
        <v>185</v>
      </c>
      <c r="J8" s="577" t="s">
        <v>184</v>
      </c>
      <c r="K8" s="577" t="s">
        <v>183</v>
      </c>
      <c r="L8" s="579" t="s">
        <v>182</v>
      </c>
      <c r="M8" s="541" t="s">
        <v>177</v>
      </c>
      <c r="N8" s="542"/>
      <c r="O8" s="553" t="str">
        <f>'様式A-1'!U8</f>
        <v>通話型通報設備</v>
      </c>
      <c r="P8" s="553" t="str">
        <f>'様式A-1'!U9</f>
        <v>操作型通報設備</v>
      </c>
      <c r="Q8" s="553" t="str">
        <f>'様式A-1'!U10</f>
        <v>自動通報設備</v>
      </c>
      <c r="R8" s="553" t="str">
        <f>'様式A-1'!U11</f>
        <v>非常警報設備</v>
      </c>
      <c r="S8" s="551" t="str">
        <f>'様式A-1'!U12</f>
        <v>消 火 器</v>
      </c>
      <c r="T8" s="551" t="str">
        <f>'様式A-1'!U13</f>
        <v>消火栓設備</v>
      </c>
      <c r="U8" s="551" t="str">
        <f>'様式A-1'!U14</f>
        <v>誘導表示設備</v>
      </c>
      <c r="V8" s="553" t="str">
        <f>'様式A-1'!U15</f>
        <v>避難情報提供設備</v>
      </c>
      <c r="W8" s="551" t="str">
        <f>'様式A-1'!U17</f>
        <v>避難通路</v>
      </c>
      <c r="X8" s="551" t="str">
        <f>'様式A-1'!U18</f>
        <v>排煙設備</v>
      </c>
      <c r="Y8" s="553" t="str">
        <f>'様式A-1'!U19</f>
        <v>給水栓設備</v>
      </c>
      <c r="Z8" s="553" t="str">
        <f>'様式A-1'!U20</f>
        <v>無線通信補助設備</v>
      </c>
      <c r="AA8" s="553" t="str">
        <f>'様式A-1'!U21</f>
        <v>水噴霧設備</v>
      </c>
      <c r="AB8" s="551" t="str">
        <f>'様式A-1'!U22</f>
        <v>監視設備</v>
      </c>
      <c r="AC8" s="588"/>
      <c r="AD8" s="589"/>
      <c r="AE8" s="545" t="s">
        <v>181</v>
      </c>
      <c r="AF8" s="547" t="s">
        <v>180</v>
      </c>
      <c r="AG8" s="547" t="s">
        <v>179</v>
      </c>
      <c r="AH8" s="549" t="s">
        <v>178</v>
      </c>
      <c r="AI8" s="541" t="s">
        <v>177</v>
      </c>
      <c r="AJ8" s="587"/>
      <c r="AK8" s="582"/>
      <c r="AL8" s="582"/>
      <c r="AM8" s="582"/>
      <c r="AN8" s="583"/>
    </row>
    <row r="9" spans="2:40" x14ac:dyDescent="0.15">
      <c r="B9" s="536"/>
      <c r="C9" s="53" t="s">
        <v>176</v>
      </c>
      <c r="D9" s="33" t="s">
        <v>175</v>
      </c>
      <c r="E9" s="33" t="s">
        <v>174</v>
      </c>
      <c r="F9" s="536"/>
      <c r="G9" s="536"/>
      <c r="H9" s="536"/>
      <c r="I9" s="578"/>
      <c r="J9" s="578"/>
      <c r="K9" s="578"/>
      <c r="L9" s="580"/>
      <c r="M9" s="543"/>
      <c r="N9" s="544"/>
      <c r="O9" s="554"/>
      <c r="P9" s="554"/>
      <c r="Q9" s="554"/>
      <c r="R9" s="554"/>
      <c r="S9" s="552"/>
      <c r="T9" s="552"/>
      <c r="U9" s="552"/>
      <c r="V9" s="554"/>
      <c r="W9" s="552"/>
      <c r="X9" s="552"/>
      <c r="Y9" s="554"/>
      <c r="Z9" s="554"/>
      <c r="AA9" s="554"/>
      <c r="AB9" s="552"/>
      <c r="AC9" s="590"/>
      <c r="AD9" s="591"/>
      <c r="AE9" s="546"/>
      <c r="AF9" s="548"/>
      <c r="AG9" s="548"/>
      <c r="AH9" s="550"/>
      <c r="AI9" s="590"/>
      <c r="AJ9" s="591"/>
      <c r="AK9" s="584"/>
      <c r="AL9" s="584"/>
      <c r="AM9" s="584"/>
      <c r="AN9" s="544"/>
    </row>
    <row r="10" spans="2:40" ht="13.5" customHeight="1" x14ac:dyDescent="0.15">
      <c r="B10" s="32" t="s">
        <v>656</v>
      </c>
      <c r="C10" s="385">
        <v>2.77</v>
      </c>
      <c r="D10" s="385">
        <v>0</v>
      </c>
      <c r="E10" s="385">
        <f>IF(B10="","",C10+D10)</f>
        <v>2.77</v>
      </c>
      <c r="F10" s="581" t="s">
        <v>867</v>
      </c>
      <c r="G10" s="525"/>
      <c r="H10" s="525"/>
      <c r="I10" s="345"/>
      <c r="J10" s="345"/>
      <c r="K10" s="345"/>
      <c r="L10" s="30"/>
      <c r="M10" s="526"/>
      <c r="N10" s="527"/>
      <c r="O10" s="32"/>
      <c r="P10" s="32"/>
      <c r="Q10" s="32"/>
      <c r="R10" s="32"/>
      <c r="S10" s="32"/>
      <c r="T10" s="32"/>
      <c r="U10" s="32"/>
      <c r="V10" s="32"/>
      <c r="W10" s="32"/>
      <c r="X10" s="32"/>
      <c r="Y10" s="32"/>
      <c r="Z10" s="32"/>
      <c r="AA10" s="160"/>
      <c r="AB10" s="161"/>
      <c r="AC10" s="528"/>
      <c r="AD10" s="528"/>
      <c r="AE10" s="32"/>
      <c r="AF10" s="32"/>
      <c r="AG10" s="160"/>
      <c r="AH10" s="161"/>
      <c r="AI10" s="156"/>
      <c r="AJ10" s="158"/>
      <c r="AK10" s="159"/>
      <c r="AL10" s="159"/>
      <c r="AM10" s="159"/>
      <c r="AN10" s="158"/>
    </row>
    <row r="11" spans="2:40" ht="13.5" customHeight="1" x14ac:dyDescent="0.15">
      <c r="B11" s="125">
        <f>IF(OR(B10="",B10="PE"),"",IF(B10="PS",1,B10+1))</f>
        <v>1</v>
      </c>
      <c r="C11" s="385">
        <v>9.0020000000000007</v>
      </c>
      <c r="D11" s="385">
        <f>IF(B11="","",+E10)</f>
        <v>2.77</v>
      </c>
      <c r="E11" s="385">
        <f>IF(B11="","",E10+C11)</f>
        <v>11.772</v>
      </c>
      <c r="F11" s="524"/>
      <c r="G11" s="525"/>
      <c r="H11" s="525"/>
      <c r="I11" s="345"/>
      <c r="J11" s="345"/>
      <c r="K11" s="345" t="s">
        <v>1084</v>
      </c>
      <c r="L11" s="31"/>
      <c r="M11" s="526"/>
      <c r="N11" s="527"/>
      <c r="O11" s="32"/>
      <c r="P11" s="32"/>
      <c r="Q11" s="32"/>
      <c r="R11" s="32"/>
      <c r="S11" s="32"/>
      <c r="T11" s="32"/>
      <c r="U11" s="32"/>
      <c r="V11" s="32"/>
      <c r="W11" s="32"/>
      <c r="X11" s="32"/>
      <c r="Y11" s="32"/>
      <c r="Z11" s="32"/>
      <c r="AA11" s="160"/>
      <c r="AB11" s="161"/>
      <c r="AC11" s="528"/>
      <c r="AD11" s="528"/>
      <c r="AE11" s="32"/>
      <c r="AF11" s="32"/>
      <c r="AG11" s="160"/>
      <c r="AH11" s="161"/>
      <c r="AI11" s="156"/>
      <c r="AJ11" s="158"/>
      <c r="AK11" s="159"/>
      <c r="AL11" s="159"/>
      <c r="AM11" s="159"/>
      <c r="AN11" s="158"/>
    </row>
    <row r="12" spans="2:40" ht="13.5" customHeight="1" x14ac:dyDescent="0.15">
      <c r="B12" s="125">
        <f>IF(OR(B11="",B11="PE"),"",IF(B11="PS",1,B11+1))</f>
        <v>2</v>
      </c>
      <c r="C12" s="385">
        <v>8.94</v>
      </c>
      <c r="D12" s="385">
        <f t="shared" ref="D12:D50" si="0">IF(B12="","",+E11)</f>
        <v>11.772</v>
      </c>
      <c r="E12" s="385">
        <f t="shared" ref="E12:E50" si="1">IF(B12="","",E11+C12)</f>
        <v>20.712</v>
      </c>
      <c r="F12" s="524"/>
      <c r="G12" s="525"/>
      <c r="H12" s="525"/>
      <c r="I12" s="345"/>
      <c r="J12" s="345"/>
      <c r="K12" s="345" t="s">
        <v>1084</v>
      </c>
      <c r="L12" s="31"/>
      <c r="M12" s="526"/>
      <c r="N12" s="527"/>
      <c r="O12" s="32"/>
      <c r="P12" s="32"/>
      <c r="Q12" s="32"/>
      <c r="R12" s="32"/>
      <c r="S12" s="32"/>
      <c r="T12" s="32"/>
      <c r="U12" s="32"/>
      <c r="V12" s="32"/>
      <c r="W12" s="32"/>
      <c r="X12" s="32"/>
      <c r="Y12" s="32"/>
      <c r="Z12" s="32"/>
      <c r="AA12" s="160"/>
      <c r="AB12" s="161"/>
      <c r="AC12" s="528"/>
      <c r="AD12" s="528"/>
      <c r="AE12" s="32"/>
      <c r="AF12" s="32"/>
      <c r="AG12" s="160"/>
      <c r="AH12" s="161"/>
      <c r="AI12" s="156"/>
      <c r="AJ12" s="158"/>
      <c r="AK12" s="159"/>
      <c r="AL12" s="159"/>
      <c r="AM12" s="159"/>
      <c r="AN12" s="158"/>
    </row>
    <row r="13" spans="2:40" ht="13.5" customHeight="1" x14ac:dyDescent="0.15">
      <c r="B13" s="125">
        <f>IF(OR(B12="",B12="PE"),"",IF(B12="PS",1,B12+1))</f>
        <v>3</v>
      </c>
      <c r="C13" s="385">
        <v>8.94</v>
      </c>
      <c r="D13" s="385">
        <f t="shared" si="0"/>
        <v>20.712</v>
      </c>
      <c r="E13" s="385">
        <f t="shared" si="1"/>
        <v>29.652000000000001</v>
      </c>
      <c r="F13" s="524"/>
      <c r="G13" s="525"/>
      <c r="H13" s="525"/>
      <c r="I13" s="345"/>
      <c r="J13" s="345"/>
      <c r="K13" s="345" t="s">
        <v>1084</v>
      </c>
      <c r="L13" s="31"/>
      <c r="M13" s="526"/>
      <c r="N13" s="527"/>
      <c r="O13" s="32"/>
      <c r="P13" s="32"/>
      <c r="Q13" s="32"/>
      <c r="R13" s="32"/>
      <c r="S13" s="32"/>
      <c r="T13" s="32"/>
      <c r="U13" s="32"/>
      <c r="V13" s="32"/>
      <c r="W13" s="32"/>
      <c r="X13" s="32"/>
      <c r="Y13" s="32"/>
      <c r="Z13" s="32"/>
      <c r="AA13" s="160"/>
      <c r="AB13" s="161"/>
      <c r="AC13" s="528"/>
      <c r="AD13" s="528"/>
      <c r="AE13" s="32"/>
      <c r="AF13" s="32"/>
      <c r="AG13" s="160"/>
      <c r="AH13" s="161"/>
      <c r="AI13" s="156"/>
      <c r="AJ13" s="158"/>
      <c r="AK13" s="159"/>
      <c r="AL13" s="159"/>
      <c r="AM13" s="159"/>
      <c r="AN13" s="158"/>
    </row>
    <row r="14" spans="2:40" ht="13.5" customHeight="1" x14ac:dyDescent="0.15">
      <c r="B14" s="125">
        <f t="shared" ref="B14:B44" si="2">IF(OR(B13="",B13="PE"),"",IF(B13="PS",1,B13+1))</f>
        <v>4</v>
      </c>
      <c r="C14" s="385">
        <v>8.8610000000000007</v>
      </c>
      <c r="D14" s="385">
        <f t="shared" si="0"/>
        <v>29.652000000000001</v>
      </c>
      <c r="E14" s="385">
        <f t="shared" si="1"/>
        <v>38.513000000000005</v>
      </c>
      <c r="F14" s="524"/>
      <c r="G14" s="525"/>
      <c r="H14" s="525"/>
      <c r="I14" s="345"/>
      <c r="J14" s="345"/>
      <c r="K14" s="345" t="s">
        <v>1084</v>
      </c>
      <c r="L14" s="31"/>
      <c r="M14" s="526"/>
      <c r="N14" s="527"/>
      <c r="O14" s="32"/>
      <c r="P14" s="32"/>
      <c r="Q14" s="32"/>
      <c r="R14" s="32"/>
      <c r="S14" s="32"/>
      <c r="T14" s="32"/>
      <c r="U14" s="32"/>
      <c r="V14" s="32"/>
      <c r="W14" s="32"/>
      <c r="X14" s="32"/>
      <c r="Y14" s="32"/>
      <c r="Z14" s="32"/>
      <c r="AA14" s="160"/>
      <c r="AB14" s="161"/>
      <c r="AC14" s="528"/>
      <c r="AD14" s="528"/>
      <c r="AE14" s="32"/>
      <c r="AF14" s="32"/>
      <c r="AG14" s="160"/>
      <c r="AH14" s="161"/>
      <c r="AI14" s="156"/>
      <c r="AJ14" s="158"/>
      <c r="AK14" s="159"/>
      <c r="AL14" s="159"/>
      <c r="AM14" s="159"/>
      <c r="AN14" s="158"/>
    </row>
    <row r="15" spans="2:40" ht="13.5" customHeight="1" x14ac:dyDescent="0.15">
      <c r="B15" s="125">
        <f t="shared" si="2"/>
        <v>5</v>
      </c>
      <c r="C15" s="385">
        <v>9.0820000000000007</v>
      </c>
      <c r="D15" s="385">
        <f t="shared" si="0"/>
        <v>38.513000000000005</v>
      </c>
      <c r="E15" s="385">
        <f t="shared" si="1"/>
        <v>47.595000000000006</v>
      </c>
      <c r="F15" s="524"/>
      <c r="G15" s="525"/>
      <c r="H15" s="525"/>
      <c r="I15" s="345"/>
      <c r="J15" s="345"/>
      <c r="K15" s="345" t="s">
        <v>1084</v>
      </c>
      <c r="L15" s="31"/>
      <c r="M15" s="526"/>
      <c r="N15" s="527"/>
      <c r="O15" s="32"/>
      <c r="P15" s="32"/>
      <c r="Q15" s="32"/>
      <c r="R15" s="32"/>
      <c r="S15" s="32"/>
      <c r="T15" s="32"/>
      <c r="U15" s="32"/>
      <c r="V15" s="32"/>
      <c r="W15" s="32"/>
      <c r="X15" s="32"/>
      <c r="Y15" s="32"/>
      <c r="Z15" s="32"/>
      <c r="AA15" s="160"/>
      <c r="AB15" s="32"/>
      <c r="AC15" s="528"/>
      <c r="AD15" s="528"/>
      <c r="AE15" s="32"/>
      <c r="AF15" s="32"/>
      <c r="AG15" s="160"/>
      <c r="AH15" s="161"/>
      <c r="AI15" s="156"/>
      <c r="AJ15" s="158"/>
      <c r="AK15" s="159"/>
      <c r="AL15" s="159"/>
      <c r="AM15" s="159"/>
      <c r="AN15" s="158"/>
    </row>
    <row r="16" spans="2:40" ht="13.5" customHeight="1" x14ac:dyDescent="0.15">
      <c r="B16" s="125">
        <f t="shared" si="2"/>
        <v>6</v>
      </c>
      <c r="C16" s="385">
        <v>9.0030000000000001</v>
      </c>
      <c r="D16" s="385">
        <f t="shared" si="0"/>
        <v>47.595000000000006</v>
      </c>
      <c r="E16" s="385">
        <f t="shared" si="1"/>
        <v>56.598000000000006</v>
      </c>
      <c r="F16" s="524"/>
      <c r="G16" s="525"/>
      <c r="H16" s="525"/>
      <c r="I16" s="345"/>
      <c r="J16" s="345"/>
      <c r="K16" s="345" t="s">
        <v>1084</v>
      </c>
      <c r="L16" s="30"/>
      <c r="M16" s="526"/>
      <c r="N16" s="527"/>
      <c r="O16" s="32"/>
      <c r="P16" s="32"/>
      <c r="Q16" s="32"/>
      <c r="R16" s="32"/>
      <c r="S16" s="32"/>
      <c r="T16" s="32"/>
      <c r="U16" s="32"/>
      <c r="V16" s="32"/>
      <c r="W16" s="32"/>
      <c r="X16" s="32"/>
      <c r="Y16" s="32"/>
      <c r="Z16" s="32"/>
      <c r="AA16" s="160"/>
      <c r="AB16" s="161"/>
      <c r="AC16" s="528"/>
      <c r="AD16" s="528"/>
      <c r="AE16" s="32"/>
      <c r="AF16" s="32"/>
      <c r="AG16" s="160"/>
      <c r="AH16" s="161"/>
      <c r="AI16" s="156"/>
      <c r="AJ16" s="158"/>
      <c r="AK16" s="159"/>
      <c r="AL16" s="159"/>
      <c r="AM16" s="159"/>
      <c r="AN16" s="158"/>
    </row>
    <row r="17" spans="2:40" ht="13.5" customHeight="1" x14ac:dyDescent="0.15">
      <c r="B17" s="125">
        <f t="shared" si="2"/>
        <v>7</v>
      </c>
      <c r="C17" s="385">
        <v>8.9760000000000009</v>
      </c>
      <c r="D17" s="385">
        <f t="shared" si="0"/>
        <v>56.598000000000006</v>
      </c>
      <c r="E17" s="385">
        <f t="shared" si="1"/>
        <v>65.574000000000012</v>
      </c>
      <c r="F17" s="524"/>
      <c r="G17" s="525"/>
      <c r="H17" s="525"/>
      <c r="I17" s="345"/>
      <c r="J17" s="345"/>
      <c r="K17" s="345"/>
      <c r="L17" s="30"/>
      <c r="M17" s="526"/>
      <c r="N17" s="527"/>
      <c r="O17" s="32"/>
      <c r="P17" s="32"/>
      <c r="Q17" s="32"/>
      <c r="R17" s="32"/>
      <c r="S17" s="32"/>
      <c r="T17" s="32"/>
      <c r="U17" s="32"/>
      <c r="V17" s="32"/>
      <c r="W17" s="32"/>
      <c r="X17" s="32"/>
      <c r="Y17" s="32"/>
      <c r="Z17" s="32"/>
      <c r="AA17" s="160"/>
      <c r="AB17" s="161"/>
      <c r="AC17" s="528"/>
      <c r="AD17" s="528"/>
      <c r="AE17" s="32"/>
      <c r="AF17" s="32"/>
      <c r="AG17" s="160"/>
      <c r="AH17" s="161"/>
      <c r="AI17" s="156"/>
      <c r="AJ17" s="158"/>
      <c r="AK17" s="159"/>
      <c r="AL17" s="159"/>
      <c r="AM17" s="159"/>
      <c r="AN17" s="158"/>
    </row>
    <row r="18" spans="2:40" ht="13.5" customHeight="1" x14ac:dyDescent="0.15">
      <c r="B18" s="125">
        <f t="shared" si="2"/>
        <v>8</v>
      </c>
      <c r="C18" s="385">
        <v>8.9380000000000006</v>
      </c>
      <c r="D18" s="385">
        <f t="shared" si="0"/>
        <v>65.574000000000012</v>
      </c>
      <c r="E18" s="385">
        <f t="shared" si="1"/>
        <v>74.512000000000015</v>
      </c>
      <c r="F18" s="524"/>
      <c r="G18" s="525"/>
      <c r="H18" s="525"/>
      <c r="I18" s="345"/>
      <c r="J18" s="345"/>
      <c r="K18" s="345" t="s">
        <v>1084</v>
      </c>
      <c r="L18" s="30"/>
      <c r="M18" s="526"/>
      <c r="N18" s="527"/>
      <c r="O18" s="32"/>
      <c r="P18" s="32"/>
      <c r="Q18" s="32"/>
      <c r="R18" s="32"/>
      <c r="S18" s="32"/>
      <c r="T18" s="32"/>
      <c r="U18" s="32"/>
      <c r="V18" s="32"/>
      <c r="W18" s="32"/>
      <c r="X18" s="32"/>
      <c r="Y18" s="32"/>
      <c r="Z18" s="32"/>
      <c r="AA18" s="160"/>
      <c r="AB18" s="161"/>
      <c r="AC18" s="528"/>
      <c r="AD18" s="528"/>
      <c r="AE18" s="32"/>
      <c r="AF18" s="32"/>
      <c r="AG18" s="160"/>
      <c r="AH18" s="161"/>
      <c r="AI18" s="156"/>
      <c r="AJ18" s="158"/>
      <c r="AK18" s="159"/>
      <c r="AL18" s="159"/>
      <c r="AM18" s="159"/>
      <c r="AN18" s="158"/>
    </row>
    <row r="19" spans="2:40" ht="13.5" customHeight="1" x14ac:dyDescent="0.15">
      <c r="B19" s="125">
        <f t="shared" si="2"/>
        <v>9</v>
      </c>
      <c r="C19" s="385">
        <v>8.99</v>
      </c>
      <c r="D19" s="385">
        <f t="shared" si="0"/>
        <v>74.512000000000015</v>
      </c>
      <c r="E19" s="385">
        <f t="shared" si="1"/>
        <v>83.50200000000001</v>
      </c>
      <c r="F19" s="524"/>
      <c r="G19" s="525"/>
      <c r="H19" s="525"/>
      <c r="I19" s="345"/>
      <c r="J19" s="345"/>
      <c r="K19" s="345" t="s">
        <v>1084</v>
      </c>
      <c r="L19" s="30"/>
      <c r="M19" s="526"/>
      <c r="N19" s="527"/>
      <c r="O19" s="32"/>
      <c r="P19" s="32"/>
      <c r="Q19" s="32"/>
      <c r="R19" s="32"/>
      <c r="S19" s="32"/>
      <c r="T19" s="32"/>
      <c r="U19" s="32"/>
      <c r="V19" s="32"/>
      <c r="W19" s="32"/>
      <c r="X19" s="32"/>
      <c r="Y19" s="32"/>
      <c r="Z19" s="32"/>
      <c r="AA19" s="160"/>
      <c r="AB19" s="161"/>
      <c r="AC19" s="528"/>
      <c r="AD19" s="528"/>
      <c r="AE19" s="32"/>
      <c r="AF19" s="32"/>
      <c r="AG19" s="160"/>
      <c r="AH19" s="161"/>
      <c r="AI19" s="156"/>
      <c r="AJ19" s="158"/>
      <c r="AK19" s="159"/>
      <c r="AL19" s="159"/>
      <c r="AM19" s="159"/>
      <c r="AN19" s="158"/>
    </row>
    <row r="20" spans="2:40" ht="13.5" customHeight="1" x14ac:dyDescent="0.15">
      <c r="B20" s="125">
        <f t="shared" si="2"/>
        <v>10</v>
      </c>
      <c r="C20" s="385">
        <v>8.9670000000000005</v>
      </c>
      <c r="D20" s="385">
        <f t="shared" si="0"/>
        <v>83.50200000000001</v>
      </c>
      <c r="E20" s="385">
        <f t="shared" si="1"/>
        <v>92.469000000000008</v>
      </c>
      <c r="F20" s="524"/>
      <c r="G20" s="525"/>
      <c r="H20" s="525"/>
      <c r="I20" s="345"/>
      <c r="J20" s="345"/>
      <c r="K20" s="345"/>
      <c r="L20" s="31"/>
      <c r="M20" s="526"/>
      <c r="N20" s="527"/>
      <c r="O20" s="32"/>
      <c r="P20" s="32"/>
      <c r="Q20" s="32"/>
      <c r="R20" s="32"/>
      <c r="S20" s="32"/>
      <c r="T20" s="32"/>
      <c r="U20" s="68"/>
      <c r="V20" s="68"/>
      <c r="W20" s="32"/>
      <c r="X20" s="32"/>
      <c r="Y20" s="32"/>
      <c r="Z20" s="32"/>
      <c r="AA20" s="160"/>
      <c r="AB20" s="161"/>
      <c r="AC20" s="528"/>
      <c r="AD20" s="528"/>
      <c r="AE20" s="32"/>
      <c r="AF20" s="32"/>
      <c r="AG20" s="160"/>
      <c r="AH20" s="161"/>
      <c r="AI20" s="156"/>
      <c r="AJ20" s="158"/>
      <c r="AK20" s="159"/>
      <c r="AL20" s="159"/>
      <c r="AM20" s="159"/>
      <c r="AN20" s="158"/>
    </row>
    <row r="21" spans="2:40" ht="13.5" customHeight="1" x14ac:dyDescent="0.15">
      <c r="B21" s="125">
        <f t="shared" si="2"/>
        <v>11</v>
      </c>
      <c r="C21" s="385">
        <v>8.9879999999999995</v>
      </c>
      <c r="D21" s="385">
        <f t="shared" si="0"/>
        <v>92.469000000000008</v>
      </c>
      <c r="E21" s="385">
        <f t="shared" si="1"/>
        <v>101.45700000000001</v>
      </c>
      <c r="F21" s="524"/>
      <c r="G21" s="525"/>
      <c r="H21" s="525"/>
      <c r="I21" s="345"/>
      <c r="J21" s="345"/>
      <c r="K21" s="345"/>
      <c r="L21" s="31"/>
      <c r="M21" s="526"/>
      <c r="N21" s="527"/>
      <c r="O21" s="32"/>
      <c r="P21" s="32"/>
      <c r="Q21" s="32"/>
      <c r="R21" s="32"/>
      <c r="S21" s="32"/>
      <c r="T21" s="32"/>
      <c r="U21" s="32"/>
      <c r="V21" s="32"/>
      <c r="W21" s="32"/>
      <c r="X21" s="32"/>
      <c r="Y21" s="32"/>
      <c r="Z21" s="32"/>
      <c r="AA21" s="160"/>
      <c r="AB21" s="161"/>
      <c r="AC21" s="528"/>
      <c r="AD21" s="528"/>
      <c r="AE21" s="32"/>
      <c r="AF21" s="32"/>
      <c r="AG21" s="160"/>
      <c r="AH21" s="161"/>
      <c r="AI21" s="156"/>
      <c r="AJ21" s="158"/>
      <c r="AK21" s="159"/>
      <c r="AL21" s="159"/>
      <c r="AM21" s="159"/>
      <c r="AN21" s="158"/>
    </row>
    <row r="22" spans="2:40" ht="13.5" customHeight="1" x14ac:dyDescent="0.15">
      <c r="B22" s="125">
        <f t="shared" si="2"/>
        <v>12</v>
      </c>
      <c r="C22" s="385">
        <v>8.9450000000000003</v>
      </c>
      <c r="D22" s="385">
        <f t="shared" si="0"/>
        <v>101.45700000000001</v>
      </c>
      <c r="E22" s="385">
        <f t="shared" si="1"/>
        <v>110.40200000000002</v>
      </c>
      <c r="F22" s="524"/>
      <c r="G22" s="525"/>
      <c r="H22" s="525"/>
      <c r="I22" s="345"/>
      <c r="J22" s="345"/>
      <c r="K22" s="345" t="s">
        <v>1084</v>
      </c>
      <c r="L22" s="31"/>
      <c r="M22" s="526"/>
      <c r="N22" s="527"/>
      <c r="O22" s="32"/>
      <c r="P22" s="32"/>
      <c r="Q22" s="32"/>
      <c r="R22" s="32"/>
      <c r="S22" s="32"/>
      <c r="T22" s="32"/>
      <c r="U22" s="32"/>
      <c r="V22" s="32"/>
      <c r="W22" s="32"/>
      <c r="X22" s="32"/>
      <c r="Y22" s="32"/>
      <c r="Z22" s="32"/>
      <c r="AA22" s="160"/>
      <c r="AB22" s="161"/>
      <c r="AC22" s="528"/>
      <c r="AD22" s="528"/>
      <c r="AE22" s="32"/>
      <c r="AF22" s="32"/>
      <c r="AG22" s="160"/>
      <c r="AH22" s="161"/>
      <c r="AI22" s="156"/>
      <c r="AJ22" s="158"/>
      <c r="AK22" s="159"/>
      <c r="AL22" s="159"/>
      <c r="AM22" s="159"/>
      <c r="AN22" s="158"/>
    </row>
    <row r="23" spans="2:40" ht="13.5" customHeight="1" x14ac:dyDescent="0.15">
      <c r="B23" s="125">
        <f t="shared" si="2"/>
        <v>13</v>
      </c>
      <c r="C23" s="385">
        <v>9.0129999999999999</v>
      </c>
      <c r="D23" s="385">
        <f t="shared" si="0"/>
        <v>110.40200000000002</v>
      </c>
      <c r="E23" s="385">
        <f t="shared" si="1"/>
        <v>119.41500000000002</v>
      </c>
      <c r="F23" s="524"/>
      <c r="G23" s="525"/>
      <c r="H23" s="525"/>
      <c r="I23" s="345"/>
      <c r="J23" s="345"/>
      <c r="K23" s="345"/>
      <c r="L23" s="31"/>
      <c r="M23" s="526"/>
      <c r="N23" s="527"/>
      <c r="O23" s="32"/>
      <c r="P23" s="32"/>
      <c r="Q23" s="32"/>
      <c r="R23" s="32"/>
      <c r="S23" s="32"/>
      <c r="T23" s="32"/>
      <c r="U23" s="68"/>
      <c r="V23" s="68"/>
      <c r="W23" s="68"/>
      <c r="X23" s="68"/>
      <c r="Y23" s="68"/>
      <c r="Z23" s="68"/>
      <c r="AA23" s="160"/>
      <c r="AB23" s="161"/>
      <c r="AC23" s="528"/>
      <c r="AD23" s="528"/>
      <c r="AE23" s="32"/>
      <c r="AF23" s="32"/>
      <c r="AG23" s="160"/>
      <c r="AH23" s="161"/>
      <c r="AI23" s="156"/>
      <c r="AJ23" s="158"/>
      <c r="AK23" s="159"/>
      <c r="AL23" s="159"/>
      <c r="AM23" s="159"/>
      <c r="AN23" s="158"/>
    </row>
    <row r="24" spans="2:40" ht="13.5" customHeight="1" x14ac:dyDescent="0.15">
      <c r="B24" s="125">
        <f t="shared" si="2"/>
        <v>14</v>
      </c>
      <c r="C24" s="385">
        <v>8.9870000000000001</v>
      </c>
      <c r="D24" s="385">
        <f t="shared" si="0"/>
        <v>119.41500000000002</v>
      </c>
      <c r="E24" s="385">
        <f t="shared" si="1"/>
        <v>128.40200000000002</v>
      </c>
      <c r="F24" s="581"/>
      <c r="G24" s="525"/>
      <c r="H24" s="525"/>
      <c r="I24" s="345"/>
      <c r="J24" s="345"/>
      <c r="K24" s="345"/>
      <c r="L24" s="31"/>
      <c r="M24" s="526"/>
      <c r="N24" s="527"/>
      <c r="O24" s="32"/>
      <c r="P24" s="32"/>
      <c r="Q24" s="32"/>
      <c r="R24" s="32"/>
      <c r="S24" s="32"/>
      <c r="T24" s="32"/>
      <c r="U24" s="32"/>
      <c r="V24" s="32"/>
      <c r="W24" s="32"/>
      <c r="X24" s="32"/>
      <c r="Y24" s="32"/>
      <c r="Z24" s="32"/>
      <c r="AA24" s="160"/>
      <c r="AB24" s="161"/>
      <c r="AC24" s="528"/>
      <c r="AD24" s="528"/>
      <c r="AE24" s="32"/>
      <c r="AF24" s="32"/>
      <c r="AG24" s="160"/>
      <c r="AH24" s="161"/>
      <c r="AI24" s="156"/>
      <c r="AJ24" s="158"/>
      <c r="AK24" s="159"/>
      <c r="AL24" s="159"/>
      <c r="AM24" s="159"/>
      <c r="AN24" s="158"/>
    </row>
    <row r="25" spans="2:40" ht="13.5" customHeight="1" x14ac:dyDescent="0.15">
      <c r="B25" s="125">
        <f t="shared" si="2"/>
        <v>15</v>
      </c>
      <c r="C25" s="385">
        <v>8.9939999999999998</v>
      </c>
      <c r="D25" s="385">
        <f t="shared" si="0"/>
        <v>128.40200000000002</v>
      </c>
      <c r="E25" s="385">
        <f t="shared" si="1"/>
        <v>137.39600000000002</v>
      </c>
      <c r="F25" s="581"/>
      <c r="G25" s="525"/>
      <c r="H25" s="525"/>
      <c r="I25" s="345"/>
      <c r="J25" s="345"/>
      <c r="K25" s="345" t="s">
        <v>1084</v>
      </c>
      <c r="L25" s="31"/>
      <c r="M25" s="526"/>
      <c r="N25" s="527"/>
      <c r="O25" s="32"/>
      <c r="P25" s="32"/>
      <c r="Q25" s="32"/>
      <c r="R25" s="32"/>
      <c r="S25" s="32"/>
      <c r="T25" s="32"/>
      <c r="U25" s="32"/>
      <c r="V25" s="32"/>
      <c r="W25" s="32"/>
      <c r="X25" s="32"/>
      <c r="Y25" s="32"/>
      <c r="Z25" s="32"/>
      <c r="AA25" s="160"/>
      <c r="AB25" s="32"/>
      <c r="AC25" s="528"/>
      <c r="AD25" s="528"/>
      <c r="AE25" s="32"/>
      <c r="AF25" s="32"/>
      <c r="AG25" s="160"/>
      <c r="AH25" s="161"/>
      <c r="AI25" s="156"/>
      <c r="AJ25" s="158"/>
      <c r="AK25" s="159"/>
      <c r="AL25" s="159"/>
      <c r="AM25" s="159"/>
      <c r="AN25" s="158"/>
    </row>
    <row r="26" spans="2:40" ht="13.5" customHeight="1" x14ac:dyDescent="0.15">
      <c r="B26" s="125">
        <f t="shared" si="2"/>
        <v>16</v>
      </c>
      <c r="C26" s="385">
        <v>8.9280000000000008</v>
      </c>
      <c r="D26" s="385">
        <f t="shared" si="0"/>
        <v>137.39600000000002</v>
      </c>
      <c r="E26" s="385">
        <f t="shared" si="1"/>
        <v>146.32400000000001</v>
      </c>
      <c r="F26" s="581"/>
      <c r="G26" s="525"/>
      <c r="H26" s="525"/>
      <c r="I26" s="345"/>
      <c r="J26" s="345"/>
      <c r="K26" s="345" t="s">
        <v>1084</v>
      </c>
      <c r="L26" s="30"/>
      <c r="M26" s="526"/>
      <c r="N26" s="527"/>
      <c r="O26" s="32"/>
      <c r="P26" s="32"/>
      <c r="Q26" s="32"/>
      <c r="R26" s="32"/>
      <c r="S26" s="32"/>
      <c r="T26" s="32"/>
      <c r="U26" s="32"/>
      <c r="V26" s="32"/>
      <c r="W26" s="32"/>
      <c r="X26" s="32"/>
      <c r="Y26" s="32"/>
      <c r="Z26" s="32"/>
      <c r="AA26" s="160"/>
      <c r="AB26" s="161"/>
      <c r="AC26" s="528"/>
      <c r="AD26" s="528"/>
      <c r="AE26" s="32"/>
      <c r="AF26" s="32"/>
      <c r="AG26" s="160"/>
      <c r="AH26" s="161"/>
      <c r="AI26" s="156"/>
      <c r="AJ26" s="158"/>
      <c r="AK26" s="159"/>
      <c r="AL26" s="159"/>
      <c r="AM26" s="159"/>
      <c r="AN26" s="158"/>
    </row>
    <row r="27" spans="2:40" ht="13.5" customHeight="1" x14ac:dyDescent="0.15">
      <c r="B27" s="125">
        <f t="shared" si="2"/>
        <v>17</v>
      </c>
      <c r="C27" s="385">
        <v>8.9700000000000006</v>
      </c>
      <c r="D27" s="385">
        <f t="shared" si="0"/>
        <v>146.32400000000001</v>
      </c>
      <c r="E27" s="385">
        <f t="shared" si="1"/>
        <v>155.29400000000001</v>
      </c>
      <c r="F27" s="581"/>
      <c r="G27" s="525"/>
      <c r="H27" s="525"/>
      <c r="I27" s="345"/>
      <c r="J27" s="345"/>
      <c r="K27" s="345"/>
      <c r="L27" s="30"/>
      <c r="M27" s="526"/>
      <c r="N27" s="527"/>
      <c r="O27" s="32"/>
      <c r="P27" s="32"/>
      <c r="Q27" s="32"/>
      <c r="R27" s="32"/>
      <c r="S27" s="32"/>
      <c r="T27" s="32"/>
      <c r="U27" s="32"/>
      <c r="V27" s="32"/>
      <c r="W27" s="32"/>
      <c r="X27" s="32"/>
      <c r="Y27" s="32"/>
      <c r="Z27" s="32"/>
      <c r="AA27" s="160"/>
      <c r="AB27" s="161"/>
      <c r="AC27" s="528"/>
      <c r="AD27" s="528"/>
      <c r="AE27" s="32"/>
      <c r="AF27" s="32"/>
      <c r="AG27" s="160"/>
      <c r="AH27" s="161"/>
      <c r="AI27" s="156"/>
      <c r="AJ27" s="158"/>
      <c r="AK27" s="159"/>
      <c r="AL27" s="159"/>
      <c r="AM27" s="159"/>
      <c r="AN27" s="158"/>
    </row>
    <row r="28" spans="2:40" ht="13.5" customHeight="1" x14ac:dyDescent="0.15">
      <c r="B28" s="125">
        <f t="shared" si="2"/>
        <v>18</v>
      </c>
      <c r="C28" s="385">
        <v>9.0060000000000002</v>
      </c>
      <c r="D28" s="385">
        <f t="shared" si="0"/>
        <v>155.29400000000001</v>
      </c>
      <c r="E28" s="385">
        <f t="shared" si="1"/>
        <v>164.3</v>
      </c>
      <c r="F28" s="581"/>
      <c r="G28" s="525"/>
      <c r="H28" s="525"/>
      <c r="I28" s="345"/>
      <c r="J28" s="345"/>
      <c r="K28" s="345" t="s">
        <v>1084</v>
      </c>
      <c r="L28" s="30"/>
      <c r="M28" s="526"/>
      <c r="N28" s="527"/>
      <c r="O28" s="32"/>
      <c r="P28" s="32"/>
      <c r="Q28" s="32"/>
      <c r="R28" s="32"/>
      <c r="S28" s="32"/>
      <c r="T28" s="32"/>
      <c r="U28" s="32"/>
      <c r="V28" s="32"/>
      <c r="W28" s="32"/>
      <c r="X28" s="32"/>
      <c r="Y28" s="32"/>
      <c r="Z28" s="32"/>
      <c r="AA28" s="160"/>
      <c r="AB28" s="161"/>
      <c r="AC28" s="528"/>
      <c r="AD28" s="528"/>
      <c r="AE28" s="32"/>
      <c r="AF28" s="32"/>
      <c r="AG28" s="160"/>
      <c r="AH28" s="161"/>
      <c r="AI28" s="156"/>
      <c r="AJ28" s="158"/>
      <c r="AK28" s="159"/>
      <c r="AL28" s="159"/>
      <c r="AM28" s="159"/>
      <c r="AN28" s="158"/>
    </row>
    <row r="29" spans="2:40" ht="13.5" customHeight="1" x14ac:dyDescent="0.15">
      <c r="B29" s="125">
        <f t="shared" si="2"/>
        <v>19</v>
      </c>
      <c r="C29" s="385">
        <v>8.9939999999999998</v>
      </c>
      <c r="D29" s="385">
        <f t="shared" si="0"/>
        <v>164.3</v>
      </c>
      <c r="E29" s="385">
        <f t="shared" si="1"/>
        <v>173.29400000000001</v>
      </c>
      <c r="F29" s="524"/>
      <c r="G29" s="525"/>
      <c r="H29" s="525"/>
      <c r="I29" s="345"/>
      <c r="J29" s="345"/>
      <c r="K29" s="345" t="s">
        <v>1084</v>
      </c>
      <c r="L29" s="30"/>
      <c r="M29" s="526"/>
      <c r="N29" s="527"/>
      <c r="O29" s="32"/>
      <c r="P29" s="32"/>
      <c r="Q29" s="32"/>
      <c r="R29" s="32"/>
      <c r="S29" s="32"/>
      <c r="T29" s="32"/>
      <c r="U29" s="32"/>
      <c r="V29" s="32"/>
      <c r="W29" s="32"/>
      <c r="X29" s="32"/>
      <c r="Y29" s="32"/>
      <c r="Z29" s="32"/>
      <c r="AA29" s="160"/>
      <c r="AB29" s="161"/>
      <c r="AC29" s="528"/>
      <c r="AD29" s="528"/>
      <c r="AE29" s="32"/>
      <c r="AF29" s="32"/>
      <c r="AG29" s="160"/>
      <c r="AH29" s="161"/>
      <c r="AI29" s="156"/>
      <c r="AJ29" s="158"/>
      <c r="AK29" s="159"/>
      <c r="AL29" s="159"/>
      <c r="AM29" s="159"/>
      <c r="AN29" s="158"/>
    </row>
    <row r="30" spans="2:40" ht="13.5" customHeight="1" x14ac:dyDescent="0.15">
      <c r="B30" s="125">
        <f t="shared" si="2"/>
        <v>20</v>
      </c>
      <c r="C30" s="385">
        <v>8.9610000000000003</v>
      </c>
      <c r="D30" s="385">
        <f t="shared" si="0"/>
        <v>173.29400000000001</v>
      </c>
      <c r="E30" s="385">
        <f t="shared" si="1"/>
        <v>182.25500000000002</v>
      </c>
      <c r="F30" s="524"/>
      <c r="G30" s="525"/>
      <c r="H30" s="525"/>
      <c r="I30" s="345"/>
      <c r="J30" s="345"/>
      <c r="K30" s="345" t="s">
        <v>1084</v>
      </c>
      <c r="L30" s="30"/>
      <c r="M30" s="526"/>
      <c r="N30" s="527"/>
      <c r="O30" s="32"/>
      <c r="P30" s="32"/>
      <c r="Q30" s="32"/>
      <c r="R30" s="32"/>
      <c r="S30" s="32"/>
      <c r="T30" s="32"/>
      <c r="U30" s="32"/>
      <c r="V30" s="32"/>
      <c r="W30" s="32"/>
      <c r="X30" s="32"/>
      <c r="Y30" s="32"/>
      <c r="Z30" s="32"/>
      <c r="AA30" s="160"/>
      <c r="AB30" s="161"/>
      <c r="AC30" s="528"/>
      <c r="AD30" s="528"/>
      <c r="AE30" s="32"/>
      <c r="AF30" s="32"/>
      <c r="AG30" s="160"/>
      <c r="AH30" s="161"/>
      <c r="AI30" s="156"/>
      <c r="AJ30" s="158"/>
      <c r="AK30" s="159"/>
      <c r="AL30" s="159"/>
      <c r="AM30" s="159"/>
      <c r="AN30" s="158"/>
    </row>
    <row r="31" spans="2:40" ht="13.5" customHeight="1" x14ac:dyDescent="0.15">
      <c r="B31" s="125">
        <f t="shared" si="2"/>
        <v>21</v>
      </c>
      <c r="C31" s="385">
        <v>8.9149999999999991</v>
      </c>
      <c r="D31" s="385">
        <f t="shared" si="0"/>
        <v>182.25500000000002</v>
      </c>
      <c r="E31" s="385">
        <f t="shared" si="1"/>
        <v>191.17000000000002</v>
      </c>
      <c r="F31" s="524"/>
      <c r="G31" s="525"/>
      <c r="H31" s="525"/>
      <c r="I31" s="345"/>
      <c r="J31" s="345"/>
      <c r="K31" s="345" t="s">
        <v>1084</v>
      </c>
      <c r="L31" s="30"/>
      <c r="M31" s="526"/>
      <c r="N31" s="527"/>
      <c r="O31" s="32"/>
      <c r="P31" s="32"/>
      <c r="Q31" s="32"/>
      <c r="R31" s="32"/>
      <c r="S31" s="32"/>
      <c r="T31" s="32"/>
      <c r="U31" s="32"/>
      <c r="V31" s="32"/>
      <c r="W31" s="32"/>
      <c r="X31" s="32"/>
      <c r="Y31" s="32"/>
      <c r="Z31" s="32"/>
      <c r="AA31" s="160"/>
      <c r="AB31" s="161"/>
      <c r="AC31" s="528"/>
      <c r="AD31" s="528"/>
      <c r="AE31" s="32"/>
      <c r="AF31" s="32"/>
      <c r="AG31" s="160"/>
      <c r="AH31" s="161"/>
      <c r="AI31" s="156"/>
      <c r="AJ31" s="158"/>
      <c r="AK31" s="159"/>
      <c r="AL31" s="159"/>
      <c r="AM31" s="159"/>
      <c r="AN31" s="158"/>
    </row>
    <row r="32" spans="2:40" ht="13.5" customHeight="1" x14ac:dyDescent="0.15">
      <c r="B32" s="125">
        <f t="shared" si="2"/>
        <v>22</v>
      </c>
      <c r="C32" s="385">
        <v>9.0470000000000006</v>
      </c>
      <c r="D32" s="385">
        <f t="shared" si="0"/>
        <v>191.17000000000002</v>
      </c>
      <c r="E32" s="385">
        <f t="shared" si="1"/>
        <v>200.21700000000001</v>
      </c>
      <c r="F32" s="524"/>
      <c r="G32" s="525"/>
      <c r="H32" s="525"/>
      <c r="I32" s="345"/>
      <c r="J32" s="345"/>
      <c r="K32" s="345" t="s">
        <v>1084</v>
      </c>
      <c r="L32" s="30"/>
      <c r="M32" s="526"/>
      <c r="N32" s="527"/>
      <c r="O32" s="32"/>
      <c r="P32" s="32"/>
      <c r="Q32" s="32"/>
      <c r="R32" s="32"/>
      <c r="S32" s="32"/>
      <c r="T32" s="32"/>
      <c r="U32" s="32"/>
      <c r="V32" s="32"/>
      <c r="W32" s="32"/>
      <c r="X32" s="32"/>
      <c r="Y32" s="32"/>
      <c r="Z32" s="32"/>
      <c r="AA32" s="160"/>
      <c r="AB32" s="161"/>
      <c r="AC32" s="528"/>
      <c r="AD32" s="528"/>
      <c r="AE32" s="32"/>
      <c r="AF32" s="32"/>
      <c r="AG32" s="160"/>
      <c r="AH32" s="161"/>
      <c r="AI32" s="156"/>
      <c r="AJ32" s="158"/>
      <c r="AK32" s="159"/>
      <c r="AL32" s="159"/>
      <c r="AM32" s="159"/>
      <c r="AN32" s="158"/>
    </row>
    <row r="33" spans="2:40" ht="13.5" customHeight="1" x14ac:dyDescent="0.15">
      <c r="B33" s="125">
        <f t="shared" si="2"/>
        <v>23</v>
      </c>
      <c r="C33" s="385">
        <v>8.9329999999999998</v>
      </c>
      <c r="D33" s="385">
        <f t="shared" si="0"/>
        <v>200.21700000000001</v>
      </c>
      <c r="E33" s="385">
        <f t="shared" si="1"/>
        <v>209.15</v>
      </c>
      <c r="F33" s="524"/>
      <c r="G33" s="525"/>
      <c r="H33" s="525"/>
      <c r="I33" s="345"/>
      <c r="J33" s="345"/>
      <c r="K33" s="345" t="s">
        <v>1084</v>
      </c>
      <c r="L33" s="30"/>
      <c r="M33" s="526"/>
      <c r="N33" s="527"/>
      <c r="O33" s="32"/>
      <c r="P33" s="32"/>
      <c r="Q33" s="32"/>
      <c r="R33" s="32"/>
      <c r="S33" s="32"/>
      <c r="T33" s="32"/>
      <c r="U33" s="32"/>
      <c r="V33" s="32"/>
      <c r="W33" s="32"/>
      <c r="X33" s="32"/>
      <c r="Y33" s="32"/>
      <c r="Z33" s="32"/>
      <c r="AA33" s="160"/>
      <c r="AB33" s="161"/>
      <c r="AC33" s="528"/>
      <c r="AD33" s="528"/>
      <c r="AE33" s="32"/>
      <c r="AF33" s="32"/>
      <c r="AG33" s="160"/>
      <c r="AH33" s="161"/>
      <c r="AI33" s="156"/>
      <c r="AJ33" s="158"/>
      <c r="AK33" s="159"/>
      <c r="AL33" s="159"/>
      <c r="AM33" s="159"/>
      <c r="AN33" s="158"/>
    </row>
    <row r="34" spans="2:40" ht="13.5" customHeight="1" x14ac:dyDescent="0.15">
      <c r="B34" s="125" t="s">
        <v>869</v>
      </c>
      <c r="C34" s="385">
        <v>2</v>
      </c>
      <c r="D34" s="385">
        <f t="shared" si="0"/>
        <v>209.15</v>
      </c>
      <c r="E34" s="385">
        <f t="shared" si="1"/>
        <v>211.15</v>
      </c>
      <c r="F34" s="581" t="s">
        <v>867</v>
      </c>
      <c r="G34" s="525"/>
      <c r="H34" s="525"/>
      <c r="I34" s="345"/>
      <c r="J34" s="345"/>
      <c r="K34" s="345"/>
      <c r="L34" s="30"/>
      <c r="M34" s="526"/>
      <c r="N34" s="527"/>
      <c r="O34" s="32"/>
      <c r="P34" s="32"/>
      <c r="Q34" s="32"/>
      <c r="R34" s="32"/>
      <c r="S34" s="32"/>
      <c r="T34" s="32"/>
      <c r="U34" s="32"/>
      <c r="V34" s="32"/>
      <c r="W34" s="32"/>
      <c r="X34" s="32"/>
      <c r="Y34" s="32"/>
      <c r="Z34" s="32"/>
      <c r="AA34" s="160"/>
      <c r="AB34" s="32"/>
      <c r="AC34" s="528"/>
      <c r="AD34" s="528"/>
      <c r="AE34" s="32"/>
      <c r="AF34" s="32"/>
      <c r="AG34" s="160"/>
      <c r="AH34" s="161"/>
      <c r="AI34" s="156"/>
      <c r="AJ34" s="158"/>
      <c r="AK34" s="159"/>
      <c r="AL34" s="159"/>
      <c r="AM34" s="159"/>
      <c r="AN34" s="158"/>
    </row>
    <row r="35" spans="2:40" ht="13.5" customHeight="1" x14ac:dyDescent="0.15">
      <c r="B35" s="125" t="str">
        <f t="shared" si="2"/>
        <v/>
      </c>
      <c r="C35" s="385"/>
      <c r="D35" s="385" t="str">
        <f t="shared" si="0"/>
        <v/>
      </c>
      <c r="E35" s="385" t="str">
        <f t="shared" si="1"/>
        <v/>
      </c>
      <c r="F35" s="581"/>
      <c r="G35" s="525"/>
      <c r="H35" s="525"/>
      <c r="I35" s="345"/>
      <c r="J35" s="345"/>
      <c r="K35" s="345"/>
      <c r="L35" s="30"/>
      <c r="M35" s="526"/>
      <c r="N35" s="527"/>
      <c r="O35" s="32"/>
      <c r="P35" s="32"/>
      <c r="Q35" s="32"/>
      <c r="R35" s="32"/>
      <c r="S35" s="32"/>
      <c r="T35" s="32"/>
      <c r="U35" s="32"/>
      <c r="V35" s="32"/>
      <c r="W35" s="32"/>
      <c r="X35" s="32"/>
      <c r="Y35" s="32"/>
      <c r="Z35" s="32"/>
      <c r="AA35" s="160"/>
      <c r="AB35" s="161"/>
      <c r="AC35" s="528"/>
      <c r="AD35" s="528"/>
      <c r="AE35" s="32"/>
      <c r="AF35" s="32"/>
      <c r="AG35" s="160"/>
      <c r="AH35" s="161"/>
      <c r="AI35" s="156"/>
      <c r="AJ35" s="158"/>
      <c r="AK35" s="159"/>
      <c r="AL35" s="159"/>
      <c r="AM35" s="159"/>
      <c r="AN35" s="158"/>
    </row>
    <row r="36" spans="2:40" ht="13.5" customHeight="1" x14ac:dyDescent="0.15">
      <c r="B36" s="125" t="str">
        <f t="shared" si="2"/>
        <v/>
      </c>
      <c r="C36" s="385"/>
      <c r="D36" s="385" t="str">
        <f t="shared" si="0"/>
        <v/>
      </c>
      <c r="E36" s="385" t="str">
        <f t="shared" si="1"/>
        <v/>
      </c>
      <c r="F36" s="581"/>
      <c r="G36" s="525"/>
      <c r="H36" s="525"/>
      <c r="I36" s="345"/>
      <c r="J36" s="345"/>
      <c r="K36" s="345"/>
      <c r="L36" s="30"/>
      <c r="M36" s="526"/>
      <c r="N36" s="527"/>
      <c r="O36" s="32"/>
      <c r="P36" s="32"/>
      <c r="Q36" s="32"/>
      <c r="R36" s="32"/>
      <c r="S36" s="32"/>
      <c r="T36" s="32"/>
      <c r="U36" s="32"/>
      <c r="V36" s="32"/>
      <c r="W36" s="32"/>
      <c r="X36" s="32"/>
      <c r="Y36" s="32"/>
      <c r="Z36" s="32"/>
      <c r="AA36" s="160"/>
      <c r="AB36" s="161"/>
      <c r="AC36" s="528"/>
      <c r="AD36" s="528"/>
      <c r="AE36" s="32"/>
      <c r="AF36" s="32"/>
      <c r="AG36" s="160"/>
      <c r="AH36" s="161"/>
      <c r="AI36" s="156"/>
      <c r="AJ36" s="158"/>
      <c r="AK36" s="159"/>
      <c r="AL36" s="159"/>
      <c r="AM36" s="159"/>
      <c r="AN36" s="158"/>
    </row>
    <row r="37" spans="2:40" ht="13.5" customHeight="1" x14ac:dyDescent="0.15">
      <c r="B37" s="125" t="str">
        <f t="shared" si="2"/>
        <v/>
      </c>
      <c r="C37" s="385"/>
      <c r="D37" s="385" t="str">
        <f t="shared" si="0"/>
        <v/>
      </c>
      <c r="E37" s="385" t="str">
        <f t="shared" si="1"/>
        <v/>
      </c>
      <c r="F37" s="581"/>
      <c r="G37" s="525"/>
      <c r="H37" s="525"/>
      <c r="I37" s="345"/>
      <c r="J37" s="345"/>
      <c r="K37" s="345"/>
      <c r="L37" s="30"/>
      <c r="M37" s="526"/>
      <c r="N37" s="527"/>
      <c r="O37" s="32"/>
      <c r="P37" s="32"/>
      <c r="Q37" s="32"/>
      <c r="R37" s="32"/>
      <c r="S37" s="32"/>
      <c r="T37" s="32"/>
      <c r="U37" s="68"/>
      <c r="V37" s="68"/>
      <c r="W37" s="32"/>
      <c r="X37" s="32"/>
      <c r="Y37" s="32"/>
      <c r="Z37" s="32"/>
      <c r="AA37" s="160"/>
      <c r="AB37" s="161"/>
      <c r="AC37" s="528"/>
      <c r="AD37" s="528"/>
      <c r="AE37" s="32"/>
      <c r="AF37" s="32"/>
      <c r="AG37" s="160"/>
      <c r="AH37" s="161"/>
      <c r="AI37" s="156"/>
      <c r="AJ37" s="158"/>
      <c r="AK37" s="159"/>
      <c r="AL37" s="159"/>
      <c r="AM37" s="159"/>
      <c r="AN37" s="158"/>
    </row>
    <row r="38" spans="2:40" ht="13.5" customHeight="1" x14ac:dyDescent="0.15">
      <c r="B38" s="125" t="str">
        <f t="shared" si="2"/>
        <v/>
      </c>
      <c r="C38" s="385"/>
      <c r="D38" s="385" t="str">
        <f t="shared" si="0"/>
        <v/>
      </c>
      <c r="E38" s="385" t="str">
        <f t="shared" si="1"/>
        <v/>
      </c>
      <c r="F38" s="524"/>
      <c r="G38" s="525"/>
      <c r="H38" s="525"/>
      <c r="I38" s="345"/>
      <c r="J38" s="345"/>
      <c r="K38" s="345"/>
      <c r="L38" s="30"/>
      <c r="M38" s="526"/>
      <c r="N38" s="527"/>
      <c r="O38" s="32"/>
      <c r="P38" s="32"/>
      <c r="Q38" s="32"/>
      <c r="R38" s="32"/>
      <c r="S38" s="32"/>
      <c r="T38" s="32"/>
      <c r="U38" s="32"/>
      <c r="V38" s="32"/>
      <c r="W38" s="32"/>
      <c r="X38" s="32"/>
      <c r="Y38" s="32"/>
      <c r="Z38" s="32"/>
      <c r="AA38" s="160"/>
      <c r="AB38" s="161"/>
      <c r="AC38" s="528"/>
      <c r="AD38" s="528"/>
      <c r="AE38" s="32"/>
      <c r="AF38" s="32"/>
      <c r="AG38" s="160"/>
      <c r="AH38" s="161"/>
      <c r="AI38" s="156"/>
      <c r="AJ38" s="158"/>
      <c r="AK38" s="159"/>
      <c r="AL38" s="159"/>
      <c r="AM38" s="159"/>
      <c r="AN38" s="158"/>
    </row>
    <row r="39" spans="2:40" ht="13.5" customHeight="1" x14ac:dyDescent="0.15">
      <c r="B39" s="125" t="str">
        <f t="shared" si="2"/>
        <v/>
      </c>
      <c r="C39" s="385"/>
      <c r="D39" s="385" t="str">
        <f t="shared" si="0"/>
        <v/>
      </c>
      <c r="E39" s="385" t="str">
        <f t="shared" si="1"/>
        <v/>
      </c>
      <c r="F39" s="524"/>
      <c r="G39" s="525"/>
      <c r="H39" s="525"/>
      <c r="I39" s="345"/>
      <c r="J39" s="345"/>
      <c r="K39" s="345"/>
      <c r="L39" s="30"/>
      <c r="M39" s="526"/>
      <c r="N39" s="527"/>
      <c r="O39" s="32"/>
      <c r="P39" s="32"/>
      <c r="Q39" s="32"/>
      <c r="R39" s="32"/>
      <c r="S39" s="32"/>
      <c r="T39" s="32"/>
      <c r="U39" s="32"/>
      <c r="V39" s="32"/>
      <c r="W39" s="32"/>
      <c r="X39" s="32"/>
      <c r="Y39" s="32"/>
      <c r="Z39" s="32"/>
      <c r="AA39" s="160"/>
      <c r="AB39" s="161"/>
      <c r="AC39" s="528"/>
      <c r="AD39" s="528"/>
      <c r="AE39" s="32"/>
      <c r="AF39" s="32"/>
      <c r="AG39" s="160"/>
      <c r="AH39" s="161"/>
      <c r="AI39" s="156"/>
      <c r="AJ39" s="158"/>
      <c r="AK39" s="159"/>
      <c r="AL39" s="159"/>
      <c r="AM39" s="159"/>
      <c r="AN39" s="158"/>
    </row>
    <row r="40" spans="2:40" ht="13.5" customHeight="1" x14ac:dyDescent="0.15">
      <c r="B40" s="125" t="str">
        <f t="shared" si="2"/>
        <v/>
      </c>
      <c r="C40" s="385"/>
      <c r="D40" s="385" t="str">
        <f t="shared" si="0"/>
        <v/>
      </c>
      <c r="E40" s="385" t="str">
        <f t="shared" si="1"/>
        <v/>
      </c>
      <c r="F40" s="524"/>
      <c r="G40" s="525"/>
      <c r="H40" s="525"/>
      <c r="I40" s="345"/>
      <c r="J40" s="345"/>
      <c r="K40" s="345"/>
      <c r="L40" s="30"/>
      <c r="M40" s="526"/>
      <c r="N40" s="527"/>
      <c r="O40" s="32"/>
      <c r="P40" s="32"/>
      <c r="Q40" s="32"/>
      <c r="R40" s="32"/>
      <c r="S40" s="32"/>
      <c r="T40" s="32"/>
      <c r="U40" s="32"/>
      <c r="V40" s="32"/>
      <c r="W40" s="32"/>
      <c r="X40" s="32"/>
      <c r="Y40" s="32"/>
      <c r="Z40" s="32"/>
      <c r="AA40" s="160"/>
      <c r="AB40" s="161"/>
      <c r="AC40" s="528"/>
      <c r="AD40" s="528"/>
      <c r="AE40" s="32"/>
      <c r="AF40" s="32"/>
      <c r="AG40" s="160"/>
      <c r="AH40" s="161"/>
      <c r="AI40" s="156"/>
      <c r="AJ40" s="158"/>
      <c r="AK40" s="159"/>
      <c r="AL40" s="159"/>
      <c r="AM40" s="159"/>
      <c r="AN40" s="158"/>
    </row>
    <row r="41" spans="2:40" ht="13.5" customHeight="1" x14ac:dyDescent="0.15">
      <c r="B41" s="125" t="str">
        <f t="shared" si="2"/>
        <v/>
      </c>
      <c r="C41" s="385"/>
      <c r="D41" s="385" t="str">
        <f t="shared" si="0"/>
        <v/>
      </c>
      <c r="E41" s="385" t="str">
        <f t="shared" si="1"/>
        <v/>
      </c>
      <c r="F41" s="524"/>
      <c r="G41" s="525"/>
      <c r="H41" s="525"/>
      <c r="I41" s="345"/>
      <c r="J41" s="345"/>
      <c r="K41" s="345"/>
      <c r="L41" s="30"/>
      <c r="M41" s="526"/>
      <c r="N41" s="527"/>
      <c r="O41" s="32"/>
      <c r="P41" s="32"/>
      <c r="Q41" s="32"/>
      <c r="R41" s="32"/>
      <c r="S41" s="32"/>
      <c r="T41" s="32"/>
      <c r="U41" s="32"/>
      <c r="V41" s="32"/>
      <c r="W41" s="32"/>
      <c r="X41" s="32"/>
      <c r="Y41" s="32"/>
      <c r="Z41" s="32"/>
      <c r="AA41" s="160"/>
      <c r="AB41" s="161"/>
      <c r="AC41" s="528"/>
      <c r="AD41" s="528"/>
      <c r="AE41" s="32"/>
      <c r="AF41" s="32"/>
      <c r="AG41" s="160"/>
      <c r="AH41" s="161"/>
      <c r="AI41" s="156"/>
      <c r="AJ41" s="158"/>
      <c r="AK41" s="159"/>
      <c r="AL41" s="159"/>
      <c r="AM41" s="159"/>
      <c r="AN41" s="158"/>
    </row>
    <row r="42" spans="2:40" ht="13.5" customHeight="1" x14ac:dyDescent="0.15">
      <c r="B42" s="125" t="str">
        <f t="shared" si="2"/>
        <v/>
      </c>
      <c r="C42" s="385"/>
      <c r="D42" s="385" t="str">
        <f t="shared" si="0"/>
        <v/>
      </c>
      <c r="E42" s="385" t="str">
        <f t="shared" si="1"/>
        <v/>
      </c>
      <c r="F42" s="524"/>
      <c r="G42" s="525"/>
      <c r="H42" s="525"/>
      <c r="I42" s="345"/>
      <c r="J42" s="345"/>
      <c r="K42" s="345"/>
      <c r="L42" s="30"/>
      <c r="M42" s="526"/>
      <c r="N42" s="527"/>
      <c r="O42" s="32"/>
      <c r="P42" s="32"/>
      <c r="Q42" s="32"/>
      <c r="R42" s="32"/>
      <c r="S42" s="32"/>
      <c r="T42" s="32"/>
      <c r="U42" s="32"/>
      <c r="V42" s="32"/>
      <c r="W42" s="32"/>
      <c r="X42" s="32"/>
      <c r="Y42" s="32"/>
      <c r="Z42" s="32"/>
      <c r="AA42" s="160"/>
      <c r="AB42" s="161"/>
      <c r="AC42" s="528"/>
      <c r="AD42" s="528"/>
      <c r="AE42" s="32"/>
      <c r="AF42" s="32"/>
      <c r="AG42" s="160"/>
      <c r="AH42" s="161"/>
      <c r="AI42" s="156"/>
      <c r="AJ42" s="158"/>
      <c r="AK42" s="159"/>
      <c r="AL42" s="159"/>
      <c r="AM42" s="159"/>
      <c r="AN42" s="158"/>
    </row>
    <row r="43" spans="2:40" ht="13.5" customHeight="1" x14ac:dyDescent="0.15">
      <c r="B43" s="125" t="str">
        <f t="shared" si="2"/>
        <v/>
      </c>
      <c r="C43" s="385"/>
      <c r="D43" s="385" t="str">
        <f t="shared" si="0"/>
        <v/>
      </c>
      <c r="E43" s="385" t="str">
        <f t="shared" si="1"/>
        <v/>
      </c>
      <c r="F43" s="524"/>
      <c r="G43" s="525"/>
      <c r="H43" s="525"/>
      <c r="I43" s="345"/>
      <c r="J43" s="345"/>
      <c r="K43" s="345"/>
      <c r="L43" s="30"/>
      <c r="M43" s="526"/>
      <c r="N43" s="527"/>
      <c r="O43" s="32"/>
      <c r="P43" s="32"/>
      <c r="Q43" s="32"/>
      <c r="R43" s="32"/>
      <c r="S43" s="32"/>
      <c r="T43" s="32"/>
      <c r="U43" s="32"/>
      <c r="V43" s="32"/>
      <c r="W43" s="32"/>
      <c r="X43" s="32"/>
      <c r="Y43" s="32"/>
      <c r="Z43" s="32"/>
      <c r="AA43" s="160"/>
      <c r="AB43" s="161"/>
      <c r="AC43" s="528"/>
      <c r="AD43" s="528"/>
      <c r="AE43" s="32"/>
      <c r="AF43" s="32"/>
      <c r="AG43" s="160"/>
      <c r="AH43" s="161"/>
      <c r="AI43" s="156"/>
      <c r="AJ43" s="158"/>
      <c r="AK43" s="159"/>
      <c r="AL43" s="159"/>
      <c r="AM43" s="159"/>
      <c r="AN43" s="158"/>
    </row>
    <row r="44" spans="2:40" ht="13.5" customHeight="1" x14ac:dyDescent="0.15">
      <c r="B44" s="125" t="str">
        <f t="shared" si="2"/>
        <v/>
      </c>
      <c r="C44" s="385"/>
      <c r="D44" s="385" t="str">
        <f t="shared" si="0"/>
        <v/>
      </c>
      <c r="E44" s="385" t="str">
        <f t="shared" si="1"/>
        <v/>
      </c>
      <c r="F44" s="524"/>
      <c r="G44" s="525"/>
      <c r="H44" s="525"/>
      <c r="I44" s="345"/>
      <c r="J44" s="345"/>
      <c r="K44" s="345"/>
      <c r="L44" s="30"/>
      <c r="M44" s="526"/>
      <c r="N44" s="527"/>
      <c r="O44" s="32"/>
      <c r="P44" s="32"/>
      <c r="Q44" s="32"/>
      <c r="R44" s="32"/>
      <c r="S44" s="32"/>
      <c r="T44" s="32"/>
      <c r="U44" s="32"/>
      <c r="V44" s="32"/>
      <c r="W44" s="32"/>
      <c r="X44" s="32"/>
      <c r="Y44" s="32"/>
      <c r="Z44" s="32"/>
      <c r="AA44" s="160"/>
      <c r="AB44" s="32"/>
      <c r="AC44" s="528"/>
      <c r="AD44" s="528"/>
      <c r="AE44" s="32"/>
      <c r="AF44" s="32"/>
      <c r="AG44" s="160"/>
      <c r="AH44" s="161"/>
      <c r="AI44" s="156"/>
      <c r="AJ44" s="158"/>
      <c r="AK44" s="159"/>
      <c r="AL44" s="159"/>
      <c r="AM44" s="159"/>
      <c r="AN44" s="158"/>
    </row>
    <row r="45" spans="2:40" ht="13.5" customHeight="1" x14ac:dyDescent="0.15">
      <c r="B45" s="125" t="str">
        <f t="shared" ref="B45:B46" si="3">IF(OR(B44="",B44="PE"),"",IF(B44="PS",1,B44+1))</f>
        <v/>
      </c>
      <c r="C45" s="385"/>
      <c r="D45" s="385" t="str">
        <f t="shared" si="0"/>
        <v/>
      </c>
      <c r="E45" s="385" t="str">
        <f t="shared" si="1"/>
        <v/>
      </c>
      <c r="F45" s="524"/>
      <c r="G45" s="525"/>
      <c r="H45" s="525"/>
      <c r="I45" s="345"/>
      <c r="J45" s="345"/>
      <c r="K45" s="345"/>
      <c r="L45" s="30"/>
      <c r="M45" s="526"/>
      <c r="N45" s="527"/>
      <c r="O45" s="32"/>
      <c r="P45" s="32"/>
      <c r="Q45" s="32"/>
      <c r="R45" s="32"/>
      <c r="S45" s="32"/>
      <c r="T45" s="32"/>
      <c r="U45" s="32"/>
      <c r="V45" s="32"/>
      <c r="W45" s="32"/>
      <c r="X45" s="32"/>
      <c r="Y45" s="32"/>
      <c r="Z45" s="32"/>
      <c r="AA45" s="160"/>
      <c r="AB45" s="161"/>
      <c r="AC45" s="528"/>
      <c r="AD45" s="528"/>
      <c r="AE45" s="32"/>
      <c r="AF45" s="32"/>
      <c r="AG45" s="160"/>
      <c r="AH45" s="161"/>
      <c r="AI45" s="156"/>
      <c r="AJ45" s="158"/>
      <c r="AK45" s="159"/>
      <c r="AL45" s="159"/>
      <c r="AM45" s="159"/>
      <c r="AN45" s="158"/>
    </row>
    <row r="46" spans="2:40" ht="13.5" customHeight="1" x14ac:dyDescent="0.15">
      <c r="B46" s="125" t="str">
        <f t="shared" si="3"/>
        <v/>
      </c>
      <c r="C46" s="385"/>
      <c r="D46" s="385" t="str">
        <f t="shared" si="0"/>
        <v/>
      </c>
      <c r="E46" s="385" t="str">
        <f t="shared" si="1"/>
        <v/>
      </c>
      <c r="F46" s="524"/>
      <c r="G46" s="525"/>
      <c r="H46" s="525"/>
      <c r="I46" s="345"/>
      <c r="J46" s="345"/>
      <c r="K46" s="345"/>
      <c r="L46" s="30"/>
      <c r="M46" s="526"/>
      <c r="N46" s="527"/>
      <c r="O46" s="32"/>
      <c r="P46" s="32"/>
      <c r="Q46" s="32"/>
      <c r="R46" s="32"/>
      <c r="S46" s="32"/>
      <c r="T46" s="32"/>
      <c r="U46" s="32"/>
      <c r="V46" s="32"/>
      <c r="W46" s="32"/>
      <c r="X46" s="32"/>
      <c r="Y46" s="32"/>
      <c r="Z46" s="32"/>
      <c r="AA46" s="160"/>
      <c r="AB46" s="161"/>
      <c r="AC46" s="528"/>
      <c r="AD46" s="528"/>
      <c r="AE46" s="32"/>
      <c r="AF46" s="32"/>
      <c r="AG46" s="160"/>
      <c r="AH46" s="161"/>
      <c r="AI46" s="156"/>
      <c r="AJ46" s="158"/>
      <c r="AK46" s="159"/>
      <c r="AL46" s="159"/>
      <c r="AM46" s="159"/>
      <c r="AN46" s="158"/>
    </row>
    <row r="47" spans="2:40" ht="13.5" customHeight="1" x14ac:dyDescent="0.15">
      <c r="B47" s="125" t="str">
        <f t="shared" ref="B47:B50" si="4">IF(OR(B46="",B46="PE"),"",IF(B46="PS",1,B46+1))</f>
        <v/>
      </c>
      <c r="C47" s="385"/>
      <c r="D47" s="385" t="str">
        <f t="shared" si="0"/>
        <v/>
      </c>
      <c r="E47" s="385" t="str">
        <f t="shared" si="1"/>
        <v/>
      </c>
      <c r="F47" s="524"/>
      <c r="G47" s="525"/>
      <c r="H47" s="525"/>
      <c r="I47" s="345"/>
      <c r="J47" s="345"/>
      <c r="K47" s="345"/>
      <c r="L47" s="30"/>
      <c r="M47" s="526"/>
      <c r="N47" s="527"/>
      <c r="O47" s="32"/>
      <c r="P47" s="32"/>
      <c r="Q47" s="32"/>
      <c r="R47" s="32"/>
      <c r="S47" s="32"/>
      <c r="T47" s="32"/>
      <c r="U47" s="32"/>
      <c r="V47" s="32"/>
      <c r="W47" s="32"/>
      <c r="X47" s="32"/>
      <c r="Y47" s="32"/>
      <c r="Z47" s="32"/>
      <c r="AA47" s="160"/>
      <c r="AB47" s="161"/>
      <c r="AC47" s="528"/>
      <c r="AD47" s="528"/>
      <c r="AE47" s="32"/>
      <c r="AF47" s="32"/>
      <c r="AG47" s="160"/>
      <c r="AH47" s="161"/>
      <c r="AI47" s="156"/>
      <c r="AJ47" s="158"/>
      <c r="AK47" s="159"/>
      <c r="AL47" s="159"/>
      <c r="AM47" s="159"/>
      <c r="AN47" s="158"/>
    </row>
    <row r="48" spans="2:40" ht="13.5" customHeight="1" x14ac:dyDescent="0.15">
      <c r="B48" s="125" t="str">
        <f t="shared" si="4"/>
        <v/>
      </c>
      <c r="C48" s="385"/>
      <c r="D48" s="385" t="str">
        <f t="shared" si="0"/>
        <v/>
      </c>
      <c r="E48" s="385" t="str">
        <f t="shared" si="1"/>
        <v/>
      </c>
      <c r="F48" s="524"/>
      <c r="G48" s="525"/>
      <c r="H48" s="525"/>
      <c r="I48" s="345"/>
      <c r="J48" s="345"/>
      <c r="K48" s="345"/>
      <c r="L48" s="30"/>
      <c r="M48" s="526"/>
      <c r="N48" s="527"/>
      <c r="O48" s="32"/>
      <c r="P48" s="32"/>
      <c r="Q48" s="32"/>
      <c r="R48" s="32"/>
      <c r="S48" s="32"/>
      <c r="T48" s="32"/>
      <c r="U48" s="32"/>
      <c r="V48" s="32"/>
      <c r="W48" s="32"/>
      <c r="X48" s="32"/>
      <c r="Y48" s="32"/>
      <c r="Z48" s="32"/>
      <c r="AA48" s="160"/>
      <c r="AB48" s="161"/>
      <c r="AC48" s="528"/>
      <c r="AD48" s="528"/>
      <c r="AE48" s="32"/>
      <c r="AF48" s="32"/>
      <c r="AG48" s="160"/>
      <c r="AH48" s="161"/>
      <c r="AI48" s="156"/>
      <c r="AJ48" s="158"/>
      <c r="AK48" s="159"/>
      <c r="AL48" s="159"/>
      <c r="AM48" s="159"/>
      <c r="AN48" s="158"/>
    </row>
    <row r="49" spans="2:40" ht="13.5" customHeight="1" x14ac:dyDescent="0.15">
      <c r="B49" s="125" t="str">
        <f t="shared" si="4"/>
        <v/>
      </c>
      <c r="C49" s="385"/>
      <c r="D49" s="385" t="str">
        <f t="shared" si="0"/>
        <v/>
      </c>
      <c r="E49" s="385" t="str">
        <f t="shared" si="1"/>
        <v/>
      </c>
      <c r="F49" s="524"/>
      <c r="G49" s="525"/>
      <c r="H49" s="525"/>
      <c r="I49" s="345"/>
      <c r="J49" s="345"/>
      <c r="K49" s="345"/>
      <c r="L49" s="30"/>
      <c r="M49" s="526"/>
      <c r="N49" s="527"/>
      <c r="O49" s="32"/>
      <c r="P49" s="32"/>
      <c r="Q49" s="32"/>
      <c r="R49" s="32"/>
      <c r="S49" s="32"/>
      <c r="T49" s="32"/>
      <c r="U49" s="32"/>
      <c r="V49" s="32"/>
      <c r="W49" s="32"/>
      <c r="X49" s="32"/>
      <c r="Y49" s="32"/>
      <c r="Z49" s="32"/>
      <c r="AA49" s="160"/>
      <c r="AB49" s="161"/>
      <c r="AC49" s="528"/>
      <c r="AD49" s="528"/>
      <c r="AE49" s="32"/>
      <c r="AF49" s="32"/>
      <c r="AG49" s="160"/>
      <c r="AH49" s="161"/>
      <c r="AI49" s="156"/>
      <c r="AJ49" s="158"/>
      <c r="AK49" s="159"/>
      <c r="AL49" s="159"/>
      <c r="AM49" s="159"/>
      <c r="AN49" s="158"/>
    </row>
    <row r="50" spans="2:40" ht="13.5" customHeight="1" x14ac:dyDescent="0.15">
      <c r="B50" s="125" t="str">
        <f t="shared" si="4"/>
        <v/>
      </c>
      <c r="C50" s="385"/>
      <c r="D50" s="385" t="str">
        <f t="shared" si="0"/>
        <v/>
      </c>
      <c r="E50" s="385" t="str">
        <f t="shared" si="1"/>
        <v/>
      </c>
      <c r="F50" s="524"/>
      <c r="G50" s="525"/>
      <c r="H50" s="525"/>
      <c r="I50" s="345"/>
      <c r="J50" s="345"/>
      <c r="K50" s="345"/>
      <c r="L50" s="30"/>
      <c r="M50" s="526"/>
      <c r="N50" s="527"/>
      <c r="O50" s="32"/>
      <c r="P50" s="32"/>
      <c r="Q50" s="32"/>
      <c r="R50" s="32"/>
      <c r="S50" s="32"/>
      <c r="T50" s="32"/>
      <c r="U50" s="32"/>
      <c r="V50" s="32"/>
      <c r="W50" s="32"/>
      <c r="X50" s="32"/>
      <c r="Y50" s="32"/>
      <c r="Z50" s="32"/>
      <c r="AA50" s="160"/>
      <c r="AB50" s="161"/>
      <c r="AC50" s="528"/>
      <c r="AD50" s="528"/>
      <c r="AE50" s="32"/>
      <c r="AF50" s="32"/>
      <c r="AG50" s="160"/>
      <c r="AH50" s="161"/>
      <c r="AI50" s="156"/>
      <c r="AJ50" s="158"/>
      <c r="AK50" s="159"/>
      <c r="AL50" s="159"/>
      <c r="AM50" s="159"/>
      <c r="AN50" s="158"/>
    </row>
    <row r="51" spans="2:40" ht="13.5" customHeight="1" x14ac:dyDescent="0.15">
      <c r="B51" s="172" t="s">
        <v>556</v>
      </c>
      <c r="C51" s="178"/>
      <c r="D51" s="178"/>
      <c r="E51" s="178"/>
      <c r="F51" s="178"/>
      <c r="G51" s="178"/>
      <c r="H51" s="178"/>
      <c r="I51" s="178"/>
      <c r="J51" s="178"/>
      <c r="K51" s="178"/>
      <c r="L51" s="178"/>
      <c r="M51" s="178"/>
      <c r="N51" s="178"/>
      <c r="O51" s="178"/>
      <c r="P51" s="178"/>
      <c r="Q51" s="178"/>
    </row>
    <row r="52" spans="2:40" ht="13.5" customHeight="1" x14ac:dyDescent="0.15"/>
    <row r="53" spans="2:40" ht="13.5" customHeight="1" x14ac:dyDescent="0.15"/>
    <row r="54" spans="2:40" ht="13.5" customHeight="1" x14ac:dyDescent="0.15"/>
    <row r="55" spans="2:40" ht="13.5" customHeight="1" x14ac:dyDescent="0.15"/>
    <row r="56" spans="2:40" ht="13.5" customHeight="1" x14ac:dyDescent="0.15"/>
    <row r="57" spans="2:40" ht="13.5" customHeight="1" x14ac:dyDescent="0.15"/>
    <row r="58" spans="2:40" ht="13.5" customHeight="1" x14ac:dyDescent="0.15"/>
    <row r="59" spans="2:40" ht="13.5" customHeight="1" x14ac:dyDescent="0.15"/>
    <row r="60" spans="2:40" ht="13.5" customHeight="1" x14ac:dyDescent="0.15"/>
    <row r="61" spans="2:40" ht="13.5" customHeight="1" x14ac:dyDescent="0.15"/>
    <row r="62" spans="2:40" ht="13.5" customHeight="1" x14ac:dyDescent="0.15"/>
    <row r="63" spans="2:40" ht="13.5" customHeight="1" x14ac:dyDescent="0.15"/>
    <row r="64" spans="2:40" ht="13.5" customHeight="1" x14ac:dyDescent="0.15"/>
  </sheetData>
  <mergeCells count="174">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F44:H44"/>
    <mergeCell ref="M44:N44"/>
    <mergeCell ref="F43:H43"/>
    <mergeCell ref="M43:N43"/>
    <mergeCell ref="F41:H41"/>
    <mergeCell ref="M41:N41"/>
    <mergeCell ref="M39:N39"/>
    <mergeCell ref="F40:H40"/>
    <mergeCell ref="M40:N40"/>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F45:H45"/>
    <mergeCell ref="M45:N45"/>
    <mergeCell ref="AC45:AD45"/>
    <mergeCell ref="F46:H46"/>
    <mergeCell ref="M46:N46"/>
    <mergeCell ref="AC46:AD46"/>
    <mergeCell ref="F47:H47"/>
    <mergeCell ref="M47:N47"/>
    <mergeCell ref="AC47:AD47"/>
    <mergeCell ref="F48:H48"/>
    <mergeCell ref="M48:N48"/>
    <mergeCell ref="AC48:AD48"/>
    <mergeCell ref="F49:H49"/>
    <mergeCell ref="M49:N49"/>
    <mergeCell ref="AC49:AD49"/>
    <mergeCell ref="F50:H50"/>
    <mergeCell ref="M50:N50"/>
    <mergeCell ref="AC50:AD50"/>
  </mergeCells>
  <phoneticPr fontId="8"/>
  <dataValidations count="1">
    <dataValidation type="list" allowBlank="1" showInputMessage="1" showErrorMessage="1" sqref="I10:L50" xr:uid="{00000000-0002-0000-0300-000000000000}">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19"/>
  <sheetViews>
    <sheetView showGridLines="0" view="pageBreakPreview" zoomScale="68" zoomScaleNormal="100" zoomScaleSheetLayoutView="68" workbookViewId="0">
      <selection activeCell="L13" sqref="L13"/>
    </sheetView>
  </sheetViews>
  <sheetFormatPr defaultColWidth="9" defaultRowHeight="12" x14ac:dyDescent="0.15"/>
  <cols>
    <col min="1" max="1" width="1.625" style="3" customWidth="1"/>
    <col min="2" max="35" width="4.125" style="3" customWidth="1"/>
    <col min="36" max="36" width="1.25" style="3" customWidth="1"/>
    <col min="37" max="16384" width="9" style="3"/>
  </cols>
  <sheetData>
    <row r="2" spans="2:35" ht="8.25" customHeight="1" x14ac:dyDescent="0.15"/>
    <row r="3" spans="2:35" s="37" customFormat="1" ht="24.95" customHeight="1" x14ac:dyDescent="0.15">
      <c r="B3" s="606" t="s">
        <v>331</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row>
    <row r="4" spans="2:35" ht="20.100000000000001" customHeight="1" x14ac:dyDescent="0.15">
      <c r="B4" s="607" t="s">
        <v>27</v>
      </c>
      <c r="C4" s="607"/>
      <c r="D4" s="607"/>
      <c r="E4" s="608" t="str">
        <f>'様式A-1'!D3</f>
        <v>ユノセトンネル</v>
      </c>
      <c r="F4" s="608"/>
      <c r="G4" s="608"/>
      <c r="H4" s="608"/>
      <c r="I4" s="608"/>
      <c r="J4" s="607" t="s">
        <v>28</v>
      </c>
      <c r="K4" s="607"/>
      <c r="L4" s="607"/>
      <c r="M4" s="470" t="str">
        <f>'様式A-1'!J3</f>
        <v>一般県道長門峡線</v>
      </c>
      <c r="N4" s="470"/>
      <c r="O4" s="470"/>
      <c r="P4" s="470"/>
      <c r="Q4" s="470"/>
      <c r="R4" s="470"/>
      <c r="S4" s="481" t="s">
        <v>169</v>
      </c>
      <c r="T4" s="482"/>
      <c r="U4" s="482"/>
      <c r="V4" s="483"/>
      <c r="W4" s="486" t="str">
        <f>'様式A-1'!K5</f>
        <v>日本工営株式会社</v>
      </c>
      <c r="X4" s="487"/>
      <c r="Y4" s="487"/>
      <c r="Z4" s="487"/>
      <c r="AA4" s="487"/>
      <c r="AB4" s="488"/>
      <c r="AC4" s="617" t="s">
        <v>200</v>
      </c>
      <c r="AD4" s="618"/>
      <c r="AE4" s="619"/>
      <c r="AF4" s="609" t="str">
        <f>'様式A-1'!R5</f>
        <v xml:space="preserve"> </v>
      </c>
      <c r="AG4" s="610"/>
      <c r="AH4" s="610"/>
      <c r="AI4" s="611"/>
    </row>
    <row r="5" spans="2:35" ht="20.100000000000001" customHeight="1" x14ac:dyDescent="0.15">
      <c r="B5" s="607" t="s">
        <v>0</v>
      </c>
      <c r="C5" s="607"/>
      <c r="D5" s="607"/>
      <c r="E5" s="615" t="str">
        <f>'様式A-1'!D4</f>
        <v>湯之瀬トンネル</v>
      </c>
      <c r="F5" s="615"/>
      <c r="G5" s="615"/>
      <c r="H5" s="615"/>
      <c r="I5" s="615"/>
      <c r="J5" s="616" t="s">
        <v>1</v>
      </c>
      <c r="K5" s="616"/>
      <c r="L5" s="616"/>
      <c r="M5" s="470" t="str">
        <f>'様式A-1'!R3</f>
        <v>山口県萩土木事務所</v>
      </c>
      <c r="N5" s="470"/>
      <c r="O5" s="470"/>
      <c r="P5" s="470"/>
      <c r="Q5" s="470"/>
      <c r="R5" s="470"/>
      <c r="S5" s="472"/>
      <c r="T5" s="484"/>
      <c r="U5" s="484"/>
      <c r="V5" s="485"/>
      <c r="W5" s="489"/>
      <c r="X5" s="490"/>
      <c r="Y5" s="490"/>
      <c r="Z5" s="490"/>
      <c r="AA5" s="490"/>
      <c r="AB5" s="491"/>
      <c r="AC5" s="620"/>
      <c r="AD5" s="621"/>
      <c r="AE5" s="622"/>
      <c r="AF5" s="612"/>
      <c r="AG5" s="613"/>
      <c r="AH5" s="613"/>
      <c r="AI5" s="614"/>
    </row>
    <row r="6" spans="2:35" ht="26.25" customHeight="1" x14ac:dyDescent="0.15">
      <c r="B6" s="602" t="s">
        <v>199</v>
      </c>
      <c r="C6" s="604"/>
      <c r="D6" s="604"/>
      <c r="E6" s="604"/>
      <c r="F6" s="604"/>
      <c r="G6" s="604"/>
      <c r="H6" s="604"/>
      <c r="I6" s="604"/>
      <c r="J6" s="604"/>
      <c r="K6" s="604"/>
      <c r="L6" s="604"/>
      <c r="M6" s="604"/>
      <c r="N6" s="604"/>
      <c r="O6" s="604"/>
      <c r="P6" s="604"/>
      <c r="Q6" s="604"/>
      <c r="R6" s="604"/>
      <c r="S6" s="604"/>
      <c r="T6" s="604"/>
      <c r="U6" s="604"/>
      <c r="V6" s="604"/>
      <c r="W6" s="604"/>
      <c r="X6" s="604"/>
      <c r="Y6" s="604"/>
      <c r="Z6" s="604"/>
      <c r="AA6" s="604"/>
      <c r="AB6" s="604"/>
      <c r="AC6" s="604"/>
      <c r="AD6" s="604"/>
      <c r="AE6" s="604"/>
      <c r="AF6" s="604"/>
      <c r="AG6" s="604"/>
      <c r="AH6" s="604"/>
      <c r="AI6" s="604"/>
    </row>
    <row r="7" spans="2:35" ht="35.450000000000003" customHeight="1" x14ac:dyDescent="0.15">
      <c r="B7" s="603"/>
      <c r="C7" s="605"/>
      <c r="D7" s="605"/>
      <c r="E7" s="605"/>
      <c r="F7" s="605"/>
      <c r="G7" s="605"/>
      <c r="H7" s="605"/>
      <c r="I7" s="605"/>
      <c r="J7" s="605"/>
      <c r="K7" s="605"/>
      <c r="L7" s="605"/>
      <c r="M7" s="605"/>
      <c r="N7" s="605"/>
      <c r="O7" s="605"/>
      <c r="P7" s="605"/>
      <c r="Q7" s="605"/>
      <c r="R7" s="605"/>
      <c r="S7" s="605"/>
      <c r="T7" s="605"/>
      <c r="U7" s="605"/>
      <c r="V7" s="605"/>
      <c r="W7" s="605"/>
      <c r="X7" s="605"/>
      <c r="Y7" s="605"/>
      <c r="Z7" s="605"/>
      <c r="AA7" s="605"/>
      <c r="AB7" s="605"/>
      <c r="AC7" s="605"/>
      <c r="AD7" s="605"/>
      <c r="AE7" s="605"/>
      <c r="AF7" s="605"/>
      <c r="AG7" s="605"/>
      <c r="AH7" s="605"/>
      <c r="AI7" s="605"/>
    </row>
    <row r="8" spans="2:35" ht="35.450000000000003" customHeight="1" x14ac:dyDescent="0.15">
      <c r="B8" s="603"/>
      <c r="C8" s="605"/>
      <c r="D8" s="605"/>
      <c r="E8" s="605"/>
      <c r="F8" s="605"/>
      <c r="G8" s="605"/>
      <c r="H8" s="605"/>
      <c r="I8" s="605"/>
      <c r="J8" s="605"/>
      <c r="K8" s="605"/>
      <c r="L8" s="605"/>
      <c r="M8" s="605"/>
      <c r="N8" s="605"/>
      <c r="O8" s="605"/>
      <c r="P8" s="605"/>
      <c r="Q8" s="605"/>
      <c r="R8" s="605"/>
      <c r="S8" s="605"/>
      <c r="T8" s="605"/>
      <c r="U8" s="605"/>
      <c r="V8" s="605"/>
      <c r="W8" s="605"/>
      <c r="X8" s="605"/>
      <c r="Y8" s="605"/>
      <c r="Z8" s="605"/>
      <c r="AA8" s="605"/>
      <c r="AB8" s="605"/>
      <c r="AC8" s="605"/>
      <c r="AD8" s="605"/>
      <c r="AE8" s="605"/>
      <c r="AF8" s="605"/>
      <c r="AG8" s="605"/>
      <c r="AH8" s="605"/>
      <c r="AI8" s="605"/>
    </row>
    <row r="9" spans="2:35" ht="35.450000000000003" customHeight="1" x14ac:dyDescent="0.15">
      <c r="B9" s="603"/>
      <c r="C9" s="605"/>
      <c r="D9" s="605"/>
      <c r="E9" s="605"/>
      <c r="F9" s="605"/>
      <c r="G9" s="605"/>
      <c r="H9" s="605"/>
      <c r="I9" s="605"/>
      <c r="J9" s="605"/>
      <c r="K9" s="605"/>
      <c r="L9" s="605"/>
      <c r="M9" s="605"/>
      <c r="N9" s="605"/>
      <c r="O9" s="605"/>
      <c r="P9" s="605"/>
      <c r="Q9" s="605"/>
      <c r="R9" s="605"/>
      <c r="S9" s="605"/>
      <c r="T9" s="605"/>
      <c r="U9" s="605"/>
      <c r="V9" s="605"/>
      <c r="W9" s="605"/>
      <c r="X9" s="605"/>
      <c r="Y9" s="605"/>
      <c r="Z9" s="605"/>
      <c r="AA9" s="605"/>
      <c r="AB9" s="605"/>
      <c r="AC9" s="605"/>
      <c r="AD9" s="605"/>
      <c r="AE9" s="605"/>
      <c r="AF9" s="605"/>
      <c r="AG9" s="605"/>
      <c r="AH9" s="605"/>
      <c r="AI9" s="605"/>
    </row>
    <row r="10" spans="2:35" ht="35.450000000000003" customHeight="1" x14ac:dyDescent="0.15">
      <c r="B10" s="603"/>
      <c r="C10" s="605"/>
      <c r="D10" s="605"/>
      <c r="E10" s="605"/>
      <c r="F10" s="605"/>
      <c r="G10" s="605"/>
      <c r="H10" s="605"/>
      <c r="I10" s="605"/>
      <c r="J10" s="605"/>
      <c r="K10" s="605"/>
      <c r="L10" s="605"/>
      <c r="M10" s="605"/>
      <c r="N10" s="605"/>
      <c r="O10" s="605"/>
      <c r="P10" s="605"/>
      <c r="Q10" s="605"/>
      <c r="R10" s="605"/>
      <c r="S10" s="605"/>
      <c r="T10" s="605"/>
      <c r="U10" s="605"/>
      <c r="V10" s="605"/>
      <c r="W10" s="605"/>
      <c r="X10" s="605"/>
      <c r="Y10" s="605"/>
      <c r="Z10" s="605"/>
      <c r="AA10" s="605"/>
      <c r="AB10" s="605"/>
      <c r="AC10" s="605"/>
      <c r="AD10" s="605"/>
      <c r="AE10" s="605"/>
      <c r="AF10" s="605"/>
      <c r="AG10" s="605"/>
      <c r="AH10" s="605"/>
      <c r="AI10" s="605"/>
    </row>
    <row r="11" spans="2:35" ht="35.450000000000003" customHeight="1" x14ac:dyDescent="0.15">
      <c r="B11" s="603"/>
      <c r="C11" s="605"/>
      <c r="D11" s="605"/>
      <c r="E11" s="605"/>
      <c r="F11" s="605"/>
      <c r="G11" s="605"/>
      <c r="H11" s="605"/>
      <c r="I11" s="605"/>
      <c r="J11" s="605"/>
      <c r="K11" s="605"/>
      <c r="L11" s="605"/>
      <c r="M11" s="605"/>
      <c r="N11" s="605"/>
      <c r="O11" s="605"/>
      <c r="P11" s="605"/>
      <c r="Q11" s="605"/>
      <c r="R11" s="605"/>
      <c r="S11" s="605"/>
      <c r="T11" s="605"/>
      <c r="U11" s="605"/>
      <c r="V11" s="605"/>
      <c r="W11" s="605"/>
      <c r="X11" s="605"/>
      <c r="Y11" s="605"/>
      <c r="Z11" s="605"/>
      <c r="AA11" s="605"/>
      <c r="AB11" s="605"/>
      <c r="AC11" s="605"/>
      <c r="AD11" s="605"/>
      <c r="AE11" s="605"/>
      <c r="AF11" s="605"/>
      <c r="AG11" s="605"/>
      <c r="AH11" s="605"/>
      <c r="AI11" s="605"/>
    </row>
    <row r="12" spans="2:35" ht="35.450000000000003" customHeight="1" x14ac:dyDescent="0.15">
      <c r="B12" s="603"/>
      <c r="C12" s="605"/>
      <c r="D12" s="605"/>
      <c r="E12" s="605"/>
      <c r="F12" s="605"/>
      <c r="G12" s="605"/>
      <c r="H12" s="605"/>
      <c r="I12" s="605"/>
      <c r="J12" s="605"/>
      <c r="K12" s="605"/>
      <c r="L12" s="605"/>
      <c r="M12" s="605"/>
      <c r="N12" s="605"/>
      <c r="O12" s="605"/>
      <c r="P12" s="605"/>
      <c r="Q12" s="605"/>
      <c r="R12" s="605"/>
      <c r="S12" s="605"/>
      <c r="T12" s="605"/>
      <c r="U12" s="605"/>
      <c r="V12" s="605"/>
      <c r="W12" s="605"/>
      <c r="X12" s="605"/>
      <c r="Y12" s="605"/>
      <c r="Z12" s="605"/>
      <c r="AA12" s="605"/>
      <c r="AB12" s="605"/>
      <c r="AC12" s="605"/>
      <c r="AD12" s="605"/>
      <c r="AE12" s="605"/>
      <c r="AF12" s="605"/>
      <c r="AG12" s="605"/>
      <c r="AH12" s="605"/>
      <c r="AI12" s="605"/>
    </row>
    <row r="13" spans="2:35" ht="35.450000000000003" customHeight="1" x14ac:dyDescent="0.15">
      <c r="B13" s="603"/>
      <c r="C13" s="605"/>
      <c r="D13" s="605"/>
      <c r="E13" s="605"/>
      <c r="F13" s="605"/>
      <c r="G13" s="605"/>
      <c r="H13" s="605"/>
      <c r="I13" s="605"/>
      <c r="J13" s="605"/>
      <c r="K13" s="605"/>
      <c r="L13" s="605"/>
      <c r="M13" s="605"/>
      <c r="N13" s="605"/>
      <c r="O13" s="605"/>
      <c r="P13" s="605"/>
      <c r="Q13" s="605"/>
      <c r="R13" s="605"/>
      <c r="S13" s="605"/>
      <c r="T13" s="605"/>
      <c r="U13" s="605"/>
      <c r="V13" s="605"/>
      <c r="W13" s="605"/>
      <c r="X13" s="605"/>
      <c r="Y13" s="605"/>
      <c r="Z13" s="605"/>
      <c r="AA13" s="605"/>
      <c r="AB13" s="605"/>
      <c r="AC13" s="605"/>
      <c r="AD13" s="605"/>
      <c r="AE13" s="605"/>
      <c r="AF13" s="605"/>
      <c r="AG13" s="605"/>
      <c r="AH13" s="605"/>
      <c r="AI13" s="605"/>
    </row>
    <row r="14" spans="2:35" ht="35.450000000000003" customHeight="1" x14ac:dyDescent="0.15">
      <c r="B14" s="603"/>
      <c r="C14" s="605"/>
      <c r="D14" s="605"/>
      <c r="E14" s="605"/>
      <c r="F14" s="605"/>
      <c r="G14" s="605"/>
      <c r="H14" s="605"/>
      <c r="I14" s="605"/>
      <c r="J14" s="605"/>
      <c r="K14" s="605"/>
      <c r="L14" s="605"/>
      <c r="M14" s="605"/>
      <c r="N14" s="605"/>
      <c r="O14" s="605"/>
      <c r="P14" s="605"/>
      <c r="Q14" s="605"/>
      <c r="R14" s="605"/>
      <c r="S14" s="605"/>
      <c r="T14" s="605"/>
      <c r="U14" s="605"/>
      <c r="V14" s="605"/>
      <c r="W14" s="605"/>
      <c r="X14" s="605"/>
      <c r="Y14" s="605"/>
      <c r="Z14" s="605"/>
      <c r="AA14" s="605"/>
      <c r="AB14" s="605"/>
      <c r="AC14" s="605"/>
      <c r="AD14" s="605"/>
      <c r="AE14" s="605"/>
      <c r="AF14" s="605"/>
      <c r="AG14" s="605"/>
      <c r="AH14" s="605"/>
      <c r="AI14" s="605"/>
    </row>
    <row r="15" spans="2:35" ht="35.450000000000003" customHeight="1" x14ac:dyDescent="0.15">
      <c r="B15" s="603"/>
      <c r="C15" s="605"/>
      <c r="D15" s="605"/>
      <c r="E15" s="605"/>
      <c r="F15" s="605"/>
      <c r="G15" s="605"/>
      <c r="H15" s="605"/>
      <c r="I15" s="605"/>
      <c r="J15" s="605"/>
      <c r="K15" s="605"/>
      <c r="L15" s="605"/>
      <c r="M15" s="605"/>
      <c r="N15" s="605"/>
      <c r="O15" s="605"/>
      <c r="P15" s="605"/>
      <c r="Q15" s="605"/>
      <c r="R15" s="605"/>
      <c r="S15" s="605"/>
      <c r="T15" s="605"/>
      <c r="U15" s="605"/>
      <c r="V15" s="605"/>
      <c r="W15" s="605"/>
      <c r="X15" s="605"/>
      <c r="Y15" s="605"/>
      <c r="Z15" s="605"/>
      <c r="AA15" s="605"/>
      <c r="AB15" s="605"/>
      <c r="AC15" s="605"/>
      <c r="AD15" s="605"/>
      <c r="AE15" s="605"/>
      <c r="AF15" s="605"/>
      <c r="AG15" s="605"/>
      <c r="AH15" s="605"/>
      <c r="AI15" s="605"/>
    </row>
    <row r="16" spans="2:35" ht="35.450000000000003" customHeight="1" x14ac:dyDescent="0.15">
      <c r="B16" s="603"/>
      <c r="C16" s="605"/>
      <c r="D16" s="605"/>
      <c r="E16" s="605"/>
      <c r="F16" s="605"/>
      <c r="G16" s="605"/>
      <c r="H16" s="605"/>
      <c r="I16" s="605"/>
      <c r="J16" s="605"/>
      <c r="K16" s="605"/>
      <c r="L16" s="605"/>
      <c r="M16" s="605"/>
      <c r="N16" s="605"/>
      <c r="O16" s="605"/>
      <c r="P16" s="605"/>
      <c r="Q16" s="605"/>
      <c r="R16" s="605"/>
      <c r="S16" s="605"/>
      <c r="T16" s="605"/>
      <c r="U16" s="605"/>
      <c r="V16" s="605"/>
      <c r="W16" s="605"/>
      <c r="X16" s="605"/>
      <c r="Y16" s="605"/>
      <c r="Z16" s="605"/>
      <c r="AA16" s="605"/>
      <c r="AB16" s="605"/>
      <c r="AC16" s="605"/>
      <c r="AD16" s="605"/>
      <c r="AE16" s="605"/>
      <c r="AF16" s="605"/>
      <c r="AG16" s="605"/>
      <c r="AH16" s="605"/>
      <c r="AI16" s="605"/>
    </row>
    <row r="17" spans="2:35" ht="35.450000000000003" customHeight="1" x14ac:dyDescent="0.15">
      <c r="B17" s="603"/>
      <c r="C17" s="605"/>
      <c r="D17" s="605"/>
      <c r="E17" s="605"/>
      <c r="F17" s="605"/>
      <c r="G17" s="605"/>
      <c r="H17" s="605"/>
      <c r="I17" s="605"/>
      <c r="J17" s="605"/>
      <c r="K17" s="605"/>
      <c r="L17" s="605"/>
      <c r="M17" s="605"/>
      <c r="N17" s="605"/>
      <c r="O17" s="605"/>
      <c r="P17" s="605"/>
      <c r="Q17" s="605"/>
      <c r="R17" s="605"/>
      <c r="S17" s="605"/>
      <c r="T17" s="605"/>
      <c r="U17" s="605"/>
      <c r="V17" s="605"/>
      <c r="W17" s="605"/>
      <c r="X17" s="605"/>
      <c r="Y17" s="605"/>
      <c r="Z17" s="605"/>
      <c r="AA17" s="605"/>
      <c r="AB17" s="605"/>
      <c r="AC17" s="605"/>
      <c r="AD17" s="605"/>
      <c r="AE17" s="605"/>
      <c r="AF17" s="605"/>
      <c r="AG17" s="605"/>
      <c r="AH17" s="605"/>
      <c r="AI17" s="605"/>
    </row>
    <row r="18" spans="2:35" ht="53.25" customHeight="1" x14ac:dyDescent="0.15">
      <c r="B18" s="603"/>
      <c r="C18" s="605"/>
      <c r="D18" s="605"/>
      <c r="E18" s="605"/>
      <c r="F18" s="605"/>
      <c r="G18" s="605"/>
      <c r="H18" s="605"/>
      <c r="I18" s="605"/>
      <c r="J18" s="605"/>
      <c r="K18" s="605"/>
      <c r="L18" s="605"/>
      <c r="M18" s="605"/>
      <c r="N18" s="605"/>
      <c r="O18" s="605"/>
      <c r="P18" s="605"/>
      <c r="Q18" s="605"/>
      <c r="R18" s="605"/>
      <c r="S18" s="605"/>
      <c r="T18" s="605"/>
      <c r="U18" s="605"/>
      <c r="V18" s="605"/>
      <c r="W18" s="605"/>
      <c r="X18" s="605"/>
      <c r="Y18" s="605"/>
      <c r="Z18" s="605"/>
      <c r="AA18" s="605"/>
      <c r="AB18" s="605"/>
      <c r="AC18" s="605"/>
      <c r="AD18" s="605"/>
      <c r="AE18" s="605"/>
      <c r="AF18" s="605"/>
      <c r="AG18" s="605"/>
      <c r="AH18" s="605"/>
      <c r="AI18" s="605"/>
    </row>
    <row r="19" spans="2:35" ht="15" customHeight="1" x14ac:dyDescent="0.15">
      <c r="B19" s="36"/>
      <c r="C19" s="36"/>
      <c r="D19" s="4"/>
    </row>
  </sheetData>
  <mergeCells count="15">
    <mergeCell ref="B6:B18"/>
    <mergeCell ref="C6:AI18"/>
    <mergeCell ref="B3:AI3"/>
    <mergeCell ref="B4:D4"/>
    <mergeCell ref="E4:I4"/>
    <mergeCell ref="J4:L4"/>
    <mergeCell ref="M4:R4"/>
    <mergeCell ref="AF4:AI5"/>
    <mergeCell ref="B5:D5"/>
    <mergeCell ref="E5:I5"/>
    <mergeCell ref="J5:L5"/>
    <mergeCell ref="M5:R5"/>
    <mergeCell ref="S4:V5"/>
    <mergeCell ref="W4:AB5"/>
    <mergeCell ref="AC4:AE5"/>
  </mergeCells>
  <phoneticPr fontId="8"/>
  <printOptions horizontalCentered="1" verticalCentered="1"/>
  <pageMargins left="0.19685039370078741" right="0.19685039370078741" top="0.98425196850393704"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Y88"/>
  <sheetViews>
    <sheetView showGridLines="0" view="pageBreakPreview" zoomScale="106" zoomScaleNormal="100" zoomScaleSheetLayoutView="106" workbookViewId="0">
      <selection activeCell="L13" sqref="L13"/>
    </sheetView>
  </sheetViews>
  <sheetFormatPr defaultColWidth="9" defaultRowHeight="12" x14ac:dyDescent="0.15"/>
  <cols>
    <col min="1" max="1" width="1.625" style="3" customWidth="1"/>
    <col min="2" max="2" width="4.125" style="3" customWidth="1"/>
    <col min="3" max="21" width="5.875" style="3" customWidth="1"/>
    <col min="22" max="22" width="8.25" style="3" customWidth="1"/>
    <col min="23" max="24" width="6.75" style="3" customWidth="1"/>
    <col min="25" max="25" width="8.625" style="3" customWidth="1"/>
    <col min="26" max="26" width="1.375" style="3" customWidth="1"/>
    <col min="27" max="16384" width="9" style="3"/>
  </cols>
  <sheetData>
    <row r="2" spans="2:25" ht="24.95" customHeight="1" x14ac:dyDescent="0.15">
      <c r="B2" s="21" t="s">
        <v>336</v>
      </c>
      <c r="C2" s="4"/>
      <c r="D2" s="4"/>
      <c r="E2" s="4"/>
      <c r="F2" s="4"/>
      <c r="G2" s="4"/>
      <c r="H2" s="4"/>
      <c r="I2" s="4"/>
      <c r="J2" s="4"/>
      <c r="K2" s="20"/>
      <c r="L2" s="4"/>
      <c r="M2" s="20"/>
      <c r="N2" s="144"/>
      <c r="O2" s="145"/>
      <c r="P2" s="683"/>
      <c r="Q2" s="684"/>
      <c r="R2" s="684"/>
      <c r="S2" s="685"/>
      <c r="T2" s="506" t="s">
        <v>55</v>
      </c>
      <c r="U2" s="506"/>
      <c r="V2" s="686" t="s">
        <v>1097</v>
      </c>
      <c r="W2" s="686"/>
      <c r="X2" s="686"/>
      <c r="Y2" s="686"/>
    </row>
    <row r="3" spans="2:25" ht="20.100000000000001" customHeight="1" x14ac:dyDescent="0.15">
      <c r="B3" s="506" t="s">
        <v>33</v>
      </c>
      <c r="C3" s="506"/>
      <c r="D3" s="608" t="str">
        <f>'様式A-1'!$D$3</f>
        <v>ユノセトンネル</v>
      </c>
      <c r="E3" s="608"/>
      <c r="F3" s="608"/>
      <c r="G3" s="608"/>
      <c r="H3" s="506" t="s">
        <v>32</v>
      </c>
      <c r="I3" s="506"/>
      <c r="J3" s="608" t="str">
        <f>'様式A-1'!$J$3</f>
        <v>一般県道長門峡線</v>
      </c>
      <c r="K3" s="608"/>
      <c r="L3" s="608"/>
      <c r="M3" s="608"/>
      <c r="N3" s="506" t="s">
        <v>10</v>
      </c>
      <c r="O3" s="506"/>
      <c r="P3" s="470" t="str">
        <f>'様式A-1'!$R$3</f>
        <v>山口県萩土木事務所</v>
      </c>
      <c r="Q3" s="470"/>
      <c r="R3" s="470"/>
      <c r="S3" s="470"/>
      <c r="T3" s="506" t="s">
        <v>16</v>
      </c>
      <c r="U3" s="506"/>
      <c r="V3" s="470" t="str">
        <f>'様式A-1'!$Z$3</f>
        <v>有</v>
      </c>
      <c r="W3" s="470"/>
      <c r="X3" s="470"/>
      <c r="Y3" s="470"/>
    </row>
    <row r="4" spans="2:25" ht="20.100000000000001" customHeight="1" x14ac:dyDescent="0.15">
      <c r="B4" s="506" t="s">
        <v>11</v>
      </c>
      <c r="C4" s="506"/>
      <c r="D4" s="608" t="str">
        <f>'様式A-1'!$D$4</f>
        <v>湯之瀬トンネル</v>
      </c>
      <c r="E4" s="608"/>
      <c r="F4" s="608"/>
      <c r="G4" s="608"/>
      <c r="H4" s="506"/>
      <c r="I4" s="506"/>
      <c r="J4" s="608"/>
      <c r="K4" s="676"/>
      <c r="L4" s="676"/>
      <c r="M4" s="676"/>
      <c r="N4" s="502"/>
      <c r="O4" s="502"/>
      <c r="P4" s="675"/>
      <c r="Q4" s="675"/>
      <c r="R4" s="675"/>
      <c r="S4" s="675"/>
      <c r="T4" s="502" t="s">
        <v>17</v>
      </c>
      <c r="U4" s="502"/>
      <c r="V4" s="675" t="str">
        <f>'様式A-1'!$Z$4</f>
        <v>有</v>
      </c>
      <c r="W4" s="675"/>
      <c r="X4" s="675"/>
      <c r="Y4" s="675"/>
    </row>
    <row r="5" spans="2:25" ht="20.100000000000001" customHeight="1" x14ac:dyDescent="0.15">
      <c r="B5" s="480" t="s">
        <v>12</v>
      </c>
      <c r="C5" s="480"/>
      <c r="D5" s="2" t="s">
        <v>13</v>
      </c>
      <c r="E5" s="470" t="str">
        <f>'様式A-1'!$E$5</f>
        <v>山口県萩市川上</v>
      </c>
      <c r="F5" s="470"/>
      <c r="G5" s="470"/>
      <c r="H5" s="506" t="s">
        <v>264</v>
      </c>
      <c r="I5" s="506"/>
      <c r="J5" s="410"/>
      <c r="K5" s="470" t="s">
        <v>876</v>
      </c>
      <c r="L5" s="470"/>
      <c r="M5" s="470"/>
      <c r="N5" s="470"/>
      <c r="O5" s="677" t="s">
        <v>245</v>
      </c>
      <c r="P5" s="677"/>
      <c r="Q5" s="679">
        <v>45240</v>
      </c>
      <c r="R5" s="679"/>
      <c r="S5" s="679"/>
      <c r="T5" s="506" t="s">
        <v>44</v>
      </c>
      <c r="U5" s="506"/>
      <c r="V5" s="167" t="s">
        <v>43</v>
      </c>
      <c r="W5" s="681">
        <f>'様式A-1'!Z5</f>
        <v>211.15</v>
      </c>
      <c r="X5" s="682"/>
      <c r="Y5" s="50" t="s">
        <v>42</v>
      </c>
    </row>
    <row r="6" spans="2:25" ht="20.100000000000001" customHeight="1" x14ac:dyDescent="0.15">
      <c r="B6" s="480"/>
      <c r="C6" s="480"/>
      <c r="D6" s="2" t="s">
        <v>14</v>
      </c>
      <c r="E6" s="673" t="str">
        <f>'様式A-1'!$E$6</f>
        <v>山口県萩市川上</v>
      </c>
      <c r="F6" s="470"/>
      <c r="G6" s="470"/>
      <c r="H6" s="506" t="s">
        <v>265</v>
      </c>
      <c r="I6" s="506"/>
      <c r="J6" s="410"/>
      <c r="K6" s="470" t="s">
        <v>881</v>
      </c>
      <c r="L6" s="470"/>
      <c r="M6" s="470"/>
      <c r="N6" s="470"/>
      <c r="O6" s="678"/>
      <c r="P6" s="678"/>
      <c r="Q6" s="680"/>
      <c r="R6" s="680"/>
      <c r="S6" s="680"/>
      <c r="T6" s="506" t="s">
        <v>15</v>
      </c>
      <c r="U6" s="506"/>
      <c r="V6" s="470" t="str">
        <f>'様式A-1'!$X$6</f>
        <v>陸上トンネル（掘進工法）</v>
      </c>
      <c r="W6" s="470"/>
      <c r="X6" s="470"/>
      <c r="Y6" s="470"/>
    </row>
    <row r="7" spans="2:25" ht="6.95" customHeight="1" x14ac:dyDescent="0.15">
      <c r="B7" s="634" t="s">
        <v>18</v>
      </c>
      <c r="C7" s="635" t="s">
        <v>19</v>
      </c>
      <c r="D7" s="638" t="str">
        <f>'様式A-1'!$E$7</f>
        <v>34°21′23.7″</v>
      </c>
      <c r="E7" s="639"/>
      <c r="F7" s="617" t="s">
        <v>20</v>
      </c>
      <c r="G7" s="618"/>
      <c r="H7" s="617" t="s">
        <v>21</v>
      </c>
      <c r="I7" s="619"/>
      <c r="J7" s="481" t="s">
        <v>22</v>
      </c>
      <c r="K7" s="645"/>
      <c r="L7" s="658" t="s">
        <v>36</v>
      </c>
      <c r="M7" s="659">
        <f>'様式C-1-1用'!$CQ$4</f>
        <v>73</v>
      </c>
      <c r="N7" s="658" t="s">
        <v>35</v>
      </c>
      <c r="O7" s="659">
        <f>'様式C-1-1用'!$CN$4</f>
        <v>0</v>
      </c>
      <c r="P7" s="664" t="s">
        <v>34</v>
      </c>
      <c r="Q7" s="656">
        <f>'様式C-1-1用'!$CM$4</f>
        <v>0</v>
      </c>
      <c r="R7" s="646" t="s">
        <v>41</v>
      </c>
      <c r="S7" s="647"/>
      <c r="T7" s="648" t="str">
        <f>IF(SUM(Q7:Q18)&gt;0,"Ⅳ",IF(SUM(O7:O18)&gt;0,"Ⅲ",IF(SUM(M7:M18)&gt;0,"Ⅱ","Ⅰ")))</f>
        <v>Ⅱ</v>
      </c>
      <c r="U7" s="649"/>
      <c r="V7" s="666" t="s">
        <v>40</v>
      </c>
      <c r="W7" s="669" t="s">
        <v>300</v>
      </c>
      <c r="X7" s="670"/>
      <c r="Y7" s="644">
        <f>COUNTIF('様式C-1-2用'!$L$3:$L$1002,"○")</f>
        <v>0</v>
      </c>
    </row>
    <row r="8" spans="2:25" ht="6.95" customHeight="1" x14ac:dyDescent="0.15">
      <c r="B8" s="634"/>
      <c r="C8" s="636"/>
      <c r="D8" s="640"/>
      <c r="E8" s="641"/>
      <c r="F8" s="646"/>
      <c r="G8" s="674"/>
      <c r="H8" s="646"/>
      <c r="I8" s="647"/>
      <c r="J8" s="471"/>
      <c r="K8" s="645"/>
      <c r="L8" s="658"/>
      <c r="M8" s="659"/>
      <c r="N8" s="658"/>
      <c r="O8" s="659"/>
      <c r="P8" s="664"/>
      <c r="Q8" s="656"/>
      <c r="R8" s="646"/>
      <c r="S8" s="647"/>
      <c r="T8" s="648"/>
      <c r="U8" s="649"/>
      <c r="V8" s="667"/>
      <c r="W8" s="671"/>
      <c r="X8" s="671"/>
      <c r="Y8" s="644"/>
    </row>
    <row r="9" spans="2:25" ht="6.95" customHeight="1" x14ac:dyDescent="0.15">
      <c r="B9" s="634"/>
      <c r="C9" s="637"/>
      <c r="D9" s="642"/>
      <c r="E9" s="643"/>
      <c r="F9" s="646"/>
      <c r="G9" s="674"/>
      <c r="H9" s="646"/>
      <c r="I9" s="647"/>
      <c r="J9" s="471"/>
      <c r="K9" s="645"/>
      <c r="L9" s="658"/>
      <c r="M9" s="659"/>
      <c r="N9" s="658"/>
      <c r="O9" s="659"/>
      <c r="P9" s="664"/>
      <c r="Q9" s="656"/>
      <c r="R9" s="646"/>
      <c r="S9" s="647"/>
      <c r="T9" s="648"/>
      <c r="U9" s="649"/>
      <c r="V9" s="667"/>
      <c r="W9" s="671"/>
      <c r="X9" s="671"/>
      <c r="Y9" s="644"/>
    </row>
    <row r="10" spans="2:25" ht="6.95" customHeight="1" x14ac:dyDescent="0.15">
      <c r="B10" s="634"/>
      <c r="C10" s="635" t="s">
        <v>23</v>
      </c>
      <c r="D10" s="638" t="str">
        <f>'様式A-1'!$E$8</f>
        <v>131°33′20.3″</v>
      </c>
      <c r="E10" s="639"/>
      <c r="F10" s="646"/>
      <c r="G10" s="674"/>
      <c r="H10" s="646"/>
      <c r="I10" s="647"/>
      <c r="J10" s="471"/>
      <c r="K10" s="645"/>
      <c r="L10" s="658"/>
      <c r="M10" s="660"/>
      <c r="N10" s="658"/>
      <c r="O10" s="660"/>
      <c r="P10" s="664"/>
      <c r="Q10" s="657"/>
      <c r="R10" s="646"/>
      <c r="S10" s="647"/>
      <c r="T10" s="648"/>
      <c r="U10" s="649"/>
      <c r="V10" s="667"/>
      <c r="W10" s="671"/>
      <c r="X10" s="671"/>
      <c r="Y10" s="644"/>
    </row>
    <row r="11" spans="2:25" ht="6.95" customHeight="1" x14ac:dyDescent="0.15">
      <c r="B11" s="634"/>
      <c r="C11" s="636"/>
      <c r="D11" s="640"/>
      <c r="E11" s="641"/>
      <c r="F11" s="646"/>
      <c r="G11" s="674"/>
      <c r="H11" s="646"/>
      <c r="I11" s="647"/>
      <c r="J11" s="481" t="s">
        <v>24</v>
      </c>
      <c r="K11" s="483"/>
      <c r="L11" s="502" t="s">
        <v>39</v>
      </c>
      <c r="M11" s="672">
        <f>'様式C-1-1用'!$CV$4</f>
        <v>42</v>
      </c>
      <c r="N11" s="502" t="s">
        <v>38</v>
      </c>
      <c r="O11" s="655">
        <f>'様式C-1-1用'!$CS$4</f>
        <v>0</v>
      </c>
      <c r="P11" s="663" t="s">
        <v>37</v>
      </c>
      <c r="Q11" s="655">
        <f>'様式C-1-1用'!$CR$4</f>
        <v>0</v>
      </c>
      <c r="R11" s="646"/>
      <c r="S11" s="647"/>
      <c r="T11" s="648"/>
      <c r="U11" s="649"/>
      <c r="V11" s="667"/>
      <c r="W11" s="671"/>
      <c r="X11" s="671"/>
      <c r="Y11" s="644"/>
    </row>
    <row r="12" spans="2:25" ht="6.95" customHeight="1" x14ac:dyDescent="0.15">
      <c r="B12" s="634"/>
      <c r="C12" s="637"/>
      <c r="D12" s="642"/>
      <c r="E12" s="643"/>
      <c r="F12" s="646"/>
      <c r="G12" s="674"/>
      <c r="H12" s="646"/>
      <c r="I12" s="647"/>
      <c r="J12" s="471"/>
      <c r="K12" s="645"/>
      <c r="L12" s="658"/>
      <c r="M12" s="659"/>
      <c r="N12" s="658"/>
      <c r="O12" s="656"/>
      <c r="P12" s="664"/>
      <c r="Q12" s="656"/>
      <c r="R12" s="646"/>
      <c r="S12" s="647"/>
      <c r="T12" s="648"/>
      <c r="U12" s="649"/>
      <c r="V12" s="667"/>
      <c r="W12" s="671"/>
      <c r="X12" s="671"/>
      <c r="Y12" s="644"/>
    </row>
    <row r="13" spans="2:25" ht="6.95" customHeight="1" x14ac:dyDescent="0.15">
      <c r="B13" s="634" t="s">
        <v>25</v>
      </c>
      <c r="C13" s="635" t="s">
        <v>19</v>
      </c>
      <c r="D13" s="638" t="str">
        <f>'様式A-1'!$E$9</f>
        <v>34°21′17.1″</v>
      </c>
      <c r="E13" s="639"/>
      <c r="F13" s="646"/>
      <c r="G13" s="674"/>
      <c r="H13" s="646"/>
      <c r="I13" s="647"/>
      <c r="J13" s="471"/>
      <c r="K13" s="645"/>
      <c r="L13" s="658"/>
      <c r="M13" s="659"/>
      <c r="N13" s="658"/>
      <c r="O13" s="656"/>
      <c r="P13" s="664"/>
      <c r="Q13" s="656"/>
      <c r="R13" s="646"/>
      <c r="S13" s="647"/>
      <c r="T13" s="648"/>
      <c r="U13" s="649"/>
      <c r="V13" s="667"/>
      <c r="W13" s="661" t="s">
        <v>281</v>
      </c>
      <c r="X13" s="662"/>
      <c r="Y13" s="644">
        <f>COUNTIF('様式C-1-2用'!$L$3:$L$1002,"×")</f>
        <v>69</v>
      </c>
    </row>
    <row r="14" spans="2:25" ht="6.95" customHeight="1" x14ac:dyDescent="0.15">
      <c r="B14" s="635"/>
      <c r="C14" s="636"/>
      <c r="D14" s="640"/>
      <c r="E14" s="641"/>
      <c r="F14" s="646"/>
      <c r="G14" s="674"/>
      <c r="H14" s="646"/>
      <c r="I14" s="647"/>
      <c r="J14" s="472"/>
      <c r="K14" s="485"/>
      <c r="L14" s="658"/>
      <c r="M14" s="660"/>
      <c r="N14" s="658"/>
      <c r="O14" s="657"/>
      <c r="P14" s="664"/>
      <c r="Q14" s="657"/>
      <c r="R14" s="646"/>
      <c r="S14" s="647"/>
      <c r="T14" s="648"/>
      <c r="U14" s="649"/>
      <c r="V14" s="667"/>
      <c r="W14" s="662"/>
      <c r="X14" s="662"/>
      <c r="Y14" s="644"/>
    </row>
    <row r="15" spans="2:25" ht="6.95" customHeight="1" x14ac:dyDescent="0.15">
      <c r="B15" s="635"/>
      <c r="C15" s="637"/>
      <c r="D15" s="642"/>
      <c r="E15" s="643"/>
      <c r="F15" s="646"/>
      <c r="G15" s="674"/>
      <c r="H15" s="646"/>
      <c r="I15" s="647"/>
      <c r="J15" s="471" t="s">
        <v>26</v>
      </c>
      <c r="K15" s="645"/>
      <c r="L15" s="502" t="s">
        <v>36</v>
      </c>
      <c r="M15" s="652">
        <f>'様式C-1-1用'!$CL$4</f>
        <v>0</v>
      </c>
      <c r="N15" s="502" t="s">
        <v>35</v>
      </c>
      <c r="O15" s="652">
        <f>'様式C-1-1用'!$CI$4</f>
        <v>0</v>
      </c>
      <c r="P15" s="663" t="s">
        <v>34</v>
      </c>
      <c r="Q15" s="652">
        <f>'様式C-1-1用'!$CH$4</f>
        <v>0</v>
      </c>
      <c r="R15" s="646"/>
      <c r="S15" s="647"/>
      <c r="T15" s="648"/>
      <c r="U15" s="649"/>
      <c r="V15" s="667"/>
      <c r="W15" s="662"/>
      <c r="X15" s="662"/>
      <c r="Y15" s="644"/>
    </row>
    <row r="16" spans="2:25" ht="6.95" customHeight="1" x14ac:dyDescent="0.15">
      <c r="B16" s="635"/>
      <c r="C16" s="635" t="s">
        <v>23</v>
      </c>
      <c r="D16" s="638" t="str">
        <f>'様式A-1'!$E$10</f>
        <v>131°33′22.7″</v>
      </c>
      <c r="E16" s="639"/>
      <c r="F16" s="646"/>
      <c r="G16" s="674"/>
      <c r="H16" s="646"/>
      <c r="I16" s="647"/>
      <c r="J16" s="471"/>
      <c r="K16" s="645"/>
      <c r="L16" s="658"/>
      <c r="M16" s="653"/>
      <c r="N16" s="658"/>
      <c r="O16" s="653"/>
      <c r="P16" s="664"/>
      <c r="Q16" s="653"/>
      <c r="R16" s="646"/>
      <c r="S16" s="647"/>
      <c r="T16" s="648"/>
      <c r="U16" s="649"/>
      <c r="V16" s="667"/>
      <c r="W16" s="662"/>
      <c r="X16" s="662"/>
      <c r="Y16" s="644"/>
    </row>
    <row r="17" spans="2:25" ht="6.95" customHeight="1" x14ac:dyDescent="0.15">
      <c r="B17" s="635"/>
      <c r="C17" s="636"/>
      <c r="D17" s="640"/>
      <c r="E17" s="641"/>
      <c r="F17" s="646"/>
      <c r="G17" s="674"/>
      <c r="H17" s="646"/>
      <c r="I17" s="647"/>
      <c r="J17" s="471"/>
      <c r="K17" s="645"/>
      <c r="L17" s="658"/>
      <c r="M17" s="653"/>
      <c r="N17" s="658"/>
      <c r="O17" s="653"/>
      <c r="P17" s="664"/>
      <c r="Q17" s="653"/>
      <c r="R17" s="646"/>
      <c r="S17" s="647"/>
      <c r="T17" s="648"/>
      <c r="U17" s="649"/>
      <c r="V17" s="667"/>
      <c r="W17" s="662"/>
      <c r="X17" s="662"/>
      <c r="Y17" s="644"/>
    </row>
    <row r="18" spans="2:25" ht="6.95" customHeight="1" x14ac:dyDescent="0.15">
      <c r="B18" s="634"/>
      <c r="C18" s="637"/>
      <c r="D18" s="642"/>
      <c r="E18" s="643"/>
      <c r="F18" s="620"/>
      <c r="G18" s="621"/>
      <c r="H18" s="620"/>
      <c r="I18" s="622"/>
      <c r="J18" s="472"/>
      <c r="K18" s="485"/>
      <c r="L18" s="511"/>
      <c r="M18" s="654"/>
      <c r="N18" s="511"/>
      <c r="O18" s="654"/>
      <c r="P18" s="665"/>
      <c r="Q18" s="654"/>
      <c r="R18" s="620"/>
      <c r="S18" s="622"/>
      <c r="T18" s="650"/>
      <c r="U18" s="651"/>
      <c r="V18" s="668"/>
      <c r="W18" s="662"/>
      <c r="X18" s="662"/>
      <c r="Y18" s="644"/>
    </row>
    <row r="19" spans="2:25" ht="31.15" customHeight="1" x14ac:dyDescent="0.15">
      <c r="B19" s="629" t="s">
        <v>9</v>
      </c>
      <c r="C19" s="623"/>
      <c r="D19" s="624"/>
      <c r="E19" s="624"/>
      <c r="F19" s="624"/>
      <c r="G19" s="624"/>
      <c r="H19" s="624"/>
      <c r="I19" s="624"/>
      <c r="J19" s="624"/>
      <c r="K19" s="624"/>
      <c r="L19" s="624"/>
      <c r="M19" s="624"/>
      <c r="N19" s="624"/>
      <c r="O19" s="624"/>
      <c r="P19" s="624"/>
      <c r="Q19" s="624"/>
      <c r="R19" s="624"/>
      <c r="S19" s="624"/>
      <c r="T19" s="624"/>
      <c r="U19" s="624"/>
      <c r="V19" s="624"/>
      <c r="W19" s="624"/>
      <c r="X19" s="624"/>
      <c r="Y19" s="625"/>
    </row>
    <row r="20" spans="2:25" ht="39.950000000000003" customHeight="1" x14ac:dyDescent="0.15">
      <c r="B20" s="629"/>
      <c r="C20" s="626"/>
      <c r="D20" s="627"/>
      <c r="E20" s="627"/>
      <c r="F20" s="627"/>
      <c r="G20" s="627"/>
      <c r="H20" s="627"/>
      <c r="I20" s="627"/>
      <c r="J20" s="627"/>
      <c r="K20" s="627"/>
      <c r="L20" s="627"/>
      <c r="M20" s="627"/>
      <c r="N20" s="627"/>
      <c r="O20" s="627"/>
      <c r="P20" s="627"/>
      <c r="Q20" s="627"/>
      <c r="R20" s="627"/>
      <c r="S20" s="627"/>
      <c r="T20" s="627"/>
      <c r="U20" s="627"/>
      <c r="V20" s="627"/>
      <c r="W20" s="627"/>
      <c r="X20" s="627"/>
      <c r="Y20" s="628"/>
    </row>
    <row r="21" spans="2:25" ht="39.950000000000003" customHeight="1" x14ac:dyDescent="0.15">
      <c r="B21" s="629"/>
      <c r="C21" s="626"/>
      <c r="D21" s="627"/>
      <c r="E21" s="627"/>
      <c r="F21" s="627"/>
      <c r="G21" s="627"/>
      <c r="H21" s="627"/>
      <c r="I21" s="627"/>
      <c r="J21" s="627"/>
      <c r="K21" s="627"/>
      <c r="L21" s="627"/>
      <c r="M21" s="627"/>
      <c r="N21" s="627"/>
      <c r="O21" s="627"/>
      <c r="P21" s="627"/>
      <c r="Q21" s="627"/>
      <c r="R21" s="627"/>
      <c r="S21" s="627"/>
      <c r="T21" s="627"/>
      <c r="U21" s="627"/>
      <c r="V21" s="627"/>
      <c r="W21" s="627"/>
      <c r="X21" s="627"/>
      <c r="Y21" s="628"/>
    </row>
    <row r="22" spans="2:25" ht="39.950000000000003" customHeight="1" x14ac:dyDescent="0.15">
      <c r="B22" s="629"/>
      <c r="C22" s="626"/>
      <c r="D22" s="627"/>
      <c r="E22" s="627"/>
      <c r="F22" s="627"/>
      <c r="G22" s="627"/>
      <c r="H22" s="627"/>
      <c r="I22" s="627"/>
      <c r="J22" s="627"/>
      <c r="K22" s="627"/>
      <c r="L22" s="627"/>
      <c r="M22" s="627"/>
      <c r="N22" s="627"/>
      <c r="O22" s="627"/>
      <c r="P22" s="627"/>
      <c r="Q22" s="627"/>
      <c r="R22" s="627"/>
      <c r="S22" s="627"/>
      <c r="T22" s="627"/>
      <c r="U22" s="627"/>
      <c r="V22" s="627"/>
      <c r="W22" s="627"/>
      <c r="X22" s="627"/>
      <c r="Y22" s="628"/>
    </row>
    <row r="23" spans="2:25" ht="39.950000000000003" customHeight="1" x14ac:dyDescent="0.15">
      <c r="B23" s="629"/>
      <c r="C23" s="626"/>
      <c r="D23" s="627"/>
      <c r="E23" s="627"/>
      <c r="F23" s="627"/>
      <c r="G23" s="627"/>
      <c r="H23" s="627"/>
      <c r="I23" s="627"/>
      <c r="J23" s="627"/>
      <c r="K23" s="627"/>
      <c r="L23" s="627"/>
      <c r="M23" s="627"/>
      <c r="N23" s="627"/>
      <c r="O23" s="627"/>
      <c r="P23" s="627"/>
      <c r="Q23" s="627"/>
      <c r="R23" s="627"/>
      <c r="S23" s="627"/>
      <c r="T23" s="627"/>
      <c r="U23" s="627"/>
      <c r="V23" s="627"/>
      <c r="W23" s="627"/>
      <c r="X23" s="627"/>
      <c r="Y23" s="628"/>
    </row>
    <row r="24" spans="2:25" ht="39.950000000000003" customHeight="1" x14ac:dyDescent="0.15">
      <c r="B24" s="629"/>
      <c r="C24" s="626"/>
      <c r="D24" s="627"/>
      <c r="E24" s="627"/>
      <c r="F24" s="627"/>
      <c r="G24" s="627"/>
      <c r="H24" s="627"/>
      <c r="I24" s="627"/>
      <c r="J24" s="627"/>
      <c r="K24" s="627"/>
      <c r="L24" s="627"/>
      <c r="M24" s="627"/>
      <c r="N24" s="627"/>
      <c r="O24" s="627"/>
      <c r="P24" s="627"/>
      <c r="Q24" s="627"/>
      <c r="R24" s="627"/>
      <c r="S24" s="627"/>
      <c r="T24" s="627"/>
      <c r="U24" s="627"/>
      <c r="V24" s="627"/>
      <c r="W24" s="627"/>
      <c r="X24" s="627"/>
      <c r="Y24" s="628"/>
    </row>
    <row r="25" spans="2:25" ht="39.950000000000003" customHeight="1" x14ac:dyDescent="0.15">
      <c r="B25" s="629"/>
      <c r="C25" s="626"/>
      <c r="D25" s="627"/>
      <c r="E25" s="627"/>
      <c r="F25" s="627"/>
      <c r="G25" s="627"/>
      <c r="H25" s="627"/>
      <c r="I25" s="627"/>
      <c r="J25" s="627"/>
      <c r="K25" s="627"/>
      <c r="L25" s="627"/>
      <c r="M25" s="627"/>
      <c r="N25" s="627"/>
      <c r="O25" s="627"/>
      <c r="P25" s="627"/>
      <c r="Q25" s="627"/>
      <c r="R25" s="627"/>
      <c r="S25" s="627"/>
      <c r="T25" s="627"/>
      <c r="U25" s="627"/>
      <c r="V25" s="627"/>
      <c r="W25" s="627"/>
      <c r="X25" s="627"/>
      <c r="Y25" s="628"/>
    </row>
    <row r="26" spans="2:25" ht="39.950000000000003" customHeight="1" x14ac:dyDescent="0.15">
      <c r="B26" s="629"/>
      <c r="C26" s="17"/>
      <c r="D26" s="1"/>
      <c r="E26" s="1"/>
      <c r="G26" s="19"/>
      <c r="H26" s="19"/>
      <c r="I26" s="19"/>
      <c r="J26" s="19"/>
      <c r="K26" s="19"/>
      <c r="L26" s="1"/>
      <c r="M26" s="17"/>
      <c r="N26" s="17"/>
      <c r="O26" s="1"/>
      <c r="P26" s="630" t="s">
        <v>299</v>
      </c>
      <c r="Q26" s="630"/>
      <c r="R26" s="630"/>
      <c r="S26" s="630"/>
      <c r="T26" s="630"/>
      <c r="U26" s="630"/>
      <c r="V26" s="630"/>
      <c r="W26" s="630"/>
      <c r="X26" s="630"/>
      <c r="Y26" s="631"/>
    </row>
    <row r="27" spans="2:25" ht="45" customHeight="1" x14ac:dyDescent="0.15">
      <c r="B27" s="602"/>
      <c r="C27" s="16"/>
      <c r="D27" s="14"/>
      <c r="E27" s="18"/>
      <c r="F27" s="15"/>
      <c r="G27" s="14"/>
      <c r="H27" s="14"/>
      <c r="I27" s="14"/>
      <c r="J27" s="14"/>
      <c r="K27" s="14"/>
      <c r="L27" s="14"/>
      <c r="M27" s="14"/>
      <c r="N27" s="14"/>
      <c r="O27" s="13"/>
      <c r="P27" s="632"/>
      <c r="Q27" s="632"/>
      <c r="R27" s="632"/>
      <c r="S27" s="632"/>
      <c r="T27" s="632"/>
      <c r="U27" s="632"/>
      <c r="V27" s="632"/>
      <c r="W27" s="632"/>
      <c r="X27" s="632"/>
      <c r="Y27" s="633"/>
    </row>
    <row r="28" spans="2:25" ht="15" customHeight="1" x14ac:dyDescent="0.15">
      <c r="C28" s="4" t="s">
        <v>255</v>
      </c>
    </row>
    <row r="29" spans="2:25" ht="15" customHeight="1" x14ac:dyDescent="0.15">
      <c r="C29" s="1" t="s">
        <v>551</v>
      </c>
    </row>
    <row r="30" spans="2:25" ht="11.45" customHeight="1" x14ac:dyDescent="0.15">
      <c r="C30" s="3" t="s">
        <v>552</v>
      </c>
    </row>
    <row r="31" spans="2:25" x14ac:dyDescent="0.15">
      <c r="C31" s="1" t="s">
        <v>301</v>
      </c>
    </row>
    <row r="32" spans="2:25" x14ac:dyDescent="0.15">
      <c r="C32" s="1" t="s">
        <v>256</v>
      </c>
    </row>
    <row r="33" spans="2:25" ht="31.15" customHeight="1" x14ac:dyDescent="0.15">
      <c r="B33" s="629" t="s">
        <v>9</v>
      </c>
      <c r="C33" s="623"/>
      <c r="D33" s="624"/>
      <c r="E33" s="624"/>
      <c r="F33" s="624"/>
      <c r="G33" s="624"/>
      <c r="H33" s="624"/>
      <c r="I33" s="624"/>
      <c r="J33" s="624"/>
      <c r="K33" s="624"/>
      <c r="L33" s="624"/>
      <c r="M33" s="624"/>
      <c r="N33" s="624"/>
      <c r="O33" s="624"/>
      <c r="P33" s="624"/>
      <c r="Q33" s="624"/>
      <c r="R33" s="624"/>
      <c r="S33" s="624"/>
      <c r="T33" s="624"/>
      <c r="U33" s="624"/>
      <c r="V33" s="624"/>
      <c r="W33" s="624"/>
      <c r="X33" s="624"/>
      <c r="Y33" s="625"/>
    </row>
    <row r="34" spans="2:25" ht="39.950000000000003" customHeight="1" x14ac:dyDescent="0.15">
      <c r="B34" s="629"/>
      <c r="C34" s="626"/>
      <c r="D34" s="627"/>
      <c r="E34" s="627"/>
      <c r="F34" s="627"/>
      <c r="G34" s="627"/>
      <c r="H34" s="627"/>
      <c r="I34" s="627"/>
      <c r="J34" s="627"/>
      <c r="K34" s="627"/>
      <c r="L34" s="627"/>
      <c r="M34" s="627"/>
      <c r="N34" s="627"/>
      <c r="O34" s="627"/>
      <c r="P34" s="627"/>
      <c r="Q34" s="627"/>
      <c r="R34" s="627"/>
      <c r="S34" s="627"/>
      <c r="T34" s="627"/>
      <c r="U34" s="627"/>
      <c r="V34" s="627"/>
      <c r="W34" s="627"/>
      <c r="X34" s="627"/>
      <c r="Y34" s="628"/>
    </row>
    <row r="35" spans="2:25" ht="39.950000000000003" customHeight="1" x14ac:dyDescent="0.15">
      <c r="B35" s="629"/>
      <c r="C35" s="626"/>
      <c r="D35" s="627"/>
      <c r="E35" s="627"/>
      <c r="F35" s="627"/>
      <c r="G35" s="627"/>
      <c r="H35" s="627"/>
      <c r="I35" s="627"/>
      <c r="J35" s="627"/>
      <c r="K35" s="627"/>
      <c r="L35" s="627"/>
      <c r="M35" s="627"/>
      <c r="N35" s="627"/>
      <c r="O35" s="627"/>
      <c r="P35" s="627"/>
      <c r="Q35" s="627"/>
      <c r="R35" s="627"/>
      <c r="S35" s="627"/>
      <c r="T35" s="627"/>
      <c r="U35" s="627"/>
      <c r="V35" s="627"/>
      <c r="W35" s="627"/>
      <c r="X35" s="627"/>
      <c r="Y35" s="628"/>
    </row>
    <row r="36" spans="2:25" ht="39.950000000000003" customHeight="1" x14ac:dyDescent="0.15">
      <c r="B36" s="629"/>
      <c r="C36" s="626"/>
      <c r="D36" s="627"/>
      <c r="E36" s="627"/>
      <c r="F36" s="627"/>
      <c r="G36" s="627"/>
      <c r="H36" s="627"/>
      <c r="I36" s="627"/>
      <c r="J36" s="627"/>
      <c r="K36" s="627"/>
      <c r="L36" s="627"/>
      <c r="M36" s="627"/>
      <c r="N36" s="627"/>
      <c r="O36" s="627"/>
      <c r="P36" s="627"/>
      <c r="Q36" s="627"/>
      <c r="R36" s="627"/>
      <c r="S36" s="627"/>
      <c r="T36" s="627"/>
      <c r="U36" s="627"/>
      <c r="V36" s="627"/>
      <c r="W36" s="627"/>
      <c r="X36" s="627"/>
      <c r="Y36" s="628"/>
    </row>
    <row r="37" spans="2:25" ht="39.950000000000003" customHeight="1" x14ac:dyDescent="0.15">
      <c r="B37" s="629"/>
      <c r="C37" s="626"/>
      <c r="D37" s="627"/>
      <c r="E37" s="627"/>
      <c r="F37" s="627"/>
      <c r="G37" s="627"/>
      <c r="H37" s="627"/>
      <c r="I37" s="627"/>
      <c r="J37" s="627"/>
      <c r="K37" s="627"/>
      <c r="L37" s="627"/>
      <c r="M37" s="627"/>
      <c r="N37" s="627"/>
      <c r="O37" s="627"/>
      <c r="P37" s="627"/>
      <c r="Q37" s="627"/>
      <c r="R37" s="627"/>
      <c r="S37" s="627"/>
      <c r="T37" s="627"/>
      <c r="U37" s="627"/>
      <c r="V37" s="627"/>
      <c r="W37" s="627"/>
      <c r="X37" s="627"/>
      <c r="Y37" s="628"/>
    </row>
    <row r="38" spans="2:25" ht="39.950000000000003" customHeight="1" x14ac:dyDescent="0.15">
      <c r="B38" s="629"/>
      <c r="C38" s="626"/>
      <c r="D38" s="627"/>
      <c r="E38" s="627"/>
      <c r="F38" s="627"/>
      <c r="G38" s="627"/>
      <c r="H38" s="627"/>
      <c r="I38" s="627"/>
      <c r="J38" s="627"/>
      <c r="K38" s="627"/>
      <c r="L38" s="627"/>
      <c r="M38" s="627"/>
      <c r="N38" s="627"/>
      <c r="O38" s="627"/>
      <c r="P38" s="627"/>
      <c r="Q38" s="627"/>
      <c r="R38" s="627"/>
      <c r="S38" s="627"/>
      <c r="T38" s="627"/>
      <c r="U38" s="627"/>
      <c r="V38" s="627"/>
      <c r="W38" s="627"/>
      <c r="X38" s="627"/>
      <c r="Y38" s="628"/>
    </row>
    <row r="39" spans="2:25" ht="39.950000000000003" customHeight="1" x14ac:dyDescent="0.15">
      <c r="B39" s="629"/>
      <c r="C39" s="626"/>
      <c r="D39" s="627"/>
      <c r="E39" s="627"/>
      <c r="F39" s="627"/>
      <c r="G39" s="627"/>
      <c r="H39" s="627"/>
      <c r="I39" s="627"/>
      <c r="J39" s="627"/>
      <c r="K39" s="627"/>
      <c r="L39" s="627"/>
      <c r="M39" s="627"/>
      <c r="N39" s="627"/>
      <c r="O39" s="627"/>
      <c r="P39" s="627"/>
      <c r="Q39" s="627"/>
      <c r="R39" s="627"/>
      <c r="S39" s="627"/>
      <c r="T39" s="627"/>
      <c r="U39" s="627"/>
      <c r="V39" s="627"/>
      <c r="W39" s="627"/>
      <c r="X39" s="627"/>
      <c r="Y39" s="628"/>
    </row>
    <row r="40" spans="2:25" ht="39.950000000000003" customHeight="1" x14ac:dyDescent="0.15">
      <c r="B40" s="629"/>
      <c r="C40" s="17"/>
      <c r="D40" s="1"/>
      <c r="E40" s="1"/>
      <c r="G40" s="19"/>
      <c r="H40" s="19"/>
      <c r="I40" s="19"/>
      <c r="J40" s="19"/>
      <c r="K40" s="19"/>
      <c r="L40" s="1"/>
      <c r="M40" s="17"/>
      <c r="N40" s="17"/>
      <c r="O40" s="1"/>
      <c r="P40" s="630" t="s">
        <v>299</v>
      </c>
      <c r="Q40" s="630"/>
      <c r="R40" s="630"/>
      <c r="S40" s="630"/>
      <c r="T40" s="630"/>
      <c r="U40" s="630"/>
      <c r="V40" s="630"/>
      <c r="W40" s="630"/>
      <c r="X40" s="630"/>
      <c r="Y40" s="631"/>
    </row>
    <row r="41" spans="2:25" ht="45" customHeight="1" x14ac:dyDescent="0.15">
      <c r="B41" s="602"/>
      <c r="C41" s="16"/>
      <c r="D41" s="14"/>
      <c r="E41" s="18"/>
      <c r="F41" s="15"/>
      <c r="G41" s="14"/>
      <c r="H41" s="14"/>
      <c r="I41" s="14"/>
      <c r="J41" s="14"/>
      <c r="K41" s="14"/>
      <c r="L41" s="14"/>
      <c r="M41" s="14"/>
      <c r="N41" s="14"/>
      <c r="O41" s="13"/>
      <c r="P41" s="632"/>
      <c r="Q41" s="632"/>
      <c r="R41" s="632"/>
      <c r="S41" s="632"/>
      <c r="T41" s="632"/>
      <c r="U41" s="632"/>
      <c r="V41" s="632"/>
      <c r="W41" s="632"/>
      <c r="X41" s="632"/>
      <c r="Y41" s="633"/>
    </row>
    <row r="42" spans="2:25" ht="15" customHeight="1" x14ac:dyDescent="0.15">
      <c r="C42" s="4" t="s">
        <v>255</v>
      </c>
    </row>
    <row r="43" spans="2:25" ht="15" customHeight="1" x14ac:dyDescent="0.15">
      <c r="C43" s="1" t="s">
        <v>551</v>
      </c>
    </row>
    <row r="44" spans="2:25" ht="11.45" customHeight="1" x14ac:dyDescent="0.15">
      <c r="C44" s="3" t="s">
        <v>552</v>
      </c>
    </row>
    <row r="45" spans="2:25" x14ac:dyDescent="0.15">
      <c r="C45" s="1" t="s">
        <v>301</v>
      </c>
    </row>
    <row r="46" spans="2:25" x14ac:dyDescent="0.15">
      <c r="C46" s="1" t="s">
        <v>256</v>
      </c>
    </row>
    <row r="47" spans="2:25" ht="31.15" customHeight="1" x14ac:dyDescent="0.15">
      <c r="B47" s="629" t="s">
        <v>9</v>
      </c>
      <c r="C47" s="623"/>
      <c r="D47" s="624"/>
      <c r="E47" s="624"/>
      <c r="F47" s="624"/>
      <c r="G47" s="624"/>
      <c r="H47" s="624"/>
      <c r="I47" s="624"/>
      <c r="J47" s="624"/>
      <c r="K47" s="624"/>
      <c r="L47" s="624"/>
      <c r="M47" s="624"/>
      <c r="N47" s="624"/>
      <c r="O47" s="624"/>
      <c r="P47" s="624"/>
      <c r="Q47" s="624"/>
      <c r="R47" s="624"/>
      <c r="S47" s="624"/>
      <c r="T47" s="624"/>
      <c r="U47" s="624"/>
      <c r="V47" s="624"/>
      <c r="W47" s="624"/>
      <c r="X47" s="624"/>
      <c r="Y47" s="625"/>
    </row>
    <row r="48" spans="2:25" ht="39.950000000000003" customHeight="1" x14ac:dyDescent="0.15">
      <c r="B48" s="629"/>
      <c r="C48" s="626"/>
      <c r="D48" s="627"/>
      <c r="E48" s="627"/>
      <c r="F48" s="627"/>
      <c r="G48" s="627"/>
      <c r="H48" s="627"/>
      <c r="I48" s="627"/>
      <c r="J48" s="627"/>
      <c r="K48" s="627"/>
      <c r="L48" s="627"/>
      <c r="M48" s="627"/>
      <c r="N48" s="627"/>
      <c r="O48" s="627"/>
      <c r="P48" s="627"/>
      <c r="Q48" s="627"/>
      <c r="R48" s="627"/>
      <c r="S48" s="627"/>
      <c r="T48" s="627"/>
      <c r="U48" s="627"/>
      <c r="V48" s="627"/>
      <c r="W48" s="627"/>
      <c r="X48" s="627"/>
      <c r="Y48" s="628"/>
    </row>
    <row r="49" spans="2:25" ht="39.950000000000003" customHeight="1" x14ac:dyDescent="0.15">
      <c r="B49" s="629"/>
      <c r="C49" s="626"/>
      <c r="D49" s="627"/>
      <c r="E49" s="627"/>
      <c r="F49" s="627"/>
      <c r="G49" s="627"/>
      <c r="H49" s="627"/>
      <c r="I49" s="627"/>
      <c r="J49" s="627"/>
      <c r="K49" s="627"/>
      <c r="L49" s="627"/>
      <c r="M49" s="627"/>
      <c r="N49" s="627"/>
      <c r="O49" s="627"/>
      <c r="P49" s="627"/>
      <c r="Q49" s="627"/>
      <c r="R49" s="627"/>
      <c r="S49" s="627"/>
      <c r="T49" s="627"/>
      <c r="U49" s="627"/>
      <c r="V49" s="627"/>
      <c r="W49" s="627"/>
      <c r="X49" s="627"/>
      <c r="Y49" s="628"/>
    </row>
    <row r="50" spans="2:25" ht="39.950000000000003" customHeight="1" x14ac:dyDescent="0.15">
      <c r="B50" s="629"/>
      <c r="C50" s="626"/>
      <c r="D50" s="627"/>
      <c r="E50" s="627"/>
      <c r="F50" s="627"/>
      <c r="G50" s="627"/>
      <c r="H50" s="627"/>
      <c r="I50" s="627"/>
      <c r="J50" s="627"/>
      <c r="K50" s="627"/>
      <c r="L50" s="627"/>
      <c r="M50" s="627"/>
      <c r="N50" s="627"/>
      <c r="O50" s="627"/>
      <c r="P50" s="627"/>
      <c r="Q50" s="627"/>
      <c r="R50" s="627"/>
      <c r="S50" s="627"/>
      <c r="T50" s="627"/>
      <c r="U50" s="627"/>
      <c r="V50" s="627"/>
      <c r="W50" s="627"/>
      <c r="X50" s="627"/>
      <c r="Y50" s="628"/>
    </row>
    <row r="51" spans="2:25" ht="39.950000000000003" customHeight="1" x14ac:dyDescent="0.15">
      <c r="B51" s="629"/>
      <c r="C51" s="626"/>
      <c r="D51" s="627"/>
      <c r="E51" s="627"/>
      <c r="F51" s="627"/>
      <c r="G51" s="627"/>
      <c r="H51" s="627"/>
      <c r="I51" s="627"/>
      <c r="J51" s="627"/>
      <c r="K51" s="627"/>
      <c r="L51" s="627"/>
      <c r="M51" s="627"/>
      <c r="N51" s="627"/>
      <c r="O51" s="627"/>
      <c r="P51" s="627"/>
      <c r="Q51" s="627"/>
      <c r="R51" s="627"/>
      <c r="S51" s="627"/>
      <c r="T51" s="627"/>
      <c r="U51" s="627"/>
      <c r="V51" s="627"/>
      <c r="W51" s="627"/>
      <c r="X51" s="627"/>
      <c r="Y51" s="628"/>
    </row>
    <row r="52" spans="2:25" ht="39.950000000000003" customHeight="1" x14ac:dyDescent="0.15">
      <c r="B52" s="629"/>
      <c r="C52" s="626"/>
      <c r="D52" s="627"/>
      <c r="E52" s="627"/>
      <c r="F52" s="627"/>
      <c r="G52" s="627"/>
      <c r="H52" s="627"/>
      <c r="I52" s="627"/>
      <c r="J52" s="627"/>
      <c r="K52" s="627"/>
      <c r="L52" s="627"/>
      <c r="M52" s="627"/>
      <c r="N52" s="627"/>
      <c r="O52" s="627"/>
      <c r="P52" s="627"/>
      <c r="Q52" s="627"/>
      <c r="R52" s="627"/>
      <c r="S52" s="627"/>
      <c r="T52" s="627"/>
      <c r="U52" s="627"/>
      <c r="V52" s="627"/>
      <c r="W52" s="627"/>
      <c r="X52" s="627"/>
      <c r="Y52" s="628"/>
    </row>
    <row r="53" spans="2:25" ht="39.950000000000003" customHeight="1" x14ac:dyDescent="0.15">
      <c r="B53" s="629"/>
      <c r="C53" s="626"/>
      <c r="D53" s="627"/>
      <c r="E53" s="627"/>
      <c r="F53" s="627"/>
      <c r="G53" s="627"/>
      <c r="H53" s="627"/>
      <c r="I53" s="627"/>
      <c r="J53" s="627"/>
      <c r="K53" s="627"/>
      <c r="L53" s="627"/>
      <c r="M53" s="627"/>
      <c r="N53" s="627"/>
      <c r="O53" s="627"/>
      <c r="P53" s="627"/>
      <c r="Q53" s="627"/>
      <c r="R53" s="627"/>
      <c r="S53" s="627"/>
      <c r="T53" s="627"/>
      <c r="U53" s="627"/>
      <c r="V53" s="627"/>
      <c r="W53" s="627"/>
      <c r="X53" s="627"/>
      <c r="Y53" s="628"/>
    </row>
    <row r="54" spans="2:25" ht="39.950000000000003" customHeight="1" x14ac:dyDescent="0.15">
      <c r="B54" s="629"/>
      <c r="C54" s="17"/>
      <c r="D54" s="1"/>
      <c r="E54" s="1"/>
      <c r="G54" s="19"/>
      <c r="H54" s="19"/>
      <c r="I54" s="19"/>
      <c r="J54" s="19"/>
      <c r="K54" s="19"/>
      <c r="L54" s="1"/>
      <c r="M54" s="17"/>
      <c r="N54" s="17"/>
      <c r="O54" s="1"/>
      <c r="P54" s="630" t="s">
        <v>299</v>
      </c>
      <c r="Q54" s="630"/>
      <c r="R54" s="630"/>
      <c r="S54" s="630"/>
      <c r="T54" s="630"/>
      <c r="U54" s="630"/>
      <c r="V54" s="630"/>
      <c r="W54" s="630"/>
      <c r="X54" s="630"/>
      <c r="Y54" s="631"/>
    </row>
    <row r="55" spans="2:25" ht="45" customHeight="1" x14ac:dyDescent="0.15">
      <c r="B55" s="602"/>
      <c r="C55" s="16"/>
      <c r="D55" s="14"/>
      <c r="E55" s="18"/>
      <c r="F55" s="15"/>
      <c r="G55" s="14"/>
      <c r="H55" s="14"/>
      <c r="I55" s="14"/>
      <c r="J55" s="14"/>
      <c r="K55" s="14"/>
      <c r="L55" s="14"/>
      <c r="M55" s="14"/>
      <c r="N55" s="14"/>
      <c r="O55" s="13"/>
      <c r="P55" s="632"/>
      <c r="Q55" s="632"/>
      <c r="R55" s="632"/>
      <c r="S55" s="632"/>
      <c r="T55" s="632"/>
      <c r="U55" s="632"/>
      <c r="V55" s="632"/>
      <c r="W55" s="632"/>
      <c r="X55" s="632"/>
      <c r="Y55" s="633"/>
    </row>
    <row r="56" spans="2:25" ht="15" customHeight="1" x14ac:dyDescent="0.15">
      <c r="C56" s="4" t="s">
        <v>255</v>
      </c>
    </row>
    <row r="57" spans="2:25" ht="15" customHeight="1" x14ac:dyDescent="0.15">
      <c r="C57" s="1" t="s">
        <v>551</v>
      </c>
    </row>
    <row r="58" spans="2:25" ht="11.45" customHeight="1" x14ac:dyDescent="0.15">
      <c r="C58" s="3" t="s">
        <v>552</v>
      </c>
    </row>
    <row r="59" spans="2:25" x14ac:dyDescent="0.15">
      <c r="C59" s="1" t="s">
        <v>301</v>
      </c>
    </row>
    <row r="60" spans="2:25" x14ac:dyDescent="0.15">
      <c r="C60" s="1" t="s">
        <v>256</v>
      </c>
    </row>
    <row r="61" spans="2:25" ht="31.15" customHeight="1" x14ac:dyDescent="0.15">
      <c r="B61" s="629" t="s">
        <v>9</v>
      </c>
      <c r="C61" s="623"/>
      <c r="D61" s="624"/>
      <c r="E61" s="624"/>
      <c r="F61" s="624"/>
      <c r="G61" s="624"/>
      <c r="H61" s="624"/>
      <c r="I61" s="624"/>
      <c r="J61" s="624"/>
      <c r="K61" s="624"/>
      <c r="L61" s="624"/>
      <c r="M61" s="624"/>
      <c r="N61" s="624"/>
      <c r="O61" s="624"/>
      <c r="P61" s="624"/>
      <c r="Q61" s="624"/>
      <c r="R61" s="624"/>
      <c r="S61" s="624"/>
      <c r="T61" s="624"/>
      <c r="U61" s="624"/>
      <c r="V61" s="624"/>
      <c r="W61" s="624"/>
      <c r="X61" s="624"/>
      <c r="Y61" s="625"/>
    </row>
    <row r="62" spans="2:25" ht="39.950000000000003" customHeight="1" x14ac:dyDescent="0.15">
      <c r="B62" s="629"/>
      <c r="C62" s="626"/>
      <c r="D62" s="627"/>
      <c r="E62" s="627"/>
      <c r="F62" s="627"/>
      <c r="G62" s="627"/>
      <c r="H62" s="627"/>
      <c r="I62" s="627"/>
      <c r="J62" s="627"/>
      <c r="K62" s="627"/>
      <c r="L62" s="627"/>
      <c r="M62" s="627"/>
      <c r="N62" s="627"/>
      <c r="O62" s="627"/>
      <c r="P62" s="627"/>
      <c r="Q62" s="627"/>
      <c r="R62" s="627"/>
      <c r="S62" s="627"/>
      <c r="T62" s="627"/>
      <c r="U62" s="627"/>
      <c r="V62" s="627"/>
      <c r="W62" s="627"/>
      <c r="X62" s="627"/>
      <c r="Y62" s="628"/>
    </row>
    <row r="63" spans="2:25" ht="39.950000000000003" customHeight="1" x14ac:dyDescent="0.15">
      <c r="B63" s="629"/>
      <c r="C63" s="626"/>
      <c r="D63" s="627"/>
      <c r="E63" s="627"/>
      <c r="F63" s="627"/>
      <c r="G63" s="627"/>
      <c r="H63" s="627"/>
      <c r="I63" s="627"/>
      <c r="J63" s="627"/>
      <c r="K63" s="627"/>
      <c r="L63" s="627"/>
      <c r="M63" s="627"/>
      <c r="N63" s="627"/>
      <c r="O63" s="627"/>
      <c r="P63" s="627"/>
      <c r="Q63" s="627"/>
      <c r="R63" s="627"/>
      <c r="S63" s="627"/>
      <c r="T63" s="627"/>
      <c r="U63" s="627"/>
      <c r="V63" s="627"/>
      <c r="W63" s="627"/>
      <c r="X63" s="627"/>
      <c r="Y63" s="628"/>
    </row>
    <row r="64" spans="2:25" ht="39.950000000000003" customHeight="1" x14ac:dyDescent="0.15">
      <c r="B64" s="629"/>
      <c r="C64" s="626"/>
      <c r="D64" s="627"/>
      <c r="E64" s="627"/>
      <c r="F64" s="627"/>
      <c r="G64" s="627"/>
      <c r="H64" s="627"/>
      <c r="I64" s="627"/>
      <c r="J64" s="627"/>
      <c r="K64" s="627"/>
      <c r="L64" s="627"/>
      <c r="M64" s="627"/>
      <c r="N64" s="627"/>
      <c r="O64" s="627"/>
      <c r="P64" s="627"/>
      <c r="Q64" s="627"/>
      <c r="R64" s="627"/>
      <c r="S64" s="627"/>
      <c r="T64" s="627"/>
      <c r="U64" s="627"/>
      <c r="V64" s="627"/>
      <c r="W64" s="627"/>
      <c r="X64" s="627"/>
      <c r="Y64" s="628"/>
    </row>
    <row r="65" spans="2:25" ht="39.950000000000003" customHeight="1" x14ac:dyDescent="0.15">
      <c r="B65" s="629"/>
      <c r="C65" s="626"/>
      <c r="D65" s="627"/>
      <c r="E65" s="627"/>
      <c r="F65" s="627"/>
      <c r="G65" s="627"/>
      <c r="H65" s="627"/>
      <c r="I65" s="627"/>
      <c r="J65" s="627"/>
      <c r="K65" s="627"/>
      <c r="L65" s="627"/>
      <c r="M65" s="627"/>
      <c r="N65" s="627"/>
      <c r="O65" s="627"/>
      <c r="P65" s="627"/>
      <c r="Q65" s="627"/>
      <c r="R65" s="627"/>
      <c r="S65" s="627"/>
      <c r="T65" s="627"/>
      <c r="U65" s="627"/>
      <c r="V65" s="627"/>
      <c r="W65" s="627"/>
      <c r="X65" s="627"/>
      <c r="Y65" s="628"/>
    </row>
    <row r="66" spans="2:25" ht="39.950000000000003" customHeight="1" x14ac:dyDescent="0.15">
      <c r="B66" s="629"/>
      <c r="C66" s="626"/>
      <c r="D66" s="627"/>
      <c r="E66" s="627"/>
      <c r="F66" s="627"/>
      <c r="G66" s="627"/>
      <c r="H66" s="627"/>
      <c r="I66" s="627"/>
      <c r="J66" s="627"/>
      <c r="K66" s="627"/>
      <c r="L66" s="627"/>
      <c r="M66" s="627"/>
      <c r="N66" s="627"/>
      <c r="O66" s="627"/>
      <c r="P66" s="627"/>
      <c r="Q66" s="627"/>
      <c r="R66" s="627"/>
      <c r="S66" s="627"/>
      <c r="T66" s="627"/>
      <c r="U66" s="627"/>
      <c r="V66" s="627"/>
      <c r="W66" s="627"/>
      <c r="X66" s="627"/>
      <c r="Y66" s="628"/>
    </row>
    <row r="67" spans="2:25" ht="39.950000000000003" customHeight="1" x14ac:dyDescent="0.15">
      <c r="B67" s="629"/>
      <c r="C67" s="626"/>
      <c r="D67" s="627"/>
      <c r="E67" s="627"/>
      <c r="F67" s="627"/>
      <c r="G67" s="627"/>
      <c r="H67" s="627"/>
      <c r="I67" s="627"/>
      <c r="J67" s="627"/>
      <c r="K67" s="627"/>
      <c r="L67" s="627"/>
      <c r="M67" s="627"/>
      <c r="N67" s="627"/>
      <c r="O67" s="627"/>
      <c r="P67" s="627"/>
      <c r="Q67" s="627"/>
      <c r="R67" s="627"/>
      <c r="S67" s="627"/>
      <c r="T67" s="627"/>
      <c r="U67" s="627"/>
      <c r="V67" s="627"/>
      <c r="W67" s="627"/>
      <c r="X67" s="627"/>
      <c r="Y67" s="628"/>
    </row>
    <row r="68" spans="2:25" ht="39.950000000000003" customHeight="1" x14ac:dyDescent="0.15">
      <c r="B68" s="629"/>
      <c r="C68" s="17"/>
      <c r="D68" s="1"/>
      <c r="E68" s="1"/>
      <c r="G68" s="19"/>
      <c r="H68" s="19"/>
      <c r="I68" s="19"/>
      <c r="J68" s="19"/>
      <c r="K68" s="19"/>
      <c r="L68" s="1"/>
      <c r="M68" s="17"/>
      <c r="N68" s="17"/>
      <c r="O68" s="1"/>
      <c r="P68" s="630" t="s">
        <v>299</v>
      </c>
      <c r="Q68" s="630"/>
      <c r="R68" s="630"/>
      <c r="S68" s="630"/>
      <c r="T68" s="630"/>
      <c r="U68" s="630"/>
      <c r="V68" s="630"/>
      <c r="W68" s="630"/>
      <c r="X68" s="630"/>
      <c r="Y68" s="631"/>
    </row>
    <row r="69" spans="2:25" ht="45" customHeight="1" x14ac:dyDescent="0.15">
      <c r="B69" s="602"/>
      <c r="C69" s="16"/>
      <c r="D69" s="14"/>
      <c r="E69" s="18"/>
      <c r="F69" s="15"/>
      <c r="G69" s="14"/>
      <c r="H69" s="14"/>
      <c r="I69" s="14"/>
      <c r="J69" s="14"/>
      <c r="K69" s="14"/>
      <c r="L69" s="14"/>
      <c r="M69" s="14"/>
      <c r="N69" s="14"/>
      <c r="O69" s="13"/>
      <c r="P69" s="632"/>
      <c r="Q69" s="632"/>
      <c r="R69" s="632"/>
      <c r="S69" s="632"/>
      <c r="T69" s="632"/>
      <c r="U69" s="632"/>
      <c r="V69" s="632"/>
      <c r="W69" s="632"/>
      <c r="X69" s="632"/>
      <c r="Y69" s="633"/>
    </row>
    <row r="70" spans="2:25" ht="15" customHeight="1" x14ac:dyDescent="0.15">
      <c r="C70" s="4" t="s">
        <v>255</v>
      </c>
    </row>
    <row r="71" spans="2:25" ht="15" customHeight="1" x14ac:dyDescent="0.15">
      <c r="C71" s="1" t="s">
        <v>551</v>
      </c>
    </row>
    <row r="72" spans="2:25" ht="11.45" customHeight="1" x14ac:dyDescent="0.15">
      <c r="C72" s="3" t="s">
        <v>552</v>
      </c>
    </row>
    <row r="73" spans="2:25" x14ac:dyDescent="0.15">
      <c r="C73" s="1" t="s">
        <v>301</v>
      </c>
    </row>
    <row r="74" spans="2:25" x14ac:dyDescent="0.15">
      <c r="C74" s="1" t="s">
        <v>256</v>
      </c>
    </row>
    <row r="75" spans="2:25" ht="31.15" customHeight="1" x14ac:dyDescent="0.15">
      <c r="B75" s="629" t="s">
        <v>9</v>
      </c>
      <c r="C75" s="623"/>
      <c r="D75" s="624"/>
      <c r="E75" s="624"/>
      <c r="F75" s="624"/>
      <c r="G75" s="624"/>
      <c r="H75" s="624"/>
      <c r="I75" s="624"/>
      <c r="J75" s="624"/>
      <c r="K75" s="624"/>
      <c r="L75" s="624"/>
      <c r="M75" s="624"/>
      <c r="N75" s="624"/>
      <c r="O75" s="624"/>
      <c r="P75" s="624"/>
      <c r="Q75" s="624"/>
      <c r="R75" s="624"/>
      <c r="S75" s="624"/>
      <c r="T75" s="624"/>
      <c r="U75" s="624"/>
      <c r="V75" s="624"/>
      <c r="W75" s="624"/>
      <c r="X75" s="624"/>
      <c r="Y75" s="625"/>
    </row>
    <row r="76" spans="2:25" ht="39.950000000000003" customHeight="1" x14ac:dyDescent="0.15">
      <c r="B76" s="629"/>
      <c r="C76" s="626"/>
      <c r="D76" s="627"/>
      <c r="E76" s="627"/>
      <c r="F76" s="627"/>
      <c r="G76" s="627"/>
      <c r="H76" s="627"/>
      <c r="I76" s="627"/>
      <c r="J76" s="627"/>
      <c r="K76" s="627"/>
      <c r="L76" s="627"/>
      <c r="M76" s="627"/>
      <c r="N76" s="627"/>
      <c r="O76" s="627"/>
      <c r="P76" s="627"/>
      <c r="Q76" s="627"/>
      <c r="R76" s="627"/>
      <c r="S76" s="627"/>
      <c r="T76" s="627"/>
      <c r="U76" s="627"/>
      <c r="V76" s="627"/>
      <c r="W76" s="627"/>
      <c r="X76" s="627"/>
      <c r="Y76" s="628"/>
    </row>
    <row r="77" spans="2:25" ht="39.950000000000003" customHeight="1" x14ac:dyDescent="0.15">
      <c r="B77" s="629"/>
      <c r="C77" s="626"/>
      <c r="D77" s="627"/>
      <c r="E77" s="627"/>
      <c r="F77" s="627"/>
      <c r="G77" s="627"/>
      <c r="H77" s="627"/>
      <c r="I77" s="627"/>
      <c r="J77" s="627"/>
      <c r="K77" s="627"/>
      <c r="L77" s="627"/>
      <c r="M77" s="627"/>
      <c r="N77" s="627"/>
      <c r="O77" s="627"/>
      <c r="P77" s="627"/>
      <c r="Q77" s="627"/>
      <c r="R77" s="627"/>
      <c r="S77" s="627"/>
      <c r="T77" s="627"/>
      <c r="U77" s="627"/>
      <c r="V77" s="627"/>
      <c r="W77" s="627"/>
      <c r="X77" s="627"/>
      <c r="Y77" s="628"/>
    </row>
    <row r="78" spans="2:25" ht="39.950000000000003" customHeight="1" x14ac:dyDescent="0.15">
      <c r="B78" s="629"/>
      <c r="C78" s="626"/>
      <c r="D78" s="627"/>
      <c r="E78" s="627"/>
      <c r="F78" s="627"/>
      <c r="G78" s="627"/>
      <c r="H78" s="627"/>
      <c r="I78" s="627"/>
      <c r="J78" s="627"/>
      <c r="K78" s="627"/>
      <c r="L78" s="627"/>
      <c r="M78" s="627"/>
      <c r="N78" s="627"/>
      <c r="O78" s="627"/>
      <c r="P78" s="627"/>
      <c r="Q78" s="627"/>
      <c r="R78" s="627"/>
      <c r="S78" s="627"/>
      <c r="T78" s="627"/>
      <c r="U78" s="627"/>
      <c r="V78" s="627"/>
      <c r="W78" s="627"/>
      <c r="X78" s="627"/>
      <c r="Y78" s="628"/>
    </row>
    <row r="79" spans="2:25" ht="39.950000000000003" customHeight="1" x14ac:dyDescent="0.15">
      <c r="B79" s="629"/>
      <c r="C79" s="626"/>
      <c r="D79" s="627"/>
      <c r="E79" s="627"/>
      <c r="F79" s="627"/>
      <c r="G79" s="627"/>
      <c r="H79" s="627"/>
      <c r="I79" s="627"/>
      <c r="J79" s="627"/>
      <c r="K79" s="627"/>
      <c r="L79" s="627"/>
      <c r="M79" s="627"/>
      <c r="N79" s="627"/>
      <c r="O79" s="627"/>
      <c r="P79" s="627"/>
      <c r="Q79" s="627"/>
      <c r="R79" s="627"/>
      <c r="S79" s="627"/>
      <c r="T79" s="627"/>
      <c r="U79" s="627"/>
      <c r="V79" s="627"/>
      <c r="W79" s="627"/>
      <c r="X79" s="627"/>
      <c r="Y79" s="628"/>
    </row>
    <row r="80" spans="2:25" ht="39.950000000000003" customHeight="1" x14ac:dyDescent="0.15">
      <c r="B80" s="629"/>
      <c r="C80" s="626"/>
      <c r="D80" s="627"/>
      <c r="E80" s="627"/>
      <c r="F80" s="627"/>
      <c r="G80" s="627"/>
      <c r="H80" s="627"/>
      <c r="I80" s="627"/>
      <c r="J80" s="627"/>
      <c r="K80" s="627"/>
      <c r="L80" s="627"/>
      <c r="M80" s="627"/>
      <c r="N80" s="627"/>
      <c r="O80" s="627"/>
      <c r="P80" s="627"/>
      <c r="Q80" s="627"/>
      <c r="R80" s="627"/>
      <c r="S80" s="627"/>
      <c r="T80" s="627"/>
      <c r="U80" s="627"/>
      <c r="V80" s="627"/>
      <c r="W80" s="627"/>
      <c r="X80" s="627"/>
      <c r="Y80" s="628"/>
    </row>
    <row r="81" spans="2:25" ht="39.950000000000003" customHeight="1" x14ac:dyDescent="0.15">
      <c r="B81" s="629"/>
      <c r="C81" s="626"/>
      <c r="D81" s="627"/>
      <c r="E81" s="627"/>
      <c r="F81" s="627"/>
      <c r="G81" s="627"/>
      <c r="H81" s="627"/>
      <c r="I81" s="627"/>
      <c r="J81" s="627"/>
      <c r="K81" s="627"/>
      <c r="L81" s="627"/>
      <c r="M81" s="627"/>
      <c r="N81" s="627"/>
      <c r="O81" s="627"/>
      <c r="P81" s="627"/>
      <c r="Q81" s="627"/>
      <c r="R81" s="627"/>
      <c r="S81" s="627"/>
      <c r="T81" s="627"/>
      <c r="U81" s="627"/>
      <c r="V81" s="627"/>
      <c r="W81" s="627"/>
      <c r="X81" s="627"/>
      <c r="Y81" s="628"/>
    </row>
    <row r="82" spans="2:25" ht="39.950000000000003" customHeight="1" x14ac:dyDescent="0.15">
      <c r="B82" s="629"/>
      <c r="C82" s="17"/>
      <c r="D82" s="1"/>
      <c r="E82" s="1"/>
      <c r="G82" s="19"/>
      <c r="H82" s="19"/>
      <c r="I82" s="19"/>
      <c r="J82" s="19"/>
      <c r="K82" s="19"/>
      <c r="L82" s="1"/>
      <c r="M82" s="17"/>
      <c r="N82" s="17"/>
      <c r="O82" s="1"/>
      <c r="P82" s="630" t="s">
        <v>299</v>
      </c>
      <c r="Q82" s="630"/>
      <c r="R82" s="630"/>
      <c r="S82" s="630"/>
      <c r="T82" s="630"/>
      <c r="U82" s="630"/>
      <c r="V82" s="630"/>
      <c r="W82" s="630"/>
      <c r="X82" s="630"/>
      <c r="Y82" s="631"/>
    </row>
    <row r="83" spans="2:25" ht="45" customHeight="1" x14ac:dyDescent="0.15">
      <c r="B83" s="602"/>
      <c r="C83" s="16"/>
      <c r="D83" s="14"/>
      <c r="E83" s="18"/>
      <c r="F83" s="15"/>
      <c r="G83" s="14"/>
      <c r="H83" s="14"/>
      <c r="I83" s="14"/>
      <c r="J83" s="14"/>
      <c r="K83" s="14"/>
      <c r="L83" s="14"/>
      <c r="M83" s="14"/>
      <c r="N83" s="14"/>
      <c r="O83" s="13"/>
      <c r="P83" s="632"/>
      <c r="Q83" s="632"/>
      <c r="R83" s="632"/>
      <c r="S83" s="632"/>
      <c r="T83" s="632"/>
      <c r="U83" s="632"/>
      <c r="V83" s="632"/>
      <c r="W83" s="632"/>
      <c r="X83" s="632"/>
      <c r="Y83" s="633"/>
    </row>
    <row r="84" spans="2:25" ht="15" customHeight="1" x14ac:dyDescent="0.15">
      <c r="C84" s="4" t="s">
        <v>255</v>
      </c>
    </row>
    <row r="85" spans="2:25" ht="15" customHeight="1" x14ac:dyDescent="0.15">
      <c r="C85" s="1" t="s">
        <v>551</v>
      </c>
    </row>
    <row r="86" spans="2:25" ht="11.45" customHeight="1" x14ac:dyDescent="0.15">
      <c r="C86" s="3" t="s">
        <v>552</v>
      </c>
    </row>
    <row r="87" spans="2:25" x14ac:dyDescent="0.15">
      <c r="C87" s="1" t="s">
        <v>301</v>
      </c>
    </row>
    <row r="88" spans="2:25" x14ac:dyDescent="0.15">
      <c r="C88" s="1" t="s">
        <v>256</v>
      </c>
    </row>
  </sheetData>
  <mergeCells count="83">
    <mergeCell ref="B61:B69"/>
    <mergeCell ref="C61:Y67"/>
    <mergeCell ref="P68:Y69"/>
    <mergeCell ref="B75:B83"/>
    <mergeCell ref="C75:Y81"/>
    <mergeCell ref="P82:Y83"/>
    <mergeCell ref="K6:N6"/>
    <mergeCell ref="O5:P6"/>
    <mergeCell ref="Q5:S6"/>
    <mergeCell ref="W5:X5"/>
    <mergeCell ref="P2:S2"/>
    <mergeCell ref="T2:U2"/>
    <mergeCell ref="V2:Y2"/>
    <mergeCell ref="V6:Y6"/>
    <mergeCell ref="V3:Y3"/>
    <mergeCell ref="T5:U5"/>
    <mergeCell ref="B4:C4"/>
    <mergeCell ref="D4:G4"/>
    <mergeCell ref="T4:U4"/>
    <mergeCell ref="V4:Y4"/>
    <mergeCell ref="B3:C3"/>
    <mergeCell ref="D3:G3"/>
    <mergeCell ref="H3:I4"/>
    <mergeCell ref="J3:M4"/>
    <mergeCell ref="N3:O4"/>
    <mergeCell ref="P3:S4"/>
    <mergeCell ref="T3:U3"/>
    <mergeCell ref="E6:G6"/>
    <mergeCell ref="C7:C9"/>
    <mergeCell ref="D7:E9"/>
    <mergeCell ref="F7:G18"/>
    <mergeCell ref="H7:I18"/>
    <mergeCell ref="C16:C18"/>
    <mergeCell ref="D16:E18"/>
    <mergeCell ref="B5:C6"/>
    <mergeCell ref="H6:J6"/>
    <mergeCell ref="B7:B12"/>
    <mergeCell ref="E5:G5"/>
    <mergeCell ref="H5:J5"/>
    <mergeCell ref="C10:C12"/>
    <mergeCell ref="D10:E12"/>
    <mergeCell ref="J11:K14"/>
    <mergeCell ref="K5:N5"/>
    <mergeCell ref="J7:K10"/>
    <mergeCell ref="L7:L10"/>
    <mergeCell ref="N11:N14"/>
    <mergeCell ref="O11:O14"/>
    <mergeCell ref="N7:N10"/>
    <mergeCell ref="M7:M10"/>
    <mergeCell ref="L11:L14"/>
    <mergeCell ref="M11:M14"/>
    <mergeCell ref="V7:V18"/>
    <mergeCell ref="T6:U6"/>
    <mergeCell ref="Y7:Y12"/>
    <mergeCell ref="W7:X12"/>
    <mergeCell ref="P11:P14"/>
    <mergeCell ref="Q7:Q10"/>
    <mergeCell ref="P7:P10"/>
    <mergeCell ref="B13:B18"/>
    <mergeCell ref="C13:C15"/>
    <mergeCell ref="D13:E15"/>
    <mergeCell ref="Y13:Y18"/>
    <mergeCell ref="J15:K18"/>
    <mergeCell ref="R7:S18"/>
    <mergeCell ref="T7:U18"/>
    <mergeCell ref="Q15:Q18"/>
    <mergeCell ref="Q11:Q14"/>
    <mergeCell ref="L15:L18"/>
    <mergeCell ref="O7:O10"/>
    <mergeCell ref="M15:M18"/>
    <mergeCell ref="N15:N18"/>
    <mergeCell ref="W13:X18"/>
    <mergeCell ref="O15:O18"/>
    <mergeCell ref="P15:P18"/>
    <mergeCell ref="C19:Y25"/>
    <mergeCell ref="B33:B41"/>
    <mergeCell ref="C33:Y39"/>
    <mergeCell ref="P40:Y41"/>
    <mergeCell ref="B47:B55"/>
    <mergeCell ref="C47:Y53"/>
    <mergeCell ref="P54:Y55"/>
    <mergeCell ref="B19:B27"/>
    <mergeCell ref="P26:Y27"/>
  </mergeCells>
  <phoneticPr fontId="8"/>
  <printOptions horizontalCentered="1" verticalCentered="1"/>
  <pageMargins left="0.23622047244094491" right="0.23622047244094491" top="0.78740157480314965" bottom="0.19685039370078741" header="0.31496062992125984" footer="0.31496062992125984"/>
  <pageSetup paperSize="9" scale="95" orientation="landscape" copies="2"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1000000}">
          <x14:formula1>
            <xm:f>'(参考)リスト'!$B$6:$B$12</xm:f>
          </x14:formula1>
          <xm:sqref>V6:Y6</xm:sqref>
        </x14:dataValidation>
        <x14:dataValidation type="list" allowBlank="1" showInputMessage="1" showErrorMessage="1" xr:uid="{00000000-0002-0000-0500-000002000000}">
          <x14:formula1>
            <xm:f>'(参考)リスト'!$D$6:$D$7</xm:f>
          </x14:formula1>
          <xm:sqref>V3:Y3</xm:sqref>
        </x14:dataValidation>
        <x14:dataValidation type="list" allowBlank="1" showInputMessage="1" showErrorMessage="1" xr:uid="{00000000-0002-0000-0500-000003000000}">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B291"/>
  <sheetViews>
    <sheetView showGridLines="0" showZeros="0" view="pageBreakPreview" topLeftCell="B1" zoomScale="80" zoomScaleNormal="100" zoomScaleSheetLayoutView="80" workbookViewId="0">
      <selection activeCell="L13" sqref="L13"/>
    </sheetView>
  </sheetViews>
  <sheetFormatPr defaultColWidth="9" defaultRowHeight="15.95" customHeight="1" x14ac:dyDescent="0.15"/>
  <cols>
    <col min="1" max="1" width="0.5" style="1" hidden="1" customWidth="1"/>
    <col min="2" max="2" width="4.125" style="1" customWidth="1"/>
    <col min="3" max="4" width="3.25" style="1" customWidth="1"/>
    <col min="5" max="5" width="4.125" style="1" customWidth="1"/>
    <col min="6" max="6" width="8.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8" ht="9.75" customHeight="1" x14ac:dyDescent="0.15"/>
    <row r="2" spans="2:28" ht="24.75" customHeight="1" x14ac:dyDescent="0.15">
      <c r="B2" s="718" t="s">
        <v>337</v>
      </c>
      <c r="C2" s="718"/>
      <c r="D2" s="718"/>
      <c r="E2" s="718"/>
      <c r="F2" s="606"/>
      <c r="G2" s="606"/>
      <c r="H2" s="606"/>
      <c r="I2" s="718"/>
      <c r="J2" s="718"/>
      <c r="K2" s="718"/>
      <c r="L2" s="718"/>
      <c r="M2" s="718"/>
      <c r="N2" s="718"/>
      <c r="O2" s="718"/>
      <c r="P2" s="718"/>
      <c r="Q2" s="718"/>
      <c r="R2" s="718"/>
      <c r="S2" s="718"/>
      <c r="T2" s="718"/>
      <c r="U2" s="718"/>
      <c r="V2" s="718"/>
      <c r="W2" s="718"/>
      <c r="X2" s="718"/>
      <c r="Y2" s="718"/>
    </row>
    <row r="3" spans="2:28" ht="20.100000000000001" customHeight="1" x14ac:dyDescent="0.15">
      <c r="B3" s="607" t="s">
        <v>27</v>
      </c>
      <c r="C3" s="607"/>
      <c r="D3" s="607"/>
      <c r="E3" s="607"/>
      <c r="F3" s="615" t="str">
        <f>'様式A-1'!$D$3</f>
        <v>ユノセトンネル</v>
      </c>
      <c r="G3" s="615"/>
      <c r="H3" s="615"/>
      <c r="I3" s="451" t="s">
        <v>28</v>
      </c>
      <c r="J3" s="437"/>
      <c r="K3" s="443" t="str">
        <f>'様式A-1'!$J$3</f>
        <v>一般県道長門峡線</v>
      </c>
      <c r="L3" s="444"/>
      <c r="M3" s="444"/>
      <c r="N3" s="445"/>
      <c r="O3" s="410" t="s">
        <v>268</v>
      </c>
      <c r="P3" s="412"/>
      <c r="Q3" s="443" t="str">
        <f>様式B!$K$5</f>
        <v>日本工営株式会社</v>
      </c>
      <c r="R3" s="444"/>
      <c r="S3" s="444"/>
      <c r="T3" s="695"/>
      <c r="U3" s="617" t="s">
        <v>229</v>
      </c>
      <c r="V3" s="618"/>
      <c r="W3" s="618"/>
      <c r="X3" s="619"/>
      <c r="Y3" s="609">
        <f>様式B!$Q$5</f>
        <v>45240</v>
      </c>
      <c r="Z3" s="611"/>
    </row>
    <row r="4" spans="2:28" ht="20.100000000000001" customHeight="1" x14ac:dyDescent="0.15">
      <c r="B4" s="607" t="s">
        <v>0</v>
      </c>
      <c r="C4" s="607"/>
      <c r="D4" s="607"/>
      <c r="E4" s="607"/>
      <c r="F4" s="615" t="str">
        <f>'様式A-1'!$D$4</f>
        <v>湯之瀬トンネル</v>
      </c>
      <c r="G4" s="615"/>
      <c r="H4" s="615"/>
      <c r="I4" s="722" t="s">
        <v>1</v>
      </c>
      <c r="J4" s="723"/>
      <c r="K4" s="443" t="str">
        <f>'様式A-1'!$R$3</f>
        <v>山口県萩土木事務所</v>
      </c>
      <c r="L4" s="444"/>
      <c r="M4" s="444"/>
      <c r="N4" s="445"/>
      <c r="O4" s="410" t="s">
        <v>269</v>
      </c>
      <c r="P4" s="412"/>
      <c r="Q4" s="696" t="str">
        <f>様式B!$K$6</f>
        <v>横山真一郎</v>
      </c>
      <c r="R4" s="697"/>
      <c r="S4" s="697"/>
      <c r="T4" s="698"/>
      <c r="U4" s="690"/>
      <c r="V4" s="691"/>
      <c r="W4" s="691"/>
      <c r="X4" s="692"/>
      <c r="Y4" s="693"/>
      <c r="Z4" s="694"/>
    </row>
    <row r="5" spans="2:28" ht="15" customHeight="1" x14ac:dyDescent="0.15">
      <c r="B5" s="179"/>
      <c r="C5" s="720" t="s">
        <v>47</v>
      </c>
      <c r="D5" s="721"/>
      <c r="E5" s="688" t="s">
        <v>213</v>
      </c>
      <c r="F5" s="688" t="s">
        <v>212</v>
      </c>
      <c r="G5" s="704" t="s">
        <v>211</v>
      </c>
      <c r="H5" s="706"/>
      <c r="I5" s="430" t="s">
        <v>210</v>
      </c>
      <c r="J5" s="446"/>
      <c r="K5" s="446"/>
      <c r="L5" s="446"/>
      <c r="M5" s="446"/>
      <c r="N5" s="431"/>
      <c r="O5" s="700" t="s">
        <v>550</v>
      </c>
      <c r="P5" s="701"/>
      <c r="Q5" s="710" t="s">
        <v>276</v>
      </c>
      <c r="R5" s="711"/>
      <c r="S5" s="711"/>
      <c r="T5" s="712"/>
      <c r="U5" s="704" t="s">
        <v>209</v>
      </c>
      <c r="V5" s="705"/>
      <c r="W5" s="705"/>
      <c r="X5" s="705"/>
      <c r="Y5" s="706"/>
      <c r="Z5" s="687" t="s">
        <v>208</v>
      </c>
    </row>
    <row r="6" spans="2:28" ht="15" customHeight="1" x14ac:dyDescent="0.15">
      <c r="B6" s="179"/>
      <c r="C6" s="720"/>
      <c r="D6" s="721"/>
      <c r="E6" s="688"/>
      <c r="F6" s="688"/>
      <c r="G6" s="707"/>
      <c r="H6" s="709"/>
      <c r="I6" s="432"/>
      <c r="J6" s="475"/>
      <c r="K6" s="475"/>
      <c r="L6" s="475"/>
      <c r="M6" s="475"/>
      <c r="N6" s="433"/>
      <c r="O6" s="702"/>
      <c r="P6" s="703"/>
      <c r="Q6" s="713"/>
      <c r="R6" s="714"/>
      <c r="S6" s="714"/>
      <c r="T6" s="715"/>
      <c r="U6" s="707"/>
      <c r="V6" s="708"/>
      <c r="W6" s="708"/>
      <c r="X6" s="708"/>
      <c r="Y6" s="709"/>
      <c r="Z6" s="688"/>
    </row>
    <row r="7" spans="2:28" ht="16.5" customHeight="1" x14ac:dyDescent="0.15">
      <c r="B7" s="179"/>
      <c r="C7" s="720"/>
      <c r="D7" s="721"/>
      <c r="E7" s="688"/>
      <c r="F7" s="688"/>
      <c r="G7" s="616" t="s">
        <v>207</v>
      </c>
      <c r="H7" s="616" t="s">
        <v>206</v>
      </c>
      <c r="I7" s="607" t="s">
        <v>205</v>
      </c>
      <c r="J7" s="607" t="s">
        <v>49</v>
      </c>
      <c r="K7" s="678"/>
      <c r="L7" s="678"/>
      <c r="M7" s="725" t="s">
        <v>7</v>
      </c>
      <c r="N7" s="726" t="s">
        <v>204</v>
      </c>
      <c r="O7" s="607" t="s">
        <v>203</v>
      </c>
      <c r="P7" s="607" t="s">
        <v>202</v>
      </c>
      <c r="Q7" s="480" t="s">
        <v>287</v>
      </c>
      <c r="R7" s="678"/>
      <c r="S7" s="616" t="s">
        <v>285</v>
      </c>
      <c r="T7" s="616" t="s">
        <v>286</v>
      </c>
      <c r="U7" s="699" t="s">
        <v>201</v>
      </c>
      <c r="V7" s="616" t="s">
        <v>277</v>
      </c>
      <c r="W7" s="678"/>
      <c r="X7" s="678"/>
      <c r="Y7" s="678"/>
      <c r="Z7" s="688"/>
    </row>
    <row r="8" spans="2:28" ht="16.5" customHeight="1" x14ac:dyDescent="0.15">
      <c r="B8" s="179"/>
      <c r="C8" s="432"/>
      <c r="D8" s="433"/>
      <c r="E8" s="719"/>
      <c r="F8" s="719"/>
      <c r="G8" s="724"/>
      <c r="H8" s="724"/>
      <c r="I8" s="678"/>
      <c r="J8" s="678"/>
      <c r="K8" s="678"/>
      <c r="L8" s="678"/>
      <c r="M8" s="678"/>
      <c r="N8" s="678"/>
      <c r="O8" s="678"/>
      <c r="P8" s="678"/>
      <c r="Q8" s="89" t="s">
        <v>278</v>
      </c>
      <c r="R8" s="89" t="s">
        <v>280</v>
      </c>
      <c r="S8" s="678"/>
      <c r="T8" s="678"/>
      <c r="U8" s="678"/>
      <c r="V8" s="678"/>
      <c r="W8" s="678"/>
      <c r="X8" s="678"/>
      <c r="Y8" s="678"/>
      <c r="Z8" s="689"/>
    </row>
    <row r="9" spans="2:28" ht="15.75" customHeight="1" x14ac:dyDescent="0.15">
      <c r="B9" s="727" t="s">
        <v>810</v>
      </c>
      <c r="C9" s="716">
        <f>IFERROR(VLOOKUP(AB9,'様式C-1-1用'!$A$4:$AH$1073,4,0),0)</f>
        <v>1</v>
      </c>
      <c r="D9" s="717"/>
      <c r="E9" s="2">
        <f>IF(C9="","",VLOOKUP(AB9,'様式C-1-1用'!$A$4:$AH$1073,5,0))</f>
        <v>1</v>
      </c>
      <c r="F9" s="396">
        <f>IF(C9="","",VLOOKUP(AB9,'様式C-1-1用'!$A$4:$AH$1073,6,0))</f>
        <v>11.772</v>
      </c>
      <c r="G9" s="69" t="str">
        <f>IFERROR(VLOOKUP(AB9,'様式C-1-1用'!$A$4:$AH$1073,7,0),"")</f>
        <v>覆工・坑門</v>
      </c>
      <c r="H9" s="69" t="str">
        <f>IFERROR(VLOOKUP(AB9,'様式C-1-1用'!$A$4:$AH$1073,8,0),"")</f>
        <v>側壁（左側）</v>
      </c>
      <c r="I9" s="69" t="str">
        <f>IFERROR(VLOOKUP(AB9,'様式C-1-1用'!$A$4:$AH$1073,9,0),"")</f>
        <v>材質劣化</v>
      </c>
      <c r="J9" s="420" t="str">
        <f>IFERROR(VLOOKUP(AB9,'様式C-1-1用'!$A$4:$AH$1073,10),"")</f>
        <v>うき・はく離</v>
      </c>
      <c r="K9" s="420"/>
      <c r="L9" s="420"/>
      <c r="M9" s="69" t="str">
        <f>IFERROR(VLOOKUP(AB9,'様式C-1-1用'!$A$4:$AH$1073,17,0),"")</f>
        <v xml:space="preserve">0.1m×7.5m </v>
      </c>
      <c r="N9" s="69" t="str">
        <f>IFERROR(VLOOKUP(AB9,'様式C-1-1用'!$A$4:$AH$1073,20,0),"")</f>
        <v>進行が認められない</v>
      </c>
      <c r="O9" s="162" t="str">
        <f>IFERROR(VLOOKUP(AB9,'様式C-1-1用'!$A$4:$AH$1073,21,0),"")</f>
        <v>対策区分判定Ⅱb</v>
      </c>
      <c r="P9" s="69" t="str">
        <f>IFERROR(VLOOKUP(AB9,'様式C-1-1用'!$A$4:$AH$1073,22,0),"")</f>
        <v>Ⅱ</v>
      </c>
      <c r="Q9" s="69">
        <f>IFERROR(VLOOKUP(AB9,'様式C-1-1用'!$A$4:$AH$1073,23),"")</f>
        <v>0</v>
      </c>
      <c r="R9" s="69" t="str">
        <f>IFERROR(VLOOKUP(AB9,'様式C-1-1用'!$A$4:$AH$1073,24,0),"")</f>
        <v>Ⅱb</v>
      </c>
      <c r="S9" s="2" t="str">
        <f>IFERROR(VLOOKUP(AB9,'様式C-1-1用'!$A$4:$AH$1073,27,0),"")</f>
        <v>否</v>
      </c>
      <c r="T9" s="2" t="str">
        <f>IFERROR(VLOOKUP(AB9,'様式C-1-1用'!$A$4:$AH$976,28,0),"")</f>
        <v>要監視</v>
      </c>
      <c r="U9" s="69" t="str">
        <f>IFERROR(VLOOKUP(AB9,'様式C-1-1用'!$A$4:$AH$976,29,0),"")</f>
        <v>継続</v>
      </c>
      <c r="V9" s="420" t="str">
        <f>IFERROR(VLOOKUP(AB9,'様式C-1-1用'!$A$4:$AH$976,30,0),"")</f>
        <v>監視（日常巡視）</v>
      </c>
      <c r="W9" s="678"/>
      <c r="X9" s="678"/>
      <c r="Y9" s="678"/>
      <c r="Z9" s="69" t="str">
        <f>IFERROR(VLOOKUP(AB9,'様式C-1-1用'!$A$4:$AH$976,32,0),"")</f>
        <v>継続監視</v>
      </c>
      <c r="AB9" s="1">
        <v>1</v>
      </c>
    </row>
    <row r="10" spans="2:28" ht="15.95" customHeight="1" x14ac:dyDescent="0.15">
      <c r="B10" s="727"/>
      <c r="C10" s="716">
        <f>IFERROR(VLOOKUP(AB10,'様式C-1-1用'!$A$4:$AH$1073,4,0),0)</f>
        <v>1</v>
      </c>
      <c r="D10" s="717"/>
      <c r="E10" s="2">
        <f>IF(C10="","",VLOOKUP(AB10,'様式C-1-1用'!$A$4:$AH$1073,5,0))</f>
        <v>5</v>
      </c>
      <c r="F10" s="396">
        <f>IF(C10="","",VLOOKUP(AB10,'様式C-1-1用'!$A$4:$AH$1073,6))</f>
        <v>11.772</v>
      </c>
      <c r="G10" s="69" t="str">
        <f>IFERROR(VLOOKUP(AB10,'様式C-1-1用'!$A$4:$AH$1073,7,0),"")</f>
        <v>覆工・坑門</v>
      </c>
      <c r="H10" s="69" t="str">
        <f>IFERROR(VLOOKUP(AB10,'様式C-1-1用'!$A$4:$AH$1073,8,0),"")</f>
        <v>アーチ（左側）</v>
      </c>
      <c r="I10" s="69" t="str">
        <f>IFERROR(VLOOKUP(AB10,'様式C-1-1用'!$A$4:$AH$1073,9,0),"")</f>
        <v>漏水</v>
      </c>
      <c r="J10" s="420" t="str">
        <f>IFERROR(VLOOKUP(AB10,'様式C-1-1用'!$A$4:$AH$1073,10),"")</f>
        <v>漏水</v>
      </c>
      <c r="K10" s="420"/>
      <c r="L10" s="420"/>
      <c r="M10" s="69" t="str">
        <f>IFERROR(VLOOKUP(AB10,'様式C-1-1用'!$A$4:$AH$1073,17,0),"")</f>
        <v>0.8m×6.8m にじみ</v>
      </c>
      <c r="N10" s="69" t="str">
        <f>IFERROR(VLOOKUP(AB10,'様式C-1-1用'!$A$4:$AH$1073,20,0),"")</f>
        <v>進行が認められない</v>
      </c>
      <c r="O10" s="162" t="str">
        <f>IFERROR(VLOOKUP(AB10,'様式C-1-1用'!$A$4:$AH$1073,21,0),"")</f>
        <v>対策区分判定Ⅱb</v>
      </c>
      <c r="P10" s="69" t="str">
        <f>IFERROR(VLOOKUP(AB10,'様式C-1-1用'!$A$4:$AH$1073,22,0),"")</f>
        <v>Ⅱ</v>
      </c>
      <c r="Q10" s="69">
        <f>IFERROR(VLOOKUP(AB10,'様式C-1-1用'!$A$4:$AH$1073,23),"")</f>
        <v>0</v>
      </c>
      <c r="R10" s="69" t="str">
        <f>IFERROR(VLOOKUP(AB10,'様式C-1-1用'!$A$4:$AH$1073,24,0),"")</f>
        <v>Ⅱb</v>
      </c>
      <c r="S10" s="2" t="str">
        <f>IFERROR(VLOOKUP(AB10,'様式C-1-1用'!$A$4:$AH$1073,27,0),"")</f>
        <v>否</v>
      </c>
      <c r="T10" s="2" t="str">
        <f>IFERROR(VLOOKUP(AB10,'様式C-1-1用'!$A$4:$AH$976,28,0),"")</f>
        <v>要監視</v>
      </c>
      <c r="U10" s="69" t="str">
        <f>IFERROR(VLOOKUP(AB10,'様式C-1-1用'!$A$4:$AH$976,29,0),"")</f>
        <v>継続</v>
      </c>
      <c r="V10" s="420" t="str">
        <f>IFERROR(VLOOKUP(AB10,'様式C-1-1用'!$A$4:$AH$976,30,0),"")</f>
        <v>監視（日常巡視）</v>
      </c>
      <c r="W10" s="678"/>
      <c r="X10" s="678"/>
      <c r="Y10" s="678"/>
      <c r="Z10" s="69" t="str">
        <f>IFERROR(VLOOKUP(AB10,'様式C-1-1用'!$A$4:$AH$976,32,0),"")</f>
        <v>継続監視</v>
      </c>
      <c r="AB10" s="1">
        <f>AB9+1</f>
        <v>2</v>
      </c>
    </row>
    <row r="11" spans="2:28" ht="15.95" customHeight="1" x14ac:dyDescent="0.15">
      <c r="B11" s="727"/>
      <c r="C11" s="716">
        <f>IFERROR(VLOOKUP(AB11,'様式C-1-1用'!$A$4:$AH$1073,4,0),0)</f>
        <v>1</v>
      </c>
      <c r="D11" s="717"/>
      <c r="E11" s="2">
        <f>IF(C11="","",VLOOKUP(AB11,'様式C-1-1用'!$A$4:$AH$1073,5,0))</f>
        <v>6</v>
      </c>
      <c r="F11" s="396">
        <f>IF(C11="","",VLOOKUP(AB11,'様式C-1-1用'!$A$4:$AH$1073,6))</f>
        <v>11.772</v>
      </c>
      <c r="G11" s="69" t="str">
        <f>IFERROR(VLOOKUP(AB11,'様式C-1-1用'!$A$4:$AH$1073,7,0),"")</f>
        <v>覆工・坑門</v>
      </c>
      <c r="H11" s="69" t="str">
        <f>IFERROR(VLOOKUP(AB11,'様式C-1-1用'!$A$4:$AH$1073,8,0),"")</f>
        <v>アーチ（右側）</v>
      </c>
      <c r="I11" s="69" t="str">
        <f>IFERROR(VLOOKUP(AB11,'様式C-1-1用'!$A$4:$AH$1073,9,0),"")</f>
        <v>漏水</v>
      </c>
      <c r="J11" s="420" t="str">
        <f>IFERROR(VLOOKUP(AB11,'様式C-1-1用'!$A$4:$AH$1073,10),"")</f>
        <v>漏水</v>
      </c>
      <c r="K11" s="420"/>
      <c r="L11" s="420"/>
      <c r="M11" s="69" t="str">
        <f>IFERROR(VLOOKUP(AB11,'様式C-1-1用'!$A$4:$AH$1073,17,0),"")</f>
        <v>0.6m×8.3m にじみ</v>
      </c>
      <c r="N11" s="69" t="str">
        <f>IFERROR(VLOOKUP(AB11,'様式C-1-1用'!$A$4:$AH$1073,20,0),"")</f>
        <v>進行が認められない</v>
      </c>
      <c r="O11" s="162" t="str">
        <f>IFERROR(VLOOKUP(AB11,'様式C-1-1用'!$A$4:$AH$1073,21,0),"")</f>
        <v>対策区分判定Ⅱb</v>
      </c>
      <c r="P11" s="69" t="str">
        <f>IFERROR(VLOOKUP(AB11,'様式C-1-1用'!$A$4:$AH$1073,22,0),"")</f>
        <v>Ⅱ</v>
      </c>
      <c r="Q11" s="69">
        <f>IFERROR(VLOOKUP(AB11,'様式C-1-1用'!$A$4:$AH$1073,23),"")</f>
        <v>0</v>
      </c>
      <c r="R11" s="69" t="str">
        <f>IFERROR(VLOOKUP(AB11,'様式C-1-1用'!$A$4:$AH$1073,24,0),"")</f>
        <v>Ⅱb</v>
      </c>
      <c r="S11" s="2" t="str">
        <f>IFERROR(VLOOKUP(AB11,'様式C-1-1用'!$A$4:$AH$1073,27,0),"")</f>
        <v>否</v>
      </c>
      <c r="T11" s="2" t="str">
        <f>IFERROR(VLOOKUP(AB11,'様式C-1-1用'!$A$4:$AH$976,28,0),"")</f>
        <v>要監視</v>
      </c>
      <c r="U11" s="69" t="str">
        <f>IFERROR(VLOOKUP(AB11,'様式C-1-1用'!$A$4:$AH$976,29,0),"")</f>
        <v>継続</v>
      </c>
      <c r="V11" s="420" t="str">
        <f>IFERROR(VLOOKUP(AB11,'様式C-1-1用'!$A$4:$AH$976,30,0),"")</f>
        <v>監視（日常巡視）</v>
      </c>
      <c r="W11" s="678"/>
      <c r="X11" s="678"/>
      <c r="Y11" s="678"/>
      <c r="Z11" s="69" t="str">
        <f>IFERROR(VLOOKUP(AB11,'様式C-1-1用'!$A$4:$AH$976,32,0),"")</f>
        <v>継続監視</v>
      </c>
      <c r="AB11" s="1">
        <f t="shared" ref="AB11:AB39" si="0">AB10+1</f>
        <v>3</v>
      </c>
    </row>
    <row r="12" spans="2:28" ht="15.95" customHeight="1" x14ac:dyDescent="0.15">
      <c r="B12" s="727"/>
      <c r="C12" s="716">
        <f>IFERROR(VLOOKUP(AB12,'様式C-1-1用'!$A$4:$AH$1073,4,0),0)</f>
        <v>1</v>
      </c>
      <c r="D12" s="717"/>
      <c r="E12" s="2">
        <f>IF(C12="","",VLOOKUP(AB12,'様式C-1-1用'!$A$4:$AH$1073,5,0))</f>
        <v>7</v>
      </c>
      <c r="F12" s="396">
        <f>IF(C12="","",VLOOKUP(AB12,'様式C-1-1用'!$A$4:$AH$1073,6))</f>
        <v>11.772</v>
      </c>
      <c r="G12" s="69" t="str">
        <f>IFERROR(VLOOKUP(AB12,'様式C-1-1用'!$A$4:$AH$1073,7,0),"")</f>
        <v>覆工・坑門</v>
      </c>
      <c r="H12" s="69" t="str">
        <f>IFERROR(VLOOKUP(AB12,'様式C-1-1用'!$A$4:$AH$1073,8,0),"")</f>
        <v>アーチ（右側）</v>
      </c>
      <c r="I12" s="69" t="str">
        <f>IFERROR(VLOOKUP(AB12,'様式C-1-1用'!$A$4:$AH$1073,9,0),"")</f>
        <v>材質劣化</v>
      </c>
      <c r="J12" s="420" t="str">
        <f>IFERROR(VLOOKUP(AB12,'様式C-1-1用'!$A$4:$AH$1073,10),"")</f>
        <v>補修跡</v>
      </c>
      <c r="K12" s="420"/>
      <c r="L12" s="420"/>
      <c r="M12" s="69" t="str">
        <f>IFERROR(VLOOKUP(AB12,'様式C-1-1用'!$A$4:$AH$1073,17,0),"")</f>
        <v>15.6m×0.4m 導水工</v>
      </c>
      <c r="N12" s="69" t="str">
        <f>IFERROR(VLOOKUP(AB12,'様式C-1-1用'!$A$4:$AH$1073,20,0),"")</f>
        <v>対策済</v>
      </c>
      <c r="O12" s="162" t="str">
        <f>IFERROR(VLOOKUP(AB12,'様式C-1-1用'!$A$4:$AH$1073,21,0),"")</f>
        <v>対策区分判定Ⅱa</v>
      </c>
      <c r="P12" s="69" t="str">
        <f>IFERROR(VLOOKUP(AB12,'様式C-1-1用'!$A$4:$AH$1073,22,0),"")</f>
        <v>Ⅱ</v>
      </c>
      <c r="Q12" s="69">
        <f>IFERROR(VLOOKUP(AB12,'様式C-1-1用'!$A$4:$AH$1073,23),"")</f>
        <v>0</v>
      </c>
      <c r="R12" s="69" t="str">
        <f>IFERROR(VLOOKUP(AB12,'様式C-1-1用'!$A$4:$AH$1073,24,0),"")</f>
        <v>Ⅰ</v>
      </c>
      <c r="S12" s="2" t="str">
        <f>IFERROR(VLOOKUP(AB12,'様式C-1-1用'!$A$4:$AH$1073,27,0),"")</f>
        <v>否</v>
      </c>
      <c r="T12" s="2" t="str">
        <f>IFERROR(VLOOKUP(AB12,'様式C-1-1用'!$A$4:$AH$976,28,0),"")</f>
        <v>否</v>
      </c>
      <c r="U12" s="69" t="str">
        <f>IFERROR(VLOOKUP(AB12,'様式C-1-1用'!$A$4:$AH$976,29,0),"")</f>
        <v>済</v>
      </c>
      <c r="V12" s="420" t="str">
        <f>IFERROR(VLOOKUP(AB12,'様式C-1-1用'!$A$4:$AH$976,30,0),"")</f>
        <v>－</v>
      </c>
      <c r="W12" s="678"/>
      <c r="X12" s="678"/>
      <c r="Y12" s="678"/>
      <c r="Z12" s="69" t="str">
        <f>IFERROR(VLOOKUP(AB12,'様式C-1-1用'!$A$4:$AH$976,32,0),"")</f>
        <v>－</v>
      </c>
      <c r="AB12" s="1">
        <f t="shared" si="0"/>
        <v>4</v>
      </c>
    </row>
    <row r="13" spans="2:28" ht="15.95" customHeight="1" x14ac:dyDescent="0.15">
      <c r="B13" s="727"/>
      <c r="C13" s="716">
        <f>IFERROR(VLOOKUP(AB13,'様式C-1-1用'!$A$4:$AH$1073,4,0),0)</f>
        <v>1</v>
      </c>
      <c r="D13" s="717"/>
      <c r="E13" s="2">
        <f>IF(C13="","",VLOOKUP(AB13,'様式C-1-1用'!$A$4:$AH$1073,5,0))</f>
        <v>8</v>
      </c>
      <c r="F13" s="396">
        <f>IF(C13="","",VLOOKUP(AB13,'様式C-1-1用'!$A$4:$AH$1073,6))</f>
        <v>11.772</v>
      </c>
      <c r="G13" s="69" t="str">
        <f>IFERROR(VLOOKUP(AB13,'様式C-1-1用'!$A$4:$AH$1073,7,0),"")</f>
        <v>覆工・坑門</v>
      </c>
      <c r="H13" s="69" t="str">
        <f>IFERROR(VLOOKUP(AB13,'様式C-1-1用'!$A$4:$AH$1073,8,0),"")</f>
        <v>側壁（右側）</v>
      </c>
      <c r="I13" s="69" t="str">
        <f>IFERROR(VLOOKUP(AB13,'様式C-1-1用'!$A$4:$AH$1073,9,0),"")</f>
        <v>材質劣化</v>
      </c>
      <c r="J13" s="420" t="str">
        <f>IFERROR(VLOOKUP(AB13,'様式C-1-1用'!$A$4:$AH$1073,10),"")</f>
        <v>うき・はく離</v>
      </c>
      <c r="K13" s="420"/>
      <c r="L13" s="420"/>
      <c r="M13" s="69" t="str">
        <f>IFERROR(VLOOKUP(AB13,'様式C-1-1用'!$A$4:$AH$1073,17,0),"")</f>
        <v xml:space="preserve">0.2m×1.5m </v>
      </c>
      <c r="N13" s="69" t="str">
        <f>IFERROR(VLOOKUP(AB13,'様式C-1-1用'!$A$4:$AH$1073,20,0),"")</f>
        <v>進行が認められない</v>
      </c>
      <c r="O13" s="162" t="str">
        <f>IFERROR(VLOOKUP(AB13,'様式C-1-1用'!$A$4:$AH$1073,21,0),"")</f>
        <v>対策区分判定Ⅱb</v>
      </c>
      <c r="P13" s="69" t="str">
        <f>IFERROR(VLOOKUP(AB13,'様式C-1-1用'!$A$4:$AH$1073,22,0),"")</f>
        <v>Ⅱ</v>
      </c>
      <c r="Q13" s="69">
        <f>IFERROR(VLOOKUP(AB13,'様式C-1-1用'!$A$4:$AH$1073,23),"")</f>
        <v>0</v>
      </c>
      <c r="R13" s="69" t="str">
        <f>IFERROR(VLOOKUP(AB13,'様式C-1-1用'!$A$4:$AH$1073,24,0),"")</f>
        <v>Ⅱb</v>
      </c>
      <c r="S13" s="2" t="str">
        <f>IFERROR(VLOOKUP(AB13,'様式C-1-1用'!$A$4:$AH$1073,27,0),"")</f>
        <v>否</v>
      </c>
      <c r="T13" s="2" t="str">
        <f>IFERROR(VLOOKUP(AB13,'様式C-1-1用'!$A$4:$AH$976,28,0),"")</f>
        <v>要監視</v>
      </c>
      <c r="U13" s="69" t="str">
        <f>IFERROR(VLOOKUP(AB13,'様式C-1-1用'!$A$4:$AH$976,29,0),"")</f>
        <v>継続</v>
      </c>
      <c r="V13" s="420" t="str">
        <f>IFERROR(VLOOKUP(AB13,'様式C-1-1用'!$A$4:$AH$976,30,0),"")</f>
        <v>監視（日常巡視）</v>
      </c>
      <c r="W13" s="678"/>
      <c r="X13" s="678"/>
      <c r="Y13" s="678"/>
      <c r="Z13" s="69" t="str">
        <f>IFERROR(VLOOKUP(AB13,'様式C-1-1用'!$A$4:$AH$976,32,0),"")</f>
        <v>継続監視</v>
      </c>
      <c r="AB13" s="1">
        <f t="shared" si="0"/>
        <v>5</v>
      </c>
    </row>
    <row r="14" spans="2:28" ht="15.95" customHeight="1" x14ac:dyDescent="0.15">
      <c r="B14" s="727"/>
      <c r="C14" s="716">
        <f>IFERROR(VLOOKUP(AB14,'様式C-1-1用'!$A$4:$AH$1073,4,0),0)</f>
        <v>1</v>
      </c>
      <c r="D14" s="717"/>
      <c r="E14" s="2">
        <f>IF(C14="","",VLOOKUP(AB14,'様式C-1-1用'!$A$4:$AH$1073,5,0))</f>
        <v>10</v>
      </c>
      <c r="F14" s="396">
        <f>IF(C14="","",VLOOKUP(AB14,'様式C-1-1用'!$A$4:$AH$1073,6))</f>
        <v>11.772</v>
      </c>
      <c r="G14" s="69" t="str">
        <f>IFERROR(VLOOKUP(AB14,'様式C-1-1用'!$A$4:$AH$1073,7,0),"")</f>
        <v>路面</v>
      </c>
      <c r="H14" s="69" t="str">
        <f>IFERROR(VLOOKUP(AB14,'様式C-1-1用'!$A$4:$AH$1073,8,0),"")</f>
        <v>監査歩廊</v>
      </c>
      <c r="I14" s="69" t="str">
        <f>IFERROR(VLOOKUP(AB14,'様式C-1-1用'!$A$4:$AH$1073,9,0),"")</f>
        <v>材質劣化</v>
      </c>
      <c r="J14" s="420" t="str">
        <f>IFERROR(VLOOKUP(AB14,'様式C-1-1用'!$A$4:$AH$1073,10),"")</f>
        <v>欠損</v>
      </c>
      <c r="K14" s="420"/>
      <c r="L14" s="420"/>
      <c r="M14" s="69" t="str">
        <f>IFERROR(VLOOKUP(AB14,'様式C-1-1用'!$A$4:$AH$1073,17,0),"")</f>
        <v xml:space="preserve">0.5m×0.5m </v>
      </c>
      <c r="N14" s="69" t="str">
        <f>IFERROR(VLOOKUP(AB14,'様式C-1-1用'!$A$4:$AH$1073,20,0),"")</f>
        <v>進行が認められない</v>
      </c>
      <c r="O14" s="162" t="str">
        <f>IFERROR(VLOOKUP(AB14,'様式C-1-1用'!$A$4:$AH$1073,21,0),"")</f>
        <v>対策区分判定Ⅱb</v>
      </c>
      <c r="P14" s="69" t="str">
        <f>IFERROR(VLOOKUP(AB14,'様式C-1-1用'!$A$4:$AH$1073,22,0),"")</f>
        <v>Ⅱ</v>
      </c>
      <c r="Q14" s="69">
        <f>IFERROR(VLOOKUP(AB14,'様式C-1-1用'!$A$4:$AH$1073,23),"")</f>
        <v>0</v>
      </c>
      <c r="R14" s="69" t="str">
        <f>IFERROR(VLOOKUP(AB14,'様式C-1-1用'!$A$4:$AH$1073,24,0),"")</f>
        <v>－</v>
      </c>
      <c r="S14" s="2" t="str">
        <f>IFERROR(VLOOKUP(AB14,'様式C-1-1用'!$A$4:$AH$1073,27,0),"")</f>
        <v>－</v>
      </c>
      <c r="T14" s="2" t="s">
        <v>1105</v>
      </c>
      <c r="U14" s="69" t="str">
        <f>IFERROR(VLOOKUP(AB14,'様式C-1-1用'!$A$4:$AH$976,29,0),"")</f>
        <v>－</v>
      </c>
      <c r="V14" s="420" t="str">
        <f>IFERROR(VLOOKUP(AB14,'様式C-1-1用'!$A$4:$AH$976,30,0),"")</f>
        <v>－</v>
      </c>
      <c r="W14" s="678"/>
      <c r="X14" s="678"/>
      <c r="Y14" s="678"/>
      <c r="Z14" s="69" t="str">
        <f>IFERROR(VLOOKUP(AB14,'様式C-1-1用'!$A$4:$AH$976,32,0),"")</f>
        <v>－</v>
      </c>
      <c r="AB14" s="1">
        <f t="shared" si="0"/>
        <v>6</v>
      </c>
    </row>
    <row r="15" spans="2:28" ht="15.95" customHeight="1" x14ac:dyDescent="0.15">
      <c r="B15" s="727"/>
      <c r="C15" s="716">
        <f>IFERROR(VLOOKUP(AB15,'様式C-1-1用'!$A$4:$AH$1073,4,0),0)</f>
        <v>1</v>
      </c>
      <c r="D15" s="717"/>
      <c r="E15" s="2">
        <f>IF(C15="","",VLOOKUP(AB15,'様式C-1-1用'!$A$4:$AH$1073,5,0))</f>
        <v>11</v>
      </c>
      <c r="F15" s="396">
        <f>IF(C15="","",VLOOKUP(AB15,'様式C-1-1用'!$A$4:$AH$1073,6))</f>
        <v>11.772</v>
      </c>
      <c r="G15" s="69" t="str">
        <f>IFERROR(VLOOKUP(AB15,'様式C-1-1用'!$A$4:$AH$1073,7,0),"")</f>
        <v>覆工・坑門</v>
      </c>
      <c r="H15" s="69" t="str">
        <f>IFERROR(VLOOKUP(AB15,'様式C-1-1用'!$A$4:$AH$1073,8,0),"")</f>
        <v>側壁（右側）</v>
      </c>
      <c r="I15" s="69" t="str">
        <f>IFERROR(VLOOKUP(AB15,'様式C-1-1用'!$A$4:$AH$1073,9,0),"")</f>
        <v>材質劣化</v>
      </c>
      <c r="J15" s="420" t="str">
        <f>IFERROR(VLOOKUP(AB15,'様式C-1-1用'!$A$4:$AH$1073,10),"")</f>
        <v>うき・はく離</v>
      </c>
      <c r="K15" s="420"/>
      <c r="L15" s="420"/>
      <c r="M15" s="69" t="str">
        <f>IFERROR(VLOOKUP(AB15,'様式C-1-1用'!$A$4:$AH$1073,17,0),"")</f>
        <v xml:space="preserve">2.7m×0.1m </v>
      </c>
      <c r="N15" s="69" t="str">
        <f>IFERROR(VLOOKUP(AB15,'様式C-1-1用'!$A$4:$AH$1073,20,0),"")</f>
        <v>新規確認</v>
      </c>
      <c r="O15" s="162" t="str">
        <f>IFERROR(VLOOKUP(AB15,'様式C-1-1用'!$A$4:$AH$1073,21,0),"")</f>
        <v>－</v>
      </c>
      <c r="P15" s="69" t="str">
        <f>IFERROR(VLOOKUP(AB15,'様式C-1-1用'!$A$4:$AH$1073,22,0),"")</f>
        <v>－</v>
      </c>
      <c r="Q15" s="69">
        <f>IFERROR(VLOOKUP(AB15,'様式C-1-1用'!$A$4:$AH$1073,23),"")</f>
        <v>0</v>
      </c>
      <c r="R15" s="69" t="str">
        <f>IFERROR(VLOOKUP(AB15,'様式C-1-1用'!$A$4:$AH$1073,24,0),"")</f>
        <v>Ⅱb</v>
      </c>
      <c r="S15" s="2" t="str">
        <f>IFERROR(VLOOKUP(AB15,'様式C-1-1用'!$A$4:$AH$1073,27,0),"")</f>
        <v>否</v>
      </c>
      <c r="T15" s="2" t="str">
        <f>IFERROR(VLOOKUP(AB15,'様式C-1-1用'!$A$4:$AH$976,28,0),"")</f>
        <v>要監視</v>
      </c>
      <c r="U15" s="69" t="str">
        <f>IFERROR(VLOOKUP(AB15,'様式C-1-1用'!$A$4:$AH$976,29,0),"")</f>
        <v>未</v>
      </c>
      <c r="V15" s="420" t="str">
        <f>IFERROR(VLOOKUP(AB15,'様式C-1-1用'!$A$4:$AH$976,30,0),"")</f>
        <v>－</v>
      </c>
      <c r="W15" s="678"/>
      <c r="X15" s="678"/>
      <c r="Y15" s="678"/>
      <c r="Z15" s="69" t="str">
        <f>IFERROR(VLOOKUP(AB15,'様式C-1-1用'!$A$4:$AH$976,32,0),"")</f>
        <v>継続監視</v>
      </c>
      <c r="AB15" s="1">
        <f t="shared" si="0"/>
        <v>7</v>
      </c>
    </row>
    <row r="16" spans="2:28" ht="15.95" customHeight="1" x14ac:dyDescent="0.15">
      <c r="B16" s="727"/>
      <c r="C16" s="716">
        <f>IFERROR(VLOOKUP(AB16,'様式C-1-1用'!$A$4:$AH$1073,4,0),0)</f>
        <v>2</v>
      </c>
      <c r="D16" s="717"/>
      <c r="E16" s="2">
        <f>IF(C16="","",VLOOKUP(AB16,'様式C-1-1用'!$A$4:$AH$1073,5,0))</f>
        <v>1</v>
      </c>
      <c r="F16" s="396">
        <f>IF(C16="","",VLOOKUP(AB16,'様式C-1-1用'!$A$4:$AH$1073,6))</f>
        <v>20.712</v>
      </c>
      <c r="G16" s="69" t="str">
        <f>IFERROR(VLOOKUP(AB16,'様式C-1-1用'!$A$4:$AH$1073,7,0),"")</f>
        <v>覆工・坑門</v>
      </c>
      <c r="H16" s="69" t="str">
        <f>IFERROR(VLOOKUP(AB16,'様式C-1-1用'!$A$4:$AH$1073,8,0),"")</f>
        <v>アーチ（左側）</v>
      </c>
      <c r="I16" s="69" t="str">
        <f>IFERROR(VLOOKUP(AB16,'様式C-1-1用'!$A$4:$AH$1073,9,0),"")</f>
        <v>材質劣化</v>
      </c>
      <c r="J16" s="420" t="str">
        <f>IFERROR(VLOOKUP(AB16,'様式C-1-1用'!$A$4:$AH$1073,10),"")</f>
        <v>はく落</v>
      </c>
      <c r="K16" s="420"/>
      <c r="L16" s="420"/>
      <c r="M16" s="69" t="str">
        <f>IFERROR(VLOOKUP(AB16,'様式C-1-1用'!$A$4:$AH$1073,17,0),"")</f>
        <v xml:space="preserve">0.4m×0.1m </v>
      </c>
      <c r="N16" s="69" t="str">
        <f>IFERROR(VLOOKUP(AB16,'様式C-1-1用'!$A$4:$AH$1073,20,0),"")</f>
        <v>うき→はく落</v>
      </c>
      <c r="O16" s="162" t="str">
        <f>IFERROR(VLOOKUP(AB16,'様式C-1-1用'!$A$4:$AH$1073,21,0),"")</f>
        <v>対策区分判定Ⅱa</v>
      </c>
      <c r="P16" s="69" t="str">
        <f>IFERROR(VLOOKUP(AB16,'様式C-1-1用'!$A$4:$AH$1073,22,0),"")</f>
        <v>Ⅱ</v>
      </c>
      <c r="Q16" s="69">
        <f>IFERROR(VLOOKUP(AB16,'様式C-1-1用'!$A$4:$AH$1073,23),"")</f>
        <v>0</v>
      </c>
      <c r="R16" s="69" t="str">
        <f>IFERROR(VLOOKUP(AB16,'様式C-1-1用'!$A$4:$AH$1073,24,0),"")</f>
        <v>Ⅰ</v>
      </c>
      <c r="S16" s="2" t="str">
        <f>IFERROR(VLOOKUP(AB16,'様式C-1-1用'!$A$4:$AH$1073,27,0),"")</f>
        <v>否</v>
      </c>
      <c r="T16" s="2" t="str">
        <f>IFERROR(VLOOKUP(AB16,'様式C-1-1用'!$A$4:$AH$976,28,0),"")</f>
        <v>否</v>
      </c>
      <c r="U16" s="69" t="str">
        <f>IFERROR(VLOOKUP(AB16,'様式C-1-1用'!$A$4:$AH$976,29,0),"")</f>
        <v>済</v>
      </c>
      <c r="V16" s="420" t="str">
        <f>IFERROR(VLOOKUP(AB16,'様式C-1-1用'!$A$4:$AH$976,30,0),"")</f>
        <v>－</v>
      </c>
      <c r="W16" s="678"/>
      <c r="X16" s="678"/>
      <c r="Y16" s="678"/>
      <c r="Z16" s="69" t="str">
        <f>IFERROR(VLOOKUP(AB16,'様式C-1-1用'!$A$4:$AH$976,32,0),"")</f>
        <v>－</v>
      </c>
      <c r="AB16" s="1">
        <f t="shared" si="0"/>
        <v>8</v>
      </c>
    </row>
    <row r="17" spans="2:28" ht="15.95" customHeight="1" x14ac:dyDescent="0.15">
      <c r="B17" s="727"/>
      <c r="C17" s="716">
        <f>IFERROR(VLOOKUP(AB17,'様式C-1-1用'!$A$4:$AH$1073,4,0),0)</f>
        <v>2</v>
      </c>
      <c r="D17" s="717"/>
      <c r="E17" s="2">
        <f>IF(C17="","",VLOOKUP(AB17,'様式C-1-1用'!$A$4:$AH$1073,5,0))</f>
        <v>2</v>
      </c>
      <c r="F17" s="396">
        <f>IF(C17="","",VLOOKUP(AB17,'様式C-1-1用'!$A$4:$AH$1073,6))</f>
        <v>20.712</v>
      </c>
      <c r="G17" s="69" t="str">
        <f>IFERROR(VLOOKUP(AB17,'様式C-1-1用'!$A$4:$AH$1073,7,0),"")</f>
        <v>覆工・坑門</v>
      </c>
      <c r="H17" s="69" t="str">
        <f>IFERROR(VLOOKUP(AB17,'様式C-1-1用'!$A$4:$AH$1073,8,0),"")</f>
        <v>アーチ（右側）</v>
      </c>
      <c r="I17" s="69" t="str">
        <f>IFERROR(VLOOKUP(AB17,'様式C-1-1用'!$A$4:$AH$1073,9,0),"")</f>
        <v>漏水</v>
      </c>
      <c r="J17" s="420" t="str">
        <f>IFERROR(VLOOKUP(AB17,'様式C-1-1用'!$A$4:$AH$1073,10),"")</f>
        <v>漏水</v>
      </c>
      <c r="K17" s="420"/>
      <c r="L17" s="420"/>
      <c r="M17" s="69" t="str">
        <f>IFERROR(VLOOKUP(AB17,'様式C-1-1用'!$A$4:$AH$1073,17,0),"")</f>
        <v>0.6m×6.8m にじみ</v>
      </c>
      <c r="N17" s="69" t="str">
        <f>IFERROR(VLOOKUP(AB17,'様式C-1-1用'!$A$4:$AH$1073,20,0),"")</f>
        <v>進行が認められない</v>
      </c>
      <c r="O17" s="162" t="str">
        <f>IFERROR(VLOOKUP(AB17,'様式C-1-1用'!$A$4:$AH$1073,21,0),"")</f>
        <v>対策区分判定Ⅱb</v>
      </c>
      <c r="P17" s="69" t="str">
        <f>IFERROR(VLOOKUP(AB17,'様式C-1-1用'!$A$4:$AH$1073,22,0),"")</f>
        <v>Ⅱ</v>
      </c>
      <c r="Q17" s="69">
        <f>IFERROR(VLOOKUP(AB17,'様式C-1-1用'!$A$4:$AH$1073,23),"")</f>
        <v>0</v>
      </c>
      <c r="R17" s="69" t="str">
        <f>IFERROR(VLOOKUP(AB17,'様式C-1-1用'!$A$4:$AH$1073,24,0),"")</f>
        <v>Ⅱb</v>
      </c>
      <c r="S17" s="2" t="str">
        <f>IFERROR(VLOOKUP(AB17,'様式C-1-1用'!$A$4:$AH$1073,27,0),"")</f>
        <v>否</v>
      </c>
      <c r="T17" s="2" t="str">
        <f>IFERROR(VLOOKUP(AB17,'様式C-1-1用'!$A$4:$AH$976,28,0),"")</f>
        <v>要監視</v>
      </c>
      <c r="U17" s="69" t="str">
        <f>IFERROR(VLOOKUP(AB17,'様式C-1-1用'!$A$4:$AH$976,29,0),"")</f>
        <v>継続</v>
      </c>
      <c r="V17" s="420" t="str">
        <f>IFERROR(VLOOKUP(AB17,'様式C-1-1用'!$A$4:$AH$976,30,0),"")</f>
        <v>監視（日常巡視）</v>
      </c>
      <c r="W17" s="678"/>
      <c r="X17" s="678"/>
      <c r="Y17" s="678"/>
      <c r="Z17" s="69" t="str">
        <f>IFERROR(VLOOKUP(AB17,'様式C-1-1用'!$A$4:$AH$976,32,0),"")</f>
        <v>継続監視</v>
      </c>
      <c r="AB17" s="1">
        <f t="shared" si="0"/>
        <v>9</v>
      </c>
    </row>
    <row r="18" spans="2:28" ht="15.95" customHeight="1" x14ac:dyDescent="0.15">
      <c r="B18" s="727"/>
      <c r="C18" s="716">
        <f>IFERROR(VLOOKUP(AB18,'様式C-1-1用'!$A$4:$AH$1073,4,0),0)</f>
        <v>2</v>
      </c>
      <c r="D18" s="717"/>
      <c r="E18" s="2">
        <f>IF(C18="","",VLOOKUP(AB18,'様式C-1-1用'!$A$4:$AH$1073,5,0))</f>
        <v>3</v>
      </c>
      <c r="F18" s="396">
        <f>IF(C18="","",VLOOKUP(AB18,'様式C-1-1用'!$A$4:$AH$1073,6))</f>
        <v>20.712</v>
      </c>
      <c r="G18" s="69" t="str">
        <f>IFERROR(VLOOKUP(AB18,'様式C-1-1用'!$A$4:$AH$1073,7,0),"")</f>
        <v>路面</v>
      </c>
      <c r="H18" s="69" t="str">
        <f>IFERROR(VLOOKUP(AB18,'様式C-1-1用'!$A$4:$AH$1073,8,0),"")</f>
        <v>監査歩廊</v>
      </c>
      <c r="I18" s="69" t="str">
        <f>IFERROR(VLOOKUP(AB18,'様式C-1-1用'!$A$4:$AH$1073,9,0),"")</f>
        <v>材質劣化</v>
      </c>
      <c r="J18" s="420" t="str">
        <f>IFERROR(VLOOKUP(AB18,'様式C-1-1用'!$A$4:$AH$1073,10),"")</f>
        <v>欠損</v>
      </c>
      <c r="K18" s="420"/>
      <c r="L18" s="420"/>
      <c r="M18" s="69" t="str">
        <f>IFERROR(VLOOKUP(AB18,'様式C-1-1用'!$A$4:$AH$1073,17,0),"")</f>
        <v>0.5m×0.2m 内部鉄筋露出</v>
      </c>
      <c r="N18" s="69" t="str">
        <f>IFERROR(VLOOKUP(AB18,'様式C-1-1用'!$A$4:$AH$1073,20,0),"")</f>
        <v>進行が認められない</v>
      </c>
      <c r="O18" s="162" t="str">
        <f>IFERROR(VLOOKUP(AB18,'様式C-1-1用'!$A$4:$AH$1073,21,0),"")</f>
        <v>対策区分判定Ⅱb</v>
      </c>
      <c r="P18" s="69" t="str">
        <f>IFERROR(VLOOKUP(AB18,'様式C-1-1用'!$A$4:$AH$1073,22,0),"")</f>
        <v>Ⅱ</v>
      </c>
      <c r="Q18" s="69">
        <f>IFERROR(VLOOKUP(AB18,'様式C-1-1用'!$A$4:$AH$1073,23),"")</f>
        <v>0</v>
      </c>
      <c r="R18" s="69" t="str">
        <f>IFERROR(VLOOKUP(AB18,'様式C-1-1用'!$A$4:$AH$1073,24,0),"")</f>
        <v>－</v>
      </c>
      <c r="S18" s="2" t="str">
        <f>IFERROR(VLOOKUP(AB18,'様式C-1-1用'!$A$4:$AH$1073,27,0),"")</f>
        <v>－</v>
      </c>
      <c r="T18" s="2" t="s">
        <v>1105</v>
      </c>
      <c r="U18" s="69" t="str">
        <f>IFERROR(VLOOKUP(AB18,'様式C-1-1用'!$A$4:$AH$976,29,0),"")</f>
        <v>－</v>
      </c>
      <c r="V18" s="420" t="str">
        <f>IFERROR(VLOOKUP(AB18,'様式C-1-1用'!$A$4:$AH$976,30,0),"")</f>
        <v>－</v>
      </c>
      <c r="W18" s="678"/>
      <c r="X18" s="678"/>
      <c r="Y18" s="678"/>
      <c r="Z18" s="69" t="str">
        <f>IFERROR(VLOOKUP(AB18,'様式C-1-1用'!$A$4:$AH$976,32,0),"")</f>
        <v>－</v>
      </c>
      <c r="AB18" s="1">
        <f t="shared" si="0"/>
        <v>10</v>
      </c>
    </row>
    <row r="19" spans="2:28" ht="15.95" customHeight="1" x14ac:dyDescent="0.15">
      <c r="B19" s="727"/>
      <c r="C19" s="716">
        <f>IFERROR(VLOOKUP(AB19,'様式C-1-1用'!$A$4:$AH$1073,4,0),0)</f>
        <v>2</v>
      </c>
      <c r="D19" s="717"/>
      <c r="E19" s="2">
        <f>IF(C19="","",VLOOKUP(AB19,'様式C-1-1用'!$A$4:$AH$1073,5,0))</f>
        <v>4</v>
      </c>
      <c r="F19" s="396">
        <f>IF(C19="","",VLOOKUP(AB19,'様式C-1-1用'!$A$4:$AH$1073,6))</f>
        <v>20.712</v>
      </c>
      <c r="G19" s="69" t="str">
        <f>IFERROR(VLOOKUP(AB19,'様式C-1-1用'!$A$4:$AH$1073,7,0),"")</f>
        <v>路面</v>
      </c>
      <c r="H19" s="69" t="str">
        <f>IFERROR(VLOOKUP(AB19,'様式C-1-1用'!$A$4:$AH$1073,8,0),"")</f>
        <v>監査歩廊</v>
      </c>
      <c r="I19" s="69" t="str">
        <f>IFERROR(VLOOKUP(AB19,'様式C-1-1用'!$A$4:$AH$1073,9,0),"")</f>
        <v>材質劣化</v>
      </c>
      <c r="J19" s="420" t="str">
        <f>IFERROR(VLOOKUP(AB19,'様式C-1-1用'!$A$4:$AH$1073,10),"")</f>
        <v>欠損</v>
      </c>
      <c r="K19" s="420"/>
      <c r="L19" s="420"/>
      <c r="M19" s="69" t="str">
        <f>IFERROR(VLOOKUP(AB19,'様式C-1-1用'!$A$4:$AH$1073,17,0),"")</f>
        <v>0.5m×0.1m 内部鉄筋露出</v>
      </c>
      <c r="N19" s="69" t="str">
        <f>IFERROR(VLOOKUP(AB19,'様式C-1-1用'!$A$4:$AH$1073,20,0),"")</f>
        <v>進行が認められない</v>
      </c>
      <c r="O19" s="162" t="str">
        <f>IFERROR(VLOOKUP(AB19,'様式C-1-1用'!$A$4:$AH$1073,21,0),"")</f>
        <v>対策区分判定Ⅱb</v>
      </c>
      <c r="P19" s="69" t="str">
        <f>IFERROR(VLOOKUP(AB19,'様式C-1-1用'!$A$4:$AH$1073,22,0),"")</f>
        <v>Ⅱ</v>
      </c>
      <c r="Q19" s="69">
        <f>IFERROR(VLOOKUP(AB19,'様式C-1-1用'!$A$4:$AH$1073,23),"")</f>
        <v>0</v>
      </c>
      <c r="R19" s="69" t="str">
        <f>IFERROR(VLOOKUP(AB19,'様式C-1-1用'!$A$4:$AH$1073,24,0),"")</f>
        <v>－</v>
      </c>
      <c r="S19" s="2" t="str">
        <f>IFERROR(VLOOKUP(AB19,'様式C-1-1用'!$A$4:$AH$1073,27,0),"")</f>
        <v>－</v>
      </c>
      <c r="T19" s="2" t="s">
        <v>1105</v>
      </c>
      <c r="U19" s="69" t="str">
        <f>IFERROR(VLOOKUP(AB19,'様式C-1-1用'!$A$4:$AH$976,29,0),"")</f>
        <v>－</v>
      </c>
      <c r="V19" s="420" t="str">
        <f>IFERROR(VLOOKUP(AB19,'様式C-1-1用'!$A$4:$AH$976,30,0),"")</f>
        <v>－</v>
      </c>
      <c r="W19" s="678"/>
      <c r="X19" s="678"/>
      <c r="Y19" s="678"/>
      <c r="Z19" s="69" t="str">
        <f>IFERROR(VLOOKUP(AB19,'様式C-1-1用'!$A$4:$AH$976,32,0),"")</f>
        <v>－</v>
      </c>
      <c r="AB19" s="1">
        <f t="shared" si="0"/>
        <v>11</v>
      </c>
    </row>
    <row r="20" spans="2:28" ht="15.95" customHeight="1" x14ac:dyDescent="0.15">
      <c r="B20" s="727"/>
      <c r="C20" s="716">
        <f>IFERROR(VLOOKUP(AB20,'様式C-1-1用'!$A$4:$AH$1073,4,0),0)</f>
        <v>2</v>
      </c>
      <c r="D20" s="717"/>
      <c r="E20" s="2">
        <f>IF(C20="","",VLOOKUP(AB20,'様式C-1-1用'!$A$4:$AH$1073,5,0))</f>
        <v>5</v>
      </c>
      <c r="F20" s="396">
        <f>IF(C20="","",VLOOKUP(AB20,'様式C-1-1用'!$A$4:$AH$1073,6))</f>
        <v>20.712</v>
      </c>
      <c r="G20" s="69" t="str">
        <f>IFERROR(VLOOKUP(AB20,'様式C-1-1用'!$A$4:$AH$1073,7,0),"")</f>
        <v>路面</v>
      </c>
      <c r="H20" s="69" t="str">
        <f>IFERROR(VLOOKUP(AB20,'様式C-1-1用'!$A$4:$AH$1073,8,0),"")</f>
        <v>車道</v>
      </c>
      <c r="I20" s="69" t="str">
        <f>IFERROR(VLOOKUP(AB20,'様式C-1-1用'!$A$4:$AH$1073,9,0),"")</f>
        <v>漏水</v>
      </c>
      <c r="J20" s="420" t="str">
        <f>IFERROR(VLOOKUP(AB20,'様式C-1-1用'!$A$4:$AH$1073,10),"")</f>
        <v>漏水</v>
      </c>
      <c r="K20" s="420"/>
      <c r="L20" s="420"/>
      <c r="M20" s="69" t="str">
        <f>IFERROR(VLOOKUP(AB20,'様式C-1-1用'!$A$4:$AH$1073,17,0),"")</f>
        <v>1.0m×0.9m 遊離石灰</v>
      </c>
      <c r="N20" s="69" t="str">
        <f>IFERROR(VLOOKUP(AB20,'様式C-1-1用'!$A$4:$AH$1073,20,0),"")</f>
        <v>進行が認められない</v>
      </c>
      <c r="O20" s="162" t="str">
        <f>IFERROR(VLOOKUP(AB20,'様式C-1-1用'!$A$4:$AH$1073,21,0),"")</f>
        <v>対策区分判定Ⅱb</v>
      </c>
      <c r="P20" s="69" t="str">
        <f>IFERROR(VLOOKUP(AB20,'様式C-1-1用'!$A$4:$AH$1073,22,0),"")</f>
        <v>Ⅱ</v>
      </c>
      <c r="Q20" s="69">
        <f>IFERROR(VLOOKUP(AB20,'様式C-1-1用'!$A$4:$AH$1073,23),"")</f>
        <v>0</v>
      </c>
      <c r="R20" s="69" t="str">
        <f>IFERROR(VLOOKUP(AB20,'様式C-1-1用'!$A$4:$AH$1073,24,0),"")</f>
        <v>－</v>
      </c>
      <c r="S20" s="2" t="str">
        <f>IFERROR(VLOOKUP(AB20,'様式C-1-1用'!$A$4:$AH$1073,27,0),"")</f>
        <v>－</v>
      </c>
      <c r="T20" s="2" t="s">
        <v>1105</v>
      </c>
      <c r="U20" s="69" t="str">
        <f>IFERROR(VLOOKUP(AB20,'様式C-1-1用'!$A$4:$AH$976,29,0),"")</f>
        <v>－</v>
      </c>
      <c r="V20" s="420" t="str">
        <f>IFERROR(VLOOKUP(AB20,'様式C-1-1用'!$A$4:$AH$976,30,0),"")</f>
        <v>－</v>
      </c>
      <c r="W20" s="678"/>
      <c r="X20" s="678"/>
      <c r="Y20" s="678"/>
      <c r="Z20" s="69" t="str">
        <f>IFERROR(VLOOKUP(AB20,'様式C-1-1用'!$A$4:$AH$976,32,0),"")</f>
        <v>－</v>
      </c>
      <c r="AB20" s="1">
        <f t="shared" si="0"/>
        <v>12</v>
      </c>
    </row>
    <row r="21" spans="2:28" ht="15.95" customHeight="1" x14ac:dyDescent="0.15">
      <c r="B21" s="727"/>
      <c r="C21" s="716">
        <f>IFERROR(VLOOKUP(AB21,'様式C-1-1用'!$A$4:$AH$1073,4,0),0)</f>
        <v>2</v>
      </c>
      <c r="D21" s="717"/>
      <c r="E21" s="2">
        <f>IF(C21="","",VLOOKUP(AB21,'様式C-1-1用'!$A$4:$AH$1073,5,0))</f>
        <v>6</v>
      </c>
      <c r="F21" s="396">
        <f>IF(C21="","",VLOOKUP(AB21,'様式C-1-1用'!$A$4:$AH$1073,6))</f>
        <v>20.712</v>
      </c>
      <c r="G21" s="69" t="str">
        <f>IFERROR(VLOOKUP(AB21,'様式C-1-1用'!$A$4:$AH$1073,7,0),"")</f>
        <v>路面</v>
      </c>
      <c r="H21" s="69" t="str">
        <f>IFERROR(VLOOKUP(AB21,'様式C-1-1用'!$A$4:$AH$1073,8,0),"")</f>
        <v>監査歩廊</v>
      </c>
      <c r="I21" s="69" t="str">
        <f>IFERROR(VLOOKUP(AB21,'様式C-1-1用'!$A$4:$AH$1073,9,0),"")</f>
        <v>材質劣化</v>
      </c>
      <c r="J21" s="420" t="str">
        <f>IFERROR(VLOOKUP(AB21,'様式C-1-1用'!$A$4:$AH$1073,10),"")</f>
        <v>欠損</v>
      </c>
      <c r="K21" s="420"/>
      <c r="L21" s="420"/>
      <c r="M21" s="69" t="str">
        <f>IFERROR(VLOOKUP(AB21,'様式C-1-1用'!$A$4:$AH$1073,17,0),"")</f>
        <v xml:space="preserve">0.5m×0.2m </v>
      </c>
      <c r="N21" s="69" t="str">
        <f>IFERROR(VLOOKUP(AB21,'様式C-1-1用'!$A$4:$AH$1073,20,0),"")</f>
        <v>進行が認められない</v>
      </c>
      <c r="O21" s="162" t="str">
        <f>IFERROR(VLOOKUP(AB21,'様式C-1-1用'!$A$4:$AH$1073,21,0),"")</f>
        <v>対策区分判定Ⅱb</v>
      </c>
      <c r="P21" s="69" t="str">
        <f>IFERROR(VLOOKUP(AB21,'様式C-1-1用'!$A$4:$AH$1073,22,0),"")</f>
        <v>Ⅱ</v>
      </c>
      <c r="Q21" s="69">
        <f>IFERROR(VLOOKUP(AB21,'様式C-1-1用'!$A$4:$AH$1073,23),"")</f>
        <v>0</v>
      </c>
      <c r="R21" s="69" t="str">
        <f>IFERROR(VLOOKUP(AB21,'様式C-1-1用'!$A$4:$AH$1073,24,0),"")</f>
        <v>－</v>
      </c>
      <c r="S21" s="2" t="str">
        <f>IFERROR(VLOOKUP(AB21,'様式C-1-1用'!$A$4:$AH$1073,27,0),"")</f>
        <v>－</v>
      </c>
      <c r="T21" s="2" t="s">
        <v>1105</v>
      </c>
      <c r="U21" s="69" t="str">
        <f>IFERROR(VLOOKUP(AB21,'様式C-1-1用'!$A$4:$AH$976,29,0),"")</f>
        <v>－</v>
      </c>
      <c r="V21" s="420" t="str">
        <f>IFERROR(VLOOKUP(AB21,'様式C-1-1用'!$A$4:$AH$976,30,0),"")</f>
        <v>－</v>
      </c>
      <c r="W21" s="678"/>
      <c r="X21" s="678"/>
      <c r="Y21" s="678"/>
      <c r="Z21" s="69" t="str">
        <f>IFERROR(VLOOKUP(AB21,'様式C-1-1用'!$A$4:$AH$976,32,0),"")</f>
        <v>－</v>
      </c>
      <c r="AB21" s="1">
        <f t="shared" si="0"/>
        <v>13</v>
      </c>
    </row>
    <row r="22" spans="2:28" ht="15.95" customHeight="1" x14ac:dyDescent="0.15">
      <c r="B22" s="727"/>
      <c r="C22" s="716">
        <f>IFERROR(VLOOKUP(AB22,'様式C-1-1用'!$A$4:$AH$1073,4,0),0)</f>
        <v>3</v>
      </c>
      <c r="D22" s="717"/>
      <c r="E22" s="2">
        <f>IF(C22="","",VLOOKUP(AB22,'様式C-1-1用'!$A$4:$AH$1073,5,0))</f>
        <v>1</v>
      </c>
      <c r="F22" s="396">
        <f>IF(C22="","",VLOOKUP(AB22,'様式C-1-1用'!$A$4:$AH$1073,6))</f>
        <v>29.652000000000001</v>
      </c>
      <c r="G22" s="69" t="str">
        <f>IFERROR(VLOOKUP(AB22,'様式C-1-1用'!$A$4:$AH$1073,7,0),"")</f>
        <v>覆工・坑門</v>
      </c>
      <c r="H22" s="69" t="str">
        <f>IFERROR(VLOOKUP(AB22,'様式C-1-1用'!$A$4:$AH$1073,8,0),"")</f>
        <v>アーチ（天端）</v>
      </c>
      <c r="I22" s="69" t="str">
        <f>IFERROR(VLOOKUP(AB22,'様式C-1-1用'!$A$4:$AH$1073,9,0),"")</f>
        <v>漏水</v>
      </c>
      <c r="J22" s="420" t="str">
        <f>IFERROR(VLOOKUP(AB22,'様式C-1-1用'!$A$4:$AH$1073,10),"")</f>
        <v>補修跡</v>
      </c>
      <c r="K22" s="420"/>
      <c r="L22" s="420"/>
      <c r="M22" s="69" t="str">
        <f>IFERROR(VLOOKUP(AB22,'様式C-1-1用'!$A$4:$AH$1073,17,0),"")</f>
        <v>15.6m×0.4m 導水工</v>
      </c>
      <c r="N22" s="69" t="str">
        <f>IFERROR(VLOOKUP(AB22,'様式C-1-1用'!$A$4:$AH$1073,20,0),"")</f>
        <v>対策済</v>
      </c>
      <c r="O22" s="162" t="str">
        <f>IFERROR(VLOOKUP(AB22,'様式C-1-1用'!$A$4:$AH$1073,21,0),"")</f>
        <v>対策区分判定Ⅱb</v>
      </c>
      <c r="P22" s="69" t="str">
        <f>IFERROR(VLOOKUP(AB22,'様式C-1-1用'!$A$4:$AH$1073,22,0),"")</f>
        <v>Ⅱ</v>
      </c>
      <c r="Q22" s="69">
        <f>IFERROR(VLOOKUP(AB22,'様式C-1-1用'!$A$4:$AH$1073,23),"")</f>
        <v>0</v>
      </c>
      <c r="R22" s="69" t="str">
        <f>IFERROR(VLOOKUP(AB22,'様式C-1-1用'!$A$4:$AH$1073,24,0),"")</f>
        <v>Ⅰ</v>
      </c>
      <c r="S22" s="2" t="str">
        <f>IFERROR(VLOOKUP(AB22,'様式C-1-1用'!$A$4:$AH$1073,27,0),"")</f>
        <v>否</v>
      </c>
      <c r="T22" s="2" t="str">
        <f>IFERROR(VLOOKUP(AB22,'様式C-1-1用'!$A$4:$AH$976,28,0),"")</f>
        <v>否</v>
      </c>
      <c r="U22" s="69" t="str">
        <f>IFERROR(VLOOKUP(AB22,'様式C-1-1用'!$A$4:$AH$976,29,0),"")</f>
        <v>済</v>
      </c>
      <c r="V22" s="420" t="str">
        <f>IFERROR(VLOOKUP(AB22,'様式C-1-1用'!$A$4:$AH$976,30,0),"")</f>
        <v>－</v>
      </c>
      <c r="W22" s="678"/>
      <c r="X22" s="678"/>
      <c r="Y22" s="678"/>
      <c r="Z22" s="69" t="str">
        <f>IFERROR(VLOOKUP(AB22,'様式C-1-1用'!$A$4:$AH$976,32,0),"")</f>
        <v>－</v>
      </c>
      <c r="AB22" s="1">
        <f t="shared" si="0"/>
        <v>14</v>
      </c>
    </row>
    <row r="23" spans="2:28" ht="15.95" customHeight="1" x14ac:dyDescent="0.15">
      <c r="B23" s="727"/>
      <c r="C23" s="716">
        <f>IFERROR(VLOOKUP(AB23,'様式C-1-1用'!$A$4:$AH$1073,4,0),0)</f>
        <v>3</v>
      </c>
      <c r="D23" s="717"/>
      <c r="E23" s="2">
        <f>IF(C23="","",VLOOKUP(AB23,'様式C-1-1用'!$A$4:$AH$1073,5,0))</f>
        <v>2</v>
      </c>
      <c r="F23" s="396">
        <f>IF(C23="","",VLOOKUP(AB23,'様式C-1-1用'!$A$4:$AH$1073,6))</f>
        <v>29.652000000000001</v>
      </c>
      <c r="G23" s="69" t="str">
        <f>IFERROR(VLOOKUP(AB23,'様式C-1-1用'!$A$4:$AH$1073,7,0),"")</f>
        <v>路面</v>
      </c>
      <c r="H23" s="69" t="str">
        <f>IFERROR(VLOOKUP(AB23,'様式C-1-1用'!$A$4:$AH$1073,8,0),"")</f>
        <v>監査歩廊</v>
      </c>
      <c r="I23" s="69" t="str">
        <f>IFERROR(VLOOKUP(AB23,'様式C-1-1用'!$A$4:$AH$1073,9,0),"")</f>
        <v>材質劣化</v>
      </c>
      <c r="J23" s="420" t="str">
        <f>IFERROR(VLOOKUP(AB23,'様式C-1-1用'!$A$4:$AH$1073,10),"")</f>
        <v>欠損</v>
      </c>
      <c r="K23" s="420"/>
      <c r="L23" s="420"/>
      <c r="M23" s="69" t="str">
        <f>IFERROR(VLOOKUP(AB23,'様式C-1-1用'!$A$4:$AH$1073,17,0),"")</f>
        <v>0.5m×0.1m 内部鉄筋露出</v>
      </c>
      <c r="N23" s="69" t="str">
        <f>IFERROR(VLOOKUP(AB23,'様式C-1-1用'!$A$4:$AH$1073,20,0),"")</f>
        <v>進行が認められない</v>
      </c>
      <c r="O23" s="162" t="str">
        <f>IFERROR(VLOOKUP(AB23,'様式C-1-1用'!$A$4:$AH$1073,21,0),"")</f>
        <v>対策区分判定Ⅱb</v>
      </c>
      <c r="P23" s="69" t="str">
        <f>IFERROR(VLOOKUP(AB23,'様式C-1-1用'!$A$4:$AH$1073,22,0),"")</f>
        <v>Ⅱ</v>
      </c>
      <c r="Q23" s="69">
        <f>IFERROR(VLOOKUP(AB23,'様式C-1-1用'!$A$4:$AH$1073,23),"")</f>
        <v>0</v>
      </c>
      <c r="R23" s="69" t="str">
        <f>IFERROR(VLOOKUP(AB23,'様式C-1-1用'!$A$4:$AH$1073,24,0),"")</f>
        <v>－</v>
      </c>
      <c r="S23" s="2" t="str">
        <f>IFERROR(VLOOKUP(AB23,'様式C-1-1用'!$A$4:$AH$1073,27,0),"")</f>
        <v>－</v>
      </c>
      <c r="T23" s="2" t="s">
        <v>1105</v>
      </c>
      <c r="U23" s="69" t="str">
        <f>IFERROR(VLOOKUP(AB23,'様式C-1-1用'!$A$4:$AH$976,29,0),"")</f>
        <v>－</v>
      </c>
      <c r="V23" s="420" t="str">
        <f>IFERROR(VLOOKUP(AB23,'様式C-1-1用'!$A$4:$AH$976,30,0),"")</f>
        <v>－</v>
      </c>
      <c r="W23" s="678"/>
      <c r="X23" s="678"/>
      <c r="Y23" s="678"/>
      <c r="Z23" s="69" t="str">
        <f>IFERROR(VLOOKUP(AB23,'様式C-1-1用'!$A$4:$AH$976,32,0),"")</f>
        <v>－</v>
      </c>
      <c r="AB23" s="1">
        <f t="shared" si="0"/>
        <v>15</v>
      </c>
    </row>
    <row r="24" spans="2:28" ht="15.95" customHeight="1" x14ac:dyDescent="0.15">
      <c r="B24" s="727"/>
      <c r="C24" s="716">
        <f>IFERROR(VLOOKUP(AB24,'様式C-1-1用'!$A$4:$AH$1073,4,0),0)</f>
        <v>3</v>
      </c>
      <c r="D24" s="717"/>
      <c r="E24" s="2">
        <f>IF(C24="","",VLOOKUP(AB24,'様式C-1-1用'!$A$4:$AH$1073,5,0))</f>
        <v>3</v>
      </c>
      <c r="F24" s="396">
        <f>IF(C24="","",VLOOKUP(AB24,'様式C-1-1用'!$A$4:$AH$1073,6))</f>
        <v>29.652000000000001</v>
      </c>
      <c r="G24" s="69" t="str">
        <f>IFERROR(VLOOKUP(AB24,'様式C-1-1用'!$A$4:$AH$1073,7,0),"")</f>
        <v>路面</v>
      </c>
      <c r="H24" s="69" t="str">
        <f>IFERROR(VLOOKUP(AB24,'様式C-1-1用'!$A$4:$AH$1073,8,0),"")</f>
        <v>車道</v>
      </c>
      <c r="I24" s="69" t="str">
        <f>IFERROR(VLOOKUP(AB24,'様式C-1-1用'!$A$4:$AH$1073,9,0),"")</f>
        <v>材質劣化</v>
      </c>
      <c r="J24" s="420" t="str">
        <f>IFERROR(VLOOKUP(AB24,'様式C-1-1用'!$A$4:$AH$1073,10),"")</f>
        <v>うき・はく離</v>
      </c>
      <c r="K24" s="420"/>
      <c r="L24" s="420"/>
      <c r="M24" s="69" t="str">
        <f>IFERROR(VLOOKUP(AB24,'様式C-1-1用'!$A$4:$AH$1073,17,0),"")</f>
        <v xml:space="preserve">0.2m×0.1m </v>
      </c>
      <c r="N24" s="69" t="str">
        <f>IFERROR(VLOOKUP(AB24,'様式C-1-1用'!$A$4:$AH$1073,20,0),"")</f>
        <v>進行が認められない</v>
      </c>
      <c r="O24" s="162" t="str">
        <f>IFERROR(VLOOKUP(AB24,'様式C-1-1用'!$A$4:$AH$1073,21,0),"")</f>
        <v>対策区分判定Ⅱb</v>
      </c>
      <c r="P24" s="69" t="str">
        <f>IFERROR(VLOOKUP(AB24,'様式C-1-1用'!$A$4:$AH$1073,22,0),"")</f>
        <v>Ⅱ</v>
      </c>
      <c r="Q24" s="69">
        <f>IFERROR(VLOOKUP(AB24,'様式C-1-1用'!$A$4:$AH$1073,23),"")</f>
        <v>0</v>
      </c>
      <c r="R24" s="69" t="str">
        <f>IFERROR(VLOOKUP(AB24,'様式C-1-1用'!$A$4:$AH$1073,24,0),"")</f>
        <v>－</v>
      </c>
      <c r="S24" s="2" t="str">
        <f>IFERROR(VLOOKUP(AB24,'様式C-1-1用'!$A$4:$AH$1073,27,0),"")</f>
        <v>－</v>
      </c>
      <c r="T24" s="2" t="s">
        <v>1105</v>
      </c>
      <c r="U24" s="69" t="str">
        <f>IFERROR(VLOOKUP(AB24,'様式C-1-1用'!$A$4:$AH$976,29,0),"")</f>
        <v>－</v>
      </c>
      <c r="V24" s="420" t="str">
        <f>IFERROR(VLOOKUP(AB24,'様式C-1-1用'!$A$4:$AH$976,30,0),"")</f>
        <v>－</v>
      </c>
      <c r="W24" s="678"/>
      <c r="X24" s="678"/>
      <c r="Y24" s="678"/>
      <c r="Z24" s="69" t="str">
        <f>IFERROR(VLOOKUP(AB24,'様式C-1-1用'!$A$4:$AH$976,32,0),"")</f>
        <v>－</v>
      </c>
      <c r="AB24" s="1">
        <f t="shared" si="0"/>
        <v>16</v>
      </c>
    </row>
    <row r="25" spans="2:28" ht="15.95" customHeight="1" x14ac:dyDescent="0.15">
      <c r="B25" s="727"/>
      <c r="C25" s="716">
        <f>IFERROR(VLOOKUP(AB25,'様式C-1-1用'!$A$4:$AH$1073,4,0),0)</f>
        <v>3</v>
      </c>
      <c r="D25" s="717"/>
      <c r="E25" s="2">
        <f>IF(C25="","",VLOOKUP(AB25,'様式C-1-1用'!$A$4:$AH$1073,5,0))</f>
        <v>4</v>
      </c>
      <c r="F25" s="396">
        <f>IF(C25="","",VLOOKUP(AB25,'様式C-1-1用'!$A$4:$AH$1073,6))</f>
        <v>29.652000000000001</v>
      </c>
      <c r="G25" s="69" t="str">
        <f>IFERROR(VLOOKUP(AB25,'様式C-1-1用'!$A$4:$AH$1073,7,0),"")</f>
        <v>路面</v>
      </c>
      <c r="H25" s="69" t="str">
        <f>IFERROR(VLOOKUP(AB25,'様式C-1-1用'!$A$4:$AH$1073,8,0),"")</f>
        <v>車道</v>
      </c>
      <c r="I25" s="69" t="str">
        <f>IFERROR(VLOOKUP(AB25,'様式C-1-1用'!$A$4:$AH$1073,9,0),"")</f>
        <v>漏水</v>
      </c>
      <c r="J25" s="420" t="str">
        <f>IFERROR(VLOOKUP(AB25,'様式C-1-1用'!$A$4:$AH$1073,10),"")</f>
        <v>漏水</v>
      </c>
      <c r="K25" s="420"/>
      <c r="L25" s="420"/>
      <c r="M25" s="69" t="str">
        <f>IFERROR(VLOOKUP(AB25,'様式C-1-1用'!$A$4:$AH$1073,17,0),"")</f>
        <v>0.5m×1.1m 遊離石灰</v>
      </c>
      <c r="N25" s="69" t="str">
        <f>IFERROR(VLOOKUP(AB25,'様式C-1-1用'!$A$4:$AH$1073,20,0),"")</f>
        <v>進行が認められない</v>
      </c>
      <c r="O25" s="162" t="str">
        <f>IFERROR(VLOOKUP(AB25,'様式C-1-1用'!$A$4:$AH$1073,21,0),"")</f>
        <v>対策区分判定Ⅱb</v>
      </c>
      <c r="P25" s="69" t="str">
        <f>IFERROR(VLOOKUP(AB25,'様式C-1-1用'!$A$4:$AH$1073,22,0),"")</f>
        <v>Ⅱ</v>
      </c>
      <c r="Q25" s="69">
        <f>IFERROR(VLOOKUP(AB25,'様式C-1-1用'!$A$4:$AH$1073,23),"")</f>
        <v>0</v>
      </c>
      <c r="R25" s="69" t="str">
        <f>IFERROR(VLOOKUP(AB25,'様式C-1-1用'!$A$4:$AH$1073,24,0),"")</f>
        <v>－</v>
      </c>
      <c r="S25" s="2" t="str">
        <f>IFERROR(VLOOKUP(AB25,'様式C-1-1用'!$A$4:$AH$1073,27,0),"")</f>
        <v>－</v>
      </c>
      <c r="T25" s="2" t="s">
        <v>1105</v>
      </c>
      <c r="U25" s="69" t="str">
        <f>IFERROR(VLOOKUP(AB25,'様式C-1-1用'!$A$4:$AH$976,29,0),"")</f>
        <v>－</v>
      </c>
      <c r="V25" s="420" t="str">
        <f>IFERROR(VLOOKUP(AB25,'様式C-1-1用'!$A$4:$AH$976,30,0),"")</f>
        <v>－</v>
      </c>
      <c r="W25" s="678"/>
      <c r="X25" s="678"/>
      <c r="Y25" s="678"/>
      <c r="Z25" s="69" t="str">
        <f>IFERROR(VLOOKUP(AB25,'様式C-1-1用'!$A$4:$AH$976,32,0),"")</f>
        <v>－</v>
      </c>
      <c r="AB25" s="1">
        <f t="shared" si="0"/>
        <v>17</v>
      </c>
    </row>
    <row r="26" spans="2:28" ht="15.95" customHeight="1" x14ac:dyDescent="0.15">
      <c r="B26" s="727"/>
      <c r="C26" s="716">
        <f>IFERROR(VLOOKUP(AB26,'様式C-1-1用'!$A$4:$AH$1073,4,0),0)</f>
        <v>3</v>
      </c>
      <c r="D26" s="717"/>
      <c r="E26" s="2">
        <f>IF(C26="","",VLOOKUP(AB26,'様式C-1-1用'!$A$4:$AH$1073,5,0))</f>
        <v>5</v>
      </c>
      <c r="F26" s="396">
        <f>IF(C26="","",VLOOKUP(AB26,'様式C-1-1用'!$A$4:$AH$1073,6))</f>
        <v>29.652000000000001</v>
      </c>
      <c r="G26" s="69" t="str">
        <f>IFERROR(VLOOKUP(AB26,'様式C-1-1用'!$A$4:$AH$1073,7,0),"")</f>
        <v>路面</v>
      </c>
      <c r="H26" s="69" t="str">
        <f>IFERROR(VLOOKUP(AB26,'様式C-1-1用'!$A$4:$AH$1073,8,0),"")</f>
        <v>車道</v>
      </c>
      <c r="I26" s="69" t="str">
        <f>IFERROR(VLOOKUP(AB26,'様式C-1-1用'!$A$4:$AH$1073,9,0),"")</f>
        <v>材質劣化</v>
      </c>
      <c r="J26" s="420" t="str">
        <f>IFERROR(VLOOKUP(AB26,'様式C-1-1用'!$A$4:$AH$1073,10),"")</f>
        <v>鉄筋露出</v>
      </c>
      <c r="K26" s="420"/>
      <c r="L26" s="420"/>
      <c r="M26" s="69" t="str">
        <f>IFERROR(VLOOKUP(AB26,'様式C-1-1用'!$A$4:$AH$1073,17,0),"")</f>
        <v xml:space="preserve">0.4m×0.1m </v>
      </c>
      <c r="N26" s="69" t="str">
        <f>IFERROR(VLOOKUP(AB26,'様式C-1-1用'!$A$4:$AH$1073,20,0),"")</f>
        <v>進行が認められない</v>
      </c>
      <c r="O26" s="162" t="str">
        <f>IFERROR(VLOOKUP(AB26,'様式C-1-1用'!$A$4:$AH$1073,21,0),"")</f>
        <v>対策区分判定Ⅱb</v>
      </c>
      <c r="P26" s="69" t="str">
        <f>IFERROR(VLOOKUP(AB26,'様式C-1-1用'!$A$4:$AH$1073,22,0),"")</f>
        <v>Ⅱ</v>
      </c>
      <c r="Q26" s="69">
        <f>IFERROR(VLOOKUP(AB26,'様式C-1-1用'!$A$4:$AH$1073,23),"")</f>
        <v>0</v>
      </c>
      <c r="R26" s="69" t="str">
        <f>IFERROR(VLOOKUP(AB26,'様式C-1-1用'!$A$4:$AH$1073,24,0),"")</f>
        <v>－</v>
      </c>
      <c r="S26" s="2" t="str">
        <f>IFERROR(VLOOKUP(AB26,'様式C-1-1用'!$A$4:$AH$1073,27,0),"")</f>
        <v>－</v>
      </c>
      <c r="T26" s="2" t="s">
        <v>1105</v>
      </c>
      <c r="U26" s="69" t="str">
        <f>IFERROR(VLOOKUP(AB26,'様式C-1-1用'!$A$4:$AH$976,29,0),"")</f>
        <v>－</v>
      </c>
      <c r="V26" s="420" t="str">
        <f>IFERROR(VLOOKUP(AB26,'様式C-1-1用'!$A$4:$AH$976,30,0),"")</f>
        <v>－</v>
      </c>
      <c r="W26" s="678"/>
      <c r="X26" s="678"/>
      <c r="Y26" s="678"/>
      <c r="Z26" s="69" t="str">
        <f>IFERROR(VLOOKUP(AB26,'様式C-1-1用'!$A$4:$AH$976,32,0),"")</f>
        <v>－</v>
      </c>
      <c r="AB26" s="1">
        <f t="shared" si="0"/>
        <v>18</v>
      </c>
    </row>
    <row r="27" spans="2:28" ht="15.95" customHeight="1" x14ac:dyDescent="0.15">
      <c r="B27" s="727"/>
      <c r="C27" s="716">
        <f>IFERROR(VLOOKUP(AB27,'様式C-1-1用'!$A$4:$AH$1073,4,0),0)</f>
        <v>3</v>
      </c>
      <c r="D27" s="717"/>
      <c r="E27" s="2">
        <f>IF(C27="","",VLOOKUP(AB27,'様式C-1-1用'!$A$4:$AH$1073,5,0))</f>
        <v>6</v>
      </c>
      <c r="F27" s="396">
        <f>IF(C27="","",VLOOKUP(AB27,'様式C-1-1用'!$A$4:$AH$1073,6))</f>
        <v>29.652000000000001</v>
      </c>
      <c r="G27" s="69" t="str">
        <f>IFERROR(VLOOKUP(AB27,'様式C-1-1用'!$A$4:$AH$1073,7,0),"")</f>
        <v>路面</v>
      </c>
      <c r="H27" s="69" t="str">
        <f>IFERROR(VLOOKUP(AB27,'様式C-1-1用'!$A$4:$AH$1073,8,0),"")</f>
        <v>監査歩廊</v>
      </c>
      <c r="I27" s="69" t="str">
        <f>IFERROR(VLOOKUP(AB27,'様式C-1-1用'!$A$4:$AH$1073,9,0),"")</f>
        <v>材質劣化</v>
      </c>
      <c r="J27" s="420" t="str">
        <f>IFERROR(VLOOKUP(AB27,'様式C-1-1用'!$A$4:$AH$1073,10),"")</f>
        <v>欠損</v>
      </c>
      <c r="K27" s="420"/>
      <c r="L27" s="420"/>
      <c r="M27" s="69" t="str">
        <f>IFERROR(VLOOKUP(AB27,'様式C-1-1用'!$A$4:$AH$1073,17,0),"")</f>
        <v>0.5m×0.1m 内部鉄筋露出</v>
      </c>
      <c r="N27" s="69" t="str">
        <f>IFERROR(VLOOKUP(AB27,'様式C-1-1用'!$A$4:$AH$1073,20,0),"")</f>
        <v>進行が認められない</v>
      </c>
      <c r="O27" s="162" t="str">
        <f>IFERROR(VLOOKUP(AB27,'様式C-1-1用'!$A$4:$AH$1073,21,0),"")</f>
        <v>対策区分判定Ⅱb</v>
      </c>
      <c r="P27" s="69" t="str">
        <f>IFERROR(VLOOKUP(AB27,'様式C-1-1用'!$A$4:$AH$1073,22,0),"")</f>
        <v>Ⅱ</v>
      </c>
      <c r="Q27" s="69">
        <f>IFERROR(VLOOKUP(AB27,'様式C-1-1用'!$A$4:$AH$1073,23),"")</f>
        <v>0</v>
      </c>
      <c r="R27" s="69" t="str">
        <f>IFERROR(VLOOKUP(AB27,'様式C-1-1用'!$A$4:$AH$1073,24,0),"")</f>
        <v>－</v>
      </c>
      <c r="S27" s="2" t="str">
        <f>IFERROR(VLOOKUP(AB27,'様式C-1-1用'!$A$4:$AH$1073,27,0),"")</f>
        <v>－</v>
      </c>
      <c r="T27" s="2" t="s">
        <v>1105</v>
      </c>
      <c r="U27" s="69" t="str">
        <f>IFERROR(VLOOKUP(AB27,'様式C-1-1用'!$A$4:$AH$976,29,0),"")</f>
        <v>－</v>
      </c>
      <c r="V27" s="420" t="str">
        <f>IFERROR(VLOOKUP(AB27,'様式C-1-1用'!$A$4:$AH$976,30,0),"")</f>
        <v>－</v>
      </c>
      <c r="W27" s="678"/>
      <c r="X27" s="678"/>
      <c r="Y27" s="678"/>
      <c r="Z27" s="69" t="str">
        <f>IFERROR(VLOOKUP(AB27,'様式C-1-1用'!$A$4:$AH$976,32,0),"")</f>
        <v>－</v>
      </c>
      <c r="AB27" s="1">
        <f t="shared" si="0"/>
        <v>19</v>
      </c>
    </row>
    <row r="28" spans="2:28" ht="15.95" customHeight="1" x14ac:dyDescent="0.15">
      <c r="B28" s="727"/>
      <c r="C28" s="716">
        <f>IFERROR(VLOOKUP(AB28,'様式C-1-1用'!$A$4:$AH$1073,4,0),0)</f>
        <v>4</v>
      </c>
      <c r="D28" s="717"/>
      <c r="E28" s="2">
        <f>IF(C28="","",VLOOKUP(AB28,'様式C-1-1用'!$A$4:$AH$1073,5,0))</f>
        <v>1</v>
      </c>
      <c r="F28" s="396">
        <f>IF(C28="","",VLOOKUP(AB28,'様式C-1-1用'!$A$4:$AH$1073,6))</f>
        <v>38.513000000000005</v>
      </c>
      <c r="G28" s="69" t="str">
        <f>IFERROR(VLOOKUP(AB28,'様式C-1-1用'!$A$4:$AH$1073,7,0),"")</f>
        <v>覆工・坑門</v>
      </c>
      <c r="H28" s="69" t="str">
        <f>IFERROR(VLOOKUP(AB28,'様式C-1-1用'!$A$4:$AH$1073,8,0),"")</f>
        <v>側壁（左側）</v>
      </c>
      <c r="I28" s="69" t="str">
        <f>IFERROR(VLOOKUP(AB28,'様式C-1-1用'!$A$4:$AH$1073,9,0),"")</f>
        <v>材質劣化</v>
      </c>
      <c r="J28" s="420" t="str">
        <f>IFERROR(VLOOKUP(AB28,'様式C-1-1用'!$A$4:$AH$1073,10),"")</f>
        <v>うき・はく離</v>
      </c>
      <c r="K28" s="420"/>
      <c r="L28" s="420"/>
      <c r="M28" s="69" t="str">
        <f>IFERROR(VLOOKUP(AB28,'様式C-1-1用'!$A$4:$AH$1073,17,0),"")</f>
        <v xml:space="preserve">2.4m×1.7m </v>
      </c>
      <c r="N28" s="69" t="str">
        <f>IFERROR(VLOOKUP(AB28,'様式C-1-1用'!$A$4:$AH$1073,20,0),"")</f>
        <v>進行が認められない</v>
      </c>
      <c r="O28" s="162" t="str">
        <f>IFERROR(VLOOKUP(AB28,'様式C-1-1用'!$A$4:$AH$1073,21,0),"")</f>
        <v>対策区分判定Ⅱb</v>
      </c>
      <c r="P28" s="69" t="str">
        <f>IFERROR(VLOOKUP(AB28,'様式C-1-1用'!$A$4:$AH$1073,22,0),"")</f>
        <v>Ⅱ</v>
      </c>
      <c r="Q28" s="69">
        <f>IFERROR(VLOOKUP(AB28,'様式C-1-1用'!$A$4:$AH$1073,23),"")</f>
        <v>0</v>
      </c>
      <c r="R28" s="69" t="str">
        <f>IFERROR(VLOOKUP(AB28,'様式C-1-1用'!$A$4:$AH$1073,24,0),"")</f>
        <v>Ⅱb</v>
      </c>
      <c r="S28" s="2" t="str">
        <f>IFERROR(VLOOKUP(AB28,'様式C-1-1用'!$A$4:$AH$1073,27,0),"")</f>
        <v>否</v>
      </c>
      <c r="T28" s="2" t="str">
        <f>IFERROR(VLOOKUP(AB28,'様式C-1-1用'!$A$4:$AH$976,28,0),"")</f>
        <v>要監視</v>
      </c>
      <c r="U28" s="69" t="str">
        <f>IFERROR(VLOOKUP(AB28,'様式C-1-1用'!$A$4:$AH$976,29,0),"")</f>
        <v>継続</v>
      </c>
      <c r="V28" s="420" t="str">
        <f>IFERROR(VLOOKUP(AB28,'様式C-1-1用'!$A$4:$AH$976,30,0),"")</f>
        <v>監視（日常巡視）</v>
      </c>
      <c r="W28" s="678"/>
      <c r="X28" s="678"/>
      <c r="Y28" s="678"/>
      <c r="Z28" s="69" t="str">
        <f>IFERROR(VLOOKUP(AB28,'様式C-1-1用'!$A$4:$AH$976,32,0),"")</f>
        <v>継続監視</v>
      </c>
      <c r="AB28" s="1">
        <f t="shared" si="0"/>
        <v>20</v>
      </c>
    </row>
    <row r="29" spans="2:28" ht="15.95" customHeight="1" x14ac:dyDescent="0.15">
      <c r="B29" s="727"/>
      <c r="C29" s="716">
        <f>IFERROR(VLOOKUP(AB29,'様式C-1-1用'!$A$4:$AH$1073,4,0),0)</f>
        <v>4</v>
      </c>
      <c r="D29" s="717"/>
      <c r="E29" s="2">
        <f>IF(C29="","",VLOOKUP(AB29,'様式C-1-1用'!$A$4:$AH$1073,5,0))</f>
        <v>2</v>
      </c>
      <c r="F29" s="396">
        <f>IF(C29="","",VLOOKUP(AB29,'様式C-1-1用'!$A$4:$AH$1073,6))</f>
        <v>38.513000000000005</v>
      </c>
      <c r="G29" s="69" t="str">
        <f>IFERROR(VLOOKUP(AB29,'様式C-1-1用'!$A$4:$AH$1073,7,0),"")</f>
        <v>覆工・坑門</v>
      </c>
      <c r="H29" s="69" t="str">
        <f>IFERROR(VLOOKUP(AB29,'様式C-1-1用'!$A$4:$AH$1073,8,0),"")</f>
        <v>アーチ（左側）</v>
      </c>
      <c r="I29" s="69" t="str">
        <f>IFERROR(VLOOKUP(AB29,'様式C-1-1用'!$A$4:$AH$1073,9,0),"")</f>
        <v>材質劣化</v>
      </c>
      <c r="J29" s="420" t="str">
        <f>IFERROR(VLOOKUP(AB29,'様式C-1-1用'!$A$4:$AH$1073,10),"")</f>
        <v>補修跡</v>
      </c>
      <c r="K29" s="420"/>
      <c r="L29" s="420"/>
      <c r="M29" s="69" t="str">
        <f>IFERROR(VLOOKUP(AB29,'様式C-1-1用'!$A$4:$AH$1073,17,0),"")</f>
        <v>15.6m×0.4m 導水工</v>
      </c>
      <c r="N29" s="69" t="str">
        <f>IFERROR(VLOOKUP(AB29,'様式C-1-1用'!$A$4:$AH$1073,20,0),"")</f>
        <v>対策済</v>
      </c>
      <c r="O29" s="162" t="str">
        <f>IFERROR(VLOOKUP(AB29,'様式C-1-1用'!$A$4:$AH$1073,21,0),"")</f>
        <v>対策区分判定Ⅱa</v>
      </c>
      <c r="P29" s="69" t="str">
        <f>IFERROR(VLOOKUP(AB29,'様式C-1-1用'!$A$4:$AH$1073,22,0),"")</f>
        <v>Ⅱ</v>
      </c>
      <c r="Q29" s="69">
        <f>IFERROR(VLOOKUP(AB29,'様式C-1-1用'!$A$4:$AH$1073,23),"")</f>
        <v>0</v>
      </c>
      <c r="R29" s="69" t="str">
        <f>IFERROR(VLOOKUP(AB29,'様式C-1-1用'!$A$4:$AH$1073,24,0),"")</f>
        <v>Ⅰ</v>
      </c>
      <c r="S29" s="2" t="str">
        <f>IFERROR(VLOOKUP(AB29,'様式C-1-1用'!$A$4:$AH$1073,27,0),"")</f>
        <v>否</v>
      </c>
      <c r="T29" s="2" t="str">
        <f>IFERROR(VLOOKUP(AB29,'様式C-1-1用'!$A$4:$AH$976,28,0),"")</f>
        <v>否</v>
      </c>
      <c r="U29" s="69" t="str">
        <f>IFERROR(VLOOKUP(AB29,'様式C-1-1用'!$A$4:$AH$976,29,0),"")</f>
        <v>済</v>
      </c>
      <c r="V29" s="420" t="str">
        <f>IFERROR(VLOOKUP(AB29,'様式C-1-1用'!$A$4:$AH$976,30,0),"")</f>
        <v>－</v>
      </c>
      <c r="W29" s="678"/>
      <c r="X29" s="678"/>
      <c r="Y29" s="678"/>
      <c r="Z29" s="69" t="str">
        <f>IFERROR(VLOOKUP(AB29,'様式C-1-1用'!$A$4:$AH$976,32,0),"")</f>
        <v>－</v>
      </c>
      <c r="AB29" s="1">
        <f t="shared" si="0"/>
        <v>21</v>
      </c>
    </row>
    <row r="30" spans="2:28" ht="15.95" customHeight="1" x14ac:dyDescent="0.15">
      <c r="B30" s="727"/>
      <c r="C30" s="716">
        <f>IFERROR(VLOOKUP(AB30,'様式C-1-1用'!$A$4:$AH$1073,4,0),0)</f>
        <v>4</v>
      </c>
      <c r="D30" s="717"/>
      <c r="E30" s="2">
        <f>IF(C30="","",VLOOKUP(AB30,'様式C-1-1用'!$A$4:$AH$1073,5,0))</f>
        <v>3</v>
      </c>
      <c r="F30" s="396">
        <f>IF(C30="","",VLOOKUP(AB30,'様式C-1-1用'!$A$4:$AH$1073,6))</f>
        <v>38.513000000000005</v>
      </c>
      <c r="G30" s="69" t="str">
        <f>IFERROR(VLOOKUP(AB30,'様式C-1-1用'!$A$4:$AH$1073,7,0),"")</f>
        <v>覆工・坑門</v>
      </c>
      <c r="H30" s="69" t="str">
        <f>IFERROR(VLOOKUP(AB30,'様式C-1-1用'!$A$4:$AH$1073,8,0),"")</f>
        <v>アーチ（左側）</v>
      </c>
      <c r="I30" s="69" t="str">
        <f>IFERROR(VLOOKUP(AB30,'様式C-1-1用'!$A$4:$AH$1073,9,0),"")</f>
        <v>漏水</v>
      </c>
      <c r="J30" s="420" t="str">
        <f>IFERROR(VLOOKUP(AB30,'様式C-1-1用'!$A$4:$AH$1073,10),"")</f>
        <v>補修跡</v>
      </c>
      <c r="K30" s="420"/>
      <c r="L30" s="420"/>
      <c r="M30" s="69" t="str">
        <f>IFERROR(VLOOKUP(AB30,'様式C-1-1用'!$A$4:$AH$1073,17,0),"")</f>
        <v>6.4m×0.4m 導水工</v>
      </c>
      <c r="N30" s="69" t="str">
        <f>IFERROR(VLOOKUP(AB30,'様式C-1-1用'!$A$4:$AH$1073,20,0),"")</f>
        <v>対策済</v>
      </c>
      <c r="O30" s="162" t="str">
        <f>IFERROR(VLOOKUP(AB30,'様式C-1-1用'!$A$4:$AH$1073,21,0),"")</f>
        <v>対策区分判定Ⅱb</v>
      </c>
      <c r="P30" s="69" t="str">
        <f>IFERROR(VLOOKUP(AB30,'様式C-1-1用'!$A$4:$AH$1073,22,0),"")</f>
        <v>Ⅱ</v>
      </c>
      <c r="Q30" s="69">
        <f>IFERROR(VLOOKUP(AB30,'様式C-1-1用'!$A$4:$AH$1073,23),"")</f>
        <v>0</v>
      </c>
      <c r="R30" s="69" t="str">
        <f>IFERROR(VLOOKUP(AB30,'様式C-1-1用'!$A$4:$AH$1073,24,0),"")</f>
        <v>Ⅰ</v>
      </c>
      <c r="S30" s="2" t="str">
        <f>IFERROR(VLOOKUP(AB30,'様式C-1-1用'!$A$4:$AH$1073,27,0),"")</f>
        <v>否</v>
      </c>
      <c r="T30" s="2" t="str">
        <f>IFERROR(VLOOKUP(AB30,'様式C-1-1用'!$A$4:$AH$976,28,0),"")</f>
        <v>否</v>
      </c>
      <c r="U30" s="69" t="str">
        <f>IFERROR(VLOOKUP(AB30,'様式C-1-1用'!$A$4:$AH$976,29,0),"")</f>
        <v>済</v>
      </c>
      <c r="V30" s="420" t="str">
        <f>IFERROR(VLOOKUP(AB30,'様式C-1-1用'!$A$4:$AH$976,30,0),"")</f>
        <v>－</v>
      </c>
      <c r="W30" s="678"/>
      <c r="X30" s="678"/>
      <c r="Y30" s="678"/>
      <c r="Z30" s="69" t="str">
        <f>IFERROR(VLOOKUP(AB30,'様式C-1-1用'!$A$4:$AH$976,32,0),"")</f>
        <v>－</v>
      </c>
      <c r="AB30" s="1">
        <f t="shared" si="0"/>
        <v>22</v>
      </c>
    </row>
    <row r="31" spans="2:28" ht="15.95" customHeight="1" x14ac:dyDescent="0.15">
      <c r="B31" s="727"/>
      <c r="C31" s="716">
        <f>IFERROR(VLOOKUP(AB31,'様式C-1-1用'!$A$4:$AH$1073,4,0),0)</f>
        <v>4</v>
      </c>
      <c r="D31" s="717"/>
      <c r="E31" s="2">
        <f>IF(C31="","",VLOOKUP(AB31,'様式C-1-1用'!$A$4:$AH$1073,5,0))</f>
        <v>4</v>
      </c>
      <c r="F31" s="396">
        <f>IF(C31="","",VLOOKUP(AB31,'様式C-1-1用'!$A$4:$AH$1073,6))</f>
        <v>38.513000000000005</v>
      </c>
      <c r="G31" s="69" t="str">
        <f>IFERROR(VLOOKUP(AB31,'様式C-1-1用'!$A$4:$AH$1073,7,0),"")</f>
        <v>覆工・坑門</v>
      </c>
      <c r="H31" s="69" t="str">
        <f>IFERROR(VLOOKUP(AB31,'様式C-1-1用'!$A$4:$AH$1073,8,0),"")</f>
        <v>アーチ（天端）</v>
      </c>
      <c r="I31" s="69" t="str">
        <f>IFERROR(VLOOKUP(AB31,'様式C-1-1用'!$A$4:$AH$1073,9,0),"")</f>
        <v>漏水</v>
      </c>
      <c r="J31" s="420" t="str">
        <f>IFERROR(VLOOKUP(AB31,'様式C-1-1用'!$A$4:$AH$1073,10),"")</f>
        <v>補修跡</v>
      </c>
      <c r="K31" s="420"/>
      <c r="L31" s="420"/>
      <c r="M31" s="69" t="str">
        <f>IFERROR(VLOOKUP(AB31,'様式C-1-1用'!$A$4:$AH$1073,17,0),"")</f>
        <v>1.8m×0.15m 導水工</v>
      </c>
      <c r="N31" s="69" t="str">
        <f>IFERROR(VLOOKUP(AB31,'様式C-1-1用'!$A$4:$AH$1073,20,0),"")</f>
        <v>対策済</v>
      </c>
      <c r="O31" s="162" t="str">
        <f>IFERROR(VLOOKUP(AB31,'様式C-1-1用'!$A$4:$AH$1073,21,0),"")</f>
        <v>対策区分判定Ⅱb</v>
      </c>
      <c r="P31" s="69" t="str">
        <f>IFERROR(VLOOKUP(AB31,'様式C-1-1用'!$A$4:$AH$1073,22,0),"")</f>
        <v>Ⅱ</v>
      </c>
      <c r="Q31" s="69">
        <f>IFERROR(VLOOKUP(AB31,'様式C-1-1用'!$A$4:$AH$1073,23),"")</f>
        <v>0</v>
      </c>
      <c r="R31" s="69" t="str">
        <f>IFERROR(VLOOKUP(AB31,'様式C-1-1用'!$A$4:$AH$1073,24,0),"")</f>
        <v>Ⅰ</v>
      </c>
      <c r="S31" s="2" t="str">
        <f>IFERROR(VLOOKUP(AB31,'様式C-1-1用'!$A$4:$AH$1073,27,0),"")</f>
        <v>否</v>
      </c>
      <c r="T31" s="2" t="str">
        <f>IFERROR(VLOOKUP(AB31,'様式C-1-1用'!$A$4:$AH$976,28,0),"")</f>
        <v>否</v>
      </c>
      <c r="U31" s="69" t="str">
        <f>IFERROR(VLOOKUP(AB31,'様式C-1-1用'!$A$4:$AH$976,29,0),"")</f>
        <v>済</v>
      </c>
      <c r="V31" s="420" t="str">
        <f>IFERROR(VLOOKUP(AB31,'様式C-1-1用'!$A$4:$AH$976,30,0),"")</f>
        <v>－</v>
      </c>
      <c r="W31" s="678"/>
      <c r="X31" s="678"/>
      <c r="Y31" s="678"/>
      <c r="Z31" s="69" t="str">
        <f>IFERROR(VLOOKUP(AB31,'様式C-1-1用'!$A$4:$AH$976,32,0),"")</f>
        <v>－</v>
      </c>
      <c r="AB31" s="1">
        <f t="shared" si="0"/>
        <v>23</v>
      </c>
    </row>
    <row r="32" spans="2:28" ht="15.95" customHeight="1" x14ac:dyDescent="0.15">
      <c r="B32" s="727"/>
      <c r="C32" s="716">
        <f>IFERROR(VLOOKUP(AB32,'様式C-1-1用'!$A$4:$AH$1073,4,0),0)</f>
        <v>4</v>
      </c>
      <c r="D32" s="717"/>
      <c r="E32" s="2">
        <f>IF(C32="","",VLOOKUP(AB32,'様式C-1-1用'!$A$4:$AH$1073,5,0))</f>
        <v>5</v>
      </c>
      <c r="F32" s="396">
        <f>IF(C32="","",VLOOKUP(AB32,'様式C-1-1用'!$A$4:$AH$1073,6))</f>
        <v>38.513000000000005</v>
      </c>
      <c r="G32" s="69" t="str">
        <f>IFERROR(VLOOKUP(AB32,'様式C-1-1用'!$A$4:$AH$1073,7,0),"")</f>
        <v>覆工・坑門</v>
      </c>
      <c r="H32" s="69" t="str">
        <f>IFERROR(VLOOKUP(AB32,'様式C-1-1用'!$A$4:$AH$1073,8,0),"")</f>
        <v>アーチ（右側）</v>
      </c>
      <c r="I32" s="69" t="str">
        <f>IFERROR(VLOOKUP(AB32,'様式C-1-1用'!$A$4:$AH$1073,9,0),"")</f>
        <v>材質劣化</v>
      </c>
      <c r="J32" s="420" t="str">
        <f>IFERROR(VLOOKUP(AB32,'様式C-1-1用'!$A$4:$AH$1073,10),"")</f>
        <v>補修跡</v>
      </c>
      <c r="K32" s="420"/>
      <c r="L32" s="420"/>
      <c r="M32" s="69" t="str">
        <f>IFERROR(VLOOKUP(AB32,'様式C-1-1用'!$A$4:$AH$1073,17,0),"")</f>
        <v>3.7m×1.4m メッシュシート</v>
      </c>
      <c r="N32" s="69" t="str">
        <f>IFERROR(VLOOKUP(AB32,'様式C-1-1用'!$A$4:$AH$1073,20,0),"")</f>
        <v>対策済</v>
      </c>
      <c r="O32" s="162" t="str">
        <f>IFERROR(VLOOKUP(AB32,'様式C-1-1用'!$A$4:$AH$1073,21,0),"")</f>
        <v>対策区分判定Ⅱa</v>
      </c>
      <c r="P32" s="69" t="str">
        <f>IFERROR(VLOOKUP(AB32,'様式C-1-1用'!$A$4:$AH$1073,22,0),"")</f>
        <v>Ⅱ</v>
      </c>
      <c r="Q32" s="69">
        <f>IFERROR(VLOOKUP(AB32,'様式C-1-1用'!$A$4:$AH$1073,23),"")</f>
        <v>0</v>
      </c>
      <c r="R32" s="69" t="str">
        <f>IFERROR(VLOOKUP(AB32,'様式C-1-1用'!$A$4:$AH$1073,24,0),"")</f>
        <v>Ⅰ</v>
      </c>
      <c r="S32" s="2" t="str">
        <f>IFERROR(VLOOKUP(AB32,'様式C-1-1用'!$A$4:$AH$1073,27,0),"")</f>
        <v>否</v>
      </c>
      <c r="T32" s="2" t="str">
        <f>IFERROR(VLOOKUP(AB32,'様式C-1-1用'!$A$4:$AH$976,28,0),"")</f>
        <v>否</v>
      </c>
      <c r="U32" s="69" t="str">
        <f>IFERROR(VLOOKUP(AB32,'様式C-1-1用'!$A$4:$AH$976,29,0),"")</f>
        <v>済</v>
      </c>
      <c r="V32" s="420" t="str">
        <f>IFERROR(VLOOKUP(AB32,'様式C-1-1用'!$A$4:$AH$976,30,0),"")</f>
        <v>－</v>
      </c>
      <c r="W32" s="678"/>
      <c r="X32" s="678"/>
      <c r="Y32" s="678"/>
      <c r="Z32" s="69" t="str">
        <f>IFERROR(VLOOKUP(AB32,'様式C-1-1用'!$A$4:$AH$976,32,0),"")</f>
        <v>－</v>
      </c>
      <c r="AB32" s="1">
        <f t="shared" si="0"/>
        <v>24</v>
      </c>
    </row>
    <row r="33" spans="2:28" ht="15.95" customHeight="1" x14ac:dyDescent="0.15">
      <c r="B33" s="727"/>
      <c r="C33" s="716">
        <f>IFERROR(VLOOKUP(AB33,'様式C-1-1用'!$A$4:$AH$1073,4,0),0)</f>
        <v>4</v>
      </c>
      <c r="D33" s="717"/>
      <c r="E33" s="2">
        <f>IF(C33="","",VLOOKUP(AB33,'様式C-1-1用'!$A$4:$AH$1073,5,0))</f>
        <v>6</v>
      </c>
      <c r="F33" s="396">
        <f>IF(C33="","",VLOOKUP(AB33,'様式C-1-1用'!$A$4:$AH$1073,6))</f>
        <v>38.513000000000005</v>
      </c>
      <c r="G33" s="69" t="str">
        <f>IFERROR(VLOOKUP(AB33,'様式C-1-1用'!$A$4:$AH$1073,7,0),"")</f>
        <v>覆工・坑門</v>
      </c>
      <c r="H33" s="69" t="str">
        <f>IFERROR(VLOOKUP(AB33,'様式C-1-1用'!$A$4:$AH$1073,8,0),"")</f>
        <v>アーチ（右側）</v>
      </c>
      <c r="I33" s="69" t="str">
        <f>IFERROR(VLOOKUP(AB33,'様式C-1-1用'!$A$4:$AH$1073,9,0),"")</f>
        <v>漏水</v>
      </c>
      <c r="J33" s="420" t="str">
        <f>IFERROR(VLOOKUP(AB33,'様式C-1-1用'!$A$4:$AH$1073,10),"")</f>
        <v>漏水</v>
      </c>
      <c r="K33" s="420"/>
      <c r="L33" s="420"/>
      <c r="M33" s="69" t="str">
        <f>IFERROR(VLOOKUP(AB33,'様式C-1-1用'!$A$4:$AH$1073,17,0),"")</f>
        <v>0.6m×5.6m にじみ</v>
      </c>
      <c r="N33" s="69" t="str">
        <f>IFERROR(VLOOKUP(AB33,'様式C-1-1用'!$A$4:$AH$1073,20,0),"")</f>
        <v>進行が認められない</v>
      </c>
      <c r="O33" s="162" t="str">
        <f>IFERROR(VLOOKUP(AB33,'様式C-1-1用'!$A$4:$AH$1073,21,0),"")</f>
        <v>対策区分判定Ⅱb</v>
      </c>
      <c r="P33" s="69" t="str">
        <f>IFERROR(VLOOKUP(AB33,'様式C-1-1用'!$A$4:$AH$1073,22,0),"")</f>
        <v>Ⅱ</v>
      </c>
      <c r="Q33" s="69">
        <f>IFERROR(VLOOKUP(AB33,'様式C-1-1用'!$A$4:$AH$1073,23),"")</f>
        <v>0</v>
      </c>
      <c r="R33" s="69" t="str">
        <f>IFERROR(VLOOKUP(AB33,'様式C-1-1用'!$A$4:$AH$1073,24,0),"")</f>
        <v>Ⅱb</v>
      </c>
      <c r="S33" s="2" t="str">
        <f>IFERROR(VLOOKUP(AB33,'様式C-1-1用'!$A$4:$AH$1073,27,0),"")</f>
        <v>否</v>
      </c>
      <c r="T33" s="2" t="str">
        <f>IFERROR(VLOOKUP(AB33,'様式C-1-1用'!$A$4:$AH$976,28,0),"")</f>
        <v>要監視</v>
      </c>
      <c r="U33" s="69" t="str">
        <f>IFERROR(VLOOKUP(AB33,'様式C-1-1用'!$A$4:$AH$976,29,0),"")</f>
        <v>継続</v>
      </c>
      <c r="V33" s="420" t="str">
        <f>IFERROR(VLOOKUP(AB33,'様式C-1-1用'!$A$4:$AH$976,30,0),"")</f>
        <v>監視（日常巡視）</v>
      </c>
      <c r="W33" s="678"/>
      <c r="X33" s="678"/>
      <c r="Y33" s="678"/>
      <c r="Z33" s="69" t="str">
        <f>IFERROR(VLOOKUP(AB33,'様式C-1-1用'!$A$4:$AH$976,32,0),"")</f>
        <v>継続監視</v>
      </c>
      <c r="AB33" s="1">
        <f t="shared" si="0"/>
        <v>25</v>
      </c>
    </row>
    <row r="34" spans="2:28" ht="15.95" customHeight="1" x14ac:dyDescent="0.15">
      <c r="B34" s="727"/>
      <c r="C34" s="716">
        <f>IFERROR(VLOOKUP(AB34,'様式C-1-1用'!$A$4:$AH$1073,4,0),0)</f>
        <v>4</v>
      </c>
      <c r="D34" s="717"/>
      <c r="E34" s="2">
        <f>IF(C34="","",VLOOKUP(AB34,'様式C-1-1用'!$A$4:$AH$1073,5,0))</f>
        <v>7</v>
      </c>
      <c r="F34" s="396">
        <f>IF(C34="","",VLOOKUP(AB34,'様式C-1-1用'!$A$4:$AH$1073,6))</f>
        <v>38.513000000000005</v>
      </c>
      <c r="G34" s="69" t="str">
        <f>IFERROR(VLOOKUP(AB34,'様式C-1-1用'!$A$4:$AH$1073,7,0),"")</f>
        <v>覆工・坑門</v>
      </c>
      <c r="H34" s="69" t="str">
        <f>IFERROR(VLOOKUP(AB34,'様式C-1-1用'!$A$4:$AH$1073,8,0),"")</f>
        <v>側壁（右側）</v>
      </c>
      <c r="I34" s="69" t="str">
        <f>IFERROR(VLOOKUP(AB34,'様式C-1-1用'!$A$4:$AH$1073,9,0),"")</f>
        <v>材質劣化</v>
      </c>
      <c r="J34" s="420" t="str">
        <f>IFERROR(VLOOKUP(AB34,'様式C-1-1用'!$A$4:$AH$1073,10),"")</f>
        <v>うき・はく離</v>
      </c>
      <c r="K34" s="420"/>
      <c r="L34" s="420"/>
      <c r="M34" s="69" t="str">
        <f>IFERROR(VLOOKUP(AB34,'様式C-1-1用'!$A$4:$AH$1073,17,0),"")</f>
        <v xml:space="preserve">0.1m×0.2m </v>
      </c>
      <c r="N34" s="69" t="str">
        <f>IFERROR(VLOOKUP(AB34,'様式C-1-1用'!$A$4:$AH$1073,20,0),"")</f>
        <v>進行が認められない</v>
      </c>
      <c r="O34" s="162" t="str">
        <f>IFERROR(VLOOKUP(AB34,'様式C-1-1用'!$A$4:$AH$1073,21,0),"")</f>
        <v>対策区分判定Ⅱb</v>
      </c>
      <c r="P34" s="69" t="str">
        <f>IFERROR(VLOOKUP(AB34,'様式C-1-1用'!$A$4:$AH$1073,22,0),"")</f>
        <v>Ⅱ</v>
      </c>
      <c r="Q34" s="69">
        <f>IFERROR(VLOOKUP(AB34,'様式C-1-1用'!$A$4:$AH$1073,23),"")</f>
        <v>0</v>
      </c>
      <c r="R34" s="69" t="str">
        <f>IFERROR(VLOOKUP(AB34,'様式C-1-1用'!$A$4:$AH$1073,24,0),"")</f>
        <v>Ⅱb</v>
      </c>
      <c r="S34" s="2" t="str">
        <f>IFERROR(VLOOKUP(AB34,'様式C-1-1用'!$A$4:$AH$1073,27,0),"")</f>
        <v>否</v>
      </c>
      <c r="T34" s="2" t="str">
        <f>IFERROR(VLOOKUP(AB34,'様式C-1-1用'!$A$4:$AH$976,28,0),"")</f>
        <v>要監視</v>
      </c>
      <c r="U34" s="69" t="str">
        <f>IFERROR(VLOOKUP(AB34,'様式C-1-1用'!$A$4:$AH$976,29,0),"")</f>
        <v>継続</v>
      </c>
      <c r="V34" s="420" t="str">
        <f>IFERROR(VLOOKUP(AB34,'様式C-1-1用'!$A$4:$AH$976,30,0),"")</f>
        <v>監視（日常巡視）</v>
      </c>
      <c r="W34" s="678"/>
      <c r="X34" s="678"/>
      <c r="Y34" s="678"/>
      <c r="Z34" s="69" t="str">
        <f>IFERROR(VLOOKUP(AB34,'様式C-1-1用'!$A$4:$AH$976,32,0),"")</f>
        <v>継続監視</v>
      </c>
      <c r="AB34" s="1">
        <f t="shared" si="0"/>
        <v>26</v>
      </c>
    </row>
    <row r="35" spans="2:28" ht="15.95" customHeight="1" x14ac:dyDescent="0.15">
      <c r="B35" s="727"/>
      <c r="C35" s="716">
        <f>IFERROR(VLOOKUP(AB35,'様式C-1-1用'!$A$4:$AH$1073,4,0),0)</f>
        <v>4</v>
      </c>
      <c r="D35" s="717"/>
      <c r="E35" s="2">
        <f>IF(C35="","",VLOOKUP(AB35,'様式C-1-1用'!$A$4:$AH$1073,5,0))</f>
        <v>8</v>
      </c>
      <c r="F35" s="396">
        <f>IF(C35="","",VLOOKUP(AB35,'様式C-1-1用'!$A$4:$AH$1073,6))</f>
        <v>38.513000000000005</v>
      </c>
      <c r="G35" s="69" t="str">
        <f>IFERROR(VLOOKUP(AB35,'様式C-1-1用'!$A$4:$AH$1073,7,0),"")</f>
        <v>路面</v>
      </c>
      <c r="H35" s="69" t="str">
        <f>IFERROR(VLOOKUP(AB35,'様式C-1-1用'!$A$4:$AH$1073,8,0),"")</f>
        <v>監査歩廊</v>
      </c>
      <c r="I35" s="69" t="str">
        <f>IFERROR(VLOOKUP(AB35,'様式C-1-1用'!$A$4:$AH$1073,9,0),"")</f>
        <v>材質劣化</v>
      </c>
      <c r="J35" s="420" t="str">
        <f>IFERROR(VLOOKUP(AB35,'様式C-1-1用'!$A$4:$AH$1073,10),"")</f>
        <v>欠損</v>
      </c>
      <c r="K35" s="420"/>
      <c r="L35" s="420"/>
      <c r="M35" s="69" t="str">
        <f>IFERROR(VLOOKUP(AB35,'様式C-1-1用'!$A$4:$AH$1073,17,0),"")</f>
        <v>0.15m×0.5m 内部鉄筋露出</v>
      </c>
      <c r="N35" s="69" t="str">
        <f>IFERROR(VLOOKUP(AB35,'様式C-1-1用'!$A$4:$AH$1073,20,0),"")</f>
        <v>進行が認められない</v>
      </c>
      <c r="O35" s="162" t="str">
        <f>IFERROR(VLOOKUP(AB35,'様式C-1-1用'!$A$4:$AH$1073,21,0),"")</f>
        <v>対策区分判定Ⅱb</v>
      </c>
      <c r="P35" s="69" t="str">
        <f>IFERROR(VLOOKUP(AB35,'様式C-1-1用'!$A$4:$AH$1073,22,0),"")</f>
        <v>Ⅱ</v>
      </c>
      <c r="Q35" s="69">
        <f>IFERROR(VLOOKUP(AB35,'様式C-1-1用'!$A$4:$AH$1073,23),"")</f>
        <v>0</v>
      </c>
      <c r="R35" s="69" t="str">
        <f>IFERROR(VLOOKUP(AB35,'様式C-1-1用'!$A$4:$AH$1073,24,0),"")</f>
        <v>－</v>
      </c>
      <c r="S35" s="2" t="str">
        <f>IFERROR(VLOOKUP(AB35,'様式C-1-1用'!$A$4:$AH$1073,27,0),"")</f>
        <v>－</v>
      </c>
      <c r="T35" s="2" t="s">
        <v>1105</v>
      </c>
      <c r="U35" s="69" t="str">
        <f>IFERROR(VLOOKUP(AB35,'様式C-1-1用'!$A$4:$AH$976,29,0),"")</f>
        <v>－</v>
      </c>
      <c r="V35" s="420" t="str">
        <f>IFERROR(VLOOKUP(AB35,'様式C-1-1用'!$A$4:$AH$976,30,0),"")</f>
        <v>－</v>
      </c>
      <c r="W35" s="678"/>
      <c r="X35" s="678"/>
      <c r="Y35" s="678"/>
      <c r="Z35" s="69" t="str">
        <f>IFERROR(VLOOKUP(AB35,'様式C-1-1用'!$A$4:$AH$976,32,0),"")</f>
        <v>－</v>
      </c>
      <c r="AB35" s="1">
        <f t="shared" si="0"/>
        <v>27</v>
      </c>
    </row>
    <row r="36" spans="2:28" ht="15.95" customHeight="1" x14ac:dyDescent="0.15">
      <c r="B36" s="727"/>
      <c r="C36" s="716">
        <f>IFERROR(VLOOKUP(AB36,'様式C-1-1用'!$A$4:$AH$1073,4,0),0)</f>
        <v>4</v>
      </c>
      <c r="D36" s="717"/>
      <c r="E36" s="2">
        <f>IF(C36="","",VLOOKUP(AB36,'様式C-1-1用'!$A$4:$AH$1073,5,0))</f>
        <v>9</v>
      </c>
      <c r="F36" s="396">
        <f>IF(C36="","",VLOOKUP(AB36,'様式C-1-1用'!$A$4:$AH$1073,6))</f>
        <v>38.513000000000005</v>
      </c>
      <c r="G36" s="69" t="str">
        <f>IFERROR(VLOOKUP(AB36,'様式C-1-1用'!$A$4:$AH$1073,7,0),"")</f>
        <v>路面</v>
      </c>
      <c r="H36" s="69" t="str">
        <f>IFERROR(VLOOKUP(AB36,'様式C-1-1用'!$A$4:$AH$1073,8,0),"")</f>
        <v>車道</v>
      </c>
      <c r="I36" s="69" t="str">
        <f>IFERROR(VLOOKUP(AB36,'様式C-1-1用'!$A$4:$AH$1073,9,0),"")</f>
        <v>漏水</v>
      </c>
      <c r="J36" s="420" t="str">
        <f>IFERROR(VLOOKUP(AB36,'様式C-1-1用'!$A$4:$AH$1073,10),"")</f>
        <v>漏水</v>
      </c>
      <c r="K36" s="420"/>
      <c r="L36" s="420"/>
      <c r="M36" s="69" t="str">
        <f>IFERROR(VLOOKUP(AB36,'様式C-1-1用'!$A$4:$AH$1073,17,0),"")</f>
        <v>0.8m×1.3m にじみ,遊離石灰</v>
      </c>
      <c r="N36" s="69" t="str">
        <f>IFERROR(VLOOKUP(AB36,'様式C-1-1用'!$A$4:$AH$1073,20,0),"")</f>
        <v>進行が認められない</v>
      </c>
      <c r="O36" s="162" t="str">
        <f>IFERROR(VLOOKUP(AB36,'様式C-1-1用'!$A$4:$AH$1073,21,0),"")</f>
        <v>対策区分判定Ⅱb</v>
      </c>
      <c r="P36" s="69" t="str">
        <f>IFERROR(VLOOKUP(AB36,'様式C-1-1用'!$A$4:$AH$1073,22,0),"")</f>
        <v>Ⅱ</v>
      </c>
      <c r="Q36" s="69">
        <f>IFERROR(VLOOKUP(AB36,'様式C-1-1用'!$A$4:$AH$1073,23),"")</f>
        <v>0</v>
      </c>
      <c r="R36" s="69" t="str">
        <f>IFERROR(VLOOKUP(AB36,'様式C-1-1用'!$A$4:$AH$1073,24,0),"")</f>
        <v>－</v>
      </c>
      <c r="S36" s="2" t="str">
        <f>IFERROR(VLOOKUP(AB36,'様式C-1-1用'!$A$4:$AH$1073,27,0),"")</f>
        <v>－</v>
      </c>
      <c r="T36" s="2" t="s">
        <v>1105</v>
      </c>
      <c r="U36" s="69" t="str">
        <f>IFERROR(VLOOKUP(AB36,'様式C-1-1用'!$A$4:$AH$976,29,0),"")</f>
        <v>－</v>
      </c>
      <c r="V36" s="420" t="str">
        <f>IFERROR(VLOOKUP(AB36,'様式C-1-1用'!$A$4:$AH$976,30,0),"")</f>
        <v>－</v>
      </c>
      <c r="W36" s="678"/>
      <c r="X36" s="678"/>
      <c r="Y36" s="678"/>
      <c r="Z36" s="69" t="str">
        <f>IFERROR(VLOOKUP(AB36,'様式C-1-1用'!$A$4:$AH$976,32,0),"")</f>
        <v>－</v>
      </c>
      <c r="AB36" s="1">
        <f t="shared" si="0"/>
        <v>28</v>
      </c>
    </row>
    <row r="37" spans="2:28" ht="15.95" customHeight="1" x14ac:dyDescent="0.15">
      <c r="B37" s="727"/>
      <c r="C37" s="716">
        <f>IFERROR(VLOOKUP(AB37,'様式C-1-1用'!$A$4:$AH$1073,4,0),0)</f>
        <v>4</v>
      </c>
      <c r="D37" s="717"/>
      <c r="E37" s="2">
        <f>IF(C37="","",VLOOKUP(AB37,'様式C-1-1用'!$A$4:$AH$1073,5,0))</f>
        <v>10</v>
      </c>
      <c r="F37" s="396">
        <f>IF(C37="","",VLOOKUP(AB37,'様式C-1-1用'!$A$4:$AH$1073,6))</f>
        <v>38.513000000000005</v>
      </c>
      <c r="G37" s="69" t="str">
        <f>IFERROR(VLOOKUP(AB37,'様式C-1-1用'!$A$4:$AH$1073,7,0),"")</f>
        <v>路面</v>
      </c>
      <c r="H37" s="69" t="str">
        <f>IFERROR(VLOOKUP(AB37,'様式C-1-1用'!$A$4:$AH$1073,8,0),"")</f>
        <v>車道</v>
      </c>
      <c r="I37" s="69" t="str">
        <f>IFERROR(VLOOKUP(AB37,'様式C-1-1用'!$A$4:$AH$1073,9,0),"")</f>
        <v>材質劣化</v>
      </c>
      <c r="J37" s="420" t="str">
        <f>IFERROR(VLOOKUP(AB37,'様式C-1-1用'!$A$4:$AH$1073,10),"")</f>
        <v>うき・はく離</v>
      </c>
      <c r="K37" s="420"/>
      <c r="L37" s="420"/>
      <c r="M37" s="69" t="str">
        <f>IFERROR(VLOOKUP(AB37,'様式C-1-1用'!$A$4:$AH$1073,17,0),"")</f>
        <v xml:space="preserve">0.2m×0.1m </v>
      </c>
      <c r="N37" s="69" t="str">
        <f>IFERROR(VLOOKUP(AB37,'様式C-1-1用'!$A$4:$AH$1073,20,0),"")</f>
        <v>進行が認められない</v>
      </c>
      <c r="O37" s="162" t="str">
        <f>IFERROR(VLOOKUP(AB37,'様式C-1-1用'!$A$4:$AH$1073,21,0),"")</f>
        <v>対策区分判定Ⅱb</v>
      </c>
      <c r="P37" s="69" t="str">
        <f>IFERROR(VLOOKUP(AB37,'様式C-1-1用'!$A$4:$AH$1073,22,0),"")</f>
        <v>Ⅱ</v>
      </c>
      <c r="Q37" s="69">
        <f>IFERROR(VLOOKUP(AB37,'様式C-1-1用'!$A$4:$AH$1073,23),"")</f>
        <v>0</v>
      </c>
      <c r="R37" s="69" t="str">
        <f>IFERROR(VLOOKUP(AB37,'様式C-1-1用'!$A$4:$AH$1073,24,0),"")</f>
        <v>－</v>
      </c>
      <c r="S37" s="2" t="str">
        <f>IFERROR(VLOOKUP(AB37,'様式C-1-1用'!$A$4:$AH$1073,27,0),"")</f>
        <v>－</v>
      </c>
      <c r="T37" s="2" t="s">
        <v>1105</v>
      </c>
      <c r="U37" s="69" t="str">
        <f>IFERROR(VLOOKUP(AB37,'様式C-1-1用'!$A$4:$AH$976,29,0),"")</f>
        <v>－</v>
      </c>
      <c r="V37" s="420" t="str">
        <f>IFERROR(VLOOKUP(AB37,'様式C-1-1用'!$A$4:$AH$976,30,0),"")</f>
        <v>－</v>
      </c>
      <c r="W37" s="678"/>
      <c r="X37" s="678"/>
      <c r="Y37" s="678"/>
      <c r="Z37" s="69" t="str">
        <f>IFERROR(VLOOKUP(AB37,'様式C-1-1用'!$A$4:$AH$976,32,0),"")</f>
        <v>－</v>
      </c>
      <c r="AB37" s="1">
        <f t="shared" si="0"/>
        <v>29</v>
      </c>
    </row>
    <row r="38" spans="2:28" ht="15.95" customHeight="1" x14ac:dyDescent="0.15">
      <c r="B38" s="727"/>
      <c r="C38" s="716">
        <f>IFERROR(VLOOKUP(AB38,'様式C-1-1用'!$A$4:$AH$1073,4,0),0)</f>
        <v>4</v>
      </c>
      <c r="D38" s="717"/>
      <c r="E38" s="2">
        <f>IF(C38="","",VLOOKUP(AB38,'様式C-1-1用'!$A$4:$AH$1073,5,0))</f>
        <v>11</v>
      </c>
      <c r="F38" s="396">
        <f>IF(C38="","",VLOOKUP(AB38,'様式C-1-1用'!$A$4:$AH$1073,6))</f>
        <v>38.513000000000005</v>
      </c>
      <c r="G38" s="69" t="str">
        <f>IFERROR(VLOOKUP(AB38,'様式C-1-1用'!$A$4:$AH$1073,7,0),"")</f>
        <v>覆工・坑門</v>
      </c>
      <c r="H38" s="69" t="str">
        <f>IFERROR(VLOOKUP(AB38,'様式C-1-1用'!$A$4:$AH$1073,8,0),"")</f>
        <v>側壁（左側）</v>
      </c>
      <c r="I38" s="69" t="str">
        <f>IFERROR(VLOOKUP(AB38,'様式C-1-1用'!$A$4:$AH$1073,9,0),"")</f>
        <v>材質劣化</v>
      </c>
      <c r="J38" s="420" t="str">
        <f>IFERROR(VLOOKUP(AB38,'様式C-1-1用'!$A$4:$AH$1073,10),"")</f>
        <v>うき・はく離</v>
      </c>
      <c r="K38" s="420"/>
      <c r="L38" s="420"/>
      <c r="M38" s="69" t="str">
        <f>IFERROR(VLOOKUP(AB38,'様式C-1-1用'!$A$4:$AH$1073,17,0),"")</f>
        <v xml:space="preserve">0.2m×0.6m </v>
      </c>
      <c r="N38" s="69" t="str">
        <f>IFERROR(VLOOKUP(AB38,'様式C-1-1用'!$A$4:$AH$1073,20,0),"")</f>
        <v>新規確認</v>
      </c>
      <c r="O38" s="162" t="str">
        <f>IFERROR(VLOOKUP(AB38,'様式C-1-1用'!$A$4:$AH$1073,21,0),"")</f>
        <v>－</v>
      </c>
      <c r="P38" s="69" t="str">
        <f>IFERROR(VLOOKUP(AB38,'様式C-1-1用'!$A$4:$AH$1073,22,0),"")</f>
        <v>－</v>
      </c>
      <c r="Q38" s="69">
        <f>IFERROR(VLOOKUP(AB38,'様式C-1-1用'!$A$4:$AH$1073,23),"")</f>
        <v>0</v>
      </c>
      <c r="R38" s="69" t="str">
        <f>IFERROR(VLOOKUP(AB38,'様式C-1-1用'!$A$4:$AH$1073,24,0),"")</f>
        <v>Ⅱb</v>
      </c>
      <c r="S38" s="2" t="str">
        <f>IFERROR(VLOOKUP(AB38,'様式C-1-1用'!$A$4:$AH$1073,27,0),"")</f>
        <v>否</v>
      </c>
      <c r="T38" s="2" t="str">
        <f>IFERROR(VLOOKUP(AB38,'様式C-1-1用'!$A$4:$AH$976,28,0),"")</f>
        <v>要監視</v>
      </c>
      <c r="U38" s="69" t="str">
        <f>IFERROR(VLOOKUP(AB38,'様式C-1-1用'!$A$4:$AH$976,29,0),"")</f>
        <v>未</v>
      </c>
      <c r="V38" s="420" t="str">
        <f>IFERROR(VLOOKUP(AB38,'様式C-1-1用'!$A$4:$AH$976,30,0),"")</f>
        <v>－</v>
      </c>
      <c r="W38" s="678"/>
      <c r="X38" s="678"/>
      <c r="Y38" s="678"/>
      <c r="Z38" s="69" t="str">
        <f>IFERROR(VLOOKUP(AB38,'様式C-1-1用'!$A$4:$AH$976,32,0),"")</f>
        <v>継続監視</v>
      </c>
      <c r="AB38" s="1">
        <f t="shared" si="0"/>
        <v>30</v>
      </c>
    </row>
    <row r="39" spans="2:28" ht="15.95" customHeight="1" x14ac:dyDescent="0.15">
      <c r="B39" s="728"/>
      <c r="C39" s="716">
        <f>IFERROR(VLOOKUP(AB39,'様式C-1-1用'!$A$4:$AH$1073,4,0),0)</f>
        <v>4</v>
      </c>
      <c r="D39" s="717"/>
      <c r="E39" s="2">
        <f>IF(C39="","",VLOOKUP(AB39,'様式C-1-1用'!$A$4:$AH$1073,5,0))</f>
        <v>12</v>
      </c>
      <c r="F39" s="396">
        <f>IF(C39="","",VLOOKUP(AB39,'様式C-1-1用'!$A$4:$AH$1073,6))</f>
        <v>38.513000000000005</v>
      </c>
      <c r="G39" s="69" t="str">
        <f>IFERROR(VLOOKUP(AB39,'様式C-1-1用'!$A$4:$AH$1073,7,0),"")</f>
        <v>覆工・坑門</v>
      </c>
      <c r="H39" s="69" t="str">
        <f>IFERROR(VLOOKUP(AB39,'様式C-1-1用'!$A$4:$AH$1073,8,0),"")</f>
        <v>側壁（左側）</v>
      </c>
      <c r="I39" s="69" t="str">
        <f>IFERROR(VLOOKUP(AB39,'様式C-1-1用'!$A$4:$AH$1073,9,0),"")</f>
        <v>材質劣化</v>
      </c>
      <c r="J39" s="420" t="str">
        <f>IFERROR(VLOOKUP(AB39,'様式C-1-1用'!$A$4:$AH$1073,10),"")</f>
        <v>うき・はく離</v>
      </c>
      <c r="K39" s="420"/>
      <c r="L39" s="420"/>
      <c r="M39" s="69" t="str">
        <f>IFERROR(VLOOKUP(AB39,'様式C-1-1用'!$A$4:$AH$1073,17,0),"")</f>
        <v xml:space="preserve">0.1m×1.5m </v>
      </c>
      <c r="N39" s="69" t="str">
        <f>IFERROR(VLOOKUP(AB39,'様式C-1-1用'!$A$4:$AH$1073,20,0),"")</f>
        <v>新規確認</v>
      </c>
      <c r="O39" s="162" t="str">
        <f>IFERROR(VLOOKUP(AB39,'様式C-1-1用'!$A$4:$AH$1073,21,0),"")</f>
        <v>－</v>
      </c>
      <c r="P39" s="69" t="str">
        <f>IFERROR(VLOOKUP(AB39,'様式C-1-1用'!$A$4:$AH$1073,22,0),"")</f>
        <v>－</v>
      </c>
      <c r="Q39" s="69">
        <f>IFERROR(VLOOKUP(AB39,'様式C-1-1用'!$A$4:$AH$1073,23),"")</f>
        <v>0</v>
      </c>
      <c r="R39" s="69" t="str">
        <f>IFERROR(VLOOKUP(AB39,'様式C-1-1用'!$A$4:$AH$1073,24,0),"")</f>
        <v>Ⅱb</v>
      </c>
      <c r="S39" s="2" t="str">
        <f>IFERROR(VLOOKUP(AB39,'様式C-1-1用'!$A$4:$AH$1073,27,0),"")</f>
        <v>否</v>
      </c>
      <c r="T39" s="2" t="str">
        <f>IFERROR(VLOOKUP(AB39,'様式C-1-1用'!$A$4:$AH$976,28,0),"")</f>
        <v>要監視</v>
      </c>
      <c r="U39" s="69" t="str">
        <f>IFERROR(VLOOKUP(AB39,'様式C-1-1用'!$A$4:$AH$976,29,0),"")</f>
        <v>未</v>
      </c>
      <c r="V39" s="420" t="str">
        <f>IFERROR(VLOOKUP(AB39,'様式C-1-1用'!$A$4:$AH$976,30,0),"")</f>
        <v>－</v>
      </c>
      <c r="W39" s="678"/>
      <c r="X39" s="678"/>
      <c r="Y39" s="678"/>
      <c r="Z39" s="69" t="str">
        <f>IFERROR(VLOOKUP(AB39,'様式C-1-1用'!$A$4:$AH$976,32,0),"")</f>
        <v>継続監視</v>
      </c>
      <c r="AB39" s="1">
        <f t="shared" si="0"/>
        <v>31</v>
      </c>
    </row>
    <row r="40" spans="2:28" ht="15.95" hidden="1" customHeight="1" x14ac:dyDescent="0.15">
      <c r="B40" s="73"/>
      <c r="C40" s="1" t="s">
        <v>288</v>
      </c>
      <c r="D40" s="24"/>
      <c r="F40" s="70"/>
      <c r="G40" s="70"/>
      <c r="H40" s="70"/>
      <c r="I40" s="70"/>
      <c r="J40" s="70"/>
      <c r="K40" s="70"/>
      <c r="L40" s="70"/>
      <c r="M40" s="70"/>
      <c r="N40" s="70"/>
      <c r="O40" s="70"/>
      <c r="P40" s="70"/>
      <c r="Q40" s="72"/>
      <c r="R40" s="87"/>
      <c r="S40" s="24"/>
      <c r="T40" s="24"/>
      <c r="U40" s="70"/>
      <c r="V40" s="88"/>
      <c r="W40" s="88"/>
      <c r="X40" s="88"/>
      <c r="Y40" s="88"/>
      <c r="Z40" s="24"/>
    </row>
    <row r="41" spans="2:28" ht="15.95" hidden="1" customHeight="1" x14ac:dyDescent="0.15">
      <c r="B41" s="73"/>
      <c r="C41" s="81" t="s">
        <v>289</v>
      </c>
      <c r="D41" s="24"/>
      <c r="F41" s="70"/>
      <c r="G41" s="70"/>
      <c r="H41" s="70"/>
      <c r="I41" s="70"/>
      <c r="J41" s="70"/>
      <c r="K41" s="70"/>
      <c r="L41" s="70"/>
      <c r="M41" s="70"/>
      <c r="N41" s="70"/>
      <c r="O41" s="70"/>
      <c r="P41" s="70"/>
      <c r="Q41" s="72"/>
      <c r="R41" s="87"/>
      <c r="S41" s="24"/>
      <c r="T41" s="24"/>
      <c r="U41" s="70"/>
      <c r="V41" s="88"/>
      <c r="W41" s="88"/>
      <c r="X41" s="88"/>
      <c r="Y41" s="88"/>
      <c r="Z41" s="24"/>
    </row>
    <row r="42" spans="2:28" ht="15.95" hidden="1" customHeight="1" x14ac:dyDescent="0.15">
      <c r="B42" s="74"/>
      <c r="C42" s="4" t="s">
        <v>258</v>
      </c>
      <c r="D42" s="4"/>
      <c r="E42" s="4"/>
      <c r="F42" s="388"/>
      <c r="G42" s="4"/>
      <c r="H42" s="4"/>
      <c r="I42" s="4"/>
      <c r="J42" s="4"/>
      <c r="K42" s="4"/>
      <c r="L42" s="4"/>
      <c r="M42" s="4"/>
      <c r="N42" s="4"/>
      <c r="O42" s="4"/>
      <c r="P42" s="4"/>
      <c r="Q42" s="4"/>
      <c r="R42" s="4"/>
      <c r="S42" s="4"/>
      <c r="T42" s="4"/>
      <c r="U42" s="4"/>
      <c r="V42" s="4"/>
      <c r="W42" s="4"/>
      <c r="X42" s="4"/>
      <c r="Y42" s="4"/>
    </row>
    <row r="43" spans="2:28" ht="15.95" hidden="1" customHeight="1" x14ac:dyDescent="0.15">
      <c r="B43" s="4"/>
      <c r="C43" s="4" t="s">
        <v>259</v>
      </c>
      <c r="D43" s="4"/>
      <c r="E43" s="4"/>
      <c r="F43" s="388"/>
      <c r="G43" s="4"/>
      <c r="H43" s="4"/>
      <c r="I43" s="4"/>
      <c r="J43" s="4"/>
      <c r="K43" s="4"/>
      <c r="L43" s="4"/>
      <c r="M43" s="4"/>
      <c r="N43" s="4"/>
      <c r="O43" s="4"/>
      <c r="P43" s="4"/>
      <c r="Q43" s="4"/>
      <c r="R43" s="4"/>
      <c r="S43" s="4"/>
      <c r="T43" s="4"/>
      <c r="U43" s="4"/>
      <c r="V43" s="4"/>
      <c r="W43" s="4"/>
      <c r="X43" s="4"/>
      <c r="Y43" s="4"/>
    </row>
    <row r="44" spans="2:28" ht="15.95" hidden="1" customHeight="1" x14ac:dyDescent="0.15">
      <c r="B44" s="4"/>
      <c r="C44" s="171" t="s">
        <v>462</v>
      </c>
      <c r="D44" s="171"/>
      <c r="E44" s="171"/>
      <c r="F44" s="389"/>
      <c r="G44" s="171"/>
      <c r="H44" s="171"/>
      <c r="I44" s="171"/>
      <c r="J44" s="171"/>
      <c r="K44" s="171"/>
      <c r="L44" s="171"/>
      <c r="M44" s="171"/>
      <c r="N44" s="171"/>
      <c r="O44" s="4"/>
      <c r="P44" s="4"/>
      <c r="Q44" s="4"/>
      <c r="R44" s="4"/>
      <c r="S44" s="4"/>
      <c r="T44" s="4"/>
      <c r="U44" s="4"/>
      <c r="V44" s="4"/>
      <c r="W44" s="4"/>
      <c r="X44" s="4"/>
      <c r="Y44" s="4"/>
    </row>
    <row r="45" spans="2:28" ht="15.95" hidden="1" customHeight="1" x14ac:dyDescent="0.15">
      <c r="C45" s="172" t="s">
        <v>556</v>
      </c>
      <c r="D45" s="173"/>
      <c r="E45" s="173"/>
      <c r="F45" s="390"/>
      <c r="G45" s="173"/>
      <c r="H45" s="173"/>
      <c r="I45" s="173"/>
      <c r="J45" s="173"/>
      <c r="K45" s="173"/>
      <c r="L45" s="173"/>
      <c r="M45" s="173"/>
      <c r="N45" s="173"/>
    </row>
    <row r="46" spans="2:28" ht="15.95" customHeight="1" x14ac:dyDescent="0.15">
      <c r="B46" s="73"/>
      <c r="C46" s="1" t="s">
        <v>288</v>
      </c>
      <c r="D46" s="24"/>
      <c r="F46" s="24"/>
      <c r="G46" s="70"/>
      <c r="H46" s="70"/>
      <c r="I46" s="70"/>
      <c r="J46" s="70"/>
      <c r="K46" s="70"/>
      <c r="L46" s="70"/>
      <c r="M46" s="70"/>
      <c r="N46" s="70"/>
      <c r="O46" s="70"/>
      <c r="P46" s="70"/>
      <c r="Q46" s="72"/>
      <c r="R46" s="87"/>
      <c r="S46" s="24"/>
      <c r="T46" s="24"/>
      <c r="U46" s="70"/>
      <c r="V46" s="88"/>
      <c r="W46" s="88"/>
      <c r="X46" s="88"/>
      <c r="Y46" s="88"/>
      <c r="Z46" s="24"/>
    </row>
    <row r="47" spans="2:28" ht="15.95" customHeight="1" x14ac:dyDescent="0.15">
      <c r="B47" s="73"/>
      <c r="C47" s="81" t="s">
        <v>289</v>
      </c>
      <c r="D47" s="24"/>
      <c r="F47" s="24"/>
      <c r="G47" s="70"/>
      <c r="H47" s="70"/>
      <c r="I47" s="70"/>
      <c r="J47" s="70"/>
      <c r="K47" s="70"/>
      <c r="L47" s="70"/>
      <c r="M47" s="70"/>
      <c r="N47" s="70"/>
      <c r="O47" s="70"/>
      <c r="P47" s="70"/>
      <c r="Q47" s="72"/>
      <c r="R47" s="87"/>
      <c r="S47" s="24"/>
      <c r="T47" s="24"/>
      <c r="U47" s="70"/>
      <c r="V47" s="88"/>
      <c r="W47" s="88"/>
      <c r="X47" s="88"/>
      <c r="Y47" s="88"/>
      <c r="Z47" s="24"/>
    </row>
    <row r="48" spans="2:28" ht="15.95" customHeight="1" x14ac:dyDescent="0.15">
      <c r="B48" s="74"/>
      <c r="C48" s="4" t="s">
        <v>258</v>
      </c>
      <c r="D48" s="4"/>
      <c r="E48" s="4"/>
      <c r="F48" s="4"/>
      <c r="G48" s="4"/>
      <c r="H48" s="4"/>
      <c r="I48" s="4"/>
      <c r="J48" s="4"/>
      <c r="K48" s="4"/>
      <c r="L48" s="4"/>
      <c r="M48" s="4"/>
      <c r="N48" s="4"/>
      <c r="O48" s="4"/>
      <c r="P48" s="4"/>
      <c r="Q48" s="4"/>
      <c r="R48" s="4"/>
      <c r="S48" s="4"/>
      <c r="T48" s="4"/>
      <c r="U48" s="4"/>
      <c r="V48" s="4"/>
      <c r="W48" s="4"/>
      <c r="X48" s="4"/>
      <c r="Y48" s="4"/>
    </row>
    <row r="49" spans="2:28" ht="15.95" customHeight="1" x14ac:dyDescent="0.15">
      <c r="B49" s="4"/>
      <c r="C49" s="4" t="s">
        <v>259</v>
      </c>
      <c r="D49" s="4"/>
      <c r="E49" s="4"/>
      <c r="F49" s="4"/>
      <c r="G49" s="4"/>
      <c r="H49" s="4"/>
      <c r="I49" s="4"/>
      <c r="J49" s="4"/>
      <c r="K49" s="4"/>
      <c r="L49" s="4"/>
      <c r="M49" s="4"/>
      <c r="N49" s="4"/>
      <c r="O49" s="4"/>
      <c r="P49" s="4"/>
      <c r="Q49" s="4"/>
      <c r="R49" s="4"/>
      <c r="S49" s="4"/>
      <c r="T49" s="4"/>
      <c r="U49" s="4"/>
      <c r="V49" s="4"/>
      <c r="W49" s="4"/>
      <c r="X49" s="4"/>
      <c r="Y49" s="4"/>
    </row>
    <row r="50" spans="2:28" ht="15.95" customHeight="1" x14ac:dyDescent="0.15">
      <c r="B50" s="4"/>
      <c r="C50" s="171" t="s">
        <v>462</v>
      </c>
      <c r="D50" s="171"/>
      <c r="E50" s="171"/>
      <c r="F50" s="171"/>
      <c r="G50" s="171"/>
      <c r="H50" s="171"/>
      <c r="I50" s="171"/>
      <c r="J50" s="171"/>
      <c r="K50" s="171"/>
      <c r="L50" s="171"/>
      <c r="M50" s="171"/>
      <c r="N50" s="171"/>
      <c r="O50" s="4"/>
      <c r="P50" s="4"/>
      <c r="Q50" s="4"/>
      <c r="R50" s="4"/>
      <c r="S50" s="4"/>
      <c r="T50" s="4"/>
      <c r="U50" s="4"/>
      <c r="V50" s="4"/>
      <c r="W50" s="4"/>
      <c r="X50" s="4"/>
      <c r="Y50" s="4"/>
    </row>
    <row r="51" spans="2:28" ht="15.95" customHeight="1" x14ac:dyDescent="0.15">
      <c r="C51" s="172" t="s">
        <v>556</v>
      </c>
      <c r="D51" s="173"/>
      <c r="E51" s="173"/>
      <c r="F51" s="173"/>
      <c r="G51" s="173"/>
      <c r="H51" s="173"/>
      <c r="I51" s="173"/>
      <c r="J51" s="173"/>
      <c r="K51" s="173"/>
      <c r="L51" s="173"/>
      <c r="M51" s="173"/>
      <c r="N51" s="173"/>
    </row>
    <row r="52" spans="2:28" ht="15.75" customHeight="1" x14ac:dyDescent="0.15">
      <c r="B52" s="729" t="s">
        <v>810</v>
      </c>
      <c r="C52" s="716">
        <f>IFERROR(VLOOKUP(AB52,'様式C-1-1用'!$A$4:$AH$1073,4,0),0)</f>
        <v>4</v>
      </c>
      <c r="D52" s="717"/>
      <c r="E52" s="2">
        <f>IF(C52="","",VLOOKUP(AB52,'様式C-1-1用'!$A$4:$AH$1073,5,0))</f>
        <v>13</v>
      </c>
      <c r="F52" s="396">
        <f>IF(C52="","",VLOOKUP(AB52,'様式C-1-1用'!$A$4:$AH$1073,6,0))</f>
        <v>38.513000000000005</v>
      </c>
      <c r="G52" s="69" t="str">
        <f>IFERROR(VLOOKUP(AB52,'様式C-1-1用'!$A$4:$AH$1073,7,0),"")</f>
        <v>路面</v>
      </c>
      <c r="H52" s="69" t="str">
        <f>IFERROR(VLOOKUP(AB52,'様式C-1-1用'!$A$4:$AH$1073,8,0),"")</f>
        <v>監査歩廊</v>
      </c>
      <c r="I52" s="69" t="str">
        <f>IFERROR(VLOOKUP(AB52,'様式C-1-1用'!$A$4:$AH$1073,9,0),"")</f>
        <v>漏水</v>
      </c>
      <c r="J52" s="420" t="str">
        <f>IFERROR(VLOOKUP(AB52,'様式C-1-1用'!$A$4:$AH$1073,10),"")</f>
        <v>滞水・沈砂</v>
      </c>
      <c r="K52" s="420"/>
      <c r="L52" s="420"/>
      <c r="M52" s="69" t="str">
        <f>IFERROR(VLOOKUP(AB52,'様式C-1-1用'!$A$4:$AH$1073,17,0),"")</f>
        <v xml:space="preserve">0.4m×1.7m </v>
      </c>
      <c r="N52" s="69" t="str">
        <f>IFERROR(VLOOKUP(AB52,'様式C-1-1用'!$A$4:$AH$1073,20,0),"")</f>
        <v>新規確認</v>
      </c>
      <c r="O52" s="162" t="str">
        <f>IFERROR(VLOOKUP(AB52,'様式C-1-1用'!$A$4:$AH$1073,21,0),"")</f>
        <v>－</v>
      </c>
      <c r="P52" s="69" t="str">
        <f>IFERROR(VLOOKUP(AB52,'様式C-1-1用'!$A$4:$AH$1073,22,0),"")</f>
        <v>－</v>
      </c>
      <c r="Q52" s="69">
        <f>IFERROR(VLOOKUP(AB52,'様式C-1-1用'!$A$4:$AH$1073,23),"")</f>
        <v>0</v>
      </c>
      <c r="R52" s="69" t="str">
        <f>IFERROR(VLOOKUP(AB52,'様式C-1-1用'!$A$4:$AH$1073,24,0),"")</f>
        <v>－</v>
      </c>
      <c r="S52" s="2" t="str">
        <f>IFERROR(VLOOKUP(AB52,'様式C-1-1用'!$A$4:$AH$1073,27,0),"")</f>
        <v>－</v>
      </c>
      <c r="T52" s="2" t="str">
        <f>IFERROR(VLOOKUP(AB52,'様式C-1-1用'!$A$4:$AH$976,28,0),"")</f>
        <v>－</v>
      </c>
      <c r="U52" s="69" t="str">
        <f>IFERROR(VLOOKUP(AB52,'様式C-1-1用'!$A$4:$AH$976,29,0),"")</f>
        <v>－</v>
      </c>
      <c r="V52" s="420" t="str">
        <f>IFERROR(VLOOKUP(AB52,'様式C-1-1用'!$A$4:$AH$976,30,0),"")</f>
        <v>－</v>
      </c>
      <c r="W52" s="678"/>
      <c r="X52" s="678"/>
      <c r="Y52" s="678"/>
      <c r="Z52" s="69" t="str">
        <f>IFERROR(VLOOKUP(AB52,'様式C-1-1用'!$A$4:$AH$976,32,0),"")</f>
        <v>－</v>
      </c>
      <c r="AB52" s="1">
        <f>AB39+1</f>
        <v>32</v>
      </c>
    </row>
    <row r="53" spans="2:28" ht="15.95" customHeight="1" x14ac:dyDescent="0.15">
      <c r="B53" s="727"/>
      <c r="C53" s="716">
        <f>IFERROR(VLOOKUP(AB53,'様式C-1-1用'!$A$4:$AH$1073,4,0),0)</f>
        <v>4</v>
      </c>
      <c r="D53" s="717"/>
      <c r="E53" s="2">
        <f>IF(C53="","",VLOOKUP(AB53,'様式C-1-1用'!$A$4:$AH$1073,5,0))</f>
        <v>14</v>
      </c>
      <c r="F53" s="396">
        <f>IF(C53="","",VLOOKUP(AB53,'様式C-1-1用'!$A$4:$AH$1073,6))</f>
        <v>38.513000000000005</v>
      </c>
      <c r="G53" s="69" t="str">
        <f>IFERROR(VLOOKUP(AB53,'様式C-1-1用'!$A$4:$AH$1073,7,0),"")</f>
        <v>路面</v>
      </c>
      <c r="H53" s="69" t="str">
        <f>IFERROR(VLOOKUP(AB53,'様式C-1-1用'!$A$4:$AH$1073,8,0),"")</f>
        <v>監査歩廊</v>
      </c>
      <c r="I53" s="69" t="str">
        <f>IFERROR(VLOOKUP(AB53,'様式C-1-1用'!$A$4:$AH$1073,9,0),"")</f>
        <v>漏水</v>
      </c>
      <c r="J53" s="420" t="str">
        <f>IFERROR(VLOOKUP(AB53,'様式C-1-1用'!$A$4:$AH$1073,10),"")</f>
        <v>滞水・沈砂</v>
      </c>
      <c r="K53" s="420"/>
      <c r="L53" s="420"/>
      <c r="M53" s="69" t="str">
        <f>IFERROR(VLOOKUP(AB53,'様式C-1-1用'!$A$4:$AH$1073,17,0),"")</f>
        <v xml:space="preserve">0.4m×1.7m </v>
      </c>
      <c r="N53" s="69" t="str">
        <f>IFERROR(VLOOKUP(AB53,'様式C-1-1用'!$A$4:$AH$1073,20,0),"")</f>
        <v>新規確認</v>
      </c>
      <c r="O53" s="162" t="str">
        <f>IFERROR(VLOOKUP(AB53,'様式C-1-1用'!$A$4:$AH$1073,21,0),"")</f>
        <v>－</v>
      </c>
      <c r="P53" s="69" t="str">
        <f>IFERROR(VLOOKUP(AB53,'様式C-1-1用'!$A$4:$AH$1073,22,0),"")</f>
        <v>－</v>
      </c>
      <c r="Q53" s="69">
        <f>IFERROR(VLOOKUP(AB53,'様式C-1-1用'!$A$4:$AH$1073,23),"")</f>
        <v>0</v>
      </c>
      <c r="R53" s="69" t="str">
        <f>IFERROR(VLOOKUP(AB53,'様式C-1-1用'!$A$4:$AH$1073,24,0),"")</f>
        <v>－</v>
      </c>
      <c r="S53" s="2" t="str">
        <f>IFERROR(VLOOKUP(AB53,'様式C-1-1用'!$A$4:$AH$1073,27,0),"")</f>
        <v>－</v>
      </c>
      <c r="T53" s="2" t="str">
        <f>IFERROR(VLOOKUP(AB53,'様式C-1-1用'!$A$4:$AH$976,28,0),"")</f>
        <v>－</v>
      </c>
      <c r="U53" s="69" t="str">
        <f>IFERROR(VLOOKUP(AB53,'様式C-1-1用'!$A$4:$AH$976,29,0),"")</f>
        <v>－</v>
      </c>
      <c r="V53" s="420" t="str">
        <f>IFERROR(VLOOKUP(AB53,'様式C-1-1用'!$A$4:$AH$976,30,0),"")</f>
        <v>－</v>
      </c>
      <c r="W53" s="678"/>
      <c r="X53" s="678"/>
      <c r="Y53" s="678"/>
      <c r="Z53" s="69" t="str">
        <f>IFERROR(VLOOKUP(AB53,'様式C-1-1用'!$A$4:$AH$976,32,0),"")</f>
        <v>－</v>
      </c>
      <c r="AB53" s="1">
        <f>AB52+1</f>
        <v>33</v>
      </c>
    </row>
    <row r="54" spans="2:28" ht="15.95" customHeight="1" x14ac:dyDescent="0.15">
      <c r="B54" s="727"/>
      <c r="C54" s="716">
        <f>IFERROR(VLOOKUP(AB54,'様式C-1-1用'!$A$4:$AH$1073,4,0),0)</f>
        <v>4</v>
      </c>
      <c r="D54" s="717"/>
      <c r="E54" s="2">
        <f>IF(C54="","",VLOOKUP(AB54,'様式C-1-1用'!$A$4:$AH$1073,5,0))</f>
        <v>15</v>
      </c>
      <c r="F54" s="396">
        <f>IF(C54="","",VLOOKUP(AB54,'様式C-1-1用'!$A$4:$AH$1073,6))</f>
        <v>38.513000000000005</v>
      </c>
      <c r="G54" s="69" t="str">
        <f>IFERROR(VLOOKUP(AB54,'様式C-1-1用'!$A$4:$AH$1073,7,0),"")</f>
        <v>路面</v>
      </c>
      <c r="H54" s="69" t="str">
        <f>IFERROR(VLOOKUP(AB54,'様式C-1-1用'!$A$4:$AH$1073,8,0),"")</f>
        <v>監査歩廊</v>
      </c>
      <c r="I54" s="69" t="str">
        <f>IFERROR(VLOOKUP(AB54,'様式C-1-1用'!$A$4:$AH$1073,9,0),"")</f>
        <v>漏水</v>
      </c>
      <c r="J54" s="420" t="str">
        <f>IFERROR(VLOOKUP(AB54,'様式C-1-1用'!$A$4:$AH$1073,10),"")</f>
        <v>滞水・沈砂</v>
      </c>
      <c r="K54" s="420"/>
      <c r="L54" s="420"/>
      <c r="M54" s="69" t="str">
        <f>IFERROR(VLOOKUP(AB54,'様式C-1-1用'!$A$4:$AH$1073,17,0),"")</f>
        <v xml:space="preserve">0.8m×3.0m </v>
      </c>
      <c r="N54" s="69" t="str">
        <f>IFERROR(VLOOKUP(AB54,'様式C-1-1用'!$A$4:$AH$1073,20,0),"")</f>
        <v>新規確認</v>
      </c>
      <c r="O54" s="162" t="str">
        <f>IFERROR(VLOOKUP(AB54,'様式C-1-1用'!$A$4:$AH$1073,21,0),"")</f>
        <v>－</v>
      </c>
      <c r="P54" s="69" t="str">
        <f>IFERROR(VLOOKUP(AB54,'様式C-1-1用'!$A$4:$AH$1073,22,0),"")</f>
        <v>－</v>
      </c>
      <c r="Q54" s="69">
        <f>IFERROR(VLOOKUP(AB54,'様式C-1-1用'!$A$4:$AH$1073,23),"")</f>
        <v>0</v>
      </c>
      <c r="R54" s="69" t="str">
        <f>IFERROR(VLOOKUP(AB54,'様式C-1-1用'!$A$4:$AH$1073,24,0),"")</f>
        <v>－</v>
      </c>
      <c r="S54" s="2" t="str">
        <f>IFERROR(VLOOKUP(AB54,'様式C-1-1用'!$A$4:$AH$1073,27,0),"")</f>
        <v>－</v>
      </c>
      <c r="T54" s="2" t="str">
        <f>IFERROR(VLOOKUP(AB54,'様式C-1-1用'!$A$4:$AH$976,28,0),"")</f>
        <v>－</v>
      </c>
      <c r="U54" s="69" t="str">
        <f>IFERROR(VLOOKUP(AB54,'様式C-1-1用'!$A$4:$AH$976,29,0),"")</f>
        <v>－</v>
      </c>
      <c r="V54" s="420" t="str">
        <f>IFERROR(VLOOKUP(AB54,'様式C-1-1用'!$A$4:$AH$976,30,0),"")</f>
        <v>－</v>
      </c>
      <c r="W54" s="678"/>
      <c r="X54" s="678"/>
      <c r="Y54" s="678"/>
      <c r="Z54" s="69" t="str">
        <f>IFERROR(VLOOKUP(AB54,'様式C-1-1用'!$A$4:$AH$976,32,0),"")</f>
        <v>－</v>
      </c>
      <c r="AB54" s="1">
        <f t="shared" ref="AB54:AB82" si="1">AB53+1</f>
        <v>34</v>
      </c>
    </row>
    <row r="55" spans="2:28" ht="15.95" customHeight="1" x14ac:dyDescent="0.15">
      <c r="B55" s="727"/>
      <c r="C55" s="716">
        <f>IFERROR(VLOOKUP(AB55,'様式C-1-1用'!$A$4:$AH$1073,4,0),0)</f>
        <v>5</v>
      </c>
      <c r="D55" s="717"/>
      <c r="E55" s="2">
        <f>IF(C55="","",VLOOKUP(AB55,'様式C-1-1用'!$A$4:$AH$1073,5,0))</f>
        <v>1</v>
      </c>
      <c r="F55" s="396">
        <f>IF(C55="","",VLOOKUP(AB55,'様式C-1-1用'!$A$4:$AH$1073,6))</f>
        <v>47.595000000000006</v>
      </c>
      <c r="G55" s="69" t="str">
        <f>IFERROR(VLOOKUP(AB55,'様式C-1-1用'!$A$4:$AH$1073,7,0),"")</f>
        <v>覆工・坑門</v>
      </c>
      <c r="H55" s="69" t="str">
        <f>IFERROR(VLOOKUP(AB55,'様式C-1-1用'!$A$4:$AH$1073,8,0),"")</f>
        <v>側壁（左側）</v>
      </c>
      <c r="I55" s="69" t="str">
        <f>IFERROR(VLOOKUP(AB55,'様式C-1-1用'!$A$4:$AH$1073,9,0),"")</f>
        <v>材質劣化</v>
      </c>
      <c r="J55" s="420" t="str">
        <f>IFERROR(VLOOKUP(AB55,'様式C-1-1用'!$A$4:$AH$1073,10),"")</f>
        <v>うき・はく離</v>
      </c>
      <c r="K55" s="420"/>
      <c r="L55" s="420"/>
      <c r="M55" s="69" t="str">
        <f>IFERROR(VLOOKUP(AB55,'様式C-1-1用'!$A$4:$AH$1073,17,0),"")</f>
        <v xml:space="preserve">0.1m×4.4m </v>
      </c>
      <c r="N55" s="69" t="str">
        <f>IFERROR(VLOOKUP(AB55,'様式C-1-1用'!$A$4:$AH$1073,20,0),"")</f>
        <v>進行が認められない</v>
      </c>
      <c r="O55" s="162" t="str">
        <f>IFERROR(VLOOKUP(AB55,'様式C-1-1用'!$A$4:$AH$1073,21,0),"")</f>
        <v>対策区分判定Ⅱb</v>
      </c>
      <c r="P55" s="69" t="str">
        <f>IFERROR(VLOOKUP(AB55,'様式C-1-1用'!$A$4:$AH$1073,22,0),"")</f>
        <v>Ⅱ</v>
      </c>
      <c r="Q55" s="69">
        <f>IFERROR(VLOOKUP(AB55,'様式C-1-1用'!$A$4:$AH$1073,23),"")</f>
        <v>0</v>
      </c>
      <c r="R55" s="69" t="str">
        <f>IFERROR(VLOOKUP(AB55,'様式C-1-1用'!$A$4:$AH$1073,24,0),"")</f>
        <v>Ⅱb</v>
      </c>
      <c r="S55" s="2" t="str">
        <f>IFERROR(VLOOKUP(AB55,'様式C-1-1用'!$A$4:$AH$1073,27,0),"")</f>
        <v>否</v>
      </c>
      <c r="T55" s="2" t="str">
        <f>IFERROR(VLOOKUP(AB55,'様式C-1-1用'!$A$4:$AH$976,28,0),"")</f>
        <v>要監視</v>
      </c>
      <c r="U55" s="69" t="str">
        <f>IFERROR(VLOOKUP(AB55,'様式C-1-1用'!$A$4:$AH$976,29,0),"")</f>
        <v>継続</v>
      </c>
      <c r="V55" s="420" t="str">
        <f>IFERROR(VLOOKUP(AB55,'様式C-1-1用'!$A$4:$AH$976,30,0),"")</f>
        <v>監視（日常巡視）</v>
      </c>
      <c r="W55" s="678"/>
      <c r="X55" s="678"/>
      <c r="Y55" s="678"/>
      <c r="Z55" s="69" t="str">
        <f>IFERROR(VLOOKUP(AB55,'様式C-1-1用'!$A$4:$AH$976,32,0),"")</f>
        <v>継続監視</v>
      </c>
      <c r="AB55" s="1">
        <f t="shared" si="1"/>
        <v>35</v>
      </c>
    </row>
    <row r="56" spans="2:28" ht="15.95" customHeight="1" x14ac:dyDescent="0.15">
      <c r="B56" s="727"/>
      <c r="C56" s="716">
        <f>IFERROR(VLOOKUP(AB56,'様式C-1-1用'!$A$4:$AH$1073,4,0),0)</f>
        <v>5</v>
      </c>
      <c r="D56" s="717"/>
      <c r="E56" s="2">
        <f>IF(C56="","",VLOOKUP(AB56,'様式C-1-1用'!$A$4:$AH$1073,5,0))</f>
        <v>5</v>
      </c>
      <c r="F56" s="396">
        <f>IF(C56="","",VLOOKUP(AB56,'様式C-1-1用'!$A$4:$AH$1073,6))</f>
        <v>47.595000000000006</v>
      </c>
      <c r="G56" s="69" t="str">
        <f>IFERROR(VLOOKUP(AB56,'様式C-1-1用'!$A$4:$AH$1073,7,0),"")</f>
        <v>覆工・坑門</v>
      </c>
      <c r="H56" s="69" t="str">
        <f>IFERROR(VLOOKUP(AB56,'様式C-1-1用'!$A$4:$AH$1073,8,0),"")</f>
        <v>アーチ（左側）</v>
      </c>
      <c r="I56" s="69" t="str">
        <f>IFERROR(VLOOKUP(AB56,'様式C-1-1用'!$A$4:$AH$1073,9,0),"")</f>
        <v>漏水</v>
      </c>
      <c r="J56" s="420" t="str">
        <f>IFERROR(VLOOKUP(AB56,'様式C-1-1用'!$A$4:$AH$1073,10),"")</f>
        <v>漏水</v>
      </c>
      <c r="K56" s="420"/>
      <c r="L56" s="420"/>
      <c r="M56" s="69" t="str">
        <f>IFERROR(VLOOKUP(AB56,'様式C-1-1用'!$A$4:$AH$1073,17,0),"")</f>
        <v>0.25m×5.7m 遊離石灰</v>
      </c>
      <c r="N56" s="69" t="str">
        <f>IFERROR(VLOOKUP(AB56,'様式C-1-1用'!$A$4:$AH$1073,20,0),"")</f>
        <v>にじみ→遊離石灰</v>
      </c>
      <c r="O56" s="162" t="str">
        <f>IFERROR(VLOOKUP(AB56,'様式C-1-1用'!$A$4:$AH$1073,21,0),"")</f>
        <v>対策区分判定Ⅱb</v>
      </c>
      <c r="P56" s="69" t="str">
        <f>IFERROR(VLOOKUP(AB56,'様式C-1-1用'!$A$4:$AH$1073,22,0),"")</f>
        <v>Ⅱ</v>
      </c>
      <c r="Q56" s="69">
        <f>IFERROR(VLOOKUP(AB56,'様式C-1-1用'!$A$4:$AH$1073,23),"")</f>
        <v>0</v>
      </c>
      <c r="R56" s="69" t="str">
        <f>IFERROR(VLOOKUP(AB56,'様式C-1-1用'!$A$4:$AH$1073,24,0),"")</f>
        <v>Ⅱb</v>
      </c>
      <c r="S56" s="2" t="str">
        <f>IFERROR(VLOOKUP(AB56,'様式C-1-1用'!$A$4:$AH$1073,27,0),"")</f>
        <v>否</v>
      </c>
      <c r="T56" s="2" t="str">
        <f>IFERROR(VLOOKUP(AB56,'様式C-1-1用'!$A$4:$AH$976,28,0),"")</f>
        <v>要監視</v>
      </c>
      <c r="U56" s="69" t="str">
        <f>IFERROR(VLOOKUP(AB56,'様式C-1-1用'!$A$4:$AH$976,29,0),"")</f>
        <v>継続</v>
      </c>
      <c r="V56" s="420" t="str">
        <f>IFERROR(VLOOKUP(AB56,'様式C-1-1用'!$A$4:$AH$976,30,0),"")</f>
        <v>監視（日常巡視）</v>
      </c>
      <c r="W56" s="678"/>
      <c r="X56" s="678"/>
      <c r="Y56" s="678"/>
      <c r="Z56" s="69" t="str">
        <f>IFERROR(VLOOKUP(AB56,'様式C-1-1用'!$A$4:$AH$976,32,0),"")</f>
        <v>継続監視</v>
      </c>
      <c r="AB56" s="1">
        <f t="shared" si="1"/>
        <v>36</v>
      </c>
    </row>
    <row r="57" spans="2:28" ht="15.95" customHeight="1" x14ac:dyDescent="0.15">
      <c r="B57" s="727"/>
      <c r="C57" s="716">
        <f>IFERROR(VLOOKUP(AB57,'様式C-1-1用'!$A$4:$AH$1073,4,0),0)</f>
        <v>5</v>
      </c>
      <c r="D57" s="717"/>
      <c r="E57" s="2">
        <f>IF(C57="","",VLOOKUP(AB57,'様式C-1-1用'!$A$4:$AH$1073,5,0))</f>
        <v>6</v>
      </c>
      <c r="F57" s="396">
        <f>IF(C57="","",VLOOKUP(AB57,'様式C-1-1用'!$A$4:$AH$1073,6))</f>
        <v>47.595000000000006</v>
      </c>
      <c r="G57" s="69" t="str">
        <f>IFERROR(VLOOKUP(AB57,'様式C-1-1用'!$A$4:$AH$1073,7,0),"")</f>
        <v>覆工・坑門</v>
      </c>
      <c r="H57" s="69" t="str">
        <f>IFERROR(VLOOKUP(AB57,'様式C-1-1用'!$A$4:$AH$1073,8,0),"")</f>
        <v>アーチ（左側）</v>
      </c>
      <c r="I57" s="69" t="str">
        <f>IFERROR(VLOOKUP(AB57,'様式C-1-1用'!$A$4:$AH$1073,9,0),"")</f>
        <v>漏水</v>
      </c>
      <c r="J57" s="420" t="str">
        <f>IFERROR(VLOOKUP(AB57,'様式C-1-1用'!$A$4:$AH$1073,10),"")</f>
        <v>漏水</v>
      </c>
      <c r="K57" s="420"/>
      <c r="L57" s="420"/>
      <c r="M57" s="69" t="str">
        <f>IFERROR(VLOOKUP(AB57,'様式C-1-1用'!$A$4:$AH$1073,17,0),"")</f>
        <v>0.2m×4.1m 遊離石灰</v>
      </c>
      <c r="N57" s="69" t="str">
        <f>IFERROR(VLOOKUP(AB57,'様式C-1-1用'!$A$4:$AH$1073,20,0),"")</f>
        <v>にじみ→遊離石灰</v>
      </c>
      <c r="O57" s="162" t="str">
        <f>IFERROR(VLOOKUP(AB57,'様式C-1-1用'!$A$4:$AH$1073,21,0),"")</f>
        <v>対策区分判定Ⅱb</v>
      </c>
      <c r="P57" s="69" t="str">
        <f>IFERROR(VLOOKUP(AB57,'様式C-1-1用'!$A$4:$AH$1073,22,0),"")</f>
        <v>Ⅱ</v>
      </c>
      <c r="Q57" s="69">
        <f>IFERROR(VLOOKUP(AB57,'様式C-1-1用'!$A$4:$AH$1073,23),"")</f>
        <v>0</v>
      </c>
      <c r="R57" s="69" t="str">
        <f>IFERROR(VLOOKUP(AB57,'様式C-1-1用'!$A$4:$AH$1073,24,0),"")</f>
        <v>Ⅱb</v>
      </c>
      <c r="S57" s="2" t="str">
        <f>IFERROR(VLOOKUP(AB57,'様式C-1-1用'!$A$4:$AH$1073,27,0),"")</f>
        <v>否</v>
      </c>
      <c r="T57" s="2" t="str">
        <f>IFERROR(VLOOKUP(AB57,'様式C-1-1用'!$A$4:$AH$976,28,0),"")</f>
        <v>要監視</v>
      </c>
      <c r="U57" s="69" t="str">
        <f>IFERROR(VLOOKUP(AB57,'様式C-1-1用'!$A$4:$AH$976,29,0),"")</f>
        <v>継続</v>
      </c>
      <c r="V57" s="420" t="str">
        <f>IFERROR(VLOOKUP(AB57,'様式C-1-1用'!$A$4:$AH$976,30,0),"")</f>
        <v>監視（日常巡視）</v>
      </c>
      <c r="W57" s="678"/>
      <c r="X57" s="678"/>
      <c r="Y57" s="678"/>
      <c r="Z57" s="69" t="str">
        <f>IFERROR(VLOOKUP(AB57,'様式C-1-1用'!$A$4:$AH$976,32,0),"")</f>
        <v>継続監視</v>
      </c>
      <c r="AB57" s="1">
        <f t="shared" si="1"/>
        <v>37</v>
      </c>
    </row>
    <row r="58" spans="2:28" ht="15.95" customHeight="1" x14ac:dyDescent="0.15">
      <c r="B58" s="727"/>
      <c r="C58" s="716">
        <f>IFERROR(VLOOKUP(AB58,'様式C-1-1用'!$A$4:$AH$1073,4,0),0)</f>
        <v>5</v>
      </c>
      <c r="D58" s="717"/>
      <c r="E58" s="2">
        <f>IF(C58="","",VLOOKUP(AB58,'様式C-1-1用'!$A$4:$AH$1073,5,0))</f>
        <v>7</v>
      </c>
      <c r="F58" s="396">
        <f>IF(C58="","",VLOOKUP(AB58,'様式C-1-1用'!$A$4:$AH$1073,6))</f>
        <v>47.595000000000006</v>
      </c>
      <c r="G58" s="69" t="str">
        <f>IFERROR(VLOOKUP(AB58,'様式C-1-1用'!$A$4:$AH$1073,7,0),"")</f>
        <v>覆工・坑門</v>
      </c>
      <c r="H58" s="69" t="str">
        <f>IFERROR(VLOOKUP(AB58,'様式C-1-1用'!$A$4:$AH$1073,8,0),"")</f>
        <v>アーチ（左側）</v>
      </c>
      <c r="I58" s="69" t="str">
        <f>IFERROR(VLOOKUP(AB58,'様式C-1-1用'!$A$4:$AH$1073,9,0),"")</f>
        <v>漏水</v>
      </c>
      <c r="J58" s="420" t="str">
        <f>IFERROR(VLOOKUP(AB58,'様式C-1-1用'!$A$4:$AH$1073,10),"")</f>
        <v>漏水</v>
      </c>
      <c r="K58" s="420"/>
      <c r="L58" s="420"/>
      <c r="M58" s="69" t="str">
        <f>IFERROR(VLOOKUP(AB58,'様式C-1-1用'!$A$4:$AH$1073,17,0),"")</f>
        <v>2.1m×7.1m 遊離石灰</v>
      </c>
      <c r="N58" s="69" t="str">
        <f>IFERROR(VLOOKUP(AB58,'様式C-1-1用'!$A$4:$AH$1073,20,0),"")</f>
        <v>にじみ→遊離石灰</v>
      </c>
      <c r="O58" s="162" t="str">
        <f>IFERROR(VLOOKUP(AB58,'様式C-1-1用'!$A$4:$AH$1073,21,0),"")</f>
        <v>対策区分判定Ⅱb</v>
      </c>
      <c r="P58" s="69" t="str">
        <f>IFERROR(VLOOKUP(AB58,'様式C-1-1用'!$A$4:$AH$1073,22,0),"")</f>
        <v>Ⅱ</v>
      </c>
      <c r="Q58" s="69">
        <f>IFERROR(VLOOKUP(AB58,'様式C-1-1用'!$A$4:$AH$1073,23),"")</f>
        <v>0</v>
      </c>
      <c r="R58" s="69" t="str">
        <f>IFERROR(VLOOKUP(AB58,'様式C-1-1用'!$A$4:$AH$1073,24,0),"")</f>
        <v>Ⅱb</v>
      </c>
      <c r="S58" s="2" t="str">
        <f>IFERROR(VLOOKUP(AB58,'様式C-1-1用'!$A$4:$AH$1073,27,0),"")</f>
        <v>否</v>
      </c>
      <c r="T58" s="2" t="str">
        <f>IFERROR(VLOOKUP(AB58,'様式C-1-1用'!$A$4:$AH$976,28,0),"")</f>
        <v>要監視</v>
      </c>
      <c r="U58" s="69" t="str">
        <f>IFERROR(VLOOKUP(AB58,'様式C-1-1用'!$A$4:$AH$976,29,0),"")</f>
        <v>継続</v>
      </c>
      <c r="V58" s="420" t="str">
        <f>IFERROR(VLOOKUP(AB58,'様式C-1-1用'!$A$4:$AH$976,30,0),"")</f>
        <v>監視（日常巡視）</v>
      </c>
      <c r="W58" s="678"/>
      <c r="X58" s="678"/>
      <c r="Y58" s="678"/>
      <c r="Z58" s="69" t="str">
        <f>IFERROR(VLOOKUP(AB58,'様式C-1-1用'!$A$4:$AH$976,32,0),"")</f>
        <v>継続監視</v>
      </c>
      <c r="AB58" s="1">
        <f t="shared" si="1"/>
        <v>38</v>
      </c>
    </row>
    <row r="59" spans="2:28" ht="15.95" customHeight="1" x14ac:dyDescent="0.15">
      <c r="B59" s="727"/>
      <c r="C59" s="716">
        <f>IFERROR(VLOOKUP(AB59,'様式C-1-1用'!$A$4:$AH$1073,4,0),0)</f>
        <v>5</v>
      </c>
      <c r="D59" s="717"/>
      <c r="E59" s="2">
        <f>IF(C59="","",VLOOKUP(AB59,'様式C-1-1用'!$A$4:$AH$1073,5,0))</f>
        <v>8</v>
      </c>
      <c r="F59" s="396">
        <f>IF(C59="","",VLOOKUP(AB59,'様式C-1-1用'!$A$4:$AH$1073,6))</f>
        <v>47.595000000000006</v>
      </c>
      <c r="G59" s="69" t="str">
        <f>IFERROR(VLOOKUP(AB59,'様式C-1-1用'!$A$4:$AH$1073,7,0),"")</f>
        <v>覆工・坑門</v>
      </c>
      <c r="H59" s="69" t="str">
        <f>IFERROR(VLOOKUP(AB59,'様式C-1-1用'!$A$4:$AH$1073,8,0),"")</f>
        <v>アーチ（右側）</v>
      </c>
      <c r="I59" s="69" t="str">
        <f>IFERROR(VLOOKUP(AB59,'様式C-1-1用'!$A$4:$AH$1073,9,0),"")</f>
        <v>漏水</v>
      </c>
      <c r="J59" s="420" t="str">
        <f>IFERROR(VLOOKUP(AB59,'様式C-1-1用'!$A$4:$AH$1073,10),"")</f>
        <v>漏水</v>
      </c>
      <c r="K59" s="420"/>
      <c r="L59" s="420"/>
      <c r="M59" s="69" t="str">
        <f>IFERROR(VLOOKUP(AB59,'様式C-1-1用'!$A$4:$AH$1073,17,0),"")</f>
        <v>0.2m×8.1m にじみ(一部遊離石灰)</v>
      </c>
      <c r="N59" s="69" t="str">
        <f>IFERROR(VLOOKUP(AB59,'様式C-1-1用'!$A$4:$AH$1073,20,0),"")</f>
        <v>進行が認められない</v>
      </c>
      <c r="O59" s="162" t="str">
        <f>IFERROR(VLOOKUP(AB59,'様式C-1-1用'!$A$4:$AH$1073,21,0),"")</f>
        <v>対策区分判定Ⅱb</v>
      </c>
      <c r="P59" s="69" t="str">
        <f>IFERROR(VLOOKUP(AB59,'様式C-1-1用'!$A$4:$AH$1073,22,0),"")</f>
        <v>Ⅱ</v>
      </c>
      <c r="Q59" s="69">
        <f>IFERROR(VLOOKUP(AB59,'様式C-1-1用'!$A$4:$AH$1073,23),"")</f>
        <v>0</v>
      </c>
      <c r="R59" s="69" t="str">
        <f>IFERROR(VLOOKUP(AB59,'様式C-1-1用'!$A$4:$AH$1073,24,0),"")</f>
        <v>Ⅱb</v>
      </c>
      <c r="S59" s="2" t="str">
        <f>IFERROR(VLOOKUP(AB59,'様式C-1-1用'!$A$4:$AH$1073,27,0),"")</f>
        <v>否</v>
      </c>
      <c r="T59" s="2" t="str">
        <f>IFERROR(VLOOKUP(AB59,'様式C-1-1用'!$A$4:$AH$976,28,0),"")</f>
        <v>要監視</v>
      </c>
      <c r="U59" s="69" t="str">
        <f>IFERROR(VLOOKUP(AB59,'様式C-1-1用'!$A$4:$AH$976,29,0),"")</f>
        <v>継続</v>
      </c>
      <c r="V59" s="420" t="str">
        <f>IFERROR(VLOOKUP(AB59,'様式C-1-1用'!$A$4:$AH$976,30,0),"")</f>
        <v>監視（日常巡視）</v>
      </c>
      <c r="W59" s="678"/>
      <c r="X59" s="678"/>
      <c r="Y59" s="678"/>
      <c r="Z59" s="69" t="str">
        <f>IFERROR(VLOOKUP(AB59,'様式C-1-1用'!$A$4:$AH$976,32,0),"")</f>
        <v>継続監視</v>
      </c>
      <c r="AB59" s="1">
        <f t="shared" si="1"/>
        <v>39</v>
      </c>
    </row>
    <row r="60" spans="2:28" ht="15.95" customHeight="1" x14ac:dyDescent="0.15">
      <c r="B60" s="727"/>
      <c r="C60" s="716">
        <f>IFERROR(VLOOKUP(AB60,'様式C-1-1用'!$A$4:$AH$1073,4,0),0)</f>
        <v>5</v>
      </c>
      <c r="D60" s="717"/>
      <c r="E60" s="2">
        <f>IF(C60="","",VLOOKUP(AB60,'様式C-1-1用'!$A$4:$AH$1073,5,0))</f>
        <v>9</v>
      </c>
      <c r="F60" s="396">
        <f>IF(C60="","",VLOOKUP(AB60,'様式C-1-1用'!$A$4:$AH$1073,6))</f>
        <v>47.595000000000006</v>
      </c>
      <c r="G60" s="69" t="str">
        <f>IFERROR(VLOOKUP(AB60,'様式C-1-1用'!$A$4:$AH$1073,7,0),"")</f>
        <v>覆工・坑門</v>
      </c>
      <c r="H60" s="69" t="str">
        <f>IFERROR(VLOOKUP(AB60,'様式C-1-1用'!$A$4:$AH$1073,8,0),"")</f>
        <v>アーチ（右側）</v>
      </c>
      <c r="I60" s="69" t="str">
        <f>IFERROR(VLOOKUP(AB60,'様式C-1-1用'!$A$4:$AH$1073,9,0),"")</f>
        <v>漏水</v>
      </c>
      <c r="J60" s="420" t="str">
        <f>IFERROR(VLOOKUP(AB60,'様式C-1-1用'!$A$4:$AH$1073,10),"")</f>
        <v>補修跡</v>
      </c>
      <c r="K60" s="420"/>
      <c r="L60" s="420"/>
      <c r="M60" s="69" t="str">
        <f>IFERROR(VLOOKUP(AB60,'様式C-1-1用'!$A$4:$AH$1073,17,0),"")</f>
        <v>7.6m×0.4m 導水工</v>
      </c>
      <c r="N60" s="69" t="str">
        <f>IFERROR(VLOOKUP(AB60,'様式C-1-1用'!$A$4:$AH$1073,20,0),"")</f>
        <v>対策済</v>
      </c>
      <c r="O60" s="162" t="str">
        <f>IFERROR(VLOOKUP(AB60,'様式C-1-1用'!$A$4:$AH$1073,21,0),"")</f>
        <v>対策区分判定Ⅱa</v>
      </c>
      <c r="P60" s="69" t="str">
        <f>IFERROR(VLOOKUP(AB60,'様式C-1-1用'!$A$4:$AH$1073,22,0),"")</f>
        <v>Ⅱ</v>
      </c>
      <c r="Q60" s="69">
        <f>IFERROR(VLOOKUP(AB60,'様式C-1-1用'!$A$4:$AH$1073,23),"")</f>
        <v>0</v>
      </c>
      <c r="R60" s="69" t="str">
        <f>IFERROR(VLOOKUP(AB60,'様式C-1-1用'!$A$4:$AH$1073,24,0),"")</f>
        <v>Ⅰ</v>
      </c>
      <c r="S60" s="2" t="str">
        <f>IFERROR(VLOOKUP(AB60,'様式C-1-1用'!$A$4:$AH$1073,27,0),"")</f>
        <v>否</v>
      </c>
      <c r="T60" s="2" t="str">
        <f>IFERROR(VLOOKUP(AB60,'様式C-1-1用'!$A$4:$AH$976,28,0),"")</f>
        <v>否</v>
      </c>
      <c r="U60" s="69" t="str">
        <f>IFERROR(VLOOKUP(AB60,'様式C-1-1用'!$A$4:$AH$976,29,0),"")</f>
        <v>済</v>
      </c>
      <c r="V60" s="420" t="str">
        <f>IFERROR(VLOOKUP(AB60,'様式C-1-1用'!$A$4:$AH$976,30,0),"")</f>
        <v>－</v>
      </c>
      <c r="W60" s="678"/>
      <c r="X60" s="678"/>
      <c r="Y60" s="678"/>
      <c r="Z60" s="69" t="str">
        <f>IFERROR(VLOOKUP(AB60,'様式C-1-1用'!$A$4:$AH$976,32,0),"")</f>
        <v>－</v>
      </c>
      <c r="AB60" s="1">
        <f t="shared" si="1"/>
        <v>40</v>
      </c>
    </row>
    <row r="61" spans="2:28" ht="15.95" customHeight="1" x14ac:dyDescent="0.15">
      <c r="B61" s="727"/>
      <c r="C61" s="716">
        <f>IFERROR(VLOOKUP(AB61,'様式C-1-1用'!$A$4:$AH$1073,4,0),0)</f>
        <v>5</v>
      </c>
      <c r="D61" s="717"/>
      <c r="E61" s="2">
        <f>IF(C61="","",VLOOKUP(AB61,'様式C-1-1用'!$A$4:$AH$1073,5,0))</f>
        <v>10</v>
      </c>
      <c r="F61" s="396">
        <f>IF(C61="","",VLOOKUP(AB61,'様式C-1-1用'!$A$4:$AH$1073,6))</f>
        <v>47.595000000000006</v>
      </c>
      <c r="G61" s="69" t="str">
        <f>IFERROR(VLOOKUP(AB61,'様式C-1-1用'!$A$4:$AH$1073,7,0),"")</f>
        <v>覆工・坑門</v>
      </c>
      <c r="H61" s="69" t="str">
        <f>IFERROR(VLOOKUP(AB61,'様式C-1-1用'!$A$4:$AH$1073,8,0),"")</f>
        <v>側壁（右側）</v>
      </c>
      <c r="I61" s="69" t="str">
        <f>IFERROR(VLOOKUP(AB61,'様式C-1-1用'!$A$4:$AH$1073,9,0),"")</f>
        <v>材質劣化</v>
      </c>
      <c r="J61" s="420" t="str">
        <f>IFERROR(VLOOKUP(AB61,'様式C-1-1用'!$A$4:$AH$1073,10),"")</f>
        <v>うき・はく離</v>
      </c>
      <c r="K61" s="420"/>
      <c r="L61" s="420"/>
      <c r="M61" s="69" t="str">
        <f>IFERROR(VLOOKUP(AB61,'様式C-1-1用'!$A$4:$AH$1073,17,0),"")</f>
        <v xml:space="preserve">0.1m×3.0m </v>
      </c>
      <c r="N61" s="69" t="str">
        <f>IFERROR(VLOOKUP(AB61,'様式C-1-1用'!$A$4:$AH$1073,20,0),"")</f>
        <v>進行が認められない</v>
      </c>
      <c r="O61" s="162" t="str">
        <f>IFERROR(VLOOKUP(AB61,'様式C-1-1用'!$A$4:$AH$1073,21,0),"")</f>
        <v>対策区分判定Ⅱb</v>
      </c>
      <c r="P61" s="69" t="str">
        <f>IFERROR(VLOOKUP(AB61,'様式C-1-1用'!$A$4:$AH$1073,22,0),"")</f>
        <v>Ⅱ</v>
      </c>
      <c r="Q61" s="69">
        <f>IFERROR(VLOOKUP(AB61,'様式C-1-1用'!$A$4:$AH$1073,23),"")</f>
        <v>0</v>
      </c>
      <c r="R61" s="69" t="str">
        <f>IFERROR(VLOOKUP(AB61,'様式C-1-1用'!$A$4:$AH$1073,24,0),"")</f>
        <v>Ⅱb</v>
      </c>
      <c r="S61" s="2" t="str">
        <f>IFERROR(VLOOKUP(AB61,'様式C-1-1用'!$A$4:$AH$1073,27,0),"")</f>
        <v>否</v>
      </c>
      <c r="T61" s="2" t="str">
        <f>IFERROR(VLOOKUP(AB61,'様式C-1-1用'!$A$4:$AH$976,28,0),"")</f>
        <v>要監視</v>
      </c>
      <c r="U61" s="69" t="str">
        <f>IFERROR(VLOOKUP(AB61,'様式C-1-1用'!$A$4:$AH$976,29,0),"")</f>
        <v>継続</v>
      </c>
      <c r="V61" s="420" t="str">
        <f>IFERROR(VLOOKUP(AB61,'様式C-1-1用'!$A$4:$AH$976,30,0),"")</f>
        <v>監視（日常巡視）</v>
      </c>
      <c r="W61" s="678"/>
      <c r="X61" s="678"/>
      <c r="Y61" s="678"/>
      <c r="Z61" s="69" t="str">
        <f>IFERROR(VLOOKUP(AB61,'様式C-1-1用'!$A$4:$AH$976,32,0),"")</f>
        <v>継続監視</v>
      </c>
      <c r="AB61" s="1">
        <f t="shared" si="1"/>
        <v>41</v>
      </c>
    </row>
    <row r="62" spans="2:28" ht="15.95" customHeight="1" x14ac:dyDescent="0.15">
      <c r="B62" s="727"/>
      <c r="C62" s="716">
        <f>IFERROR(VLOOKUP(AB62,'様式C-1-1用'!$A$4:$AH$1073,4,0),0)</f>
        <v>5</v>
      </c>
      <c r="D62" s="717"/>
      <c r="E62" s="2">
        <f>IF(C62="","",VLOOKUP(AB62,'様式C-1-1用'!$A$4:$AH$1073,5,0))</f>
        <v>11</v>
      </c>
      <c r="F62" s="396">
        <f>IF(C62="","",VLOOKUP(AB62,'様式C-1-1用'!$A$4:$AH$1073,6))</f>
        <v>47.595000000000006</v>
      </c>
      <c r="G62" s="69" t="str">
        <f>IFERROR(VLOOKUP(AB62,'様式C-1-1用'!$A$4:$AH$1073,7,0),"")</f>
        <v>覆工・坑門</v>
      </c>
      <c r="H62" s="69" t="str">
        <f>IFERROR(VLOOKUP(AB62,'様式C-1-1用'!$A$4:$AH$1073,8,0),"")</f>
        <v>側壁（右側）</v>
      </c>
      <c r="I62" s="69" t="str">
        <f>IFERROR(VLOOKUP(AB62,'様式C-1-1用'!$A$4:$AH$1073,9,0),"")</f>
        <v>材質劣化</v>
      </c>
      <c r="J62" s="420" t="str">
        <f>IFERROR(VLOOKUP(AB62,'様式C-1-1用'!$A$4:$AH$1073,10),"")</f>
        <v>うき・はく離</v>
      </c>
      <c r="K62" s="420"/>
      <c r="L62" s="420"/>
      <c r="M62" s="69" t="str">
        <f>IFERROR(VLOOKUP(AB62,'様式C-1-1用'!$A$4:$AH$1073,17,0),"")</f>
        <v xml:space="preserve">2.4m×0.1m </v>
      </c>
      <c r="N62" s="69" t="str">
        <f>IFERROR(VLOOKUP(AB62,'様式C-1-1用'!$A$4:$AH$1073,20,0),"")</f>
        <v>進行が認められない</v>
      </c>
      <c r="O62" s="162" t="str">
        <f>IFERROR(VLOOKUP(AB62,'様式C-1-1用'!$A$4:$AH$1073,21,0),"")</f>
        <v>対策区分判定Ⅱb</v>
      </c>
      <c r="P62" s="69" t="str">
        <f>IFERROR(VLOOKUP(AB62,'様式C-1-1用'!$A$4:$AH$1073,22,0),"")</f>
        <v>Ⅱ</v>
      </c>
      <c r="Q62" s="69">
        <f>IFERROR(VLOOKUP(AB62,'様式C-1-1用'!$A$4:$AH$1073,23),"")</f>
        <v>0</v>
      </c>
      <c r="R62" s="69" t="str">
        <f>IFERROR(VLOOKUP(AB62,'様式C-1-1用'!$A$4:$AH$1073,24,0),"")</f>
        <v>Ⅱb</v>
      </c>
      <c r="S62" s="2" t="str">
        <f>IFERROR(VLOOKUP(AB62,'様式C-1-1用'!$A$4:$AH$1073,27,0),"")</f>
        <v>否</v>
      </c>
      <c r="T62" s="2" t="str">
        <f>IFERROR(VLOOKUP(AB62,'様式C-1-1用'!$A$4:$AH$976,28,0),"")</f>
        <v>要監視</v>
      </c>
      <c r="U62" s="69" t="str">
        <f>IFERROR(VLOOKUP(AB62,'様式C-1-1用'!$A$4:$AH$976,29,0),"")</f>
        <v>継続</v>
      </c>
      <c r="V62" s="420" t="str">
        <f>IFERROR(VLOOKUP(AB62,'様式C-1-1用'!$A$4:$AH$976,30,0),"")</f>
        <v>監視（日常巡視）</v>
      </c>
      <c r="W62" s="678"/>
      <c r="X62" s="678"/>
      <c r="Y62" s="678"/>
      <c r="Z62" s="69" t="str">
        <f>IFERROR(VLOOKUP(AB62,'様式C-1-1用'!$A$4:$AH$976,32,0),"")</f>
        <v>継続監視</v>
      </c>
      <c r="AB62" s="1">
        <f t="shared" si="1"/>
        <v>42</v>
      </c>
    </row>
    <row r="63" spans="2:28" ht="15.95" customHeight="1" x14ac:dyDescent="0.15">
      <c r="B63" s="727"/>
      <c r="C63" s="716">
        <f>IFERROR(VLOOKUP(AB63,'様式C-1-1用'!$A$4:$AH$1073,4,0),0)</f>
        <v>5</v>
      </c>
      <c r="D63" s="717"/>
      <c r="E63" s="2">
        <f>IF(C63="","",VLOOKUP(AB63,'様式C-1-1用'!$A$4:$AH$1073,5,0))</f>
        <v>12</v>
      </c>
      <c r="F63" s="396">
        <f>IF(C63="","",VLOOKUP(AB63,'様式C-1-1用'!$A$4:$AH$1073,6))</f>
        <v>47.595000000000006</v>
      </c>
      <c r="G63" s="69" t="str">
        <f>IFERROR(VLOOKUP(AB63,'様式C-1-1用'!$A$4:$AH$1073,7,0),"")</f>
        <v>覆工・坑門</v>
      </c>
      <c r="H63" s="69" t="str">
        <f>IFERROR(VLOOKUP(AB63,'様式C-1-1用'!$A$4:$AH$1073,8,0),"")</f>
        <v>側壁（右側）</v>
      </c>
      <c r="I63" s="69" t="str">
        <f>IFERROR(VLOOKUP(AB63,'様式C-1-1用'!$A$4:$AH$1073,9,0),"")</f>
        <v>材質劣化</v>
      </c>
      <c r="J63" s="420" t="str">
        <f>IFERROR(VLOOKUP(AB63,'様式C-1-1用'!$A$4:$AH$1073,10),"")</f>
        <v>うき・はく離</v>
      </c>
      <c r="K63" s="420"/>
      <c r="L63" s="420"/>
      <c r="M63" s="69" t="str">
        <f>IFERROR(VLOOKUP(AB63,'様式C-1-1用'!$A$4:$AH$1073,17,0),"")</f>
        <v xml:space="preserve">0.1m×5.3m </v>
      </c>
      <c r="N63" s="69" t="str">
        <f>IFERROR(VLOOKUP(AB63,'様式C-1-1用'!$A$4:$AH$1073,20,0),"")</f>
        <v>進行が認められない</v>
      </c>
      <c r="O63" s="162" t="str">
        <f>IFERROR(VLOOKUP(AB63,'様式C-1-1用'!$A$4:$AH$1073,21,0),"")</f>
        <v>対策区分判定Ⅱb</v>
      </c>
      <c r="P63" s="69" t="str">
        <f>IFERROR(VLOOKUP(AB63,'様式C-1-1用'!$A$4:$AH$1073,22,0),"")</f>
        <v>Ⅱ</v>
      </c>
      <c r="Q63" s="69">
        <f>IFERROR(VLOOKUP(AB63,'様式C-1-1用'!$A$4:$AH$1073,23),"")</f>
        <v>0</v>
      </c>
      <c r="R63" s="69" t="str">
        <f>IFERROR(VLOOKUP(AB63,'様式C-1-1用'!$A$4:$AH$1073,24,0),"")</f>
        <v>Ⅱb</v>
      </c>
      <c r="S63" s="2" t="str">
        <f>IFERROR(VLOOKUP(AB63,'様式C-1-1用'!$A$4:$AH$1073,27,0),"")</f>
        <v>否</v>
      </c>
      <c r="T63" s="2" t="str">
        <f>IFERROR(VLOOKUP(AB63,'様式C-1-1用'!$A$4:$AH$976,28,0),"")</f>
        <v>要監視</v>
      </c>
      <c r="U63" s="69" t="str">
        <f>IFERROR(VLOOKUP(AB63,'様式C-1-1用'!$A$4:$AH$976,29,0),"")</f>
        <v>継続</v>
      </c>
      <c r="V63" s="420" t="str">
        <f>IFERROR(VLOOKUP(AB63,'様式C-1-1用'!$A$4:$AH$976,30,0),"")</f>
        <v>監視（日常巡視）</v>
      </c>
      <c r="W63" s="678"/>
      <c r="X63" s="678"/>
      <c r="Y63" s="678"/>
      <c r="Z63" s="69" t="str">
        <f>IFERROR(VLOOKUP(AB63,'様式C-1-1用'!$A$4:$AH$976,32,0),"")</f>
        <v>継続監視</v>
      </c>
      <c r="AB63" s="1">
        <f t="shared" si="1"/>
        <v>43</v>
      </c>
    </row>
    <row r="64" spans="2:28" ht="15.95" customHeight="1" x14ac:dyDescent="0.15">
      <c r="B64" s="727"/>
      <c r="C64" s="716">
        <f>IFERROR(VLOOKUP(AB64,'様式C-1-1用'!$A$4:$AH$1073,4,0),0)</f>
        <v>5</v>
      </c>
      <c r="D64" s="717"/>
      <c r="E64" s="2">
        <f>IF(C64="","",VLOOKUP(AB64,'様式C-1-1用'!$A$4:$AH$1073,5,0))</f>
        <v>13</v>
      </c>
      <c r="F64" s="396">
        <f>IF(C64="","",VLOOKUP(AB64,'様式C-1-1用'!$A$4:$AH$1073,6))</f>
        <v>47.595000000000006</v>
      </c>
      <c r="G64" s="69" t="str">
        <f>IFERROR(VLOOKUP(AB64,'様式C-1-1用'!$A$4:$AH$1073,7,0),"")</f>
        <v>路面</v>
      </c>
      <c r="H64" s="69" t="str">
        <f>IFERROR(VLOOKUP(AB64,'様式C-1-1用'!$A$4:$AH$1073,8,0),"")</f>
        <v>監査歩廊</v>
      </c>
      <c r="I64" s="69" t="str">
        <f>IFERROR(VLOOKUP(AB64,'様式C-1-1用'!$A$4:$AH$1073,9,0),"")</f>
        <v>材質劣化</v>
      </c>
      <c r="J64" s="420" t="str">
        <f>IFERROR(VLOOKUP(AB64,'様式C-1-1用'!$A$4:$AH$1073,10),"")</f>
        <v>欠損</v>
      </c>
      <c r="K64" s="420"/>
      <c r="L64" s="420"/>
      <c r="M64" s="69" t="str">
        <f>IFERROR(VLOOKUP(AB64,'様式C-1-1用'!$A$4:$AH$1073,17,0),"")</f>
        <v>0.3m×0.1m 内部鉄筋露出</v>
      </c>
      <c r="N64" s="69" t="str">
        <f>IFERROR(VLOOKUP(AB64,'様式C-1-1用'!$A$4:$AH$1073,20,0),"")</f>
        <v>進行が認められない</v>
      </c>
      <c r="O64" s="162" t="str">
        <f>IFERROR(VLOOKUP(AB64,'様式C-1-1用'!$A$4:$AH$1073,21,0),"")</f>
        <v>対策区分判定Ⅱb</v>
      </c>
      <c r="P64" s="69" t="str">
        <f>IFERROR(VLOOKUP(AB64,'様式C-1-1用'!$A$4:$AH$1073,22,0),"")</f>
        <v>Ⅱ</v>
      </c>
      <c r="Q64" s="69">
        <f>IFERROR(VLOOKUP(AB64,'様式C-1-1用'!$A$4:$AH$1073,23),"")</f>
        <v>0</v>
      </c>
      <c r="R64" s="69" t="str">
        <f>IFERROR(VLOOKUP(AB64,'様式C-1-1用'!$A$4:$AH$1073,24,0),"")</f>
        <v>－</v>
      </c>
      <c r="S64" s="2" t="str">
        <f>IFERROR(VLOOKUP(AB64,'様式C-1-1用'!$A$4:$AH$1073,27,0),"")</f>
        <v>－</v>
      </c>
      <c r="T64" s="2" t="s">
        <v>1105</v>
      </c>
      <c r="U64" s="69" t="str">
        <f>IFERROR(VLOOKUP(AB64,'様式C-1-1用'!$A$4:$AH$976,29,0),"")</f>
        <v>－</v>
      </c>
      <c r="V64" s="420" t="str">
        <f>IFERROR(VLOOKUP(AB64,'様式C-1-1用'!$A$4:$AH$976,30,0),"")</f>
        <v>－</v>
      </c>
      <c r="W64" s="678"/>
      <c r="X64" s="678"/>
      <c r="Y64" s="678"/>
      <c r="Z64" s="69" t="str">
        <f>IFERROR(VLOOKUP(AB64,'様式C-1-1用'!$A$4:$AH$976,32,0),"")</f>
        <v>－</v>
      </c>
      <c r="AB64" s="1">
        <f t="shared" si="1"/>
        <v>44</v>
      </c>
    </row>
    <row r="65" spans="2:28" ht="15.95" customHeight="1" x14ac:dyDescent="0.15">
      <c r="B65" s="727"/>
      <c r="C65" s="716">
        <f>IFERROR(VLOOKUP(AB65,'様式C-1-1用'!$A$4:$AH$1073,4,0),0)</f>
        <v>5</v>
      </c>
      <c r="D65" s="717"/>
      <c r="E65" s="2">
        <f>IF(C65="","",VLOOKUP(AB65,'様式C-1-1用'!$A$4:$AH$1073,5,0))</f>
        <v>14</v>
      </c>
      <c r="F65" s="396">
        <f>IF(C65="","",VLOOKUP(AB65,'様式C-1-1用'!$A$4:$AH$1073,6))</f>
        <v>47.595000000000006</v>
      </c>
      <c r="G65" s="69" t="str">
        <f>IFERROR(VLOOKUP(AB65,'様式C-1-1用'!$A$4:$AH$1073,7,0),"")</f>
        <v>路面</v>
      </c>
      <c r="H65" s="69" t="str">
        <f>IFERROR(VLOOKUP(AB65,'様式C-1-1用'!$A$4:$AH$1073,8,0),"")</f>
        <v>監査歩廊</v>
      </c>
      <c r="I65" s="69" t="str">
        <f>IFERROR(VLOOKUP(AB65,'様式C-1-1用'!$A$4:$AH$1073,9,0),"")</f>
        <v>漏水</v>
      </c>
      <c r="J65" s="420" t="str">
        <f>IFERROR(VLOOKUP(AB65,'様式C-1-1用'!$A$4:$AH$1073,10),"")</f>
        <v>滞水・沈砂</v>
      </c>
      <c r="K65" s="420"/>
      <c r="L65" s="420"/>
      <c r="M65" s="69" t="str">
        <f>IFERROR(VLOOKUP(AB65,'様式C-1-1用'!$A$4:$AH$1073,17,0),"")</f>
        <v xml:space="preserve">0.5m×6.9m </v>
      </c>
      <c r="N65" s="69" t="str">
        <f>IFERROR(VLOOKUP(AB65,'様式C-1-1用'!$A$4:$AH$1073,20,0),"")</f>
        <v>新規確認</v>
      </c>
      <c r="O65" s="162" t="str">
        <f>IFERROR(VLOOKUP(AB65,'様式C-1-1用'!$A$4:$AH$1073,21,0),"")</f>
        <v>－</v>
      </c>
      <c r="P65" s="69" t="str">
        <f>IFERROR(VLOOKUP(AB65,'様式C-1-1用'!$A$4:$AH$1073,22,0),"")</f>
        <v>－</v>
      </c>
      <c r="Q65" s="69">
        <f>IFERROR(VLOOKUP(AB65,'様式C-1-1用'!$A$4:$AH$1073,23),"")</f>
        <v>0</v>
      </c>
      <c r="R65" s="69" t="str">
        <f>IFERROR(VLOOKUP(AB65,'様式C-1-1用'!$A$4:$AH$1073,24,0),"")</f>
        <v>－</v>
      </c>
      <c r="S65" s="2" t="str">
        <f>IFERROR(VLOOKUP(AB65,'様式C-1-1用'!$A$4:$AH$1073,27,0),"")</f>
        <v>－</v>
      </c>
      <c r="T65" s="2" t="str">
        <f>IFERROR(VLOOKUP(AB65,'様式C-1-1用'!$A$4:$AH$976,28,0),"")</f>
        <v>－</v>
      </c>
      <c r="U65" s="69" t="str">
        <f>IFERROR(VLOOKUP(AB65,'様式C-1-1用'!$A$4:$AH$976,29,0),"")</f>
        <v>－</v>
      </c>
      <c r="V65" s="420" t="str">
        <f>IFERROR(VLOOKUP(AB65,'様式C-1-1用'!$A$4:$AH$976,30,0),"")</f>
        <v>－</v>
      </c>
      <c r="W65" s="678"/>
      <c r="X65" s="678"/>
      <c r="Y65" s="678"/>
      <c r="Z65" s="69" t="str">
        <f>IFERROR(VLOOKUP(AB65,'様式C-1-1用'!$A$4:$AH$976,32,0),"")</f>
        <v>－</v>
      </c>
      <c r="AB65" s="1">
        <f t="shared" si="1"/>
        <v>45</v>
      </c>
    </row>
    <row r="66" spans="2:28" ht="15.95" customHeight="1" x14ac:dyDescent="0.15">
      <c r="B66" s="727"/>
      <c r="C66" s="716">
        <f>IFERROR(VLOOKUP(AB66,'様式C-1-1用'!$A$4:$AH$1073,4,0),0)</f>
        <v>6</v>
      </c>
      <c r="D66" s="717"/>
      <c r="E66" s="2">
        <f>IF(C66="","",VLOOKUP(AB66,'様式C-1-1用'!$A$4:$AH$1073,5,0))</f>
        <v>1</v>
      </c>
      <c r="F66" s="396">
        <f>IF(C66="","",VLOOKUP(AB66,'様式C-1-1用'!$A$4:$AH$1073,6))</f>
        <v>56.598000000000006</v>
      </c>
      <c r="G66" s="69" t="str">
        <f>IFERROR(VLOOKUP(AB66,'様式C-1-1用'!$A$4:$AH$1073,7,0),"")</f>
        <v>覆工・坑門</v>
      </c>
      <c r="H66" s="69" t="str">
        <f>IFERROR(VLOOKUP(AB66,'様式C-1-1用'!$A$4:$AH$1073,8,0),"")</f>
        <v>側壁（左側）</v>
      </c>
      <c r="I66" s="69" t="str">
        <f>IFERROR(VLOOKUP(AB66,'様式C-1-1用'!$A$4:$AH$1073,9,0),"")</f>
        <v>材質劣化</v>
      </c>
      <c r="J66" s="420" t="str">
        <f>IFERROR(VLOOKUP(AB66,'様式C-1-1用'!$A$4:$AH$1073,10),"")</f>
        <v>うき・はく離</v>
      </c>
      <c r="K66" s="420"/>
      <c r="L66" s="420"/>
      <c r="M66" s="69" t="str">
        <f>IFERROR(VLOOKUP(AB66,'様式C-1-1用'!$A$4:$AH$1073,17,0),"")</f>
        <v xml:space="preserve">0.1m×1.5m </v>
      </c>
      <c r="N66" s="69" t="str">
        <f>IFERROR(VLOOKUP(AB66,'様式C-1-1用'!$A$4:$AH$1073,20,0),"")</f>
        <v>進行が認められない</v>
      </c>
      <c r="O66" s="162" t="str">
        <f>IFERROR(VLOOKUP(AB66,'様式C-1-1用'!$A$4:$AH$1073,21,0),"")</f>
        <v>対策区分判定Ⅱb</v>
      </c>
      <c r="P66" s="69" t="str">
        <f>IFERROR(VLOOKUP(AB66,'様式C-1-1用'!$A$4:$AH$1073,22,0),"")</f>
        <v>Ⅱ</v>
      </c>
      <c r="Q66" s="69">
        <f>IFERROR(VLOOKUP(AB66,'様式C-1-1用'!$A$4:$AH$1073,23),"")</f>
        <v>0</v>
      </c>
      <c r="R66" s="69" t="str">
        <f>IFERROR(VLOOKUP(AB66,'様式C-1-1用'!$A$4:$AH$1073,24,0),"")</f>
        <v>Ⅱb</v>
      </c>
      <c r="S66" s="2" t="str">
        <f>IFERROR(VLOOKUP(AB66,'様式C-1-1用'!$A$4:$AH$1073,27,0),"")</f>
        <v>否</v>
      </c>
      <c r="T66" s="2" t="str">
        <f>IFERROR(VLOOKUP(AB66,'様式C-1-1用'!$A$4:$AH$976,28,0),"")</f>
        <v>要監視</v>
      </c>
      <c r="U66" s="69" t="str">
        <f>IFERROR(VLOOKUP(AB66,'様式C-1-1用'!$A$4:$AH$976,29,0),"")</f>
        <v>継続</v>
      </c>
      <c r="V66" s="420" t="str">
        <f>IFERROR(VLOOKUP(AB66,'様式C-1-1用'!$A$4:$AH$976,30,0),"")</f>
        <v>監視（日常巡視）</v>
      </c>
      <c r="W66" s="678"/>
      <c r="X66" s="678"/>
      <c r="Y66" s="678"/>
      <c r="Z66" s="69" t="str">
        <f>IFERROR(VLOOKUP(AB66,'様式C-1-1用'!$A$4:$AH$976,32,0),"")</f>
        <v>継続監視</v>
      </c>
      <c r="AB66" s="1">
        <f t="shared" si="1"/>
        <v>46</v>
      </c>
    </row>
    <row r="67" spans="2:28" ht="15.95" customHeight="1" x14ac:dyDescent="0.15">
      <c r="B67" s="727"/>
      <c r="C67" s="716">
        <f>IFERROR(VLOOKUP(AB67,'様式C-1-1用'!$A$4:$AH$1073,4,0),0)</f>
        <v>6</v>
      </c>
      <c r="D67" s="717"/>
      <c r="E67" s="2">
        <f>IF(C67="","",VLOOKUP(AB67,'様式C-1-1用'!$A$4:$AH$1073,5,0))</f>
        <v>2</v>
      </c>
      <c r="F67" s="396">
        <f>IF(C67="","",VLOOKUP(AB67,'様式C-1-1用'!$A$4:$AH$1073,6))</f>
        <v>56.598000000000006</v>
      </c>
      <c r="G67" s="69" t="str">
        <f>IFERROR(VLOOKUP(AB67,'様式C-1-1用'!$A$4:$AH$1073,7,0),"")</f>
        <v>覆工・坑門</v>
      </c>
      <c r="H67" s="69" t="str">
        <f>IFERROR(VLOOKUP(AB67,'様式C-1-1用'!$A$4:$AH$1073,8,0),"")</f>
        <v>アーチ（左側）</v>
      </c>
      <c r="I67" s="69" t="str">
        <f>IFERROR(VLOOKUP(AB67,'様式C-1-1用'!$A$4:$AH$1073,9,0),"")</f>
        <v>漏水</v>
      </c>
      <c r="J67" s="420" t="str">
        <f>IFERROR(VLOOKUP(AB67,'様式C-1-1用'!$A$4:$AH$1073,10),"")</f>
        <v>漏水</v>
      </c>
      <c r="K67" s="420"/>
      <c r="L67" s="420"/>
      <c r="M67" s="69" t="str">
        <f>IFERROR(VLOOKUP(AB67,'様式C-1-1用'!$A$4:$AH$1073,17,0),"")</f>
        <v>0.1m×6.9m にじみ</v>
      </c>
      <c r="N67" s="69" t="str">
        <f>IFERROR(VLOOKUP(AB67,'様式C-1-1用'!$A$4:$AH$1073,20,0),"")</f>
        <v>進行が認められない</v>
      </c>
      <c r="O67" s="162" t="str">
        <f>IFERROR(VLOOKUP(AB67,'様式C-1-1用'!$A$4:$AH$1073,21,0),"")</f>
        <v>対策区分判定Ⅱb</v>
      </c>
      <c r="P67" s="69" t="str">
        <f>IFERROR(VLOOKUP(AB67,'様式C-1-1用'!$A$4:$AH$1073,22,0),"")</f>
        <v>Ⅱ</v>
      </c>
      <c r="Q67" s="69">
        <f>IFERROR(VLOOKUP(AB67,'様式C-1-1用'!$A$4:$AH$1073,23),"")</f>
        <v>0</v>
      </c>
      <c r="R67" s="69" t="str">
        <f>IFERROR(VLOOKUP(AB67,'様式C-1-1用'!$A$4:$AH$1073,24,0),"")</f>
        <v>Ⅱb</v>
      </c>
      <c r="S67" s="2" t="str">
        <f>IFERROR(VLOOKUP(AB67,'様式C-1-1用'!$A$4:$AH$1073,27,0),"")</f>
        <v>否</v>
      </c>
      <c r="T67" s="2" t="str">
        <f>IFERROR(VLOOKUP(AB67,'様式C-1-1用'!$A$4:$AH$976,28,0),"")</f>
        <v>要監視</v>
      </c>
      <c r="U67" s="69" t="str">
        <f>IFERROR(VLOOKUP(AB67,'様式C-1-1用'!$A$4:$AH$976,29,0),"")</f>
        <v>継続</v>
      </c>
      <c r="V67" s="420" t="str">
        <f>IFERROR(VLOOKUP(AB67,'様式C-1-1用'!$A$4:$AH$976,30,0),"")</f>
        <v>監視（日常巡視）</v>
      </c>
      <c r="W67" s="678"/>
      <c r="X67" s="678"/>
      <c r="Y67" s="678"/>
      <c r="Z67" s="69" t="str">
        <f>IFERROR(VLOOKUP(AB67,'様式C-1-1用'!$A$4:$AH$976,32,0),"")</f>
        <v>継続監視</v>
      </c>
      <c r="AB67" s="1">
        <f t="shared" si="1"/>
        <v>47</v>
      </c>
    </row>
    <row r="68" spans="2:28" ht="15.95" customHeight="1" x14ac:dyDescent="0.15">
      <c r="B68" s="727"/>
      <c r="C68" s="716">
        <f>IFERROR(VLOOKUP(AB68,'様式C-1-1用'!$A$4:$AH$1073,4,0),0)</f>
        <v>6</v>
      </c>
      <c r="D68" s="717"/>
      <c r="E68" s="2">
        <f>IF(C68="","",VLOOKUP(AB68,'様式C-1-1用'!$A$4:$AH$1073,5,0))</f>
        <v>3</v>
      </c>
      <c r="F68" s="396">
        <f>IF(C68="","",VLOOKUP(AB68,'様式C-1-1用'!$A$4:$AH$1073,6))</f>
        <v>56.598000000000006</v>
      </c>
      <c r="G68" s="69" t="str">
        <f>IFERROR(VLOOKUP(AB68,'様式C-1-1用'!$A$4:$AH$1073,7,0),"")</f>
        <v>覆工・坑門</v>
      </c>
      <c r="H68" s="69" t="str">
        <f>IFERROR(VLOOKUP(AB68,'様式C-1-1用'!$A$4:$AH$1073,8,0),"")</f>
        <v>アーチ（左側）</v>
      </c>
      <c r="I68" s="69" t="str">
        <f>IFERROR(VLOOKUP(AB68,'様式C-1-1用'!$A$4:$AH$1073,9,0),"")</f>
        <v>漏水</v>
      </c>
      <c r="J68" s="420" t="str">
        <f>IFERROR(VLOOKUP(AB68,'様式C-1-1用'!$A$4:$AH$1073,10),"")</f>
        <v>漏水</v>
      </c>
      <c r="K68" s="420"/>
      <c r="L68" s="420"/>
      <c r="M68" s="69" t="str">
        <f>IFERROR(VLOOKUP(AB68,'様式C-1-1用'!$A$4:$AH$1073,17,0),"")</f>
        <v>0.38m×7.2m 遊離石灰</v>
      </c>
      <c r="N68" s="69" t="str">
        <f>IFERROR(VLOOKUP(AB68,'様式C-1-1用'!$A$4:$AH$1073,20,0),"")</f>
        <v>にじみ→遊離石灰</v>
      </c>
      <c r="O68" s="162" t="str">
        <f>IFERROR(VLOOKUP(AB68,'様式C-1-1用'!$A$4:$AH$1073,21,0),"")</f>
        <v>対策区分判定Ⅱb</v>
      </c>
      <c r="P68" s="69" t="str">
        <f>IFERROR(VLOOKUP(AB68,'様式C-1-1用'!$A$4:$AH$1073,22,0),"")</f>
        <v>Ⅱ</v>
      </c>
      <c r="Q68" s="69">
        <f>IFERROR(VLOOKUP(AB68,'様式C-1-1用'!$A$4:$AH$1073,23),"")</f>
        <v>0</v>
      </c>
      <c r="R68" s="69" t="str">
        <f>IFERROR(VLOOKUP(AB68,'様式C-1-1用'!$A$4:$AH$1073,24,0),"")</f>
        <v>Ⅱb</v>
      </c>
      <c r="S68" s="2" t="str">
        <f>IFERROR(VLOOKUP(AB68,'様式C-1-1用'!$A$4:$AH$1073,27,0),"")</f>
        <v>否</v>
      </c>
      <c r="T68" s="2" t="str">
        <f>IFERROR(VLOOKUP(AB68,'様式C-1-1用'!$A$4:$AH$976,28,0),"")</f>
        <v>要監視</v>
      </c>
      <c r="U68" s="69" t="str">
        <f>IFERROR(VLOOKUP(AB68,'様式C-1-1用'!$A$4:$AH$976,29,0),"")</f>
        <v>継続</v>
      </c>
      <c r="V68" s="420" t="str">
        <f>IFERROR(VLOOKUP(AB68,'様式C-1-1用'!$A$4:$AH$976,30,0),"")</f>
        <v>監視（日常巡視）</v>
      </c>
      <c r="W68" s="678"/>
      <c r="X68" s="678"/>
      <c r="Y68" s="678"/>
      <c r="Z68" s="69" t="str">
        <f>IFERROR(VLOOKUP(AB68,'様式C-1-1用'!$A$4:$AH$976,32,0),"")</f>
        <v>継続監視</v>
      </c>
      <c r="AB68" s="1">
        <f t="shared" si="1"/>
        <v>48</v>
      </c>
    </row>
    <row r="69" spans="2:28" ht="15.95" customHeight="1" x14ac:dyDescent="0.15">
      <c r="B69" s="727"/>
      <c r="C69" s="716">
        <f>IFERROR(VLOOKUP(AB69,'様式C-1-1用'!$A$4:$AH$1073,4,0),0)</f>
        <v>6</v>
      </c>
      <c r="D69" s="717"/>
      <c r="E69" s="2">
        <f>IF(C69="","",VLOOKUP(AB69,'様式C-1-1用'!$A$4:$AH$1073,5,0))</f>
        <v>4</v>
      </c>
      <c r="F69" s="396">
        <f>IF(C69="","",VLOOKUP(AB69,'様式C-1-1用'!$A$4:$AH$1073,6))</f>
        <v>56.598000000000006</v>
      </c>
      <c r="G69" s="69" t="str">
        <f>IFERROR(VLOOKUP(AB69,'様式C-1-1用'!$A$4:$AH$1073,7,0),"")</f>
        <v>覆工・坑門</v>
      </c>
      <c r="H69" s="69" t="str">
        <f>IFERROR(VLOOKUP(AB69,'様式C-1-1用'!$A$4:$AH$1073,8,0),"")</f>
        <v>アーチ（右側）</v>
      </c>
      <c r="I69" s="69" t="str">
        <f>IFERROR(VLOOKUP(AB69,'様式C-1-1用'!$A$4:$AH$1073,9,0),"")</f>
        <v>漏水</v>
      </c>
      <c r="J69" s="420" t="str">
        <f>IFERROR(VLOOKUP(AB69,'様式C-1-1用'!$A$4:$AH$1073,10),"")</f>
        <v>漏水</v>
      </c>
      <c r="K69" s="420"/>
      <c r="L69" s="420"/>
      <c r="M69" s="69" t="str">
        <f>IFERROR(VLOOKUP(AB69,'様式C-1-1用'!$A$4:$AH$1073,17,0),"")</f>
        <v>0.25m×7.8m にじみ</v>
      </c>
      <c r="N69" s="69" t="str">
        <f>IFERROR(VLOOKUP(AB69,'様式C-1-1用'!$A$4:$AH$1073,20,0),"")</f>
        <v>進行が認められない</v>
      </c>
      <c r="O69" s="162" t="str">
        <f>IFERROR(VLOOKUP(AB69,'様式C-1-1用'!$A$4:$AH$1073,21,0),"")</f>
        <v>対策区分判定Ⅱb</v>
      </c>
      <c r="P69" s="69" t="str">
        <f>IFERROR(VLOOKUP(AB69,'様式C-1-1用'!$A$4:$AH$1073,22,0),"")</f>
        <v>Ⅱ</v>
      </c>
      <c r="Q69" s="69">
        <f>IFERROR(VLOOKUP(AB69,'様式C-1-1用'!$A$4:$AH$1073,23),"")</f>
        <v>0</v>
      </c>
      <c r="R69" s="69" t="str">
        <f>IFERROR(VLOOKUP(AB69,'様式C-1-1用'!$A$4:$AH$1073,24,0),"")</f>
        <v>Ⅱb</v>
      </c>
      <c r="S69" s="2" t="str">
        <f>IFERROR(VLOOKUP(AB69,'様式C-1-1用'!$A$4:$AH$1073,27,0),"")</f>
        <v>否</v>
      </c>
      <c r="T69" s="2" t="str">
        <f>IFERROR(VLOOKUP(AB69,'様式C-1-1用'!$A$4:$AH$976,28,0),"")</f>
        <v>要監視</v>
      </c>
      <c r="U69" s="69" t="str">
        <f>IFERROR(VLOOKUP(AB69,'様式C-1-1用'!$A$4:$AH$976,29,0),"")</f>
        <v>継続</v>
      </c>
      <c r="V69" s="420" t="str">
        <f>IFERROR(VLOOKUP(AB69,'様式C-1-1用'!$A$4:$AH$976,30,0),"")</f>
        <v>監視（日常巡視）</v>
      </c>
      <c r="W69" s="678"/>
      <c r="X69" s="678"/>
      <c r="Y69" s="678"/>
      <c r="Z69" s="69" t="str">
        <f>IFERROR(VLOOKUP(AB69,'様式C-1-1用'!$A$4:$AH$976,32,0),"")</f>
        <v>継続監視</v>
      </c>
      <c r="AB69" s="1">
        <f t="shared" si="1"/>
        <v>49</v>
      </c>
    </row>
    <row r="70" spans="2:28" ht="15.95" customHeight="1" x14ac:dyDescent="0.15">
      <c r="B70" s="727"/>
      <c r="C70" s="716">
        <f>IFERROR(VLOOKUP(AB70,'様式C-1-1用'!$A$4:$AH$1073,4,0),0)</f>
        <v>6</v>
      </c>
      <c r="D70" s="717"/>
      <c r="E70" s="2">
        <f>IF(C70="","",VLOOKUP(AB70,'様式C-1-1用'!$A$4:$AH$1073,5,0))</f>
        <v>5</v>
      </c>
      <c r="F70" s="396">
        <f>IF(C70="","",VLOOKUP(AB70,'様式C-1-1用'!$A$4:$AH$1073,6))</f>
        <v>56.598000000000006</v>
      </c>
      <c r="G70" s="69" t="str">
        <f>IFERROR(VLOOKUP(AB70,'様式C-1-1用'!$A$4:$AH$1073,7,0),"")</f>
        <v>覆工・坑門</v>
      </c>
      <c r="H70" s="69" t="str">
        <f>IFERROR(VLOOKUP(AB70,'様式C-1-1用'!$A$4:$AH$1073,8,0),"")</f>
        <v>アーチ（右側）</v>
      </c>
      <c r="I70" s="69" t="str">
        <f>IFERROR(VLOOKUP(AB70,'様式C-1-1用'!$A$4:$AH$1073,9,0),"")</f>
        <v>漏水</v>
      </c>
      <c r="J70" s="420" t="str">
        <f>IFERROR(VLOOKUP(AB70,'様式C-1-1用'!$A$4:$AH$1073,10),"")</f>
        <v>漏水</v>
      </c>
      <c r="K70" s="420"/>
      <c r="L70" s="420"/>
      <c r="M70" s="69" t="str">
        <f>IFERROR(VLOOKUP(AB70,'様式C-1-1用'!$A$4:$AH$1073,17,0),"")</f>
        <v>1.1m×7.1m 遊離石灰</v>
      </c>
      <c r="N70" s="69" t="str">
        <f>IFERROR(VLOOKUP(AB70,'様式C-1-1用'!$A$4:$AH$1073,20,0),"")</f>
        <v>にじみ→遊離石灰</v>
      </c>
      <c r="O70" s="162" t="str">
        <f>IFERROR(VLOOKUP(AB70,'様式C-1-1用'!$A$4:$AH$1073,21,0),"")</f>
        <v>対策区分判定Ⅱb</v>
      </c>
      <c r="P70" s="69" t="str">
        <f>IFERROR(VLOOKUP(AB70,'様式C-1-1用'!$A$4:$AH$1073,22,0),"")</f>
        <v>Ⅱ</v>
      </c>
      <c r="Q70" s="69">
        <f>IFERROR(VLOOKUP(AB70,'様式C-1-1用'!$A$4:$AH$1073,23),"")</f>
        <v>0</v>
      </c>
      <c r="R70" s="69" t="str">
        <f>IFERROR(VLOOKUP(AB70,'様式C-1-1用'!$A$4:$AH$1073,24,0),"")</f>
        <v>Ⅱb</v>
      </c>
      <c r="S70" s="2" t="str">
        <f>IFERROR(VLOOKUP(AB70,'様式C-1-1用'!$A$4:$AH$1073,27,0),"")</f>
        <v>否</v>
      </c>
      <c r="T70" s="2" t="str">
        <f>IFERROR(VLOOKUP(AB70,'様式C-1-1用'!$A$4:$AH$976,28,0),"")</f>
        <v>要監視</v>
      </c>
      <c r="U70" s="69" t="str">
        <f>IFERROR(VLOOKUP(AB70,'様式C-1-1用'!$A$4:$AH$976,29,0),"")</f>
        <v>継続</v>
      </c>
      <c r="V70" s="420" t="str">
        <f>IFERROR(VLOOKUP(AB70,'様式C-1-1用'!$A$4:$AH$976,30,0),"")</f>
        <v>監視（日常巡視）</v>
      </c>
      <c r="W70" s="678"/>
      <c r="X70" s="678"/>
      <c r="Y70" s="678"/>
      <c r="Z70" s="69" t="str">
        <f>IFERROR(VLOOKUP(AB70,'様式C-1-1用'!$A$4:$AH$976,32,0),"")</f>
        <v>継続監視</v>
      </c>
      <c r="AB70" s="1">
        <f t="shared" si="1"/>
        <v>50</v>
      </c>
    </row>
    <row r="71" spans="2:28" ht="15.95" customHeight="1" x14ac:dyDescent="0.15">
      <c r="B71" s="727"/>
      <c r="C71" s="716">
        <f>IFERROR(VLOOKUP(AB71,'様式C-1-1用'!$A$4:$AH$1073,4,0),0)</f>
        <v>6</v>
      </c>
      <c r="D71" s="717"/>
      <c r="E71" s="2">
        <f>IF(C71="","",VLOOKUP(AB71,'様式C-1-1用'!$A$4:$AH$1073,5,0))</f>
        <v>6</v>
      </c>
      <c r="F71" s="396">
        <f>IF(C71="","",VLOOKUP(AB71,'様式C-1-1用'!$A$4:$AH$1073,6))</f>
        <v>56.598000000000006</v>
      </c>
      <c r="G71" s="69" t="str">
        <f>IFERROR(VLOOKUP(AB71,'様式C-1-1用'!$A$4:$AH$1073,7,0),"")</f>
        <v>覆工・坑門</v>
      </c>
      <c r="H71" s="69" t="str">
        <f>IFERROR(VLOOKUP(AB71,'様式C-1-1用'!$A$4:$AH$1073,8,0),"")</f>
        <v>アーチ（右側）</v>
      </c>
      <c r="I71" s="69" t="str">
        <f>IFERROR(VLOOKUP(AB71,'様式C-1-1用'!$A$4:$AH$1073,9,0),"")</f>
        <v>漏水</v>
      </c>
      <c r="J71" s="420" t="str">
        <f>IFERROR(VLOOKUP(AB71,'様式C-1-1用'!$A$4:$AH$1073,10),"")</f>
        <v>漏水</v>
      </c>
      <c r="K71" s="420"/>
      <c r="L71" s="420"/>
      <c r="M71" s="69" t="str">
        <f>IFERROR(VLOOKUP(AB71,'様式C-1-1用'!$A$4:$AH$1073,17,0),"")</f>
        <v>0.2m×3.7m 遊離石灰</v>
      </c>
      <c r="N71" s="69" t="str">
        <f>IFERROR(VLOOKUP(AB71,'様式C-1-1用'!$A$4:$AH$1073,20,0),"")</f>
        <v>進行が認められない</v>
      </c>
      <c r="O71" s="162" t="str">
        <f>IFERROR(VLOOKUP(AB71,'様式C-1-1用'!$A$4:$AH$1073,21,0),"")</f>
        <v>対策区分判定Ⅱb</v>
      </c>
      <c r="P71" s="69" t="str">
        <f>IFERROR(VLOOKUP(AB71,'様式C-1-1用'!$A$4:$AH$1073,22,0),"")</f>
        <v>Ⅱ</v>
      </c>
      <c r="Q71" s="69">
        <f>IFERROR(VLOOKUP(AB71,'様式C-1-1用'!$A$4:$AH$1073,23),"")</f>
        <v>0</v>
      </c>
      <c r="R71" s="69" t="str">
        <f>IFERROR(VLOOKUP(AB71,'様式C-1-1用'!$A$4:$AH$1073,24,0),"")</f>
        <v>Ⅱb</v>
      </c>
      <c r="S71" s="2" t="str">
        <f>IFERROR(VLOOKUP(AB71,'様式C-1-1用'!$A$4:$AH$1073,27,0),"")</f>
        <v>否</v>
      </c>
      <c r="T71" s="2" t="str">
        <f>IFERROR(VLOOKUP(AB71,'様式C-1-1用'!$A$4:$AH$976,28,0),"")</f>
        <v>要監視</v>
      </c>
      <c r="U71" s="69" t="str">
        <f>IFERROR(VLOOKUP(AB71,'様式C-1-1用'!$A$4:$AH$976,29,0),"")</f>
        <v>継続</v>
      </c>
      <c r="V71" s="420" t="str">
        <f>IFERROR(VLOOKUP(AB71,'様式C-1-1用'!$A$4:$AH$976,30,0),"")</f>
        <v>監視（日常巡視）</v>
      </c>
      <c r="W71" s="678"/>
      <c r="X71" s="678"/>
      <c r="Y71" s="678"/>
      <c r="Z71" s="69" t="str">
        <f>IFERROR(VLOOKUP(AB71,'様式C-1-1用'!$A$4:$AH$976,32,0),"")</f>
        <v>継続監視</v>
      </c>
      <c r="AB71" s="1">
        <f t="shared" si="1"/>
        <v>51</v>
      </c>
    </row>
    <row r="72" spans="2:28" ht="15.95" customHeight="1" x14ac:dyDescent="0.15">
      <c r="B72" s="727"/>
      <c r="C72" s="716">
        <f>IFERROR(VLOOKUP(AB72,'様式C-1-1用'!$A$4:$AH$1073,4,0),0)</f>
        <v>6</v>
      </c>
      <c r="D72" s="717"/>
      <c r="E72" s="2">
        <f>IF(C72="","",VLOOKUP(AB72,'様式C-1-1用'!$A$4:$AH$1073,5,0))</f>
        <v>7</v>
      </c>
      <c r="F72" s="396">
        <f>IF(C72="","",VLOOKUP(AB72,'様式C-1-1用'!$A$4:$AH$1073,6))</f>
        <v>56.598000000000006</v>
      </c>
      <c r="G72" s="69" t="str">
        <f>IFERROR(VLOOKUP(AB72,'様式C-1-1用'!$A$4:$AH$1073,7,0),"")</f>
        <v>覆工・坑門</v>
      </c>
      <c r="H72" s="69" t="str">
        <f>IFERROR(VLOOKUP(AB72,'様式C-1-1用'!$A$4:$AH$1073,8,0),"")</f>
        <v>アーチ（右側）</v>
      </c>
      <c r="I72" s="69" t="str">
        <f>IFERROR(VLOOKUP(AB72,'様式C-1-1用'!$A$4:$AH$1073,9,0),"")</f>
        <v>漏水</v>
      </c>
      <c r="J72" s="420" t="str">
        <f>IFERROR(VLOOKUP(AB72,'様式C-1-1用'!$A$4:$AH$1073,10),"")</f>
        <v>補修跡</v>
      </c>
      <c r="K72" s="420"/>
      <c r="L72" s="420"/>
      <c r="M72" s="69" t="str">
        <f>IFERROR(VLOOKUP(AB72,'様式C-1-1用'!$A$4:$AH$1073,17,0),"")</f>
        <v>6.7m×0.4m 導水工</v>
      </c>
      <c r="N72" s="69" t="str">
        <f>IFERROR(VLOOKUP(AB72,'様式C-1-1用'!$A$4:$AH$1073,20,0),"")</f>
        <v>対策済</v>
      </c>
      <c r="O72" s="162" t="str">
        <f>IFERROR(VLOOKUP(AB72,'様式C-1-1用'!$A$4:$AH$1073,21,0),"")</f>
        <v>対策区分判定Ⅱa</v>
      </c>
      <c r="P72" s="69" t="str">
        <f>IFERROR(VLOOKUP(AB72,'様式C-1-1用'!$A$4:$AH$1073,22,0),"")</f>
        <v>Ⅱ</v>
      </c>
      <c r="Q72" s="69">
        <f>IFERROR(VLOOKUP(AB72,'様式C-1-1用'!$A$4:$AH$1073,23),"")</f>
        <v>0</v>
      </c>
      <c r="R72" s="69" t="str">
        <f>IFERROR(VLOOKUP(AB72,'様式C-1-1用'!$A$4:$AH$1073,24,0),"")</f>
        <v>Ⅰ</v>
      </c>
      <c r="S72" s="2" t="str">
        <f>IFERROR(VLOOKUP(AB72,'様式C-1-1用'!$A$4:$AH$1073,27,0),"")</f>
        <v>否</v>
      </c>
      <c r="T72" s="2" t="str">
        <f>IFERROR(VLOOKUP(AB72,'様式C-1-1用'!$A$4:$AH$976,28,0),"")</f>
        <v>否</v>
      </c>
      <c r="U72" s="69" t="str">
        <f>IFERROR(VLOOKUP(AB72,'様式C-1-1用'!$A$4:$AH$976,29,0),"")</f>
        <v>済</v>
      </c>
      <c r="V72" s="420" t="str">
        <f>IFERROR(VLOOKUP(AB72,'様式C-1-1用'!$A$4:$AH$976,30,0),"")</f>
        <v>－</v>
      </c>
      <c r="W72" s="678"/>
      <c r="X72" s="678"/>
      <c r="Y72" s="678"/>
      <c r="Z72" s="69" t="str">
        <f>IFERROR(VLOOKUP(AB72,'様式C-1-1用'!$A$4:$AH$976,32,0),"")</f>
        <v>－</v>
      </c>
      <c r="AB72" s="1">
        <f t="shared" si="1"/>
        <v>52</v>
      </c>
    </row>
    <row r="73" spans="2:28" ht="15.95" customHeight="1" x14ac:dyDescent="0.15">
      <c r="B73" s="727"/>
      <c r="C73" s="716">
        <f>IFERROR(VLOOKUP(AB73,'様式C-1-1用'!$A$4:$AH$1073,4,0),0)</f>
        <v>6</v>
      </c>
      <c r="D73" s="717"/>
      <c r="E73" s="2">
        <f>IF(C73="","",VLOOKUP(AB73,'様式C-1-1用'!$A$4:$AH$1073,5,0))</f>
        <v>8</v>
      </c>
      <c r="F73" s="396">
        <f>IF(C73="","",VLOOKUP(AB73,'様式C-1-1用'!$A$4:$AH$1073,6))</f>
        <v>56.598000000000006</v>
      </c>
      <c r="G73" s="69" t="str">
        <f>IFERROR(VLOOKUP(AB73,'様式C-1-1用'!$A$4:$AH$1073,7,0),"")</f>
        <v>路面</v>
      </c>
      <c r="H73" s="69" t="str">
        <f>IFERROR(VLOOKUP(AB73,'様式C-1-1用'!$A$4:$AH$1073,8,0),"")</f>
        <v>監査歩廊</v>
      </c>
      <c r="I73" s="69" t="str">
        <f>IFERROR(VLOOKUP(AB73,'様式C-1-1用'!$A$4:$AH$1073,9,0),"")</f>
        <v>材質劣化</v>
      </c>
      <c r="J73" s="420" t="str">
        <f>IFERROR(VLOOKUP(AB73,'様式C-1-1用'!$A$4:$AH$1073,10),"")</f>
        <v>欠損</v>
      </c>
      <c r="K73" s="420"/>
      <c r="L73" s="420"/>
      <c r="M73" s="69" t="str">
        <f>IFERROR(VLOOKUP(AB73,'様式C-1-1用'!$A$4:$AH$1073,17,0),"")</f>
        <v xml:space="preserve">0.2m×0.5m </v>
      </c>
      <c r="N73" s="69" t="str">
        <f>IFERROR(VLOOKUP(AB73,'様式C-1-1用'!$A$4:$AH$1073,20,0),"")</f>
        <v>進行が認められない</v>
      </c>
      <c r="O73" s="162" t="str">
        <f>IFERROR(VLOOKUP(AB73,'様式C-1-1用'!$A$4:$AH$1073,21,0),"")</f>
        <v>対策区分判定Ⅱb</v>
      </c>
      <c r="P73" s="69" t="str">
        <f>IFERROR(VLOOKUP(AB73,'様式C-1-1用'!$A$4:$AH$1073,22,0),"")</f>
        <v>Ⅱ</v>
      </c>
      <c r="Q73" s="69">
        <f>IFERROR(VLOOKUP(AB73,'様式C-1-1用'!$A$4:$AH$1073,23),"")</f>
        <v>0</v>
      </c>
      <c r="R73" s="69" t="str">
        <f>IFERROR(VLOOKUP(AB73,'様式C-1-1用'!$A$4:$AH$1073,24,0),"")</f>
        <v>－</v>
      </c>
      <c r="S73" s="2" t="str">
        <f>IFERROR(VLOOKUP(AB73,'様式C-1-1用'!$A$4:$AH$1073,27,0),"")</f>
        <v>－</v>
      </c>
      <c r="T73" s="2" t="s">
        <v>1105</v>
      </c>
      <c r="U73" s="69" t="str">
        <f>IFERROR(VLOOKUP(AB73,'様式C-1-1用'!$A$4:$AH$976,29,0),"")</f>
        <v>－</v>
      </c>
      <c r="V73" s="420" t="str">
        <f>IFERROR(VLOOKUP(AB73,'様式C-1-1用'!$A$4:$AH$976,30,0),"")</f>
        <v>－</v>
      </c>
      <c r="W73" s="678"/>
      <c r="X73" s="678"/>
      <c r="Y73" s="678"/>
      <c r="Z73" s="69" t="str">
        <f>IFERROR(VLOOKUP(AB73,'様式C-1-1用'!$A$4:$AH$976,32,0),"")</f>
        <v>－</v>
      </c>
      <c r="AB73" s="1">
        <f t="shared" si="1"/>
        <v>53</v>
      </c>
    </row>
    <row r="74" spans="2:28" ht="15.95" customHeight="1" x14ac:dyDescent="0.15">
      <c r="B74" s="727"/>
      <c r="C74" s="716">
        <f>IFERROR(VLOOKUP(AB74,'様式C-1-1用'!$A$4:$AH$1073,4,0),0)</f>
        <v>6</v>
      </c>
      <c r="D74" s="717"/>
      <c r="E74" s="2">
        <f>IF(C74="","",VLOOKUP(AB74,'様式C-1-1用'!$A$4:$AH$1073,5,0))</f>
        <v>9</v>
      </c>
      <c r="F74" s="396">
        <f>IF(C74="","",VLOOKUP(AB74,'様式C-1-1用'!$A$4:$AH$1073,6))</f>
        <v>56.598000000000006</v>
      </c>
      <c r="G74" s="69" t="str">
        <f>IFERROR(VLOOKUP(AB74,'様式C-1-1用'!$A$4:$AH$1073,7,0),"")</f>
        <v>路面</v>
      </c>
      <c r="H74" s="69" t="str">
        <f>IFERROR(VLOOKUP(AB74,'様式C-1-1用'!$A$4:$AH$1073,8,0),"")</f>
        <v>車道</v>
      </c>
      <c r="I74" s="69" t="str">
        <f>IFERROR(VLOOKUP(AB74,'様式C-1-1用'!$A$4:$AH$1073,9,0),"")</f>
        <v>漏水</v>
      </c>
      <c r="J74" s="420" t="str">
        <f>IFERROR(VLOOKUP(AB74,'様式C-1-1用'!$A$4:$AH$1073,10),"")</f>
        <v>滞水・沈砂</v>
      </c>
      <c r="K74" s="420"/>
      <c r="L74" s="420"/>
      <c r="M74" s="69" t="str">
        <f>IFERROR(VLOOKUP(AB74,'様式C-1-1用'!$A$4:$AH$1073,17,0),"")</f>
        <v xml:space="preserve">0.4m×1.1m </v>
      </c>
      <c r="N74" s="69" t="str">
        <f>IFERROR(VLOOKUP(AB74,'様式C-1-1用'!$A$4:$AH$1073,20,0),"")</f>
        <v>新規確認</v>
      </c>
      <c r="O74" s="162" t="str">
        <f>IFERROR(VLOOKUP(AB74,'様式C-1-1用'!$A$4:$AH$1073,21,0),"")</f>
        <v>－</v>
      </c>
      <c r="P74" s="69" t="str">
        <f>IFERROR(VLOOKUP(AB74,'様式C-1-1用'!$A$4:$AH$1073,22,0),"")</f>
        <v>－</v>
      </c>
      <c r="Q74" s="69">
        <f>IFERROR(VLOOKUP(AB74,'様式C-1-1用'!$A$4:$AH$1073,23),"")</f>
        <v>0</v>
      </c>
      <c r="R74" s="69" t="str">
        <f>IFERROR(VLOOKUP(AB74,'様式C-1-1用'!$A$4:$AH$1073,24,0),"")</f>
        <v>－</v>
      </c>
      <c r="S74" s="2" t="str">
        <f>IFERROR(VLOOKUP(AB74,'様式C-1-1用'!$A$4:$AH$1073,27,0),"")</f>
        <v>－</v>
      </c>
      <c r="T74" s="2" t="str">
        <f>IFERROR(VLOOKUP(AB74,'様式C-1-1用'!$A$4:$AH$976,28,0),"")</f>
        <v>－</v>
      </c>
      <c r="U74" s="69" t="str">
        <f>IFERROR(VLOOKUP(AB74,'様式C-1-1用'!$A$4:$AH$976,29,0),"")</f>
        <v>－</v>
      </c>
      <c r="V74" s="420" t="str">
        <f>IFERROR(VLOOKUP(AB74,'様式C-1-1用'!$A$4:$AH$976,30,0),"")</f>
        <v>－</v>
      </c>
      <c r="W74" s="678"/>
      <c r="X74" s="678"/>
      <c r="Y74" s="678"/>
      <c r="Z74" s="69" t="str">
        <f>IFERROR(VLOOKUP(AB74,'様式C-1-1用'!$A$4:$AH$976,32,0),"")</f>
        <v>－</v>
      </c>
      <c r="AB74" s="1">
        <f t="shared" si="1"/>
        <v>54</v>
      </c>
    </row>
    <row r="75" spans="2:28" ht="15.95" customHeight="1" x14ac:dyDescent="0.15">
      <c r="B75" s="727"/>
      <c r="C75" s="716">
        <f>IFERROR(VLOOKUP(AB75,'様式C-1-1用'!$A$4:$AH$1073,4,0),0)</f>
        <v>6</v>
      </c>
      <c r="D75" s="717"/>
      <c r="E75" s="2">
        <f>IF(C75="","",VLOOKUP(AB75,'様式C-1-1用'!$A$4:$AH$1073,5,0))</f>
        <v>10</v>
      </c>
      <c r="F75" s="396">
        <f>IF(C75="","",VLOOKUP(AB75,'様式C-1-1用'!$A$4:$AH$1073,6))</f>
        <v>56.598000000000006</v>
      </c>
      <c r="G75" s="69" t="str">
        <f>IFERROR(VLOOKUP(AB75,'様式C-1-1用'!$A$4:$AH$1073,7,0),"")</f>
        <v>路面</v>
      </c>
      <c r="H75" s="69" t="str">
        <f>IFERROR(VLOOKUP(AB75,'様式C-1-1用'!$A$4:$AH$1073,8,0),"")</f>
        <v>監査歩廊</v>
      </c>
      <c r="I75" s="69" t="str">
        <f>IFERROR(VLOOKUP(AB75,'様式C-1-1用'!$A$4:$AH$1073,9,0),"")</f>
        <v>漏水</v>
      </c>
      <c r="J75" s="420" t="str">
        <f>IFERROR(VLOOKUP(AB75,'様式C-1-1用'!$A$4:$AH$1073,10),"")</f>
        <v>滞水・沈砂</v>
      </c>
      <c r="K75" s="420"/>
      <c r="L75" s="420"/>
      <c r="M75" s="69" t="str">
        <f>IFERROR(VLOOKUP(AB75,'様式C-1-1用'!$A$4:$AH$1073,17,0),"")</f>
        <v xml:space="preserve">0.7m×4.6m </v>
      </c>
      <c r="N75" s="69" t="str">
        <f>IFERROR(VLOOKUP(AB75,'様式C-1-1用'!$A$4:$AH$1073,20,0),"")</f>
        <v>新規確認</v>
      </c>
      <c r="O75" s="162" t="str">
        <f>IFERROR(VLOOKUP(AB75,'様式C-1-1用'!$A$4:$AH$1073,21,0),"")</f>
        <v>－</v>
      </c>
      <c r="P75" s="69" t="str">
        <f>IFERROR(VLOOKUP(AB75,'様式C-1-1用'!$A$4:$AH$1073,22,0),"")</f>
        <v>－</v>
      </c>
      <c r="Q75" s="69">
        <f>IFERROR(VLOOKUP(AB75,'様式C-1-1用'!$A$4:$AH$1073,23),"")</f>
        <v>0</v>
      </c>
      <c r="R75" s="69" t="str">
        <f>IFERROR(VLOOKUP(AB75,'様式C-1-1用'!$A$4:$AH$1073,24,0),"")</f>
        <v>－</v>
      </c>
      <c r="S75" s="2" t="str">
        <f>IFERROR(VLOOKUP(AB75,'様式C-1-1用'!$A$4:$AH$1073,27,0),"")</f>
        <v>－</v>
      </c>
      <c r="T75" s="2" t="str">
        <f>IFERROR(VLOOKUP(AB75,'様式C-1-1用'!$A$4:$AH$976,28,0),"")</f>
        <v>－</v>
      </c>
      <c r="U75" s="69" t="str">
        <f>IFERROR(VLOOKUP(AB75,'様式C-1-1用'!$A$4:$AH$976,29,0),"")</f>
        <v>－</v>
      </c>
      <c r="V75" s="420" t="str">
        <f>IFERROR(VLOOKUP(AB75,'様式C-1-1用'!$A$4:$AH$976,30,0),"")</f>
        <v>－</v>
      </c>
      <c r="W75" s="678"/>
      <c r="X75" s="678"/>
      <c r="Y75" s="678"/>
      <c r="Z75" s="69" t="str">
        <f>IFERROR(VLOOKUP(AB75,'様式C-1-1用'!$A$4:$AH$976,32,0),"")</f>
        <v>－</v>
      </c>
      <c r="AB75" s="1">
        <f t="shared" si="1"/>
        <v>55</v>
      </c>
    </row>
    <row r="76" spans="2:28" ht="15.95" customHeight="1" x14ac:dyDescent="0.15">
      <c r="B76" s="727"/>
      <c r="C76" s="716">
        <f>IFERROR(VLOOKUP(AB76,'様式C-1-1用'!$A$4:$AH$1073,4,0),0)</f>
        <v>7</v>
      </c>
      <c r="D76" s="717"/>
      <c r="E76" s="2">
        <f>IF(C76="","",VLOOKUP(AB76,'様式C-1-1用'!$A$4:$AH$1073,5,0))</f>
        <v>1</v>
      </c>
      <c r="F76" s="396">
        <f>IF(C76="","",VLOOKUP(AB76,'様式C-1-1用'!$A$4:$AH$1073,6))</f>
        <v>65.574000000000012</v>
      </c>
      <c r="G76" s="69" t="str">
        <f>IFERROR(VLOOKUP(AB76,'様式C-1-1用'!$A$4:$AH$1073,7,0),"")</f>
        <v>覆工・坑門</v>
      </c>
      <c r="H76" s="69" t="str">
        <f>IFERROR(VLOOKUP(AB76,'様式C-1-1用'!$A$4:$AH$1073,8,0),"")</f>
        <v>側壁（左側）</v>
      </c>
      <c r="I76" s="69" t="str">
        <f>IFERROR(VLOOKUP(AB76,'様式C-1-1用'!$A$4:$AH$1073,9,0),"")</f>
        <v>材質劣化</v>
      </c>
      <c r="J76" s="420" t="str">
        <f>IFERROR(VLOOKUP(AB76,'様式C-1-1用'!$A$4:$AH$1073,10),"")</f>
        <v>うき・はく離</v>
      </c>
      <c r="K76" s="420"/>
      <c r="L76" s="420"/>
      <c r="M76" s="69" t="str">
        <f>IFERROR(VLOOKUP(AB76,'様式C-1-1用'!$A$4:$AH$1073,17,0),"")</f>
        <v xml:space="preserve">0.1m×3.0m </v>
      </c>
      <c r="N76" s="69" t="str">
        <f>IFERROR(VLOOKUP(AB76,'様式C-1-1用'!$A$4:$AH$1073,20,0),"")</f>
        <v>進行が認められない</v>
      </c>
      <c r="O76" s="162" t="str">
        <f>IFERROR(VLOOKUP(AB76,'様式C-1-1用'!$A$4:$AH$1073,21,0),"")</f>
        <v>対策区分判定Ⅱb</v>
      </c>
      <c r="P76" s="69" t="str">
        <f>IFERROR(VLOOKUP(AB76,'様式C-1-1用'!$A$4:$AH$1073,22,0),"")</f>
        <v>Ⅱ</v>
      </c>
      <c r="Q76" s="69">
        <f>IFERROR(VLOOKUP(AB76,'様式C-1-1用'!$A$4:$AH$1073,23),"")</f>
        <v>0</v>
      </c>
      <c r="R76" s="69" t="str">
        <f>IFERROR(VLOOKUP(AB76,'様式C-1-1用'!$A$4:$AH$1073,24,0),"")</f>
        <v>Ⅱb</v>
      </c>
      <c r="S76" s="2" t="str">
        <f>IFERROR(VLOOKUP(AB76,'様式C-1-1用'!$A$4:$AH$1073,27,0),"")</f>
        <v>否</v>
      </c>
      <c r="T76" s="2" t="str">
        <f>IFERROR(VLOOKUP(AB76,'様式C-1-1用'!$A$4:$AH$976,28,0),"")</f>
        <v>要監視</v>
      </c>
      <c r="U76" s="69" t="str">
        <f>IFERROR(VLOOKUP(AB76,'様式C-1-1用'!$A$4:$AH$976,29,0),"")</f>
        <v>継続</v>
      </c>
      <c r="V76" s="420" t="str">
        <f>IFERROR(VLOOKUP(AB76,'様式C-1-1用'!$A$4:$AH$976,30,0),"")</f>
        <v>監視（日常巡視）</v>
      </c>
      <c r="W76" s="678"/>
      <c r="X76" s="678"/>
      <c r="Y76" s="678"/>
      <c r="Z76" s="69" t="str">
        <f>IFERROR(VLOOKUP(AB76,'様式C-1-1用'!$A$4:$AH$976,32,0),"")</f>
        <v>継続監視</v>
      </c>
      <c r="AB76" s="1">
        <f t="shared" si="1"/>
        <v>56</v>
      </c>
    </row>
    <row r="77" spans="2:28" ht="15.95" customHeight="1" x14ac:dyDescent="0.15">
      <c r="B77" s="727"/>
      <c r="C77" s="716">
        <f>IFERROR(VLOOKUP(AB77,'様式C-1-1用'!$A$4:$AH$1073,4,0),0)</f>
        <v>7</v>
      </c>
      <c r="D77" s="717"/>
      <c r="E77" s="2">
        <f>IF(C77="","",VLOOKUP(AB77,'様式C-1-1用'!$A$4:$AH$1073,5,0))</f>
        <v>2</v>
      </c>
      <c r="F77" s="396">
        <f>IF(C77="","",VLOOKUP(AB77,'様式C-1-1用'!$A$4:$AH$1073,6))</f>
        <v>65.574000000000012</v>
      </c>
      <c r="G77" s="69" t="str">
        <f>IFERROR(VLOOKUP(AB77,'様式C-1-1用'!$A$4:$AH$1073,7,0),"")</f>
        <v>覆工・坑門</v>
      </c>
      <c r="H77" s="69" t="str">
        <f>IFERROR(VLOOKUP(AB77,'様式C-1-1用'!$A$4:$AH$1073,8,0),"")</f>
        <v>側壁（左側）</v>
      </c>
      <c r="I77" s="69" t="str">
        <f>IFERROR(VLOOKUP(AB77,'様式C-1-1用'!$A$4:$AH$1073,9,0),"")</f>
        <v>材質劣化</v>
      </c>
      <c r="J77" s="420" t="str">
        <f>IFERROR(VLOOKUP(AB77,'様式C-1-1用'!$A$4:$AH$1073,10),"")</f>
        <v>うき・はく離</v>
      </c>
      <c r="K77" s="420"/>
      <c r="L77" s="420"/>
      <c r="M77" s="69" t="str">
        <f>IFERROR(VLOOKUP(AB77,'様式C-1-1用'!$A$4:$AH$1073,17,0),"")</f>
        <v xml:space="preserve">0.1m×2.2m </v>
      </c>
      <c r="N77" s="69" t="str">
        <f>IFERROR(VLOOKUP(AB77,'様式C-1-1用'!$A$4:$AH$1073,20,0),"")</f>
        <v>進行が認められない</v>
      </c>
      <c r="O77" s="162" t="str">
        <f>IFERROR(VLOOKUP(AB77,'様式C-1-1用'!$A$4:$AH$1073,21,0),"")</f>
        <v>対策区分判定Ⅱb</v>
      </c>
      <c r="P77" s="69" t="str">
        <f>IFERROR(VLOOKUP(AB77,'様式C-1-1用'!$A$4:$AH$1073,22,0),"")</f>
        <v>Ⅱ</v>
      </c>
      <c r="Q77" s="69">
        <f>IFERROR(VLOOKUP(AB77,'様式C-1-1用'!$A$4:$AH$1073,23),"")</f>
        <v>0</v>
      </c>
      <c r="R77" s="69" t="str">
        <f>IFERROR(VLOOKUP(AB77,'様式C-1-1用'!$A$4:$AH$1073,24,0),"")</f>
        <v>Ⅱb</v>
      </c>
      <c r="S77" s="2" t="str">
        <f>IFERROR(VLOOKUP(AB77,'様式C-1-1用'!$A$4:$AH$1073,27,0),"")</f>
        <v>否</v>
      </c>
      <c r="T77" s="2" t="str">
        <f>IFERROR(VLOOKUP(AB77,'様式C-1-1用'!$A$4:$AH$976,28,0),"")</f>
        <v>要監視</v>
      </c>
      <c r="U77" s="69" t="str">
        <f>IFERROR(VLOOKUP(AB77,'様式C-1-1用'!$A$4:$AH$976,29,0),"")</f>
        <v>継続</v>
      </c>
      <c r="V77" s="420" t="str">
        <f>IFERROR(VLOOKUP(AB77,'様式C-1-1用'!$A$4:$AH$976,30,0),"")</f>
        <v>監視（日常巡視）</v>
      </c>
      <c r="W77" s="678"/>
      <c r="X77" s="678"/>
      <c r="Y77" s="678"/>
      <c r="Z77" s="69" t="str">
        <f>IFERROR(VLOOKUP(AB77,'様式C-1-1用'!$A$4:$AH$976,32,0),"")</f>
        <v>継続監視</v>
      </c>
      <c r="AB77" s="1">
        <f t="shared" si="1"/>
        <v>57</v>
      </c>
    </row>
    <row r="78" spans="2:28" ht="15.95" customHeight="1" x14ac:dyDescent="0.15">
      <c r="B78" s="727"/>
      <c r="C78" s="716">
        <f>IFERROR(VLOOKUP(AB78,'様式C-1-1用'!$A$4:$AH$1073,4,0),0)</f>
        <v>7</v>
      </c>
      <c r="D78" s="717"/>
      <c r="E78" s="2">
        <f>IF(C78="","",VLOOKUP(AB78,'様式C-1-1用'!$A$4:$AH$1073,5,0))</f>
        <v>3</v>
      </c>
      <c r="F78" s="396">
        <f>IF(C78="","",VLOOKUP(AB78,'様式C-1-1用'!$A$4:$AH$1073,6))</f>
        <v>65.574000000000012</v>
      </c>
      <c r="G78" s="69" t="str">
        <f>IFERROR(VLOOKUP(AB78,'様式C-1-1用'!$A$4:$AH$1073,7,0),"")</f>
        <v>覆工・坑門</v>
      </c>
      <c r="H78" s="69" t="str">
        <f>IFERROR(VLOOKUP(AB78,'様式C-1-1用'!$A$4:$AH$1073,8,0),"")</f>
        <v>側壁（左側）</v>
      </c>
      <c r="I78" s="69" t="str">
        <f>IFERROR(VLOOKUP(AB78,'様式C-1-1用'!$A$4:$AH$1073,9,0),"")</f>
        <v>材質劣化</v>
      </c>
      <c r="J78" s="420" t="str">
        <f>IFERROR(VLOOKUP(AB78,'様式C-1-1用'!$A$4:$AH$1073,10),"")</f>
        <v>うき・はく離</v>
      </c>
      <c r="K78" s="420"/>
      <c r="L78" s="420"/>
      <c r="M78" s="69" t="str">
        <f>IFERROR(VLOOKUP(AB78,'様式C-1-1用'!$A$4:$AH$1073,17,0),"")</f>
        <v xml:space="preserve">0.1m×2.3m </v>
      </c>
      <c r="N78" s="69" t="str">
        <f>IFERROR(VLOOKUP(AB78,'様式C-1-1用'!$A$4:$AH$1073,20,0),"")</f>
        <v>進行が認められない</v>
      </c>
      <c r="O78" s="162" t="str">
        <f>IFERROR(VLOOKUP(AB78,'様式C-1-1用'!$A$4:$AH$1073,21,0),"")</f>
        <v>対策区分判定Ⅱb</v>
      </c>
      <c r="P78" s="69" t="str">
        <f>IFERROR(VLOOKUP(AB78,'様式C-1-1用'!$A$4:$AH$1073,22,0),"")</f>
        <v>Ⅱ</v>
      </c>
      <c r="Q78" s="69">
        <f>IFERROR(VLOOKUP(AB78,'様式C-1-1用'!$A$4:$AH$1073,23),"")</f>
        <v>0</v>
      </c>
      <c r="R78" s="69" t="str">
        <f>IFERROR(VLOOKUP(AB78,'様式C-1-1用'!$A$4:$AH$1073,24,0),"")</f>
        <v>Ⅱb</v>
      </c>
      <c r="S78" s="2" t="str">
        <f>IFERROR(VLOOKUP(AB78,'様式C-1-1用'!$A$4:$AH$1073,27,0),"")</f>
        <v>否</v>
      </c>
      <c r="T78" s="2" t="str">
        <f>IFERROR(VLOOKUP(AB78,'様式C-1-1用'!$A$4:$AH$976,28,0),"")</f>
        <v>要監視</v>
      </c>
      <c r="U78" s="69" t="str">
        <f>IFERROR(VLOOKUP(AB78,'様式C-1-1用'!$A$4:$AH$976,29,0),"")</f>
        <v>継続</v>
      </c>
      <c r="V78" s="420" t="str">
        <f>IFERROR(VLOOKUP(AB78,'様式C-1-1用'!$A$4:$AH$976,30,0),"")</f>
        <v>監視（日常巡視）</v>
      </c>
      <c r="W78" s="678"/>
      <c r="X78" s="678"/>
      <c r="Y78" s="678"/>
      <c r="Z78" s="69" t="str">
        <f>IFERROR(VLOOKUP(AB78,'様式C-1-1用'!$A$4:$AH$976,32,0),"")</f>
        <v>継続監視</v>
      </c>
      <c r="AB78" s="1">
        <f t="shared" si="1"/>
        <v>58</v>
      </c>
    </row>
    <row r="79" spans="2:28" ht="15.95" customHeight="1" x14ac:dyDescent="0.15">
      <c r="B79" s="727"/>
      <c r="C79" s="716">
        <f>IFERROR(VLOOKUP(AB79,'様式C-1-1用'!$A$4:$AH$1073,4,0),0)</f>
        <v>7</v>
      </c>
      <c r="D79" s="717"/>
      <c r="E79" s="2">
        <f>IF(C79="","",VLOOKUP(AB79,'様式C-1-1用'!$A$4:$AH$1073,5,0))</f>
        <v>4</v>
      </c>
      <c r="F79" s="396">
        <f>IF(C79="","",VLOOKUP(AB79,'様式C-1-1用'!$A$4:$AH$1073,6))</f>
        <v>65.574000000000012</v>
      </c>
      <c r="G79" s="69" t="str">
        <f>IFERROR(VLOOKUP(AB79,'様式C-1-1用'!$A$4:$AH$1073,7,0),"")</f>
        <v>覆工・坑門</v>
      </c>
      <c r="H79" s="69" t="str">
        <f>IFERROR(VLOOKUP(AB79,'様式C-1-1用'!$A$4:$AH$1073,8,0),"")</f>
        <v>アーチ（右側）</v>
      </c>
      <c r="I79" s="69" t="str">
        <f>IFERROR(VLOOKUP(AB79,'様式C-1-1用'!$A$4:$AH$1073,9,0),"")</f>
        <v>材質劣化</v>
      </c>
      <c r="J79" s="420" t="str">
        <f>IFERROR(VLOOKUP(AB79,'様式C-1-1用'!$A$4:$AH$1073,10),"")</f>
        <v>補修跡</v>
      </c>
      <c r="K79" s="420"/>
      <c r="L79" s="420"/>
      <c r="M79" s="69" t="str">
        <f>IFERROR(VLOOKUP(AB79,'様式C-1-1用'!$A$4:$AH$1073,17,0),"")</f>
        <v>4.7m×0.4m 導水工</v>
      </c>
      <c r="N79" s="69" t="str">
        <f>IFERROR(VLOOKUP(AB79,'様式C-1-1用'!$A$4:$AH$1073,20,0),"")</f>
        <v>対策済</v>
      </c>
      <c r="O79" s="162" t="str">
        <f>IFERROR(VLOOKUP(AB79,'様式C-1-1用'!$A$4:$AH$1073,21,0),"")</f>
        <v>対策区分判定Ⅱa</v>
      </c>
      <c r="P79" s="69" t="str">
        <f>IFERROR(VLOOKUP(AB79,'様式C-1-1用'!$A$4:$AH$1073,22,0),"")</f>
        <v>Ⅱ</v>
      </c>
      <c r="Q79" s="69">
        <f>IFERROR(VLOOKUP(AB79,'様式C-1-1用'!$A$4:$AH$1073,23),"")</f>
        <v>0</v>
      </c>
      <c r="R79" s="69" t="str">
        <f>IFERROR(VLOOKUP(AB79,'様式C-1-1用'!$A$4:$AH$1073,24,0),"")</f>
        <v>Ⅰ</v>
      </c>
      <c r="S79" s="2" t="str">
        <f>IFERROR(VLOOKUP(AB79,'様式C-1-1用'!$A$4:$AH$1073,27,0),"")</f>
        <v>否</v>
      </c>
      <c r="T79" s="2" t="str">
        <f>IFERROR(VLOOKUP(AB79,'様式C-1-1用'!$A$4:$AH$976,28,0),"")</f>
        <v>否</v>
      </c>
      <c r="U79" s="69" t="str">
        <f>IFERROR(VLOOKUP(AB79,'様式C-1-1用'!$A$4:$AH$976,29,0),"")</f>
        <v>済</v>
      </c>
      <c r="V79" s="420" t="str">
        <f>IFERROR(VLOOKUP(AB79,'様式C-1-1用'!$A$4:$AH$976,30,0),"")</f>
        <v>－</v>
      </c>
      <c r="W79" s="678"/>
      <c r="X79" s="678"/>
      <c r="Y79" s="678"/>
      <c r="Z79" s="69" t="str">
        <f>IFERROR(VLOOKUP(AB79,'様式C-1-1用'!$A$4:$AH$976,32,0),"")</f>
        <v>－</v>
      </c>
      <c r="AB79" s="1">
        <f t="shared" si="1"/>
        <v>59</v>
      </c>
    </row>
    <row r="80" spans="2:28" ht="15.95" customHeight="1" x14ac:dyDescent="0.15">
      <c r="B80" s="727"/>
      <c r="C80" s="716">
        <f>IFERROR(VLOOKUP(AB80,'様式C-1-1用'!$A$4:$AH$1073,4,0),0)</f>
        <v>7</v>
      </c>
      <c r="D80" s="717"/>
      <c r="E80" s="2">
        <f>IF(C80="","",VLOOKUP(AB80,'様式C-1-1用'!$A$4:$AH$1073,5,0))</f>
        <v>5</v>
      </c>
      <c r="F80" s="396">
        <f>IF(C80="","",VLOOKUP(AB80,'様式C-1-1用'!$A$4:$AH$1073,6))</f>
        <v>65.574000000000012</v>
      </c>
      <c r="G80" s="69" t="str">
        <f>IFERROR(VLOOKUP(AB80,'様式C-1-1用'!$A$4:$AH$1073,7,0),"")</f>
        <v>覆工・坑門</v>
      </c>
      <c r="H80" s="69" t="str">
        <f>IFERROR(VLOOKUP(AB80,'様式C-1-1用'!$A$4:$AH$1073,8,0),"")</f>
        <v>側壁（右側）</v>
      </c>
      <c r="I80" s="69" t="str">
        <f>IFERROR(VLOOKUP(AB80,'様式C-1-1用'!$A$4:$AH$1073,9,0),"")</f>
        <v>材質劣化</v>
      </c>
      <c r="J80" s="420" t="str">
        <f>IFERROR(VLOOKUP(AB80,'様式C-1-1用'!$A$4:$AH$1073,10),"")</f>
        <v>うき・はく離</v>
      </c>
      <c r="K80" s="420"/>
      <c r="L80" s="420"/>
      <c r="M80" s="69" t="str">
        <f>IFERROR(VLOOKUP(AB80,'様式C-1-1用'!$A$4:$AH$1073,17,0),"")</f>
        <v xml:space="preserve">0.1m×1.0m </v>
      </c>
      <c r="N80" s="69" t="str">
        <f>IFERROR(VLOOKUP(AB80,'様式C-1-1用'!$A$4:$AH$1073,20,0),"")</f>
        <v>進行が認められない</v>
      </c>
      <c r="O80" s="162" t="str">
        <f>IFERROR(VLOOKUP(AB80,'様式C-1-1用'!$A$4:$AH$1073,21,0),"")</f>
        <v>対策区分判定Ⅱb</v>
      </c>
      <c r="P80" s="69" t="str">
        <f>IFERROR(VLOOKUP(AB80,'様式C-1-1用'!$A$4:$AH$1073,22,0),"")</f>
        <v>Ⅱ</v>
      </c>
      <c r="Q80" s="69">
        <f>IFERROR(VLOOKUP(AB80,'様式C-1-1用'!$A$4:$AH$1073,23),"")</f>
        <v>0</v>
      </c>
      <c r="R80" s="69" t="str">
        <f>IFERROR(VLOOKUP(AB80,'様式C-1-1用'!$A$4:$AH$1073,24,0),"")</f>
        <v>Ⅱb</v>
      </c>
      <c r="S80" s="2" t="str">
        <f>IFERROR(VLOOKUP(AB80,'様式C-1-1用'!$A$4:$AH$1073,27,0),"")</f>
        <v>否</v>
      </c>
      <c r="T80" s="2" t="str">
        <f>IFERROR(VLOOKUP(AB80,'様式C-1-1用'!$A$4:$AH$976,28,0),"")</f>
        <v>要監視</v>
      </c>
      <c r="U80" s="69" t="str">
        <f>IFERROR(VLOOKUP(AB80,'様式C-1-1用'!$A$4:$AH$976,29,0),"")</f>
        <v>継続</v>
      </c>
      <c r="V80" s="420" t="str">
        <f>IFERROR(VLOOKUP(AB80,'様式C-1-1用'!$A$4:$AH$976,30,0),"")</f>
        <v>監視（日常巡視）</v>
      </c>
      <c r="W80" s="678"/>
      <c r="X80" s="678"/>
      <c r="Y80" s="678"/>
      <c r="Z80" s="69" t="str">
        <f>IFERROR(VLOOKUP(AB80,'様式C-1-1用'!$A$4:$AH$976,32,0),"")</f>
        <v>継続監視</v>
      </c>
      <c r="AB80" s="1">
        <f t="shared" si="1"/>
        <v>60</v>
      </c>
    </row>
    <row r="81" spans="2:28" ht="15.95" customHeight="1" x14ac:dyDescent="0.15">
      <c r="B81" s="727"/>
      <c r="C81" s="716">
        <f>IFERROR(VLOOKUP(AB81,'様式C-1-1用'!$A$4:$AH$1073,4,0),0)</f>
        <v>7</v>
      </c>
      <c r="D81" s="717"/>
      <c r="E81" s="2">
        <f>IF(C81="","",VLOOKUP(AB81,'様式C-1-1用'!$A$4:$AH$1073,5,0))</f>
        <v>6</v>
      </c>
      <c r="F81" s="396">
        <f>IF(C81="","",VLOOKUP(AB81,'様式C-1-1用'!$A$4:$AH$1073,6))</f>
        <v>65.574000000000012</v>
      </c>
      <c r="G81" s="69" t="str">
        <f>IFERROR(VLOOKUP(AB81,'様式C-1-1用'!$A$4:$AH$1073,7,0),"")</f>
        <v>路面</v>
      </c>
      <c r="H81" s="69" t="str">
        <f>IFERROR(VLOOKUP(AB81,'様式C-1-1用'!$A$4:$AH$1073,8,0),"")</f>
        <v>監査歩廊</v>
      </c>
      <c r="I81" s="69" t="str">
        <f>IFERROR(VLOOKUP(AB81,'様式C-1-1用'!$A$4:$AH$1073,9,0),"")</f>
        <v>材質劣化</v>
      </c>
      <c r="J81" s="420" t="str">
        <f>IFERROR(VLOOKUP(AB81,'様式C-1-1用'!$A$4:$AH$1073,10),"")</f>
        <v>鉄筋露出</v>
      </c>
      <c r="K81" s="420"/>
      <c r="L81" s="420"/>
      <c r="M81" s="69" t="str">
        <f>IFERROR(VLOOKUP(AB81,'様式C-1-1用'!$A$4:$AH$1073,17,0),"")</f>
        <v xml:space="preserve">0.5m×0.5m </v>
      </c>
      <c r="N81" s="69" t="str">
        <f>IFERROR(VLOOKUP(AB81,'様式C-1-1用'!$A$4:$AH$1073,20,0),"")</f>
        <v>進行が認められない</v>
      </c>
      <c r="O81" s="162" t="str">
        <f>IFERROR(VLOOKUP(AB81,'様式C-1-1用'!$A$4:$AH$1073,21,0),"")</f>
        <v>対策区分判定Ⅱb</v>
      </c>
      <c r="P81" s="69" t="str">
        <f>IFERROR(VLOOKUP(AB81,'様式C-1-1用'!$A$4:$AH$1073,22,0),"")</f>
        <v>Ⅱ</v>
      </c>
      <c r="Q81" s="69">
        <f>IFERROR(VLOOKUP(AB81,'様式C-1-1用'!$A$4:$AH$1073,23),"")</f>
        <v>0</v>
      </c>
      <c r="R81" s="69" t="str">
        <f>IFERROR(VLOOKUP(AB81,'様式C-1-1用'!$A$4:$AH$1073,24,0),"")</f>
        <v>－</v>
      </c>
      <c r="S81" s="2" t="str">
        <f>IFERROR(VLOOKUP(AB81,'様式C-1-1用'!$A$4:$AH$1073,27,0),"")</f>
        <v>－</v>
      </c>
      <c r="T81" s="2" t="s">
        <v>1105</v>
      </c>
      <c r="U81" s="69" t="str">
        <f>IFERROR(VLOOKUP(AB81,'様式C-1-1用'!$A$4:$AH$976,29,0),"")</f>
        <v>－</v>
      </c>
      <c r="V81" s="420" t="str">
        <f>IFERROR(VLOOKUP(AB81,'様式C-1-1用'!$A$4:$AH$976,30,0),"")</f>
        <v>－</v>
      </c>
      <c r="W81" s="678"/>
      <c r="X81" s="678"/>
      <c r="Y81" s="678"/>
      <c r="Z81" s="69" t="str">
        <f>IFERROR(VLOOKUP(AB81,'様式C-1-1用'!$A$4:$AH$976,32,0),"")</f>
        <v>－</v>
      </c>
      <c r="AB81" s="1">
        <f t="shared" si="1"/>
        <v>61</v>
      </c>
    </row>
    <row r="82" spans="2:28" ht="15.95" customHeight="1" x14ac:dyDescent="0.15">
      <c r="B82" s="728"/>
      <c r="C82" s="716">
        <f>IFERROR(VLOOKUP(AB82,'様式C-1-1用'!$A$4:$AH$1073,4,0),0)</f>
        <v>7</v>
      </c>
      <c r="D82" s="717"/>
      <c r="E82" s="2">
        <f>IF(C82="","",VLOOKUP(AB82,'様式C-1-1用'!$A$4:$AH$1073,5,0))</f>
        <v>7</v>
      </c>
      <c r="F82" s="396">
        <f>IF(C82="","",VLOOKUP(AB82,'様式C-1-1用'!$A$4:$AH$1073,6))</f>
        <v>65.574000000000012</v>
      </c>
      <c r="G82" s="69" t="str">
        <f>IFERROR(VLOOKUP(AB82,'様式C-1-1用'!$A$4:$AH$1073,7,0),"")</f>
        <v>覆工・坑門</v>
      </c>
      <c r="H82" s="69" t="str">
        <f>IFERROR(VLOOKUP(AB82,'様式C-1-1用'!$A$4:$AH$1073,8,0),"")</f>
        <v>側壁（右側）</v>
      </c>
      <c r="I82" s="69" t="str">
        <f>IFERROR(VLOOKUP(AB82,'様式C-1-1用'!$A$4:$AH$1073,9,0),"")</f>
        <v>材質劣化</v>
      </c>
      <c r="J82" s="420" t="str">
        <f>IFERROR(VLOOKUP(AB82,'様式C-1-1用'!$A$4:$AH$1073,10),"")</f>
        <v>うき・はく離</v>
      </c>
      <c r="K82" s="420"/>
      <c r="L82" s="420"/>
      <c r="M82" s="69" t="str">
        <f>IFERROR(VLOOKUP(AB82,'様式C-1-1用'!$A$4:$AH$1073,17,0),"")</f>
        <v>0.2m×0.1m (一部欠損)</v>
      </c>
      <c r="N82" s="69" t="str">
        <f>IFERROR(VLOOKUP(AB82,'様式C-1-1用'!$A$4:$AH$1073,20,0),"")</f>
        <v>新規確認</v>
      </c>
      <c r="O82" s="162" t="str">
        <f>IFERROR(VLOOKUP(AB82,'様式C-1-1用'!$A$4:$AH$1073,21,0),"")</f>
        <v>－</v>
      </c>
      <c r="P82" s="69" t="str">
        <f>IFERROR(VLOOKUP(AB82,'様式C-1-1用'!$A$4:$AH$1073,22,0),"")</f>
        <v>－</v>
      </c>
      <c r="Q82" s="69">
        <f>IFERROR(VLOOKUP(AB82,'様式C-1-1用'!$A$4:$AH$1073,23),"")</f>
        <v>0</v>
      </c>
      <c r="R82" s="69" t="str">
        <f>IFERROR(VLOOKUP(AB82,'様式C-1-1用'!$A$4:$AH$1073,24,0),"")</f>
        <v>Ⅱb</v>
      </c>
      <c r="S82" s="2" t="str">
        <f>IFERROR(VLOOKUP(AB82,'様式C-1-1用'!$A$4:$AH$1073,27,0),"")</f>
        <v>否</v>
      </c>
      <c r="T82" s="2" t="str">
        <f>IFERROR(VLOOKUP(AB82,'様式C-1-1用'!$A$4:$AH$976,28,0),"")</f>
        <v>要監視</v>
      </c>
      <c r="U82" s="69" t="str">
        <f>IFERROR(VLOOKUP(AB82,'様式C-1-1用'!$A$4:$AH$976,29,0),"")</f>
        <v>未</v>
      </c>
      <c r="V82" s="420" t="str">
        <f>IFERROR(VLOOKUP(AB82,'様式C-1-1用'!$A$4:$AH$976,30,0),"")</f>
        <v>－</v>
      </c>
      <c r="W82" s="678"/>
      <c r="X82" s="678"/>
      <c r="Y82" s="678"/>
      <c r="Z82" s="69" t="str">
        <f>IFERROR(VLOOKUP(AB82,'様式C-1-1用'!$A$4:$AH$976,32,0),"")</f>
        <v>継続監視</v>
      </c>
      <c r="AB82" s="1">
        <f t="shared" si="1"/>
        <v>62</v>
      </c>
    </row>
    <row r="83" spans="2:28" ht="15.95" hidden="1" customHeight="1" x14ac:dyDescent="0.15">
      <c r="B83" s="73"/>
      <c r="C83" s="1" t="s">
        <v>288</v>
      </c>
      <c r="D83" s="24"/>
      <c r="F83" s="70"/>
      <c r="G83" s="70"/>
      <c r="H83" s="70"/>
      <c r="I83" s="70"/>
      <c r="J83" s="70"/>
      <c r="K83" s="70"/>
      <c r="L83" s="70"/>
      <c r="M83" s="70"/>
      <c r="N83" s="70"/>
      <c r="O83" s="70"/>
      <c r="P83" s="70"/>
      <c r="Q83" s="72"/>
      <c r="R83" s="87"/>
      <c r="S83" s="24"/>
      <c r="T83" s="24"/>
      <c r="U83" s="70"/>
      <c r="V83" s="88"/>
      <c r="W83" s="88"/>
      <c r="X83" s="88"/>
      <c r="Y83" s="88"/>
      <c r="Z83" s="70"/>
    </row>
    <row r="84" spans="2:28" ht="15.95" hidden="1" customHeight="1" x14ac:dyDescent="0.15">
      <c r="B84" s="73"/>
      <c r="C84" s="81" t="s">
        <v>289</v>
      </c>
      <c r="D84" s="24"/>
      <c r="F84" s="70"/>
      <c r="G84" s="70"/>
      <c r="H84" s="70"/>
      <c r="I84" s="70"/>
      <c r="J84" s="70"/>
      <c r="K84" s="70"/>
      <c r="L84" s="70"/>
      <c r="M84" s="70"/>
      <c r="N84" s="70"/>
      <c r="O84" s="70"/>
      <c r="P84" s="70"/>
      <c r="Q84" s="72"/>
      <c r="R84" s="87"/>
      <c r="S84" s="24"/>
      <c r="T84" s="24"/>
      <c r="U84" s="70"/>
      <c r="V84" s="88"/>
      <c r="W84" s="88"/>
      <c r="X84" s="88"/>
      <c r="Y84" s="88"/>
      <c r="Z84" s="70"/>
    </row>
    <row r="85" spans="2:28" ht="15.95" hidden="1" customHeight="1" x14ac:dyDescent="0.15">
      <c r="B85" s="74"/>
      <c r="C85" s="4" t="s">
        <v>258</v>
      </c>
      <c r="D85" s="4"/>
      <c r="E85" s="4"/>
      <c r="F85" s="388"/>
      <c r="G85" s="4"/>
      <c r="H85" s="4"/>
      <c r="I85" s="4"/>
      <c r="J85" s="4"/>
      <c r="K85" s="4"/>
      <c r="L85" s="4"/>
      <c r="M85" s="4"/>
      <c r="N85" s="4"/>
      <c r="O85" s="4"/>
      <c r="P85" s="4"/>
      <c r="Q85" s="4"/>
      <c r="R85" s="4"/>
      <c r="S85" s="4"/>
      <c r="T85" s="4"/>
      <c r="U85" s="4"/>
      <c r="V85" s="4"/>
      <c r="W85" s="4"/>
      <c r="X85" s="4"/>
      <c r="Y85" s="4"/>
      <c r="Z85" s="72"/>
    </row>
    <row r="86" spans="2:28" ht="15.95" hidden="1" customHeight="1" x14ac:dyDescent="0.15">
      <c r="B86" s="4"/>
      <c r="C86" s="4" t="s">
        <v>259</v>
      </c>
      <c r="D86" s="4"/>
      <c r="E86" s="4"/>
      <c r="F86" s="388"/>
      <c r="G86" s="4"/>
      <c r="H86" s="4"/>
      <c r="I86" s="4"/>
      <c r="J86" s="4"/>
      <c r="K86" s="4"/>
      <c r="L86" s="4"/>
      <c r="M86" s="4"/>
      <c r="N86" s="4"/>
      <c r="O86" s="4"/>
      <c r="P86" s="4"/>
      <c r="Q86" s="4"/>
      <c r="R86" s="4"/>
      <c r="S86" s="4"/>
      <c r="T86" s="4"/>
      <c r="U86" s="4"/>
      <c r="V86" s="4"/>
      <c r="W86" s="4"/>
      <c r="X86" s="4"/>
      <c r="Y86" s="4"/>
      <c r="Z86" s="72"/>
    </row>
    <row r="87" spans="2:28" ht="15.95" hidden="1" customHeight="1" x14ac:dyDescent="0.15">
      <c r="B87" s="4"/>
      <c r="C87" s="171" t="s">
        <v>462</v>
      </c>
      <c r="D87" s="171"/>
      <c r="E87" s="171"/>
      <c r="F87" s="389"/>
      <c r="G87" s="171"/>
      <c r="H87" s="171"/>
      <c r="I87" s="171"/>
      <c r="J87" s="171"/>
      <c r="K87" s="171"/>
      <c r="L87" s="171"/>
      <c r="M87" s="171"/>
      <c r="N87" s="171"/>
      <c r="O87" s="4"/>
      <c r="P87" s="4"/>
      <c r="Q87" s="4"/>
      <c r="R87" s="4"/>
      <c r="S87" s="4"/>
      <c r="T87" s="4"/>
      <c r="U87" s="4"/>
      <c r="V87" s="4"/>
      <c r="W87" s="4"/>
      <c r="X87" s="4"/>
      <c r="Y87" s="4"/>
      <c r="Z87" s="72"/>
    </row>
    <row r="88" spans="2:28" ht="15.95" hidden="1" customHeight="1" x14ac:dyDescent="0.15">
      <c r="C88" s="172" t="s">
        <v>556</v>
      </c>
      <c r="D88" s="173"/>
      <c r="E88" s="173"/>
      <c r="F88" s="390"/>
      <c r="G88" s="173"/>
      <c r="H88" s="173"/>
      <c r="I88" s="173"/>
      <c r="J88" s="173"/>
      <c r="K88" s="173"/>
      <c r="L88" s="173"/>
      <c r="M88" s="173"/>
      <c r="N88" s="173"/>
      <c r="Z88" s="72"/>
    </row>
    <row r="89" spans="2:28" ht="15.95" customHeight="1" x14ac:dyDescent="0.15">
      <c r="B89" s="73"/>
      <c r="C89" s="1" t="s">
        <v>288</v>
      </c>
      <c r="D89" s="24"/>
      <c r="F89" s="24"/>
      <c r="G89" s="70"/>
      <c r="H89" s="70"/>
      <c r="I89" s="70"/>
      <c r="J89" s="70"/>
      <c r="K89" s="70"/>
      <c r="L89" s="70"/>
      <c r="M89" s="70"/>
      <c r="N89" s="70"/>
      <c r="O89" s="70"/>
      <c r="P89" s="70"/>
      <c r="Q89" s="72"/>
      <c r="R89" s="87"/>
      <c r="S89" s="24"/>
      <c r="T89" s="24"/>
      <c r="U89" s="70"/>
      <c r="V89" s="88"/>
      <c r="W89" s="88"/>
      <c r="X89" s="88"/>
      <c r="Y89" s="88"/>
      <c r="Z89" s="24"/>
    </row>
    <row r="90" spans="2:28" ht="15.95" customHeight="1" x14ac:dyDescent="0.15">
      <c r="B90" s="73"/>
      <c r="C90" s="81" t="s">
        <v>289</v>
      </c>
      <c r="D90" s="24"/>
      <c r="F90" s="24"/>
      <c r="G90" s="70"/>
      <c r="H90" s="70"/>
      <c r="I90" s="70"/>
      <c r="J90" s="70"/>
      <c r="K90" s="70"/>
      <c r="L90" s="70"/>
      <c r="M90" s="70"/>
      <c r="N90" s="70"/>
      <c r="O90" s="70"/>
      <c r="P90" s="70"/>
      <c r="Q90" s="72"/>
      <c r="R90" s="87"/>
      <c r="S90" s="24"/>
      <c r="T90" s="24"/>
      <c r="U90" s="70"/>
      <c r="V90" s="88"/>
      <c r="W90" s="88"/>
      <c r="X90" s="88"/>
      <c r="Y90" s="88"/>
      <c r="Z90" s="24"/>
    </row>
    <row r="91" spans="2:28" ht="15.95" customHeight="1" x14ac:dyDescent="0.15">
      <c r="B91" s="74"/>
      <c r="C91" s="4" t="s">
        <v>258</v>
      </c>
      <c r="D91" s="4"/>
      <c r="E91" s="4"/>
      <c r="F91" s="4"/>
      <c r="G91" s="4"/>
      <c r="H91" s="4"/>
      <c r="I91" s="4"/>
      <c r="J91" s="4"/>
      <c r="K91" s="4"/>
      <c r="L91" s="4"/>
      <c r="M91" s="4"/>
      <c r="N91" s="4"/>
      <c r="O91" s="4"/>
      <c r="P91" s="4"/>
      <c r="Q91" s="4"/>
      <c r="R91" s="4"/>
      <c r="S91" s="4"/>
      <c r="T91" s="4"/>
      <c r="U91" s="4"/>
      <c r="V91" s="4"/>
      <c r="W91" s="4"/>
      <c r="X91" s="4"/>
      <c r="Y91" s="4"/>
    </row>
    <row r="92" spans="2:28" ht="15.95" customHeight="1" x14ac:dyDescent="0.15">
      <c r="B92" s="4"/>
      <c r="C92" s="4" t="s">
        <v>259</v>
      </c>
      <c r="D92" s="4"/>
      <c r="E92" s="4"/>
      <c r="F92" s="4"/>
      <c r="G92" s="4"/>
      <c r="H92" s="4"/>
      <c r="I92" s="4"/>
      <c r="J92" s="4"/>
      <c r="K92" s="4"/>
      <c r="L92" s="4"/>
      <c r="M92" s="4"/>
      <c r="N92" s="4"/>
      <c r="O92" s="4"/>
      <c r="P92" s="4"/>
      <c r="Q92" s="4"/>
      <c r="R92" s="4"/>
      <c r="S92" s="4"/>
      <c r="T92" s="4"/>
      <c r="U92" s="4"/>
      <c r="V92" s="4"/>
      <c r="W92" s="4"/>
      <c r="X92" s="4"/>
      <c r="Y92" s="4"/>
    </row>
    <row r="93" spans="2:28" ht="15.95" customHeight="1" x14ac:dyDescent="0.15">
      <c r="B93" s="4"/>
      <c r="C93" s="171" t="s">
        <v>462</v>
      </c>
      <c r="D93" s="171"/>
      <c r="E93" s="171"/>
      <c r="F93" s="171"/>
      <c r="G93" s="171"/>
      <c r="H93" s="171"/>
      <c r="I93" s="171"/>
      <c r="J93" s="171"/>
      <c r="K93" s="171"/>
      <c r="L93" s="171"/>
      <c r="M93" s="171"/>
      <c r="N93" s="171"/>
      <c r="O93" s="4"/>
      <c r="P93" s="4"/>
      <c r="Q93" s="4"/>
      <c r="R93" s="4"/>
      <c r="S93" s="4"/>
      <c r="T93" s="4"/>
      <c r="U93" s="4"/>
      <c r="V93" s="4"/>
      <c r="W93" s="4"/>
      <c r="X93" s="4"/>
      <c r="Y93" s="4"/>
    </row>
    <row r="94" spans="2:28" ht="15.95" customHeight="1" x14ac:dyDescent="0.15">
      <c r="C94" s="172" t="s">
        <v>556</v>
      </c>
      <c r="D94" s="173"/>
      <c r="E94" s="173"/>
      <c r="F94" s="173"/>
      <c r="G94" s="173"/>
      <c r="H94" s="173"/>
      <c r="I94" s="173"/>
      <c r="J94" s="173"/>
      <c r="K94" s="173"/>
      <c r="L94" s="173"/>
      <c r="M94" s="173"/>
      <c r="N94" s="173"/>
    </row>
    <row r="95" spans="2:28" ht="15.75" customHeight="1" x14ac:dyDescent="0.15">
      <c r="B95" s="729" t="s">
        <v>810</v>
      </c>
      <c r="C95" s="716">
        <f>IFERROR(VLOOKUP(AB95,'様式C-1-1用'!$A$4:$AH$1073,4,0),0)</f>
        <v>7</v>
      </c>
      <c r="D95" s="717"/>
      <c r="E95" s="2">
        <f>IF(C95="","",VLOOKUP(AB95,'様式C-1-1用'!$A$4:$AH$1073,5,0))</f>
        <v>8</v>
      </c>
      <c r="F95" s="396">
        <f>IF(C95="","",VLOOKUP(AB95,'様式C-1-1用'!$A$4:$AH$1073,6,0))</f>
        <v>65.574000000000012</v>
      </c>
      <c r="G95" s="69" t="str">
        <f>IFERROR(VLOOKUP(AB95,'様式C-1-1用'!$A$4:$AH$1073,7,0),"")</f>
        <v>覆工・坑門</v>
      </c>
      <c r="H95" s="69" t="str">
        <f>IFERROR(VLOOKUP(AB95,'様式C-1-1用'!$A$4:$AH$1073,8,0),"")</f>
        <v>側壁（右側）</v>
      </c>
      <c r="I95" s="69" t="str">
        <f>IFERROR(VLOOKUP(AB95,'様式C-1-1用'!$A$4:$AH$1073,9,0),"")</f>
        <v>材質劣化</v>
      </c>
      <c r="J95" s="420" t="str">
        <f>IFERROR(VLOOKUP(AB95,'様式C-1-1用'!$A$4:$AH$1073,10),"")</f>
        <v>うき・はく離</v>
      </c>
      <c r="K95" s="420"/>
      <c r="L95" s="420"/>
      <c r="M95" s="69" t="str">
        <f>IFERROR(VLOOKUP(AB95,'様式C-1-1用'!$A$4:$AH$1073,17,0),"")</f>
        <v xml:space="preserve">0.3m×1.2m </v>
      </c>
      <c r="N95" s="69" t="str">
        <f>IFERROR(VLOOKUP(AB95,'様式C-1-1用'!$A$4:$AH$1073,20,0),"")</f>
        <v>新規確認</v>
      </c>
      <c r="O95" s="162" t="str">
        <f>IFERROR(VLOOKUP(AB95,'様式C-1-1用'!$A$4:$AH$1073,21,0),"")</f>
        <v>－</v>
      </c>
      <c r="P95" s="69" t="str">
        <f>IFERROR(VLOOKUP(AB95,'様式C-1-1用'!$A$4:$AH$1073,22,0),"")</f>
        <v>－</v>
      </c>
      <c r="Q95" s="69">
        <f>IFERROR(VLOOKUP(AB95,'様式C-1-1用'!$A$4:$AH$1073,23),"")</f>
        <v>0</v>
      </c>
      <c r="R95" s="69" t="str">
        <f>IFERROR(VLOOKUP(AB95,'様式C-1-1用'!$A$4:$AH$1073,24,0),"")</f>
        <v>Ⅱb</v>
      </c>
      <c r="S95" s="2" t="str">
        <f>IFERROR(VLOOKUP(AB95,'様式C-1-1用'!$A$4:$AH$1073,27,0),"")</f>
        <v>否</v>
      </c>
      <c r="T95" s="2" t="str">
        <f>IFERROR(VLOOKUP(AB95,'様式C-1-1用'!$A$4:$AH$976,28,0),"")</f>
        <v>要監視</v>
      </c>
      <c r="U95" s="69" t="str">
        <f>IFERROR(VLOOKUP(AB95,'様式C-1-1用'!$A$4:$AH$976,29,0),"")</f>
        <v>未</v>
      </c>
      <c r="V95" s="420" t="str">
        <f>IFERROR(VLOOKUP(AB95,'様式C-1-1用'!$A$4:$AH$976,30,0),"")</f>
        <v>－</v>
      </c>
      <c r="W95" s="678"/>
      <c r="X95" s="678"/>
      <c r="Y95" s="678"/>
      <c r="Z95" s="69" t="str">
        <f>IFERROR(VLOOKUP(AB95,'様式C-1-1用'!$A$4:$AH$976,32,0),"")</f>
        <v>継続監視</v>
      </c>
      <c r="AB95" s="1">
        <f>AB82+1</f>
        <v>63</v>
      </c>
    </row>
    <row r="96" spans="2:28" ht="15.95" customHeight="1" x14ac:dyDescent="0.15">
      <c r="B96" s="727"/>
      <c r="C96" s="716">
        <f>IFERROR(VLOOKUP(AB96,'様式C-1-1用'!$A$4:$AH$1073,4,0),0)</f>
        <v>8</v>
      </c>
      <c r="D96" s="717"/>
      <c r="E96" s="2">
        <f>IF(C96="","",VLOOKUP(AB96,'様式C-1-1用'!$A$4:$AH$1073,5,0))</f>
        <v>1</v>
      </c>
      <c r="F96" s="396">
        <f>IF(C96="","",VLOOKUP(AB96,'様式C-1-1用'!$A$4:$AH$1073,6))</f>
        <v>74.512000000000015</v>
      </c>
      <c r="G96" s="69" t="str">
        <f>IFERROR(VLOOKUP(AB96,'様式C-1-1用'!$A$4:$AH$1073,7,0),"")</f>
        <v>覆工・坑門</v>
      </c>
      <c r="H96" s="69" t="str">
        <f>IFERROR(VLOOKUP(AB96,'様式C-1-1用'!$A$4:$AH$1073,8,0),"")</f>
        <v>側壁（左側）</v>
      </c>
      <c r="I96" s="69" t="str">
        <f>IFERROR(VLOOKUP(AB96,'様式C-1-1用'!$A$4:$AH$1073,9,0),"")</f>
        <v>材質劣化</v>
      </c>
      <c r="J96" s="420" t="str">
        <f>IFERROR(VLOOKUP(AB96,'様式C-1-1用'!$A$4:$AH$1073,10),"")</f>
        <v>うき・はく離</v>
      </c>
      <c r="K96" s="420"/>
      <c r="L96" s="420"/>
      <c r="M96" s="69" t="str">
        <f>IFERROR(VLOOKUP(AB96,'様式C-1-1用'!$A$4:$AH$1073,17,0),"")</f>
        <v xml:space="preserve">0.1m×9.0m </v>
      </c>
      <c r="N96" s="69" t="str">
        <f>IFERROR(VLOOKUP(AB96,'様式C-1-1用'!$A$4:$AH$1073,20,0),"")</f>
        <v>進行が認められない</v>
      </c>
      <c r="O96" s="162" t="str">
        <f>IFERROR(VLOOKUP(AB96,'様式C-1-1用'!$A$4:$AH$1073,21,0),"")</f>
        <v>対策区分判定Ⅱb</v>
      </c>
      <c r="P96" s="69" t="str">
        <f>IFERROR(VLOOKUP(AB96,'様式C-1-1用'!$A$4:$AH$1073,22,0),"")</f>
        <v>Ⅱ</v>
      </c>
      <c r="Q96" s="69">
        <f>IFERROR(VLOOKUP(AB96,'様式C-1-1用'!$A$4:$AH$1073,23),"")</f>
        <v>0</v>
      </c>
      <c r="R96" s="69" t="str">
        <f>IFERROR(VLOOKUP(AB96,'様式C-1-1用'!$A$4:$AH$1073,24,0),"")</f>
        <v>Ⅱb</v>
      </c>
      <c r="S96" s="2" t="str">
        <f>IFERROR(VLOOKUP(AB96,'様式C-1-1用'!$A$4:$AH$1073,27,0),"")</f>
        <v>否</v>
      </c>
      <c r="T96" s="2" t="str">
        <f>IFERROR(VLOOKUP(AB96,'様式C-1-1用'!$A$4:$AH$976,28,0),"")</f>
        <v>要監視</v>
      </c>
      <c r="U96" s="69" t="str">
        <f>IFERROR(VLOOKUP(AB96,'様式C-1-1用'!$A$4:$AH$976,29,0),"")</f>
        <v>継続</v>
      </c>
      <c r="V96" s="420" t="str">
        <f>IFERROR(VLOOKUP(AB96,'様式C-1-1用'!$A$4:$AH$976,30,0),"")</f>
        <v>監視（日常巡視）</v>
      </c>
      <c r="W96" s="678"/>
      <c r="X96" s="678"/>
      <c r="Y96" s="678"/>
      <c r="Z96" s="69" t="str">
        <f>IFERROR(VLOOKUP(AB96,'様式C-1-1用'!$A$4:$AH$976,32,0),"")</f>
        <v>継続監視</v>
      </c>
      <c r="AB96" s="1">
        <f>AB95+1</f>
        <v>64</v>
      </c>
    </row>
    <row r="97" spans="2:28" ht="15.95" customHeight="1" x14ac:dyDescent="0.15">
      <c r="B97" s="727"/>
      <c r="C97" s="716">
        <f>IFERROR(VLOOKUP(AB97,'様式C-1-1用'!$A$4:$AH$1073,4,0),0)</f>
        <v>8</v>
      </c>
      <c r="D97" s="717"/>
      <c r="E97" s="2">
        <f>IF(C97="","",VLOOKUP(AB97,'様式C-1-1用'!$A$4:$AH$1073,5,0))</f>
        <v>2</v>
      </c>
      <c r="F97" s="396">
        <f>IF(C97="","",VLOOKUP(AB97,'様式C-1-1用'!$A$4:$AH$1073,6))</f>
        <v>74.512000000000015</v>
      </c>
      <c r="G97" s="69" t="str">
        <f>IFERROR(VLOOKUP(AB97,'様式C-1-1用'!$A$4:$AH$1073,7,0),"")</f>
        <v>覆工・坑門</v>
      </c>
      <c r="H97" s="69" t="str">
        <f>IFERROR(VLOOKUP(AB97,'様式C-1-1用'!$A$4:$AH$1073,8,0),"")</f>
        <v>アーチ（左側）</v>
      </c>
      <c r="I97" s="69" t="str">
        <f>IFERROR(VLOOKUP(AB97,'様式C-1-1用'!$A$4:$AH$1073,9,0),"")</f>
        <v>漏水</v>
      </c>
      <c r="J97" s="420" t="str">
        <f>IFERROR(VLOOKUP(AB97,'様式C-1-1用'!$A$4:$AH$1073,10),"")</f>
        <v>漏水</v>
      </c>
      <c r="K97" s="420"/>
      <c r="L97" s="420"/>
      <c r="M97" s="69" t="str">
        <f>IFERROR(VLOOKUP(AB97,'様式C-1-1用'!$A$4:$AH$1073,17,0),"")</f>
        <v>0.33m×4.8m にじみ</v>
      </c>
      <c r="N97" s="69" t="str">
        <f>IFERROR(VLOOKUP(AB97,'様式C-1-1用'!$A$4:$AH$1073,20,0),"")</f>
        <v>進行が認められない</v>
      </c>
      <c r="O97" s="162" t="str">
        <f>IFERROR(VLOOKUP(AB97,'様式C-1-1用'!$A$4:$AH$1073,21,0),"")</f>
        <v>対策区分判定Ⅱb</v>
      </c>
      <c r="P97" s="69" t="str">
        <f>IFERROR(VLOOKUP(AB97,'様式C-1-1用'!$A$4:$AH$1073,22,0),"")</f>
        <v>Ⅱ</v>
      </c>
      <c r="Q97" s="69">
        <f>IFERROR(VLOOKUP(AB97,'様式C-1-1用'!$A$4:$AH$1073,23),"")</f>
        <v>0</v>
      </c>
      <c r="R97" s="69" t="str">
        <f>IFERROR(VLOOKUP(AB97,'様式C-1-1用'!$A$4:$AH$1073,24,0),"")</f>
        <v>Ⅱb</v>
      </c>
      <c r="S97" s="2" t="str">
        <f>IFERROR(VLOOKUP(AB97,'様式C-1-1用'!$A$4:$AH$1073,27,0),"")</f>
        <v>否</v>
      </c>
      <c r="T97" s="2" t="str">
        <f>IFERROR(VLOOKUP(AB97,'様式C-1-1用'!$A$4:$AH$976,28,0),"")</f>
        <v>要監視</v>
      </c>
      <c r="U97" s="69" t="str">
        <f>IFERROR(VLOOKUP(AB97,'様式C-1-1用'!$A$4:$AH$976,29,0),"")</f>
        <v>継続</v>
      </c>
      <c r="V97" s="420" t="str">
        <f>IFERROR(VLOOKUP(AB97,'様式C-1-1用'!$A$4:$AH$976,30,0),"")</f>
        <v>監視（日常巡視）</v>
      </c>
      <c r="W97" s="678"/>
      <c r="X97" s="678"/>
      <c r="Y97" s="678"/>
      <c r="Z97" s="69" t="str">
        <f>IFERROR(VLOOKUP(AB97,'様式C-1-1用'!$A$4:$AH$976,32,0),"")</f>
        <v>継続監視</v>
      </c>
      <c r="AB97" s="1">
        <f t="shared" ref="AB97:AB125" si="2">AB96+1</f>
        <v>65</v>
      </c>
    </row>
    <row r="98" spans="2:28" ht="15.95" customHeight="1" x14ac:dyDescent="0.15">
      <c r="B98" s="727"/>
      <c r="C98" s="716">
        <f>IFERROR(VLOOKUP(AB98,'様式C-1-1用'!$A$4:$AH$1073,4,0),0)</f>
        <v>8</v>
      </c>
      <c r="D98" s="717"/>
      <c r="E98" s="2">
        <f>IF(C98="","",VLOOKUP(AB98,'様式C-1-1用'!$A$4:$AH$1073,5,0))</f>
        <v>3</v>
      </c>
      <c r="F98" s="396">
        <f>IF(C98="","",VLOOKUP(AB98,'様式C-1-1用'!$A$4:$AH$1073,6))</f>
        <v>74.512000000000015</v>
      </c>
      <c r="G98" s="69" t="str">
        <f>IFERROR(VLOOKUP(AB98,'様式C-1-1用'!$A$4:$AH$1073,7,0),"")</f>
        <v>覆工・坑門</v>
      </c>
      <c r="H98" s="69" t="str">
        <f>IFERROR(VLOOKUP(AB98,'様式C-1-1用'!$A$4:$AH$1073,8,0),"")</f>
        <v>アーチ（左側）</v>
      </c>
      <c r="I98" s="69" t="str">
        <f>IFERROR(VLOOKUP(AB98,'様式C-1-1用'!$A$4:$AH$1073,9,0),"")</f>
        <v>漏水</v>
      </c>
      <c r="J98" s="420" t="str">
        <f>IFERROR(VLOOKUP(AB98,'様式C-1-1用'!$A$4:$AH$1073,10),"")</f>
        <v>漏水</v>
      </c>
      <c r="K98" s="420"/>
      <c r="L98" s="420"/>
      <c r="M98" s="69" t="str">
        <f>IFERROR(VLOOKUP(AB98,'様式C-1-1用'!$A$4:$AH$1073,17,0),"")</f>
        <v>0.15m×7.0m 遊離石灰</v>
      </c>
      <c r="N98" s="69" t="str">
        <f>IFERROR(VLOOKUP(AB98,'様式C-1-1用'!$A$4:$AH$1073,20,0),"")</f>
        <v>にじみ→遊離石灰</v>
      </c>
      <c r="O98" s="162" t="str">
        <f>IFERROR(VLOOKUP(AB98,'様式C-1-1用'!$A$4:$AH$1073,21,0),"")</f>
        <v>対策区分判定Ⅱb</v>
      </c>
      <c r="P98" s="69" t="str">
        <f>IFERROR(VLOOKUP(AB98,'様式C-1-1用'!$A$4:$AH$1073,22,0),"")</f>
        <v>Ⅱ</v>
      </c>
      <c r="Q98" s="69">
        <f>IFERROR(VLOOKUP(AB98,'様式C-1-1用'!$A$4:$AH$1073,23),"")</f>
        <v>0</v>
      </c>
      <c r="R98" s="69" t="str">
        <f>IFERROR(VLOOKUP(AB98,'様式C-1-1用'!$A$4:$AH$1073,24,0),"")</f>
        <v>Ⅱb</v>
      </c>
      <c r="S98" s="2" t="str">
        <f>IFERROR(VLOOKUP(AB98,'様式C-1-1用'!$A$4:$AH$1073,27,0),"")</f>
        <v>否</v>
      </c>
      <c r="T98" s="2" t="str">
        <f>IFERROR(VLOOKUP(AB98,'様式C-1-1用'!$A$4:$AH$976,28,0),"")</f>
        <v>要監視</v>
      </c>
      <c r="U98" s="69" t="str">
        <f>IFERROR(VLOOKUP(AB98,'様式C-1-1用'!$A$4:$AH$976,29,0),"")</f>
        <v>継続</v>
      </c>
      <c r="V98" s="420" t="str">
        <f>IFERROR(VLOOKUP(AB98,'様式C-1-1用'!$A$4:$AH$976,30,0),"")</f>
        <v>監視（日常巡視）</v>
      </c>
      <c r="W98" s="678"/>
      <c r="X98" s="678"/>
      <c r="Y98" s="678"/>
      <c r="Z98" s="69" t="str">
        <f>IFERROR(VLOOKUP(AB98,'様式C-1-1用'!$A$4:$AH$976,32,0),"")</f>
        <v>継続監視</v>
      </c>
      <c r="AB98" s="1">
        <f t="shared" si="2"/>
        <v>66</v>
      </c>
    </row>
    <row r="99" spans="2:28" ht="15.95" customHeight="1" x14ac:dyDescent="0.15">
      <c r="B99" s="727"/>
      <c r="C99" s="716">
        <f>IFERROR(VLOOKUP(AB99,'様式C-1-1用'!$A$4:$AH$1073,4,0),0)</f>
        <v>8</v>
      </c>
      <c r="D99" s="717"/>
      <c r="E99" s="2">
        <f>IF(C99="","",VLOOKUP(AB99,'様式C-1-1用'!$A$4:$AH$1073,5,0))</f>
        <v>4</v>
      </c>
      <c r="F99" s="396">
        <f>IF(C99="","",VLOOKUP(AB99,'様式C-1-1用'!$A$4:$AH$1073,6))</f>
        <v>74.512000000000015</v>
      </c>
      <c r="G99" s="69" t="str">
        <f>IFERROR(VLOOKUP(AB99,'様式C-1-1用'!$A$4:$AH$1073,7,0),"")</f>
        <v>覆工・坑門</v>
      </c>
      <c r="H99" s="69" t="str">
        <f>IFERROR(VLOOKUP(AB99,'様式C-1-1用'!$A$4:$AH$1073,8,0),"")</f>
        <v>アーチ（左側）</v>
      </c>
      <c r="I99" s="69" t="str">
        <f>IFERROR(VLOOKUP(AB99,'様式C-1-1用'!$A$4:$AH$1073,9,0),"")</f>
        <v>材質劣化</v>
      </c>
      <c r="J99" s="420" t="str">
        <f>IFERROR(VLOOKUP(AB99,'様式C-1-1用'!$A$4:$AH$1073,10),"")</f>
        <v>補修跡</v>
      </c>
      <c r="K99" s="420"/>
      <c r="L99" s="420"/>
      <c r="M99" s="69" t="str">
        <f>IFERROR(VLOOKUP(AB99,'様式C-1-1用'!$A$4:$AH$1073,17,0),"")</f>
        <v>2.7m×1.0m メッシュシート</v>
      </c>
      <c r="N99" s="69" t="str">
        <f>IFERROR(VLOOKUP(AB99,'様式C-1-1用'!$A$4:$AH$1073,20,0),"")</f>
        <v>対策済</v>
      </c>
      <c r="O99" s="162" t="str">
        <f>IFERROR(VLOOKUP(AB99,'様式C-1-1用'!$A$4:$AH$1073,21,0),"")</f>
        <v>対策区分判定Ⅲ</v>
      </c>
      <c r="P99" s="69" t="str">
        <f>IFERROR(VLOOKUP(AB99,'様式C-1-1用'!$A$4:$AH$1073,22,0),"")</f>
        <v>Ⅲ</v>
      </c>
      <c r="Q99" s="69">
        <f>IFERROR(VLOOKUP(AB99,'様式C-1-1用'!$A$4:$AH$1073,23),"")</f>
        <v>0</v>
      </c>
      <c r="R99" s="69" t="str">
        <f>IFERROR(VLOOKUP(AB99,'様式C-1-1用'!$A$4:$AH$1073,24,0),"")</f>
        <v>Ⅰ</v>
      </c>
      <c r="S99" s="2" t="str">
        <f>IFERROR(VLOOKUP(AB99,'様式C-1-1用'!$A$4:$AH$1073,27,0),"")</f>
        <v>否</v>
      </c>
      <c r="T99" s="2" t="str">
        <f>IFERROR(VLOOKUP(AB99,'様式C-1-1用'!$A$4:$AH$976,28,0),"")</f>
        <v>否</v>
      </c>
      <c r="U99" s="69" t="str">
        <f>IFERROR(VLOOKUP(AB99,'様式C-1-1用'!$A$4:$AH$976,29,0),"")</f>
        <v>済</v>
      </c>
      <c r="V99" s="420" t="str">
        <f>IFERROR(VLOOKUP(AB99,'様式C-1-1用'!$A$4:$AH$976,30,0),"")</f>
        <v>－</v>
      </c>
      <c r="W99" s="678"/>
      <c r="X99" s="678"/>
      <c r="Y99" s="678"/>
      <c r="Z99" s="69" t="str">
        <f>IFERROR(VLOOKUP(AB99,'様式C-1-1用'!$A$4:$AH$976,32,0),"")</f>
        <v>－</v>
      </c>
      <c r="AB99" s="1">
        <f t="shared" si="2"/>
        <v>67</v>
      </c>
    </row>
    <row r="100" spans="2:28" ht="15.95" customHeight="1" x14ac:dyDescent="0.15">
      <c r="B100" s="727"/>
      <c r="C100" s="716">
        <f>IFERROR(VLOOKUP(AB100,'様式C-1-1用'!$A$4:$AH$1073,4,0),0)</f>
        <v>8</v>
      </c>
      <c r="D100" s="717"/>
      <c r="E100" s="2">
        <f>IF(C100="","",VLOOKUP(AB100,'様式C-1-1用'!$A$4:$AH$1073,5,0))</f>
        <v>5</v>
      </c>
      <c r="F100" s="396">
        <f>IF(C100="","",VLOOKUP(AB100,'様式C-1-1用'!$A$4:$AH$1073,6))</f>
        <v>74.512000000000015</v>
      </c>
      <c r="G100" s="69" t="str">
        <f>IFERROR(VLOOKUP(AB100,'様式C-1-1用'!$A$4:$AH$1073,7,0),"")</f>
        <v>覆工・坑門</v>
      </c>
      <c r="H100" s="69" t="str">
        <f>IFERROR(VLOOKUP(AB100,'様式C-1-1用'!$A$4:$AH$1073,8,0),"")</f>
        <v>アーチ（右側）</v>
      </c>
      <c r="I100" s="69" t="str">
        <f>IFERROR(VLOOKUP(AB100,'様式C-1-1用'!$A$4:$AH$1073,9,0),"")</f>
        <v>漏水</v>
      </c>
      <c r="J100" s="420" t="str">
        <f>IFERROR(VLOOKUP(AB100,'様式C-1-1用'!$A$4:$AH$1073,10),"")</f>
        <v>漏水</v>
      </c>
      <c r="K100" s="420"/>
      <c r="L100" s="420"/>
      <c r="M100" s="69" t="str">
        <f>IFERROR(VLOOKUP(AB100,'様式C-1-1用'!$A$4:$AH$1073,17,0),"")</f>
        <v>1.5m×7.5m にじみ</v>
      </c>
      <c r="N100" s="69" t="str">
        <f>IFERROR(VLOOKUP(AB100,'様式C-1-1用'!$A$4:$AH$1073,20,0),"")</f>
        <v>進行が認められない</v>
      </c>
      <c r="O100" s="162" t="str">
        <f>IFERROR(VLOOKUP(AB100,'様式C-1-1用'!$A$4:$AH$1073,21,0),"")</f>
        <v>対策区分判定Ⅱb</v>
      </c>
      <c r="P100" s="69" t="str">
        <f>IFERROR(VLOOKUP(AB100,'様式C-1-1用'!$A$4:$AH$1073,22,0),"")</f>
        <v>Ⅱ</v>
      </c>
      <c r="Q100" s="69">
        <f>IFERROR(VLOOKUP(AB100,'様式C-1-1用'!$A$4:$AH$1073,23),"")</f>
        <v>0</v>
      </c>
      <c r="R100" s="69" t="str">
        <f>IFERROR(VLOOKUP(AB100,'様式C-1-1用'!$A$4:$AH$1073,24,0),"")</f>
        <v>Ⅱb</v>
      </c>
      <c r="S100" s="2" t="str">
        <f>IFERROR(VLOOKUP(AB100,'様式C-1-1用'!$A$4:$AH$1073,27,0),"")</f>
        <v>否</v>
      </c>
      <c r="T100" s="2" t="str">
        <f>IFERROR(VLOOKUP(AB100,'様式C-1-1用'!$A$4:$AH$976,28,0),"")</f>
        <v>要監視</v>
      </c>
      <c r="U100" s="69" t="str">
        <f>IFERROR(VLOOKUP(AB100,'様式C-1-1用'!$A$4:$AH$976,29,0),"")</f>
        <v>継続</v>
      </c>
      <c r="V100" s="420" t="str">
        <f>IFERROR(VLOOKUP(AB100,'様式C-1-1用'!$A$4:$AH$976,30,0),"")</f>
        <v>監視（日常巡視）</v>
      </c>
      <c r="W100" s="678"/>
      <c r="X100" s="678"/>
      <c r="Y100" s="678"/>
      <c r="Z100" s="69" t="str">
        <f>IFERROR(VLOOKUP(AB100,'様式C-1-1用'!$A$4:$AH$976,32,0),"")</f>
        <v>継続監視</v>
      </c>
      <c r="AB100" s="1">
        <f t="shared" si="2"/>
        <v>68</v>
      </c>
    </row>
    <row r="101" spans="2:28" ht="15.95" customHeight="1" x14ac:dyDescent="0.15">
      <c r="B101" s="727"/>
      <c r="C101" s="716">
        <f>IFERROR(VLOOKUP(AB101,'様式C-1-1用'!$A$4:$AH$1073,4,0),0)</f>
        <v>8</v>
      </c>
      <c r="D101" s="717"/>
      <c r="E101" s="2">
        <f>IF(C101="","",VLOOKUP(AB101,'様式C-1-1用'!$A$4:$AH$1073,5,0))</f>
        <v>6</v>
      </c>
      <c r="F101" s="396">
        <f>IF(C101="","",VLOOKUP(AB101,'様式C-1-1用'!$A$4:$AH$1073,6))</f>
        <v>74.512000000000015</v>
      </c>
      <c r="G101" s="69" t="str">
        <f>IFERROR(VLOOKUP(AB101,'様式C-1-1用'!$A$4:$AH$1073,7,0),"")</f>
        <v>覆工・坑門</v>
      </c>
      <c r="H101" s="69" t="str">
        <f>IFERROR(VLOOKUP(AB101,'様式C-1-1用'!$A$4:$AH$1073,8,0),"")</f>
        <v>アーチ（天端）</v>
      </c>
      <c r="I101" s="69" t="str">
        <f>IFERROR(VLOOKUP(AB101,'様式C-1-1用'!$A$4:$AH$1073,9,0),"")</f>
        <v>材質劣化</v>
      </c>
      <c r="J101" s="420" t="str">
        <f>IFERROR(VLOOKUP(AB101,'様式C-1-1用'!$A$4:$AH$1073,10),"")</f>
        <v>ひび割れ</v>
      </c>
      <c r="K101" s="420"/>
      <c r="L101" s="420"/>
      <c r="M101" s="69" t="str">
        <f>IFERROR(VLOOKUP(AB101,'様式C-1-1用'!$A$4:$AH$1073,17,0),"")</f>
        <v>幅0.3mm×長さ2.7m</v>
      </c>
      <c r="N101" s="69" t="str">
        <f>IFERROR(VLOOKUP(AB101,'様式C-1-1用'!$A$4:$AH$1073,20,0),"")</f>
        <v>進行が認められない</v>
      </c>
      <c r="O101" s="162" t="str">
        <f>IFERROR(VLOOKUP(AB101,'様式C-1-1用'!$A$4:$AH$1073,21,0),"")</f>
        <v>対策区分判定Ⅱb</v>
      </c>
      <c r="P101" s="69" t="str">
        <f>IFERROR(VLOOKUP(AB101,'様式C-1-1用'!$A$4:$AH$1073,22,0),"")</f>
        <v>Ⅱ</v>
      </c>
      <c r="Q101" s="69">
        <f>IFERROR(VLOOKUP(AB101,'様式C-1-1用'!$A$4:$AH$1073,23),"")</f>
        <v>0</v>
      </c>
      <c r="R101" s="69" t="str">
        <f>IFERROR(VLOOKUP(AB101,'様式C-1-1用'!$A$4:$AH$1073,24,0),"")</f>
        <v>Ⅱb</v>
      </c>
      <c r="S101" s="2" t="str">
        <f>IFERROR(VLOOKUP(AB101,'様式C-1-1用'!$A$4:$AH$1073,27,0),"")</f>
        <v>否</v>
      </c>
      <c r="T101" s="2" t="str">
        <f>IFERROR(VLOOKUP(AB101,'様式C-1-1用'!$A$4:$AH$976,28,0),"")</f>
        <v>要監視</v>
      </c>
      <c r="U101" s="69" t="str">
        <f>IFERROR(VLOOKUP(AB101,'様式C-1-1用'!$A$4:$AH$976,29,0),"")</f>
        <v>継続</v>
      </c>
      <c r="V101" s="420" t="str">
        <f>IFERROR(VLOOKUP(AB101,'様式C-1-1用'!$A$4:$AH$976,30,0),"")</f>
        <v>監視（日常巡視）</v>
      </c>
      <c r="W101" s="678"/>
      <c r="X101" s="678"/>
      <c r="Y101" s="678"/>
      <c r="Z101" s="69" t="str">
        <f>IFERROR(VLOOKUP(AB101,'様式C-1-1用'!$A$4:$AH$976,32,0),"")</f>
        <v>継続監視</v>
      </c>
      <c r="AB101" s="1">
        <f t="shared" si="2"/>
        <v>69</v>
      </c>
    </row>
    <row r="102" spans="2:28" ht="15.95" customHeight="1" x14ac:dyDescent="0.15">
      <c r="B102" s="727"/>
      <c r="C102" s="716">
        <f>IFERROR(VLOOKUP(AB102,'様式C-1-1用'!$A$4:$AH$1073,4,0),0)</f>
        <v>8</v>
      </c>
      <c r="D102" s="717"/>
      <c r="E102" s="2">
        <f>IF(C102="","",VLOOKUP(AB102,'様式C-1-1用'!$A$4:$AH$1073,5,0))</f>
        <v>7</v>
      </c>
      <c r="F102" s="396">
        <f>IF(C102="","",VLOOKUP(AB102,'様式C-1-1用'!$A$4:$AH$1073,6))</f>
        <v>74.512000000000015</v>
      </c>
      <c r="G102" s="69" t="str">
        <f>IFERROR(VLOOKUP(AB102,'様式C-1-1用'!$A$4:$AH$1073,7,0),"")</f>
        <v>覆工・坑門</v>
      </c>
      <c r="H102" s="69" t="str">
        <f>IFERROR(VLOOKUP(AB102,'様式C-1-1用'!$A$4:$AH$1073,8,0),"")</f>
        <v>アーチ（右側）</v>
      </c>
      <c r="I102" s="69" t="str">
        <f>IFERROR(VLOOKUP(AB102,'様式C-1-1用'!$A$4:$AH$1073,9,0),"")</f>
        <v>漏水</v>
      </c>
      <c r="J102" s="420" t="str">
        <f>IFERROR(VLOOKUP(AB102,'様式C-1-1用'!$A$4:$AH$1073,10),"")</f>
        <v>漏水</v>
      </c>
      <c r="K102" s="420"/>
      <c r="L102" s="420"/>
      <c r="M102" s="69" t="str">
        <f>IFERROR(VLOOKUP(AB102,'様式C-1-1用'!$A$4:$AH$1073,17,0),"")</f>
        <v>0.05m×3.2m にじみ</v>
      </c>
      <c r="N102" s="69" t="str">
        <f>IFERROR(VLOOKUP(AB102,'様式C-1-1用'!$A$4:$AH$1073,20,0),"")</f>
        <v>進行が認められない</v>
      </c>
      <c r="O102" s="162" t="str">
        <f>IFERROR(VLOOKUP(AB102,'様式C-1-1用'!$A$4:$AH$1073,21,0),"")</f>
        <v>対策区分判定Ⅱb</v>
      </c>
      <c r="P102" s="69" t="str">
        <f>IFERROR(VLOOKUP(AB102,'様式C-1-1用'!$A$4:$AH$1073,22,0),"")</f>
        <v>Ⅱ</v>
      </c>
      <c r="Q102" s="69">
        <f>IFERROR(VLOOKUP(AB102,'様式C-1-1用'!$A$4:$AH$1073,23),"")</f>
        <v>0</v>
      </c>
      <c r="R102" s="69" t="str">
        <f>IFERROR(VLOOKUP(AB102,'様式C-1-1用'!$A$4:$AH$1073,24,0),"")</f>
        <v>Ⅱb</v>
      </c>
      <c r="S102" s="2" t="str">
        <f>IFERROR(VLOOKUP(AB102,'様式C-1-1用'!$A$4:$AH$1073,27,0),"")</f>
        <v>否</v>
      </c>
      <c r="T102" s="2" t="str">
        <f>IFERROR(VLOOKUP(AB102,'様式C-1-1用'!$A$4:$AH$976,28,0),"")</f>
        <v>要監視</v>
      </c>
      <c r="U102" s="69" t="str">
        <f>IFERROR(VLOOKUP(AB102,'様式C-1-1用'!$A$4:$AH$976,29,0),"")</f>
        <v>継続</v>
      </c>
      <c r="V102" s="420" t="str">
        <f>IFERROR(VLOOKUP(AB102,'様式C-1-1用'!$A$4:$AH$976,30,0),"")</f>
        <v>監視（日常巡視）</v>
      </c>
      <c r="W102" s="678"/>
      <c r="X102" s="678"/>
      <c r="Y102" s="678"/>
      <c r="Z102" s="69" t="str">
        <f>IFERROR(VLOOKUP(AB102,'様式C-1-1用'!$A$4:$AH$976,32,0),"")</f>
        <v>継続監視</v>
      </c>
      <c r="AB102" s="1">
        <f t="shared" si="2"/>
        <v>70</v>
      </c>
    </row>
    <row r="103" spans="2:28" ht="15.95" customHeight="1" x14ac:dyDescent="0.15">
      <c r="B103" s="727"/>
      <c r="C103" s="716">
        <f>IFERROR(VLOOKUP(AB103,'様式C-1-1用'!$A$4:$AH$1073,4,0),0)</f>
        <v>8</v>
      </c>
      <c r="D103" s="717"/>
      <c r="E103" s="2">
        <f>IF(C103="","",VLOOKUP(AB103,'様式C-1-1用'!$A$4:$AH$1073,5,0))</f>
        <v>8</v>
      </c>
      <c r="F103" s="396">
        <f>IF(C103="","",VLOOKUP(AB103,'様式C-1-1用'!$A$4:$AH$1073,6))</f>
        <v>74.512000000000015</v>
      </c>
      <c r="G103" s="69" t="str">
        <f>IFERROR(VLOOKUP(AB103,'様式C-1-1用'!$A$4:$AH$1073,7,0),"")</f>
        <v>覆工・坑門</v>
      </c>
      <c r="H103" s="69" t="str">
        <f>IFERROR(VLOOKUP(AB103,'様式C-1-1用'!$A$4:$AH$1073,8,0),"")</f>
        <v>側壁（右側）</v>
      </c>
      <c r="I103" s="69" t="str">
        <f>IFERROR(VLOOKUP(AB103,'様式C-1-1用'!$A$4:$AH$1073,9,0),"")</f>
        <v>材質劣化</v>
      </c>
      <c r="J103" s="420" t="str">
        <f>IFERROR(VLOOKUP(AB103,'様式C-1-1用'!$A$4:$AH$1073,10),"")</f>
        <v>うき・はく離</v>
      </c>
      <c r="K103" s="420"/>
      <c r="L103" s="420"/>
      <c r="M103" s="69" t="str">
        <f>IFERROR(VLOOKUP(AB103,'様式C-1-1用'!$A$4:$AH$1073,17,0),"")</f>
        <v xml:space="preserve">0.1m×9.0m </v>
      </c>
      <c r="N103" s="69" t="str">
        <f>IFERROR(VLOOKUP(AB103,'様式C-1-1用'!$A$4:$AH$1073,20,0),"")</f>
        <v>進行が認められない</v>
      </c>
      <c r="O103" s="162" t="str">
        <f>IFERROR(VLOOKUP(AB103,'様式C-1-1用'!$A$4:$AH$1073,21,0),"")</f>
        <v>対策区分判定Ⅱb</v>
      </c>
      <c r="P103" s="69" t="str">
        <f>IFERROR(VLOOKUP(AB103,'様式C-1-1用'!$A$4:$AH$1073,22,0),"")</f>
        <v>Ⅱ</v>
      </c>
      <c r="Q103" s="69">
        <f>IFERROR(VLOOKUP(AB103,'様式C-1-1用'!$A$4:$AH$1073,23),"")</f>
        <v>0</v>
      </c>
      <c r="R103" s="69" t="str">
        <f>IFERROR(VLOOKUP(AB103,'様式C-1-1用'!$A$4:$AH$1073,24,0),"")</f>
        <v>Ⅱb</v>
      </c>
      <c r="S103" s="2" t="str">
        <f>IFERROR(VLOOKUP(AB103,'様式C-1-1用'!$A$4:$AH$1073,27,0),"")</f>
        <v>否</v>
      </c>
      <c r="T103" s="2" t="str">
        <f>IFERROR(VLOOKUP(AB103,'様式C-1-1用'!$A$4:$AH$976,28,0),"")</f>
        <v>要監視</v>
      </c>
      <c r="U103" s="69" t="str">
        <f>IFERROR(VLOOKUP(AB103,'様式C-1-1用'!$A$4:$AH$976,29,0),"")</f>
        <v>継続</v>
      </c>
      <c r="V103" s="420" t="str">
        <f>IFERROR(VLOOKUP(AB103,'様式C-1-1用'!$A$4:$AH$976,30,0),"")</f>
        <v>監視（日常巡視）</v>
      </c>
      <c r="W103" s="678"/>
      <c r="X103" s="678"/>
      <c r="Y103" s="678"/>
      <c r="Z103" s="69" t="str">
        <f>IFERROR(VLOOKUP(AB103,'様式C-1-1用'!$A$4:$AH$976,32,0),"")</f>
        <v>継続監視</v>
      </c>
      <c r="AB103" s="1">
        <f t="shared" si="2"/>
        <v>71</v>
      </c>
    </row>
    <row r="104" spans="2:28" ht="15.95" customHeight="1" x14ac:dyDescent="0.15">
      <c r="B104" s="727"/>
      <c r="C104" s="716">
        <f>IFERROR(VLOOKUP(AB104,'様式C-1-1用'!$A$4:$AH$1073,4,0),0)</f>
        <v>8</v>
      </c>
      <c r="D104" s="717"/>
      <c r="E104" s="2">
        <f>IF(C104="","",VLOOKUP(AB104,'様式C-1-1用'!$A$4:$AH$1073,5,0))</f>
        <v>10</v>
      </c>
      <c r="F104" s="396">
        <f>IF(C104="","",VLOOKUP(AB104,'様式C-1-1用'!$A$4:$AH$1073,6))</f>
        <v>74.512000000000015</v>
      </c>
      <c r="G104" s="69" t="str">
        <f>IFERROR(VLOOKUP(AB104,'様式C-1-1用'!$A$4:$AH$1073,7,0),"")</f>
        <v>路面</v>
      </c>
      <c r="H104" s="69" t="str">
        <f>IFERROR(VLOOKUP(AB104,'様式C-1-1用'!$A$4:$AH$1073,8,0),"")</f>
        <v>車道</v>
      </c>
      <c r="I104" s="69" t="str">
        <f>IFERROR(VLOOKUP(AB104,'様式C-1-1用'!$A$4:$AH$1073,9,0),"")</f>
        <v>材質劣化</v>
      </c>
      <c r="J104" s="420" t="str">
        <f>IFERROR(VLOOKUP(AB104,'様式C-1-1用'!$A$4:$AH$1073,10),"")</f>
        <v>うき・はく離</v>
      </c>
      <c r="K104" s="420"/>
      <c r="L104" s="420"/>
      <c r="M104" s="69" t="str">
        <f>IFERROR(VLOOKUP(AB104,'様式C-1-1用'!$A$4:$AH$1073,17,0),"")</f>
        <v xml:space="preserve">0.5m×0.1m </v>
      </c>
      <c r="N104" s="69" t="str">
        <f>IFERROR(VLOOKUP(AB104,'様式C-1-1用'!$A$4:$AH$1073,20,0),"")</f>
        <v>進行が認められない</v>
      </c>
      <c r="O104" s="162" t="str">
        <f>IFERROR(VLOOKUP(AB104,'様式C-1-1用'!$A$4:$AH$1073,21,0),"")</f>
        <v>対策区分判定Ⅱb</v>
      </c>
      <c r="P104" s="69" t="str">
        <f>IFERROR(VLOOKUP(AB104,'様式C-1-1用'!$A$4:$AH$1073,22,0),"")</f>
        <v>Ⅱ</v>
      </c>
      <c r="Q104" s="69">
        <f>IFERROR(VLOOKUP(AB104,'様式C-1-1用'!$A$4:$AH$1073,23),"")</f>
        <v>0</v>
      </c>
      <c r="R104" s="69" t="str">
        <f>IFERROR(VLOOKUP(AB104,'様式C-1-1用'!$A$4:$AH$1073,24,0),"")</f>
        <v>－</v>
      </c>
      <c r="S104" s="2" t="str">
        <f>IFERROR(VLOOKUP(AB104,'様式C-1-1用'!$A$4:$AH$1073,27,0),"")</f>
        <v>－</v>
      </c>
      <c r="T104" s="2" t="s">
        <v>1105</v>
      </c>
      <c r="U104" s="69" t="str">
        <f>IFERROR(VLOOKUP(AB104,'様式C-1-1用'!$A$4:$AH$976,29,0),"")</f>
        <v>－</v>
      </c>
      <c r="V104" s="420" t="str">
        <f>IFERROR(VLOOKUP(AB104,'様式C-1-1用'!$A$4:$AH$976,30,0),"")</f>
        <v>－</v>
      </c>
      <c r="W104" s="678"/>
      <c r="X104" s="678"/>
      <c r="Y104" s="678"/>
      <c r="Z104" s="69" t="str">
        <f>IFERROR(VLOOKUP(AB104,'様式C-1-1用'!$A$4:$AH$976,32,0),"")</f>
        <v>－</v>
      </c>
      <c r="AB104" s="1">
        <f t="shared" si="2"/>
        <v>72</v>
      </c>
    </row>
    <row r="105" spans="2:28" ht="15.95" customHeight="1" x14ac:dyDescent="0.15">
      <c r="B105" s="727"/>
      <c r="C105" s="716">
        <f>IFERROR(VLOOKUP(AB105,'様式C-1-1用'!$A$4:$AH$1073,4,0),0)</f>
        <v>8</v>
      </c>
      <c r="D105" s="717"/>
      <c r="E105" s="2">
        <f>IF(C105="","",VLOOKUP(AB105,'様式C-1-1用'!$A$4:$AH$1073,5,0))</f>
        <v>11</v>
      </c>
      <c r="F105" s="396">
        <f>IF(C105="","",VLOOKUP(AB105,'様式C-1-1用'!$A$4:$AH$1073,6))</f>
        <v>74.512000000000015</v>
      </c>
      <c r="G105" s="69" t="str">
        <f>IFERROR(VLOOKUP(AB105,'様式C-1-1用'!$A$4:$AH$1073,7,0),"")</f>
        <v>路面</v>
      </c>
      <c r="H105" s="69" t="str">
        <f>IFERROR(VLOOKUP(AB105,'様式C-1-1用'!$A$4:$AH$1073,8,0),"")</f>
        <v>車道</v>
      </c>
      <c r="I105" s="69" t="str">
        <f>IFERROR(VLOOKUP(AB105,'様式C-1-1用'!$A$4:$AH$1073,9,0),"")</f>
        <v>材質劣化</v>
      </c>
      <c r="J105" s="420" t="str">
        <f>IFERROR(VLOOKUP(AB105,'様式C-1-1用'!$A$4:$AH$1073,10),"")</f>
        <v>うき・はく離</v>
      </c>
      <c r="K105" s="420"/>
      <c r="L105" s="420"/>
      <c r="M105" s="69" t="str">
        <f>IFERROR(VLOOKUP(AB105,'様式C-1-1用'!$A$4:$AH$1073,17,0),"")</f>
        <v xml:space="preserve">0.3m×0.05m </v>
      </c>
      <c r="N105" s="69" t="str">
        <f>IFERROR(VLOOKUP(AB105,'様式C-1-1用'!$A$4:$AH$1073,20,0),"")</f>
        <v>進行が認められない</v>
      </c>
      <c r="O105" s="162" t="str">
        <f>IFERROR(VLOOKUP(AB105,'様式C-1-1用'!$A$4:$AH$1073,21,0),"")</f>
        <v>対策区分判定Ⅱb</v>
      </c>
      <c r="P105" s="69" t="str">
        <f>IFERROR(VLOOKUP(AB105,'様式C-1-1用'!$A$4:$AH$1073,22,0),"")</f>
        <v>Ⅱ</v>
      </c>
      <c r="Q105" s="69">
        <f>IFERROR(VLOOKUP(AB105,'様式C-1-1用'!$A$4:$AH$1073,23),"")</f>
        <v>0</v>
      </c>
      <c r="R105" s="69" t="str">
        <f>IFERROR(VLOOKUP(AB105,'様式C-1-1用'!$A$4:$AH$1073,24,0),"")</f>
        <v>－</v>
      </c>
      <c r="S105" s="2" t="str">
        <f>IFERROR(VLOOKUP(AB105,'様式C-1-1用'!$A$4:$AH$1073,27,0),"")</f>
        <v>－</v>
      </c>
      <c r="T105" s="2" t="s">
        <v>1105</v>
      </c>
      <c r="U105" s="69" t="str">
        <f>IFERROR(VLOOKUP(AB105,'様式C-1-1用'!$A$4:$AH$976,29,0),"")</f>
        <v>－</v>
      </c>
      <c r="V105" s="420" t="str">
        <f>IFERROR(VLOOKUP(AB105,'様式C-1-1用'!$A$4:$AH$976,30,0),"")</f>
        <v>－</v>
      </c>
      <c r="W105" s="678"/>
      <c r="X105" s="678"/>
      <c r="Y105" s="678"/>
      <c r="Z105" s="69" t="str">
        <f>IFERROR(VLOOKUP(AB105,'様式C-1-1用'!$A$4:$AH$976,32,0),"")</f>
        <v>－</v>
      </c>
      <c r="AB105" s="1">
        <f t="shared" si="2"/>
        <v>73</v>
      </c>
    </row>
    <row r="106" spans="2:28" ht="15.95" customHeight="1" x14ac:dyDescent="0.15">
      <c r="B106" s="727"/>
      <c r="C106" s="716">
        <f>IFERROR(VLOOKUP(AB106,'様式C-1-1用'!$A$4:$AH$1073,4,0),0)</f>
        <v>8</v>
      </c>
      <c r="D106" s="717"/>
      <c r="E106" s="2">
        <f>IF(C106="","",VLOOKUP(AB106,'様式C-1-1用'!$A$4:$AH$1073,5,0))</f>
        <v>12</v>
      </c>
      <c r="F106" s="396">
        <f>IF(C106="","",VLOOKUP(AB106,'様式C-1-1用'!$A$4:$AH$1073,6))</f>
        <v>74.512000000000015</v>
      </c>
      <c r="G106" s="69" t="str">
        <f>IFERROR(VLOOKUP(AB106,'様式C-1-1用'!$A$4:$AH$1073,7,0),"")</f>
        <v>路面</v>
      </c>
      <c r="H106" s="69" t="str">
        <f>IFERROR(VLOOKUP(AB106,'様式C-1-1用'!$A$4:$AH$1073,8,0),"")</f>
        <v>監査歩廊</v>
      </c>
      <c r="I106" s="69" t="str">
        <f>IFERROR(VLOOKUP(AB106,'様式C-1-1用'!$A$4:$AH$1073,9,0),"")</f>
        <v>材質劣化</v>
      </c>
      <c r="J106" s="420" t="str">
        <f>IFERROR(VLOOKUP(AB106,'様式C-1-1用'!$A$4:$AH$1073,10),"")</f>
        <v>欠損</v>
      </c>
      <c r="K106" s="420"/>
      <c r="L106" s="420"/>
      <c r="M106" s="69" t="str">
        <f>IFERROR(VLOOKUP(AB106,'様式C-1-1用'!$A$4:$AH$1073,17,0),"")</f>
        <v>0.5m×0.5m 内部鉄筋露出</v>
      </c>
      <c r="N106" s="69" t="str">
        <f>IFERROR(VLOOKUP(AB106,'様式C-1-1用'!$A$4:$AH$1073,20,0),"")</f>
        <v>進行が認められない</v>
      </c>
      <c r="O106" s="162" t="str">
        <f>IFERROR(VLOOKUP(AB106,'様式C-1-1用'!$A$4:$AH$1073,21,0),"")</f>
        <v>対策区分判定Ⅱb</v>
      </c>
      <c r="P106" s="69" t="str">
        <f>IFERROR(VLOOKUP(AB106,'様式C-1-1用'!$A$4:$AH$1073,22,0),"")</f>
        <v>Ⅱ</v>
      </c>
      <c r="Q106" s="69">
        <f>IFERROR(VLOOKUP(AB106,'様式C-1-1用'!$A$4:$AH$1073,23),"")</f>
        <v>0</v>
      </c>
      <c r="R106" s="69" t="str">
        <f>IFERROR(VLOOKUP(AB106,'様式C-1-1用'!$A$4:$AH$1073,24,0),"")</f>
        <v>－</v>
      </c>
      <c r="S106" s="2" t="str">
        <f>IFERROR(VLOOKUP(AB106,'様式C-1-1用'!$A$4:$AH$1073,27,0),"")</f>
        <v>－</v>
      </c>
      <c r="T106" s="2" t="s">
        <v>1105</v>
      </c>
      <c r="U106" s="69" t="str">
        <f>IFERROR(VLOOKUP(AB106,'様式C-1-1用'!$A$4:$AH$976,29,0),"")</f>
        <v>－</v>
      </c>
      <c r="V106" s="420" t="str">
        <f>IFERROR(VLOOKUP(AB106,'様式C-1-1用'!$A$4:$AH$976,30,0),"")</f>
        <v>－</v>
      </c>
      <c r="W106" s="678"/>
      <c r="X106" s="678"/>
      <c r="Y106" s="678"/>
      <c r="Z106" s="69" t="str">
        <f>IFERROR(VLOOKUP(AB106,'様式C-1-1用'!$A$4:$AH$976,32,0),"")</f>
        <v>－</v>
      </c>
      <c r="AB106" s="1">
        <f t="shared" si="2"/>
        <v>74</v>
      </c>
    </row>
    <row r="107" spans="2:28" ht="15.95" customHeight="1" x14ac:dyDescent="0.15">
      <c r="B107" s="727"/>
      <c r="C107" s="716">
        <f>IFERROR(VLOOKUP(AB107,'様式C-1-1用'!$A$4:$AH$1073,4,0),0)</f>
        <v>8</v>
      </c>
      <c r="D107" s="717"/>
      <c r="E107" s="2">
        <f>IF(C107="","",VLOOKUP(AB107,'様式C-1-1用'!$A$4:$AH$1073,5,0))</f>
        <v>13</v>
      </c>
      <c r="F107" s="396">
        <f>IF(C107="","",VLOOKUP(AB107,'様式C-1-1用'!$A$4:$AH$1073,6))</f>
        <v>74.512000000000015</v>
      </c>
      <c r="G107" s="69" t="str">
        <f>IFERROR(VLOOKUP(AB107,'様式C-1-1用'!$A$4:$AH$1073,7,0),"")</f>
        <v>路面</v>
      </c>
      <c r="H107" s="69" t="str">
        <f>IFERROR(VLOOKUP(AB107,'様式C-1-1用'!$A$4:$AH$1073,8,0),"")</f>
        <v>監査歩廊</v>
      </c>
      <c r="I107" s="69" t="str">
        <f>IFERROR(VLOOKUP(AB107,'様式C-1-1用'!$A$4:$AH$1073,9,0),"")</f>
        <v>材質劣化</v>
      </c>
      <c r="J107" s="420" t="str">
        <f>IFERROR(VLOOKUP(AB107,'様式C-1-1用'!$A$4:$AH$1073,10),"")</f>
        <v>欠損</v>
      </c>
      <c r="K107" s="420"/>
      <c r="L107" s="420"/>
      <c r="M107" s="69" t="str">
        <f>IFERROR(VLOOKUP(AB107,'様式C-1-1用'!$A$4:$AH$1073,17,0),"")</f>
        <v xml:space="preserve">0.4m×0.5m </v>
      </c>
      <c r="N107" s="69" t="str">
        <f>IFERROR(VLOOKUP(AB107,'様式C-1-1用'!$A$4:$AH$1073,20,0),"")</f>
        <v>進行が認められない</v>
      </c>
      <c r="O107" s="162" t="str">
        <f>IFERROR(VLOOKUP(AB107,'様式C-1-1用'!$A$4:$AH$1073,21,0),"")</f>
        <v>対策区分判定Ⅱb</v>
      </c>
      <c r="P107" s="69" t="str">
        <f>IFERROR(VLOOKUP(AB107,'様式C-1-1用'!$A$4:$AH$1073,22,0),"")</f>
        <v>Ⅱ</v>
      </c>
      <c r="Q107" s="69">
        <f>IFERROR(VLOOKUP(AB107,'様式C-1-1用'!$A$4:$AH$1073,23),"")</f>
        <v>0</v>
      </c>
      <c r="R107" s="69" t="str">
        <f>IFERROR(VLOOKUP(AB107,'様式C-1-1用'!$A$4:$AH$1073,24,0),"")</f>
        <v>－</v>
      </c>
      <c r="S107" s="2" t="str">
        <f>IFERROR(VLOOKUP(AB107,'様式C-1-1用'!$A$4:$AH$1073,27,0),"")</f>
        <v>－</v>
      </c>
      <c r="T107" s="2" t="s">
        <v>1105</v>
      </c>
      <c r="U107" s="69" t="str">
        <f>IFERROR(VLOOKUP(AB107,'様式C-1-1用'!$A$4:$AH$976,29,0),"")</f>
        <v>－</v>
      </c>
      <c r="V107" s="420" t="str">
        <f>IFERROR(VLOOKUP(AB107,'様式C-1-1用'!$A$4:$AH$976,30,0),"")</f>
        <v>－</v>
      </c>
      <c r="W107" s="678"/>
      <c r="X107" s="678"/>
      <c r="Y107" s="678"/>
      <c r="Z107" s="69" t="str">
        <f>IFERROR(VLOOKUP(AB107,'様式C-1-1用'!$A$4:$AH$976,32,0),"")</f>
        <v>－</v>
      </c>
      <c r="AB107" s="1">
        <f t="shared" si="2"/>
        <v>75</v>
      </c>
    </row>
    <row r="108" spans="2:28" ht="15.95" customHeight="1" x14ac:dyDescent="0.15">
      <c r="B108" s="727"/>
      <c r="C108" s="716">
        <f>IFERROR(VLOOKUP(AB108,'様式C-1-1用'!$A$4:$AH$1073,4,0),0)</f>
        <v>8</v>
      </c>
      <c r="D108" s="717"/>
      <c r="E108" s="2">
        <f>IF(C108="","",VLOOKUP(AB108,'様式C-1-1用'!$A$4:$AH$1073,5,0))</f>
        <v>14</v>
      </c>
      <c r="F108" s="396">
        <f>IF(C108="","",VLOOKUP(AB108,'様式C-1-1用'!$A$4:$AH$1073,6))</f>
        <v>74.512000000000015</v>
      </c>
      <c r="G108" s="69" t="str">
        <f>IFERROR(VLOOKUP(AB108,'様式C-1-1用'!$A$4:$AH$1073,7,0),"")</f>
        <v>路面</v>
      </c>
      <c r="H108" s="69" t="str">
        <f>IFERROR(VLOOKUP(AB108,'様式C-1-1用'!$A$4:$AH$1073,8,0),"")</f>
        <v>監査歩廊</v>
      </c>
      <c r="I108" s="69" t="str">
        <f>IFERROR(VLOOKUP(AB108,'様式C-1-1用'!$A$4:$AH$1073,9,0),"")</f>
        <v>材質劣化</v>
      </c>
      <c r="J108" s="420" t="str">
        <f>IFERROR(VLOOKUP(AB108,'様式C-1-1用'!$A$4:$AH$1073,10),"")</f>
        <v>欠損</v>
      </c>
      <c r="K108" s="420"/>
      <c r="L108" s="420"/>
      <c r="M108" s="69" t="str">
        <f>IFERROR(VLOOKUP(AB108,'様式C-1-1用'!$A$4:$AH$1073,17,0),"")</f>
        <v xml:space="preserve">0.2m×0.5m </v>
      </c>
      <c r="N108" s="69" t="str">
        <f>IFERROR(VLOOKUP(AB108,'様式C-1-1用'!$A$4:$AH$1073,20,0),"")</f>
        <v>進行が認められない</v>
      </c>
      <c r="O108" s="162" t="str">
        <f>IFERROR(VLOOKUP(AB108,'様式C-1-1用'!$A$4:$AH$1073,21,0),"")</f>
        <v>対策区分判定Ⅱb</v>
      </c>
      <c r="P108" s="69" t="str">
        <f>IFERROR(VLOOKUP(AB108,'様式C-1-1用'!$A$4:$AH$1073,22,0),"")</f>
        <v>Ⅱ</v>
      </c>
      <c r="Q108" s="69">
        <f>IFERROR(VLOOKUP(AB108,'様式C-1-1用'!$A$4:$AH$1073,23),"")</f>
        <v>0</v>
      </c>
      <c r="R108" s="69" t="str">
        <f>IFERROR(VLOOKUP(AB108,'様式C-1-1用'!$A$4:$AH$1073,24,0),"")</f>
        <v>－</v>
      </c>
      <c r="S108" s="2" t="str">
        <f>IFERROR(VLOOKUP(AB108,'様式C-1-1用'!$A$4:$AH$1073,27,0),"")</f>
        <v>－</v>
      </c>
      <c r="T108" s="2" t="s">
        <v>1105</v>
      </c>
      <c r="U108" s="69" t="str">
        <f>IFERROR(VLOOKUP(AB108,'様式C-1-1用'!$A$4:$AH$976,29,0),"")</f>
        <v>－</v>
      </c>
      <c r="V108" s="420" t="str">
        <f>IFERROR(VLOOKUP(AB108,'様式C-1-1用'!$A$4:$AH$976,30,0),"")</f>
        <v>－</v>
      </c>
      <c r="W108" s="678"/>
      <c r="X108" s="678"/>
      <c r="Y108" s="678"/>
      <c r="Z108" s="69" t="str">
        <f>IFERROR(VLOOKUP(AB108,'様式C-1-1用'!$A$4:$AH$976,32,0),"")</f>
        <v>－</v>
      </c>
      <c r="AB108" s="1">
        <f t="shared" si="2"/>
        <v>76</v>
      </c>
    </row>
    <row r="109" spans="2:28" ht="15.95" customHeight="1" x14ac:dyDescent="0.15">
      <c r="B109" s="727"/>
      <c r="C109" s="716">
        <f>IFERROR(VLOOKUP(AB109,'様式C-1-1用'!$A$4:$AH$1073,4,0),0)</f>
        <v>8</v>
      </c>
      <c r="D109" s="717"/>
      <c r="E109" s="2">
        <f>IF(C109="","",VLOOKUP(AB109,'様式C-1-1用'!$A$4:$AH$1073,5,0))</f>
        <v>15</v>
      </c>
      <c r="F109" s="396">
        <f>IF(C109="","",VLOOKUP(AB109,'様式C-1-1用'!$A$4:$AH$1073,6))</f>
        <v>74.512000000000015</v>
      </c>
      <c r="G109" s="69" t="str">
        <f>IFERROR(VLOOKUP(AB109,'様式C-1-1用'!$A$4:$AH$1073,7,0),"")</f>
        <v>路面</v>
      </c>
      <c r="H109" s="69" t="str">
        <f>IFERROR(VLOOKUP(AB109,'様式C-1-1用'!$A$4:$AH$1073,8,0),"")</f>
        <v>監査歩廊</v>
      </c>
      <c r="I109" s="69" t="str">
        <f>IFERROR(VLOOKUP(AB109,'様式C-1-1用'!$A$4:$AH$1073,9,0),"")</f>
        <v>材質劣化</v>
      </c>
      <c r="J109" s="420" t="str">
        <f>IFERROR(VLOOKUP(AB109,'様式C-1-1用'!$A$4:$AH$1073,10),"")</f>
        <v>欠損</v>
      </c>
      <c r="K109" s="420"/>
      <c r="L109" s="420"/>
      <c r="M109" s="69" t="str">
        <f>IFERROR(VLOOKUP(AB109,'様式C-1-1用'!$A$4:$AH$1073,17,0),"")</f>
        <v>0.5m×0.5m 内部鉄筋露出</v>
      </c>
      <c r="N109" s="69" t="str">
        <f>IFERROR(VLOOKUP(AB109,'様式C-1-1用'!$A$4:$AH$1073,20,0),"")</f>
        <v>進行が認められない</v>
      </c>
      <c r="O109" s="162" t="str">
        <f>IFERROR(VLOOKUP(AB109,'様式C-1-1用'!$A$4:$AH$1073,21,0),"")</f>
        <v>対策区分判定Ⅱb</v>
      </c>
      <c r="P109" s="69" t="str">
        <f>IFERROR(VLOOKUP(AB109,'様式C-1-1用'!$A$4:$AH$1073,22,0),"")</f>
        <v>Ⅱ</v>
      </c>
      <c r="Q109" s="69">
        <f>IFERROR(VLOOKUP(AB109,'様式C-1-1用'!$A$4:$AH$1073,23),"")</f>
        <v>0</v>
      </c>
      <c r="R109" s="69" t="str">
        <f>IFERROR(VLOOKUP(AB109,'様式C-1-1用'!$A$4:$AH$1073,24,0),"")</f>
        <v>－</v>
      </c>
      <c r="S109" s="2" t="str">
        <f>IFERROR(VLOOKUP(AB109,'様式C-1-1用'!$A$4:$AH$1073,27,0),"")</f>
        <v>－</v>
      </c>
      <c r="T109" s="2" t="s">
        <v>1105</v>
      </c>
      <c r="U109" s="69" t="str">
        <f>IFERROR(VLOOKUP(AB109,'様式C-1-1用'!$A$4:$AH$976,29,0),"")</f>
        <v>－</v>
      </c>
      <c r="V109" s="420" t="str">
        <f>IFERROR(VLOOKUP(AB109,'様式C-1-1用'!$A$4:$AH$976,30,0),"")</f>
        <v>－</v>
      </c>
      <c r="W109" s="678"/>
      <c r="X109" s="678"/>
      <c r="Y109" s="678"/>
      <c r="Z109" s="69" t="str">
        <f>IFERROR(VLOOKUP(AB109,'様式C-1-1用'!$A$4:$AH$976,32,0),"")</f>
        <v>－</v>
      </c>
      <c r="AB109" s="1">
        <f t="shared" si="2"/>
        <v>77</v>
      </c>
    </row>
    <row r="110" spans="2:28" ht="15.95" customHeight="1" x14ac:dyDescent="0.15">
      <c r="B110" s="727"/>
      <c r="C110" s="716">
        <f>IFERROR(VLOOKUP(AB110,'様式C-1-1用'!$A$4:$AH$1073,4,0),0)</f>
        <v>9</v>
      </c>
      <c r="D110" s="717"/>
      <c r="E110" s="2">
        <f>IF(C110="","",VLOOKUP(AB110,'様式C-1-1用'!$A$4:$AH$1073,5,0))</f>
        <v>1</v>
      </c>
      <c r="F110" s="396">
        <f>IF(C110="","",VLOOKUP(AB110,'様式C-1-1用'!$A$4:$AH$1073,6))</f>
        <v>83.50200000000001</v>
      </c>
      <c r="G110" s="69" t="str">
        <f>IFERROR(VLOOKUP(AB110,'様式C-1-1用'!$A$4:$AH$1073,7,0),"")</f>
        <v>覆工・坑門</v>
      </c>
      <c r="H110" s="69" t="str">
        <f>IFERROR(VLOOKUP(AB110,'様式C-1-1用'!$A$4:$AH$1073,8,0),"")</f>
        <v>側壁（左側）</v>
      </c>
      <c r="I110" s="69" t="str">
        <f>IFERROR(VLOOKUP(AB110,'様式C-1-1用'!$A$4:$AH$1073,9,0),"")</f>
        <v>材質劣化</v>
      </c>
      <c r="J110" s="420" t="str">
        <f>IFERROR(VLOOKUP(AB110,'様式C-1-1用'!$A$4:$AH$1073,10),"")</f>
        <v>うき・はく離</v>
      </c>
      <c r="K110" s="420"/>
      <c r="L110" s="420"/>
      <c r="M110" s="69" t="str">
        <f>IFERROR(VLOOKUP(AB110,'様式C-1-1用'!$A$4:$AH$1073,17,0),"")</f>
        <v xml:space="preserve">0.1m×9.0m </v>
      </c>
      <c r="N110" s="69" t="str">
        <f>IFERROR(VLOOKUP(AB110,'様式C-1-1用'!$A$4:$AH$1073,20,0),"")</f>
        <v>進行が認められない</v>
      </c>
      <c r="O110" s="162" t="str">
        <f>IFERROR(VLOOKUP(AB110,'様式C-1-1用'!$A$4:$AH$1073,21,0),"")</f>
        <v>対策区分判定Ⅱb</v>
      </c>
      <c r="P110" s="69" t="str">
        <f>IFERROR(VLOOKUP(AB110,'様式C-1-1用'!$A$4:$AH$1073,22,0),"")</f>
        <v>Ⅱ</v>
      </c>
      <c r="Q110" s="69">
        <f>IFERROR(VLOOKUP(AB110,'様式C-1-1用'!$A$4:$AH$1073,23),"")</f>
        <v>0</v>
      </c>
      <c r="R110" s="69" t="str">
        <f>IFERROR(VLOOKUP(AB110,'様式C-1-1用'!$A$4:$AH$1073,24,0),"")</f>
        <v>Ⅱb</v>
      </c>
      <c r="S110" s="2" t="str">
        <f>IFERROR(VLOOKUP(AB110,'様式C-1-1用'!$A$4:$AH$1073,27,0),"")</f>
        <v>否</v>
      </c>
      <c r="T110" s="2" t="str">
        <f>IFERROR(VLOOKUP(AB110,'様式C-1-1用'!$A$4:$AH$976,28,0),"")</f>
        <v>要監視</v>
      </c>
      <c r="U110" s="69" t="str">
        <f>IFERROR(VLOOKUP(AB110,'様式C-1-1用'!$A$4:$AH$976,29,0),"")</f>
        <v>継続</v>
      </c>
      <c r="V110" s="420" t="str">
        <f>IFERROR(VLOOKUP(AB110,'様式C-1-1用'!$A$4:$AH$976,30,0),"")</f>
        <v>監視（日常巡視）</v>
      </c>
      <c r="W110" s="678"/>
      <c r="X110" s="678"/>
      <c r="Y110" s="678"/>
      <c r="Z110" s="69" t="str">
        <f>IFERROR(VLOOKUP(AB110,'様式C-1-1用'!$A$4:$AH$976,32,0),"")</f>
        <v>継続監視</v>
      </c>
      <c r="AB110" s="1">
        <f t="shared" si="2"/>
        <v>78</v>
      </c>
    </row>
    <row r="111" spans="2:28" ht="15.95" customHeight="1" x14ac:dyDescent="0.15">
      <c r="B111" s="727"/>
      <c r="C111" s="716">
        <f>IFERROR(VLOOKUP(AB111,'様式C-1-1用'!$A$4:$AH$1073,4,0),0)</f>
        <v>9</v>
      </c>
      <c r="D111" s="717"/>
      <c r="E111" s="2">
        <f>IF(C111="","",VLOOKUP(AB111,'様式C-1-1用'!$A$4:$AH$1073,5,0))</f>
        <v>2</v>
      </c>
      <c r="F111" s="396">
        <f>IF(C111="","",VLOOKUP(AB111,'様式C-1-1用'!$A$4:$AH$1073,6))</f>
        <v>83.50200000000001</v>
      </c>
      <c r="G111" s="69" t="str">
        <f>IFERROR(VLOOKUP(AB111,'様式C-1-1用'!$A$4:$AH$1073,7,0),"")</f>
        <v>覆工・坑門</v>
      </c>
      <c r="H111" s="69" t="str">
        <f>IFERROR(VLOOKUP(AB111,'様式C-1-1用'!$A$4:$AH$1073,8,0),"")</f>
        <v>アーチ（左側）</v>
      </c>
      <c r="I111" s="69" t="str">
        <f>IFERROR(VLOOKUP(AB111,'様式C-1-1用'!$A$4:$AH$1073,9,0),"")</f>
        <v>漏水</v>
      </c>
      <c r="J111" s="420" t="str">
        <f>IFERROR(VLOOKUP(AB111,'様式C-1-1用'!$A$4:$AH$1073,10),"")</f>
        <v>漏水</v>
      </c>
      <c r="K111" s="420"/>
      <c r="L111" s="420"/>
      <c r="M111" s="69" t="str">
        <f>IFERROR(VLOOKUP(AB111,'様式C-1-1用'!$A$4:$AH$1073,17,0),"")</f>
        <v>0.15m×4.0m 遊離石灰</v>
      </c>
      <c r="N111" s="69" t="str">
        <f>IFERROR(VLOOKUP(AB111,'様式C-1-1用'!$A$4:$AH$1073,20,0),"")</f>
        <v>にじみ→遊離石灰</v>
      </c>
      <c r="O111" s="162" t="str">
        <f>IFERROR(VLOOKUP(AB111,'様式C-1-1用'!$A$4:$AH$1073,21,0),"")</f>
        <v>対策区分判定Ⅱb</v>
      </c>
      <c r="P111" s="69" t="str">
        <f>IFERROR(VLOOKUP(AB111,'様式C-1-1用'!$A$4:$AH$1073,22,0),"")</f>
        <v>Ⅱ</v>
      </c>
      <c r="Q111" s="69">
        <f>IFERROR(VLOOKUP(AB111,'様式C-1-1用'!$A$4:$AH$1073,23),"")</f>
        <v>0</v>
      </c>
      <c r="R111" s="69" t="str">
        <f>IFERROR(VLOOKUP(AB111,'様式C-1-1用'!$A$4:$AH$1073,24,0),"")</f>
        <v>Ⅱb</v>
      </c>
      <c r="S111" s="2" t="str">
        <f>IFERROR(VLOOKUP(AB111,'様式C-1-1用'!$A$4:$AH$1073,27,0),"")</f>
        <v>否</v>
      </c>
      <c r="T111" s="2" t="str">
        <f>IFERROR(VLOOKUP(AB111,'様式C-1-1用'!$A$4:$AH$976,28,0),"")</f>
        <v>要監視</v>
      </c>
      <c r="U111" s="69" t="str">
        <f>IFERROR(VLOOKUP(AB111,'様式C-1-1用'!$A$4:$AH$976,29,0),"")</f>
        <v>継続</v>
      </c>
      <c r="V111" s="420" t="str">
        <f>IFERROR(VLOOKUP(AB111,'様式C-1-1用'!$A$4:$AH$976,30,0),"")</f>
        <v>監視（日常巡視）</v>
      </c>
      <c r="W111" s="678"/>
      <c r="X111" s="678"/>
      <c r="Y111" s="678"/>
      <c r="Z111" s="69" t="str">
        <f>IFERROR(VLOOKUP(AB111,'様式C-1-1用'!$A$4:$AH$976,32,0),"")</f>
        <v>継続監視</v>
      </c>
      <c r="AB111" s="1">
        <f t="shared" si="2"/>
        <v>79</v>
      </c>
    </row>
    <row r="112" spans="2:28" ht="15.95" customHeight="1" x14ac:dyDescent="0.15">
      <c r="B112" s="727"/>
      <c r="C112" s="716">
        <f>IFERROR(VLOOKUP(AB112,'様式C-1-1用'!$A$4:$AH$1073,4,0),0)</f>
        <v>9</v>
      </c>
      <c r="D112" s="717"/>
      <c r="E112" s="2">
        <f>IF(C112="","",VLOOKUP(AB112,'様式C-1-1用'!$A$4:$AH$1073,5,0))</f>
        <v>3</v>
      </c>
      <c r="F112" s="396">
        <f>IF(C112="","",VLOOKUP(AB112,'様式C-1-1用'!$A$4:$AH$1073,6))</f>
        <v>83.50200000000001</v>
      </c>
      <c r="G112" s="69" t="str">
        <f>IFERROR(VLOOKUP(AB112,'様式C-1-1用'!$A$4:$AH$1073,7,0),"")</f>
        <v>覆工・坑門</v>
      </c>
      <c r="H112" s="69" t="str">
        <f>IFERROR(VLOOKUP(AB112,'様式C-1-1用'!$A$4:$AH$1073,8,0),"")</f>
        <v>アーチ（左側）</v>
      </c>
      <c r="I112" s="69" t="str">
        <f>IFERROR(VLOOKUP(AB112,'様式C-1-1用'!$A$4:$AH$1073,9,0),"")</f>
        <v>漏水</v>
      </c>
      <c r="J112" s="420" t="str">
        <f>IFERROR(VLOOKUP(AB112,'様式C-1-1用'!$A$4:$AH$1073,10),"")</f>
        <v>漏水</v>
      </c>
      <c r="K112" s="420"/>
      <c r="L112" s="420"/>
      <c r="M112" s="69" t="str">
        <f>IFERROR(VLOOKUP(AB112,'様式C-1-1用'!$A$4:$AH$1073,17,0),"")</f>
        <v>0.4m×7.2m にじみ</v>
      </c>
      <c r="N112" s="69" t="str">
        <f>IFERROR(VLOOKUP(AB112,'様式C-1-1用'!$A$4:$AH$1073,20,0),"")</f>
        <v>進行が認められない</v>
      </c>
      <c r="O112" s="162" t="str">
        <f>IFERROR(VLOOKUP(AB112,'様式C-1-1用'!$A$4:$AH$1073,21,0),"")</f>
        <v>対策区分判定Ⅱb</v>
      </c>
      <c r="P112" s="69" t="str">
        <f>IFERROR(VLOOKUP(AB112,'様式C-1-1用'!$A$4:$AH$1073,22,0),"")</f>
        <v>Ⅱ</v>
      </c>
      <c r="Q112" s="69">
        <f>IFERROR(VLOOKUP(AB112,'様式C-1-1用'!$A$4:$AH$1073,23),"")</f>
        <v>0</v>
      </c>
      <c r="R112" s="69" t="str">
        <f>IFERROR(VLOOKUP(AB112,'様式C-1-1用'!$A$4:$AH$1073,24,0),"")</f>
        <v>Ⅱb</v>
      </c>
      <c r="S112" s="2" t="str">
        <f>IFERROR(VLOOKUP(AB112,'様式C-1-1用'!$A$4:$AH$1073,27,0),"")</f>
        <v>否</v>
      </c>
      <c r="T112" s="2" t="str">
        <f>IFERROR(VLOOKUP(AB112,'様式C-1-1用'!$A$4:$AH$976,28,0),"")</f>
        <v>要監視</v>
      </c>
      <c r="U112" s="69" t="str">
        <f>IFERROR(VLOOKUP(AB112,'様式C-1-1用'!$A$4:$AH$976,29,0),"")</f>
        <v>継続</v>
      </c>
      <c r="V112" s="420" t="str">
        <f>IFERROR(VLOOKUP(AB112,'様式C-1-1用'!$A$4:$AH$976,30,0),"")</f>
        <v>監視（日常巡視）</v>
      </c>
      <c r="W112" s="678"/>
      <c r="X112" s="678"/>
      <c r="Y112" s="678"/>
      <c r="Z112" s="69" t="str">
        <f>IFERROR(VLOOKUP(AB112,'様式C-1-1用'!$A$4:$AH$976,32,0),"")</f>
        <v>継続監視</v>
      </c>
      <c r="AB112" s="1">
        <f t="shared" si="2"/>
        <v>80</v>
      </c>
    </row>
    <row r="113" spans="2:28" ht="15.95" customHeight="1" x14ac:dyDescent="0.15">
      <c r="B113" s="727"/>
      <c r="C113" s="716">
        <f>IFERROR(VLOOKUP(AB113,'様式C-1-1用'!$A$4:$AH$1073,4,0),0)</f>
        <v>9</v>
      </c>
      <c r="D113" s="717"/>
      <c r="E113" s="2">
        <f>IF(C113="","",VLOOKUP(AB113,'様式C-1-1用'!$A$4:$AH$1073,5,0))</f>
        <v>4</v>
      </c>
      <c r="F113" s="396">
        <f>IF(C113="","",VLOOKUP(AB113,'様式C-1-1用'!$A$4:$AH$1073,6))</f>
        <v>83.50200000000001</v>
      </c>
      <c r="G113" s="69" t="str">
        <f>IFERROR(VLOOKUP(AB113,'様式C-1-1用'!$A$4:$AH$1073,7,0),"")</f>
        <v>覆工・坑門</v>
      </c>
      <c r="H113" s="69" t="str">
        <f>IFERROR(VLOOKUP(AB113,'様式C-1-1用'!$A$4:$AH$1073,8,0),"")</f>
        <v>アーチ（左側）</v>
      </c>
      <c r="I113" s="69" t="str">
        <f>IFERROR(VLOOKUP(AB113,'様式C-1-1用'!$A$4:$AH$1073,9,0),"")</f>
        <v>漏水</v>
      </c>
      <c r="J113" s="420" t="str">
        <f>IFERROR(VLOOKUP(AB113,'様式C-1-1用'!$A$4:$AH$1073,10),"")</f>
        <v>漏水</v>
      </c>
      <c r="K113" s="420"/>
      <c r="L113" s="420"/>
      <c r="M113" s="69" t="str">
        <f>IFERROR(VLOOKUP(AB113,'様式C-1-1用'!$A$4:$AH$1073,17,0),"")</f>
        <v>0.3m×7.8m にじみ</v>
      </c>
      <c r="N113" s="69" t="str">
        <f>IFERROR(VLOOKUP(AB113,'様式C-1-1用'!$A$4:$AH$1073,20,0),"")</f>
        <v>進行が認められない</v>
      </c>
      <c r="O113" s="162" t="str">
        <f>IFERROR(VLOOKUP(AB113,'様式C-1-1用'!$A$4:$AH$1073,21,0),"")</f>
        <v>対策区分判定Ⅱb</v>
      </c>
      <c r="P113" s="69" t="str">
        <f>IFERROR(VLOOKUP(AB113,'様式C-1-1用'!$A$4:$AH$1073,22,0),"")</f>
        <v>Ⅱ</v>
      </c>
      <c r="Q113" s="69">
        <f>IFERROR(VLOOKUP(AB113,'様式C-1-1用'!$A$4:$AH$1073,23),"")</f>
        <v>0</v>
      </c>
      <c r="R113" s="69" t="str">
        <f>IFERROR(VLOOKUP(AB113,'様式C-1-1用'!$A$4:$AH$1073,24,0),"")</f>
        <v>Ⅱb</v>
      </c>
      <c r="S113" s="2" t="str">
        <f>IFERROR(VLOOKUP(AB113,'様式C-1-1用'!$A$4:$AH$1073,27,0),"")</f>
        <v>否</v>
      </c>
      <c r="T113" s="2" t="str">
        <f>IFERROR(VLOOKUP(AB113,'様式C-1-1用'!$A$4:$AH$976,28,0),"")</f>
        <v>要監視</v>
      </c>
      <c r="U113" s="69" t="str">
        <f>IFERROR(VLOOKUP(AB113,'様式C-1-1用'!$A$4:$AH$976,29,0),"")</f>
        <v>継続</v>
      </c>
      <c r="V113" s="420" t="str">
        <f>IFERROR(VLOOKUP(AB113,'様式C-1-1用'!$A$4:$AH$976,30,0),"")</f>
        <v>監視（日常巡視）</v>
      </c>
      <c r="W113" s="678"/>
      <c r="X113" s="678"/>
      <c r="Y113" s="678"/>
      <c r="Z113" s="69" t="str">
        <f>IFERROR(VLOOKUP(AB113,'様式C-1-1用'!$A$4:$AH$976,32,0),"")</f>
        <v>継続監視</v>
      </c>
      <c r="AB113" s="1">
        <f t="shared" si="2"/>
        <v>81</v>
      </c>
    </row>
    <row r="114" spans="2:28" ht="15.95" customHeight="1" x14ac:dyDescent="0.15">
      <c r="B114" s="727"/>
      <c r="C114" s="716">
        <f>IFERROR(VLOOKUP(AB114,'様式C-1-1用'!$A$4:$AH$1073,4,0),0)</f>
        <v>9</v>
      </c>
      <c r="D114" s="717"/>
      <c r="E114" s="2">
        <f>IF(C114="","",VLOOKUP(AB114,'様式C-1-1用'!$A$4:$AH$1073,5,0))</f>
        <v>5</v>
      </c>
      <c r="F114" s="396">
        <f>IF(C114="","",VLOOKUP(AB114,'様式C-1-1用'!$A$4:$AH$1073,6))</f>
        <v>83.50200000000001</v>
      </c>
      <c r="G114" s="69" t="str">
        <f>IFERROR(VLOOKUP(AB114,'様式C-1-1用'!$A$4:$AH$1073,7,0),"")</f>
        <v>覆工・坑門</v>
      </c>
      <c r="H114" s="69" t="str">
        <f>IFERROR(VLOOKUP(AB114,'様式C-1-1用'!$A$4:$AH$1073,8,0),"")</f>
        <v>アーチ（右側）</v>
      </c>
      <c r="I114" s="69" t="str">
        <f>IFERROR(VLOOKUP(AB114,'様式C-1-1用'!$A$4:$AH$1073,9,0),"")</f>
        <v>漏水</v>
      </c>
      <c r="J114" s="420" t="str">
        <f>IFERROR(VLOOKUP(AB114,'様式C-1-1用'!$A$4:$AH$1073,10),"")</f>
        <v>漏水</v>
      </c>
      <c r="K114" s="420"/>
      <c r="L114" s="420"/>
      <c r="M114" s="69" t="str">
        <f>IFERROR(VLOOKUP(AB114,'様式C-1-1用'!$A$4:$AH$1073,17,0),"")</f>
        <v>2.1m×7.2m にじみ</v>
      </c>
      <c r="N114" s="69" t="str">
        <f>IFERROR(VLOOKUP(AB114,'様式C-1-1用'!$A$4:$AH$1073,20,0),"")</f>
        <v>進行が認められない</v>
      </c>
      <c r="O114" s="162" t="str">
        <f>IFERROR(VLOOKUP(AB114,'様式C-1-1用'!$A$4:$AH$1073,21,0),"")</f>
        <v>対策区分判定Ⅱb</v>
      </c>
      <c r="P114" s="69" t="str">
        <f>IFERROR(VLOOKUP(AB114,'様式C-1-1用'!$A$4:$AH$1073,22,0),"")</f>
        <v>Ⅱ</v>
      </c>
      <c r="Q114" s="69">
        <f>IFERROR(VLOOKUP(AB114,'様式C-1-1用'!$A$4:$AH$1073,23),"")</f>
        <v>0</v>
      </c>
      <c r="R114" s="69" t="str">
        <f>IFERROR(VLOOKUP(AB114,'様式C-1-1用'!$A$4:$AH$1073,24,0),"")</f>
        <v>Ⅱb</v>
      </c>
      <c r="S114" s="2" t="str">
        <f>IFERROR(VLOOKUP(AB114,'様式C-1-1用'!$A$4:$AH$1073,27,0),"")</f>
        <v>否</v>
      </c>
      <c r="T114" s="2" t="str">
        <f>IFERROR(VLOOKUP(AB114,'様式C-1-1用'!$A$4:$AH$976,28,0),"")</f>
        <v>要監視</v>
      </c>
      <c r="U114" s="69" t="str">
        <f>IFERROR(VLOOKUP(AB114,'様式C-1-1用'!$A$4:$AH$976,29,0),"")</f>
        <v>継続</v>
      </c>
      <c r="V114" s="420" t="str">
        <f>IFERROR(VLOOKUP(AB114,'様式C-1-1用'!$A$4:$AH$976,30,0),"")</f>
        <v>監視（日常巡視）</v>
      </c>
      <c r="W114" s="678"/>
      <c r="X114" s="678"/>
      <c r="Y114" s="678"/>
      <c r="Z114" s="69" t="str">
        <f>IFERROR(VLOOKUP(AB114,'様式C-1-1用'!$A$4:$AH$976,32,0),"")</f>
        <v>継続監視</v>
      </c>
      <c r="AB114" s="1">
        <f t="shared" si="2"/>
        <v>82</v>
      </c>
    </row>
    <row r="115" spans="2:28" ht="15.95" customHeight="1" x14ac:dyDescent="0.15">
      <c r="B115" s="727"/>
      <c r="C115" s="716">
        <f>IFERROR(VLOOKUP(AB115,'様式C-1-1用'!$A$4:$AH$1073,4,0),0)</f>
        <v>9</v>
      </c>
      <c r="D115" s="717"/>
      <c r="E115" s="2">
        <f>IF(C115="","",VLOOKUP(AB115,'様式C-1-1用'!$A$4:$AH$1073,5,0))</f>
        <v>6</v>
      </c>
      <c r="F115" s="396">
        <f>IF(C115="","",VLOOKUP(AB115,'様式C-1-1用'!$A$4:$AH$1073,6))</f>
        <v>83.50200000000001</v>
      </c>
      <c r="G115" s="69" t="str">
        <f>IFERROR(VLOOKUP(AB115,'様式C-1-1用'!$A$4:$AH$1073,7,0),"")</f>
        <v>覆工・坑門</v>
      </c>
      <c r="H115" s="69" t="str">
        <f>IFERROR(VLOOKUP(AB115,'様式C-1-1用'!$A$4:$AH$1073,8,0),"")</f>
        <v>側壁（右側）</v>
      </c>
      <c r="I115" s="69" t="str">
        <f>IFERROR(VLOOKUP(AB115,'様式C-1-1用'!$A$4:$AH$1073,9,0),"")</f>
        <v>材質劣化</v>
      </c>
      <c r="J115" s="420" t="str">
        <f>IFERROR(VLOOKUP(AB115,'様式C-1-1用'!$A$4:$AH$1073,10),"")</f>
        <v>うき・はく離</v>
      </c>
      <c r="K115" s="420"/>
      <c r="L115" s="420"/>
      <c r="M115" s="69" t="str">
        <f>IFERROR(VLOOKUP(AB115,'様式C-1-1用'!$A$4:$AH$1073,17,0),"")</f>
        <v xml:space="preserve">0.1m×9.0m </v>
      </c>
      <c r="N115" s="69" t="str">
        <f>IFERROR(VLOOKUP(AB115,'様式C-1-1用'!$A$4:$AH$1073,20,0),"")</f>
        <v>進行が認められない</v>
      </c>
      <c r="O115" s="162" t="str">
        <f>IFERROR(VLOOKUP(AB115,'様式C-1-1用'!$A$4:$AH$1073,21,0),"")</f>
        <v>対策区分判定Ⅱb</v>
      </c>
      <c r="P115" s="69" t="str">
        <f>IFERROR(VLOOKUP(AB115,'様式C-1-1用'!$A$4:$AH$1073,22,0),"")</f>
        <v>Ⅱ</v>
      </c>
      <c r="Q115" s="69">
        <f>IFERROR(VLOOKUP(AB115,'様式C-1-1用'!$A$4:$AH$1073,23),"")</f>
        <v>0</v>
      </c>
      <c r="R115" s="69" t="str">
        <f>IFERROR(VLOOKUP(AB115,'様式C-1-1用'!$A$4:$AH$1073,24,0),"")</f>
        <v>Ⅱb</v>
      </c>
      <c r="S115" s="2" t="str">
        <f>IFERROR(VLOOKUP(AB115,'様式C-1-1用'!$A$4:$AH$1073,27,0),"")</f>
        <v>否</v>
      </c>
      <c r="T115" s="2" t="str">
        <f>IFERROR(VLOOKUP(AB115,'様式C-1-1用'!$A$4:$AH$976,28,0),"")</f>
        <v>要監視</v>
      </c>
      <c r="U115" s="69" t="str">
        <f>IFERROR(VLOOKUP(AB115,'様式C-1-1用'!$A$4:$AH$976,29,0),"")</f>
        <v>継続</v>
      </c>
      <c r="V115" s="420" t="str">
        <f>IFERROR(VLOOKUP(AB115,'様式C-1-1用'!$A$4:$AH$976,30,0),"")</f>
        <v>監視（日常巡視）</v>
      </c>
      <c r="W115" s="678"/>
      <c r="X115" s="678"/>
      <c r="Y115" s="678"/>
      <c r="Z115" s="69" t="str">
        <f>IFERROR(VLOOKUP(AB115,'様式C-1-1用'!$A$4:$AH$976,32,0),"")</f>
        <v>継続監視</v>
      </c>
      <c r="AB115" s="1">
        <f t="shared" si="2"/>
        <v>83</v>
      </c>
    </row>
    <row r="116" spans="2:28" ht="15.95" customHeight="1" x14ac:dyDescent="0.15">
      <c r="B116" s="727"/>
      <c r="C116" s="716">
        <f>IFERROR(VLOOKUP(AB116,'様式C-1-1用'!$A$4:$AH$1073,4,0),0)</f>
        <v>9</v>
      </c>
      <c r="D116" s="717"/>
      <c r="E116" s="2">
        <f>IF(C116="","",VLOOKUP(AB116,'様式C-1-1用'!$A$4:$AH$1073,5,0))</f>
        <v>9</v>
      </c>
      <c r="F116" s="396">
        <f>IF(C116="","",VLOOKUP(AB116,'様式C-1-1用'!$A$4:$AH$1073,6))</f>
        <v>83.50200000000001</v>
      </c>
      <c r="G116" s="69" t="str">
        <f>IFERROR(VLOOKUP(AB116,'様式C-1-1用'!$A$4:$AH$1073,7,0),"")</f>
        <v>覆工・坑門</v>
      </c>
      <c r="H116" s="69" t="str">
        <f>IFERROR(VLOOKUP(AB116,'様式C-1-1用'!$A$4:$AH$1073,8,0),"")</f>
        <v>側壁（右側）</v>
      </c>
      <c r="I116" s="69" t="str">
        <f>IFERROR(VLOOKUP(AB116,'様式C-1-1用'!$A$4:$AH$1073,9,0),"")</f>
        <v>材質劣化</v>
      </c>
      <c r="J116" s="420" t="str">
        <f>IFERROR(VLOOKUP(AB116,'様式C-1-1用'!$A$4:$AH$1073,10),"")</f>
        <v>はく落</v>
      </c>
      <c r="K116" s="420"/>
      <c r="L116" s="420"/>
      <c r="M116" s="69" t="str">
        <f>IFERROR(VLOOKUP(AB116,'様式C-1-1用'!$A$4:$AH$1073,17,0),"")</f>
        <v xml:space="preserve">0.2m×0.1m </v>
      </c>
      <c r="N116" s="69" t="str">
        <f>IFERROR(VLOOKUP(AB116,'様式C-1-1用'!$A$4:$AH$1073,20,0),"")</f>
        <v>うき→はく落</v>
      </c>
      <c r="O116" s="162" t="str">
        <f>IFERROR(VLOOKUP(AB116,'様式C-1-1用'!$A$4:$AH$1073,21,0),"")</f>
        <v>対策区分判定Ⅱa</v>
      </c>
      <c r="P116" s="69" t="str">
        <f>IFERROR(VLOOKUP(AB116,'様式C-1-1用'!$A$4:$AH$1073,22,0),"")</f>
        <v>Ⅱ</v>
      </c>
      <c r="Q116" s="69">
        <f>IFERROR(VLOOKUP(AB116,'様式C-1-1用'!$A$4:$AH$1073,23),"")</f>
        <v>0</v>
      </c>
      <c r="R116" s="69" t="str">
        <f>IFERROR(VLOOKUP(AB116,'様式C-1-1用'!$A$4:$AH$1073,24,0),"")</f>
        <v>Ⅰ</v>
      </c>
      <c r="S116" s="2" t="str">
        <f>IFERROR(VLOOKUP(AB116,'様式C-1-1用'!$A$4:$AH$1073,27,0),"")</f>
        <v>否</v>
      </c>
      <c r="T116" s="2" t="str">
        <f>IFERROR(VLOOKUP(AB116,'様式C-1-1用'!$A$4:$AH$976,28,0),"")</f>
        <v>否</v>
      </c>
      <c r="U116" s="69" t="str">
        <f>IFERROR(VLOOKUP(AB116,'様式C-1-1用'!$A$4:$AH$976,29,0),"")</f>
        <v>済</v>
      </c>
      <c r="V116" s="420" t="str">
        <f>IFERROR(VLOOKUP(AB116,'様式C-1-1用'!$A$4:$AH$976,30,0),"")</f>
        <v>－</v>
      </c>
      <c r="W116" s="678"/>
      <c r="X116" s="678"/>
      <c r="Y116" s="678"/>
      <c r="Z116" s="69" t="str">
        <f>IFERROR(VLOOKUP(AB116,'様式C-1-1用'!$A$4:$AH$976,32,0),"")</f>
        <v>－</v>
      </c>
      <c r="AB116" s="1">
        <f t="shared" si="2"/>
        <v>84</v>
      </c>
    </row>
    <row r="117" spans="2:28" ht="15.95" customHeight="1" x14ac:dyDescent="0.15">
      <c r="B117" s="727"/>
      <c r="C117" s="716">
        <f>IFERROR(VLOOKUP(AB117,'様式C-1-1用'!$A$4:$AH$1073,4,0),0)</f>
        <v>9</v>
      </c>
      <c r="D117" s="717"/>
      <c r="E117" s="2">
        <f>IF(C117="","",VLOOKUP(AB117,'様式C-1-1用'!$A$4:$AH$1073,5,0))</f>
        <v>10</v>
      </c>
      <c r="F117" s="396">
        <f>IF(C117="","",VLOOKUP(AB117,'様式C-1-1用'!$A$4:$AH$1073,6))</f>
        <v>83.50200000000001</v>
      </c>
      <c r="G117" s="69" t="str">
        <f>IFERROR(VLOOKUP(AB117,'様式C-1-1用'!$A$4:$AH$1073,7,0),"")</f>
        <v>路面</v>
      </c>
      <c r="H117" s="69" t="str">
        <f>IFERROR(VLOOKUP(AB117,'様式C-1-1用'!$A$4:$AH$1073,8,0),"")</f>
        <v>車道</v>
      </c>
      <c r="I117" s="69" t="str">
        <f>IFERROR(VLOOKUP(AB117,'様式C-1-1用'!$A$4:$AH$1073,9,0),"")</f>
        <v>材質劣化</v>
      </c>
      <c r="J117" s="420" t="str">
        <f>IFERROR(VLOOKUP(AB117,'様式C-1-1用'!$A$4:$AH$1073,10),"")</f>
        <v>うき・はく離</v>
      </c>
      <c r="K117" s="420"/>
      <c r="L117" s="420"/>
      <c r="M117" s="69" t="str">
        <f>IFERROR(VLOOKUP(AB117,'様式C-1-1用'!$A$4:$AH$1073,17,0),"")</f>
        <v xml:space="preserve">0.3m×0.1m </v>
      </c>
      <c r="N117" s="69" t="str">
        <f>IFERROR(VLOOKUP(AB117,'様式C-1-1用'!$A$4:$AH$1073,20,0),"")</f>
        <v>進行が認められない</v>
      </c>
      <c r="O117" s="162" t="str">
        <f>IFERROR(VLOOKUP(AB117,'様式C-1-1用'!$A$4:$AH$1073,21,0),"")</f>
        <v>対策区分判定Ⅱb</v>
      </c>
      <c r="P117" s="69" t="str">
        <f>IFERROR(VLOOKUP(AB117,'様式C-1-1用'!$A$4:$AH$1073,22,0),"")</f>
        <v>Ⅱ</v>
      </c>
      <c r="Q117" s="69">
        <f>IFERROR(VLOOKUP(AB117,'様式C-1-1用'!$A$4:$AH$1073,23),"")</f>
        <v>0</v>
      </c>
      <c r="R117" s="69" t="str">
        <f>IFERROR(VLOOKUP(AB117,'様式C-1-1用'!$A$4:$AH$1073,24,0),"")</f>
        <v>－</v>
      </c>
      <c r="S117" s="2" t="str">
        <f>IFERROR(VLOOKUP(AB117,'様式C-1-1用'!$A$4:$AH$1073,27,0),"")</f>
        <v>－</v>
      </c>
      <c r="T117" s="2" t="s">
        <v>1105</v>
      </c>
      <c r="U117" s="69" t="str">
        <f>IFERROR(VLOOKUP(AB117,'様式C-1-1用'!$A$4:$AH$976,29,0),"")</f>
        <v>－</v>
      </c>
      <c r="V117" s="420" t="str">
        <f>IFERROR(VLOOKUP(AB117,'様式C-1-1用'!$A$4:$AH$976,30,0),"")</f>
        <v>－</v>
      </c>
      <c r="W117" s="678"/>
      <c r="X117" s="678"/>
      <c r="Y117" s="678"/>
      <c r="Z117" s="69" t="str">
        <f>IFERROR(VLOOKUP(AB117,'様式C-1-1用'!$A$4:$AH$976,32,0),"")</f>
        <v>－</v>
      </c>
      <c r="AB117" s="1">
        <f t="shared" si="2"/>
        <v>85</v>
      </c>
    </row>
    <row r="118" spans="2:28" ht="15.95" customHeight="1" x14ac:dyDescent="0.15">
      <c r="B118" s="727"/>
      <c r="C118" s="716">
        <f>IFERROR(VLOOKUP(AB118,'様式C-1-1用'!$A$4:$AH$1073,4,0),0)</f>
        <v>9</v>
      </c>
      <c r="D118" s="717"/>
      <c r="E118" s="2">
        <f>IF(C118="","",VLOOKUP(AB118,'様式C-1-1用'!$A$4:$AH$1073,5,0))</f>
        <v>11</v>
      </c>
      <c r="F118" s="396">
        <f>IF(C118="","",VLOOKUP(AB118,'様式C-1-1用'!$A$4:$AH$1073,6))</f>
        <v>83.50200000000001</v>
      </c>
      <c r="G118" s="69" t="str">
        <f>IFERROR(VLOOKUP(AB118,'様式C-1-1用'!$A$4:$AH$1073,7,0),"")</f>
        <v>路面</v>
      </c>
      <c r="H118" s="69" t="str">
        <f>IFERROR(VLOOKUP(AB118,'様式C-1-1用'!$A$4:$AH$1073,8,0),"")</f>
        <v>監査歩廊</v>
      </c>
      <c r="I118" s="69" t="str">
        <f>IFERROR(VLOOKUP(AB118,'様式C-1-1用'!$A$4:$AH$1073,9,0),"")</f>
        <v>材質劣化</v>
      </c>
      <c r="J118" s="420" t="str">
        <f>IFERROR(VLOOKUP(AB118,'様式C-1-1用'!$A$4:$AH$1073,10),"")</f>
        <v>欠損</v>
      </c>
      <c r="K118" s="420"/>
      <c r="L118" s="420"/>
      <c r="M118" s="69" t="str">
        <f>IFERROR(VLOOKUP(AB118,'様式C-1-1用'!$A$4:$AH$1073,17,0),"")</f>
        <v>0.5m×1.0m 内部鉄筋露出</v>
      </c>
      <c r="N118" s="69" t="str">
        <f>IFERROR(VLOOKUP(AB118,'様式C-1-1用'!$A$4:$AH$1073,20,0),"")</f>
        <v>進行が認められない</v>
      </c>
      <c r="O118" s="162" t="str">
        <f>IFERROR(VLOOKUP(AB118,'様式C-1-1用'!$A$4:$AH$1073,21,0),"")</f>
        <v>対策区分判定Ⅱb</v>
      </c>
      <c r="P118" s="69" t="str">
        <f>IFERROR(VLOOKUP(AB118,'様式C-1-1用'!$A$4:$AH$1073,22,0),"")</f>
        <v>Ⅱ</v>
      </c>
      <c r="Q118" s="69">
        <f>IFERROR(VLOOKUP(AB118,'様式C-1-1用'!$A$4:$AH$1073,23),"")</f>
        <v>0</v>
      </c>
      <c r="R118" s="69" t="str">
        <f>IFERROR(VLOOKUP(AB118,'様式C-1-1用'!$A$4:$AH$1073,24,0),"")</f>
        <v>－</v>
      </c>
      <c r="S118" s="2" t="str">
        <f>IFERROR(VLOOKUP(AB118,'様式C-1-1用'!$A$4:$AH$1073,27,0),"")</f>
        <v>－</v>
      </c>
      <c r="T118" s="2" t="s">
        <v>1105</v>
      </c>
      <c r="U118" s="69" t="str">
        <f>IFERROR(VLOOKUP(AB118,'様式C-1-1用'!$A$4:$AH$976,29,0),"")</f>
        <v>－</v>
      </c>
      <c r="V118" s="420" t="str">
        <f>IFERROR(VLOOKUP(AB118,'様式C-1-1用'!$A$4:$AH$976,30,0),"")</f>
        <v>－</v>
      </c>
      <c r="W118" s="678"/>
      <c r="X118" s="678"/>
      <c r="Y118" s="678"/>
      <c r="Z118" s="69" t="str">
        <f>IFERROR(VLOOKUP(AB118,'様式C-1-1用'!$A$4:$AH$976,32,0),"")</f>
        <v>－</v>
      </c>
      <c r="AB118" s="1">
        <f t="shared" si="2"/>
        <v>86</v>
      </c>
    </row>
    <row r="119" spans="2:28" ht="15.95" customHeight="1" x14ac:dyDescent="0.15">
      <c r="B119" s="727"/>
      <c r="C119" s="716">
        <f>IFERROR(VLOOKUP(AB119,'様式C-1-1用'!$A$4:$AH$1073,4,0),0)</f>
        <v>9</v>
      </c>
      <c r="D119" s="717"/>
      <c r="E119" s="2">
        <f>IF(C119="","",VLOOKUP(AB119,'様式C-1-1用'!$A$4:$AH$1073,5,0))</f>
        <v>12</v>
      </c>
      <c r="F119" s="396">
        <f>IF(C119="","",VLOOKUP(AB119,'様式C-1-1用'!$A$4:$AH$1073,6))</f>
        <v>83.50200000000001</v>
      </c>
      <c r="G119" s="69" t="str">
        <f>IFERROR(VLOOKUP(AB119,'様式C-1-1用'!$A$4:$AH$1073,7,0),"")</f>
        <v>覆工・坑門</v>
      </c>
      <c r="H119" s="69" t="str">
        <f>IFERROR(VLOOKUP(AB119,'様式C-1-1用'!$A$4:$AH$1073,8,0),"")</f>
        <v>側壁（右側）</v>
      </c>
      <c r="I119" s="69" t="str">
        <f>IFERROR(VLOOKUP(AB119,'様式C-1-1用'!$A$4:$AH$1073,9,0),"")</f>
        <v>材質劣化</v>
      </c>
      <c r="J119" s="420" t="str">
        <f>IFERROR(VLOOKUP(AB119,'様式C-1-1用'!$A$4:$AH$1073,10),"")</f>
        <v>うき・はく離</v>
      </c>
      <c r="K119" s="420"/>
      <c r="L119" s="420"/>
      <c r="M119" s="69" t="str">
        <f>IFERROR(VLOOKUP(AB119,'様式C-1-1用'!$A$4:$AH$1073,17,0),"")</f>
        <v xml:space="preserve">1.5m×0.1m </v>
      </c>
      <c r="N119" s="69" t="str">
        <f>IFERROR(VLOOKUP(AB119,'様式C-1-1用'!$A$4:$AH$1073,20,0),"")</f>
        <v>新規確認</v>
      </c>
      <c r="O119" s="162" t="str">
        <f>IFERROR(VLOOKUP(AB119,'様式C-1-1用'!$A$4:$AH$1073,21,0),"")</f>
        <v>－</v>
      </c>
      <c r="P119" s="69" t="str">
        <f>IFERROR(VLOOKUP(AB119,'様式C-1-1用'!$A$4:$AH$1073,22,0),"")</f>
        <v>－</v>
      </c>
      <c r="Q119" s="69">
        <f>IFERROR(VLOOKUP(AB119,'様式C-1-1用'!$A$4:$AH$1073,23),"")</f>
        <v>0</v>
      </c>
      <c r="R119" s="69" t="str">
        <f>IFERROR(VLOOKUP(AB119,'様式C-1-1用'!$A$4:$AH$1073,24,0),"")</f>
        <v>Ⅱb</v>
      </c>
      <c r="S119" s="2" t="str">
        <f>IFERROR(VLOOKUP(AB119,'様式C-1-1用'!$A$4:$AH$1073,27,0),"")</f>
        <v>否</v>
      </c>
      <c r="T119" s="2" t="str">
        <f>IFERROR(VLOOKUP(AB119,'様式C-1-1用'!$A$4:$AH$976,28,0),"")</f>
        <v>要監視</v>
      </c>
      <c r="U119" s="69" t="str">
        <f>IFERROR(VLOOKUP(AB119,'様式C-1-1用'!$A$4:$AH$976,29,0),"")</f>
        <v>未</v>
      </c>
      <c r="V119" s="420" t="str">
        <f>IFERROR(VLOOKUP(AB119,'様式C-1-1用'!$A$4:$AH$976,30,0),"")</f>
        <v>－</v>
      </c>
      <c r="W119" s="678"/>
      <c r="X119" s="678"/>
      <c r="Y119" s="678"/>
      <c r="Z119" s="69" t="str">
        <f>IFERROR(VLOOKUP(AB119,'様式C-1-1用'!$A$4:$AH$976,32,0),"")</f>
        <v>継続監視</v>
      </c>
      <c r="AB119" s="1">
        <f t="shared" si="2"/>
        <v>87</v>
      </c>
    </row>
    <row r="120" spans="2:28" ht="15.95" customHeight="1" x14ac:dyDescent="0.15">
      <c r="B120" s="727"/>
      <c r="C120" s="716">
        <f>IFERROR(VLOOKUP(AB120,'様式C-1-1用'!$A$4:$AH$1073,4,0),0)</f>
        <v>10</v>
      </c>
      <c r="D120" s="717"/>
      <c r="E120" s="2">
        <f>IF(C120="","",VLOOKUP(AB120,'様式C-1-1用'!$A$4:$AH$1073,5,0))</f>
        <v>1</v>
      </c>
      <c r="F120" s="396">
        <f>IF(C120="","",VLOOKUP(AB120,'様式C-1-1用'!$A$4:$AH$1073,6))</f>
        <v>92.469000000000008</v>
      </c>
      <c r="G120" s="69" t="str">
        <f>IFERROR(VLOOKUP(AB120,'様式C-1-1用'!$A$4:$AH$1073,7,0),"")</f>
        <v>覆工・坑門</v>
      </c>
      <c r="H120" s="69" t="str">
        <f>IFERROR(VLOOKUP(AB120,'様式C-1-1用'!$A$4:$AH$1073,8,0),"")</f>
        <v>側壁（左側）</v>
      </c>
      <c r="I120" s="69" t="str">
        <f>IFERROR(VLOOKUP(AB120,'様式C-1-1用'!$A$4:$AH$1073,9,0),"")</f>
        <v>材質劣化</v>
      </c>
      <c r="J120" s="420" t="str">
        <f>IFERROR(VLOOKUP(AB120,'様式C-1-1用'!$A$4:$AH$1073,10),"")</f>
        <v>うき・はく離</v>
      </c>
      <c r="K120" s="420"/>
      <c r="L120" s="420"/>
      <c r="M120" s="69" t="str">
        <f>IFERROR(VLOOKUP(AB120,'様式C-1-1用'!$A$4:$AH$1073,17,0),"")</f>
        <v xml:space="preserve">0.1m×9.0m </v>
      </c>
      <c r="N120" s="69" t="str">
        <f>IFERROR(VLOOKUP(AB120,'様式C-1-1用'!$A$4:$AH$1073,20,0),"")</f>
        <v>進行が認められない</v>
      </c>
      <c r="O120" s="162" t="str">
        <f>IFERROR(VLOOKUP(AB120,'様式C-1-1用'!$A$4:$AH$1073,21,0),"")</f>
        <v>対策区分判定Ⅱb</v>
      </c>
      <c r="P120" s="69" t="str">
        <f>IFERROR(VLOOKUP(AB120,'様式C-1-1用'!$A$4:$AH$1073,22,0),"")</f>
        <v>Ⅱ</v>
      </c>
      <c r="Q120" s="69">
        <f>IFERROR(VLOOKUP(AB120,'様式C-1-1用'!$A$4:$AH$1073,23),"")</f>
        <v>0</v>
      </c>
      <c r="R120" s="69" t="str">
        <f>IFERROR(VLOOKUP(AB120,'様式C-1-1用'!$A$4:$AH$1073,24,0),"")</f>
        <v>Ⅱb</v>
      </c>
      <c r="S120" s="2" t="str">
        <f>IFERROR(VLOOKUP(AB120,'様式C-1-1用'!$A$4:$AH$1073,27,0),"")</f>
        <v>否</v>
      </c>
      <c r="T120" s="2" t="str">
        <f>IFERROR(VLOOKUP(AB120,'様式C-1-1用'!$A$4:$AH$976,28,0),"")</f>
        <v>要監視</v>
      </c>
      <c r="U120" s="69" t="str">
        <f>IFERROR(VLOOKUP(AB120,'様式C-1-1用'!$A$4:$AH$976,29,0),"")</f>
        <v>継続</v>
      </c>
      <c r="V120" s="420" t="str">
        <f>IFERROR(VLOOKUP(AB120,'様式C-1-1用'!$A$4:$AH$976,30,0),"")</f>
        <v>監視（日常巡視）</v>
      </c>
      <c r="W120" s="678"/>
      <c r="X120" s="678"/>
      <c r="Y120" s="678"/>
      <c r="Z120" s="69" t="str">
        <f>IFERROR(VLOOKUP(AB120,'様式C-1-1用'!$A$4:$AH$976,32,0),"")</f>
        <v>継続監視</v>
      </c>
      <c r="AB120" s="1">
        <f t="shared" si="2"/>
        <v>88</v>
      </c>
    </row>
    <row r="121" spans="2:28" ht="15.95" customHeight="1" x14ac:dyDescent="0.15">
      <c r="B121" s="727"/>
      <c r="C121" s="716">
        <f>IFERROR(VLOOKUP(AB121,'様式C-1-1用'!$A$4:$AH$1073,4,0),0)</f>
        <v>10</v>
      </c>
      <c r="D121" s="717"/>
      <c r="E121" s="2">
        <f>IF(C121="","",VLOOKUP(AB121,'様式C-1-1用'!$A$4:$AH$1073,5,0))</f>
        <v>4</v>
      </c>
      <c r="F121" s="396">
        <f>IF(C121="","",VLOOKUP(AB121,'様式C-1-1用'!$A$4:$AH$1073,6))</f>
        <v>92.469000000000008</v>
      </c>
      <c r="G121" s="69" t="str">
        <f>IFERROR(VLOOKUP(AB121,'様式C-1-1用'!$A$4:$AH$1073,7,0),"")</f>
        <v>覆工・坑門</v>
      </c>
      <c r="H121" s="69" t="str">
        <f>IFERROR(VLOOKUP(AB121,'様式C-1-1用'!$A$4:$AH$1073,8,0),"")</f>
        <v>アーチ（左側）</v>
      </c>
      <c r="I121" s="69" t="str">
        <f>IFERROR(VLOOKUP(AB121,'様式C-1-1用'!$A$4:$AH$1073,9,0),"")</f>
        <v>漏水</v>
      </c>
      <c r="J121" s="420" t="str">
        <f>IFERROR(VLOOKUP(AB121,'様式C-1-1用'!$A$4:$AH$1073,10),"")</f>
        <v>漏水</v>
      </c>
      <c r="K121" s="420"/>
      <c r="L121" s="420"/>
      <c r="M121" s="69" t="str">
        <f>IFERROR(VLOOKUP(AB121,'様式C-1-1用'!$A$4:$AH$1073,17,0),"")</f>
        <v>0.08m×5.2m 遊離石灰</v>
      </c>
      <c r="N121" s="69" t="str">
        <f>IFERROR(VLOOKUP(AB121,'様式C-1-1用'!$A$4:$AH$1073,20,0),"")</f>
        <v>にじみ→遊離石灰</v>
      </c>
      <c r="O121" s="162" t="str">
        <f>IFERROR(VLOOKUP(AB121,'様式C-1-1用'!$A$4:$AH$1073,21,0),"")</f>
        <v>対策区分判定Ⅱb</v>
      </c>
      <c r="P121" s="69" t="str">
        <f>IFERROR(VLOOKUP(AB121,'様式C-1-1用'!$A$4:$AH$1073,22,0),"")</f>
        <v>Ⅱ</v>
      </c>
      <c r="Q121" s="69">
        <f>IFERROR(VLOOKUP(AB121,'様式C-1-1用'!$A$4:$AH$1073,23),"")</f>
        <v>0</v>
      </c>
      <c r="R121" s="69" t="str">
        <f>IFERROR(VLOOKUP(AB121,'様式C-1-1用'!$A$4:$AH$1073,24,0),"")</f>
        <v>Ⅱb</v>
      </c>
      <c r="S121" s="2" t="str">
        <f>IFERROR(VLOOKUP(AB121,'様式C-1-1用'!$A$4:$AH$1073,27,0),"")</f>
        <v>否</v>
      </c>
      <c r="T121" s="2" t="str">
        <f>IFERROR(VLOOKUP(AB121,'様式C-1-1用'!$A$4:$AH$976,28,0),"")</f>
        <v>要監視</v>
      </c>
      <c r="U121" s="69" t="str">
        <f>IFERROR(VLOOKUP(AB121,'様式C-1-1用'!$A$4:$AH$976,29,0),"")</f>
        <v>継続</v>
      </c>
      <c r="V121" s="420" t="str">
        <f>IFERROR(VLOOKUP(AB121,'様式C-1-1用'!$A$4:$AH$976,30,0),"")</f>
        <v>監視（日常巡視）</v>
      </c>
      <c r="W121" s="678"/>
      <c r="X121" s="678"/>
      <c r="Y121" s="678"/>
      <c r="Z121" s="69" t="str">
        <f>IFERROR(VLOOKUP(AB121,'様式C-1-1用'!$A$4:$AH$976,32,0),"")</f>
        <v>継続監視</v>
      </c>
      <c r="AB121" s="1">
        <f t="shared" si="2"/>
        <v>89</v>
      </c>
    </row>
    <row r="122" spans="2:28" ht="15.95" customHeight="1" x14ac:dyDescent="0.15">
      <c r="B122" s="727"/>
      <c r="C122" s="716">
        <f>IFERROR(VLOOKUP(AB122,'様式C-1-1用'!$A$4:$AH$1073,4,0),0)</f>
        <v>10</v>
      </c>
      <c r="D122" s="717"/>
      <c r="E122" s="2">
        <f>IF(C122="","",VLOOKUP(AB122,'様式C-1-1用'!$A$4:$AH$1073,5,0))</f>
        <v>5</v>
      </c>
      <c r="F122" s="396">
        <f>IF(C122="","",VLOOKUP(AB122,'様式C-1-1用'!$A$4:$AH$1073,6))</f>
        <v>92.469000000000008</v>
      </c>
      <c r="G122" s="69" t="str">
        <f>IFERROR(VLOOKUP(AB122,'様式C-1-1用'!$A$4:$AH$1073,7,0),"")</f>
        <v>覆工・坑門</v>
      </c>
      <c r="H122" s="69" t="str">
        <f>IFERROR(VLOOKUP(AB122,'様式C-1-1用'!$A$4:$AH$1073,8,0),"")</f>
        <v>アーチ（天端）</v>
      </c>
      <c r="I122" s="69" t="str">
        <f>IFERROR(VLOOKUP(AB122,'様式C-1-1用'!$A$4:$AH$1073,9,0),"")</f>
        <v>漏水</v>
      </c>
      <c r="J122" s="420" t="str">
        <f>IFERROR(VLOOKUP(AB122,'様式C-1-1用'!$A$4:$AH$1073,10),"")</f>
        <v>漏水</v>
      </c>
      <c r="K122" s="420"/>
      <c r="L122" s="420"/>
      <c r="M122" s="69" t="str">
        <f>IFERROR(VLOOKUP(AB122,'様式C-1-1用'!$A$4:$AH$1073,17,0),"")</f>
        <v>0.4m×9.2m にじみ</v>
      </c>
      <c r="N122" s="69" t="str">
        <f>IFERROR(VLOOKUP(AB122,'様式C-1-1用'!$A$4:$AH$1073,20,0),"")</f>
        <v>進行が認められない</v>
      </c>
      <c r="O122" s="162" t="str">
        <f>IFERROR(VLOOKUP(AB122,'様式C-1-1用'!$A$4:$AH$1073,21,0),"")</f>
        <v>対策区分判定Ⅱb</v>
      </c>
      <c r="P122" s="69" t="str">
        <f>IFERROR(VLOOKUP(AB122,'様式C-1-1用'!$A$4:$AH$1073,22,0),"")</f>
        <v>Ⅱ</v>
      </c>
      <c r="Q122" s="69">
        <f>IFERROR(VLOOKUP(AB122,'様式C-1-1用'!$A$4:$AH$1073,23),"")</f>
        <v>0</v>
      </c>
      <c r="R122" s="69" t="str">
        <f>IFERROR(VLOOKUP(AB122,'様式C-1-1用'!$A$4:$AH$1073,24,0),"")</f>
        <v>Ⅱb</v>
      </c>
      <c r="S122" s="2" t="str">
        <f>IFERROR(VLOOKUP(AB122,'様式C-1-1用'!$A$4:$AH$1073,27,0),"")</f>
        <v>否</v>
      </c>
      <c r="T122" s="2" t="str">
        <f>IFERROR(VLOOKUP(AB122,'様式C-1-1用'!$A$4:$AH$976,28,0),"")</f>
        <v>要監視</v>
      </c>
      <c r="U122" s="69" t="str">
        <f>IFERROR(VLOOKUP(AB122,'様式C-1-1用'!$A$4:$AH$976,29,0),"")</f>
        <v>継続</v>
      </c>
      <c r="V122" s="420" t="str">
        <f>IFERROR(VLOOKUP(AB122,'様式C-1-1用'!$A$4:$AH$976,30,0),"")</f>
        <v>監視（日常巡視）</v>
      </c>
      <c r="W122" s="678"/>
      <c r="X122" s="678"/>
      <c r="Y122" s="678"/>
      <c r="Z122" s="69" t="str">
        <f>IFERROR(VLOOKUP(AB122,'様式C-1-1用'!$A$4:$AH$976,32,0),"")</f>
        <v>継続監視</v>
      </c>
      <c r="AB122" s="1">
        <f t="shared" si="2"/>
        <v>90</v>
      </c>
    </row>
    <row r="123" spans="2:28" ht="15.95" customHeight="1" x14ac:dyDescent="0.15">
      <c r="B123" s="727"/>
      <c r="C123" s="716">
        <f>IFERROR(VLOOKUP(AB123,'様式C-1-1用'!$A$4:$AH$1073,4,0),0)</f>
        <v>10</v>
      </c>
      <c r="D123" s="717"/>
      <c r="E123" s="2">
        <f>IF(C123="","",VLOOKUP(AB123,'様式C-1-1用'!$A$4:$AH$1073,5,0))</f>
        <v>6</v>
      </c>
      <c r="F123" s="396">
        <f>IF(C123="","",VLOOKUP(AB123,'様式C-1-1用'!$A$4:$AH$1073,6))</f>
        <v>92.469000000000008</v>
      </c>
      <c r="G123" s="69" t="str">
        <f>IFERROR(VLOOKUP(AB123,'様式C-1-1用'!$A$4:$AH$1073,7,0),"")</f>
        <v>覆工・坑門</v>
      </c>
      <c r="H123" s="69" t="str">
        <f>IFERROR(VLOOKUP(AB123,'様式C-1-1用'!$A$4:$AH$1073,8,0),"")</f>
        <v>アーチ（左側）</v>
      </c>
      <c r="I123" s="69" t="str">
        <f>IFERROR(VLOOKUP(AB123,'様式C-1-1用'!$A$4:$AH$1073,9,0),"")</f>
        <v>漏水</v>
      </c>
      <c r="J123" s="420" t="str">
        <f>IFERROR(VLOOKUP(AB123,'様式C-1-1用'!$A$4:$AH$1073,10),"")</f>
        <v>漏水</v>
      </c>
      <c r="K123" s="420"/>
      <c r="L123" s="420"/>
      <c r="M123" s="69" t="str">
        <f>IFERROR(VLOOKUP(AB123,'様式C-1-1用'!$A$4:$AH$1073,17,0),"")</f>
        <v>1.20m×7.3m にじみ</v>
      </c>
      <c r="N123" s="69" t="str">
        <f>IFERROR(VLOOKUP(AB123,'様式C-1-1用'!$A$4:$AH$1073,20,0),"")</f>
        <v>進行が認められない</v>
      </c>
      <c r="O123" s="162" t="str">
        <f>IFERROR(VLOOKUP(AB123,'様式C-1-1用'!$A$4:$AH$1073,21,0),"")</f>
        <v>対策区分判定Ⅱb</v>
      </c>
      <c r="P123" s="69" t="str">
        <f>IFERROR(VLOOKUP(AB123,'様式C-1-1用'!$A$4:$AH$1073,22,0),"")</f>
        <v>Ⅱ</v>
      </c>
      <c r="Q123" s="69">
        <f>IFERROR(VLOOKUP(AB123,'様式C-1-1用'!$A$4:$AH$1073,23),"")</f>
        <v>0</v>
      </c>
      <c r="R123" s="69" t="str">
        <f>IFERROR(VLOOKUP(AB123,'様式C-1-1用'!$A$4:$AH$1073,24,0),"")</f>
        <v>Ⅱb</v>
      </c>
      <c r="S123" s="2" t="str">
        <f>IFERROR(VLOOKUP(AB123,'様式C-1-1用'!$A$4:$AH$1073,27,0),"")</f>
        <v>否</v>
      </c>
      <c r="T123" s="2" t="str">
        <f>IFERROR(VLOOKUP(AB123,'様式C-1-1用'!$A$4:$AH$976,28,0),"")</f>
        <v>要監視</v>
      </c>
      <c r="U123" s="69" t="str">
        <f>IFERROR(VLOOKUP(AB123,'様式C-1-1用'!$A$4:$AH$976,29,0),"")</f>
        <v>継続</v>
      </c>
      <c r="V123" s="420" t="str">
        <f>IFERROR(VLOOKUP(AB123,'様式C-1-1用'!$A$4:$AH$976,30,0),"")</f>
        <v>監視（日常巡視）</v>
      </c>
      <c r="W123" s="678"/>
      <c r="X123" s="678"/>
      <c r="Y123" s="678"/>
      <c r="Z123" s="69" t="str">
        <f>IFERROR(VLOOKUP(AB123,'様式C-1-1用'!$A$4:$AH$976,32,0),"")</f>
        <v>継続監視</v>
      </c>
      <c r="AB123" s="1">
        <f t="shared" si="2"/>
        <v>91</v>
      </c>
    </row>
    <row r="124" spans="2:28" ht="15.95" customHeight="1" x14ac:dyDescent="0.15">
      <c r="B124" s="727"/>
      <c r="C124" s="716">
        <f>IFERROR(VLOOKUP(AB124,'様式C-1-1用'!$A$4:$AH$1073,4,0),0)</f>
        <v>10</v>
      </c>
      <c r="D124" s="717"/>
      <c r="E124" s="2">
        <f>IF(C124="","",VLOOKUP(AB124,'様式C-1-1用'!$A$4:$AH$1073,5,0))</f>
        <v>7</v>
      </c>
      <c r="F124" s="396">
        <f>IF(C124="","",VLOOKUP(AB124,'様式C-1-1用'!$A$4:$AH$1073,6))</f>
        <v>92.469000000000008</v>
      </c>
      <c r="G124" s="69" t="str">
        <f>IFERROR(VLOOKUP(AB124,'様式C-1-1用'!$A$4:$AH$1073,7,0),"")</f>
        <v>覆工・坑門</v>
      </c>
      <c r="H124" s="69" t="str">
        <f>IFERROR(VLOOKUP(AB124,'様式C-1-1用'!$A$4:$AH$1073,8,0),"")</f>
        <v>側壁（右側）</v>
      </c>
      <c r="I124" s="69" t="str">
        <f>IFERROR(VLOOKUP(AB124,'様式C-1-1用'!$A$4:$AH$1073,9,0),"")</f>
        <v>材質劣化</v>
      </c>
      <c r="J124" s="420" t="str">
        <f>IFERROR(VLOOKUP(AB124,'様式C-1-1用'!$A$4:$AH$1073,10),"")</f>
        <v>うき・はく離</v>
      </c>
      <c r="K124" s="420"/>
      <c r="L124" s="420"/>
      <c r="M124" s="69" t="str">
        <f>IFERROR(VLOOKUP(AB124,'様式C-1-1用'!$A$4:$AH$1073,17,0),"")</f>
        <v xml:space="preserve">0.1m×9.0m </v>
      </c>
      <c r="N124" s="69" t="str">
        <f>IFERROR(VLOOKUP(AB124,'様式C-1-1用'!$A$4:$AH$1073,20,0),"")</f>
        <v>進行が認められない</v>
      </c>
      <c r="O124" s="162" t="str">
        <f>IFERROR(VLOOKUP(AB124,'様式C-1-1用'!$A$4:$AH$1073,21,0),"")</f>
        <v>対策区分判定Ⅱb</v>
      </c>
      <c r="P124" s="69" t="str">
        <f>IFERROR(VLOOKUP(AB124,'様式C-1-1用'!$A$4:$AH$1073,22,0),"")</f>
        <v>Ⅱ</v>
      </c>
      <c r="Q124" s="69">
        <f>IFERROR(VLOOKUP(AB124,'様式C-1-1用'!$A$4:$AH$1073,23),"")</f>
        <v>0</v>
      </c>
      <c r="R124" s="69" t="str">
        <f>IFERROR(VLOOKUP(AB124,'様式C-1-1用'!$A$4:$AH$1073,24,0),"")</f>
        <v>Ⅱb</v>
      </c>
      <c r="S124" s="2" t="str">
        <f>IFERROR(VLOOKUP(AB124,'様式C-1-1用'!$A$4:$AH$1073,27,0),"")</f>
        <v>否</v>
      </c>
      <c r="T124" s="2" t="str">
        <f>IFERROR(VLOOKUP(AB124,'様式C-1-1用'!$A$4:$AH$976,28,0),"")</f>
        <v>要監視</v>
      </c>
      <c r="U124" s="69" t="str">
        <f>IFERROR(VLOOKUP(AB124,'様式C-1-1用'!$A$4:$AH$976,29,0),"")</f>
        <v>継続</v>
      </c>
      <c r="V124" s="420" t="str">
        <f>IFERROR(VLOOKUP(AB124,'様式C-1-1用'!$A$4:$AH$976,30,0),"")</f>
        <v>監視（日常巡視）</v>
      </c>
      <c r="W124" s="678"/>
      <c r="X124" s="678"/>
      <c r="Y124" s="678"/>
      <c r="Z124" s="69" t="str">
        <f>IFERROR(VLOOKUP(AB124,'様式C-1-1用'!$A$4:$AH$976,32,0),"")</f>
        <v>継続監視</v>
      </c>
      <c r="AB124" s="1">
        <f t="shared" si="2"/>
        <v>92</v>
      </c>
    </row>
    <row r="125" spans="2:28" ht="15.95" customHeight="1" x14ac:dyDescent="0.15">
      <c r="B125" s="728"/>
      <c r="C125" s="716">
        <f>IFERROR(VLOOKUP(AB125,'様式C-1-1用'!$A$4:$AH$1073,4,0),0)</f>
        <v>10</v>
      </c>
      <c r="D125" s="717"/>
      <c r="E125" s="2">
        <f>IF(C125="","",VLOOKUP(AB125,'様式C-1-1用'!$A$4:$AH$1073,5,0))</f>
        <v>9</v>
      </c>
      <c r="F125" s="396">
        <f>IF(C125="","",VLOOKUP(AB125,'様式C-1-1用'!$A$4:$AH$1073,6))</f>
        <v>92.469000000000008</v>
      </c>
      <c r="G125" s="69" t="str">
        <f>IFERROR(VLOOKUP(AB125,'様式C-1-1用'!$A$4:$AH$1073,7,0),"")</f>
        <v>路面</v>
      </c>
      <c r="H125" s="69" t="str">
        <f>IFERROR(VLOOKUP(AB125,'様式C-1-1用'!$A$4:$AH$1073,8,0),"")</f>
        <v>監査歩廊</v>
      </c>
      <c r="I125" s="69" t="str">
        <f>IFERROR(VLOOKUP(AB125,'様式C-1-1用'!$A$4:$AH$1073,9,0),"")</f>
        <v>材質劣化</v>
      </c>
      <c r="J125" s="420" t="str">
        <f>IFERROR(VLOOKUP(AB125,'様式C-1-1用'!$A$4:$AH$1073,10),"")</f>
        <v>欠損</v>
      </c>
      <c r="K125" s="420"/>
      <c r="L125" s="420"/>
      <c r="M125" s="69" t="str">
        <f>IFERROR(VLOOKUP(AB125,'様式C-1-1用'!$A$4:$AH$1073,17,0),"")</f>
        <v>0.5m×0.5m 内部鉄筋露出</v>
      </c>
      <c r="N125" s="69" t="str">
        <f>IFERROR(VLOOKUP(AB125,'様式C-1-1用'!$A$4:$AH$1073,20,0),"")</f>
        <v>進行が認められない</v>
      </c>
      <c r="O125" s="162" t="str">
        <f>IFERROR(VLOOKUP(AB125,'様式C-1-1用'!$A$4:$AH$1073,21,0),"")</f>
        <v>対策区分判定Ⅱb</v>
      </c>
      <c r="P125" s="69" t="str">
        <f>IFERROR(VLOOKUP(AB125,'様式C-1-1用'!$A$4:$AH$1073,22,0),"")</f>
        <v>Ⅱ</v>
      </c>
      <c r="Q125" s="69">
        <f>IFERROR(VLOOKUP(AB125,'様式C-1-1用'!$A$4:$AH$1073,23),"")</f>
        <v>0</v>
      </c>
      <c r="R125" s="69" t="str">
        <f>IFERROR(VLOOKUP(AB125,'様式C-1-1用'!$A$4:$AH$1073,24,0),"")</f>
        <v>－</v>
      </c>
      <c r="S125" s="2" t="str">
        <f>IFERROR(VLOOKUP(AB125,'様式C-1-1用'!$A$4:$AH$1073,27,0),"")</f>
        <v>－</v>
      </c>
      <c r="T125" s="2" t="str">
        <f>IFERROR(VLOOKUP(AB125,'様式C-1-1用'!$A$4:$AH$976,28,0),"")</f>
        <v>－</v>
      </c>
      <c r="U125" s="69" t="str">
        <f>IFERROR(VLOOKUP(AB125,'様式C-1-1用'!$A$4:$AH$976,29,0),"")</f>
        <v>－</v>
      </c>
      <c r="V125" s="420" t="str">
        <f>IFERROR(VLOOKUP(AB125,'様式C-1-1用'!$A$4:$AH$976,30,0),"")</f>
        <v>－</v>
      </c>
      <c r="W125" s="678"/>
      <c r="X125" s="678"/>
      <c r="Y125" s="678"/>
      <c r="Z125" s="69" t="str">
        <f>IFERROR(VLOOKUP(AB125,'様式C-1-1用'!$A$4:$AH$976,32,0),"")</f>
        <v>－</v>
      </c>
      <c r="AB125" s="1">
        <f t="shared" si="2"/>
        <v>93</v>
      </c>
    </row>
    <row r="126" spans="2:28" ht="15.95" customHeight="1" x14ac:dyDescent="0.15">
      <c r="B126" s="73"/>
      <c r="C126" s="1" t="s">
        <v>288</v>
      </c>
      <c r="D126" s="24"/>
      <c r="F126" s="24"/>
      <c r="G126" s="70"/>
      <c r="H126" s="70"/>
      <c r="I126" s="70"/>
      <c r="J126" s="70"/>
      <c r="K126" s="70"/>
      <c r="L126" s="70"/>
      <c r="M126" s="70"/>
      <c r="N126" s="70"/>
      <c r="O126" s="70"/>
      <c r="P126" s="70"/>
      <c r="Q126" s="72"/>
      <c r="R126" s="87"/>
      <c r="S126" s="24"/>
      <c r="T126" s="24"/>
      <c r="U126" s="70"/>
      <c r="V126" s="88"/>
      <c r="W126" s="88"/>
      <c r="X126" s="88"/>
      <c r="Y126" s="88"/>
      <c r="Z126" s="24"/>
    </row>
    <row r="127" spans="2:28" ht="15.95" customHeight="1" x14ac:dyDescent="0.15">
      <c r="B127" s="73"/>
      <c r="C127" s="81" t="s">
        <v>289</v>
      </c>
      <c r="D127" s="24"/>
      <c r="F127" s="24"/>
      <c r="G127" s="70"/>
      <c r="H127" s="70"/>
      <c r="I127" s="70"/>
      <c r="J127" s="70"/>
      <c r="K127" s="70"/>
      <c r="L127" s="70"/>
      <c r="M127" s="70"/>
      <c r="N127" s="70"/>
      <c r="O127" s="70"/>
      <c r="P127" s="70"/>
      <c r="Q127" s="72"/>
      <c r="R127" s="87"/>
      <c r="S127" s="24"/>
      <c r="T127" s="24"/>
      <c r="U127" s="70"/>
      <c r="V127" s="88"/>
      <c r="W127" s="88"/>
      <c r="X127" s="88"/>
      <c r="Y127" s="88"/>
      <c r="Z127" s="24"/>
    </row>
    <row r="128" spans="2:28" ht="15.95" customHeight="1" x14ac:dyDescent="0.15">
      <c r="B128" s="74"/>
      <c r="C128" s="4" t="s">
        <v>258</v>
      </c>
      <c r="D128" s="4"/>
      <c r="E128" s="4"/>
      <c r="F128" s="4"/>
      <c r="G128" s="4"/>
      <c r="H128" s="4"/>
      <c r="I128" s="4"/>
      <c r="J128" s="4"/>
      <c r="K128" s="4"/>
      <c r="L128" s="4"/>
      <c r="M128" s="4"/>
      <c r="N128" s="4"/>
      <c r="O128" s="4"/>
      <c r="P128" s="4"/>
      <c r="Q128" s="4"/>
      <c r="R128" s="4"/>
      <c r="S128" s="4"/>
      <c r="T128" s="4"/>
      <c r="U128" s="4"/>
      <c r="V128" s="4"/>
      <c r="W128" s="4"/>
      <c r="X128" s="4"/>
      <c r="Y128" s="4"/>
    </row>
    <row r="129" spans="2:28" ht="15.95" customHeight="1" x14ac:dyDescent="0.15">
      <c r="B129" s="4"/>
      <c r="C129" s="4" t="s">
        <v>259</v>
      </c>
      <c r="D129" s="4"/>
      <c r="E129" s="4"/>
      <c r="F129" s="4"/>
      <c r="G129" s="4"/>
      <c r="H129" s="4"/>
      <c r="I129" s="4"/>
      <c r="J129" s="4"/>
      <c r="K129" s="4"/>
      <c r="L129" s="4"/>
      <c r="M129" s="4"/>
      <c r="N129" s="4"/>
      <c r="O129" s="4"/>
      <c r="P129" s="4"/>
      <c r="Q129" s="4"/>
      <c r="R129" s="4"/>
      <c r="S129" s="4"/>
      <c r="T129" s="4"/>
      <c r="U129" s="4"/>
      <c r="V129" s="4"/>
      <c r="W129" s="4"/>
      <c r="X129" s="4"/>
      <c r="Y129" s="4"/>
    </row>
    <row r="130" spans="2:28" ht="15.95" customHeight="1" x14ac:dyDescent="0.15">
      <c r="B130" s="4"/>
      <c r="C130" s="171" t="s">
        <v>462</v>
      </c>
      <c r="D130" s="171"/>
      <c r="E130" s="171"/>
      <c r="F130" s="171"/>
      <c r="G130" s="171"/>
      <c r="H130" s="171"/>
      <c r="I130" s="171"/>
      <c r="J130" s="171"/>
      <c r="K130" s="171"/>
      <c r="L130" s="171"/>
      <c r="M130" s="171"/>
      <c r="N130" s="171"/>
      <c r="O130" s="4"/>
      <c r="P130" s="4"/>
      <c r="Q130" s="4"/>
      <c r="R130" s="4"/>
      <c r="S130" s="4"/>
      <c r="T130" s="4"/>
      <c r="U130" s="4"/>
      <c r="V130" s="4"/>
      <c r="W130" s="4"/>
      <c r="X130" s="4"/>
      <c r="Y130" s="4"/>
    </row>
    <row r="131" spans="2:28" ht="15.95" customHeight="1" x14ac:dyDescent="0.15">
      <c r="C131" s="172" t="s">
        <v>556</v>
      </c>
      <c r="D131" s="173"/>
      <c r="E131" s="173"/>
      <c r="F131" s="173"/>
      <c r="G131" s="173"/>
      <c r="H131" s="173"/>
      <c r="I131" s="173"/>
      <c r="J131" s="173"/>
      <c r="K131" s="173"/>
      <c r="L131" s="173"/>
      <c r="M131" s="173"/>
      <c r="N131" s="173"/>
    </row>
    <row r="132" spans="2:28" ht="15.75" customHeight="1" x14ac:dyDescent="0.15">
      <c r="B132" s="729" t="s">
        <v>810</v>
      </c>
      <c r="C132" s="716">
        <f>IFERROR(VLOOKUP(AB132,'様式C-1-1用'!$A$4:$AH$1073,4,0),0)</f>
        <v>11</v>
      </c>
      <c r="D132" s="717"/>
      <c r="E132" s="2">
        <f>IF(C132="","",VLOOKUP(AB132,'様式C-1-1用'!$A$4:$AH$1073,5,0))</f>
        <v>1</v>
      </c>
      <c r="F132" s="396">
        <f>IF(C132="","",VLOOKUP(AB132,'様式C-1-1用'!$A$4:$AH$1073,6,0))</f>
        <v>101.45700000000001</v>
      </c>
      <c r="G132" s="69" t="str">
        <f>IFERROR(VLOOKUP(AB132,'様式C-1-1用'!$A$4:$AH$1073,7,0),"")</f>
        <v>覆工・坑門</v>
      </c>
      <c r="H132" s="69" t="str">
        <f>IFERROR(VLOOKUP(AB132,'様式C-1-1用'!$A$4:$AH$1073,8,0),"")</f>
        <v>側壁（左側）</v>
      </c>
      <c r="I132" s="69" t="str">
        <f>IFERROR(VLOOKUP(AB132,'様式C-1-1用'!$A$4:$AH$1073,9,0),"")</f>
        <v>材質劣化</v>
      </c>
      <c r="J132" s="420" t="str">
        <f>IFERROR(VLOOKUP(AB132,'様式C-1-1用'!$A$4:$AH$1073,10),"")</f>
        <v>うき・はく離</v>
      </c>
      <c r="K132" s="420"/>
      <c r="L132" s="420"/>
      <c r="M132" s="69" t="str">
        <f>IFERROR(VLOOKUP(AB132,'様式C-1-1用'!$A$4:$AH$1073,17,0),"")</f>
        <v xml:space="preserve">0.1m×9.0m </v>
      </c>
      <c r="N132" s="69" t="str">
        <f>IFERROR(VLOOKUP(AB132,'様式C-1-1用'!$A$4:$AH$1073,20,0),"")</f>
        <v>進行が認められない</v>
      </c>
      <c r="O132" s="162" t="str">
        <f>IFERROR(VLOOKUP(AB132,'様式C-1-1用'!$A$4:$AH$1073,21,0),"")</f>
        <v>対策区分判定Ⅱb</v>
      </c>
      <c r="P132" s="69" t="str">
        <f>IFERROR(VLOOKUP(AB132,'様式C-1-1用'!$A$4:$AH$1073,22,0),"")</f>
        <v>Ⅱ</v>
      </c>
      <c r="Q132" s="69">
        <f>IFERROR(VLOOKUP(AB132,'様式C-1-1用'!$A$4:$AH$1073,23),"")</f>
        <v>0</v>
      </c>
      <c r="R132" s="69" t="str">
        <f>IFERROR(VLOOKUP(AB132,'様式C-1-1用'!$A$4:$AH$1073,24,0),"")</f>
        <v>Ⅱb</v>
      </c>
      <c r="S132" s="2" t="str">
        <f>IFERROR(VLOOKUP(AB132,'様式C-1-1用'!$A$4:$AH$1073,27,0),"")</f>
        <v>否</v>
      </c>
      <c r="T132" s="2" t="str">
        <f>IFERROR(VLOOKUP(AB132,'様式C-1-1用'!$A$4:$AH$976,28,0),"")</f>
        <v>要監視</v>
      </c>
      <c r="U132" s="69" t="str">
        <f>IFERROR(VLOOKUP(AB132,'様式C-1-1用'!$A$4:$AH$976,29,0),"")</f>
        <v>継続</v>
      </c>
      <c r="V132" s="420" t="str">
        <f>IFERROR(VLOOKUP(AB132,'様式C-1-1用'!$A$4:$AH$976,30,0),"")</f>
        <v>監視（日常巡視）</v>
      </c>
      <c r="W132" s="678"/>
      <c r="X132" s="678"/>
      <c r="Y132" s="678"/>
      <c r="Z132" s="69" t="str">
        <f>IFERROR(VLOOKUP(AB132,'様式C-1-1用'!$A$4:$AH$976,32,0),"")</f>
        <v>継続監視</v>
      </c>
      <c r="AB132" s="1">
        <v>94</v>
      </c>
    </row>
    <row r="133" spans="2:28" ht="15.95" customHeight="1" x14ac:dyDescent="0.15">
      <c r="B133" s="727"/>
      <c r="C133" s="716">
        <f>IFERROR(VLOOKUP(AB133,'様式C-1-1用'!$A$4:$AH$1073,4,0),0)</f>
        <v>11</v>
      </c>
      <c r="D133" s="717"/>
      <c r="E133" s="2">
        <f>IF(C133="","",VLOOKUP(AB133,'様式C-1-1用'!$A$4:$AH$1073,5,0))</f>
        <v>4</v>
      </c>
      <c r="F133" s="396">
        <f>IF(C133="","",VLOOKUP(AB133,'様式C-1-1用'!$A$4:$AH$1073,6))</f>
        <v>101.45700000000001</v>
      </c>
      <c r="G133" s="69" t="str">
        <f>IFERROR(VLOOKUP(AB133,'様式C-1-1用'!$A$4:$AH$1073,7,0),"")</f>
        <v>覆工・坑門</v>
      </c>
      <c r="H133" s="69" t="str">
        <f>IFERROR(VLOOKUP(AB133,'様式C-1-1用'!$A$4:$AH$1073,8,0),"")</f>
        <v>アーチ（左側）</v>
      </c>
      <c r="I133" s="69" t="str">
        <f>IFERROR(VLOOKUP(AB133,'様式C-1-1用'!$A$4:$AH$1073,9,0),"")</f>
        <v>漏水</v>
      </c>
      <c r="J133" s="420" t="str">
        <f>IFERROR(VLOOKUP(AB133,'様式C-1-1用'!$A$4:$AH$1073,10),"")</f>
        <v>漏水</v>
      </c>
      <c r="K133" s="420"/>
      <c r="L133" s="420"/>
      <c r="M133" s="69" t="str">
        <f>IFERROR(VLOOKUP(AB133,'様式C-1-1用'!$A$4:$AH$1073,17,0),"")</f>
        <v>0.1m×7.4m にじみ</v>
      </c>
      <c r="N133" s="69" t="str">
        <f>IFERROR(VLOOKUP(AB133,'様式C-1-1用'!$A$4:$AH$1073,20,0),"")</f>
        <v>進行が認められない</v>
      </c>
      <c r="O133" s="162" t="str">
        <f>IFERROR(VLOOKUP(AB133,'様式C-1-1用'!$A$4:$AH$1073,21,0),"")</f>
        <v>対策区分判定Ⅱb</v>
      </c>
      <c r="P133" s="69" t="str">
        <f>IFERROR(VLOOKUP(AB133,'様式C-1-1用'!$A$4:$AH$1073,22,0),"")</f>
        <v>Ⅱ</v>
      </c>
      <c r="Q133" s="69">
        <f>IFERROR(VLOOKUP(AB133,'様式C-1-1用'!$A$4:$AH$1073,23),"")</f>
        <v>0</v>
      </c>
      <c r="R133" s="69" t="str">
        <f>IFERROR(VLOOKUP(AB133,'様式C-1-1用'!$A$4:$AH$1073,24,0),"")</f>
        <v>Ⅱb</v>
      </c>
      <c r="S133" s="2" t="str">
        <f>IFERROR(VLOOKUP(AB133,'様式C-1-1用'!$A$4:$AH$1073,27,0),"")</f>
        <v>否</v>
      </c>
      <c r="T133" s="2" t="str">
        <f>IFERROR(VLOOKUP(AB133,'様式C-1-1用'!$A$4:$AH$976,28,0),"")</f>
        <v>要監視</v>
      </c>
      <c r="U133" s="69" t="str">
        <f>IFERROR(VLOOKUP(AB133,'様式C-1-1用'!$A$4:$AH$976,29,0),"")</f>
        <v>継続</v>
      </c>
      <c r="V133" s="420" t="str">
        <f>IFERROR(VLOOKUP(AB133,'様式C-1-1用'!$A$4:$AH$976,30,0),"")</f>
        <v>監視（日常巡視）</v>
      </c>
      <c r="W133" s="678"/>
      <c r="X133" s="678"/>
      <c r="Y133" s="678"/>
      <c r="Z133" s="69" t="str">
        <f>IFERROR(VLOOKUP(AB133,'様式C-1-1用'!$A$4:$AH$976,32,0),"")</f>
        <v>継続監視</v>
      </c>
      <c r="AB133" s="1">
        <v>95</v>
      </c>
    </row>
    <row r="134" spans="2:28" ht="15.95" customHeight="1" x14ac:dyDescent="0.15">
      <c r="B134" s="727"/>
      <c r="C134" s="716">
        <f>IFERROR(VLOOKUP(AB134,'様式C-1-1用'!$A$4:$AH$1073,4,0),0)</f>
        <v>11</v>
      </c>
      <c r="D134" s="717"/>
      <c r="E134" s="2">
        <f>IF(C134="","",VLOOKUP(AB134,'様式C-1-1用'!$A$4:$AH$1073,5,0))</f>
        <v>5</v>
      </c>
      <c r="F134" s="396">
        <f>IF(C134="","",VLOOKUP(AB134,'様式C-1-1用'!$A$4:$AH$1073,6))</f>
        <v>101.45700000000001</v>
      </c>
      <c r="G134" s="69" t="str">
        <f>IFERROR(VLOOKUP(AB134,'様式C-1-1用'!$A$4:$AH$1073,7,0),"")</f>
        <v>覆工・坑門</v>
      </c>
      <c r="H134" s="69" t="str">
        <f>IFERROR(VLOOKUP(AB134,'様式C-1-1用'!$A$4:$AH$1073,8,0),"")</f>
        <v>アーチ（天端）</v>
      </c>
      <c r="I134" s="69" t="str">
        <f>IFERROR(VLOOKUP(AB134,'様式C-1-1用'!$A$4:$AH$1073,9,0),"")</f>
        <v>材質劣化</v>
      </c>
      <c r="J134" s="420" t="str">
        <f>IFERROR(VLOOKUP(AB134,'様式C-1-1用'!$A$4:$AH$1073,10),"")</f>
        <v>ひび割れ</v>
      </c>
      <c r="K134" s="420"/>
      <c r="L134" s="420"/>
      <c r="M134" s="69" t="str">
        <f>IFERROR(VLOOKUP(AB134,'様式C-1-1用'!$A$4:$AH$1073,17,0),"")</f>
        <v>幅0.2mm×長さ1.7m</v>
      </c>
      <c r="N134" s="69" t="str">
        <f>IFERROR(VLOOKUP(AB134,'様式C-1-1用'!$A$4:$AH$1073,20,0),"")</f>
        <v>進行が認められない</v>
      </c>
      <c r="O134" s="162" t="str">
        <f>IFERROR(VLOOKUP(AB134,'様式C-1-1用'!$A$4:$AH$1073,21,0),"")</f>
        <v>対策区分判定Ⅱb</v>
      </c>
      <c r="P134" s="69" t="str">
        <f>IFERROR(VLOOKUP(AB134,'様式C-1-1用'!$A$4:$AH$1073,22,0),"")</f>
        <v>Ⅱ</v>
      </c>
      <c r="Q134" s="69">
        <f>IFERROR(VLOOKUP(AB134,'様式C-1-1用'!$A$4:$AH$1073,23),"")</f>
        <v>0</v>
      </c>
      <c r="R134" s="69" t="str">
        <f>IFERROR(VLOOKUP(AB134,'様式C-1-1用'!$A$4:$AH$1073,24,0),"")</f>
        <v>Ⅱb</v>
      </c>
      <c r="S134" s="2" t="str">
        <f>IFERROR(VLOOKUP(AB134,'様式C-1-1用'!$A$4:$AH$1073,27,0),"")</f>
        <v>否</v>
      </c>
      <c r="T134" s="2" t="str">
        <f>IFERROR(VLOOKUP(AB134,'様式C-1-1用'!$A$4:$AH$976,28,0),"")</f>
        <v>要監視</v>
      </c>
      <c r="U134" s="69" t="str">
        <f>IFERROR(VLOOKUP(AB134,'様式C-1-1用'!$A$4:$AH$976,29,0),"")</f>
        <v>継続</v>
      </c>
      <c r="V134" s="420" t="str">
        <f>IFERROR(VLOOKUP(AB134,'様式C-1-1用'!$A$4:$AH$976,30,0),"")</f>
        <v>監視（日常巡視）</v>
      </c>
      <c r="W134" s="678"/>
      <c r="X134" s="678"/>
      <c r="Y134" s="678"/>
      <c r="Z134" s="69" t="str">
        <f>IFERROR(VLOOKUP(AB134,'様式C-1-1用'!$A$4:$AH$976,32,0),"")</f>
        <v>継続監視</v>
      </c>
      <c r="AB134" s="1">
        <f t="shared" ref="AB134:AB162" si="3">AB133+1</f>
        <v>96</v>
      </c>
    </row>
    <row r="135" spans="2:28" ht="15.95" customHeight="1" x14ac:dyDescent="0.15">
      <c r="B135" s="727"/>
      <c r="C135" s="716">
        <f>IFERROR(VLOOKUP(AB135,'様式C-1-1用'!$A$4:$AH$1073,4,0),0)</f>
        <v>11</v>
      </c>
      <c r="D135" s="717"/>
      <c r="E135" s="2">
        <f>IF(C135="","",VLOOKUP(AB135,'様式C-1-1用'!$A$4:$AH$1073,5,0))</f>
        <v>6</v>
      </c>
      <c r="F135" s="396">
        <f>IF(C135="","",VLOOKUP(AB135,'様式C-1-1用'!$A$4:$AH$1073,6))</f>
        <v>101.45700000000001</v>
      </c>
      <c r="G135" s="69" t="str">
        <f>IFERROR(VLOOKUP(AB135,'様式C-1-1用'!$A$4:$AH$1073,7,0),"")</f>
        <v>覆工・坑門</v>
      </c>
      <c r="H135" s="69" t="str">
        <f>IFERROR(VLOOKUP(AB135,'様式C-1-1用'!$A$4:$AH$1073,8,0),"")</f>
        <v>アーチ（右側）</v>
      </c>
      <c r="I135" s="69" t="str">
        <f>IFERROR(VLOOKUP(AB135,'様式C-1-1用'!$A$4:$AH$1073,9,0),"")</f>
        <v>漏水</v>
      </c>
      <c r="J135" s="420" t="str">
        <f>IFERROR(VLOOKUP(AB135,'様式C-1-1用'!$A$4:$AH$1073,10),"")</f>
        <v>漏水</v>
      </c>
      <c r="K135" s="420"/>
      <c r="L135" s="420"/>
      <c r="M135" s="69" t="str">
        <f>IFERROR(VLOOKUP(AB135,'様式C-1-1用'!$A$4:$AH$1073,17,0),"")</f>
        <v>0.6m×6.8m にじみ</v>
      </c>
      <c r="N135" s="69" t="str">
        <f>IFERROR(VLOOKUP(AB135,'様式C-1-1用'!$A$4:$AH$1073,20,0),"")</f>
        <v>進行が認められない</v>
      </c>
      <c r="O135" s="162" t="str">
        <f>IFERROR(VLOOKUP(AB135,'様式C-1-1用'!$A$4:$AH$1073,21,0),"")</f>
        <v>対策区分判定Ⅱb</v>
      </c>
      <c r="P135" s="69" t="str">
        <f>IFERROR(VLOOKUP(AB135,'様式C-1-1用'!$A$4:$AH$1073,22,0),"")</f>
        <v>Ⅱ</v>
      </c>
      <c r="Q135" s="69">
        <f>IFERROR(VLOOKUP(AB135,'様式C-1-1用'!$A$4:$AH$1073,23),"")</f>
        <v>0</v>
      </c>
      <c r="R135" s="69" t="str">
        <f>IFERROR(VLOOKUP(AB135,'様式C-1-1用'!$A$4:$AH$1073,24,0),"")</f>
        <v>Ⅱb</v>
      </c>
      <c r="S135" s="2" t="str">
        <f>IFERROR(VLOOKUP(AB135,'様式C-1-1用'!$A$4:$AH$1073,27,0),"")</f>
        <v>否</v>
      </c>
      <c r="T135" s="2" t="str">
        <f>IFERROR(VLOOKUP(AB135,'様式C-1-1用'!$A$4:$AH$976,28,0),"")</f>
        <v>要監視</v>
      </c>
      <c r="U135" s="69" t="str">
        <f>IFERROR(VLOOKUP(AB135,'様式C-1-1用'!$A$4:$AH$976,29,0),"")</f>
        <v>継続</v>
      </c>
      <c r="V135" s="420" t="str">
        <f>IFERROR(VLOOKUP(AB135,'様式C-1-1用'!$A$4:$AH$976,30,0),"")</f>
        <v>監視（日常巡視）</v>
      </c>
      <c r="W135" s="678"/>
      <c r="X135" s="678"/>
      <c r="Y135" s="678"/>
      <c r="Z135" s="69" t="str">
        <f>IFERROR(VLOOKUP(AB135,'様式C-1-1用'!$A$4:$AH$976,32,0),"")</f>
        <v>継続監視</v>
      </c>
      <c r="AB135" s="1">
        <f t="shared" si="3"/>
        <v>97</v>
      </c>
    </row>
    <row r="136" spans="2:28" ht="15.95" customHeight="1" x14ac:dyDescent="0.15">
      <c r="B136" s="727"/>
      <c r="C136" s="716">
        <f>IFERROR(VLOOKUP(AB136,'様式C-1-1用'!$A$4:$AH$1073,4,0),0)</f>
        <v>11</v>
      </c>
      <c r="D136" s="717"/>
      <c r="E136" s="2">
        <f>IF(C136="","",VLOOKUP(AB136,'様式C-1-1用'!$A$4:$AH$1073,5,0))</f>
        <v>7</v>
      </c>
      <c r="F136" s="396">
        <f>IF(C136="","",VLOOKUP(AB136,'様式C-1-1用'!$A$4:$AH$1073,6))</f>
        <v>101.45700000000001</v>
      </c>
      <c r="G136" s="69" t="str">
        <f>IFERROR(VLOOKUP(AB136,'様式C-1-1用'!$A$4:$AH$1073,7,0),"")</f>
        <v>覆工・坑門</v>
      </c>
      <c r="H136" s="69" t="str">
        <f>IFERROR(VLOOKUP(AB136,'様式C-1-1用'!$A$4:$AH$1073,8,0),"")</f>
        <v>側壁（右側）</v>
      </c>
      <c r="I136" s="69" t="str">
        <f>IFERROR(VLOOKUP(AB136,'様式C-1-1用'!$A$4:$AH$1073,9,0),"")</f>
        <v>材質劣化</v>
      </c>
      <c r="J136" s="420" t="str">
        <f>IFERROR(VLOOKUP(AB136,'様式C-1-1用'!$A$4:$AH$1073,10),"")</f>
        <v>うき・はく離</v>
      </c>
      <c r="K136" s="420"/>
      <c r="L136" s="420"/>
      <c r="M136" s="69" t="str">
        <f>IFERROR(VLOOKUP(AB136,'様式C-1-1用'!$A$4:$AH$1073,17,0),"")</f>
        <v xml:space="preserve">0.1m×9.0m </v>
      </c>
      <c r="N136" s="69" t="str">
        <f>IFERROR(VLOOKUP(AB136,'様式C-1-1用'!$A$4:$AH$1073,20,0),"")</f>
        <v>進行が認められない</v>
      </c>
      <c r="O136" s="162" t="str">
        <f>IFERROR(VLOOKUP(AB136,'様式C-1-1用'!$A$4:$AH$1073,21,0),"")</f>
        <v>対策区分判定Ⅱb</v>
      </c>
      <c r="P136" s="69" t="str">
        <f>IFERROR(VLOOKUP(AB136,'様式C-1-1用'!$A$4:$AH$1073,22,0),"")</f>
        <v>Ⅱ</v>
      </c>
      <c r="Q136" s="69">
        <f>IFERROR(VLOOKUP(AB136,'様式C-1-1用'!$A$4:$AH$1073,23),"")</f>
        <v>0</v>
      </c>
      <c r="R136" s="69" t="str">
        <f>IFERROR(VLOOKUP(AB136,'様式C-1-1用'!$A$4:$AH$1073,24,0),"")</f>
        <v>Ⅱb</v>
      </c>
      <c r="S136" s="2" t="str">
        <f>IFERROR(VLOOKUP(AB136,'様式C-1-1用'!$A$4:$AH$1073,27,0),"")</f>
        <v>否</v>
      </c>
      <c r="T136" s="2" t="str">
        <f>IFERROR(VLOOKUP(AB136,'様式C-1-1用'!$A$4:$AH$976,28,0),"")</f>
        <v>要監視</v>
      </c>
      <c r="U136" s="69" t="str">
        <f>IFERROR(VLOOKUP(AB136,'様式C-1-1用'!$A$4:$AH$976,29,0),"")</f>
        <v>継続</v>
      </c>
      <c r="V136" s="420" t="str">
        <f>IFERROR(VLOOKUP(AB136,'様式C-1-1用'!$A$4:$AH$976,30,0),"")</f>
        <v>監視（日常巡視）</v>
      </c>
      <c r="W136" s="678"/>
      <c r="X136" s="678"/>
      <c r="Y136" s="678"/>
      <c r="Z136" s="69" t="str">
        <f>IFERROR(VLOOKUP(AB136,'様式C-1-1用'!$A$4:$AH$976,32,0),"")</f>
        <v>継続監視</v>
      </c>
      <c r="AB136" s="1">
        <f t="shared" si="3"/>
        <v>98</v>
      </c>
    </row>
    <row r="137" spans="2:28" ht="15.95" customHeight="1" x14ac:dyDescent="0.15">
      <c r="B137" s="727"/>
      <c r="C137" s="716">
        <f>IFERROR(VLOOKUP(AB137,'様式C-1-1用'!$A$4:$AH$1073,4,0),0)</f>
        <v>11</v>
      </c>
      <c r="D137" s="717"/>
      <c r="E137" s="2">
        <f>IF(C137="","",VLOOKUP(AB137,'様式C-1-1用'!$A$4:$AH$1073,5,0))</f>
        <v>8</v>
      </c>
      <c r="F137" s="396">
        <f>IF(C137="","",VLOOKUP(AB137,'様式C-1-1用'!$A$4:$AH$1073,6))</f>
        <v>101.45700000000001</v>
      </c>
      <c r="G137" s="69" t="str">
        <f>IFERROR(VLOOKUP(AB137,'様式C-1-1用'!$A$4:$AH$1073,7,0),"")</f>
        <v>路面</v>
      </c>
      <c r="H137" s="69" t="str">
        <f>IFERROR(VLOOKUP(AB137,'様式C-1-1用'!$A$4:$AH$1073,8,0),"")</f>
        <v>車道</v>
      </c>
      <c r="I137" s="69" t="str">
        <f>IFERROR(VLOOKUP(AB137,'様式C-1-1用'!$A$4:$AH$1073,9,0),"")</f>
        <v>材質劣化</v>
      </c>
      <c r="J137" s="420" t="str">
        <f>IFERROR(VLOOKUP(AB137,'様式C-1-1用'!$A$4:$AH$1073,10),"")</f>
        <v>うき・はく離</v>
      </c>
      <c r="K137" s="420"/>
      <c r="L137" s="420"/>
      <c r="M137" s="69" t="str">
        <f>IFERROR(VLOOKUP(AB137,'様式C-1-1用'!$A$4:$AH$1073,17,0),"")</f>
        <v xml:space="preserve">2.5m×0.1m </v>
      </c>
      <c r="N137" s="69" t="str">
        <f>IFERROR(VLOOKUP(AB137,'様式C-1-1用'!$A$4:$AH$1073,20,0),"")</f>
        <v>進行が認められない</v>
      </c>
      <c r="O137" s="162" t="str">
        <f>IFERROR(VLOOKUP(AB137,'様式C-1-1用'!$A$4:$AH$1073,21,0),"")</f>
        <v>対策区分判定Ⅱb</v>
      </c>
      <c r="P137" s="69" t="str">
        <f>IFERROR(VLOOKUP(AB137,'様式C-1-1用'!$A$4:$AH$1073,22,0),"")</f>
        <v>Ⅱ</v>
      </c>
      <c r="Q137" s="69">
        <f>IFERROR(VLOOKUP(AB137,'様式C-1-1用'!$A$4:$AH$1073,23),"")</f>
        <v>0</v>
      </c>
      <c r="R137" s="69" t="str">
        <f>IFERROR(VLOOKUP(AB137,'様式C-1-1用'!$A$4:$AH$1073,24,0),"")</f>
        <v>－</v>
      </c>
      <c r="S137" s="2" t="str">
        <f>IFERROR(VLOOKUP(AB137,'様式C-1-1用'!$A$4:$AH$1073,27,0),"")</f>
        <v>－</v>
      </c>
      <c r="T137" s="2" t="s">
        <v>1105</v>
      </c>
      <c r="U137" s="69" t="str">
        <f>IFERROR(VLOOKUP(AB137,'様式C-1-1用'!$A$4:$AH$976,29,0),"")</f>
        <v>－</v>
      </c>
      <c r="V137" s="420" t="str">
        <f>IFERROR(VLOOKUP(AB137,'様式C-1-1用'!$A$4:$AH$976,30,0),"")</f>
        <v>－</v>
      </c>
      <c r="W137" s="678"/>
      <c r="X137" s="678"/>
      <c r="Y137" s="678"/>
      <c r="Z137" s="69" t="str">
        <f>IFERROR(VLOOKUP(AB137,'様式C-1-1用'!$A$4:$AH$976,32,0),"")</f>
        <v>－</v>
      </c>
      <c r="AB137" s="1">
        <f t="shared" si="3"/>
        <v>99</v>
      </c>
    </row>
    <row r="138" spans="2:28" ht="15.95" customHeight="1" x14ac:dyDescent="0.15">
      <c r="B138" s="727"/>
      <c r="C138" s="716">
        <f>IFERROR(VLOOKUP(AB138,'様式C-1-1用'!$A$4:$AH$1073,4,0),0)</f>
        <v>11</v>
      </c>
      <c r="D138" s="717"/>
      <c r="E138" s="2">
        <f>IF(C138="","",VLOOKUP(AB138,'様式C-1-1用'!$A$4:$AH$1073,5,0))</f>
        <v>9</v>
      </c>
      <c r="F138" s="396">
        <f>IF(C138="","",VLOOKUP(AB138,'様式C-1-1用'!$A$4:$AH$1073,6))</f>
        <v>101.45700000000001</v>
      </c>
      <c r="G138" s="69" t="str">
        <f>IFERROR(VLOOKUP(AB138,'様式C-1-1用'!$A$4:$AH$1073,7,0),"")</f>
        <v>路面</v>
      </c>
      <c r="H138" s="69" t="str">
        <f>IFERROR(VLOOKUP(AB138,'様式C-1-1用'!$A$4:$AH$1073,8,0),"")</f>
        <v>車道</v>
      </c>
      <c r="I138" s="69" t="str">
        <f>IFERROR(VLOOKUP(AB138,'様式C-1-1用'!$A$4:$AH$1073,9,0),"")</f>
        <v>材質劣化</v>
      </c>
      <c r="J138" s="420" t="str">
        <f>IFERROR(VLOOKUP(AB138,'様式C-1-1用'!$A$4:$AH$1073,10),"")</f>
        <v>欠損</v>
      </c>
      <c r="K138" s="420"/>
      <c r="L138" s="420"/>
      <c r="M138" s="69" t="str">
        <f>IFERROR(VLOOKUP(AB138,'様式C-1-1用'!$A$4:$AH$1073,17,0),"")</f>
        <v xml:space="preserve">3.0m×0.1m </v>
      </c>
      <c r="N138" s="69" t="str">
        <f>IFERROR(VLOOKUP(AB138,'様式C-1-1用'!$A$4:$AH$1073,20,0),"")</f>
        <v>進行が認められない</v>
      </c>
      <c r="O138" s="162" t="str">
        <f>IFERROR(VLOOKUP(AB138,'様式C-1-1用'!$A$4:$AH$1073,21,0),"")</f>
        <v>対策区分判定Ⅱb</v>
      </c>
      <c r="P138" s="69" t="str">
        <f>IFERROR(VLOOKUP(AB138,'様式C-1-1用'!$A$4:$AH$1073,22,0),"")</f>
        <v>Ⅱ</v>
      </c>
      <c r="Q138" s="69">
        <f>IFERROR(VLOOKUP(AB138,'様式C-1-1用'!$A$4:$AH$1073,23),"")</f>
        <v>0</v>
      </c>
      <c r="R138" s="69" t="str">
        <f>IFERROR(VLOOKUP(AB138,'様式C-1-1用'!$A$4:$AH$1073,24,0),"")</f>
        <v>－</v>
      </c>
      <c r="S138" s="2" t="str">
        <f>IFERROR(VLOOKUP(AB138,'様式C-1-1用'!$A$4:$AH$1073,27,0),"")</f>
        <v>－</v>
      </c>
      <c r="T138" s="2" t="s">
        <v>1105</v>
      </c>
      <c r="U138" s="69" t="str">
        <f>IFERROR(VLOOKUP(AB138,'様式C-1-1用'!$A$4:$AH$976,29,0),"")</f>
        <v>－</v>
      </c>
      <c r="V138" s="420" t="str">
        <f>IFERROR(VLOOKUP(AB138,'様式C-1-1用'!$A$4:$AH$976,30,0),"")</f>
        <v>－</v>
      </c>
      <c r="W138" s="678"/>
      <c r="X138" s="678"/>
      <c r="Y138" s="678"/>
      <c r="Z138" s="69" t="str">
        <f>IFERROR(VLOOKUP(AB138,'様式C-1-1用'!$A$4:$AH$976,32,0),"")</f>
        <v>－</v>
      </c>
      <c r="AB138" s="1">
        <f t="shared" si="3"/>
        <v>100</v>
      </c>
    </row>
    <row r="139" spans="2:28" ht="15.95" customHeight="1" x14ac:dyDescent="0.15">
      <c r="B139" s="727"/>
      <c r="C139" s="716">
        <f>IFERROR(VLOOKUP(AB139,'様式C-1-1用'!$A$4:$AH$1073,4,0),0)</f>
        <v>11</v>
      </c>
      <c r="D139" s="717"/>
      <c r="E139" s="2">
        <f>IF(C139="","",VLOOKUP(AB139,'様式C-1-1用'!$A$4:$AH$1073,5,0))</f>
        <v>10</v>
      </c>
      <c r="F139" s="396">
        <f>IF(C139="","",VLOOKUP(AB139,'様式C-1-1用'!$A$4:$AH$1073,6))</f>
        <v>101.45700000000001</v>
      </c>
      <c r="G139" s="69" t="str">
        <f>IFERROR(VLOOKUP(AB139,'様式C-1-1用'!$A$4:$AH$1073,7,0),"")</f>
        <v>路面</v>
      </c>
      <c r="H139" s="69" t="str">
        <f>IFERROR(VLOOKUP(AB139,'様式C-1-1用'!$A$4:$AH$1073,8,0),"")</f>
        <v>監査歩廊</v>
      </c>
      <c r="I139" s="69" t="str">
        <f>IFERROR(VLOOKUP(AB139,'様式C-1-1用'!$A$4:$AH$1073,9,0),"")</f>
        <v>材質劣化</v>
      </c>
      <c r="J139" s="420" t="str">
        <f>IFERROR(VLOOKUP(AB139,'様式C-1-1用'!$A$4:$AH$1073,10),"")</f>
        <v>破損</v>
      </c>
      <c r="K139" s="420"/>
      <c r="L139" s="420"/>
      <c r="M139" s="69" t="str">
        <f>IFERROR(VLOOKUP(AB139,'様式C-1-1用'!$A$4:$AH$1073,17,0),"")</f>
        <v xml:space="preserve">0.5m×0.15m </v>
      </c>
      <c r="N139" s="69" t="str">
        <f>IFERROR(VLOOKUP(AB139,'様式C-1-1用'!$A$4:$AH$1073,20,0),"")</f>
        <v>進行が認められない</v>
      </c>
      <c r="O139" s="162" t="str">
        <f>IFERROR(VLOOKUP(AB139,'様式C-1-1用'!$A$4:$AH$1073,21,0),"")</f>
        <v>対策区分判定Ⅱb</v>
      </c>
      <c r="P139" s="69" t="str">
        <f>IFERROR(VLOOKUP(AB139,'様式C-1-1用'!$A$4:$AH$1073,22,0),"")</f>
        <v>Ⅱ</v>
      </c>
      <c r="Q139" s="69">
        <f>IFERROR(VLOOKUP(AB139,'様式C-1-1用'!$A$4:$AH$1073,23),"")</f>
        <v>0</v>
      </c>
      <c r="R139" s="69" t="str">
        <f>IFERROR(VLOOKUP(AB139,'様式C-1-1用'!$A$4:$AH$1073,24,0),"")</f>
        <v>－</v>
      </c>
      <c r="S139" s="2" t="str">
        <f>IFERROR(VLOOKUP(AB139,'様式C-1-1用'!$A$4:$AH$1073,27,0),"")</f>
        <v>－</v>
      </c>
      <c r="T139" s="2" t="s">
        <v>1105</v>
      </c>
      <c r="U139" s="69" t="str">
        <f>IFERROR(VLOOKUP(AB139,'様式C-1-1用'!$A$4:$AH$976,29,0),"")</f>
        <v>－</v>
      </c>
      <c r="V139" s="420" t="str">
        <f>IFERROR(VLOOKUP(AB139,'様式C-1-1用'!$A$4:$AH$976,30,0),"")</f>
        <v>－</v>
      </c>
      <c r="W139" s="678"/>
      <c r="X139" s="678"/>
      <c r="Y139" s="678"/>
      <c r="Z139" s="69" t="str">
        <f>IFERROR(VLOOKUP(AB139,'様式C-1-1用'!$A$4:$AH$976,32,0),"")</f>
        <v>－</v>
      </c>
      <c r="AB139" s="1">
        <f t="shared" si="3"/>
        <v>101</v>
      </c>
    </row>
    <row r="140" spans="2:28" ht="15.95" customHeight="1" x14ac:dyDescent="0.15">
      <c r="B140" s="727"/>
      <c r="C140" s="716">
        <f>IFERROR(VLOOKUP(AB140,'様式C-1-1用'!$A$4:$AH$1073,4,0),0)</f>
        <v>12</v>
      </c>
      <c r="D140" s="717"/>
      <c r="E140" s="2">
        <f>IF(C140="","",VLOOKUP(AB140,'様式C-1-1用'!$A$4:$AH$1073,5,0))</f>
        <v>1</v>
      </c>
      <c r="F140" s="396">
        <f>IF(C140="","",VLOOKUP(AB140,'様式C-1-1用'!$A$4:$AH$1073,6))</f>
        <v>110.40200000000002</v>
      </c>
      <c r="G140" s="69" t="str">
        <f>IFERROR(VLOOKUP(AB140,'様式C-1-1用'!$A$4:$AH$1073,7,0),"")</f>
        <v>覆工・坑門</v>
      </c>
      <c r="H140" s="69" t="str">
        <f>IFERROR(VLOOKUP(AB140,'様式C-1-1用'!$A$4:$AH$1073,8,0),"")</f>
        <v>側壁（左側）</v>
      </c>
      <c r="I140" s="69" t="str">
        <f>IFERROR(VLOOKUP(AB140,'様式C-1-1用'!$A$4:$AH$1073,9,0),"")</f>
        <v>材質劣化</v>
      </c>
      <c r="J140" s="420" t="str">
        <f>IFERROR(VLOOKUP(AB140,'様式C-1-1用'!$A$4:$AH$1073,10),"")</f>
        <v>うき・はく離</v>
      </c>
      <c r="K140" s="420"/>
      <c r="L140" s="420"/>
      <c r="M140" s="69" t="str">
        <f>IFERROR(VLOOKUP(AB140,'様式C-1-1用'!$A$4:$AH$1073,17,0),"")</f>
        <v xml:space="preserve">0.1m×8.9m </v>
      </c>
      <c r="N140" s="69" t="str">
        <f>IFERROR(VLOOKUP(AB140,'様式C-1-1用'!$A$4:$AH$1073,20,0),"")</f>
        <v>進行が認められない</v>
      </c>
      <c r="O140" s="162" t="str">
        <f>IFERROR(VLOOKUP(AB140,'様式C-1-1用'!$A$4:$AH$1073,21,0),"")</f>
        <v>対策区分判定Ⅱb</v>
      </c>
      <c r="P140" s="69" t="str">
        <f>IFERROR(VLOOKUP(AB140,'様式C-1-1用'!$A$4:$AH$1073,22,0),"")</f>
        <v>Ⅱ</v>
      </c>
      <c r="Q140" s="69">
        <f>IFERROR(VLOOKUP(AB140,'様式C-1-1用'!$A$4:$AH$1073,23),"")</f>
        <v>0</v>
      </c>
      <c r="R140" s="69" t="str">
        <f>IFERROR(VLOOKUP(AB140,'様式C-1-1用'!$A$4:$AH$1073,24,0),"")</f>
        <v>Ⅱb</v>
      </c>
      <c r="S140" s="2" t="str">
        <f>IFERROR(VLOOKUP(AB140,'様式C-1-1用'!$A$4:$AH$1073,27,0),"")</f>
        <v>否</v>
      </c>
      <c r="T140" s="2" t="str">
        <f>IFERROR(VLOOKUP(AB140,'様式C-1-1用'!$A$4:$AH$976,28,0),"")</f>
        <v>要監視</v>
      </c>
      <c r="U140" s="69" t="str">
        <f>IFERROR(VLOOKUP(AB140,'様式C-1-1用'!$A$4:$AH$976,29,0),"")</f>
        <v>継続</v>
      </c>
      <c r="V140" s="420" t="str">
        <f>IFERROR(VLOOKUP(AB140,'様式C-1-1用'!$A$4:$AH$976,30,0),"")</f>
        <v>監視（日常巡視）</v>
      </c>
      <c r="W140" s="678"/>
      <c r="X140" s="678"/>
      <c r="Y140" s="678"/>
      <c r="Z140" s="69" t="str">
        <f>IFERROR(VLOOKUP(AB140,'様式C-1-1用'!$A$4:$AH$976,32,0),"")</f>
        <v>継続監視</v>
      </c>
      <c r="AB140" s="1">
        <f t="shared" si="3"/>
        <v>102</v>
      </c>
    </row>
    <row r="141" spans="2:28" ht="15.95" customHeight="1" x14ac:dyDescent="0.15">
      <c r="B141" s="727"/>
      <c r="C141" s="716">
        <f>IFERROR(VLOOKUP(AB141,'様式C-1-1用'!$A$4:$AH$1073,4,0),0)</f>
        <v>12</v>
      </c>
      <c r="D141" s="717"/>
      <c r="E141" s="2">
        <f>IF(C141="","",VLOOKUP(AB141,'様式C-1-1用'!$A$4:$AH$1073,5,0))</f>
        <v>4</v>
      </c>
      <c r="F141" s="396">
        <f>IF(C141="","",VLOOKUP(AB141,'様式C-1-1用'!$A$4:$AH$1073,6))</f>
        <v>110.40200000000002</v>
      </c>
      <c r="G141" s="69" t="str">
        <f>IFERROR(VLOOKUP(AB141,'様式C-1-1用'!$A$4:$AH$1073,7,0),"")</f>
        <v>覆工・坑門</v>
      </c>
      <c r="H141" s="69" t="str">
        <f>IFERROR(VLOOKUP(AB141,'様式C-1-1用'!$A$4:$AH$1073,8,0),"")</f>
        <v>アーチ（左側）</v>
      </c>
      <c r="I141" s="69" t="str">
        <f>IFERROR(VLOOKUP(AB141,'様式C-1-1用'!$A$4:$AH$1073,9,0),"")</f>
        <v>漏水</v>
      </c>
      <c r="J141" s="420" t="str">
        <f>IFERROR(VLOOKUP(AB141,'様式C-1-1用'!$A$4:$AH$1073,10),"")</f>
        <v>漏水</v>
      </c>
      <c r="K141" s="420"/>
      <c r="L141" s="420"/>
      <c r="M141" s="69" t="str">
        <f>IFERROR(VLOOKUP(AB141,'様式C-1-1用'!$A$4:$AH$1073,17,0),"")</f>
        <v>1.5m×7.6m 遊離石灰</v>
      </c>
      <c r="N141" s="69" t="str">
        <f>IFERROR(VLOOKUP(AB141,'様式C-1-1用'!$A$4:$AH$1073,20,0),"")</f>
        <v>にじみ→遊離石灰</v>
      </c>
      <c r="O141" s="162" t="str">
        <f>IFERROR(VLOOKUP(AB141,'様式C-1-1用'!$A$4:$AH$1073,21,0),"")</f>
        <v>対策区分判定Ⅱb</v>
      </c>
      <c r="P141" s="69" t="str">
        <f>IFERROR(VLOOKUP(AB141,'様式C-1-1用'!$A$4:$AH$1073,22,0),"")</f>
        <v>Ⅱ</v>
      </c>
      <c r="Q141" s="69">
        <f>IFERROR(VLOOKUP(AB141,'様式C-1-1用'!$A$4:$AH$1073,23),"")</f>
        <v>0</v>
      </c>
      <c r="R141" s="69" t="str">
        <f>IFERROR(VLOOKUP(AB141,'様式C-1-1用'!$A$4:$AH$1073,24,0),"")</f>
        <v>Ⅱb</v>
      </c>
      <c r="S141" s="2" t="str">
        <f>IFERROR(VLOOKUP(AB141,'様式C-1-1用'!$A$4:$AH$1073,27,0),"")</f>
        <v>否</v>
      </c>
      <c r="T141" s="2" t="str">
        <f>IFERROR(VLOOKUP(AB141,'様式C-1-1用'!$A$4:$AH$976,28,0),"")</f>
        <v>要監視</v>
      </c>
      <c r="U141" s="69" t="str">
        <f>IFERROR(VLOOKUP(AB141,'様式C-1-1用'!$A$4:$AH$976,29,0),"")</f>
        <v>継続</v>
      </c>
      <c r="V141" s="420" t="str">
        <f>IFERROR(VLOOKUP(AB141,'様式C-1-1用'!$A$4:$AH$976,30,0),"")</f>
        <v>監視（日常巡視）</v>
      </c>
      <c r="W141" s="678"/>
      <c r="X141" s="678"/>
      <c r="Y141" s="678"/>
      <c r="Z141" s="69" t="str">
        <f>IFERROR(VLOOKUP(AB141,'様式C-1-1用'!$A$4:$AH$976,32,0),"")</f>
        <v>継続監視</v>
      </c>
      <c r="AB141" s="1">
        <f t="shared" si="3"/>
        <v>103</v>
      </c>
    </row>
    <row r="142" spans="2:28" ht="15.95" customHeight="1" x14ac:dyDescent="0.15">
      <c r="B142" s="727"/>
      <c r="C142" s="716">
        <f>IFERROR(VLOOKUP(AB142,'様式C-1-1用'!$A$4:$AH$1073,4,0),0)</f>
        <v>12</v>
      </c>
      <c r="D142" s="717"/>
      <c r="E142" s="2">
        <f>IF(C142="","",VLOOKUP(AB142,'様式C-1-1用'!$A$4:$AH$1073,5,0))</f>
        <v>5</v>
      </c>
      <c r="F142" s="396">
        <f>IF(C142="","",VLOOKUP(AB142,'様式C-1-1用'!$A$4:$AH$1073,6))</f>
        <v>110.40200000000002</v>
      </c>
      <c r="G142" s="69" t="str">
        <f>IFERROR(VLOOKUP(AB142,'様式C-1-1用'!$A$4:$AH$1073,7,0),"")</f>
        <v>覆工・坑門</v>
      </c>
      <c r="H142" s="69" t="str">
        <f>IFERROR(VLOOKUP(AB142,'様式C-1-1用'!$A$4:$AH$1073,8,0),"")</f>
        <v>アーチ（天端）</v>
      </c>
      <c r="I142" s="69" t="str">
        <f>IFERROR(VLOOKUP(AB142,'様式C-1-1用'!$A$4:$AH$1073,9,0),"")</f>
        <v>材質劣化</v>
      </c>
      <c r="J142" s="420" t="str">
        <f>IFERROR(VLOOKUP(AB142,'様式C-1-1用'!$A$4:$AH$1073,10),"")</f>
        <v>ひび割れ</v>
      </c>
      <c r="K142" s="420"/>
      <c r="L142" s="420"/>
      <c r="M142" s="69" t="str">
        <f>IFERROR(VLOOKUP(AB142,'様式C-1-1用'!$A$4:$AH$1073,17,0),"")</f>
        <v>幅0.3mm×長さ3.8m</v>
      </c>
      <c r="N142" s="69" t="str">
        <f>IFERROR(VLOOKUP(AB142,'様式C-1-1用'!$A$4:$AH$1073,20,0),"")</f>
        <v>進行が認められない</v>
      </c>
      <c r="O142" s="162" t="str">
        <f>IFERROR(VLOOKUP(AB142,'様式C-1-1用'!$A$4:$AH$1073,21,0),"")</f>
        <v>対策区分判定Ⅱb</v>
      </c>
      <c r="P142" s="69" t="str">
        <f>IFERROR(VLOOKUP(AB142,'様式C-1-1用'!$A$4:$AH$1073,22,0),"")</f>
        <v>Ⅱ</v>
      </c>
      <c r="Q142" s="69">
        <f>IFERROR(VLOOKUP(AB142,'様式C-1-1用'!$A$4:$AH$1073,23),"")</f>
        <v>0</v>
      </c>
      <c r="R142" s="69" t="str">
        <f>IFERROR(VLOOKUP(AB142,'様式C-1-1用'!$A$4:$AH$1073,24,0),"")</f>
        <v>Ⅱb</v>
      </c>
      <c r="S142" s="2" t="str">
        <f>IFERROR(VLOOKUP(AB142,'様式C-1-1用'!$A$4:$AH$1073,27,0),"")</f>
        <v>否</v>
      </c>
      <c r="T142" s="2" t="str">
        <f>IFERROR(VLOOKUP(AB142,'様式C-1-1用'!$A$4:$AH$976,28,0),"")</f>
        <v>要監視</v>
      </c>
      <c r="U142" s="69" t="str">
        <f>IFERROR(VLOOKUP(AB142,'様式C-1-1用'!$A$4:$AH$976,29,0),"")</f>
        <v>継続</v>
      </c>
      <c r="V142" s="420" t="str">
        <f>IFERROR(VLOOKUP(AB142,'様式C-1-1用'!$A$4:$AH$976,30,0),"")</f>
        <v>監視（日常巡視）</v>
      </c>
      <c r="W142" s="678"/>
      <c r="X142" s="678"/>
      <c r="Y142" s="678"/>
      <c r="Z142" s="69" t="str">
        <f>IFERROR(VLOOKUP(AB142,'様式C-1-1用'!$A$4:$AH$976,32,0),"")</f>
        <v>継続監視</v>
      </c>
      <c r="AB142" s="1">
        <f t="shared" si="3"/>
        <v>104</v>
      </c>
    </row>
    <row r="143" spans="2:28" ht="15.95" customHeight="1" x14ac:dyDescent="0.15">
      <c r="B143" s="727"/>
      <c r="C143" s="716">
        <f>IFERROR(VLOOKUP(AB143,'様式C-1-1用'!$A$4:$AH$1073,4,0),0)</f>
        <v>12</v>
      </c>
      <c r="D143" s="717"/>
      <c r="E143" s="2">
        <f>IF(C143="","",VLOOKUP(AB143,'様式C-1-1用'!$A$4:$AH$1073,5,0))</f>
        <v>6</v>
      </c>
      <c r="F143" s="396">
        <f>IF(C143="","",VLOOKUP(AB143,'様式C-1-1用'!$A$4:$AH$1073,6))</f>
        <v>110.40200000000002</v>
      </c>
      <c r="G143" s="69" t="str">
        <f>IFERROR(VLOOKUP(AB143,'様式C-1-1用'!$A$4:$AH$1073,7,0),"")</f>
        <v>覆工・坑門</v>
      </c>
      <c r="H143" s="69" t="str">
        <f>IFERROR(VLOOKUP(AB143,'様式C-1-1用'!$A$4:$AH$1073,8,0),"")</f>
        <v>アーチ（右側）</v>
      </c>
      <c r="I143" s="69" t="str">
        <f>IFERROR(VLOOKUP(AB143,'様式C-1-1用'!$A$4:$AH$1073,9,0),"")</f>
        <v>漏水</v>
      </c>
      <c r="J143" s="420" t="str">
        <f>IFERROR(VLOOKUP(AB143,'様式C-1-1用'!$A$4:$AH$1073,10),"")</f>
        <v>漏水</v>
      </c>
      <c r="K143" s="420"/>
      <c r="L143" s="420"/>
      <c r="M143" s="69" t="str">
        <f>IFERROR(VLOOKUP(AB143,'様式C-1-1用'!$A$4:$AH$1073,17,0),"")</f>
        <v>2.6m×7.3m 遊離石灰</v>
      </c>
      <c r="N143" s="69" t="str">
        <f>IFERROR(VLOOKUP(AB143,'様式C-1-1用'!$A$4:$AH$1073,20,0),"")</f>
        <v>にじみ→遊離石灰</v>
      </c>
      <c r="O143" s="162" t="str">
        <f>IFERROR(VLOOKUP(AB143,'様式C-1-1用'!$A$4:$AH$1073,21,0),"")</f>
        <v>対策区分判定Ⅱb</v>
      </c>
      <c r="P143" s="69" t="str">
        <f>IFERROR(VLOOKUP(AB143,'様式C-1-1用'!$A$4:$AH$1073,22,0),"")</f>
        <v>Ⅱ</v>
      </c>
      <c r="Q143" s="69">
        <f>IFERROR(VLOOKUP(AB143,'様式C-1-1用'!$A$4:$AH$1073,23),"")</f>
        <v>0</v>
      </c>
      <c r="R143" s="69" t="str">
        <f>IFERROR(VLOOKUP(AB143,'様式C-1-1用'!$A$4:$AH$1073,24,0),"")</f>
        <v>Ⅱb</v>
      </c>
      <c r="S143" s="2" t="str">
        <f>IFERROR(VLOOKUP(AB143,'様式C-1-1用'!$A$4:$AH$1073,27,0),"")</f>
        <v>否</v>
      </c>
      <c r="T143" s="2" t="str">
        <f>IFERROR(VLOOKUP(AB143,'様式C-1-1用'!$A$4:$AH$976,28,0),"")</f>
        <v>要監視</v>
      </c>
      <c r="U143" s="69" t="str">
        <f>IFERROR(VLOOKUP(AB143,'様式C-1-1用'!$A$4:$AH$976,29,0),"")</f>
        <v>継続</v>
      </c>
      <c r="V143" s="420" t="str">
        <f>IFERROR(VLOOKUP(AB143,'様式C-1-1用'!$A$4:$AH$976,30,0),"")</f>
        <v>監視（日常巡視）</v>
      </c>
      <c r="W143" s="678"/>
      <c r="X143" s="678"/>
      <c r="Y143" s="678"/>
      <c r="Z143" s="69" t="str">
        <f>IFERROR(VLOOKUP(AB143,'様式C-1-1用'!$A$4:$AH$976,32,0),"")</f>
        <v>継続監視</v>
      </c>
      <c r="AB143" s="1">
        <f t="shared" si="3"/>
        <v>105</v>
      </c>
    </row>
    <row r="144" spans="2:28" ht="15.95" customHeight="1" x14ac:dyDescent="0.15">
      <c r="B144" s="727"/>
      <c r="C144" s="716">
        <f>IFERROR(VLOOKUP(AB144,'様式C-1-1用'!$A$4:$AH$1073,4,0),0)</f>
        <v>12</v>
      </c>
      <c r="D144" s="717"/>
      <c r="E144" s="2">
        <f>IF(C144="","",VLOOKUP(AB144,'様式C-1-1用'!$A$4:$AH$1073,5,0))</f>
        <v>7</v>
      </c>
      <c r="F144" s="396">
        <f>IF(C144="","",VLOOKUP(AB144,'様式C-1-1用'!$A$4:$AH$1073,6))</f>
        <v>110.40200000000002</v>
      </c>
      <c r="G144" s="69" t="str">
        <f>IFERROR(VLOOKUP(AB144,'様式C-1-1用'!$A$4:$AH$1073,7,0),"")</f>
        <v>覆工・坑門</v>
      </c>
      <c r="H144" s="69" t="str">
        <f>IFERROR(VLOOKUP(AB144,'様式C-1-1用'!$A$4:$AH$1073,8,0),"")</f>
        <v>側壁（右側）</v>
      </c>
      <c r="I144" s="69" t="str">
        <f>IFERROR(VLOOKUP(AB144,'様式C-1-1用'!$A$4:$AH$1073,9,0),"")</f>
        <v>材質劣化</v>
      </c>
      <c r="J144" s="420" t="str">
        <f>IFERROR(VLOOKUP(AB144,'様式C-1-1用'!$A$4:$AH$1073,10),"")</f>
        <v>うき・はく離</v>
      </c>
      <c r="K144" s="420"/>
      <c r="L144" s="420"/>
      <c r="M144" s="69" t="str">
        <f>IFERROR(VLOOKUP(AB144,'様式C-1-1用'!$A$4:$AH$1073,17,0),"")</f>
        <v xml:space="preserve">0.1m×9.0m </v>
      </c>
      <c r="N144" s="69" t="str">
        <f>IFERROR(VLOOKUP(AB144,'様式C-1-1用'!$A$4:$AH$1073,20,0),"")</f>
        <v>進行が認められない</v>
      </c>
      <c r="O144" s="162" t="str">
        <f>IFERROR(VLOOKUP(AB144,'様式C-1-1用'!$A$4:$AH$1073,21,0),"")</f>
        <v>対策区分判定Ⅱb</v>
      </c>
      <c r="P144" s="69" t="str">
        <f>IFERROR(VLOOKUP(AB144,'様式C-1-1用'!$A$4:$AH$1073,22,0),"")</f>
        <v>Ⅱ</v>
      </c>
      <c r="Q144" s="69">
        <f>IFERROR(VLOOKUP(AB144,'様式C-1-1用'!$A$4:$AH$1073,23),"")</f>
        <v>0</v>
      </c>
      <c r="R144" s="69" t="str">
        <f>IFERROR(VLOOKUP(AB144,'様式C-1-1用'!$A$4:$AH$1073,24,0),"")</f>
        <v>Ⅱb</v>
      </c>
      <c r="S144" s="2" t="str">
        <f>IFERROR(VLOOKUP(AB144,'様式C-1-1用'!$A$4:$AH$1073,27,0),"")</f>
        <v>否</v>
      </c>
      <c r="T144" s="2" t="str">
        <f>IFERROR(VLOOKUP(AB144,'様式C-1-1用'!$A$4:$AH$976,28,0),"")</f>
        <v>要監視</v>
      </c>
      <c r="U144" s="69" t="str">
        <f>IFERROR(VLOOKUP(AB144,'様式C-1-1用'!$A$4:$AH$976,29,0),"")</f>
        <v>継続</v>
      </c>
      <c r="V144" s="420" t="str">
        <f>IFERROR(VLOOKUP(AB144,'様式C-1-1用'!$A$4:$AH$976,30,0),"")</f>
        <v>監視（日常巡視）</v>
      </c>
      <c r="W144" s="678"/>
      <c r="X144" s="678"/>
      <c r="Y144" s="678"/>
      <c r="Z144" s="69" t="str">
        <f>IFERROR(VLOOKUP(AB144,'様式C-1-1用'!$A$4:$AH$976,32,0),"")</f>
        <v>継続監視</v>
      </c>
      <c r="AB144" s="1">
        <f t="shared" si="3"/>
        <v>106</v>
      </c>
    </row>
    <row r="145" spans="2:28" ht="15.95" customHeight="1" x14ac:dyDescent="0.15">
      <c r="B145" s="727"/>
      <c r="C145" s="716">
        <f>IFERROR(VLOOKUP(AB145,'様式C-1-1用'!$A$4:$AH$1073,4,0),0)</f>
        <v>13</v>
      </c>
      <c r="D145" s="717"/>
      <c r="E145" s="2">
        <f>IF(C145="","",VLOOKUP(AB145,'様式C-1-1用'!$A$4:$AH$1073,5,0))</f>
        <v>1</v>
      </c>
      <c r="F145" s="396">
        <f>IF(C145="","",VLOOKUP(AB145,'様式C-1-1用'!$A$4:$AH$1073,6))</f>
        <v>119.41500000000002</v>
      </c>
      <c r="G145" s="69" t="str">
        <f>IFERROR(VLOOKUP(AB145,'様式C-1-1用'!$A$4:$AH$1073,7,0),"")</f>
        <v>覆工・坑門</v>
      </c>
      <c r="H145" s="69" t="str">
        <f>IFERROR(VLOOKUP(AB145,'様式C-1-1用'!$A$4:$AH$1073,8,0),"")</f>
        <v>側壁（左側）</v>
      </c>
      <c r="I145" s="69" t="str">
        <f>IFERROR(VLOOKUP(AB145,'様式C-1-1用'!$A$4:$AH$1073,9,0),"")</f>
        <v>材質劣化</v>
      </c>
      <c r="J145" s="420" t="str">
        <f>IFERROR(VLOOKUP(AB145,'様式C-1-1用'!$A$4:$AH$1073,10),"")</f>
        <v>うき・はく離</v>
      </c>
      <c r="K145" s="420"/>
      <c r="L145" s="420"/>
      <c r="M145" s="69" t="str">
        <f>IFERROR(VLOOKUP(AB145,'様式C-1-1用'!$A$4:$AH$1073,17,0),"")</f>
        <v xml:space="preserve">0.1m×9.0m </v>
      </c>
      <c r="N145" s="69" t="str">
        <f>IFERROR(VLOOKUP(AB145,'様式C-1-1用'!$A$4:$AH$1073,20,0),"")</f>
        <v>進行が認められない</v>
      </c>
      <c r="O145" s="162" t="str">
        <f>IFERROR(VLOOKUP(AB145,'様式C-1-1用'!$A$4:$AH$1073,21,0),"")</f>
        <v>対策区分判定Ⅱb</v>
      </c>
      <c r="P145" s="69" t="str">
        <f>IFERROR(VLOOKUP(AB145,'様式C-1-1用'!$A$4:$AH$1073,22,0),"")</f>
        <v>Ⅱ</v>
      </c>
      <c r="Q145" s="69">
        <f>IFERROR(VLOOKUP(AB145,'様式C-1-1用'!$A$4:$AH$1073,23),"")</f>
        <v>0</v>
      </c>
      <c r="R145" s="69" t="str">
        <f>IFERROR(VLOOKUP(AB145,'様式C-1-1用'!$A$4:$AH$1073,24,0),"")</f>
        <v>Ⅱb</v>
      </c>
      <c r="S145" s="2" t="str">
        <f>IFERROR(VLOOKUP(AB145,'様式C-1-1用'!$A$4:$AH$1073,27,0),"")</f>
        <v>否</v>
      </c>
      <c r="T145" s="2" t="str">
        <f>IFERROR(VLOOKUP(AB145,'様式C-1-1用'!$A$4:$AH$976,28,0),"")</f>
        <v>要監視</v>
      </c>
      <c r="U145" s="69" t="str">
        <f>IFERROR(VLOOKUP(AB145,'様式C-1-1用'!$A$4:$AH$976,29,0),"")</f>
        <v>継続</v>
      </c>
      <c r="V145" s="420" t="str">
        <f>IFERROR(VLOOKUP(AB145,'様式C-1-1用'!$A$4:$AH$976,30,0),"")</f>
        <v>監視（日常巡視）</v>
      </c>
      <c r="W145" s="678"/>
      <c r="X145" s="678"/>
      <c r="Y145" s="678"/>
      <c r="Z145" s="69" t="str">
        <f>IFERROR(VLOOKUP(AB145,'様式C-1-1用'!$A$4:$AH$976,32,0),"")</f>
        <v>継続監視</v>
      </c>
      <c r="AB145" s="1">
        <f t="shared" si="3"/>
        <v>107</v>
      </c>
    </row>
    <row r="146" spans="2:28" ht="15.95" customHeight="1" x14ac:dyDescent="0.15">
      <c r="B146" s="727"/>
      <c r="C146" s="716">
        <f>IFERROR(VLOOKUP(AB146,'様式C-1-1用'!$A$4:$AH$1073,4,0),0)</f>
        <v>13</v>
      </c>
      <c r="D146" s="717"/>
      <c r="E146" s="2">
        <f>IF(C146="","",VLOOKUP(AB146,'様式C-1-1用'!$A$4:$AH$1073,5,0))</f>
        <v>3</v>
      </c>
      <c r="F146" s="396">
        <f>IF(C146="","",VLOOKUP(AB146,'様式C-1-1用'!$A$4:$AH$1073,6))</f>
        <v>119.41500000000002</v>
      </c>
      <c r="G146" s="69" t="str">
        <f>IFERROR(VLOOKUP(AB146,'様式C-1-1用'!$A$4:$AH$1073,7,0),"")</f>
        <v>覆工・坑門</v>
      </c>
      <c r="H146" s="69" t="str">
        <f>IFERROR(VLOOKUP(AB146,'様式C-1-1用'!$A$4:$AH$1073,8,0),"")</f>
        <v>アーチ（左側）</v>
      </c>
      <c r="I146" s="69" t="str">
        <f>IFERROR(VLOOKUP(AB146,'様式C-1-1用'!$A$4:$AH$1073,9,0),"")</f>
        <v>漏水</v>
      </c>
      <c r="J146" s="420" t="str">
        <f>IFERROR(VLOOKUP(AB146,'様式C-1-1用'!$A$4:$AH$1073,10),"")</f>
        <v>漏水</v>
      </c>
      <c r="K146" s="420"/>
      <c r="L146" s="420"/>
      <c r="M146" s="69" t="str">
        <f>IFERROR(VLOOKUP(AB146,'様式C-1-1用'!$A$4:$AH$1073,17,0),"")</f>
        <v>0.1m×4.4m 遊離石灰</v>
      </c>
      <c r="N146" s="69" t="str">
        <f>IFERROR(VLOOKUP(AB146,'様式C-1-1用'!$A$4:$AH$1073,20,0),"")</f>
        <v>にじみ→遊離石灰</v>
      </c>
      <c r="O146" s="162" t="str">
        <f>IFERROR(VLOOKUP(AB146,'様式C-1-1用'!$A$4:$AH$1073,21,0),"")</f>
        <v>対策区分判定Ⅱb</v>
      </c>
      <c r="P146" s="69" t="str">
        <f>IFERROR(VLOOKUP(AB146,'様式C-1-1用'!$A$4:$AH$1073,22,0),"")</f>
        <v>Ⅱ</v>
      </c>
      <c r="Q146" s="69">
        <f>IFERROR(VLOOKUP(AB146,'様式C-1-1用'!$A$4:$AH$1073,23),"")</f>
        <v>0</v>
      </c>
      <c r="R146" s="69" t="str">
        <f>IFERROR(VLOOKUP(AB146,'様式C-1-1用'!$A$4:$AH$1073,24,0),"")</f>
        <v>Ⅱb</v>
      </c>
      <c r="S146" s="2" t="str">
        <f>IFERROR(VLOOKUP(AB146,'様式C-1-1用'!$A$4:$AH$1073,27,0),"")</f>
        <v>否</v>
      </c>
      <c r="T146" s="2" t="str">
        <f>IFERROR(VLOOKUP(AB146,'様式C-1-1用'!$A$4:$AH$976,28,0),"")</f>
        <v>要監視</v>
      </c>
      <c r="U146" s="69" t="str">
        <f>IFERROR(VLOOKUP(AB146,'様式C-1-1用'!$A$4:$AH$976,29,0),"")</f>
        <v>継続</v>
      </c>
      <c r="V146" s="420" t="str">
        <f>IFERROR(VLOOKUP(AB146,'様式C-1-1用'!$A$4:$AH$976,30,0),"")</f>
        <v>監視（日常巡視）</v>
      </c>
      <c r="W146" s="678"/>
      <c r="X146" s="678"/>
      <c r="Y146" s="678"/>
      <c r="Z146" s="69" t="str">
        <f>IFERROR(VLOOKUP(AB146,'様式C-1-1用'!$A$4:$AH$976,32,0),"")</f>
        <v>継続監視</v>
      </c>
      <c r="AB146" s="1">
        <f t="shared" si="3"/>
        <v>108</v>
      </c>
    </row>
    <row r="147" spans="2:28" ht="15.95" customHeight="1" x14ac:dyDescent="0.15">
      <c r="B147" s="727"/>
      <c r="C147" s="716">
        <f>IFERROR(VLOOKUP(AB147,'様式C-1-1用'!$A$4:$AH$1073,4,0),0)</f>
        <v>13</v>
      </c>
      <c r="D147" s="717"/>
      <c r="E147" s="2">
        <f>IF(C147="","",VLOOKUP(AB147,'様式C-1-1用'!$A$4:$AH$1073,5,0))</f>
        <v>4</v>
      </c>
      <c r="F147" s="396">
        <f>IF(C147="","",VLOOKUP(AB147,'様式C-1-1用'!$A$4:$AH$1073,6))</f>
        <v>119.41500000000002</v>
      </c>
      <c r="G147" s="69" t="str">
        <f>IFERROR(VLOOKUP(AB147,'様式C-1-1用'!$A$4:$AH$1073,7,0),"")</f>
        <v>覆工・坑門</v>
      </c>
      <c r="H147" s="69" t="str">
        <f>IFERROR(VLOOKUP(AB147,'様式C-1-1用'!$A$4:$AH$1073,8,0),"")</f>
        <v>アーチ（左側）</v>
      </c>
      <c r="I147" s="69" t="str">
        <f>IFERROR(VLOOKUP(AB147,'様式C-1-1用'!$A$4:$AH$1073,9,0),"")</f>
        <v>漏水</v>
      </c>
      <c r="J147" s="420" t="str">
        <f>IFERROR(VLOOKUP(AB147,'様式C-1-1用'!$A$4:$AH$1073,10),"")</f>
        <v>漏水</v>
      </c>
      <c r="K147" s="420"/>
      <c r="L147" s="420"/>
      <c r="M147" s="69" t="str">
        <f>IFERROR(VLOOKUP(AB147,'様式C-1-1用'!$A$4:$AH$1073,17,0),"")</f>
        <v>0.8m×7.7m 遊離石灰</v>
      </c>
      <c r="N147" s="69" t="str">
        <f>IFERROR(VLOOKUP(AB147,'様式C-1-1用'!$A$4:$AH$1073,20,0),"")</f>
        <v>にじみ→遊離石灰</v>
      </c>
      <c r="O147" s="162" t="str">
        <f>IFERROR(VLOOKUP(AB147,'様式C-1-1用'!$A$4:$AH$1073,21,0),"")</f>
        <v>対策区分判定Ⅱb</v>
      </c>
      <c r="P147" s="69" t="str">
        <f>IFERROR(VLOOKUP(AB147,'様式C-1-1用'!$A$4:$AH$1073,22,0),"")</f>
        <v>Ⅱ</v>
      </c>
      <c r="Q147" s="69">
        <f>IFERROR(VLOOKUP(AB147,'様式C-1-1用'!$A$4:$AH$1073,23),"")</f>
        <v>0</v>
      </c>
      <c r="R147" s="69" t="str">
        <f>IFERROR(VLOOKUP(AB147,'様式C-1-1用'!$A$4:$AH$1073,24,0),"")</f>
        <v>Ⅱb</v>
      </c>
      <c r="S147" s="2" t="str">
        <f>IFERROR(VLOOKUP(AB147,'様式C-1-1用'!$A$4:$AH$1073,27,0),"")</f>
        <v>否</v>
      </c>
      <c r="T147" s="2" t="str">
        <f>IFERROR(VLOOKUP(AB147,'様式C-1-1用'!$A$4:$AH$976,28,0),"")</f>
        <v>要監視</v>
      </c>
      <c r="U147" s="69" t="str">
        <f>IFERROR(VLOOKUP(AB147,'様式C-1-1用'!$A$4:$AH$976,29,0),"")</f>
        <v>継続</v>
      </c>
      <c r="V147" s="420" t="str">
        <f>IFERROR(VLOOKUP(AB147,'様式C-1-1用'!$A$4:$AH$976,30,0),"")</f>
        <v>監視（日常巡視）</v>
      </c>
      <c r="W147" s="678"/>
      <c r="X147" s="678"/>
      <c r="Y147" s="678"/>
      <c r="Z147" s="69" t="str">
        <f>IFERROR(VLOOKUP(AB147,'様式C-1-1用'!$A$4:$AH$976,32,0),"")</f>
        <v>継続監視</v>
      </c>
      <c r="AB147" s="1">
        <f t="shared" si="3"/>
        <v>109</v>
      </c>
    </row>
    <row r="148" spans="2:28" ht="15.95" customHeight="1" x14ac:dyDescent="0.15">
      <c r="B148" s="727"/>
      <c r="C148" s="716">
        <f>IFERROR(VLOOKUP(AB148,'様式C-1-1用'!$A$4:$AH$1073,4,0),0)</f>
        <v>13</v>
      </c>
      <c r="D148" s="717"/>
      <c r="E148" s="2">
        <f>IF(C148="","",VLOOKUP(AB148,'様式C-1-1用'!$A$4:$AH$1073,5,0))</f>
        <v>5</v>
      </c>
      <c r="F148" s="396">
        <f>IF(C148="","",VLOOKUP(AB148,'様式C-1-1用'!$A$4:$AH$1073,6))</f>
        <v>119.41500000000002</v>
      </c>
      <c r="G148" s="69" t="str">
        <f>IFERROR(VLOOKUP(AB148,'様式C-1-1用'!$A$4:$AH$1073,7,0),"")</f>
        <v>覆工・坑門</v>
      </c>
      <c r="H148" s="69" t="str">
        <f>IFERROR(VLOOKUP(AB148,'様式C-1-1用'!$A$4:$AH$1073,8,0),"")</f>
        <v>アーチ（天端）</v>
      </c>
      <c r="I148" s="69" t="str">
        <f>IFERROR(VLOOKUP(AB148,'様式C-1-1用'!$A$4:$AH$1073,9,0),"")</f>
        <v>漏水</v>
      </c>
      <c r="J148" s="420" t="str">
        <f>IFERROR(VLOOKUP(AB148,'様式C-1-1用'!$A$4:$AH$1073,10),"")</f>
        <v>漏水</v>
      </c>
      <c r="K148" s="420"/>
      <c r="L148" s="420"/>
      <c r="M148" s="69" t="str">
        <f>IFERROR(VLOOKUP(AB148,'様式C-1-1用'!$A$4:$AH$1073,17,0),"")</f>
        <v>1.0m×7.6m 遊離石灰(ひび割れ有)幅0.3mm×長さ6.8m</v>
      </c>
      <c r="N148" s="69" t="str">
        <f>IFERROR(VLOOKUP(AB148,'様式C-1-1用'!$A$4:$AH$1073,20,0),"")</f>
        <v>進行が認められない</v>
      </c>
      <c r="O148" s="162" t="str">
        <f>IFERROR(VLOOKUP(AB148,'様式C-1-1用'!$A$4:$AH$1073,21,0),"")</f>
        <v>対策区分判定Ⅱb</v>
      </c>
      <c r="P148" s="69" t="str">
        <f>IFERROR(VLOOKUP(AB148,'様式C-1-1用'!$A$4:$AH$1073,22,0),"")</f>
        <v>Ⅱ</v>
      </c>
      <c r="Q148" s="69">
        <f>IFERROR(VLOOKUP(AB148,'様式C-1-1用'!$A$4:$AH$1073,23),"")</f>
        <v>0</v>
      </c>
      <c r="R148" s="69" t="str">
        <f>IFERROR(VLOOKUP(AB148,'様式C-1-1用'!$A$4:$AH$1073,24,0),"")</f>
        <v>Ⅱb</v>
      </c>
      <c r="S148" s="2" t="str">
        <f>IFERROR(VLOOKUP(AB148,'様式C-1-1用'!$A$4:$AH$1073,27,0),"")</f>
        <v>否</v>
      </c>
      <c r="T148" s="2" t="str">
        <f>IFERROR(VLOOKUP(AB148,'様式C-1-1用'!$A$4:$AH$976,28,0),"")</f>
        <v>要監視</v>
      </c>
      <c r="U148" s="69" t="str">
        <f>IFERROR(VLOOKUP(AB148,'様式C-1-1用'!$A$4:$AH$976,29,0),"")</f>
        <v>継続</v>
      </c>
      <c r="V148" s="420" t="str">
        <f>IFERROR(VLOOKUP(AB148,'様式C-1-1用'!$A$4:$AH$976,30,0),"")</f>
        <v>監視（日常巡視）</v>
      </c>
      <c r="W148" s="678"/>
      <c r="X148" s="678"/>
      <c r="Y148" s="678"/>
      <c r="Z148" s="69" t="str">
        <f>IFERROR(VLOOKUP(AB148,'様式C-1-1用'!$A$4:$AH$976,32,0),"")</f>
        <v>継続監視</v>
      </c>
      <c r="AB148" s="1">
        <f t="shared" si="3"/>
        <v>110</v>
      </c>
    </row>
    <row r="149" spans="2:28" ht="15.95" customHeight="1" x14ac:dyDescent="0.15">
      <c r="B149" s="727"/>
      <c r="C149" s="716">
        <f>IFERROR(VLOOKUP(AB149,'様式C-1-1用'!$A$4:$AH$1073,4,0),0)</f>
        <v>13</v>
      </c>
      <c r="D149" s="717"/>
      <c r="E149" s="2">
        <f>IF(C149="","",VLOOKUP(AB149,'様式C-1-1用'!$A$4:$AH$1073,5,0))</f>
        <v>6</v>
      </c>
      <c r="F149" s="396">
        <f>IF(C149="","",VLOOKUP(AB149,'様式C-1-1用'!$A$4:$AH$1073,6))</f>
        <v>119.41500000000002</v>
      </c>
      <c r="G149" s="69" t="str">
        <f>IFERROR(VLOOKUP(AB149,'様式C-1-1用'!$A$4:$AH$1073,7,0),"")</f>
        <v>覆工・坑門</v>
      </c>
      <c r="H149" s="69" t="str">
        <f>IFERROR(VLOOKUP(AB149,'様式C-1-1用'!$A$4:$AH$1073,8,0),"")</f>
        <v>アーチ（天端）</v>
      </c>
      <c r="I149" s="69" t="str">
        <f>IFERROR(VLOOKUP(AB149,'様式C-1-1用'!$A$4:$AH$1073,9,0),"")</f>
        <v>材質劣化</v>
      </c>
      <c r="J149" s="420" t="str">
        <f>IFERROR(VLOOKUP(AB149,'様式C-1-1用'!$A$4:$AH$1073,10),"")</f>
        <v>補修跡</v>
      </c>
      <c r="K149" s="420"/>
      <c r="L149" s="420"/>
      <c r="M149" s="69" t="str">
        <f>IFERROR(VLOOKUP(AB149,'様式C-1-1用'!$A$4:$AH$1073,17,0),"")</f>
        <v>3.2m×1.9m メッシュシート</v>
      </c>
      <c r="N149" s="69" t="str">
        <f>IFERROR(VLOOKUP(AB149,'様式C-1-1用'!$A$4:$AH$1073,20,0),"")</f>
        <v>対策済</v>
      </c>
      <c r="O149" s="162" t="str">
        <f>IFERROR(VLOOKUP(AB149,'様式C-1-1用'!$A$4:$AH$1073,21,0),"")</f>
        <v>対策区分判定Ⅱa</v>
      </c>
      <c r="P149" s="69" t="str">
        <f>IFERROR(VLOOKUP(AB149,'様式C-1-1用'!$A$4:$AH$1073,22,0),"")</f>
        <v>Ⅱ</v>
      </c>
      <c r="Q149" s="69">
        <f>IFERROR(VLOOKUP(AB149,'様式C-1-1用'!$A$4:$AH$1073,23),"")</f>
        <v>0</v>
      </c>
      <c r="R149" s="69" t="str">
        <f>IFERROR(VLOOKUP(AB149,'様式C-1-1用'!$A$4:$AH$1073,24,0),"")</f>
        <v>Ⅰ</v>
      </c>
      <c r="S149" s="2" t="str">
        <f>IFERROR(VLOOKUP(AB149,'様式C-1-1用'!$A$4:$AH$1073,27,0),"")</f>
        <v>否</v>
      </c>
      <c r="T149" s="2" t="str">
        <f>IFERROR(VLOOKUP(AB149,'様式C-1-1用'!$A$4:$AH$976,28,0),"")</f>
        <v>否</v>
      </c>
      <c r="U149" s="69" t="str">
        <f>IFERROR(VLOOKUP(AB149,'様式C-1-1用'!$A$4:$AH$976,29,0),"")</f>
        <v>済</v>
      </c>
      <c r="V149" s="420" t="str">
        <f>IFERROR(VLOOKUP(AB149,'様式C-1-1用'!$A$4:$AH$976,30,0),"")</f>
        <v>－</v>
      </c>
      <c r="W149" s="678"/>
      <c r="X149" s="678"/>
      <c r="Y149" s="678"/>
      <c r="Z149" s="69" t="str">
        <f>IFERROR(VLOOKUP(AB149,'様式C-1-1用'!$A$4:$AH$976,32,0),"")</f>
        <v>－</v>
      </c>
      <c r="AB149" s="1">
        <f t="shared" si="3"/>
        <v>111</v>
      </c>
    </row>
    <row r="150" spans="2:28" ht="15.95" customHeight="1" x14ac:dyDescent="0.15">
      <c r="B150" s="727"/>
      <c r="C150" s="716">
        <f>IFERROR(VLOOKUP(AB150,'様式C-1-1用'!$A$4:$AH$1073,4,0),0)</f>
        <v>13</v>
      </c>
      <c r="D150" s="717"/>
      <c r="E150" s="2">
        <f>IF(C150="","",VLOOKUP(AB150,'様式C-1-1用'!$A$4:$AH$1073,5,0))</f>
        <v>7</v>
      </c>
      <c r="F150" s="396">
        <f>IF(C150="","",VLOOKUP(AB150,'様式C-1-1用'!$A$4:$AH$1073,6))</f>
        <v>119.41500000000002</v>
      </c>
      <c r="G150" s="69" t="str">
        <f>IFERROR(VLOOKUP(AB150,'様式C-1-1用'!$A$4:$AH$1073,7,0),"")</f>
        <v>覆工・坑門</v>
      </c>
      <c r="H150" s="69" t="str">
        <f>IFERROR(VLOOKUP(AB150,'様式C-1-1用'!$A$4:$AH$1073,8,0),"")</f>
        <v>側壁（右側）</v>
      </c>
      <c r="I150" s="69" t="str">
        <f>IFERROR(VLOOKUP(AB150,'様式C-1-1用'!$A$4:$AH$1073,9,0),"")</f>
        <v>材質劣化</v>
      </c>
      <c r="J150" s="420" t="str">
        <f>IFERROR(VLOOKUP(AB150,'様式C-1-1用'!$A$4:$AH$1073,10),"")</f>
        <v>うき・はく離</v>
      </c>
      <c r="K150" s="420"/>
      <c r="L150" s="420"/>
      <c r="M150" s="69" t="str">
        <f>IFERROR(VLOOKUP(AB150,'様式C-1-1用'!$A$4:$AH$1073,17,0),"")</f>
        <v xml:space="preserve">0.1m×9.0m </v>
      </c>
      <c r="N150" s="69" t="str">
        <f>IFERROR(VLOOKUP(AB150,'様式C-1-1用'!$A$4:$AH$1073,20,0),"")</f>
        <v>進行が認められない</v>
      </c>
      <c r="O150" s="162" t="str">
        <f>IFERROR(VLOOKUP(AB150,'様式C-1-1用'!$A$4:$AH$1073,21,0),"")</f>
        <v>対策区分判定Ⅱb</v>
      </c>
      <c r="P150" s="69" t="str">
        <f>IFERROR(VLOOKUP(AB150,'様式C-1-1用'!$A$4:$AH$1073,22,0),"")</f>
        <v>Ⅱ</v>
      </c>
      <c r="Q150" s="69">
        <f>IFERROR(VLOOKUP(AB150,'様式C-1-1用'!$A$4:$AH$1073,23),"")</f>
        <v>0</v>
      </c>
      <c r="R150" s="69" t="str">
        <f>IFERROR(VLOOKUP(AB150,'様式C-1-1用'!$A$4:$AH$1073,24,0),"")</f>
        <v>Ⅱb</v>
      </c>
      <c r="S150" s="2" t="str">
        <f>IFERROR(VLOOKUP(AB150,'様式C-1-1用'!$A$4:$AH$1073,27,0),"")</f>
        <v>否</v>
      </c>
      <c r="T150" s="2" t="str">
        <f>IFERROR(VLOOKUP(AB150,'様式C-1-1用'!$A$4:$AH$976,28,0),"")</f>
        <v>要監視</v>
      </c>
      <c r="U150" s="69" t="str">
        <f>IFERROR(VLOOKUP(AB150,'様式C-1-1用'!$A$4:$AH$976,29,0),"")</f>
        <v>継続</v>
      </c>
      <c r="V150" s="420" t="str">
        <f>IFERROR(VLOOKUP(AB150,'様式C-1-1用'!$A$4:$AH$976,30,0),"")</f>
        <v>監視（日常巡視）</v>
      </c>
      <c r="W150" s="678"/>
      <c r="X150" s="678"/>
      <c r="Y150" s="678"/>
      <c r="Z150" s="69" t="str">
        <f>IFERROR(VLOOKUP(AB150,'様式C-1-1用'!$A$4:$AH$976,32,0),"")</f>
        <v>継続監視</v>
      </c>
      <c r="AB150" s="1">
        <f t="shared" si="3"/>
        <v>112</v>
      </c>
    </row>
    <row r="151" spans="2:28" ht="15.95" customHeight="1" x14ac:dyDescent="0.15">
      <c r="B151" s="727"/>
      <c r="C151" s="716">
        <f>IFERROR(VLOOKUP(AB151,'様式C-1-1用'!$A$4:$AH$1073,4,0),0)</f>
        <v>13</v>
      </c>
      <c r="D151" s="717"/>
      <c r="E151" s="2">
        <f>IF(C151="","",VLOOKUP(AB151,'様式C-1-1用'!$A$4:$AH$1073,5,0))</f>
        <v>8</v>
      </c>
      <c r="F151" s="396">
        <f>IF(C151="","",VLOOKUP(AB151,'様式C-1-1用'!$A$4:$AH$1073,6))</f>
        <v>119.41500000000002</v>
      </c>
      <c r="G151" s="69" t="str">
        <f>IFERROR(VLOOKUP(AB151,'様式C-1-1用'!$A$4:$AH$1073,7,0),"")</f>
        <v>路面</v>
      </c>
      <c r="H151" s="69" t="str">
        <f>IFERROR(VLOOKUP(AB151,'様式C-1-1用'!$A$4:$AH$1073,8,0),"")</f>
        <v>監査歩廊</v>
      </c>
      <c r="I151" s="69" t="str">
        <f>IFERROR(VLOOKUP(AB151,'様式C-1-1用'!$A$4:$AH$1073,9,0),"")</f>
        <v>材質劣化</v>
      </c>
      <c r="J151" s="420" t="str">
        <f>IFERROR(VLOOKUP(AB151,'様式C-1-1用'!$A$4:$AH$1073,10),"")</f>
        <v>うき・はく離</v>
      </c>
      <c r="K151" s="420"/>
      <c r="L151" s="420"/>
      <c r="M151" s="69" t="str">
        <f>IFERROR(VLOOKUP(AB151,'様式C-1-1用'!$A$4:$AH$1073,17,0),"")</f>
        <v xml:space="preserve">0.5m×0.05m </v>
      </c>
      <c r="N151" s="69" t="str">
        <f>IFERROR(VLOOKUP(AB151,'様式C-1-1用'!$A$4:$AH$1073,20,0),"")</f>
        <v>進行が認められない</v>
      </c>
      <c r="O151" s="162" t="str">
        <f>IFERROR(VLOOKUP(AB151,'様式C-1-1用'!$A$4:$AH$1073,21,0),"")</f>
        <v>対策区分判定Ⅱb</v>
      </c>
      <c r="P151" s="69" t="str">
        <f>IFERROR(VLOOKUP(AB151,'様式C-1-1用'!$A$4:$AH$1073,22,0),"")</f>
        <v>Ⅱ</v>
      </c>
      <c r="Q151" s="69">
        <f>IFERROR(VLOOKUP(AB151,'様式C-1-1用'!$A$4:$AH$1073,23),"")</f>
        <v>0</v>
      </c>
      <c r="R151" s="69" t="str">
        <f>IFERROR(VLOOKUP(AB151,'様式C-1-1用'!$A$4:$AH$1073,24,0),"")</f>
        <v>－</v>
      </c>
      <c r="S151" s="2" t="str">
        <f>IFERROR(VLOOKUP(AB151,'様式C-1-1用'!$A$4:$AH$1073,27,0),"")</f>
        <v>－</v>
      </c>
      <c r="T151" s="2" t="s">
        <v>1105</v>
      </c>
      <c r="U151" s="69" t="str">
        <f>IFERROR(VLOOKUP(AB151,'様式C-1-1用'!$A$4:$AH$976,29,0),"")</f>
        <v>－</v>
      </c>
      <c r="V151" s="420" t="str">
        <f>IFERROR(VLOOKUP(AB151,'様式C-1-1用'!$A$4:$AH$976,30,0),"")</f>
        <v>－</v>
      </c>
      <c r="W151" s="678"/>
      <c r="X151" s="678"/>
      <c r="Y151" s="678"/>
      <c r="Z151" s="69" t="str">
        <f>IFERROR(VLOOKUP(AB151,'様式C-1-1用'!$A$4:$AH$976,32,0),"")</f>
        <v>－</v>
      </c>
      <c r="AB151" s="1">
        <f t="shared" si="3"/>
        <v>113</v>
      </c>
    </row>
    <row r="152" spans="2:28" ht="15.95" customHeight="1" x14ac:dyDescent="0.15">
      <c r="B152" s="727"/>
      <c r="C152" s="716">
        <f>IFERROR(VLOOKUP(AB152,'様式C-1-1用'!$A$4:$AH$1073,4,0),0)</f>
        <v>14</v>
      </c>
      <c r="D152" s="717"/>
      <c r="E152" s="2">
        <f>IF(C152="","",VLOOKUP(AB152,'様式C-1-1用'!$A$4:$AH$1073,5,0))</f>
        <v>1</v>
      </c>
      <c r="F152" s="396">
        <f>IF(C152="","",VLOOKUP(AB152,'様式C-1-1用'!$A$4:$AH$1073,6))</f>
        <v>128.40200000000002</v>
      </c>
      <c r="G152" s="69" t="str">
        <f>IFERROR(VLOOKUP(AB152,'様式C-1-1用'!$A$4:$AH$1073,7,0),"")</f>
        <v>覆工・坑門</v>
      </c>
      <c r="H152" s="69" t="str">
        <f>IFERROR(VLOOKUP(AB152,'様式C-1-1用'!$A$4:$AH$1073,8,0),"")</f>
        <v>側壁（左側）</v>
      </c>
      <c r="I152" s="69" t="str">
        <f>IFERROR(VLOOKUP(AB152,'様式C-1-1用'!$A$4:$AH$1073,9,0),"")</f>
        <v>材質劣化</v>
      </c>
      <c r="J152" s="420" t="str">
        <f>IFERROR(VLOOKUP(AB152,'様式C-1-1用'!$A$4:$AH$1073,10),"")</f>
        <v>うき・はく離</v>
      </c>
      <c r="K152" s="420"/>
      <c r="L152" s="420"/>
      <c r="M152" s="69" t="str">
        <f>IFERROR(VLOOKUP(AB152,'様式C-1-1用'!$A$4:$AH$1073,17,0),"")</f>
        <v xml:space="preserve">0.1m×9.1m </v>
      </c>
      <c r="N152" s="69" t="str">
        <f>IFERROR(VLOOKUP(AB152,'様式C-1-1用'!$A$4:$AH$1073,20,0),"")</f>
        <v>進行が認められない</v>
      </c>
      <c r="O152" s="162" t="str">
        <f>IFERROR(VLOOKUP(AB152,'様式C-1-1用'!$A$4:$AH$1073,21,0),"")</f>
        <v>対策区分判定Ⅱb</v>
      </c>
      <c r="P152" s="69" t="str">
        <f>IFERROR(VLOOKUP(AB152,'様式C-1-1用'!$A$4:$AH$1073,22,0),"")</f>
        <v>Ⅱ</v>
      </c>
      <c r="Q152" s="69">
        <f>IFERROR(VLOOKUP(AB152,'様式C-1-1用'!$A$4:$AH$1073,23),"")</f>
        <v>0</v>
      </c>
      <c r="R152" s="69" t="str">
        <f>IFERROR(VLOOKUP(AB152,'様式C-1-1用'!$A$4:$AH$1073,24,0),"")</f>
        <v>Ⅱb</v>
      </c>
      <c r="S152" s="2" t="str">
        <f>IFERROR(VLOOKUP(AB152,'様式C-1-1用'!$A$4:$AH$1073,27,0),"")</f>
        <v>否</v>
      </c>
      <c r="T152" s="2" t="str">
        <f>IFERROR(VLOOKUP(AB152,'様式C-1-1用'!$A$4:$AH$976,28,0),"")</f>
        <v>要監視</v>
      </c>
      <c r="U152" s="69" t="str">
        <f>IFERROR(VLOOKUP(AB152,'様式C-1-1用'!$A$4:$AH$976,29,0),"")</f>
        <v>継続</v>
      </c>
      <c r="V152" s="420" t="str">
        <f>IFERROR(VLOOKUP(AB152,'様式C-1-1用'!$A$4:$AH$976,30,0),"")</f>
        <v>監視（日常巡視）</v>
      </c>
      <c r="W152" s="678"/>
      <c r="X152" s="678"/>
      <c r="Y152" s="678"/>
      <c r="Z152" s="69" t="str">
        <f>IFERROR(VLOOKUP(AB152,'様式C-1-1用'!$A$4:$AH$976,32,0),"")</f>
        <v>継続監視</v>
      </c>
      <c r="AB152" s="1">
        <f t="shared" si="3"/>
        <v>114</v>
      </c>
    </row>
    <row r="153" spans="2:28" ht="15.95" customHeight="1" x14ac:dyDescent="0.15">
      <c r="B153" s="727"/>
      <c r="C153" s="716">
        <f>IFERROR(VLOOKUP(AB153,'様式C-1-1用'!$A$4:$AH$1073,4,0),0)</f>
        <v>14</v>
      </c>
      <c r="D153" s="717"/>
      <c r="E153" s="2">
        <f>IF(C153="","",VLOOKUP(AB153,'様式C-1-1用'!$A$4:$AH$1073,5,0))</f>
        <v>3</v>
      </c>
      <c r="F153" s="396">
        <f>IF(C153="","",VLOOKUP(AB153,'様式C-1-1用'!$A$4:$AH$1073,6))</f>
        <v>128.40200000000002</v>
      </c>
      <c r="G153" s="69" t="str">
        <f>IFERROR(VLOOKUP(AB153,'様式C-1-1用'!$A$4:$AH$1073,7,0),"")</f>
        <v>覆工・坑門</v>
      </c>
      <c r="H153" s="69" t="str">
        <f>IFERROR(VLOOKUP(AB153,'様式C-1-1用'!$A$4:$AH$1073,8,0),"")</f>
        <v>アーチ（天端）</v>
      </c>
      <c r="I153" s="69" t="str">
        <f>IFERROR(VLOOKUP(AB153,'様式C-1-1用'!$A$4:$AH$1073,9,0),"")</f>
        <v>材質劣化</v>
      </c>
      <c r="J153" s="420" t="str">
        <f>IFERROR(VLOOKUP(AB153,'様式C-1-1用'!$A$4:$AH$1073,10),"")</f>
        <v>補修跡</v>
      </c>
      <c r="K153" s="420"/>
      <c r="L153" s="420"/>
      <c r="M153" s="69" t="str">
        <f>IFERROR(VLOOKUP(AB153,'様式C-1-1用'!$A$4:$AH$1073,17,0),"")</f>
        <v>3.2m×1.9m メッシュシート</v>
      </c>
      <c r="N153" s="69" t="str">
        <f>IFERROR(VLOOKUP(AB153,'様式C-1-1用'!$A$4:$AH$1073,20,0),"")</f>
        <v>対策済</v>
      </c>
      <c r="O153" s="162" t="str">
        <f>IFERROR(VLOOKUP(AB153,'様式C-1-1用'!$A$4:$AH$1073,21,0),"")</f>
        <v>対策区分判定Ⅱb</v>
      </c>
      <c r="P153" s="69" t="str">
        <f>IFERROR(VLOOKUP(AB153,'様式C-1-1用'!$A$4:$AH$1073,22,0),"")</f>
        <v>Ⅱ</v>
      </c>
      <c r="Q153" s="69">
        <f>IFERROR(VLOOKUP(AB153,'様式C-1-1用'!$A$4:$AH$1073,23),"")</f>
        <v>0</v>
      </c>
      <c r="R153" s="69" t="str">
        <f>IFERROR(VLOOKUP(AB153,'様式C-1-1用'!$A$4:$AH$1073,24,0),"")</f>
        <v>Ⅰ</v>
      </c>
      <c r="S153" s="2" t="str">
        <f>IFERROR(VLOOKUP(AB153,'様式C-1-1用'!$A$4:$AH$1073,27,0),"")</f>
        <v>否</v>
      </c>
      <c r="T153" s="2" t="str">
        <f>IFERROR(VLOOKUP(AB153,'様式C-1-1用'!$A$4:$AH$976,28,0),"")</f>
        <v>否</v>
      </c>
      <c r="U153" s="69" t="str">
        <f>IFERROR(VLOOKUP(AB153,'様式C-1-1用'!$A$4:$AH$976,29,0),"")</f>
        <v>済</v>
      </c>
      <c r="V153" s="420" t="str">
        <f>IFERROR(VLOOKUP(AB153,'様式C-1-1用'!$A$4:$AH$976,30,0),"")</f>
        <v>－</v>
      </c>
      <c r="W153" s="678"/>
      <c r="X153" s="678"/>
      <c r="Y153" s="678"/>
      <c r="Z153" s="69" t="str">
        <f>IFERROR(VLOOKUP(AB153,'様式C-1-1用'!$A$4:$AH$976,32,0),"")</f>
        <v>－</v>
      </c>
      <c r="AB153" s="1">
        <f t="shared" si="3"/>
        <v>115</v>
      </c>
    </row>
    <row r="154" spans="2:28" ht="15.95" customHeight="1" x14ac:dyDescent="0.15">
      <c r="B154" s="727"/>
      <c r="C154" s="716">
        <f>IFERROR(VLOOKUP(AB154,'様式C-1-1用'!$A$4:$AH$1073,4,0),0)</f>
        <v>14</v>
      </c>
      <c r="D154" s="717"/>
      <c r="E154" s="2">
        <f>IF(C154="","",VLOOKUP(AB154,'様式C-1-1用'!$A$4:$AH$1073,5,0))</f>
        <v>4</v>
      </c>
      <c r="F154" s="396">
        <f>IF(C154="","",VLOOKUP(AB154,'様式C-1-1用'!$A$4:$AH$1073,6))</f>
        <v>128.40200000000002</v>
      </c>
      <c r="G154" s="69" t="str">
        <f>IFERROR(VLOOKUP(AB154,'様式C-1-1用'!$A$4:$AH$1073,7,0),"")</f>
        <v>覆工・坑門</v>
      </c>
      <c r="H154" s="69" t="str">
        <f>IFERROR(VLOOKUP(AB154,'様式C-1-1用'!$A$4:$AH$1073,8,0),"")</f>
        <v>アーチ（右側）</v>
      </c>
      <c r="I154" s="69" t="str">
        <f>IFERROR(VLOOKUP(AB154,'様式C-1-1用'!$A$4:$AH$1073,9,0),"")</f>
        <v>材質劣化</v>
      </c>
      <c r="J154" s="420" t="str">
        <f>IFERROR(VLOOKUP(AB154,'様式C-1-1用'!$A$4:$AH$1073,10),"")</f>
        <v>補修跡</v>
      </c>
      <c r="K154" s="420"/>
      <c r="L154" s="420"/>
      <c r="M154" s="69" t="str">
        <f>IFERROR(VLOOKUP(AB154,'様式C-1-1用'!$A$4:$AH$1073,17,0),"")</f>
        <v>7.8m×0.4m 導水工</v>
      </c>
      <c r="N154" s="69" t="str">
        <f>IFERROR(VLOOKUP(AB154,'様式C-1-1用'!$A$4:$AH$1073,20,0),"")</f>
        <v>対策済</v>
      </c>
      <c r="O154" s="162" t="str">
        <f>IFERROR(VLOOKUP(AB154,'様式C-1-1用'!$A$4:$AH$1073,21,0),"")</f>
        <v>対策区分判定Ⅱa</v>
      </c>
      <c r="P154" s="69" t="str">
        <f>IFERROR(VLOOKUP(AB154,'様式C-1-1用'!$A$4:$AH$1073,22,0),"")</f>
        <v>Ⅱ</v>
      </c>
      <c r="Q154" s="69">
        <f>IFERROR(VLOOKUP(AB154,'様式C-1-1用'!$A$4:$AH$1073,23),"")</f>
        <v>0</v>
      </c>
      <c r="R154" s="69" t="str">
        <f>IFERROR(VLOOKUP(AB154,'様式C-1-1用'!$A$4:$AH$1073,24,0),"")</f>
        <v>Ⅰ</v>
      </c>
      <c r="S154" s="2" t="str">
        <f>IFERROR(VLOOKUP(AB154,'様式C-1-1用'!$A$4:$AH$1073,27,0),"")</f>
        <v>否</v>
      </c>
      <c r="T154" s="2" t="str">
        <f>IFERROR(VLOOKUP(AB154,'様式C-1-1用'!$A$4:$AH$976,28,0),"")</f>
        <v>否</v>
      </c>
      <c r="U154" s="69" t="str">
        <f>IFERROR(VLOOKUP(AB154,'様式C-1-1用'!$A$4:$AH$976,29,0),"")</f>
        <v>済</v>
      </c>
      <c r="V154" s="420" t="str">
        <f>IFERROR(VLOOKUP(AB154,'様式C-1-1用'!$A$4:$AH$976,30,0),"")</f>
        <v>－</v>
      </c>
      <c r="W154" s="678"/>
      <c r="X154" s="678"/>
      <c r="Y154" s="678"/>
      <c r="Z154" s="69" t="str">
        <f>IFERROR(VLOOKUP(AB154,'様式C-1-1用'!$A$4:$AH$976,32,0),"")</f>
        <v>－</v>
      </c>
      <c r="AB154" s="1">
        <f t="shared" si="3"/>
        <v>116</v>
      </c>
    </row>
    <row r="155" spans="2:28" ht="15.95" customHeight="1" x14ac:dyDescent="0.15">
      <c r="B155" s="727"/>
      <c r="C155" s="716">
        <f>IFERROR(VLOOKUP(AB155,'様式C-1-1用'!$A$4:$AH$1073,4,0),0)</f>
        <v>14</v>
      </c>
      <c r="D155" s="717"/>
      <c r="E155" s="2">
        <f>IF(C155="","",VLOOKUP(AB155,'様式C-1-1用'!$A$4:$AH$1073,5,0))</f>
        <v>5</v>
      </c>
      <c r="F155" s="396">
        <f>IF(C155="","",VLOOKUP(AB155,'様式C-1-1用'!$A$4:$AH$1073,6))</f>
        <v>128.40200000000002</v>
      </c>
      <c r="G155" s="69" t="str">
        <f>IFERROR(VLOOKUP(AB155,'様式C-1-1用'!$A$4:$AH$1073,7,0),"")</f>
        <v>覆工・坑門</v>
      </c>
      <c r="H155" s="69" t="str">
        <f>IFERROR(VLOOKUP(AB155,'様式C-1-1用'!$A$4:$AH$1073,8,0),"")</f>
        <v>側壁（右側）</v>
      </c>
      <c r="I155" s="69" t="str">
        <f>IFERROR(VLOOKUP(AB155,'様式C-1-1用'!$A$4:$AH$1073,9,0),"")</f>
        <v>材質劣化</v>
      </c>
      <c r="J155" s="420" t="str">
        <f>IFERROR(VLOOKUP(AB155,'様式C-1-1用'!$A$4:$AH$1073,10),"")</f>
        <v>うき・はく離</v>
      </c>
      <c r="K155" s="420"/>
      <c r="L155" s="420"/>
      <c r="M155" s="69" t="str">
        <f>IFERROR(VLOOKUP(AB155,'様式C-1-1用'!$A$4:$AH$1073,17,0),"")</f>
        <v xml:space="preserve">0.1m×9.0m </v>
      </c>
      <c r="N155" s="69" t="str">
        <f>IFERROR(VLOOKUP(AB155,'様式C-1-1用'!$A$4:$AH$1073,20,0),"")</f>
        <v>進行が認められない</v>
      </c>
      <c r="O155" s="162" t="str">
        <f>IFERROR(VLOOKUP(AB155,'様式C-1-1用'!$A$4:$AH$1073,21,0),"")</f>
        <v>対策区分判定Ⅱb</v>
      </c>
      <c r="P155" s="69" t="str">
        <f>IFERROR(VLOOKUP(AB155,'様式C-1-1用'!$A$4:$AH$1073,22,0),"")</f>
        <v>Ⅱ</v>
      </c>
      <c r="Q155" s="69">
        <f>IFERROR(VLOOKUP(AB155,'様式C-1-1用'!$A$4:$AH$1073,23),"")</f>
        <v>0</v>
      </c>
      <c r="R155" s="69" t="str">
        <f>IFERROR(VLOOKUP(AB155,'様式C-1-1用'!$A$4:$AH$1073,24,0),"")</f>
        <v>Ⅱb</v>
      </c>
      <c r="S155" s="2" t="str">
        <f>IFERROR(VLOOKUP(AB155,'様式C-1-1用'!$A$4:$AH$1073,27,0),"")</f>
        <v>否</v>
      </c>
      <c r="T155" s="2" t="str">
        <f>IFERROR(VLOOKUP(AB155,'様式C-1-1用'!$A$4:$AH$976,28,0),"")</f>
        <v>要監視</v>
      </c>
      <c r="U155" s="69" t="str">
        <f>IFERROR(VLOOKUP(AB155,'様式C-1-1用'!$A$4:$AH$976,29,0),"")</f>
        <v>継続</v>
      </c>
      <c r="V155" s="420" t="str">
        <f>IFERROR(VLOOKUP(AB155,'様式C-1-1用'!$A$4:$AH$976,30,0),"")</f>
        <v>監視（日常巡視）</v>
      </c>
      <c r="W155" s="678"/>
      <c r="X155" s="678"/>
      <c r="Y155" s="678"/>
      <c r="Z155" s="69" t="str">
        <f>IFERROR(VLOOKUP(AB155,'様式C-1-1用'!$A$4:$AH$976,32,0),"")</f>
        <v>継続監視</v>
      </c>
      <c r="AB155" s="1">
        <f t="shared" si="3"/>
        <v>117</v>
      </c>
    </row>
    <row r="156" spans="2:28" ht="15.95" customHeight="1" x14ac:dyDescent="0.15">
      <c r="B156" s="727"/>
      <c r="C156" s="716">
        <f>IFERROR(VLOOKUP(AB156,'様式C-1-1用'!$A$4:$AH$1073,4,0),0)</f>
        <v>15</v>
      </c>
      <c r="D156" s="717"/>
      <c r="E156" s="2">
        <f>IF(C156="","",VLOOKUP(AB156,'様式C-1-1用'!$A$4:$AH$1073,5,0))</f>
        <v>1</v>
      </c>
      <c r="F156" s="396">
        <f>IF(C156="","",VLOOKUP(AB156,'様式C-1-1用'!$A$4:$AH$1073,6))</f>
        <v>137.39600000000002</v>
      </c>
      <c r="G156" s="69" t="str">
        <f>IFERROR(VLOOKUP(AB156,'様式C-1-1用'!$A$4:$AH$1073,7,0),"")</f>
        <v>覆工・坑門</v>
      </c>
      <c r="H156" s="69" t="str">
        <f>IFERROR(VLOOKUP(AB156,'様式C-1-1用'!$A$4:$AH$1073,8,0),"")</f>
        <v>側壁（左側）</v>
      </c>
      <c r="I156" s="69" t="str">
        <f>IFERROR(VLOOKUP(AB156,'様式C-1-1用'!$A$4:$AH$1073,9,0),"")</f>
        <v>材質劣化</v>
      </c>
      <c r="J156" s="420" t="str">
        <f>IFERROR(VLOOKUP(AB156,'様式C-1-1用'!$A$4:$AH$1073,10),"")</f>
        <v>うき・はく離</v>
      </c>
      <c r="K156" s="420"/>
      <c r="L156" s="420"/>
      <c r="M156" s="69" t="str">
        <f>IFERROR(VLOOKUP(AB156,'様式C-1-1用'!$A$4:$AH$1073,17,0),"")</f>
        <v xml:space="preserve">0.1m×9.0m </v>
      </c>
      <c r="N156" s="69" t="str">
        <f>IFERROR(VLOOKUP(AB156,'様式C-1-1用'!$A$4:$AH$1073,20,0),"")</f>
        <v>進行が認められない</v>
      </c>
      <c r="O156" s="162" t="str">
        <f>IFERROR(VLOOKUP(AB156,'様式C-1-1用'!$A$4:$AH$1073,21,0),"")</f>
        <v>対策区分判定Ⅱb</v>
      </c>
      <c r="P156" s="69" t="str">
        <f>IFERROR(VLOOKUP(AB156,'様式C-1-1用'!$A$4:$AH$1073,22,0),"")</f>
        <v>Ⅱ</v>
      </c>
      <c r="Q156" s="69">
        <f>IFERROR(VLOOKUP(AB156,'様式C-1-1用'!$A$4:$AH$1073,23),"")</f>
        <v>0</v>
      </c>
      <c r="R156" s="69" t="str">
        <f>IFERROR(VLOOKUP(AB156,'様式C-1-1用'!$A$4:$AH$1073,24,0),"")</f>
        <v>Ⅱb</v>
      </c>
      <c r="S156" s="2" t="str">
        <f>IFERROR(VLOOKUP(AB156,'様式C-1-1用'!$A$4:$AH$1073,27,0),"")</f>
        <v>否</v>
      </c>
      <c r="T156" s="2" t="str">
        <f>IFERROR(VLOOKUP(AB156,'様式C-1-1用'!$A$4:$AH$976,28,0),"")</f>
        <v>要監視</v>
      </c>
      <c r="U156" s="69" t="str">
        <f>IFERROR(VLOOKUP(AB156,'様式C-1-1用'!$A$4:$AH$976,29,0),"")</f>
        <v>継続</v>
      </c>
      <c r="V156" s="420" t="str">
        <f>IFERROR(VLOOKUP(AB156,'様式C-1-1用'!$A$4:$AH$976,30,0),"")</f>
        <v>監視（日常巡視）</v>
      </c>
      <c r="W156" s="678"/>
      <c r="X156" s="678"/>
      <c r="Y156" s="678"/>
      <c r="Z156" s="69" t="str">
        <f>IFERROR(VLOOKUP(AB156,'様式C-1-1用'!$A$4:$AH$976,32,0),"")</f>
        <v>継続監視</v>
      </c>
      <c r="AB156" s="1">
        <f t="shared" si="3"/>
        <v>118</v>
      </c>
    </row>
    <row r="157" spans="2:28" ht="15.95" customHeight="1" x14ac:dyDescent="0.15">
      <c r="B157" s="727"/>
      <c r="C157" s="716">
        <f>IFERROR(VLOOKUP(AB157,'様式C-1-1用'!$A$4:$AH$1073,4,0),0)</f>
        <v>15</v>
      </c>
      <c r="D157" s="717"/>
      <c r="E157" s="2">
        <f>IF(C157="","",VLOOKUP(AB157,'様式C-1-1用'!$A$4:$AH$1073,5,0))</f>
        <v>2</v>
      </c>
      <c r="F157" s="396">
        <f>IF(C157="","",VLOOKUP(AB157,'様式C-1-1用'!$A$4:$AH$1073,6))</f>
        <v>137.39600000000002</v>
      </c>
      <c r="G157" s="69" t="str">
        <f>IFERROR(VLOOKUP(AB157,'様式C-1-1用'!$A$4:$AH$1073,7,0),"")</f>
        <v>覆工・坑門</v>
      </c>
      <c r="H157" s="69" t="str">
        <f>IFERROR(VLOOKUP(AB157,'様式C-1-1用'!$A$4:$AH$1073,8,0),"")</f>
        <v>側壁（左側）</v>
      </c>
      <c r="I157" s="69" t="str">
        <f>IFERROR(VLOOKUP(AB157,'様式C-1-1用'!$A$4:$AH$1073,9,0),"")</f>
        <v>材質劣化</v>
      </c>
      <c r="J157" s="420" t="str">
        <f>IFERROR(VLOOKUP(AB157,'様式C-1-1用'!$A$4:$AH$1073,10),"")</f>
        <v>補修跡</v>
      </c>
      <c r="K157" s="420"/>
      <c r="L157" s="420"/>
      <c r="M157" s="69" t="str">
        <f>IFERROR(VLOOKUP(AB157,'様式C-1-1用'!$A$4:$AH$1073,17,0),"")</f>
        <v>1.8m×1.2m メッシュシート</v>
      </c>
      <c r="N157" s="69" t="str">
        <f>IFERROR(VLOOKUP(AB157,'様式C-1-1用'!$A$4:$AH$1073,20,0),"")</f>
        <v>対策済</v>
      </c>
      <c r="O157" s="162" t="str">
        <f>IFERROR(VLOOKUP(AB157,'様式C-1-1用'!$A$4:$AH$1073,21,0),"")</f>
        <v>対策区分判定Ⅱb</v>
      </c>
      <c r="P157" s="69" t="str">
        <f>IFERROR(VLOOKUP(AB157,'様式C-1-1用'!$A$4:$AH$1073,22,0),"")</f>
        <v>Ⅱ</v>
      </c>
      <c r="Q157" s="69">
        <f>IFERROR(VLOOKUP(AB157,'様式C-1-1用'!$A$4:$AH$1073,23),"")</f>
        <v>0</v>
      </c>
      <c r="R157" s="69" t="str">
        <f>IFERROR(VLOOKUP(AB157,'様式C-1-1用'!$A$4:$AH$1073,24,0),"")</f>
        <v>Ⅰ</v>
      </c>
      <c r="S157" s="2" t="str">
        <f>IFERROR(VLOOKUP(AB157,'様式C-1-1用'!$A$4:$AH$1073,27,0),"")</f>
        <v>否</v>
      </c>
      <c r="T157" s="2" t="str">
        <f>IFERROR(VLOOKUP(AB157,'様式C-1-1用'!$A$4:$AH$976,28,0),"")</f>
        <v>否</v>
      </c>
      <c r="U157" s="69" t="str">
        <f>IFERROR(VLOOKUP(AB157,'様式C-1-1用'!$A$4:$AH$976,29,0),"")</f>
        <v>済</v>
      </c>
      <c r="V157" s="420" t="str">
        <f>IFERROR(VLOOKUP(AB157,'様式C-1-1用'!$A$4:$AH$976,30,0),"")</f>
        <v>－</v>
      </c>
      <c r="W157" s="678"/>
      <c r="X157" s="678"/>
      <c r="Y157" s="678"/>
      <c r="Z157" s="69" t="str">
        <f>IFERROR(VLOOKUP(AB157,'様式C-1-1用'!$A$4:$AH$976,32,0),"")</f>
        <v>－</v>
      </c>
      <c r="AB157" s="1">
        <f t="shared" si="3"/>
        <v>119</v>
      </c>
    </row>
    <row r="158" spans="2:28" ht="15.95" customHeight="1" x14ac:dyDescent="0.15">
      <c r="B158" s="727"/>
      <c r="C158" s="716">
        <f>IFERROR(VLOOKUP(AB158,'様式C-1-1用'!$A$4:$AH$1073,4,0),0)</f>
        <v>15</v>
      </c>
      <c r="D158" s="717"/>
      <c r="E158" s="2">
        <f>IF(C158="","",VLOOKUP(AB158,'様式C-1-1用'!$A$4:$AH$1073,5,0))</f>
        <v>4</v>
      </c>
      <c r="F158" s="396">
        <f>IF(C158="","",VLOOKUP(AB158,'様式C-1-1用'!$A$4:$AH$1073,6))</f>
        <v>137.39600000000002</v>
      </c>
      <c r="G158" s="69" t="str">
        <f>IFERROR(VLOOKUP(AB158,'様式C-1-1用'!$A$4:$AH$1073,7,0),"")</f>
        <v>覆工・坑門</v>
      </c>
      <c r="H158" s="69" t="str">
        <f>IFERROR(VLOOKUP(AB158,'様式C-1-1用'!$A$4:$AH$1073,8,0),"")</f>
        <v>アーチ（左側）</v>
      </c>
      <c r="I158" s="69" t="str">
        <f>IFERROR(VLOOKUP(AB158,'様式C-1-1用'!$A$4:$AH$1073,9,0),"")</f>
        <v>材質劣化</v>
      </c>
      <c r="J158" s="420" t="str">
        <f>IFERROR(VLOOKUP(AB158,'様式C-1-1用'!$A$4:$AH$1073,10),"")</f>
        <v>鉄筋露出</v>
      </c>
      <c r="K158" s="420"/>
      <c r="L158" s="420"/>
      <c r="M158" s="69" t="str">
        <f>IFERROR(VLOOKUP(AB158,'様式C-1-1用'!$A$4:$AH$1073,17,0),"")</f>
        <v xml:space="preserve">0.1m×0.1m </v>
      </c>
      <c r="N158" s="69" t="str">
        <f>IFERROR(VLOOKUP(AB158,'様式C-1-1用'!$A$4:$AH$1073,20,0),"")</f>
        <v>進行が認められない</v>
      </c>
      <c r="O158" s="162" t="str">
        <f>IFERROR(VLOOKUP(AB158,'様式C-1-1用'!$A$4:$AH$1073,21,0),"")</f>
        <v>対策区分判定Ⅱa</v>
      </c>
      <c r="P158" s="69" t="str">
        <f>IFERROR(VLOOKUP(AB158,'様式C-1-1用'!$A$4:$AH$1073,22,0),"")</f>
        <v>Ⅱ</v>
      </c>
      <c r="Q158" s="69">
        <f>IFERROR(VLOOKUP(AB158,'様式C-1-1用'!$A$4:$AH$1073,23),"")</f>
        <v>0</v>
      </c>
      <c r="R158" s="69" t="str">
        <f>IFERROR(VLOOKUP(AB158,'様式C-1-1用'!$A$4:$AH$1073,24,0),"")</f>
        <v>Ⅱa</v>
      </c>
      <c r="S158" s="2" t="str">
        <f>IFERROR(VLOOKUP(AB158,'様式C-1-1用'!$A$4:$AH$1073,27,0),"")</f>
        <v>否</v>
      </c>
      <c r="T158" s="2" t="str">
        <f>IFERROR(VLOOKUP(AB158,'様式C-1-1用'!$A$4:$AH$976,28,0),"")</f>
        <v>要監視</v>
      </c>
      <c r="U158" s="69" t="str">
        <f>IFERROR(VLOOKUP(AB158,'様式C-1-1用'!$A$4:$AH$976,29,0),"")</f>
        <v>継続</v>
      </c>
      <c r="V158" s="420" t="str">
        <f>IFERROR(VLOOKUP(AB158,'様式C-1-1用'!$A$4:$AH$976,30,0),"")</f>
        <v>監視（重点）</v>
      </c>
      <c r="W158" s="678"/>
      <c r="X158" s="678"/>
      <c r="Y158" s="678"/>
      <c r="Z158" s="69" t="str">
        <f>IFERROR(VLOOKUP(AB158,'様式C-1-1用'!$A$4:$AH$976,32,0),"")</f>
        <v>表面補修対策</v>
      </c>
      <c r="AB158" s="1">
        <f t="shared" si="3"/>
        <v>120</v>
      </c>
    </row>
    <row r="159" spans="2:28" ht="15.95" customHeight="1" x14ac:dyDescent="0.15">
      <c r="B159" s="727"/>
      <c r="C159" s="716">
        <f>IFERROR(VLOOKUP(AB159,'様式C-1-1用'!$A$4:$AH$1073,4,0),0)</f>
        <v>15</v>
      </c>
      <c r="D159" s="717"/>
      <c r="E159" s="2">
        <f>IF(C159="","",VLOOKUP(AB159,'様式C-1-1用'!$A$4:$AH$1073,5,0))</f>
        <v>5</v>
      </c>
      <c r="F159" s="396">
        <f>IF(C159="","",VLOOKUP(AB159,'様式C-1-1用'!$A$4:$AH$1073,6))</f>
        <v>137.39600000000002</v>
      </c>
      <c r="G159" s="69" t="str">
        <f>IFERROR(VLOOKUP(AB159,'様式C-1-1用'!$A$4:$AH$1073,7,0),"")</f>
        <v>覆工・坑門</v>
      </c>
      <c r="H159" s="69" t="str">
        <f>IFERROR(VLOOKUP(AB159,'様式C-1-1用'!$A$4:$AH$1073,8,0),"")</f>
        <v>アーチ（左側）</v>
      </c>
      <c r="I159" s="69" t="str">
        <f>IFERROR(VLOOKUP(AB159,'様式C-1-1用'!$A$4:$AH$1073,9,0),"")</f>
        <v>材質劣化</v>
      </c>
      <c r="J159" s="420" t="str">
        <f>IFERROR(VLOOKUP(AB159,'様式C-1-1用'!$A$4:$AH$1073,10),"")</f>
        <v>はく落</v>
      </c>
      <c r="K159" s="420"/>
      <c r="L159" s="420"/>
      <c r="M159" s="69" t="str">
        <f>IFERROR(VLOOKUP(AB159,'様式C-1-1用'!$A$4:$AH$1073,17,0),"")</f>
        <v>0.5m×0.1m D=0.1mm</v>
      </c>
      <c r="N159" s="69" t="str">
        <f>IFERROR(VLOOKUP(AB159,'様式C-1-1用'!$A$4:$AH$1073,20,0),"")</f>
        <v>うき→はく落</v>
      </c>
      <c r="O159" s="162" t="str">
        <f>IFERROR(VLOOKUP(AB159,'様式C-1-1用'!$A$4:$AH$1073,21,0),"")</f>
        <v>対策区分判定Ⅱa</v>
      </c>
      <c r="P159" s="69" t="str">
        <f>IFERROR(VLOOKUP(AB159,'様式C-1-1用'!$A$4:$AH$1073,22,0),"")</f>
        <v>Ⅱ</v>
      </c>
      <c r="Q159" s="69">
        <f>IFERROR(VLOOKUP(AB159,'様式C-1-1用'!$A$4:$AH$1073,23),"")</f>
        <v>0</v>
      </c>
      <c r="R159" s="69" t="str">
        <f>IFERROR(VLOOKUP(AB159,'様式C-1-1用'!$A$4:$AH$1073,24,0),"")</f>
        <v>Ⅰ</v>
      </c>
      <c r="S159" s="2" t="str">
        <f>IFERROR(VLOOKUP(AB159,'様式C-1-1用'!$A$4:$AH$1073,27,0),"")</f>
        <v>否</v>
      </c>
      <c r="T159" s="2" t="str">
        <f>IFERROR(VLOOKUP(AB159,'様式C-1-1用'!$A$4:$AH$976,28,0),"")</f>
        <v>否</v>
      </c>
      <c r="U159" s="69" t="str">
        <f>IFERROR(VLOOKUP(AB159,'様式C-1-1用'!$A$4:$AH$976,29,0),"")</f>
        <v>済</v>
      </c>
      <c r="V159" s="420" t="str">
        <f>IFERROR(VLOOKUP(AB159,'様式C-1-1用'!$A$4:$AH$976,30,0),"")</f>
        <v>－</v>
      </c>
      <c r="W159" s="678"/>
      <c r="X159" s="678"/>
      <c r="Y159" s="678"/>
      <c r="Z159" s="69" t="str">
        <f>IFERROR(VLOOKUP(AB159,'様式C-1-1用'!$A$4:$AH$976,32,0),"")</f>
        <v>－</v>
      </c>
      <c r="AB159" s="1">
        <f t="shared" si="3"/>
        <v>121</v>
      </c>
    </row>
    <row r="160" spans="2:28" ht="15.95" customHeight="1" x14ac:dyDescent="0.15">
      <c r="B160" s="727"/>
      <c r="C160" s="716">
        <f>IFERROR(VLOOKUP(AB160,'様式C-1-1用'!$A$4:$AH$1073,4,0),0)</f>
        <v>15</v>
      </c>
      <c r="D160" s="717"/>
      <c r="E160" s="2">
        <f>IF(C160="","",VLOOKUP(AB160,'様式C-1-1用'!$A$4:$AH$1073,5,0))</f>
        <v>6</v>
      </c>
      <c r="F160" s="396">
        <f>IF(C160="","",VLOOKUP(AB160,'様式C-1-1用'!$A$4:$AH$1073,6))</f>
        <v>137.39600000000002</v>
      </c>
      <c r="G160" s="69" t="str">
        <f>IFERROR(VLOOKUP(AB160,'様式C-1-1用'!$A$4:$AH$1073,7,0),"")</f>
        <v>覆工・坑門</v>
      </c>
      <c r="H160" s="69" t="str">
        <f>IFERROR(VLOOKUP(AB160,'様式C-1-1用'!$A$4:$AH$1073,8,0),"")</f>
        <v>アーチ（左側）</v>
      </c>
      <c r="I160" s="69" t="str">
        <f>IFERROR(VLOOKUP(AB160,'様式C-1-1用'!$A$4:$AH$1073,9,0),"")</f>
        <v>漏水</v>
      </c>
      <c r="J160" s="420" t="str">
        <f>IFERROR(VLOOKUP(AB160,'様式C-1-1用'!$A$4:$AH$1073,10),"")</f>
        <v>漏水</v>
      </c>
      <c r="K160" s="420"/>
      <c r="L160" s="420"/>
      <c r="M160" s="69" t="str">
        <f>IFERROR(VLOOKUP(AB160,'様式C-1-1用'!$A$4:$AH$1073,17,0),"")</f>
        <v>0.4m×7.4m 遊離石灰</v>
      </c>
      <c r="N160" s="69" t="str">
        <f>IFERROR(VLOOKUP(AB160,'様式C-1-1用'!$A$4:$AH$1073,20,0),"")</f>
        <v>にじみ→遊離石灰</v>
      </c>
      <c r="O160" s="162" t="str">
        <f>IFERROR(VLOOKUP(AB160,'様式C-1-1用'!$A$4:$AH$1073,21,0),"")</f>
        <v>対策区分判定Ⅱb</v>
      </c>
      <c r="P160" s="69" t="str">
        <f>IFERROR(VLOOKUP(AB160,'様式C-1-1用'!$A$4:$AH$1073,22,0),"")</f>
        <v>Ⅱ</v>
      </c>
      <c r="Q160" s="69">
        <f>IFERROR(VLOOKUP(AB160,'様式C-1-1用'!$A$4:$AH$1073,23),"")</f>
        <v>0</v>
      </c>
      <c r="R160" s="69" t="str">
        <f>IFERROR(VLOOKUP(AB160,'様式C-1-1用'!$A$4:$AH$1073,24,0),"")</f>
        <v>Ⅱb</v>
      </c>
      <c r="S160" s="2" t="str">
        <f>IFERROR(VLOOKUP(AB160,'様式C-1-1用'!$A$4:$AH$1073,27,0),"")</f>
        <v>否</v>
      </c>
      <c r="T160" s="2" t="str">
        <f>IFERROR(VLOOKUP(AB160,'様式C-1-1用'!$A$4:$AH$976,28,0),"")</f>
        <v>要監視</v>
      </c>
      <c r="U160" s="69" t="str">
        <f>IFERROR(VLOOKUP(AB160,'様式C-1-1用'!$A$4:$AH$976,29,0),"")</f>
        <v>継続</v>
      </c>
      <c r="V160" s="420" t="str">
        <f>IFERROR(VLOOKUP(AB160,'様式C-1-1用'!$A$4:$AH$976,30,0),"")</f>
        <v>監視（日常巡視）</v>
      </c>
      <c r="W160" s="678"/>
      <c r="X160" s="678"/>
      <c r="Y160" s="678"/>
      <c r="Z160" s="69" t="str">
        <f>IFERROR(VLOOKUP(AB160,'様式C-1-1用'!$A$4:$AH$976,32,0),"")</f>
        <v>継続監視</v>
      </c>
      <c r="AB160" s="1">
        <f t="shared" si="3"/>
        <v>122</v>
      </c>
    </row>
    <row r="161" spans="2:28" ht="15.95" customHeight="1" x14ac:dyDescent="0.15">
      <c r="B161" s="727"/>
      <c r="C161" s="716">
        <f>IFERROR(VLOOKUP(AB161,'様式C-1-1用'!$A$4:$AH$1073,4,0),0)</f>
        <v>15</v>
      </c>
      <c r="D161" s="717"/>
      <c r="E161" s="2">
        <f>IF(C161="","",VLOOKUP(AB161,'様式C-1-1用'!$A$4:$AH$1073,5,0))</f>
        <v>7</v>
      </c>
      <c r="F161" s="396">
        <f>IF(C161="","",VLOOKUP(AB161,'様式C-1-1用'!$A$4:$AH$1073,6))</f>
        <v>137.39600000000002</v>
      </c>
      <c r="G161" s="69" t="str">
        <f>IFERROR(VLOOKUP(AB161,'様式C-1-1用'!$A$4:$AH$1073,7,0),"")</f>
        <v>覆工・坑門</v>
      </c>
      <c r="H161" s="69" t="str">
        <f>IFERROR(VLOOKUP(AB161,'様式C-1-1用'!$A$4:$AH$1073,8,0),"")</f>
        <v>側壁（右側）</v>
      </c>
      <c r="I161" s="69" t="str">
        <f>IFERROR(VLOOKUP(AB161,'様式C-1-1用'!$A$4:$AH$1073,9,0),"")</f>
        <v>材質劣化</v>
      </c>
      <c r="J161" s="420" t="str">
        <f>IFERROR(VLOOKUP(AB161,'様式C-1-1用'!$A$4:$AH$1073,10),"")</f>
        <v>うき・はく離</v>
      </c>
      <c r="K161" s="420"/>
      <c r="L161" s="420"/>
      <c r="M161" s="69" t="str">
        <f>IFERROR(VLOOKUP(AB161,'様式C-1-1用'!$A$4:$AH$1073,17,0),"")</f>
        <v xml:space="preserve">0.1m×9.0m </v>
      </c>
      <c r="N161" s="69" t="str">
        <f>IFERROR(VLOOKUP(AB161,'様式C-1-1用'!$A$4:$AH$1073,20,0),"")</f>
        <v>進行が認められない</v>
      </c>
      <c r="O161" s="162" t="str">
        <f>IFERROR(VLOOKUP(AB161,'様式C-1-1用'!$A$4:$AH$1073,21,0),"")</f>
        <v>対策区分判定Ⅱb</v>
      </c>
      <c r="P161" s="69" t="str">
        <f>IFERROR(VLOOKUP(AB161,'様式C-1-1用'!$A$4:$AH$1073,22,0),"")</f>
        <v>Ⅱ</v>
      </c>
      <c r="Q161" s="69">
        <f>IFERROR(VLOOKUP(AB161,'様式C-1-1用'!$A$4:$AH$1073,23),"")</f>
        <v>0</v>
      </c>
      <c r="R161" s="69" t="str">
        <f>IFERROR(VLOOKUP(AB161,'様式C-1-1用'!$A$4:$AH$1073,24,0),"")</f>
        <v>Ⅱb</v>
      </c>
      <c r="S161" s="2" t="str">
        <f>IFERROR(VLOOKUP(AB161,'様式C-1-1用'!$A$4:$AH$1073,27,0),"")</f>
        <v>否</v>
      </c>
      <c r="T161" s="2" t="str">
        <f>IFERROR(VLOOKUP(AB161,'様式C-1-1用'!$A$4:$AH$976,28,0),"")</f>
        <v>要監視</v>
      </c>
      <c r="U161" s="69" t="str">
        <f>IFERROR(VLOOKUP(AB161,'様式C-1-1用'!$A$4:$AH$976,29,0),"")</f>
        <v>継続</v>
      </c>
      <c r="V161" s="420" t="str">
        <f>IFERROR(VLOOKUP(AB161,'様式C-1-1用'!$A$4:$AH$976,30,0),"")</f>
        <v>監視（日常巡視）</v>
      </c>
      <c r="W161" s="678"/>
      <c r="X161" s="678"/>
      <c r="Y161" s="678"/>
      <c r="Z161" s="69" t="str">
        <f>IFERROR(VLOOKUP(AB161,'様式C-1-1用'!$A$4:$AH$976,32,0),"")</f>
        <v>継続監視</v>
      </c>
      <c r="AB161" s="1">
        <f t="shared" si="3"/>
        <v>123</v>
      </c>
    </row>
    <row r="162" spans="2:28" ht="15.95" customHeight="1" x14ac:dyDescent="0.15">
      <c r="B162" s="728"/>
      <c r="C162" s="716">
        <f>IFERROR(VLOOKUP(AB162,'様式C-1-1用'!$A$4:$AH$1073,4,0),0)</f>
        <v>15</v>
      </c>
      <c r="D162" s="717"/>
      <c r="E162" s="2">
        <f>IF(C162="","",VLOOKUP(AB162,'様式C-1-1用'!$A$4:$AH$1073,5,0))</f>
        <v>9</v>
      </c>
      <c r="F162" s="396">
        <f>IF(C162="","",VLOOKUP(AB162,'様式C-1-1用'!$A$4:$AH$1073,6))</f>
        <v>137.39600000000002</v>
      </c>
      <c r="G162" s="69" t="str">
        <f>IFERROR(VLOOKUP(AB162,'様式C-1-1用'!$A$4:$AH$1073,7,0),"")</f>
        <v>路面</v>
      </c>
      <c r="H162" s="69" t="str">
        <f>IFERROR(VLOOKUP(AB162,'様式C-1-1用'!$A$4:$AH$1073,8,0),"")</f>
        <v>監査歩廊</v>
      </c>
      <c r="I162" s="69" t="str">
        <f>IFERROR(VLOOKUP(AB162,'様式C-1-1用'!$A$4:$AH$1073,9,0),"")</f>
        <v>材質劣化</v>
      </c>
      <c r="J162" s="420" t="str">
        <f>IFERROR(VLOOKUP(AB162,'様式C-1-1用'!$A$4:$AH$1073,10),"")</f>
        <v>欠損</v>
      </c>
      <c r="K162" s="420"/>
      <c r="L162" s="420"/>
      <c r="M162" s="69" t="str">
        <f>IFERROR(VLOOKUP(AB162,'様式C-1-1用'!$A$4:$AH$1073,17,0),"")</f>
        <v xml:space="preserve">0.3m×0.3m </v>
      </c>
      <c r="N162" s="69" t="str">
        <f>IFERROR(VLOOKUP(AB162,'様式C-1-1用'!$A$4:$AH$1073,20,0),"")</f>
        <v>進行が認められない</v>
      </c>
      <c r="O162" s="162" t="str">
        <f>IFERROR(VLOOKUP(AB162,'様式C-1-1用'!$A$4:$AH$1073,21,0),"")</f>
        <v>対策区分判定Ⅱb</v>
      </c>
      <c r="P162" s="69" t="str">
        <f>IFERROR(VLOOKUP(AB162,'様式C-1-1用'!$A$4:$AH$1073,22,0),"")</f>
        <v>Ⅱ</v>
      </c>
      <c r="Q162" s="69">
        <f>IFERROR(VLOOKUP(AB162,'様式C-1-1用'!$A$4:$AH$1073,23),"")</f>
        <v>0</v>
      </c>
      <c r="R162" s="69" t="str">
        <f>IFERROR(VLOOKUP(AB162,'様式C-1-1用'!$A$4:$AH$1073,24,0),"")</f>
        <v>－</v>
      </c>
      <c r="S162" s="2" t="str">
        <f>IFERROR(VLOOKUP(AB162,'様式C-1-1用'!$A$4:$AH$1073,27,0),"")</f>
        <v>－</v>
      </c>
      <c r="T162" s="2" t="s">
        <v>1105</v>
      </c>
      <c r="U162" s="69" t="str">
        <f>IFERROR(VLOOKUP(AB162,'様式C-1-1用'!$A$4:$AH$976,29,0),"")</f>
        <v>－</v>
      </c>
      <c r="V162" s="420" t="str">
        <f>IFERROR(VLOOKUP(AB162,'様式C-1-1用'!$A$4:$AH$976,30,0),"")</f>
        <v>－</v>
      </c>
      <c r="W162" s="678"/>
      <c r="X162" s="678"/>
      <c r="Y162" s="678"/>
      <c r="Z162" s="69" t="str">
        <f>IFERROR(VLOOKUP(AB162,'様式C-1-1用'!$A$4:$AH$976,32,0),"")</f>
        <v>－</v>
      </c>
      <c r="AB162" s="1">
        <f t="shared" si="3"/>
        <v>124</v>
      </c>
    </row>
    <row r="163" spans="2:28" ht="15.95" hidden="1" customHeight="1" x14ac:dyDescent="0.15">
      <c r="B163" s="73"/>
      <c r="C163" s="1" t="s">
        <v>288</v>
      </c>
      <c r="D163" s="24"/>
      <c r="F163" s="70"/>
      <c r="G163" s="70"/>
      <c r="H163" s="70"/>
      <c r="I163" s="70"/>
      <c r="J163" s="70"/>
      <c r="K163" s="70"/>
      <c r="L163" s="70"/>
      <c r="M163" s="70"/>
      <c r="N163" s="70"/>
      <c r="O163" s="70"/>
      <c r="P163" s="70"/>
      <c r="Q163" s="72"/>
      <c r="R163" s="87"/>
      <c r="S163" s="24"/>
      <c r="T163" s="24"/>
      <c r="U163" s="70"/>
      <c r="V163" s="88"/>
      <c r="W163" s="88"/>
      <c r="X163" s="88"/>
      <c r="Y163" s="88"/>
      <c r="Z163" s="70"/>
    </row>
    <row r="164" spans="2:28" ht="15.95" hidden="1" customHeight="1" x14ac:dyDescent="0.15">
      <c r="B164" s="73"/>
      <c r="C164" s="81" t="s">
        <v>289</v>
      </c>
      <c r="D164" s="24"/>
      <c r="F164" s="70"/>
      <c r="G164" s="70"/>
      <c r="H164" s="70"/>
      <c r="I164" s="70"/>
      <c r="J164" s="70"/>
      <c r="K164" s="70"/>
      <c r="L164" s="70"/>
      <c r="M164" s="70"/>
      <c r="N164" s="70"/>
      <c r="O164" s="70"/>
      <c r="P164" s="70"/>
      <c r="Q164" s="72"/>
      <c r="R164" s="87"/>
      <c r="S164" s="24"/>
      <c r="T164" s="24"/>
      <c r="U164" s="70"/>
      <c r="V164" s="88"/>
      <c r="W164" s="88"/>
      <c r="X164" s="88"/>
      <c r="Y164" s="88"/>
      <c r="Z164" s="70"/>
    </row>
    <row r="165" spans="2:28" ht="15.95" hidden="1" customHeight="1" x14ac:dyDescent="0.15">
      <c r="B165" s="74"/>
      <c r="C165" s="4" t="s">
        <v>258</v>
      </c>
      <c r="D165" s="4"/>
      <c r="E165" s="4"/>
      <c r="F165" s="388"/>
      <c r="G165" s="4"/>
      <c r="H165" s="4"/>
      <c r="I165" s="4"/>
      <c r="J165" s="4"/>
      <c r="K165" s="4"/>
      <c r="L165" s="4"/>
      <c r="M165" s="4"/>
      <c r="N165" s="4"/>
      <c r="O165" s="4"/>
      <c r="P165" s="4"/>
      <c r="Q165" s="4"/>
      <c r="R165" s="4"/>
      <c r="S165" s="4"/>
      <c r="T165" s="4"/>
      <c r="U165" s="4"/>
      <c r="V165" s="4"/>
      <c r="W165" s="4"/>
      <c r="X165" s="4"/>
      <c r="Y165" s="4"/>
      <c r="Z165" s="72"/>
    </row>
    <row r="166" spans="2:28" ht="15.95" hidden="1" customHeight="1" x14ac:dyDescent="0.15">
      <c r="B166" s="4"/>
      <c r="C166" s="4" t="s">
        <v>259</v>
      </c>
      <c r="D166" s="4"/>
      <c r="E166" s="4"/>
      <c r="F166" s="388"/>
      <c r="G166" s="4"/>
      <c r="H166" s="4"/>
      <c r="I166" s="4"/>
      <c r="J166" s="4"/>
      <c r="K166" s="4"/>
      <c r="L166" s="4"/>
      <c r="M166" s="4"/>
      <c r="N166" s="4"/>
      <c r="O166" s="4"/>
      <c r="P166" s="4"/>
      <c r="Q166" s="4"/>
      <c r="R166" s="4"/>
      <c r="S166" s="4"/>
      <c r="T166" s="4"/>
      <c r="U166" s="4"/>
      <c r="V166" s="4"/>
      <c r="W166" s="4"/>
      <c r="X166" s="4"/>
      <c r="Y166" s="4"/>
      <c r="Z166" s="72"/>
    </row>
    <row r="167" spans="2:28" ht="15.95" hidden="1" customHeight="1" x14ac:dyDescent="0.15">
      <c r="B167" s="4"/>
      <c r="C167" s="171" t="s">
        <v>462</v>
      </c>
      <c r="D167" s="171"/>
      <c r="E167" s="171"/>
      <c r="F167" s="389"/>
      <c r="G167" s="171"/>
      <c r="H167" s="171"/>
      <c r="I167" s="171"/>
      <c r="J167" s="171"/>
      <c r="K167" s="171"/>
      <c r="L167" s="171"/>
      <c r="M167" s="171"/>
      <c r="N167" s="171"/>
      <c r="O167" s="4"/>
      <c r="P167" s="4"/>
      <c r="Q167" s="4"/>
      <c r="R167" s="4"/>
      <c r="S167" s="4"/>
      <c r="T167" s="4"/>
      <c r="U167" s="4"/>
      <c r="V167" s="4"/>
      <c r="W167" s="4"/>
      <c r="X167" s="4"/>
      <c r="Y167" s="4"/>
      <c r="Z167" s="72"/>
    </row>
    <row r="168" spans="2:28" ht="15.95" hidden="1" customHeight="1" x14ac:dyDescent="0.15">
      <c r="C168" s="172" t="s">
        <v>556</v>
      </c>
      <c r="D168" s="173"/>
      <c r="E168" s="173"/>
      <c r="F168" s="390"/>
      <c r="G168" s="173"/>
      <c r="H168" s="173"/>
      <c r="I168" s="173"/>
      <c r="J168" s="173"/>
      <c r="K168" s="173"/>
      <c r="L168" s="173"/>
      <c r="M168" s="173"/>
      <c r="N168" s="173"/>
      <c r="Z168" s="72"/>
    </row>
    <row r="169" spans="2:28" ht="15.95" customHeight="1" x14ac:dyDescent="0.15">
      <c r="B169" s="73"/>
      <c r="C169" s="1" t="s">
        <v>288</v>
      </c>
      <c r="D169" s="24"/>
      <c r="F169" s="24"/>
      <c r="G169" s="70"/>
      <c r="H169" s="70"/>
      <c r="I169" s="70"/>
      <c r="J169" s="70"/>
      <c r="K169" s="70"/>
      <c r="L169" s="70"/>
      <c r="M169" s="70"/>
      <c r="N169" s="70"/>
      <c r="O169" s="70"/>
      <c r="P169" s="70"/>
      <c r="Q169" s="72"/>
      <c r="R169" s="87"/>
      <c r="S169" s="24"/>
      <c r="T169" s="24"/>
      <c r="U169" s="70"/>
      <c r="V169" s="88"/>
      <c r="W169" s="88"/>
      <c r="X169" s="88"/>
      <c r="Y169" s="88"/>
      <c r="Z169" s="24"/>
    </row>
    <row r="170" spans="2:28" ht="15.95" customHeight="1" x14ac:dyDescent="0.15">
      <c r="B170" s="73"/>
      <c r="C170" s="81" t="s">
        <v>289</v>
      </c>
      <c r="D170" s="24"/>
      <c r="F170" s="24"/>
      <c r="G170" s="70"/>
      <c r="H170" s="70"/>
      <c r="I170" s="70"/>
      <c r="J170" s="70"/>
      <c r="K170" s="70"/>
      <c r="L170" s="70"/>
      <c r="M170" s="70"/>
      <c r="N170" s="70"/>
      <c r="O170" s="70"/>
      <c r="P170" s="70"/>
      <c r="Q170" s="72"/>
      <c r="R170" s="87"/>
      <c r="S170" s="24"/>
      <c r="T170" s="24"/>
      <c r="U170" s="70"/>
      <c r="V170" s="88"/>
      <c r="W170" s="88"/>
      <c r="X170" s="88"/>
      <c r="Y170" s="88"/>
      <c r="Z170" s="24"/>
    </row>
    <row r="171" spans="2:28" ht="15.95" customHeight="1" x14ac:dyDescent="0.15">
      <c r="B171" s="74"/>
      <c r="C171" s="4" t="s">
        <v>258</v>
      </c>
      <c r="D171" s="4"/>
      <c r="E171" s="4"/>
      <c r="F171" s="4"/>
      <c r="G171" s="4"/>
      <c r="H171" s="4"/>
      <c r="I171" s="4"/>
      <c r="J171" s="4"/>
      <c r="K171" s="4"/>
      <c r="L171" s="4"/>
      <c r="M171" s="4"/>
      <c r="N171" s="4"/>
      <c r="O171" s="4"/>
      <c r="P171" s="4"/>
      <c r="Q171" s="4"/>
      <c r="R171" s="4"/>
      <c r="S171" s="4"/>
      <c r="T171" s="4"/>
      <c r="U171" s="4"/>
      <c r="V171" s="4"/>
      <c r="W171" s="4"/>
      <c r="X171" s="4"/>
      <c r="Y171" s="4"/>
    </row>
    <row r="172" spans="2:28" ht="15.95" customHeight="1" x14ac:dyDescent="0.15">
      <c r="B172" s="4"/>
      <c r="C172" s="4" t="s">
        <v>259</v>
      </c>
      <c r="D172" s="4"/>
      <c r="E172" s="4"/>
      <c r="F172" s="4"/>
      <c r="G172" s="4"/>
      <c r="H172" s="4"/>
      <c r="I172" s="4"/>
      <c r="J172" s="4"/>
      <c r="K172" s="4"/>
      <c r="L172" s="4"/>
      <c r="M172" s="4"/>
      <c r="N172" s="4"/>
      <c r="O172" s="4"/>
      <c r="P172" s="4"/>
      <c r="Q172" s="4"/>
      <c r="R172" s="4"/>
      <c r="S172" s="4"/>
      <c r="T172" s="4"/>
      <c r="U172" s="4"/>
      <c r="V172" s="4"/>
      <c r="W172" s="4"/>
      <c r="X172" s="4"/>
      <c r="Y172" s="4"/>
    </row>
    <row r="173" spans="2:28" ht="15.95" customHeight="1" x14ac:dyDescent="0.15">
      <c r="B173" s="4"/>
      <c r="C173" s="171" t="s">
        <v>462</v>
      </c>
      <c r="D173" s="171"/>
      <c r="E173" s="171"/>
      <c r="F173" s="171"/>
      <c r="G173" s="171"/>
      <c r="H173" s="171"/>
      <c r="I173" s="171"/>
      <c r="J173" s="171"/>
      <c r="K173" s="171"/>
      <c r="L173" s="171"/>
      <c r="M173" s="171"/>
      <c r="N173" s="171"/>
      <c r="O173" s="4"/>
      <c r="P173" s="4"/>
      <c r="Q173" s="4"/>
      <c r="R173" s="4"/>
      <c r="S173" s="4"/>
      <c r="T173" s="4"/>
      <c r="U173" s="4"/>
      <c r="V173" s="4"/>
      <c r="W173" s="4"/>
      <c r="X173" s="4"/>
      <c r="Y173" s="4"/>
    </row>
    <row r="174" spans="2:28" ht="15.95" customHeight="1" x14ac:dyDescent="0.15">
      <c r="C174" s="172" t="s">
        <v>556</v>
      </c>
      <c r="D174" s="173"/>
      <c r="E174" s="173"/>
      <c r="F174" s="173"/>
      <c r="G174" s="173"/>
      <c r="H174" s="173"/>
      <c r="I174" s="173"/>
      <c r="J174" s="173"/>
      <c r="K174" s="173"/>
      <c r="L174" s="173"/>
      <c r="M174" s="173"/>
      <c r="N174" s="173"/>
    </row>
    <row r="175" spans="2:28" ht="15.75" customHeight="1" x14ac:dyDescent="0.15">
      <c r="B175" s="729" t="s">
        <v>810</v>
      </c>
      <c r="C175" s="716">
        <f>IFERROR(VLOOKUP(AB175,'様式C-1-1用'!$A$4:$AH$1073,4,0),0)</f>
        <v>15</v>
      </c>
      <c r="D175" s="717"/>
      <c r="E175" s="2">
        <f>IF(C175="","",VLOOKUP(AB175,'様式C-1-1用'!$A$4:$AH$1073,5,0))</f>
        <v>10</v>
      </c>
      <c r="F175" s="396">
        <f>IF(C175="","",VLOOKUP(AB175,'様式C-1-1用'!$A$4:$AH$1073,6,0))</f>
        <v>137.39600000000002</v>
      </c>
      <c r="G175" s="69" t="str">
        <f>IFERROR(VLOOKUP(AB175,'様式C-1-1用'!$A$4:$AH$1073,7,0),"")</f>
        <v>路面</v>
      </c>
      <c r="H175" s="69" t="str">
        <f>IFERROR(VLOOKUP(AB175,'様式C-1-1用'!$A$4:$AH$1073,8,0),"")</f>
        <v>監査歩廊</v>
      </c>
      <c r="I175" s="69" t="str">
        <f>IFERROR(VLOOKUP(AB175,'様式C-1-1用'!$A$4:$AH$1073,9,0),"")</f>
        <v>材質劣化</v>
      </c>
      <c r="J175" s="420" t="str">
        <f>IFERROR(VLOOKUP(AB175,'様式C-1-1用'!$A$4:$AH$1073,10),"")</f>
        <v>欠損</v>
      </c>
      <c r="K175" s="420"/>
      <c r="L175" s="420"/>
      <c r="M175" s="69" t="str">
        <f>IFERROR(VLOOKUP(AB175,'様式C-1-1用'!$A$4:$AH$1073,17,0),"")</f>
        <v xml:space="preserve">0.1m×0.05m </v>
      </c>
      <c r="N175" s="69" t="str">
        <f>IFERROR(VLOOKUP(AB175,'様式C-1-1用'!$A$4:$AH$1073,20,0),"")</f>
        <v>進行が認められない</v>
      </c>
      <c r="O175" s="162" t="str">
        <f>IFERROR(VLOOKUP(AB175,'様式C-1-1用'!$A$4:$AH$1073,21,0),"")</f>
        <v>対策区分判定Ⅱb</v>
      </c>
      <c r="P175" s="69" t="str">
        <f>IFERROR(VLOOKUP(AB175,'様式C-1-1用'!$A$4:$AH$1073,22,0),"")</f>
        <v>Ⅱ</v>
      </c>
      <c r="Q175" s="69">
        <f>IFERROR(VLOOKUP(AB175,'様式C-1-1用'!$A$4:$AH$1073,23),"")</f>
        <v>0</v>
      </c>
      <c r="R175" s="69" t="str">
        <f>IFERROR(VLOOKUP(AB175,'様式C-1-1用'!$A$4:$AH$1073,24,0),"")</f>
        <v>－</v>
      </c>
      <c r="S175" s="2" t="str">
        <f>IFERROR(VLOOKUP(AB175,'様式C-1-1用'!$A$4:$AH$1073,27,0),"")</f>
        <v>－</v>
      </c>
      <c r="T175" s="2" t="s">
        <v>1105</v>
      </c>
      <c r="U175" s="69" t="str">
        <f>IFERROR(VLOOKUP(AB175,'様式C-1-1用'!$A$4:$AH$976,29,0),"")</f>
        <v>－</v>
      </c>
      <c r="V175" s="420" t="str">
        <f>IFERROR(VLOOKUP(AB175,'様式C-1-1用'!$A$4:$AH$976,30,0),"")</f>
        <v>－</v>
      </c>
      <c r="W175" s="678"/>
      <c r="X175" s="678"/>
      <c r="Y175" s="678"/>
      <c r="Z175" s="69" t="str">
        <f>IFERROR(VLOOKUP(AB175,'様式C-1-1用'!$A$4:$AH$976,32,0),"")</f>
        <v>－</v>
      </c>
      <c r="AB175" s="1">
        <f>AB162+1</f>
        <v>125</v>
      </c>
    </row>
    <row r="176" spans="2:28" ht="15.95" customHeight="1" x14ac:dyDescent="0.15">
      <c r="B176" s="727"/>
      <c r="C176" s="716">
        <f>IFERROR(VLOOKUP(AB176,'様式C-1-1用'!$A$4:$AH$1073,4,0),0)</f>
        <v>16</v>
      </c>
      <c r="D176" s="717"/>
      <c r="E176" s="2">
        <f>IF(C176="","",VLOOKUP(AB176,'様式C-1-1用'!$A$4:$AH$1073,5,0))</f>
        <v>1</v>
      </c>
      <c r="F176" s="396">
        <f>IF(C176="","",VLOOKUP(AB176,'様式C-1-1用'!$A$4:$AH$1073,6))</f>
        <v>146.32400000000001</v>
      </c>
      <c r="G176" s="69" t="str">
        <f>IFERROR(VLOOKUP(AB176,'様式C-1-1用'!$A$4:$AH$1073,7,0),"")</f>
        <v>覆工・坑門</v>
      </c>
      <c r="H176" s="69" t="str">
        <f>IFERROR(VLOOKUP(AB176,'様式C-1-1用'!$A$4:$AH$1073,8,0),"")</f>
        <v>側壁（左側）</v>
      </c>
      <c r="I176" s="69" t="str">
        <f>IFERROR(VLOOKUP(AB176,'様式C-1-1用'!$A$4:$AH$1073,9,0),"")</f>
        <v>材質劣化</v>
      </c>
      <c r="J176" s="420" t="str">
        <f>IFERROR(VLOOKUP(AB176,'様式C-1-1用'!$A$4:$AH$1073,10),"")</f>
        <v>うき・はく離</v>
      </c>
      <c r="K176" s="420"/>
      <c r="L176" s="420"/>
      <c r="M176" s="69" t="str">
        <f>IFERROR(VLOOKUP(AB176,'様式C-1-1用'!$A$4:$AH$1073,17,0),"")</f>
        <v xml:space="preserve">0.1m×1.5m </v>
      </c>
      <c r="N176" s="69" t="str">
        <f>IFERROR(VLOOKUP(AB176,'様式C-1-1用'!$A$4:$AH$1073,20,0),"")</f>
        <v>進行が認められない</v>
      </c>
      <c r="O176" s="162" t="str">
        <f>IFERROR(VLOOKUP(AB176,'様式C-1-1用'!$A$4:$AH$1073,21,0),"")</f>
        <v>対策区分判定Ⅱb</v>
      </c>
      <c r="P176" s="69" t="str">
        <f>IFERROR(VLOOKUP(AB176,'様式C-1-1用'!$A$4:$AH$1073,22,0),"")</f>
        <v>Ⅱ</v>
      </c>
      <c r="Q176" s="69">
        <f>IFERROR(VLOOKUP(AB176,'様式C-1-1用'!$A$4:$AH$1073,23),"")</f>
        <v>0</v>
      </c>
      <c r="R176" s="69" t="str">
        <f>IFERROR(VLOOKUP(AB176,'様式C-1-1用'!$A$4:$AH$1073,24,0),"")</f>
        <v>Ⅱb</v>
      </c>
      <c r="S176" s="2" t="str">
        <f>IFERROR(VLOOKUP(AB176,'様式C-1-1用'!$A$4:$AH$1073,27,0),"")</f>
        <v>否</v>
      </c>
      <c r="T176" s="2" t="str">
        <f>IFERROR(VLOOKUP(AB176,'様式C-1-1用'!$A$4:$AH$976,28,0),"")</f>
        <v>要監視</v>
      </c>
      <c r="U176" s="69" t="str">
        <f>IFERROR(VLOOKUP(AB176,'様式C-1-1用'!$A$4:$AH$976,29,0),"")</f>
        <v>継続</v>
      </c>
      <c r="V176" s="420" t="str">
        <f>IFERROR(VLOOKUP(AB176,'様式C-1-1用'!$A$4:$AH$976,30,0),"")</f>
        <v>監視（日常巡視）</v>
      </c>
      <c r="W176" s="678"/>
      <c r="X176" s="678"/>
      <c r="Y176" s="678"/>
      <c r="Z176" s="69" t="str">
        <f>IFERROR(VLOOKUP(AB176,'様式C-1-1用'!$A$4:$AH$976,32,0),"")</f>
        <v>継続監視</v>
      </c>
      <c r="AB176" s="1">
        <f>AB175+1</f>
        <v>126</v>
      </c>
    </row>
    <row r="177" spans="2:28" ht="15.95" customHeight="1" x14ac:dyDescent="0.15">
      <c r="B177" s="727"/>
      <c r="C177" s="716">
        <f>IFERROR(VLOOKUP(AB177,'様式C-1-1用'!$A$4:$AH$1073,4,0),0)</f>
        <v>16</v>
      </c>
      <c r="D177" s="717"/>
      <c r="E177" s="2">
        <f>IF(C177="","",VLOOKUP(AB177,'様式C-1-1用'!$A$4:$AH$1073,5,0))</f>
        <v>2</v>
      </c>
      <c r="F177" s="396">
        <f>IF(C177="","",VLOOKUP(AB177,'様式C-1-1用'!$A$4:$AH$1073,6))</f>
        <v>146.32400000000001</v>
      </c>
      <c r="G177" s="69" t="str">
        <f>IFERROR(VLOOKUP(AB177,'様式C-1-1用'!$A$4:$AH$1073,7,0),"")</f>
        <v>覆工・坑門</v>
      </c>
      <c r="H177" s="69" t="str">
        <f>IFERROR(VLOOKUP(AB177,'様式C-1-1用'!$A$4:$AH$1073,8,0),"")</f>
        <v>アーチ（天端）</v>
      </c>
      <c r="I177" s="69" t="str">
        <f>IFERROR(VLOOKUP(AB177,'様式C-1-1用'!$A$4:$AH$1073,9,0),"")</f>
        <v>材質劣化</v>
      </c>
      <c r="J177" s="420" t="str">
        <f>IFERROR(VLOOKUP(AB177,'様式C-1-1用'!$A$4:$AH$1073,10),"")</f>
        <v>ひび割れ</v>
      </c>
      <c r="K177" s="420"/>
      <c r="L177" s="420"/>
      <c r="M177" s="69" t="str">
        <f>IFERROR(VLOOKUP(AB177,'様式C-1-1用'!$A$4:$AH$1073,17,0),"")</f>
        <v>幅0.5mm×長さ3.5m</v>
      </c>
      <c r="N177" s="69" t="str">
        <f>IFERROR(VLOOKUP(AB177,'様式C-1-1用'!$A$4:$AH$1073,20,0),"")</f>
        <v>進行が認められない</v>
      </c>
      <c r="O177" s="162" t="str">
        <f>IFERROR(VLOOKUP(AB177,'様式C-1-1用'!$A$4:$AH$1073,21,0),"")</f>
        <v>対策区分判定Ⅱb</v>
      </c>
      <c r="P177" s="69" t="str">
        <f>IFERROR(VLOOKUP(AB177,'様式C-1-1用'!$A$4:$AH$1073,22,0),"")</f>
        <v>Ⅱ</v>
      </c>
      <c r="Q177" s="69">
        <f>IFERROR(VLOOKUP(AB177,'様式C-1-1用'!$A$4:$AH$1073,23),"")</f>
        <v>0</v>
      </c>
      <c r="R177" s="69" t="str">
        <f>IFERROR(VLOOKUP(AB177,'様式C-1-1用'!$A$4:$AH$1073,24,0),"")</f>
        <v>Ⅱb</v>
      </c>
      <c r="S177" s="2" t="str">
        <f>IFERROR(VLOOKUP(AB177,'様式C-1-1用'!$A$4:$AH$1073,27,0),"")</f>
        <v>否</v>
      </c>
      <c r="T177" s="2" t="str">
        <f>IFERROR(VLOOKUP(AB177,'様式C-1-1用'!$A$4:$AH$976,28,0),"")</f>
        <v>要監視</v>
      </c>
      <c r="U177" s="69" t="str">
        <f>IFERROR(VLOOKUP(AB177,'様式C-1-1用'!$A$4:$AH$976,29,0),"")</f>
        <v>継続</v>
      </c>
      <c r="V177" s="420" t="str">
        <f>IFERROR(VLOOKUP(AB177,'様式C-1-1用'!$A$4:$AH$976,30,0),"")</f>
        <v>監視（日常巡視）</v>
      </c>
      <c r="W177" s="678"/>
      <c r="X177" s="678"/>
      <c r="Y177" s="678"/>
      <c r="Z177" s="69" t="str">
        <f>IFERROR(VLOOKUP(AB177,'様式C-1-1用'!$A$4:$AH$976,32,0),"")</f>
        <v>継続監視</v>
      </c>
      <c r="AB177" s="1">
        <f t="shared" ref="AB177:AB205" si="4">AB176+1</f>
        <v>127</v>
      </c>
    </row>
    <row r="178" spans="2:28" ht="15.95" customHeight="1" x14ac:dyDescent="0.15">
      <c r="B178" s="727"/>
      <c r="C178" s="716">
        <f>IFERROR(VLOOKUP(AB178,'様式C-1-1用'!$A$4:$AH$1073,4,0),0)</f>
        <v>16</v>
      </c>
      <c r="D178" s="717"/>
      <c r="E178" s="2">
        <f>IF(C178="","",VLOOKUP(AB178,'様式C-1-1用'!$A$4:$AH$1073,5,0))</f>
        <v>3</v>
      </c>
      <c r="F178" s="396">
        <f>IF(C178="","",VLOOKUP(AB178,'様式C-1-1用'!$A$4:$AH$1073,6))</f>
        <v>146.32400000000001</v>
      </c>
      <c r="G178" s="69" t="str">
        <f>IFERROR(VLOOKUP(AB178,'様式C-1-1用'!$A$4:$AH$1073,7,0),"")</f>
        <v>覆工・坑門</v>
      </c>
      <c r="H178" s="69" t="str">
        <f>IFERROR(VLOOKUP(AB178,'様式C-1-1用'!$A$4:$AH$1073,8,0),"")</f>
        <v>アーチ（左側）</v>
      </c>
      <c r="I178" s="69" t="str">
        <f>IFERROR(VLOOKUP(AB178,'様式C-1-1用'!$A$4:$AH$1073,9,0),"")</f>
        <v>材質劣化</v>
      </c>
      <c r="J178" s="420" t="str">
        <f>IFERROR(VLOOKUP(AB178,'様式C-1-1用'!$A$4:$AH$1073,10),"")</f>
        <v>補修跡</v>
      </c>
      <c r="K178" s="420"/>
      <c r="L178" s="420"/>
      <c r="M178" s="69" t="str">
        <f>IFERROR(VLOOKUP(AB178,'様式C-1-1用'!$A$4:$AH$1073,17,0),"")</f>
        <v>2.7m×1.0m メッシュシート</v>
      </c>
      <c r="N178" s="69" t="str">
        <f>IFERROR(VLOOKUP(AB178,'様式C-1-1用'!$A$4:$AH$1073,20,0),"")</f>
        <v>対策済</v>
      </c>
      <c r="O178" s="162" t="str">
        <f>IFERROR(VLOOKUP(AB178,'様式C-1-1用'!$A$4:$AH$1073,21,0),"")</f>
        <v>対策区分判定Ⅲ</v>
      </c>
      <c r="P178" s="69" t="str">
        <f>IFERROR(VLOOKUP(AB178,'様式C-1-1用'!$A$4:$AH$1073,22,0),"")</f>
        <v>Ⅲ</v>
      </c>
      <c r="Q178" s="69">
        <f>IFERROR(VLOOKUP(AB178,'様式C-1-1用'!$A$4:$AH$1073,23),"")</f>
        <v>0</v>
      </c>
      <c r="R178" s="69" t="str">
        <f>IFERROR(VLOOKUP(AB178,'様式C-1-1用'!$A$4:$AH$1073,24,0),"")</f>
        <v>Ⅰ</v>
      </c>
      <c r="S178" s="2" t="str">
        <f>IFERROR(VLOOKUP(AB178,'様式C-1-1用'!$A$4:$AH$1073,27,0),"")</f>
        <v>否</v>
      </c>
      <c r="T178" s="2" t="str">
        <f>IFERROR(VLOOKUP(AB178,'様式C-1-1用'!$A$4:$AH$976,28,0),"")</f>
        <v>否</v>
      </c>
      <c r="U178" s="69" t="str">
        <f>IFERROR(VLOOKUP(AB178,'様式C-1-1用'!$A$4:$AH$976,29,0),"")</f>
        <v>済</v>
      </c>
      <c r="V178" s="420" t="str">
        <f>IFERROR(VLOOKUP(AB178,'様式C-1-1用'!$A$4:$AH$976,30,0),"")</f>
        <v>－</v>
      </c>
      <c r="W178" s="678"/>
      <c r="X178" s="678"/>
      <c r="Y178" s="678"/>
      <c r="Z178" s="69" t="str">
        <f>IFERROR(VLOOKUP(AB178,'様式C-1-1用'!$A$4:$AH$976,32,0),"")</f>
        <v>－</v>
      </c>
      <c r="AB178" s="1">
        <f t="shared" si="4"/>
        <v>128</v>
      </c>
    </row>
    <row r="179" spans="2:28" ht="15.95" customHeight="1" x14ac:dyDescent="0.15">
      <c r="B179" s="727"/>
      <c r="C179" s="716">
        <f>IFERROR(VLOOKUP(AB179,'様式C-1-1用'!$A$4:$AH$1073,4,0),0)</f>
        <v>16</v>
      </c>
      <c r="D179" s="717"/>
      <c r="E179" s="2">
        <f>IF(C179="","",VLOOKUP(AB179,'様式C-1-1用'!$A$4:$AH$1073,5,0))</f>
        <v>4</v>
      </c>
      <c r="F179" s="396">
        <f>IF(C179="","",VLOOKUP(AB179,'様式C-1-1用'!$A$4:$AH$1073,6))</f>
        <v>146.32400000000001</v>
      </c>
      <c r="G179" s="69" t="str">
        <f>IFERROR(VLOOKUP(AB179,'様式C-1-1用'!$A$4:$AH$1073,7,0),"")</f>
        <v>覆工・坑門</v>
      </c>
      <c r="H179" s="69" t="str">
        <f>IFERROR(VLOOKUP(AB179,'様式C-1-1用'!$A$4:$AH$1073,8,0),"")</f>
        <v>アーチ（右側）</v>
      </c>
      <c r="I179" s="69" t="str">
        <f>IFERROR(VLOOKUP(AB179,'様式C-1-1用'!$A$4:$AH$1073,9,0),"")</f>
        <v>漏水</v>
      </c>
      <c r="J179" s="420" t="str">
        <f>IFERROR(VLOOKUP(AB179,'様式C-1-1用'!$A$4:$AH$1073,10),"")</f>
        <v>漏水</v>
      </c>
      <c r="K179" s="420"/>
      <c r="L179" s="420"/>
      <c r="M179" s="69" t="str">
        <f>IFERROR(VLOOKUP(AB179,'様式C-1-1用'!$A$4:$AH$1073,17,0),"")</f>
        <v>1.8m×7.4m にじみ</v>
      </c>
      <c r="N179" s="69" t="str">
        <f>IFERROR(VLOOKUP(AB179,'様式C-1-1用'!$A$4:$AH$1073,20,0),"")</f>
        <v>進行が認められない</v>
      </c>
      <c r="O179" s="162" t="str">
        <f>IFERROR(VLOOKUP(AB179,'様式C-1-1用'!$A$4:$AH$1073,21,0),"")</f>
        <v>対策区分判定Ⅱb</v>
      </c>
      <c r="P179" s="69" t="str">
        <f>IFERROR(VLOOKUP(AB179,'様式C-1-1用'!$A$4:$AH$1073,22,0),"")</f>
        <v>Ⅱ</v>
      </c>
      <c r="Q179" s="69">
        <f>IFERROR(VLOOKUP(AB179,'様式C-1-1用'!$A$4:$AH$1073,23),"")</f>
        <v>0</v>
      </c>
      <c r="R179" s="69" t="str">
        <f>IFERROR(VLOOKUP(AB179,'様式C-1-1用'!$A$4:$AH$1073,24,0),"")</f>
        <v>Ⅱb</v>
      </c>
      <c r="S179" s="2" t="str">
        <f>IFERROR(VLOOKUP(AB179,'様式C-1-1用'!$A$4:$AH$1073,27,0),"")</f>
        <v>否</v>
      </c>
      <c r="T179" s="2" t="str">
        <f>IFERROR(VLOOKUP(AB179,'様式C-1-1用'!$A$4:$AH$976,28,0),"")</f>
        <v>要監視</v>
      </c>
      <c r="U179" s="69" t="str">
        <f>IFERROR(VLOOKUP(AB179,'様式C-1-1用'!$A$4:$AH$976,29,0),"")</f>
        <v>継続</v>
      </c>
      <c r="V179" s="420" t="str">
        <f>IFERROR(VLOOKUP(AB179,'様式C-1-1用'!$A$4:$AH$976,30,0),"")</f>
        <v>監視（日常巡視）</v>
      </c>
      <c r="W179" s="678"/>
      <c r="X179" s="678"/>
      <c r="Y179" s="678"/>
      <c r="Z179" s="69" t="str">
        <f>IFERROR(VLOOKUP(AB179,'様式C-1-1用'!$A$4:$AH$976,32,0),"")</f>
        <v>継続監視</v>
      </c>
      <c r="AB179" s="1">
        <f t="shared" si="4"/>
        <v>129</v>
      </c>
    </row>
    <row r="180" spans="2:28" ht="15.95" customHeight="1" x14ac:dyDescent="0.15">
      <c r="B180" s="727"/>
      <c r="C180" s="716">
        <f>IFERROR(VLOOKUP(AB180,'様式C-1-1用'!$A$4:$AH$1073,4,0),0)</f>
        <v>16</v>
      </c>
      <c r="D180" s="717"/>
      <c r="E180" s="2">
        <f>IF(C180="","",VLOOKUP(AB180,'様式C-1-1用'!$A$4:$AH$1073,5,0))</f>
        <v>5</v>
      </c>
      <c r="F180" s="396">
        <f>IF(C180="","",VLOOKUP(AB180,'様式C-1-1用'!$A$4:$AH$1073,6))</f>
        <v>146.32400000000001</v>
      </c>
      <c r="G180" s="69" t="str">
        <f>IFERROR(VLOOKUP(AB180,'様式C-1-1用'!$A$4:$AH$1073,7,0),"")</f>
        <v>覆工・坑門</v>
      </c>
      <c r="H180" s="69" t="str">
        <f>IFERROR(VLOOKUP(AB180,'様式C-1-1用'!$A$4:$AH$1073,8,0),"")</f>
        <v>側壁（右側）</v>
      </c>
      <c r="I180" s="69" t="str">
        <f>IFERROR(VLOOKUP(AB180,'様式C-1-1用'!$A$4:$AH$1073,9,0),"")</f>
        <v>材質劣化</v>
      </c>
      <c r="J180" s="420" t="str">
        <f>IFERROR(VLOOKUP(AB180,'様式C-1-1用'!$A$4:$AH$1073,10),"")</f>
        <v>うき・はく離</v>
      </c>
      <c r="K180" s="420"/>
      <c r="L180" s="420"/>
      <c r="M180" s="69" t="str">
        <f>IFERROR(VLOOKUP(AB180,'様式C-1-1用'!$A$4:$AH$1073,17,0),"")</f>
        <v xml:space="preserve">0.1m×9.0m </v>
      </c>
      <c r="N180" s="69" t="str">
        <f>IFERROR(VLOOKUP(AB180,'様式C-1-1用'!$A$4:$AH$1073,20,0),"")</f>
        <v>進行が認められない</v>
      </c>
      <c r="O180" s="162" t="str">
        <f>IFERROR(VLOOKUP(AB180,'様式C-1-1用'!$A$4:$AH$1073,21,0),"")</f>
        <v>対策区分判定Ⅱb</v>
      </c>
      <c r="P180" s="69" t="str">
        <f>IFERROR(VLOOKUP(AB180,'様式C-1-1用'!$A$4:$AH$1073,22,0),"")</f>
        <v>Ⅱ</v>
      </c>
      <c r="Q180" s="69">
        <f>IFERROR(VLOOKUP(AB180,'様式C-1-1用'!$A$4:$AH$1073,23),"")</f>
        <v>0</v>
      </c>
      <c r="R180" s="69" t="str">
        <f>IFERROR(VLOOKUP(AB180,'様式C-1-1用'!$A$4:$AH$1073,24,0),"")</f>
        <v>Ⅱb</v>
      </c>
      <c r="S180" s="2" t="str">
        <f>IFERROR(VLOOKUP(AB180,'様式C-1-1用'!$A$4:$AH$1073,27,0),"")</f>
        <v>否</v>
      </c>
      <c r="T180" s="2" t="str">
        <f>IFERROR(VLOOKUP(AB180,'様式C-1-1用'!$A$4:$AH$976,28,0),"")</f>
        <v>要監視</v>
      </c>
      <c r="U180" s="69" t="str">
        <f>IFERROR(VLOOKUP(AB180,'様式C-1-1用'!$A$4:$AH$976,29,0),"")</f>
        <v>継続</v>
      </c>
      <c r="V180" s="420" t="str">
        <f>IFERROR(VLOOKUP(AB180,'様式C-1-1用'!$A$4:$AH$976,30,0),"")</f>
        <v>監視（日常巡視）</v>
      </c>
      <c r="W180" s="678"/>
      <c r="X180" s="678"/>
      <c r="Y180" s="678"/>
      <c r="Z180" s="69" t="str">
        <f>IFERROR(VLOOKUP(AB180,'様式C-1-1用'!$A$4:$AH$976,32,0),"")</f>
        <v>継続監視</v>
      </c>
      <c r="AB180" s="1">
        <f t="shared" si="4"/>
        <v>130</v>
      </c>
    </row>
    <row r="181" spans="2:28" ht="15.95" customHeight="1" x14ac:dyDescent="0.15">
      <c r="B181" s="727"/>
      <c r="C181" s="716">
        <f>IFERROR(VLOOKUP(AB181,'様式C-1-1用'!$A$4:$AH$1073,4,0),0)</f>
        <v>16</v>
      </c>
      <c r="D181" s="717"/>
      <c r="E181" s="2">
        <f>IF(C181="","",VLOOKUP(AB181,'様式C-1-1用'!$A$4:$AH$1073,5,0))</f>
        <v>6</v>
      </c>
      <c r="F181" s="396">
        <f>IF(C181="","",VLOOKUP(AB181,'様式C-1-1用'!$A$4:$AH$1073,6))</f>
        <v>146.32400000000001</v>
      </c>
      <c r="G181" s="69" t="str">
        <f>IFERROR(VLOOKUP(AB181,'様式C-1-1用'!$A$4:$AH$1073,7,0),"")</f>
        <v>路面</v>
      </c>
      <c r="H181" s="69" t="str">
        <f>IFERROR(VLOOKUP(AB181,'様式C-1-1用'!$A$4:$AH$1073,8,0),"")</f>
        <v>車道</v>
      </c>
      <c r="I181" s="69" t="str">
        <f>IFERROR(VLOOKUP(AB181,'様式C-1-1用'!$A$4:$AH$1073,9,0),"")</f>
        <v>材質劣化</v>
      </c>
      <c r="J181" s="420" t="str">
        <f>IFERROR(VLOOKUP(AB181,'様式C-1-1用'!$A$4:$AH$1073,10),"")</f>
        <v>うき・はく離</v>
      </c>
      <c r="K181" s="420"/>
      <c r="L181" s="420"/>
      <c r="M181" s="69" t="str">
        <f>IFERROR(VLOOKUP(AB181,'様式C-1-1用'!$A$4:$AH$1073,17,0),"")</f>
        <v xml:space="preserve">0.3m×0.3m </v>
      </c>
      <c r="N181" s="69" t="str">
        <f>IFERROR(VLOOKUP(AB181,'様式C-1-1用'!$A$4:$AH$1073,20,0),"")</f>
        <v>進行が認められない</v>
      </c>
      <c r="O181" s="162" t="str">
        <f>IFERROR(VLOOKUP(AB181,'様式C-1-1用'!$A$4:$AH$1073,21,0),"")</f>
        <v>対策区分判定Ⅱb</v>
      </c>
      <c r="P181" s="69" t="str">
        <f>IFERROR(VLOOKUP(AB181,'様式C-1-1用'!$A$4:$AH$1073,22,0),"")</f>
        <v>Ⅱ</v>
      </c>
      <c r="Q181" s="69">
        <f>IFERROR(VLOOKUP(AB181,'様式C-1-1用'!$A$4:$AH$1073,23),"")</f>
        <v>0</v>
      </c>
      <c r="R181" s="69" t="str">
        <f>IFERROR(VLOOKUP(AB181,'様式C-1-1用'!$A$4:$AH$1073,24,0),"")</f>
        <v>－</v>
      </c>
      <c r="S181" s="2" t="str">
        <f>IFERROR(VLOOKUP(AB181,'様式C-1-1用'!$A$4:$AH$1073,27,0),"")</f>
        <v>－</v>
      </c>
      <c r="T181" s="2" t="s">
        <v>1105</v>
      </c>
      <c r="U181" s="69" t="str">
        <f>IFERROR(VLOOKUP(AB181,'様式C-1-1用'!$A$4:$AH$976,29,0),"")</f>
        <v>－</v>
      </c>
      <c r="V181" s="420" t="str">
        <f>IFERROR(VLOOKUP(AB181,'様式C-1-1用'!$A$4:$AH$976,30,0),"")</f>
        <v>－</v>
      </c>
      <c r="W181" s="678"/>
      <c r="X181" s="678"/>
      <c r="Y181" s="678"/>
      <c r="Z181" s="69" t="str">
        <f>IFERROR(VLOOKUP(AB181,'様式C-1-1用'!$A$4:$AH$976,32,0),"")</f>
        <v>－</v>
      </c>
      <c r="AB181" s="1">
        <f t="shared" si="4"/>
        <v>131</v>
      </c>
    </row>
    <row r="182" spans="2:28" ht="15.95" customHeight="1" x14ac:dyDescent="0.15">
      <c r="B182" s="727"/>
      <c r="C182" s="716">
        <f>IFERROR(VLOOKUP(AB182,'様式C-1-1用'!$A$4:$AH$1073,4,0),0)</f>
        <v>16</v>
      </c>
      <c r="D182" s="717"/>
      <c r="E182" s="2">
        <f>IF(C182="","",VLOOKUP(AB182,'様式C-1-1用'!$A$4:$AH$1073,5,0))</f>
        <v>7</v>
      </c>
      <c r="F182" s="396">
        <f>IF(C182="","",VLOOKUP(AB182,'様式C-1-1用'!$A$4:$AH$1073,6))</f>
        <v>146.32400000000001</v>
      </c>
      <c r="G182" s="69" t="str">
        <f>IFERROR(VLOOKUP(AB182,'様式C-1-1用'!$A$4:$AH$1073,7,0),"")</f>
        <v>路面</v>
      </c>
      <c r="H182" s="69" t="str">
        <f>IFERROR(VLOOKUP(AB182,'様式C-1-1用'!$A$4:$AH$1073,8,0),"")</f>
        <v>車道</v>
      </c>
      <c r="I182" s="69" t="str">
        <f>IFERROR(VLOOKUP(AB182,'様式C-1-1用'!$A$4:$AH$1073,9,0),"")</f>
        <v>材質劣化</v>
      </c>
      <c r="J182" s="420" t="str">
        <f>IFERROR(VLOOKUP(AB182,'様式C-1-1用'!$A$4:$AH$1073,10),"")</f>
        <v>うき・はく離</v>
      </c>
      <c r="K182" s="420"/>
      <c r="L182" s="420"/>
      <c r="M182" s="69" t="str">
        <f>IFERROR(VLOOKUP(AB182,'様式C-1-1用'!$A$4:$AH$1073,17,0),"")</f>
        <v xml:space="preserve">0.4m×0.05m </v>
      </c>
      <c r="N182" s="69" t="str">
        <f>IFERROR(VLOOKUP(AB182,'様式C-1-1用'!$A$4:$AH$1073,20,0),"")</f>
        <v>進行が認められない</v>
      </c>
      <c r="O182" s="162" t="str">
        <f>IFERROR(VLOOKUP(AB182,'様式C-1-1用'!$A$4:$AH$1073,21,0),"")</f>
        <v>対策区分判定Ⅱb</v>
      </c>
      <c r="P182" s="69" t="str">
        <f>IFERROR(VLOOKUP(AB182,'様式C-1-1用'!$A$4:$AH$1073,22,0),"")</f>
        <v>Ⅱ</v>
      </c>
      <c r="Q182" s="69">
        <f>IFERROR(VLOOKUP(AB182,'様式C-1-1用'!$A$4:$AH$1073,23),"")</f>
        <v>0</v>
      </c>
      <c r="R182" s="69" t="str">
        <f>IFERROR(VLOOKUP(AB182,'様式C-1-1用'!$A$4:$AH$1073,24,0),"")</f>
        <v>－</v>
      </c>
      <c r="S182" s="2" t="str">
        <f>IFERROR(VLOOKUP(AB182,'様式C-1-1用'!$A$4:$AH$1073,27,0),"")</f>
        <v>－</v>
      </c>
      <c r="T182" s="2" t="s">
        <v>1105</v>
      </c>
      <c r="U182" s="69" t="str">
        <f>IFERROR(VLOOKUP(AB182,'様式C-1-1用'!$A$4:$AH$976,29,0),"")</f>
        <v>－</v>
      </c>
      <c r="V182" s="420" t="str">
        <f>IFERROR(VLOOKUP(AB182,'様式C-1-1用'!$A$4:$AH$976,30,0),"")</f>
        <v>－</v>
      </c>
      <c r="W182" s="678"/>
      <c r="X182" s="678"/>
      <c r="Y182" s="678"/>
      <c r="Z182" s="69" t="str">
        <f>IFERROR(VLOOKUP(AB182,'様式C-1-1用'!$A$4:$AH$976,32,0),"")</f>
        <v>－</v>
      </c>
      <c r="AB182" s="1">
        <f t="shared" si="4"/>
        <v>132</v>
      </c>
    </row>
    <row r="183" spans="2:28" ht="15.95" customHeight="1" x14ac:dyDescent="0.15">
      <c r="B183" s="727"/>
      <c r="C183" s="716">
        <f>IFERROR(VLOOKUP(AB183,'様式C-1-1用'!$A$4:$AH$1073,4,0),0)</f>
        <v>16</v>
      </c>
      <c r="D183" s="717"/>
      <c r="E183" s="2">
        <f>IF(C183="","",VLOOKUP(AB183,'様式C-1-1用'!$A$4:$AH$1073,5,0))</f>
        <v>8</v>
      </c>
      <c r="F183" s="396">
        <f>IF(C183="","",VLOOKUP(AB183,'様式C-1-1用'!$A$4:$AH$1073,6))</f>
        <v>146.32400000000001</v>
      </c>
      <c r="G183" s="69" t="str">
        <f>IFERROR(VLOOKUP(AB183,'様式C-1-1用'!$A$4:$AH$1073,7,0),"")</f>
        <v>路面</v>
      </c>
      <c r="H183" s="69" t="str">
        <f>IFERROR(VLOOKUP(AB183,'様式C-1-1用'!$A$4:$AH$1073,8,0),"")</f>
        <v>車道</v>
      </c>
      <c r="I183" s="69" t="str">
        <f>IFERROR(VLOOKUP(AB183,'様式C-1-1用'!$A$4:$AH$1073,9,0),"")</f>
        <v>材質劣化</v>
      </c>
      <c r="J183" s="420" t="str">
        <f>IFERROR(VLOOKUP(AB183,'様式C-1-1用'!$A$4:$AH$1073,10),"")</f>
        <v>うき・はく離</v>
      </c>
      <c r="K183" s="420"/>
      <c r="L183" s="420"/>
      <c r="M183" s="69" t="str">
        <f>IFERROR(VLOOKUP(AB183,'様式C-1-1用'!$A$4:$AH$1073,17,0),"")</f>
        <v xml:space="preserve">0.3m×0.05m </v>
      </c>
      <c r="N183" s="69" t="str">
        <f>IFERROR(VLOOKUP(AB183,'様式C-1-1用'!$A$4:$AH$1073,20,0),"")</f>
        <v>進行が認められない</v>
      </c>
      <c r="O183" s="162" t="str">
        <f>IFERROR(VLOOKUP(AB183,'様式C-1-1用'!$A$4:$AH$1073,21,0),"")</f>
        <v>対策区分判定Ⅱb</v>
      </c>
      <c r="P183" s="69" t="str">
        <f>IFERROR(VLOOKUP(AB183,'様式C-1-1用'!$A$4:$AH$1073,22,0),"")</f>
        <v>Ⅱ</v>
      </c>
      <c r="Q183" s="69">
        <f>IFERROR(VLOOKUP(AB183,'様式C-1-1用'!$A$4:$AH$1073,23),"")</f>
        <v>0</v>
      </c>
      <c r="R183" s="69" t="str">
        <f>IFERROR(VLOOKUP(AB183,'様式C-1-1用'!$A$4:$AH$1073,24,0),"")</f>
        <v>－</v>
      </c>
      <c r="S183" s="2" t="str">
        <f>IFERROR(VLOOKUP(AB183,'様式C-1-1用'!$A$4:$AH$1073,27,0),"")</f>
        <v>－</v>
      </c>
      <c r="T183" s="2" t="s">
        <v>1105</v>
      </c>
      <c r="U183" s="69" t="str">
        <f>IFERROR(VLOOKUP(AB183,'様式C-1-1用'!$A$4:$AH$976,29,0),"")</f>
        <v>－</v>
      </c>
      <c r="V183" s="420" t="str">
        <f>IFERROR(VLOOKUP(AB183,'様式C-1-1用'!$A$4:$AH$976,30,0),"")</f>
        <v>－</v>
      </c>
      <c r="W183" s="678"/>
      <c r="X183" s="678"/>
      <c r="Y183" s="678"/>
      <c r="Z183" s="69" t="str">
        <f>IFERROR(VLOOKUP(AB183,'様式C-1-1用'!$A$4:$AH$976,32,0),"")</f>
        <v>－</v>
      </c>
      <c r="AB183" s="1">
        <f t="shared" si="4"/>
        <v>133</v>
      </c>
    </row>
    <row r="184" spans="2:28" ht="15.95" customHeight="1" x14ac:dyDescent="0.15">
      <c r="B184" s="727"/>
      <c r="C184" s="716">
        <f>IFERROR(VLOOKUP(AB184,'様式C-1-1用'!$A$4:$AH$1073,4,0),0)</f>
        <v>16</v>
      </c>
      <c r="D184" s="717"/>
      <c r="E184" s="2">
        <f>IF(C184="","",VLOOKUP(AB184,'様式C-1-1用'!$A$4:$AH$1073,5,0))</f>
        <v>9</v>
      </c>
      <c r="F184" s="396">
        <f>IF(C184="","",VLOOKUP(AB184,'様式C-1-1用'!$A$4:$AH$1073,6))</f>
        <v>146.32400000000001</v>
      </c>
      <c r="G184" s="69" t="str">
        <f>IFERROR(VLOOKUP(AB184,'様式C-1-1用'!$A$4:$AH$1073,7,0),"")</f>
        <v>覆工・坑門</v>
      </c>
      <c r="H184" s="69" t="str">
        <f>IFERROR(VLOOKUP(AB184,'様式C-1-1用'!$A$4:$AH$1073,8,0),"")</f>
        <v>側壁（左側）</v>
      </c>
      <c r="I184" s="69" t="str">
        <f>IFERROR(VLOOKUP(AB184,'様式C-1-1用'!$A$4:$AH$1073,9,0),"")</f>
        <v>材質劣化</v>
      </c>
      <c r="J184" s="420" t="str">
        <f>IFERROR(VLOOKUP(AB184,'様式C-1-1用'!$A$4:$AH$1073,10),"")</f>
        <v>うき・はく離</v>
      </c>
      <c r="K184" s="420"/>
      <c r="L184" s="420"/>
      <c r="M184" s="69" t="str">
        <f>IFERROR(VLOOKUP(AB184,'様式C-1-1用'!$A$4:$AH$1073,17,0),"")</f>
        <v xml:space="preserve">0.1m×4.0m </v>
      </c>
      <c r="N184" s="69" t="str">
        <f>IFERROR(VLOOKUP(AB184,'様式C-1-1用'!$A$4:$AH$1073,20,0),"")</f>
        <v>新規確認</v>
      </c>
      <c r="O184" s="162" t="str">
        <f>IFERROR(VLOOKUP(AB184,'様式C-1-1用'!$A$4:$AH$1073,21,0),"")</f>
        <v>－</v>
      </c>
      <c r="P184" s="69" t="str">
        <f>IFERROR(VLOOKUP(AB184,'様式C-1-1用'!$A$4:$AH$1073,22,0),"")</f>
        <v>－</v>
      </c>
      <c r="Q184" s="69">
        <f>IFERROR(VLOOKUP(AB184,'様式C-1-1用'!$A$4:$AH$1073,23),"")</f>
        <v>0</v>
      </c>
      <c r="R184" s="69" t="str">
        <f>IFERROR(VLOOKUP(AB184,'様式C-1-1用'!$A$4:$AH$1073,24,0),"")</f>
        <v>Ⅱb</v>
      </c>
      <c r="S184" s="2" t="str">
        <f>IFERROR(VLOOKUP(AB184,'様式C-1-1用'!$A$4:$AH$1073,27,0),"")</f>
        <v>否</v>
      </c>
      <c r="T184" s="2" t="str">
        <f>IFERROR(VLOOKUP(AB184,'様式C-1-1用'!$A$4:$AH$976,28,0),"")</f>
        <v>要監視</v>
      </c>
      <c r="U184" s="69" t="str">
        <f>IFERROR(VLOOKUP(AB184,'様式C-1-1用'!$A$4:$AH$976,29,0),"")</f>
        <v>未</v>
      </c>
      <c r="V184" s="420" t="str">
        <f>IFERROR(VLOOKUP(AB184,'様式C-1-1用'!$A$4:$AH$976,30,0),"")</f>
        <v>－</v>
      </c>
      <c r="W184" s="678"/>
      <c r="X184" s="678"/>
      <c r="Y184" s="678"/>
      <c r="Z184" s="69" t="str">
        <f>IFERROR(VLOOKUP(AB184,'様式C-1-1用'!$A$4:$AH$976,32,0),"")</f>
        <v>継続監視</v>
      </c>
      <c r="AB184" s="1">
        <f t="shared" si="4"/>
        <v>134</v>
      </c>
    </row>
    <row r="185" spans="2:28" ht="15.95" customHeight="1" x14ac:dyDescent="0.15">
      <c r="B185" s="727"/>
      <c r="C185" s="716">
        <f>IFERROR(VLOOKUP(AB185,'様式C-1-1用'!$A$4:$AH$1073,4,0),0)</f>
        <v>17</v>
      </c>
      <c r="D185" s="717"/>
      <c r="E185" s="2">
        <f>IF(C185="","",VLOOKUP(AB185,'様式C-1-1用'!$A$4:$AH$1073,5,0))</f>
        <v>1</v>
      </c>
      <c r="F185" s="396">
        <f>IF(C185="","",VLOOKUP(AB185,'様式C-1-1用'!$A$4:$AH$1073,6))</f>
        <v>155.29400000000001</v>
      </c>
      <c r="G185" s="69" t="str">
        <f>IFERROR(VLOOKUP(AB185,'様式C-1-1用'!$A$4:$AH$1073,7,0),"")</f>
        <v>覆工・坑門</v>
      </c>
      <c r="H185" s="69" t="str">
        <f>IFERROR(VLOOKUP(AB185,'様式C-1-1用'!$A$4:$AH$1073,8,0),"")</f>
        <v>側壁（左側）</v>
      </c>
      <c r="I185" s="69" t="str">
        <f>IFERROR(VLOOKUP(AB185,'様式C-1-1用'!$A$4:$AH$1073,9,0),"")</f>
        <v>材質劣化</v>
      </c>
      <c r="J185" s="420" t="str">
        <f>IFERROR(VLOOKUP(AB185,'様式C-1-1用'!$A$4:$AH$1073,10),"")</f>
        <v>うき・はく離</v>
      </c>
      <c r="K185" s="420"/>
      <c r="L185" s="420"/>
      <c r="M185" s="69" t="str">
        <f>IFERROR(VLOOKUP(AB185,'様式C-1-1用'!$A$4:$AH$1073,17,0),"")</f>
        <v xml:space="preserve">0.1m×9.0m </v>
      </c>
      <c r="N185" s="69" t="str">
        <f>IFERROR(VLOOKUP(AB185,'様式C-1-1用'!$A$4:$AH$1073,20,0),"")</f>
        <v>進行が認められない</v>
      </c>
      <c r="O185" s="162" t="str">
        <f>IFERROR(VLOOKUP(AB185,'様式C-1-1用'!$A$4:$AH$1073,21,0),"")</f>
        <v>対策区分判定Ⅱb</v>
      </c>
      <c r="P185" s="69" t="str">
        <f>IFERROR(VLOOKUP(AB185,'様式C-1-1用'!$A$4:$AH$1073,22,0),"")</f>
        <v>Ⅱ</v>
      </c>
      <c r="Q185" s="69">
        <f>IFERROR(VLOOKUP(AB185,'様式C-1-1用'!$A$4:$AH$1073,23),"")</f>
        <v>0</v>
      </c>
      <c r="R185" s="69" t="str">
        <f>IFERROR(VLOOKUP(AB185,'様式C-1-1用'!$A$4:$AH$1073,24,0),"")</f>
        <v>Ⅱb</v>
      </c>
      <c r="S185" s="2" t="str">
        <f>IFERROR(VLOOKUP(AB185,'様式C-1-1用'!$A$4:$AH$1073,27,0),"")</f>
        <v>否</v>
      </c>
      <c r="T185" s="2" t="str">
        <f>IFERROR(VLOOKUP(AB185,'様式C-1-1用'!$A$4:$AH$976,28,0),"")</f>
        <v>要監視</v>
      </c>
      <c r="U185" s="69" t="str">
        <f>IFERROR(VLOOKUP(AB185,'様式C-1-1用'!$A$4:$AH$976,29,0),"")</f>
        <v>継続</v>
      </c>
      <c r="V185" s="420" t="str">
        <f>IFERROR(VLOOKUP(AB185,'様式C-1-1用'!$A$4:$AH$976,30,0),"")</f>
        <v>監視（日常巡視）</v>
      </c>
      <c r="W185" s="678"/>
      <c r="X185" s="678"/>
      <c r="Y185" s="678"/>
      <c r="Z185" s="69" t="str">
        <f>IFERROR(VLOOKUP(AB185,'様式C-1-1用'!$A$4:$AH$976,32,0),"")</f>
        <v>継続監視</v>
      </c>
      <c r="AB185" s="1">
        <f t="shared" si="4"/>
        <v>135</v>
      </c>
    </row>
    <row r="186" spans="2:28" ht="15.95" customHeight="1" x14ac:dyDescent="0.15">
      <c r="B186" s="727"/>
      <c r="C186" s="716">
        <f>IFERROR(VLOOKUP(AB186,'様式C-1-1用'!$A$4:$AH$1073,4,0),0)</f>
        <v>17</v>
      </c>
      <c r="D186" s="717"/>
      <c r="E186" s="2">
        <f>IF(C186="","",VLOOKUP(AB186,'様式C-1-1用'!$A$4:$AH$1073,5,0))</f>
        <v>4</v>
      </c>
      <c r="F186" s="396">
        <f>IF(C186="","",VLOOKUP(AB186,'様式C-1-1用'!$A$4:$AH$1073,6))</f>
        <v>155.29400000000001</v>
      </c>
      <c r="G186" s="69" t="str">
        <f>IFERROR(VLOOKUP(AB186,'様式C-1-1用'!$A$4:$AH$1073,7,0),"")</f>
        <v>覆工・坑門</v>
      </c>
      <c r="H186" s="69" t="str">
        <f>IFERROR(VLOOKUP(AB186,'様式C-1-1用'!$A$4:$AH$1073,8,0),"")</f>
        <v>アーチ（右側）</v>
      </c>
      <c r="I186" s="69" t="str">
        <f>IFERROR(VLOOKUP(AB186,'様式C-1-1用'!$A$4:$AH$1073,9,0),"")</f>
        <v>漏水</v>
      </c>
      <c r="J186" s="420" t="str">
        <f>IFERROR(VLOOKUP(AB186,'様式C-1-1用'!$A$4:$AH$1073,10),"")</f>
        <v>漏水</v>
      </c>
      <c r="K186" s="420"/>
      <c r="L186" s="420"/>
      <c r="M186" s="69" t="str">
        <f>IFERROR(VLOOKUP(AB186,'様式C-1-1用'!$A$4:$AH$1073,17,0),"")</f>
        <v>0.1m×9.0m にじみ</v>
      </c>
      <c r="N186" s="69" t="str">
        <f>IFERROR(VLOOKUP(AB186,'様式C-1-1用'!$A$4:$AH$1073,20,0),"")</f>
        <v>進行が認められない</v>
      </c>
      <c r="O186" s="162" t="str">
        <f>IFERROR(VLOOKUP(AB186,'様式C-1-1用'!$A$4:$AH$1073,21,0),"")</f>
        <v>対策区分判定Ⅱb</v>
      </c>
      <c r="P186" s="69" t="str">
        <f>IFERROR(VLOOKUP(AB186,'様式C-1-1用'!$A$4:$AH$1073,22,0),"")</f>
        <v>Ⅱ</v>
      </c>
      <c r="Q186" s="69">
        <f>IFERROR(VLOOKUP(AB186,'様式C-1-1用'!$A$4:$AH$1073,23),"")</f>
        <v>0</v>
      </c>
      <c r="R186" s="69" t="str">
        <f>IFERROR(VLOOKUP(AB186,'様式C-1-1用'!$A$4:$AH$1073,24,0),"")</f>
        <v>Ⅱb</v>
      </c>
      <c r="S186" s="2" t="str">
        <f>IFERROR(VLOOKUP(AB186,'様式C-1-1用'!$A$4:$AH$1073,27,0),"")</f>
        <v>否</v>
      </c>
      <c r="T186" s="2" t="str">
        <f>IFERROR(VLOOKUP(AB186,'様式C-1-1用'!$A$4:$AH$976,28,0),"")</f>
        <v>要監視</v>
      </c>
      <c r="U186" s="69" t="str">
        <f>IFERROR(VLOOKUP(AB186,'様式C-1-1用'!$A$4:$AH$976,29,0),"")</f>
        <v>継続</v>
      </c>
      <c r="V186" s="420" t="str">
        <f>IFERROR(VLOOKUP(AB186,'様式C-1-1用'!$A$4:$AH$976,30,0),"")</f>
        <v>監視（日常巡視）</v>
      </c>
      <c r="W186" s="678"/>
      <c r="X186" s="678"/>
      <c r="Y186" s="678"/>
      <c r="Z186" s="69" t="str">
        <f>IFERROR(VLOOKUP(AB186,'様式C-1-1用'!$A$4:$AH$976,32,0),"")</f>
        <v>継続監視</v>
      </c>
      <c r="AB186" s="1">
        <f t="shared" si="4"/>
        <v>136</v>
      </c>
    </row>
    <row r="187" spans="2:28" ht="15.95" customHeight="1" x14ac:dyDescent="0.15">
      <c r="B187" s="727"/>
      <c r="C187" s="716">
        <f>IFERROR(VLOOKUP(AB187,'様式C-1-1用'!$A$4:$AH$1073,4,0),0)</f>
        <v>17</v>
      </c>
      <c r="D187" s="717"/>
      <c r="E187" s="2">
        <f>IF(C187="","",VLOOKUP(AB187,'様式C-1-1用'!$A$4:$AH$1073,5,0))</f>
        <v>5</v>
      </c>
      <c r="F187" s="396">
        <f>IF(C187="","",VLOOKUP(AB187,'様式C-1-1用'!$A$4:$AH$1073,6))</f>
        <v>155.29400000000001</v>
      </c>
      <c r="G187" s="69" t="str">
        <f>IFERROR(VLOOKUP(AB187,'様式C-1-1用'!$A$4:$AH$1073,7,0),"")</f>
        <v>覆工・坑門</v>
      </c>
      <c r="H187" s="69" t="str">
        <f>IFERROR(VLOOKUP(AB187,'様式C-1-1用'!$A$4:$AH$1073,8,0),"")</f>
        <v>側壁（右側）</v>
      </c>
      <c r="I187" s="69" t="str">
        <f>IFERROR(VLOOKUP(AB187,'様式C-1-1用'!$A$4:$AH$1073,9,0),"")</f>
        <v>材質劣化</v>
      </c>
      <c r="J187" s="420" t="str">
        <f>IFERROR(VLOOKUP(AB187,'様式C-1-1用'!$A$4:$AH$1073,10),"")</f>
        <v>うき・はく離</v>
      </c>
      <c r="K187" s="420"/>
      <c r="L187" s="420"/>
      <c r="M187" s="69" t="str">
        <f>IFERROR(VLOOKUP(AB187,'様式C-1-1用'!$A$4:$AH$1073,17,0),"")</f>
        <v xml:space="preserve">0.1m×4.2m </v>
      </c>
      <c r="N187" s="69" t="str">
        <f>IFERROR(VLOOKUP(AB187,'様式C-1-1用'!$A$4:$AH$1073,20,0),"")</f>
        <v>進行が認められない</v>
      </c>
      <c r="O187" s="162" t="str">
        <f>IFERROR(VLOOKUP(AB187,'様式C-1-1用'!$A$4:$AH$1073,21,0),"")</f>
        <v>対策区分判定Ⅱb</v>
      </c>
      <c r="P187" s="69" t="str">
        <f>IFERROR(VLOOKUP(AB187,'様式C-1-1用'!$A$4:$AH$1073,22,0),"")</f>
        <v>Ⅱ</v>
      </c>
      <c r="Q187" s="69">
        <f>IFERROR(VLOOKUP(AB187,'様式C-1-1用'!$A$4:$AH$1073,23),"")</f>
        <v>0</v>
      </c>
      <c r="R187" s="69" t="str">
        <f>IFERROR(VLOOKUP(AB187,'様式C-1-1用'!$A$4:$AH$1073,24,0),"")</f>
        <v>Ⅱb</v>
      </c>
      <c r="S187" s="2" t="str">
        <f>IFERROR(VLOOKUP(AB187,'様式C-1-1用'!$A$4:$AH$1073,27,0),"")</f>
        <v>否</v>
      </c>
      <c r="T187" s="2" t="str">
        <f>IFERROR(VLOOKUP(AB187,'様式C-1-1用'!$A$4:$AH$976,28,0),"")</f>
        <v>要監視</v>
      </c>
      <c r="U187" s="69" t="str">
        <f>IFERROR(VLOOKUP(AB187,'様式C-1-1用'!$A$4:$AH$976,29,0),"")</f>
        <v>継続</v>
      </c>
      <c r="V187" s="420" t="str">
        <f>IFERROR(VLOOKUP(AB187,'様式C-1-1用'!$A$4:$AH$976,30,0),"")</f>
        <v>監視（日常巡視）</v>
      </c>
      <c r="W187" s="678"/>
      <c r="X187" s="678"/>
      <c r="Y187" s="678"/>
      <c r="Z187" s="69" t="str">
        <f>IFERROR(VLOOKUP(AB187,'様式C-1-1用'!$A$4:$AH$976,32,0),"")</f>
        <v>継続監視</v>
      </c>
      <c r="AB187" s="1">
        <f t="shared" si="4"/>
        <v>137</v>
      </c>
    </row>
    <row r="188" spans="2:28" ht="15.95" customHeight="1" x14ac:dyDescent="0.15">
      <c r="B188" s="727"/>
      <c r="C188" s="716">
        <f>IFERROR(VLOOKUP(AB188,'様式C-1-1用'!$A$4:$AH$1073,4,0),0)</f>
        <v>17</v>
      </c>
      <c r="D188" s="717"/>
      <c r="E188" s="2">
        <f>IF(C188="","",VLOOKUP(AB188,'様式C-1-1用'!$A$4:$AH$1073,5,0))</f>
        <v>8</v>
      </c>
      <c r="F188" s="396">
        <f>IF(C188="","",VLOOKUP(AB188,'様式C-1-1用'!$A$4:$AH$1073,6))</f>
        <v>155.29400000000001</v>
      </c>
      <c r="G188" s="69" t="str">
        <f>IFERROR(VLOOKUP(AB188,'様式C-1-1用'!$A$4:$AH$1073,7,0),"")</f>
        <v>覆工・坑門</v>
      </c>
      <c r="H188" s="69" t="str">
        <f>IFERROR(VLOOKUP(AB188,'様式C-1-1用'!$A$4:$AH$1073,8,0),"")</f>
        <v>側壁（右側）</v>
      </c>
      <c r="I188" s="69" t="str">
        <f>IFERROR(VLOOKUP(AB188,'様式C-1-1用'!$A$4:$AH$1073,9,0),"")</f>
        <v>材質劣化</v>
      </c>
      <c r="J188" s="420" t="str">
        <f>IFERROR(VLOOKUP(AB188,'様式C-1-1用'!$A$4:$AH$1073,10),"")</f>
        <v>うき・はく離</v>
      </c>
      <c r="K188" s="420"/>
      <c r="L188" s="420"/>
      <c r="M188" s="69" t="str">
        <f>IFERROR(VLOOKUP(AB188,'様式C-1-1用'!$A$4:$AH$1073,17,0),"")</f>
        <v xml:space="preserve">0.2m×3.6m </v>
      </c>
      <c r="N188" s="69" t="str">
        <f>IFERROR(VLOOKUP(AB188,'様式C-1-1用'!$A$4:$AH$1073,20,0),"")</f>
        <v>進行が認められない</v>
      </c>
      <c r="O188" s="162" t="str">
        <f>IFERROR(VLOOKUP(AB188,'様式C-1-1用'!$A$4:$AH$1073,21,0),"")</f>
        <v>対策区分判定Ⅱb</v>
      </c>
      <c r="P188" s="69" t="str">
        <f>IFERROR(VLOOKUP(AB188,'様式C-1-1用'!$A$4:$AH$1073,22,0),"")</f>
        <v>Ⅱ</v>
      </c>
      <c r="Q188" s="69">
        <f>IFERROR(VLOOKUP(AB188,'様式C-1-1用'!$A$4:$AH$1073,23),"")</f>
        <v>0</v>
      </c>
      <c r="R188" s="69" t="str">
        <f>IFERROR(VLOOKUP(AB188,'様式C-1-1用'!$A$4:$AH$1073,24,0),"")</f>
        <v>Ⅱb</v>
      </c>
      <c r="S188" s="2" t="str">
        <f>IFERROR(VLOOKUP(AB188,'様式C-1-1用'!$A$4:$AH$1073,27,0),"")</f>
        <v>否</v>
      </c>
      <c r="T188" s="2" t="str">
        <f>IFERROR(VLOOKUP(AB188,'様式C-1-1用'!$A$4:$AH$976,28,0),"")</f>
        <v>要監視</v>
      </c>
      <c r="U188" s="69" t="str">
        <f>IFERROR(VLOOKUP(AB188,'様式C-1-1用'!$A$4:$AH$976,29,0),"")</f>
        <v>継続</v>
      </c>
      <c r="V188" s="420" t="str">
        <f>IFERROR(VLOOKUP(AB188,'様式C-1-1用'!$A$4:$AH$976,30,0),"")</f>
        <v>監視（日常巡視）</v>
      </c>
      <c r="W188" s="678"/>
      <c r="X188" s="678"/>
      <c r="Y188" s="678"/>
      <c r="Z188" s="69" t="str">
        <f>IFERROR(VLOOKUP(AB188,'様式C-1-1用'!$A$4:$AH$976,32,0),"")</f>
        <v>継続監視</v>
      </c>
      <c r="AB188" s="1">
        <f t="shared" si="4"/>
        <v>138</v>
      </c>
    </row>
    <row r="189" spans="2:28" ht="15.95" customHeight="1" x14ac:dyDescent="0.15">
      <c r="B189" s="727"/>
      <c r="C189" s="716">
        <f>IFERROR(VLOOKUP(AB189,'様式C-1-1用'!$A$4:$AH$1073,4,0),0)</f>
        <v>18</v>
      </c>
      <c r="D189" s="717"/>
      <c r="E189" s="2">
        <f>IF(C189="","",VLOOKUP(AB189,'様式C-1-1用'!$A$4:$AH$1073,5,0))</f>
        <v>1</v>
      </c>
      <c r="F189" s="397">
        <f>IF(C189="","",VLOOKUP(AB189,'様式C-1-1用'!$A$4:$AH$1073,6))</f>
        <v>164.3</v>
      </c>
      <c r="G189" s="69" t="str">
        <f>IFERROR(VLOOKUP(AB189,'様式C-1-1用'!$A$4:$AH$1073,7,0),"")</f>
        <v>覆工・坑門</v>
      </c>
      <c r="H189" s="69" t="str">
        <f>IFERROR(VLOOKUP(AB189,'様式C-1-1用'!$A$4:$AH$1073,8,0),"")</f>
        <v>側壁（左側）</v>
      </c>
      <c r="I189" s="69" t="str">
        <f>IFERROR(VLOOKUP(AB189,'様式C-1-1用'!$A$4:$AH$1073,9,0),"")</f>
        <v>材質劣化</v>
      </c>
      <c r="J189" s="420" t="str">
        <f>IFERROR(VLOOKUP(AB189,'様式C-1-1用'!$A$4:$AH$1073,10),"")</f>
        <v>うき・はく離</v>
      </c>
      <c r="K189" s="420"/>
      <c r="L189" s="420"/>
      <c r="M189" s="69" t="str">
        <f>IFERROR(VLOOKUP(AB189,'様式C-1-1用'!$A$4:$AH$1073,17,0),"")</f>
        <v xml:space="preserve">0.1m×8.9m </v>
      </c>
      <c r="N189" s="69" t="str">
        <f>IFERROR(VLOOKUP(AB189,'様式C-1-1用'!$A$4:$AH$1073,20,0),"")</f>
        <v>進行が認められない</v>
      </c>
      <c r="O189" s="162" t="str">
        <f>IFERROR(VLOOKUP(AB189,'様式C-1-1用'!$A$4:$AH$1073,21,0),"")</f>
        <v>対策区分判定Ⅱb</v>
      </c>
      <c r="P189" s="69" t="str">
        <f>IFERROR(VLOOKUP(AB189,'様式C-1-1用'!$A$4:$AH$1073,22,0),"")</f>
        <v>Ⅱ</v>
      </c>
      <c r="Q189" s="69">
        <f>IFERROR(VLOOKUP(AB189,'様式C-1-1用'!$A$4:$AH$1073,23),"")</f>
        <v>0</v>
      </c>
      <c r="R189" s="69" t="str">
        <f>IFERROR(VLOOKUP(AB189,'様式C-1-1用'!$A$4:$AH$1073,24,0),"")</f>
        <v>Ⅱb</v>
      </c>
      <c r="S189" s="2" t="str">
        <f>IFERROR(VLOOKUP(AB189,'様式C-1-1用'!$A$4:$AH$1073,27,0),"")</f>
        <v>否</v>
      </c>
      <c r="T189" s="2" t="str">
        <f>IFERROR(VLOOKUP(AB189,'様式C-1-1用'!$A$4:$AH$976,28,0),"")</f>
        <v>要監視</v>
      </c>
      <c r="U189" s="69" t="str">
        <f>IFERROR(VLOOKUP(AB189,'様式C-1-1用'!$A$4:$AH$976,29,0),"")</f>
        <v>継続</v>
      </c>
      <c r="V189" s="420" t="str">
        <f>IFERROR(VLOOKUP(AB189,'様式C-1-1用'!$A$4:$AH$976,30,0),"")</f>
        <v>監視（日常巡視）</v>
      </c>
      <c r="W189" s="678"/>
      <c r="X189" s="678"/>
      <c r="Y189" s="678"/>
      <c r="Z189" s="69" t="str">
        <f>IFERROR(VLOOKUP(AB189,'様式C-1-1用'!$A$4:$AH$976,32,0),"")</f>
        <v>継続監視</v>
      </c>
      <c r="AB189" s="1">
        <f t="shared" si="4"/>
        <v>139</v>
      </c>
    </row>
    <row r="190" spans="2:28" ht="15.95" customHeight="1" x14ac:dyDescent="0.15">
      <c r="B190" s="727"/>
      <c r="C190" s="716">
        <f>IFERROR(VLOOKUP(AB190,'様式C-1-1用'!$A$4:$AH$1073,4,0),0)</f>
        <v>18</v>
      </c>
      <c r="D190" s="717"/>
      <c r="E190" s="2">
        <f>IF(C190="","",VLOOKUP(AB190,'様式C-1-1用'!$A$4:$AH$1073,5,0))</f>
        <v>3</v>
      </c>
      <c r="F190" s="397">
        <f>IF(C190="","",VLOOKUP(AB190,'様式C-1-1用'!$A$4:$AH$1073,6))</f>
        <v>164.3</v>
      </c>
      <c r="G190" s="69" t="str">
        <f>IFERROR(VLOOKUP(AB190,'様式C-1-1用'!$A$4:$AH$1073,7,0),"")</f>
        <v>覆工・坑門</v>
      </c>
      <c r="H190" s="69" t="str">
        <f>IFERROR(VLOOKUP(AB190,'様式C-1-1用'!$A$4:$AH$1073,8,0),"")</f>
        <v>アーチ（左側）</v>
      </c>
      <c r="I190" s="69" t="str">
        <f>IFERROR(VLOOKUP(AB190,'様式C-1-1用'!$A$4:$AH$1073,9,0),"")</f>
        <v>漏水</v>
      </c>
      <c r="J190" s="420" t="str">
        <f>IFERROR(VLOOKUP(AB190,'様式C-1-1用'!$A$4:$AH$1073,10),"")</f>
        <v>漏水</v>
      </c>
      <c r="K190" s="420"/>
      <c r="L190" s="420"/>
      <c r="M190" s="69" t="str">
        <f>IFERROR(VLOOKUP(AB190,'様式C-1-1用'!$A$4:$AH$1073,17,0),"")</f>
        <v>0.3m×4.7m 遊離石灰</v>
      </c>
      <c r="N190" s="69" t="str">
        <f>IFERROR(VLOOKUP(AB190,'様式C-1-1用'!$A$4:$AH$1073,20,0),"")</f>
        <v>にじみ→遊離石灰</v>
      </c>
      <c r="O190" s="162" t="str">
        <f>IFERROR(VLOOKUP(AB190,'様式C-1-1用'!$A$4:$AH$1073,21,0),"")</f>
        <v>対策区分判定Ⅱb</v>
      </c>
      <c r="P190" s="69" t="str">
        <f>IFERROR(VLOOKUP(AB190,'様式C-1-1用'!$A$4:$AH$1073,22,0),"")</f>
        <v>Ⅱ</v>
      </c>
      <c r="Q190" s="69">
        <f>IFERROR(VLOOKUP(AB190,'様式C-1-1用'!$A$4:$AH$1073,23),"")</f>
        <v>0</v>
      </c>
      <c r="R190" s="69" t="str">
        <f>IFERROR(VLOOKUP(AB190,'様式C-1-1用'!$A$4:$AH$1073,24,0),"")</f>
        <v>Ⅱb</v>
      </c>
      <c r="S190" s="2" t="str">
        <f>IFERROR(VLOOKUP(AB190,'様式C-1-1用'!$A$4:$AH$1073,27,0),"")</f>
        <v>否</v>
      </c>
      <c r="T190" s="2" t="str">
        <f>IFERROR(VLOOKUP(AB190,'様式C-1-1用'!$A$4:$AH$976,28,0),"")</f>
        <v>要監視</v>
      </c>
      <c r="U190" s="69" t="str">
        <f>IFERROR(VLOOKUP(AB190,'様式C-1-1用'!$A$4:$AH$976,29,0),"")</f>
        <v>継続</v>
      </c>
      <c r="V190" s="420" t="str">
        <f>IFERROR(VLOOKUP(AB190,'様式C-1-1用'!$A$4:$AH$976,30,0),"")</f>
        <v>監視（日常巡視）</v>
      </c>
      <c r="W190" s="678"/>
      <c r="X190" s="678"/>
      <c r="Y190" s="678"/>
      <c r="Z190" s="69" t="str">
        <f>IFERROR(VLOOKUP(AB190,'様式C-1-1用'!$A$4:$AH$976,32,0),"")</f>
        <v>継続監視</v>
      </c>
      <c r="AB190" s="1">
        <f t="shared" si="4"/>
        <v>140</v>
      </c>
    </row>
    <row r="191" spans="2:28" ht="15.95" customHeight="1" x14ac:dyDescent="0.15">
      <c r="B191" s="727"/>
      <c r="C191" s="716">
        <f>IFERROR(VLOOKUP(AB191,'様式C-1-1用'!$A$4:$AH$1073,4,0),0)</f>
        <v>18</v>
      </c>
      <c r="D191" s="717"/>
      <c r="E191" s="2">
        <f>IF(C191="","",VLOOKUP(AB191,'様式C-1-1用'!$A$4:$AH$1073,5,0))</f>
        <v>4</v>
      </c>
      <c r="F191" s="397">
        <f>IF(C191="","",VLOOKUP(AB191,'様式C-1-1用'!$A$4:$AH$1073,6))</f>
        <v>164.3</v>
      </c>
      <c r="G191" s="69" t="str">
        <f>IFERROR(VLOOKUP(AB191,'様式C-1-1用'!$A$4:$AH$1073,7,0),"")</f>
        <v>覆工・坑門</v>
      </c>
      <c r="H191" s="69" t="str">
        <f>IFERROR(VLOOKUP(AB191,'様式C-1-1用'!$A$4:$AH$1073,8,0),"")</f>
        <v>アーチ（天端）</v>
      </c>
      <c r="I191" s="69" t="str">
        <f>IFERROR(VLOOKUP(AB191,'様式C-1-1用'!$A$4:$AH$1073,9,0),"")</f>
        <v>材質劣化</v>
      </c>
      <c r="J191" s="420" t="str">
        <f>IFERROR(VLOOKUP(AB191,'様式C-1-1用'!$A$4:$AH$1073,10),"")</f>
        <v>ひび割れ</v>
      </c>
      <c r="K191" s="420"/>
      <c r="L191" s="420"/>
      <c r="M191" s="69" t="str">
        <f>IFERROR(VLOOKUP(AB191,'様式C-1-1用'!$A$4:$AH$1073,17,0),"")</f>
        <v>幅0.3mm×長さ4.5m</v>
      </c>
      <c r="N191" s="69" t="str">
        <f>IFERROR(VLOOKUP(AB191,'様式C-1-1用'!$A$4:$AH$1073,20,0),"")</f>
        <v>進行が認められない</v>
      </c>
      <c r="O191" s="162" t="str">
        <f>IFERROR(VLOOKUP(AB191,'様式C-1-1用'!$A$4:$AH$1073,21,0),"")</f>
        <v>対策区分判定Ⅱb</v>
      </c>
      <c r="P191" s="69" t="str">
        <f>IFERROR(VLOOKUP(AB191,'様式C-1-1用'!$A$4:$AH$1073,22,0),"")</f>
        <v>Ⅱ</v>
      </c>
      <c r="Q191" s="69">
        <f>IFERROR(VLOOKUP(AB191,'様式C-1-1用'!$A$4:$AH$1073,23),"")</f>
        <v>0</v>
      </c>
      <c r="R191" s="69" t="str">
        <f>IFERROR(VLOOKUP(AB191,'様式C-1-1用'!$A$4:$AH$1073,24,0),"")</f>
        <v>Ⅱb</v>
      </c>
      <c r="S191" s="2" t="str">
        <f>IFERROR(VLOOKUP(AB191,'様式C-1-1用'!$A$4:$AH$1073,27,0),"")</f>
        <v>否</v>
      </c>
      <c r="T191" s="2" t="str">
        <f>IFERROR(VLOOKUP(AB191,'様式C-1-1用'!$A$4:$AH$976,28,0),"")</f>
        <v>要監視</v>
      </c>
      <c r="U191" s="69" t="str">
        <f>IFERROR(VLOOKUP(AB191,'様式C-1-1用'!$A$4:$AH$976,29,0),"")</f>
        <v>継続</v>
      </c>
      <c r="V191" s="420" t="str">
        <f>IFERROR(VLOOKUP(AB191,'様式C-1-1用'!$A$4:$AH$976,30,0),"")</f>
        <v>監視（日常巡視）</v>
      </c>
      <c r="W191" s="678"/>
      <c r="X191" s="678"/>
      <c r="Y191" s="678"/>
      <c r="Z191" s="69" t="str">
        <f>IFERROR(VLOOKUP(AB191,'様式C-1-1用'!$A$4:$AH$976,32,0),"")</f>
        <v>継続監視</v>
      </c>
      <c r="AB191" s="1">
        <f t="shared" si="4"/>
        <v>141</v>
      </c>
    </row>
    <row r="192" spans="2:28" ht="15.95" customHeight="1" x14ac:dyDescent="0.15">
      <c r="B192" s="727"/>
      <c r="C192" s="716">
        <f>IFERROR(VLOOKUP(AB192,'様式C-1-1用'!$A$4:$AH$1073,4,0),0)</f>
        <v>18</v>
      </c>
      <c r="D192" s="717"/>
      <c r="E192" s="2">
        <f>IF(C192="","",VLOOKUP(AB192,'様式C-1-1用'!$A$4:$AH$1073,5,0))</f>
        <v>5</v>
      </c>
      <c r="F192" s="397">
        <f>IF(C192="","",VLOOKUP(AB192,'様式C-1-1用'!$A$4:$AH$1073,6))</f>
        <v>164.3</v>
      </c>
      <c r="G192" s="69" t="str">
        <f>IFERROR(VLOOKUP(AB192,'様式C-1-1用'!$A$4:$AH$1073,7,0),"")</f>
        <v>覆工・坑門</v>
      </c>
      <c r="H192" s="69" t="str">
        <f>IFERROR(VLOOKUP(AB192,'様式C-1-1用'!$A$4:$AH$1073,8,0),"")</f>
        <v>アーチ（右側）</v>
      </c>
      <c r="I192" s="69" t="str">
        <f>IFERROR(VLOOKUP(AB192,'様式C-1-1用'!$A$4:$AH$1073,9,0),"")</f>
        <v>漏水</v>
      </c>
      <c r="J192" s="420" t="str">
        <f>IFERROR(VLOOKUP(AB192,'様式C-1-1用'!$A$4:$AH$1073,10),"")</f>
        <v>漏水</v>
      </c>
      <c r="K192" s="420"/>
      <c r="L192" s="420"/>
      <c r="M192" s="69" t="str">
        <f>IFERROR(VLOOKUP(AB192,'様式C-1-1用'!$A$4:$AH$1073,17,0),"")</f>
        <v>0.47m×7.0m にじみ</v>
      </c>
      <c r="N192" s="69" t="str">
        <f>IFERROR(VLOOKUP(AB192,'様式C-1-1用'!$A$4:$AH$1073,20,0),"")</f>
        <v>進行が認められない</v>
      </c>
      <c r="O192" s="162" t="str">
        <f>IFERROR(VLOOKUP(AB192,'様式C-1-1用'!$A$4:$AH$1073,21,0),"")</f>
        <v>対策区分判定Ⅱb</v>
      </c>
      <c r="P192" s="69" t="str">
        <f>IFERROR(VLOOKUP(AB192,'様式C-1-1用'!$A$4:$AH$1073,22,0),"")</f>
        <v>Ⅱ</v>
      </c>
      <c r="Q192" s="69">
        <f>IFERROR(VLOOKUP(AB192,'様式C-1-1用'!$A$4:$AH$1073,23),"")</f>
        <v>0</v>
      </c>
      <c r="R192" s="69" t="str">
        <f>IFERROR(VLOOKUP(AB192,'様式C-1-1用'!$A$4:$AH$1073,24,0),"")</f>
        <v>Ⅱb</v>
      </c>
      <c r="S192" s="2" t="str">
        <f>IFERROR(VLOOKUP(AB192,'様式C-1-1用'!$A$4:$AH$1073,27,0),"")</f>
        <v>否</v>
      </c>
      <c r="T192" s="2" t="str">
        <f>IFERROR(VLOOKUP(AB192,'様式C-1-1用'!$A$4:$AH$976,28,0),"")</f>
        <v>要監視</v>
      </c>
      <c r="U192" s="69" t="str">
        <f>IFERROR(VLOOKUP(AB192,'様式C-1-1用'!$A$4:$AH$976,29,0),"")</f>
        <v>継続</v>
      </c>
      <c r="V192" s="420" t="str">
        <f>IFERROR(VLOOKUP(AB192,'様式C-1-1用'!$A$4:$AH$976,30,0),"")</f>
        <v>監視（日常巡視）</v>
      </c>
      <c r="W192" s="678"/>
      <c r="X192" s="678"/>
      <c r="Y192" s="678"/>
      <c r="Z192" s="69" t="str">
        <f>IFERROR(VLOOKUP(AB192,'様式C-1-1用'!$A$4:$AH$976,32,0),"")</f>
        <v>継続監視</v>
      </c>
      <c r="AB192" s="1">
        <f t="shared" si="4"/>
        <v>142</v>
      </c>
    </row>
    <row r="193" spans="2:28" ht="15.95" customHeight="1" x14ac:dyDescent="0.15">
      <c r="B193" s="727"/>
      <c r="C193" s="716">
        <f>IFERROR(VLOOKUP(AB193,'様式C-1-1用'!$A$4:$AH$1073,4,0),0)</f>
        <v>18</v>
      </c>
      <c r="D193" s="717"/>
      <c r="E193" s="2">
        <f>IF(C193="","",VLOOKUP(AB193,'様式C-1-1用'!$A$4:$AH$1073,5,0))</f>
        <v>6</v>
      </c>
      <c r="F193" s="397">
        <f>IF(C193="","",VLOOKUP(AB193,'様式C-1-1用'!$A$4:$AH$1073,6))</f>
        <v>164.3</v>
      </c>
      <c r="G193" s="69" t="str">
        <f>IFERROR(VLOOKUP(AB193,'様式C-1-1用'!$A$4:$AH$1073,7,0),"")</f>
        <v>覆工・坑門</v>
      </c>
      <c r="H193" s="69" t="str">
        <f>IFERROR(VLOOKUP(AB193,'様式C-1-1用'!$A$4:$AH$1073,8,0),"")</f>
        <v>アーチ（右側）</v>
      </c>
      <c r="I193" s="69" t="str">
        <f>IFERROR(VLOOKUP(AB193,'様式C-1-1用'!$A$4:$AH$1073,9,0),"")</f>
        <v>漏水</v>
      </c>
      <c r="J193" s="420" t="str">
        <f>IFERROR(VLOOKUP(AB193,'様式C-1-1用'!$A$4:$AH$1073,10),"")</f>
        <v>漏水</v>
      </c>
      <c r="K193" s="420"/>
      <c r="L193" s="420"/>
      <c r="M193" s="69" t="str">
        <f>IFERROR(VLOOKUP(AB193,'様式C-1-1用'!$A$4:$AH$1073,17,0),"")</f>
        <v>0.2m×2.4m にじみ</v>
      </c>
      <c r="N193" s="69" t="str">
        <f>IFERROR(VLOOKUP(AB193,'様式C-1-1用'!$A$4:$AH$1073,20,0),"")</f>
        <v>進行が認められない</v>
      </c>
      <c r="O193" s="162" t="str">
        <f>IFERROR(VLOOKUP(AB193,'様式C-1-1用'!$A$4:$AH$1073,21,0),"")</f>
        <v>対策区分判定Ⅱb</v>
      </c>
      <c r="P193" s="69" t="str">
        <f>IFERROR(VLOOKUP(AB193,'様式C-1-1用'!$A$4:$AH$1073,22,0),"")</f>
        <v>Ⅱ</v>
      </c>
      <c r="Q193" s="69">
        <f>IFERROR(VLOOKUP(AB193,'様式C-1-1用'!$A$4:$AH$1073,23),"")</f>
        <v>0</v>
      </c>
      <c r="R193" s="69" t="str">
        <f>IFERROR(VLOOKUP(AB193,'様式C-1-1用'!$A$4:$AH$1073,24,0),"")</f>
        <v>Ⅱb</v>
      </c>
      <c r="S193" s="2" t="str">
        <f>IFERROR(VLOOKUP(AB193,'様式C-1-1用'!$A$4:$AH$1073,27,0),"")</f>
        <v>否</v>
      </c>
      <c r="T193" s="2" t="str">
        <f>IFERROR(VLOOKUP(AB193,'様式C-1-1用'!$A$4:$AH$976,28,0),"")</f>
        <v>要監視</v>
      </c>
      <c r="U193" s="69" t="str">
        <f>IFERROR(VLOOKUP(AB193,'様式C-1-1用'!$A$4:$AH$976,29,0),"")</f>
        <v>継続</v>
      </c>
      <c r="V193" s="420" t="str">
        <f>IFERROR(VLOOKUP(AB193,'様式C-1-1用'!$A$4:$AH$976,30,0),"")</f>
        <v>監視（日常巡視）</v>
      </c>
      <c r="W193" s="678"/>
      <c r="X193" s="678"/>
      <c r="Y193" s="678"/>
      <c r="Z193" s="69" t="str">
        <f>IFERROR(VLOOKUP(AB193,'様式C-1-1用'!$A$4:$AH$976,32,0),"")</f>
        <v>継続監視</v>
      </c>
      <c r="AB193" s="1">
        <f t="shared" si="4"/>
        <v>143</v>
      </c>
    </row>
    <row r="194" spans="2:28" ht="15.95" customHeight="1" x14ac:dyDescent="0.15">
      <c r="B194" s="727"/>
      <c r="C194" s="716">
        <f>IFERROR(VLOOKUP(AB194,'様式C-1-1用'!$A$4:$AH$1073,4,0),0)</f>
        <v>18</v>
      </c>
      <c r="D194" s="717"/>
      <c r="E194" s="2">
        <f>IF(C194="","",VLOOKUP(AB194,'様式C-1-1用'!$A$4:$AH$1073,5,0))</f>
        <v>7</v>
      </c>
      <c r="F194" s="397">
        <f>IF(C194="","",VLOOKUP(AB194,'様式C-1-1用'!$A$4:$AH$1073,6))</f>
        <v>164.3</v>
      </c>
      <c r="G194" s="69" t="str">
        <f>IFERROR(VLOOKUP(AB194,'様式C-1-1用'!$A$4:$AH$1073,7,0),"")</f>
        <v>覆工・坑門</v>
      </c>
      <c r="H194" s="69" t="str">
        <f>IFERROR(VLOOKUP(AB194,'様式C-1-1用'!$A$4:$AH$1073,8,0),"")</f>
        <v>側壁（右側）</v>
      </c>
      <c r="I194" s="69" t="str">
        <f>IFERROR(VLOOKUP(AB194,'様式C-1-1用'!$A$4:$AH$1073,9,0),"")</f>
        <v>材質劣化</v>
      </c>
      <c r="J194" s="420" t="str">
        <f>IFERROR(VLOOKUP(AB194,'様式C-1-1用'!$A$4:$AH$1073,10),"")</f>
        <v>うき・はく離</v>
      </c>
      <c r="K194" s="420"/>
      <c r="L194" s="420"/>
      <c r="M194" s="69" t="str">
        <f>IFERROR(VLOOKUP(AB194,'様式C-1-1用'!$A$4:$AH$1073,17,0),"")</f>
        <v xml:space="preserve">0.1m×1.5m </v>
      </c>
      <c r="N194" s="69" t="str">
        <f>IFERROR(VLOOKUP(AB194,'様式C-1-1用'!$A$4:$AH$1073,20,0),"")</f>
        <v>進行が認められない</v>
      </c>
      <c r="O194" s="162" t="str">
        <f>IFERROR(VLOOKUP(AB194,'様式C-1-1用'!$A$4:$AH$1073,21,0),"")</f>
        <v>対策区分判定Ⅱb</v>
      </c>
      <c r="P194" s="69" t="str">
        <f>IFERROR(VLOOKUP(AB194,'様式C-1-1用'!$A$4:$AH$1073,22,0),"")</f>
        <v>Ⅱ</v>
      </c>
      <c r="Q194" s="69">
        <f>IFERROR(VLOOKUP(AB194,'様式C-1-1用'!$A$4:$AH$1073,23),"")</f>
        <v>0</v>
      </c>
      <c r="R194" s="69" t="str">
        <f>IFERROR(VLOOKUP(AB194,'様式C-1-1用'!$A$4:$AH$1073,24,0),"")</f>
        <v>Ⅱb</v>
      </c>
      <c r="S194" s="2" t="str">
        <f>IFERROR(VLOOKUP(AB194,'様式C-1-1用'!$A$4:$AH$1073,27,0),"")</f>
        <v>否</v>
      </c>
      <c r="T194" s="2" t="str">
        <f>IFERROR(VLOOKUP(AB194,'様式C-1-1用'!$A$4:$AH$976,28,0),"")</f>
        <v>要監視</v>
      </c>
      <c r="U194" s="69" t="str">
        <f>IFERROR(VLOOKUP(AB194,'様式C-1-1用'!$A$4:$AH$976,29,0),"")</f>
        <v>継続</v>
      </c>
      <c r="V194" s="420" t="str">
        <f>IFERROR(VLOOKUP(AB194,'様式C-1-1用'!$A$4:$AH$976,30,0),"")</f>
        <v>監視（日常巡視）</v>
      </c>
      <c r="W194" s="678"/>
      <c r="X194" s="678"/>
      <c r="Y194" s="678"/>
      <c r="Z194" s="69" t="str">
        <f>IFERROR(VLOOKUP(AB194,'様式C-1-1用'!$A$4:$AH$976,32,0),"")</f>
        <v>継続監視</v>
      </c>
      <c r="AB194" s="1">
        <f t="shared" si="4"/>
        <v>144</v>
      </c>
    </row>
    <row r="195" spans="2:28" ht="15.95" customHeight="1" x14ac:dyDescent="0.15">
      <c r="B195" s="727"/>
      <c r="C195" s="716">
        <f>IFERROR(VLOOKUP(AB195,'様式C-1-1用'!$A$4:$AH$1073,4,0),0)</f>
        <v>18</v>
      </c>
      <c r="D195" s="717"/>
      <c r="E195" s="2">
        <f>IF(C195="","",VLOOKUP(AB195,'様式C-1-1用'!$A$4:$AH$1073,5,0))</f>
        <v>8</v>
      </c>
      <c r="F195" s="397">
        <f>IF(C195="","",VLOOKUP(AB195,'様式C-1-1用'!$A$4:$AH$1073,6))</f>
        <v>164.3</v>
      </c>
      <c r="G195" s="69" t="str">
        <f>IFERROR(VLOOKUP(AB195,'様式C-1-1用'!$A$4:$AH$1073,7,0),"")</f>
        <v>路面</v>
      </c>
      <c r="H195" s="69" t="str">
        <f>IFERROR(VLOOKUP(AB195,'様式C-1-1用'!$A$4:$AH$1073,8,0),"")</f>
        <v>車道</v>
      </c>
      <c r="I195" s="69" t="str">
        <f>IFERROR(VLOOKUP(AB195,'様式C-1-1用'!$A$4:$AH$1073,9,0),"")</f>
        <v>材質劣化</v>
      </c>
      <c r="J195" s="420" t="str">
        <f>IFERROR(VLOOKUP(AB195,'様式C-1-1用'!$A$4:$AH$1073,10),"")</f>
        <v>欠損</v>
      </c>
      <c r="K195" s="420"/>
      <c r="L195" s="420"/>
      <c r="M195" s="69" t="str">
        <f>IFERROR(VLOOKUP(AB195,'様式C-1-1用'!$A$4:$AH$1073,17,0),"")</f>
        <v>3.0m×0.3m ひび割れ有(幅7.0mm×長さ3.0m)</v>
      </c>
      <c r="N195" s="69" t="str">
        <f>IFERROR(VLOOKUP(AB195,'様式C-1-1用'!$A$4:$AH$1073,20,0),"")</f>
        <v>進行が認められない</v>
      </c>
      <c r="O195" s="162" t="str">
        <f>IFERROR(VLOOKUP(AB195,'様式C-1-1用'!$A$4:$AH$1073,21,0),"")</f>
        <v>対策区分判定Ⅱb</v>
      </c>
      <c r="P195" s="69" t="str">
        <f>IFERROR(VLOOKUP(AB195,'様式C-1-1用'!$A$4:$AH$1073,22,0),"")</f>
        <v>Ⅱ</v>
      </c>
      <c r="Q195" s="69">
        <f>IFERROR(VLOOKUP(AB195,'様式C-1-1用'!$A$4:$AH$1073,23),"")</f>
        <v>0</v>
      </c>
      <c r="R195" s="69" t="str">
        <f>IFERROR(VLOOKUP(AB195,'様式C-1-1用'!$A$4:$AH$1073,24,0),"")</f>
        <v>－</v>
      </c>
      <c r="S195" s="2" t="str">
        <f>IFERROR(VLOOKUP(AB195,'様式C-1-1用'!$A$4:$AH$1073,27,0),"")</f>
        <v>－</v>
      </c>
      <c r="T195" s="2" t="s">
        <v>1105</v>
      </c>
      <c r="U195" s="69" t="str">
        <f>IFERROR(VLOOKUP(AB195,'様式C-1-1用'!$A$4:$AH$976,29,0),"")</f>
        <v>－</v>
      </c>
      <c r="V195" s="420" t="str">
        <f>IFERROR(VLOOKUP(AB195,'様式C-1-1用'!$A$4:$AH$976,30,0),"")</f>
        <v>－</v>
      </c>
      <c r="W195" s="678"/>
      <c r="X195" s="678"/>
      <c r="Y195" s="678"/>
      <c r="Z195" s="69" t="str">
        <f>IFERROR(VLOOKUP(AB195,'様式C-1-1用'!$A$4:$AH$976,32,0),"")</f>
        <v>－</v>
      </c>
      <c r="AB195" s="1">
        <f t="shared" si="4"/>
        <v>145</v>
      </c>
    </row>
    <row r="196" spans="2:28" ht="15.95" customHeight="1" x14ac:dyDescent="0.15">
      <c r="B196" s="727"/>
      <c r="C196" s="716">
        <f>IFERROR(VLOOKUP(AB196,'様式C-1-1用'!$A$4:$AH$1073,4,0),0)</f>
        <v>18</v>
      </c>
      <c r="D196" s="717"/>
      <c r="E196" s="2">
        <f>IF(C196="","",VLOOKUP(AB196,'様式C-1-1用'!$A$4:$AH$1073,5,0))</f>
        <v>10</v>
      </c>
      <c r="F196" s="397">
        <f>IF(C196="","",VLOOKUP(AB196,'様式C-1-1用'!$A$4:$AH$1073,6))</f>
        <v>164.3</v>
      </c>
      <c r="G196" s="69" t="str">
        <f>IFERROR(VLOOKUP(AB196,'様式C-1-1用'!$A$4:$AH$1073,7,0),"")</f>
        <v>路面</v>
      </c>
      <c r="H196" s="69" t="str">
        <f>IFERROR(VLOOKUP(AB196,'様式C-1-1用'!$A$4:$AH$1073,8,0),"")</f>
        <v>車道</v>
      </c>
      <c r="I196" s="69" t="str">
        <f>IFERROR(VLOOKUP(AB196,'様式C-1-1用'!$A$4:$AH$1073,9,0),"")</f>
        <v>材質劣化</v>
      </c>
      <c r="J196" s="420" t="str">
        <f>IFERROR(VLOOKUP(AB196,'様式C-1-1用'!$A$4:$AH$1073,10),"")</f>
        <v>うき・はく離</v>
      </c>
      <c r="K196" s="420"/>
      <c r="L196" s="420"/>
      <c r="M196" s="69" t="str">
        <f>IFERROR(VLOOKUP(AB196,'様式C-1-1用'!$A$4:$AH$1073,17,0),"")</f>
        <v xml:space="preserve">0.3m×0.2m </v>
      </c>
      <c r="N196" s="69" t="str">
        <f>IFERROR(VLOOKUP(AB196,'様式C-1-1用'!$A$4:$AH$1073,20,0),"")</f>
        <v>進行が認められない</v>
      </c>
      <c r="O196" s="162" t="str">
        <f>IFERROR(VLOOKUP(AB196,'様式C-1-1用'!$A$4:$AH$1073,21,0),"")</f>
        <v>対策区分判定Ⅱb</v>
      </c>
      <c r="P196" s="69" t="str">
        <f>IFERROR(VLOOKUP(AB196,'様式C-1-1用'!$A$4:$AH$1073,22,0),"")</f>
        <v>Ⅱ</v>
      </c>
      <c r="Q196" s="69">
        <f>IFERROR(VLOOKUP(AB196,'様式C-1-1用'!$A$4:$AH$1073,23),"")</f>
        <v>0</v>
      </c>
      <c r="R196" s="69" t="str">
        <f>IFERROR(VLOOKUP(AB196,'様式C-1-1用'!$A$4:$AH$1073,24,0),"")</f>
        <v>－</v>
      </c>
      <c r="S196" s="2" t="str">
        <f>IFERROR(VLOOKUP(AB196,'様式C-1-1用'!$A$4:$AH$1073,27,0),"")</f>
        <v>－</v>
      </c>
      <c r="T196" s="2" t="s">
        <v>1105</v>
      </c>
      <c r="U196" s="69" t="str">
        <f>IFERROR(VLOOKUP(AB196,'様式C-1-1用'!$A$4:$AH$976,29,0),"")</f>
        <v>－</v>
      </c>
      <c r="V196" s="420" t="str">
        <f>IFERROR(VLOOKUP(AB196,'様式C-1-1用'!$A$4:$AH$976,30,0),"")</f>
        <v>－</v>
      </c>
      <c r="W196" s="678"/>
      <c r="X196" s="678"/>
      <c r="Y196" s="678"/>
      <c r="Z196" s="69" t="str">
        <f>IFERROR(VLOOKUP(AB196,'様式C-1-1用'!$A$4:$AH$976,32,0),"")</f>
        <v>－</v>
      </c>
      <c r="AB196" s="1">
        <f t="shared" si="4"/>
        <v>146</v>
      </c>
    </row>
    <row r="197" spans="2:28" ht="15.95" customHeight="1" x14ac:dyDescent="0.15">
      <c r="B197" s="727"/>
      <c r="C197" s="716">
        <f>IFERROR(VLOOKUP(AB197,'様式C-1-1用'!$A$4:$AH$1073,4,0),0)</f>
        <v>18</v>
      </c>
      <c r="D197" s="717"/>
      <c r="E197" s="2">
        <f>IF(C197="","",VLOOKUP(AB197,'様式C-1-1用'!$A$4:$AH$1073,5,0))</f>
        <v>11</v>
      </c>
      <c r="F197" s="397">
        <f>IF(C197="","",VLOOKUP(AB197,'様式C-1-1用'!$A$4:$AH$1073,6))</f>
        <v>164.3</v>
      </c>
      <c r="G197" s="69" t="str">
        <f>IFERROR(VLOOKUP(AB197,'様式C-1-1用'!$A$4:$AH$1073,7,0),"")</f>
        <v>路面</v>
      </c>
      <c r="H197" s="69" t="str">
        <f>IFERROR(VLOOKUP(AB197,'様式C-1-1用'!$A$4:$AH$1073,8,0),"")</f>
        <v>車道</v>
      </c>
      <c r="I197" s="69" t="str">
        <f>IFERROR(VLOOKUP(AB197,'様式C-1-1用'!$A$4:$AH$1073,9,0),"")</f>
        <v>材質劣化</v>
      </c>
      <c r="J197" s="420" t="str">
        <f>IFERROR(VLOOKUP(AB197,'様式C-1-1用'!$A$4:$AH$1073,10),"")</f>
        <v>うき・はく離</v>
      </c>
      <c r="K197" s="420"/>
      <c r="L197" s="420"/>
      <c r="M197" s="69" t="str">
        <f>IFERROR(VLOOKUP(AB197,'様式C-1-1用'!$A$4:$AH$1073,17,0),"")</f>
        <v xml:space="preserve">0.9m×0.05m </v>
      </c>
      <c r="N197" s="69" t="str">
        <f>IFERROR(VLOOKUP(AB197,'様式C-1-1用'!$A$4:$AH$1073,20,0),"")</f>
        <v>進行が認められない</v>
      </c>
      <c r="O197" s="162" t="str">
        <f>IFERROR(VLOOKUP(AB197,'様式C-1-1用'!$A$4:$AH$1073,21,0),"")</f>
        <v>対策区分判定Ⅱb</v>
      </c>
      <c r="P197" s="69" t="str">
        <f>IFERROR(VLOOKUP(AB197,'様式C-1-1用'!$A$4:$AH$1073,22,0),"")</f>
        <v>Ⅱ</v>
      </c>
      <c r="Q197" s="69">
        <f>IFERROR(VLOOKUP(AB197,'様式C-1-1用'!$A$4:$AH$1073,23),"")</f>
        <v>0</v>
      </c>
      <c r="R197" s="69" t="str">
        <f>IFERROR(VLOOKUP(AB197,'様式C-1-1用'!$A$4:$AH$1073,24,0),"")</f>
        <v>－</v>
      </c>
      <c r="S197" s="2" t="str">
        <f>IFERROR(VLOOKUP(AB197,'様式C-1-1用'!$A$4:$AH$1073,27,0),"")</f>
        <v>－</v>
      </c>
      <c r="T197" s="2" t="s">
        <v>1105</v>
      </c>
      <c r="U197" s="69" t="str">
        <f>IFERROR(VLOOKUP(AB197,'様式C-1-1用'!$A$4:$AH$976,29,0),"")</f>
        <v>－</v>
      </c>
      <c r="V197" s="420" t="str">
        <f>IFERROR(VLOOKUP(AB197,'様式C-1-1用'!$A$4:$AH$976,30,0),"")</f>
        <v>－</v>
      </c>
      <c r="W197" s="678"/>
      <c r="X197" s="678"/>
      <c r="Y197" s="678"/>
      <c r="Z197" s="69" t="str">
        <f>IFERROR(VLOOKUP(AB197,'様式C-1-1用'!$A$4:$AH$976,32,0),"")</f>
        <v>－</v>
      </c>
      <c r="AB197" s="1">
        <f t="shared" si="4"/>
        <v>147</v>
      </c>
    </row>
    <row r="198" spans="2:28" ht="15.95" customHeight="1" x14ac:dyDescent="0.15">
      <c r="B198" s="727"/>
      <c r="C198" s="716">
        <f>IFERROR(VLOOKUP(AB198,'様式C-1-1用'!$A$4:$AH$1073,4,0),0)</f>
        <v>18</v>
      </c>
      <c r="D198" s="717"/>
      <c r="E198" s="2">
        <f>IF(C198="","",VLOOKUP(AB198,'様式C-1-1用'!$A$4:$AH$1073,5,0))</f>
        <v>12</v>
      </c>
      <c r="F198" s="397">
        <f>IF(C198="","",VLOOKUP(AB198,'様式C-1-1用'!$A$4:$AH$1073,6))</f>
        <v>164.3</v>
      </c>
      <c r="G198" s="69" t="str">
        <f>IFERROR(VLOOKUP(AB198,'様式C-1-1用'!$A$4:$AH$1073,7,0),"")</f>
        <v>覆工・坑門</v>
      </c>
      <c r="H198" s="69" t="str">
        <f>IFERROR(VLOOKUP(AB198,'様式C-1-1用'!$A$4:$AH$1073,8,0),"")</f>
        <v>側壁（右側）</v>
      </c>
      <c r="I198" s="69" t="str">
        <f>IFERROR(VLOOKUP(AB198,'様式C-1-1用'!$A$4:$AH$1073,9,0),"")</f>
        <v>材質劣化</v>
      </c>
      <c r="J198" s="420" t="str">
        <f>IFERROR(VLOOKUP(AB198,'様式C-1-1用'!$A$4:$AH$1073,10),"")</f>
        <v>うき・はく離</v>
      </c>
      <c r="K198" s="420"/>
      <c r="L198" s="420"/>
      <c r="M198" s="69" t="str">
        <f>IFERROR(VLOOKUP(AB198,'様式C-1-1用'!$A$4:$AH$1073,17,0),"")</f>
        <v xml:space="preserve">0.4m×0.1m </v>
      </c>
      <c r="N198" s="69" t="str">
        <f>IFERROR(VLOOKUP(AB198,'様式C-1-1用'!$A$4:$AH$1073,20,0),"")</f>
        <v>新規確認</v>
      </c>
      <c r="O198" s="162" t="str">
        <f>IFERROR(VLOOKUP(AB198,'様式C-1-1用'!$A$4:$AH$1073,21,0),"")</f>
        <v>－</v>
      </c>
      <c r="P198" s="69" t="str">
        <f>IFERROR(VLOOKUP(AB198,'様式C-1-1用'!$A$4:$AH$1073,22,0),"")</f>
        <v>－</v>
      </c>
      <c r="Q198" s="69">
        <f>IFERROR(VLOOKUP(AB198,'様式C-1-1用'!$A$4:$AH$1073,23),"")</f>
        <v>0</v>
      </c>
      <c r="R198" s="69" t="str">
        <f>IFERROR(VLOOKUP(AB198,'様式C-1-1用'!$A$4:$AH$1073,24,0),"")</f>
        <v>Ⅱb</v>
      </c>
      <c r="S198" s="2" t="str">
        <f>IFERROR(VLOOKUP(AB198,'様式C-1-1用'!$A$4:$AH$1073,27,0),"")</f>
        <v>否</v>
      </c>
      <c r="T198" s="2" t="str">
        <f>IFERROR(VLOOKUP(AB198,'様式C-1-1用'!$A$4:$AH$976,28,0),"")</f>
        <v>要監視</v>
      </c>
      <c r="U198" s="69" t="str">
        <f>IFERROR(VLOOKUP(AB198,'様式C-1-1用'!$A$4:$AH$976,29,0),"")</f>
        <v>未</v>
      </c>
      <c r="V198" s="420" t="str">
        <f>IFERROR(VLOOKUP(AB198,'様式C-1-1用'!$A$4:$AH$976,30,0),"")</f>
        <v>－</v>
      </c>
      <c r="W198" s="678"/>
      <c r="X198" s="678"/>
      <c r="Y198" s="678"/>
      <c r="Z198" s="69" t="str">
        <f>IFERROR(VLOOKUP(AB198,'様式C-1-1用'!$A$4:$AH$976,32,0),"")</f>
        <v>継続監視</v>
      </c>
      <c r="AB198" s="1">
        <f t="shared" si="4"/>
        <v>148</v>
      </c>
    </row>
    <row r="199" spans="2:28" ht="15.95" customHeight="1" x14ac:dyDescent="0.15">
      <c r="B199" s="727"/>
      <c r="C199" s="716">
        <f>IFERROR(VLOOKUP(AB199,'様式C-1-1用'!$A$4:$AH$1073,4,0),0)</f>
        <v>19</v>
      </c>
      <c r="D199" s="717"/>
      <c r="E199" s="2">
        <f>IF(C199="","",VLOOKUP(AB199,'様式C-1-1用'!$A$4:$AH$1073,5,0))</f>
        <v>1</v>
      </c>
      <c r="F199" s="396">
        <f>IF(C199="","",VLOOKUP(AB199,'様式C-1-1用'!$A$4:$AH$1073,6))</f>
        <v>173.29400000000001</v>
      </c>
      <c r="G199" s="69" t="str">
        <f>IFERROR(VLOOKUP(AB199,'様式C-1-1用'!$A$4:$AH$1073,7,0),"")</f>
        <v>覆工・坑門</v>
      </c>
      <c r="H199" s="69" t="str">
        <f>IFERROR(VLOOKUP(AB199,'様式C-1-1用'!$A$4:$AH$1073,8,0),"")</f>
        <v>アーチ（左側）</v>
      </c>
      <c r="I199" s="69" t="str">
        <f>IFERROR(VLOOKUP(AB199,'様式C-1-1用'!$A$4:$AH$1073,9,0),"")</f>
        <v>材質劣化</v>
      </c>
      <c r="J199" s="420" t="str">
        <f>IFERROR(VLOOKUP(AB199,'様式C-1-1用'!$A$4:$AH$1073,10),"")</f>
        <v>補修跡</v>
      </c>
      <c r="K199" s="420"/>
      <c r="L199" s="420"/>
      <c r="M199" s="69" t="str">
        <f>IFERROR(VLOOKUP(AB199,'様式C-1-1用'!$A$4:$AH$1073,17,0),"")</f>
        <v>1.6m×1.0m メッシュシート</v>
      </c>
      <c r="N199" s="69" t="str">
        <f>IFERROR(VLOOKUP(AB199,'様式C-1-1用'!$A$4:$AH$1073,20,0),"")</f>
        <v>対策済</v>
      </c>
      <c r="O199" s="162" t="str">
        <f>IFERROR(VLOOKUP(AB199,'様式C-1-1用'!$A$4:$AH$1073,21,0),"")</f>
        <v>対策区分判定Ⅱa</v>
      </c>
      <c r="P199" s="69" t="str">
        <f>IFERROR(VLOOKUP(AB199,'様式C-1-1用'!$A$4:$AH$1073,22,0),"")</f>
        <v>Ⅱ</v>
      </c>
      <c r="Q199" s="69">
        <f>IFERROR(VLOOKUP(AB199,'様式C-1-1用'!$A$4:$AH$1073,23),"")</f>
        <v>0</v>
      </c>
      <c r="R199" s="69" t="str">
        <f>IFERROR(VLOOKUP(AB199,'様式C-1-1用'!$A$4:$AH$1073,24,0),"")</f>
        <v>Ⅰ</v>
      </c>
      <c r="S199" s="2" t="str">
        <f>IFERROR(VLOOKUP(AB199,'様式C-1-1用'!$A$4:$AH$1073,27,0),"")</f>
        <v>否</v>
      </c>
      <c r="T199" s="2" t="str">
        <f>IFERROR(VLOOKUP(AB199,'様式C-1-1用'!$A$4:$AH$976,28,0),"")</f>
        <v>否</v>
      </c>
      <c r="U199" s="69" t="str">
        <f>IFERROR(VLOOKUP(AB199,'様式C-1-1用'!$A$4:$AH$976,29,0),"")</f>
        <v>済</v>
      </c>
      <c r="V199" s="420" t="str">
        <f>IFERROR(VLOOKUP(AB199,'様式C-1-1用'!$A$4:$AH$976,30,0),"")</f>
        <v>－</v>
      </c>
      <c r="W199" s="678"/>
      <c r="X199" s="678"/>
      <c r="Y199" s="678"/>
      <c r="Z199" s="69" t="str">
        <f>IFERROR(VLOOKUP(AB199,'様式C-1-1用'!$A$4:$AH$976,32,0),"")</f>
        <v>－</v>
      </c>
      <c r="AB199" s="1">
        <f t="shared" si="4"/>
        <v>149</v>
      </c>
    </row>
    <row r="200" spans="2:28" ht="15.95" customHeight="1" x14ac:dyDescent="0.15">
      <c r="B200" s="727"/>
      <c r="C200" s="716">
        <f>IFERROR(VLOOKUP(AB200,'様式C-1-1用'!$A$4:$AH$1073,4,0),0)</f>
        <v>19</v>
      </c>
      <c r="D200" s="717"/>
      <c r="E200" s="2">
        <f>IF(C200="","",VLOOKUP(AB200,'様式C-1-1用'!$A$4:$AH$1073,5,0))</f>
        <v>2</v>
      </c>
      <c r="F200" s="396">
        <f>IF(C200="","",VLOOKUP(AB200,'様式C-1-1用'!$A$4:$AH$1073,6))</f>
        <v>173.29400000000001</v>
      </c>
      <c r="G200" s="69" t="str">
        <f>IFERROR(VLOOKUP(AB200,'様式C-1-1用'!$A$4:$AH$1073,7,0),"")</f>
        <v>覆工・坑門</v>
      </c>
      <c r="H200" s="69" t="str">
        <f>IFERROR(VLOOKUP(AB200,'様式C-1-1用'!$A$4:$AH$1073,8,0),"")</f>
        <v>アーチ（天端）</v>
      </c>
      <c r="I200" s="69" t="str">
        <f>IFERROR(VLOOKUP(AB200,'様式C-1-1用'!$A$4:$AH$1073,9,0),"")</f>
        <v>材質劣化</v>
      </c>
      <c r="J200" s="420" t="str">
        <f>IFERROR(VLOOKUP(AB200,'様式C-1-1用'!$A$4:$AH$1073,10),"")</f>
        <v>ひび割れ</v>
      </c>
      <c r="K200" s="420"/>
      <c r="L200" s="420"/>
      <c r="M200" s="69" t="str">
        <f>IFERROR(VLOOKUP(AB200,'様式C-1-1用'!$A$4:$AH$1073,17,0),"")</f>
        <v>幅0.3mm×長さ6.8m</v>
      </c>
      <c r="N200" s="69" t="str">
        <f>IFERROR(VLOOKUP(AB200,'様式C-1-1用'!$A$4:$AH$1073,20,0),"")</f>
        <v>進行が認められない</v>
      </c>
      <c r="O200" s="162" t="str">
        <f>IFERROR(VLOOKUP(AB200,'様式C-1-1用'!$A$4:$AH$1073,21,0),"")</f>
        <v>対策区分判定Ⅱb</v>
      </c>
      <c r="P200" s="69" t="str">
        <f>IFERROR(VLOOKUP(AB200,'様式C-1-1用'!$A$4:$AH$1073,22,0),"")</f>
        <v>Ⅱ</v>
      </c>
      <c r="Q200" s="69">
        <f>IFERROR(VLOOKUP(AB200,'様式C-1-1用'!$A$4:$AH$1073,23),"")</f>
        <v>0</v>
      </c>
      <c r="R200" s="69" t="str">
        <f>IFERROR(VLOOKUP(AB200,'様式C-1-1用'!$A$4:$AH$1073,24,0),"")</f>
        <v>Ⅱb</v>
      </c>
      <c r="S200" s="2" t="str">
        <f>IFERROR(VLOOKUP(AB200,'様式C-1-1用'!$A$4:$AH$1073,27,0),"")</f>
        <v>否</v>
      </c>
      <c r="T200" s="2" t="str">
        <f>IFERROR(VLOOKUP(AB200,'様式C-1-1用'!$A$4:$AH$976,28,0),"")</f>
        <v>要監視</v>
      </c>
      <c r="U200" s="69" t="str">
        <f>IFERROR(VLOOKUP(AB200,'様式C-1-1用'!$A$4:$AH$976,29,0),"")</f>
        <v>継続</v>
      </c>
      <c r="V200" s="420" t="str">
        <f>IFERROR(VLOOKUP(AB200,'様式C-1-1用'!$A$4:$AH$976,30,0),"")</f>
        <v>監視（日常巡視）</v>
      </c>
      <c r="W200" s="678"/>
      <c r="X200" s="678"/>
      <c r="Y200" s="678"/>
      <c r="Z200" s="69" t="str">
        <f>IFERROR(VLOOKUP(AB200,'様式C-1-1用'!$A$4:$AH$976,32,0),"")</f>
        <v>継続監視</v>
      </c>
      <c r="AB200" s="1">
        <f t="shared" si="4"/>
        <v>150</v>
      </c>
    </row>
    <row r="201" spans="2:28" ht="15.95" customHeight="1" x14ac:dyDescent="0.15">
      <c r="B201" s="727"/>
      <c r="C201" s="716">
        <f>IFERROR(VLOOKUP(AB201,'様式C-1-1用'!$A$4:$AH$1073,4,0),0)</f>
        <v>19</v>
      </c>
      <c r="D201" s="717"/>
      <c r="E201" s="2">
        <f>IF(C201="","",VLOOKUP(AB201,'様式C-1-1用'!$A$4:$AH$1073,5,0))</f>
        <v>3</v>
      </c>
      <c r="F201" s="396">
        <f>IF(C201="","",VLOOKUP(AB201,'様式C-1-1用'!$A$4:$AH$1073,6))</f>
        <v>173.29400000000001</v>
      </c>
      <c r="G201" s="69" t="str">
        <f>IFERROR(VLOOKUP(AB201,'様式C-1-1用'!$A$4:$AH$1073,7,0),"")</f>
        <v>覆工・坑門</v>
      </c>
      <c r="H201" s="69" t="str">
        <f>IFERROR(VLOOKUP(AB201,'様式C-1-1用'!$A$4:$AH$1073,8,0),"")</f>
        <v>側壁（右側）</v>
      </c>
      <c r="I201" s="69" t="str">
        <f>IFERROR(VLOOKUP(AB201,'様式C-1-1用'!$A$4:$AH$1073,9,0),"")</f>
        <v>材質劣化</v>
      </c>
      <c r="J201" s="420" t="str">
        <f>IFERROR(VLOOKUP(AB201,'様式C-1-1用'!$A$4:$AH$1073,10),"")</f>
        <v>うき・はく離</v>
      </c>
      <c r="K201" s="420"/>
      <c r="L201" s="420"/>
      <c r="M201" s="69" t="str">
        <f>IFERROR(VLOOKUP(AB201,'様式C-1-1用'!$A$4:$AH$1073,17,0),"")</f>
        <v xml:space="preserve">0.1m×0.9m </v>
      </c>
      <c r="N201" s="69" t="str">
        <f>IFERROR(VLOOKUP(AB201,'様式C-1-1用'!$A$4:$AH$1073,20,0),"")</f>
        <v>進行が認められない</v>
      </c>
      <c r="O201" s="162" t="str">
        <f>IFERROR(VLOOKUP(AB201,'様式C-1-1用'!$A$4:$AH$1073,21,0),"")</f>
        <v>対策区分判定Ⅱb</v>
      </c>
      <c r="P201" s="69" t="str">
        <f>IFERROR(VLOOKUP(AB201,'様式C-1-1用'!$A$4:$AH$1073,22,0),"")</f>
        <v>Ⅱ</v>
      </c>
      <c r="Q201" s="69">
        <f>IFERROR(VLOOKUP(AB201,'様式C-1-1用'!$A$4:$AH$1073,23),"")</f>
        <v>0</v>
      </c>
      <c r="R201" s="69" t="str">
        <f>IFERROR(VLOOKUP(AB201,'様式C-1-1用'!$A$4:$AH$1073,24,0),"")</f>
        <v>Ⅱb</v>
      </c>
      <c r="S201" s="2" t="str">
        <f>IFERROR(VLOOKUP(AB201,'様式C-1-1用'!$A$4:$AH$1073,27,0),"")</f>
        <v>否</v>
      </c>
      <c r="T201" s="2" t="str">
        <f>IFERROR(VLOOKUP(AB201,'様式C-1-1用'!$A$4:$AH$976,28,0),"")</f>
        <v>要監視</v>
      </c>
      <c r="U201" s="69" t="str">
        <f>IFERROR(VLOOKUP(AB201,'様式C-1-1用'!$A$4:$AH$976,29,0),"")</f>
        <v>継続</v>
      </c>
      <c r="V201" s="420" t="str">
        <f>IFERROR(VLOOKUP(AB201,'様式C-1-1用'!$A$4:$AH$976,30,0),"")</f>
        <v>監視（日常巡視）</v>
      </c>
      <c r="W201" s="678"/>
      <c r="X201" s="678"/>
      <c r="Y201" s="678"/>
      <c r="Z201" s="69" t="str">
        <f>IFERROR(VLOOKUP(AB201,'様式C-1-1用'!$A$4:$AH$976,32,0),"")</f>
        <v>継続監視</v>
      </c>
      <c r="AB201" s="1">
        <f t="shared" si="4"/>
        <v>151</v>
      </c>
    </row>
    <row r="202" spans="2:28" ht="15.95" customHeight="1" x14ac:dyDescent="0.15">
      <c r="B202" s="727"/>
      <c r="C202" s="716">
        <f>IFERROR(VLOOKUP(AB202,'様式C-1-1用'!$A$4:$AH$1073,4,0),0)</f>
        <v>19</v>
      </c>
      <c r="D202" s="717"/>
      <c r="E202" s="2">
        <f>IF(C202="","",VLOOKUP(AB202,'様式C-1-1用'!$A$4:$AH$1073,5,0))</f>
        <v>4</v>
      </c>
      <c r="F202" s="396">
        <f>IF(C202="","",VLOOKUP(AB202,'様式C-1-1用'!$A$4:$AH$1073,6))</f>
        <v>173.29400000000001</v>
      </c>
      <c r="G202" s="69" t="str">
        <f>IFERROR(VLOOKUP(AB202,'様式C-1-1用'!$A$4:$AH$1073,7,0),"")</f>
        <v>覆工・坑門</v>
      </c>
      <c r="H202" s="69" t="str">
        <f>IFERROR(VLOOKUP(AB202,'様式C-1-1用'!$A$4:$AH$1073,8,0),"")</f>
        <v>側壁（右側）</v>
      </c>
      <c r="I202" s="69" t="str">
        <f>IFERROR(VLOOKUP(AB202,'様式C-1-1用'!$A$4:$AH$1073,9,0),"")</f>
        <v>材質劣化</v>
      </c>
      <c r="J202" s="420" t="str">
        <f>IFERROR(VLOOKUP(AB202,'様式C-1-1用'!$A$4:$AH$1073,10),"")</f>
        <v>うき・はく離</v>
      </c>
      <c r="K202" s="420"/>
      <c r="L202" s="420"/>
      <c r="M202" s="69" t="str">
        <f>IFERROR(VLOOKUP(AB202,'様式C-1-1用'!$A$4:$AH$1073,17,0),"")</f>
        <v xml:space="preserve">0.1m×0.6m </v>
      </c>
      <c r="N202" s="69" t="str">
        <f>IFERROR(VLOOKUP(AB202,'様式C-1-1用'!$A$4:$AH$1073,20,0),"")</f>
        <v>進行が認められない</v>
      </c>
      <c r="O202" s="162" t="str">
        <f>IFERROR(VLOOKUP(AB202,'様式C-1-1用'!$A$4:$AH$1073,21,0),"")</f>
        <v>対策区分判定Ⅱb</v>
      </c>
      <c r="P202" s="69" t="str">
        <f>IFERROR(VLOOKUP(AB202,'様式C-1-1用'!$A$4:$AH$1073,22,0),"")</f>
        <v>Ⅱ</v>
      </c>
      <c r="Q202" s="69">
        <f>IFERROR(VLOOKUP(AB202,'様式C-1-1用'!$A$4:$AH$1073,23),"")</f>
        <v>0</v>
      </c>
      <c r="R202" s="69" t="str">
        <f>IFERROR(VLOOKUP(AB202,'様式C-1-1用'!$A$4:$AH$1073,24,0),"")</f>
        <v>Ⅱb</v>
      </c>
      <c r="S202" s="2" t="str">
        <f>IFERROR(VLOOKUP(AB202,'様式C-1-1用'!$A$4:$AH$1073,27,0),"")</f>
        <v>否</v>
      </c>
      <c r="T202" s="2" t="str">
        <f>IFERROR(VLOOKUP(AB202,'様式C-1-1用'!$A$4:$AH$976,28,0),"")</f>
        <v>要監視</v>
      </c>
      <c r="U202" s="69" t="str">
        <f>IFERROR(VLOOKUP(AB202,'様式C-1-1用'!$A$4:$AH$976,29,0),"")</f>
        <v>継続</v>
      </c>
      <c r="V202" s="420" t="str">
        <f>IFERROR(VLOOKUP(AB202,'様式C-1-1用'!$A$4:$AH$976,30,0),"")</f>
        <v>監視（日常巡視）</v>
      </c>
      <c r="W202" s="678"/>
      <c r="X202" s="678"/>
      <c r="Y202" s="678"/>
      <c r="Z202" s="69" t="str">
        <f>IFERROR(VLOOKUP(AB202,'様式C-1-1用'!$A$4:$AH$976,32,0),"")</f>
        <v>継続監視</v>
      </c>
      <c r="AB202" s="1">
        <f t="shared" si="4"/>
        <v>152</v>
      </c>
    </row>
    <row r="203" spans="2:28" ht="15.95" customHeight="1" x14ac:dyDescent="0.15">
      <c r="B203" s="727"/>
      <c r="C203" s="716">
        <f>IFERROR(VLOOKUP(AB203,'様式C-1-1用'!$A$4:$AH$1073,4,0),0)</f>
        <v>19</v>
      </c>
      <c r="D203" s="717"/>
      <c r="E203" s="2">
        <f>IF(C203="","",VLOOKUP(AB203,'様式C-1-1用'!$A$4:$AH$1073,5,0))</f>
        <v>5</v>
      </c>
      <c r="F203" s="396">
        <f>IF(C203="","",VLOOKUP(AB203,'様式C-1-1用'!$A$4:$AH$1073,6))</f>
        <v>173.29400000000001</v>
      </c>
      <c r="G203" s="69" t="str">
        <f>IFERROR(VLOOKUP(AB203,'様式C-1-1用'!$A$4:$AH$1073,7,0),"")</f>
        <v>覆工・坑門</v>
      </c>
      <c r="H203" s="69" t="str">
        <f>IFERROR(VLOOKUP(AB203,'様式C-1-1用'!$A$4:$AH$1073,8,0),"")</f>
        <v>側壁（右側）</v>
      </c>
      <c r="I203" s="69" t="str">
        <f>IFERROR(VLOOKUP(AB203,'様式C-1-1用'!$A$4:$AH$1073,9,0),"")</f>
        <v>材質劣化</v>
      </c>
      <c r="J203" s="420" t="str">
        <f>IFERROR(VLOOKUP(AB203,'様式C-1-1用'!$A$4:$AH$1073,10),"")</f>
        <v>うき・はく離</v>
      </c>
      <c r="K203" s="420"/>
      <c r="L203" s="420"/>
      <c r="M203" s="69" t="str">
        <f>IFERROR(VLOOKUP(AB203,'様式C-1-1用'!$A$4:$AH$1073,17,0),"")</f>
        <v xml:space="preserve">0.2m×1.7m </v>
      </c>
      <c r="N203" s="69" t="str">
        <f>IFERROR(VLOOKUP(AB203,'様式C-1-1用'!$A$4:$AH$1073,20,0),"")</f>
        <v>進行が認められない</v>
      </c>
      <c r="O203" s="162" t="str">
        <f>IFERROR(VLOOKUP(AB203,'様式C-1-1用'!$A$4:$AH$1073,21,0),"")</f>
        <v>対策区分判定Ⅱb</v>
      </c>
      <c r="P203" s="69" t="str">
        <f>IFERROR(VLOOKUP(AB203,'様式C-1-1用'!$A$4:$AH$1073,22,0),"")</f>
        <v>Ⅱ</v>
      </c>
      <c r="Q203" s="69">
        <f>IFERROR(VLOOKUP(AB203,'様式C-1-1用'!$A$4:$AH$1073,23),"")</f>
        <v>0</v>
      </c>
      <c r="R203" s="69" t="str">
        <f>IFERROR(VLOOKUP(AB203,'様式C-1-1用'!$A$4:$AH$1073,24,0),"")</f>
        <v>Ⅱb</v>
      </c>
      <c r="S203" s="2" t="str">
        <f>IFERROR(VLOOKUP(AB203,'様式C-1-1用'!$A$4:$AH$1073,27,0),"")</f>
        <v>否</v>
      </c>
      <c r="T203" s="2" t="str">
        <f>IFERROR(VLOOKUP(AB203,'様式C-1-1用'!$A$4:$AH$976,28,0),"")</f>
        <v>要監視</v>
      </c>
      <c r="U203" s="69" t="str">
        <f>IFERROR(VLOOKUP(AB203,'様式C-1-1用'!$A$4:$AH$976,29,0),"")</f>
        <v>継続</v>
      </c>
      <c r="V203" s="420" t="str">
        <f>IFERROR(VLOOKUP(AB203,'様式C-1-1用'!$A$4:$AH$976,30,0),"")</f>
        <v>監視（日常巡視）</v>
      </c>
      <c r="W203" s="678"/>
      <c r="X203" s="678"/>
      <c r="Y203" s="678"/>
      <c r="Z203" s="69" t="str">
        <f>IFERROR(VLOOKUP(AB203,'様式C-1-1用'!$A$4:$AH$976,32,0),"")</f>
        <v>継続監視</v>
      </c>
      <c r="AB203" s="1">
        <f t="shared" si="4"/>
        <v>153</v>
      </c>
    </row>
    <row r="204" spans="2:28" ht="15.95" customHeight="1" x14ac:dyDescent="0.15">
      <c r="B204" s="727"/>
      <c r="C204" s="716">
        <f>IFERROR(VLOOKUP(AB204,'様式C-1-1用'!$A$4:$AH$1073,4,0),0)</f>
        <v>19</v>
      </c>
      <c r="D204" s="717"/>
      <c r="E204" s="2">
        <f>IF(C204="","",VLOOKUP(AB204,'様式C-1-1用'!$A$4:$AH$1073,5,0))</f>
        <v>6</v>
      </c>
      <c r="F204" s="396">
        <f>IF(C204="","",VLOOKUP(AB204,'様式C-1-1用'!$A$4:$AH$1073,6))</f>
        <v>173.29400000000001</v>
      </c>
      <c r="G204" s="69" t="str">
        <f>IFERROR(VLOOKUP(AB204,'様式C-1-1用'!$A$4:$AH$1073,7,0),"")</f>
        <v>覆工・坑門</v>
      </c>
      <c r="H204" s="69" t="str">
        <f>IFERROR(VLOOKUP(AB204,'様式C-1-1用'!$A$4:$AH$1073,8,0),"")</f>
        <v>側壁（右側）</v>
      </c>
      <c r="I204" s="69" t="str">
        <f>IFERROR(VLOOKUP(AB204,'様式C-1-1用'!$A$4:$AH$1073,9,0),"")</f>
        <v>材質劣化</v>
      </c>
      <c r="J204" s="420" t="str">
        <f>IFERROR(VLOOKUP(AB204,'様式C-1-1用'!$A$4:$AH$1073,10),"")</f>
        <v>うき・はく離</v>
      </c>
      <c r="K204" s="420"/>
      <c r="L204" s="420"/>
      <c r="M204" s="69" t="str">
        <f>IFERROR(VLOOKUP(AB204,'様式C-1-1用'!$A$4:$AH$1073,17,0),"")</f>
        <v xml:space="preserve">2.2m×0.2m </v>
      </c>
      <c r="N204" s="69" t="str">
        <f>IFERROR(VLOOKUP(AB204,'様式C-1-1用'!$A$4:$AH$1073,20,0),"")</f>
        <v>進行が認められない</v>
      </c>
      <c r="O204" s="162" t="str">
        <f>IFERROR(VLOOKUP(AB204,'様式C-1-1用'!$A$4:$AH$1073,21,0),"")</f>
        <v>対策区分判定Ⅱb</v>
      </c>
      <c r="P204" s="69" t="str">
        <f>IFERROR(VLOOKUP(AB204,'様式C-1-1用'!$A$4:$AH$1073,22,0),"")</f>
        <v>Ⅱ</v>
      </c>
      <c r="Q204" s="69">
        <f>IFERROR(VLOOKUP(AB204,'様式C-1-1用'!$A$4:$AH$1073,23),"")</f>
        <v>0</v>
      </c>
      <c r="R204" s="69" t="str">
        <f>IFERROR(VLOOKUP(AB204,'様式C-1-1用'!$A$4:$AH$1073,24,0),"")</f>
        <v>Ⅱb</v>
      </c>
      <c r="S204" s="2" t="str">
        <f>IFERROR(VLOOKUP(AB204,'様式C-1-1用'!$A$4:$AH$1073,27,0),"")</f>
        <v>否</v>
      </c>
      <c r="T204" s="2" t="str">
        <f>IFERROR(VLOOKUP(AB204,'様式C-1-1用'!$A$4:$AH$976,28,0),"")</f>
        <v>要監視</v>
      </c>
      <c r="U204" s="69" t="str">
        <f>IFERROR(VLOOKUP(AB204,'様式C-1-1用'!$A$4:$AH$976,29,0),"")</f>
        <v>継続</v>
      </c>
      <c r="V204" s="420" t="str">
        <f>IFERROR(VLOOKUP(AB204,'様式C-1-1用'!$A$4:$AH$976,30,0),"")</f>
        <v>監視（日常巡視）</v>
      </c>
      <c r="W204" s="678"/>
      <c r="X204" s="678"/>
      <c r="Y204" s="678"/>
      <c r="Z204" s="69" t="str">
        <f>IFERROR(VLOOKUP(AB204,'様式C-1-1用'!$A$4:$AH$976,32,0),"")</f>
        <v>継続監視</v>
      </c>
      <c r="AB204" s="1">
        <f t="shared" si="4"/>
        <v>154</v>
      </c>
    </row>
    <row r="205" spans="2:28" ht="15.95" customHeight="1" x14ac:dyDescent="0.15">
      <c r="B205" s="728"/>
      <c r="C205" s="716">
        <f>IFERROR(VLOOKUP(AB205,'様式C-1-1用'!$A$4:$AH$1073,4,0),0)</f>
        <v>19</v>
      </c>
      <c r="D205" s="717"/>
      <c r="E205" s="2">
        <f>IF(C205="","",VLOOKUP(AB205,'様式C-1-1用'!$A$4:$AH$1073,5,0))</f>
        <v>7</v>
      </c>
      <c r="F205" s="396">
        <f>IF(C205="","",VLOOKUP(AB205,'様式C-1-1用'!$A$4:$AH$1073,6))</f>
        <v>173.29400000000001</v>
      </c>
      <c r="G205" s="69" t="str">
        <f>IFERROR(VLOOKUP(AB205,'様式C-1-1用'!$A$4:$AH$1073,7,0),"")</f>
        <v>路面</v>
      </c>
      <c r="H205" s="69" t="str">
        <f>IFERROR(VLOOKUP(AB205,'様式C-1-1用'!$A$4:$AH$1073,8,0),"")</f>
        <v>監査歩廊</v>
      </c>
      <c r="I205" s="69" t="str">
        <f>IFERROR(VLOOKUP(AB205,'様式C-1-1用'!$A$4:$AH$1073,9,0),"")</f>
        <v>材質劣化</v>
      </c>
      <c r="J205" s="420" t="str">
        <f>IFERROR(VLOOKUP(AB205,'様式C-1-1用'!$A$4:$AH$1073,10),"")</f>
        <v>破損</v>
      </c>
      <c r="K205" s="420"/>
      <c r="L205" s="420"/>
      <c r="M205" s="69" t="str">
        <f>IFERROR(VLOOKUP(AB205,'様式C-1-1用'!$A$4:$AH$1073,17,0),"")</f>
        <v xml:space="preserve">0.1m×0.3m </v>
      </c>
      <c r="N205" s="69" t="str">
        <f>IFERROR(VLOOKUP(AB205,'様式C-1-1用'!$A$4:$AH$1073,20,0),"")</f>
        <v>進行が認められない</v>
      </c>
      <c r="O205" s="162" t="str">
        <f>IFERROR(VLOOKUP(AB205,'様式C-1-1用'!$A$4:$AH$1073,21,0),"")</f>
        <v>対策区分判定Ⅱb</v>
      </c>
      <c r="P205" s="69" t="str">
        <f>IFERROR(VLOOKUP(AB205,'様式C-1-1用'!$A$4:$AH$1073,22,0),"")</f>
        <v>Ⅱ</v>
      </c>
      <c r="Q205" s="69">
        <f>IFERROR(VLOOKUP(AB205,'様式C-1-1用'!$A$4:$AH$1073,23),"")</f>
        <v>0</v>
      </c>
      <c r="R205" s="69" t="str">
        <f>IFERROR(VLOOKUP(AB205,'様式C-1-1用'!$A$4:$AH$1073,24,0),"")</f>
        <v>－</v>
      </c>
      <c r="S205" s="2" t="str">
        <f>IFERROR(VLOOKUP(AB205,'様式C-1-1用'!$A$4:$AH$1073,27,0),"")</f>
        <v>－</v>
      </c>
      <c r="T205" s="2" t="s">
        <v>1105</v>
      </c>
      <c r="U205" s="69" t="str">
        <f>IFERROR(VLOOKUP(AB205,'様式C-1-1用'!$A$4:$AH$976,29,0),"")</f>
        <v>－</v>
      </c>
      <c r="V205" s="420" t="str">
        <f>IFERROR(VLOOKUP(AB205,'様式C-1-1用'!$A$4:$AH$976,30,0),"")</f>
        <v>－</v>
      </c>
      <c r="W205" s="678"/>
      <c r="X205" s="678"/>
      <c r="Y205" s="678"/>
      <c r="Z205" s="69" t="str">
        <f>IFERROR(VLOOKUP(AB205,'様式C-1-1用'!$A$4:$AH$976,32,0),"")</f>
        <v>－</v>
      </c>
      <c r="AB205" s="1">
        <f t="shared" si="4"/>
        <v>155</v>
      </c>
    </row>
    <row r="206" spans="2:28" ht="15.95" customHeight="1" x14ac:dyDescent="0.15">
      <c r="B206" s="73"/>
      <c r="C206" s="1" t="s">
        <v>288</v>
      </c>
      <c r="D206" s="24"/>
      <c r="F206" s="24"/>
      <c r="G206" s="70"/>
      <c r="H206" s="70"/>
      <c r="I206" s="70"/>
      <c r="J206" s="70"/>
      <c r="K206" s="70"/>
      <c r="L206" s="70"/>
      <c r="M206" s="70"/>
      <c r="N206" s="70"/>
      <c r="O206" s="70"/>
      <c r="P206" s="70"/>
      <c r="Q206" s="72"/>
      <c r="R206" s="87"/>
      <c r="S206" s="24"/>
      <c r="T206" s="24"/>
      <c r="U206" s="70"/>
      <c r="V206" s="88"/>
      <c r="W206" s="88"/>
      <c r="X206" s="88"/>
      <c r="Y206" s="88"/>
      <c r="Z206" s="24"/>
    </row>
    <row r="207" spans="2:28" ht="15.95" customHeight="1" x14ac:dyDescent="0.15">
      <c r="B207" s="73"/>
      <c r="C207" s="81" t="s">
        <v>289</v>
      </c>
      <c r="D207" s="24"/>
      <c r="F207" s="24"/>
      <c r="G207" s="70"/>
      <c r="H207" s="70"/>
      <c r="I207" s="70"/>
      <c r="J207" s="70"/>
      <c r="K207" s="70"/>
      <c r="L207" s="70"/>
      <c r="M207" s="70"/>
      <c r="N207" s="70"/>
      <c r="O207" s="70"/>
      <c r="P207" s="70"/>
      <c r="Q207" s="72"/>
      <c r="R207" s="87"/>
      <c r="S207" s="24"/>
      <c r="T207" s="24"/>
      <c r="U207" s="70"/>
      <c r="V207" s="88"/>
      <c r="W207" s="88"/>
      <c r="X207" s="88"/>
      <c r="Y207" s="88"/>
      <c r="Z207" s="24"/>
    </row>
    <row r="208" spans="2:28" ht="15.95" customHeight="1" x14ac:dyDescent="0.15">
      <c r="B208" s="74"/>
      <c r="C208" s="4" t="s">
        <v>258</v>
      </c>
      <c r="D208" s="4"/>
      <c r="E208" s="4"/>
      <c r="F208" s="4"/>
      <c r="G208" s="4"/>
      <c r="H208" s="4"/>
      <c r="I208" s="4"/>
      <c r="J208" s="4"/>
      <c r="K208" s="4"/>
      <c r="L208" s="4"/>
      <c r="M208" s="4"/>
      <c r="N208" s="4"/>
      <c r="O208" s="4"/>
      <c r="P208" s="4"/>
      <c r="Q208" s="4"/>
      <c r="R208" s="4"/>
      <c r="S208" s="4"/>
      <c r="T208" s="4"/>
      <c r="U208" s="4"/>
      <c r="V208" s="4"/>
      <c r="W208" s="4"/>
      <c r="X208" s="4"/>
      <c r="Y208" s="4"/>
    </row>
    <row r="209" spans="2:28" ht="15.95" customHeight="1" x14ac:dyDescent="0.15">
      <c r="B209" s="4"/>
      <c r="C209" s="4" t="s">
        <v>259</v>
      </c>
      <c r="D209" s="4"/>
      <c r="E209" s="4"/>
      <c r="F209" s="4"/>
      <c r="G209" s="4"/>
      <c r="H209" s="4"/>
      <c r="I209" s="4"/>
      <c r="J209" s="4"/>
      <c r="K209" s="4"/>
      <c r="L209" s="4"/>
      <c r="M209" s="4"/>
      <c r="N209" s="4"/>
      <c r="O209" s="4"/>
      <c r="P209" s="4"/>
      <c r="Q209" s="4"/>
      <c r="R209" s="4"/>
      <c r="S209" s="4"/>
      <c r="T209" s="4"/>
      <c r="U209" s="4"/>
      <c r="V209" s="4"/>
      <c r="W209" s="4"/>
      <c r="X209" s="4"/>
      <c r="Y209" s="4"/>
    </row>
    <row r="210" spans="2:28" ht="15.95" customHeight="1" x14ac:dyDescent="0.15">
      <c r="B210" s="4"/>
      <c r="C210" s="171" t="s">
        <v>462</v>
      </c>
      <c r="D210" s="171"/>
      <c r="E210" s="171"/>
      <c r="F210" s="171"/>
      <c r="G210" s="171"/>
      <c r="H210" s="171"/>
      <c r="I210" s="171"/>
      <c r="J210" s="171"/>
      <c r="K210" s="171"/>
      <c r="L210" s="171"/>
      <c r="M210" s="171"/>
      <c r="N210" s="171"/>
      <c r="O210" s="4"/>
      <c r="P210" s="4"/>
      <c r="Q210" s="4"/>
      <c r="R210" s="4"/>
      <c r="S210" s="4"/>
      <c r="T210" s="4"/>
      <c r="U210" s="4"/>
      <c r="V210" s="4"/>
      <c r="W210" s="4"/>
      <c r="X210" s="4"/>
      <c r="Y210" s="4"/>
    </row>
    <row r="211" spans="2:28" ht="15.95" customHeight="1" x14ac:dyDescent="0.15">
      <c r="C211" s="172" t="s">
        <v>556</v>
      </c>
      <c r="D211" s="173"/>
      <c r="E211" s="173"/>
      <c r="F211" s="173"/>
      <c r="G211" s="173"/>
      <c r="H211" s="173"/>
      <c r="I211" s="173"/>
      <c r="J211" s="173"/>
      <c r="K211" s="173"/>
      <c r="L211" s="173"/>
      <c r="M211" s="173"/>
      <c r="N211" s="173"/>
    </row>
    <row r="212" spans="2:28" ht="15.75" customHeight="1" x14ac:dyDescent="0.15">
      <c r="B212" s="729" t="s">
        <v>810</v>
      </c>
      <c r="C212" s="716">
        <f>IFERROR(VLOOKUP(AB212,'様式C-1-1用'!$A$4:$AH$1073,4,0),0)</f>
        <v>19</v>
      </c>
      <c r="D212" s="717"/>
      <c r="E212" s="2">
        <f>IF(C212="","",VLOOKUP(AB212,'様式C-1-1用'!$A$4:$AH$1073,5,0))</f>
        <v>8</v>
      </c>
      <c r="F212" s="396">
        <f>IF(C212="","",VLOOKUP(AB212,'様式C-1-1用'!$A$4:$AH$1073,6,0))</f>
        <v>173.29400000000001</v>
      </c>
      <c r="G212" s="69" t="str">
        <f>IFERROR(VLOOKUP(AB212,'様式C-1-1用'!$A$4:$AH$1073,7,0),"")</f>
        <v>覆工・坑門</v>
      </c>
      <c r="H212" s="69" t="str">
        <f>IFERROR(VLOOKUP(AB212,'様式C-1-1用'!$A$4:$AH$1073,8,0),"")</f>
        <v>アーチ（右側）</v>
      </c>
      <c r="I212" s="69" t="str">
        <f>IFERROR(VLOOKUP(AB212,'様式C-1-1用'!$A$4:$AH$1073,9,0),"")</f>
        <v>漏水</v>
      </c>
      <c r="J212" s="420" t="str">
        <f>IFERROR(VLOOKUP(AB212,'様式C-1-1用'!$A$4:$AH$1073,10),"")</f>
        <v>漏水</v>
      </c>
      <c r="K212" s="420"/>
      <c r="L212" s="420"/>
      <c r="M212" s="69" t="str">
        <f>IFERROR(VLOOKUP(AB212,'様式C-1-1用'!$A$4:$AH$1073,17,0),"")</f>
        <v>0.5m×6.1m 滴水0.01L/分</v>
      </c>
      <c r="N212" s="69" t="str">
        <f>IFERROR(VLOOKUP(AB212,'様式C-1-1用'!$A$4:$AH$1073,20,0),"")</f>
        <v>新規確認</v>
      </c>
      <c r="O212" s="162" t="str">
        <f>IFERROR(VLOOKUP(AB212,'様式C-1-1用'!$A$4:$AH$1073,21,0),"")</f>
        <v>－</v>
      </c>
      <c r="P212" s="69" t="str">
        <f>IFERROR(VLOOKUP(AB212,'様式C-1-1用'!$A$4:$AH$1073,22,0),"")</f>
        <v>－</v>
      </c>
      <c r="Q212" s="69">
        <f>IFERROR(VLOOKUP(AB212,'様式C-1-1用'!$A$4:$AH$1073,23),"")</f>
        <v>0</v>
      </c>
      <c r="R212" s="69" t="str">
        <f>IFERROR(VLOOKUP(AB212,'様式C-1-1用'!$A$4:$AH$1073,24,0),"")</f>
        <v>Ⅱa</v>
      </c>
      <c r="S212" s="2" t="str">
        <f>IFERROR(VLOOKUP(AB212,'様式C-1-1用'!$A$4:$AH$1073,27,0),"")</f>
        <v>否</v>
      </c>
      <c r="T212" s="2" t="str">
        <f>IFERROR(VLOOKUP(AB212,'様式C-1-1用'!$A$4:$AH$976,28,0),"")</f>
        <v>要監視</v>
      </c>
      <c r="U212" s="69" t="str">
        <f>IFERROR(VLOOKUP(AB212,'様式C-1-1用'!$A$4:$AH$976,29,0),"")</f>
        <v>未</v>
      </c>
      <c r="V212" s="420" t="str">
        <f>IFERROR(VLOOKUP(AB212,'様式C-1-1用'!$A$4:$AH$976,30,0),"")</f>
        <v>－</v>
      </c>
      <c r="W212" s="678"/>
      <c r="X212" s="678"/>
      <c r="Y212" s="678"/>
      <c r="Z212" s="69" t="str">
        <f>IFERROR(VLOOKUP(AB212,'様式C-1-1用'!$A$4:$AH$976,32,0),"")</f>
        <v>導水工対策</v>
      </c>
      <c r="AB212" s="1">
        <v>156</v>
      </c>
    </row>
    <row r="213" spans="2:28" ht="15.95" customHeight="1" x14ac:dyDescent="0.15">
      <c r="B213" s="727"/>
      <c r="C213" s="716">
        <f>IFERROR(VLOOKUP(AB213,'様式C-1-1用'!$A$4:$AH$1073,4,0),0)</f>
        <v>19</v>
      </c>
      <c r="D213" s="717"/>
      <c r="E213" s="2">
        <f>IF(C213="","",VLOOKUP(AB213,'様式C-1-1用'!$A$4:$AH$1073,5,0))</f>
        <v>9</v>
      </c>
      <c r="F213" s="396">
        <f>IF(C213="","",VLOOKUP(AB213,'様式C-1-1用'!$A$4:$AH$1073,6))</f>
        <v>173.29400000000001</v>
      </c>
      <c r="G213" s="69" t="str">
        <f>IFERROR(VLOOKUP(AB213,'様式C-1-1用'!$A$4:$AH$1073,7,0),"")</f>
        <v>覆工・坑門</v>
      </c>
      <c r="H213" s="69" t="str">
        <f>IFERROR(VLOOKUP(AB213,'様式C-1-1用'!$A$4:$AH$1073,8,0),"")</f>
        <v>側壁（右側）</v>
      </c>
      <c r="I213" s="69" t="str">
        <f>IFERROR(VLOOKUP(AB213,'様式C-1-1用'!$A$4:$AH$1073,9,0),"")</f>
        <v>材質劣化</v>
      </c>
      <c r="J213" s="420" t="str">
        <f>IFERROR(VLOOKUP(AB213,'様式C-1-1用'!$A$4:$AH$1073,10),"")</f>
        <v>うき・はく離</v>
      </c>
      <c r="K213" s="420"/>
      <c r="L213" s="420"/>
      <c r="M213" s="69" t="str">
        <f>IFERROR(VLOOKUP(AB213,'様式C-1-1用'!$A$4:$AH$1073,17,0),"")</f>
        <v xml:space="preserve">2.4m×0.2m </v>
      </c>
      <c r="N213" s="69" t="str">
        <f>IFERROR(VLOOKUP(AB213,'様式C-1-1用'!$A$4:$AH$1073,20,0),"")</f>
        <v>新規確認</v>
      </c>
      <c r="O213" s="162" t="str">
        <f>IFERROR(VLOOKUP(AB213,'様式C-1-1用'!$A$4:$AH$1073,21,0),"")</f>
        <v>－</v>
      </c>
      <c r="P213" s="69" t="str">
        <f>IFERROR(VLOOKUP(AB213,'様式C-1-1用'!$A$4:$AH$1073,22,0),"")</f>
        <v>－</v>
      </c>
      <c r="Q213" s="69">
        <f>IFERROR(VLOOKUP(AB213,'様式C-1-1用'!$A$4:$AH$1073,23),"")</f>
        <v>0</v>
      </c>
      <c r="R213" s="69" t="str">
        <f>IFERROR(VLOOKUP(AB213,'様式C-1-1用'!$A$4:$AH$1073,24,0),"")</f>
        <v>Ⅱb</v>
      </c>
      <c r="S213" s="2" t="str">
        <f>IFERROR(VLOOKUP(AB213,'様式C-1-1用'!$A$4:$AH$1073,27,0),"")</f>
        <v>否</v>
      </c>
      <c r="T213" s="2" t="str">
        <f>IFERROR(VLOOKUP(AB213,'様式C-1-1用'!$A$4:$AH$976,28,0),"")</f>
        <v>要監視</v>
      </c>
      <c r="U213" s="69" t="str">
        <f>IFERROR(VLOOKUP(AB213,'様式C-1-1用'!$A$4:$AH$976,29,0),"")</f>
        <v>未</v>
      </c>
      <c r="V213" s="420" t="str">
        <f>IFERROR(VLOOKUP(AB213,'様式C-1-1用'!$A$4:$AH$976,30,0),"")</f>
        <v>－</v>
      </c>
      <c r="W213" s="678"/>
      <c r="X213" s="678"/>
      <c r="Y213" s="678"/>
      <c r="Z213" s="69" t="str">
        <f>IFERROR(VLOOKUP(AB213,'様式C-1-1用'!$A$4:$AH$976,32,0),"")</f>
        <v>継続監視</v>
      </c>
      <c r="AB213" s="1">
        <v>157</v>
      </c>
    </row>
    <row r="214" spans="2:28" ht="15.95" customHeight="1" x14ac:dyDescent="0.15">
      <c r="B214" s="727"/>
      <c r="C214" s="716">
        <f>IFERROR(VLOOKUP(AB214,'様式C-1-1用'!$A$4:$AH$1073,4,0),0)</f>
        <v>20</v>
      </c>
      <c r="D214" s="717"/>
      <c r="E214" s="2">
        <f>IF(C214="","",VLOOKUP(AB214,'様式C-1-1用'!$A$4:$AH$1073,5,0))</f>
        <v>1</v>
      </c>
      <c r="F214" s="396">
        <f>IF(C214="","",VLOOKUP(AB214,'様式C-1-1用'!$A$4:$AH$1073,6))</f>
        <v>182.25500000000002</v>
      </c>
      <c r="G214" s="69" t="str">
        <f>IFERROR(VLOOKUP(AB214,'様式C-1-1用'!$A$4:$AH$1073,7,0),"")</f>
        <v>覆工・坑門</v>
      </c>
      <c r="H214" s="69" t="str">
        <f>IFERROR(VLOOKUP(AB214,'様式C-1-1用'!$A$4:$AH$1073,8,0),"")</f>
        <v>側壁（左側）</v>
      </c>
      <c r="I214" s="69" t="str">
        <f>IFERROR(VLOOKUP(AB214,'様式C-1-1用'!$A$4:$AH$1073,9,0),"")</f>
        <v>材質劣化</v>
      </c>
      <c r="J214" s="420" t="str">
        <f>IFERROR(VLOOKUP(AB214,'様式C-1-1用'!$A$4:$AH$1073,10),"")</f>
        <v>うき・はく離</v>
      </c>
      <c r="K214" s="420"/>
      <c r="L214" s="420"/>
      <c r="M214" s="69" t="str">
        <f>IFERROR(VLOOKUP(AB214,'様式C-1-1用'!$A$4:$AH$1073,17,0),"")</f>
        <v xml:space="preserve">0.1m×3.0m </v>
      </c>
      <c r="N214" s="69" t="str">
        <f>IFERROR(VLOOKUP(AB214,'様式C-1-1用'!$A$4:$AH$1073,20,0),"")</f>
        <v>進行が認められない</v>
      </c>
      <c r="O214" s="162" t="str">
        <f>IFERROR(VLOOKUP(AB214,'様式C-1-1用'!$A$4:$AH$1073,21,0),"")</f>
        <v>対策区分判定Ⅱb</v>
      </c>
      <c r="P214" s="69" t="str">
        <f>IFERROR(VLOOKUP(AB214,'様式C-1-1用'!$A$4:$AH$1073,22,0),"")</f>
        <v>Ⅱ</v>
      </c>
      <c r="Q214" s="69">
        <f>IFERROR(VLOOKUP(AB214,'様式C-1-1用'!$A$4:$AH$1073,23),"")</f>
        <v>0</v>
      </c>
      <c r="R214" s="69" t="str">
        <f>IFERROR(VLOOKUP(AB214,'様式C-1-1用'!$A$4:$AH$1073,24,0),"")</f>
        <v>Ⅱb</v>
      </c>
      <c r="S214" s="2" t="str">
        <f>IFERROR(VLOOKUP(AB214,'様式C-1-1用'!$A$4:$AH$1073,27,0),"")</f>
        <v>否</v>
      </c>
      <c r="T214" s="2" t="str">
        <f>IFERROR(VLOOKUP(AB214,'様式C-1-1用'!$A$4:$AH$976,28,0),"")</f>
        <v>要監視</v>
      </c>
      <c r="U214" s="69" t="str">
        <f>IFERROR(VLOOKUP(AB214,'様式C-1-1用'!$A$4:$AH$976,29,0),"")</f>
        <v>継続</v>
      </c>
      <c r="V214" s="420" t="str">
        <f>IFERROR(VLOOKUP(AB214,'様式C-1-1用'!$A$4:$AH$976,30,0),"")</f>
        <v>監視（日常巡視）</v>
      </c>
      <c r="W214" s="678"/>
      <c r="X214" s="678"/>
      <c r="Y214" s="678"/>
      <c r="Z214" s="69" t="str">
        <f>IFERROR(VLOOKUP(AB214,'様式C-1-1用'!$A$4:$AH$976,32,0),"")</f>
        <v>継続監視</v>
      </c>
      <c r="AB214" s="1">
        <v>158</v>
      </c>
    </row>
    <row r="215" spans="2:28" ht="15.95" customHeight="1" x14ac:dyDescent="0.15">
      <c r="B215" s="727"/>
      <c r="C215" s="716">
        <f>IFERROR(VLOOKUP(AB215,'様式C-1-1用'!$A$4:$AH$1073,4,0),0)</f>
        <v>20</v>
      </c>
      <c r="D215" s="717"/>
      <c r="E215" s="2">
        <f>IF(C215="","",VLOOKUP(AB215,'様式C-1-1用'!$A$4:$AH$1073,5,0))</f>
        <v>3</v>
      </c>
      <c r="F215" s="396">
        <f>IF(C215="","",VLOOKUP(AB215,'様式C-1-1用'!$A$4:$AH$1073,6))</f>
        <v>182.25500000000002</v>
      </c>
      <c r="G215" s="69" t="str">
        <f>IFERROR(VLOOKUP(AB215,'様式C-1-1用'!$A$4:$AH$1073,7,0),"")</f>
        <v>覆工・坑門</v>
      </c>
      <c r="H215" s="69" t="str">
        <f>IFERROR(VLOOKUP(AB215,'様式C-1-1用'!$A$4:$AH$1073,8,0),"")</f>
        <v>アーチ（左側）</v>
      </c>
      <c r="I215" s="69" t="str">
        <f>IFERROR(VLOOKUP(AB215,'様式C-1-1用'!$A$4:$AH$1073,9,0),"")</f>
        <v>漏水</v>
      </c>
      <c r="J215" s="420" t="str">
        <f>IFERROR(VLOOKUP(AB215,'様式C-1-1用'!$A$4:$AH$1073,10),"")</f>
        <v>漏水</v>
      </c>
      <c r="K215" s="420"/>
      <c r="L215" s="420"/>
      <c r="M215" s="69" t="str">
        <f>IFERROR(VLOOKUP(AB215,'様式C-1-1用'!$A$4:$AH$1073,17,0),"")</f>
        <v>0.45m×6.2m にじみ</v>
      </c>
      <c r="N215" s="69" t="str">
        <f>IFERROR(VLOOKUP(AB215,'様式C-1-1用'!$A$4:$AH$1073,20,0),"")</f>
        <v>進行が認められない</v>
      </c>
      <c r="O215" s="162" t="str">
        <f>IFERROR(VLOOKUP(AB215,'様式C-1-1用'!$A$4:$AH$1073,21,0),"")</f>
        <v>対策区分判定Ⅱb</v>
      </c>
      <c r="P215" s="69" t="str">
        <f>IFERROR(VLOOKUP(AB215,'様式C-1-1用'!$A$4:$AH$1073,22,0),"")</f>
        <v>Ⅱ</v>
      </c>
      <c r="Q215" s="69">
        <f>IFERROR(VLOOKUP(AB215,'様式C-1-1用'!$A$4:$AH$1073,23),"")</f>
        <v>0</v>
      </c>
      <c r="R215" s="69" t="str">
        <f>IFERROR(VLOOKUP(AB215,'様式C-1-1用'!$A$4:$AH$1073,24,0),"")</f>
        <v>Ⅱb</v>
      </c>
      <c r="S215" s="2" t="str">
        <f>IFERROR(VLOOKUP(AB215,'様式C-1-1用'!$A$4:$AH$1073,27,0),"")</f>
        <v>否</v>
      </c>
      <c r="T215" s="2" t="str">
        <f>IFERROR(VLOOKUP(AB215,'様式C-1-1用'!$A$4:$AH$976,28,0),"")</f>
        <v>要監視</v>
      </c>
      <c r="U215" s="69" t="str">
        <f>IFERROR(VLOOKUP(AB215,'様式C-1-1用'!$A$4:$AH$976,29,0),"")</f>
        <v>継続</v>
      </c>
      <c r="V215" s="420" t="str">
        <f>IFERROR(VLOOKUP(AB215,'様式C-1-1用'!$A$4:$AH$976,30,0),"")</f>
        <v>監視（日常巡視）</v>
      </c>
      <c r="W215" s="678"/>
      <c r="X215" s="678"/>
      <c r="Y215" s="678"/>
      <c r="Z215" s="69" t="str">
        <f>IFERROR(VLOOKUP(AB215,'様式C-1-1用'!$A$4:$AH$976,32,0),"")</f>
        <v>継続監視</v>
      </c>
      <c r="AB215" s="1">
        <f t="shared" ref="AB215:AB242" si="5">AB214+1</f>
        <v>159</v>
      </c>
    </row>
    <row r="216" spans="2:28" ht="15.95" customHeight="1" x14ac:dyDescent="0.15">
      <c r="B216" s="727"/>
      <c r="C216" s="716">
        <f>IFERROR(VLOOKUP(AB216,'様式C-1-1用'!$A$4:$AH$1073,4,0),0)</f>
        <v>20</v>
      </c>
      <c r="D216" s="717"/>
      <c r="E216" s="2">
        <f>IF(C216="","",VLOOKUP(AB216,'様式C-1-1用'!$A$4:$AH$1073,5,0))</f>
        <v>4</v>
      </c>
      <c r="F216" s="396">
        <f>IF(C216="","",VLOOKUP(AB216,'様式C-1-1用'!$A$4:$AH$1073,6))</f>
        <v>182.25500000000002</v>
      </c>
      <c r="G216" s="69" t="str">
        <f>IFERROR(VLOOKUP(AB216,'様式C-1-1用'!$A$4:$AH$1073,7,0),"")</f>
        <v>覆工・坑門</v>
      </c>
      <c r="H216" s="69" t="str">
        <f>IFERROR(VLOOKUP(AB216,'様式C-1-1用'!$A$4:$AH$1073,8,0),"")</f>
        <v>アーチ（右側）</v>
      </c>
      <c r="I216" s="69" t="str">
        <f>IFERROR(VLOOKUP(AB216,'様式C-1-1用'!$A$4:$AH$1073,9,0),"")</f>
        <v>漏水</v>
      </c>
      <c r="J216" s="420" t="str">
        <f>IFERROR(VLOOKUP(AB216,'様式C-1-1用'!$A$4:$AH$1073,10),"")</f>
        <v>漏水</v>
      </c>
      <c r="K216" s="420"/>
      <c r="L216" s="420"/>
      <c r="M216" s="69" t="str">
        <f>IFERROR(VLOOKUP(AB216,'様式C-1-1用'!$A$4:$AH$1073,17,0),"")</f>
        <v>0.3m×5.1m にじみ(一部遊離石灰)</v>
      </c>
      <c r="N216" s="69" t="str">
        <f>IFERROR(VLOOKUP(AB216,'様式C-1-1用'!$A$4:$AH$1073,20,0),"")</f>
        <v>進行が認められない</v>
      </c>
      <c r="O216" s="162" t="str">
        <f>IFERROR(VLOOKUP(AB216,'様式C-1-1用'!$A$4:$AH$1073,21,0),"")</f>
        <v>対策区分判定Ⅱb</v>
      </c>
      <c r="P216" s="69" t="str">
        <f>IFERROR(VLOOKUP(AB216,'様式C-1-1用'!$A$4:$AH$1073,22,0),"")</f>
        <v>Ⅱ</v>
      </c>
      <c r="Q216" s="69">
        <f>IFERROR(VLOOKUP(AB216,'様式C-1-1用'!$A$4:$AH$1073,23),"")</f>
        <v>0</v>
      </c>
      <c r="R216" s="69" t="str">
        <f>IFERROR(VLOOKUP(AB216,'様式C-1-1用'!$A$4:$AH$1073,24,0),"")</f>
        <v>Ⅱb</v>
      </c>
      <c r="S216" s="2" t="str">
        <f>IFERROR(VLOOKUP(AB216,'様式C-1-1用'!$A$4:$AH$1073,27,0),"")</f>
        <v>否</v>
      </c>
      <c r="T216" s="2" t="str">
        <f>IFERROR(VLOOKUP(AB216,'様式C-1-1用'!$A$4:$AH$976,28,0),"")</f>
        <v>要監視</v>
      </c>
      <c r="U216" s="69" t="str">
        <f>IFERROR(VLOOKUP(AB216,'様式C-1-1用'!$A$4:$AH$976,29,0),"")</f>
        <v>継続</v>
      </c>
      <c r="V216" s="420" t="str">
        <f>IFERROR(VLOOKUP(AB216,'様式C-1-1用'!$A$4:$AH$976,30,0),"")</f>
        <v>監視（日常巡視）</v>
      </c>
      <c r="W216" s="678"/>
      <c r="X216" s="678"/>
      <c r="Y216" s="678"/>
      <c r="Z216" s="69" t="str">
        <f>IFERROR(VLOOKUP(AB216,'様式C-1-1用'!$A$4:$AH$976,32,0),"")</f>
        <v>継続監視</v>
      </c>
      <c r="AB216" s="1">
        <f t="shared" si="5"/>
        <v>160</v>
      </c>
    </row>
    <row r="217" spans="2:28" ht="15.95" customHeight="1" x14ac:dyDescent="0.15">
      <c r="B217" s="727"/>
      <c r="C217" s="716">
        <f>IFERROR(VLOOKUP(AB217,'様式C-1-1用'!$A$4:$AH$1073,4,0),0)</f>
        <v>20</v>
      </c>
      <c r="D217" s="717"/>
      <c r="E217" s="2">
        <f>IF(C217="","",VLOOKUP(AB217,'様式C-1-1用'!$A$4:$AH$1073,5,0))</f>
        <v>5</v>
      </c>
      <c r="F217" s="396">
        <f>IF(C217="","",VLOOKUP(AB217,'様式C-1-1用'!$A$4:$AH$1073,6))</f>
        <v>182.25500000000002</v>
      </c>
      <c r="G217" s="69" t="str">
        <f>IFERROR(VLOOKUP(AB217,'様式C-1-1用'!$A$4:$AH$1073,7,0),"")</f>
        <v>覆工・坑門</v>
      </c>
      <c r="H217" s="69" t="str">
        <f>IFERROR(VLOOKUP(AB217,'様式C-1-1用'!$A$4:$AH$1073,8,0),"")</f>
        <v>側壁（右側）</v>
      </c>
      <c r="I217" s="69" t="str">
        <f>IFERROR(VLOOKUP(AB217,'様式C-1-1用'!$A$4:$AH$1073,9,0),"")</f>
        <v>材質劣化</v>
      </c>
      <c r="J217" s="420" t="str">
        <f>IFERROR(VLOOKUP(AB217,'様式C-1-1用'!$A$4:$AH$1073,10),"")</f>
        <v>うき・はく離</v>
      </c>
      <c r="K217" s="420"/>
      <c r="L217" s="420"/>
      <c r="M217" s="69" t="str">
        <f>IFERROR(VLOOKUP(AB217,'様式C-1-1用'!$A$4:$AH$1073,17,0),"")</f>
        <v xml:space="preserve">0.1m×0.8m </v>
      </c>
      <c r="N217" s="69" t="str">
        <f>IFERROR(VLOOKUP(AB217,'様式C-1-1用'!$A$4:$AH$1073,20,0),"")</f>
        <v>進行が認められない</v>
      </c>
      <c r="O217" s="162" t="str">
        <f>IFERROR(VLOOKUP(AB217,'様式C-1-1用'!$A$4:$AH$1073,21,0),"")</f>
        <v>対策区分判定Ⅱb</v>
      </c>
      <c r="P217" s="69" t="str">
        <f>IFERROR(VLOOKUP(AB217,'様式C-1-1用'!$A$4:$AH$1073,22,0),"")</f>
        <v>Ⅱ</v>
      </c>
      <c r="Q217" s="69">
        <f>IFERROR(VLOOKUP(AB217,'様式C-1-1用'!$A$4:$AH$1073,23),"")</f>
        <v>0</v>
      </c>
      <c r="R217" s="69" t="str">
        <f>IFERROR(VLOOKUP(AB217,'様式C-1-1用'!$A$4:$AH$1073,24,0),"")</f>
        <v>Ⅱb</v>
      </c>
      <c r="S217" s="2" t="str">
        <f>IFERROR(VLOOKUP(AB217,'様式C-1-1用'!$A$4:$AH$1073,27,0),"")</f>
        <v>否</v>
      </c>
      <c r="T217" s="2" t="str">
        <f>IFERROR(VLOOKUP(AB217,'様式C-1-1用'!$A$4:$AH$976,28,0),"")</f>
        <v>要監視</v>
      </c>
      <c r="U217" s="69" t="str">
        <f>IFERROR(VLOOKUP(AB217,'様式C-1-1用'!$A$4:$AH$976,29,0),"")</f>
        <v>継続</v>
      </c>
      <c r="V217" s="420" t="str">
        <f>IFERROR(VLOOKUP(AB217,'様式C-1-1用'!$A$4:$AH$976,30,0),"")</f>
        <v>監視（日常巡視）</v>
      </c>
      <c r="W217" s="678"/>
      <c r="X217" s="678"/>
      <c r="Y217" s="678"/>
      <c r="Z217" s="69" t="str">
        <f>IFERROR(VLOOKUP(AB217,'様式C-1-1用'!$A$4:$AH$976,32,0),"")</f>
        <v>継続監視</v>
      </c>
      <c r="AB217" s="1">
        <f t="shared" si="5"/>
        <v>161</v>
      </c>
    </row>
    <row r="218" spans="2:28" ht="15.95" customHeight="1" x14ac:dyDescent="0.15">
      <c r="B218" s="727"/>
      <c r="C218" s="716">
        <f>IFERROR(VLOOKUP(AB218,'様式C-1-1用'!$A$4:$AH$1073,4,0),0)</f>
        <v>20</v>
      </c>
      <c r="D218" s="717"/>
      <c r="E218" s="2">
        <f>IF(C218="","",VLOOKUP(AB218,'様式C-1-1用'!$A$4:$AH$1073,5,0))</f>
        <v>6</v>
      </c>
      <c r="F218" s="396">
        <f>IF(C218="","",VLOOKUP(AB218,'様式C-1-1用'!$A$4:$AH$1073,6))</f>
        <v>182.25500000000002</v>
      </c>
      <c r="G218" s="69" t="str">
        <f>IFERROR(VLOOKUP(AB218,'様式C-1-1用'!$A$4:$AH$1073,7,0),"")</f>
        <v>覆工・坑門</v>
      </c>
      <c r="H218" s="69" t="str">
        <f>IFERROR(VLOOKUP(AB218,'様式C-1-1用'!$A$4:$AH$1073,8,0),"")</f>
        <v>側壁（右側）</v>
      </c>
      <c r="I218" s="69" t="str">
        <f>IFERROR(VLOOKUP(AB218,'様式C-1-1用'!$A$4:$AH$1073,9,0),"")</f>
        <v>材質劣化</v>
      </c>
      <c r="J218" s="420" t="str">
        <f>IFERROR(VLOOKUP(AB218,'様式C-1-1用'!$A$4:$AH$1073,10),"")</f>
        <v>うき・はく離</v>
      </c>
      <c r="K218" s="420"/>
      <c r="L218" s="420"/>
      <c r="M218" s="69" t="str">
        <f>IFERROR(VLOOKUP(AB218,'様式C-1-1用'!$A$4:$AH$1073,17,0),"")</f>
        <v xml:space="preserve">0.1m×2.4m </v>
      </c>
      <c r="N218" s="69" t="str">
        <f>IFERROR(VLOOKUP(AB218,'様式C-1-1用'!$A$4:$AH$1073,20,0),"")</f>
        <v>進行が認められない</v>
      </c>
      <c r="O218" s="162" t="str">
        <f>IFERROR(VLOOKUP(AB218,'様式C-1-1用'!$A$4:$AH$1073,21,0),"")</f>
        <v>対策区分判定Ⅱb</v>
      </c>
      <c r="P218" s="69" t="str">
        <f>IFERROR(VLOOKUP(AB218,'様式C-1-1用'!$A$4:$AH$1073,22,0),"")</f>
        <v>Ⅱ</v>
      </c>
      <c r="Q218" s="69">
        <f>IFERROR(VLOOKUP(AB218,'様式C-1-1用'!$A$4:$AH$1073,23),"")</f>
        <v>0</v>
      </c>
      <c r="R218" s="69" t="str">
        <f>IFERROR(VLOOKUP(AB218,'様式C-1-1用'!$A$4:$AH$1073,24,0),"")</f>
        <v>Ⅱb</v>
      </c>
      <c r="S218" s="2" t="str">
        <f>IFERROR(VLOOKUP(AB218,'様式C-1-1用'!$A$4:$AH$1073,27,0),"")</f>
        <v>否</v>
      </c>
      <c r="T218" s="2" t="str">
        <f>IFERROR(VLOOKUP(AB218,'様式C-1-1用'!$A$4:$AH$976,28,0),"")</f>
        <v>要監視</v>
      </c>
      <c r="U218" s="69" t="str">
        <f>IFERROR(VLOOKUP(AB218,'様式C-1-1用'!$A$4:$AH$976,29,0),"")</f>
        <v>継続</v>
      </c>
      <c r="V218" s="420" t="str">
        <f>IFERROR(VLOOKUP(AB218,'様式C-1-1用'!$A$4:$AH$976,30,0),"")</f>
        <v>監視（日常巡視）</v>
      </c>
      <c r="W218" s="678"/>
      <c r="X218" s="678"/>
      <c r="Y218" s="678"/>
      <c r="Z218" s="69" t="str">
        <f>IFERROR(VLOOKUP(AB218,'様式C-1-1用'!$A$4:$AH$976,32,0),"")</f>
        <v>継続監視</v>
      </c>
      <c r="AB218" s="1">
        <f t="shared" si="5"/>
        <v>162</v>
      </c>
    </row>
    <row r="219" spans="2:28" ht="15.95" customHeight="1" x14ac:dyDescent="0.15">
      <c r="B219" s="727"/>
      <c r="C219" s="716">
        <f>IFERROR(VLOOKUP(AB219,'様式C-1-1用'!$A$4:$AH$1073,4,0),0)</f>
        <v>20</v>
      </c>
      <c r="D219" s="717"/>
      <c r="E219" s="2">
        <f>IF(C219="","",VLOOKUP(AB219,'様式C-1-1用'!$A$4:$AH$1073,5,0))</f>
        <v>7</v>
      </c>
      <c r="F219" s="396">
        <f>IF(C219="","",VLOOKUP(AB219,'様式C-1-1用'!$A$4:$AH$1073,6))</f>
        <v>182.25500000000002</v>
      </c>
      <c r="G219" s="69" t="str">
        <f>IFERROR(VLOOKUP(AB219,'様式C-1-1用'!$A$4:$AH$1073,7,0),"")</f>
        <v>覆工・坑門</v>
      </c>
      <c r="H219" s="69" t="str">
        <f>IFERROR(VLOOKUP(AB219,'様式C-1-1用'!$A$4:$AH$1073,8,0),"")</f>
        <v>側壁（右側）</v>
      </c>
      <c r="I219" s="69" t="str">
        <f>IFERROR(VLOOKUP(AB219,'様式C-1-1用'!$A$4:$AH$1073,9,0),"")</f>
        <v>材質劣化</v>
      </c>
      <c r="J219" s="420" t="str">
        <f>IFERROR(VLOOKUP(AB219,'様式C-1-1用'!$A$4:$AH$1073,10),"")</f>
        <v>うき・はく離</v>
      </c>
      <c r="K219" s="420"/>
      <c r="L219" s="420"/>
      <c r="M219" s="69" t="str">
        <f>IFERROR(VLOOKUP(AB219,'様式C-1-1用'!$A$4:$AH$1073,17,0),"")</f>
        <v xml:space="preserve">0.2m×0.1m </v>
      </c>
      <c r="N219" s="69" t="str">
        <f>IFERROR(VLOOKUP(AB219,'様式C-1-1用'!$A$4:$AH$1073,20,0),"")</f>
        <v>進行が認められない</v>
      </c>
      <c r="O219" s="162" t="str">
        <f>IFERROR(VLOOKUP(AB219,'様式C-1-1用'!$A$4:$AH$1073,21,0),"")</f>
        <v>対策区分判定Ⅱb</v>
      </c>
      <c r="P219" s="69" t="str">
        <f>IFERROR(VLOOKUP(AB219,'様式C-1-1用'!$A$4:$AH$1073,22,0),"")</f>
        <v>Ⅱ</v>
      </c>
      <c r="Q219" s="69">
        <f>IFERROR(VLOOKUP(AB219,'様式C-1-1用'!$A$4:$AH$1073,23),"")</f>
        <v>0</v>
      </c>
      <c r="R219" s="69" t="str">
        <f>IFERROR(VLOOKUP(AB219,'様式C-1-1用'!$A$4:$AH$1073,24,0),"")</f>
        <v>Ⅱb</v>
      </c>
      <c r="S219" s="2" t="str">
        <f>IFERROR(VLOOKUP(AB219,'様式C-1-1用'!$A$4:$AH$1073,27,0),"")</f>
        <v>否</v>
      </c>
      <c r="T219" s="2" t="str">
        <f>IFERROR(VLOOKUP(AB219,'様式C-1-1用'!$A$4:$AH$976,28,0),"")</f>
        <v>要監視</v>
      </c>
      <c r="U219" s="69" t="str">
        <f>IFERROR(VLOOKUP(AB219,'様式C-1-1用'!$A$4:$AH$976,29,0),"")</f>
        <v>継続</v>
      </c>
      <c r="V219" s="420" t="str">
        <f>IFERROR(VLOOKUP(AB219,'様式C-1-1用'!$A$4:$AH$976,30,0),"")</f>
        <v>監視（日常巡視）</v>
      </c>
      <c r="W219" s="678"/>
      <c r="X219" s="678"/>
      <c r="Y219" s="678"/>
      <c r="Z219" s="69" t="str">
        <f>IFERROR(VLOOKUP(AB219,'様式C-1-1用'!$A$4:$AH$976,32,0),"")</f>
        <v>継続監視</v>
      </c>
      <c r="AB219" s="1">
        <f t="shared" si="5"/>
        <v>163</v>
      </c>
    </row>
    <row r="220" spans="2:28" ht="15.95" customHeight="1" x14ac:dyDescent="0.15">
      <c r="B220" s="727"/>
      <c r="C220" s="716">
        <f>IFERROR(VLOOKUP(AB220,'様式C-1-1用'!$A$4:$AH$1073,4,0),0)</f>
        <v>20</v>
      </c>
      <c r="D220" s="717"/>
      <c r="E220" s="2">
        <f>IF(C220="","",VLOOKUP(AB220,'様式C-1-1用'!$A$4:$AH$1073,5,0))</f>
        <v>8</v>
      </c>
      <c r="F220" s="396">
        <f>IF(C220="","",VLOOKUP(AB220,'様式C-1-1用'!$A$4:$AH$1073,6))</f>
        <v>182.25500000000002</v>
      </c>
      <c r="G220" s="69" t="str">
        <f>IFERROR(VLOOKUP(AB220,'様式C-1-1用'!$A$4:$AH$1073,7,0),"")</f>
        <v>覆工・坑門</v>
      </c>
      <c r="H220" s="69" t="str">
        <f>IFERROR(VLOOKUP(AB220,'様式C-1-1用'!$A$4:$AH$1073,8,0),"")</f>
        <v>側壁（右側）</v>
      </c>
      <c r="I220" s="69" t="str">
        <f>IFERROR(VLOOKUP(AB220,'様式C-1-1用'!$A$4:$AH$1073,9,0),"")</f>
        <v>材質劣化</v>
      </c>
      <c r="J220" s="420" t="str">
        <f>IFERROR(VLOOKUP(AB220,'様式C-1-1用'!$A$4:$AH$1073,10),"")</f>
        <v>補修跡</v>
      </c>
      <c r="K220" s="420"/>
      <c r="L220" s="420"/>
      <c r="M220" s="69" t="str">
        <f>IFERROR(VLOOKUP(AB220,'様式C-1-1用'!$A$4:$AH$1073,17,0),"")</f>
        <v>1.8m×1.0m メッシュシート</v>
      </c>
      <c r="N220" s="69" t="str">
        <f>IFERROR(VLOOKUP(AB220,'様式C-1-1用'!$A$4:$AH$1073,20,0),"")</f>
        <v>対策済</v>
      </c>
      <c r="O220" s="162" t="str">
        <f>IFERROR(VLOOKUP(AB220,'様式C-1-1用'!$A$4:$AH$1073,21,0),"")</f>
        <v>対策区分判定Ⅱb</v>
      </c>
      <c r="P220" s="69" t="str">
        <f>IFERROR(VLOOKUP(AB220,'様式C-1-1用'!$A$4:$AH$1073,22,0),"")</f>
        <v>Ⅱ</v>
      </c>
      <c r="Q220" s="69">
        <f>IFERROR(VLOOKUP(AB220,'様式C-1-1用'!$A$4:$AH$1073,23),"")</f>
        <v>0</v>
      </c>
      <c r="R220" s="69" t="str">
        <f>IFERROR(VLOOKUP(AB220,'様式C-1-1用'!$A$4:$AH$1073,24,0),"")</f>
        <v>Ⅰ</v>
      </c>
      <c r="S220" s="2" t="str">
        <f>IFERROR(VLOOKUP(AB220,'様式C-1-1用'!$A$4:$AH$1073,27,0),"")</f>
        <v>否</v>
      </c>
      <c r="T220" s="2" t="str">
        <f>IFERROR(VLOOKUP(AB220,'様式C-1-1用'!$A$4:$AH$976,28,0),"")</f>
        <v>否</v>
      </c>
      <c r="U220" s="69" t="str">
        <f>IFERROR(VLOOKUP(AB220,'様式C-1-1用'!$A$4:$AH$976,29,0),"")</f>
        <v>済</v>
      </c>
      <c r="V220" s="420" t="str">
        <f>IFERROR(VLOOKUP(AB220,'様式C-1-1用'!$A$4:$AH$976,30,0),"")</f>
        <v>－</v>
      </c>
      <c r="W220" s="678"/>
      <c r="X220" s="678"/>
      <c r="Y220" s="678"/>
      <c r="Z220" s="69" t="str">
        <f>IFERROR(VLOOKUP(AB220,'様式C-1-1用'!$A$4:$AH$976,32,0),"")</f>
        <v>－</v>
      </c>
      <c r="AB220" s="1">
        <f t="shared" si="5"/>
        <v>164</v>
      </c>
    </row>
    <row r="221" spans="2:28" ht="15.95" customHeight="1" x14ac:dyDescent="0.15">
      <c r="B221" s="727"/>
      <c r="C221" s="716">
        <f>IFERROR(VLOOKUP(AB221,'様式C-1-1用'!$A$4:$AH$1073,4,0),0)</f>
        <v>20</v>
      </c>
      <c r="D221" s="717"/>
      <c r="E221" s="2">
        <f>IF(C221="","",VLOOKUP(AB221,'様式C-1-1用'!$A$4:$AH$1073,5,0))</f>
        <v>9</v>
      </c>
      <c r="F221" s="396">
        <f>IF(C221="","",VLOOKUP(AB221,'様式C-1-1用'!$A$4:$AH$1073,6))</f>
        <v>182.25500000000002</v>
      </c>
      <c r="G221" s="69" t="str">
        <f>IFERROR(VLOOKUP(AB221,'様式C-1-1用'!$A$4:$AH$1073,7,0),"")</f>
        <v>路面</v>
      </c>
      <c r="H221" s="69" t="str">
        <f>IFERROR(VLOOKUP(AB221,'様式C-1-1用'!$A$4:$AH$1073,8,0),"")</f>
        <v>監査歩廊</v>
      </c>
      <c r="I221" s="69" t="str">
        <f>IFERROR(VLOOKUP(AB221,'様式C-1-1用'!$A$4:$AH$1073,9,0),"")</f>
        <v>材質劣化</v>
      </c>
      <c r="J221" s="420" t="str">
        <f>IFERROR(VLOOKUP(AB221,'様式C-1-1用'!$A$4:$AH$1073,10),"")</f>
        <v>欠損</v>
      </c>
      <c r="K221" s="420"/>
      <c r="L221" s="420"/>
      <c r="M221" s="69" t="str">
        <f>IFERROR(VLOOKUP(AB221,'様式C-1-1用'!$A$4:$AH$1073,17,0),"")</f>
        <v>0.2m×0.5m 内部鉄筋露出</v>
      </c>
      <c r="N221" s="69" t="str">
        <f>IFERROR(VLOOKUP(AB221,'様式C-1-1用'!$A$4:$AH$1073,20,0),"")</f>
        <v>進行が認められない</v>
      </c>
      <c r="O221" s="162" t="str">
        <f>IFERROR(VLOOKUP(AB221,'様式C-1-1用'!$A$4:$AH$1073,21,0),"")</f>
        <v>対策区分判定Ⅱb</v>
      </c>
      <c r="P221" s="69" t="str">
        <f>IFERROR(VLOOKUP(AB221,'様式C-1-1用'!$A$4:$AH$1073,22,0),"")</f>
        <v>Ⅱ</v>
      </c>
      <c r="Q221" s="69">
        <f>IFERROR(VLOOKUP(AB221,'様式C-1-1用'!$A$4:$AH$1073,23),"")</f>
        <v>0</v>
      </c>
      <c r="R221" s="69" t="str">
        <f>IFERROR(VLOOKUP(AB221,'様式C-1-1用'!$A$4:$AH$1073,24,0),"")</f>
        <v>－</v>
      </c>
      <c r="S221" s="2" t="str">
        <f>IFERROR(VLOOKUP(AB221,'様式C-1-1用'!$A$4:$AH$1073,27,0),"")</f>
        <v>－</v>
      </c>
      <c r="T221" s="2" t="s">
        <v>1105</v>
      </c>
      <c r="U221" s="69" t="str">
        <f>IFERROR(VLOOKUP(AB221,'様式C-1-1用'!$A$4:$AH$976,29,0),"")</f>
        <v>－</v>
      </c>
      <c r="V221" s="420" t="str">
        <f>IFERROR(VLOOKUP(AB221,'様式C-1-1用'!$A$4:$AH$976,30,0),"")</f>
        <v>－</v>
      </c>
      <c r="W221" s="678"/>
      <c r="X221" s="678"/>
      <c r="Y221" s="678"/>
      <c r="Z221" s="69" t="str">
        <f>IFERROR(VLOOKUP(AB221,'様式C-1-1用'!$A$4:$AH$976,32,0),"")</f>
        <v>－</v>
      </c>
      <c r="AB221" s="1">
        <f t="shared" si="5"/>
        <v>165</v>
      </c>
    </row>
    <row r="222" spans="2:28" ht="15.95" customHeight="1" x14ac:dyDescent="0.15">
      <c r="B222" s="727"/>
      <c r="C222" s="716">
        <f>IFERROR(VLOOKUP(AB222,'様式C-1-1用'!$A$4:$AH$1073,4,0),0)</f>
        <v>20</v>
      </c>
      <c r="D222" s="717"/>
      <c r="E222" s="2">
        <f>IF(C222="","",VLOOKUP(AB222,'様式C-1-1用'!$A$4:$AH$1073,5,0))</f>
        <v>10</v>
      </c>
      <c r="F222" s="396">
        <f>IF(C222="","",VLOOKUP(AB222,'様式C-1-1用'!$A$4:$AH$1073,6))</f>
        <v>182.25500000000002</v>
      </c>
      <c r="G222" s="69" t="str">
        <f>IFERROR(VLOOKUP(AB222,'様式C-1-1用'!$A$4:$AH$1073,7,0),"")</f>
        <v>路面</v>
      </c>
      <c r="H222" s="69" t="str">
        <f>IFERROR(VLOOKUP(AB222,'様式C-1-1用'!$A$4:$AH$1073,8,0),"")</f>
        <v>監査歩廊</v>
      </c>
      <c r="I222" s="69" t="str">
        <f>IFERROR(VLOOKUP(AB222,'様式C-1-1用'!$A$4:$AH$1073,9,0),"")</f>
        <v>材質劣化</v>
      </c>
      <c r="J222" s="420" t="str">
        <f>IFERROR(VLOOKUP(AB222,'様式C-1-1用'!$A$4:$AH$1073,10),"")</f>
        <v>欠損</v>
      </c>
      <c r="K222" s="420"/>
      <c r="L222" s="420"/>
      <c r="M222" s="69" t="str">
        <f>IFERROR(VLOOKUP(AB222,'様式C-1-1用'!$A$4:$AH$1073,17,0),"")</f>
        <v xml:space="preserve">0.3m×0.2m </v>
      </c>
      <c r="N222" s="69" t="str">
        <f>IFERROR(VLOOKUP(AB222,'様式C-1-1用'!$A$4:$AH$1073,20,0),"")</f>
        <v>進行が認められない</v>
      </c>
      <c r="O222" s="162" t="str">
        <f>IFERROR(VLOOKUP(AB222,'様式C-1-1用'!$A$4:$AH$1073,21,0),"")</f>
        <v>対策区分判定Ⅱb</v>
      </c>
      <c r="P222" s="69" t="str">
        <f>IFERROR(VLOOKUP(AB222,'様式C-1-1用'!$A$4:$AH$1073,22,0),"")</f>
        <v>Ⅱ</v>
      </c>
      <c r="Q222" s="69">
        <f>IFERROR(VLOOKUP(AB222,'様式C-1-1用'!$A$4:$AH$1073,23),"")</f>
        <v>0</v>
      </c>
      <c r="R222" s="69" t="str">
        <f>IFERROR(VLOOKUP(AB222,'様式C-1-1用'!$A$4:$AH$1073,24,0),"")</f>
        <v>－</v>
      </c>
      <c r="S222" s="2" t="str">
        <f>IFERROR(VLOOKUP(AB222,'様式C-1-1用'!$A$4:$AH$1073,27,0),"")</f>
        <v>－</v>
      </c>
      <c r="T222" s="2" t="s">
        <v>1105</v>
      </c>
      <c r="U222" s="69" t="str">
        <f>IFERROR(VLOOKUP(AB222,'様式C-1-1用'!$A$4:$AH$976,29,0),"")</f>
        <v>－</v>
      </c>
      <c r="V222" s="420" t="str">
        <f>IFERROR(VLOOKUP(AB222,'様式C-1-1用'!$A$4:$AH$976,30,0),"")</f>
        <v>－</v>
      </c>
      <c r="W222" s="678"/>
      <c r="X222" s="678"/>
      <c r="Y222" s="678"/>
      <c r="Z222" s="69" t="str">
        <f>IFERROR(VLOOKUP(AB222,'様式C-1-1用'!$A$4:$AH$976,32,0),"")</f>
        <v>－</v>
      </c>
      <c r="AB222" s="1">
        <f t="shared" si="5"/>
        <v>166</v>
      </c>
    </row>
    <row r="223" spans="2:28" ht="15.95" customHeight="1" x14ac:dyDescent="0.15">
      <c r="B223" s="727"/>
      <c r="C223" s="716">
        <f>IFERROR(VLOOKUP(AB223,'様式C-1-1用'!$A$4:$AH$1073,4,0),0)</f>
        <v>20</v>
      </c>
      <c r="D223" s="717"/>
      <c r="E223" s="2">
        <f>IF(C223="","",VLOOKUP(AB223,'様式C-1-1用'!$A$4:$AH$1073,5,0))</f>
        <v>11</v>
      </c>
      <c r="F223" s="396">
        <f>IF(C223="","",VLOOKUP(AB223,'様式C-1-1用'!$A$4:$AH$1073,6))</f>
        <v>182.25500000000002</v>
      </c>
      <c r="G223" s="69" t="str">
        <f>IFERROR(VLOOKUP(AB223,'様式C-1-1用'!$A$4:$AH$1073,7,0),"")</f>
        <v>路面</v>
      </c>
      <c r="H223" s="69" t="str">
        <f>IFERROR(VLOOKUP(AB223,'様式C-1-1用'!$A$4:$AH$1073,8,0),"")</f>
        <v>監査歩廊</v>
      </c>
      <c r="I223" s="69" t="str">
        <f>IFERROR(VLOOKUP(AB223,'様式C-1-1用'!$A$4:$AH$1073,9,0),"")</f>
        <v>材質劣化</v>
      </c>
      <c r="J223" s="420" t="str">
        <f>IFERROR(VLOOKUP(AB223,'様式C-1-1用'!$A$4:$AH$1073,10),"")</f>
        <v>欠損</v>
      </c>
      <c r="K223" s="420"/>
      <c r="L223" s="420"/>
      <c r="M223" s="69" t="str">
        <f>IFERROR(VLOOKUP(AB223,'様式C-1-1用'!$A$4:$AH$1073,17,0),"")</f>
        <v>0.3m×0.5m 内部鉄筋露出</v>
      </c>
      <c r="N223" s="69" t="str">
        <f>IFERROR(VLOOKUP(AB223,'様式C-1-1用'!$A$4:$AH$1073,20,0),"")</f>
        <v>進行が認められない</v>
      </c>
      <c r="O223" s="162" t="str">
        <f>IFERROR(VLOOKUP(AB223,'様式C-1-1用'!$A$4:$AH$1073,21,0),"")</f>
        <v>対策区分判定Ⅱb</v>
      </c>
      <c r="P223" s="69" t="str">
        <f>IFERROR(VLOOKUP(AB223,'様式C-1-1用'!$A$4:$AH$1073,22,0),"")</f>
        <v>Ⅱ</v>
      </c>
      <c r="Q223" s="69">
        <f>IFERROR(VLOOKUP(AB223,'様式C-1-1用'!$A$4:$AH$1073,23),"")</f>
        <v>0</v>
      </c>
      <c r="R223" s="69" t="str">
        <f>IFERROR(VLOOKUP(AB223,'様式C-1-1用'!$A$4:$AH$1073,24,0),"")</f>
        <v>－</v>
      </c>
      <c r="S223" s="2" t="str">
        <f>IFERROR(VLOOKUP(AB223,'様式C-1-1用'!$A$4:$AH$1073,27,0),"")</f>
        <v>－</v>
      </c>
      <c r="T223" s="2" t="s">
        <v>1105</v>
      </c>
      <c r="U223" s="69" t="str">
        <f>IFERROR(VLOOKUP(AB223,'様式C-1-1用'!$A$4:$AH$976,29,0),"")</f>
        <v>－</v>
      </c>
      <c r="V223" s="420" t="str">
        <f>IFERROR(VLOOKUP(AB223,'様式C-1-1用'!$A$4:$AH$976,30,0),"")</f>
        <v>－</v>
      </c>
      <c r="W223" s="678"/>
      <c r="X223" s="678"/>
      <c r="Y223" s="678"/>
      <c r="Z223" s="69" t="str">
        <f>IFERROR(VLOOKUP(AB223,'様式C-1-1用'!$A$4:$AH$976,32,0),"")</f>
        <v>－</v>
      </c>
      <c r="AB223" s="1">
        <f t="shared" si="5"/>
        <v>167</v>
      </c>
    </row>
    <row r="224" spans="2:28" ht="15.95" customHeight="1" x14ac:dyDescent="0.15">
      <c r="B224" s="727"/>
      <c r="C224" s="716">
        <f>IFERROR(VLOOKUP(AB224,'様式C-1-1用'!$A$4:$AH$1073,4,0),0)</f>
        <v>20</v>
      </c>
      <c r="D224" s="717"/>
      <c r="E224" s="2">
        <f>IF(C224="","",VLOOKUP(AB224,'様式C-1-1用'!$A$4:$AH$1073,5,0))</f>
        <v>12</v>
      </c>
      <c r="F224" s="396">
        <f>IF(C224="","",VLOOKUP(AB224,'様式C-1-1用'!$A$4:$AH$1073,6))</f>
        <v>182.25500000000002</v>
      </c>
      <c r="G224" s="69" t="str">
        <f>IFERROR(VLOOKUP(AB224,'様式C-1-1用'!$A$4:$AH$1073,7,0),"")</f>
        <v>路面</v>
      </c>
      <c r="H224" s="69" t="str">
        <f>IFERROR(VLOOKUP(AB224,'様式C-1-1用'!$A$4:$AH$1073,8,0),"")</f>
        <v>車道</v>
      </c>
      <c r="I224" s="69" t="str">
        <f>IFERROR(VLOOKUP(AB224,'様式C-1-1用'!$A$4:$AH$1073,9,0),"")</f>
        <v>材質劣化</v>
      </c>
      <c r="J224" s="420" t="str">
        <f>IFERROR(VLOOKUP(AB224,'様式C-1-1用'!$A$4:$AH$1073,10),"")</f>
        <v>うき・はく離</v>
      </c>
      <c r="K224" s="420"/>
      <c r="L224" s="420"/>
      <c r="M224" s="69" t="str">
        <f>IFERROR(VLOOKUP(AB224,'様式C-1-1用'!$A$4:$AH$1073,17,0),"")</f>
        <v xml:space="preserve">3.0m×0.1m </v>
      </c>
      <c r="N224" s="69" t="str">
        <f>IFERROR(VLOOKUP(AB224,'様式C-1-1用'!$A$4:$AH$1073,20,0),"")</f>
        <v>進行が認められない</v>
      </c>
      <c r="O224" s="162" t="str">
        <f>IFERROR(VLOOKUP(AB224,'様式C-1-1用'!$A$4:$AH$1073,21,0),"")</f>
        <v>対策区分判定Ⅱb</v>
      </c>
      <c r="P224" s="69" t="str">
        <f>IFERROR(VLOOKUP(AB224,'様式C-1-1用'!$A$4:$AH$1073,22,0),"")</f>
        <v>Ⅱ</v>
      </c>
      <c r="Q224" s="69">
        <f>IFERROR(VLOOKUP(AB224,'様式C-1-1用'!$A$4:$AH$1073,23),"")</f>
        <v>0</v>
      </c>
      <c r="R224" s="69" t="str">
        <f>IFERROR(VLOOKUP(AB224,'様式C-1-1用'!$A$4:$AH$1073,24,0),"")</f>
        <v>－</v>
      </c>
      <c r="S224" s="2" t="str">
        <f>IFERROR(VLOOKUP(AB224,'様式C-1-1用'!$A$4:$AH$1073,27,0),"")</f>
        <v>－</v>
      </c>
      <c r="T224" s="2" t="s">
        <v>1105</v>
      </c>
      <c r="U224" s="69" t="str">
        <f>IFERROR(VLOOKUP(AB224,'様式C-1-1用'!$A$4:$AH$976,29,0),"")</f>
        <v>－</v>
      </c>
      <c r="V224" s="420" t="str">
        <f>IFERROR(VLOOKUP(AB224,'様式C-1-1用'!$A$4:$AH$976,30,0),"")</f>
        <v>－</v>
      </c>
      <c r="W224" s="678"/>
      <c r="X224" s="678"/>
      <c r="Y224" s="678"/>
      <c r="Z224" s="69" t="str">
        <f>IFERROR(VLOOKUP(AB224,'様式C-1-1用'!$A$4:$AH$976,32,0),"")</f>
        <v>－</v>
      </c>
      <c r="AB224" s="1">
        <f t="shared" si="5"/>
        <v>168</v>
      </c>
    </row>
    <row r="225" spans="2:28" ht="15.95" customHeight="1" x14ac:dyDescent="0.15">
      <c r="B225" s="727"/>
      <c r="C225" s="716">
        <f>IFERROR(VLOOKUP(AB225,'様式C-1-1用'!$A$4:$AH$1073,4,0),0)</f>
        <v>21</v>
      </c>
      <c r="D225" s="717"/>
      <c r="E225" s="2">
        <f>IF(C225="","",VLOOKUP(AB225,'様式C-1-1用'!$A$4:$AH$1073,5,0))</f>
        <v>1</v>
      </c>
      <c r="F225" s="397">
        <f>IF(C225="","",VLOOKUP(AB225,'様式C-1-1用'!$A$4:$AH$1073,6))</f>
        <v>191.17000000000002</v>
      </c>
      <c r="G225" s="69" t="str">
        <f>IFERROR(VLOOKUP(AB225,'様式C-1-1用'!$A$4:$AH$1073,7,0),"")</f>
        <v>覆工・坑門</v>
      </c>
      <c r="H225" s="69" t="str">
        <f>IFERROR(VLOOKUP(AB225,'様式C-1-1用'!$A$4:$AH$1073,8,0),"")</f>
        <v>側壁（左側）</v>
      </c>
      <c r="I225" s="69" t="str">
        <f>IFERROR(VLOOKUP(AB225,'様式C-1-1用'!$A$4:$AH$1073,9,0),"")</f>
        <v>材質劣化</v>
      </c>
      <c r="J225" s="420" t="str">
        <f>IFERROR(VLOOKUP(AB225,'様式C-1-1用'!$A$4:$AH$1073,10),"")</f>
        <v>うき・はく離</v>
      </c>
      <c r="K225" s="420"/>
      <c r="L225" s="420"/>
      <c r="M225" s="69" t="str">
        <f>IFERROR(VLOOKUP(AB225,'様式C-1-1用'!$A$4:$AH$1073,17,0),"")</f>
        <v xml:space="preserve">0.1m×3.6m </v>
      </c>
      <c r="N225" s="69" t="str">
        <f>IFERROR(VLOOKUP(AB225,'様式C-1-1用'!$A$4:$AH$1073,20,0),"")</f>
        <v>進行が認められない</v>
      </c>
      <c r="O225" s="162" t="str">
        <f>IFERROR(VLOOKUP(AB225,'様式C-1-1用'!$A$4:$AH$1073,21,0),"")</f>
        <v>対策区分判定Ⅱb</v>
      </c>
      <c r="P225" s="69" t="str">
        <f>IFERROR(VLOOKUP(AB225,'様式C-1-1用'!$A$4:$AH$1073,22,0),"")</f>
        <v>Ⅱ</v>
      </c>
      <c r="Q225" s="69">
        <f>IFERROR(VLOOKUP(AB225,'様式C-1-1用'!$A$4:$AH$1073,23),"")</f>
        <v>0</v>
      </c>
      <c r="R225" s="69" t="str">
        <f>IFERROR(VLOOKUP(AB225,'様式C-1-1用'!$A$4:$AH$1073,24,0),"")</f>
        <v>Ⅱb</v>
      </c>
      <c r="S225" s="2" t="str">
        <f>IFERROR(VLOOKUP(AB225,'様式C-1-1用'!$A$4:$AH$1073,27,0),"")</f>
        <v>否</v>
      </c>
      <c r="T225" s="2" t="str">
        <f>IFERROR(VLOOKUP(AB225,'様式C-1-1用'!$A$4:$AH$976,28,0),"")</f>
        <v>要監視</v>
      </c>
      <c r="U225" s="69" t="str">
        <f>IFERROR(VLOOKUP(AB225,'様式C-1-1用'!$A$4:$AH$976,29,0),"")</f>
        <v>継続</v>
      </c>
      <c r="V225" s="420" t="str">
        <f>IFERROR(VLOOKUP(AB225,'様式C-1-1用'!$A$4:$AH$976,30,0),"")</f>
        <v>監視（日常巡視）</v>
      </c>
      <c r="W225" s="678"/>
      <c r="X225" s="678"/>
      <c r="Y225" s="678"/>
      <c r="Z225" s="69" t="str">
        <f>IFERROR(VLOOKUP(AB225,'様式C-1-1用'!$A$4:$AH$976,32,0),"")</f>
        <v>継続監視</v>
      </c>
      <c r="AB225" s="1">
        <f t="shared" si="5"/>
        <v>169</v>
      </c>
    </row>
    <row r="226" spans="2:28" ht="15.95" customHeight="1" x14ac:dyDescent="0.15">
      <c r="B226" s="727"/>
      <c r="C226" s="716">
        <f>IFERROR(VLOOKUP(AB226,'様式C-1-1用'!$A$4:$AH$1073,4,0),0)</f>
        <v>21</v>
      </c>
      <c r="D226" s="717"/>
      <c r="E226" s="2">
        <f>IF(C226="","",VLOOKUP(AB226,'様式C-1-1用'!$A$4:$AH$1073,5,0))</f>
        <v>4</v>
      </c>
      <c r="F226" s="397">
        <f>IF(C226="","",VLOOKUP(AB226,'様式C-1-1用'!$A$4:$AH$1073,6))</f>
        <v>191.17000000000002</v>
      </c>
      <c r="G226" s="69" t="str">
        <f>IFERROR(VLOOKUP(AB226,'様式C-1-1用'!$A$4:$AH$1073,7,0),"")</f>
        <v>覆工・坑門</v>
      </c>
      <c r="H226" s="69" t="str">
        <f>IFERROR(VLOOKUP(AB226,'様式C-1-1用'!$A$4:$AH$1073,8,0),"")</f>
        <v>側壁（左側）</v>
      </c>
      <c r="I226" s="69" t="str">
        <f>IFERROR(VLOOKUP(AB226,'様式C-1-1用'!$A$4:$AH$1073,9,0),"")</f>
        <v>材質劣化</v>
      </c>
      <c r="J226" s="420" t="str">
        <f>IFERROR(VLOOKUP(AB226,'様式C-1-1用'!$A$4:$AH$1073,10),"")</f>
        <v>うき・はく離</v>
      </c>
      <c r="K226" s="420"/>
      <c r="L226" s="420"/>
      <c r="M226" s="69" t="str">
        <f>IFERROR(VLOOKUP(AB226,'様式C-1-1用'!$A$4:$AH$1073,17,0),"")</f>
        <v xml:space="preserve">0.1m×1.5m </v>
      </c>
      <c r="N226" s="69" t="str">
        <f>IFERROR(VLOOKUP(AB226,'様式C-1-1用'!$A$4:$AH$1073,20,0),"")</f>
        <v>進行が認められない</v>
      </c>
      <c r="O226" s="162" t="str">
        <f>IFERROR(VLOOKUP(AB226,'様式C-1-1用'!$A$4:$AH$1073,21,0),"")</f>
        <v>対策区分判定Ⅱb</v>
      </c>
      <c r="P226" s="69" t="str">
        <f>IFERROR(VLOOKUP(AB226,'様式C-1-1用'!$A$4:$AH$1073,22,0),"")</f>
        <v>Ⅱ</v>
      </c>
      <c r="Q226" s="69">
        <f>IFERROR(VLOOKUP(AB226,'様式C-1-1用'!$A$4:$AH$1073,23),"")</f>
        <v>0</v>
      </c>
      <c r="R226" s="69" t="str">
        <f>IFERROR(VLOOKUP(AB226,'様式C-1-1用'!$A$4:$AH$1073,24,0),"")</f>
        <v>Ⅱb</v>
      </c>
      <c r="S226" s="2" t="str">
        <f>IFERROR(VLOOKUP(AB226,'様式C-1-1用'!$A$4:$AH$1073,27,0),"")</f>
        <v>否</v>
      </c>
      <c r="T226" s="2" t="str">
        <f>IFERROR(VLOOKUP(AB226,'様式C-1-1用'!$A$4:$AH$976,28,0),"")</f>
        <v>要監視</v>
      </c>
      <c r="U226" s="69" t="str">
        <f>IFERROR(VLOOKUP(AB226,'様式C-1-1用'!$A$4:$AH$976,29,0),"")</f>
        <v>継続</v>
      </c>
      <c r="V226" s="420" t="str">
        <f>IFERROR(VLOOKUP(AB226,'様式C-1-1用'!$A$4:$AH$976,30,0),"")</f>
        <v>監視（日常巡視）</v>
      </c>
      <c r="W226" s="678"/>
      <c r="X226" s="678"/>
      <c r="Y226" s="678"/>
      <c r="Z226" s="69" t="str">
        <f>IFERROR(VLOOKUP(AB226,'様式C-1-1用'!$A$4:$AH$976,32,0),"")</f>
        <v>継続監視</v>
      </c>
      <c r="AB226" s="1">
        <f t="shared" si="5"/>
        <v>170</v>
      </c>
    </row>
    <row r="227" spans="2:28" ht="15.95" customHeight="1" x14ac:dyDescent="0.15">
      <c r="B227" s="727"/>
      <c r="C227" s="716">
        <f>IFERROR(VLOOKUP(AB227,'様式C-1-1用'!$A$4:$AH$1073,4,0),0)</f>
        <v>21</v>
      </c>
      <c r="D227" s="717"/>
      <c r="E227" s="2">
        <f>IF(C227="","",VLOOKUP(AB227,'様式C-1-1用'!$A$4:$AH$1073,5,0))</f>
        <v>5</v>
      </c>
      <c r="F227" s="397">
        <f>IF(C227="","",VLOOKUP(AB227,'様式C-1-1用'!$A$4:$AH$1073,6))</f>
        <v>191.17000000000002</v>
      </c>
      <c r="G227" s="69" t="str">
        <f>IFERROR(VLOOKUP(AB227,'様式C-1-1用'!$A$4:$AH$1073,7,0),"")</f>
        <v>覆工・坑門</v>
      </c>
      <c r="H227" s="69" t="str">
        <f>IFERROR(VLOOKUP(AB227,'様式C-1-1用'!$A$4:$AH$1073,8,0),"")</f>
        <v>側壁（左側）</v>
      </c>
      <c r="I227" s="69" t="str">
        <f>IFERROR(VLOOKUP(AB227,'様式C-1-1用'!$A$4:$AH$1073,9,0),"")</f>
        <v>材質劣化</v>
      </c>
      <c r="J227" s="420" t="str">
        <f>IFERROR(VLOOKUP(AB227,'様式C-1-1用'!$A$4:$AH$1073,10),"")</f>
        <v>補修跡</v>
      </c>
      <c r="K227" s="420"/>
      <c r="L227" s="420"/>
      <c r="M227" s="69" t="str">
        <f>IFERROR(VLOOKUP(AB227,'様式C-1-1用'!$A$4:$AH$1073,17,0),"")</f>
        <v>1.8m×1.0m メッシュシート</v>
      </c>
      <c r="N227" s="69" t="str">
        <f>IFERROR(VLOOKUP(AB227,'様式C-1-1用'!$A$4:$AH$1073,20,0),"")</f>
        <v>対策済</v>
      </c>
      <c r="O227" s="162" t="str">
        <f>IFERROR(VLOOKUP(AB227,'様式C-1-1用'!$A$4:$AH$1073,21,0),"")</f>
        <v>対策区分判定Ⅱa</v>
      </c>
      <c r="P227" s="69" t="str">
        <f>IFERROR(VLOOKUP(AB227,'様式C-1-1用'!$A$4:$AH$1073,22,0),"")</f>
        <v>Ⅱ</v>
      </c>
      <c r="Q227" s="69">
        <f>IFERROR(VLOOKUP(AB227,'様式C-1-1用'!$A$4:$AH$1073,23),"")</f>
        <v>0</v>
      </c>
      <c r="R227" s="69" t="str">
        <f>IFERROR(VLOOKUP(AB227,'様式C-1-1用'!$A$4:$AH$1073,24,0),"")</f>
        <v>Ⅰ</v>
      </c>
      <c r="S227" s="2" t="str">
        <f>IFERROR(VLOOKUP(AB227,'様式C-1-1用'!$A$4:$AH$1073,27,0),"")</f>
        <v>否</v>
      </c>
      <c r="T227" s="2" t="str">
        <f>IFERROR(VLOOKUP(AB227,'様式C-1-1用'!$A$4:$AH$976,28,0),"")</f>
        <v>否</v>
      </c>
      <c r="U227" s="69" t="str">
        <f>IFERROR(VLOOKUP(AB227,'様式C-1-1用'!$A$4:$AH$976,29,0),"")</f>
        <v>済</v>
      </c>
      <c r="V227" s="420" t="str">
        <f>IFERROR(VLOOKUP(AB227,'様式C-1-1用'!$A$4:$AH$976,30,0),"")</f>
        <v>－</v>
      </c>
      <c r="W227" s="678"/>
      <c r="X227" s="678"/>
      <c r="Y227" s="678"/>
      <c r="Z227" s="69" t="str">
        <f>IFERROR(VLOOKUP(AB227,'様式C-1-1用'!$A$4:$AH$976,32,0),"")</f>
        <v>－</v>
      </c>
      <c r="AB227" s="1">
        <f t="shared" si="5"/>
        <v>171</v>
      </c>
    </row>
    <row r="228" spans="2:28" ht="15.95" customHeight="1" x14ac:dyDescent="0.15">
      <c r="B228" s="727"/>
      <c r="C228" s="716">
        <f>IFERROR(VLOOKUP(AB228,'様式C-1-1用'!$A$4:$AH$1073,4,0),0)</f>
        <v>21</v>
      </c>
      <c r="D228" s="717"/>
      <c r="E228" s="2">
        <f>IF(C228="","",VLOOKUP(AB228,'様式C-1-1用'!$A$4:$AH$1073,5,0))</f>
        <v>6</v>
      </c>
      <c r="F228" s="397">
        <f>IF(C228="","",VLOOKUP(AB228,'様式C-1-1用'!$A$4:$AH$1073,6))</f>
        <v>191.17000000000002</v>
      </c>
      <c r="G228" s="69" t="str">
        <f>IFERROR(VLOOKUP(AB228,'様式C-1-1用'!$A$4:$AH$1073,7,0),"")</f>
        <v>覆工・坑門</v>
      </c>
      <c r="H228" s="69" t="str">
        <f>IFERROR(VLOOKUP(AB228,'様式C-1-1用'!$A$4:$AH$1073,8,0),"")</f>
        <v>アーチ（右側）</v>
      </c>
      <c r="I228" s="69" t="str">
        <f>IFERROR(VLOOKUP(AB228,'様式C-1-1用'!$A$4:$AH$1073,9,0),"")</f>
        <v>漏水</v>
      </c>
      <c r="J228" s="420" t="str">
        <f>IFERROR(VLOOKUP(AB228,'様式C-1-1用'!$A$4:$AH$1073,10),"")</f>
        <v>漏水</v>
      </c>
      <c r="K228" s="420"/>
      <c r="L228" s="420"/>
      <c r="M228" s="69" t="str">
        <f>IFERROR(VLOOKUP(AB228,'様式C-1-1用'!$A$4:$AH$1073,17,0),"")</f>
        <v>0.6m×7.1m 遊離石灰</v>
      </c>
      <c r="N228" s="69" t="str">
        <f>IFERROR(VLOOKUP(AB228,'様式C-1-1用'!$A$4:$AH$1073,20,0),"")</f>
        <v>にじみ→遊離石灰</v>
      </c>
      <c r="O228" s="162" t="str">
        <f>IFERROR(VLOOKUP(AB228,'様式C-1-1用'!$A$4:$AH$1073,21,0),"")</f>
        <v>対策区分判定Ⅱb</v>
      </c>
      <c r="P228" s="69" t="str">
        <f>IFERROR(VLOOKUP(AB228,'様式C-1-1用'!$A$4:$AH$1073,22,0),"")</f>
        <v>Ⅱ</v>
      </c>
      <c r="Q228" s="69">
        <f>IFERROR(VLOOKUP(AB228,'様式C-1-1用'!$A$4:$AH$1073,23),"")</f>
        <v>0</v>
      </c>
      <c r="R228" s="69" t="str">
        <f>IFERROR(VLOOKUP(AB228,'様式C-1-1用'!$A$4:$AH$1073,24,0),"")</f>
        <v>Ⅱb</v>
      </c>
      <c r="S228" s="2" t="str">
        <f>IFERROR(VLOOKUP(AB228,'様式C-1-1用'!$A$4:$AH$1073,27,0),"")</f>
        <v>否</v>
      </c>
      <c r="T228" s="2" t="str">
        <f>IFERROR(VLOOKUP(AB228,'様式C-1-1用'!$A$4:$AH$976,28,0),"")</f>
        <v>要監視</v>
      </c>
      <c r="U228" s="69" t="str">
        <f>IFERROR(VLOOKUP(AB228,'様式C-1-1用'!$A$4:$AH$976,29,0),"")</f>
        <v>継続</v>
      </c>
      <c r="V228" s="420" t="str">
        <f>IFERROR(VLOOKUP(AB228,'様式C-1-1用'!$A$4:$AH$976,30,0),"")</f>
        <v>監視（日常巡視）</v>
      </c>
      <c r="W228" s="678"/>
      <c r="X228" s="678"/>
      <c r="Y228" s="678"/>
      <c r="Z228" s="69" t="str">
        <f>IFERROR(VLOOKUP(AB228,'様式C-1-1用'!$A$4:$AH$976,32,0),"")</f>
        <v>継続監視</v>
      </c>
      <c r="AB228" s="1">
        <f t="shared" si="5"/>
        <v>172</v>
      </c>
    </row>
    <row r="229" spans="2:28" ht="15.95" customHeight="1" x14ac:dyDescent="0.15">
      <c r="B229" s="727"/>
      <c r="C229" s="716">
        <f>IFERROR(VLOOKUP(AB229,'様式C-1-1用'!$A$4:$AH$1073,4,0),0)</f>
        <v>21</v>
      </c>
      <c r="D229" s="717"/>
      <c r="E229" s="2">
        <f>IF(C229="","",VLOOKUP(AB229,'様式C-1-1用'!$A$4:$AH$1073,5,0))</f>
        <v>7</v>
      </c>
      <c r="F229" s="397">
        <f>IF(C229="","",VLOOKUP(AB229,'様式C-1-1用'!$A$4:$AH$1073,6))</f>
        <v>191.17000000000002</v>
      </c>
      <c r="G229" s="69" t="str">
        <f>IFERROR(VLOOKUP(AB229,'様式C-1-1用'!$A$4:$AH$1073,7,0),"")</f>
        <v>覆工・坑門</v>
      </c>
      <c r="H229" s="69" t="str">
        <f>IFERROR(VLOOKUP(AB229,'様式C-1-1用'!$A$4:$AH$1073,8,0),"")</f>
        <v>側壁（右側）</v>
      </c>
      <c r="I229" s="69" t="str">
        <f>IFERROR(VLOOKUP(AB229,'様式C-1-1用'!$A$4:$AH$1073,9,0),"")</f>
        <v>材質劣化</v>
      </c>
      <c r="J229" s="420" t="str">
        <f>IFERROR(VLOOKUP(AB229,'様式C-1-1用'!$A$4:$AH$1073,10),"")</f>
        <v>うき・はく離</v>
      </c>
      <c r="K229" s="420"/>
      <c r="L229" s="420"/>
      <c r="M229" s="69" t="str">
        <f>IFERROR(VLOOKUP(AB229,'様式C-1-1用'!$A$4:$AH$1073,17,0),"")</f>
        <v xml:space="preserve">0.1m×0.4m </v>
      </c>
      <c r="N229" s="69" t="str">
        <f>IFERROR(VLOOKUP(AB229,'様式C-1-1用'!$A$4:$AH$1073,20,0),"")</f>
        <v>進行が認められない</v>
      </c>
      <c r="O229" s="162" t="str">
        <f>IFERROR(VLOOKUP(AB229,'様式C-1-1用'!$A$4:$AH$1073,21,0),"")</f>
        <v>対策区分判定Ⅱb</v>
      </c>
      <c r="P229" s="69" t="str">
        <f>IFERROR(VLOOKUP(AB229,'様式C-1-1用'!$A$4:$AH$1073,22,0),"")</f>
        <v>Ⅱ</v>
      </c>
      <c r="Q229" s="69">
        <f>IFERROR(VLOOKUP(AB229,'様式C-1-1用'!$A$4:$AH$1073,23),"")</f>
        <v>0</v>
      </c>
      <c r="R229" s="69" t="str">
        <f>IFERROR(VLOOKUP(AB229,'様式C-1-1用'!$A$4:$AH$1073,24,0),"")</f>
        <v>Ⅱb</v>
      </c>
      <c r="S229" s="2" t="str">
        <f>IFERROR(VLOOKUP(AB229,'様式C-1-1用'!$A$4:$AH$1073,27,0),"")</f>
        <v>否</v>
      </c>
      <c r="T229" s="2" t="str">
        <f>IFERROR(VLOOKUP(AB229,'様式C-1-1用'!$A$4:$AH$976,28,0),"")</f>
        <v>要監視</v>
      </c>
      <c r="U229" s="69" t="str">
        <f>IFERROR(VLOOKUP(AB229,'様式C-1-1用'!$A$4:$AH$976,29,0),"")</f>
        <v>継続</v>
      </c>
      <c r="V229" s="420" t="str">
        <f>IFERROR(VLOOKUP(AB229,'様式C-1-1用'!$A$4:$AH$976,30,0),"")</f>
        <v>監視（日常巡視）</v>
      </c>
      <c r="W229" s="678"/>
      <c r="X229" s="678"/>
      <c r="Y229" s="678"/>
      <c r="Z229" s="69" t="str">
        <f>IFERROR(VLOOKUP(AB229,'様式C-1-1用'!$A$4:$AH$976,32,0),"")</f>
        <v>継続監視</v>
      </c>
      <c r="AB229" s="1">
        <f t="shared" si="5"/>
        <v>173</v>
      </c>
    </row>
    <row r="230" spans="2:28" ht="15.95" customHeight="1" x14ac:dyDescent="0.15">
      <c r="B230" s="727"/>
      <c r="C230" s="716">
        <f>IFERROR(VLOOKUP(AB230,'様式C-1-1用'!$A$4:$AH$1073,4,0),0)</f>
        <v>21</v>
      </c>
      <c r="D230" s="717"/>
      <c r="E230" s="2">
        <f>IF(C230="","",VLOOKUP(AB230,'様式C-1-1用'!$A$4:$AH$1073,5,0))</f>
        <v>8</v>
      </c>
      <c r="F230" s="397">
        <f>IF(C230="","",VLOOKUP(AB230,'様式C-1-1用'!$A$4:$AH$1073,6))</f>
        <v>191.17000000000002</v>
      </c>
      <c r="G230" s="69" t="str">
        <f>IFERROR(VLOOKUP(AB230,'様式C-1-1用'!$A$4:$AH$1073,7,0),"")</f>
        <v>路面</v>
      </c>
      <c r="H230" s="69" t="str">
        <f>IFERROR(VLOOKUP(AB230,'様式C-1-1用'!$A$4:$AH$1073,8,0),"")</f>
        <v>車道</v>
      </c>
      <c r="I230" s="69" t="str">
        <f>IFERROR(VLOOKUP(AB230,'様式C-1-1用'!$A$4:$AH$1073,9,0),"")</f>
        <v>漏水</v>
      </c>
      <c r="J230" s="420" t="str">
        <f>IFERROR(VLOOKUP(AB230,'様式C-1-1用'!$A$4:$AH$1073,10),"")</f>
        <v>漏水</v>
      </c>
      <c r="K230" s="420"/>
      <c r="L230" s="420"/>
      <c r="M230" s="69" t="str">
        <f>IFERROR(VLOOKUP(AB230,'様式C-1-1用'!$A$4:$AH$1073,17,0),"")</f>
        <v>0.6m×2.0m 遊離石灰</v>
      </c>
      <c r="N230" s="69" t="str">
        <f>IFERROR(VLOOKUP(AB230,'様式C-1-1用'!$A$4:$AH$1073,20,0),"")</f>
        <v>進行が認められない</v>
      </c>
      <c r="O230" s="162" t="str">
        <f>IFERROR(VLOOKUP(AB230,'様式C-1-1用'!$A$4:$AH$1073,21,0),"")</f>
        <v>対策区分判定Ⅱb</v>
      </c>
      <c r="P230" s="69" t="str">
        <f>IFERROR(VLOOKUP(AB230,'様式C-1-1用'!$A$4:$AH$1073,22,0),"")</f>
        <v>Ⅱ</v>
      </c>
      <c r="Q230" s="69">
        <f>IFERROR(VLOOKUP(AB230,'様式C-1-1用'!$A$4:$AH$1073,23),"")</f>
        <v>0</v>
      </c>
      <c r="R230" s="69" t="str">
        <f>IFERROR(VLOOKUP(AB230,'様式C-1-1用'!$A$4:$AH$1073,24,0),"")</f>
        <v>－</v>
      </c>
      <c r="S230" s="2" t="str">
        <f>IFERROR(VLOOKUP(AB230,'様式C-1-1用'!$A$4:$AH$1073,27,0),"")</f>
        <v>－</v>
      </c>
      <c r="T230" s="2" t="s">
        <v>1105</v>
      </c>
      <c r="U230" s="69" t="str">
        <f>IFERROR(VLOOKUP(AB230,'様式C-1-1用'!$A$4:$AH$976,29,0),"")</f>
        <v>－</v>
      </c>
      <c r="V230" s="420" t="str">
        <f>IFERROR(VLOOKUP(AB230,'様式C-1-1用'!$A$4:$AH$976,30,0),"")</f>
        <v>－</v>
      </c>
      <c r="W230" s="678"/>
      <c r="X230" s="678"/>
      <c r="Y230" s="678"/>
      <c r="Z230" s="69" t="str">
        <f>IFERROR(VLOOKUP(AB230,'様式C-1-1用'!$A$4:$AH$976,32,0),"")</f>
        <v>－</v>
      </c>
      <c r="AB230" s="1">
        <f t="shared" si="5"/>
        <v>174</v>
      </c>
    </row>
    <row r="231" spans="2:28" ht="15.95" customHeight="1" x14ac:dyDescent="0.15">
      <c r="B231" s="727"/>
      <c r="C231" s="716">
        <f>IFERROR(VLOOKUP(AB231,'様式C-1-1用'!$A$4:$AH$1073,4,0),0)</f>
        <v>21</v>
      </c>
      <c r="D231" s="717"/>
      <c r="E231" s="2">
        <f>IF(C231="","",VLOOKUP(AB231,'様式C-1-1用'!$A$4:$AH$1073,5,0))</f>
        <v>9</v>
      </c>
      <c r="F231" s="397">
        <f>IF(C231="","",VLOOKUP(AB231,'様式C-1-1用'!$A$4:$AH$1073,6))</f>
        <v>191.17000000000002</v>
      </c>
      <c r="G231" s="69" t="str">
        <f>IFERROR(VLOOKUP(AB231,'様式C-1-1用'!$A$4:$AH$1073,7,0),"")</f>
        <v>路面</v>
      </c>
      <c r="H231" s="69" t="str">
        <f>IFERROR(VLOOKUP(AB231,'様式C-1-1用'!$A$4:$AH$1073,8,0),"")</f>
        <v>車道</v>
      </c>
      <c r="I231" s="69" t="str">
        <f>IFERROR(VLOOKUP(AB231,'様式C-1-1用'!$A$4:$AH$1073,9,0),"")</f>
        <v>材質劣化</v>
      </c>
      <c r="J231" s="420" t="str">
        <f>IFERROR(VLOOKUP(AB231,'様式C-1-1用'!$A$4:$AH$1073,10),"")</f>
        <v>うき・はく離</v>
      </c>
      <c r="K231" s="420"/>
      <c r="L231" s="420"/>
      <c r="M231" s="69" t="str">
        <f>IFERROR(VLOOKUP(AB231,'様式C-1-1用'!$A$4:$AH$1073,17,0),"")</f>
        <v xml:space="preserve">1.0m×0.3m </v>
      </c>
      <c r="N231" s="69" t="str">
        <f>IFERROR(VLOOKUP(AB231,'様式C-1-1用'!$A$4:$AH$1073,20,0),"")</f>
        <v>進行が認められない</v>
      </c>
      <c r="O231" s="162" t="str">
        <f>IFERROR(VLOOKUP(AB231,'様式C-1-1用'!$A$4:$AH$1073,21,0),"")</f>
        <v>対策区分判定Ⅱb</v>
      </c>
      <c r="P231" s="69" t="str">
        <f>IFERROR(VLOOKUP(AB231,'様式C-1-1用'!$A$4:$AH$1073,22,0),"")</f>
        <v>Ⅱ</v>
      </c>
      <c r="Q231" s="69">
        <f>IFERROR(VLOOKUP(AB231,'様式C-1-1用'!$A$4:$AH$1073,23),"")</f>
        <v>0</v>
      </c>
      <c r="R231" s="69" t="str">
        <f>IFERROR(VLOOKUP(AB231,'様式C-1-1用'!$A$4:$AH$1073,24,0),"")</f>
        <v>－</v>
      </c>
      <c r="S231" s="2" t="str">
        <f>IFERROR(VLOOKUP(AB231,'様式C-1-1用'!$A$4:$AH$1073,27,0),"")</f>
        <v>－</v>
      </c>
      <c r="T231" s="2" t="s">
        <v>1105</v>
      </c>
      <c r="U231" s="69" t="str">
        <f>IFERROR(VLOOKUP(AB231,'様式C-1-1用'!$A$4:$AH$976,29,0),"")</f>
        <v>－</v>
      </c>
      <c r="V231" s="420" t="str">
        <f>IFERROR(VLOOKUP(AB231,'様式C-1-1用'!$A$4:$AH$976,30,0),"")</f>
        <v>－</v>
      </c>
      <c r="W231" s="678"/>
      <c r="X231" s="678"/>
      <c r="Y231" s="678"/>
      <c r="Z231" s="69" t="str">
        <f>IFERROR(VLOOKUP(AB231,'様式C-1-1用'!$A$4:$AH$976,32,0),"")</f>
        <v>－</v>
      </c>
      <c r="AB231" s="1">
        <f t="shared" si="5"/>
        <v>175</v>
      </c>
    </row>
    <row r="232" spans="2:28" ht="15.95" customHeight="1" x14ac:dyDescent="0.15">
      <c r="B232" s="727"/>
      <c r="C232" s="716">
        <f>IFERROR(VLOOKUP(AB232,'様式C-1-1用'!$A$4:$AH$1073,4,0),0)</f>
        <v>21</v>
      </c>
      <c r="D232" s="717"/>
      <c r="E232" s="2">
        <f>IF(C232="","",VLOOKUP(AB232,'様式C-1-1用'!$A$4:$AH$1073,5,0))</f>
        <v>10</v>
      </c>
      <c r="F232" s="397">
        <f>IF(C232="","",VLOOKUP(AB232,'様式C-1-1用'!$A$4:$AH$1073,6))</f>
        <v>191.17000000000002</v>
      </c>
      <c r="G232" s="69" t="str">
        <f>IFERROR(VLOOKUP(AB232,'様式C-1-1用'!$A$4:$AH$1073,7,0),"")</f>
        <v>路面</v>
      </c>
      <c r="H232" s="69" t="str">
        <f>IFERROR(VLOOKUP(AB232,'様式C-1-1用'!$A$4:$AH$1073,8,0),"")</f>
        <v>車道</v>
      </c>
      <c r="I232" s="69" t="str">
        <f>IFERROR(VLOOKUP(AB232,'様式C-1-1用'!$A$4:$AH$1073,9,0),"")</f>
        <v>材質劣化</v>
      </c>
      <c r="J232" s="420" t="str">
        <f>IFERROR(VLOOKUP(AB232,'様式C-1-1用'!$A$4:$AH$1073,10),"")</f>
        <v>欠損</v>
      </c>
      <c r="K232" s="420"/>
      <c r="L232" s="420"/>
      <c r="M232" s="69" t="str">
        <f>IFERROR(VLOOKUP(AB232,'様式C-1-1用'!$A$4:$AH$1073,17,0),"")</f>
        <v>2.0m×0.1m ひび割れ有</v>
      </c>
      <c r="N232" s="69" t="str">
        <f>IFERROR(VLOOKUP(AB232,'様式C-1-1用'!$A$4:$AH$1073,20,0),"")</f>
        <v>進行が認められない</v>
      </c>
      <c r="O232" s="162" t="str">
        <f>IFERROR(VLOOKUP(AB232,'様式C-1-1用'!$A$4:$AH$1073,21,0),"")</f>
        <v>対策区分判定Ⅱb</v>
      </c>
      <c r="P232" s="69" t="str">
        <f>IFERROR(VLOOKUP(AB232,'様式C-1-1用'!$A$4:$AH$1073,22,0),"")</f>
        <v>Ⅱ</v>
      </c>
      <c r="Q232" s="69">
        <f>IFERROR(VLOOKUP(AB232,'様式C-1-1用'!$A$4:$AH$1073,23),"")</f>
        <v>0</v>
      </c>
      <c r="R232" s="69" t="str">
        <f>IFERROR(VLOOKUP(AB232,'様式C-1-1用'!$A$4:$AH$1073,24,0),"")</f>
        <v>－</v>
      </c>
      <c r="S232" s="2" t="str">
        <f>IFERROR(VLOOKUP(AB232,'様式C-1-1用'!$A$4:$AH$1073,27,0),"")</f>
        <v>－</v>
      </c>
      <c r="T232" s="2" t="s">
        <v>1105</v>
      </c>
      <c r="U232" s="69" t="str">
        <f>IFERROR(VLOOKUP(AB232,'様式C-1-1用'!$A$4:$AH$976,29,0),"")</f>
        <v>－</v>
      </c>
      <c r="V232" s="420" t="str">
        <f>IFERROR(VLOOKUP(AB232,'様式C-1-1用'!$A$4:$AH$976,30,0),"")</f>
        <v>－</v>
      </c>
      <c r="W232" s="678"/>
      <c r="X232" s="678"/>
      <c r="Y232" s="678"/>
      <c r="Z232" s="69" t="str">
        <f>IFERROR(VLOOKUP(AB232,'様式C-1-1用'!$A$4:$AH$976,32,0),"")</f>
        <v>－</v>
      </c>
      <c r="AB232" s="1">
        <f t="shared" si="5"/>
        <v>176</v>
      </c>
    </row>
    <row r="233" spans="2:28" ht="15.95" customHeight="1" x14ac:dyDescent="0.15">
      <c r="B233" s="727"/>
      <c r="C233" s="716">
        <f>IFERROR(VLOOKUP(AB233,'様式C-1-1用'!$A$4:$AH$1073,4,0),0)</f>
        <v>22</v>
      </c>
      <c r="D233" s="717"/>
      <c r="E233" s="2">
        <f>IF(C233="","",VLOOKUP(AB233,'様式C-1-1用'!$A$4:$AH$1073,5,0))</f>
        <v>1</v>
      </c>
      <c r="F233" s="396">
        <f>IF(C233="","",VLOOKUP(AB233,'様式C-1-1用'!$A$4:$AH$1073,6))</f>
        <v>200.21700000000001</v>
      </c>
      <c r="G233" s="69" t="str">
        <f>IFERROR(VLOOKUP(AB233,'様式C-1-1用'!$A$4:$AH$1073,7,0),"")</f>
        <v>覆工・坑門</v>
      </c>
      <c r="H233" s="69" t="str">
        <f>IFERROR(VLOOKUP(AB233,'様式C-1-1用'!$A$4:$AH$1073,8,0),"")</f>
        <v>側壁（左側）</v>
      </c>
      <c r="I233" s="69" t="str">
        <f>IFERROR(VLOOKUP(AB233,'様式C-1-1用'!$A$4:$AH$1073,9,0),"")</f>
        <v>材質劣化</v>
      </c>
      <c r="J233" s="420" t="str">
        <f>IFERROR(VLOOKUP(AB233,'様式C-1-1用'!$A$4:$AH$1073,10),"")</f>
        <v>うき・はく離</v>
      </c>
      <c r="K233" s="420"/>
      <c r="L233" s="420"/>
      <c r="M233" s="69" t="str">
        <f>IFERROR(VLOOKUP(AB233,'様式C-1-1用'!$A$4:$AH$1073,17,0),"")</f>
        <v xml:space="preserve">0.2m×8.9m </v>
      </c>
      <c r="N233" s="69" t="str">
        <f>IFERROR(VLOOKUP(AB233,'様式C-1-1用'!$A$4:$AH$1073,20,0),"")</f>
        <v>進行が認められない</v>
      </c>
      <c r="O233" s="162" t="str">
        <f>IFERROR(VLOOKUP(AB233,'様式C-1-1用'!$A$4:$AH$1073,21,0),"")</f>
        <v>対策区分判定Ⅱb</v>
      </c>
      <c r="P233" s="69" t="str">
        <f>IFERROR(VLOOKUP(AB233,'様式C-1-1用'!$A$4:$AH$1073,22,0),"")</f>
        <v>Ⅱ</v>
      </c>
      <c r="Q233" s="69">
        <f>IFERROR(VLOOKUP(AB233,'様式C-1-1用'!$A$4:$AH$1073,23),"")</f>
        <v>0</v>
      </c>
      <c r="R233" s="69" t="str">
        <f>IFERROR(VLOOKUP(AB233,'様式C-1-1用'!$A$4:$AH$1073,24,0),"")</f>
        <v>Ⅱb</v>
      </c>
      <c r="S233" s="2" t="str">
        <f>IFERROR(VLOOKUP(AB233,'様式C-1-1用'!$A$4:$AH$1073,27,0),"")</f>
        <v>否</v>
      </c>
      <c r="T233" s="2" t="str">
        <f>IFERROR(VLOOKUP(AB233,'様式C-1-1用'!$A$4:$AH$976,28,0),"")</f>
        <v>要監視</v>
      </c>
      <c r="U233" s="69" t="str">
        <f>IFERROR(VLOOKUP(AB233,'様式C-1-1用'!$A$4:$AH$976,29,0),"")</f>
        <v>継続</v>
      </c>
      <c r="V233" s="420" t="str">
        <f>IFERROR(VLOOKUP(AB233,'様式C-1-1用'!$A$4:$AH$976,30,0),"")</f>
        <v>監視（日常巡視）</v>
      </c>
      <c r="W233" s="678"/>
      <c r="X233" s="678"/>
      <c r="Y233" s="678"/>
      <c r="Z233" s="69" t="str">
        <f>IFERROR(VLOOKUP(AB233,'様式C-1-1用'!$A$4:$AH$976,32,0),"")</f>
        <v>継続監視</v>
      </c>
      <c r="AB233" s="1">
        <f t="shared" si="5"/>
        <v>177</v>
      </c>
    </row>
    <row r="234" spans="2:28" ht="15.95" customHeight="1" x14ac:dyDescent="0.15">
      <c r="B234" s="727"/>
      <c r="C234" s="716">
        <f>IFERROR(VLOOKUP(AB234,'様式C-1-1用'!$A$4:$AH$1073,4,0),0)</f>
        <v>22</v>
      </c>
      <c r="D234" s="717"/>
      <c r="E234" s="2">
        <f>IF(C234="","",VLOOKUP(AB234,'様式C-1-1用'!$A$4:$AH$1073,5,0))</f>
        <v>5</v>
      </c>
      <c r="F234" s="396">
        <f>IF(C234="","",VLOOKUP(AB234,'様式C-1-1用'!$A$4:$AH$1073,6))</f>
        <v>200.21700000000001</v>
      </c>
      <c r="G234" s="69" t="str">
        <f>IFERROR(VLOOKUP(AB234,'様式C-1-1用'!$A$4:$AH$1073,7,0),"")</f>
        <v>覆工・坑門</v>
      </c>
      <c r="H234" s="69" t="str">
        <f>IFERROR(VLOOKUP(AB234,'様式C-1-1用'!$A$4:$AH$1073,8,0),"")</f>
        <v>アーチ（左側）</v>
      </c>
      <c r="I234" s="69" t="str">
        <f>IFERROR(VLOOKUP(AB234,'様式C-1-1用'!$A$4:$AH$1073,9,0),"")</f>
        <v>材質劣化</v>
      </c>
      <c r="J234" s="420" t="str">
        <f>IFERROR(VLOOKUP(AB234,'様式C-1-1用'!$A$4:$AH$1073,10),"")</f>
        <v>補修跡</v>
      </c>
      <c r="K234" s="420"/>
      <c r="L234" s="420"/>
      <c r="M234" s="69" t="str">
        <f>IFERROR(VLOOKUP(AB234,'様式C-1-1用'!$A$4:$AH$1073,17,0),"")</f>
        <v>1.4m×2.4m メッシュシート</v>
      </c>
      <c r="N234" s="69" t="str">
        <f>IFERROR(VLOOKUP(AB234,'様式C-1-1用'!$A$4:$AH$1073,20,0),"")</f>
        <v>対策済</v>
      </c>
      <c r="O234" s="162" t="str">
        <f>IFERROR(VLOOKUP(AB234,'様式C-1-1用'!$A$4:$AH$1073,21,0),"")</f>
        <v>対策区分判定Ⅱa</v>
      </c>
      <c r="P234" s="69" t="str">
        <f>IFERROR(VLOOKUP(AB234,'様式C-1-1用'!$A$4:$AH$1073,22,0),"")</f>
        <v>Ⅱ</v>
      </c>
      <c r="Q234" s="69">
        <f>IFERROR(VLOOKUP(AB234,'様式C-1-1用'!$A$4:$AH$1073,23),"")</f>
        <v>0</v>
      </c>
      <c r="R234" s="69" t="str">
        <f>IFERROR(VLOOKUP(AB234,'様式C-1-1用'!$A$4:$AH$1073,24,0),"")</f>
        <v>Ⅰ</v>
      </c>
      <c r="S234" s="2" t="str">
        <f>IFERROR(VLOOKUP(AB234,'様式C-1-1用'!$A$4:$AH$1073,27,0),"")</f>
        <v>否</v>
      </c>
      <c r="T234" s="2" t="str">
        <f>IFERROR(VLOOKUP(AB234,'様式C-1-1用'!$A$4:$AH$976,28,0),"")</f>
        <v>否</v>
      </c>
      <c r="U234" s="69" t="str">
        <f>IFERROR(VLOOKUP(AB234,'様式C-1-1用'!$A$4:$AH$976,29,0),"")</f>
        <v>済</v>
      </c>
      <c r="V234" s="420" t="str">
        <f>IFERROR(VLOOKUP(AB234,'様式C-1-1用'!$A$4:$AH$976,30,0),"")</f>
        <v>－</v>
      </c>
      <c r="W234" s="678"/>
      <c r="X234" s="678"/>
      <c r="Y234" s="678"/>
      <c r="Z234" s="69" t="str">
        <f>IFERROR(VLOOKUP(AB234,'様式C-1-1用'!$A$4:$AH$976,32,0),"")</f>
        <v>－</v>
      </c>
      <c r="AB234" s="1">
        <f t="shared" si="5"/>
        <v>178</v>
      </c>
    </row>
    <row r="235" spans="2:28" ht="15.95" customHeight="1" x14ac:dyDescent="0.15">
      <c r="B235" s="727"/>
      <c r="C235" s="716">
        <f>IFERROR(VLOOKUP(AB235,'様式C-1-1用'!$A$4:$AH$1073,4,0),0)</f>
        <v>22</v>
      </c>
      <c r="D235" s="717"/>
      <c r="E235" s="2">
        <f>IF(C235="","",VLOOKUP(AB235,'様式C-1-1用'!$A$4:$AH$1073,5,0))</f>
        <v>6</v>
      </c>
      <c r="F235" s="396">
        <f>IF(C235="","",VLOOKUP(AB235,'様式C-1-1用'!$A$4:$AH$1073,6))</f>
        <v>200.21700000000001</v>
      </c>
      <c r="G235" s="69" t="str">
        <f>IFERROR(VLOOKUP(AB235,'様式C-1-1用'!$A$4:$AH$1073,7,0),"")</f>
        <v>覆工・坑門</v>
      </c>
      <c r="H235" s="69" t="str">
        <f>IFERROR(VLOOKUP(AB235,'様式C-1-1用'!$A$4:$AH$1073,8,0),"")</f>
        <v>アーチ（右側）</v>
      </c>
      <c r="I235" s="69" t="str">
        <f>IFERROR(VLOOKUP(AB235,'様式C-1-1用'!$A$4:$AH$1073,9,0),"")</f>
        <v>材質劣化</v>
      </c>
      <c r="J235" s="420" t="str">
        <f>IFERROR(VLOOKUP(AB235,'様式C-1-1用'!$A$4:$AH$1073,10),"")</f>
        <v>うき・はく離</v>
      </c>
      <c r="K235" s="420"/>
      <c r="L235" s="420"/>
      <c r="M235" s="69" t="str">
        <f>IFERROR(VLOOKUP(AB235,'様式C-1-1用'!$A$4:$AH$1073,17,0),"")</f>
        <v>0.15m×0.1m (一部はく落)</v>
      </c>
      <c r="N235" s="69" t="str">
        <f>IFERROR(VLOOKUP(AB235,'様式C-1-1用'!$A$4:$AH$1073,20,0),"")</f>
        <v>進行が認められない</v>
      </c>
      <c r="O235" s="162" t="str">
        <f>IFERROR(VLOOKUP(AB235,'様式C-1-1用'!$A$4:$AH$1073,21,0),"")</f>
        <v>対策区分判定Ⅱa</v>
      </c>
      <c r="P235" s="69" t="str">
        <f>IFERROR(VLOOKUP(AB235,'様式C-1-1用'!$A$4:$AH$1073,22,0),"")</f>
        <v>Ⅱ</v>
      </c>
      <c r="Q235" s="69">
        <f>IFERROR(VLOOKUP(AB235,'様式C-1-1用'!$A$4:$AH$1073,23),"")</f>
        <v>0</v>
      </c>
      <c r="R235" s="69" t="str">
        <f>IFERROR(VLOOKUP(AB235,'様式C-1-1用'!$A$4:$AH$1073,24,0),"")</f>
        <v>Ⅱb</v>
      </c>
      <c r="S235" s="2" t="str">
        <f>IFERROR(VLOOKUP(AB235,'様式C-1-1用'!$A$4:$AH$1073,27,0),"")</f>
        <v>否</v>
      </c>
      <c r="T235" s="2" t="str">
        <f>IFERROR(VLOOKUP(AB235,'様式C-1-1用'!$A$4:$AH$976,28,0),"")</f>
        <v>要監視</v>
      </c>
      <c r="U235" s="69" t="str">
        <f>IFERROR(VLOOKUP(AB235,'様式C-1-1用'!$A$4:$AH$976,29,0),"")</f>
        <v>継続</v>
      </c>
      <c r="V235" s="420" t="str">
        <f>IFERROR(VLOOKUP(AB235,'様式C-1-1用'!$A$4:$AH$976,30,0),"")</f>
        <v>監視（日常巡視）</v>
      </c>
      <c r="W235" s="678"/>
      <c r="X235" s="678"/>
      <c r="Y235" s="678"/>
      <c r="Z235" s="69" t="str">
        <f>IFERROR(VLOOKUP(AB235,'様式C-1-1用'!$A$4:$AH$976,32,0),"")</f>
        <v>継続監視</v>
      </c>
      <c r="AB235" s="1">
        <f t="shared" si="5"/>
        <v>179</v>
      </c>
    </row>
    <row r="236" spans="2:28" ht="15.95" customHeight="1" x14ac:dyDescent="0.15">
      <c r="B236" s="727"/>
      <c r="C236" s="716">
        <f>IFERROR(VLOOKUP(AB236,'様式C-1-1用'!$A$4:$AH$1073,4,0),0)</f>
        <v>22</v>
      </c>
      <c r="D236" s="717"/>
      <c r="E236" s="2">
        <f>IF(C236="","",VLOOKUP(AB236,'様式C-1-1用'!$A$4:$AH$1073,5,0))</f>
        <v>7</v>
      </c>
      <c r="F236" s="396">
        <f>IF(C236="","",VLOOKUP(AB236,'様式C-1-1用'!$A$4:$AH$1073,6))</f>
        <v>200.21700000000001</v>
      </c>
      <c r="G236" s="69" t="str">
        <f>IFERROR(VLOOKUP(AB236,'様式C-1-1用'!$A$4:$AH$1073,7,0),"")</f>
        <v>路面</v>
      </c>
      <c r="H236" s="69" t="str">
        <f>IFERROR(VLOOKUP(AB236,'様式C-1-1用'!$A$4:$AH$1073,8,0),"")</f>
        <v>車道</v>
      </c>
      <c r="I236" s="69" t="str">
        <f>IFERROR(VLOOKUP(AB236,'様式C-1-1用'!$A$4:$AH$1073,9,0),"")</f>
        <v>漏水</v>
      </c>
      <c r="J236" s="420" t="str">
        <f>IFERROR(VLOOKUP(AB236,'様式C-1-1用'!$A$4:$AH$1073,10),"")</f>
        <v>漏水</v>
      </c>
      <c r="K236" s="420"/>
      <c r="L236" s="420"/>
      <c r="M236" s="69" t="str">
        <f>IFERROR(VLOOKUP(AB236,'様式C-1-1用'!$A$4:$AH$1073,17,0),"")</f>
        <v>0.2m×1.4m にじみ、遊離石灰</v>
      </c>
      <c r="N236" s="69" t="str">
        <f>IFERROR(VLOOKUP(AB236,'様式C-1-1用'!$A$4:$AH$1073,20,0),"")</f>
        <v>進行が認められない</v>
      </c>
      <c r="O236" s="162" t="str">
        <f>IFERROR(VLOOKUP(AB236,'様式C-1-1用'!$A$4:$AH$1073,21,0),"")</f>
        <v>対策区分判定Ⅱb</v>
      </c>
      <c r="P236" s="69" t="str">
        <f>IFERROR(VLOOKUP(AB236,'様式C-1-1用'!$A$4:$AH$1073,22,0),"")</f>
        <v>Ⅱ</v>
      </c>
      <c r="Q236" s="69">
        <f>IFERROR(VLOOKUP(AB236,'様式C-1-1用'!$A$4:$AH$1073,23),"")</f>
        <v>0</v>
      </c>
      <c r="R236" s="69" t="str">
        <f>IFERROR(VLOOKUP(AB236,'様式C-1-1用'!$A$4:$AH$1073,24,0),"")</f>
        <v>－</v>
      </c>
      <c r="S236" s="2" t="str">
        <f>IFERROR(VLOOKUP(AB236,'様式C-1-1用'!$A$4:$AH$1073,27,0),"")</f>
        <v>－</v>
      </c>
      <c r="T236" s="2" t="str">
        <f>IFERROR(VLOOKUP(AB236,'様式C-1-1用'!$A$4:$AH$976,28,0),"")</f>
        <v>－</v>
      </c>
      <c r="U236" s="69" t="str">
        <f>IFERROR(VLOOKUP(AB236,'様式C-1-1用'!$A$4:$AH$976,29,0),"")</f>
        <v>－</v>
      </c>
      <c r="V236" s="420" t="str">
        <f>IFERROR(VLOOKUP(AB236,'様式C-1-1用'!$A$4:$AH$976,30,0),"")</f>
        <v>－</v>
      </c>
      <c r="W236" s="678"/>
      <c r="X236" s="678"/>
      <c r="Y236" s="678"/>
      <c r="Z236" s="69" t="str">
        <f>IFERROR(VLOOKUP(AB236,'様式C-1-1用'!$A$4:$AH$976,32,0),"")</f>
        <v>－</v>
      </c>
      <c r="AB236" s="1">
        <f t="shared" si="5"/>
        <v>180</v>
      </c>
    </row>
    <row r="237" spans="2:28" ht="15.95" customHeight="1" x14ac:dyDescent="0.15">
      <c r="B237" s="727"/>
      <c r="C237" s="716">
        <f>IFERROR(VLOOKUP(AB237,'様式C-1-1用'!$A$4:$AH$1073,4,0),0)</f>
        <v>22</v>
      </c>
      <c r="D237" s="717"/>
      <c r="E237" s="2">
        <f>IF(C237="","",VLOOKUP(AB237,'様式C-1-1用'!$A$4:$AH$1073,5,0))</f>
        <v>8</v>
      </c>
      <c r="F237" s="396">
        <f>IF(C237="","",VLOOKUP(AB237,'様式C-1-1用'!$A$4:$AH$1073,6))</f>
        <v>200.21700000000001</v>
      </c>
      <c r="G237" s="69" t="str">
        <f>IFERROR(VLOOKUP(AB237,'様式C-1-1用'!$A$4:$AH$1073,7,0),"")</f>
        <v>路面</v>
      </c>
      <c r="H237" s="69" t="str">
        <f>IFERROR(VLOOKUP(AB237,'様式C-1-1用'!$A$4:$AH$1073,8,0),"")</f>
        <v>車道</v>
      </c>
      <c r="I237" s="69" t="str">
        <f>IFERROR(VLOOKUP(AB237,'様式C-1-1用'!$A$4:$AH$1073,9,0),"")</f>
        <v>材質劣化</v>
      </c>
      <c r="J237" s="420" t="str">
        <f>IFERROR(VLOOKUP(AB237,'様式C-1-1用'!$A$4:$AH$1073,10),"")</f>
        <v>欠損</v>
      </c>
      <c r="K237" s="420"/>
      <c r="L237" s="420"/>
      <c r="M237" s="69" t="str">
        <f>IFERROR(VLOOKUP(AB237,'様式C-1-1用'!$A$4:$AH$1073,17,0),"")</f>
        <v xml:space="preserve">0.2m×0.05m </v>
      </c>
      <c r="N237" s="69" t="str">
        <f>IFERROR(VLOOKUP(AB237,'様式C-1-1用'!$A$4:$AH$1073,20,0),"")</f>
        <v>進行が認められない</v>
      </c>
      <c r="O237" s="162" t="str">
        <f>IFERROR(VLOOKUP(AB237,'様式C-1-1用'!$A$4:$AH$1073,21,0),"")</f>
        <v>対策区分判定Ⅱb</v>
      </c>
      <c r="P237" s="69" t="str">
        <f>IFERROR(VLOOKUP(AB237,'様式C-1-1用'!$A$4:$AH$1073,22,0),"")</f>
        <v>Ⅱ</v>
      </c>
      <c r="Q237" s="69">
        <f>IFERROR(VLOOKUP(AB237,'様式C-1-1用'!$A$4:$AH$1073,23),"")</f>
        <v>0</v>
      </c>
      <c r="R237" s="69" t="str">
        <f>IFERROR(VLOOKUP(AB237,'様式C-1-1用'!$A$4:$AH$1073,24,0),"")</f>
        <v>－</v>
      </c>
      <c r="S237" s="2" t="str">
        <f>IFERROR(VLOOKUP(AB237,'様式C-1-1用'!$A$4:$AH$1073,27,0),"")</f>
        <v>－</v>
      </c>
      <c r="T237" s="2" t="str">
        <f>IFERROR(VLOOKUP(AB237,'様式C-1-1用'!$A$4:$AH$976,28,0),"")</f>
        <v>－</v>
      </c>
      <c r="U237" s="69" t="str">
        <f>IFERROR(VLOOKUP(AB237,'様式C-1-1用'!$A$4:$AH$976,29,0),"")</f>
        <v>－</v>
      </c>
      <c r="V237" s="420" t="str">
        <f>IFERROR(VLOOKUP(AB237,'様式C-1-1用'!$A$4:$AH$976,30,0),"")</f>
        <v>－</v>
      </c>
      <c r="W237" s="678"/>
      <c r="X237" s="678"/>
      <c r="Y237" s="678"/>
      <c r="Z237" s="69" t="str">
        <f>IFERROR(VLOOKUP(AB237,'様式C-1-1用'!$A$4:$AH$976,32,0),"")</f>
        <v>－</v>
      </c>
      <c r="AB237" s="1">
        <f t="shared" si="5"/>
        <v>181</v>
      </c>
    </row>
    <row r="238" spans="2:28" ht="15.95" customHeight="1" x14ac:dyDescent="0.15">
      <c r="B238" s="727"/>
      <c r="C238" s="716">
        <f>IFERROR(VLOOKUP(AB238,'様式C-1-1用'!$A$4:$AH$1073,4,0),0)</f>
        <v>22</v>
      </c>
      <c r="D238" s="717"/>
      <c r="E238" s="2">
        <f>IF(C238="","",VLOOKUP(AB238,'様式C-1-1用'!$A$4:$AH$1073,5,0))</f>
        <v>9</v>
      </c>
      <c r="F238" s="396">
        <f>IF(C238="","",VLOOKUP(AB238,'様式C-1-1用'!$A$4:$AH$1073,6))</f>
        <v>200.21700000000001</v>
      </c>
      <c r="G238" s="69" t="str">
        <f>IFERROR(VLOOKUP(AB238,'様式C-1-1用'!$A$4:$AH$1073,7,0),"")</f>
        <v>路面</v>
      </c>
      <c r="H238" s="69" t="str">
        <f>IFERROR(VLOOKUP(AB238,'様式C-1-1用'!$A$4:$AH$1073,8,0),"")</f>
        <v>監査歩廊</v>
      </c>
      <c r="I238" s="69" t="str">
        <f>IFERROR(VLOOKUP(AB238,'様式C-1-1用'!$A$4:$AH$1073,9,0),"")</f>
        <v>材質劣化</v>
      </c>
      <c r="J238" s="420" t="str">
        <f>IFERROR(VLOOKUP(AB238,'様式C-1-1用'!$A$4:$AH$1073,10),"")</f>
        <v>破損</v>
      </c>
      <c r="K238" s="420"/>
      <c r="L238" s="420"/>
      <c r="M238" s="69" t="str">
        <f>IFERROR(VLOOKUP(AB238,'様式C-1-1用'!$A$4:$AH$1073,17,0),"")</f>
        <v xml:space="preserve">0.2m×0.5m </v>
      </c>
      <c r="N238" s="69" t="str">
        <f>IFERROR(VLOOKUP(AB238,'様式C-1-1用'!$A$4:$AH$1073,20,0),"")</f>
        <v>進行が認められない</v>
      </c>
      <c r="O238" s="162" t="str">
        <f>IFERROR(VLOOKUP(AB238,'様式C-1-1用'!$A$4:$AH$1073,21,0),"")</f>
        <v>対策区分判定Ⅱb</v>
      </c>
      <c r="P238" s="69" t="str">
        <f>IFERROR(VLOOKUP(AB238,'様式C-1-1用'!$A$4:$AH$1073,22,0),"")</f>
        <v>Ⅱ</v>
      </c>
      <c r="Q238" s="69">
        <f>IFERROR(VLOOKUP(AB238,'様式C-1-1用'!$A$4:$AH$1073,23),"")</f>
        <v>0</v>
      </c>
      <c r="R238" s="69" t="str">
        <f>IFERROR(VLOOKUP(AB238,'様式C-1-1用'!$A$4:$AH$1073,24,0),"")</f>
        <v>－</v>
      </c>
      <c r="S238" s="2" t="str">
        <f>IFERROR(VLOOKUP(AB238,'様式C-1-1用'!$A$4:$AH$1073,27,0),"")</f>
        <v>－</v>
      </c>
      <c r="T238" s="2" t="str">
        <f>IFERROR(VLOOKUP(AB238,'様式C-1-1用'!$A$4:$AH$976,28,0),"")</f>
        <v>－</v>
      </c>
      <c r="U238" s="69" t="str">
        <f>IFERROR(VLOOKUP(AB238,'様式C-1-1用'!$A$4:$AH$976,29,0),"")</f>
        <v>－</v>
      </c>
      <c r="V238" s="420" t="str">
        <f>IFERROR(VLOOKUP(AB238,'様式C-1-1用'!$A$4:$AH$976,30,0),"")</f>
        <v>－</v>
      </c>
      <c r="W238" s="678"/>
      <c r="X238" s="678"/>
      <c r="Y238" s="678"/>
      <c r="Z238" s="69" t="str">
        <f>IFERROR(VLOOKUP(AB238,'様式C-1-1用'!$A$4:$AH$976,32,0),"")</f>
        <v>－</v>
      </c>
      <c r="AB238" s="1">
        <f t="shared" si="5"/>
        <v>182</v>
      </c>
    </row>
    <row r="239" spans="2:28" ht="15.95" customHeight="1" x14ac:dyDescent="0.15">
      <c r="B239" s="727"/>
      <c r="C239" s="716">
        <f>IFERROR(VLOOKUP(AB239,'様式C-1-1用'!$A$4:$AH$1073,4,0),0)</f>
        <v>22</v>
      </c>
      <c r="D239" s="717"/>
      <c r="E239" s="2">
        <f>IF(C239="","",VLOOKUP(AB239,'様式C-1-1用'!$A$4:$AH$1073,5,0))</f>
        <v>10</v>
      </c>
      <c r="F239" s="396">
        <f>IF(C239="","",VLOOKUP(AB239,'様式C-1-1用'!$A$4:$AH$1073,6))</f>
        <v>200.21700000000001</v>
      </c>
      <c r="G239" s="69" t="str">
        <f>IFERROR(VLOOKUP(AB239,'様式C-1-1用'!$A$4:$AH$1073,7,0),"")</f>
        <v>覆工・坑門</v>
      </c>
      <c r="H239" s="69" t="str">
        <f>IFERROR(VLOOKUP(AB239,'様式C-1-1用'!$A$4:$AH$1073,8,0),"")</f>
        <v>アーチ（天端）</v>
      </c>
      <c r="I239" s="69" t="str">
        <f>IFERROR(VLOOKUP(AB239,'様式C-1-1用'!$A$4:$AH$1073,9,0),"")</f>
        <v>漏水</v>
      </c>
      <c r="J239" s="420" t="str">
        <f>IFERROR(VLOOKUP(AB239,'様式C-1-1用'!$A$4:$AH$1073,10),"")</f>
        <v>漏水</v>
      </c>
      <c r="K239" s="420"/>
      <c r="L239" s="420"/>
      <c r="M239" s="69" t="str">
        <f>IFERROR(VLOOKUP(AB239,'様式C-1-1用'!$A$4:$AH$1073,17,0),"")</f>
        <v>0.5m×11.7m 滴水0.01L/分</v>
      </c>
      <c r="N239" s="69" t="str">
        <f>IFERROR(VLOOKUP(AB239,'様式C-1-1用'!$A$4:$AH$1073,20,0),"")</f>
        <v>新規確認</v>
      </c>
      <c r="O239" s="162" t="str">
        <f>IFERROR(VLOOKUP(AB239,'様式C-1-1用'!$A$4:$AH$1073,21,0),"")</f>
        <v>－</v>
      </c>
      <c r="P239" s="69" t="str">
        <f>IFERROR(VLOOKUP(AB239,'様式C-1-1用'!$A$4:$AH$1073,22,0),"")</f>
        <v>－</v>
      </c>
      <c r="Q239" s="69">
        <f>IFERROR(VLOOKUP(AB239,'様式C-1-1用'!$A$4:$AH$1073,23),"")</f>
        <v>0</v>
      </c>
      <c r="R239" s="69" t="str">
        <f>IFERROR(VLOOKUP(AB239,'様式C-1-1用'!$A$4:$AH$1073,24,0),"")</f>
        <v>Ⅱa</v>
      </c>
      <c r="S239" s="2" t="str">
        <f>IFERROR(VLOOKUP(AB239,'様式C-1-1用'!$A$4:$AH$1073,27,0),"")</f>
        <v>否</v>
      </c>
      <c r="T239" s="2" t="str">
        <f>IFERROR(VLOOKUP(AB239,'様式C-1-1用'!$A$4:$AH$976,28,0),"")</f>
        <v>要監視</v>
      </c>
      <c r="U239" s="69" t="str">
        <f>IFERROR(VLOOKUP(AB239,'様式C-1-1用'!$A$4:$AH$976,29,0),"")</f>
        <v>未</v>
      </c>
      <c r="V239" s="420" t="str">
        <f>IFERROR(VLOOKUP(AB239,'様式C-1-1用'!$A$4:$AH$976,30,0),"")</f>
        <v>－</v>
      </c>
      <c r="W239" s="678"/>
      <c r="X239" s="678"/>
      <c r="Y239" s="678"/>
      <c r="Z239" s="69" t="str">
        <f>IFERROR(VLOOKUP(AB239,'様式C-1-1用'!$A$4:$AH$976,32,0),"")</f>
        <v>導水工対策</v>
      </c>
      <c r="AB239" s="1">
        <f t="shared" si="5"/>
        <v>183</v>
      </c>
    </row>
    <row r="240" spans="2:28" ht="15.95" customHeight="1" x14ac:dyDescent="0.15">
      <c r="B240" s="727"/>
      <c r="C240" s="716">
        <f>IFERROR(VLOOKUP(AB240,'様式C-1-1用'!$A$4:$AH$1073,4,0),0)</f>
        <v>23</v>
      </c>
      <c r="D240" s="717"/>
      <c r="E240" s="2">
        <f>IF(C240="","",VLOOKUP(AB240,'様式C-1-1用'!$A$4:$AH$1073,5,0))</f>
        <v>1</v>
      </c>
      <c r="F240" s="397">
        <f>IF(C240="","",VLOOKUP(AB240,'様式C-1-1用'!$A$4:$AH$1073,6))</f>
        <v>209.15</v>
      </c>
      <c r="G240" s="69" t="str">
        <f>IFERROR(VLOOKUP(AB240,'様式C-1-1用'!$A$4:$AH$1073,7,0),"")</f>
        <v>覆工・坑門</v>
      </c>
      <c r="H240" s="69" t="str">
        <f>IFERROR(VLOOKUP(AB240,'様式C-1-1用'!$A$4:$AH$1073,8,0),"")</f>
        <v>側壁（左側）</v>
      </c>
      <c r="I240" s="69" t="str">
        <f>IFERROR(VLOOKUP(AB240,'様式C-1-1用'!$A$4:$AH$1073,9,0),"")</f>
        <v>材質劣化</v>
      </c>
      <c r="J240" s="420" t="str">
        <f>IFERROR(VLOOKUP(AB240,'様式C-1-1用'!$A$4:$AH$1073,10),"")</f>
        <v>うき・はく離</v>
      </c>
      <c r="K240" s="420"/>
      <c r="L240" s="420"/>
      <c r="M240" s="69" t="str">
        <f>IFERROR(VLOOKUP(AB240,'様式C-1-1用'!$A$4:$AH$1073,17,0),"")</f>
        <v xml:space="preserve">0.1m×3.0m </v>
      </c>
      <c r="N240" s="69" t="str">
        <f>IFERROR(VLOOKUP(AB240,'様式C-1-1用'!$A$4:$AH$1073,20,0),"")</f>
        <v>進行が認められない</v>
      </c>
      <c r="O240" s="162" t="str">
        <f>IFERROR(VLOOKUP(AB240,'様式C-1-1用'!$A$4:$AH$1073,21,0),"")</f>
        <v>対策区分判定Ⅱb</v>
      </c>
      <c r="P240" s="69" t="str">
        <f>IFERROR(VLOOKUP(AB240,'様式C-1-1用'!$A$4:$AH$1073,22,0),"")</f>
        <v>Ⅱ</v>
      </c>
      <c r="Q240" s="69">
        <f>IFERROR(VLOOKUP(AB240,'様式C-1-1用'!$A$4:$AH$1073,23),"")</f>
        <v>0</v>
      </c>
      <c r="R240" s="69" t="str">
        <f>IFERROR(VLOOKUP(AB240,'様式C-1-1用'!$A$4:$AH$1073,24,0),"")</f>
        <v>Ⅱb</v>
      </c>
      <c r="S240" s="2" t="str">
        <f>IFERROR(VLOOKUP(AB240,'様式C-1-1用'!$A$4:$AH$1073,27,0),"")</f>
        <v>否</v>
      </c>
      <c r="T240" s="2" t="str">
        <f>IFERROR(VLOOKUP(AB240,'様式C-1-1用'!$A$4:$AH$976,28,0),"")</f>
        <v>要監視</v>
      </c>
      <c r="U240" s="69" t="str">
        <f>IFERROR(VLOOKUP(AB240,'様式C-1-1用'!$A$4:$AH$976,29,0),"")</f>
        <v>継続</v>
      </c>
      <c r="V240" s="420" t="str">
        <f>IFERROR(VLOOKUP(AB240,'様式C-1-1用'!$A$4:$AH$976,30,0),"")</f>
        <v>監視（日常巡視）</v>
      </c>
      <c r="W240" s="678"/>
      <c r="X240" s="678"/>
      <c r="Y240" s="678"/>
      <c r="Z240" s="69" t="str">
        <f>IFERROR(VLOOKUP(AB240,'様式C-1-1用'!$A$4:$AH$976,32,0),"")</f>
        <v>継続監視</v>
      </c>
      <c r="AB240" s="1">
        <f t="shared" si="5"/>
        <v>184</v>
      </c>
    </row>
    <row r="241" spans="2:28" ht="15.95" customHeight="1" x14ac:dyDescent="0.15">
      <c r="B241" s="727"/>
      <c r="C241" s="716">
        <f>IFERROR(VLOOKUP(AB241,'様式C-1-1用'!$A$4:$AH$1073,4,0),0)</f>
        <v>23</v>
      </c>
      <c r="D241" s="717"/>
      <c r="E241" s="2">
        <f>IF(C241="","",VLOOKUP(AB241,'様式C-1-1用'!$A$4:$AH$1073,5,0))</f>
        <v>2</v>
      </c>
      <c r="F241" s="397">
        <f>IF(C241="","",VLOOKUP(AB241,'様式C-1-1用'!$A$4:$AH$1073,6))</f>
        <v>209.15</v>
      </c>
      <c r="G241" s="69" t="str">
        <f>IFERROR(VLOOKUP(AB241,'様式C-1-1用'!$A$4:$AH$1073,7,0),"")</f>
        <v>覆工・坑門</v>
      </c>
      <c r="H241" s="69" t="str">
        <f>IFERROR(VLOOKUP(AB241,'様式C-1-1用'!$A$4:$AH$1073,8,0),"")</f>
        <v>側壁（左側）</v>
      </c>
      <c r="I241" s="69" t="str">
        <f>IFERROR(VLOOKUP(AB241,'様式C-1-1用'!$A$4:$AH$1073,9,0),"")</f>
        <v>材質劣化</v>
      </c>
      <c r="J241" s="420" t="str">
        <f>IFERROR(VLOOKUP(AB241,'様式C-1-1用'!$A$4:$AH$1073,10),"")</f>
        <v>うき・はく離</v>
      </c>
      <c r="K241" s="420"/>
      <c r="L241" s="420"/>
      <c r="M241" s="69" t="str">
        <f>IFERROR(VLOOKUP(AB241,'様式C-1-1用'!$A$4:$AH$1073,17,0),"")</f>
        <v xml:space="preserve">0.2m×2.1m </v>
      </c>
      <c r="N241" s="69" t="str">
        <f>IFERROR(VLOOKUP(AB241,'様式C-1-1用'!$A$4:$AH$1073,20,0),"")</f>
        <v>進行が認められない</v>
      </c>
      <c r="O241" s="162" t="str">
        <f>IFERROR(VLOOKUP(AB241,'様式C-1-1用'!$A$4:$AH$1073,21,0),"")</f>
        <v>対策区分判定Ⅱb</v>
      </c>
      <c r="P241" s="69" t="str">
        <f>IFERROR(VLOOKUP(AB241,'様式C-1-1用'!$A$4:$AH$1073,22,0),"")</f>
        <v>Ⅱ</v>
      </c>
      <c r="Q241" s="69">
        <f>IFERROR(VLOOKUP(AB241,'様式C-1-1用'!$A$4:$AH$1073,23),"")</f>
        <v>0</v>
      </c>
      <c r="R241" s="69" t="str">
        <f>IFERROR(VLOOKUP(AB241,'様式C-1-1用'!$A$4:$AH$1073,24,0),"")</f>
        <v>Ⅱb</v>
      </c>
      <c r="S241" s="2" t="str">
        <f>IFERROR(VLOOKUP(AB241,'様式C-1-1用'!$A$4:$AH$1073,27,0),"")</f>
        <v>否</v>
      </c>
      <c r="T241" s="2" t="str">
        <f>IFERROR(VLOOKUP(AB241,'様式C-1-1用'!$A$4:$AH$976,28,0),"")</f>
        <v>要監視</v>
      </c>
      <c r="U241" s="69" t="str">
        <f>IFERROR(VLOOKUP(AB241,'様式C-1-1用'!$A$4:$AH$976,29,0),"")</f>
        <v>継続</v>
      </c>
      <c r="V241" s="420" t="str">
        <f>IFERROR(VLOOKUP(AB241,'様式C-1-1用'!$A$4:$AH$976,30,0),"")</f>
        <v>監視（日常巡視）</v>
      </c>
      <c r="W241" s="678"/>
      <c r="X241" s="678"/>
      <c r="Y241" s="678"/>
      <c r="Z241" s="69" t="str">
        <f>IFERROR(VLOOKUP(AB241,'様式C-1-1用'!$A$4:$AH$976,32,0),"")</f>
        <v>継続監視</v>
      </c>
      <c r="AB241" s="1">
        <f t="shared" si="5"/>
        <v>185</v>
      </c>
    </row>
    <row r="242" spans="2:28" ht="15.95" customHeight="1" x14ac:dyDescent="0.15">
      <c r="B242" s="728"/>
      <c r="C242" s="716">
        <f>IFERROR(VLOOKUP(AB242,'様式C-1-1用'!$A$4:$AH$1073,4,0),0)</f>
        <v>23</v>
      </c>
      <c r="D242" s="717"/>
      <c r="E242" s="2">
        <f>IF(C242="","",VLOOKUP(AB242,'様式C-1-1用'!$A$4:$AH$1073,5,0))</f>
        <v>4</v>
      </c>
      <c r="F242" s="397">
        <f>IF(C242="","",VLOOKUP(AB242,'様式C-1-1用'!$A$4:$AH$1073,6))</f>
        <v>209.15</v>
      </c>
      <c r="G242" s="69" t="str">
        <f>IFERROR(VLOOKUP(AB242,'様式C-1-1用'!$A$4:$AH$1073,7,0),"")</f>
        <v>覆工・坑門</v>
      </c>
      <c r="H242" s="69" t="str">
        <f>IFERROR(VLOOKUP(AB242,'様式C-1-1用'!$A$4:$AH$1073,8,0),"")</f>
        <v>側壁（左側）</v>
      </c>
      <c r="I242" s="69" t="str">
        <f>IFERROR(VLOOKUP(AB242,'様式C-1-1用'!$A$4:$AH$1073,9,0),"")</f>
        <v>材質劣化</v>
      </c>
      <c r="J242" s="420" t="str">
        <f>IFERROR(VLOOKUP(AB242,'様式C-1-1用'!$A$4:$AH$1073,10),"")</f>
        <v>うき・はく離</v>
      </c>
      <c r="K242" s="420"/>
      <c r="L242" s="420"/>
      <c r="M242" s="69" t="str">
        <f>IFERROR(VLOOKUP(AB242,'様式C-1-1用'!$A$4:$AH$1073,17,0),"")</f>
        <v xml:space="preserve">2.4m×0.1m </v>
      </c>
      <c r="N242" s="69" t="str">
        <f>IFERROR(VLOOKUP(AB242,'様式C-1-1用'!$A$4:$AH$1073,20,0),"")</f>
        <v>進行が認められない</v>
      </c>
      <c r="O242" s="162" t="str">
        <f>IFERROR(VLOOKUP(AB242,'様式C-1-1用'!$A$4:$AH$1073,21,0),"")</f>
        <v>対策区分判定Ⅱb</v>
      </c>
      <c r="P242" s="69" t="str">
        <f>IFERROR(VLOOKUP(AB242,'様式C-1-1用'!$A$4:$AH$1073,22,0),"")</f>
        <v>Ⅱ</v>
      </c>
      <c r="Q242" s="69">
        <f>IFERROR(VLOOKUP(AB242,'様式C-1-1用'!$A$4:$AH$1073,23),"")</f>
        <v>0</v>
      </c>
      <c r="R242" s="69" t="str">
        <f>IFERROR(VLOOKUP(AB242,'様式C-1-1用'!$A$4:$AH$1073,24,0),"")</f>
        <v>Ⅱb</v>
      </c>
      <c r="S242" s="2" t="str">
        <f>IFERROR(VLOOKUP(AB242,'様式C-1-1用'!$A$4:$AH$1073,27,0),"")</f>
        <v>否</v>
      </c>
      <c r="T242" s="2" t="str">
        <f>IFERROR(VLOOKUP(AB242,'様式C-1-1用'!$A$4:$AH$976,28,0),"")</f>
        <v>要監視</v>
      </c>
      <c r="U242" s="69" t="str">
        <f>IFERROR(VLOOKUP(AB242,'様式C-1-1用'!$A$4:$AH$976,29,0),"")</f>
        <v>継続</v>
      </c>
      <c r="V242" s="420" t="str">
        <f>IFERROR(VLOOKUP(AB242,'様式C-1-1用'!$A$4:$AH$976,30,0),"")</f>
        <v>監視（日常巡視）</v>
      </c>
      <c r="W242" s="678"/>
      <c r="X242" s="678"/>
      <c r="Y242" s="678"/>
      <c r="Z242" s="69" t="str">
        <f>IFERROR(VLOOKUP(AB242,'様式C-1-1用'!$A$4:$AH$976,32,0),"")</f>
        <v>継続監視</v>
      </c>
      <c r="AB242" s="1">
        <f t="shared" si="5"/>
        <v>186</v>
      </c>
    </row>
    <row r="243" spans="2:28" ht="15.95" hidden="1" customHeight="1" x14ac:dyDescent="0.15">
      <c r="B243" s="73"/>
      <c r="C243" s="1" t="s">
        <v>288</v>
      </c>
      <c r="D243" s="24"/>
      <c r="F243" s="70"/>
      <c r="G243" s="70"/>
      <c r="H243" s="70"/>
      <c r="I243" s="70"/>
      <c r="J243" s="70"/>
      <c r="K243" s="70"/>
      <c r="L243" s="70"/>
      <c r="M243" s="70"/>
      <c r="N243" s="70"/>
      <c r="O243" s="70"/>
      <c r="P243" s="70"/>
      <c r="Q243" s="72"/>
      <c r="R243" s="87"/>
      <c r="S243" s="24"/>
      <c r="T243" s="24"/>
      <c r="U243" s="70"/>
      <c r="V243" s="88"/>
      <c r="W243" s="88"/>
      <c r="X243" s="88"/>
      <c r="Y243" s="88"/>
      <c r="Z243" s="70"/>
    </row>
    <row r="244" spans="2:28" ht="15.95" hidden="1" customHeight="1" x14ac:dyDescent="0.15">
      <c r="B244" s="73"/>
      <c r="C244" s="81" t="s">
        <v>289</v>
      </c>
      <c r="D244" s="24"/>
      <c r="F244" s="70"/>
      <c r="G244" s="70"/>
      <c r="H244" s="70"/>
      <c r="I244" s="70"/>
      <c r="J244" s="70"/>
      <c r="K244" s="70"/>
      <c r="L244" s="70"/>
      <c r="M244" s="70"/>
      <c r="N244" s="70"/>
      <c r="O244" s="70"/>
      <c r="P244" s="70"/>
      <c r="Q244" s="72"/>
      <c r="R244" s="87"/>
      <c r="S244" s="24"/>
      <c r="T244" s="24"/>
      <c r="U244" s="70"/>
      <c r="V244" s="88"/>
      <c r="W244" s="88"/>
      <c r="X244" s="88"/>
      <c r="Y244" s="88"/>
      <c r="Z244" s="70"/>
    </row>
    <row r="245" spans="2:28" ht="15.95" hidden="1" customHeight="1" x14ac:dyDescent="0.15">
      <c r="B245" s="74"/>
      <c r="C245" s="4" t="s">
        <v>258</v>
      </c>
      <c r="D245" s="4"/>
      <c r="E245" s="4"/>
      <c r="F245" s="388"/>
      <c r="G245" s="4"/>
      <c r="H245" s="4"/>
      <c r="I245" s="4"/>
      <c r="J245" s="4"/>
      <c r="K245" s="4"/>
      <c r="L245" s="4"/>
      <c r="M245" s="4"/>
      <c r="N245" s="4"/>
      <c r="O245" s="4"/>
      <c r="P245" s="4"/>
      <c r="Q245" s="4"/>
      <c r="R245" s="4"/>
      <c r="S245" s="4"/>
      <c r="T245" s="4"/>
      <c r="U245" s="4"/>
      <c r="V245" s="4"/>
      <c r="W245" s="4"/>
      <c r="X245" s="4"/>
      <c r="Y245" s="4"/>
      <c r="Z245" s="72"/>
    </row>
    <row r="246" spans="2:28" ht="15.95" hidden="1" customHeight="1" x14ac:dyDescent="0.15">
      <c r="B246" s="4"/>
      <c r="C246" s="4" t="s">
        <v>259</v>
      </c>
      <c r="D246" s="4"/>
      <c r="E246" s="4"/>
      <c r="F246" s="388"/>
      <c r="G246" s="4"/>
      <c r="H246" s="4"/>
      <c r="I246" s="4"/>
      <c r="J246" s="4"/>
      <c r="K246" s="4"/>
      <c r="L246" s="4"/>
      <c r="M246" s="4"/>
      <c r="N246" s="4"/>
      <c r="O246" s="4"/>
      <c r="P246" s="4"/>
      <c r="Q246" s="4"/>
      <c r="R246" s="4"/>
      <c r="S246" s="4"/>
      <c r="T246" s="4"/>
      <c r="U246" s="4"/>
      <c r="V246" s="4"/>
      <c r="W246" s="4"/>
      <c r="X246" s="4"/>
      <c r="Y246" s="4"/>
      <c r="Z246" s="72"/>
    </row>
    <row r="247" spans="2:28" ht="15.95" hidden="1" customHeight="1" x14ac:dyDescent="0.15">
      <c r="B247" s="4"/>
      <c r="C247" s="171" t="s">
        <v>462</v>
      </c>
      <c r="D247" s="171"/>
      <c r="E247" s="171"/>
      <c r="F247" s="389"/>
      <c r="G247" s="171"/>
      <c r="H247" s="171"/>
      <c r="I247" s="171"/>
      <c r="J247" s="171"/>
      <c r="K247" s="171"/>
      <c r="L247" s="171"/>
      <c r="M247" s="171"/>
      <c r="N247" s="171"/>
      <c r="O247" s="4"/>
      <c r="P247" s="4"/>
      <c r="Q247" s="4"/>
      <c r="R247" s="4"/>
      <c r="S247" s="4"/>
      <c r="T247" s="4"/>
      <c r="U247" s="4"/>
      <c r="V247" s="4"/>
      <c r="W247" s="4"/>
      <c r="X247" s="4"/>
      <c r="Y247" s="4"/>
      <c r="Z247" s="72"/>
    </row>
    <row r="248" spans="2:28" ht="15.95" hidden="1" customHeight="1" x14ac:dyDescent="0.15">
      <c r="C248" s="172" t="s">
        <v>556</v>
      </c>
      <c r="D248" s="173"/>
      <c r="E248" s="173"/>
      <c r="F248" s="390"/>
      <c r="G248" s="173"/>
      <c r="H248" s="173"/>
      <c r="I248" s="173"/>
      <c r="J248" s="173"/>
      <c r="K248" s="173"/>
      <c r="L248" s="173"/>
      <c r="M248" s="173"/>
      <c r="N248" s="173"/>
      <c r="Z248" s="72"/>
    </row>
    <row r="249" spans="2:28" ht="15.95" customHeight="1" x14ac:dyDescent="0.15">
      <c r="B249" s="73"/>
      <c r="C249" s="1" t="s">
        <v>288</v>
      </c>
      <c r="D249" s="24"/>
      <c r="F249" s="24"/>
      <c r="G249" s="70"/>
      <c r="H249" s="70"/>
      <c r="I249" s="70"/>
      <c r="J249" s="70"/>
      <c r="K249" s="70"/>
      <c r="L249" s="70"/>
      <c r="M249" s="70"/>
      <c r="N249" s="70"/>
      <c r="O249" s="70"/>
      <c r="P249" s="70"/>
      <c r="Q249" s="72"/>
      <c r="R249" s="87"/>
      <c r="S249" s="24"/>
      <c r="T249" s="24"/>
      <c r="U249" s="70"/>
      <c r="V249" s="88"/>
      <c r="W249" s="88"/>
      <c r="X249" s="88"/>
      <c r="Y249" s="88"/>
      <c r="Z249" s="24"/>
    </row>
    <row r="250" spans="2:28" ht="15.95" customHeight="1" x14ac:dyDescent="0.15">
      <c r="B250" s="73"/>
      <c r="C250" s="81" t="s">
        <v>289</v>
      </c>
      <c r="D250" s="24"/>
      <c r="F250" s="24"/>
      <c r="G250" s="70"/>
      <c r="H250" s="70"/>
      <c r="I250" s="70"/>
      <c r="J250" s="70"/>
      <c r="K250" s="70"/>
      <c r="L250" s="70"/>
      <c r="M250" s="70"/>
      <c r="N250" s="70"/>
      <c r="O250" s="70"/>
      <c r="P250" s="70"/>
      <c r="Q250" s="72"/>
      <c r="R250" s="87"/>
      <c r="S250" s="24"/>
      <c r="T250" s="24"/>
      <c r="U250" s="70"/>
      <c r="V250" s="88"/>
      <c r="W250" s="88"/>
      <c r="X250" s="88"/>
      <c r="Y250" s="88"/>
      <c r="Z250" s="24"/>
    </row>
    <row r="251" spans="2:28" ht="15.95" customHeight="1" x14ac:dyDescent="0.15">
      <c r="B251" s="74"/>
      <c r="C251" s="4" t="s">
        <v>258</v>
      </c>
      <c r="D251" s="4"/>
      <c r="E251" s="4"/>
      <c r="F251" s="4"/>
      <c r="G251" s="4"/>
      <c r="H251" s="4"/>
      <c r="I251" s="4"/>
      <c r="J251" s="4"/>
      <c r="K251" s="4"/>
      <c r="L251" s="4"/>
      <c r="M251" s="4"/>
      <c r="N251" s="4"/>
      <c r="O251" s="4"/>
      <c r="P251" s="4"/>
      <c r="Q251" s="4"/>
      <c r="R251" s="4"/>
      <c r="S251" s="4"/>
      <c r="T251" s="4"/>
      <c r="U251" s="4"/>
      <c r="V251" s="4"/>
      <c r="W251" s="4"/>
      <c r="X251" s="4"/>
      <c r="Y251" s="4"/>
    </row>
    <row r="252" spans="2:28" ht="15.95" customHeight="1" x14ac:dyDescent="0.15">
      <c r="B252" s="4"/>
      <c r="C252" s="4" t="s">
        <v>259</v>
      </c>
      <c r="D252" s="4"/>
      <c r="E252" s="4"/>
      <c r="F252" s="4"/>
      <c r="G252" s="4"/>
      <c r="H252" s="4"/>
      <c r="I252" s="4"/>
      <c r="J252" s="4"/>
      <c r="K252" s="4"/>
      <c r="L252" s="4"/>
      <c r="M252" s="4"/>
      <c r="N252" s="4"/>
      <c r="O252" s="4"/>
      <c r="P252" s="4"/>
      <c r="Q252" s="4"/>
      <c r="R252" s="4"/>
      <c r="S252" s="4"/>
      <c r="T252" s="4"/>
      <c r="U252" s="4"/>
      <c r="V252" s="4"/>
      <c r="W252" s="4"/>
      <c r="X252" s="4"/>
      <c r="Y252" s="4"/>
    </row>
    <row r="253" spans="2:28" ht="15.95" customHeight="1" x14ac:dyDescent="0.15">
      <c r="B253" s="4"/>
      <c r="C253" s="171" t="s">
        <v>462</v>
      </c>
      <c r="D253" s="171"/>
      <c r="E253" s="171"/>
      <c r="F253" s="171"/>
      <c r="G253" s="171"/>
      <c r="H253" s="171"/>
      <c r="I253" s="171"/>
      <c r="J253" s="171"/>
      <c r="K253" s="171"/>
      <c r="L253" s="171"/>
      <c r="M253" s="171"/>
      <c r="N253" s="171"/>
      <c r="O253" s="4"/>
      <c r="P253" s="4"/>
      <c r="Q253" s="4"/>
      <c r="R253" s="4"/>
      <c r="S253" s="4"/>
      <c r="T253" s="4"/>
      <c r="U253" s="4"/>
      <c r="V253" s="4"/>
      <c r="W253" s="4"/>
      <c r="X253" s="4"/>
      <c r="Y253" s="4"/>
    </row>
    <row r="254" spans="2:28" ht="15.95" customHeight="1" x14ac:dyDescent="0.15">
      <c r="C254" s="172" t="s">
        <v>556</v>
      </c>
      <c r="D254" s="173"/>
      <c r="E254" s="173"/>
      <c r="F254" s="173"/>
      <c r="G254" s="173"/>
      <c r="H254" s="173"/>
      <c r="I254" s="173"/>
      <c r="J254" s="173"/>
      <c r="K254" s="173"/>
      <c r="L254" s="173"/>
      <c r="M254" s="173"/>
      <c r="N254" s="173"/>
    </row>
    <row r="255" spans="2:28" ht="15.75" customHeight="1" x14ac:dyDescent="0.15">
      <c r="B255" s="729" t="s">
        <v>810</v>
      </c>
      <c r="C255" s="716">
        <f>IFERROR(VLOOKUP(AB255,'様式C-1-1用'!$A$4:$AH$1073,4,0),0)</f>
        <v>23</v>
      </c>
      <c r="D255" s="717"/>
      <c r="E255" s="2">
        <f>IF(C255="","",VLOOKUP(AB255,'様式C-1-1用'!$A$4:$AH$1073,5,0))</f>
        <v>5</v>
      </c>
      <c r="F255" s="397">
        <f>IF(C255="","",VLOOKUP(AB255,'様式C-1-1用'!$A$4:$AH$1073,6,0))</f>
        <v>209.15</v>
      </c>
      <c r="G255" s="69" t="str">
        <f>IFERROR(VLOOKUP(AB255,'様式C-1-1用'!$A$4:$AH$1073,7,0),"")</f>
        <v>覆工・坑門</v>
      </c>
      <c r="H255" s="69" t="str">
        <f>IFERROR(VLOOKUP(AB255,'様式C-1-1用'!$A$4:$AH$1073,8,0),"")</f>
        <v>アーチ（左側）</v>
      </c>
      <c r="I255" s="69" t="str">
        <f>IFERROR(VLOOKUP(AB255,'様式C-1-1用'!$A$4:$AH$1073,9,0),"")</f>
        <v>材質劣化</v>
      </c>
      <c r="J255" s="420" t="str">
        <f>IFERROR(VLOOKUP(AB255,'様式C-1-1用'!$A$4:$AH$1073,10),"")</f>
        <v>補修跡</v>
      </c>
      <c r="K255" s="420"/>
      <c r="L255" s="420"/>
      <c r="M255" s="69" t="str">
        <f>IFERROR(VLOOKUP(AB255,'様式C-1-1用'!$A$4:$AH$1073,17,0),"")</f>
        <v>15.6m×0.4m 導水工</v>
      </c>
      <c r="N255" s="69" t="str">
        <f>IFERROR(VLOOKUP(AB255,'様式C-1-1用'!$A$4:$AH$1073,20,0),"")</f>
        <v>対策済</v>
      </c>
      <c r="O255" s="162" t="str">
        <f>IFERROR(VLOOKUP(AB255,'様式C-1-1用'!$A$4:$AH$1073,21,0),"")</f>
        <v>対策区分判定Ⅱa</v>
      </c>
      <c r="P255" s="69" t="str">
        <f>IFERROR(VLOOKUP(AB255,'様式C-1-1用'!$A$4:$AH$1073,22,0),"")</f>
        <v>Ⅱ</v>
      </c>
      <c r="Q255" s="69">
        <f>IFERROR(VLOOKUP(AB255,'様式C-1-1用'!$A$4:$AH$1073,23),"")</f>
        <v>0</v>
      </c>
      <c r="R255" s="69" t="str">
        <f>IFERROR(VLOOKUP(AB255,'様式C-1-1用'!$A$4:$AH$1073,24,0),"")</f>
        <v>Ⅰ</v>
      </c>
      <c r="S255" s="2" t="str">
        <f>IFERROR(VLOOKUP(AB255,'様式C-1-1用'!$A$4:$AH$1073,27,0),"")</f>
        <v>否</v>
      </c>
      <c r="T255" s="2" t="str">
        <f>IFERROR(VLOOKUP(AB255,'様式C-1-1用'!$A$4:$AH$976,28,0),"")</f>
        <v>否</v>
      </c>
      <c r="U255" s="69" t="str">
        <f>IFERROR(VLOOKUP(AB255,'様式C-1-1用'!$A$4:$AH$976,29,0),"")</f>
        <v>済</v>
      </c>
      <c r="V255" s="420" t="str">
        <f>IFERROR(VLOOKUP(AB255,'様式C-1-1用'!$A$4:$AH$976,30,0),"")</f>
        <v>－</v>
      </c>
      <c r="W255" s="678"/>
      <c r="X255" s="678"/>
      <c r="Y255" s="678"/>
      <c r="Z255" s="69" t="str">
        <f>IFERROR(VLOOKUP(AB255,'様式C-1-1用'!$A$4:$AH$976,32,0),"")</f>
        <v>－</v>
      </c>
      <c r="AB255" s="1">
        <f>AB242+1</f>
        <v>187</v>
      </c>
    </row>
    <row r="256" spans="2:28" ht="15.95" customHeight="1" x14ac:dyDescent="0.15">
      <c r="B256" s="727"/>
      <c r="C256" s="716">
        <f>IFERROR(VLOOKUP(AB256,'様式C-1-1用'!$A$4:$AH$1073,4,0),0)</f>
        <v>23</v>
      </c>
      <c r="D256" s="717"/>
      <c r="E256" s="2">
        <f>IF(C256="","",VLOOKUP(AB256,'様式C-1-1用'!$A$4:$AH$1073,5,0))</f>
        <v>6</v>
      </c>
      <c r="F256" s="397">
        <f>IF(C256="","",VLOOKUP(AB256,'様式C-1-1用'!$A$4:$AH$1073,6))</f>
        <v>209.15</v>
      </c>
      <c r="G256" s="69" t="str">
        <f>IFERROR(VLOOKUP(AB256,'様式C-1-1用'!$A$4:$AH$1073,7,0),"")</f>
        <v>覆工・坑門</v>
      </c>
      <c r="H256" s="69" t="str">
        <f>IFERROR(VLOOKUP(AB256,'様式C-1-1用'!$A$4:$AH$1073,8,0),"")</f>
        <v>アーチ（左側）</v>
      </c>
      <c r="I256" s="69" t="str">
        <f>IFERROR(VLOOKUP(AB256,'様式C-1-1用'!$A$4:$AH$1073,9,0),"")</f>
        <v>材質劣化</v>
      </c>
      <c r="J256" s="420" t="str">
        <f>IFERROR(VLOOKUP(AB256,'様式C-1-1用'!$A$4:$AH$1073,10),"")</f>
        <v>補修跡</v>
      </c>
      <c r="K256" s="420"/>
      <c r="L256" s="420"/>
      <c r="M256" s="69" t="str">
        <f>IFERROR(VLOOKUP(AB256,'様式C-1-1用'!$A$4:$AH$1073,17,0),"")</f>
        <v>4.4m×8.9m メッシュシート</v>
      </c>
      <c r="N256" s="69" t="str">
        <f>IFERROR(VLOOKUP(AB256,'様式C-1-1用'!$A$4:$AH$1073,20,0),"")</f>
        <v>対策済</v>
      </c>
      <c r="O256" s="162" t="str">
        <f>IFERROR(VLOOKUP(AB256,'様式C-1-1用'!$A$4:$AH$1073,21,0),"")</f>
        <v>対策区分判定Ⅱa</v>
      </c>
      <c r="P256" s="69" t="str">
        <f>IFERROR(VLOOKUP(AB256,'様式C-1-1用'!$A$4:$AH$1073,22,0),"")</f>
        <v>Ⅱ</v>
      </c>
      <c r="Q256" s="69">
        <f>IFERROR(VLOOKUP(AB256,'様式C-1-1用'!$A$4:$AH$1073,23),"")</f>
        <v>0</v>
      </c>
      <c r="R256" s="69" t="str">
        <f>IFERROR(VLOOKUP(AB256,'様式C-1-1用'!$A$4:$AH$1073,24,0),"")</f>
        <v>Ⅰ</v>
      </c>
      <c r="S256" s="2" t="str">
        <f>IFERROR(VLOOKUP(AB256,'様式C-1-1用'!$A$4:$AH$1073,27,0),"")</f>
        <v>否</v>
      </c>
      <c r="T256" s="2" t="str">
        <f>IFERROR(VLOOKUP(AB256,'様式C-1-1用'!$A$4:$AH$976,28,0),"")</f>
        <v>否</v>
      </c>
      <c r="U256" s="69" t="str">
        <f>IFERROR(VLOOKUP(AB256,'様式C-1-1用'!$A$4:$AH$976,29,0),"")</f>
        <v>済</v>
      </c>
      <c r="V256" s="420" t="str">
        <f>IFERROR(VLOOKUP(AB256,'様式C-1-1用'!$A$4:$AH$976,30,0),"")</f>
        <v>－</v>
      </c>
      <c r="W256" s="678"/>
      <c r="X256" s="678"/>
      <c r="Y256" s="678"/>
      <c r="Z256" s="69" t="str">
        <f>IFERROR(VLOOKUP(AB256,'様式C-1-1用'!$A$4:$AH$976,32,0),"")</f>
        <v>－</v>
      </c>
      <c r="AB256" s="1">
        <f>AB255+1</f>
        <v>188</v>
      </c>
    </row>
    <row r="257" spans="2:28" ht="15.95" customHeight="1" x14ac:dyDescent="0.15">
      <c r="B257" s="727"/>
      <c r="C257" s="716">
        <f>IFERROR(VLOOKUP(AB257,'様式C-1-1用'!$A$4:$AH$1073,4,0),0)</f>
        <v>23</v>
      </c>
      <c r="D257" s="717"/>
      <c r="E257" s="2">
        <f>IF(C257="","",VLOOKUP(AB257,'様式C-1-1用'!$A$4:$AH$1073,5,0))</f>
        <v>10</v>
      </c>
      <c r="F257" s="397">
        <f>IF(C257="","",VLOOKUP(AB257,'様式C-1-1用'!$A$4:$AH$1073,6))</f>
        <v>209.15</v>
      </c>
      <c r="G257" s="69" t="str">
        <f>IFERROR(VLOOKUP(AB257,'様式C-1-1用'!$A$4:$AH$1073,7,0),"")</f>
        <v>覆工・坑門</v>
      </c>
      <c r="H257" s="69" t="str">
        <f>IFERROR(VLOOKUP(AB257,'様式C-1-1用'!$A$4:$AH$1073,8,0),"")</f>
        <v>アーチ（右側）</v>
      </c>
      <c r="I257" s="69" t="str">
        <f>IFERROR(VLOOKUP(AB257,'様式C-1-1用'!$A$4:$AH$1073,9,0),"")</f>
        <v>材質劣化</v>
      </c>
      <c r="J257" s="420" t="str">
        <f>IFERROR(VLOOKUP(AB257,'様式C-1-1用'!$A$4:$AH$1073,10),"")</f>
        <v>補修跡</v>
      </c>
      <c r="K257" s="420"/>
      <c r="L257" s="420"/>
      <c r="M257" s="69" t="str">
        <f>IFERROR(VLOOKUP(AB257,'様式C-1-1用'!$A$4:$AH$1073,17,0),"")</f>
        <v>3.6m×1.9m メッシュシート</v>
      </c>
      <c r="N257" s="69" t="str">
        <f>IFERROR(VLOOKUP(AB257,'様式C-1-1用'!$A$4:$AH$1073,20,0),"")</f>
        <v>対策済</v>
      </c>
      <c r="O257" s="162" t="str">
        <f>IFERROR(VLOOKUP(AB257,'様式C-1-1用'!$A$4:$AH$1073,21,0),"")</f>
        <v>対策区分判定Ⅱa</v>
      </c>
      <c r="P257" s="69" t="str">
        <f>IFERROR(VLOOKUP(AB257,'様式C-1-1用'!$A$4:$AH$1073,22,0),"")</f>
        <v>Ⅱ</v>
      </c>
      <c r="Q257" s="69">
        <f>IFERROR(VLOOKUP(AB257,'様式C-1-1用'!$A$4:$AH$1073,23),"")</f>
        <v>0</v>
      </c>
      <c r="R257" s="69" t="str">
        <f>IFERROR(VLOOKUP(AB257,'様式C-1-1用'!$A$4:$AH$1073,24,0),"")</f>
        <v>Ⅰ</v>
      </c>
      <c r="S257" s="2" t="str">
        <f>IFERROR(VLOOKUP(AB257,'様式C-1-1用'!$A$4:$AH$1073,27,0),"")</f>
        <v>否</v>
      </c>
      <c r="T257" s="2" t="str">
        <f>IFERROR(VLOOKUP(AB257,'様式C-1-1用'!$A$4:$AH$976,28,0),"")</f>
        <v>否</v>
      </c>
      <c r="U257" s="69" t="str">
        <f>IFERROR(VLOOKUP(AB257,'様式C-1-1用'!$A$4:$AH$976,29,0),"")</f>
        <v>済</v>
      </c>
      <c r="V257" s="420" t="str">
        <f>IFERROR(VLOOKUP(AB257,'様式C-1-1用'!$A$4:$AH$976,30,0),"")</f>
        <v>－</v>
      </c>
      <c r="W257" s="678"/>
      <c r="X257" s="678"/>
      <c r="Y257" s="678"/>
      <c r="Z257" s="69" t="str">
        <f>IFERROR(VLOOKUP(AB257,'様式C-1-1用'!$A$4:$AH$976,32,0),"")</f>
        <v>－</v>
      </c>
      <c r="AB257" s="1">
        <f t="shared" ref="AB257:AB285" si="6">AB256+1</f>
        <v>189</v>
      </c>
    </row>
    <row r="258" spans="2:28" ht="15.95" customHeight="1" x14ac:dyDescent="0.15">
      <c r="B258" s="727"/>
      <c r="C258" s="716">
        <f>IFERROR(VLOOKUP(AB258,'様式C-1-1用'!$A$4:$AH$1073,4,0),0)</f>
        <v>23</v>
      </c>
      <c r="D258" s="717"/>
      <c r="E258" s="2">
        <f>IF(C258="","",VLOOKUP(AB258,'様式C-1-1用'!$A$4:$AH$1073,5,0))</f>
        <v>11</v>
      </c>
      <c r="F258" s="397">
        <f>IF(C258="","",VLOOKUP(AB258,'様式C-1-1用'!$A$4:$AH$1073,6))</f>
        <v>209.15</v>
      </c>
      <c r="G258" s="69" t="str">
        <f>IFERROR(VLOOKUP(AB258,'様式C-1-1用'!$A$4:$AH$1073,7,0),"")</f>
        <v>覆工・坑門</v>
      </c>
      <c r="H258" s="69" t="str">
        <f>IFERROR(VLOOKUP(AB258,'様式C-1-1用'!$A$4:$AH$1073,8,0),"")</f>
        <v>アーチ（右側）</v>
      </c>
      <c r="I258" s="69" t="str">
        <f>IFERROR(VLOOKUP(AB258,'様式C-1-1用'!$A$4:$AH$1073,9,0),"")</f>
        <v>漏水</v>
      </c>
      <c r="J258" s="420" t="str">
        <f>IFERROR(VLOOKUP(AB258,'様式C-1-1用'!$A$4:$AH$1073,10),"")</f>
        <v>補修跡</v>
      </c>
      <c r="K258" s="420"/>
      <c r="L258" s="420"/>
      <c r="M258" s="69" t="str">
        <f>IFERROR(VLOOKUP(AB258,'様式C-1-1用'!$A$4:$AH$1073,17,0),"")</f>
        <v>15.6m×0.4m 導水工</v>
      </c>
      <c r="N258" s="69" t="str">
        <f>IFERROR(VLOOKUP(AB258,'様式C-1-1用'!$A$4:$AH$1073,20,0),"")</f>
        <v>対策済</v>
      </c>
      <c r="O258" s="162" t="str">
        <f>IFERROR(VLOOKUP(AB258,'様式C-1-1用'!$A$4:$AH$1073,21,0),"")</f>
        <v>対策区分判定Ⅱb</v>
      </c>
      <c r="P258" s="69" t="str">
        <f>IFERROR(VLOOKUP(AB258,'様式C-1-1用'!$A$4:$AH$1073,22,0),"")</f>
        <v>Ⅱ</v>
      </c>
      <c r="Q258" s="69">
        <f>IFERROR(VLOOKUP(AB258,'様式C-1-1用'!$A$4:$AH$1073,23),"")</f>
        <v>0</v>
      </c>
      <c r="R258" s="69" t="str">
        <f>IFERROR(VLOOKUP(AB258,'様式C-1-1用'!$A$4:$AH$1073,24,0),"")</f>
        <v>Ⅰ</v>
      </c>
      <c r="S258" s="2" t="str">
        <f>IFERROR(VLOOKUP(AB258,'様式C-1-1用'!$A$4:$AH$1073,27,0),"")</f>
        <v>否</v>
      </c>
      <c r="T258" s="2" t="str">
        <f>IFERROR(VLOOKUP(AB258,'様式C-1-1用'!$A$4:$AH$976,28,0),"")</f>
        <v>否</v>
      </c>
      <c r="U258" s="69" t="str">
        <f>IFERROR(VLOOKUP(AB258,'様式C-1-1用'!$A$4:$AH$976,29,0),"")</f>
        <v>済</v>
      </c>
      <c r="V258" s="420" t="str">
        <f>IFERROR(VLOOKUP(AB258,'様式C-1-1用'!$A$4:$AH$976,30,0),"")</f>
        <v>－</v>
      </c>
      <c r="W258" s="678"/>
      <c r="X258" s="678"/>
      <c r="Y258" s="678"/>
      <c r="Z258" s="69" t="str">
        <f>IFERROR(VLOOKUP(AB258,'様式C-1-1用'!$A$4:$AH$976,32,0),"")</f>
        <v>－</v>
      </c>
      <c r="AB258" s="1">
        <f t="shared" si="6"/>
        <v>190</v>
      </c>
    </row>
    <row r="259" spans="2:28" ht="15.95" customHeight="1" x14ac:dyDescent="0.15">
      <c r="B259" s="727"/>
      <c r="C259" s="716">
        <f>IFERROR(VLOOKUP(AB259,'様式C-1-1用'!$A$4:$AH$1073,4,0),0)</f>
        <v>23</v>
      </c>
      <c r="D259" s="717"/>
      <c r="E259" s="2">
        <f>IF(C259="","",VLOOKUP(AB259,'様式C-1-1用'!$A$4:$AH$1073,5,0))</f>
        <v>13</v>
      </c>
      <c r="F259" s="397">
        <f>IF(C259="","",VLOOKUP(AB259,'様式C-1-1用'!$A$4:$AH$1073,6))</f>
        <v>209.15</v>
      </c>
      <c r="G259" s="69" t="str">
        <f>IFERROR(VLOOKUP(AB259,'様式C-1-1用'!$A$4:$AH$1073,7,0),"")</f>
        <v>覆工・坑門</v>
      </c>
      <c r="H259" s="69" t="str">
        <f>IFERROR(VLOOKUP(AB259,'様式C-1-1用'!$A$4:$AH$1073,8,0),"")</f>
        <v>側壁（右側）</v>
      </c>
      <c r="I259" s="69" t="str">
        <f>IFERROR(VLOOKUP(AB259,'様式C-1-1用'!$A$4:$AH$1073,9,0),"")</f>
        <v>材質劣化</v>
      </c>
      <c r="J259" s="420" t="str">
        <f>IFERROR(VLOOKUP(AB259,'様式C-1-1用'!$A$4:$AH$1073,10),"")</f>
        <v>うき・はく離</v>
      </c>
      <c r="K259" s="420"/>
      <c r="L259" s="420"/>
      <c r="M259" s="69" t="str">
        <f>IFERROR(VLOOKUP(AB259,'様式C-1-1用'!$A$4:$AH$1073,17,0),"")</f>
        <v xml:space="preserve">0.1m×0.3m </v>
      </c>
      <c r="N259" s="69" t="str">
        <f>IFERROR(VLOOKUP(AB259,'様式C-1-1用'!$A$4:$AH$1073,20,0),"")</f>
        <v>進行が認められない</v>
      </c>
      <c r="O259" s="162" t="str">
        <f>IFERROR(VLOOKUP(AB259,'様式C-1-1用'!$A$4:$AH$1073,21,0),"")</f>
        <v>対策区分判定Ⅱb</v>
      </c>
      <c r="P259" s="69" t="str">
        <f>IFERROR(VLOOKUP(AB259,'様式C-1-1用'!$A$4:$AH$1073,22,0),"")</f>
        <v>Ⅱ</v>
      </c>
      <c r="Q259" s="69">
        <f>IFERROR(VLOOKUP(AB259,'様式C-1-1用'!$A$4:$AH$1073,23),"")</f>
        <v>0</v>
      </c>
      <c r="R259" s="69" t="str">
        <f>IFERROR(VLOOKUP(AB259,'様式C-1-1用'!$A$4:$AH$1073,24,0),"")</f>
        <v>Ⅱb</v>
      </c>
      <c r="S259" s="2" t="str">
        <f>IFERROR(VLOOKUP(AB259,'様式C-1-1用'!$A$4:$AH$1073,27,0),"")</f>
        <v>否</v>
      </c>
      <c r="T259" s="2" t="str">
        <f>IFERROR(VLOOKUP(AB259,'様式C-1-1用'!$A$4:$AH$976,28,0),"")</f>
        <v>要監視</v>
      </c>
      <c r="U259" s="69" t="str">
        <f>IFERROR(VLOOKUP(AB259,'様式C-1-1用'!$A$4:$AH$976,29,0),"")</f>
        <v>継続</v>
      </c>
      <c r="V259" s="420" t="str">
        <f>IFERROR(VLOOKUP(AB259,'様式C-1-1用'!$A$4:$AH$976,30,0),"")</f>
        <v>監視（日常巡視）</v>
      </c>
      <c r="W259" s="678"/>
      <c r="X259" s="678"/>
      <c r="Y259" s="678"/>
      <c r="Z259" s="69" t="str">
        <f>IFERROR(VLOOKUP(AB259,'様式C-1-1用'!$A$4:$AH$976,32,0),"")</f>
        <v>継続監視</v>
      </c>
      <c r="AB259" s="1">
        <f t="shared" si="6"/>
        <v>191</v>
      </c>
    </row>
    <row r="260" spans="2:28" ht="15.95" customHeight="1" x14ac:dyDescent="0.15">
      <c r="B260" s="727"/>
      <c r="C260" s="716">
        <f>IFERROR(VLOOKUP(AB260,'様式C-1-1用'!$A$4:$AH$1073,4,0),0)</f>
        <v>23</v>
      </c>
      <c r="D260" s="717"/>
      <c r="E260" s="2">
        <f>IF(C260="","",VLOOKUP(AB260,'様式C-1-1用'!$A$4:$AH$1073,5,0))</f>
        <v>14</v>
      </c>
      <c r="F260" s="397">
        <f>IF(C260="","",VLOOKUP(AB260,'様式C-1-1用'!$A$4:$AH$1073,6))</f>
        <v>209.15</v>
      </c>
      <c r="G260" s="69" t="str">
        <f>IFERROR(VLOOKUP(AB260,'様式C-1-1用'!$A$4:$AH$1073,7,0),"")</f>
        <v>覆工・坑門</v>
      </c>
      <c r="H260" s="69" t="str">
        <f>IFERROR(VLOOKUP(AB260,'様式C-1-1用'!$A$4:$AH$1073,8,0),"")</f>
        <v>側壁（右側）</v>
      </c>
      <c r="I260" s="69" t="str">
        <f>IFERROR(VLOOKUP(AB260,'様式C-1-1用'!$A$4:$AH$1073,9,0),"")</f>
        <v>材質劣化</v>
      </c>
      <c r="J260" s="420" t="str">
        <f>IFERROR(VLOOKUP(AB260,'様式C-1-1用'!$A$4:$AH$1073,10),"")</f>
        <v>うき・はく離</v>
      </c>
      <c r="K260" s="420"/>
      <c r="L260" s="420"/>
      <c r="M260" s="69" t="str">
        <f>IFERROR(VLOOKUP(AB260,'様式C-1-1用'!$A$4:$AH$1073,17,0),"")</f>
        <v xml:space="preserve">0.1m×0.5m </v>
      </c>
      <c r="N260" s="69" t="str">
        <f>IFERROR(VLOOKUP(AB260,'様式C-1-1用'!$A$4:$AH$1073,20,0),"")</f>
        <v>進行が認められない</v>
      </c>
      <c r="O260" s="162" t="str">
        <f>IFERROR(VLOOKUP(AB260,'様式C-1-1用'!$A$4:$AH$1073,21,0),"")</f>
        <v>対策区分判定Ⅱb</v>
      </c>
      <c r="P260" s="69" t="str">
        <f>IFERROR(VLOOKUP(AB260,'様式C-1-1用'!$A$4:$AH$1073,22,0),"")</f>
        <v>Ⅱ</v>
      </c>
      <c r="Q260" s="69">
        <f>IFERROR(VLOOKUP(AB260,'様式C-1-1用'!$A$4:$AH$1073,23),"")</f>
        <v>0</v>
      </c>
      <c r="R260" s="69" t="str">
        <f>IFERROR(VLOOKUP(AB260,'様式C-1-1用'!$A$4:$AH$1073,24,0),"")</f>
        <v>Ⅱb</v>
      </c>
      <c r="S260" s="2" t="str">
        <f>IFERROR(VLOOKUP(AB260,'様式C-1-1用'!$A$4:$AH$1073,27,0),"")</f>
        <v>否</v>
      </c>
      <c r="T260" s="2" t="str">
        <f>IFERROR(VLOOKUP(AB260,'様式C-1-1用'!$A$4:$AH$976,28,0),"")</f>
        <v>要監視</v>
      </c>
      <c r="U260" s="69" t="str">
        <f>IFERROR(VLOOKUP(AB260,'様式C-1-1用'!$A$4:$AH$976,29,0),"")</f>
        <v>継続</v>
      </c>
      <c r="V260" s="420" t="str">
        <f>IFERROR(VLOOKUP(AB260,'様式C-1-1用'!$A$4:$AH$976,30,0),"")</f>
        <v>監視（日常巡視）</v>
      </c>
      <c r="W260" s="678"/>
      <c r="X260" s="678"/>
      <c r="Y260" s="678"/>
      <c r="Z260" s="69" t="str">
        <f>IFERROR(VLOOKUP(AB260,'様式C-1-1用'!$A$4:$AH$976,32,0),"")</f>
        <v>継続監視</v>
      </c>
      <c r="AB260" s="1">
        <f t="shared" si="6"/>
        <v>192</v>
      </c>
    </row>
    <row r="261" spans="2:28" ht="15.95" customHeight="1" x14ac:dyDescent="0.15">
      <c r="B261" s="727"/>
      <c r="C261" s="716">
        <f>IFERROR(VLOOKUP(AB261,'様式C-1-1用'!$A$4:$AH$1073,4,0),0)</f>
        <v>23</v>
      </c>
      <c r="D261" s="717"/>
      <c r="E261" s="2">
        <f>IF(C261="","",VLOOKUP(AB261,'様式C-1-1用'!$A$4:$AH$1073,5,0))</f>
        <v>15</v>
      </c>
      <c r="F261" s="397">
        <f>IF(C261="","",VLOOKUP(AB261,'様式C-1-1用'!$A$4:$AH$1073,6))</f>
        <v>209.15</v>
      </c>
      <c r="G261" s="69" t="str">
        <f>IFERROR(VLOOKUP(AB261,'様式C-1-1用'!$A$4:$AH$1073,7,0),"")</f>
        <v>覆工・坑門</v>
      </c>
      <c r="H261" s="69" t="str">
        <f>IFERROR(VLOOKUP(AB261,'様式C-1-1用'!$A$4:$AH$1073,8,0),"")</f>
        <v>側壁（右側）</v>
      </c>
      <c r="I261" s="69" t="str">
        <f>IFERROR(VLOOKUP(AB261,'様式C-1-1用'!$A$4:$AH$1073,9,0),"")</f>
        <v>材質劣化</v>
      </c>
      <c r="J261" s="420" t="str">
        <f>IFERROR(VLOOKUP(AB261,'様式C-1-1用'!$A$4:$AH$1073,10),"")</f>
        <v>うき・はく離</v>
      </c>
      <c r="K261" s="420"/>
      <c r="L261" s="420"/>
      <c r="M261" s="69" t="str">
        <f>IFERROR(VLOOKUP(AB261,'様式C-1-1用'!$A$4:$AH$1073,17,0),"")</f>
        <v xml:space="preserve">0.1m×0.9m </v>
      </c>
      <c r="N261" s="69" t="str">
        <f>IFERROR(VLOOKUP(AB261,'様式C-1-1用'!$A$4:$AH$1073,20,0),"")</f>
        <v>進行が認められない</v>
      </c>
      <c r="O261" s="162" t="str">
        <f>IFERROR(VLOOKUP(AB261,'様式C-1-1用'!$A$4:$AH$1073,21,0),"")</f>
        <v>対策区分判定Ⅱb</v>
      </c>
      <c r="P261" s="69" t="str">
        <f>IFERROR(VLOOKUP(AB261,'様式C-1-1用'!$A$4:$AH$1073,22,0),"")</f>
        <v>Ⅱ</v>
      </c>
      <c r="Q261" s="69">
        <f>IFERROR(VLOOKUP(AB261,'様式C-1-1用'!$A$4:$AH$1073,23),"")</f>
        <v>0</v>
      </c>
      <c r="R261" s="69" t="str">
        <f>IFERROR(VLOOKUP(AB261,'様式C-1-1用'!$A$4:$AH$1073,24,0),"")</f>
        <v>Ⅱb</v>
      </c>
      <c r="S261" s="2" t="str">
        <f>IFERROR(VLOOKUP(AB261,'様式C-1-1用'!$A$4:$AH$1073,27,0),"")</f>
        <v>否</v>
      </c>
      <c r="T261" s="2" t="str">
        <f>IFERROR(VLOOKUP(AB261,'様式C-1-1用'!$A$4:$AH$976,28,0),"")</f>
        <v>要監視</v>
      </c>
      <c r="U261" s="69" t="str">
        <f>IFERROR(VLOOKUP(AB261,'様式C-1-1用'!$A$4:$AH$976,29,0),"")</f>
        <v>継続</v>
      </c>
      <c r="V261" s="420" t="str">
        <f>IFERROR(VLOOKUP(AB261,'様式C-1-1用'!$A$4:$AH$976,30,0),"")</f>
        <v>監視（日常巡視）</v>
      </c>
      <c r="W261" s="678"/>
      <c r="X261" s="678"/>
      <c r="Y261" s="678"/>
      <c r="Z261" s="69" t="str">
        <f>IFERROR(VLOOKUP(AB261,'様式C-1-1用'!$A$4:$AH$976,32,0),"")</f>
        <v>継続監視</v>
      </c>
      <c r="AB261" s="1">
        <f t="shared" si="6"/>
        <v>193</v>
      </c>
    </row>
    <row r="262" spans="2:28" ht="15.95" customHeight="1" x14ac:dyDescent="0.15">
      <c r="B262" s="727"/>
      <c r="C262" s="716">
        <f>IFERROR(VLOOKUP(AB262,'様式C-1-1用'!$A$4:$AH$1073,4,0),0)</f>
        <v>23</v>
      </c>
      <c r="D262" s="717"/>
      <c r="E262" s="2">
        <f>IF(C262="","",VLOOKUP(AB262,'様式C-1-1用'!$A$4:$AH$1073,5,0))</f>
        <v>16</v>
      </c>
      <c r="F262" s="397">
        <f>IF(C262="","",VLOOKUP(AB262,'様式C-1-1用'!$A$4:$AH$1073,6))</f>
        <v>209.15</v>
      </c>
      <c r="G262" s="69" t="str">
        <f>IFERROR(VLOOKUP(AB262,'様式C-1-1用'!$A$4:$AH$1073,7,0),"")</f>
        <v>覆工・坑門</v>
      </c>
      <c r="H262" s="69" t="str">
        <f>IFERROR(VLOOKUP(AB262,'様式C-1-1用'!$A$4:$AH$1073,8,0),"")</f>
        <v>側壁（右側）</v>
      </c>
      <c r="I262" s="69" t="str">
        <f>IFERROR(VLOOKUP(AB262,'様式C-1-1用'!$A$4:$AH$1073,9,0),"")</f>
        <v>材質劣化</v>
      </c>
      <c r="J262" s="420" t="str">
        <f>IFERROR(VLOOKUP(AB262,'様式C-1-1用'!$A$4:$AH$1073,10),"")</f>
        <v>うき・はく離</v>
      </c>
      <c r="K262" s="420"/>
      <c r="L262" s="420"/>
      <c r="M262" s="69" t="str">
        <f>IFERROR(VLOOKUP(AB262,'様式C-1-1用'!$A$4:$AH$1073,17,0),"")</f>
        <v xml:space="preserve">0.9m×0.1m </v>
      </c>
      <c r="N262" s="69" t="str">
        <f>IFERROR(VLOOKUP(AB262,'様式C-1-1用'!$A$4:$AH$1073,20,0),"")</f>
        <v>進行が認められない</v>
      </c>
      <c r="O262" s="162" t="str">
        <f>IFERROR(VLOOKUP(AB262,'様式C-1-1用'!$A$4:$AH$1073,21,0),"")</f>
        <v>対策区分判定Ⅱb</v>
      </c>
      <c r="P262" s="69" t="str">
        <f>IFERROR(VLOOKUP(AB262,'様式C-1-1用'!$A$4:$AH$1073,22,0),"")</f>
        <v>Ⅱ</v>
      </c>
      <c r="Q262" s="69">
        <f>IFERROR(VLOOKUP(AB262,'様式C-1-1用'!$A$4:$AH$1073,23),"")</f>
        <v>0</v>
      </c>
      <c r="R262" s="69" t="str">
        <f>IFERROR(VLOOKUP(AB262,'様式C-1-1用'!$A$4:$AH$1073,24,0),"")</f>
        <v>Ⅱb</v>
      </c>
      <c r="S262" s="2" t="str">
        <f>IFERROR(VLOOKUP(AB262,'様式C-1-1用'!$A$4:$AH$1073,27,0),"")</f>
        <v>否</v>
      </c>
      <c r="T262" s="2" t="str">
        <f>IFERROR(VLOOKUP(AB262,'様式C-1-1用'!$A$4:$AH$976,28,0),"")</f>
        <v>要監視</v>
      </c>
      <c r="U262" s="69" t="str">
        <f>IFERROR(VLOOKUP(AB262,'様式C-1-1用'!$A$4:$AH$976,29,0),"")</f>
        <v>継続</v>
      </c>
      <c r="V262" s="420" t="str">
        <f>IFERROR(VLOOKUP(AB262,'様式C-1-1用'!$A$4:$AH$976,30,0),"")</f>
        <v>監視（日常巡視）</v>
      </c>
      <c r="W262" s="678"/>
      <c r="X262" s="678"/>
      <c r="Y262" s="678"/>
      <c r="Z262" s="69" t="str">
        <f>IFERROR(VLOOKUP(AB262,'様式C-1-1用'!$A$4:$AH$976,32,0),"")</f>
        <v>継続監視</v>
      </c>
      <c r="AB262" s="1">
        <f t="shared" si="6"/>
        <v>194</v>
      </c>
    </row>
    <row r="263" spans="2:28" ht="15.95" customHeight="1" x14ac:dyDescent="0.15">
      <c r="B263" s="727"/>
      <c r="C263" s="716">
        <f>IFERROR(VLOOKUP(AB263,'様式C-1-1用'!$A$4:$AH$1073,4,0),0)</f>
        <v>23</v>
      </c>
      <c r="D263" s="717"/>
      <c r="E263" s="2">
        <f>IF(C263="","",VLOOKUP(AB263,'様式C-1-1用'!$A$4:$AH$1073,5,0))</f>
        <v>17</v>
      </c>
      <c r="F263" s="397">
        <f>IF(C263="","",VLOOKUP(AB263,'様式C-1-1用'!$A$4:$AH$1073,6))</f>
        <v>209.15</v>
      </c>
      <c r="G263" s="69" t="str">
        <f>IFERROR(VLOOKUP(AB263,'様式C-1-1用'!$A$4:$AH$1073,7,0),"")</f>
        <v>覆工・坑門</v>
      </c>
      <c r="H263" s="69" t="str">
        <f>IFERROR(VLOOKUP(AB263,'様式C-1-1用'!$A$4:$AH$1073,8,0),"")</f>
        <v>側壁（右側）</v>
      </c>
      <c r="I263" s="69" t="str">
        <f>IFERROR(VLOOKUP(AB263,'様式C-1-1用'!$A$4:$AH$1073,9,0),"")</f>
        <v>材質劣化</v>
      </c>
      <c r="J263" s="420" t="str">
        <f>IFERROR(VLOOKUP(AB263,'様式C-1-1用'!$A$4:$AH$1073,10),"")</f>
        <v>うき・はく離</v>
      </c>
      <c r="K263" s="420"/>
      <c r="L263" s="420"/>
      <c r="M263" s="69" t="str">
        <f>IFERROR(VLOOKUP(AB263,'様式C-1-1用'!$A$4:$AH$1073,17,0),"")</f>
        <v xml:space="preserve">2.3m×0.1m </v>
      </c>
      <c r="N263" s="69" t="str">
        <f>IFERROR(VLOOKUP(AB263,'様式C-1-1用'!$A$4:$AH$1073,20,0),"")</f>
        <v>進行が認められない</v>
      </c>
      <c r="O263" s="162" t="str">
        <f>IFERROR(VLOOKUP(AB263,'様式C-1-1用'!$A$4:$AH$1073,21,0),"")</f>
        <v>対策区分判定Ⅱb</v>
      </c>
      <c r="P263" s="69" t="str">
        <f>IFERROR(VLOOKUP(AB263,'様式C-1-1用'!$A$4:$AH$1073,22,0),"")</f>
        <v>Ⅱ</v>
      </c>
      <c r="Q263" s="69">
        <f>IFERROR(VLOOKUP(AB263,'様式C-1-1用'!$A$4:$AH$1073,23),"")</f>
        <v>0</v>
      </c>
      <c r="R263" s="69" t="str">
        <f>IFERROR(VLOOKUP(AB263,'様式C-1-1用'!$A$4:$AH$1073,24,0),"")</f>
        <v>Ⅱb</v>
      </c>
      <c r="S263" s="2" t="str">
        <f>IFERROR(VLOOKUP(AB263,'様式C-1-1用'!$A$4:$AH$1073,27,0),"")</f>
        <v>否</v>
      </c>
      <c r="T263" s="2" t="str">
        <f>IFERROR(VLOOKUP(AB263,'様式C-1-1用'!$A$4:$AH$976,28,0),"")</f>
        <v>要監視</v>
      </c>
      <c r="U263" s="69" t="str">
        <f>IFERROR(VLOOKUP(AB263,'様式C-1-1用'!$A$4:$AH$976,29,0),"")</f>
        <v>継続</v>
      </c>
      <c r="V263" s="420" t="str">
        <f>IFERROR(VLOOKUP(AB263,'様式C-1-1用'!$A$4:$AH$976,30,0),"")</f>
        <v>監視（日常巡視）</v>
      </c>
      <c r="W263" s="678"/>
      <c r="X263" s="678"/>
      <c r="Y263" s="678"/>
      <c r="Z263" s="69" t="str">
        <f>IFERROR(VLOOKUP(AB263,'様式C-1-1用'!$A$4:$AH$976,32,0),"")</f>
        <v>継続監視</v>
      </c>
      <c r="AB263" s="1">
        <f t="shared" si="6"/>
        <v>195</v>
      </c>
    </row>
    <row r="264" spans="2:28" ht="15.95" customHeight="1" x14ac:dyDescent="0.15">
      <c r="B264" s="727"/>
      <c r="C264" s="716">
        <f>IFERROR(VLOOKUP(AB264,'様式C-1-1用'!$A$4:$AH$1073,4,0),0)</f>
        <v>0</v>
      </c>
      <c r="D264" s="717"/>
      <c r="E264" s="2" t="str">
        <f>IF(C264="","",VLOOKUP(AB264,'様式C-1-1用'!$A$4:$AH$1073,5,0))</f>
        <v/>
      </c>
      <c r="F264" s="387" t="str">
        <f>IF(C264="","",VLOOKUP(AB264,'様式C-1-1用'!$A$4:$AH$1073,6))</f>
        <v/>
      </c>
      <c r="G264" s="69">
        <f>IFERROR(VLOOKUP(AB264,'様式C-1-1用'!$A$4:$AH$1073,7,0),"")</f>
        <v>0</v>
      </c>
      <c r="H264" s="69">
        <f>IFERROR(VLOOKUP(AB264,'様式C-1-1用'!$A$4:$AH$1073,8,0),"")</f>
        <v>0</v>
      </c>
      <c r="I264" s="69">
        <f>IFERROR(VLOOKUP(AB264,'様式C-1-1用'!$A$4:$AH$1073,9,0),"")</f>
        <v>0</v>
      </c>
      <c r="J264" s="420">
        <f>IFERROR(VLOOKUP(AB264,'様式C-1-1用'!$A$4:$AH$1073,10),"")</f>
        <v>0</v>
      </c>
      <c r="K264" s="420"/>
      <c r="L264" s="420"/>
      <c r="M264" s="69">
        <f>IFERROR(VLOOKUP(AB264,'様式C-1-1用'!$A$4:$AH$1073,17,0),"")</f>
        <v>0</v>
      </c>
      <c r="N264" s="69">
        <f>IFERROR(VLOOKUP(AB264,'様式C-1-1用'!$A$4:$AH$1073,20,0),"")</f>
        <v>0</v>
      </c>
      <c r="O264" s="162" t="str">
        <f>IFERROR(VLOOKUP(AB264,'様式C-1-1用'!$A$4:$AH$1073,21,0),"")</f>
        <v/>
      </c>
      <c r="P264" s="69" t="str">
        <f>IFERROR(VLOOKUP(AB264,'様式C-1-1用'!$A$4:$AH$1073,22,0),"")</f>
        <v/>
      </c>
      <c r="Q264" s="69">
        <f>IFERROR(VLOOKUP(AB264,'様式C-1-1用'!$A$4:$AH$1073,23),"")</f>
        <v>0</v>
      </c>
      <c r="R264" s="69">
        <f>IFERROR(VLOOKUP(AB264,'様式C-1-1用'!$A$4:$AH$1073,24,0),"")</f>
        <v>0</v>
      </c>
      <c r="S264" s="2" t="str">
        <f>IFERROR(VLOOKUP(AB264,'様式C-1-1用'!$A$4:$AH$1073,27,0),"")</f>
        <v/>
      </c>
      <c r="T264" s="2" t="str">
        <f>IFERROR(VLOOKUP(AB264,'様式C-1-1用'!$A$4:$AH$976,28,0),"")</f>
        <v/>
      </c>
      <c r="U264" s="69" t="str">
        <f>IFERROR(VLOOKUP(AB264,'様式C-1-1用'!$A$4:$AH$976,29,0),"")</f>
        <v/>
      </c>
      <c r="V264" s="420" t="str">
        <f>IFERROR(VLOOKUP(AB264,'様式C-1-1用'!$A$4:$AH$976,30,0),"")</f>
        <v/>
      </c>
      <c r="W264" s="678"/>
      <c r="X264" s="678"/>
      <c r="Y264" s="678"/>
      <c r="Z264" s="69" t="str">
        <f>IFERROR(VLOOKUP(AB264,'様式C-1-1用'!$A$4:$AH$976,32,0),"")</f>
        <v/>
      </c>
      <c r="AB264" s="1">
        <f t="shared" si="6"/>
        <v>196</v>
      </c>
    </row>
    <row r="265" spans="2:28" ht="15.95" customHeight="1" x14ac:dyDescent="0.15">
      <c r="B265" s="727"/>
      <c r="C265" s="716">
        <f>IFERROR(VLOOKUP(AB265,'様式C-1-1用'!$A$4:$AH$1073,4,0),0)</f>
        <v>0</v>
      </c>
      <c r="D265" s="717"/>
      <c r="E265" s="2" t="str">
        <f>IF(C265="","",VLOOKUP(AB265,'様式C-1-1用'!$A$4:$AH$1073,5,0))</f>
        <v/>
      </c>
      <c r="F265" s="387" t="str">
        <f>IF(C265="","",VLOOKUP(AB265,'様式C-1-1用'!$A$4:$AH$1073,6))</f>
        <v/>
      </c>
      <c r="G265" s="69">
        <f>IFERROR(VLOOKUP(AB265,'様式C-1-1用'!$A$4:$AH$1073,7,0),"")</f>
        <v>0</v>
      </c>
      <c r="H265" s="69">
        <f>IFERROR(VLOOKUP(AB265,'様式C-1-1用'!$A$4:$AH$1073,8,0),"")</f>
        <v>0</v>
      </c>
      <c r="I265" s="69">
        <f>IFERROR(VLOOKUP(AB265,'様式C-1-1用'!$A$4:$AH$1073,9,0),"")</f>
        <v>0</v>
      </c>
      <c r="J265" s="420">
        <f>IFERROR(VLOOKUP(AB265,'様式C-1-1用'!$A$4:$AH$1073,10),"")</f>
        <v>0</v>
      </c>
      <c r="K265" s="420"/>
      <c r="L265" s="420"/>
      <c r="M265" s="69">
        <f>IFERROR(VLOOKUP(AB265,'様式C-1-1用'!$A$4:$AH$1073,17,0),"")</f>
        <v>0</v>
      </c>
      <c r="N265" s="69">
        <f>IFERROR(VLOOKUP(AB265,'様式C-1-1用'!$A$4:$AH$1073,20,0),"")</f>
        <v>0</v>
      </c>
      <c r="O265" s="162" t="str">
        <f>IFERROR(VLOOKUP(AB265,'様式C-1-1用'!$A$4:$AH$1073,21,0),"")</f>
        <v/>
      </c>
      <c r="P265" s="69" t="str">
        <f>IFERROR(VLOOKUP(AB265,'様式C-1-1用'!$A$4:$AH$1073,22,0),"")</f>
        <v/>
      </c>
      <c r="Q265" s="69">
        <f>IFERROR(VLOOKUP(AB265,'様式C-1-1用'!$A$4:$AH$1073,23),"")</f>
        <v>0</v>
      </c>
      <c r="R265" s="69">
        <f>IFERROR(VLOOKUP(AB265,'様式C-1-1用'!$A$4:$AH$1073,24,0),"")</f>
        <v>0</v>
      </c>
      <c r="S265" s="2" t="str">
        <f>IFERROR(VLOOKUP(AB265,'様式C-1-1用'!$A$4:$AH$1073,27,0),"")</f>
        <v/>
      </c>
      <c r="T265" s="2" t="str">
        <f>IFERROR(VLOOKUP(AB265,'様式C-1-1用'!$A$4:$AH$976,28,0),"")</f>
        <v/>
      </c>
      <c r="U265" s="69" t="str">
        <f>IFERROR(VLOOKUP(AB265,'様式C-1-1用'!$A$4:$AH$976,29,0),"")</f>
        <v/>
      </c>
      <c r="V265" s="420" t="str">
        <f>IFERROR(VLOOKUP(AB265,'様式C-1-1用'!$A$4:$AH$976,30,0),"")</f>
        <v/>
      </c>
      <c r="W265" s="678"/>
      <c r="X265" s="678"/>
      <c r="Y265" s="678"/>
      <c r="Z265" s="69" t="str">
        <f>IFERROR(VLOOKUP(AB265,'様式C-1-1用'!$A$4:$AH$976,32,0),"")</f>
        <v/>
      </c>
      <c r="AB265" s="1">
        <f t="shared" si="6"/>
        <v>197</v>
      </c>
    </row>
    <row r="266" spans="2:28" ht="15.95" customHeight="1" x14ac:dyDescent="0.15">
      <c r="B266" s="727"/>
      <c r="C266" s="716">
        <f>IFERROR(VLOOKUP(AB266,'様式C-1-1用'!$A$4:$AH$1073,4,0),0)</f>
        <v>0</v>
      </c>
      <c r="D266" s="717"/>
      <c r="E266" s="2" t="str">
        <f>IF(C266="","",VLOOKUP(AB266,'様式C-1-1用'!$A$4:$AH$1073,5,0))</f>
        <v/>
      </c>
      <c r="F266" s="387" t="str">
        <f>IF(C266="","",VLOOKUP(AB266,'様式C-1-1用'!$A$4:$AH$1073,6))</f>
        <v/>
      </c>
      <c r="G266" s="69">
        <f>IFERROR(VLOOKUP(AB266,'様式C-1-1用'!$A$4:$AH$1073,7,0),"")</f>
        <v>0</v>
      </c>
      <c r="H266" s="69">
        <f>IFERROR(VLOOKUP(AB266,'様式C-1-1用'!$A$4:$AH$1073,8,0),"")</f>
        <v>0</v>
      </c>
      <c r="I266" s="69">
        <f>IFERROR(VLOOKUP(AB266,'様式C-1-1用'!$A$4:$AH$1073,9,0),"")</f>
        <v>0</v>
      </c>
      <c r="J266" s="420">
        <f>IFERROR(VLOOKUP(AB266,'様式C-1-1用'!$A$4:$AH$1073,10),"")</f>
        <v>0</v>
      </c>
      <c r="K266" s="420"/>
      <c r="L266" s="420"/>
      <c r="M266" s="69">
        <f>IFERROR(VLOOKUP(AB266,'様式C-1-1用'!$A$4:$AH$1073,17,0),"")</f>
        <v>0</v>
      </c>
      <c r="N266" s="69">
        <f>IFERROR(VLOOKUP(AB266,'様式C-1-1用'!$A$4:$AH$1073,20,0),"")</f>
        <v>0</v>
      </c>
      <c r="O266" s="162" t="str">
        <f>IFERROR(VLOOKUP(AB266,'様式C-1-1用'!$A$4:$AH$1073,21,0),"")</f>
        <v/>
      </c>
      <c r="P266" s="69" t="str">
        <f>IFERROR(VLOOKUP(AB266,'様式C-1-1用'!$A$4:$AH$1073,22,0),"")</f>
        <v/>
      </c>
      <c r="Q266" s="69">
        <f>IFERROR(VLOOKUP(AB266,'様式C-1-1用'!$A$4:$AH$1073,23),"")</f>
        <v>0</v>
      </c>
      <c r="R266" s="69">
        <f>IFERROR(VLOOKUP(AB266,'様式C-1-1用'!$A$4:$AH$1073,24,0),"")</f>
        <v>0</v>
      </c>
      <c r="S266" s="2" t="str">
        <f>IFERROR(VLOOKUP(AB266,'様式C-1-1用'!$A$4:$AH$1073,27,0),"")</f>
        <v/>
      </c>
      <c r="T266" s="2" t="str">
        <f>IFERROR(VLOOKUP(AB266,'様式C-1-1用'!$A$4:$AH$976,28,0),"")</f>
        <v/>
      </c>
      <c r="U266" s="69" t="str">
        <f>IFERROR(VLOOKUP(AB266,'様式C-1-1用'!$A$4:$AH$976,29,0),"")</f>
        <v/>
      </c>
      <c r="V266" s="420" t="str">
        <f>IFERROR(VLOOKUP(AB266,'様式C-1-1用'!$A$4:$AH$976,30,0),"")</f>
        <v/>
      </c>
      <c r="W266" s="678"/>
      <c r="X266" s="678"/>
      <c r="Y266" s="678"/>
      <c r="Z266" s="69" t="str">
        <f>IFERROR(VLOOKUP(AB266,'様式C-1-1用'!$A$4:$AH$976,32,0),"")</f>
        <v/>
      </c>
      <c r="AB266" s="1">
        <f t="shared" si="6"/>
        <v>198</v>
      </c>
    </row>
    <row r="267" spans="2:28" ht="15.95" customHeight="1" x14ac:dyDescent="0.15">
      <c r="B267" s="727"/>
      <c r="C267" s="716">
        <f>IFERROR(VLOOKUP(AB267,'様式C-1-1用'!$A$4:$AH$1073,4,0),0)</f>
        <v>0</v>
      </c>
      <c r="D267" s="717"/>
      <c r="E267" s="2" t="str">
        <f>IF(C267="","",VLOOKUP(AB267,'様式C-1-1用'!$A$4:$AH$1073,5,0))</f>
        <v/>
      </c>
      <c r="F267" s="387" t="str">
        <f>IF(C267="","",VLOOKUP(AB267,'様式C-1-1用'!$A$4:$AH$1073,6))</f>
        <v/>
      </c>
      <c r="G267" s="69">
        <f>IFERROR(VLOOKUP(AB267,'様式C-1-1用'!$A$4:$AH$1073,7,0),"")</f>
        <v>0</v>
      </c>
      <c r="H267" s="69">
        <f>IFERROR(VLOOKUP(AB267,'様式C-1-1用'!$A$4:$AH$1073,8,0),"")</f>
        <v>0</v>
      </c>
      <c r="I267" s="69">
        <f>IFERROR(VLOOKUP(AB267,'様式C-1-1用'!$A$4:$AH$1073,9,0),"")</f>
        <v>0</v>
      </c>
      <c r="J267" s="420">
        <f>IFERROR(VLOOKUP(AB267,'様式C-1-1用'!$A$4:$AH$1073,10),"")</f>
        <v>0</v>
      </c>
      <c r="K267" s="420"/>
      <c r="L267" s="420"/>
      <c r="M267" s="69">
        <f>IFERROR(VLOOKUP(AB267,'様式C-1-1用'!$A$4:$AH$1073,17,0),"")</f>
        <v>0</v>
      </c>
      <c r="N267" s="69">
        <f>IFERROR(VLOOKUP(AB267,'様式C-1-1用'!$A$4:$AH$1073,20,0),"")</f>
        <v>0</v>
      </c>
      <c r="O267" s="162" t="str">
        <f>IFERROR(VLOOKUP(AB267,'様式C-1-1用'!$A$4:$AH$1073,21,0),"")</f>
        <v/>
      </c>
      <c r="P267" s="69" t="str">
        <f>IFERROR(VLOOKUP(AB267,'様式C-1-1用'!$A$4:$AH$1073,22,0),"")</f>
        <v/>
      </c>
      <c r="Q267" s="69">
        <f>IFERROR(VLOOKUP(AB267,'様式C-1-1用'!$A$4:$AH$1073,23),"")</f>
        <v>0</v>
      </c>
      <c r="R267" s="69">
        <f>IFERROR(VLOOKUP(AB267,'様式C-1-1用'!$A$4:$AH$1073,24,0),"")</f>
        <v>0</v>
      </c>
      <c r="S267" s="2" t="str">
        <f>IFERROR(VLOOKUP(AB267,'様式C-1-1用'!$A$4:$AH$1073,27,0),"")</f>
        <v/>
      </c>
      <c r="T267" s="2" t="str">
        <f>IFERROR(VLOOKUP(AB267,'様式C-1-1用'!$A$4:$AH$976,28,0),"")</f>
        <v/>
      </c>
      <c r="U267" s="69" t="str">
        <f>IFERROR(VLOOKUP(AB267,'様式C-1-1用'!$A$4:$AH$976,29,0),"")</f>
        <v/>
      </c>
      <c r="V267" s="420" t="str">
        <f>IFERROR(VLOOKUP(AB267,'様式C-1-1用'!$A$4:$AH$976,30,0),"")</f>
        <v/>
      </c>
      <c r="W267" s="678"/>
      <c r="X267" s="678"/>
      <c r="Y267" s="678"/>
      <c r="Z267" s="69" t="str">
        <f>IFERROR(VLOOKUP(AB267,'様式C-1-1用'!$A$4:$AH$976,32,0),"")</f>
        <v/>
      </c>
      <c r="AB267" s="1">
        <f t="shared" si="6"/>
        <v>199</v>
      </c>
    </row>
    <row r="268" spans="2:28" ht="15.95" customHeight="1" x14ac:dyDescent="0.15">
      <c r="B268" s="727"/>
      <c r="C268" s="716">
        <f>IFERROR(VLOOKUP(AB268,'様式C-1-1用'!$A$4:$AH$1073,4,0),0)</f>
        <v>0</v>
      </c>
      <c r="D268" s="717"/>
      <c r="E268" s="2" t="str">
        <f>IF(C268="","",VLOOKUP(AB268,'様式C-1-1用'!$A$4:$AH$1073,5,0))</f>
        <v/>
      </c>
      <c r="F268" s="387" t="str">
        <f>IF(C268="","",VLOOKUP(AB268,'様式C-1-1用'!$A$4:$AH$1073,6))</f>
        <v/>
      </c>
      <c r="G268" s="69">
        <f>IFERROR(VLOOKUP(AB268,'様式C-1-1用'!$A$4:$AH$1073,7,0),"")</f>
        <v>0</v>
      </c>
      <c r="H268" s="69">
        <f>IFERROR(VLOOKUP(AB268,'様式C-1-1用'!$A$4:$AH$1073,8,0),"")</f>
        <v>0</v>
      </c>
      <c r="I268" s="69">
        <f>IFERROR(VLOOKUP(AB268,'様式C-1-1用'!$A$4:$AH$1073,9,0),"")</f>
        <v>0</v>
      </c>
      <c r="J268" s="420">
        <f>IFERROR(VLOOKUP(AB268,'様式C-1-1用'!$A$4:$AH$1073,10),"")</f>
        <v>0</v>
      </c>
      <c r="K268" s="420"/>
      <c r="L268" s="420"/>
      <c r="M268" s="69">
        <f>IFERROR(VLOOKUP(AB268,'様式C-1-1用'!$A$4:$AH$1073,17,0),"")</f>
        <v>0</v>
      </c>
      <c r="N268" s="69">
        <f>IFERROR(VLOOKUP(AB268,'様式C-1-1用'!$A$4:$AH$1073,20,0),"")</f>
        <v>0</v>
      </c>
      <c r="O268" s="162" t="str">
        <f>IFERROR(VLOOKUP(AB268,'様式C-1-1用'!$A$4:$AH$1073,21,0),"")</f>
        <v/>
      </c>
      <c r="P268" s="69" t="str">
        <f>IFERROR(VLOOKUP(AB268,'様式C-1-1用'!$A$4:$AH$1073,22,0),"")</f>
        <v/>
      </c>
      <c r="Q268" s="69">
        <f>IFERROR(VLOOKUP(AB268,'様式C-1-1用'!$A$4:$AH$1073,23),"")</f>
        <v>0</v>
      </c>
      <c r="R268" s="69">
        <f>IFERROR(VLOOKUP(AB268,'様式C-1-1用'!$A$4:$AH$1073,24,0),"")</f>
        <v>0</v>
      </c>
      <c r="S268" s="2" t="str">
        <f>IFERROR(VLOOKUP(AB268,'様式C-1-1用'!$A$4:$AH$1073,27,0),"")</f>
        <v/>
      </c>
      <c r="T268" s="2" t="str">
        <f>IFERROR(VLOOKUP(AB268,'様式C-1-1用'!$A$4:$AH$976,28,0),"")</f>
        <v/>
      </c>
      <c r="U268" s="69" t="str">
        <f>IFERROR(VLOOKUP(AB268,'様式C-1-1用'!$A$4:$AH$976,29,0),"")</f>
        <v/>
      </c>
      <c r="V268" s="420" t="str">
        <f>IFERROR(VLOOKUP(AB268,'様式C-1-1用'!$A$4:$AH$976,30,0),"")</f>
        <v/>
      </c>
      <c r="W268" s="678"/>
      <c r="X268" s="678"/>
      <c r="Y268" s="678"/>
      <c r="Z268" s="69" t="str">
        <f>IFERROR(VLOOKUP(AB268,'様式C-1-1用'!$A$4:$AH$976,32,0),"")</f>
        <v/>
      </c>
      <c r="AB268" s="1">
        <f t="shared" si="6"/>
        <v>200</v>
      </c>
    </row>
    <row r="269" spans="2:28" ht="15.95" customHeight="1" x14ac:dyDescent="0.15">
      <c r="B269" s="727"/>
      <c r="C269" s="716">
        <f>IFERROR(VLOOKUP(AB269,'様式C-1-1用'!$A$4:$AH$1073,4,0),0)</f>
        <v>0</v>
      </c>
      <c r="D269" s="717"/>
      <c r="E269" s="2" t="str">
        <f>IF(C269="","",VLOOKUP(AB269,'様式C-1-1用'!$A$4:$AH$1073,5,0))</f>
        <v/>
      </c>
      <c r="F269" s="387" t="str">
        <f>IF(C269="","",VLOOKUP(AB269,'様式C-1-1用'!$A$4:$AH$1073,6))</f>
        <v/>
      </c>
      <c r="G269" s="69">
        <f>IFERROR(VLOOKUP(AB269,'様式C-1-1用'!$A$4:$AH$1073,7,0),"")</f>
        <v>0</v>
      </c>
      <c r="H269" s="69">
        <f>IFERROR(VLOOKUP(AB269,'様式C-1-1用'!$A$4:$AH$1073,8,0),"")</f>
        <v>0</v>
      </c>
      <c r="I269" s="69">
        <f>IFERROR(VLOOKUP(AB269,'様式C-1-1用'!$A$4:$AH$1073,9,0),"")</f>
        <v>0</v>
      </c>
      <c r="J269" s="420">
        <f>IFERROR(VLOOKUP(AB269,'様式C-1-1用'!$A$4:$AH$1073,10),"")</f>
        <v>0</v>
      </c>
      <c r="K269" s="420"/>
      <c r="L269" s="420"/>
      <c r="M269" s="69">
        <f>IFERROR(VLOOKUP(AB269,'様式C-1-1用'!$A$4:$AH$1073,17,0),"")</f>
        <v>0</v>
      </c>
      <c r="N269" s="69">
        <f>IFERROR(VLOOKUP(AB269,'様式C-1-1用'!$A$4:$AH$1073,20,0),"")</f>
        <v>0</v>
      </c>
      <c r="O269" s="162" t="str">
        <f>IFERROR(VLOOKUP(AB269,'様式C-1-1用'!$A$4:$AH$1073,21,0),"")</f>
        <v/>
      </c>
      <c r="P269" s="69" t="str">
        <f>IFERROR(VLOOKUP(AB269,'様式C-1-1用'!$A$4:$AH$1073,22,0),"")</f>
        <v/>
      </c>
      <c r="Q269" s="69">
        <f>IFERROR(VLOOKUP(AB269,'様式C-1-1用'!$A$4:$AH$1073,23),"")</f>
        <v>0</v>
      </c>
      <c r="R269" s="69">
        <f>IFERROR(VLOOKUP(AB269,'様式C-1-1用'!$A$4:$AH$1073,24,0),"")</f>
        <v>0</v>
      </c>
      <c r="S269" s="2" t="str">
        <f>IFERROR(VLOOKUP(AB269,'様式C-1-1用'!$A$4:$AH$1073,27,0),"")</f>
        <v/>
      </c>
      <c r="T269" s="2" t="str">
        <f>IFERROR(VLOOKUP(AB269,'様式C-1-1用'!$A$4:$AH$976,28,0),"")</f>
        <v/>
      </c>
      <c r="U269" s="69" t="str">
        <f>IFERROR(VLOOKUP(AB269,'様式C-1-1用'!$A$4:$AH$976,29,0),"")</f>
        <v/>
      </c>
      <c r="V269" s="420" t="str">
        <f>IFERROR(VLOOKUP(AB269,'様式C-1-1用'!$A$4:$AH$976,30,0),"")</f>
        <v/>
      </c>
      <c r="W269" s="678"/>
      <c r="X269" s="678"/>
      <c r="Y269" s="678"/>
      <c r="Z269" s="69" t="str">
        <f>IFERROR(VLOOKUP(AB269,'様式C-1-1用'!$A$4:$AH$976,32,0),"")</f>
        <v/>
      </c>
      <c r="AB269" s="1">
        <f t="shared" si="6"/>
        <v>201</v>
      </c>
    </row>
    <row r="270" spans="2:28" ht="15.95" customHeight="1" x14ac:dyDescent="0.15">
      <c r="B270" s="727"/>
      <c r="C270" s="716">
        <f>IFERROR(VLOOKUP(AB270,'様式C-1-1用'!$A$4:$AH$1073,4,0),0)</f>
        <v>0</v>
      </c>
      <c r="D270" s="717"/>
      <c r="E270" s="2" t="str">
        <f>IF(C270="","",VLOOKUP(AB270,'様式C-1-1用'!$A$4:$AH$1073,5,0))</f>
        <v/>
      </c>
      <c r="F270" s="387" t="str">
        <f>IF(C270="","",VLOOKUP(AB270,'様式C-1-1用'!$A$4:$AH$1073,6))</f>
        <v/>
      </c>
      <c r="G270" s="69">
        <f>IFERROR(VLOOKUP(AB270,'様式C-1-1用'!$A$4:$AH$1073,7,0),"")</f>
        <v>0</v>
      </c>
      <c r="H270" s="69">
        <f>IFERROR(VLOOKUP(AB270,'様式C-1-1用'!$A$4:$AH$1073,8,0),"")</f>
        <v>0</v>
      </c>
      <c r="I270" s="69">
        <f>IFERROR(VLOOKUP(AB270,'様式C-1-1用'!$A$4:$AH$1073,9,0),"")</f>
        <v>0</v>
      </c>
      <c r="J270" s="420">
        <f>IFERROR(VLOOKUP(AB270,'様式C-1-1用'!$A$4:$AH$1073,10),"")</f>
        <v>0</v>
      </c>
      <c r="K270" s="420"/>
      <c r="L270" s="420"/>
      <c r="M270" s="69">
        <f>IFERROR(VLOOKUP(AB270,'様式C-1-1用'!$A$4:$AH$1073,17,0),"")</f>
        <v>0</v>
      </c>
      <c r="N270" s="69">
        <f>IFERROR(VLOOKUP(AB270,'様式C-1-1用'!$A$4:$AH$1073,20,0),"")</f>
        <v>0</v>
      </c>
      <c r="O270" s="162" t="str">
        <f>IFERROR(VLOOKUP(AB270,'様式C-1-1用'!$A$4:$AH$1073,21,0),"")</f>
        <v/>
      </c>
      <c r="P270" s="69" t="str">
        <f>IFERROR(VLOOKUP(AB270,'様式C-1-1用'!$A$4:$AH$1073,22,0),"")</f>
        <v/>
      </c>
      <c r="Q270" s="69">
        <f>IFERROR(VLOOKUP(AB270,'様式C-1-1用'!$A$4:$AH$1073,23),"")</f>
        <v>0</v>
      </c>
      <c r="R270" s="69">
        <f>IFERROR(VLOOKUP(AB270,'様式C-1-1用'!$A$4:$AH$1073,24,0),"")</f>
        <v>0</v>
      </c>
      <c r="S270" s="2" t="str">
        <f>IFERROR(VLOOKUP(AB270,'様式C-1-1用'!$A$4:$AH$1073,27,0),"")</f>
        <v/>
      </c>
      <c r="T270" s="2" t="str">
        <f>IFERROR(VLOOKUP(AB270,'様式C-1-1用'!$A$4:$AH$976,28,0),"")</f>
        <v/>
      </c>
      <c r="U270" s="69" t="str">
        <f>IFERROR(VLOOKUP(AB270,'様式C-1-1用'!$A$4:$AH$976,29,0),"")</f>
        <v/>
      </c>
      <c r="V270" s="420" t="str">
        <f>IFERROR(VLOOKUP(AB270,'様式C-1-1用'!$A$4:$AH$976,30,0),"")</f>
        <v/>
      </c>
      <c r="W270" s="678"/>
      <c r="X270" s="678"/>
      <c r="Y270" s="678"/>
      <c r="Z270" s="69" t="str">
        <f>IFERROR(VLOOKUP(AB270,'様式C-1-1用'!$A$4:$AH$976,32,0),"")</f>
        <v/>
      </c>
      <c r="AB270" s="1">
        <f t="shared" si="6"/>
        <v>202</v>
      </c>
    </row>
    <row r="271" spans="2:28" ht="15.95" customHeight="1" x14ac:dyDescent="0.15">
      <c r="B271" s="727"/>
      <c r="C271" s="716">
        <f>IFERROR(VLOOKUP(AB271,'様式C-1-1用'!$A$4:$AH$1073,4,0),0)</f>
        <v>0</v>
      </c>
      <c r="D271" s="717"/>
      <c r="E271" s="2" t="str">
        <f>IF(C271="","",VLOOKUP(AB271,'様式C-1-1用'!$A$4:$AH$1073,5,0))</f>
        <v/>
      </c>
      <c r="F271" s="387" t="str">
        <f>IF(C271="","",VLOOKUP(AB271,'様式C-1-1用'!$A$4:$AH$1073,6))</f>
        <v/>
      </c>
      <c r="G271" s="69">
        <f>IFERROR(VLOOKUP(AB271,'様式C-1-1用'!$A$4:$AH$1073,7,0),"")</f>
        <v>0</v>
      </c>
      <c r="H271" s="69">
        <f>IFERROR(VLOOKUP(AB271,'様式C-1-1用'!$A$4:$AH$1073,8,0),"")</f>
        <v>0</v>
      </c>
      <c r="I271" s="69">
        <f>IFERROR(VLOOKUP(AB271,'様式C-1-1用'!$A$4:$AH$1073,9,0),"")</f>
        <v>0</v>
      </c>
      <c r="J271" s="420">
        <f>IFERROR(VLOOKUP(AB271,'様式C-1-1用'!$A$4:$AH$1073,10),"")</f>
        <v>0</v>
      </c>
      <c r="K271" s="420"/>
      <c r="L271" s="420"/>
      <c r="M271" s="69">
        <f>IFERROR(VLOOKUP(AB271,'様式C-1-1用'!$A$4:$AH$1073,17,0),"")</f>
        <v>0</v>
      </c>
      <c r="N271" s="69">
        <f>IFERROR(VLOOKUP(AB271,'様式C-1-1用'!$A$4:$AH$1073,20,0),"")</f>
        <v>0</v>
      </c>
      <c r="O271" s="162" t="str">
        <f>IFERROR(VLOOKUP(AB271,'様式C-1-1用'!$A$4:$AH$1073,21,0),"")</f>
        <v/>
      </c>
      <c r="P271" s="69" t="str">
        <f>IFERROR(VLOOKUP(AB271,'様式C-1-1用'!$A$4:$AH$1073,22,0),"")</f>
        <v/>
      </c>
      <c r="Q271" s="69">
        <f>IFERROR(VLOOKUP(AB271,'様式C-1-1用'!$A$4:$AH$1073,23),"")</f>
        <v>0</v>
      </c>
      <c r="R271" s="69">
        <f>IFERROR(VLOOKUP(AB271,'様式C-1-1用'!$A$4:$AH$1073,24,0),"")</f>
        <v>0</v>
      </c>
      <c r="S271" s="2" t="str">
        <f>IFERROR(VLOOKUP(AB271,'様式C-1-1用'!$A$4:$AH$1073,27,0),"")</f>
        <v/>
      </c>
      <c r="T271" s="2" t="str">
        <f>IFERROR(VLOOKUP(AB271,'様式C-1-1用'!$A$4:$AH$976,28,0),"")</f>
        <v/>
      </c>
      <c r="U271" s="69" t="str">
        <f>IFERROR(VLOOKUP(AB271,'様式C-1-1用'!$A$4:$AH$976,29,0),"")</f>
        <v/>
      </c>
      <c r="V271" s="420" t="str">
        <f>IFERROR(VLOOKUP(AB271,'様式C-1-1用'!$A$4:$AH$976,30,0),"")</f>
        <v/>
      </c>
      <c r="W271" s="678"/>
      <c r="X271" s="678"/>
      <c r="Y271" s="678"/>
      <c r="Z271" s="69" t="str">
        <f>IFERROR(VLOOKUP(AB271,'様式C-1-1用'!$A$4:$AH$976,32,0),"")</f>
        <v/>
      </c>
      <c r="AB271" s="1">
        <f t="shared" si="6"/>
        <v>203</v>
      </c>
    </row>
    <row r="272" spans="2:28" ht="15.95" customHeight="1" x14ac:dyDescent="0.15">
      <c r="B272" s="727"/>
      <c r="C272" s="716">
        <f>IFERROR(VLOOKUP(AB272,'様式C-1-1用'!$A$4:$AH$1073,4,0),0)</f>
        <v>0</v>
      </c>
      <c r="D272" s="717"/>
      <c r="E272" s="2" t="str">
        <f>IF(C272="","",VLOOKUP(AB272,'様式C-1-1用'!$A$4:$AH$1073,5,0))</f>
        <v/>
      </c>
      <c r="F272" s="387" t="str">
        <f>IF(C272="","",VLOOKUP(AB272,'様式C-1-1用'!$A$4:$AH$1073,6))</f>
        <v/>
      </c>
      <c r="G272" s="69">
        <f>IFERROR(VLOOKUP(AB272,'様式C-1-1用'!$A$4:$AH$1073,7,0),"")</f>
        <v>0</v>
      </c>
      <c r="H272" s="69">
        <f>IFERROR(VLOOKUP(AB272,'様式C-1-1用'!$A$4:$AH$1073,8,0),"")</f>
        <v>0</v>
      </c>
      <c r="I272" s="69">
        <f>IFERROR(VLOOKUP(AB272,'様式C-1-1用'!$A$4:$AH$1073,9,0),"")</f>
        <v>0</v>
      </c>
      <c r="J272" s="420">
        <f>IFERROR(VLOOKUP(AB272,'様式C-1-1用'!$A$4:$AH$1073,10),"")</f>
        <v>0</v>
      </c>
      <c r="K272" s="420"/>
      <c r="L272" s="420"/>
      <c r="M272" s="69">
        <f>IFERROR(VLOOKUP(AB272,'様式C-1-1用'!$A$4:$AH$1073,17,0),"")</f>
        <v>0</v>
      </c>
      <c r="N272" s="69">
        <f>IFERROR(VLOOKUP(AB272,'様式C-1-1用'!$A$4:$AH$1073,20,0),"")</f>
        <v>0</v>
      </c>
      <c r="O272" s="162" t="str">
        <f>IFERROR(VLOOKUP(AB272,'様式C-1-1用'!$A$4:$AH$1073,21,0),"")</f>
        <v/>
      </c>
      <c r="P272" s="69" t="str">
        <f>IFERROR(VLOOKUP(AB272,'様式C-1-1用'!$A$4:$AH$1073,22,0),"")</f>
        <v/>
      </c>
      <c r="Q272" s="69">
        <f>IFERROR(VLOOKUP(AB272,'様式C-1-1用'!$A$4:$AH$1073,23),"")</f>
        <v>0</v>
      </c>
      <c r="R272" s="69">
        <f>IFERROR(VLOOKUP(AB272,'様式C-1-1用'!$A$4:$AH$1073,24,0),"")</f>
        <v>0</v>
      </c>
      <c r="S272" s="2" t="str">
        <f>IFERROR(VLOOKUP(AB272,'様式C-1-1用'!$A$4:$AH$1073,27,0),"")</f>
        <v/>
      </c>
      <c r="T272" s="2" t="str">
        <f>IFERROR(VLOOKUP(AB272,'様式C-1-1用'!$A$4:$AH$976,28,0),"")</f>
        <v/>
      </c>
      <c r="U272" s="69" t="str">
        <f>IFERROR(VLOOKUP(AB272,'様式C-1-1用'!$A$4:$AH$976,29,0),"")</f>
        <v/>
      </c>
      <c r="V272" s="420" t="str">
        <f>IFERROR(VLOOKUP(AB272,'様式C-1-1用'!$A$4:$AH$976,30,0),"")</f>
        <v/>
      </c>
      <c r="W272" s="678"/>
      <c r="X272" s="678"/>
      <c r="Y272" s="678"/>
      <c r="Z272" s="69" t="str">
        <f>IFERROR(VLOOKUP(AB272,'様式C-1-1用'!$A$4:$AH$976,32,0),"")</f>
        <v/>
      </c>
      <c r="AB272" s="1">
        <f t="shared" si="6"/>
        <v>204</v>
      </c>
    </row>
    <row r="273" spans="2:28" ht="15.95" customHeight="1" x14ac:dyDescent="0.15">
      <c r="B273" s="727"/>
      <c r="C273" s="716">
        <f>IFERROR(VLOOKUP(AB273,'様式C-1-1用'!$A$4:$AH$1073,4,0),0)</f>
        <v>0</v>
      </c>
      <c r="D273" s="717"/>
      <c r="E273" s="2" t="str">
        <f>IF(C273="","",VLOOKUP(AB273,'様式C-1-1用'!$A$4:$AH$1073,5,0))</f>
        <v/>
      </c>
      <c r="F273" s="387" t="str">
        <f>IF(C273="","",VLOOKUP(AB273,'様式C-1-1用'!$A$4:$AH$1073,6))</f>
        <v/>
      </c>
      <c r="G273" s="69">
        <f>IFERROR(VLOOKUP(AB273,'様式C-1-1用'!$A$4:$AH$1073,7,0),"")</f>
        <v>0</v>
      </c>
      <c r="H273" s="69">
        <f>IFERROR(VLOOKUP(AB273,'様式C-1-1用'!$A$4:$AH$1073,8,0),"")</f>
        <v>0</v>
      </c>
      <c r="I273" s="69">
        <f>IFERROR(VLOOKUP(AB273,'様式C-1-1用'!$A$4:$AH$1073,9,0),"")</f>
        <v>0</v>
      </c>
      <c r="J273" s="420">
        <f>IFERROR(VLOOKUP(AB273,'様式C-1-1用'!$A$4:$AH$1073,10),"")</f>
        <v>0</v>
      </c>
      <c r="K273" s="420"/>
      <c r="L273" s="420"/>
      <c r="M273" s="69">
        <f>IFERROR(VLOOKUP(AB273,'様式C-1-1用'!$A$4:$AH$1073,17,0),"")</f>
        <v>0</v>
      </c>
      <c r="N273" s="69">
        <f>IFERROR(VLOOKUP(AB273,'様式C-1-1用'!$A$4:$AH$1073,20,0),"")</f>
        <v>0</v>
      </c>
      <c r="O273" s="162" t="str">
        <f>IFERROR(VLOOKUP(AB273,'様式C-1-1用'!$A$4:$AH$1073,21,0),"")</f>
        <v/>
      </c>
      <c r="P273" s="69" t="str">
        <f>IFERROR(VLOOKUP(AB273,'様式C-1-1用'!$A$4:$AH$1073,22,0),"")</f>
        <v/>
      </c>
      <c r="Q273" s="69">
        <f>IFERROR(VLOOKUP(AB273,'様式C-1-1用'!$A$4:$AH$1073,23),"")</f>
        <v>0</v>
      </c>
      <c r="R273" s="69">
        <f>IFERROR(VLOOKUP(AB273,'様式C-1-1用'!$A$4:$AH$1073,24,0),"")</f>
        <v>0</v>
      </c>
      <c r="S273" s="2" t="str">
        <f>IFERROR(VLOOKUP(AB273,'様式C-1-1用'!$A$4:$AH$1073,27,0),"")</f>
        <v/>
      </c>
      <c r="T273" s="2" t="str">
        <f>IFERROR(VLOOKUP(AB273,'様式C-1-1用'!$A$4:$AH$976,28,0),"")</f>
        <v/>
      </c>
      <c r="U273" s="69" t="str">
        <f>IFERROR(VLOOKUP(AB273,'様式C-1-1用'!$A$4:$AH$976,29,0),"")</f>
        <v/>
      </c>
      <c r="V273" s="420" t="str">
        <f>IFERROR(VLOOKUP(AB273,'様式C-1-1用'!$A$4:$AH$976,30,0),"")</f>
        <v/>
      </c>
      <c r="W273" s="678"/>
      <c r="X273" s="678"/>
      <c r="Y273" s="678"/>
      <c r="Z273" s="69" t="str">
        <f>IFERROR(VLOOKUP(AB273,'様式C-1-1用'!$A$4:$AH$976,32,0),"")</f>
        <v/>
      </c>
      <c r="AB273" s="1">
        <f t="shared" si="6"/>
        <v>205</v>
      </c>
    </row>
    <row r="274" spans="2:28" ht="15.95" customHeight="1" x14ac:dyDescent="0.15">
      <c r="B274" s="727"/>
      <c r="C274" s="716">
        <f>IFERROR(VLOOKUP(AB274,'様式C-1-1用'!$A$4:$AH$1073,4,0),0)</f>
        <v>0</v>
      </c>
      <c r="D274" s="717"/>
      <c r="E274" s="2" t="str">
        <f>IF(C274="","",VLOOKUP(AB274,'様式C-1-1用'!$A$4:$AH$1073,5,0))</f>
        <v/>
      </c>
      <c r="F274" s="387" t="str">
        <f>IF(C274="","",VLOOKUP(AB274,'様式C-1-1用'!$A$4:$AH$1073,6))</f>
        <v/>
      </c>
      <c r="G274" s="69">
        <f>IFERROR(VLOOKUP(AB274,'様式C-1-1用'!$A$4:$AH$1073,7,0),"")</f>
        <v>0</v>
      </c>
      <c r="H274" s="69">
        <f>IFERROR(VLOOKUP(AB274,'様式C-1-1用'!$A$4:$AH$1073,8,0),"")</f>
        <v>0</v>
      </c>
      <c r="I274" s="69">
        <f>IFERROR(VLOOKUP(AB274,'様式C-1-1用'!$A$4:$AH$1073,9,0),"")</f>
        <v>0</v>
      </c>
      <c r="J274" s="420">
        <f>IFERROR(VLOOKUP(AB274,'様式C-1-1用'!$A$4:$AH$1073,10),"")</f>
        <v>0</v>
      </c>
      <c r="K274" s="420"/>
      <c r="L274" s="420"/>
      <c r="M274" s="69">
        <f>IFERROR(VLOOKUP(AB274,'様式C-1-1用'!$A$4:$AH$1073,17,0),"")</f>
        <v>0</v>
      </c>
      <c r="N274" s="69">
        <f>IFERROR(VLOOKUP(AB274,'様式C-1-1用'!$A$4:$AH$1073,20,0),"")</f>
        <v>0</v>
      </c>
      <c r="O274" s="162" t="str">
        <f>IFERROR(VLOOKUP(AB274,'様式C-1-1用'!$A$4:$AH$1073,21,0),"")</f>
        <v/>
      </c>
      <c r="P274" s="69" t="str">
        <f>IFERROR(VLOOKUP(AB274,'様式C-1-1用'!$A$4:$AH$1073,22,0),"")</f>
        <v/>
      </c>
      <c r="Q274" s="69">
        <f>IFERROR(VLOOKUP(AB274,'様式C-1-1用'!$A$4:$AH$1073,23),"")</f>
        <v>0</v>
      </c>
      <c r="R274" s="69">
        <f>IFERROR(VLOOKUP(AB274,'様式C-1-1用'!$A$4:$AH$1073,24,0),"")</f>
        <v>0</v>
      </c>
      <c r="S274" s="2" t="str">
        <f>IFERROR(VLOOKUP(AB274,'様式C-1-1用'!$A$4:$AH$1073,27,0),"")</f>
        <v/>
      </c>
      <c r="T274" s="2" t="str">
        <f>IFERROR(VLOOKUP(AB274,'様式C-1-1用'!$A$4:$AH$976,28,0),"")</f>
        <v/>
      </c>
      <c r="U274" s="69" t="str">
        <f>IFERROR(VLOOKUP(AB274,'様式C-1-1用'!$A$4:$AH$976,29,0),"")</f>
        <v/>
      </c>
      <c r="V274" s="420" t="str">
        <f>IFERROR(VLOOKUP(AB274,'様式C-1-1用'!$A$4:$AH$976,30,0),"")</f>
        <v/>
      </c>
      <c r="W274" s="678"/>
      <c r="X274" s="678"/>
      <c r="Y274" s="678"/>
      <c r="Z274" s="69" t="str">
        <f>IFERROR(VLOOKUP(AB274,'様式C-1-1用'!$A$4:$AH$976,32,0),"")</f>
        <v/>
      </c>
      <c r="AB274" s="1">
        <f t="shared" si="6"/>
        <v>206</v>
      </c>
    </row>
    <row r="275" spans="2:28" ht="15.95" customHeight="1" x14ac:dyDescent="0.15">
      <c r="B275" s="727"/>
      <c r="C275" s="716">
        <f>IFERROR(VLOOKUP(AB275,'様式C-1-1用'!$A$4:$AH$1073,4,0),0)</f>
        <v>0</v>
      </c>
      <c r="D275" s="717"/>
      <c r="E275" s="2" t="str">
        <f>IF(C275="","",VLOOKUP(AB275,'様式C-1-1用'!$A$4:$AH$1073,5,0))</f>
        <v/>
      </c>
      <c r="F275" s="387" t="str">
        <f>IF(C275="","",VLOOKUP(AB275,'様式C-1-1用'!$A$4:$AH$1073,6))</f>
        <v/>
      </c>
      <c r="G275" s="69">
        <f>IFERROR(VLOOKUP(AB275,'様式C-1-1用'!$A$4:$AH$1073,7,0),"")</f>
        <v>0</v>
      </c>
      <c r="H275" s="69">
        <f>IFERROR(VLOOKUP(AB275,'様式C-1-1用'!$A$4:$AH$1073,8,0),"")</f>
        <v>0</v>
      </c>
      <c r="I275" s="69">
        <f>IFERROR(VLOOKUP(AB275,'様式C-1-1用'!$A$4:$AH$1073,9,0),"")</f>
        <v>0</v>
      </c>
      <c r="J275" s="420">
        <f>IFERROR(VLOOKUP(AB275,'様式C-1-1用'!$A$4:$AH$1073,10),"")</f>
        <v>0</v>
      </c>
      <c r="K275" s="420"/>
      <c r="L275" s="420"/>
      <c r="M275" s="69">
        <f>IFERROR(VLOOKUP(AB275,'様式C-1-1用'!$A$4:$AH$1073,17,0),"")</f>
        <v>0</v>
      </c>
      <c r="N275" s="69">
        <f>IFERROR(VLOOKUP(AB275,'様式C-1-1用'!$A$4:$AH$1073,20,0),"")</f>
        <v>0</v>
      </c>
      <c r="O275" s="162" t="str">
        <f>IFERROR(VLOOKUP(AB275,'様式C-1-1用'!$A$4:$AH$1073,21,0),"")</f>
        <v/>
      </c>
      <c r="P275" s="69" t="str">
        <f>IFERROR(VLOOKUP(AB275,'様式C-1-1用'!$A$4:$AH$1073,22,0),"")</f>
        <v/>
      </c>
      <c r="Q275" s="69">
        <f>IFERROR(VLOOKUP(AB275,'様式C-1-1用'!$A$4:$AH$1073,23),"")</f>
        <v>0</v>
      </c>
      <c r="R275" s="69">
        <f>IFERROR(VLOOKUP(AB275,'様式C-1-1用'!$A$4:$AH$1073,24,0),"")</f>
        <v>0</v>
      </c>
      <c r="S275" s="2" t="str">
        <f>IFERROR(VLOOKUP(AB275,'様式C-1-1用'!$A$4:$AH$1073,27,0),"")</f>
        <v/>
      </c>
      <c r="T275" s="2" t="str">
        <f>IFERROR(VLOOKUP(AB275,'様式C-1-1用'!$A$4:$AH$976,28,0),"")</f>
        <v/>
      </c>
      <c r="U275" s="69" t="str">
        <f>IFERROR(VLOOKUP(AB275,'様式C-1-1用'!$A$4:$AH$976,29,0),"")</f>
        <v/>
      </c>
      <c r="V275" s="420" t="str">
        <f>IFERROR(VLOOKUP(AB275,'様式C-1-1用'!$A$4:$AH$976,30,0),"")</f>
        <v/>
      </c>
      <c r="W275" s="678"/>
      <c r="X275" s="678"/>
      <c r="Y275" s="678"/>
      <c r="Z275" s="69" t="str">
        <f>IFERROR(VLOOKUP(AB275,'様式C-1-1用'!$A$4:$AH$976,32,0),"")</f>
        <v/>
      </c>
      <c r="AB275" s="1">
        <f t="shared" si="6"/>
        <v>207</v>
      </c>
    </row>
    <row r="276" spans="2:28" ht="15.95" customHeight="1" x14ac:dyDescent="0.15">
      <c r="B276" s="727"/>
      <c r="C276" s="716">
        <f>IFERROR(VLOOKUP(AB276,'様式C-1-1用'!$A$4:$AH$1073,4,0),0)</f>
        <v>0</v>
      </c>
      <c r="D276" s="717"/>
      <c r="E276" s="2" t="str">
        <f>IF(C276="","",VLOOKUP(AB276,'様式C-1-1用'!$A$4:$AH$1073,5,0))</f>
        <v/>
      </c>
      <c r="F276" s="387" t="str">
        <f>IF(C276="","",VLOOKUP(AB276,'様式C-1-1用'!$A$4:$AH$1073,6))</f>
        <v/>
      </c>
      <c r="G276" s="69">
        <f>IFERROR(VLOOKUP(AB276,'様式C-1-1用'!$A$4:$AH$1073,7,0),"")</f>
        <v>0</v>
      </c>
      <c r="H276" s="69">
        <f>IFERROR(VLOOKUP(AB276,'様式C-1-1用'!$A$4:$AH$1073,8,0),"")</f>
        <v>0</v>
      </c>
      <c r="I276" s="69">
        <f>IFERROR(VLOOKUP(AB276,'様式C-1-1用'!$A$4:$AH$1073,9,0),"")</f>
        <v>0</v>
      </c>
      <c r="J276" s="420">
        <f>IFERROR(VLOOKUP(AB276,'様式C-1-1用'!$A$4:$AH$1073,10),"")</f>
        <v>0</v>
      </c>
      <c r="K276" s="420"/>
      <c r="L276" s="420"/>
      <c r="M276" s="69">
        <f>IFERROR(VLOOKUP(AB276,'様式C-1-1用'!$A$4:$AH$1073,17,0),"")</f>
        <v>0</v>
      </c>
      <c r="N276" s="69">
        <f>IFERROR(VLOOKUP(AB276,'様式C-1-1用'!$A$4:$AH$1073,20,0),"")</f>
        <v>0</v>
      </c>
      <c r="O276" s="162" t="str">
        <f>IFERROR(VLOOKUP(AB276,'様式C-1-1用'!$A$4:$AH$1073,21,0),"")</f>
        <v/>
      </c>
      <c r="P276" s="69" t="str">
        <f>IFERROR(VLOOKUP(AB276,'様式C-1-1用'!$A$4:$AH$1073,22,0),"")</f>
        <v/>
      </c>
      <c r="Q276" s="69">
        <f>IFERROR(VLOOKUP(AB276,'様式C-1-1用'!$A$4:$AH$1073,23),"")</f>
        <v>0</v>
      </c>
      <c r="R276" s="69">
        <f>IFERROR(VLOOKUP(AB276,'様式C-1-1用'!$A$4:$AH$1073,24,0),"")</f>
        <v>0</v>
      </c>
      <c r="S276" s="2" t="str">
        <f>IFERROR(VLOOKUP(AB276,'様式C-1-1用'!$A$4:$AH$1073,27,0),"")</f>
        <v/>
      </c>
      <c r="T276" s="2" t="str">
        <f>IFERROR(VLOOKUP(AB276,'様式C-1-1用'!$A$4:$AH$976,28,0),"")</f>
        <v/>
      </c>
      <c r="U276" s="69" t="str">
        <f>IFERROR(VLOOKUP(AB276,'様式C-1-1用'!$A$4:$AH$976,29,0),"")</f>
        <v/>
      </c>
      <c r="V276" s="420" t="str">
        <f>IFERROR(VLOOKUP(AB276,'様式C-1-1用'!$A$4:$AH$976,30,0),"")</f>
        <v/>
      </c>
      <c r="W276" s="678"/>
      <c r="X276" s="678"/>
      <c r="Y276" s="678"/>
      <c r="Z276" s="69" t="str">
        <f>IFERROR(VLOOKUP(AB276,'様式C-1-1用'!$A$4:$AH$976,32,0),"")</f>
        <v/>
      </c>
      <c r="AB276" s="1">
        <f t="shared" si="6"/>
        <v>208</v>
      </c>
    </row>
    <row r="277" spans="2:28" ht="15.95" customHeight="1" x14ac:dyDescent="0.15">
      <c r="B277" s="727"/>
      <c r="C277" s="716">
        <f>IFERROR(VLOOKUP(AB277,'様式C-1-1用'!$A$4:$AH$1073,4,0),0)</f>
        <v>0</v>
      </c>
      <c r="D277" s="717"/>
      <c r="E277" s="2" t="str">
        <f>IF(C277="","",VLOOKUP(AB277,'様式C-1-1用'!$A$4:$AH$1073,5,0))</f>
        <v/>
      </c>
      <c r="F277" s="387" t="str">
        <f>IF(C277="","",VLOOKUP(AB277,'様式C-1-1用'!$A$4:$AH$1073,6))</f>
        <v/>
      </c>
      <c r="G277" s="69">
        <f>IFERROR(VLOOKUP(AB277,'様式C-1-1用'!$A$4:$AH$1073,7,0),"")</f>
        <v>0</v>
      </c>
      <c r="H277" s="69">
        <f>IFERROR(VLOOKUP(AB277,'様式C-1-1用'!$A$4:$AH$1073,8,0),"")</f>
        <v>0</v>
      </c>
      <c r="I277" s="69">
        <f>IFERROR(VLOOKUP(AB277,'様式C-1-1用'!$A$4:$AH$1073,9,0),"")</f>
        <v>0</v>
      </c>
      <c r="J277" s="420">
        <f>IFERROR(VLOOKUP(AB277,'様式C-1-1用'!$A$4:$AH$1073,10),"")</f>
        <v>0</v>
      </c>
      <c r="K277" s="420"/>
      <c r="L277" s="420"/>
      <c r="M277" s="69">
        <f>IFERROR(VLOOKUP(AB277,'様式C-1-1用'!$A$4:$AH$1073,17,0),"")</f>
        <v>0</v>
      </c>
      <c r="N277" s="69">
        <f>IFERROR(VLOOKUP(AB277,'様式C-1-1用'!$A$4:$AH$1073,20,0),"")</f>
        <v>0</v>
      </c>
      <c r="O277" s="162" t="str">
        <f>IFERROR(VLOOKUP(AB277,'様式C-1-1用'!$A$4:$AH$1073,21,0),"")</f>
        <v/>
      </c>
      <c r="P277" s="69" t="str">
        <f>IFERROR(VLOOKUP(AB277,'様式C-1-1用'!$A$4:$AH$1073,22,0),"")</f>
        <v/>
      </c>
      <c r="Q277" s="69">
        <f>IFERROR(VLOOKUP(AB277,'様式C-1-1用'!$A$4:$AH$1073,23),"")</f>
        <v>0</v>
      </c>
      <c r="R277" s="69">
        <f>IFERROR(VLOOKUP(AB277,'様式C-1-1用'!$A$4:$AH$1073,24,0),"")</f>
        <v>0</v>
      </c>
      <c r="S277" s="2" t="str">
        <f>IFERROR(VLOOKUP(AB277,'様式C-1-1用'!$A$4:$AH$1073,27,0),"")</f>
        <v/>
      </c>
      <c r="T277" s="2" t="str">
        <f>IFERROR(VLOOKUP(AB277,'様式C-1-1用'!$A$4:$AH$976,28,0),"")</f>
        <v/>
      </c>
      <c r="U277" s="69" t="str">
        <f>IFERROR(VLOOKUP(AB277,'様式C-1-1用'!$A$4:$AH$976,29,0),"")</f>
        <v/>
      </c>
      <c r="V277" s="420" t="str">
        <f>IFERROR(VLOOKUP(AB277,'様式C-1-1用'!$A$4:$AH$976,30,0),"")</f>
        <v/>
      </c>
      <c r="W277" s="678"/>
      <c r="X277" s="678"/>
      <c r="Y277" s="678"/>
      <c r="Z277" s="69" t="str">
        <f>IFERROR(VLOOKUP(AB277,'様式C-1-1用'!$A$4:$AH$976,32,0),"")</f>
        <v/>
      </c>
      <c r="AB277" s="1">
        <f t="shared" si="6"/>
        <v>209</v>
      </c>
    </row>
    <row r="278" spans="2:28" ht="15.95" customHeight="1" x14ac:dyDescent="0.15">
      <c r="B278" s="727"/>
      <c r="C278" s="716">
        <f>IFERROR(VLOOKUP(AB278,'様式C-1-1用'!$A$4:$AH$1073,4,0),0)</f>
        <v>0</v>
      </c>
      <c r="D278" s="717"/>
      <c r="E278" s="2" t="str">
        <f>IF(C278="","",VLOOKUP(AB278,'様式C-1-1用'!$A$4:$AH$1073,5,0))</f>
        <v/>
      </c>
      <c r="F278" s="387" t="str">
        <f>IF(C278="","",VLOOKUP(AB278,'様式C-1-1用'!$A$4:$AH$1073,6))</f>
        <v/>
      </c>
      <c r="G278" s="69">
        <f>IFERROR(VLOOKUP(AB278,'様式C-1-1用'!$A$4:$AH$1073,7,0),"")</f>
        <v>0</v>
      </c>
      <c r="H278" s="69">
        <f>IFERROR(VLOOKUP(AB278,'様式C-1-1用'!$A$4:$AH$1073,8,0),"")</f>
        <v>0</v>
      </c>
      <c r="I278" s="69">
        <f>IFERROR(VLOOKUP(AB278,'様式C-1-1用'!$A$4:$AH$1073,9,0),"")</f>
        <v>0</v>
      </c>
      <c r="J278" s="420">
        <f>IFERROR(VLOOKUP(AB278,'様式C-1-1用'!$A$4:$AH$1073,10),"")</f>
        <v>0</v>
      </c>
      <c r="K278" s="420"/>
      <c r="L278" s="420"/>
      <c r="M278" s="69">
        <f>IFERROR(VLOOKUP(AB278,'様式C-1-1用'!$A$4:$AH$1073,17,0),"")</f>
        <v>0</v>
      </c>
      <c r="N278" s="69">
        <f>IFERROR(VLOOKUP(AB278,'様式C-1-1用'!$A$4:$AH$1073,20,0),"")</f>
        <v>0</v>
      </c>
      <c r="O278" s="162" t="str">
        <f>IFERROR(VLOOKUP(AB278,'様式C-1-1用'!$A$4:$AH$1073,21,0),"")</f>
        <v/>
      </c>
      <c r="P278" s="69" t="str">
        <f>IFERROR(VLOOKUP(AB278,'様式C-1-1用'!$A$4:$AH$1073,22,0),"")</f>
        <v/>
      </c>
      <c r="Q278" s="69">
        <f>IFERROR(VLOOKUP(AB278,'様式C-1-1用'!$A$4:$AH$1073,23),"")</f>
        <v>0</v>
      </c>
      <c r="R278" s="69">
        <f>IFERROR(VLOOKUP(AB278,'様式C-1-1用'!$A$4:$AH$1073,24,0),"")</f>
        <v>0</v>
      </c>
      <c r="S278" s="2" t="str">
        <f>IFERROR(VLOOKUP(AB278,'様式C-1-1用'!$A$4:$AH$1073,27,0),"")</f>
        <v/>
      </c>
      <c r="T278" s="2" t="str">
        <f>IFERROR(VLOOKUP(AB278,'様式C-1-1用'!$A$4:$AH$976,28,0),"")</f>
        <v/>
      </c>
      <c r="U278" s="69" t="str">
        <f>IFERROR(VLOOKUP(AB278,'様式C-1-1用'!$A$4:$AH$976,29,0),"")</f>
        <v/>
      </c>
      <c r="V278" s="420" t="str">
        <f>IFERROR(VLOOKUP(AB278,'様式C-1-1用'!$A$4:$AH$976,30,0),"")</f>
        <v/>
      </c>
      <c r="W278" s="678"/>
      <c r="X278" s="678"/>
      <c r="Y278" s="678"/>
      <c r="Z278" s="69" t="str">
        <f>IFERROR(VLOOKUP(AB278,'様式C-1-1用'!$A$4:$AH$976,32,0),"")</f>
        <v/>
      </c>
      <c r="AB278" s="1">
        <f t="shared" si="6"/>
        <v>210</v>
      </c>
    </row>
    <row r="279" spans="2:28" ht="15.95" customHeight="1" x14ac:dyDescent="0.15">
      <c r="B279" s="727"/>
      <c r="C279" s="716">
        <f>IFERROR(VLOOKUP(AB279,'様式C-1-1用'!$A$4:$AH$1073,4,0),0)</f>
        <v>0</v>
      </c>
      <c r="D279" s="717"/>
      <c r="E279" s="2" t="str">
        <f>IF(C279="","",VLOOKUP(AB279,'様式C-1-1用'!$A$4:$AH$1073,5,0))</f>
        <v/>
      </c>
      <c r="F279" s="387" t="str">
        <f>IF(C279="","",VLOOKUP(AB279,'様式C-1-1用'!$A$4:$AH$1073,6))</f>
        <v/>
      </c>
      <c r="G279" s="69">
        <f>IFERROR(VLOOKUP(AB279,'様式C-1-1用'!$A$4:$AH$1073,7,0),"")</f>
        <v>0</v>
      </c>
      <c r="H279" s="69">
        <f>IFERROR(VLOOKUP(AB279,'様式C-1-1用'!$A$4:$AH$1073,8,0),"")</f>
        <v>0</v>
      </c>
      <c r="I279" s="69">
        <f>IFERROR(VLOOKUP(AB279,'様式C-1-1用'!$A$4:$AH$1073,9,0),"")</f>
        <v>0</v>
      </c>
      <c r="J279" s="420">
        <f>IFERROR(VLOOKUP(AB279,'様式C-1-1用'!$A$4:$AH$1073,10),"")</f>
        <v>0</v>
      </c>
      <c r="K279" s="420"/>
      <c r="L279" s="420"/>
      <c r="M279" s="69">
        <f>IFERROR(VLOOKUP(AB279,'様式C-1-1用'!$A$4:$AH$1073,17,0),"")</f>
        <v>0</v>
      </c>
      <c r="N279" s="69">
        <f>IFERROR(VLOOKUP(AB279,'様式C-1-1用'!$A$4:$AH$1073,20,0),"")</f>
        <v>0</v>
      </c>
      <c r="O279" s="162" t="str">
        <f>IFERROR(VLOOKUP(AB279,'様式C-1-1用'!$A$4:$AH$1073,21,0),"")</f>
        <v/>
      </c>
      <c r="P279" s="69" t="str">
        <f>IFERROR(VLOOKUP(AB279,'様式C-1-1用'!$A$4:$AH$1073,22,0),"")</f>
        <v/>
      </c>
      <c r="Q279" s="69">
        <f>IFERROR(VLOOKUP(AB279,'様式C-1-1用'!$A$4:$AH$1073,23),"")</f>
        <v>0</v>
      </c>
      <c r="R279" s="69">
        <f>IFERROR(VLOOKUP(AB279,'様式C-1-1用'!$A$4:$AH$1073,24,0),"")</f>
        <v>0</v>
      </c>
      <c r="S279" s="2" t="str">
        <f>IFERROR(VLOOKUP(AB279,'様式C-1-1用'!$A$4:$AH$1073,27,0),"")</f>
        <v/>
      </c>
      <c r="T279" s="2" t="str">
        <f>IFERROR(VLOOKUP(AB279,'様式C-1-1用'!$A$4:$AH$976,28,0),"")</f>
        <v/>
      </c>
      <c r="U279" s="69" t="str">
        <f>IFERROR(VLOOKUP(AB279,'様式C-1-1用'!$A$4:$AH$976,29,0),"")</f>
        <v/>
      </c>
      <c r="V279" s="420" t="str">
        <f>IFERROR(VLOOKUP(AB279,'様式C-1-1用'!$A$4:$AH$976,30,0),"")</f>
        <v/>
      </c>
      <c r="W279" s="678"/>
      <c r="X279" s="678"/>
      <c r="Y279" s="678"/>
      <c r="Z279" s="69" t="str">
        <f>IFERROR(VLOOKUP(AB279,'様式C-1-1用'!$A$4:$AH$976,32,0),"")</f>
        <v/>
      </c>
      <c r="AB279" s="1">
        <f t="shared" si="6"/>
        <v>211</v>
      </c>
    </row>
    <row r="280" spans="2:28" ht="15.95" customHeight="1" x14ac:dyDescent="0.15">
      <c r="B280" s="727"/>
      <c r="C280" s="716">
        <f>IFERROR(VLOOKUP(AB280,'様式C-1-1用'!$A$4:$AH$1073,4,0),0)</f>
        <v>0</v>
      </c>
      <c r="D280" s="717"/>
      <c r="E280" s="2" t="str">
        <f>IF(C280="","",VLOOKUP(AB280,'様式C-1-1用'!$A$4:$AH$1073,5,0))</f>
        <v/>
      </c>
      <c r="F280" s="387" t="str">
        <f>IF(C280="","",VLOOKUP(AB280,'様式C-1-1用'!$A$4:$AH$1073,6))</f>
        <v/>
      </c>
      <c r="G280" s="69">
        <f>IFERROR(VLOOKUP(AB280,'様式C-1-1用'!$A$4:$AH$1073,7,0),"")</f>
        <v>0</v>
      </c>
      <c r="H280" s="69">
        <f>IFERROR(VLOOKUP(AB280,'様式C-1-1用'!$A$4:$AH$1073,8,0),"")</f>
        <v>0</v>
      </c>
      <c r="I280" s="69">
        <f>IFERROR(VLOOKUP(AB280,'様式C-1-1用'!$A$4:$AH$1073,9,0),"")</f>
        <v>0</v>
      </c>
      <c r="J280" s="420">
        <f>IFERROR(VLOOKUP(AB280,'様式C-1-1用'!$A$4:$AH$1073,10),"")</f>
        <v>0</v>
      </c>
      <c r="K280" s="420"/>
      <c r="L280" s="420"/>
      <c r="M280" s="69">
        <f>IFERROR(VLOOKUP(AB280,'様式C-1-1用'!$A$4:$AH$1073,17,0),"")</f>
        <v>0</v>
      </c>
      <c r="N280" s="69">
        <f>IFERROR(VLOOKUP(AB280,'様式C-1-1用'!$A$4:$AH$1073,20,0),"")</f>
        <v>0</v>
      </c>
      <c r="O280" s="162" t="str">
        <f>IFERROR(VLOOKUP(AB280,'様式C-1-1用'!$A$4:$AH$1073,21,0),"")</f>
        <v/>
      </c>
      <c r="P280" s="69" t="str">
        <f>IFERROR(VLOOKUP(AB280,'様式C-1-1用'!$A$4:$AH$1073,22,0),"")</f>
        <v/>
      </c>
      <c r="Q280" s="69">
        <f>IFERROR(VLOOKUP(AB280,'様式C-1-1用'!$A$4:$AH$1073,23),"")</f>
        <v>0</v>
      </c>
      <c r="R280" s="69">
        <f>IFERROR(VLOOKUP(AB280,'様式C-1-1用'!$A$4:$AH$1073,24,0),"")</f>
        <v>0</v>
      </c>
      <c r="S280" s="2" t="str">
        <f>IFERROR(VLOOKUP(AB280,'様式C-1-1用'!$A$4:$AH$1073,27,0),"")</f>
        <v/>
      </c>
      <c r="T280" s="2" t="str">
        <f>IFERROR(VLOOKUP(AB280,'様式C-1-1用'!$A$4:$AH$976,28,0),"")</f>
        <v/>
      </c>
      <c r="U280" s="69" t="str">
        <f>IFERROR(VLOOKUP(AB280,'様式C-1-1用'!$A$4:$AH$976,29,0),"")</f>
        <v/>
      </c>
      <c r="V280" s="420" t="str">
        <f>IFERROR(VLOOKUP(AB280,'様式C-1-1用'!$A$4:$AH$976,30,0),"")</f>
        <v/>
      </c>
      <c r="W280" s="678"/>
      <c r="X280" s="678"/>
      <c r="Y280" s="678"/>
      <c r="Z280" s="69" t="str">
        <f>IFERROR(VLOOKUP(AB280,'様式C-1-1用'!$A$4:$AH$976,32,0),"")</f>
        <v/>
      </c>
      <c r="AB280" s="1">
        <f t="shared" si="6"/>
        <v>212</v>
      </c>
    </row>
    <row r="281" spans="2:28" ht="15.95" customHeight="1" x14ac:dyDescent="0.15">
      <c r="B281" s="727"/>
      <c r="C281" s="716">
        <f>IFERROR(VLOOKUP(AB281,'様式C-1-1用'!$A$4:$AH$1073,4,0),0)</f>
        <v>0</v>
      </c>
      <c r="D281" s="717"/>
      <c r="E281" s="2" t="str">
        <f>IF(C281="","",VLOOKUP(AB281,'様式C-1-1用'!$A$4:$AH$1073,5,0))</f>
        <v/>
      </c>
      <c r="F281" s="387" t="str">
        <f>IF(C281="","",VLOOKUP(AB281,'様式C-1-1用'!$A$4:$AH$1073,6))</f>
        <v/>
      </c>
      <c r="G281" s="69">
        <f>IFERROR(VLOOKUP(AB281,'様式C-1-1用'!$A$4:$AH$1073,7,0),"")</f>
        <v>0</v>
      </c>
      <c r="H281" s="69">
        <f>IFERROR(VLOOKUP(AB281,'様式C-1-1用'!$A$4:$AH$1073,8,0),"")</f>
        <v>0</v>
      </c>
      <c r="I281" s="69">
        <f>IFERROR(VLOOKUP(AB281,'様式C-1-1用'!$A$4:$AH$1073,9,0),"")</f>
        <v>0</v>
      </c>
      <c r="J281" s="420">
        <f>IFERROR(VLOOKUP(AB281,'様式C-1-1用'!$A$4:$AH$1073,10),"")</f>
        <v>0</v>
      </c>
      <c r="K281" s="420"/>
      <c r="L281" s="420"/>
      <c r="M281" s="69">
        <f>IFERROR(VLOOKUP(AB281,'様式C-1-1用'!$A$4:$AH$1073,17,0),"")</f>
        <v>0</v>
      </c>
      <c r="N281" s="69">
        <f>IFERROR(VLOOKUP(AB281,'様式C-1-1用'!$A$4:$AH$1073,20,0),"")</f>
        <v>0</v>
      </c>
      <c r="O281" s="162" t="str">
        <f>IFERROR(VLOOKUP(AB281,'様式C-1-1用'!$A$4:$AH$1073,21,0),"")</f>
        <v/>
      </c>
      <c r="P281" s="69" t="str">
        <f>IFERROR(VLOOKUP(AB281,'様式C-1-1用'!$A$4:$AH$1073,22,0),"")</f>
        <v/>
      </c>
      <c r="Q281" s="69">
        <f>IFERROR(VLOOKUP(AB281,'様式C-1-1用'!$A$4:$AH$1073,23),"")</f>
        <v>0</v>
      </c>
      <c r="R281" s="69">
        <f>IFERROR(VLOOKUP(AB281,'様式C-1-1用'!$A$4:$AH$1073,24,0),"")</f>
        <v>0</v>
      </c>
      <c r="S281" s="2" t="str">
        <f>IFERROR(VLOOKUP(AB281,'様式C-1-1用'!$A$4:$AH$1073,27,0),"")</f>
        <v/>
      </c>
      <c r="T281" s="2" t="str">
        <f>IFERROR(VLOOKUP(AB281,'様式C-1-1用'!$A$4:$AH$976,28,0),"")</f>
        <v/>
      </c>
      <c r="U281" s="69" t="str">
        <f>IFERROR(VLOOKUP(AB281,'様式C-1-1用'!$A$4:$AH$976,29,0),"")</f>
        <v/>
      </c>
      <c r="V281" s="420" t="str">
        <f>IFERROR(VLOOKUP(AB281,'様式C-1-1用'!$A$4:$AH$976,30,0),"")</f>
        <v/>
      </c>
      <c r="W281" s="678"/>
      <c r="X281" s="678"/>
      <c r="Y281" s="678"/>
      <c r="Z281" s="69" t="str">
        <f>IFERROR(VLOOKUP(AB281,'様式C-1-1用'!$A$4:$AH$976,32,0),"")</f>
        <v/>
      </c>
      <c r="AB281" s="1">
        <f t="shared" si="6"/>
        <v>213</v>
      </c>
    </row>
    <row r="282" spans="2:28" ht="15.95" customHeight="1" x14ac:dyDescent="0.15">
      <c r="B282" s="727"/>
      <c r="C282" s="716">
        <f>IFERROR(VLOOKUP(AB282,'様式C-1-1用'!$A$4:$AH$1073,4,0),0)</f>
        <v>0</v>
      </c>
      <c r="D282" s="717"/>
      <c r="E282" s="2" t="str">
        <f>IF(C282="","",VLOOKUP(AB282,'様式C-1-1用'!$A$4:$AH$1073,5,0))</f>
        <v/>
      </c>
      <c r="F282" s="387" t="str">
        <f>IF(C282="","",VLOOKUP(AB282,'様式C-1-1用'!$A$4:$AH$1073,6))</f>
        <v/>
      </c>
      <c r="G282" s="69">
        <f>IFERROR(VLOOKUP(AB282,'様式C-1-1用'!$A$4:$AH$1073,7,0),"")</f>
        <v>0</v>
      </c>
      <c r="H282" s="69">
        <f>IFERROR(VLOOKUP(AB282,'様式C-1-1用'!$A$4:$AH$1073,8,0),"")</f>
        <v>0</v>
      </c>
      <c r="I282" s="69">
        <f>IFERROR(VLOOKUP(AB282,'様式C-1-1用'!$A$4:$AH$1073,9,0),"")</f>
        <v>0</v>
      </c>
      <c r="J282" s="420">
        <f>IFERROR(VLOOKUP(AB282,'様式C-1-1用'!$A$4:$AH$1073,10),"")</f>
        <v>0</v>
      </c>
      <c r="K282" s="420"/>
      <c r="L282" s="420"/>
      <c r="M282" s="69">
        <f>IFERROR(VLOOKUP(AB282,'様式C-1-1用'!$A$4:$AH$1073,17,0),"")</f>
        <v>0</v>
      </c>
      <c r="N282" s="69">
        <f>IFERROR(VLOOKUP(AB282,'様式C-1-1用'!$A$4:$AH$1073,20,0),"")</f>
        <v>0</v>
      </c>
      <c r="O282" s="162" t="str">
        <f>IFERROR(VLOOKUP(AB282,'様式C-1-1用'!$A$4:$AH$1073,21,0),"")</f>
        <v/>
      </c>
      <c r="P282" s="69" t="str">
        <f>IFERROR(VLOOKUP(AB282,'様式C-1-1用'!$A$4:$AH$1073,22,0),"")</f>
        <v/>
      </c>
      <c r="Q282" s="69">
        <f>IFERROR(VLOOKUP(AB282,'様式C-1-1用'!$A$4:$AH$1073,23),"")</f>
        <v>0</v>
      </c>
      <c r="R282" s="69">
        <f>IFERROR(VLOOKUP(AB282,'様式C-1-1用'!$A$4:$AH$1073,24,0),"")</f>
        <v>0</v>
      </c>
      <c r="S282" s="2" t="str">
        <f>IFERROR(VLOOKUP(AB282,'様式C-1-1用'!$A$4:$AH$1073,27,0),"")</f>
        <v/>
      </c>
      <c r="T282" s="2" t="str">
        <f>IFERROR(VLOOKUP(AB282,'様式C-1-1用'!$A$4:$AH$976,28,0),"")</f>
        <v/>
      </c>
      <c r="U282" s="69" t="str">
        <f>IFERROR(VLOOKUP(AB282,'様式C-1-1用'!$A$4:$AH$976,29,0),"")</f>
        <v/>
      </c>
      <c r="V282" s="420" t="str">
        <f>IFERROR(VLOOKUP(AB282,'様式C-1-1用'!$A$4:$AH$976,30,0),"")</f>
        <v/>
      </c>
      <c r="W282" s="678"/>
      <c r="X282" s="678"/>
      <c r="Y282" s="678"/>
      <c r="Z282" s="69" t="str">
        <f>IFERROR(VLOOKUP(AB282,'様式C-1-1用'!$A$4:$AH$976,32,0),"")</f>
        <v/>
      </c>
      <c r="AB282" s="1">
        <f t="shared" si="6"/>
        <v>214</v>
      </c>
    </row>
    <row r="283" spans="2:28" ht="15.95" customHeight="1" x14ac:dyDescent="0.15">
      <c r="B283" s="727"/>
      <c r="C283" s="716">
        <f>IFERROR(VLOOKUP(AB283,'様式C-1-1用'!$A$4:$AH$1073,4,0),0)</f>
        <v>0</v>
      </c>
      <c r="D283" s="717"/>
      <c r="E283" s="2" t="str">
        <f>IF(C283="","",VLOOKUP(AB283,'様式C-1-1用'!$A$4:$AH$1073,5,0))</f>
        <v/>
      </c>
      <c r="F283" s="387" t="str">
        <f>IF(C283="","",VLOOKUP(AB283,'様式C-1-1用'!$A$4:$AH$1073,6))</f>
        <v/>
      </c>
      <c r="G283" s="69">
        <f>IFERROR(VLOOKUP(AB283,'様式C-1-1用'!$A$4:$AH$1073,7,0),"")</f>
        <v>0</v>
      </c>
      <c r="H283" s="69">
        <f>IFERROR(VLOOKUP(AB283,'様式C-1-1用'!$A$4:$AH$1073,8,0),"")</f>
        <v>0</v>
      </c>
      <c r="I283" s="69">
        <f>IFERROR(VLOOKUP(AB283,'様式C-1-1用'!$A$4:$AH$1073,9,0),"")</f>
        <v>0</v>
      </c>
      <c r="J283" s="420">
        <f>IFERROR(VLOOKUP(AB283,'様式C-1-1用'!$A$4:$AH$1073,10),"")</f>
        <v>0</v>
      </c>
      <c r="K283" s="420"/>
      <c r="L283" s="420"/>
      <c r="M283" s="69">
        <f>IFERROR(VLOOKUP(AB283,'様式C-1-1用'!$A$4:$AH$1073,17,0),"")</f>
        <v>0</v>
      </c>
      <c r="N283" s="69">
        <f>IFERROR(VLOOKUP(AB283,'様式C-1-1用'!$A$4:$AH$1073,20,0),"")</f>
        <v>0</v>
      </c>
      <c r="O283" s="162" t="str">
        <f>IFERROR(VLOOKUP(AB283,'様式C-1-1用'!$A$4:$AH$1073,21,0),"")</f>
        <v/>
      </c>
      <c r="P283" s="69" t="str">
        <f>IFERROR(VLOOKUP(AB283,'様式C-1-1用'!$A$4:$AH$1073,22,0),"")</f>
        <v/>
      </c>
      <c r="Q283" s="69">
        <f>IFERROR(VLOOKUP(AB283,'様式C-1-1用'!$A$4:$AH$1073,23),"")</f>
        <v>0</v>
      </c>
      <c r="R283" s="69">
        <f>IFERROR(VLOOKUP(AB283,'様式C-1-1用'!$A$4:$AH$1073,24,0),"")</f>
        <v>0</v>
      </c>
      <c r="S283" s="2" t="str">
        <f>IFERROR(VLOOKUP(AB283,'様式C-1-1用'!$A$4:$AH$1073,27,0),"")</f>
        <v/>
      </c>
      <c r="T283" s="2" t="str">
        <f>IFERROR(VLOOKUP(AB283,'様式C-1-1用'!$A$4:$AH$976,28,0),"")</f>
        <v/>
      </c>
      <c r="U283" s="69" t="str">
        <f>IFERROR(VLOOKUP(AB283,'様式C-1-1用'!$A$4:$AH$976,29,0),"")</f>
        <v/>
      </c>
      <c r="V283" s="420" t="str">
        <f>IFERROR(VLOOKUP(AB283,'様式C-1-1用'!$A$4:$AH$976,30,0),"")</f>
        <v/>
      </c>
      <c r="W283" s="678"/>
      <c r="X283" s="678"/>
      <c r="Y283" s="678"/>
      <c r="Z283" s="69" t="str">
        <f>IFERROR(VLOOKUP(AB283,'様式C-1-1用'!$A$4:$AH$976,32,0),"")</f>
        <v/>
      </c>
      <c r="AB283" s="1">
        <f t="shared" si="6"/>
        <v>215</v>
      </c>
    </row>
    <row r="284" spans="2:28" ht="15.95" customHeight="1" x14ac:dyDescent="0.15">
      <c r="B284" s="727"/>
      <c r="C284" s="716">
        <f>IFERROR(VLOOKUP(AB284,'様式C-1-1用'!$A$4:$AH$1073,4,0),0)</f>
        <v>0</v>
      </c>
      <c r="D284" s="717"/>
      <c r="E284" s="2" t="str">
        <f>IF(C284="","",VLOOKUP(AB284,'様式C-1-1用'!$A$4:$AH$1073,5,0))</f>
        <v/>
      </c>
      <c r="F284" s="387" t="str">
        <f>IF(C284="","",VLOOKUP(AB284,'様式C-1-1用'!$A$4:$AH$1073,6))</f>
        <v/>
      </c>
      <c r="G284" s="69">
        <f>IFERROR(VLOOKUP(AB284,'様式C-1-1用'!$A$4:$AH$1073,7,0),"")</f>
        <v>0</v>
      </c>
      <c r="H284" s="69">
        <f>IFERROR(VLOOKUP(AB284,'様式C-1-1用'!$A$4:$AH$1073,8,0),"")</f>
        <v>0</v>
      </c>
      <c r="I284" s="69">
        <f>IFERROR(VLOOKUP(AB284,'様式C-1-1用'!$A$4:$AH$1073,9,0),"")</f>
        <v>0</v>
      </c>
      <c r="J284" s="420">
        <f>IFERROR(VLOOKUP(AB284,'様式C-1-1用'!$A$4:$AH$1073,10),"")</f>
        <v>0</v>
      </c>
      <c r="K284" s="420"/>
      <c r="L284" s="420"/>
      <c r="M284" s="69">
        <f>IFERROR(VLOOKUP(AB284,'様式C-1-1用'!$A$4:$AH$1073,17,0),"")</f>
        <v>0</v>
      </c>
      <c r="N284" s="69">
        <f>IFERROR(VLOOKUP(AB284,'様式C-1-1用'!$A$4:$AH$1073,20,0),"")</f>
        <v>0</v>
      </c>
      <c r="O284" s="162" t="str">
        <f>IFERROR(VLOOKUP(AB284,'様式C-1-1用'!$A$4:$AH$1073,21,0),"")</f>
        <v/>
      </c>
      <c r="P284" s="69" t="str">
        <f>IFERROR(VLOOKUP(AB284,'様式C-1-1用'!$A$4:$AH$1073,22,0),"")</f>
        <v/>
      </c>
      <c r="Q284" s="69">
        <f>IFERROR(VLOOKUP(AB284,'様式C-1-1用'!$A$4:$AH$1073,23),"")</f>
        <v>0</v>
      </c>
      <c r="R284" s="69">
        <f>IFERROR(VLOOKUP(AB284,'様式C-1-1用'!$A$4:$AH$1073,24,0),"")</f>
        <v>0</v>
      </c>
      <c r="S284" s="2" t="str">
        <f>IFERROR(VLOOKUP(AB284,'様式C-1-1用'!$A$4:$AH$1073,27,0),"")</f>
        <v/>
      </c>
      <c r="T284" s="2" t="str">
        <f>IFERROR(VLOOKUP(AB284,'様式C-1-1用'!$A$4:$AH$976,28,0),"")</f>
        <v/>
      </c>
      <c r="U284" s="69" t="str">
        <f>IFERROR(VLOOKUP(AB284,'様式C-1-1用'!$A$4:$AH$976,29,0),"")</f>
        <v/>
      </c>
      <c r="V284" s="420" t="str">
        <f>IFERROR(VLOOKUP(AB284,'様式C-1-1用'!$A$4:$AH$976,30,0),"")</f>
        <v/>
      </c>
      <c r="W284" s="678"/>
      <c r="X284" s="678"/>
      <c r="Y284" s="678"/>
      <c r="Z284" s="69" t="str">
        <f>IFERROR(VLOOKUP(AB284,'様式C-1-1用'!$A$4:$AH$976,32,0),"")</f>
        <v/>
      </c>
      <c r="AB284" s="1">
        <f t="shared" si="6"/>
        <v>216</v>
      </c>
    </row>
    <row r="285" spans="2:28" ht="15.95" customHeight="1" x14ac:dyDescent="0.15">
      <c r="B285" s="728"/>
      <c r="C285" s="716">
        <f>IFERROR(VLOOKUP(AB285,'様式C-1-1用'!$A$4:$AH$1073,4,0),0)</f>
        <v>0</v>
      </c>
      <c r="D285" s="717"/>
      <c r="E285" s="2" t="str">
        <f>IF(C285="","",VLOOKUP(AB285,'様式C-1-1用'!$A$4:$AH$1073,5,0))</f>
        <v/>
      </c>
      <c r="F285" s="387" t="str">
        <f>IF(C285="","",VLOOKUP(AB285,'様式C-1-1用'!$A$4:$AH$1073,6))</f>
        <v/>
      </c>
      <c r="G285" s="69">
        <f>IFERROR(VLOOKUP(AB285,'様式C-1-1用'!$A$4:$AH$1073,7,0),"")</f>
        <v>0</v>
      </c>
      <c r="H285" s="69">
        <f>IFERROR(VLOOKUP(AB285,'様式C-1-1用'!$A$4:$AH$1073,8,0),"")</f>
        <v>0</v>
      </c>
      <c r="I285" s="69">
        <f>IFERROR(VLOOKUP(AB285,'様式C-1-1用'!$A$4:$AH$1073,9,0),"")</f>
        <v>0</v>
      </c>
      <c r="J285" s="420">
        <f>IFERROR(VLOOKUP(AB285,'様式C-1-1用'!$A$4:$AH$1073,10),"")</f>
        <v>0</v>
      </c>
      <c r="K285" s="420"/>
      <c r="L285" s="420"/>
      <c r="M285" s="69">
        <f>IFERROR(VLOOKUP(AB285,'様式C-1-1用'!$A$4:$AH$1073,17,0),"")</f>
        <v>0</v>
      </c>
      <c r="N285" s="69">
        <f>IFERROR(VLOOKUP(AB285,'様式C-1-1用'!$A$4:$AH$1073,20,0),"")</f>
        <v>0</v>
      </c>
      <c r="O285" s="162" t="str">
        <f>IFERROR(VLOOKUP(AB285,'様式C-1-1用'!$A$4:$AH$1073,21,0),"")</f>
        <v/>
      </c>
      <c r="P285" s="69" t="str">
        <f>IFERROR(VLOOKUP(AB285,'様式C-1-1用'!$A$4:$AH$1073,22,0),"")</f>
        <v/>
      </c>
      <c r="Q285" s="69">
        <f>IFERROR(VLOOKUP(AB285,'様式C-1-1用'!$A$4:$AH$1073,23),"")</f>
        <v>0</v>
      </c>
      <c r="R285" s="69">
        <f>IFERROR(VLOOKUP(AB285,'様式C-1-1用'!$A$4:$AH$1073,24,0),"")</f>
        <v>0</v>
      </c>
      <c r="S285" s="2" t="str">
        <f>IFERROR(VLOOKUP(AB285,'様式C-1-1用'!$A$4:$AH$1073,27,0),"")</f>
        <v/>
      </c>
      <c r="T285" s="2" t="str">
        <f>IFERROR(VLOOKUP(AB285,'様式C-1-1用'!$A$4:$AH$976,28,0),"")</f>
        <v/>
      </c>
      <c r="U285" s="69" t="str">
        <f>IFERROR(VLOOKUP(AB285,'様式C-1-1用'!$A$4:$AH$976,29,0),"")</f>
        <v/>
      </c>
      <c r="V285" s="420" t="str">
        <f>IFERROR(VLOOKUP(AB285,'様式C-1-1用'!$A$4:$AH$976,30,0),"")</f>
        <v/>
      </c>
      <c r="W285" s="678"/>
      <c r="X285" s="678"/>
      <c r="Y285" s="678"/>
      <c r="Z285" s="69" t="str">
        <f>IFERROR(VLOOKUP(AB285,'様式C-1-1用'!$A$4:$AH$976,32,0),"")</f>
        <v/>
      </c>
      <c r="AB285" s="1">
        <f t="shared" si="6"/>
        <v>217</v>
      </c>
    </row>
    <row r="286" spans="2:28" ht="15.95" customHeight="1" x14ac:dyDescent="0.15">
      <c r="B286" s="73"/>
      <c r="C286" s="1" t="s">
        <v>288</v>
      </c>
      <c r="D286" s="24"/>
      <c r="F286" s="24"/>
      <c r="G286" s="70"/>
      <c r="H286" s="70"/>
      <c r="I286" s="70"/>
      <c r="J286" s="70"/>
      <c r="K286" s="70"/>
      <c r="L286" s="70"/>
      <c r="M286" s="70"/>
      <c r="N286" s="70"/>
      <c r="O286" s="70"/>
      <c r="P286" s="70"/>
      <c r="Q286" s="72"/>
      <c r="R286" s="87"/>
      <c r="S286" s="24"/>
      <c r="T286" s="24"/>
      <c r="U286" s="70"/>
      <c r="V286" s="88"/>
      <c r="W286" s="88"/>
      <c r="X286" s="88"/>
      <c r="Y286" s="88"/>
      <c r="Z286" s="24"/>
    </row>
    <row r="287" spans="2:28" ht="15.95" customHeight="1" x14ac:dyDescent="0.15">
      <c r="B287" s="73"/>
      <c r="C287" s="81" t="s">
        <v>289</v>
      </c>
      <c r="D287" s="24"/>
      <c r="F287" s="24"/>
      <c r="G287" s="70"/>
      <c r="H287" s="70"/>
      <c r="I287" s="70"/>
      <c r="J287" s="70"/>
      <c r="K287" s="70"/>
      <c r="L287" s="70"/>
      <c r="M287" s="70"/>
      <c r="N287" s="70"/>
      <c r="O287" s="70"/>
      <c r="P287" s="70"/>
      <c r="Q287" s="72"/>
      <c r="R287" s="87"/>
      <c r="S287" s="24"/>
      <c r="T287" s="24"/>
      <c r="U287" s="70"/>
      <c r="V287" s="88"/>
      <c r="W287" s="88"/>
      <c r="X287" s="88"/>
      <c r="Y287" s="88"/>
      <c r="Z287" s="24"/>
    </row>
    <row r="288" spans="2:28" ht="15.95" customHeight="1" x14ac:dyDescent="0.15">
      <c r="B288" s="74"/>
      <c r="C288" s="4" t="s">
        <v>258</v>
      </c>
      <c r="D288" s="4"/>
      <c r="E288" s="4"/>
      <c r="F288" s="4"/>
      <c r="G288" s="4"/>
      <c r="H288" s="4"/>
      <c r="I288" s="4"/>
      <c r="J288" s="4"/>
      <c r="K288" s="4"/>
      <c r="L288" s="4"/>
      <c r="M288" s="4"/>
      <c r="N288" s="4"/>
      <c r="O288" s="4"/>
      <c r="P288" s="4"/>
      <c r="Q288" s="4"/>
      <c r="R288" s="4"/>
      <c r="S288" s="4"/>
      <c r="T288" s="4"/>
      <c r="U288" s="4"/>
      <c r="V288" s="4"/>
      <c r="W288" s="4"/>
      <c r="X288" s="4"/>
      <c r="Y288" s="4"/>
    </row>
    <row r="289" spans="2:25" ht="15.95" customHeight="1" x14ac:dyDescent="0.15">
      <c r="B289" s="4"/>
      <c r="C289" s="4" t="s">
        <v>259</v>
      </c>
      <c r="D289" s="4"/>
      <c r="E289" s="4"/>
      <c r="F289" s="4"/>
      <c r="G289" s="4"/>
      <c r="H289" s="4"/>
      <c r="I289" s="4"/>
      <c r="J289" s="4"/>
      <c r="K289" s="4"/>
      <c r="L289" s="4"/>
      <c r="M289" s="4"/>
      <c r="N289" s="4"/>
      <c r="O289" s="4"/>
      <c r="P289" s="4"/>
      <c r="Q289" s="4"/>
      <c r="R289" s="4"/>
      <c r="S289" s="4"/>
      <c r="T289" s="4"/>
      <c r="U289" s="4"/>
      <c r="V289" s="4"/>
      <c r="W289" s="4"/>
      <c r="X289" s="4"/>
      <c r="Y289" s="4"/>
    </row>
    <row r="290" spans="2:25" ht="15.95" customHeight="1" x14ac:dyDescent="0.15">
      <c r="B290" s="4"/>
      <c r="C290" s="171" t="s">
        <v>462</v>
      </c>
      <c r="D290" s="171"/>
      <c r="E290" s="171"/>
      <c r="F290" s="171"/>
      <c r="G290" s="171"/>
      <c r="H290" s="171"/>
      <c r="I290" s="171"/>
      <c r="J290" s="171"/>
      <c r="K290" s="171"/>
      <c r="L290" s="171"/>
      <c r="M290" s="171"/>
      <c r="N290" s="171"/>
      <c r="O290" s="4"/>
      <c r="P290" s="4"/>
      <c r="Q290" s="4"/>
      <c r="R290" s="4"/>
      <c r="S290" s="4"/>
      <c r="T290" s="4"/>
      <c r="U290" s="4"/>
      <c r="V290" s="4"/>
      <c r="W290" s="4"/>
      <c r="X290" s="4"/>
      <c r="Y290" s="4"/>
    </row>
    <row r="291" spans="2:25" ht="15.95" customHeight="1" x14ac:dyDescent="0.15">
      <c r="C291" s="172" t="s">
        <v>556</v>
      </c>
      <c r="D291" s="173"/>
      <c r="E291" s="173"/>
      <c r="F291" s="173"/>
      <c r="G291" s="173"/>
      <c r="H291" s="173"/>
      <c r="I291" s="173"/>
      <c r="J291" s="173"/>
      <c r="K291" s="173"/>
      <c r="L291" s="173"/>
      <c r="M291" s="173"/>
      <c r="N291" s="173"/>
    </row>
  </sheetData>
  <dataConsolidate/>
  <mergeCells count="695">
    <mergeCell ref="C284:D284"/>
    <mergeCell ref="J284:L284"/>
    <mergeCell ref="V284:Y284"/>
    <mergeCell ref="C285:D285"/>
    <mergeCell ref="J285:L285"/>
    <mergeCell ref="V285:Y285"/>
    <mergeCell ref="C281:D281"/>
    <mergeCell ref="J281:L281"/>
    <mergeCell ref="V281:Y281"/>
    <mergeCell ref="C282:D282"/>
    <mergeCell ref="J282:L282"/>
    <mergeCell ref="V282:Y282"/>
    <mergeCell ref="C283:D283"/>
    <mergeCell ref="J283:L283"/>
    <mergeCell ref="V283:Y283"/>
    <mergeCell ref="C278:D278"/>
    <mergeCell ref="J278:L278"/>
    <mergeCell ref="V278:Y278"/>
    <mergeCell ref="C279:D279"/>
    <mergeCell ref="J279:L279"/>
    <mergeCell ref="V279:Y279"/>
    <mergeCell ref="C280:D280"/>
    <mergeCell ref="J280:L280"/>
    <mergeCell ref="V280:Y280"/>
    <mergeCell ref="C275:D275"/>
    <mergeCell ref="J275:L275"/>
    <mergeCell ref="V275:Y275"/>
    <mergeCell ref="C276:D276"/>
    <mergeCell ref="J276:L276"/>
    <mergeCell ref="V276:Y276"/>
    <mergeCell ref="C277:D277"/>
    <mergeCell ref="J277:L277"/>
    <mergeCell ref="V277:Y277"/>
    <mergeCell ref="C272:D272"/>
    <mergeCell ref="J272:L272"/>
    <mergeCell ref="V272:Y272"/>
    <mergeCell ref="C273:D273"/>
    <mergeCell ref="J273:L273"/>
    <mergeCell ref="V273:Y273"/>
    <mergeCell ref="C274:D274"/>
    <mergeCell ref="J274:L274"/>
    <mergeCell ref="V274:Y274"/>
    <mergeCell ref="C269:D269"/>
    <mergeCell ref="J269:L269"/>
    <mergeCell ref="V269:Y269"/>
    <mergeCell ref="C270:D270"/>
    <mergeCell ref="J270:L270"/>
    <mergeCell ref="V270:Y270"/>
    <mergeCell ref="C271:D271"/>
    <mergeCell ref="J271:L271"/>
    <mergeCell ref="V271:Y271"/>
    <mergeCell ref="C266:D266"/>
    <mergeCell ref="J266:L266"/>
    <mergeCell ref="V266:Y266"/>
    <mergeCell ref="C267:D267"/>
    <mergeCell ref="J267:L267"/>
    <mergeCell ref="V267:Y267"/>
    <mergeCell ref="C268:D268"/>
    <mergeCell ref="J268:L268"/>
    <mergeCell ref="V268:Y268"/>
    <mergeCell ref="V262:Y262"/>
    <mergeCell ref="C263:D263"/>
    <mergeCell ref="J263:L263"/>
    <mergeCell ref="V263:Y263"/>
    <mergeCell ref="C264:D264"/>
    <mergeCell ref="J264:L264"/>
    <mergeCell ref="V264:Y264"/>
    <mergeCell ref="C265:D265"/>
    <mergeCell ref="J265:L265"/>
    <mergeCell ref="V265:Y265"/>
    <mergeCell ref="B255:B285"/>
    <mergeCell ref="C255:D255"/>
    <mergeCell ref="J255:L255"/>
    <mergeCell ref="V255:Y255"/>
    <mergeCell ref="C256:D256"/>
    <mergeCell ref="J256:L256"/>
    <mergeCell ref="V256:Y256"/>
    <mergeCell ref="C257:D257"/>
    <mergeCell ref="J257:L257"/>
    <mergeCell ref="V257:Y257"/>
    <mergeCell ref="C258:D258"/>
    <mergeCell ref="J258:L258"/>
    <mergeCell ref="V258:Y258"/>
    <mergeCell ref="C259:D259"/>
    <mergeCell ref="J259:L259"/>
    <mergeCell ref="V259:Y259"/>
    <mergeCell ref="C260:D260"/>
    <mergeCell ref="J260:L260"/>
    <mergeCell ref="V260:Y260"/>
    <mergeCell ref="C261:D261"/>
    <mergeCell ref="J261:L261"/>
    <mergeCell ref="V261:Y261"/>
    <mergeCell ref="C262:D262"/>
    <mergeCell ref="J262:L262"/>
    <mergeCell ref="C240:D240"/>
    <mergeCell ref="J240:L240"/>
    <mergeCell ref="V240:Y240"/>
    <mergeCell ref="C241:D241"/>
    <mergeCell ref="J241:L241"/>
    <mergeCell ref="V241:Y241"/>
    <mergeCell ref="C242:D242"/>
    <mergeCell ref="J242:L242"/>
    <mergeCell ref="V242:Y242"/>
    <mergeCell ref="C237:D237"/>
    <mergeCell ref="J237:L237"/>
    <mergeCell ref="V237:Y237"/>
    <mergeCell ref="C238:D238"/>
    <mergeCell ref="J238:L238"/>
    <mergeCell ref="V238:Y238"/>
    <mergeCell ref="C239:D239"/>
    <mergeCell ref="J239:L239"/>
    <mergeCell ref="V239:Y239"/>
    <mergeCell ref="C234:D234"/>
    <mergeCell ref="J234:L234"/>
    <mergeCell ref="V234:Y234"/>
    <mergeCell ref="C235:D235"/>
    <mergeCell ref="J235:L235"/>
    <mergeCell ref="V235:Y235"/>
    <mergeCell ref="C236:D236"/>
    <mergeCell ref="J236:L236"/>
    <mergeCell ref="V236:Y236"/>
    <mergeCell ref="C231:D231"/>
    <mergeCell ref="J231:L231"/>
    <mergeCell ref="V231:Y231"/>
    <mergeCell ref="C232:D232"/>
    <mergeCell ref="J232:L232"/>
    <mergeCell ref="V232:Y232"/>
    <mergeCell ref="C233:D233"/>
    <mergeCell ref="J233:L233"/>
    <mergeCell ref="V233:Y233"/>
    <mergeCell ref="C228:D228"/>
    <mergeCell ref="J228:L228"/>
    <mergeCell ref="V228:Y228"/>
    <mergeCell ref="C229:D229"/>
    <mergeCell ref="J229:L229"/>
    <mergeCell ref="V229:Y229"/>
    <mergeCell ref="C230:D230"/>
    <mergeCell ref="J230:L230"/>
    <mergeCell ref="V230:Y230"/>
    <mergeCell ref="C225:D225"/>
    <mergeCell ref="J225:L225"/>
    <mergeCell ref="V225:Y225"/>
    <mergeCell ref="C226:D226"/>
    <mergeCell ref="J226:L226"/>
    <mergeCell ref="V226:Y226"/>
    <mergeCell ref="C227:D227"/>
    <mergeCell ref="J227:L227"/>
    <mergeCell ref="V227:Y227"/>
    <mergeCell ref="C222:D222"/>
    <mergeCell ref="J222:L222"/>
    <mergeCell ref="V222:Y222"/>
    <mergeCell ref="C223:D223"/>
    <mergeCell ref="J223:L223"/>
    <mergeCell ref="V223:Y223"/>
    <mergeCell ref="C224:D224"/>
    <mergeCell ref="J224:L224"/>
    <mergeCell ref="V224:Y224"/>
    <mergeCell ref="V218:Y218"/>
    <mergeCell ref="C219:D219"/>
    <mergeCell ref="J219:L219"/>
    <mergeCell ref="V219:Y219"/>
    <mergeCell ref="C220:D220"/>
    <mergeCell ref="J220:L220"/>
    <mergeCell ref="V220:Y220"/>
    <mergeCell ref="C221:D221"/>
    <mergeCell ref="J221:L221"/>
    <mergeCell ref="V221:Y221"/>
    <mergeCell ref="C205:D205"/>
    <mergeCell ref="J205:L205"/>
    <mergeCell ref="V205:Y205"/>
    <mergeCell ref="B212:B242"/>
    <mergeCell ref="C212:D212"/>
    <mergeCell ref="J212:L212"/>
    <mergeCell ref="V212:Y212"/>
    <mergeCell ref="C213:D213"/>
    <mergeCell ref="J213:L213"/>
    <mergeCell ref="V213:Y213"/>
    <mergeCell ref="C214:D214"/>
    <mergeCell ref="J214:L214"/>
    <mergeCell ref="V214:Y214"/>
    <mergeCell ref="C215:D215"/>
    <mergeCell ref="J215:L215"/>
    <mergeCell ref="V215:Y215"/>
    <mergeCell ref="C216:D216"/>
    <mergeCell ref="J216:L216"/>
    <mergeCell ref="V216:Y216"/>
    <mergeCell ref="C217:D217"/>
    <mergeCell ref="J217:L217"/>
    <mergeCell ref="V217:Y217"/>
    <mergeCell ref="C218:D218"/>
    <mergeCell ref="J218:L218"/>
    <mergeCell ref="C202:D202"/>
    <mergeCell ref="J202:L202"/>
    <mergeCell ref="V202:Y202"/>
    <mergeCell ref="C203:D203"/>
    <mergeCell ref="J203:L203"/>
    <mergeCell ref="V203:Y203"/>
    <mergeCell ref="C204:D204"/>
    <mergeCell ref="J204:L204"/>
    <mergeCell ref="V204:Y204"/>
    <mergeCell ref="C199:D199"/>
    <mergeCell ref="J199:L199"/>
    <mergeCell ref="V199:Y199"/>
    <mergeCell ref="C200:D200"/>
    <mergeCell ref="J200:L200"/>
    <mergeCell ref="V200:Y200"/>
    <mergeCell ref="C201:D201"/>
    <mergeCell ref="J201:L201"/>
    <mergeCell ref="V201:Y201"/>
    <mergeCell ref="C196:D196"/>
    <mergeCell ref="J196:L196"/>
    <mergeCell ref="V196:Y196"/>
    <mergeCell ref="C197:D197"/>
    <mergeCell ref="J197:L197"/>
    <mergeCell ref="V197:Y197"/>
    <mergeCell ref="C198:D198"/>
    <mergeCell ref="J198:L198"/>
    <mergeCell ref="V198:Y198"/>
    <mergeCell ref="C193:D193"/>
    <mergeCell ref="J193:L193"/>
    <mergeCell ref="V193:Y193"/>
    <mergeCell ref="C194:D194"/>
    <mergeCell ref="J194:L194"/>
    <mergeCell ref="V194:Y194"/>
    <mergeCell ref="C195:D195"/>
    <mergeCell ref="J195:L195"/>
    <mergeCell ref="V195:Y195"/>
    <mergeCell ref="C190:D190"/>
    <mergeCell ref="J190:L190"/>
    <mergeCell ref="V190:Y190"/>
    <mergeCell ref="C191:D191"/>
    <mergeCell ref="J191:L191"/>
    <mergeCell ref="V191:Y191"/>
    <mergeCell ref="C192:D192"/>
    <mergeCell ref="J192:L192"/>
    <mergeCell ref="V192:Y192"/>
    <mergeCell ref="C187:D187"/>
    <mergeCell ref="J187:L187"/>
    <mergeCell ref="V187:Y187"/>
    <mergeCell ref="C188:D188"/>
    <mergeCell ref="J188:L188"/>
    <mergeCell ref="V188:Y188"/>
    <mergeCell ref="C189:D189"/>
    <mergeCell ref="J189:L189"/>
    <mergeCell ref="V189:Y189"/>
    <mergeCell ref="C184:D184"/>
    <mergeCell ref="J184:L184"/>
    <mergeCell ref="V184:Y184"/>
    <mergeCell ref="C185:D185"/>
    <mergeCell ref="J185:L185"/>
    <mergeCell ref="V185:Y185"/>
    <mergeCell ref="C186:D186"/>
    <mergeCell ref="J186:L186"/>
    <mergeCell ref="V186:Y186"/>
    <mergeCell ref="V180:Y180"/>
    <mergeCell ref="C181:D181"/>
    <mergeCell ref="J181:L181"/>
    <mergeCell ref="V181:Y181"/>
    <mergeCell ref="C182:D182"/>
    <mergeCell ref="J182:L182"/>
    <mergeCell ref="V182:Y182"/>
    <mergeCell ref="C183:D183"/>
    <mergeCell ref="J183:L183"/>
    <mergeCell ref="V183:Y183"/>
    <mergeCell ref="C161:D161"/>
    <mergeCell ref="J161:L161"/>
    <mergeCell ref="V161:Y161"/>
    <mergeCell ref="C162:D162"/>
    <mergeCell ref="J162:L162"/>
    <mergeCell ref="V162:Y162"/>
    <mergeCell ref="B175:B205"/>
    <mergeCell ref="C175:D175"/>
    <mergeCell ref="J175:L175"/>
    <mergeCell ref="V175:Y175"/>
    <mergeCell ref="C176:D176"/>
    <mergeCell ref="J176:L176"/>
    <mergeCell ref="V176:Y176"/>
    <mergeCell ref="C177:D177"/>
    <mergeCell ref="J177:L177"/>
    <mergeCell ref="V177:Y177"/>
    <mergeCell ref="C178:D178"/>
    <mergeCell ref="J178:L178"/>
    <mergeCell ref="V178:Y178"/>
    <mergeCell ref="C179:D179"/>
    <mergeCell ref="J179:L179"/>
    <mergeCell ref="V179:Y179"/>
    <mergeCell ref="C180:D180"/>
    <mergeCell ref="J180:L180"/>
    <mergeCell ref="C158:D158"/>
    <mergeCell ref="J158:L158"/>
    <mergeCell ref="V158:Y158"/>
    <mergeCell ref="C159:D159"/>
    <mergeCell ref="J159:L159"/>
    <mergeCell ref="V159:Y159"/>
    <mergeCell ref="C160:D160"/>
    <mergeCell ref="J160:L160"/>
    <mergeCell ref="V160:Y160"/>
    <mergeCell ref="C155:D155"/>
    <mergeCell ref="J155:L155"/>
    <mergeCell ref="V155:Y155"/>
    <mergeCell ref="C156:D156"/>
    <mergeCell ref="J156:L156"/>
    <mergeCell ref="V156:Y156"/>
    <mergeCell ref="C157:D157"/>
    <mergeCell ref="J157:L157"/>
    <mergeCell ref="V157:Y157"/>
    <mergeCell ref="C152:D152"/>
    <mergeCell ref="J152:L152"/>
    <mergeCell ref="V152:Y152"/>
    <mergeCell ref="C153:D153"/>
    <mergeCell ref="J153:L153"/>
    <mergeCell ref="V153:Y153"/>
    <mergeCell ref="C154:D154"/>
    <mergeCell ref="J154:L154"/>
    <mergeCell ref="V154:Y154"/>
    <mergeCell ref="C149:D149"/>
    <mergeCell ref="J149:L149"/>
    <mergeCell ref="V149:Y149"/>
    <mergeCell ref="C150:D150"/>
    <mergeCell ref="J150:L150"/>
    <mergeCell ref="V150:Y150"/>
    <mergeCell ref="C151:D151"/>
    <mergeCell ref="J151:L151"/>
    <mergeCell ref="V151:Y151"/>
    <mergeCell ref="C146:D146"/>
    <mergeCell ref="J146:L146"/>
    <mergeCell ref="V146:Y146"/>
    <mergeCell ref="C147:D147"/>
    <mergeCell ref="J147:L147"/>
    <mergeCell ref="V147:Y147"/>
    <mergeCell ref="C148:D148"/>
    <mergeCell ref="J148:L148"/>
    <mergeCell ref="V148:Y148"/>
    <mergeCell ref="C143:D143"/>
    <mergeCell ref="J143:L143"/>
    <mergeCell ref="V143:Y143"/>
    <mergeCell ref="C144:D144"/>
    <mergeCell ref="J144:L144"/>
    <mergeCell ref="V144:Y144"/>
    <mergeCell ref="C145:D145"/>
    <mergeCell ref="J145:L145"/>
    <mergeCell ref="V145:Y145"/>
    <mergeCell ref="V139:Y139"/>
    <mergeCell ref="C140:D140"/>
    <mergeCell ref="J140:L140"/>
    <mergeCell ref="V140:Y140"/>
    <mergeCell ref="C141:D141"/>
    <mergeCell ref="J141:L141"/>
    <mergeCell ref="V141:Y141"/>
    <mergeCell ref="C142:D142"/>
    <mergeCell ref="J142:L142"/>
    <mergeCell ref="V142:Y142"/>
    <mergeCell ref="B132:B162"/>
    <mergeCell ref="C132:D132"/>
    <mergeCell ref="J132:L132"/>
    <mergeCell ref="V132:Y132"/>
    <mergeCell ref="C133:D133"/>
    <mergeCell ref="J133:L133"/>
    <mergeCell ref="V133:Y133"/>
    <mergeCell ref="C134:D134"/>
    <mergeCell ref="J134:L134"/>
    <mergeCell ref="V134:Y134"/>
    <mergeCell ref="C135:D135"/>
    <mergeCell ref="J135:L135"/>
    <mergeCell ref="V135:Y135"/>
    <mergeCell ref="C136:D136"/>
    <mergeCell ref="J136:L136"/>
    <mergeCell ref="V136:Y136"/>
    <mergeCell ref="C137:D137"/>
    <mergeCell ref="J137:L137"/>
    <mergeCell ref="V137:Y137"/>
    <mergeCell ref="C138:D138"/>
    <mergeCell ref="J138:L138"/>
    <mergeCell ref="V138:Y138"/>
    <mergeCell ref="C139:D139"/>
    <mergeCell ref="J139:L139"/>
    <mergeCell ref="V121:Y121"/>
    <mergeCell ref="C122:D122"/>
    <mergeCell ref="J122:L122"/>
    <mergeCell ref="V122:Y122"/>
    <mergeCell ref="C118:D118"/>
    <mergeCell ref="J118:L118"/>
    <mergeCell ref="C123:D123"/>
    <mergeCell ref="J123:L123"/>
    <mergeCell ref="V123:Y123"/>
    <mergeCell ref="V118:Y118"/>
    <mergeCell ref="C119:D119"/>
    <mergeCell ref="J119:L119"/>
    <mergeCell ref="V119:Y119"/>
    <mergeCell ref="C124:D124"/>
    <mergeCell ref="J124:L124"/>
    <mergeCell ref="V124:Y124"/>
    <mergeCell ref="B9:B39"/>
    <mergeCell ref="B52:B82"/>
    <mergeCell ref="B95:B125"/>
    <mergeCell ref="V125:Y125"/>
    <mergeCell ref="C120:D120"/>
    <mergeCell ref="J120:L120"/>
    <mergeCell ref="V120:Y120"/>
    <mergeCell ref="C115:D115"/>
    <mergeCell ref="J115:L115"/>
    <mergeCell ref="V115:Y115"/>
    <mergeCell ref="C116:D116"/>
    <mergeCell ref="J116:L116"/>
    <mergeCell ref="V116:Y116"/>
    <mergeCell ref="C117:D117"/>
    <mergeCell ref="J117:L117"/>
    <mergeCell ref="V117:Y117"/>
    <mergeCell ref="C121:D121"/>
    <mergeCell ref="J121:L121"/>
    <mergeCell ref="C125:D125"/>
    <mergeCell ref="J125:L125"/>
    <mergeCell ref="C112:D112"/>
    <mergeCell ref="J112:L112"/>
    <mergeCell ref="V112:Y112"/>
    <mergeCell ref="C113:D113"/>
    <mergeCell ref="J113:L113"/>
    <mergeCell ref="V113:Y113"/>
    <mergeCell ref="C109:D109"/>
    <mergeCell ref="C114:D114"/>
    <mergeCell ref="J114:L114"/>
    <mergeCell ref="V114:Y114"/>
    <mergeCell ref="J109:L109"/>
    <mergeCell ref="V109:Y109"/>
    <mergeCell ref="C110:D110"/>
    <mergeCell ref="J110:L110"/>
    <mergeCell ref="V110:Y110"/>
    <mergeCell ref="C111:D111"/>
    <mergeCell ref="J111:L111"/>
    <mergeCell ref="V111:Y111"/>
    <mergeCell ref="C100:D100"/>
    <mergeCell ref="J100:L100"/>
    <mergeCell ref="V100:Y100"/>
    <mergeCell ref="C106:D106"/>
    <mergeCell ref="J106:L106"/>
    <mergeCell ref="V106:Y106"/>
    <mergeCell ref="C107:D107"/>
    <mergeCell ref="J107:L107"/>
    <mergeCell ref="V107:Y107"/>
    <mergeCell ref="C101:D101"/>
    <mergeCell ref="J101:L101"/>
    <mergeCell ref="V101:Y101"/>
    <mergeCell ref="C102:D102"/>
    <mergeCell ref="J102:L102"/>
    <mergeCell ref="V102:Y102"/>
    <mergeCell ref="C108:D108"/>
    <mergeCell ref="J108:L108"/>
    <mergeCell ref="V108:Y108"/>
    <mergeCell ref="C103:D103"/>
    <mergeCell ref="J103:L103"/>
    <mergeCell ref="V103:Y103"/>
    <mergeCell ref="C104:D104"/>
    <mergeCell ref="J104:L104"/>
    <mergeCell ref="V104:Y104"/>
    <mergeCell ref="C105:D105"/>
    <mergeCell ref="J105:L105"/>
    <mergeCell ref="V105:Y105"/>
    <mergeCell ref="C98:D98"/>
    <mergeCell ref="J98:L98"/>
    <mergeCell ref="V98:Y98"/>
    <mergeCell ref="C99:D99"/>
    <mergeCell ref="J99:L99"/>
    <mergeCell ref="V99:Y99"/>
    <mergeCell ref="C95:D95"/>
    <mergeCell ref="J95:L95"/>
    <mergeCell ref="V95:Y95"/>
    <mergeCell ref="C96:D96"/>
    <mergeCell ref="J96:L96"/>
    <mergeCell ref="V96:Y96"/>
    <mergeCell ref="C97:D97"/>
    <mergeCell ref="J97:L97"/>
    <mergeCell ref="V97:Y97"/>
    <mergeCell ref="C80:D80"/>
    <mergeCell ref="J80:L80"/>
    <mergeCell ref="V80:Y80"/>
    <mergeCell ref="C81:D81"/>
    <mergeCell ref="J81:L81"/>
    <mergeCell ref="V81:Y81"/>
    <mergeCell ref="J82:L82"/>
    <mergeCell ref="V82:Y82"/>
    <mergeCell ref="C77:D77"/>
    <mergeCell ref="J77:L77"/>
    <mergeCell ref="V77:Y77"/>
    <mergeCell ref="C78:D78"/>
    <mergeCell ref="J78:L78"/>
    <mergeCell ref="V78:Y78"/>
    <mergeCell ref="C79:D79"/>
    <mergeCell ref="J79:L79"/>
    <mergeCell ref="V79:Y79"/>
    <mergeCell ref="C82:D82"/>
    <mergeCell ref="C74:D74"/>
    <mergeCell ref="J74:L74"/>
    <mergeCell ref="V74:Y74"/>
    <mergeCell ref="C75:D75"/>
    <mergeCell ref="J75:L75"/>
    <mergeCell ref="V75:Y75"/>
    <mergeCell ref="C76:D76"/>
    <mergeCell ref="J76:L76"/>
    <mergeCell ref="V76:Y76"/>
    <mergeCell ref="V69:Y69"/>
    <mergeCell ref="C70:D70"/>
    <mergeCell ref="J70:L70"/>
    <mergeCell ref="V70:Y70"/>
    <mergeCell ref="C65:D65"/>
    <mergeCell ref="J65:L65"/>
    <mergeCell ref="V65:Y65"/>
    <mergeCell ref="C66:D66"/>
    <mergeCell ref="J66:L66"/>
    <mergeCell ref="V66:Y66"/>
    <mergeCell ref="C67:D67"/>
    <mergeCell ref="J67:L67"/>
    <mergeCell ref="V67:Y67"/>
    <mergeCell ref="C68:D68"/>
    <mergeCell ref="J68:L68"/>
    <mergeCell ref="V68:Y68"/>
    <mergeCell ref="C69:D69"/>
    <mergeCell ref="J69:L69"/>
    <mergeCell ref="J72:L72"/>
    <mergeCell ref="V72:Y72"/>
    <mergeCell ref="C73:D73"/>
    <mergeCell ref="J73:L73"/>
    <mergeCell ref="V73:Y73"/>
    <mergeCell ref="C71:D71"/>
    <mergeCell ref="J71:L71"/>
    <mergeCell ref="V71:Y71"/>
    <mergeCell ref="C72:D72"/>
    <mergeCell ref="C56:D56"/>
    <mergeCell ref="J56:L56"/>
    <mergeCell ref="V56:Y56"/>
    <mergeCell ref="C62:D62"/>
    <mergeCell ref="J62:L62"/>
    <mergeCell ref="V62:Y62"/>
    <mergeCell ref="C63:D63"/>
    <mergeCell ref="J63:L63"/>
    <mergeCell ref="V63:Y63"/>
    <mergeCell ref="C64:D64"/>
    <mergeCell ref="J64:L64"/>
    <mergeCell ref="V64:Y64"/>
    <mergeCell ref="J58:L58"/>
    <mergeCell ref="V58:Y58"/>
    <mergeCell ref="C59:D59"/>
    <mergeCell ref="J59:L59"/>
    <mergeCell ref="V59:Y59"/>
    <mergeCell ref="C60:D60"/>
    <mergeCell ref="J60:L60"/>
    <mergeCell ref="V60:Y60"/>
    <mergeCell ref="C61:D61"/>
    <mergeCell ref="J61:L61"/>
    <mergeCell ref="V61:Y61"/>
    <mergeCell ref="C30:D30"/>
    <mergeCell ref="J30:L30"/>
    <mergeCell ref="C38:D38"/>
    <mergeCell ref="J38:L38"/>
    <mergeCell ref="C32:D32"/>
    <mergeCell ref="J32:L32"/>
    <mergeCell ref="J37:L37"/>
    <mergeCell ref="C37:D37"/>
    <mergeCell ref="J34:L34"/>
    <mergeCell ref="J33:L33"/>
    <mergeCell ref="J35:L35"/>
    <mergeCell ref="J36:L36"/>
    <mergeCell ref="V23:Y23"/>
    <mergeCell ref="V24:Y24"/>
    <mergeCell ref="C53:D53"/>
    <mergeCell ref="J53:L53"/>
    <mergeCell ref="V53:Y53"/>
    <mergeCell ref="C54:D54"/>
    <mergeCell ref="J54:L54"/>
    <mergeCell ref="V54:Y54"/>
    <mergeCell ref="C55:D55"/>
    <mergeCell ref="J55:L55"/>
    <mergeCell ref="V55:Y55"/>
    <mergeCell ref="V31:Y31"/>
    <mergeCell ref="V32:Y32"/>
    <mergeCell ref="V33:Y33"/>
    <mergeCell ref="J27:L27"/>
    <mergeCell ref="C33:D33"/>
    <mergeCell ref="C34:D34"/>
    <mergeCell ref="C52:D52"/>
    <mergeCell ref="J52:L52"/>
    <mergeCell ref="V52:Y52"/>
    <mergeCell ref="C36:D36"/>
    <mergeCell ref="C39:D39"/>
    <mergeCell ref="J39:L39"/>
    <mergeCell ref="J31:L31"/>
    <mergeCell ref="V25:Y25"/>
    <mergeCell ref="V26:Y26"/>
    <mergeCell ref="C57:D57"/>
    <mergeCell ref="J57:L57"/>
    <mergeCell ref="V57:Y57"/>
    <mergeCell ref="C58:D58"/>
    <mergeCell ref="V39:Y39"/>
    <mergeCell ref="V34:Y34"/>
    <mergeCell ref="C27:D27"/>
    <mergeCell ref="J29:L29"/>
    <mergeCell ref="C31:D31"/>
    <mergeCell ref="C35:D35"/>
    <mergeCell ref="C29:D29"/>
    <mergeCell ref="C28:D28"/>
    <mergeCell ref="J28:L28"/>
    <mergeCell ref="V35:Y35"/>
    <mergeCell ref="V36:Y36"/>
    <mergeCell ref="V37:Y37"/>
    <mergeCell ref="V38:Y38"/>
    <mergeCell ref="V27:Y27"/>
    <mergeCell ref="V28:Y28"/>
    <mergeCell ref="V29:Y29"/>
    <mergeCell ref="V30:Y30"/>
    <mergeCell ref="C26:D26"/>
    <mergeCell ref="V10:Y10"/>
    <mergeCell ref="B2:Y2"/>
    <mergeCell ref="F3:H3"/>
    <mergeCell ref="B3:E3"/>
    <mergeCell ref="B4:E4"/>
    <mergeCell ref="K3:N3"/>
    <mergeCell ref="E5:E8"/>
    <mergeCell ref="C5:D8"/>
    <mergeCell ref="F5:F8"/>
    <mergeCell ref="K4:N4"/>
    <mergeCell ref="I3:J3"/>
    <mergeCell ref="I4:J4"/>
    <mergeCell ref="F4:H4"/>
    <mergeCell ref="G7:G8"/>
    <mergeCell ref="H7:H8"/>
    <mergeCell ref="J7:L8"/>
    <mergeCell ref="I7:I8"/>
    <mergeCell ref="M7:M8"/>
    <mergeCell ref="N7:N8"/>
    <mergeCell ref="G5:H6"/>
    <mergeCell ref="I5:N6"/>
    <mergeCell ref="J19:L19"/>
    <mergeCell ref="J25:L25"/>
    <mergeCell ref="V21:Y21"/>
    <mergeCell ref="V22:Y22"/>
    <mergeCell ref="C13:D13"/>
    <mergeCell ref="J13:L13"/>
    <mergeCell ref="C9:D9"/>
    <mergeCell ref="C11:D11"/>
    <mergeCell ref="C10:D10"/>
    <mergeCell ref="J10:L10"/>
    <mergeCell ref="V15:Y15"/>
    <mergeCell ref="J15:L15"/>
    <mergeCell ref="V11:Y11"/>
    <mergeCell ref="V12:Y12"/>
    <mergeCell ref="V13:Y13"/>
    <mergeCell ref="V14:Y14"/>
    <mergeCell ref="V16:Y16"/>
    <mergeCell ref="V17:Y17"/>
    <mergeCell ref="V18:Y18"/>
    <mergeCell ref="V19:Y19"/>
    <mergeCell ref="V20:Y20"/>
    <mergeCell ref="J11:L11"/>
    <mergeCell ref="J9:L9"/>
    <mergeCell ref="V9:Y9"/>
    <mergeCell ref="J26:L26"/>
    <mergeCell ref="J20:L20"/>
    <mergeCell ref="J14:L14"/>
    <mergeCell ref="J12:L12"/>
    <mergeCell ref="C16:D16"/>
    <mergeCell ref="J16:L16"/>
    <mergeCell ref="C18:D18"/>
    <mergeCell ref="J18:L18"/>
    <mergeCell ref="J24:L24"/>
    <mergeCell ref="C22:D22"/>
    <mergeCell ref="C23:D23"/>
    <mergeCell ref="J22:L22"/>
    <mergeCell ref="C15:D15"/>
    <mergeCell ref="C24:D24"/>
    <mergeCell ref="C25:D25"/>
    <mergeCell ref="C19:D19"/>
    <mergeCell ref="J17:L17"/>
    <mergeCell ref="J23:L23"/>
    <mergeCell ref="C21:D21"/>
    <mergeCell ref="J21:L21"/>
    <mergeCell ref="C17:D17"/>
    <mergeCell ref="C12:D12"/>
    <mergeCell ref="C14:D14"/>
    <mergeCell ref="C20:D20"/>
    <mergeCell ref="Z5:Z8"/>
    <mergeCell ref="O3:P3"/>
    <mergeCell ref="O4:P4"/>
    <mergeCell ref="U3:X4"/>
    <mergeCell ref="Y3:Z4"/>
    <mergeCell ref="Q3:T3"/>
    <mergeCell ref="Q4:T4"/>
    <mergeCell ref="T7:T8"/>
    <mergeCell ref="U7:U8"/>
    <mergeCell ref="V7:Y8"/>
    <mergeCell ref="O5:P6"/>
    <mergeCell ref="O7:O8"/>
    <mergeCell ref="P7:P8"/>
    <mergeCell ref="S7:S8"/>
    <mergeCell ref="Q7:R7"/>
    <mergeCell ref="U5:Y6"/>
    <mergeCell ref="Q5:T6"/>
  </mergeCells>
  <phoneticPr fontId="8"/>
  <dataValidations count="2">
    <dataValidation type="list" errorStyle="warning" allowBlank="1" showInputMessage="1" showErrorMessage="1" error="選択出来ません" sqref="H9:H39 H52:H82 H95:H125 H132:H162 H175:H205 H212:H242 H255:H285" xr:uid="{00000000-0002-0000-0600-000000000000}">
      <formula1>INDIRECT(G9)</formula1>
    </dataValidation>
    <dataValidation type="list" allowBlank="1" showInputMessage="1" showErrorMessage="1" sqref="J9:L39 J52:L82 J95:L125 J132:L162 J175:L205 J212:L242 J255:L285" xr:uid="{00000000-0002-0000-0600-000001000000}">
      <formula1>INDIRECT(I9)</formula1>
    </dataValidation>
  </dataValidations>
  <printOptions horizontalCentered="1"/>
  <pageMargins left="0" right="0" top="0.98425196850393704" bottom="0.39370078740157483" header="0.51181102362204722" footer="0.51181102362204722"/>
  <pageSetup paperSize="9" scale="75" orientation="landscape" copies="2" r:id="rId1"/>
  <headerFooter alignWithMargins="0"/>
  <rowBreaks count="6" manualBreakCount="6">
    <brk id="51" min="1" max="25" man="1"/>
    <brk id="94" min="1" max="25" man="1"/>
    <brk id="131" min="1" max="25" man="1"/>
    <brk id="174" min="1" max="25" man="1"/>
    <brk id="211" min="1" max="25" man="1"/>
    <brk id="254" min="1" max="25"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I9:I39 I52:I82 I95:I125 I132:I162 I175:I205 I212:I242 I255:I285</xm:sqref>
        </x14:dataValidation>
        <x14:dataValidation type="list" allowBlank="1" showInputMessage="1" showErrorMessage="1" xr:uid="{00000000-0002-0000-0600-00000B000000}">
          <x14:formula1>
            <xm:f>'(参考)リスト'!$B$16:$B$20</xm:f>
          </x14:formula1>
          <xm:sqref>G9:G39 G52:G82 G95:G125 G132:G162 G175:G205 G212:G242 G255:G285</xm:sqref>
        </x14:dataValidation>
        <x14:dataValidation type="list" allowBlank="1" showInputMessage="1" xr:uid="{71376254-2551-42AE-ABAC-5B52726F0D82}">
          <x14:formula1>
            <xm:f>'(参考)リスト'!$G$16:$G$20</xm:f>
          </x14:formula1>
          <xm:sqref>P9:P39 P52:P82 P95:P125 P132:P162 P175:P205 P212:P242 P255:P285</xm:sqref>
        </x14:dataValidation>
        <x14:dataValidation type="list" allowBlank="1" showInputMessage="1" xr:uid="{B9CC8A6D-6804-47FE-97D2-CA11E2AE6EC6}">
          <x14:formula1>
            <xm:f>'(参考)リスト'!$F$16:$F$21</xm:f>
          </x14:formula1>
          <xm:sqref>Q9:R39 Q52:R82 Q95:R125 Q132:R162 Q175:R205 Q212:R242 Q255:R285</xm:sqref>
        </x14:dataValidation>
        <x14:dataValidation type="list" allowBlank="1" showInputMessage="1" xr:uid="{AD7D4F8B-CA74-4B3D-B626-CFE7AA28A68B}">
          <x14:formula1>
            <xm:f>'(参考)リスト'!$H$16:$H$17</xm:f>
          </x14:formula1>
          <xm:sqref>S9:S39 S52:S82 S95:S125 S132:S162 S175:S205 S212:S242 S255:S285</xm:sqref>
        </x14:dataValidation>
        <x14:dataValidation type="list" allowBlank="1" showInputMessage="1" xr:uid="{292853D4-81A7-406F-8F84-9F45F72A2B89}">
          <x14:formula1>
            <xm:f>'(参考)リスト'!$I$16:$I$18</xm:f>
          </x14:formula1>
          <xm:sqref>T255:T285 T9:T39 T52:T82 T95:T125 T132:T162 T175:T205 T212:T242</xm:sqref>
        </x14:dataValidation>
        <x14:dataValidation type="list" allowBlank="1" showInputMessage="1" xr:uid="{129C2C8E-7CC1-4CA3-A726-099D9A91ED3C}">
          <x14:formula1>
            <xm:f>'(参考)リスト'!$J$16:$J$18</xm:f>
          </x14:formula1>
          <xm:sqref>U9:U39 U52:U82 U95:U125 U132:U162 U175:U205 U212:U242 U255:U285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AA115"/>
  <sheetViews>
    <sheetView showGridLines="0" showZeros="0" view="pageBreakPreview" zoomScale="80" zoomScaleNormal="100" zoomScaleSheetLayoutView="80" workbookViewId="0">
      <selection activeCell="L13" sqref="L13"/>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8.37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7" ht="9.75" customHeight="1" x14ac:dyDescent="0.15">
      <c r="Y1" s="4"/>
      <c r="Z1" s="4"/>
    </row>
    <row r="2" spans="2:27" ht="24.75" customHeight="1" x14ac:dyDescent="0.15">
      <c r="B2" s="606" t="s">
        <v>338</v>
      </c>
      <c r="C2" s="606"/>
      <c r="D2" s="606"/>
      <c r="E2" s="606"/>
      <c r="F2" s="606"/>
      <c r="G2" s="606"/>
      <c r="H2" s="606"/>
      <c r="I2" s="606"/>
      <c r="J2" s="718"/>
      <c r="K2" s="718"/>
      <c r="L2" s="718"/>
      <c r="M2" s="718"/>
      <c r="N2" s="718"/>
      <c r="O2" s="718"/>
      <c r="P2" s="718"/>
      <c r="Q2" s="718"/>
      <c r="R2" s="718"/>
      <c r="S2" s="718"/>
      <c r="T2" s="718"/>
      <c r="U2" s="718"/>
      <c r="V2" s="718"/>
      <c r="W2" s="718"/>
      <c r="X2" s="718"/>
    </row>
    <row r="3" spans="2:27" ht="20.100000000000001" customHeight="1" x14ac:dyDescent="0.15">
      <c r="B3" s="607" t="s">
        <v>220</v>
      </c>
      <c r="C3" s="607"/>
      <c r="D3" s="607"/>
      <c r="E3" s="607"/>
      <c r="F3" s="615" t="str">
        <f>'様式A-1'!$D$3</f>
        <v>ユノセトンネル</v>
      </c>
      <c r="G3" s="615"/>
      <c r="H3" s="615"/>
      <c r="I3" s="615"/>
      <c r="J3" s="451" t="s">
        <v>219</v>
      </c>
      <c r="K3" s="437"/>
      <c r="L3" s="443" t="str">
        <f>'様式A-1'!$J$3</f>
        <v>一般県道長門峡線</v>
      </c>
      <c r="M3" s="444"/>
      <c r="N3" s="444"/>
      <c r="O3" s="410" t="s">
        <v>268</v>
      </c>
      <c r="P3" s="412"/>
      <c r="Q3" s="443" t="str">
        <f>様式B!$K$5</f>
        <v>日本工営株式会社</v>
      </c>
      <c r="R3" s="444"/>
      <c r="S3" s="444"/>
      <c r="T3" s="445"/>
      <c r="U3" s="617" t="s">
        <v>229</v>
      </c>
      <c r="V3" s="618"/>
      <c r="W3" s="618"/>
      <c r="X3" s="619"/>
      <c r="Y3" s="609">
        <f>様式B!$Q$5</f>
        <v>45240</v>
      </c>
      <c r="Z3" s="611"/>
    </row>
    <row r="4" spans="2:27" ht="20.100000000000001" customHeight="1" x14ac:dyDescent="0.15">
      <c r="B4" s="607" t="s">
        <v>0</v>
      </c>
      <c r="C4" s="607"/>
      <c r="D4" s="607"/>
      <c r="E4" s="607"/>
      <c r="F4" s="615" t="str">
        <f>'様式A-1'!$D$4</f>
        <v>湯之瀬トンネル</v>
      </c>
      <c r="G4" s="615"/>
      <c r="H4" s="615"/>
      <c r="I4" s="615"/>
      <c r="J4" s="722" t="s">
        <v>1</v>
      </c>
      <c r="K4" s="723"/>
      <c r="L4" s="737" t="str">
        <f>'様式A-1'!$R$3</f>
        <v>山口県萩土木事務所</v>
      </c>
      <c r="M4" s="444"/>
      <c r="N4" s="444"/>
      <c r="O4" s="410" t="s">
        <v>269</v>
      </c>
      <c r="P4" s="412"/>
      <c r="Q4" s="696" t="str">
        <f>様式B!$K$6</f>
        <v>横山真一郎</v>
      </c>
      <c r="R4" s="697"/>
      <c r="S4" s="697"/>
      <c r="T4" s="736"/>
      <c r="U4" s="690"/>
      <c r="V4" s="691"/>
      <c r="W4" s="691"/>
      <c r="X4" s="692"/>
      <c r="Y4" s="693"/>
      <c r="Z4" s="694"/>
    </row>
    <row r="5" spans="2:27" ht="30" customHeight="1" x14ac:dyDescent="0.15">
      <c r="B5" s="179"/>
      <c r="C5" s="720" t="s">
        <v>47</v>
      </c>
      <c r="D5" s="721"/>
      <c r="E5" s="688" t="s">
        <v>218</v>
      </c>
      <c r="F5" s="688" t="s">
        <v>212</v>
      </c>
      <c r="G5" s="720" t="s">
        <v>217</v>
      </c>
      <c r="H5" s="731"/>
      <c r="I5" s="732"/>
      <c r="J5" s="430" t="s">
        <v>216</v>
      </c>
      <c r="K5" s="446"/>
      <c r="L5" s="446"/>
      <c r="M5" s="446"/>
      <c r="N5" s="446"/>
      <c r="O5" s="446"/>
      <c r="P5" s="710" t="s">
        <v>251</v>
      </c>
      <c r="Q5" s="712"/>
      <c r="R5" s="704" t="s">
        <v>275</v>
      </c>
      <c r="S5" s="705"/>
      <c r="T5" s="705"/>
      <c r="U5" s="705"/>
      <c r="V5" s="705"/>
      <c r="W5" s="706"/>
      <c r="X5" s="704" t="s">
        <v>208</v>
      </c>
      <c r="Y5" s="705"/>
      <c r="Z5" s="706"/>
    </row>
    <row r="6" spans="2:27" ht="16.5" customHeight="1" x14ac:dyDescent="0.15">
      <c r="B6" s="179"/>
      <c r="C6" s="733"/>
      <c r="D6" s="721"/>
      <c r="E6" s="734"/>
      <c r="F6" s="734"/>
      <c r="G6" s="704" t="s">
        <v>207</v>
      </c>
      <c r="H6" s="706"/>
      <c r="I6" s="616" t="s">
        <v>206</v>
      </c>
      <c r="J6" s="607" t="s">
        <v>215</v>
      </c>
      <c r="K6" s="607"/>
      <c r="L6" s="607"/>
      <c r="M6" s="607"/>
      <c r="N6" s="725" t="s">
        <v>214</v>
      </c>
      <c r="O6" s="725"/>
      <c r="P6" s="616" t="s">
        <v>290</v>
      </c>
      <c r="Q6" s="724"/>
      <c r="R6" s="699" t="s">
        <v>201</v>
      </c>
      <c r="S6" s="616" t="s">
        <v>271</v>
      </c>
      <c r="T6" s="616"/>
      <c r="U6" s="616"/>
      <c r="V6" s="616"/>
      <c r="W6" s="616"/>
      <c r="X6" s="720"/>
      <c r="Y6" s="731"/>
      <c r="Z6" s="732"/>
    </row>
    <row r="7" spans="2:27" ht="16.5" customHeight="1" x14ac:dyDescent="0.15">
      <c r="B7" s="179"/>
      <c r="C7" s="693"/>
      <c r="D7" s="694"/>
      <c r="E7" s="735"/>
      <c r="F7" s="735"/>
      <c r="G7" s="707"/>
      <c r="H7" s="709"/>
      <c r="I7" s="724"/>
      <c r="J7" s="678"/>
      <c r="K7" s="678"/>
      <c r="L7" s="678"/>
      <c r="M7" s="678"/>
      <c r="N7" s="678"/>
      <c r="O7" s="678"/>
      <c r="P7" s="89" t="s">
        <v>278</v>
      </c>
      <c r="Q7" s="89" t="s">
        <v>280</v>
      </c>
      <c r="R7" s="738"/>
      <c r="S7" s="724"/>
      <c r="T7" s="724"/>
      <c r="U7" s="724"/>
      <c r="V7" s="724"/>
      <c r="W7" s="724"/>
      <c r="X7" s="76"/>
      <c r="Y7" s="77"/>
      <c r="Z7" s="78"/>
    </row>
    <row r="8" spans="2:27" ht="15.95" customHeight="1" x14ac:dyDescent="0.15">
      <c r="B8" s="727" t="s">
        <v>810</v>
      </c>
      <c r="C8" s="716">
        <f>VLOOKUP(AA8,'様式C-1-2用'!$A$3:$V$1000,3,0)</f>
        <v>1</v>
      </c>
      <c r="D8" s="717"/>
      <c r="E8" s="2">
        <f>VLOOKUP(AA8,'様式C-1-2用'!$A$3:$V$1000,4,0)</f>
        <v>101</v>
      </c>
      <c r="F8" s="398">
        <f>VLOOKUP(AA8,'様式C-1-2用'!$A$3:$V$1000,5,0)</f>
        <v>11.772</v>
      </c>
      <c r="G8" s="69" t="str">
        <f>VLOOKUP(AA8,'様式C-1-2用'!$A$3:$V$1000,6,0)</f>
        <v>照明施設</v>
      </c>
      <c r="H8" s="69" t="str">
        <f>VLOOKUP(AA8,'様式C-1-2用'!$A$3:$V$1000,7,0)</f>
        <v>ケーブル類</v>
      </c>
      <c r="I8" s="69" t="str">
        <f>VLOOKUP(AA8,'様式C-1-2用'!$A$3:$V$1000,8,0)</f>
        <v>取付部材</v>
      </c>
      <c r="J8" s="420" t="str">
        <f>VLOOKUP(AA8,'様式C-1-2用'!$A$3:$V$1000,9,0)</f>
        <v>腐食</v>
      </c>
      <c r="K8" s="420"/>
      <c r="L8" s="420"/>
      <c r="M8" s="420"/>
      <c r="N8" s="730">
        <f>VLOOKUP(AA8,'様式C-1-2用'!$A$3:$V$1000,10,0)</f>
        <v>3</v>
      </c>
      <c r="O8" s="730"/>
      <c r="P8" s="69">
        <f>VLOOKUP(AA8,'様式C-1-2用'!$A$3:$V$1000,11,0)</f>
        <v>0</v>
      </c>
      <c r="Q8" s="69" t="str">
        <f>VLOOKUP(AA8,'様式C-1-2用'!$A$3:$V$1000,12,0)</f>
        <v>×</v>
      </c>
      <c r="R8" s="2" t="str">
        <f>VLOOKUP(AA8,'様式C-1-2用'!$A$3:$V$1000,13,0)</f>
        <v>未</v>
      </c>
      <c r="S8" s="420">
        <f>VLOOKUP(AA8,'様式C-1-2用'!$A$3:$V$1000,14,0)</f>
        <v>0</v>
      </c>
      <c r="T8" s="420"/>
      <c r="U8" s="420"/>
      <c r="V8" s="420"/>
      <c r="W8" s="420"/>
      <c r="X8" s="413" t="str">
        <f>VLOOKUP(AA8,'様式C-1-2用'!$A$3:$V$1000,15,0)</f>
        <v>交換</v>
      </c>
      <c r="Y8" s="415"/>
      <c r="Z8" s="414"/>
      <c r="AA8" s="1">
        <v>1</v>
      </c>
    </row>
    <row r="9" spans="2:27" ht="15.95" customHeight="1" x14ac:dyDescent="0.15">
      <c r="B9" s="727"/>
      <c r="C9" s="716">
        <f>VLOOKUP(AA9,'様式C-1-2用'!$A$3:$V$1000,3,0)</f>
        <v>2</v>
      </c>
      <c r="D9" s="717"/>
      <c r="E9" s="2">
        <f>VLOOKUP(AA9,'様式C-1-2用'!$A$3:$V$1000,4,0)</f>
        <v>101</v>
      </c>
      <c r="F9" s="398">
        <f>VLOOKUP(AA9,'様式C-1-2用'!$A$3:$V$1000,5,0)</f>
        <v>20.712</v>
      </c>
      <c r="G9" s="69" t="str">
        <f>VLOOKUP(AA9,'様式C-1-2用'!$A$3:$V$1000,6,0)</f>
        <v>照明施設</v>
      </c>
      <c r="H9" s="69" t="str">
        <f>VLOOKUP(AA9,'様式C-1-2用'!$A$3:$V$1000,7,0)</f>
        <v>ケーブル類</v>
      </c>
      <c r="I9" s="69" t="str">
        <f>VLOOKUP(AA9,'様式C-1-2用'!$A$3:$V$1000,8,0)</f>
        <v>取付部材</v>
      </c>
      <c r="J9" s="420" t="str">
        <f>VLOOKUP(AA9,'様式C-1-2用'!$A$3:$V$1000,9,0)</f>
        <v>腐食</v>
      </c>
      <c r="K9" s="420"/>
      <c r="L9" s="420"/>
      <c r="M9" s="420"/>
      <c r="N9" s="730">
        <f>VLOOKUP(AA9,'様式C-1-2用'!$A$3:$V$1000,10,0)</f>
        <v>4</v>
      </c>
      <c r="O9" s="730"/>
      <c r="P9" s="69">
        <f>VLOOKUP(AA9,'様式C-1-2用'!$A$3:$V$1000,11,0)</f>
        <v>0</v>
      </c>
      <c r="Q9" s="69" t="str">
        <f>VLOOKUP(AA9,'様式C-1-2用'!$A$3:$V$1000,12,0)</f>
        <v>×</v>
      </c>
      <c r="R9" s="2" t="str">
        <f>VLOOKUP(AA9,'様式C-1-2用'!$A$3:$V$1000,13,0)</f>
        <v>未</v>
      </c>
      <c r="S9" s="420">
        <f>VLOOKUP(AA9,'様式C-1-2用'!$A$3:$V$1000,14,0)</f>
        <v>0</v>
      </c>
      <c r="T9" s="420"/>
      <c r="U9" s="420"/>
      <c r="V9" s="420"/>
      <c r="W9" s="420"/>
      <c r="X9" s="413" t="str">
        <f>VLOOKUP(AA9,'様式C-1-2用'!$A$3:$V$1000,15,0)</f>
        <v>交換</v>
      </c>
      <c r="Y9" s="415"/>
      <c r="Z9" s="414"/>
      <c r="AA9" s="1">
        <f>AA8+1</f>
        <v>2</v>
      </c>
    </row>
    <row r="10" spans="2:27" ht="15.95" customHeight="1" x14ac:dyDescent="0.15">
      <c r="B10" s="727"/>
      <c r="C10" s="716">
        <f>VLOOKUP(AA10,'様式C-1-2用'!$A$3:$V$1000,3,0)</f>
        <v>2</v>
      </c>
      <c r="D10" s="717"/>
      <c r="E10" s="2">
        <f>VLOOKUP(AA10,'様式C-1-2用'!$A$3:$V$1000,4,0)</f>
        <v>102</v>
      </c>
      <c r="F10" s="398">
        <f>VLOOKUP(AA10,'様式C-1-2用'!$A$3:$V$1000,5,0)</f>
        <v>20.712</v>
      </c>
      <c r="G10" s="69" t="str">
        <f>VLOOKUP(AA10,'様式C-1-2用'!$A$3:$V$1000,6,0)</f>
        <v>照明施設</v>
      </c>
      <c r="H10" s="69" t="str">
        <f>VLOOKUP(AA10,'様式C-1-2用'!$A$3:$V$1000,7,0)</f>
        <v>ケーブル類</v>
      </c>
      <c r="I10" s="69" t="str">
        <f>VLOOKUP(AA10,'様式C-1-2用'!$A$3:$V$1000,8,0)</f>
        <v>取付部材</v>
      </c>
      <c r="J10" s="420" t="str">
        <f>VLOOKUP(AA10,'様式C-1-2用'!$A$3:$V$1000,9,0)</f>
        <v>腐食</v>
      </c>
      <c r="K10" s="420"/>
      <c r="L10" s="420"/>
      <c r="M10" s="420"/>
      <c r="N10" s="730">
        <f>VLOOKUP(AA10,'様式C-1-2用'!$A$3:$V$1000,10,0)</f>
        <v>4</v>
      </c>
      <c r="O10" s="730"/>
      <c r="P10" s="69">
        <f>VLOOKUP(AA10,'様式C-1-2用'!$A$3:$V$1000,11,0)</f>
        <v>0</v>
      </c>
      <c r="Q10" s="69" t="str">
        <f>VLOOKUP(AA10,'様式C-1-2用'!$A$3:$V$1000,12,0)</f>
        <v>×</v>
      </c>
      <c r="R10" s="2" t="str">
        <f>VLOOKUP(AA10,'様式C-1-2用'!$A$3:$V$1000,13,0)</f>
        <v>未</v>
      </c>
      <c r="S10" s="420">
        <f>VLOOKUP(AA10,'様式C-1-2用'!$A$3:$V$1000,14,0)</f>
        <v>0</v>
      </c>
      <c r="T10" s="420"/>
      <c r="U10" s="420"/>
      <c r="V10" s="420"/>
      <c r="W10" s="420"/>
      <c r="X10" s="413" t="str">
        <f>VLOOKUP(AA10,'様式C-1-2用'!$A$3:$V$1000,15,0)</f>
        <v>交換</v>
      </c>
      <c r="Y10" s="415"/>
      <c r="Z10" s="414"/>
      <c r="AA10" s="1">
        <f t="shared" ref="AA10:AA38" si="0">AA9+1</f>
        <v>3</v>
      </c>
    </row>
    <row r="11" spans="2:27" ht="15.95" customHeight="1" x14ac:dyDescent="0.15">
      <c r="B11" s="727"/>
      <c r="C11" s="716">
        <f>VLOOKUP(AA11,'様式C-1-2用'!$A$3:$V$1000,3,0)</f>
        <v>2</v>
      </c>
      <c r="D11" s="717"/>
      <c r="E11" s="2">
        <f>VLOOKUP(AA11,'様式C-1-2用'!$A$3:$V$1000,4,0)</f>
        <v>103</v>
      </c>
      <c r="F11" s="398">
        <f>VLOOKUP(AA11,'様式C-1-2用'!$A$3:$V$1000,5,0)</f>
        <v>20.712</v>
      </c>
      <c r="G11" s="69" t="str">
        <f>VLOOKUP(AA11,'様式C-1-2用'!$A$3:$V$1000,6,0)</f>
        <v>照明施設</v>
      </c>
      <c r="H11" s="69" t="str">
        <f>VLOOKUP(AA11,'様式C-1-2用'!$A$3:$V$1000,7,0)</f>
        <v>灯具</v>
      </c>
      <c r="I11" s="69" t="str">
        <f>VLOOKUP(AA11,'様式C-1-2用'!$A$3:$V$1000,8,0)</f>
        <v>附属物本体</v>
      </c>
      <c r="J11" s="420" t="str">
        <f>VLOOKUP(AA11,'様式C-1-2用'!$A$3:$V$1000,9,0)</f>
        <v>腐食</v>
      </c>
      <c r="K11" s="420"/>
      <c r="L11" s="420"/>
      <c r="M11" s="420"/>
      <c r="N11" s="730">
        <f>VLOOKUP(AA11,'様式C-1-2用'!$A$3:$V$1000,10,0)</f>
        <v>1</v>
      </c>
      <c r="O11" s="730"/>
      <c r="P11" s="69">
        <f>VLOOKUP(AA11,'様式C-1-2用'!$A$3:$V$1000,11,0)</f>
        <v>0</v>
      </c>
      <c r="Q11" s="69" t="str">
        <f>VLOOKUP(AA11,'様式C-1-2用'!$A$3:$V$1000,12,0)</f>
        <v>×</v>
      </c>
      <c r="R11" s="2" t="str">
        <f>VLOOKUP(AA11,'様式C-1-2用'!$A$3:$V$1000,13,0)</f>
        <v>未</v>
      </c>
      <c r="S11" s="420">
        <f>VLOOKUP(AA11,'様式C-1-2用'!$A$3:$V$1000,14,0)</f>
        <v>0</v>
      </c>
      <c r="T11" s="420"/>
      <c r="U11" s="420"/>
      <c r="V11" s="420"/>
      <c r="W11" s="420"/>
      <c r="X11" s="413" t="str">
        <f>VLOOKUP(AA11,'様式C-1-2用'!$A$3:$V$1000,15,0)</f>
        <v>交換</v>
      </c>
      <c r="Y11" s="415"/>
      <c r="Z11" s="414"/>
      <c r="AA11" s="1">
        <f t="shared" si="0"/>
        <v>4</v>
      </c>
    </row>
    <row r="12" spans="2:27" ht="15.95" customHeight="1" x14ac:dyDescent="0.15">
      <c r="B12" s="727"/>
      <c r="C12" s="716">
        <f>VLOOKUP(AA12,'様式C-1-2用'!$A$3:$V$1000,3,0)</f>
        <v>3</v>
      </c>
      <c r="D12" s="717"/>
      <c r="E12" s="2">
        <f>VLOOKUP(AA12,'様式C-1-2用'!$A$3:$V$1000,4,0)</f>
        <v>101</v>
      </c>
      <c r="F12" s="398">
        <f>VLOOKUP(AA12,'様式C-1-2用'!$A$3:$V$1000,5,0)</f>
        <v>29.652000000000001</v>
      </c>
      <c r="G12" s="69" t="str">
        <f>VLOOKUP(AA12,'様式C-1-2用'!$A$3:$V$1000,6,0)</f>
        <v>照明施設</v>
      </c>
      <c r="H12" s="69" t="str">
        <f>VLOOKUP(AA12,'様式C-1-2用'!$A$3:$V$1000,7,0)</f>
        <v>ケーブル類</v>
      </c>
      <c r="I12" s="69" t="str">
        <f>VLOOKUP(AA12,'様式C-1-2用'!$A$3:$V$1000,8,0)</f>
        <v>取付部材</v>
      </c>
      <c r="J12" s="420" t="str">
        <f>VLOOKUP(AA12,'様式C-1-2用'!$A$3:$V$1000,9,0)</f>
        <v>腐食</v>
      </c>
      <c r="K12" s="420"/>
      <c r="L12" s="420"/>
      <c r="M12" s="420"/>
      <c r="N12" s="730">
        <f>VLOOKUP(AA12,'様式C-1-2用'!$A$3:$V$1000,10,0)</f>
        <v>6</v>
      </c>
      <c r="O12" s="730"/>
      <c r="P12" s="69">
        <f>VLOOKUP(AA12,'様式C-1-2用'!$A$3:$V$1000,11,0)</f>
        <v>0</v>
      </c>
      <c r="Q12" s="69" t="str">
        <f>VLOOKUP(AA12,'様式C-1-2用'!$A$3:$V$1000,12,0)</f>
        <v>×</v>
      </c>
      <c r="R12" s="2" t="str">
        <f>VLOOKUP(AA12,'様式C-1-2用'!$A$3:$V$1000,13,0)</f>
        <v>未</v>
      </c>
      <c r="S12" s="420">
        <f>VLOOKUP(AA12,'様式C-1-2用'!$A$3:$V$1000,14,0)</f>
        <v>0</v>
      </c>
      <c r="T12" s="420"/>
      <c r="U12" s="420"/>
      <c r="V12" s="420"/>
      <c r="W12" s="420"/>
      <c r="X12" s="413" t="str">
        <f>VLOOKUP(AA12,'様式C-1-2用'!$A$3:$V$1000,15,0)</f>
        <v>交換</v>
      </c>
      <c r="Y12" s="415"/>
      <c r="Z12" s="414"/>
      <c r="AA12" s="1">
        <f t="shared" si="0"/>
        <v>5</v>
      </c>
    </row>
    <row r="13" spans="2:27" ht="15.95" customHeight="1" x14ac:dyDescent="0.15">
      <c r="B13" s="727"/>
      <c r="C13" s="716">
        <f>VLOOKUP(AA13,'様式C-1-2用'!$A$3:$V$1000,3,0)</f>
        <v>3</v>
      </c>
      <c r="D13" s="717"/>
      <c r="E13" s="2">
        <f>VLOOKUP(AA13,'様式C-1-2用'!$A$3:$V$1000,4,0)</f>
        <v>102</v>
      </c>
      <c r="F13" s="398">
        <f>VLOOKUP(AA13,'様式C-1-2用'!$A$3:$V$1000,5,0)</f>
        <v>29.652000000000001</v>
      </c>
      <c r="G13" s="69" t="str">
        <f>VLOOKUP(AA13,'様式C-1-2用'!$A$3:$V$1000,6,0)</f>
        <v>照明施設</v>
      </c>
      <c r="H13" s="69" t="str">
        <f>VLOOKUP(AA13,'様式C-1-2用'!$A$3:$V$1000,7,0)</f>
        <v>灯具</v>
      </c>
      <c r="I13" s="69" t="str">
        <f>VLOOKUP(AA13,'様式C-1-2用'!$A$3:$V$1000,8,0)</f>
        <v>附属物本体</v>
      </c>
      <c r="J13" s="420" t="str">
        <f>VLOOKUP(AA13,'様式C-1-2用'!$A$3:$V$1000,9,0)</f>
        <v>腐食</v>
      </c>
      <c r="K13" s="420"/>
      <c r="L13" s="420"/>
      <c r="M13" s="420"/>
      <c r="N13" s="730">
        <f>VLOOKUP(AA13,'様式C-1-2用'!$A$3:$V$1000,10,0)</f>
        <v>1</v>
      </c>
      <c r="O13" s="730"/>
      <c r="P13" s="69">
        <f>VLOOKUP(AA13,'様式C-1-2用'!$A$3:$V$1000,11,0)</f>
        <v>0</v>
      </c>
      <c r="Q13" s="69" t="str">
        <f>VLOOKUP(AA13,'様式C-1-2用'!$A$3:$V$1000,12,0)</f>
        <v>×</v>
      </c>
      <c r="R13" s="2" t="str">
        <f>VLOOKUP(AA13,'様式C-1-2用'!$A$3:$V$1000,13,0)</f>
        <v>未</v>
      </c>
      <c r="S13" s="420">
        <f>VLOOKUP(AA13,'様式C-1-2用'!$A$3:$V$1000,14,0)</f>
        <v>0</v>
      </c>
      <c r="T13" s="420"/>
      <c r="U13" s="420"/>
      <c r="V13" s="420"/>
      <c r="W13" s="420"/>
      <c r="X13" s="413" t="str">
        <f>VLOOKUP(AA13,'様式C-1-2用'!$A$3:$V$1000,15,0)</f>
        <v>交換</v>
      </c>
      <c r="Y13" s="415"/>
      <c r="Z13" s="414"/>
      <c r="AA13" s="1">
        <f t="shared" si="0"/>
        <v>6</v>
      </c>
    </row>
    <row r="14" spans="2:27" ht="15.95" customHeight="1" x14ac:dyDescent="0.15">
      <c r="B14" s="727"/>
      <c r="C14" s="716">
        <f>VLOOKUP(AA14,'様式C-1-2用'!$A$3:$V$1000,3,0)</f>
        <v>3</v>
      </c>
      <c r="D14" s="717"/>
      <c r="E14" s="2">
        <f>VLOOKUP(AA14,'様式C-1-2用'!$A$3:$V$1000,4,0)</f>
        <v>103</v>
      </c>
      <c r="F14" s="398">
        <f>VLOOKUP(AA14,'様式C-1-2用'!$A$3:$V$1000,5,0)</f>
        <v>29.652000000000001</v>
      </c>
      <c r="G14" s="69" t="str">
        <f>VLOOKUP(AA14,'様式C-1-2用'!$A$3:$V$1000,6,0)</f>
        <v>照明施設</v>
      </c>
      <c r="H14" s="69" t="str">
        <f>VLOOKUP(AA14,'様式C-1-2用'!$A$3:$V$1000,7,0)</f>
        <v>ケーブル類</v>
      </c>
      <c r="I14" s="69" t="str">
        <f>VLOOKUP(AA14,'様式C-1-2用'!$A$3:$V$1000,8,0)</f>
        <v>取付部材</v>
      </c>
      <c r="J14" s="420" t="str">
        <f>VLOOKUP(AA14,'様式C-1-2用'!$A$3:$V$1000,9,0)</f>
        <v>腐食</v>
      </c>
      <c r="K14" s="420"/>
      <c r="L14" s="420"/>
      <c r="M14" s="420"/>
      <c r="N14" s="730">
        <f>VLOOKUP(AA14,'様式C-1-2用'!$A$3:$V$1000,10,0)</f>
        <v>4</v>
      </c>
      <c r="O14" s="730"/>
      <c r="P14" s="69">
        <f>VLOOKUP(AA14,'様式C-1-2用'!$A$3:$V$1000,11,0)</f>
        <v>0</v>
      </c>
      <c r="Q14" s="69" t="str">
        <f>VLOOKUP(AA14,'様式C-1-2用'!$A$3:$V$1000,12,0)</f>
        <v>×</v>
      </c>
      <c r="R14" s="2" t="str">
        <f>VLOOKUP(AA14,'様式C-1-2用'!$A$3:$V$1000,13,0)</f>
        <v>未</v>
      </c>
      <c r="S14" s="420">
        <f>VLOOKUP(AA14,'様式C-1-2用'!$A$3:$V$1000,14,0)</f>
        <v>0</v>
      </c>
      <c r="T14" s="420"/>
      <c r="U14" s="420"/>
      <c r="V14" s="420"/>
      <c r="W14" s="420"/>
      <c r="X14" s="413" t="str">
        <f>VLOOKUP(AA14,'様式C-1-2用'!$A$3:$V$1000,15,0)</f>
        <v>交換</v>
      </c>
      <c r="Y14" s="415"/>
      <c r="Z14" s="414"/>
      <c r="AA14" s="1">
        <f t="shared" si="0"/>
        <v>7</v>
      </c>
    </row>
    <row r="15" spans="2:27" ht="15.95" customHeight="1" x14ac:dyDescent="0.15">
      <c r="B15" s="727"/>
      <c r="C15" s="716">
        <f>VLOOKUP(AA15,'様式C-1-2用'!$A$3:$V$1000,3,0)</f>
        <v>3</v>
      </c>
      <c r="D15" s="717"/>
      <c r="E15" s="2">
        <f>VLOOKUP(AA15,'様式C-1-2用'!$A$3:$V$1000,4,0)</f>
        <v>104</v>
      </c>
      <c r="F15" s="398">
        <f>VLOOKUP(AA15,'様式C-1-2用'!$A$3:$V$1000,5,0)</f>
        <v>29.652000000000001</v>
      </c>
      <c r="G15" s="69" t="str">
        <f>VLOOKUP(AA15,'様式C-1-2用'!$A$3:$V$1000,6,0)</f>
        <v>照明施設</v>
      </c>
      <c r="H15" s="69" t="str">
        <f>VLOOKUP(AA15,'様式C-1-2用'!$A$3:$V$1000,7,0)</f>
        <v>灯具</v>
      </c>
      <c r="I15" s="69" t="str">
        <f>VLOOKUP(AA15,'様式C-1-2用'!$A$3:$V$1000,8,0)</f>
        <v>附属物本体</v>
      </c>
      <c r="J15" s="420" t="str">
        <f>VLOOKUP(AA15,'様式C-1-2用'!$A$3:$V$1000,9,0)</f>
        <v>腐食</v>
      </c>
      <c r="K15" s="420"/>
      <c r="L15" s="420"/>
      <c r="M15" s="420"/>
      <c r="N15" s="730">
        <f>VLOOKUP(AA15,'様式C-1-2用'!$A$3:$V$1000,10,0)</f>
        <v>1</v>
      </c>
      <c r="O15" s="730"/>
      <c r="P15" s="69">
        <f>VLOOKUP(AA15,'様式C-1-2用'!$A$3:$V$1000,11,0)</f>
        <v>0</v>
      </c>
      <c r="Q15" s="69" t="str">
        <f>VLOOKUP(AA15,'様式C-1-2用'!$A$3:$V$1000,12,0)</f>
        <v>×</v>
      </c>
      <c r="R15" s="2" t="str">
        <f>VLOOKUP(AA15,'様式C-1-2用'!$A$3:$V$1000,13,0)</f>
        <v>未</v>
      </c>
      <c r="S15" s="420">
        <f>VLOOKUP(AA15,'様式C-1-2用'!$A$3:$V$1000,14,0)</f>
        <v>0</v>
      </c>
      <c r="T15" s="420"/>
      <c r="U15" s="420"/>
      <c r="V15" s="420"/>
      <c r="W15" s="420"/>
      <c r="X15" s="413" t="str">
        <f>VLOOKUP(AA15,'様式C-1-2用'!$A$3:$V$1000,15,0)</f>
        <v>交換</v>
      </c>
      <c r="Y15" s="415"/>
      <c r="Z15" s="414"/>
      <c r="AA15" s="1">
        <f t="shared" si="0"/>
        <v>8</v>
      </c>
    </row>
    <row r="16" spans="2:27" ht="15.95" customHeight="1" x14ac:dyDescent="0.15">
      <c r="B16" s="727"/>
      <c r="C16" s="716">
        <f>VLOOKUP(AA16,'様式C-1-2用'!$A$3:$V$1000,3,0)</f>
        <v>4</v>
      </c>
      <c r="D16" s="717"/>
      <c r="E16" s="2">
        <f>VLOOKUP(AA16,'様式C-1-2用'!$A$3:$V$1000,4,0)</f>
        <v>101</v>
      </c>
      <c r="F16" s="398">
        <f>VLOOKUP(AA16,'様式C-1-2用'!$A$3:$V$1000,5,0)</f>
        <v>38.513000000000005</v>
      </c>
      <c r="G16" s="69" t="str">
        <f>VLOOKUP(AA16,'様式C-1-2用'!$A$3:$V$1000,6,0)</f>
        <v>照明施設</v>
      </c>
      <c r="H16" s="69" t="str">
        <f>VLOOKUP(AA16,'様式C-1-2用'!$A$3:$V$1000,7,0)</f>
        <v>ケーブル類</v>
      </c>
      <c r="I16" s="69" t="str">
        <f>VLOOKUP(AA16,'様式C-1-2用'!$A$3:$V$1000,8,0)</f>
        <v>取付部材</v>
      </c>
      <c r="J16" s="420" t="str">
        <f>VLOOKUP(AA16,'様式C-1-2用'!$A$3:$V$1000,9,0)</f>
        <v>腐食</v>
      </c>
      <c r="K16" s="420"/>
      <c r="L16" s="420"/>
      <c r="M16" s="420"/>
      <c r="N16" s="730">
        <f>VLOOKUP(AA16,'様式C-1-2用'!$A$3:$V$1000,10,0)</f>
        <v>6</v>
      </c>
      <c r="O16" s="730"/>
      <c r="P16" s="69">
        <f>VLOOKUP(AA16,'様式C-1-2用'!$A$3:$V$1000,11,0)</f>
        <v>0</v>
      </c>
      <c r="Q16" s="69" t="str">
        <f>VLOOKUP(AA16,'様式C-1-2用'!$A$3:$V$1000,12,0)</f>
        <v>×</v>
      </c>
      <c r="R16" s="2" t="str">
        <f>VLOOKUP(AA16,'様式C-1-2用'!$A$3:$V$1000,13,0)</f>
        <v>未</v>
      </c>
      <c r="S16" s="420">
        <f>VLOOKUP(AA16,'様式C-1-2用'!$A$3:$V$1000,14,0)</f>
        <v>0</v>
      </c>
      <c r="T16" s="420"/>
      <c r="U16" s="420"/>
      <c r="V16" s="420"/>
      <c r="W16" s="420"/>
      <c r="X16" s="413" t="str">
        <f>VLOOKUP(AA16,'様式C-1-2用'!$A$3:$V$1000,15,0)</f>
        <v>交換</v>
      </c>
      <c r="Y16" s="415"/>
      <c r="Z16" s="414"/>
      <c r="AA16" s="1">
        <f t="shared" si="0"/>
        <v>9</v>
      </c>
    </row>
    <row r="17" spans="2:27" ht="15.95" customHeight="1" x14ac:dyDescent="0.15">
      <c r="B17" s="727"/>
      <c r="C17" s="716">
        <f>VLOOKUP(AA17,'様式C-1-2用'!$A$3:$V$1000,3,0)</f>
        <v>4</v>
      </c>
      <c r="D17" s="717"/>
      <c r="E17" s="2">
        <f>VLOOKUP(AA17,'様式C-1-2用'!$A$3:$V$1000,4,0)</f>
        <v>102</v>
      </c>
      <c r="F17" s="398">
        <f>VLOOKUP(AA17,'様式C-1-2用'!$A$3:$V$1000,5,0)</f>
        <v>38.513000000000005</v>
      </c>
      <c r="G17" s="69" t="str">
        <f>VLOOKUP(AA17,'様式C-1-2用'!$A$3:$V$1000,6,0)</f>
        <v>照明施設</v>
      </c>
      <c r="H17" s="69" t="str">
        <f>VLOOKUP(AA17,'様式C-1-2用'!$A$3:$V$1000,7,0)</f>
        <v>灯具</v>
      </c>
      <c r="I17" s="69" t="str">
        <f>VLOOKUP(AA17,'様式C-1-2用'!$A$3:$V$1000,8,0)</f>
        <v>附属物本体</v>
      </c>
      <c r="J17" s="420" t="str">
        <f>VLOOKUP(AA17,'様式C-1-2用'!$A$3:$V$1000,9,0)</f>
        <v>破損</v>
      </c>
      <c r="K17" s="420"/>
      <c r="L17" s="420"/>
      <c r="M17" s="420"/>
      <c r="N17" s="730">
        <f>VLOOKUP(AA17,'様式C-1-2用'!$A$3:$V$1000,10,0)</f>
        <v>1</v>
      </c>
      <c r="O17" s="730"/>
      <c r="P17" s="69">
        <f>VLOOKUP(AA17,'様式C-1-2用'!$A$3:$V$1000,11,0)</f>
        <v>0</v>
      </c>
      <c r="Q17" s="69" t="str">
        <f>VLOOKUP(AA17,'様式C-1-2用'!$A$3:$V$1000,12,0)</f>
        <v>×</v>
      </c>
      <c r="R17" s="2" t="str">
        <f>VLOOKUP(AA17,'様式C-1-2用'!$A$3:$V$1000,13,0)</f>
        <v>未</v>
      </c>
      <c r="S17" s="420">
        <f>VLOOKUP(AA17,'様式C-1-2用'!$A$3:$V$1000,14,0)</f>
        <v>0</v>
      </c>
      <c r="T17" s="420"/>
      <c r="U17" s="420"/>
      <c r="V17" s="420"/>
      <c r="W17" s="420"/>
      <c r="X17" s="413" t="str">
        <f>VLOOKUP(AA17,'様式C-1-2用'!$A$3:$V$1000,15,0)</f>
        <v>交換</v>
      </c>
      <c r="Y17" s="415"/>
      <c r="Z17" s="414"/>
      <c r="AA17" s="1">
        <f t="shared" si="0"/>
        <v>10</v>
      </c>
    </row>
    <row r="18" spans="2:27" ht="15.95" customHeight="1" x14ac:dyDescent="0.15">
      <c r="B18" s="727"/>
      <c r="C18" s="716">
        <f>VLOOKUP(AA18,'様式C-1-2用'!$A$3:$V$1000,3,0)</f>
        <v>4</v>
      </c>
      <c r="D18" s="717"/>
      <c r="E18" s="2">
        <f>VLOOKUP(AA18,'様式C-1-2用'!$A$3:$V$1000,4,0)</f>
        <v>103</v>
      </c>
      <c r="F18" s="398">
        <f>VLOOKUP(AA18,'様式C-1-2用'!$A$3:$V$1000,5,0)</f>
        <v>38.513000000000005</v>
      </c>
      <c r="G18" s="69" t="str">
        <f>VLOOKUP(AA18,'様式C-1-2用'!$A$3:$V$1000,6,0)</f>
        <v>照明施設</v>
      </c>
      <c r="H18" s="69" t="str">
        <f>VLOOKUP(AA18,'様式C-1-2用'!$A$3:$V$1000,7,0)</f>
        <v>ケーブル類</v>
      </c>
      <c r="I18" s="69" t="str">
        <f>VLOOKUP(AA18,'様式C-1-2用'!$A$3:$V$1000,8,0)</f>
        <v>取付部材</v>
      </c>
      <c r="J18" s="420" t="str">
        <f>VLOOKUP(AA18,'様式C-1-2用'!$A$3:$V$1000,9,0)</f>
        <v>腐食</v>
      </c>
      <c r="K18" s="420"/>
      <c r="L18" s="420"/>
      <c r="M18" s="420"/>
      <c r="N18" s="730">
        <f>VLOOKUP(AA18,'様式C-1-2用'!$A$3:$V$1000,10,0)</f>
        <v>6</v>
      </c>
      <c r="O18" s="730"/>
      <c r="P18" s="69">
        <f>VLOOKUP(AA18,'様式C-1-2用'!$A$3:$V$1000,11,0)</f>
        <v>0</v>
      </c>
      <c r="Q18" s="69" t="str">
        <f>VLOOKUP(AA18,'様式C-1-2用'!$A$3:$V$1000,12,0)</f>
        <v>×</v>
      </c>
      <c r="R18" s="2" t="str">
        <f>VLOOKUP(AA18,'様式C-1-2用'!$A$3:$V$1000,13,0)</f>
        <v>未</v>
      </c>
      <c r="S18" s="420">
        <f>VLOOKUP(AA18,'様式C-1-2用'!$A$3:$V$1000,14,0)</f>
        <v>0</v>
      </c>
      <c r="T18" s="420"/>
      <c r="U18" s="420"/>
      <c r="V18" s="420"/>
      <c r="W18" s="420"/>
      <c r="X18" s="413" t="str">
        <f>VLOOKUP(AA18,'様式C-1-2用'!$A$3:$V$1000,15,0)</f>
        <v>交換</v>
      </c>
      <c r="Y18" s="415"/>
      <c r="Z18" s="414"/>
      <c r="AA18" s="1">
        <f t="shared" si="0"/>
        <v>11</v>
      </c>
    </row>
    <row r="19" spans="2:27" ht="15.95" customHeight="1" x14ac:dyDescent="0.15">
      <c r="B19" s="727"/>
      <c r="C19" s="716">
        <f>VLOOKUP(AA19,'様式C-1-2用'!$A$3:$V$1000,3,0)</f>
        <v>4</v>
      </c>
      <c r="D19" s="717"/>
      <c r="E19" s="2">
        <f>VLOOKUP(AA19,'様式C-1-2用'!$A$3:$V$1000,4,0)</f>
        <v>104</v>
      </c>
      <c r="F19" s="398">
        <f>VLOOKUP(AA19,'様式C-1-2用'!$A$3:$V$1000,5,0)</f>
        <v>38.513000000000005</v>
      </c>
      <c r="G19" s="69" t="str">
        <f>VLOOKUP(AA19,'様式C-1-2用'!$A$3:$V$1000,6,0)</f>
        <v>照明施設</v>
      </c>
      <c r="H19" s="69" t="str">
        <f>VLOOKUP(AA19,'様式C-1-2用'!$A$3:$V$1000,7,0)</f>
        <v>灯具</v>
      </c>
      <c r="I19" s="69" t="str">
        <f>VLOOKUP(AA19,'様式C-1-2用'!$A$3:$V$1000,8,0)</f>
        <v>附属物本体</v>
      </c>
      <c r="J19" s="420" t="str">
        <f>VLOOKUP(AA19,'様式C-1-2用'!$A$3:$V$1000,9,0)</f>
        <v>腐食</v>
      </c>
      <c r="K19" s="420"/>
      <c r="L19" s="420"/>
      <c r="M19" s="420"/>
      <c r="N19" s="730">
        <f>VLOOKUP(AA19,'様式C-1-2用'!$A$3:$V$1000,10,0)</f>
        <v>1</v>
      </c>
      <c r="O19" s="730"/>
      <c r="P19" s="69">
        <f>VLOOKUP(AA19,'様式C-1-2用'!$A$3:$V$1000,11,0)</f>
        <v>0</v>
      </c>
      <c r="Q19" s="69" t="str">
        <f>VLOOKUP(AA19,'様式C-1-2用'!$A$3:$V$1000,12,0)</f>
        <v>×</v>
      </c>
      <c r="R19" s="2" t="str">
        <f>VLOOKUP(AA19,'様式C-1-2用'!$A$3:$V$1000,13,0)</f>
        <v>未</v>
      </c>
      <c r="S19" s="420">
        <f>VLOOKUP(AA19,'様式C-1-2用'!$A$3:$V$1000,14,0)</f>
        <v>0</v>
      </c>
      <c r="T19" s="420"/>
      <c r="U19" s="420"/>
      <c r="V19" s="420"/>
      <c r="W19" s="420"/>
      <c r="X19" s="413" t="str">
        <f>VLOOKUP(AA19,'様式C-1-2用'!$A$3:$V$1000,15,0)</f>
        <v>交換</v>
      </c>
      <c r="Y19" s="415"/>
      <c r="Z19" s="414"/>
      <c r="AA19" s="1">
        <f t="shared" si="0"/>
        <v>12</v>
      </c>
    </row>
    <row r="20" spans="2:27" ht="15.95" customHeight="1" x14ac:dyDescent="0.15">
      <c r="B20" s="727"/>
      <c r="C20" s="716">
        <f>VLOOKUP(AA20,'様式C-1-2用'!$A$3:$V$1000,3,0)</f>
        <v>5</v>
      </c>
      <c r="D20" s="717"/>
      <c r="E20" s="2">
        <f>VLOOKUP(AA20,'様式C-1-2用'!$A$3:$V$1000,4,0)</f>
        <v>101</v>
      </c>
      <c r="F20" s="398">
        <f>VLOOKUP(AA20,'様式C-1-2用'!$A$3:$V$1000,5,0)</f>
        <v>47.595000000000006</v>
      </c>
      <c r="G20" s="69" t="str">
        <f>VLOOKUP(AA20,'様式C-1-2用'!$A$3:$V$1000,6,0)</f>
        <v>照明施設</v>
      </c>
      <c r="H20" s="69" t="str">
        <f>VLOOKUP(AA20,'様式C-1-2用'!$A$3:$V$1000,7,0)</f>
        <v>ケーブル類</v>
      </c>
      <c r="I20" s="69" t="str">
        <f>VLOOKUP(AA20,'様式C-1-2用'!$A$3:$V$1000,8,0)</f>
        <v>取付部材</v>
      </c>
      <c r="J20" s="420" t="str">
        <f>VLOOKUP(AA20,'様式C-1-2用'!$A$3:$V$1000,9,0)</f>
        <v>腐食</v>
      </c>
      <c r="K20" s="420"/>
      <c r="L20" s="420"/>
      <c r="M20" s="420"/>
      <c r="N20" s="730">
        <f>VLOOKUP(AA20,'様式C-1-2用'!$A$3:$V$1000,10,0)</f>
        <v>6</v>
      </c>
      <c r="O20" s="730"/>
      <c r="P20" s="69">
        <f>VLOOKUP(AA20,'様式C-1-2用'!$A$3:$V$1000,11,0)</f>
        <v>0</v>
      </c>
      <c r="Q20" s="69" t="str">
        <f>VLOOKUP(AA20,'様式C-1-2用'!$A$3:$V$1000,12,0)</f>
        <v>×</v>
      </c>
      <c r="R20" s="2" t="str">
        <f>VLOOKUP(AA20,'様式C-1-2用'!$A$3:$V$1000,13,0)</f>
        <v>未</v>
      </c>
      <c r="S20" s="420">
        <f>VLOOKUP(AA20,'様式C-1-2用'!$A$3:$V$1000,14,0)</f>
        <v>0</v>
      </c>
      <c r="T20" s="420"/>
      <c r="U20" s="420"/>
      <c r="V20" s="420"/>
      <c r="W20" s="420"/>
      <c r="X20" s="413" t="str">
        <f>VLOOKUP(AA20,'様式C-1-2用'!$A$3:$V$1000,15,0)</f>
        <v>交換</v>
      </c>
      <c r="Y20" s="415"/>
      <c r="Z20" s="414"/>
      <c r="AA20" s="1">
        <f t="shared" si="0"/>
        <v>13</v>
      </c>
    </row>
    <row r="21" spans="2:27" ht="15.95" customHeight="1" x14ac:dyDescent="0.15">
      <c r="B21" s="727"/>
      <c r="C21" s="716">
        <f>VLOOKUP(AA21,'様式C-1-2用'!$A$3:$V$1000,3,0)</f>
        <v>5</v>
      </c>
      <c r="D21" s="717"/>
      <c r="E21" s="2">
        <f>VLOOKUP(AA21,'様式C-1-2用'!$A$3:$V$1000,4,0)</f>
        <v>102</v>
      </c>
      <c r="F21" s="398">
        <f>VLOOKUP(AA21,'様式C-1-2用'!$A$3:$V$1000,5,0)</f>
        <v>47.595000000000006</v>
      </c>
      <c r="G21" s="69" t="str">
        <f>VLOOKUP(AA21,'様式C-1-2用'!$A$3:$V$1000,6,0)</f>
        <v>照明施設</v>
      </c>
      <c r="H21" s="69" t="str">
        <f>VLOOKUP(AA21,'様式C-1-2用'!$A$3:$V$1000,7,0)</f>
        <v>灯具</v>
      </c>
      <c r="I21" s="69" t="str">
        <f>VLOOKUP(AA21,'様式C-1-2用'!$A$3:$V$1000,8,0)</f>
        <v>附属物本体</v>
      </c>
      <c r="J21" s="420" t="str">
        <f>VLOOKUP(AA21,'様式C-1-2用'!$A$3:$V$1000,9,0)</f>
        <v>腐食</v>
      </c>
      <c r="K21" s="420"/>
      <c r="L21" s="420"/>
      <c r="M21" s="420"/>
      <c r="N21" s="730">
        <f>VLOOKUP(AA21,'様式C-1-2用'!$A$3:$V$1000,10,0)</f>
        <v>1</v>
      </c>
      <c r="O21" s="730"/>
      <c r="P21" s="69">
        <f>VLOOKUP(AA21,'様式C-1-2用'!$A$3:$V$1000,11,0)</f>
        <v>0</v>
      </c>
      <c r="Q21" s="69" t="str">
        <f>VLOOKUP(AA21,'様式C-1-2用'!$A$3:$V$1000,12,0)</f>
        <v>×</v>
      </c>
      <c r="R21" s="2" t="str">
        <f>VLOOKUP(AA21,'様式C-1-2用'!$A$3:$V$1000,13,0)</f>
        <v>未</v>
      </c>
      <c r="S21" s="420">
        <f>VLOOKUP(AA21,'様式C-1-2用'!$A$3:$V$1000,14,0)</f>
        <v>0</v>
      </c>
      <c r="T21" s="420"/>
      <c r="U21" s="420"/>
      <c r="V21" s="420"/>
      <c r="W21" s="420"/>
      <c r="X21" s="413" t="str">
        <f>VLOOKUP(AA21,'様式C-1-2用'!$A$3:$V$1000,15,0)</f>
        <v>交換</v>
      </c>
      <c r="Y21" s="415"/>
      <c r="Z21" s="414"/>
      <c r="AA21" s="1">
        <f t="shared" si="0"/>
        <v>14</v>
      </c>
    </row>
    <row r="22" spans="2:27" ht="15.95" customHeight="1" x14ac:dyDescent="0.15">
      <c r="B22" s="727"/>
      <c r="C22" s="716">
        <f>VLOOKUP(AA22,'様式C-1-2用'!$A$3:$V$1000,3,0)</f>
        <v>5</v>
      </c>
      <c r="D22" s="717"/>
      <c r="E22" s="2">
        <f>VLOOKUP(AA22,'様式C-1-2用'!$A$3:$V$1000,4,0)</f>
        <v>103</v>
      </c>
      <c r="F22" s="398">
        <f>VLOOKUP(AA22,'様式C-1-2用'!$A$3:$V$1000,5,0)</f>
        <v>47.595000000000006</v>
      </c>
      <c r="G22" s="69" t="str">
        <f>VLOOKUP(AA22,'様式C-1-2用'!$A$3:$V$1000,6,0)</f>
        <v>照明施設</v>
      </c>
      <c r="H22" s="69" t="str">
        <f>VLOOKUP(AA22,'様式C-1-2用'!$A$3:$V$1000,7,0)</f>
        <v>ケーブル類</v>
      </c>
      <c r="I22" s="69" t="str">
        <f>VLOOKUP(AA22,'様式C-1-2用'!$A$3:$V$1000,8,0)</f>
        <v>取付部材</v>
      </c>
      <c r="J22" s="420" t="str">
        <f>VLOOKUP(AA22,'様式C-1-2用'!$A$3:$V$1000,9,0)</f>
        <v>腐食</v>
      </c>
      <c r="K22" s="420"/>
      <c r="L22" s="420"/>
      <c r="M22" s="420"/>
      <c r="N22" s="730">
        <f>VLOOKUP(AA22,'様式C-1-2用'!$A$3:$V$1000,10,0)</f>
        <v>6</v>
      </c>
      <c r="O22" s="730"/>
      <c r="P22" s="69">
        <f>VLOOKUP(AA22,'様式C-1-2用'!$A$3:$V$1000,11,0)</f>
        <v>0</v>
      </c>
      <c r="Q22" s="69" t="str">
        <f>VLOOKUP(AA22,'様式C-1-2用'!$A$3:$V$1000,12,0)</f>
        <v>×</v>
      </c>
      <c r="R22" s="2" t="str">
        <f>VLOOKUP(AA22,'様式C-1-2用'!$A$3:$V$1000,13,0)</f>
        <v>未</v>
      </c>
      <c r="S22" s="420">
        <f>VLOOKUP(AA22,'様式C-1-2用'!$A$3:$V$1000,14,0)</f>
        <v>0</v>
      </c>
      <c r="T22" s="420"/>
      <c r="U22" s="420"/>
      <c r="V22" s="420"/>
      <c r="W22" s="420"/>
      <c r="X22" s="413" t="str">
        <f>VLOOKUP(AA22,'様式C-1-2用'!$A$3:$V$1000,15,0)</f>
        <v>交換</v>
      </c>
      <c r="Y22" s="415"/>
      <c r="Z22" s="414"/>
      <c r="AA22" s="1">
        <f t="shared" si="0"/>
        <v>15</v>
      </c>
    </row>
    <row r="23" spans="2:27" ht="15.95" customHeight="1" x14ac:dyDescent="0.15">
      <c r="B23" s="727"/>
      <c r="C23" s="716">
        <f>VLOOKUP(AA23,'様式C-1-2用'!$A$3:$V$1000,3,0)</f>
        <v>5</v>
      </c>
      <c r="D23" s="717"/>
      <c r="E23" s="2">
        <f>VLOOKUP(AA23,'様式C-1-2用'!$A$3:$V$1000,4,0)</f>
        <v>104</v>
      </c>
      <c r="F23" s="398">
        <f>VLOOKUP(AA23,'様式C-1-2用'!$A$3:$V$1000,5,0)</f>
        <v>47.595000000000006</v>
      </c>
      <c r="G23" s="69" t="str">
        <f>VLOOKUP(AA23,'様式C-1-2用'!$A$3:$V$1000,6,0)</f>
        <v>照明施設</v>
      </c>
      <c r="H23" s="69" t="str">
        <f>VLOOKUP(AA23,'様式C-1-2用'!$A$3:$V$1000,7,0)</f>
        <v>灯具</v>
      </c>
      <c r="I23" s="69" t="str">
        <f>VLOOKUP(AA23,'様式C-1-2用'!$A$3:$V$1000,8,0)</f>
        <v>附属物本体</v>
      </c>
      <c r="J23" s="420" t="str">
        <f>VLOOKUP(AA23,'様式C-1-2用'!$A$3:$V$1000,9,0)</f>
        <v>腐食</v>
      </c>
      <c r="K23" s="420"/>
      <c r="L23" s="420"/>
      <c r="M23" s="420"/>
      <c r="N23" s="730">
        <f>VLOOKUP(AA23,'様式C-1-2用'!$A$3:$V$1000,10,0)</f>
        <v>1</v>
      </c>
      <c r="O23" s="730"/>
      <c r="P23" s="69">
        <f>VLOOKUP(AA23,'様式C-1-2用'!$A$3:$V$1000,11,0)</f>
        <v>0</v>
      </c>
      <c r="Q23" s="69" t="str">
        <f>VLOOKUP(AA23,'様式C-1-2用'!$A$3:$V$1000,12,0)</f>
        <v>×</v>
      </c>
      <c r="R23" s="2" t="str">
        <f>VLOOKUP(AA23,'様式C-1-2用'!$A$3:$V$1000,13,0)</f>
        <v>未</v>
      </c>
      <c r="S23" s="420">
        <f>VLOOKUP(AA23,'様式C-1-2用'!$A$3:$V$1000,14,0)</f>
        <v>0</v>
      </c>
      <c r="T23" s="420"/>
      <c r="U23" s="420"/>
      <c r="V23" s="420"/>
      <c r="W23" s="420"/>
      <c r="X23" s="413" t="str">
        <f>VLOOKUP(AA23,'様式C-1-2用'!$A$3:$V$1000,15,0)</f>
        <v>交換</v>
      </c>
      <c r="Y23" s="415"/>
      <c r="Z23" s="414"/>
      <c r="AA23" s="1">
        <f t="shared" si="0"/>
        <v>16</v>
      </c>
    </row>
    <row r="24" spans="2:27" ht="15.95" customHeight="1" x14ac:dyDescent="0.15">
      <c r="B24" s="727"/>
      <c r="C24" s="716">
        <f>VLOOKUP(AA24,'様式C-1-2用'!$A$3:$V$1000,3,0)</f>
        <v>6</v>
      </c>
      <c r="D24" s="717"/>
      <c r="E24" s="2">
        <f>VLOOKUP(AA24,'様式C-1-2用'!$A$3:$V$1000,4,0)</f>
        <v>101</v>
      </c>
      <c r="F24" s="398">
        <f>VLOOKUP(AA24,'様式C-1-2用'!$A$3:$V$1000,5,0)</f>
        <v>56.598000000000006</v>
      </c>
      <c r="G24" s="69" t="str">
        <f>VLOOKUP(AA24,'様式C-1-2用'!$A$3:$V$1000,6,0)</f>
        <v>照明施設</v>
      </c>
      <c r="H24" s="69" t="str">
        <f>VLOOKUP(AA24,'様式C-1-2用'!$A$3:$V$1000,7,0)</f>
        <v>ケーブル類</v>
      </c>
      <c r="I24" s="69" t="str">
        <f>VLOOKUP(AA24,'様式C-1-2用'!$A$3:$V$1000,8,0)</f>
        <v>取付部材</v>
      </c>
      <c r="J24" s="420" t="str">
        <f>VLOOKUP(AA24,'様式C-1-2用'!$A$3:$V$1000,9,0)</f>
        <v>腐食</v>
      </c>
      <c r="K24" s="420"/>
      <c r="L24" s="420"/>
      <c r="M24" s="420"/>
      <c r="N24" s="730">
        <f>VLOOKUP(AA24,'様式C-1-2用'!$A$3:$V$1000,10,0)</f>
        <v>6</v>
      </c>
      <c r="O24" s="730"/>
      <c r="P24" s="69">
        <f>VLOOKUP(AA24,'様式C-1-2用'!$A$3:$V$1000,11,0)</f>
        <v>0</v>
      </c>
      <c r="Q24" s="69" t="str">
        <f>VLOOKUP(AA24,'様式C-1-2用'!$A$3:$V$1000,12,0)</f>
        <v>×</v>
      </c>
      <c r="R24" s="2" t="str">
        <f>VLOOKUP(AA24,'様式C-1-2用'!$A$3:$V$1000,13,0)</f>
        <v>未</v>
      </c>
      <c r="S24" s="420">
        <f>VLOOKUP(AA24,'様式C-1-2用'!$A$3:$V$1000,14,0)</f>
        <v>0</v>
      </c>
      <c r="T24" s="420"/>
      <c r="U24" s="420"/>
      <c r="V24" s="420"/>
      <c r="W24" s="420"/>
      <c r="X24" s="413" t="str">
        <f>VLOOKUP(AA24,'様式C-1-2用'!$A$3:$V$1000,15,0)</f>
        <v>交換</v>
      </c>
      <c r="Y24" s="415"/>
      <c r="Z24" s="414"/>
      <c r="AA24" s="1">
        <f t="shared" si="0"/>
        <v>17</v>
      </c>
    </row>
    <row r="25" spans="2:27" ht="15.95" customHeight="1" x14ac:dyDescent="0.15">
      <c r="B25" s="727"/>
      <c r="C25" s="716">
        <f>VLOOKUP(AA25,'様式C-1-2用'!$A$3:$V$1000,3,0)</f>
        <v>6</v>
      </c>
      <c r="D25" s="717"/>
      <c r="E25" s="2">
        <f>VLOOKUP(AA25,'様式C-1-2用'!$A$3:$V$1000,4,0)</f>
        <v>102</v>
      </c>
      <c r="F25" s="398">
        <f>VLOOKUP(AA25,'様式C-1-2用'!$A$3:$V$1000,5,0)</f>
        <v>56.598000000000006</v>
      </c>
      <c r="G25" s="69" t="str">
        <f>VLOOKUP(AA25,'様式C-1-2用'!$A$3:$V$1000,6,0)</f>
        <v>照明施設</v>
      </c>
      <c r="H25" s="69" t="str">
        <f>VLOOKUP(AA25,'様式C-1-2用'!$A$3:$V$1000,7,0)</f>
        <v>灯具</v>
      </c>
      <c r="I25" s="69" t="str">
        <f>VLOOKUP(AA25,'様式C-1-2用'!$A$3:$V$1000,8,0)</f>
        <v>附属物本体</v>
      </c>
      <c r="J25" s="420" t="str">
        <f>VLOOKUP(AA25,'様式C-1-2用'!$A$3:$V$1000,9,0)</f>
        <v>腐食</v>
      </c>
      <c r="K25" s="420"/>
      <c r="L25" s="420"/>
      <c r="M25" s="420"/>
      <c r="N25" s="730">
        <f>VLOOKUP(AA25,'様式C-1-2用'!$A$3:$V$1000,10,0)</f>
        <v>1</v>
      </c>
      <c r="O25" s="730"/>
      <c r="P25" s="69">
        <f>VLOOKUP(AA25,'様式C-1-2用'!$A$3:$V$1000,11,0)</f>
        <v>0</v>
      </c>
      <c r="Q25" s="69" t="str">
        <f>VLOOKUP(AA25,'様式C-1-2用'!$A$3:$V$1000,12,0)</f>
        <v>×</v>
      </c>
      <c r="R25" s="2" t="str">
        <f>VLOOKUP(AA25,'様式C-1-2用'!$A$3:$V$1000,13,0)</f>
        <v>未</v>
      </c>
      <c r="S25" s="420">
        <f>VLOOKUP(AA25,'様式C-1-2用'!$A$3:$V$1000,14,0)</f>
        <v>0</v>
      </c>
      <c r="T25" s="420"/>
      <c r="U25" s="420"/>
      <c r="V25" s="420"/>
      <c r="W25" s="420"/>
      <c r="X25" s="413" t="str">
        <f>VLOOKUP(AA25,'様式C-1-2用'!$A$3:$V$1000,15,0)</f>
        <v>交換</v>
      </c>
      <c r="Y25" s="415"/>
      <c r="Z25" s="414"/>
      <c r="AA25" s="1">
        <f t="shared" si="0"/>
        <v>18</v>
      </c>
    </row>
    <row r="26" spans="2:27" ht="15.95" customHeight="1" x14ac:dyDescent="0.15">
      <c r="B26" s="727"/>
      <c r="C26" s="716">
        <f>VLOOKUP(AA26,'様式C-1-2用'!$A$3:$V$1000,3,0)</f>
        <v>6</v>
      </c>
      <c r="D26" s="717"/>
      <c r="E26" s="2">
        <f>VLOOKUP(AA26,'様式C-1-2用'!$A$3:$V$1000,4,0)</f>
        <v>103</v>
      </c>
      <c r="F26" s="398">
        <f>VLOOKUP(AA26,'様式C-1-2用'!$A$3:$V$1000,5,0)</f>
        <v>56.598000000000006</v>
      </c>
      <c r="G26" s="69" t="str">
        <f>VLOOKUP(AA26,'様式C-1-2用'!$A$3:$V$1000,6,0)</f>
        <v>照明施設</v>
      </c>
      <c r="H26" s="69" t="str">
        <f>VLOOKUP(AA26,'様式C-1-2用'!$A$3:$V$1000,7,0)</f>
        <v>ケーブル類</v>
      </c>
      <c r="I26" s="69" t="str">
        <f>VLOOKUP(AA26,'様式C-1-2用'!$A$3:$V$1000,8,0)</f>
        <v>取付部材</v>
      </c>
      <c r="J26" s="420" t="str">
        <f>VLOOKUP(AA26,'様式C-1-2用'!$A$3:$V$1000,9,0)</f>
        <v>腐食</v>
      </c>
      <c r="K26" s="420"/>
      <c r="L26" s="420"/>
      <c r="M26" s="420"/>
      <c r="N26" s="730">
        <f>VLOOKUP(AA26,'様式C-1-2用'!$A$3:$V$1000,10,0)</f>
        <v>7</v>
      </c>
      <c r="O26" s="730"/>
      <c r="P26" s="69">
        <f>VLOOKUP(AA26,'様式C-1-2用'!$A$3:$V$1000,11,0)</f>
        <v>0</v>
      </c>
      <c r="Q26" s="69" t="str">
        <f>VLOOKUP(AA26,'様式C-1-2用'!$A$3:$V$1000,12,0)</f>
        <v>×</v>
      </c>
      <c r="R26" s="2" t="str">
        <f>VLOOKUP(AA26,'様式C-1-2用'!$A$3:$V$1000,13,0)</f>
        <v>未</v>
      </c>
      <c r="S26" s="420">
        <f>VLOOKUP(AA26,'様式C-1-2用'!$A$3:$V$1000,14,0)</f>
        <v>0</v>
      </c>
      <c r="T26" s="420"/>
      <c r="U26" s="420"/>
      <c r="V26" s="420"/>
      <c r="W26" s="420"/>
      <c r="X26" s="413" t="str">
        <f>VLOOKUP(AA26,'様式C-1-2用'!$A$3:$V$1000,15,0)</f>
        <v>交換</v>
      </c>
      <c r="Y26" s="415"/>
      <c r="Z26" s="414"/>
      <c r="AA26" s="1">
        <f t="shared" si="0"/>
        <v>19</v>
      </c>
    </row>
    <row r="27" spans="2:27" ht="15.95" customHeight="1" x14ac:dyDescent="0.15">
      <c r="B27" s="727"/>
      <c r="C27" s="716">
        <f>VLOOKUP(AA27,'様式C-1-2用'!$A$3:$V$1000,3,0)</f>
        <v>6</v>
      </c>
      <c r="D27" s="717"/>
      <c r="E27" s="2">
        <f>VLOOKUP(AA27,'様式C-1-2用'!$A$3:$V$1000,4,0)</f>
        <v>104</v>
      </c>
      <c r="F27" s="398">
        <f>VLOOKUP(AA27,'様式C-1-2用'!$A$3:$V$1000,5,0)</f>
        <v>56.598000000000006</v>
      </c>
      <c r="G27" s="69" t="str">
        <f>VLOOKUP(AA27,'様式C-1-2用'!$A$3:$V$1000,6,0)</f>
        <v>照明施設</v>
      </c>
      <c r="H27" s="69" t="str">
        <f>VLOOKUP(AA27,'様式C-1-2用'!$A$3:$V$1000,7,0)</f>
        <v>灯具</v>
      </c>
      <c r="I27" s="69" t="str">
        <f>VLOOKUP(AA27,'様式C-1-2用'!$A$3:$V$1000,8,0)</f>
        <v>附属物本体</v>
      </c>
      <c r="J27" s="420" t="str">
        <f>VLOOKUP(AA27,'様式C-1-2用'!$A$3:$V$1000,9,0)</f>
        <v>腐食</v>
      </c>
      <c r="K27" s="420"/>
      <c r="L27" s="420"/>
      <c r="M27" s="420"/>
      <c r="N27" s="730">
        <f>VLOOKUP(AA27,'様式C-1-2用'!$A$3:$V$1000,10,0)</f>
        <v>1</v>
      </c>
      <c r="O27" s="730"/>
      <c r="P27" s="69">
        <f>VLOOKUP(AA27,'様式C-1-2用'!$A$3:$V$1000,11,0)</f>
        <v>0</v>
      </c>
      <c r="Q27" s="69" t="str">
        <f>VLOOKUP(AA27,'様式C-1-2用'!$A$3:$V$1000,12,0)</f>
        <v>×</v>
      </c>
      <c r="R27" s="2" t="str">
        <f>VLOOKUP(AA27,'様式C-1-2用'!$A$3:$V$1000,13,0)</f>
        <v>未</v>
      </c>
      <c r="S27" s="420">
        <f>VLOOKUP(AA27,'様式C-1-2用'!$A$3:$V$1000,14,0)</f>
        <v>0</v>
      </c>
      <c r="T27" s="420"/>
      <c r="U27" s="420"/>
      <c r="V27" s="420"/>
      <c r="W27" s="420"/>
      <c r="X27" s="413" t="str">
        <f>VLOOKUP(AA27,'様式C-1-2用'!$A$3:$V$1000,15,0)</f>
        <v>交換</v>
      </c>
      <c r="Y27" s="415"/>
      <c r="Z27" s="414"/>
      <c r="AA27" s="1">
        <f t="shared" si="0"/>
        <v>20</v>
      </c>
    </row>
    <row r="28" spans="2:27" ht="15.95" customHeight="1" x14ac:dyDescent="0.15">
      <c r="B28" s="727"/>
      <c r="C28" s="716">
        <f>VLOOKUP(AA28,'様式C-1-2用'!$A$3:$V$1000,3,0)</f>
        <v>7</v>
      </c>
      <c r="D28" s="717"/>
      <c r="E28" s="2">
        <f>VLOOKUP(AA28,'様式C-1-2用'!$A$3:$V$1000,4,0)</f>
        <v>101</v>
      </c>
      <c r="F28" s="398">
        <f>VLOOKUP(AA28,'様式C-1-2用'!$A$3:$V$1000,5,0)</f>
        <v>65.574000000000012</v>
      </c>
      <c r="G28" s="69" t="str">
        <f>VLOOKUP(AA28,'様式C-1-2用'!$A$3:$V$1000,6,0)</f>
        <v>照明施設</v>
      </c>
      <c r="H28" s="69" t="str">
        <f>VLOOKUP(AA28,'様式C-1-2用'!$A$3:$V$1000,7,0)</f>
        <v>ケーブル類</v>
      </c>
      <c r="I28" s="69" t="str">
        <f>VLOOKUP(AA28,'様式C-1-2用'!$A$3:$V$1000,8,0)</f>
        <v>取付部材</v>
      </c>
      <c r="J28" s="420" t="str">
        <f>VLOOKUP(AA28,'様式C-1-2用'!$A$3:$V$1000,9,0)</f>
        <v>腐食</v>
      </c>
      <c r="K28" s="420"/>
      <c r="L28" s="420"/>
      <c r="M28" s="420"/>
      <c r="N28" s="730">
        <f>VLOOKUP(AA28,'様式C-1-2用'!$A$3:$V$1000,10,0)</f>
        <v>5</v>
      </c>
      <c r="O28" s="730"/>
      <c r="P28" s="69">
        <f>VLOOKUP(AA28,'様式C-1-2用'!$A$3:$V$1000,11,0)</f>
        <v>0</v>
      </c>
      <c r="Q28" s="69" t="str">
        <f>VLOOKUP(AA28,'様式C-1-2用'!$A$3:$V$1000,12,0)</f>
        <v>×</v>
      </c>
      <c r="R28" s="2" t="str">
        <f>VLOOKUP(AA28,'様式C-1-2用'!$A$3:$V$1000,13,0)</f>
        <v>未</v>
      </c>
      <c r="S28" s="420">
        <f>VLOOKUP(AA28,'様式C-1-2用'!$A$3:$V$1000,14,0)</f>
        <v>0</v>
      </c>
      <c r="T28" s="420"/>
      <c r="U28" s="420"/>
      <c r="V28" s="420"/>
      <c r="W28" s="420"/>
      <c r="X28" s="413" t="str">
        <f>VLOOKUP(AA28,'様式C-1-2用'!$A$3:$V$1000,15,0)</f>
        <v>交換</v>
      </c>
      <c r="Y28" s="415"/>
      <c r="Z28" s="414"/>
      <c r="AA28" s="1">
        <f t="shared" si="0"/>
        <v>21</v>
      </c>
    </row>
    <row r="29" spans="2:27" ht="15.95" customHeight="1" x14ac:dyDescent="0.15">
      <c r="B29" s="727"/>
      <c r="C29" s="716">
        <f>VLOOKUP(AA29,'様式C-1-2用'!$A$3:$V$1000,3,0)</f>
        <v>7</v>
      </c>
      <c r="D29" s="717"/>
      <c r="E29" s="2">
        <f>VLOOKUP(AA29,'様式C-1-2用'!$A$3:$V$1000,4,0)</f>
        <v>102</v>
      </c>
      <c r="F29" s="398">
        <f>VLOOKUP(AA29,'様式C-1-2用'!$A$3:$V$1000,5,0)</f>
        <v>65.574000000000012</v>
      </c>
      <c r="G29" s="69" t="str">
        <f>VLOOKUP(AA29,'様式C-1-2用'!$A$3:$V$1000,6,0)</f>
        <v>照明施設</v>
      </c>
      <c r="H29" s="69" t="str">
        <f>VLOOKUP(AA29,'様式C-1-2用'!$A$3:$V$1000,7,0)</f>
        <v>ケーブル類</v>
      </c>
      <c r="I29" s="69" t="str">
        <f>VLOOKUP(AA29,'様式C-1-2用'!$A$3:$V$1000,8,0)</f>
        <v>取付部材</v>
      </c>
      <c r="J29" s="420" t="str">
        <f>VLOOKUP(AA29,'様式C-1-2用'!$A$3:$V$1000,9,0)</f>
        <v>腐食</v>
      </c>
      <c r="K29" s="420"/>
      <c r="L29" s="420"/>
      <c r="M29" s="420"/>
      <c r="N29" s="730">
        <f>VLOOKUP(AA29,'様式C-1-2用'!$A$3:$V$1000,10,0)</f>
        <v>6</v>
      </c>
      <c r="O29" s="730"/>
      <c r="P29" s="69">
        <f>VLOOKUP(AA29,'様式C-1-2用'!$A$3:$V$1000,11,0)</f>
        <v>0</v>
      </c>
      <c r="Q29" s="69" t="str">
        <f>VLOOKUP(AA29,'様式C-1-2用'!$A$3:$V$1000,12,0)</f>
        <v>×</v>
      </c>
      <c r="R29" s="2" t="str">
        <f>VLOOKUP(AA29,'様式C-1-2用'!$A$3:$V$1000,13,0)</f>
        <v>未</v>
      </c>
      <c r="S29" s="420">
        <f>VLOOKUP(AA29,'様式C-1-2用'!$A$3:$V$1000,14,0)</f>
        <v>0</v>
      </c>
      <c r="T29" s="420"/>
      <c r="U29" s="420"/>
      <c r="V29" s="420"/>
      <c r="W29" s="420"/>
      <c r="X29" s="413" t="str">
        <f>VLOOKUP(AA29,'様式C-1-2用'!$A$3:$V$1000,15,0)</f>
        <v>交換</v>
      </c>
      <c r="Y29" s="415"/>
      <c r="Z29" s="414"/>
      <c r="AA29" s="1">
        <f t="shared" si="0"/>
        <v>22</v>
      </c>
    </row>
    <row r="30" spans="2:27" ht="15.95" customHeight="1" x14ac:dyDescent="0.15">
      <c r="B30" s="727"/>
      <c r="C30" s="716">
        <f>VLOOKUP(AA30,'様式C-1-2用'!$A$3:$V$1000,3,0)</f>
        <v>8</v>
      </c>
      <c r="D30" s="717"/>
      <c r="E30" s="2">
        <f>VLOOKUP(AA30,'様式C-1-2用'!$A$3:$V$1000,4,0)</f>
        <v>101</v>
      </c>
      <c r="F30" s="398">
        <f>VLOOKUP(AA30,'様式C-1-2用'!$A$3:$V$1000,5,0)</f>
        <v>74.512000000000015</v>
      </c>
      <c r="G30" s="69" t="str">
        <f>VLOOKUP(AA30,'様式C-1-2用'!$A$3:$V$1000,6,0)</f>
        <v>照明施設</v>
      </c>
      <c r="H30" s="69" t="str">
        <f>VLOOKUP(AA30,'様式C-1-2用'!$A$3:$V$1000,7,0)</f>
        <v>ケーブル類</v>
      </c>
      <c r="I30" s="69" t="str">
        <f>VLOOKUP(AA30,'様式C-1-2用'!$A$3:$V$1000,8,0)</f>
        <v>取付部材</v>
      </c>
      <c r="J30" s="420" t="str">
        <f>VLOOKUP(AA30,'様式C-1-2用'!$A$3:$V$1000,9,0)</f>
        <v>腐食</v>
      </c>
      <c r="K30" s="420"/>
      <c r="L30" s="420"/>
      <c r="M30" s="420"/>
      <c r="N30" s="730">
        <f>VLOOKUP(AA30,'様式C-1-2用'!$A$3:$V$1000,10,0)</f>
        <v>5</v>
      </c>
      <c r="O30" s="730"/>
      <c r="P30" s="69">
        <f>VLOOKUP(AA30,'様式C-1-2用'!$A$3:$V$1000,11,0)</f>
        <v>0</v>
      </c>
      <c r="Q30" s="69" t="str">
        <f>VLOOKUP(AA30,'様式C-1-2用'!$A$3:$V$1000,12,0)</f>
        <v>×</v>
      </c>
      <c r="R30" s="2" t="str">
        <f>VLOOKUP(AA30,'様式C-1-2用'!$A$3:$V$1000,13,0)</f>
        <v>未</v>
      </c>
      <c r="S30" s="420">
        <f>VLOOKUP(AA30,'様式C-1-2用'!$A$3:$V$1000,14,0)</f>
        <v>0</v>
      </c>
      <c r="T30" s="420"/>
      <c r="U30" s="420"/>
      <c r="V30" s="420"/>
      <c r="W30" s="420"/>
      <c r="X30" s="413" t="str">
        <f>VLOOKUP(AA30,'様式C-1-2用'!$A$3:$V$1000,15,0)</f>
        <v>交換</v>
      </c>
      <c r="Y30" s="415"/>
      <c r="Z30" s="414"/>
      <c r="AA30" s="1">
        <f t="shared" si="0"/>
        <v>23</v>
      </c>
    </row>
    <row r="31" spans="2:27" ht="15.95" customHeight="1" x14ac:dyDescent="0.15">
      <c r="B31" s="727"/>
      <c r="C31" s="716">
        <f>VLOOKUP(AA31,'様式C-1-2用'!$A$3:$V$1000,3,0)</f>
        <v>8</v>
      </c>
      <c r="D31" s="717"/>
      <c r="E31" s="2">
        <f>VLOOKUP(AA31,'様式C-1-2用'!$A$3:$V$1000,4,0)</f>
        <v>102</v>
      </c>
      <c r="F31" s="398">
        <f>VLOOKUP(AA31,'様式C-1-2用'!$A$3:$V$1000,5,0)</f>
        <v>74.512000000000015</v>
      </c>
      <c r="G31" s="69" t="str">
        <f>VLOOKUP(AA31,'様式C-1-2用'!$A$3:$V$1000,6,0)</f>
        <v>照明施設</v>
      </c>
      <c r="H31" s="69" t="str">
        <f>VLOOKUP(AA31,'様式C-1-2用'!$A$3:$V$1000,7,0)</f>
        <v>ケーブル類</v>
      </c>
      <c r="I31" s="69" t="str">
        <f>VLOOKUP(AA31,'様式C-1-2用'!$A$3:$V$1000,8,0)</f>
        <v>取付部材</v>
      </c>
      <c r="J31" s="420" t="str">
        <f>VLOOKUP(AA31,'様式C-1-2用'!$A$3:$V$1000,9,0)</f>
        <v>腐食</v>
      </c>
      <c r="K31" s="420"/>
      <c r="L31" s="420"/>
      <c r="M31" s="420"/>
      <c r="N31" s="730">
        <f>VLOOKUP(AA31,'様式C-1-2用'!$A$3:$V$1000,10,0)</f>
        <v>5</v>
      </c>
      <c r="O31" s="730"/>
      <c r="P31" s="69">
        <f>VLOOKUP(AA31,'様式C-1-2用'!$A$3:$V$1000,11,0)</f>
        <v>0</v>
      </c>
      <c r="Q31" s="69" t="str">
        <f>VLOOKUP(AA31,'様式C-1-2用'!$A$3:$V$1000,12,0)</f>
        <v>×</v>
      </c>
      <c r="R31" s="2" t="str">
        <f>VLOOKUP(AA31,'様式C-1-2用'!$A$3:$V$1000,13,0)</f>
        <v>未</v>
      </c>
      <c r="S31" s="420">
        <f>VLOOKUP(AA31,'様式C-1-2用'!$A$3:$V$1000,14,0)</f>
        <v>0</v>
      </c>
      <c r="T31" s="420"/>
      <c r="U31" s="420"/>
      <c r="V31" s="420"/>
      <c r="W31" s="420"/>
      <c r="X31" s="413" t="str">
        <f>VLOOKUP(AA31,'様式C-1-2用'!$A$3:$V$1000,15,0)</f>
        <v>交換</v>
      </c>
      <c r="Y31" s="415"/>
      <c r="Z31" s="414"/>
      <c r="AA31" s="1">
        <f t="shared" si="0"/>
        <v>24</v>
      </c>
    </row>
    <row r="32" spans="2:27" ht="15.95" customHeight="1" x14ac:dyDescent="0.15">
      <c r="B32" s="727"/>
      <c r="C32" s="716">
        <f>VLOOKUP(AA32,'様式C-1-2用'!$A$3:$V$1000,3,0)</f>
        <v>9</v>
      </c>
      <c r="D32" s="717"/>
      <c r="E32" s="2">
        <f>VLOOKUP(AA32,'様式C-1-2用'!$A$3:$V$1000,4,0)</f>
        <v>101</v>
      </c>
      <c r="F32" s="398">
        <f>VLOOKUP(AA32,'様式C-1-2用'!$A$3:$V$1000,5,0)</f>
        <v>83.50200000000001</v>
      </c>
      <c r="G32" s="69" t="str">
        <f>VLOOKUP(AA32,'様式C-1-2用'!$A$3:$V$1000,6,0)</f>
        <v>照明施設</v>
      </c>
      <c r="H32" s="69" t="str">
        <f>VLOOKUP(AA32,'様式C-1-2用'!$A$3:$V$1000,7,0)</f>
        <v>ケーブル類</v>
      </c>
      <c r="I32" s="69" t="str">
        <f>VLOOKUP(AA32,'様式C-1-2用'!$A$3:$V$1000,8,0)</f>
        <v>取付部材</v>
      </c>
      <c r="J32" s="420" t="str">
        <f>VLOOKUP(AA32,'様式C-1-2用'!$A$3:$V$1000,9,0)</f>
        <v>腐食</v>
      </c>
      <c r="K32" s="420"/>
      <c r="L32" s="420"/>
      <c r="M32" s="420"/>
      <c r="N32" s="730">
        <f>VLOOKUP(AA32,'様式C-1-2用'!$A$3:$V$1000,10,0)</f>
        <v>6</v>
      </c>
      <c r="O32" s="730"/>
      <c r="P32" s="69">
        <f>VLOOKUP(AA32,'様式C-1-2用'!$A$3:$V$1000,11,0)</f>
        <v>0</v>
      </c>
      <c r="Q32" s="69" t="str">
        <f>VLOOKUP(AA32,'様式C-1-2用'!$A$3:$V$1000,12,0)</f>
        <v>×</v>
      </c>
      <c r="R32" s="2" t="str">
        <f>VLOOKUP(AA32,'様式C-1-2用'!$A$3:$V$1000,13,0)</f>
        <v>未</v>
      </c>
      <c r="S32" s="420">
        <f>VLOOKUP(AA32,'様式C-1-2用'!$A$3:$V$1000,14,0)</f>
        <v>0</v>
      </c>
      <c r="T32" s="420"/>
      <c r="U32" s="420"/>
      <c r="V32" s="420"/>
      <c r="W32" s="420"/>
      <c r="X32" s="413" t="str">
        <f>VLOOKUP(AA32,'様式C-1-2用'!$A$3:$V$1000,15,0)</f>
        <v>交換</v>
      </c>
      <c r="Y32" s="415"/>
      <c r="Z32" s="414"/>
      <c r="AA32" s="1">
        <f t="shared" si="0"/>
        <v>25</v>
      </c>
    </row>
    <row r="33" spans="2:27" ht="15.95" customHeight="1" x14ac:dyDescent="0.15">
      <c r="B33" s="727"/>
      <c r="C33" s="716">
        <f>VLOOKUP(AA33,'様式C-1-2用'!$A$3:$V$1000,3,0)</f>
        <v>9</v>
      </c>
      <c r="D33" s="717"/>
      <c r="E33" s="2">
        <f>VLOOKUP(AA33,'様式C-1-2用'!$A$3:$V$1000,4,0)</f>
        <v>102</v>
      </c>
      <c r="F33" s="398">
        <f>VLOOKUP(AA33,'様式C-1-2用'!$A$3:$V$1000,5,0)</f>
        <v>83.50200000000001</v>
      </c>
      <c r="G33" s="69" t="str">
        <f>VLOOKUP(AA33,'様式C-1-2用'!$A$3:$V$1000,6,0)</f>
        <v>照明施設</v>
      </c>
      <c r="H33" s="69" t="str">
        <f>VLOOKUP(AA33,'様式C-1-2用'!$A$3:$V$1000,7,0)</f>
        <v>ケーブル類</v>
      </c>
      <c r="I33" s="69" t="str">
        <f>VLOOKUP(AA33,'様式C-1-2用'!$A$3:$V$1000,8,0)</f>
        <v>取付部材</v>
      </c>
      <c r="J33" s="420" t="str">
        <f>VLOOKUP(AA33,'様式C-1-2用'!$A$3:$V$1000,9,0)</f>
        <v>腐食</v>
      </c>
      <c r="K33" s="420"/>
      <c r="L33" s="420"/>
      <c r="M33" s="420"/>
      <c r="N33" s="730">
        <f>VLOOKUP(AA33,'様式C-1-2用'!$A$3:$V$1000,10,0)</f>
        <v>7</v>
      </c>
      <c r="O33" s="730"/>
      <c r="P33" s="69">
        <f>VLOOKUP(AA33,'様式C-1-2用'!$A$3:$V$1000,11,0)</f>
        <v>0</v>
      </c>
      <c r="Q33" s="69" t="str">
        <f>VLOOKUP(AA33,'様式C-1-2用'!$A$3:$V$1000,12,0)</f>
        <v>×</v>
      </c>
      <c r="R33" s="2" t="str">
        <f>VLOOKUP(AA33,'様式C-1-2用'!$A$3:$V$1000,13,0)</f>
        <v>未</v>
      </c>
      <c r="S33" s="420">
        <f>VLOOKUP(AA33,'様式C-1-2用'!$A$3:$V$1000,14,0)</f>
        <v>0</v>
      </c>
      <c r="T33" s="420"/>
      <c r="U33" s="420"/>
      <c r="V33" s="420"/>
      <c r="W33" s="420"/>
      <c r="X33" s="413" t="str">
        <f>VLOOKUP(AA33,'様式C-1-2用'!$A$3:$V$1000,15,0)</f>
        <v>交換</v>
      </c>
      <c r="Y33" s="415"/>
      <c r="Z33" s="414"/>
      <c r="AA33" s="1">
        <f t="shared" si="0"/>
        <v>26</v>
      </c>
    </row>
    <row r="34" spans="2:27" ht="15.95" customHeight="1" x14ac:dyDescent="0.15">
      <c r="B34" s="727"/>
      <c r="C34" s="716">
        <f>VLOOKUP(AA34,'様式C-1-2用'!$A$3:$V$1000,3,0)</f>
        <v>9</v>
      </c>
      <c r="D34" s="717"/>
      <c r="E34" s="2">
        <f>VLOOKUP(AA34,'様式C-1-2用'!$A$3:$V$1000,4,0)</f>
        <v>103</v>
      </c>
      <c r="F34" s="398">
        <f>VLOOKUP(AA34,'様式C-1-2用'!$A$3:$V$1000,5,0)</f>
        <v>83.50200000000001</v>
      </c>
      <c r="G34" s="69" t="str">
        <f>VLOOKUP(AA34,'様式C-1-2用'!$A$3:$V$1000,6,0)</f>
        <v>照明施設</v>
      </c>
      <c r="H34" s="69" t="str">
        <f>VLOOKUP(AA34,'様式C-1-2用'!$A$3:$V$1000,7,0)</f>
        <v>灯具</v>
      </c>
      <c r="I34" s="69" t="str">
        <f>VLOOKUP(AA34,'様式C-1-2用'!$A$3:$V$1000,8,0)</f>
        <v>附属物本体</v>
      </c>
      <c r="J34" s="420" t="str">
        <f>VLOOKUP(AA34,'様式C-1-2用'!$A$3:$V$1000,9,0)</f>
        <v>腐食</v>
      </c>
      <c r="K34" s="420"/>
      <c r="L34" s="420"/>
      <c r="M34" s="420"/>
      <c r="N34" s="730">
        <f>VLOOKUP(AA34,'様式C-1-2用'!$A$3:$V$1000,10,0)</f>
        <v>1</v>
      </c>
      <c r="O34" s="730"/>
      <c r="P34" s="69">
        <f>VLOOKUP(AA34,'様式C-1-2用'!$A$3:$V$1000,11,0)</f>
        <v>0</v>
      </c>
      <c r="Q34" s="69" t="str">
        <f>VLOOKUP(AA34,'様式C-1-2用'!$A$3:$V$1000,12,0)</f>
        <v>×</v>
      </c>
      <c r="R34" s="2" t="str">
        <f>VLOOKUP(AA34,'様式C-1-2用'!$A$3:$V$1000,13,0)</f>
        <v>未</v>
      </c>
      <c r="S34" s="420">
        <f>VLOOKUP(AA34,'様式C-1-2用'!$A$3:$V$1000,14,0)</f>
        <v>0</v>
      </c>
      <c r="T34" s="420"/>
      <c r="U34" s="420"/>
      <c r="V34" s="420"/>
      <c r="W34" s="420"/>
      <c r="X34" s="413" t="str">
        <f>VLOOKUP(AA34,'様式C-1-2用'!$A$3:$V$1000,15,0)</f>
        <v>交換</v>
      </c>
      <c r="Y34" s="415"/>
      <c r="Z34" s="414"/>
      <c r="AA34" s="1">
        <f t="shared" si="0"/>
        <v>27</v>
      </c>
    </row>
    <row r="35" spans="2:27" ht="15.95" customHeight="1" x14ac:dyDescent="0.15">
      <c r="B35" s="727"/>
      <c r="C35" s="716">
        <f>VLOOKUP(AA35,'様式C-1-2用'!$A$3:$V$1000,3,0)</f>
        <v>10</v>
      </c>
      <c r="D35" s="717"/>
      <c r="E35" s="2">
        <f>VLOOKUP(AA35,'様式C-1-2用'!$A$3:$V$1000,4,0)</f>
        <v>101</v>
      </c>
      <c r="F35" s="398">
        <f>VLOOKUP(AA35,'様式C-1-2用'!$A$3:$V$1000,5,0)</f>
        <v>92.469000000000008</v>
      </c>
      <c r="G35" s="69" t="str">
        <f>VLOOKUP(AA35,'様式C-1-2用'!$A$3:$V$1000,6,0)</f>
        <v>照明施設</v>
      </c>
      <c r="H35" s="69" t="str">
        <f>VLOOKUP(AA35,'様式C-1-2用'!$A$3:$V$1000,7,0)</f>
        <v>ケーブル類</v>
      </c>
      <c r="I35" s="69" t="str">
        <f>VLOOKUP(AA35,'様式C-1-2用'!$A$3:$V$1000,8,0)</f>
        <v>取付部材</v>
      </c>
      <c r="J35" s="420" t="str">
        <f>VLOOKUP(AA35,'様式C-1-2用'!$A$3:$V$1000,9,0)</f>
        <v>腐食</v>
      </c>
      <c r="K35" s="420"/>
      <c r="L35" s="420"/>
      <c r="M35" s="420"/>
      <c r="N35" s="730">
        <f>VLOOKUP(AA35,'様式C-1-2用'!$A$3:$V$1000,10,0)</f>
        <v>6</v>
      </c>
      <c r="O35" s="730"/>
      <c r="P35" s="69">
        <f>VLOOKUP(AA35,'様式C-1-2用'!$A$3:$V$1000,11,0)</f>
        <v>0</v>
      </c>
      <c r="Q35" s="69" t="str">
        <f>VLOOKUP(AA35,'様式C-1-2用'!$A$3:$V$1000,12,0)</f>
        <v>×</v>
      </c>
      <c r="R35" s="2" t="str">
        <f>VLOOKUP(AA35,'様式C-1-2用'!$A$3:$V$1000,13,0)</f>
        <v>未</v>
      </c>
      <c r="S35" s="420">
        <f>VLOOKUP(AA35,'様式C-1-2用'!$A$3:$V$1000,14,0)</f>
        <v>0</v>
      </c>
      <c r="T35" s="420"/>
      <c r="U35" s="420"/>
      <c r="V35" s="420"/>
      <c r="W35" s="420"/>
      <c r="X35" s="413" t="str">
        <f>VLOOKUP(AA35,'様式C-1-2用'!$A$3:$V$1000,15,0)</f>
        <v>交換</v>
      </c>
      <c r="Y35" s="415"/>
      <c r="Z35" s="414"/>
      <c r="AA35" s="1">
        <f t="shared" si="0"/>
        <v>28</v>
      </c>
    </row>
    <row r="36" spans="2:27" ht="15.95" customHeight="1" x14ac:dyDescent="0.15">
      <c r="B36" s="727"/>
      <c r="C36" s="716">
        <f>VLOOKUP(AA36,'様式C-1-2用'!$A$3:$V$1000,3,0)</f>
        <v>10</v>
      </c>
      <c r="D36" s="717"/>
      <c r="E36" s="2">
        <f>VLOOKUP(AA36,'様式C-1-2用'!$A$3:$V$1000,4,0)</f>
        <v>102</v>
      </c>
      <c r="F36" s="398">
        <f>VLOOKUP(AA36,'様式C-1-2用'!$A$3:$V$1000,5,0)</f>
        <v>92.469000000000008</v>
      </c>
      <c r="G36" s="69" t="str">
        <f>VLOOKUP(AA36,'様式C-1-2用'!$A$3:$V$1000,6,0)</f>
        <v>照明施設</v>
      </c>
      <c r="H36" s="69" t="str">
        <f>VLOOKUP(AA36,'様式C-1-2用'!$A$3:$V$1000,7,0)</f>
        <v>ケーブル類</v>
      </c>
      <c r="I36" s="69" t="str">
        <f>VLOOKUP(AA36,'様式C-1-2用'!$A$3:$V$1000,8,0)</f>
        <v>取付部材</v>
      </c>
      <c r="J36" s="420" t="str">
        <f>VLOOKUP(AA36,'様式C-1-2用'!$A$3:$V$1000,9,0)</f>
        <v>腐食</v>
      </c>
      <c r="K36" s="420"/>
      <c r="L36" s="420"/>
      <c r="M36" s="420"/>
      <c r="N36" s="730">
        <f>VLOOKUP(AA36,'様式C-1-2用'!$A$3:$V$1000,10,0)</f>
        <v>5</v>
      </c>
      <c r="O36" s="730"/>
      <c r="P36" s="69">
        <f>VLOOKUP(AA36,'様式C-1-2用'!$A$3:$V$1000,11,0)</f>
        <v>0</v>
      </c>
      <c r="Q36" s="69" t="str">
        <f>VLOOKUP(AA36,'様式C-1-2用'!$A$3:$V$1000,12,0)</f>
        <v>×</v>
      </c>
      <c r="R36" s="2" t="str">
        <f>VLOOKUP(AA36,'様式C-1-2用'!$A$3:$V$1000,13,0)</f>
        <v>未</v>
      </c>
      <c r="S36" s="420">
        <f>VLOOKUP(AA36,'様式C-1-2用'!$A$3:$V$1000,14,0)</f>
        <v>0</v>
      </c>
      <c r="T36" s="420"/>
      <c r="U36" s="420"/>
      <c r="V36" s="420"/>
      <c r="W36" s="420"/>
      <c r="X36" s="413" t="str">
        <f>VLOOKUP(AA36,'様式C-1-2用'!$A$3:$V$1000,15,0)</f>
        <v>交換</v>
      </c>
      <c r="Y36" s="415"/>
      <c r="Z36" s="414"/>
      <c r="AA36" s="1">
        <f t="shared" si="0"/>
        <v>29</v>
      </c>
    </row>
    <row r="37" spans="2:27" ht="15.95" customHeight="1" x14ac:dyDescent="0.15">
      <c r="B37" s="727"/>
      <c r="C37" s="716">
        <f>VLOOKUP(AA37,'様式C-1-2用'!$A$3:$V$1000,3,0)</f>
        <v>11</v>
      </c>
      <c r="D37" s="717"/>
      <c r="E37" s="2">
        <f>VLOOKUP(AA37,'様式C-1-2用'!$A$3:$V$1000,4,0)</f>
        <v>101</v>
      </c>
      <c r="F37" s="398">
        <f>VLOOKUP(AA37,'様式C-1-2用'!$A$3:$V$1000,5,0)</f>
        <v>101.45700000000001</v>
      </c>
      <c r="G37" s="69" t="str">
        <f>VLOOKUP(AA37,'様式C-1-2用'!$A$3:$V$1000,6,0)</f>
        <v>照明施設</v>
      </c>
      <c r="H37" s="69" t="str">
        <f>VLOOKUP(AA37,'様式C-1-2用'!$A$3:$V$1000,7,0)</f>
        <v>ケーブル類</v>
      </c>
      <c r="I37" s="69" t="str">
        <f>VLOOKUP(AA37,'様式C-1-2用'!$A$3:$V$1000,8,0)</f>
        <v>取付部材</v>
      </c>
      <c r="J37" s="420" t="str">
        <f>VLOOKUP(AA37,'様式C-1-2用'!$A$3:$V$1000,9,0)</f>
        <v>腐食</v>
      </c>
      <c r="K37" s="420"/>
      <c r="L37" s="420"/>
      <c r="M37" s="420"/>
      <c r="N37" s="730">
        <f>VLOOKUP(AA37,'様式C-1-2用'!$A$3:$V$1000,10,0)</f>
        <v>6</v>
      </c>
      <c r="O37" s="730"/>
      <c r="P37" s="69">
        <f>VLOOKUP(AA37,'様式C-1-2用'!$A$3:$V$1000,11,0)</f>
        <v>0</v>
      </c>
      <c r="Q37" s="69" t="str">
        <f>VLOOKUP(AA37,'様式C-1-2用'!$A$3:$V$1000,12,0)</f>
        <v>×</v>
      </c>
      <c r="R37" s="2" t="str">
        <f>VLOOKUP(AA37,'様式C-1-2用'!$A$3:$V$1000,13,0)</f>
        <v>未</v>
      </c>
      <c r="S37" s="420">
        <f>VLOOKUP(AA37,'様式C-1-2用'!$A$3:$V$1000,14,0)</f>
        <v>0</v>
      </c>
      <c r="T37" s="420"/>
      <c r="U37" s="420"/>
      <c r="V37" s="420"/>
      <c r="W37" s="420"/>
      <c r="X37" s="413" t="str">
        <f>VLOOKUP(AA37,'様式C-1-2用'!$A$3:$V$1000,15,0)</f>
        <v>交換</v>
      </c>
      <c r="Y37" s="415"/>
      <c r="Z37" s="414"/>
      <c r="AA37" s="1">
        <f t="shared" si="0"/>
        <v>30</v>
      </c>
    </row>
    <row r="38" spans="2:27" ht="15.95" customHeight="1" x14ac:dyDescent="0.15">
      <c r="B38" s="728"/>
      <c r="C38" s="716">
        <f>VLOOKUP(AA38,'様式C-1-2用'!$A$3:$V$1000,3,0)</f>
        <v>11</v>
      </c>
      <c r="D38" s="717"/>
      <c r="E38" s="2">
        <f>VLOOKUP(AA38,'様式C-1-2用'!$A$3:$V$1000,4,0)</f>
        <v>102</v>
      </c>
      <c r="F38" s="398">
        <f>VLOOKUP(AA38,'様式C-1-2用'!$A$3:$V$1000,5,0)</f>
        <v>101.45700000000001</v>
      </c>
      <c r="G38" s="69" t="str">
        <f>VLOOKUP(AA38,'様式C-1-2用'!$A$3:$V$1000,6,0)</f>
        <v>照明施設</v>
      </c>
      <c r="H38" s="69" t="str">
        <f>VLOOKUP(AA38,'様式C-1-2用'!$A$3:$V$1000,7,0)</f>
        <v>ケーブル類</v>
      </c>
      <c r="I38" s="69" t="str">
        <f>VLOOKUP(AA38,'様式C-1-2用'!$A$3:$V$1000,8,0)</f>
        <v>取付部材</v>
      </c>
      <c r="J38" s="420" t="str">
        <f>VLOOKUP(AA38,'様式C-1-2用'!$A$3:$V$1000,9,0)</f>
        <v>腐食</v>
      </c>
      <c r="K38" s="420"/>
      <c r="L38" s="420"/>
      <c r="M38" s="420"/>
      <c r="N38" s="730">
        <f>VLOOKUP(AA38,'様式C-1-2用'!$A$3:$V$1000,10,0)</f>
        <v>5</v>
      </c>
      <c r="O38" s="730"/>
      <c r="P38" s="69">
        <f>VLOOKUP(AA38,'様式C-1-2用'!$A$3:$V$1000,11,0)</f>
        <v>0</v>
      </c>
      <c r="Q38" s="69" t="str">
        <f>VLOOKUP(AA38,'様式C-1-2用'!$A$3:$V$1000,12,0)</f>
        <v>×</v>
      </c>
      <c r="R38" s="2" t="str">
        <f>VLOOKUP(AA38,'様式C-1-2用'!$A$3:$V$1000,13,0)</f>
        <v>未</v>
      </c>
      <c r="S38" s="420">
        <f>VLOOKUP(AA38,'様式C-1-2用'!$A$3:$V$1000,14,0)</f>
        <v>0</v>
      </c>
      <c r="T38" s="420"/>
      <c r="U38" s="420"/>
      <c r="V38" s="420"/>
      <c r="W38" s="420"/>
      <c r="X38" s="413" t="str">
        <f>VLOOKUP(AA38,'様式C-1-2用'!$A$3:$V$1000,15,0)</f>
        <v>交換</v>
      </c>
      <c r="Y38" s="415"/>
      <c r="Z38" s="414"/>
      <c r="AA38" s="1">
        <f t="shared" si="0"/>
        <v>31</v>
      </c>
    </row>
    <row r="39" spans="2:27" ht="15.95" customHeight="1" x14ac:dyDescent="0.15">
      <c r="B39" s="73"/>
      <c r="C39" s="1" t="s">
        <v>295</v>
      </c>
      <c r="D39" s="24"/>
      <c r="F39" s="24"/>
      <c r="G39" s="70"/>
      <c r="H39" s="70"/>
      <c r="I39" s="70"/>
      <c r="J39" s="70"/>
      <c r="K39" s="70"/>
      <c r="L39" s="70"/>
      <c r="M39" s="70"/>
      <c r="N39" s="70"/>
      <c r="O39" s="70"/>
      <c r="P39" s="70"/>
      <c r="Q39" s="70"/>
      <c r="R39" s="24"/>
      <c r="S39" s="70"/>
      <c r="T39" s="70"/>
      <c r="U39" s="70"/>
      <c r="V39" s="70"/>
      <c r="W39" s="70"/>
      <c r="X39" s="24"/>
      <c r="Y39" s="24"/>
      <c r="Z39" s="24"/>
    </row>
    <row r="40" spans="2:27" ht="15.95" customHeight="1" x14ac:dyDescent="0.15">
      <c r="B40" s="73"/>
      <c r="C40" s="81" t="s">
        <v>296</v>
      </c>
      <c r="D40" s="24"/>
      <c r="F40" s="24"/>
      <c r="G40" s="70"/>
      <c r="H40" s="70"/>
      <c r="I40" s="70"/>
      <c r="J40" s="70"/>
      <c r="K40" s="70"/>
      <c r="L40" s="70"/>
      <c r="M40" s="70"/>
      <c r="N40" s="70"/>
      <c r="O40" s="70"/>
      <c r="P40" s="70"/>
      <c r="Q40" s="70"/>
      <c r="R40" s="24"/>
      <c r="S40" s="70"/>
      <c r="T40" s="70"/>
      <c r="U40" s="70"/>
      <c r="V40" s="70"/>
      <c r="W40" s="70"/>
      <c r="X40" s="24"/>
      <c r="Y40" s="24"/>
      <c r="Z40" s="24"/>
    </row>
    <row r="41" spans="2:27" ht="15.95" customHeight="1" x14ac:dyDescent="0.15">
      <c r="C41" s="4" t="s">
        <v>260</v>
      </c>
    </row>
    <row r="42" spans="2:27" ht="15.95" customHeight="1" x14ac:dyDescent="0.15">
      <c r="C42" s="4" t="s">
        <v>261</v>
      </c>
    </row>
    <row r="43" spans="2:27" ht="15.75" customHeight="1" x14ac:dyDescent="0.15">
      <c r="C43" s="172" t="s">
        <v>556</v>
      </c>
    </row>
    <row r="44" spans="2:27" ht="15.95" customHeight="1" x14ac:dyDescent="0.15">
      <c r="B44" s="727" t="s">
        <v>810</v>
      </c>
      <c r="C44" s="716">
        <f>VLOOKUP(AA44,'様式C-1-2用'!$A$3:$V$1000,3,0)</f>
        <v>12</v>
      </c>
      <c r="D44" s="717"/>
      <c r="E44" s="2">
        <f>VLOOKUP(AA44,'様式C-1-2用'!$A$3:$V$1000,4,0)</f>
        <v>101</v>
      </c>
      <c r="F44" s="398">
        <f>VLOOKUP(AA44,'様式C-1-2用'!$A$3:$V$1000,5,0)</f>
        <v>110.40200000000002</v>
      </c>
      <c r="G44" s="69" t="str">
        <f>VLOOKUP(AA44,'様式C-1-2用'!$A$3:$V$1000,6,0)</f>
        <v>照明施設</v>
      </c>
      <c r="H44" s="69" t="str">
        <f>VLOOKUP(AA44,'様式C-1-2用'!$A$3:$V$1000,7,0)</f>
        <v>ケーブル類</v>
      </c>
      <c r="I44" s="69" t="str">
        <f>VLOOKUP(AA44,'様式C-1-2用'!$A$3:$V$1000,8,0)</f>
        <v>取付部材</v>
      </c>
      <c r="J44" s="420" t="str">
        <f>VLOOKUP(AA44,'様式C-1-2用'!$A$3:$V$1000,9,0)</f>
        <v>腐食</v>
      </c>
      <c r="K44" s="420"/>
      <c r="L44" s="420"/>
      <c r="M44" s="420"/>
      <c r="N44" s="730">
        <f>VLOOKUP(AA44,'様式C-1-2用'!$A$3:$V$1000,10,0)</f>
        <v>6</v>
      </c>
      <c r="O44" s="730"/>
      <c r="P44" s="69">
        <f>VLOOKUP(AA44,'様式C-1-2用'!$A$3:$V$1000,11,0)</f>
        <v>0</v>
      </c>
      <c r="Q44" s="69" t="str">
        <f>VLOOKUP(AA44,'様式C-1-2用'!$A$3:$V$1000,12,0)</f>
        <v>×</v>
      </c>
      <c r="R44" s="2" t="str">
        <f>VLOOKUP(AA44,'様式C-1-2用'!$A$3:$V$1000,13,0)</f>
        <v>未</v>
      </c>
      <c r="S44" s="420">
        <f>VLOOKUP(AA44,'様式C-1-2用'!$A$3:$V$1000,14,0)</f>
        <v>0</v>
      </c>
      <c r="T44" s="420"/>
      <c r="U44" s="420"/>
      <c r="V44" s="420"/>
      <c r="W44" s="420"/>
      <c r="X44" s="413" t="str">
        <f>VLOOKUP(AA44,'様式C-1-2用'!$A$3:$V$1000,15,0)</f>
        <v>交換</v>
      </c>
      <c r="Y44" s="415"/>
      <c r="Z44" s="414"/>
      <c r="AA44" s="1">
        <f>AA38+1</f>
        <v>32</v>
      </c>
    </row>
    <row r="45" spans="2:27" ht="15.95" customHeight="1" x14ac:dyDescent="0.15">
      <c r="B45" s="727"/>
      <c r="C45" s="716">
        <f>VLOOKUP(AA45,'様式C-1-2用'!$A$3:$V$1000,3,0)</f>
        <v>12</v>
      </c>
      <c r="D45" s="717"/>
      <c r="E45" s="2">
        <f>VLOOKUP(AA45,'様式C-1-2用'!$A$3:$V$1000,4,0)</f>
        <v>102</v>
      </c>
      <c r="F45" s="398">
        <f>VLOOKUP(AA45,'様式C-1-2用'!$A$3:$V$1000,5,0)</f>
        <v>110.40200000000002</v>
      </c>
      <c r="G45" s="69" t="str">
        <f>VLOOKUP(AA45,'様式C-1-2用'!$A$3:$V$1000,6,0)</f>
        <v>照明施設</v>
      </c>
      <c r="H45" s="69" t="str">
        <f>VLOOKUP(AA45,'様式C-1-2用'!$A$3:$V$1000,7,0)</f>
        <v>ケーブル類</v>
      </c>
      <c r="I45" s="69" t="str">
        <f>VLOOKUP(AA45,'様式C-1-2用'!$A$3:$V$1000,8,0)</f>
        <v>取付部材</v>
      </c>
      <c r="J45" s="420" t="str">
        <f>VLOOKUP(AA45,'様式C-1-2用'!$A$3:$V$1000,9,0)</f>
        <v>腐食</v>
      </c>
      <c r="K45" s="420"/>
      <c r="L45" s="420"/>
      <c r="M45" s="420"/>
      <c r="N45" s="730">
        <f>VLOOKUP(AA45,'様式C-1-2用'!$A$3:$V$1000,10,0)</f>
        <v>5</v>
      </c>
      <c r="O45" s="730"/>
      <c r="P45" s="69">
        <f>VLOOKUP(AA45,'様式C-1-2用'!$A$3:$V$1000,11,0)</f>
        <v>0</v>
      </c>
      <c r="Q45" s="69" t="str">
        <f>VLOOKUP(AA45,'様式C-1-2用'!$A$3:$V$1000,12,0)</f>
        <v>×</v>
      </c>
      <c r="R45" s="2" t="str">
        <f>VLOOKUP(AA45,'様式C-1-2用'!$A$3:$V$1000,13,0)</f>
        <v>未</v>
      </c>
      <c r="S45" s="420">
        <f>VLOOKUP(AA45,'様式C-1-2用'!$A$3:$V$1000,14,0)</f>
        <v>0</v>
      </c>
      <c r="T45" s="420"/>
      <c r="U45" s="420"/>
      <c r="V45" s="420"/>
      <c r="W45" s="420"/>
      <c r="X45" s="413" t="str">
        <f>VLOOKUP(AA45,'様式C-1-2用'!$A$3:$V$1000,15,0)</f>
        <v>交換</v>
      </c>
      <c r="Y45" s="415"/>
      <c r="Z45" s="414"/>
      <c r="AA45" s="1">
        <f>AA44+1</f>
        <v>33</v>
      </c>
    </row>
    <row r="46" spans="2:27" ht="15.95" customHeight="1" x14ac:dyDescent="0.15">
      <c r="B46" s="727"/>
      <c r="C46" s="716">
        <f>VLOOKUP(AA46,'様式C-1-2用'!$A$3:$V$1000,3,0)</f>
        <v>12</v>
      </c>
      <c r="D46" s="717"/>
      <c r="E46" s="2">
        <f>VLOOKUP(AA46,'様式C-1-2用'!$A$3:$V$1000,4,0)</f>
        <v>103</v>
      </c>
      <c r="F46" s="398">
        <f>VLOOKUP(AA46,'様式C-1-2用'!$A$3:$V$1000,5,0)</f>
        <v>110.40200000000002</v>
      </c>
      <c r="G46" s="69" t="str">
        <f>VLOOKUP(AA46,'様式C-1-2用'!$A$3:$V$1000,6,0)</f>
        <v>照明施設</v>
      </c>
      <c r="H46" s="69" t="str">
        <f>VLOOKUP(AA46,'様式C-1-2用'!$A$3:$V$1000,7,0)</f>
        <v>灯具</v>
      </c>
      <c r="I46" s="69" t="str">
        <f>VLOOKUP(AA46,'様式C-1-2用'!$A$3:$V$1000,8,0)</f>
        <v>附属物本体</v>
      </c>
      <c r="J46" s="420" t="str">
        <f>VLOOKUP(AA46,'様式C-1-2用'!$A$3:$V$1000,9,0)</f>
        <v>破損</v>
      </c>
      <c r="K46" s="420"/>
      <c r="L46" s="420"/>
      <c r="M46" s="420"/>
      <c r="N46" s="730">
        <f>VLOOKUP(AA46,'様式C-1-2用'!$A$3:$V$1000,10,0)</f>
        <v>1</v>
      </c>
      <c r="O46" s="730"/>
      <c r="P46" s="69">
        <f>VLOOKUP(AA46,'様式C-1-2用'!$A$3:$V$1000,11,0)</f>
        <v>0</v>
      </c>
      <c r="Q46" s="69" t="str">
        <f>VLOOKUP(AA46,'様式C-1-2用'!$A$3:$V$1000,12,0)</f>
        <v>×</v>
      </c>
      <c r="R46" s="2" t="str">
        <f>VLOOKUP(AA46,'様式C-1-2用'!$A$3:$V$1000,13,0)</f>
        <v>未</v>
      </c>
      <c r="S46" s="420">
        <f>VLOOKUP(AA46,'様式C-1-2用'!$A$3:$V$1000,14,0)</f>
        <v>0</v>
      </c>
      <c r="T46" s="420"/>
      <c r="U46" s="420"/>
      <c r="V46" s="420"/>
      <c r="W46" s="420"/>
      <c r="X46" s="413" t="str">
        <f>VLOOKUP(AA46,'様式C-1-2用'!$A$3:$V$1000,15,0)</f>
        <v>交換</v>
      </c>
      <c r="Y46" s="415"/>
      <c r="Z46" s="414"/>
      <c r="AA46" s="1">
        <f t="shared" ref="AA46:AA74" si="1">AA45+1</f>
        <v>34</v>
      </c>
    </row>
    <row r="47" spans="2:27" ht="15.95" customHeight="1" x14ac:dyDescent="0.15">
      <c r="B47" s="727"/>
      <c r="C47" s="716">
        <f>VLOOKUP(AA47,'様式C-1-2用'!$A$3:$V$1000,3,0)</f>
        <v>13</v>
      </c>
      <c r="D47" s="717"/>
      <c r="E47" s="2">
        <f>VLOOKUP(AA47,'様式C-1-2用'!$A$3:$V$1000,4,0)</f>
        <v>101</v>
      </c>
      <c r="F47" s="398">
        <f>VLOOKUP(AA47,'様式C-1-2用'!$A$3:$V$1000,5,0)</f>
        <v>119.41500000000002</v>
      </c>
      <c r="G47" s="69" t="str">
        <f>VLOOKUP(AA47,'様式C-1-2用'!$A$3:$V$1000,6,0)</f>
        <v>照明施設</v>
      </c>
      <c r="H47" s="69" t="str">
        <f>VLOOKUP(AA47,'様式C-1-2用'!$A$3:$V$1000,7,0)</f>
        <v>ケーブル類</v>
      </c>
      <c r="I47" s="69" t="str">
        <f>VLOOKUP(AA47,'様式C-1-2用'!$A$3:$V$1000,8,0)</f>
        <v>取付部材</v>
      </c>
      <c r="J47" s="420" t="str">
        <f>VLOOKUP(AA47,'様式C-1-2用'!$A$3:$V$1000,9,0)</f>
        <v>腐食</v>
      </c>
      <c r="K47" s="420"/>
      <c r="L47" s="420"/>
      <c r="M47" s="420"/>
      <c r="N47" s="730">
        <f>VLOOKUP(AA47,'様式C-1-2用'!$A$3:$V$1000,10,0)</f>
        <v>5</v>
      </c>
      <c r="O47" s="730"/>
      <c r="P47" s="69">
        <f>VLOOKUP(AA47,'様式C-1-2用'!$A$3:$V$1000,11,0)</f>
        <v>0</v>
      </c>
      <c r="Q47" s="69" t="str">
        <f>VLOOKUP(AA47,'様式C-1-2用'!$A$3:$V$1000,12,0)</f>
        <v>×</v>
      </c>
      <c r="R47" s="2" t="str">
        <f>VLOOKUP(AA47,'様式C-1-2用'!$A$3:$V$1000,13,0)</f>
        <v>未</v>
      </c>
      <c r="S47" s="420">
        <f>VLOOKUP(AA47,'様式C-1-2用'!$A$3:$V$1000,14,0)</f>
        <v>0</v>
      </c>
      <c r="T47" s="420"/>
      <c r="U47" s="420"/>
      <c r="V47" s="420"/>
      <c r="W47" s="420"/>
      <c r="X47" s="413" t="str">
        <f>VLOOKUP(AA47,'様式C-1-2用'!$A$3:$V$1000,15,0)</f>
        <v>交換</v>
      </c>
      <c r="Y47" s="415"/>
      <c r="Z47" s="414"/>
      <c r="AA47" s="1">
        <f t="shared" si="1"/>
        <v>35</v>
      </c>
    </row>
    <row r="48" spans="2:27" ht="15.95" customHeight="1" x14ac:dyDescent="0.15">
      <c r="B48" s="727"/>
      <c r="C48" s="716">
        <f>VLOOKUP(AA48,'様式C-1-2用'!$A$3:$V$1000,3,0)</f>
        <v>13</v>
      </c>
      <c r="D48" s="717"/>
      <c r="E48" s="2">
        <f>VLOOKUP(AA48,'様式C-1-2用'!$A$3:$V$1000,4,0)</f>
        <v>102</v>
      </c>
      <c r="F48" s="398">
        <f>VLOOKUP(AA48,'様式C-1-2用'!$A$3:$V$1000,5,0)</f>
        <v>119.41500000000002</v>
      </c>
      <c r="G48" s="69" t="str">
        <f>VLOOKUP(AA48,'様式C-1-2用'!$A$3:$V$1000,6,0)</f>
        <v>照明施設</v>
      </c>
      <c r="H48" s="69" t="str">
        <f>VLOOKUP(AA48,'様式C-1-2用'!$A$3:$V$1000,7,0)</f>
        <v>ケーブル類</v>
      </c>
      <c r="I48" s="69" t="str">
        <f>VLOOKUP(AA48,'様式C-1-2用'!$A$3:$V$1000,8,0)</f>
        <v>取付部材</v>
      </c>
      <c r="J48" s="420" t="str">
        <f>VLOOKUP(AA48,'様式C-1-2用'!$A$3:$V$1000,9,0)</f>
        <v>腐食</v>
      </c>
      <c r="K48" s="420"/>
      <c r="L48" s="420"/>
      <c r="M48" s="420"/>
      <c r="N48" s="730">
        <f>VLOOKUP(AA48,'様式C-1-2用'!$A$3:$V$1000,10,0)</f>
        <v>5</v>
      </c>
      <c r="O48" s="730"/>
      <c r="P48" s="69">
        <f>VLOOKUP(AA48,'様式C-1-2用'!$A$3:$V$1000,11,0)</f>
        <v>0</v>
      </c>
      <c r="Q48" s="69" t="str">
        <f>VLOOKUP(AA48,'様式C-1-2用'!$A$3:$V$1000,12,0)</f>
        <v>×</v>
      </c>
      <c r="R48" s="2" t="str">
        <f>VLOOKUP(AA48,'様式C-1-2用'!$A$3:$V$1000,13,0)</f>
        <v>未</v>
      </c>
      <c r="S48" s="420">
        <f>VLOOKUP(AA48,'様式C-1-2用'!$A$3:$V$1000,14,0)</f>
        <v>0</v>
      </c>
      <c r="T48" s="420"/>
      <c r="U48" s="420"/>
      <c r="V48" s="420"/>
      <c r="W48" s="420"/>
      <c r="X48" s="413" t="str">
        <f>VLOOKUP(AA48,'様式C-1-2用'!$A$3:$V$1000,15,0)</f>
        <v>交換</v>
      </c>
      <c r="Y48" s="415"/>
      <c r="Z48" s="414"/>
      <c r="AA48" s="1">
        <f t="shared" si="1"/>
        <v>36</v>
      </c>
    </row>
    <row r="49" spans="2:27" ht="15.95" customHeight="1" x14ac:dyDescent="0.15">
      <c r="B49" s="727"/>
      <c r="C49" s="716">
        <f>VLOOKUP(AA49,'様式C-1-2用'!$A$3:$V$1000,3,0)</f>
        <v>14</v>
      </c>
      <c r="D49" s="717"/>
      <c r="E49" s="2">
        <f>VLOOKUP(AA49,'様式C-1-2用'!$A$3:$V$1000,4,0)</f>
        <v>101</v>
      </c>
      <c r="F49" s="398">
        <f>VLOOKUP(AA49,'様式C-1-2用'!$A$3:$V$1000,5,0)</f>
        <v>128.40200000000002</v>
      </c>
      <c r="G49" s="69" t="str">
        <f>VLOOKUP(AA49,'様式C-1-2用'!$A$3:$V$1000,6,0)</f>
        <v>照明施設</v>
      </c>
      <c r="H49" s="69" t="str">
        <f>VLOOKUP(AA49,'様式C-1-2用'!$A$3:$V$1000,7,0)</f>
        <v>ケーブル類</v>
      </c>
      <c r="I49" s="69" t="str">
        <f>VLOOKUP(AA49,'様式C-1-2用'!$A$3:$V$1000,8,0)</f>
        <v>取付部材</v>
      </c>
      <c r="J49" s="420" t="str">
        <f>VLOOKUP(AA49,'様式C-1-2用'!$A$3:$V$1000,9,0)</f>
        <v>腐食</v>
      </c>
      <c r="K49" s="420"/>
      <c r="L49" s="420"/>
      <c r="M49" s="420"/>
      <c r="N49" s="730">
        <f>VLOOKUP(AA49,'様式C-1-2用'!$A$3:$V$1000,10,0)</f>
        <v>5</v>
      </c>
      <c r="O49" s="730"/>
      <c r="P49" s="69">
        <f>VLOOKUP(AA49,'様式C-1-2用'!$A$3:$V$1000,11,0)</f>
        <v>0</v>
      </c>
      <c r="Q49" s="69" t="str">
        <f>VLOOKUP(AA49,'様式C-1-2用'!$A$3:$V$1000,12,0)</f>
        <v>×</v>
      </c>
      <c r="R49" s="2" t="str">
        <f>VLOOKUP(AA49,'様式C-1-2用'!$A$3:$V$1000,13,0)</f>
        <v>未</v>
      </c>
      <c r="S49" s="420">
        <f>VLOOKUP(AA49,'様式C-1-2用'!$A$3:$V$1000,14,0)</f>
        <v>0</v>
      </c>
      <c r="T49" s="420"/>
      <c r="U49" s="420"/>
      <c r="V49" s="420"/>
      <c r="W49" s="420"/>
      <c r="X49" s="413" t="str">
        <f>VLOOKUP(AA49,'様式C-1-2用'!$A$3:$V$1000,15,0)</f>
        <v>交換</v>
      </c>
      <c r="Y49" s="415"/>
      <c r="Z49" s="414"/>
      <c r="AA49" s="1">
        <f t="shared" si="1"/>
        <v>37</v>
      </c>
    </row>
    <row r="50" spans="2:27" ht="15.95" customHeight="1" x14ac:dyDescent="0.15">
      <c r="B50" s="727"/>
      <c r="C50" s="716">
        <f>VLOOKUP(AA50,'様式C-1-2用'!$A$3:$V$1000,3,0)</f>
        <v>14</v>
      </c>
      <c r="D50" s="717"/>
      <c r="E50" s="2">
        <f>VLOOKUP(AA50,'様式C-1-2用'!$A$3:$V$1000,4,0)</f>
        <v>102</v>
      </c>
      <c r="F50" s="398">
        <f>VLOOKUP(AA50,'様式C-1-2用'!$A$3:$V$1000,5,0)</f>
        <v>128.40200000000002</v>
      </c>
      <c r="G50" s="69" t="str">
        <f>VLOOKUP(AA50,'様式C-1-2用'!$A$3:$V$1000,6,0)</f>
        <v>照明施設</v>
      </c>
      <c r="H50" s="69" t="str">
        <f>VLOOKUP(AA50,'様式C-1-2用'!$A$3:$V$1000,7,0)</f>
        <v>ケーブル類</v>
      </c>
      <c r="I50" s="69" t="str">
        <f>VLOOKUP(AA50,'様式C-1-2用'!$A$3:$V$1000,8,0)</f>
        <v>取付部材</v>
      </c>
      <c r="J50" s="420" t="str">
        <f>VLOOKUP(AA50,'様式C-1-2用'!$A$3:$V$1000,9,0)</f>
        <v>腐食</v>
      </c>
      <c r="K50" s="420"/>
      <c r="L50" s="420"/>
      <c r="M50" s="420"/>
      <c r="N50" s="730">
        <f>VLOOKUP(AA50,'様式C-1-2用'!$A$3:$V$1000,10,0)</f>
        <v>6</v>
      </c>
      <c r="O50" s="730"/>
      <c r="P50" s="69">
        <f>VLOOKUP(AA50,'様式C-1-2用'!$A$3:$V$1000,11,0)</f>
        <v>0</v>
      </c>
      <c r="Q50" s="69" t="str">
        <f>VLOOKUP(AA50,'様式C-1-2用'!$A$3:$V$1000,12,0)</f>
        <v>×</v>
      </c>
      <c r="R50" s="2" t="str">
        <f>VLOOKUP(AA50,'様式C-1-2用'!$A$3:$V$1000,13,0)</f>
        <v>未</v>
      </c>
      <c r="S50" s="420">
        <f>VLOOKUP(AA50,'様式C-1-2用'!$A$3:$V$1000,14,0)</f>
        <v>0</v>
      </c>
      <c r="T50" s="420"/>
      <c r="U50" s="420"/>
      <c r="V50" s="420"/>
      <c r="W50" s="420"/>
      <c r="X50" s="413" t="str">
        <f>VLOOKUP(AA50,'様式C-1-2用'!$A$3:$V$1000,15,0)</f>
        <v>交換</v>
      </c>
      <c r="Y50" s="415"/>
      <c r="Z50" s="414"/>
      <c r="AA50" s="1">
        <f t="shared" si="1"/>
        <v>38</v>
      </c>
    </row>
    <row r="51" spans="2:27" ht="15.95" customHeight="1" x14ac:dyDescent="0.15">
      <c r="B51" s="727"/>
      <c r="C51" s="716">
        <f>VLOOKUP(AA51,'様式C-1-2用'!$A$3:$V$1000,3,0)</f>
        <v>15</v>
      </c>
      <c r="D51" s="717"/>
      <c r="E51" s="2">
        <f>VLOOKUP(AA51,'様式C-1-2用'!$A$3:$V$1000,4,0)</f>
        <v>101</v>
      </c>
      <c r="F51" s="398">
        <f>VLOOKUP(AA51,'様式C-1-2用'!$A$3:$V$1000,5,0)</f>
        <v>137.39600000000002</v>
      </c>
      <c r="G51" s="69" t="str">
        <f>VLOOKUP(AA51,'様式C-1-2用'!$A$3:$V$1000,6,0)</f>
        <v>照明施設</v>
      </c>
      <c r="H51" s="69" t="str">
        <f>VLOOKUP(AA51,'様式C-1-2用'!$A$3:$V$1000,7,0)</f>
        <v>ケーブル類</v>
      </c>
      <c r="I51" s="69" t="str">
        <f>VLOOKUP(AA51,'様式C-1-2用'!$A$3:$V$1000,8,0)</f>
        <v>取付部材</v>
      </c>
      <c r="J51" s="420" t="str">
        <f>VLOOKUP(AA51,'様式C-1-2用'!$A$3:$V$1000,9,0)</f>
        <v>腐食</v>
      </c>
      <c r="K51" s="420"/>
      <c r="L51" s="420"/>
      <c r="M51" s="420"/>
      <c r="N51" s="730">
        <f>VLOOKUP(AA51,'様式C-1-2用'!$A$3:$V$1000,10,0)</f>
        <v>5</v>
      </c>
      <c r="O51" s="730"/>
      <c r="P51" s="69">
        <f>VLOOKUP(AA51,'様式C-1-2用'!$A$3:$V$1000,11,0)</f>
        <v>0</v>
      </c>
      <c r="Q51" s="69" t="str">
        <f>VLOOKUP(AA51,'様式C-1-2用'!$A$3:$V$1000,12,0)</f>
        <v>×</v>
      </c>
      <c r="R51" s="2" t="str">
        <f>VLOOKUP(AA51,'様式C-1-2用'!$A$3:$V$1000,13,0)</f>
        <v>未</v>
      </c>
      <c r="S51" s="420">
        <f>VLOOKUP(AA51,'様式C-1-2用'!$A$3:$V$1000,14,0)</f>
        <v>0</v>
      </c>
      <c r="T51" s="420"/>
      <c r="U51" s="420"/>
      <c r="V51" s="420"/>
      <c r="W51" s="420"/>
      <c r="X51" s="413" t="str">
        <f>VLOOKUP(AA51,'様式C-1-2用'!$A$3:$V$1000,15,0)</f>
        <v>交換</v>
      </c>
      <c r="Y51" s="415"/>
      <c r="Z51" s="414"/>
      <c r="AA51" s="1">
        <f t="shared" si="1"/>
        <v>39</v>
      </c>
    </row>
    <row r="52" spans="2:27" ht="15.95" customHeight="1" x14ac:dyDescent="0.15">
      <c r="B52" s="727"/>
      <c r="C52" s="716">
        <f>VLOOKUP(AA52,'様式C-1-2用'!$A$3:$V$1000,3,0)</f>
        <v>15</v>
      </c>
      <c r="D52" s="717"/>
      <c r="E52" s="2">
        <f>VLOOKUP(AA52,'様式C-1-2用'!$A$3:$V$1000,4,0)</f>
        <v>102</v>
      </c>
      <c r="F52" s="398">
        <f>VLOOKUP(AA52,'様式C-1-2用'!$A$3:$V$1000,5,0)</f>
        <v>137.39600000000002</v>
      </c>
      <c r="G52" s="69" t="str">
        <f>VLOOKUP(AA52,'様式C-1-2用'!$A$3:$V$1000,6,0)</f>
        <v>照明施設</v>
      </c>
      <c r="H52" s="69" t="str">
        <f>VLOOKUP(AA52,'様式C-1-2用'!$A$3:$V$1000,7,0)</f>
        <v>灯具</v>
      </c>
      <c r="I52" s="69" t="str">
        <f>VLOOKUP(AA52,'様式C-1-2用'!$A$3:$V$1000,8,0)</f>
        <v>附属物本体</v>
      </c>
      <c r="J52" s="420" t="str">
        <f>VLOOKUP(AA52,'様式C-1-2用'!$A$3:$V$1000,9,0)</f>
        <v>腐食</v>
      </c>
      <c r="K52" s="420"/>
      <c r="L52" s="420"/>
      <c r="M52" s="420"/>
      <c r="N52" s="730">
        <f>VLOOKUP(AA52,'様式C-1-2用'!$A$3:$V$1000,10,0)</f>
        <v>1</v>
      </c>
      <c r="O52" s="730"/>
      <c r="P52" s="69">
        <f>VLOOKUP(AA52,'様式C-1-2用'!$A$3:$V$1000,11,0)</f>
        <v>0</v>
      </c>
      <c r="Q52" s="69" t="str">
        <f>VLOOKUP(AA52,'様式C-1-2用'!$A$3:$V$1000,12,0)</f>
        <v>×</v>
      </c>
      <c r="R52" s="2" t="str">
        <f>VLOOKUP(AA52,'様式C-1-2用'!$A$3:$V$1000,13,0)</f>
        <v>未</v>
      </c>
      <c r="S52" s="420">
        <f>VLOOKUP(AA52,'様式C-1-2用'!$A$3:$V$1000,14,0)</f>
        <v>0</v>
      </c>
      <c r="T52" s="420"/>
      <c r="U52" s="420"/>
      <c r="V52" s="420"/>
      <c r="W52" s="420"/>
      <c r="X52" s="413" t="str">
        <f>VLOOKUP(AA52,'様式C-1-2用'!$A$3:$V$1000,15,0)</f>
        <v>交換</v>
      </c>
      <c r="Y52" s="415"/>
      <c r="Z52" s="414"/>
      <c r="AA52" s="1">
        <f t="shared" si="1"/>
        <v>40</v>
      </c>
    </row>
    <row r="53" spans="2:27" ht="15.95" customHeight="1" x14ac:dyDescent="0.15">
      <c r="B53" s="727"/>
      <c r="C53" s="716">
        <f>VLOOKUP(AA53,'様式C-1-2用'!$A$3:$V$1000,3,0)</f>
        <v>15</v>
      </c>
      <c r="D53" s="717"/>
      <c r="E53" s="2">
        <f>VLOOKUP(AA53,'様式C-1-2用'!$A$3:$V$1000,4,0)</f>
        <v>103</v>
      </c>
      <c r="F53" s="398">
        <f>VLOOKUP(AA53,'様式C-1-2用'!$A$3:$V$1000,5,0)</f>
        <v>137.39600000000002</v>
      </c>
      <c r="G53" s="69" t="str">
        <f>VLOOKUP(AA53,'様式C-1-2用'!$A$3:$V$1000,6,0)</f>
        <v>照明施設</v>
      </c>
      <c r="H53" s="69" t="str">
        <f>VLOOKUP(AA53,'様式C-1-2用'!$A$3:$V$1000,7,0)</f>
        <v>ケーブル類</v>
      </c>
      <c r="I53" s="69" t="str">
        <f>VLOOKUP(AA53,'様式C-1-2用'!$A$3:$V$1000,8,0)</f>
        <v>取付部材</v>
      </c>
      <c r="J53" s="420" t="str">
        <f>VLOOKUP(AA53,'様式C-1-2用'!$A$3:$V$1000,9,0)</f>
        <v>腐食</v>
      </c>
      <c r="K53" s="420"/>
      <c r="L53" s="420"/>
      <c r="M53" s="420"/>
      <c r="N53" s="730">
        <f>VLOOKUP(AA53,'様式C-1-2用'!$A$3:$V$1000,10,0)</f>
        <v>5</v>
      </c>
      <c r="O53" s="730"/>
      <c r="P53" s="69">
        <f>VLOOKUP(AA53,'様式C-1-2用'!$A$3:$V$1000,11,0)</f>
        <v>0</v>
      </c>
      <c r="Q53" s="69" t="str">
        <f>VLOOKUP(AA53,'様式C-1-2用'!$A$3:$V$1000,12,0)</f>
        <v>×</v>
      </c>
      <c r="R53" s="2" t="str">
        <f>VLOOKUP(AA53,'様式C-1-2用'!$A$3:$V$1000,13,0)</f>
        <v>未</v>
      </c>
      <c r="S53" s="420">
        <f>VLOOKUP(AA53,'様式C-1-2用'!$A$3:$V$1000,14,0)</f>
        <v>0</v>
      </c>
      <c r="T53" s="420"/>
      <c r="U53" s="420"/>
      <c r="V53" s="420"/>
      <c r="W53" s="420"/>
      <c r="X53" s="413" t="str">
        <f>VLOOKUP(AA53,'様式C-1-2用'!$A$3:$V$1000,15,0)</f>
        <v>交換</v>
      </c>
      <c r="Y53" s="415"/>
      <c r="Z53" s="414"/>
      <c r="AA53" s="1">
        <f t="shared" si="1"/>
        <v>41</v>
      </c>
    </row>
    <row r="54" spans="2:27" ht="15.95" customHeight="1" x14ac:dyDescent="0.15">
      <c r="B54" s="727"/>
      <c r="C54" s="716">
        <f>VLOOKUP(AA54,'様式C-1-2用'!$A$3:$V$1000,3,0)</f>
        <v>16</v>
      </c>
      <c r="D54" s="717"/>
      <c r="E54" s="2">
        <f>VLOOKUP(AA54,'様式C-1-2用'!$A$3:$V$1000,4,0)</f>
        <v>101</v>
      </c>
      <c r="F54" s="398">
        <f>VLOOKUP(AA54,'様式C-1-2用'!$A$3:$V$1000,5,0)</f>
        <v>146.32400000000001</v>
      </c>
      <c r="G54" s="69" t="str">
        <f>VLOOKUP(AA54,'様式C-1-2用'!$A$3:$V$1000,6,0)</f>
        <v>照明施設</v>
      </c>
      <c r="H54" s="69" t="str">
        <f>VLOOKUP(AA54,'様式C-1-2用'!$A$3:$V$1000,7,0)</f>
        <v>ケーブル類</v>
      </c>
      <c r="I54" s="69" t="str">
        <f>VLOOKUP(AA54,'様式C-1-2用'!$A$3:$V$1000,8,0)</f>
        <v>取付部材</v>
      </c>
      <c r="J54" s="420" t="str">
        <f>VLOOKUP(AA54,'様式C-1-2用'!$A$3:$V$1000,9,0)</f>
        <v>腐食</v>
      </c>
      <c r="K54" s="420"/>
      <c r="L54" s="420"/>
      <c r="M54" s="420"/>
      <c r="N54" s="730">
        <f>VLOOKUP(AA54,'様式C-1-2用'!$A$3:$V$1000,10,0)</f>
        <v>5</v>
      </c>
      <c r="O54" s="730"/>
      <c r="P54" s="69">
        <f>VLOOKUP(AA54,'様式C-1-2用'!$A$3:$V$1000,11,0)</f>
        <v>0</v>
      </c>
      <c r="Q54" s="69" t="str">
        <f>VLOOKUP(AA54,'様式C-1-2用'!$A$3:$V$1000,12,0)</f>
        <v>×</v>
      </c>
      <c r="R54" s="2" t="str">
        <f>VLOOKUP(AA54,'様式C-1-2用'!$A$3:$V$1000,13,0)</f>
        <v>未</v>
      </c>
      <c r="S54" s="420">
        <f>VLOOKUP(AA54,'様式C-1-2用'!$A$3:$V$1000,14,0)</f>
        <v>0</v>
      </c>
      <c r="T54" s="420"/>
      <c r="U54" s="420"/>
      <c r="V54" s="420"/>
      <c r="W54" s="420"/>
      <c r="X54" s="413" t="str">
        <f>VLOOKUP(AA54,'様式C-1-2用'!$A$3:$V$1000,15,0)</f>
        <v>交換</v>
      </c>
      <c r="Y54" s="415"/>
      <c r="Z54" s="414"/>
      <c r="AA54" s="1">
        <f t="shared" si="1"/>
        <v>42</v>
      </c>
    </row>
    <row r="55" spans="2:27" ht="15.95" customHeight="1" x14ac:dyDescent="0.15">
      <c r="B55" s="727"/>
      <c r="C55" s="716">
        <f>VLOOKUP(AA55,'様式C-1-2用'!$A$3:$V$1000,3,0)</f>
        <v>16</v>
      </c>
      <c r="D55" s="717"/>
      <c r="E55" s="2">
        <f>VLOOKUP(AA55,'様式C-1-2用'!$A$3:$V$1000,4,0)</f>
        <v>102</v>
      </c>
      <c r="F55" s="398">
        <f>VLOOKUP(AA55,'様式C-1-2用'!$A$3:$V$1000,5,0)</f>
        <v>146.32400000000001</v>
      </c>
      <c r="G55" s="69" t="str">
        <f>VLOOKUP(AA55,'様式C-1-2用'!$A$3:$V$1000,6,0)</f>
        <v>照明施設</v>
      </c>
      <c r="H55" s="69" t="str">
        <f>VLOOKUP(AA55,'様式C-1-2用'!$A$3:$V$1000,7,0)</f>
        <v>灯具</v>
      </c>
      <c r="I55" s="69" t="str">
        <f>VLOOKUP(AA55,'様式C-1-2用'!$A$3:$V$1000,8,0)</f>
        <v>附属物本体</v>
      </c>
      <c r="J55" s="420" t="str">
        <f>VLOOKUP(AA55,'様式C-1-2用'!$A$3:$V$1000,9,0)</f>
        <v>腐食</v>
      </c>
      <c r="K55" s="420"/>
      <c r="L55" s="420"/>
      <c r="M55" s="420"/>
      <c r="N55" s="730">
        <f>VLOOKUP(AA55,'様式C-1-2用'!$A$3:$V$1000,10,0)</f>
        <v>1</v>
      </c>
      <c r="O55" s="730"/>
      <c r="P55" s="69">
        <f>VLOOKUP(AA55,'様式C-1-2用'!$A$3:$V$1000,11,0)</f>
        <v>0</v>
      </c>
      <c r="Q55" s="69" t="str">
        <f>VLOOKUP(AA55,'様式C-1-2用'!$A$3:$V$1000,12,0)</f>
        <v>×</v>
      </c>
      <c r="R55" s="2" t="str">
        <f>VLOOKUP(AA55,'様式C-1-2用'!$A$3:$V$1000,13,0)</f>
        <v>未</v>
      </c>
      <c r="S55" s="420">
        <f>VLOOKUP(AA55,'様式C-1-2用'!$A$3:$V$1000,14,0)</f>
        <v>0</v>
      </c>
      <c r="T55" s="420"/>
      <c r="U55" s="420"/>
      <c r="V55" s="420"/>
      <c r="W55" s="420"/>
      <c r="X55" s="413" t="str">
        <f>VLOOKUP(AA55,'様式C-1-2用'!$A$3:$V$1000,15,0)</f>
        <v>交換</v>
      </c>
      <c r="Y55" s="415"/>
      <c r="Z55" s="414"/>
      <c r="AA55" s="1">
        <f t="shared" si="1"/>
        <v>43</v>
      </c>
    </row>
    <row r="56" spans="2:27" ht="15.95" customHeight="1" x14ac:dyDescent="0.15">
      <c r="B56" s="727"/>
      <c r="C56" s="716">
        <f>VLOOKUP(AA56,'様式C-1-2用'!$A$3:$V$1000,3,0)</f>
        <v>16</v>
      </c>
      <c r="D56" s="717"/>
      <c r="E56" s="2">
        <f>VLOOKUP(AA56,'様式C-1-2用'!$A$3:$V$1000,4,0)</f>
        <v>103</v>
      </c>
      <c r="F56" s="398">
        <f>VLOOKUP(AA56,'様式C-1-2用'!$A$3:$V$1000,5,0)</f>
        <v>146.32400000000001</v>
      </c>
      <c r="G56" s="69" t="str">
        <f>VLOOKUP(AA56,'様式C-1-2用'!$A$3:$V$1000,6,0)</f>
        <v>照明施設</v>
      </c>
      <c r="H56" s="69" t="str">
        <f>VLOOKUP(AA56,'様式C-1-2用'!$A$3:$V$1000,7,0)</f>
        <v>ケーブル類</v>
      </c>
      <c r="I56" s="69" t="str">
        <f>VLOOKUP(AA56,'様式C-1-2用'!$A$3:$V$1000,8,0)</f>
        <v>取付部材</v>
      </c>
      <c r="J56" s="420" t="str">
        <f>VLOOKUP(AA56,'様式C-1-2用'!$A$3:$V$1000,9,0)</f>
        <v>腐食</v>
      </c>
      <c r="K56" s="420"/>
      <c r="L56" s="420"/>
      <c r="M56" s="420"/>
      <c r="N56" s="730">
        <f>VLOOKUP(AA56,'様式C-1-2用'!$A$3:$V$1000,10,0)</f>
        <v>2</v>
      </c>
      <c r="O56" s="730"/>
      <c r="P56" s="69">
        <f>VLOOKUP(AA56,'様式C-1-2用'!$A$3:$V$1000,11,0)</f>
        <v>0</v>
      </c>
      <c r="Q56" s="69" t="str">
        <f>VLOOKUP(AA56,'様式C-1-2用'!$A$3:$V$1000,12,0)</f>
        <v>×</v>
      </c>
      <c r="R56" s="2" t="str">
        <f>VLOOKUP(AA56,'様式C-1-2用'!$A$3:$V$1000,13,0)</f>
        <v>未</v>
      </c>
      <c r="S56" s="420">
        <f>VLOOKUP(AA56,'様式C-1-2用'!$A$3:$V$1000,14,0)</f>
        <v>0</v>
      </c>
      <c r="T56" s="420"/>
      <c r="U56" s="420"/>
      <c r="V56" s="420"/>
      <c r="W56" s="420"/>
      <c r="X56" s="413" t="str">
        <f>VLOOKUP(AA56,'様式C-1-2用'!$A$3:$V$1000,15,0)</f>
        <v>交換</v>
      </c>
      <c r="Y56" s="415"/>
      <c r="Z56" s="414"/>
      <c r="AA56" s="1">
        <f t="shared" si="1"/>
        <v>44</v>
      </c>
    </row>
    <row r="57" spans="2:27" ht="15.95" customHeight="1" x14ac:dyDescent="0.15">
      <c r="B57" s="727"/>
      <c r="C57" s="716">
        <f>VLOOKUP(AA57,'様式C-1-2用'!$A$3:$V$1000,3,0)</f>
        <v>17</v>
      </c>
      <c r="D57" s="717"/>
      <c r="E57" s="2">
        <f>VLOOKUP(AA57,'様式C-1-2用'!$A$3:$V$1000,4,0)</f>
        <v>101</v>
      </c>
      <c r="F57" s="398">
        <f>VLOOKUP(AA57,'様式C-1-2用'!$A$3:$V$1000,5,0)</f>
        <v>155.29400000000001</v>
      </c>
      <c r="G57" s="69" t="str">
        <f>VLOOKUP(AA57,'様式C-1-2用'!$A$3:$V$1000,6,0)</f>
        <v>照明施設</v>
      </c>
      <c r="H57" s="69" t="str">
        <f>VLOOKUP(AA57,'様式C-1-2用'!$A$3:$V$1000,7,0)</f>
        <v>ケーブル類</v>
      </c>
      <c r="I57" s="69" t="str">
        <f>VLOOKUP(AA57,'様式C-1-2用'!$A$3:$V$1000,8,0)</f>
        <v>取付部材</v>
      </c>
      <c r="J57" s="420" t="str">
        <f>VLOOKUP(AA57,'様式C-1-2用'!$A$3:$V$1000,9,0)</f>
        <v>腐食</v>
      </c>
      <c r="K57" s="420"/>
      <c r="L57" s="420"/>
      <c r="M57" s="420"/>
      <c r="N57" s="730">
        <f>VLOOKUP(AA57,'様式C-1-2用'!$A$3:$V$1000,10,0)</f>
        <v>6</v>
      </c>
      <c r="O57" s="730"/>
      <c r="P57" s="69">
        <f>VLOOKUP(AA57,'様式C-1-2用'!$A$3:$V$1000,11,0)</f>
        <v>0</v>
      </c>
      <c r="Q57" s="69" t="str">
        <f>VLOOKUP(AA57,'様式C-1-2用'!$A$3:$V$1000,12,0)</f>
        <v>×</v>
      </c>
      <c r="R57" s="2" t="str">
        <f>VLOOKUP(AA57,'様式C-1-2用'!$A$3:$V$1000,13,0)</f>
        <v>未</v>
      </c>
      <c r="S57" s="420">
        <f>VLOOKUP(AA57,'様式C-1-2用'!$A$3:$V$1000,14,0)</f>
        <v>0</v>
      </c>
      <c r="T57" s="420"/>
      <c r="U57" s="420"/>
      <c r="V57" s="420"/>
      <c r="W57" s="420"/>
      <c r="X57" s="413" t="str">
        <f>VLOOKUP(AA57,'様式C-1-2用'!$A$3:$V$1000,15,0)</f>
        <v>交換</v>
      </c>
      <c r="Y57" s="415"/>
      <c r="Z57" s="414"/>
      <c r="AA57" s="1">
        <f t="shared" si="1"/>
        <v>45</v>
      </c>
    </row>
    <row r="58" spans="2:27" ht="15.95" customHeight="1" x14ac:dyDescent="0.15">
      <c r="B58" s="727"/>
      <c r="C58" s="716">
        <f>VLOOKUP(AA58,'様式C-1-2用'!$A$3:$V$1000,3,0)</f>
        <v>17</v>
      </c>
      <c r="D58" s="717"/>
      <c r="E58" s="2">
        <f>VLOOKUP(AA58,'様式C-1-2用'!$A$3:$V$1000,4,0)</f>
        <v>102</v>
      </c>
      <c r="F58" s="398">
        <f>VLOOKUP(AA58,'様式C-1-2用'!$A$3:$V$1000,5,0)</f>
        <v>155.29400000000001</v>
      </c>
      <c r="G58" s="69" t="str">
        <f>VLOOKUP(AA58,'様式C-1-2用'!$A$3:$V$1000,6,0)</f>
        <v>照明施設</v>
      </c>
      <c r="H58" s="69" t="str">
        <f>VLOOKUP(AA58,'様式C-1-2用'!$A$3:$V$1000,7,0)</f>
        <v>ケーブル類</v>
      </c>
      <c r="I58" s="69" t="str">
        <f>VLOOKUP(AA58,'様式C-1-2用'!$A$3:$V$1000,8,0)</f>
        <v>取付部材</v>
      </c>
      <c r="J58" s="420" t="str">
        <f>VLOOKUP(AA58,'様式C-1-2用'!$A$3:$V$1000,9,0)</f>
        <v>腐食</v>
      </c>
      <c r="K58" s="420"/>
      <c r="L58" s="420"/>
      <c r="M58" s="420"/>
      <c r="N58" s="730">
        <f>VLOOKUP(AA58,'様式C-1-2用'!$A$3:$V$1000,10,0)</f>
        <v>5</v>
      </c>
      <c r="O58" s="730"/>
      <c r="P58" s="69">
        <f>VLOOKUP(AA58,'様式C-1-2用'!$A$3:$V$1000,11,0)</f>
        <v>0</v>
      </c>
      <c r="Q58" s="69" t="str">
        <f>VLOOKUP(AA58,'様式C-1-2用'!$A$3:$V$1000,12,0)</f>
        <v>×</v>
      </c>
      <c r="R58" s="2" t="str">
        <f>VLOOKUP(AA58,'様式C-1-2用'!$A$3:$V$1000,13,0)</f>
        <v>未</v>
      </c>
      <c r="S58" s="420">
        <f>VLOOKUP(AA58,'様式C-1-2用'!$A$3:$V$1000,14,0)</f>
        <v>0</v>
      </c>
      <c r="T58" s="420"/>
      <c r="U58" s="420"/>
      <c r="V58" s="420"/>
      <c r="W58" s="420"/>
      <c r="X58" s="413" t="str">
        <f>VLOOKUP(AA58,'様式C-1-2用'!$A$3:$V$1000,15,0)</f>
        <v>交換</v>
      </c>
      <c r="Y58" s="415"/>
      <c r="Z58" s="414"/>
      <c r="AA58" s="1">
        <f t="shared" si="1"/>
        <v>46</v>
      </c>
    </row>
    <row r="59" spans="2:27" ht="15.95" customHeight="1" x14ac:dyDescent="0.15">
      <c r="B59" s="727"/>
      <c r="C59" s="716">
        <f>VLOOKUP(AA59,'様式C-1-2用'!$A$3:$V$1000,3,0)</f>
        <v>18</v>
      </c>
      <c r="D59" s="717"/>
      <c r="E59" s="2">
        <f>VLOOKUP(AA59,'様式C-1-2用'!$A$3:$V$1000,4,0)</f>
        <v>101</v>
      </c>
      <c r="F59" s="398">
        <f>VLOOKUP(AA59,'様式C-1-2用'!$A$3:$V$1000,5,0)</f>
        <v>164.3</v>
      </c>
      <c r="G59" s="69" t="str">
        <f>VLOOKUP(AA59,'様式C-1-2用'!$A$3:$V$1000,6,0)</f>
        <v>照明施設</v>
      </c>
      <c r="H59" s="69" t="str">
        <f>VLOOKUP(AA59,'様式C-1-2用'!$A$3:$V$1000,7,0)</f>
        <v>ケーブル類</v>
      </c>
      <c r="I59" s="69" t="str">
        <f>VLOOKUP(AA59,'様式C-1-2用'!$A$3:$V$1000,8,0)</f>
        <v>取付部材</v>
      </c>
      <c r="J59" s="420" t="str">
        <f>VLOOKUP(AA59,'様式C-1-2用'!$A$3:$V$1000,9,0)</f>
        <v>腐食</v>
      </c>
      <c r="K59" s="420"/>
      <c r="L59" s="420"/>
      <c r="M59" s="420"/>
      <c r="N59" s="730">
        <f>VLOOKUP(AA59,'様式C-1-2用'!$A$3:$V$1000,10,0)</f>
        <v>7</v>
      </c>
      <c r="O59" s="730"/>
      <c r="P59" s="69">
        <f>VLOOKUP(AA59,'様式C-1-2用'!$A$3:$V$1000,11,0)</f>
        <v>0</v>
      </c>
      <c r="Q59" s="69" t="str">
        <f>VLOOKUP(AA59,'様式C-1-2用'!$A$3:$V$1000,12,0)</f>
        <v>×</v>
      </c>
      <c r="R59" s="2" t="str">
        <f>VLOOKUP(AA59,'様式C-1-2用'!$A$3:$V$1000,13,0)</f>
        <v>未</v>
      </c>
      <c r="S59" s="420">
        <f>VLOOKUP(AA59,'様式C-1-2用'!$A$3:$V$1000,14,0)</f>
        <v>0</v>
      </c>
      <c r="T59" s="420"/>
      <c r="U59" s="420"/>
      <c r="V59" s="420"/>
      <c r="W59" s="420"/>
      <c r="X59" s="413" t="str">
        <f>VLOOKUP(AA59,'様式C-1-2用'!$A$3:$V$1000,15,0)</f>
        <v>交換</v>
      </c>
      <c r="Y59" s="415"/>
      <c r="Z59" s="414"/>
      <c r="AA59" s="1">
        <f t="shared" si="1"/>
        <v>47</v>
      </c>
    </row>
    <row r="60" spans="2:27" ht="15.95" customHeight="1" x14ac:dyDescent="0.15">
      <c r="B60" s="727"/>
      <c r="C60" s="716">
        <f>VLOOKUP(AA60,'様式C-1-2用'!$A$3:$V$1000,3,0)</f>
        <v>18</v>
      </c>
      <c r="D60" s="717"/>
      <c r="E60" s="2">
        <f>VLOOKUP(AA60,'様式C-1-2用'!$A$3:$V$1000,4,0)</f>
        <v>102</v>
      </c>
      <c r="F60" s="398">
        <f>VLOOKUP(AA60,'様式C-1-2用'!$A$3:$V$1000,5,0)</f>
        <v>164.3</v>
      </c>
      <c r="G60" s="69" t="str">
        <f>VLOOKUP(AA60,'様式C-1-2用'!$A$3:$V$1000,6,0)</f>
        <v>照明施設</v>
      </c>
      <c r="H60" s="69" t="str">
        <f>VLOOKUP(AA60,'様式C-1-2用'!$A$3:$V$1000,7,0)</f>
        <v>灯具</v>
      </c>
      <c r="I60" s="69" t="str">
        <f>VLOOKUP(AA60,'様式C-1-2用'!$A$3:$V$1000,8,0)</f>
        <v>附属物本体</v>
      </c>
      <c r="J60" s="420" t="str">
        <f>VLOOKUP(AA60,'様式C-1-2用'!$A$3:$V$1000,9,0)</f>
        <v>腐食</v>
      </c>
      <c r="K60" s="420"/>
      <c r="L60" s="420"/>
      <c r="M60" s="420"/>
      <c r="N60" s="730">
        <f>VLOOKUP(AA60,'様式C-1-2用'!$A$3:$V$1000,10,0)</f>
        <v>1</v>
      </c>
      <c r="O60" s="730"/>
      <c r="P60" s="69">
        <f>VLOOKUP(AA60,'様式C-1-2用'!$A$3:$V$1000,11,0)</f>
        <v>0</v>
      </c>
      <c r="Q60" s="69" t="str">
        <f>VLOOKUP(AA60,'様式C-1-2用'!$A$3:$V$1000,12,0)</f>
        <v>×</v>
      </c>
      <c r="R60" s="2" t="str">
        <f>VLOOKUP(AA60,'様式C-1-2用'!$A$3:$V$1000,13,0)</f>
        <v>未</v>
      </c>
      <c r="S60" s="420">
        <f>VLOOKUP(AA60,'様式C-1-2用'!$A$3:$V$1000,14,0)</f>
        <v>0</v>
      </c>
      <c r="T60" s="420"/>
      <c r="U60" s="420"/>
      <c r="V60" s="420"/>
      <c r="W60" s="420"/>
      <c r="X60" s="413" t="str">
        <f>VLOOKUP(AA60,'様式C-1-2用'!$A$3:$V$1000,15,0)</f>
        <v>交換</v>
      </c>
      <c r="Y60" s="415"/>
      <c r="Z60" s="414"/>
      <c r="AA60" s="1">
        <f t="shared" si="1"/>
        <v>48</v>
      </c>
    </row>
    <row r="61" spans="2:27" ht="15.95" customHeight="1" x14ac:dyDescent="0.15">
      <c r="B61" s="727"/>
      <c r="C61" s="716">
        <f>VLOOKUP(AA61,'様式C-1-2用'!$A$3:$V$1000,3,0)</f>
        <v>18</v>
      </c>
      <c r="D61" s="717"/>
      <c r="E61" s="2">
        <f>VLOOKUP(AA61,'様式C-1-2用'!$A$3:$V$1000,4,0)</f>
        <v>103</v>
      </c>
      <c r="F61" s="398">
        <f>VLOOKUP(AA61,'様式C-1-2用'!$A$3:$V$1000,5,0)</f>
        <v>164.3</v>
      </c>
      <c r="G61" s="69" t="str">
        <f>VLOOKUP(AA61,'様式C-1-2用'!$A$3:$V$1000,6,0)</f>
        <v>照明施設</v>
      </c>
      <c r="H61" s="69" t="str">
        <f>VLOOKUP(AA61,'様式C-1-2用'!$A$3:$V$1000,7,0)</f>
        <v>ケーブル類</v>
      </c>
      <c r="I61" s="69" t="str">
        <f>VLOOKUP(AA61,'様式C-1-2用'!$A$3:$V$1000,8,0)</f>
        <v>取付部材</v>
      </c>
      <c r="J61" s="420" t="str">
        <f>VLOOKUP(AA61,'様式C-1-2用'!$A$3:$V$1000,9,0)</f>
        <v>腐食</v>
      </c>
      <c r="K61" s="420"/>
      <c r="L61" s="420"/>
      <c r="M61" s="420"/>
      <c r="N61" s="730">
        <f>VLOOKUP(AA61,'様式C-1-2用'!$A$3:$V$1000,10,0)</f>
        <v>6</v>
      </c>
      <c r="O61" s="730"/>
      <c r="P61" s="69">
        <f>VLOOKUP(AA61,'様式C-1-2用'!$A$3:$V$1000,11,0)</f>
        <v>0</v>
      </c>
      <c r="Q61" s="69" t="str">
        <f>VLOOKUP(AA61,'様式C-1-2用'!$A$3:$V$1000,12,0)</f>
        <v>×</v>
      </c>
      <c r="R61" s="2" t="str">
        <f>VLOOKUP(AA61,'様式C-1-2用'!$A$3:$V$1000,13,0)</f>
        <v>未</v>
      </c>
      <c r="S61" s="420">
        <f>VLOOKUP(AA61,'様式C-1-2用'!$A$3:$V$1000,14,0)</f>
        <v>0</v>
      </c>
      <c r="T61" s="420"/>
      <c r="U61" s="420"/>
      <c r="V61" s="420"/>
      <c r="W61" s="420"/>
      <c r="X61" s="413" t="str">
        <f>VLOOKUP(AA61,'様式C-1-2用'!$A$3:$V$1000,15,0)</f>
        <v>交換</v>
      </c>
      <c r="Y61" s="415"/>
      <c r="Z61" s="414"/>
      <c r="AA61" s="1">
        <f t="shared" si="1"/>
        <v>49</v>
      </c>
    </row>
    <row r="62" spans="2:27" ht="15.95" customHeight="1" x14ac:dyDescent="0.15">
      <c r="B62" s="727"/>
      <c r="C62" s="716">
        <f>VLOOKUP(AA62,'様式C-1-2用'!$A$3:$V$1000,3,0)</f>
        <v>18</v>
      </c>
      <c r="D62" s="717"/>
      <c r="E62" s="2">
        <f>VLOOKUP(AA62,'様式C-1-2用'!$A$3:$V$1000,4,0)</f>
        <v>104</v>
      </c>
      <c r="F62" s="398">
        <f>VLOOKUP(AA62,'様式C-1-2用'!$A$3:$V$1000,5,0)</f>
        <v>164.3</v>
      </c>
      <c r="G62" s="69" t="str">
        <f>VLOOKUP(AA62,'様式C-1-2用'!$A$3:$V$1000,6,0)</f>
        <v>照明施設</v>
      </c>
      <c r="H62" s="69" t="str">
        <f>VLOOKUP(AA62,'様式C-1-2用'!$A$3:$V$1000,7,0)</f>
        <v>灯具</v>
      </c>
      <c r="I62" s="69" t="str">
        <f>VLOOKUP(AA62,'様式C-1-2用'!$A$3:$V$1000,8,0)</f>
        <v>附属物本体</v>
      </c>
      <c r="J62" s="420" t="str">
        <f>VLOOKUP(AA62,'様式C-1-2用'!$A$3:$V$1000,9,0)</f>
        <v>腐食</v>
      </c>
      <c r="K62" s="420"/>
      <c r="L62" s="420"/>
      <c r="M62" s="420"/>
      <c r="N62" s="730">
        <f>VLOOKUP(AA62,'様式C-1-2用'!$A$3:$V$1000,10,0)</f>
        <v>1</v>
      </c>
      <c r="O62" s="730"/>
      <c r="P62" s="69">
        <f>VLOOKUP(AA62,'様式C-1-2用'!$A$3:$V$1000,11,0)</f>
        <v>0</v>
      </c>
      <c r="Q62" s="69" t="str">
        <f>VLOOKUP(AA62,'様式C-1-2用'!$A$3:$V$1000,12,0)</f>
        <v>×</v>
      </c>
      <c r="R62" s="2" t="str">
        <f>VLOOKUP(AA62,'様式C-1-2用'!$A$3:$V$1000,13,0)</f>
        <v>未</v>
      </c>
      <c r="S62" s="420">
        <f>VLOOKUP(AA62,'様式C-1-2用'!$A$3:$V$1000,14,0)</f>
        <v>0</v>
      </c>
      <c r="T62" s="420"/>
      <c r="U62" s="420"/>
      <c r="V62" s="420"/>
      <c r="W62" s="420"/>
      <c r="X62" s="413" t="str">
        <f>VLOOKUP(AA62,'様式C-1-2用'!$A$3:$V$1000,15,0)</f>
        <v>交換</v>
      </c>
      <c r="Y62" s="415"/>
      <c r="Z62" s="414"/>
      <c r="AA62" s="1">
        <f t="shared" si="1"/>
        <v>50</v>
      </c>
    </row>
    <row r="63" spans="2:27" ht="15.95" customHeight="1" x14ac:dyDescent="0.15">
      <c r="B63" s="727"/>
      <c r="C63" s="716">
        <f>VLOOKUP(AA63,'様式C-1-2用'!$A$3:$V$1000,3,0)</f>
        <v>19</v>
      </c>
      <c r="D63" s="717"/>
      <c r="E63" s="2">
        <f>VLOOKUP(AA63,'様式C-1-2用'!$A$3:$V$1000,4,0)</f>
        <v>101</v>
      </c>
      <c r="F63" s="398">
        <f>VLOOKUP(AA63,'様式C-1-2用'!$A$3:$V$1000,5,0)</f>
        <v>173.29400000000001</v>
      </c>
      <c r="G63" s="69" t="str">
        <f>VLOOKUP(AA63,'様式C-1-2用'!$A$3:$V$1000,6,0)</f>
        <v>照明施設</v>
      </c>
      <c r="H63" s="69" t="str">
        <f>VLOOKUP(AA63,'様式C-1-2用'!$A$3:$V$1000,7,0)</f>
        <v>ケーブル類</v>
      </c>
      <c r="I63" s="69" t="str">
        <f>VLOOKUP(AA63,'様式C-1-2用'!$A$3:$V$1000,8,0)</f>
        <v>取付部材</v>
      </c>
      <c r="J63" s="420" t="str">
        <f>VLOOKUP(AA63,'様式C-1-2用'!$A$3:$V$1000,9,0)</f>
        <v>腐食</v>
      </c>
      <c r="K63" s="420"/>
      <c r="L63" s="420"/>
      <c r="M63" s="420"/>
      <c r="N63" s="730">
        <f>VLOOKUP(AA63,'様式C-1-2用'!$A$3:$V$1000,10,0)</f>
        <v>6</v>
      </c>
      <c r="O63" s="730"/>
      <c r="P63" s="69">
        <f>VLOOKUP(AA63,'様式C-1-2用'!$A$3:$V$1000,11,0)</f>
        <v>0</v>
      </c>
      <c r="Q63" s="69" t="str">
        <f>VLOOKUP(AA63,'様式C-1-2用'!$A$3:$V$1000,12,0)</f>
        <v>×</v>
      </c>
      <c r="R63" s="2" t="str">
        <f>VLOOKUP(AA63,'様式C-1-2用'!$A$3:$V$1000,13,0)</f>
        <v>未</v>
      </c>
      <c r="S63" s="420">
        <f>VLOOKUP(AA63,'様式C-1-2用'!$A$3:$V$1000,14,0)</f>
        <v>0</v>
      </c>
      <c r="T63" s="420"/>
      <c r="U63" s="420"/>
      <c r="V63" s="420"/>
      <c r="W63" s="420"/>
      <c r="X63" s="413" t="str">
        <f>VLOOKUP(AA63,'様式C-1-2用'!$A$3:$V$1000,15,0)</f>
        <v>交換</v>
      </c>
      <c r="Y63" s="415"/>
      <c r="Z63" s="414"/>
      <c r="AA63" s="1">
        <f t="shared" si="1"/>
        <v>51</v>
      </c>
    </row>
    <row r="64" spans="2:27" ht="15.95" customHeight="1" x14ac:dyDescent="0.15">
      <c r="B64" s="727"/>
      <c r="C64" s="716">
        <f>VLOOKUP(AA64,'様式C-1-2用'!$A$3:$V$1000,3,0)</f>
        <v>19</v>
      </c>
      <c r="D64" s="717"/>
      <c r="E64" s="2">
        <f>VLOOKUP(AA64,'様式C-1-2用'!$A$3:$V$1000,4,0)</f>
        <v>102</v>
      </c>
      <c r="F64" s="398">
        <f>VLOOKUP(AA64,'様式C-1-2用'!$A$3:$V$1000,5,0)</f>
        <v>173.29400000000001</v>
      </c>
      <c r="G64" s="69" t="str">
        <f>VLOOKUP(AA64,'様式C-1-2用'!$A$3:$V$1000,6,0)</f>
        <v>照明施設</v>
      </c>
      <c r="H64" s="69" t="str">
        <f>VLOOKUP(AA64,'様式C-1-2用'!$A$3:$V$1000,7,0)</f>
        <v>灯具</v>
      </c>
      <c r="I64" s="69" t="str">
        <f>VLOOKUP(AA64,'様式C-1-2用'!$A$3:$V$1000,8,0)</f>
        <v>附属物本体</v>
      </c>
      <c r="J64" s="420" t="str">
        <f>VLOOKUP(AA64,'様式C-1-2用'!$A$3:$V$1000,9,0)</f>
        <v>腐食</v>
      </c>
      <c r="K64" s="420"/>
      <c r="L64" s="420"/>
      <c r="M64" s="420"/>
      <c r="N64" s="730">
        <f>VLOOKUP(AA64,'様式C-1-2用'!$A$3:$V$1000,10,0)</f>
        <v>1</v>
      </c>
      <c r="O64" s="730"/>
      <c r="P64" s="69">
        <f>VLOOKUP(AA64,'様式C-1-2用'!$A$3:$V$1000,11,0)</f>
        <v>0</v>
      </c>
      <c r="Q64" s="69" t="str">
        <f>VLOOKUP(AA64,'様式C-1-2用'!$A$3:$V$1000,12,0)</f>
        <v>×</v>
      </c>
      <c r="R64" s="2" t="str">
        <f>VLOOKUP(AA64,'様式C-1-2用'!$A$3:$V$1000,13,0)</f>
        <v>未</v>
      </c>
      <c r="S64" s="420">
        <f>VLOOKUP(AA64,'様式C-1-2用'!$A$3:$V$1000,14,0)</f>
        <v>0</v>
      </c>
      <c r="T64" s="420"/>
      <c r="U64" s="420"/>
      <c r="V64" s="420"/>
      <c r="W64" s="420"/>
      <c r="X64" s="413" t="str">
        <f>VLOOKUP(AA64,'様式C-1-2用'!$A$3:$V$1000,15,0)</f>
        <v>交換</v>
      </c>
      <c r="Y64" s="415"/>
      <c r="Z64" s="414"/>
      <c r="AA64" s="1">
        <f t="shared" si="1"/>
        <v>52</v>
      </c>
    </row>
    <row r="65" spans="2:27" ht="15.95" customHeight="1" x14ac:dyDescent="0.15">
      <c r="B65" s="727"/>
      <c r="C65" s="716">
        <f>VLOOKUP(AA65,'様式C-1-2用'!$A$3:$V$1000,3,0)</f>
        <v>19</v>
      </c>
      <c r="D65" s="717"/>
      <c r="E65" s="2">
        <f>VLOOKUP(AA65,'様式C-1-2用'!$A$3:$V$1000,4,0)</f>
        <v>103</v>
      </c>
      <c r="F65" s="398">
        <f>VLOOKUP(AA65,'様式C-1-2用'!$A$3:$V$1000,5,0)</f>
        <v>173.29400000000001</v>
      </c>
      <c r="G65" s="69" t="str">
        <f>VLOOKUP(AA65,'様式C-1-2用'!$A$3:$V$1000,6,0)</f>
        <v>照明施設</v>
      </c>
      <c r="H65" s="69" t="str">
        <f>VLOOKUP(AA65,'様式C-1-2用'!$A$3:$V$1000,7,0)</f>
        <v>灯具</v>
      </c>
      <c r="I65" s="69" t="str">
        <f>VLOOKUP(AA65,'様式C-1-2用'!$A$3:$V$1000,8,0)</f>
        <v>附属物本体</v>
      </c>
      <c r="J65" s="420" t="str">
        <f>VLOOKUP(AA65,'様式C-1-2用'!$A$3:$V$1000,9,0)</f>
        <v>腐食</v>
      </c>
      <c r="K65" s="420"/>
      <c r="L65" s="420"/>
      <c r="M65" s="420"/>
      <c r="N65" s="730">
        <f>VLOOKUP(AA65,'様式C-1-2用'!$A$3:$V$1000,10,0)</f>
        <v>1</v>
      </c>
      <c r="O65" s="730"/>
      <c r="P65" s="69">
        <f>VLOOKUP(AA65,'様式C-1-2用'!$A$3:$V$1000,11,0)</f>
        <v>0</v>
      </c>
      <c r="Q65" s="69" t="str">
        <f>VLOOKUP(AA65,'様式C-1-2用'!$A$3:$V$1000,12,0)</f>
        <v>×</v>
      </c>
      <c r="R65" s="2" t="str">
        <f>VLOOKUP(AA65,'様式C-1-2用'!$A$3:$V$1000,13,0)</f>
        <v>未</v>
      </c>
      <c r="S65" s="420">
        <f>VLOOKUP(AA65,'様式C-1-2用'!$A$3:$V$1000,14,0)</f>
        <v>0</v>
      </c>
      <c r="T65" s="420"/>
      <c r="U65" s="420"/>
      <c r="V65" s="420"/>
      <c r="W65" s="420"/>
      <c r="X65" s="413" t="str">
        <f>VLOOKUP(AA65,'様式C-1-2用'!$A$3:$V$1000,15,0)</f>
        <v>交換</v>
      </c>
      <c r="Y65" s="415"/>
      <c r="Z65" s="414"/>
      <c r="AA65" s="1">
        <f t="shared" si="1"/>
        <v>53</v>
      </c>
    </row>
    <row r="66" spans="2:27" ht="15.95" customHeight="1" x14ac:dyDescent="0.15">
      <c r="B66" s="727"/>
      <c r="C66" s="716">
        <f>VLOOKUP(AA66,'様式C-1-2用'!$A$3:$V$1000,3,0)</f>
        <v>19</v>
      </c>
      <c r="D66" s="717"/>
      <c r="E66" s="2">
        <f>VLOOKUP(AA66,'様式C-1-2用'!$A$3:$V$1000,4,0)</f>
        <v>104</v>
      </c>
      <c r="F66" s="398">
        <f>VLOOKUP(AA66,'様式C-1-2用'!$A$3:$V$1000,5,0)</f>
        <v>173.29400000000001</v>
      </c>
      <c r="G66" s="69" t="str">
        <f>VLOOKUP(AA66,'様式C-1-2用'!$A$3:$V$1000,6,0)</f>
        <v>照明施設</v>
      </c>
      <c r="H66" s="69" t="str">
        <f>VLOOKUP(AA66,'様式C-1-2用'!$A$3:$V$1000,7,0)</f>
        <v>ケーブル類</v>
      </c>
      <c r="I66" s="69" t="str">
        <f>VLOOKUP(AA66,'様式C-1-2用'!$A$3:$V$1000,8,0)</f>
        <v>取付部材</v>
      </c>
      <c r="J66" s="420" t="str">
        <f>VLOOKUP(AA66,'様式C-1-2用'!$A$3:$V$1000,9,0)</f>
        <v>腐食</v>
      </c>
      <c r="K66" s="420"/>
      <c r="L66" s="420"/>
      <c r="M66" s="420"/>
      <c r="N66" s="730">
        <f>VLOOKUP(AA66,'様式C-1-2用'!$A$3:$V$1000,10,0)</f>
        <v>5</v>
      </c>
      <c r="O66" s="730"/>
      <c r="P66" s="69">
        <f>VLOOKUP(AA66,'様式C-1-2用'!$A$3:$V$1000,11,0)</f>
        <v>0</v>
      </c>
      <c r="Q66" s="69" t="str">
        <f>VLOOKUP(AA66,'様式C-1-2用'!$A$3:$V$1000,12,0)</f>
        <v>×</v>
      </c>
      <c r="R66" s="2" t="str">
        <f>VLOOKUP(AA66,'様式C-1-2用'!$A$3:$V$1000,13,0)</f>
        <v>未</v>
      </c>
      <c r="S66" s="420">
        <f>VLOOKUP(AA66,'様式C-1-2用'!$A$3:$V$1000,14,0)</f>
        <v>0</v>
      </c>
      <c r="T66" s="420"/>
      <c r="U66" s="420"/>
      <c r="V66" s="420"/>
      <c r="W66" s="420"/>
      <c r="X66" s="413" t="str">
        <f>VLOOKUP(AA66,'様式C-1-2用'!$A$3:$V$1000,15,0)</f>
        <v>交換</v>
      </c>
      <c r="Y66" s="415"/>
      <c r="Z66" s="414"/>
      <c r="AA66" s="1">
        <f t="shared" si="1"/>
        <v>54</v>
      </c>
    </row>
    <row r="67" spans="2:27" ht="15.95" customHeight="1" x14ac:dyDescent="0.15">
      <c r="B67" s="727"/>
      <c r="C67" s="716">
        <f>VLOOKUP(AA67,'様式C-1-2用'!$A$3:$V$1000,3,0)</f>
        <v>19</v>
      </c>
      <c r="D67" s="717"/>
      <c r="E67" s="2">
        <f>VLOOKUP(AA67,'様式C-1-2用'!$A$3:$V$1000,4,0)</f>
        <v>105</v>
      </c>
      <c r="F67" s="398">
        <f>VLOOKUP(AA67,'様式C-1-2用'!$A$3:$V$1000,5,0)</f>
        <v>173.29400000000001</v>
      </c>
      <c r="G67" s="69" t="str">
        <f>VLOOKUP(AA67,'様式C-1-2用'!$A$3:$V$1000,6,0)</f>
        <v>照明施設</v>
      </c>
      <c r="H67" s="69" t="str">
        <f>VLOOKUP(AA67,'様式C-1-2用'!$A$3:$V$1000,7,0)</f>
        <v>灯具</v>
      </c>
      <c r="I67" s="69" t="str">
        <f>VLOOKUP(AA67,'様式C-1-2用'!$A$3:$V$1000,8,0)</f>
        <v>附属物本体</v>
      </c>
      <c r="J67" s="420" t="str">
        <f>VLOOKUP(AA67,'様式C-1-2用'!$A$3:$V$1000,9,0)</f>
        <v>腐食</v>
      </c>
      <c r="K67" s="420"/>
      <c r="L67" s="420"/>
      <c r="M67" s="420"/>
      <c r="N67" s="730">
        <f>VLOOKUP(AA67,'様式C-1-2用'!$A$3:$V$1000,10,0)</f>
        <v>1</v>
      </c>
      <c r="O67" s="730"/>
      <c r="P67" s="69">
        <f>VLOOKUP(AA67,'様式C-1-2用'!$A$3:$V$1000,11,0)</f>
        <v>0</v>
      </c>
      <c r="Q67" s="69" t="str">
        <f>VLOOKUP(AA67,'様式C-1-2用'!$A$3:$V$1000,12,0)</f>
        <v>×</v>
      </c>
      <c r="R67" s="2" t="str">
        <f>VLOOKUP(AA67,'様式C-1-2用'!$A$3:$V$1000,13,0)</f>
        <v>未</v>
      </c>
      <c r="S67" s="420">
        <f>VLOOKUP(AA67,'様式C-1-2用'!$A$3:$V$1000,14,0)</f>
        <v>0</v>
      </c>
      <c r="T67" s="420"/>
      <c r="U67" s="420"/>
      <c r="V67" s="420"/>
      <c r="W67" s="420"/>
      <c r="X67" s="413" t="str">
        <f>VLOOKUP(AA67,'様式C-1-2用'!$A$3:$V$1000,15,0)</f>
        <v>交換</v>
      </c>
      <c r="Y67" s="415"/>
      <c r="Z67" s="414"/>
      <c r="AA67" s="1">
        <f t="shared" si="1"/>
        <v>55</v>
      </c>
    </row>
    <row r="68" spans="2:27" ht="15.95" customHeight="1" x14ac:dyDescent="0.15">
      <c r="B68" s="727"/>
      <c r="C68" s="716">
        <f>VLOOKUP(AA68,'様式C-1-2用'!$A$3:$V$1000,3,0)</f>
        <v>19</v>
      </c>
      <c r="D68" s="717"/>
      <c r="E68" s="2">
        <f>VLOOKUP(AA68,'様式C-1-2用'!$A$3:$V$1000,4,0)</f>
        <v>106</v>
      </c>
      <c r="F68" s="398">
        <f>VLOOKUP(AA68,'様式C-1-2用'!$A$3:$V$1000,5,0)</f>
        <v>173.29400000000001</v>
      </c>
      <c r="G68" s="69" t="str">
        <f>VLOOKUP(AA68,'様式C-1-2用'!$A$3:$V$1000,6,0)</f>
        <v>照明施設</v>
      </c>
      <c r="H68" s="69" t="str">
        <f>VLOOKUP(AA68,'様式C-1-2用'!$A$3:$V$1000,7,0)</f>
        <v>灯具</v>
      </c>
      <c r="I68" s="69" t="str">
        <f>VLOOKUP(AA68,'様式C-1-2用'!$A$3:$V$1000,8,0)</f>
        <v>附属物本体</v>
      </c>
      <c r="J68" s="420" t="str">
        <f>VLOOKUP(AA68,'様式C-1-2用'!$A$3:$V$1000,9,0)</f>
        <v>腐食</v>
      </c>
      <c r="K68" s="420"/>
      <c r="L68" s="420"/>
      <c r="M68" s="420"/>
      <c r="N68" s="730">
        <f>VLOOKUP(AA68,'様式C-1-2用'!$A$3:$V$1000,10,0)</f>
        <v>1</v>
      </c>
      <c r="O68" s="730"/>
      <c r="P68" s="69">
        <f>VLOOKUP(AA68,'様式C-1-2用'!$A$3:$V$1000,11,0)</f>
        <v>0</v>
      </c>
      <c r="Q68" s="69" t="str">
        <f>VLOOKUP(AA68,'様式C-1-2用'!$A$3:$V$1000,12,0)</f>
        <v>×</v>
      </c>
      <c r="R68" s="2" t="str">
        <f>VLOOKUP(AA68,'様式C-1-2用'!$A$3:$V$1000,13,0)</f>
        <v>未</v>
      </c>
      <c r="S68" s="420">
        <f>VLOOKUP(AA68,'様式C-1-2用'!$A$3:$V$1000,14,0)</f>
        <v>0</v>
      </c>
      <c r="T68" s="420"/>
      <c r="U68" s="420"/>
      <c r="V68" s="420"/>
      <c r="W68" s="420"/>
      <c r="X68" s="413" t="str">
        <f>VLOOKUP(AA68,'様式C-1-2用'!$A$3:$V$1000,15,0)</f>
        <v>交換</v>
      </c>
      <c r="Y68" s="415"/>
      <c r="Z68" s="414"/>
      <c r="AA68" s="1">
        <f t="shared" si="1"/>
        <v>56</v>
      </c>
    </row>
    <row r="69" spans="2:27" ht="15.95" customHeight="1" x14ac:dyDescent="0.15">
      <c r="B69" s="727"/>
      <c r="C69" s="716">
        <f>VLOOKUP(AA69,'様式C-1-2用'!$A$3:$V$1000,3,0)</f>
        <v>20</v>
      </c>
      <c r="D69" s="717"/>
      <c r="E69" s="2">
        <f>VLOOKUP(AA69,'様式C-1-2用'!$A$3:$V$1000,4,0)</f>
        <v>101</v>
      </c>
      <c r="F69" s="398">
        <f>VLOOKUP(AA69,'様式C-1-2用'!$A$3:$V$1000,5,0)</f>
        <v>182.25500000000002</v>
      </c>
      <c r="G69" s="69" t="str">
        <f>VLOOKUP(AA69,'様式C-1-2用'!$A$3:$V$1000,6,0)</f>
        <v>照明施設</v>
      </c>
      <c r="H69" s="69" t="str">
        <f>VLOOKUP(AA69,'様式C-1-2用'!$A$3:$V$1000,7,0)</f>
        <v>ケーブル類</v>
      </c>
      <c r="I69" s="69" t="str">
        <f>VLOOKUP(AA69,'様式C-1-2用'!$A$3:$V$1000,8,0)</f>
        <v>取付部材</v>
      </c>
      <c r="J69" s="420" t="str">
        <f>VLOOKUP(AA69,'様式C-1-2用'!$A$3:$V$1000,9,0)</f>
        <v>腐食</v>
      </c>
      <c r="K69" s="420"/>
      <c r="L69" s="420"/>
      <c r="M69" s="420"/>
      <c r="N69" s="730">
        <f>VLOOKUP(AA69,'様式C-1-2用'!$A$3:$V$1000,10,0)</f>
        <v>4</v>
      </c>
      <c r="O69" s="730"/>
      <c r="P69" s="69">
        <f>VLOOKUP(AA69,'様式C-1-2用'!$A$3:$V$1000,11,0)</f>
        <v>0</v>
      </c>
      <c r="Q69" s="69" t="str">
        <f>VLOOKUP(AA69,'様式C-1-2用'!$A$3:$V$1000,12,0)</f>
        <v>×</v>
      </c>
      <c r="R69" s="2" t="str">
        <f>VLOOKUP(AA69,'様式C-1-2用'!$A$3:$V$1000,13,0)</f>
        <v>未</v>
      </c>
      <c r="S69" s="420">
        <f>VLOOKUP(AA69,'様式C-1-2用'!$A$3:$V$1000,14,0)</f>
        <v>0</v>
      </c>
      <c r="T69" s="420"/>
      <c r="U69" s="420"/>
      <c r="V69" s="420"/>
      <c r="W69" s="420"/>
      <c r="X69" s="413" t="str">
        <f>VLOOKUP(AA69,'様式C-1-2用'!$A$3:$V$1000,15,0)</f>
        <v>交換</v>
      </c>
      <c r="Y69" s="415"/>
      <c r="Z69" s="414"/>
      <c r="AA69" s="1">
        <f t="shared" si="1"/>
        <v>57</v>
      </c>
    </row>
    <row r="70" spans="2:27" ht="15.95" customHeight="1" x14ac:dyDescent="0.15">
      <c r="B70" s="727"/>
      <c r="C70" s="716">
        <f>VLOOKUP(AA70,'様式C-1-2用'!$A$3:$V$1000,3,0)</f>
        <v>20</v>
      </c>
      <c r="D70" s="717"/>
      <c r="E70" s="2">
        <f>VLOOKUP(AA70,'様式C-1-2用'!$A$3:$V$1000,4,0)</f>
        <v>102</v>
      </c>
      <c r="F70" s="398">
        <f>VLOOKUP(AA70,'様式C-1-2用'!$A$3:$V$1000,5,0)</f>
        <v>182.25500000000002</v>
      </c>
      <c r="G70" s="69" t="str">
        <f>VLOOKUP(AA70,'様式C-1-2用'!$A$3:$V$1000,6,0)</f>
        <v>照明施設</v>
      </c>
      <c r="H70" s="69" t="str">
        <f>VLOOKUP(AA70,'様式C-1-2用'!$A$3:$V$1000,7,0)</f>
        <v>ケーブル類</v>
      </c>
      <c r="I70" s="69" t="str">
        <f>VLOOKUP(AA70,'様式C-1-2用'!$A$3:$V$1000,8,0)</f>
        <v>取付部材</v>
      </c>
      <c r="J70" s="420" t="str">
        <f>VLOOKUP(AA70,'様式C-1-2用'!$A$3:$V$1000,9,0)</f>
        <v>腐食</v>
      </c>
      <c r="K70" s="420"/>
      <c r="L70" s="420"/>
      <c r="M70" s="420"/>
      <c r="N70" s="730">
        <f>VLOOKUP(AA70,'様式C-1-2用'!$A$3:$V$1000,10,0)</f>
        <v>2</v>
      </c>
      <c r="O70" s="730"/>
      <c r="P70" s="69">
        <f>VLOOKUP(AA70,'様式C-1-2用'!$A$3:$V$1000,11,0)</f>
        <v>0</v>
      </c>
      <c r="Q70" s="69" t="str">
        <f>VLOOKUP(AA70,'様式C-1-2用'!$A$3:$V$1000,12,0)</f>
        <v>×</v>
      </c>
      <c r="R70" s="2" t="str">
        <f>VLOOKUP(AA70,'様式C-1-2用'!$A$3:$V$1000,13,0)</f>
        <v>未</v>
      </c>
      <c r="S70" s="420">
        <f>VLOOKUP(AA70,'様式C-1-2用'!$A$3:$V$1000,14,0)</f>
        <v>0</v>
      </c>
      <c r="T70" s="420"/>
      <c r="U70" s="420"/>
      <c r="V70" s="420"/>
      <c r="W70" s="420"/>
      <c r="X70" s="413" t="str">
        <f>VLOOKUP(AA70,'様式C-1-2用'!$A$3:$V$1000,15,0)</f>
        <v>交換</v>
      </c>
      <c r="Y70" s="415"/>
      <c r="Z70" s="414"/>
      <c r="AA70" s="1">
        <f t="shared" si="1"/>
        <v>58</v>
      </c>
    </row>
    <row r="71" spans="2:27" ht="15.95" customHeight="1" x14ac:dyDescent="0.15">
      <c r="B71" s="727"/>
      <c r="C71" s="716">
        <f>VLOOKUP(AA71,'様式C-1-2用'!$A$3:$V$1000,3,0)</f>
        <v>20</v>
      </c>
      <c r="D71" s="717"/>
      <c r="E71" s="2">
        <f>VLOOKUP(AA71,'様式C-1-2用'!$A$3:$V$1000,4,0)</f>
        <v>103</v>
      </c>
      <c r="F71" s="398">
        <f>VLOOKUP(AA71,'様式C-1-2用'!$A$3:$V$1000,5,0)</f>
        <v>182.25500000000002</v>
      </c>
      <c r="G71" s="69" t="str">
        <f>VLOOKUP(AA71,'様式C-1-2用'!$A$3:$V$1000,6,0)</f>
        <v>照明施設</v>
      </c>
      <c r="H71" s="69" t="str">
        <f>VLOOKUP(AA71,'様式C-1-2用'!$A$3:$V$1000,7,0)</f>
        <v>灯具</v>
      </c>
      <c r="I71" s="69" t="str">
        <f>VLOOKUP(AA71,'様式C-1-2用'!$A$3:$V$1000,8,0)</f>
        <v>附属物本体</v>
      </c>
      <c r="J71" s="420" t="str">
        <f>VLOOKUP(AA71,'様式C-1-2用'!$A$3:$V$1000,9,0)</f>
        <v>腐食</v>
      </c>
      <c r="K71" s="420"/>
      <c r="L71" s="420"/>
      <c r="M71" s="420"/>
      <c r="N71" s="730">
        <f>VLOOKUP(AA71,'様式C-1-2用'!$A$3:$V$1000,10,0)</f>
        <v>1</v>
      </c>
      <c r="O71" s="730"/>
      <c r="P71" s="69">
        <f>VLOOKUP(AA71,'様式C-1-2用'!$A$3:$V$1000,11,0)</f>
        <v>0</v>
      </c>
      <c r="Q71" s="69" t="str">
        <f>VLOOKUP(AA71,'様式C-1-2用'!$A$3:$V$1000,12,0)</f>
        <v>×</v>
      </c>
      <c r="R71" s="2" t="str">
        <f>VLOOKUP(AA71,'様式C-1-2用'!$A$3:$V$1000,13,0)</f>
        <v>未</v>
      </c>
      <c r="S71" s="420">
        <f>VLOOKUP(AA71,'様式C-1-2用'!$A$3:$V$1000,14,0)</f>
        <v>0</v>
      </c>
      <c r="T71" s="420"/>
      <c r="U71" s="420"/>
      <c r="V71" s="420"/>
      <c r="W71" s="420"/>
      <c r="X71" s="413" t="str">
        <f>VLOOKUP(AA71,'様式C-1-2用'!$A$3:$V$1000,15,0)</f>
        <v>交換</v>
      </c>
      <c r="Y71" s="415"/>
      <c r="Z71" s="414"/>
      <c r="AA71" s="1">
        <f t="shared" si="1"/>
        <v>59</v>
      </c>
    </row>
    <row r="72" spans="2:27" ht="15.95" customHeight="1" x14ac:dyDescent="0.15">
      <c r="B72" s="727"/>
      <c r="C72" s="716">
        <f>VLOOKUP(AA72,'様式C-1-2用'!$A$3:$V$1000,3,0)</f>
        <v>21</v>
      </c>
      <c r="D72" s="717"/>
      <c r="E72" s="2">
        <f>VLOOKUP(AA72,'様式C-1-2用'!$A$3:$V$1000,4,0)</f>
        <v>101</v>
      </c>
      <c r="F72" s="398">
        <f>VLOOKUP(AA72,'様式C-1-2用'!$A$3:$V$1000,5,0)</f>
        <v>191.17000000000002</v>
      </c>
      <c r="G72" s="69" t="str">
        <f>VLOOKUP(AA72,'様式C-1-2用'!$A$3:$V$1000,6,0)</f>
        <v>照明施設</v>
      </c>
      <c r="H72" s="69" t="str">
        <f>VLOOKUP(AA72,'様式C-1-2用'!$A$3:$V$1000,7,0)</f>
        <v>ケーブル類</v>
      </c>
      <c r="I72" s="69" t="str">
        <f>VLOOKUP(AA72,'様式C-1-2用'!$A$3:$V$1000,8,0)</f>
        <v>取付部材</v>
      </c>
      <c r="J72" s="420" t="str">
        <f>VLOOKUP(AA72,'様式C-1-2用'!$A$3:$V$1000,9,0)</f>
        <v>腐食</v>
      </c>
      <c r="K72" s="420"/>
      <c r="L72" s="420"/>
      <c r="M72" s="420"/>
      <c r="N72" s="730">
        <f>VLOOKUP(AA72,'様式C-1-2用'!$A$3:$V$1000,10,0)</f>
        <v>6</v>
      </c>
      <c r="O72" s="730"/>
      <c r="P72" s="69">
        <f>VLOOKUP(AA72,'様式C-1-2用'!$A$3:$V$1000,11,0)</f>
        <v>0</v>
      </c>
      <c r="Q72" s="69" t="str">
        <f>VLOOKUP(AA72,'様式C-1-2用'!$A$3:$V$1000,12,0)</f>
        <v>×</v>
      </c>
      <c r="R72" s="2" t="str">
        <f>VLOOKUP(AA72,'様式C-1-2用'!$A$3:$V$1000,13,0)</f>
        <v>未</v>
      </c>
      <c r="S72" s="420">
        <f>VLOOKUP(AA72,'様式C-1-2用'!$A$3:$V$1000,14,0)</f>
        <v>0</v>
      </c>
      <c r="T72" s="420"/>
      <c r="U72" s="420"/>
      <c r="V72" s="420"/>
      <c r="W72" s="420"/>
      <c r="X72" s="413" t="str">
        <f>VLOOKUP(AA72,'様式C-1-2用'!$A$3:$V$1000,15,0)</f>
        <v>交換</v>
      </c>
      <c r="Y72" s="415"/>
      <c r="Z72" s="414"/>
      <c r="AA72" s="1">
        <f t="shared" si="1"/>
        <v>60</v>
      </c>
    </row>
    <row r="73" spans="2:27" ht="15.95" customHeight="1" x14ac:dyDescent="0.15">
      <c r="B73" s="727"/>
      <c r="C73" s="716">
        <f>VLOOKUP(AA73,'様式C-1-2用'!$A$3:$V$1000,3,0)</f>
        <v>21</v>
      </c>
      <c r="D73" s="717"/>
      <c r="E73" s="2">
        <f>VLOOKUP(AA73,'様式C-1-2用'!$A$3:$V$1000,4,0)</f>
        <v>102</v>
      </c>
      <c r="F73" s="398">
        <f>VLOOKUP(AA73,'様式C-1-2用'!$A$3:$V$1000,5,0)</f>
        <v>191.17000000000002</v>
      </c>
      <c r="G73" s="69" t="str">
        <f>VLOOKUP(AA73,'様式C-1-2用'!$A$3:$V$1000,6,0)</f>
        <v>照明施設</v>
      </c>
      <c r="H73" s="69" t="str">
        <f>VLOOKUP(AA73,'様式C-1-2用'!$A$3:$V$1000,7,0)</f>
        <v>灯具</v>
      </c>
      <c r="I73" s="69" t="str">
        <f>VLOOKUP(AA73,'様式C-1-2用'!$A$3:$V$1000,8,0)</f>
        <v>附属物本体</v>
      </c>
      <c r="J73" s="420" t="str">
        <f>VLOOKUP(AA73,'様式C-1-2用'!$A$3:$V$1000,9,0)</f>
        <v>腐食</v>
      </c>
      <c r="K73" s="420"/>
      <c r="L73" s="420"/>
      <c r="M73" s="420"/>
      <c r="N73" s="730">
        <f>VLOOKUP(AA73,'様式C-1-2用'!$A$3:$V$1000,10,0)</f>
        <v>1</v>
      </c>
      <c r="O73" s="730"/>
      <c r="P73" s="69">
        <f>VLOOKUP(AA73,'様式C-1-2用'!$A$3:$V$1000,11,0)</f>
        <v>0</v>
      </c>
      <c r="Q73" s="69" t="str">
        <f>VLOOKUP(AA73,'様式C-1-2用'!$A$3:$V$1000,12,0)</f>
        <v>×</v>
      </c>
      <c r="R73" s="2" t="str">
        <f>VLOOKUP(AA73,'様式C-1-2用'!$A$3:$V$1000,13,0)</f>
        <v>未</v>
      </c>
      <c r="S73" s="420">
        <f>VLOOKUP(AA73,'様式C-1-2用'!$A$3:$V$1000,14,0)</f>
        <v>0</v>
      </c>
      <c r="T73" s="420"/>
      <c r="U73" s="420"/>
      <c r="V73" s="420"/>
      <c r="W73" s="420"/>
      <c r="X73" s="413" t="str">
        <f>VLOOKUP(AA73,'様式C-1-2用'!$A$3:$V$1000,15,0)</f>
        <v>交換</v>
      </c>
      <c r="Y73" s="415"/>
      <c r="Z73" s="414"/>
      <c r="AA73" s="1">
        <f t="shared" si="1"/>
        <v>61</v>
      </c>
    </row>
    <row r="74" spans="2:27" ht="15.95" customHeight="1" x14ac:dyDescent="0.15">
      <c r="B74" s="728"/>
      <c r="C74" s="716">
        <f>VLOOKUP(AA74,'様式C-1-2用'!$A$3:$V$1000,3,0)</f>
        <v>21</v>
      </c>
      <c r="D74" s="717"/>
      <c r="E74" s="2">
        <f>VLOOKUP(AA74,'様式C-1-2用'!$A$3:$V$1000,4,0)</f>
        <v>103</v>
      </c>
      <c r="F74" s="398">
        <f>VLOOKUP(AA74,'様式C-1-2用'!$A$3:$V$1000,5,0)</f>
        <v>191.17000000000002</v>
      </c>
      <c r="G74" s="69" t="str">
        <f>VLOOKUP(AA74,'様式C-1-2用'!$A$3:$V$1000,6,0)</f>
        <v>照明施設</v>
      </c>
      <c r="H74" s="69" t="str">
        <f>VLOOKUP(AA74,'様式C-1-2用'!$A$3:$V$1000,7,0)</f>
        <v>ケーブル類</v>
      </c>
      <c r="I74" s="69" t="str">
        <f>VLOOKUP(AA74,'様式C-1-2用'!$A$3:$V$1000,8,0)</f>
        <v>取付部材</v>
      </c>
      <c r="J74" s="420" t="str">
        <f>VLOOKUP(AA74,'様式C-1-2用'!$A$3:$V$1000,9,0)</f>
        <v>腐食</v>
      </c>
      <c r="K74" s="420"/>
      <c r="L74" s="420"/>
      <c r="M74" s="420"/>
      <c r="N74" s="730">
        <f>VLOOKUP(AA74,'様式C-1-2用'!$A$3:$V$1000,10,0)</f>
        <v>4</v>
      </c>
      <c r="O74" s="730"/>
      <c r="P74" s="69">
        <f>VLOOKUP(AA74,'様式C-1-2用'!$A$3:$V$1000,11,0)</f>
        <v>0</v>
      </c>
      <c r="Q74" s="69" t="str">
        <f>VLOOKUP(AA74,'様式C-1-2用'!$A$3:$V$1000,12,0)</f>
        <v>×</v>
      </c>
      <c r="R74" s="2" t="str">
        <f>VLOOKUP(AA74,'様式C-1-2用'!$A$3:$V$1000,13,0)</f>
        <v>未</v>
      </c>
      <c r="S74" s="420">
        <f>VLOOKUP(AA74,'様式C-1-2用'!$A$3:$V$1000,14,0)</f>
        <v>0</v>
      </c>
      <c r="T74" s="420"/>
      <c r="U74" s="420"/>
      <c r="V74" s="420"/>
      <c r="W74" s="420"/>
      <c r="X74" s="413" t="str">
        <f>VLOOKUP(AA74,'様式C-1-2用'!$A$3:$V$1000,15,0)</f>
        <v>交換</v>
      </c>
      <c r="Y74" s="415"/>
      <c r="Z74" s="414"/>
      <c r="AA74" s="1">
        <f t="shared" si="1"/>
        <v>62</v>
      </c>
    </row>
    <row r="75" spans="2:27" ht="15.95" customHeight="1" x14ac:dyDescent="0.15">
      <c r="B75" s="73"/>
      <c r="C75" s="1" t="s">
        <v>295</v>
      </c>
      <c r="D75" s="24"/>
      <c r="F75" s="24"/>
      <c r="G75" s="70"/>
      <c r="H75" s="70"/>
      <c r="I75" s="70"/>
      <c r="J75" s="70"/>
      <c r="K75" s="70"/>
      <c r="L75" s="70"/>
      <c r="M75" s="70"/>
      <c r="N75" s="70"/>
      <c r="O75" s="70"/>
      <c r="P75" s="70"/>
      <c r="Q75" s="70"/>
      <c r="R75" s="24"/>
      <c r="S75" s="70"/>
      <c r="T75" s="70"/>
      <c r="U75" s="70"/>
      <c r="V75" s="70"/>
      <c r="W75" s="70"/>
      <c r="X75" s="24"/>
      <c r="Y75" s="24"/>
      <c r="Z75" s="24"/>
    </row>
    <row r="76" spans="2:27" ht="15.95" customHeight="1" x14ac:dyDescent="0.15">
      <c r="B76" s="73"/>
      <c r="C76" s="81" t="s">
        <v>296</v>
      </c>
      <c r="D76" s="24"/>
      <c r="F76" s="24"/>
      <c r="G76" s="70"/>
      <c r="H76" s="70"/>
      <c r="I76" s="70"/>
      <c r="J76" s="70"/>
      <c r="K76" s="70"/>
      <c r="L76" s="70"/>
      <c r="M76" s="70"/>
      <c r="N76" s="70"/>
      <c r="O76" s="70"/>
      <c r="P76" s="70"/>
      <c r="Q76" s="70"/>
      <c r="R76" s="24"/>
      <c r="S76" s="70"/>
      <c r="T76" s="70"/>
      <c r="U76" s="70"/>
      <c r="V76" s="70"/>
      <c r="W76" s="70"/>
      <c r="X76" s="24"/>
      <c r="Y76" s="24"/>
      <c r="Z76" s="24"/>
    </row>
    <row r="77" spans="2:27" ht="15.95" customHeight="1" x14ac:dyDescent="0.15">
      <c r="C77" s="4" t="s">
        <v>260</v>
      </c>
    </row>
    <row r="78" spans="2:27" ht="15.95" customHeight="1" x14ac:dyDescent="0.15">
      <c r="C78" s="4" t="s">
        <v>261</v>
      </c>
    </row>
    <row r="79" spans="2:27" ht="15.95" customHeight="1" x14ac:dyDescent="0.15">
      <c r="C79" s="172" t="s">
        <v>556</v>
      </c>
    </row>
    <row r="80" spans="2:27" ht="15.95" customHeight="1" x14ac:dyDescent="0.15">
      <c r="B80" s="727" t="s">
        <v>810</v>
      </c>
      <c r="C80" s="716">
        <f>VLOOKUP(AA80,'様式C-1-2用'!$A$3:$V$1000,3,0)</f>
        <v>21</v>
      </c>
      <c r="D80" s="717"/>
      <c r="E80" s="2">
        <f>VLOOKUP(AA80,'様式C-1-2用'!$A$3:$V$1000,4,0)</f>
        <v>104</v>
      </c>
      <c r="F80" s="398">
        <f>VLOOKUP(AA80,'様式C-1-2用'!$A$3:$V$1000,5,0)</f>
        <v>191.17000000000002</v>
      </c>
      <c r="G80" s="69" t="str">
        <f>VLOOKUP(AA80,'様式C-1-2用'!$A$3:$V$1000,6,0)</f>
        <v>照明施設</v>
      </c>
      <c r="H80" s="69" t="str">
        <f>VLOOKUP(AA80,'様式C-1-2用'!$A$3:$V$1000,7,0)</f>
        <v>灯具</v>
      </c>
      <c r="I80" s="69" t="str">
        <f>VLOOKUP(AA80,'様式C-1-2用'!$A$3:$V$1000,8,0)</f>
        <v>附属物本体</v>
      </c>
      <c r="J80" s="420" t="str">
        <f>VLOOKUP(AA80,'様式C-1-2用'!$A$3:$V$1000,9,0)</f>
        <v>腐食</v>
      </c>
      <c r="K80" s="420"/>
      <c r="L80" s="420"/>
      <c r="M80" s="420"/>
      <c r="N80" s="730">
        <f>VLOOKUP(AA80,'様式C-1-2用'!$A$3:$V$1000,10,0)</f>
        <v>1</v>
      </c>
      <c r="O80" s="730"/>
      <c r="P80" s="69">
        <f>VLOOKUP(AA80,'様式C-1-2用'!$A$3:$V$1000,11,0)</f>
        <v>0</v>
      </c>
      <c r="Q80" s="69" t="str">
        <f>VLOOKUP(AA80,'様式C-1-2用'!$A$3:$V$1000,12,0)</f>
        <v>×</v>
      </c>
      <c r="R80" s="2" t="str">
        <f>VLOOKUP(AA80,'様式C-1-2用'!$A$3:$V$1000,13,0)</f>
        <v>未</v>
      </c>
      <c r="S80" s="420">
        <f>VLOOKUP(AA80,'様式C-1-2用'!$A$3:$V$1000,14,0)</f>
        <v>0</v>
      </c>
      <c r="T80" s="420"/>
      <c r="U80" s="420"/>
      <c r="V80" s="420"/>
      <c r="W80" s="420"/>
      <c r="X80" s="413" t="str">
        <f>VLOOKUP(AA80,'様式C-1-2用'!$A$3:$V$1000,15,0)</f>
        <v>交換</v>
      </c>
      <c r="Y80" s="415"/>
      <c r="Z80" s="414"/>
      <c r="AA80" s="1">
        <f>AA74+1</f>
        <v>63</v>
      </c>
    </row>
    <row r="81" spans="2:27" ht="15.95" customHeight="1" x14ac:dyDescent="0.15">
      <c r="B81" s="727"/>
      <c r="C81" s="716">
        <f>VLOOKUP(AA81,'様式C-1-2用'!$A$3:$V$1000,3,0)</f>
        <v>22</v>
      </c>
      <c r="D81" s="717"/>
      <c r="E81" s="2">
        <f>VLOOKUP(AA81,'様式C-1-2用'!$A$3:$V$1000,4,0)</f>
        <v>101</v>
      </c>
      <c r="F81" s="75">
        <f>VLOOKUP(AA81,'様式C-1-2用'!$A$3:$V$1000,5,0)</f>
        <v>200.21700000000001</v>
      </c>
      <c r="G81" s="69" t="str">
        <f>VLOOKUP(AA81,'様式C-1-2用'!$A$3:$V$1000,6,0)</f>
        <v>照明施設</v>
      </c>
      <c r="H81" s="69" t="str">
        <f>VLOOKUP(AA81,'様式C-1-2用'!$A$3:$V$1000,7,0)</f>
        <v>ケーブル類</v>
      </c>
      <c r="I81" s="69" t="str">
        <f>VLOOKUP(AA81,'様式C-1-2用'!$A$3:$V$1000,8,0)</f>
        <v>取付部材</v>
      </c>
      <c r="J81" s="420" t="str">
        <f>VLOOKUP(AA81,'様式C-1-2用'!$A$3:$V$1000,9,0)</f>
        <v>腐食</v>
      </c>
      <c r="K81" s="420"/>
      <c r="L81" s="420"/>
      <c r="M81" s="420"/>
      <c r="N81" s="730">
        <f>VLOOKUP(AA81,'様式C-1-2用'!$A$3:$V$1000,10,0)</f>
        <v>3</v>
      </c>
      <c r="O81" s="730"/>
      <c r="P81" s="69">
        <f>VLOOKUP(AA81,'様式C-1-2用'!$A$3:$V$1000,11,0)</f>
        <v>0</v>
      </c>
      <c r="Q81" s="69" t="str">
        <f>VLOOKUP(AA81,'様式C-1-2用'!$A$3:$V$1000,12,0)</f>
        <v>×</v>
      </c>
      <c r="R81" s="2" t="str">
        <f>VLOOKUP(AA81,'様式C-1-2用'!$A$3:$V$1000,13,0)</f>
        <v>未</v>
      </c>
      <c r="S81" s="420">
        <f>VLOOKUP(AA81,'様式C-1-2用'!$A$3:$V$1000,14,0)</f>
        <v>0</v>
      </c>
      <c r="T81" s="420"/>
      <c r="U81" s="420"/>
      <c r="V81" s="420"/>
      <c r="W81" s="420"/>
      <c r="X81" s="413" t="str">
        <f>VLOOKUP(AA81,'様式C-1-2用'!$A$3:$V$1000,15,0)</f>
        <v>交換</v>
      </c>
      <c r="Y81" s="415"/>
      <c r="Z81" s="414"/>
      <c r="AA81" s="1">
        <f>AA80+1</f>
        <v>64</v>
      </c>
    </row>
    <row r="82" spans="2:27" ht="15.95" customHeight="1" x14ac:dyDescent="0.15">
      <c r="B82" s="727"/>
      <c r="C82" s="716">
        <f>VLOOKUP(AA82,'様式C-1-2用'!$A$3:$V$1000,3,0)</f>
        <v>22</v>
      </c>
      <c r="D82" s="717"/>
      <c r="E82" s="2">
        <f>VLOOKUP(AA82,'様式C-1-2用'!$A$3:$V$1000,4,0)</f>
        <v>102</v>
      </c>
      <c r="F82" s="75">
        <f>VLOOKUP(AA82,'様式C-1-2用'!$A$3:$V$1000,5,0)</f>
        <v>200.21700000000001</v>
      </c>
      <c r="G82" s="69" t="str">
        <f>VLOOKUP(AA82,'様式C-1-2用'!$A$3:$V$1000,6,0)</f>
        <v>照明施設</v>
      </c>
      <c r="H82" s="69" t="str">
        <f>VLOOKUP(AA82,'様式C-1-2用'!$A$3:$V$1000,7,0)</f>
        <v>灯具</v>
      </c>
      <c r="I82" s="69" t="str">
        <f>VLOOKUP(AA82,'様式C-1-2用'!$A$3:$V$1000,8,0)</f>
        <v>附属物本体</v>
      </c>
      <c r="J82" s="420" t="str">
        <f>VLOOKUP(AA82,'様式C-1-2用'!$A$3:$V$1000,9,0)</f>
        <v>腐食</v>
      </c>
      <c r="K82" s="420"/>
      <c r="L82" s="420"/>
      <c r="M82" s="420"/>
      <c r="N82" s="730">
        <f>VLOOKUP(AA82,'様式C-1-2用'!$A$3:$V$1000,10,0)</f>
        <v>1</v>
      </c>
      <c r="O82" s="730"/>
      <c r="P82" s="69">
        <f>VLOOKUP(AA82,'様式C-1-2用'!$A$3:$V$1000,11,0)</f>
        <v>0</v>
      </c>
      <c r="Q82" s="69" t="str">
        <f>VLOOKUP(AA82,'様式C-1-2用'!$A$3:$V$1000,12,0)</f>
        <v>×</v>
      </c>
      <c r="R82" s="2" t="str">
        <f>VLOOKUP(AA82,'様式C-1-2用'!$A$3:$V$1000,13,0)</f>
        <v>未</v>
      </c>
      <c r="S82" s="420">
        <f>VLOOKUP(AA82,'様式C-1-2用'!$A$3:$V$1000,14,0)</f>
        <v>0</v>
      </c>
      <c r="T82" s="420"/>
      <c r="U82" s="420"/>
      <c r="V82" s="420"/>
      <c r="W82" s="420"/>
      <c r="X82" s="413" t="str">
        <f>VLOOKUP(AA82,'様式C-1-2用'!$A$3:$V$1000,15,0)</f>
        <v>交換</v>
      </c>
      <c r="Y82" s="415"/>
      <c r="Z82" s="414"/>
      <c r="AA82" s="1">
        <f t="shared" ref="AA82:AA110" si="2">AA81+1</f>
        <v>65</v>
      </c>
    </row>
    <row r="83" spans="2:27" ht="15.95" customHeight="1" x14ac:dyDescent="0.15">
      <c r="B83" s="727"/>
      <c r="C83" s="716">
        <f>VLOOKUP(AA83,'様式C-1-2用'!$A$3:$V$1000,3,0)</f>
        <v>22</v>
      </c>
      <c r="D83" s="717"/>
      <c r="E83" s="2">
        <f>VLOOKUP(AA83,'様式C-1-2用'!$A$3:$V$1000,4,0)</f>
        <v>103</v>
      </c>
      <c r="F83" s="75">
        <f>VLOOKUP(AA83,'様式C-1-2用'!$A$3:$V$1000,5,0)</f>
        <v>200.21700000000001</v>
      </c>
      <c r="G83" s="69" t="str">
        <f>VLOOKUP(AA83,'様式C-1-2用'!$A$3:$V$1000,6,0)</f>
        <v>照明施設</v>
      </c>
      <c r="H83" s="69" t="str">
        <f>VLOOKUP(AA83,'様式C-1-2用'!$A$3:$V$1000,7,0)</f>
        <v>ケーブル類</v>
      </c>
      <c r="I83" s="69" t="str">
        <f>VLOOKUP(AA83,'様式C-1-2用'!$A$3:$V$1000,8,0)</f>
        <v>取付部材</v>
      </c>
      <c r="J83" s="420" t="str">
        <f>VLOOKUP(AA83,'様式C-1-2用'!$A$3:$V$1000,9,0)</f>
        <v>破損</v>
      </c>
      <c r="K83" s="420"/>
      <c r="L83" s="420"/>
      <c r="M83" s="420"/>
      <c r="N83" s="730">
        <f>VLOOKUP(AA83,'様式C-1-2用'!$A$3:$V$1000,10,0)</f>
        <v>2</v>
      </c>
      <c r="O83" s="730"/>
      <c r="P83" s="69">
        <f>VLOOKUP(AA83,'様式C-1-2用'!$A$3:$V$1000,11,0)</f>
        <v>0</v>
      </c>
      <c r="Q83" s="69" t="str">
        <f>VLOOKUP(AA83,'様式C-1-2用'!$A$3:$V$1000,12,0)</f>
        <v>×</v>
      </c>
      <c r="R83" s="2" t="str">
        <f>VLOOKUP(AA83,'様式C-1-2用'!$A$3:$V$1000,13,0)</f>
        <v>未</v>
      </c>
      <c r="S83" s="420">
        <f>VLOOKUP(AA83,'様式C-1-2用'!$A$3:$V$1000,14,0)</f>
        <v>0</v>
      </c>
      <c r="T83" s="420"/>
      <c r="U83" s="420"/>
      <c r="V83" s="420"/>
      <c r="W83" s="420"/>
      <c r="X83" s="413" t="str">
        <f>VLOOKUP(AA83,'様式C-1-2用'!$A$3:$V$1000,15,0)</f>
        <v>交換</v>
      </c>
      <c r="Y83" s="415"/>
      <c r="Z83" s="414"/>
      <c r="AA83" s="1">
        <f t="shared" si="2"/>
        <v>66</v>
      </c>
    </row>
    <row r="84" spans="2:27" ht="15.95" customHeight="1" x14ac:dyDescent="0.15">
      <c r="B84" s="727"/>
      <c r="C84" s="716">
        <f>VLOOKUP(AA84,'様式C-1-2用'!$A$3:$V$1000,3,0)</f>
        <v>22</v>
      </c>
      <c r="D84" s="717"/>
      <c r="E84" s="2">
        <f>VLOOKUP(AA84,'様式C-1-2用'!$A$3:$V$1000,4,0)</f>
        <v>104</v>
      </c>
      <c r="F84" s="75">
        <f>VLOOKUP(AA84,'様式C-1-2用'!$A$3:$V$1000,5,0)</f>
        <v>200.21700000000001</v>
      </c>
      <c r="G84" s="69" t="str">
        <f>VLOOKUP(AA84,'様式C-1-2用'!$A$3:$V$1000,6,0)</f>
        <v>照明施設</v>
      </c>
      <c r="H84" s="69" t="str">
        <f>VLOOKUP(AA84,'様式C-1-2用'!$A$3:$V$1000,7,0)</f>
        <v>ケーブル類</v>
      </c>
      <c r="I84" s="69" t="str">
        <f>VLOOKUP(AA84,'様式C-1-2用'!$A$3:$V$1000,8,0)</f>
        <v>取付部材</v>
      </c>
      <c r="J84" s="420" t="str">
        <f>VLOOKUP(AA84,'様式C-1-2用'!$A$3:$V$1000,9,0)</f>
        <v>破損</v>
      </c>
      <c r="K84" s="420"/>
      <c r="L84" s="420"/>
      <c r="M84" s="420"/>
      <c r="N84" s="730">
        <f>VLOOKUP(AA84,'様式C-1-2用'!$A$3:$V$1000,10,0)</f>
        <v>1</v>
      </c>
      <c r="O84" s="730"/>
      <c r="P84" s="69">
        <f>VLOOKUP(AA84,'様式C-1-2用'!$A$3:$V$1000,11,0)</f>
        <v>0</v>
      </c>
      <c r="Q84" s="69" t="str">
        <f>VLOOKUP(AA84,'様式C-1-2用'!$A$3:$V$1000,12,0)</f>
        <v>×</v>
      </c>
      <c r="R84" s="2" t="str">
        <f>VLOOKUP(AA84,'様式C-1-2用'!$A$3:$V$1000,13,0)</f>
        <v>未</v>
      </c>
      <c r="S84" s="420">
        <f>VLOOKUP(AA84,'様式C-1-2用'!$A$3:$V$1000,14,0)</f>
        <v>0</v>
      </c>
      <c r="T84" s="420"/>
      <c r="U84" s="420"/>
      <c r="V84" s="420"/>
      <c r="W84" s="420"/>
      <c r="X84" s="413" t="str">
        <f>VLOOKUP(AA84,'様式C-1-2用'!$A$3:$V$1000,15,0)</f>
        <v>交換</v>
      </c>
      <c r="Y84" s="415"/>
      <c r="Z84" s="414"/>
      <c r="AA84" s="1">
        <f t="shared" si="2"/>
        <v>67</v>
      </c>
    </row>
    <row r="85" spans="2:27" ht="15.95" customHeight="1" x14ac:dyDescent="0.15">
      <c r="B85" s="727"/>
      <c r="C85" s="716">
        <f>VLOOKUP(AA85,'様式C-1-2用'!$A$3:$V$1000,3,0)</f>
        <v>23</v>
      </c>
      <c r="D85" s="717"/>
      <c r="E85" s="2">
        <f>VLOOKUP(AA85,'様式C-1-2用'!$A$3:$V$1000,4,0)</f>
        <v>101</v>
      </c>
      <c r="F85" s="398">
        <f>VLOOKUP(AA85,'様式C-1-2用'!$A$3:$V$1000,5,0)</f>
        <v>209.15</v>
      </c>
      <c r="G85" s="69" t="str">
        <f>VLOOKUP(AA85,'様式C-1-2用'!$A$3:$V$1000,6,0)</f>
        <v>照明施設</v>
      </c>
      <c r="H85" s="69" t="str">
        <f>VLOOKUP(AA85,'様式C-1-2用'!$A$3:$V$1000,7,0)</f>
        <v>ケーブル類</v>
      </c>
      <c r="I85" s="69" t="str">
        <f>VLOOKUP(AA85,'様式C-1-2用'!$A$3:$V$1000,8,0)</f>
        <v>取付部材</v>
      </c>
      <c r="J85" s="420" t="str">
        <f>VLOOKUP(AA85,'様式C-1-2用'!$A$3:$V$1000,9,0)</f>
        <v>腐食</v>
      </c>
      <c r="K85" s="420"/>
      <c r="L85" s="420"/>
      <c r="M85" s="420"/>
      <c r="N85" s="730">
        <f>VLOOKUP(AA85,'様式C-1-2用'!$A$3:$V$1000,10,0)</f>
        <v>6</v>
      </c>
      <c r="O85" s="730"/>
      <c r="P85" s="69">
        <f>VLOOKUP(AA85,'様式C-1-2用'!$A$3:$V$1000,11,0)</f>
        <v>0</v>
      </c>
      <c r="Q85" s="69" t="str">
        <f>VLOOKUP(AA85,'様式C-1-2用'!$A$3:$V$1000,12,0)</f>
        <v>×</v>
      </c>
      <c r="R85" s="2" t="str">
        <f>VLOOKUP(AA85,'様式C-1-2用'!$A$3:$V$1000,13,0)</f>
        <v>未</v>
      </c>
      <c r="S85" s="420">
        <f>VLOOKUP(AA85,'様式C-1-2用'!$A$3:$V$1000,14,0)</f>
        <v>0</v>
      </c>
      <c r="T85" s="420"/>
      <c r="U85" s="420"/>
      <c r="V85" s="420"/>
      <c r="W85" s="420"/>
      <c r="X85" s="413" t="str">
        <f>VLOOKUP(AA85,'様式C-1-2用'!$A$3:$V$1000,15,0)</f>
        <v>交換</v>
      </c>
      <c r="Y85" s="415"/>
      <c r="Z85" s="414"/>
      <c r="AA85" s="1">
        <f t="shared" si="2"/>
        <v>68</v>
      </c>
    </row>
    <row r="86" spans="2:27" ht="15.95" customHeight="1" x14ac:dyDescent="0.15">
      <c r="B86" s="727"/>
      <c r="C86" s="716">
        <f>VLOOKUP(AA86,'様式C-1-2用'!$A$3:$V$1000,3,0)</f>
        <v>23</v>
      </c>
      <c r="D86" s="717"/>
      <c r="E86" s="2">
        <f>VLOOKUP(AA86,'様式C-1-2用'!$A$3:$V$1000,4,0)</f>
        <v>102</v>
      </c>
      <c r="F86" s="398">
        <f>VLOOKUP(AA86,'様式C-1-2用'!$A$3:$V$1000,5,0)</f>
        <v>209.15</v>
      </c>
      <c r="G86" s="69" t="str">
        <f>VLOOKUP(AA86,'様式C-1-2用'!$A$3:$V$1000,6,0)</f>
        <v>照明施設</v>
      </c>
      <c r="H86" s="69" t="str">
        <f>VLOOKUP(AA86,'様式C-1-2用'!$A$3:$V$1000,7,0)</f>
        <v>ケーブル類</v>
      </c>
      <c r="I86" s="69" t="str">
        <f>VLOOKUP(AA86,'様式C-1-2用'!$A$3:$V$1000,8,0)</f>
        <v>取付部材</v>
      </c>
      <c r="J86" s="420" t="str">
        <f>VLOOKUP(AA86,'様式C-1-2用'!$A$3:$V$1000,9,0)</f>
        <v>破損</v>
      </c>
      <c r="K86" s="420"/>
      <c r="L86" s="420"/>
      <c r="M86" s="420"/>
      <c r="N86" s="730">
        <f>VLOOKUP(AA86,'様式C-1-2用'!$A$3:$V$1000,10,0)</f>
        <v>1</v>
      </c>
      <c r="O86" s="730"/>
      <c r="P86" s="69">
        <f>VLOOKUP(AA86,'様式C-1-2用'!$A$3:$V$1000,11,0)</f>
        <v>0</v>
      </c>
      <c r="Q86" s="69" t="str">
        <f>VLOOKUP(AA86,'様式C-1-2用'!$A$3:$V$1000,12,0)</f>
        <v>×</v>
      </c>
      <c r="R86" s="2" t="str">
        <f>VLOOKUP(AA86,'様式C-1-2用'!$A$3:$V$1000,13,0)</f>
        <v>未</v>
      </c>
      <c r="S86" s="420">
        <f>VLOOKUP(AA86,'様式C-1-2用'!$A$3:$V$1000,14,0)</f>
        <v>0</v>
      </c>
      <c r="T86" s="420"/>
      <c r="U86" s="420"/>
      <c r="V86" s="420"/>
      <c r="W86" s="420"/>
      <c r="X86" s="413" t="str">
        <f>VLOOKUP(AA86,'様式C-1-2用'!$A$3:$V$1000,15,0)</f>
        <v>交換</v>
      </c>
      <c r="Y86" s="415"/>
      <c r="Z86" s="414"/>
      <c r="AA86" s="1">
        <f t="shared" si="2"/>
        <v>69</v>
      </c>
    </row>
    <row r="87" spans="2:27" ht="15.95" customHeight="1" x14ac:dyDescent="0.15">
      <c r="B87" s="727"/>
      <c r="C87" s="716">
        <f>VLOOKUP(AA87,'様式C-1-2用'!$A$3:$V$1000,3,0)</f>
        <v>0</v>
      </c>
      <c r="D87" s="717"/>
      <c r="E87" s="2" t="str">
        <f>VLOOKUP(AA87,'様式C-1-2用'!$A$3:$V$1000,4,0)</f>
        <v/>
      </c>
      <c r="F87" s="75" t="str">
        <f>VLOOKUP(AA87,'様式C-1-2用'!$A$3:$V$1000,5,0)</f>
        <v/>
      </c>
      <c r="G87" s="69">
        <f>VLOOKUP(AA87,'様式C-1-2用'!$A$3:$V$1000,6,0)</f>
        <v>0</v>
      </c>
      <c r="H87" s="69">
        <f>VLOOKUP(AA87,'様式C-1-2用'!$A$3:$V$1000,7,0)</f>
        <v>0</v>
      </c>
      <c r="I87" s="69">
        <f>VLOOKUP(AA87,'様式C-1-2用'!$A$3:$V$1000,8,0)</f>
        <v>0</v>
      </c>
      <c r="J87" s="420">
        <f>VLOOKUP(AA87,'様式C-1-2用'!$A$3:$V$1000,9,0)</f>
        <v>0</v>
      </c>
      <c r="K87" s="420"/>
      <c r="L87" s="420"/>
      <c r="M87" s="420"/>
      <c r="N87" s="730">
        <f>VLOOKUP(AA87,'様式C-1-2用'!$A$3:$V$1000,10,0)</f>
        <v>0</v>
      </c>
      <c r="O87" s="730"/>
      <c r="P87" s="69">
        <f>VLOOKUP(AA87,'様式C-1-2用'!$A$3:$V$1000,11,0)</f>
        <v>0</v>
      </c>
      <c r="Q87" s="69">
        <f>VLOOKUP(AA87,'様式C-1-2用'!$A$3:$V$1000,12,0)</f>
        <v>0</v>
      </c>
      <c r="R87" s="2">
        <f>VLOOKUP(AA87,'様式C-1-2用'!$A$3:$V$1000,13,0)</f>
        <v>0</v>
      </c>
      <c r="S87" s="420">
        <f>VLOOKUP(AA87,'様式C-1-2用'!$A$3:$V$1000,14,0)</f>
        <v>0</v>
      </c>
      <c r="T87" s="420"/>
      <c r="U87" s="420"/>
      <c r="V87" s="420"/>
      <c r="W87" s="420"/>
      <c r="X87" s="413">
        <f>VLOOKUP(AA87,'様式C-1-2用'!$A$3:$V$1000,15,0)</f>
        <v>0</v>
      </c>
      <c r="Y87" s="415"/>
      <c r="Z87" s="414"/>
      <c r="AA87" s="1">
        <f t="shared" si="2"/>
        <v>70</v>
      </c>
    </row>
    <row r="88" spans="2:27" ht="15.95" customHeight="1" x14ac:dyDescent="0.15">
      <c r="B88" s="727"/>
      <c r="C88" s="716">
        <f>VLOOKUP(AA88,'様式C-1-2用'!$A$3:$V$1000,3,0)</f>
        <v>0</v>
      </c>
      <c r="D88" s="717"/>
      <c r="E88" s="2" t="str">
        <f>VLOOKUP(AA88,'様式C-1-2用'!$A$3:$V$1000,4,0)</f>
        <v/>
      </c>
      <c r="F88" s="75" t="str">
        <f>VLOOKUP(AA88,'様式C-1-2用'!$A$3:$V$1000,5,0)</f>
        <v/>
      </c>
      <c r="G88" s="69">
        <f>VLOOKUP(AA88,'様式C-1-2用'!$A$3:$V$1000,6,0)</f>
        <v>0</v>
      </c>
      <c r="H88" s="69">
        <f>VLOOKUP(AA88,'様式C-1-2用'!$A$3:$V$1000,7,0)</f>
        <v>0</v>
      </c>
      <c r="I88" s="69">
        <f>VLOOKUP(AA88,'様式C-1-2用'!$A$3:$V$1000,8,0)</f>
        <v>0</v>
      </c>
      <c r="J88" s="420">
        <f>VLOOKUP(AA88,'様式C-1-2用'!$A$3:$V$1000,9,0)</f>
        <v>0</v>
      </c>
      <c r="K88" s="420"/>
      <c r="L88" s="420"/>
      <c r="M88" s="420"/>
      <c r="N88" s="730">
        <f>VLOOKUP(AA88,'様式C-1-2用'!$A$3:$V$1000,10,0)</f>
        <v>0</v>
      </c>
      <c r="O88" s="730"/>
      <c r="P88" s="69">
        <f>VLOOKUP(AA88,'様式C-1-2用'!$A$3:$V$1000,11,0)</f>
        <v>0</v>
      </c>
      <c r="Q88" s="69">
        <f>VLOOKUP(AA88,'様式C-1-2用'!$A$3:$V$1000,12,0)</f>
        <v>0</v>
      </c>
      <c r="R88" s="2">
        <f>VLOOKUP(AA88,'様式C-1-2用'!$A$3:$V$1000,13,0)</f>
        <v>0</v>
      </c>
      <c r="S88" s="420">
        <f>VLOOKUP(AA88,'様式C-1-2用'!$A$3:$V$1000,14,0)</f>
        <v>0</v>
      </c>
      <c r="T88" s="420"/>
      <c r="U88" s="420"/>
      <c r="V88" s="420"/>
      <c r="W88" s="420"/>
      <c r="X88" s="413">
        <f>VLOOKUP(AA88,'様式C-1-2用'!$A$3:$V$1000,15,0)</f>
        <v>0</v>
      </c>
      <c r="Y88" s="415"/>
      <c r="Z88" s="414"/>
      <c r="AA88" s="1">
        <f t="shared" si="2"/>
        <v>71</v>
      </c>
    </row>
    <row r="89" spans="2:27" ht="15.95" customHeight="1" x14ac:dyDescent="0.15">
      <c r="B89" s="727"/>
      <c r="C89" s="716">
        <f>VLOOKUP(AA89,'様式C-1-2用'!$A$3:$V$1000,3,0)</f>
        <v>0</v>
      </c>
      <c r="D89" s="717"/>
      <c r="E89" s="2" t="str">
        <f>VLOOKUP(AA89,'様式C-1-2用'!$A$3:$V$1000,4,0)</f>
        <v/>
      </c>
      <c r="F89" s="75" t="str">
        <f>VLOOKUP(AA89,'様式C-1-2用'!$A$3:$V$1000,5,0)</f>
        <v/>
      </c>
      <c r="G89" s="69">
        <f>VLOOKUP(AA89,'様式C-1-2用'!$A$3:$V$1000,6,0)</f>
        <v>0</v>
      </c>
      <c r="H89" s="69">
        <f>VLOOKUP(AA89,'様式C-1-2用'!$A$3:$V$1000,7,0)</f>
        <v>0</v>
      </c>
      <c r="I89" s="69">
        <f>VLOOKUP(AA89,'様式C-1-2用'!$A$3:$V$1000,8,0)</f>
        <v>0</v>
      </c>
      <c r="J89" s="420">
        <f>VLOOKUP(AA89,'様式C-1-2用'!$A$3:$V$1000,9,0)</f>
        <v>0</v>
      </c>
      <c r="K89" s="420"/>
      <c r="L89" s="420"/>
      <c r="M89" s="420"/>
      <c r="N89" s="730">
        <f>VLOOKUP(AA89,'様式C-1-2用'!$A$3:$V$1000,10,0)</f>
        <v>0</v>
      </c>
      <c r="O89" s="730"/>
      <c r="P89" s="69">
        <f>VLOOKUP(AA89,'様式C-1-2用'!$A$3:$V$1000,11,0)</f>
        <v>0</v>
      </c>
      <c r="Q89" s="69">
        <f>VLOOKUP(AA89,'様式C-1-2用'!$A$3:$V$1000,12,0)</f>
        <v>0</v>
      </c>
      <c r="R89" s="2">
        <f>VLOOKUP(AA89,'様式C-1-2用'!$A$3:$V$1000,13,0)</f>
        <v>0</v>
      </c>
      <c r="S89" s="420">
        <f>VLOOKUP(AA89,'様式C-1-2用'!$A$3:$V$1000,14,0)</f>
        <v>0</v>
      </c>
      <c r="T89" s="420"/>
      <c r="U89" s="420"/>
      <c r="V89" s="420"/>
      <c r="W89" s="420"/>
      <c r="X89" s="413">
        <f>VLOOKUP(AA89,'様式C-1-2用'!$A$3:$V$1000,15,0)</f>
        <v>0</v>
      </c>
      <c r="Y89" s="415"/>
      <c r="Z89" s="414"/>
      <c r="AA89" s="1">
        <f t="shared" si="2"/>
        <v>72</v>
      </c>
    </row>
    <row r="90" spans="2:27" ht="15.95" customHeight="1" x14ac:dyDescent="0.15">
      <c r="B90" s="727"/>
      <c r="C90" s="716">
        <f>VLOOKUP(AA90,'様式C-1-2用'!$A$3:$V$1000,3,0)</f>
        <v>0</v>
      </c>
      <c r="D90" s="717"/>
      <c r="E90" s="2" t="str">
        <f>VLOOKUP(AA90,'様式C-1-2用'!$A$3:$V$1000,4,0)</f>
        <v/>
      </c>
      <c r="F90" s="75" t="str">
        <f>VLOOKUP(AA90,'様式C-1-2用'!$A$3:$V$1000,5,0)</f>
        <v/>
      </c>
      <c r="G90" s="69">
        <f>VLOOKUP(AA90,'様式C-1-2用'!$A$3:$V$1000,6,0)</f>
        <v>0</v>
      </c>
      <c r="H90" s="69">
        <f>VLOOKUP(AA90,'様式C-1-2用'!$A$3:$V$1000,7,0)</f>
        <v>0</v>
      </c>
      <c r="I90" s="69">
        <f>VLOOKUP(AA90,'様式C-1-2用'!$A$3:$V$1000,8,0)</f>
        <v>0</v>
      </c>
      <c r="J90" s="420">
        <f>VLOOKUP(AA90,'様式C-1-2用'!$A$3:$V$1000,9,0)</f>
        <v>0</v>
      </c>
      <c r="K90" s="420"/>
      <c r="L90" s="420"/>
      <c r="M90" s="420"/>
      <c r="N90" s="730">
        <f>VLOOKUP(AA90,'様式C-1-2用'!$A$3:$V$1000,10,0)</f>
        <v>0</v>
      </c>
      <c r="O90" s="730"/>
      <c r="P90" s="69">
        <f>VLOOKUP(AA90,'様式C-1-2用'!$A$3:$V$1000,11,0)</f>
        <v>0</v>
      </c>
      <c r="Q90" s="69">
        <f>VLOOKUP(AA90,'様式C-1-2用'!$A$3:$V$1000,12,0)</f>
        <v>0</v>
      </c>
      <c r="R90" s="2">
        <f>VLOOKUP(AA90,'様式C-1-2用'!$A$3:$V$1000,13,0)</f>
        <v>0</v>
      </c>
      <c r="S90" s="420">
        <f>VLOOKUP(AA90,'様式C-1-2用'!$A$3:$V$1000,14,0)</f>
        <v>0</v>
      </c>
      <c r="T90" s="420"/>
      <c r="U90" s="420"/>
      <c r="V90" s="420"/>
      <c r="W90" s="420"/>
      <c r="X90" s="413">
        <f>VLOOKUP(AA90,'様式C-1-2用'!$A$3:$V$1000,15,0)</f>
        <v>0</v>
      </c>
      <c r="Y90" s="415"/>
      <c r="Z90" s="414"/>
      <c r="AA90" s="1">
        <f t="shared" si="2"/>
        <v>73</v>
      </c>
    </row>
    <row r="91" spans="2:27" ht="15.95" customHeight="1" x14ac:dyDescent="0.15">
      <c r="B91" s="727"/>
      <c r="C91" s="716">
        <f>VLOOKUP(AA91,'様式C-1-2用'!$A$3:$V$1000,3,0)</f>
        <v>0</v>
      </c>
      <c r="D91" s="717"/>
      <c r="E91" s="2" t="str">
        <f>VLOOKUP(AA91,'様式C-1-2用'!$A$3:$V$1000,4,0)</f>
        <v/>
      </c>
      <c r="F91" s="75" t="str">
        <f>VLOOKUP(AA91,'様式C-1-2用'!$A$3:$V$1000,5,0)</f>
        <v/>
      </c>
      <c r="G91" s="69">
        <f>VLOOKUP(AA91,'様式C-1-2用'!$A$3:$V$1000,6,0)</f>
        <v>0</v>
      </c>
      <c r="H91" s="69">
        <f>VLOOKUP(AA91,'様式C-1-2用'!$A$3:$V$1000,7,0)</f>
        <v>0</v>
      </c>
      <c r="I91" s="69">
        <f>VLOOKUP(AA91,'様式C-1-2用'!$A$3:$V$1000,8,0)</f>
        <v>0</v>
      </c>
      <c r="J91" s="420">
        <f>VLOOKUP(AA91,'様式C-1-2用'!$A$3:$V$1000,9,0)</f>
        <v>0</v>
      </c>
      <c r="K91" s="420"/>
      <c r="L91" s="420"/>
      <c r="M91" s="420"/>
      <c r="N91" s="730">
        <f>VLOOKUP(AA91,'様式C-1-2用'!$A$3:$V$1000,10,0)</f>
        <v>0</v>
      </c>
      <c r="O91" s="730"/>
      <c r="P91" s="69">
        <f>VLOOKUP(AA91,'様式C-1-2用'!$A$3:$V$1000,11,0)</f>
        <v>0</v>
      </c>
      <c r="Q91" s="69">
        <f>VLOOKUP(AA91,'様式C-1-2用'!$A$3:$V$1000,12,0)</f>
        <v>0</v>
      </c>
      <c r="R91" s="2">
        <f>VLOOKUP(AA91,'様式C-1-2用'!$A$3:$V$1000,13,0)</f>
        <v>0</v>
      </c>
      <c r="S91" s="420">
        <f>VLOOKUP(AA91,'様式C-1-2用'!$A$3:$V$1000,14,0)</f>
        <v>0</v>
      </c>
      <c r="T91" s="420"/>
      <c r="U91" s="420"/>
      <c r="V91" s="420"/>
      <c r="W91" s="420"/>
      <c r="X91" s="413">
        <f>VLOOKUP(AA91,'様式C-1-2用'!$A$3:$V$1000,15,0)</f>
        <v>0</v>
      </c>
      <c r="Y91" s="415"/>
      <c r="Z91" s="414"/>
      <c r="AA91" s="1">
        <f t="shared" si="2"/>
        <v>74</v>
      </c>
    </row>
    <row r="92" spans="2:27" ht="15.95" customHeight="1" x14ac:dyDescent="0.15">
      <c r="B92" s="727"/>
      <c r="C92" s="716">
        <f>VLOOKUP(AA92,'様式C-1-2用'!$A$3:$V$1000,3,0)</f>
        <v>0</v>
      </c>
      <c r="D92" s="717"/>
      <c r="E92" s="2" t="str">
        <f>VLOOKUP(AA92,'様式C-1-2用'!$A$3:$V$1000,4,0)</f>
        <v/>
      </c>
      <c r="F92" s="75" t="str">
        <f>VLOOKUP(AA92,'様式C-1-2用'!$A$3:$V$1000,5,0)</f>
        <v/>
      </c>
      <c r="G92" s="69">
        <f>VLOOKUP(AA92,'様式C-1-2用'!$A$3:$V$1000,6,0)</f>
        <v>0</v>
      </c>
      <c r="H92" s="69">
        <f>VLOOKUP(AA92,'様式C-1-2用'!$A$3:$V$1000,7,0)</f>
        <v>0</v>
      </c>
      <c r="I92" s="69">
        <f>VLOOKUP(AA92,'様式C-1-2用'!$A$3:$V$1000,8,0)</f>
        <v>0</v>
      </c>
      <c r="J92" s="420">
        <f>VLOOKUP(AA92,'様式C-1-2用'!$A$3:$V$1000,9,0)</f>
        <v>0</v>
      </c>
      <c r="K92" s="420"/>
      <c r="L92" s="420"/>
      <c r="M92" s="420"/>
      <c r="N92" s="730">
        <f>VLOOKUP(AA92,'様式C-1-2用'!$A$3:$V$1000,10,0)</f>
        <v>0</v>
      </c>
      <c r="O92" s="730"/>
      <c r="P92" s="69">
        <f>VLOOKUP(AA92,'様式C-1-2用'!$A$3:$V$1000,11,0)</f>
        <v>0</v>
      </c>
      <c r="Q92" s="69">
        <f>VLOOKUP(AA92,'様式C-1-2用'!$A$3:$V$1000,12,0)</f>
        <v>0</v>
      </c>
      <c r="R92" s="2">
        <f>VLOOKUP(AA92,'様式C-1-2用'!$A$3:$V$1000,13,0)</f>
        <v>0</v>
      </c>
      <c r="S92" s="420">
        <f>VLOOKUP(AA92,'様式C-1-2用'!$A$3:$V$1000,14,0)</f>
        <v>0</v>
      </c>
      <c r="T92" s="420"/>
      <c r="U92" s="420"/>
      <c r="V92" s="420"/>
      <c r="W92" s="420"/>
      <c r="X92" s="413">
        <f>VLOOKUP(AA92,'様式C-1-2用'!$A$3:$V$1000,15,0)</f>
        <v>0</v>
      </c>
      <c r="Y92" s="415"/>
      <c r="Z92" s="414"/>
      <c r="AA92" s="1">
        <f t="shared" si="2"/>
        <v>75</v>
      </c>
    </row>
    <row r="93" spans="2:27" ht="15.95" customHeight="1" x14ac:dyDescent="0.15">
      <c r="B93" s="727"/>
      <c r="C93" s="716">
        <f>VLOOKUP(AA93,'様式C-1-2用'!$A$3:$V$1000,3,0)</f>
        <v>0</v>
      </c>
      <c r="D93" s="717"/>
      <c r="E93" s="2" t="str">
        <f>VLOOKUP(AA93,'様式C-1-2用'!$A$3:$V$1000,4,0)</f>
        <v/>
      </c>
      <c r="F93" s="75" t="str">
        <f>VLOOKUP(AA93,'様式C-1-2用'!$A$3:$V$1000,5,0)</f>
        <v/>
      </c>
      <c r="G93" s="69">
        <f>VLOOKUP(AA93,'様式C-1-2用'!$A$3:$V$1000,6,0)</f>
        <v>0</v>
      </c>
      <c r="H93" s="69">
        <f>VLOOKUP(AA93,'様式C-1-2用'!$A$3:$V$1000,7,0)</f>
        <v>0</v>
      </c>
      <c r="I93" s="69">
        <f>VLOOKUP(AA93,'様式C-1-2用'!$A$3:$V$1000,8,0)</f>
        <v>0</v>
      </c>
      <c r="J93" s="420">
        <f>VLOOKUP(AA93,'様式C-1-2用'!$A$3:$V$1000,9,0)</f>
        <v>0</v>
      </c>
      <c r="K93" s="420"/>
      <c r="L93" s="420"/>
      <c r="M93" s="420"/>
      <c r="N93" s="730">
        <f>VLOOKUP(AA93,'様式C-1-2用'!$A$3:$V$1000,10,0)</f>
        <v>0</v>
      </c>
      <c r="O93" s="730"/>
      <c r="P93" s="69">
        <f>VLOOKUP(AA93,'様式C-1-2用'!$A$3:$V$1000,11,0)</f>
        <v>0</v>
      </c>
      <c r="Q93" s="69">
        <f>VLOOKUP(AA93,'様式C-1-2用'!$A$3:$V$1000,12,0)</f>
        <v>0</v>
      </c>
      <c r="R93" s="2">
        <f>VLOOKUP(AA93,'様式C-1-2用'!$A$3:$V$1000,13,0)</f>
        <v>0</v>
      </c>
      <c r="S93" s="420">
        <f>VLOOKUP(AA93,'様式C-1-2用'!$A$3:$V$1000,14,0)</f>
        <v>0</v>
      </c>
      <c r="T93" s="420"/>
      <c r="U93" s="420"/>
      <c r="V93" s="420"/>
      <c r="W93" s="420"/>
      <c r="X93" s="413">
        <f>VLOOKUP(AA93,'様式C-1-2用'!$A$3:$V$1000,15,0)</f>
        <v>0</v>
      </c>
      <c r="Y93" s="415"/>
      <c r="Z93" s="414"/>
      <c r="AA93" s="1">
        <f t="shared" si="2"/>
        <v>76</v>
      </c>
    </row>
    <row r="94" spans="2:27" ht="15.95" customHeight="1" x14ac:dyDescent="0.15">
      <c r="B94" s="727"/>
      <c r="C94" s="716">
        <f>VLOOKUP(AA94,'様式C-1-2用'!$A$3:$V$1000,3,0)</f>
        <v>0</v>
      </c>
      <c r="D94" s="717"/>
      <c r="E94" s="2" t="str">
        <f>VLOOKUP(AA94,'様式C-1-2用'!$A$3:$V$1000,4,0)</f>
        <v/>
      </c>
      <c r="F94" s="75" t="str">
        <f>VLOOKUP(AA94,'様式C-1-2用'!$A$3:$V$1000,5,0)</f>
        <v/>
      </c>
      <c r="G94" s="69">
        <f>VLOOKUP(AA94,'様式C-1-2用'!$A$3:$V$1000,6,0)</f>
        <v>0</v>
      </c>
      <c r="H94" s="69">
        <f>VLOOKUP(AA94,'様式C-1-2用'!$A$3:$V$1000,7,0)</f>
        <v>0</v>
      </c>
      <c r="I94" s="69">
        <f>VLOOKUP(AA94,'様式C-1-2用'!$A$3:$V$1000,8,0)</f>
        <v>0</v>
      </c>
      <c r="J94" s="420">
        <f>VLOOKUP(AA94,'様式C-1-2用'!$A$3:$V$1000,9,0)</f>
        <v>0</v>
      </c>
      <c r="K94" s="420"/>
      <c r="L94" s="420"/>
      <c r="M94" s="420"/>
      <c r="N94" s="730">
        <f>VLOOKUP(AA94,'様式C-1-2用'!$A$3:$V$1000,10,0)</f>
        <v>0</v>
      </c>
      <c r="O94" s="730"/>
      <c r="P94" s="69">
        <f>VLOOKUP(AA94,'様式C-1-2用'!$A$3:$V$1000,11,0)</f>
        <v>0</v>
      </c>
      <c r="Q94" s="69">
        <f>VLOOKUP(AA94,'様式C-1-2用'!$A$3:$V$1000,12,0)</f>
        <v>0</v>
      </c>
      <c r="R94" s="2">
        <f>VLOOKUP(AA94,'様式C-1-2用'!$A$3:$V$1000,13,0)</f>
        <v>0</v>
      </c>
      <c r="S94" s="420">
        <f>VLOOKUP(AA94,'様式C-1-2用'!$A$3:$V$1000,14,0)</f>
        <v>0</v>
      </c>
      <c r="T94" s="420"/>
      <c r="U94" s="420"/>
      <c r="V94" s="420"/>
      <c r="W94" s="420"/>
      <c r="X94" s="413">
        <f>VLOOKUP(AA94,'様式C-1-2用'!$A$3:$V$1000,15,0)</f>
        <v>0</v>
      </c>
      <c r="Y94" s="415"/>
      <c r="Z94" s="414"/>
      <c r="AA94" s="1">
        <f t="shared" si="2"/>
        <v>77</v>
      </c>
    </row>
    <row r="95" spans="2:27" ht="15.95" customHeight="1" x14ac:dyDescent="0.15">
      <c r="B95" s="727"/>
      <c r="C95" s="716">
        <f>VLOOKUP(AA95,'様式C-1-2用'!$A$3:$V$1000,3,0)</f>
        <v>0</v>
      </c>
      <c r="D95" s="717"/>
      <c r="E95" s="2" t="str">
        <f>VLOOKUP(AA95,'様式C-1-2用'!$A$3:$V$1000,4,0)</f>
        <v/>
      </c>
      <c r="F95" s="75" t="str">
        <f>VLOOKUP(AA95,'様式C-1-2用'!$A$3:$V$1000,5,0)</f>
        <v/>
      </c>
      <c r="G95" s="69">
        <f>VLOOKUP(AA95,'様式C-1-2用'!$A$3:$V$1000,6,0)</f>
        <v>0</v>
      </c>
      <c r="H95" s="69">
        <f>VLOOKUP(AA95,'様式C-1-2用'!$A$3:$V$1000,7,0)</f>
        <v>0</v>
      </c>
      <c r="I95" s="69">
        <f>VLOOKUP(AA95,'様式C-1-2用'!$A$3:$V$1000,8,0)</f>
        <v>0</v>
      </c>
      <c r="J95" s="420">
        <f>VLOOKUP(AA95,'様式C-1-2用'!$A$3:$V$1000,9,0)</f>
        <v>0</v>
      </c>
      <c r="K95" s="420"/>
      <c r="L95" s="420"/>
      <c r="M95" s="420"/>
      <c r="N95" s="730">
        <f>VLOOKUP(AA95,'様式C-1-2用'!$A$3:$V$1000,10,0)</f>
        <v>0</v>
      </c>
      <c r="O95" s="730"/>
      <c r="P95" s="69">
        <f>VLOOKUP(AA95,'様式C-1-2用'!$A$3:$V$1000,11,0)</f>
        <v>0</v>
      </c>
      <c r="Q95" s="69">
        <f>VLOOKUP(AA95,'様式C-1-2用'!$A$3:$V$1000,12,0)</f>
        <v>0</v>
      </c>
      <c r="R95" s="2">
        <f>VLOOKUP(AA95,'様式C-1-2用'!$A$3:$V$1000,13,0)</f>
        <v>0</v>
      </c>
      <c r="S95" s="420">
        <f>VLOOKUP(AA95,'様式C-1-2用'!$A$3:$V$1000,14,0)</f>
        <v>0</v>
      </c>
      <c r="T95" s="420"/>
      <c r="U95" s="420"/>
      <c r="V95" s="420"/>
      <c r="W95" s="420"/>
      <c r="X95" s="413">
        <f>VLOOKUP(AA95,'様式C-1-2用'!$A$3:$V$1000,15,0)</f>
        <v>0</v>
      </c>
      <c r="Y95" s="415"/>
      <c r="Z95" s="414"/>
      <c r="AA95" s="1">
        <f t="shared" si="2"/>
        <v>78</v>
      </c>
    </row>
    <row r="96" spans="2:27" ht="15.95" customHeight="1" x14ac:dyDescent="0.15">
      <c r="B96" s="727"/>
      <c r="C96" s="716">
        <f>VLOOKUP(AA96,'様式C-1-2用'!$A$3:$V$1000,3,0)</f>
        <v>0</v>
      </c>
      <c r="D96" s="717"/>
      <c r="E96" s="2" t="str">
        <f>VLOOKUP(AA96,'様式C-1-2用'!$A$3:$V$1000,4,0)</f>
        <v/>
      </c>
      <c r="F96" s="75" t="str">
        <f>VLOOKUP(AA96,'様式C-1-2用'!$A$3:$V$1000,5,0)</f>
        <v/>
      </c>
      <c r="G96" s="69">
        <f>VLOOKUP(AA96,'様式C-1-2用'!$A$3:$V$1000,6,0)</f>
        <v>0</v>
      </c>
      <c r="H96" s="69">
        <f>VLOOKUP(AA96,'様式C-1-2用'!$A$3:$V$1000,7,0)</f>
        <v>0</v>
      </c>
      <c r="I96" s="69">
        <f>VLOOKUP(AA96,'様式C-1-2用'!$A$3:$V$1000,8,0)</f>
        <v>0</v>
      </c>
      <c r="J96" s="420">
        <f>VLOOKUP(AA96,'様式C-1-2用'!$A$3:$V$1000,9,0)</f>
        <v>0</v>
      </c>
      <c r="K96" s="420"/>
      <c r="L96" s="420"/>
      <c r="M96" s="420"/>
      <c r="N96" s="730">
        <f>VLOOKUP(AA96,'様式C-1-2用'!$A$3:$V$1000,10,0)</f>
        <v>0</v>
      </c>
      <c r="O96" s="730"/>
      <c r="P96" s="69">
        <f>VLOOKUP(AA96,'様式C-1-2用'!$A$3:$V$1000,11,0)</f>
        <v>0</v>
      </c>
      <c r="Q96" s="69">
        <f>VLOOKUP(AA96,'様式C-1-2用'!$A$3:$V$1000,12,0)</f>
        <v>0</v>
      </c>
      <c r="R96" s="2">
        <f>VLOOKUP(AA96,'様式C-1-2用'!$A$3:$V$1000,13,0)</f>
        <v>0</v>
      </c>
      <c r="S96" s="420">
        <f>VLOOKUP(AA96,'様式C-1-2用'!$A$3:$V$1000,14,0)</f>
        <v>0</v>
      </c>
      <c r="T96" s="420"/>
      <c r="U96" s="420"/>
      <c r="V96" s="420"/>
      <c r="W96" s="420"/>
      <c r="X96" s="413">
        <f>VLOOKUP(AA96,'様式C-1-2用'!$A$3:$V$1000,15,0)</f>
        <v>0</v>
      </c>
      <c r="Y96" s="415"/>
      <c r="Z96" s="414"/>
      <c r="AA96" s="1">
        <f t="shared" si="2"/>
        <v>79</v>
      </c>
    </row>
    <row r="97" spans="2:27" ht="15.95" customHeight="1" x14ac:dyDescent="0.15">
      <c r="B97" s="727"/>
      <c r="C97" s="716">
        <f>VLOOKUP(AA97,'様式C-1-2用'!$A$3:$V$1000,3,0)</f>
        <v>0</v>
      </c>
      <c r="D97" s="717"/>
      <c r="E97" s="2" t="str">
        <f>VLOOKUP(AA97,'様式C-1-2用'!$A$3:$V$1000,4,0)</f>
        <v/>
      </c>
      <c r="F97" s="75" t="str">
        <f>VLOOKUP(AA97,'様式C-1-2用'!$A$3:$V$1000,5,0)</f>
        <v/>
      </c>
      <c r="G97" s="69">
        <f>VLOOKUP(AA97,'様式C-1-2用'!$A$3:$V$1000,6,0)</f>
        <v>0</v>
      </c>
      <c r="H97" s="69">
        <f>VLOOKUP(AA97,'様式C-1-2用'!$A$3:$V$1000,7,0)</f>
        <v>0</v>
      </c>
      <c r="I97" s="69">
        <f>VLOOKUP(AA97,'様式C-1-2用'!$A$3:$V$1000,8,0)</f>
        <v>0</v>
      </c>
      <c r="J97" s="420">
        <f>VLOOKUP(AA97,'様式C-1-2用'!$A$3:$V$1000,9,0)</f>
        <v>0</v>
      </c>
      <c r="K97" s="420"/>
      <c r="L97" s="420"/>
      <c r="M97" s="420"/>
      <c r="N97" s="730">
        <f>VLOOKUP(AA97,'様式C-1-2用'!$A$3:$V$1000,10,0)</f>
        <v>0</v>
      </c>
      <c r="O97" s="730"/>
      <c r="P97" s="69">
        <f>VLOOKUP(AA97,'様式C-1-2用'!$A$3:$V$1000,11,0)</f>
        <v>0</v>
      </c>
      <c r="Q97" s="69">
        <f>VLOOKUP(AA97,'様式C-1-2用'!$A$3:$V$1000,12,0)</f>
        <v>0</v>
      </c>
      <c r="R97" s="2">
        <f>VLOOKUP(AA97,'様式C-1-2用'!$A$3:$V$1000,13,0)</f>
        <v>0</v>
      </c>
      <c r="S97" s="420">
        <f>VLOOKUP(AA97,'様式C-1-2用'!$A$3:$V$1000,14,0)</f>
        <v>0</v>
      </c>
      <c r="T97" s="420"/>
      <c r="U97" s="420"/>
      <c r="V97" s="420"/>
      <c r="W97" s="420"/>
      <c r="X97" s="413">
        <f>VLOOKUP(AA97,'様式C-1-2用'!$A$3:$V$1000,15,0)</f>
        <v>0</v>
      </c>
      <c r="Y97" s="415"/>
      <c r="Z97" s="414"/>
      <c r="AA97" s="1">
        <f t="shared" si="2"/>
        <v>80</v>
      </c>
    </row>
    <row r="98" spans="2:27" ht="15.95" customHeight="1" x14ac:dyDescent="0.15">
      <c r="B98" s="727"/>
      <c r="C98" s="716">
        <f>VLOOKUP(AA98,'様式C-1-2用'!$A$3:$V$1000,3,0)</f>
        <v>0</v>
      </c>
      <c r="D98" s="717"/>
      <c r="E98" s="2" t="str">
        <f>VLOOKUP(AA98,'様式C-1-2用'!$A$3:$V$1000,4,0)</f>
        <v/>
      </c>
      <c r="F98" s="75" t="str">
        <f>VLOOKUP(AA98,'様式C-1-2用'!$A$3:$V$1000,5,0)</f>
        <v/>
      </c>
      <c r="G98" s="69">
        <f>VLOOKUP(AA98,'様式C-1-2用'!$A$3:$V$1000,6,0)</f>
        <v>0</v>
      </c>
      <c r="H98" s="69">
        <f>VLOOKUP(AA98,'様式C-1-2用'!$A$3:$V$1000,7,0)</f>
        <v>0</v>
      </c>
      <c r="I98" s="69">
        <f>VLOOKUP(AA98,'様式C-1-2用'!$A$3:$V$1000,8,0)</f>
        <v>0</v>
      </c>
      <c r="J98" s="420">
        <f>VLOOKUP(AA98,'様式C-1-2用'!$A$3:$V$1000,9,0)</f>
        <v>0</v>
      </c>
      <c r="K98" s="420"/>
      <c r="L98" s="420"/>
      <c r="M98" s="420"/>
      <c r="N98" s="730">
        <f>VLOOKUP(AA98,'様式C-1-2用'!$A$3:$V$1000,10,0)</f>
        <v>0</v>
      </c>
      <c r="O98" s="730"/>
      <c r="P98" s="69">
        <f>VLOOKUP(AA98,'様式C-1-2用'!$A$3:$V$1000,11,0)</f>
        <v>0</v>
      </c>
      <c r="Q98" s="69">
        <f>VLOOKUP(AA98,'様式C-1-2用'!$A$3:$V$1000,12,0)</f>
        <v>0</v>
      </c>
      <c r="R98" s="2">
        <f>VLOOKUP(AA98,'様式C-1-2用'!$A$3:$V$1000,13,0)</f>
        <v>0</v>
      </c>
      <c r="S98" s="420">
        <f>VLOOKUP(AA98,'様式C-1-2用'!$A$3:$V$1000,14,0)</f>
        <v>0</v>
      </c>
      <c r="T98" s="420"/>
      <c r="U98" s="420"/>
      <c r="V98" s="420"/>
      <c r="W98" s="420"/>
      <c r="X98" s="413">
        <f>VLOOKUP(AA98,'様式C-1-2用'!$A$3:$V$1000,15,0)</f>
        <v>0</v>
      </c>
      <c r="Y98" s="415"/>
      <c r="Z98" s="414"/>
      <c r="AA98" s="1">
        <f t="shared" si="2"/>
        <v>81</v>
      </c>
    </row>
    <row r="99" spans="2:27" ht="15.95" customHeight="1" x14ac:dyDescent="0.15">
      <c r="B99" s="727"/>
      <c r="C99" s="716">
        <f>VLOOKUP(AA99,'様式C-1-2用'!$A$3:$V$1000,3,0)</f>
        <v>0</v>
      </c>
      <c r="D99" s="717"/>
      <c r="E99" s="2" t="str">
        <f>VLOOKUP(AA99,'様式C-1-2用'!$A$3:$V$1000,4,0)</f>
        <v/>
      </c>
      <c r="F99" s="75" t="str">
        <f>VLOOKUP(AA99,'様式C-1-2用'!$A$3:$V$1000,5,0)</f>
        <v/>
      </c>
      <c r="G99" s="69">
        <f>VLOOKUP(AA99,'様式C-1-2用'!$A$3:$V$1000,6,0)</f>
        <v>0</v>
      </c>
      <c r="H99" s="69">
        <f>VLOOKUP(AA99,'様式C-1-2用'!$A$3:$V$1000,7,0)</f>
        <v>0</v>
      </c>
      <c r="I99" s="69">
        <f>VLOOKUP(AA99,'様式C-1-2用'!$A$3:$V$1000,8,0)</f>
        <v>0</v>
      </c>
      <c r="J99" s="420">
        <f>VLOOKUP(AA99,'様式C-1-2用'!$A$3:$V$1000,9,0)</f>
        <v>0</v>
      </c>
      <c r="K99" s="420"/>
      <c r="L99" s="420"/>
      <c r="M99" s="420"/>
      <c r="N99" s="730">
        <f>VLOOKUP(AA99,'様式C-1-2用'!$A$3:$V$1000,10,0)</f>
        <v>0</v>
      </c>
      <c r="O99" s="730"/>
      <c r="P99" s="69">
        <f>VLOOKUP(AA99,'様式C-1-2用'!$A$3:$V$1000,11,0)</f>
        <v>0</v>
      </c>
      <c r="Q99" s="69">
        <f>VLOOKUP(AA99,'様式C-1-2用'!$A$3:$V$1000,12,0)</f>
        <v>0</v>
      </c>
      <c r="R99" s="2">
        <f>VLOOKUP(AA99,'様式C-1-2用'!$A$3:$V$1000,13,0)</f>
        <v>0</v>
      </c>
      <c r="S99" s="420">
        <f>VLOOKUP(AA99,'様式C-1-2用'!$A$3:$V$1000,14,0)</f>
        <v>0</v>
      </c>
      <c r="T99" s="420"/>
      <c r="U99" s="420"/>
      <c r="V99" s="420"/>
      <c r="W99" s="420"/>
      <c r="X99" s="413">
        <f>VLOOKUP(AA99,'様式C-1-2用'!$A$3:$V$1000,15,0)</f>
        <v>0</v>
      </c>
      <c r="Y99" s="415"/>
      <c r="Z99" s="414"/>
      <c r="AA99" s="1">
        <f t="shared" si="2"/>
        <v>82</v>
      </c>
    </row>
    <row r="100" spans="2:27" ht="15.95" customHeight="1" x14ac:dyDescent="0.15">
      <c r="B100" s="727"/>
      <c r="C100" s="716">
        <f>VLOOKUP(AA100,'様式C-1-2用'!$A$3:$V$1000,3,0)</f>
        <v>0</v>
      </c>
      <c r="D100" s="717"/>
      <c r="E100" s="2" t="str">
        <f>VLOOKUP(AA100,'様式C-1-2用'!$A$3:$V$1000,4,0)</f>
        <v/>
      </c>
      <c r="F100" s="75" t="str">
        <f>VLOOKUP(AA100,'様式C-1-2用'!$A$3:$V$1000,5,0)</f>
        <v/>
      </c>
      <c r="G100" s="69">
        <f>VLOOKUP(AA100,'様式C-1-2用'!$A$3:$V$1000,6,0)</f>
        <v>0</v>
      </c>
      <c r="H100" s="69">
        <f>VLOOKUP(AA100,'様式C-1-2用'!$A$3:$V$1000,7,0)</f>
        <v>0</v>
      </c>
      <c r="I100" s="69">
        <f>VLOOKUP(AA100,'様式C-1-2用'!$A$3:$V$1000,8,0)</f>
        <v>0</v>
      </c>
      <c r="J100" s="420">
        <f>VLOOKUP(AA100,'様式C-1-2用'!$A$3:$V$1000,9,0)</f>
        <v>0</v>
      </c>
      <c r="K100" s="420"/>
      <c r="L100" s="420"/>
      <c r="M100" s="420"/>
      <c r="N100" s="730">
        <f>VLOOKUP(AA100,'様式C-1-2用'!$A$3:$V$1000,10,0)</f>
        <v>0</v>
      </c>
      <c r="O100" s="730"/>
      <c r="P100" s="69">
        <f>VLOOKUP(AA100,'様式C-1-2用'!$A$3:$V$1000,11,0)</f>
        <v>0</v>
      </c>
      <c r="Q100" s="69">
        <f>VLOOKUP(AA100,'様式C-1-2用'!$A$3:$V$1000,12,0)</f>
        <v>0</v>
      </c>
      <c r="R100" s="2">
        <f>VLOOKUP(AA100,'様式C-1-2用'!$A$3:$V$1000,13,0)</f>
        <v>0</v>
      </c>
      <c r="S100" s="420">
        <f>VLOOKUP(AA100,'様式C-1-2用'!$A$3:$V$1000,14,0)</f>
        <v>0</v>
      </c>
      <c r="T100" s="420"/>
      <c r="U100" s="420"/>
      <c r="V100" s="420"/>
      <c r="W100" s="420"/>
      <c r="X100" s="413">
        <f>VLOOKUP(AA100,'様式C-1-2用'!$A$3:$V$1000,15,0)</f>
        <v>0</v>
      </c>
      <c r="Y100" s="415"/>
      <c r="Z100" s="414"/>
      <c r="AA100" s="1">
        <f t="shared" si="2"/>
        <v>83</v>
      </c>
    </row>
    <row r="101" spans="2:27" ht="15.95" customHeight="1" x14ac:dyDescent="0.15">
      <c r="B101" s="727"/>
      <c r="C101" s="716">
        <f>VLOOKUP(AA101,'様式C-1-2用'!$A$3:$V$1000,3,0)</f>
        <v>0</v>
      </c>
      <c r="D101" s="717"/>
      <c r="E101" s="2" t="str">
        <f>VLOOKUP(AA101,'様式C-1-2用'!$A$3:$V$1000,4,0)</f>
        <v/>
      </c>
      <c r="F101" s="75" t="str">
        <f>VLOOKUP(AA101,'様式C-1-2用'!$A$3:$V$1000,5,0)</f>
        <v/>
      </c>
      <c r="G101" s="69">
        <f>VLOOKUP(AA101,'様式C-1-2用'!$A$3:$V$1000,6,0)</f>
        <v>0</v>
      </c>
      <c r="H101" s="69">
        <f>VLOOKUP(AA101,'様式C-1-2用'!$A$3:$V$1000,7,0)</f>
        <v>0</v>
      </c>
      <c r="I101" s="69">
        <f>VLOOKUP(AA101,'様式C-1-2用'!$A$3:$V$1000,8,0)</f>
        <v>0</v>
      </c>
      <c r="J101" s="420">
        <f>VLOOKUP(AA101,'様式C-1-2用'!$A$3:$V$1000,9,0)</f>
        <v>0</v>
      </c>
      <c r="K101" s="420"/>
      <c r="L101" s="420"/>
      <c r="M101" s="420"/>
      <c r="N101" s="730">
        <f>VLOOKUP(AA101,'様式C-1-2用'!$A$3:$V$1000,10,0)</f>
        <v>0</v>
      </c>
      <c r="O101" s="730"/>
      <c r="P101" s="69">
        <f>VLOOKUP(AA101,'様式C-1-2用'!$A$3:$V$1000,11,0)</f>
        <v>0</v>
      </c>
      <c r="Q101" s="69">
        <f>VLOOKUP(AA101,'様式C-1-2用'!$A$3:$V$1000,12,0)</f>
        <v>0</v>
      </c>
      <c r="R101" s="2">
        <f>VLOOKUP(AA101,'様式C-1-2用'!$A$3:$V$1000,13,0)</f>
        <v>0</v>
      </c>
      <c r="S101" s="420">
        <f>VLOOKUP(AA101,'様式C-1-2用'!$A$3:$V$1000,14,0)</f>
        <v>0</v>
      </c>
      <c r="T101" s="420"/>
      <c r="U101" s="420"/>
      <c r="V101" s="420"/>
      <c r="W101" s="420"/>
      <c r="X101" s="413">
        <f>VLOOKUP(AA101,'様式C-1-2用'!$A$3:$V$1000,15,0)</f>
        <v>0</v>
      </c>
      <c r="Y101" s="415"/>
      <c r="Z101" s="414"/>
      <c r="AA101" s="1">
        <f t="shared" si="2"/>
        <v>84</v>
      </c>
    </row>
    <row r="102" spans="2:27" ht="15.95" customHeight="1" x14ac:dyDescent="0.15">
      <c r="B102" s="727"/>
      <c r="C102" s="716">
        <f>VLOOKUP(AA102,'様式C-1-2用'!$A$3:$V$1000,3,0)</f>
        <v>0</v>
      </c>
      <c r="D102" s="717"/>
      <c r="E102" s="2" t="str">
        <f>VLOOKUP(AA102,'様式C-1-2用'!$A$3:$V$1000,4,0)</f>
        <v/>
      </c>
      <c r="F102" s="75" t="str">
        <f>VLOOKUP(AA102,'様式C-1-2用'!$A$3:$V$1000,5,0)</f>
        <v/>
      </c>
      <c r="G102" s="69">
        <f>VLOOKUP(AA102,'様式C-1-2用'!$A$3:$V$1000,6,0)</f>
        <v>0</v>
      </c>
      <c r="H102" s="69">
        <f>VLOOKUP(AA102,'様式C-1-2用'!$A$3:$V$1000,7,0)</f>
        <v>0</v>
      </c>
      <c r="I102" s="69">
        <f>VLOOKUP(AA102,'様式C-1-2用'!$A$3:$V$1000,8,0)</f>
        <v>0</v>
      </c>
      <c r="J102" s="420">
        <f>VLOOKUP(AA102,'様式C-1-2用'!$A$3:$V$1000,9,0)</f>
        <v>0</v>
      </c>
      <c r="K102" s="420"/>
      <c r="L102" s="420"/>
      <c r="M102" s="420"/>
      <c r="N102" s="730">
        <f>VLOOKUP(AA102,'様式C-1-2用'!$A$3:$V$1000,10,0)</f>
        <v>0</v>
      </c>
      <c r="O102" s="730"/>
      <c r="P102" s="69">
        <f>VLOOKUP(AA102,'様式C-1-2用'!$A$3:$V$1000,11,0)</f>
        <v>0</v>
      </c>
      <c r="Q102" s="69">
        <f>VLOOKUP(AA102,'様式C-1-2用'!$A$3:$V$1000,12,0)</f>
        <v>0</v>
      </c>
      <c r="R102" s="2">
        <f>VLOOKUP(AA102,'様式C-1-2用'!$A$3:$V$1000,13,0)</f>
        <v>0</v>
      </c>
      <c r="S102" s="420">
        <f>VLOOKUP(AA102,'様式C-1-2用'!$A$3:$V$1000,14,0)</f>
        <v>0</v>
      </c>
      <c r="T102" s="420"/>
      <c r="U102" s="420"/>
      <c r="V102" s="420"/>
      <c r="W102" s="420"/>
      <c r="X102" s="413">
        <f>VLOOKUP(AA102,'様式C-1-2用'!$A$3:$V$1000,15,0)</f>
        <v>0</v>
      </c>
      <c r="Y102" s="415"/>
      <c r="Z102" s="414"/>
      <c r="AA102" s="1">
        <f t="shared" si="2"/>
        <v>85</v>
      </c>
    </row>
    <row r="103" spans="2:27" ht="15.95" customHeight="1" x14ac:dyDescent="0.15">
      <c r="B103" s="727"/>
      <c r="C103" s="716">
        <f>VLOOKUP(AA103,'様式C-1-2用'!$A$3:$V$1000,3,0)</f>
        <v>0</v>
      </c>
      <c r="D103" s="717"/>
      <c r="E103" s="2" t="str">
        <f>VLOOKUP(AA103,'様式C-1-2用'!$A$3:$V$1000,4,0)</f>
        <v/>
      </c>
      <c r="F103" s="75" t="str">
        <f>VLOOKUP(AA103,'様式C-1-2用'!$A$3:$V$1000,5,0)</f>
        <v/>
      </c>
      <c r="G103" s="69">
        <f>VLOOKUP(AA103,'様式C-1-2用'!$A$3:$V$1000,6,0)</f>
        <v>0</v>
      </c>
      <c r="H103" s="69">
        <f>VLOOKUP(AA103,'様式C-1-2用'!$A$3:$V$1000,7,0)</f>
        <v>0</v>
      </c>
      <c r="I103" s="69">
        <f>VLOOKUP(AA103,'様式C-1-2用'!$A$3:$V$1000,8,0)</f>
        <v>0</v>
      </c>
      <c r="J103" s="420">
        <f>VLOOKUP(AA103,'様式C-1-2用'!$A$3:$V$1000,9,0)</f>
        <v>0</v>
      </c>
      <c r="K103" s="420"/>
      <c r="L103" s="420"/>
      <c r="M103" s="420"/>
      <c r="N103" s="730">
        <f>VLOOKUP(AA103,'様式C-1-2用'!$A$3:$V$1000,10,0)</f>
        <v>0</v>
      </c>
      <c r="O103" s="730"/>
      <c r="P103" s="69">
        <f>VLOOKUP(AA103,'様式C-1-2用'!$A$3:$V$1000,11,0)</f>
        <v>0</v>
      </c>
      <c r="Q103" s="69">
        <f>VLOOKUP(AA103,'様式C-1-2用'!$A$3:$V$1000,12,0)</f>
        <v>0</v>
      </c>
      <c r="R103" s="2">
        <f>VLOOKUP(AA103,'様式C-1-2用'!$A$3:$V$1000,13,0)</f>
        <v>0</v>
      </c>
      <c r="S103" s="420">
        <f>VLOOKUP(AA103,'様式C-1-2用'!$A$3:$V$1000,14,0)</f>
        <v>0</v>
      </c>
      <c r="T103" s="420"/>
      <c r="U103" s="420"/>
      <c r="V103" s="420"/>
      <c r="W103" s="420"/>
      <c r="X103" s="413">
        <f>VLOOKUP(AA103,'様式C-1-2用'!$A$3:$V$1000,15,0)</f>
        <v>0</v>
      </c>
      <c r="Y103" s="415"/>
      <c r="Z103" s="414"/>
      <c r="AA103" s="1">
        <f t="shared" si="2"/>
        <v>86</v>
      </c>
    </row>
    <row r="104" spans="2:27" ht="15.95" customHeight="1" x14ac:dyDescent="0.15">
      <c r="B104" s="727"/>
      <c r="C104" s="716">
        <f>VLOOKUP(AA104,'様式C-1-2用'!$A$3:$V$1000,3,0)</f>
        <v>0</v>
      </c>
      <c r="D104" s="717"/>
      <c r="E104" s="2" t="str">
        <f>VLOOKUP(AA104,'様式C-1-2用'!$A$3:$V$1000,4,0)</f>
        <v/>
      </c>
      <c r="F104" s="75" t="str">
        <f>VLOOKUP(AA104,'様式C-1-2用'!$A$3:$V$1000,5,0)</f>
        <v/>
      </c>
      <c r="G104" s="69">
        <f>VLOOKUP(AA104,'様式C-1-2用'!$A$3:$V$1000,6,0)</f>
        <v>0</v>
      </c>
      <c r="H104" s="69">
        <f>VLOOKUP(AA104,'様式C-1-2用'!$A$3:$V$1000,7,0)</f>
        <v>0</v>
      </c>
      <c r="I104" s="69">
        <f>VLOOKUP(AA104,'様式C-1-2用'!$A$3:$V$1000,8,0)</f>
        <v>0</v>
      </c>
      <c r="J104" s="420">
        <f>VLOOKUP(AA104,'様式C-1-2用'!$A$3:$V$1000,9,0)</f>
        <v>0</v>
      </c>
      <c r="K104" s="420"/>
      <c r="L104" s="420"/>
      <c r="M104" s="420"/>
      <c r="N104" s="730">
        <f>VLOOKUP(AA104,'様式C-1-2用'!$A$3:$V$1000,10,0)</f>
        <v>0</v>
      </c>
      <c r="O104" s="730"/>
      <c r="P104" s="69">
        <f>VLOOKUP(AA104,'様式C-1-2用'!$A$3:$V$1000,11,0)</f>
        <v>0</v>
      </c>
      <c r="Q104" s="69">
        <f>VLOOKUP(AA104,'様式C-1-2用'!$A$3:$V$1000,12,0)</f>
        <v>0</v>
      </c>
      <c r="R104" s="2">
        <f>VLOOKUP(AA104,'様式C-1-2用'!$A$3:$V$1000,13,0)</f>
        <v>0</v>
      </c>
      <c r="S104" s="420">
        <f>VLOOKUP(AA104,'様式C-1-2用'!$A$3:$V$1000,14,0)</f>
        <v>0</v>
      </c>
      <c r="T104" s="420"/>
      <c r="U104" s="420"/>
      <c r="V104" s="420"/>
      <c r="W104" s="420"/>
      <c r="X104" s="413">
        <f>VLOOKUP(AA104,'様式C-1-2用'!$A$3:$V$1000,15,0)</f>
        <v>0</v>
      </c>
      <c r="Y104" s="415"/>
      <c r="Z104" s="414"/>
      <c r="AA104" s="1">
        <f t="shared" si="2"/>
        <v>87</v>
      </c>
    </row>
    <row r="105" spans="2:27" ht="15.95" customHeight="1" x14ac:dyDescent="0.15">
      <c r="B105" s="727"/>
      <c r="C105" s="716">
        <f>VLOOKUP(AA105,'様式C-1-2用'!$A$3:$V$1000,3,0)</f>
        <v>0</v>
      </c>
      <c r="D105" s="717"/>
      <c r="E105" s="2" t="str">
        <f>VLOOKUP(AA105,'様式C-1-2用'!$A$3:$V$1000,4,0)</f>
        <v/>
      </c>
      <c r="F105" s="75" t="str">
        <f>VLOOKUP(AA105,'様式C-1-2用'!$A$3:$V$1000,5,0)</f>
        <v/>
      </c>
      <c r="G105" s="69">
        <f>VLOOKUP(AA105,'様式C-1-2用'!$A$3:$V$1000,6,0)</f>
        <v>0</v>
      </c>
      <c r="H105" s="69">
        <f>VLOOKUP(AA105,'様式C-1-2用'!$A$3:$V$1000,7,0)</f>
        <v>0</v>
      </c>
      <c r="I105" s="69">
        <f>VLOOKUP(AA105,'様式C-1-2用'!$A$3:$V$1000,8,0)</f>
        <v>0</v>
      </c>
      <c r="J105" s="420">
        <f>VLOOKUP(AA105,'様式C-1-2用'!$A$3:$V$1000,9,0)</f>
        <v>0</v>
      </c>
      <c r="K105" s="420"/>
      <c r="L105" s="420"/>
      <c r="M105" s="420"/>
      <c r="N105" s="730">
        <f>VLOOKUP(AA105,'様式C-1-2用'!$A$3:$V$1000,10,0)</f>
        <v>0</v>
      </c>
      <c r="O105" s="730"/>
      <c r="P105" s="69">
        <f>VLOOKUP(AA105,'様式C-1-2用'!$A$3:$V$1000,11,0)</f>
        <v>0</v>
      </c>
      <c r="Q105" s="69">
        <f>VLOOKUP(AA105,'様式C-1-2用'!$A$3:$V$1000,12,0)</f>
        <v>0</v>
      </c>
      <c r="R105" s="2">
        <f>VLOOKUP(AA105,'様式C-1-2用'!$A$3:$V$1000,13,0)</f>
        <v>0</v>
      </c>
      <c r="S105" s="420">
        <f>VLOOKUP(AA105,'様式C-1-2用'!$A$3:$V$1000,14,0)</f>
        <v>0</v>
      </c>
      <c r="T105" s="420"/>
      <c r="U105" s="420"/>
      <c r="V105" s="420"/>
      <c r="W105" s="420"/>
      <c r="X105" s="413">
        <f>VLOOKUP(AA105,'様式C-1-2用'!$A$3:$V$1000,15,0)</f>
        <v>0</v>
      </c>
      <c r="Y105" s="415"/>
      <c r="Z105" s="414"/>
      <c r="AA105" s="1">
        <f t="shared" si="2"/>
        <v>88</v>
      </c>
    </row>
    <row r="106" spans="2:27" ht="15.95" customHeight="1" x14ac:dyDescent="0.15">
      <c r="B106" s="727"/>
      <c r="C106" s="716">
        <f>VLOOKUP(AA106,'様式C-1-2用'!$A$3:$V$1000,3,0)</f>
        <v>0</v>
      </c>
      <c r="D106" s="717"/>
      <c r="E106" s="2" t="str">
        <f>VLOOKUP(AA106,'様式C-1-2用'!$A$3:$V$1000,4,0)</f>
        <v/>
      </c>
      <c r="F106" s="75" t="str">
        <f>VLOOKUP(AA106,'様式C-1-2用'!$A$3:$V$1000,5,0)</f>
        <v/>
      </c>
      <c r="G106" s="69">
        <f>VLOOKUP(AA106,'様式C-1-2用'!$A$3:$V$1000,6,0)</f>
        <v>0</v>
      </c>
      <c r="H106" s="69">
        <f>VLOOKUP(AA106,'様式C-1-2用'!$A$3:$V$1000,7,0)</f>
        <v>0</v>
      </c>
      <c r="I106" s="69">
        <f>VLOOKUP(AA106,'様式C-1-2用'!$A$3:$V$1000,8,0)</f>
        <v>0</v>
      </c>
      <c r="J106" s="420">
        <f>VLOOKUP(AA106,'様式C-1-2用'!$A$3:$V$1000,9,0)</f>
        <v>0</v>
      </c>
      <c r="K106" s="420"/>
      <c r="L106" s="420"/>
      <c r="M106" s="420"/>
      <c r="N106" s="730">
        <f>VLOOKUP(AA106,'様式C-1-2用'!$A$3:$V$1000,10,0)</f>
        <v>0</v>
      </c>
      <c r="O106" s="730"/>
      <c r="P106" s="69">
        <f>VLOOKUP(AA106,'様式C-1-2用'!$A$3:$V$1000,11,0)</f>
        <v>0</v>
      </c>
      <c r="Q106" s="69">
        <f>VLOOKUP(AA106,'様式C-1-2用'!$A$3:$V$1000,12,0)</f>
        <v>0</v>
      </c>
      <c r="R106" s="2">
        <f>VLOOKUP(AA106,'様式C-1-2用'!$A$3:$V$1000,13,0)</f>
        <v>0</v>
      </c>
      <c r="S106" s="420">
        <f>VLOOKUP(AA106,'様式C-1-2用'!$A$3:$V$1000,14,0)</f>
        <v>0</v>
      </c>
      <c r="T106" s="420"/>
      <c r="U106" s="420"/>
      <c r="V106" s="420"/>
      <c r="W106" s="420"/>
      <c r="X106" s="413">
        <f>VLOOKUP(AA106,'様式C-1-2用'!$A$3:$V$1000,15,0)</f>
        <v>0</v>
      </c>
      <c r="Y106" s="415"/>
      <c r="Z106" s="414"/>
      <c r="AA106" s="1">
        <f t="shared" si="2"/>
        <v>89</v>
      </c>
    </row>
    <row r="107" spans="2:27" ht="15.95" customHeight="1" x14ac:dyDescent="0.15">
      <c r="B107" s="727"/>
      <c r="C107" s="716">
        <f>VLOOKUP(AA107,'様式C-1-2用'!$A$3:$V$1000,3,0)</f>
        <v>0</v>
      </c>
      <c r="D107" s="717"/>
      <c r="E107" s="2" t="str">
        <f>VLOOKUP(AA107,'様式C-1-2用'!$A$3:$V$1000,4,0)</f>
        <v/>
      </c>
      <c r="F107" s="75" t="str">
        <f>VLOOKUP(AA107,'様式C-1-2用'!$A$3:$V$1000,5,0)</f>
        <v/>
      </c>
      <c r="G107" s="69">
        <f>VLOOKUP(AA107,'様式C-1-2用'!$A$3:$V$1000,6,0)</f>
        <v>0</v>
      </c>
      <c r="H107" s="69">
        <f>VLOOKUP(AA107,'様式C-1-2用'!$A$3:$V$1000,7,0)</f>
        <v>0</v>
      </c>
      <c r="I107" s="69">
        <f>VLOOKUP(AA107,'様式C-1-2用'!$A$3:$V$1000,8,0)</f>
        <v>0</v>
      </c>
      <c r="J107" s="420">
        <f>VLOOKUP(AA107,'様式C-1-2用'!$A$3:$V$1000,9,0)</f>
        <v>0</v>
      </c>
      <c r="K107" s="420"/>
      <c r="L107" s="420"/>
      <c r="M107" s="420"/>
      <c r="N107" s="730">
        <f>VLOOKUP(AA107,'様式C-1-2用'!$A$3:$V$1000,10,0)</f>
        <v>0</v>
      </c>
      <c r="O107" s="730"/>
      <c r="P107" s="69">
        <f>VLOOKUP(AA107,'様式C-1-2用'!$A$3:$V$1000,11,0)</f>
        <v>0</v>
      </c>
      <c r="Q107" s="69">
        <f>VLOOKUP(AA107,'様式C-1-2用'!$A$3:$V$1000,12,0)</f>
        <v>0</v>
      </c>
      <c r="R107" s="2">
        <f>VLOOKUP(AA107,'様式C-1-2用'!$A$3:$V$1000,13,0)</f>
        <v>0</v>
      </c>
      <c r="S107" s="420">
        <f>VLOOKUP(AA107,'様式C-1-2用'!$A$3:$V$1000,14,0)</f>
        <v>0</v>
      </c>
      <c r="T107" s="420"/>
      <c r="U107" s="420"/>
      <c r="V107" s="420"/>
      <c r="W107" s="420"/>
      <c r="X107" s="413">
        <f>VLOOKUP(AA107,'様式C-1-2用'!$A$3:$V$1000,15,0)</f>
        <v>0</v>
      </c>
      <c r="Y107" s="415"/>
      <c r="Z107" s="414"/>
      <c r="AA107" s="1">
        <f t="shared" si="2"/>
        <v>90</v>
      </c>
    </row>
    <row r="108" spans="2:27" ht="15.95" customHeight="1" x14ac:dyDescent="0.15">
      <c r="B108" s="727"/>
      <c r="C108" s="716">
        <f>VLOOKUP(AA108,'様式C-1-2用'!$A$3:$V$1000,3,0)</f>
        <v>0</v>
      </c>
      <c r="D108" s="717"/>
      <c r="E108" s="2" t="str">
        <f>VLOOKUP(AA108,'様式C-1-2用'!$A$3:$V$1000,4,0)</f>
        <v/>
      </c>
      <c r="F108" s="75" t="str">
        <f>VLOOKUP(AA108,'様式C-1-2用'!$A$3:$V$1000,5,0)</f>
        <v/>
      </c>
      <c r="G108" s="69">
        <f>VLOOKUP(AA108,'様式C-1-2用'!$A$3:$V$1000,6,0)</f>
        <v>0</v>
      </c>
      <c r="H108" s="69">
        <f>VLOOKUP(AA108,'様式C-1-2用'!$A$3:$V$1000,7,0)</f>
        <v>0</v>
      </c>
      <c r="I108" s="69">
        <f>VLOOKUP(AA108,'様式C-1-2用'!$A$3:$V$1000,8,0)</f>
        <v>0</v>
      </c>
      <c r="J108" s="420">
        <f>VLOOKUP(AA108,'様式C-1-2用'!$A$3:$V$1000,9,0)</f>
        <v>0</v>
      </c>
      <c r="K108" s="420"/>
      <c r="L108" s="420"/>
      <c r="M108" s="420"/>
      <c r="N108" s="730">
        <f>VLOOKUP(AA108,'様式C-1-2用'!$A$3:$V$1000,10,0)</f>
        <v>0</v>
      </c>
      <c r="O108" s="730"/>
      <c r="P108" s="69">
        <f>VLOOKUP(AA108,'様式C-1-2用'!$A$3:$V$1000,11,0)</f>
        <v>0</v>
      </c>
      <c r="Q108" s="69">
        <f>VLOOKUP(AA108,'様式C-1-2用'!$A$3:$V$1000,12,0)</f>
        <v>0</v>
      </c>
      <c r="R108" s="2">
        <f>VLOOKUP(AA108,'様式C-1-2用'!$A$3:$V$1000,13,0)</f>
        <v>0</v>
      </c>
      <c r="S108" s="420">
        <f>VLOOKUP(AA108,'様式C-1-2用'!$A$3:$V$1000,14,0)</f>
        <v>0</v>
      </c>
      <c r="T108" s="420"/>
      <c r="U108" s="420"/>
      <c r="V108" s="420"/>
      <c r="W108" s="420"/>
      <c r="X108" s="413">
        <f>VLOOKUP(AA108,'様式C-1-2用'!$A$3:$V$1000,15,0)</f>
        <v>0</v>
      </c>
      <c r="Y108" s="415"/>
      <c r="Z108" s="414"/>
      <c r="AA108" s="1">
        <f t="shared" si="2"/>
        <v>91</v>
      </c>
    </row>
    <row r="109" spans="2:27" ht="15.95" customHeight="1" x14ac:dyDescent="0.15">
      <c r="B109" s="727"/>
      <c r="C109" s="716">
        <f>VLOOKUP(AA109,'様式C-1-2用'!$A$3:$V$1000,3,0)</f>
        <v>0</v>
      </c>
      <c r="D109" s="717"/>
      <c r="E109" s="2" t="str">
        <f>VLOOKUP(AA109,'様式C-1-2用'!$A$3:$V$1000,4,0)</f>
        <v/>
      </c>
      <c r="F109" s="75" t="str">
        <f>VLOOKUP(AA109,'様式C-1-2用'!$A$3:$V$1000,5,0)</f>
        <v/>
      </c>
      <c r="G109" s="69">
        <f>VLOOKUP(AA109,'様式C-1-2用'!$A$3:$V$1000,6,0)</f>
        <v>0</v>
      </c>
      <c r="H109" s="69">
        <f>VLOOKUP(AA109,'様式C-1-2用'!$A$3:$V$1000,7,0)</f>
        <v>0</v>
      </c>
      <c r="I109" s="69">
        <f>VLOOKUP(AA109,'様式C-1-2用'!$A$3:$V$1000,8,0)</f>
        <v>0</v>
      </c>
      <c r="J109" s="420">
        <f>VLOOKUP(AA109,'様式C-1-2用'!$A$3:$V$1000,9,0)</f>
        <v>0</v>
      </c>
      <c r="K109" s="420"/>
      <c r="L109" s="420"/>
      <c r="M109" s="420"/>
      <c r="N109" s="730">
        <f>VLOOKUP(AA109,'様式C-1-2用'!$A$3:$V$1000,10,0)</f>
        <v>0</v>
      </c>
      <c r="O109" s="730"/>
      <c r="P109" s="69">
        <f>VLOOKUP(AA109,'様式C-1-2用'!$A$3:$V$1000,11,0)</f>
        <v>0</v>
      </c>
      <c r="Q109" s="69">
        <f>VLOOKUP(AA109,'様式C-1-2用'!$A$3:$V$1000,12,0)</f>
        <v>0</v>
      </c>
      <c r="R109" s="2">
        <f>VLOOKUP(AA109,'様式C-1-2用'!$A$3:$V$1000,13,0)</f>
        <v>0</v>
      </c>
      <c r="S109" s="420">
        <f>VLOOKUP(AA109,'様式C-1-2用'!$A$3:$V$1000,14,0)</f>
        <v>0</v>
      </c>
      <c r="T109" s="420"/>
      <c r="U109" s="420"/>
      <c r="V109" s="420"/>
      <c r="W109" s="420"/>
      <c r="X109" s="413">
        <f>VLOOKUP(AA109,'様式C-1-2用'!$A$3:$V$1000,15,0)</f>
        <v>0</v>
      </c>
      <c r="Y109" s="415"/>
      <c r="Z109" s="414"/>
      <c r="AA109" s="1">
        <f t="shared" si="2"/>
        <v>92</v>
      </c>
    </row>
    <row r="110" spans="2:27" ht="15.95" customHeight="1" x14ac:dyDescent="0.15">
      <c r="B110" s="728"/>
      <c r="C110" s="716">
        <f>VLOOKUP(AA110,'様式C-1-2用'!$A$3:$V$1000,3,0)</f>
        <v>0</v>
      </c>
      <c r="D110" s="717"/>
      <c r="E110" s="2" t="str">
        <f>VLOOKUP(AA110,'様式C-1-2用'!$A$3:$V$1000,4,0)</f>
        <v/>
      </c>
      <c r="F110" s="75" t="str">
        <f>VLOOKUP(AA110,'様式C-1-2用'!$A$3:$V$1000,5,0)</f>
        <v/>
      </c>
      <c r="G110" s="69">
        <f>VLOOKUP(AA110,'様式C-1-2用'!$A$3:$V$1000,6,0)</f>
        <v>0</v>
      </c>
      <c r="H110" s="69">
        <f>VLOOKUP(AA110,'様式C-1-2用'!$A$3:$V$1000,7,0)</f>
        <v>0</v>
      </c>
      <c r="I110" s="69">
        <f>VLOOKUP(AA110,'様式C-1-2用'!$A$3:$V$1000,8,0)</f>
        <v>0</v>
      </c>
      <c r="J110" s="420">
        <f>VLOOKUP(AA110,'様式C-1-2用'!$A$3:$V$1000,9,0)</f>
        <v>0</v>
      </c>
      <c r="K110" s="420"/>
      <c r="L110" s="420"/>
      <c r="M110" s="420"/>
      <c r="N110" s="730">
        <f>VLOOKUP(AA110,'様式C-1-2用'!$A$3:$V$1000,10,0)</f>
        <v>0</v>
      </c>
      <c r="O110" s="730"/>
      <c r="P110" s="69">
        <f>VLOOKUP(AA110,'様式C-1-2用'!$A$3:$V$1000,11,0)</f>
        <v>0</v>
      </c>
      <c r="Q110" s="69">
        <f>VLOOKUP(AA110,'様式C-1-2用'!$A$3:$V$1000,12,0)</f>
        <v>0</v>
      </c>
      <c r="R110" s="2">
        <f>VLOOKUP(AA110,'様式C-1-2用'!$A$3:$V$1000,13,0)</f>
        <v>0</v>
      </c>
      <c r="S110" s="420">
        <f>VLOOKUP(AA110,'様式C-1-2用'!$A$3:$V$1000,14,0)</f>
        <v>0</v>
      </c>
      <c r="T110" s="420"/>
      <c r="U110" s="420"/>
      <c r="V110" s="420"/>
      <c r="W110" s="420"/>
      <c r="X110" s="413">
        <f>VLOOKUP(AA110,'様式C-1-2用'!$A$3:$V$1000,15,0)</f>
        <v>0</v>
      </c>
      <c r="Y110" s="415"/>
      <c r="Z110" s="414"/>
      <c r="AA110" s="1">
        <f t="shared" si="2"/>
        <v>93</v>
      </c>
    </row>
    <row r="111" spans="2:27" ht="15.95" customHeight="1" x14ac:dyDescent="0.15">
      <c r="B111" s="73"/>
      <c r="C111" s="1" t="s">
        <v>295</v>
      </c>
      <c r="D111" s="24"/>
      <c r="F111" s="24"/>
      <c r="G111" s="70"/>
      <c r="H111" s="70"/>
      <c r="I111" s="70"/>
      <c r="J111" s="70"/>
      <c r="K111" s="70"/>
      <c r="L111" s="70"/>
      <c r="M111" s="70"/>
      <c r="N111" s="70"/>
      <c r="O111" s="70"/>
      <c r="P111" s="70"/>
      <c r="Q111" s="70"/>
      <c r="R111" s="24"/>
      <c r="S111" s="70"/>
      <c r="T111" s="70"/>
      <c r="U111" s="70"/>
      <c r="V111" s="70"/>
      <c r="W111" s="70"/>
      <c r="X111" s="24"/>
      <c r="Y111" s="24"/>
      <c r="Z111" s="24"/>
    </row>
    <row r="112" spans="2:27" ht="15.95" customHeight="1" x14ac:dyDescent="0.15">
      <c r="B112" s="73"/>
      <c r="C112" s="81" t="s">
        <v>296</v>
      </c>
      <c r="D112" s="24"/>
      <c r="F112" s="24"/>
      <c r="G112" s="70"/>
      <c r="H112" s="70"/>
      <c r="I112" s="70"/>
      <c r="J112" s="70"/>
      <c r="K112" s="70"/>
      <c r="L112" s="70"/>
      <c r="M112" s="70"/>
      <c r="N112" s="70"/>
      <c r="O112" s="70"/>
      <c r="P112" s="70"/>
      <c r="Q112" s="70"/>
      <c r="R112" s="24"/>
      <c r="S112" s="70"/>
      <c r="T112" s="70"/>
      <c r="U112" s="70"/>
      <c r="V112" s="70"/>
      <c r="W112" s="70"/>
      <c r="X112" s="24"/>
      <c r="Y112" s="24"/>
      <c r="Z112" s="24"/>
    </row>
    <row r="113" spans="3:3" ht="15.95" customHeight="1" x14ac:dyDescent="0.15">
      <c r="C113" s="4" t="s">
        <v>260</v>
      </c>
    </row>
    <row r="114" spans="3:3" ht="15.95" customHeight="1" x14ac:dyDescent="0.15">
      <c r="C114" s="4" t="s">
        <v>261</v>
      </c>
    </row>
    <row r="115" spans="3:3" ht="15.95" customHeight="1" x14ac:dyDescent="0.15">
      <c r="C115" s="172" t="s">
        <v>556</v>
      </c>
    </row>
  </sheetData>
  <mergeCells count="498">
    <mergeCell ref="C110:D110"/>
    <mergeCell ref="J110:M110"/>
    <mergeCell ref="N110:O110"/>
    <mergeCell ref="S110:W110"/>
    <mergeCell ref="X110:Z110"/>
    <mergeCell ref="C108:D108"/>
    <mergeCell ref="J108:M108"/>
    <mergeCell ref="N108:O108"/>
    <mergeCell ref="S108:W108"/>
    <mergeCell ref="X108:Z108"/>
    <mergeCell ref="C109:D109"/>
    <mergeCell ref="J109:M109"/>
    <mergeCell ref="N109:O109"/>
    <mergeCell ref="S109:W109"/>
    <mergeCell ref="X109:Z109"/>
    <mergeCell ref="C106:D106"/>
    <mergeCell ref="J106:M106"/>
    <mergeCell ref="N106:O106"/>
    <mergeCell ref="S106:W106"/>
    <mergeCell ref="X106:Z106"/>
    <mergeCell ref="C107:D107"/>
    <mergeCell ref="J107:M107"/>
    <mergeCell ref="N107:O107"/>
    <mergeCell ref="S107:W107"/>
    <mergeCell ref="X107:Z107"/>
    <mergeCell ref="C104:D104"/>
    <mergeCell ref="J104:M104"/>
    <mergeCell ref="N104:O104"/>
    <mergeCell ref="S104:W104"/>
    <mergeCell ref="X104:Z104"/>
    <mergeCell ref="C105:D105"/>
    <mergeCell ref="J105:M105"/>
    <mergeCell ref="N105:O105"/>
    <mergeCell ref="S105:W105"/>
    <mergeCell ref="X105:Z105"/>
    <mergeCell ref="C102:D102"/>
    <mergeCell ref="J102:M102"/>
    <mergeCell ref="N102:O102"/>
    <mergeCell ref="S102:W102"/>
    <mergeCell ref="X102:Z102"/>
    <mergeCell ref="C103:D103"/>
    <mergeCell ref="J103:M103"/>
    <mergeCell ref="N103:O103"/>
    <mergeCell ref="S103:W103"/>
    <mergeCell ref="X103:Z103"/>
    <mergeCell ref="C100:D100"/>
    <mergeCell ref="J100:M100"/>
    <mergeCell ref="N100:O100"/>
    <mergeCell ref="S100:W100"/>
    <mergeCell ref="X100:Z100"/>
    <mergeCell ref="C101:D101"/>
    <mergeCell ref="J101:M101"/>
    <mergeCell ref="N101:O101"/>
    <mergeCell ref="S101:W101"/>
    <mergeCell ref="X101:Z101"/>
    <mergeCell ref="C98:D98"/>
    <mergeCell ref="J98:M98"/>
    <mergeCell ref="N98:O98"/>
    <mergeCell ref="S98:W98"/>
    <mergeCell ref="X98:Z98"/>
    <mergeCell ref="C99:D99"/>
    <mergeCell ref="J99:M99"/>
    <mergeCell ref="N99:O99"/>
    <mergeCell ref="S99:W99"/>
    <mergeCell ref="X99:Z99"/>
    <mergeCell ref="C96:D96"/>
    <mergeCell ref="J96:M96"/>
    <mergeCell ref="N96:O96"/>
    <mergeCell ref="S96:W96"/>
    <mergeCell ref="X96:Z96"/>
    <mergeCell ref="C97:D97"/>
    <mergeCell ref="J97:M97"/>
    <mergeCell ref="N97:O97"/>
    <mergeCell ref="S97:W97"/>
    <mergeCell ref="X97:Z97"/>
    <mergeCell ref="C94:D94"/>
    <mergeCell ref="J94:M94"/>
    <mergeCell ref="N94:O94"/>
    <mergeCell ref="S94:W94"/>
    <mergeCell ref="X94:Z94"/>
    <mergeCell ref="C95:D95"/>
    <mergeCell ref="J95:M95"/>
    <mergeCell ref="N95:O95"/>
    <mergeCell ref="S95:W95"/>
    <mergeCell ref="X95:Z95"/>
    <mergeCell ref="C92:D92"/>
    <mergeCell ref="J92:M92"/>
    <mergeCell ref="N92:O92"/>
    <mergeCell ref="S92:W92"/>
    <mergeCell ref="X92:Z92"/>
    <mergeCell ref="C93:D93"/>
    <mergeCell ref="J93:M93"/>
    <mergeCell ref="N93:O93"/>
    <mergeCell ref="S93:W93"/>
    <mergeCell ref="X93:Z93"/>
    <mergeCell ref="C90:D90"/>
    <mergeCell ref="J90:M90"/>
    <mergeCell ref="N90:O90"/>
    <mergeCell ref="S90:W90"/>
    <mergeCell ref="X90:Z90"/>
    <mergeCell ref="C91:D91"/>
    <mergeCell ref="J91:M91"/>
    <mergeCell ref="N91:O91"/>
    <mergeCell ref="S91:W91"/>
    <mergeCell ref="X91:Z91"/>
    <mergeCell ref="C88:D88"/>
    <mergeCell ref="J88:M88"/>
    <mergeCell ref="N88:O88"/>
    <mergeCell ref="S88:W88"/>
    <mergeCell ref="X88:Z88"/>
    <mergeCell ref="C89:D89"/>
    <mergeCell ref="J89:M89"/>
    <mergeCell ref="N89:O89"/>
    <mergeCell ref="S89:W89"/>
    <mergeCell ref="X89:Z89"/>
    <mergeCell ref="C86:D86"/>
    <mergeCell ref="J86:M86"/>
    <mergeCell ref="N86:O86"/>
    <mergeCell ref="S86:W86"/>
    <mergeCell ref="X86:Z86"/>
    <mergeCell ref="C87:D87"/>
    <mergeCell ref="J87:M87"/>
    <mergeCell ref="N87:O87"/>
    <mergeCell ref="S87:W87"/>
    <mergeCell ref="X87:Z87"/>
    <mergeCell ref="S83:W83"/>
    <mergeCell ref="X83:Z83"/>
    <mergeCell ref="C84:D84"/>
    <mergeCell ref="J84:M84"/>
    <mergeCell ref="N84:O84"/>
    <mergeCell ref="S84:W84"/>
    <mergeCell ref="X84:Z84"/>
    <mergeCell ref="C85:D85"/>
    <mergeCell ref="J85:M85"/>
    <mergeCell ref="N85:O85"/>
    <mergeCell ref="S85:W85"/>
    <mergeCell ref="X85:Z85"/>
    <mergeCell ref="C74:D74"/>
    <mergeCell ref="J74:M74"/>
    <mergeCell ref="N74:O74"/>
    <mergeCell ref="S74:W74"/>
    <mergeCell ref="X74:Z74"/>
    <mergeCell ref="B80:B110"/>
    <mergeCell ref="C80:D80"/>
    <mergeCell ref="J80:M80"/>
    <mergeCell ref="N80:O80"/>
    <mergeCell ref="S80:W80"/>
    <mergeCell ref="X80:Z80"/>
    <mergeCell ref="C81:D81"/>
    <mergeCell ref="J81:M81"/>
    <mergeCell ref="N81:O81"/>
    <mergeCell ref="S81:W81"/>
    <mergeCell ref="X81:Z81"/>
    <mergeCell ref="C82:D82"/>
    <mergeCell ref="J82:M82"/>
    <mergeCell ref="N82:O82"/>
    <mergeCell ref="S82:W82"/>
    <mergeCell ref="X82:Z82"/>
    <mergeCell ref="C83:D83"/>
    <mergeCell ref="J83:M83"/>
    <mergeCell ref="N83:O83"/>
    <mergeCell ref="C72:D72"/>
    <mergeCell ref="J72:M72"/>
    <mergeCell ref="N72:O72"/>
    <mergeCell ref="S72:W72"/>
    <mergeCell ref="X72:Z72"/>
    <mergeCell ref="C73:D73"/>
    <mergeCell ref="J73:M73"/>
    <mergeCell ref="N73:O73"/>
    <mergeCell ref="S73:W73"/>
    <mergeCell ref="X73:Z73"/>
    <mergeCell ref="C70:D70"/>
    <mergeCell ref="J70:M70"/>
    <mergeCell ref="N70:O70"/>
    <mergeCell ref="S70:W70"/>
    <mergeCell ref="X70:Z70"/>
    <mergeCell ref="C71:D71"/>
    <mergeCell ref="J71:M71"/>
    <mergeCell ref="N71:O71"/>
    <mergeCell ref="S71:W71"/>
    <mergeCell ref="X71:Z71"/>
    <mergeCell ref="C68:D68"/>
    <mergeCell ref="J68:M68"/>
    <mergeCell ref="N68:O68"/>
    <mergeCell ref="S68:W68"/>
    <mergeCell ref="X68:Z68"/>
    <mergeCell ref="C69:D69"/>
    <mergeCell ref="J69:M69"/>
    <mergeCell ref="N69:O69"/>
    <mergeCell ref="S69:W69"/>
    <mergeCell ref="X69:Z69"/>
    <mergeCell ref="C66:D66"/>
    <mergeCell ref="J66:M66"/>
    <mergeCell ref="N66:O66"/>
    <mergeCell ref="S66:W66"/>
    <mergeCell ref="X66:Z66"/>
    <mergeCell ref="C67:D67"/>
    <mergeCell ref="J67:M67"/>
    <mergeCell ref="N67:O67"/>
    <mergeCell ref="S67:W67"/>
    <mergeCell ref="X67:Z67"/>
    <mergeCell ref="C64:D64"/>
    <mergeCell ref="J64:M64"/>
    <mergeCell ref="N64:O64"/>
    <mergeCell ref="S64:W64"/>
    <mergeCell ref="X64:Z64"/>
    <mergeCell ref="C65:D65"/>
    <mergeCell ref="J65:M65"/>
    <mergeCell ref="N65:O65"/>
    <mergeCell ref="S65:W65"/>
    <mergeCell ref="X65:Z65"/>
    <mergeCell ref="C62:D62"/>
    <mergeCell ref="J62:M62"/>
    <mergeCell ref="N62:O62"/>
    <mergeCell ref="S62:W62"/>
    <mergeCell ref="X62:Z62"/>
    <mergeCell ref="C63:D63"/>
    <mergeCell ref="J63:M63"/>
    <mergeCell ref="N63:O63"/>
    <mergeCell ref="S63:W63"/>
    <mergeCell ref="X63:Z63"/>
    <mergeCell ref="C60:D60"/>
    <mergeCell ref="J60:M60"/>
    <mergeCell ref="N60:O60"/>
    <mergeCell ref="S60:W60"/>
    <mergeCell ref="X60:Z60"/>
    <mergeCell ref="C61:D61"/>
    <mergeCell ref="J61:M61"/>
    <mergeCell ref="N61:O61"/>
    <mergeCell ref="S61:W61"/>
    <mergeCell ref="X61:Z61"/>
    <mergeCell ref="C58:D58"/>
    <mergeCell ref="J58:M58"/>
    <mergeCell ref="N58:O58"/>
    <mergeCell ref="S58:W58"/>
    <mergeCell ref="X58:Z58"/>
    <mergeCell ref="C59:D59"/>
    <mergeCell ref="J59:M59"/>
    <mergeCell ref="N59:O59"/>
    <mergeCell ref="S59:W59"/>
    <mergeCell ref="X59:Z59"/>
    <mergeCell ref="C56:D56"/>
    <mergeCell ref="J56:M56"/>
    <mergeCell ref="N56:O56"/>
    <mergeCell ref="S56:W56"/>
    <mergeCell ref="X56:Z56"/>
    <mergeCell ref="C57:D57"/>
    <mergeCell ref="J57:M57"/>
    <mergeCell ref="N57:O57"/>
    <mergeCell ref="S57:W57"/>
    <mergeCell ref="X57:Z57"/>
    <mergeCell ref="C54:D54"/>
    <mergeCell ref="J54:M54"/>
    <mergeCell ref="N54:O54"/>
    <mergeCell ref="S54:W54"/>
    <mergeCell ref="X54:Z54"/>
    <mergeCell ref="C55:D55"/>
    <mergeCell ref="J55:M55"/>
    <mergeCell ref="N55:O55"/>
    <mergeCell ref="S55:W55"/>
    <mergeCell ref="X55:Z55"/>
    <mergeCell ref="C52:D52"/>
    <mergeCell ref="J52:M52"/>
    <mergeCell ref="N52:O52"/>
    <mergeCell ref="S52:W52"/>
    <mergeCell ref="X52:Z52"/>
    <mergeCell ref="C53:D53"/>
    <mergeCell ref="J53:M53"/>
    <mergeCell ref="N53:O53"/>
    <mergeCell ref="S53:W53"/>
    <mergeCell ref="X53:Z53"/>
    <mergeCell ref="C50:D50"/>
    <mergeCell ref="J50:M50"/>
    <mergeCell ref="N50:O50"/>
    <mergeCell ref="S50:W50"/>
    <mergeCell ref="X50:Z50"/>
    <mergeCell ref="C51:D51"/>
    <mergeCell ref="J51:M51"/>
    <mergeCell ref="N51:O51"/>
    <mergeCell ref="S51:W51"/>
    <mergeCell ref="X51:Z51"/>
    <mergeCell ref="C48:D48"/>
    <mergeCell ref="J48:M48"/>
    <mergeCell ref="N48:O48"/>
    <mergeCell ref="S48:W48"/>
    <mergeCell ref="X48:Z48"/>
    <mergeCell ref="C49:D49"/>
    <mergeCell ref="J49:M49"/>
    <mergeCell ref="N49:O49"/>
    <mergeCell ref="S49:W49"/>
    <mergeCell ref="X49:Z49"/>
    <mergeCell ref="C32:D32"/>
    <mergeCell ref="C33:D33"/>
    <mergeCell ref="B8:B38"/>
    <mergeCell ref="B44:B74"/>
    <mergeCell ref="C44:D44"/>
    <mergeCell ref="J44:M44"/>
    <mergeCell ref="N44:O44"/>
    <mergeCell ref="S44:W44"/>
    <mergeCell ref="X44:Z44"/>
    <mergeCell ref="C45:D45"/>
    <mergeCell ref="J45:M45"/>
    <mergeCell ref="N45:O45"/>
    <mergeCell ref="S45:W45"/>
    <mergeCell ref="X45:Z45"/>
    <mergeCell ref="C46:D46"/>
    <mergeCell ref="J46:M46"/>
    <mergeCell ref="N46:O46"/>
    <mergeCell ref="S46:W46"/>
    <mergeCell ref="X46:Z46"/>
    <mergeCell ref="C47:D47"/>
    <mergeCell ref="J47:M47"/>
    <mergeCell ref="N47:O47"/>
    <mergeCell ref="S47:W47"/>
    <mergeCell ref="X47:Z47"/>
    <mergeCell ref="X30:Z30"/>
    <mergeCell ref="X31:Z31"/>
    <mergeCell ref="X32:Z32"/>
    <mergeCell ref="X33:Z33"/>
    <mergeCell ref="X34:Z34"/>
    <mergeCell ref="X35:Z35"/>
    <mergeCell ref="X36:Z36"/>
    <mergeCell ref="X37:Z37"/>
    <mergeCell ref="X38:Z38"/>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S29:W29"/>
    <mergeCell ref="S30:W30"/>
    <mergeCell ref="S31:W31"/>
    <mergeCell ref="S32:W32"/>
    <mergeCell ref="S33:W33"/>
    <mergeCell ref="S34:W34"/>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N12:O12"/>
    <mergeCell ref="B2:X2"/>
    <mergeCell ref="B4:E4"/>
    <mergeCell ref="F4:I4"/>
    <mergeCell ref="J4:K4"/>
    <mergeCell ref="O4:P4"/>
    <mergeCell ref="Q4:T4"/>
    <mergeCell ref="B3:E3"/>
    <mergeCell ref="F3:I3"/>
    <mergeCell ref="J3:K3"/>
    <mergeCell ref="O3:P3"/>
    <mergeCell ref="Q3:T3"/>
    <mergeCell ref="U3:X4"/>
    <mergeCell ref="L3:N3"/>
    <mergeCell ref="L4:N4"/>
    <mergeCell ref="Y3:Z4"/>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C11:D11"/>
    <mergeCell ref="G5:I5"/>
    <mergeCell ref="J5:O5"/>
    <mergeCell ref="C8:D8"/>
    <mergeCell ref="J8:M8"/>
    <mergeCell ref="C5:D7"/>
    <mergeCell ref="E5:E7"/>
    <mergeCell ref="F5:F7"/>
    <mergeCell ref="I6:I7"/>
    <mergeCell ref="J6:M7"/>
    <mergeCell ref="N6:O7"/>
    <mergeCell ref="G6:H7"/>
    <mergeCell ref="C27:D27"/>
    <mergeCell ref="N26:O26"/>
    <mergeCell ref="C25:D25"/>
    <mergeCell ref="J25:M25"/>
    <mergeCell ref="C26:D26"/>
    <mergeCell ref="J26:M26"/>
    <mergeCell ref="C19:D19"/>
    <mergeCell ref="C13:D13"/>
    <mergeCell ref="J13:M13"/>
    <mergeCell ref="N13:O13"/>
    <mergeCell ref="C17:D17"/>
    <mergeCell ref="C15:D15"/>
    <mergeCell ref="C16:D16"/>
    <mergeCell ref="C21:D21"/>
    <mergeCell ref="C22:D22"/>
    <mergeCell ref="C23:D23"/>
    <mergeCell ref="C24:D24"/>
    <mergeCell ref="C38:D38"/>
    <mergeCell ref="J38:M38"/>
    <mergeCell ref="N38:O38"/>
    <mergeCell ref="C36:D36"/>
    <mergeCell ref="J36:M36"/>
    <mergeCell ref="N36:O36"/>
    <mergeCell ref="C37:D37"/>
    <mergeCell ref="J37:M37"/>
    <mergeCell ref="N37:O37"/>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s>
  <phoneticPr fontId="3"/>
  <dataValidations disablePrompts="1" count="2">
    <dataValidation type="list" allowBlank="1" showInputMessage="1" showErrorMessage="1" sqref="E39:E40 E75:E76 E111:E112" xr:uid="{00000000-0002-0000-0700-000000000000}">
      <formula1>個数</formula1>
    </dataValidation>
    <dataValidation type="list" showInputMessage="1" showErrorMessage="1" sqref="G39:H40 G75:H76 G111:H112" xr:uid="{00000000-0002-0000-0700-000001000000}">
      <formula1>部位本体</formula1>
    </dataValidation>
  </dataValidations>
  <printOptions horizontalCentered="1"/>
  <pageMargins left="0.19685039370078741" right="0.19685039370078741" top="1.1811023622047245" bottom="0.39370078740157483" header="0.51181102362204722" footer="0.51181102362204722"/>
  <pageSetup paperSize="9" scale="70" orientation="landscape" copies="2" r:id="rId1"/>
  <headerFooter alignWithMargins="0"/>
  <rowBreaks count="2" manualBreakCount="2">
    <brk id="43" min="1" max="25" man="1"/>
    <brk id="79" min="1" max="2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B23"/>
  <sheetViews>
    <sheetView showGridLines="0" showZeros="0" view="pageBreakPreview" zoomScale="90" zoomScaleNormal="100" zoomScaleSheetLayoutView="90" workbookViewId="0">
      <selection activeCell="L13" sqref="L13"/>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718" t="s">
        <v>339</v>
      </c>
      <c r="C2" s="718"/>
      <c r="D2" s="718"/>
      <c r="E2" s="606"/>
      <c r="F2" s="606"/>
      <c r="G2" s="606"/>
      <c r="H2" s="718"/>
      <c r="I2" s="718"/>
      <c r="J2" s="718"/>
      <c r="K2" s="718"/>
      <c r="L2" s="718"/>
      <c r="M2" s="718"/>
      <c r="N2" s="718"/>
      <c r="O2" s="718"/>
      <c r="P2" s="718"/>
      <c r="Q2" s="718"/>
      <c r="R2" s="718"/>
      <c r="S2" s="718"/>
      <c r="T2" s="718"/>
      <c r="U2" s="718"/>
      <c r="V2" s="718"/>
      <c r="W2" s="718"/>
      <c r="X2" s="718"/>
      <c r="Y2" s="718"/>
      <c r="Z2" s="718"/>
    </row>
    <row r="3" spans="2:28" ht="20.100000000000001" customHeight="1" x14ac:dyDescent="0.15">
      <c r="B3" s="607" t="s">
        <v>27</v>
      </c>
      <c r="C3" s="607"/>
      <c r="D3" s="607"/>
      <c r="E3" s="615" t="str">
        <f>'様式A-1'!$D$3</f>
        <v>ユノセトンネル</v>
      </c>
      <c r="F3" s="615"/>
      <c r="G3" s="615"/>
      <c r="H3" s="437" t="s">
        <v>28</v>
      </c>
      <c r="I3" s="607"/>
      <c r="J3" s="608" t="str">
        <f>'様式A-1'!$J$3</f>
        <v>一般県道長門峡線</v>
      </c>
      <c r="K3" s="608"/>
      <c r="L3" s="608"/>
      <c r="M3" s="410" t="s">
        <v>268</v>
      </c>
      <c r="N3" s="411"/>
      <c r="O3" s="411"/>
      <c r="P3" s="411"/>
      <c r="Q3" s="412"/>
      <c r="R3" s="470" t="str">
        <f>様式B!$K$5</f>
        <v>日本工営株式会社</v>
      </c>
      <c r="S3" s="470"/>
      <c r="T3" s="470"/>
      <c r="U3" s="617" t="s">
        <v>229</v>
      </c>
      <c r="V3" s="618"/>
      <c r="W3" s="619"/>
      <c r="X3" s="609">
        <f>様式B!$Q$5</f>
        <v>45240</v>
      </c>
      <c r="Y3" s="610"/>
      <c r="Z3" s="611"/>
    </row>
    <row r="4" spans="2:28" ht="20.100000000000001" customHeight="1" x14ac:dyDescent="0.15">
      <c r="B4" s="607" t="s">
        <v>0</v>
      </c>
      <c r="C4" s="607"/>
      <c r="D4" s="607"/>
      <c r="E4" s="615" t="str">
        <f>'様式A-1'!$D$4</f>
        <v>湯之瀬トンネル</v>
      </c>
      <c r="F4" s="615"/>
      <c r="G4" s="615"/>
      <c r="H4" s="723" t="s">
        <v>1</v>
      </c>
      <c r="I4" s="616"/>
      <c r="J4" s="608" t="str">
        <f>'様式A-1'!$R$3</f>
        <v>山口県萩土木事務所</v>
      </c>
      <c r="K4" s="608"/>
      <c r="L4" s="608"/>
      <c r="M4" s="410" t="s">
        <v>269</v>
      </c>
      <c r="N4" s="411"/>
      <c r="O4" s="411"/>
      <c r="P4" s="411"/>
      <c r="Q4" s="412"/>
      <c r="R4" s="748" t="str">
        <f>様式B!$K$6</f>
        <v>横山真一郎</v>
      </c>
      <c r="S4" s="748"/>
      <c r="T4" s="748"/>
      <c r="U4" s="690"/>
      <c r="V4" s="691"/>
      <c r="W4" s="692"/>
      <c r="X4" s="693"/>
      <c r="Y4" s="754"/>
      <c r="Z4" s="694"/>
    </row>
    <row r="5" spans="2:28" ht="28.5" customHeight="1" x14ac:dyDescent="0.15">
      <c r="B5" s="479" t="s">
        <v>294</v>
      </c>
      <c r="C5" s="689" t="s">
        <v>231</v>
      </c>
      <c r="D5" s="689"/>
      <c r="E5" s="751" t="s">
        <v>213</v>
      </c>
      <c r="F5" s="707" t="s">
        <v>294</v>
      </c>
      <c r="G5" s="708"/>
      <c r="H5" s="722"/>
      <c r="I5" s="722"/>
      <c r="J5" s="722"/>
      <c r="K5" s="722"/>
      <c r="L5" s="722"/>
      <c r="M5" s="722"/>
      <c r="N5" s="722"/>
      <c r="O5" s="722"/>
      <c r="P5" s="722"/>
      <c r="Q5" s="722"/>
      <c r="R5" s="722"/>
      <c r="S5" s="755"/>
      <c r="T5" s="755"/>
      <c r="U5" s="755"/>
      <c r="V5" s="755"/>
      <c r="W5" s="755"/>
      <c r="X5" s="755"/>
      <c r="Y5" s="755"/>
      <c r="Z5" s="756"/>
      <c r="AA5" s="39"/>
      <c r="AB5" s="6"/>
    </row>
    <row r="6" spans="2:28" ht="24.75" customHeight="1" x14ac:dyDescent="0.15">
      <c r="B6" s="479"/>
      <c r="C6" s="616"/>
      <c r="D6" s="616"/>
      <c r="E6" s="752"/>
      <c r="F6" s="607" t="s">
        <v>306</v>
      </c>
      <c r="G6" s="607"/>
      <c r="H6" s="757" t="s">
        <v>292</v>
      </c>
      <c r="I6" s="755"/>
      <c r="J6" s="755"/>
      <c r="K6" s="755"/>
      <c r="L6" s="755"/>
      <c r="M6" s="755"/>
      <c r="N6" s="756"/>
      <c r="O6" s="757" t="s">
        <v>291</v>
      </c>
      <c r="P6" s="758"/>
      <c r="Q6" s="758"/>
      <c r="R6" s="758"/>
      <c r="S6" s="758"/>
      <c r="T6" s="758"/>
      <c r="U6" s="758"/>
      <c r="V6" s="759"/>
      <c r="W6" s="757" t="s">
        <v>230</v>
      </c>
      <c r="X6" s="723"/>
      <c r="Y6" s="749" t="s">
        <v>272</v>
      </c>
      <c r="Z6" s="750"/>
      <c r="AA6" s="6"/>
      <c r="AB6" s="6"/>
    </row>
    <row r="7" spans="2:28" ht="27.75" customHeight="1" x14ac:dyDescent="0.15">
      <c r="B7" s="424"/>
      <c r="C7" s="716" t="s">
        <v>959</v>
      </c>
      <c r="D7" s="717"/>
      <c r="E7" s="75"/>
      <c r="F7" s="679">
        <v>43511</v>
      </c>
      <c r="G7" s="679"/>
      <c r="H7" s="761" t="s">
        <v>960</v>
      </c>
      <c r="I7" s="762"/>
      <c r="J7" s="762"/>
      <c r="K7" s="762"/>
      <c r="L7" s="763"/>
      <c r="M7" s="763"/>
      <c r="N7" s="764"/>
      <c r="O7" s="760"/>
      <c r="P7" s="743"/>
      <c r="Q7" s="743"/>
      <c r="R7" s="743"/>
      <c r="S7" s="743"/>
      <c r="T7" s="743"/>
      <c r="U7" s="743"/>
      <c r="V7" s="744"/>
      <c r="W7" s="753" t="s">
        <v>62</v>
      </c>
      <c r="X7" s="753"/>
      <c r="Y7" s="753" t="s">
        <v>62</v>
      </c>
      <c r="Z7" s="753"/>
    </row>
    <row r="8" spans="2:28" ht="27.75" customHeight="1" x14ac:dyDescent="0.15">
      <c r="B8" s="424"/>
      <c r="C8" s="716" t="s">
        <v>959</v>
      </c>
      <c r="D8" s="717"/>
      <c r="E8" s="75"/>
      <c r="F8" s="679">
        <v>45240</v>
      </c>
      <c r="G8" s="679"/>
      <c r="H8" s="761" t="s">
        <v>960</v>
      </c>
      <c r="I8" s="762"/>
      <c r="J8" s="762"/>
      <c r="K8" s="762"/>
      <c r="L8" s="763"/>
      <c r="M8" s="763"/>
      <c r="N8" s="764"/>
      <c r="O8" s="760"/>
      <c r="P8" s="743"/>
      <c r="Q8" s="743"/>
      <c r="R8" s="743"/>
      <c r="S8" s="743"/>
      <c r="T8" s="743"/>
      <c r="U8" s="743"/>
      <c r="V8" s="744"/>
      <c r="W8" s="753" t="s">
        <v>62</v>
      </c>
      <c r="X8" s="753"/>
      <c r="Y8" s="753" t="s">
        <v>62</v>
      </c>
      <c r="Z8" s="753"/>
    </row>
    <row r="9" spans="2:28" ht="27.75" customHeight="1" x14ac:dyDescent="0.15">
      <c r="B9" s="424"/>
      <c r="C9" s="716"/>
      <c r="D9" s="717"/>
      <c r="E9" s="75"/>
      <c r="F9" s="747"/>
      <c r="G9" s="747"/>
      <c r="H9" s="745"/>
      <c r="I9" s="746"/>
      <c r="J9" s="746"/>
      <c r="K9" s="746"/>
      <c r="L9" s="743"/>
      <c r="M9" s="743"/>
      <c r="N9" s="744"/>
      <c r="O9" s="760"/>
      <c r="P9" s="743"/>
      <c r="Q9" s="743"/>
      <c r="R9" s="743"/>
      <c r="S9" s="743"/>
      <c r="T9" s="743"/>
      <c r="U9" s="743"/>
      <c r="V9" s="744"/>
      <c r="W9" s="742"/>
      <c r="X9" s="742"/>
      <c r="Y9" s="742"/>
      <c r="Z9" s="742"/>
    </row>
    <row r="10" spans="2:28" ht="27.75" customHeight="1" x14ac:dyDescent="0.15">
      <c r="B10" s="424"/>
      <c r="C10" s="716"/>
      <c r="D10" s="717"/>
      <c r="E10" s="75"/>
      <c r="F10" s="747"/>
      <c r="G10" s="747"/>
      <c r="H10" s="745"/>
      <c r="I10" s="746"/>
      <c r="J10" s="746"/>
      <c r="K10" s="746"/>
      <c r="L10" s="743"/>
      <c r="M10" s="743"/>
      <c r="N10" s="744"/>
      <c r="O10" s="760"/>
      <c r="P10" s="743"/>
      <c r="Q10" s="743"/>
      <c r="R10" s="743"/>
      <c r="S10" s="743"/>
      <c r="T10" s="743"/>
      <c r="U10" s="743"/>
      <c r="V10" s="744"/>
      <c r="W10" s="742"/>
      <c r="X10" s="742"/>
      <c r="Y10" s="742"/>
      <c r="Z10" s="742"/>
    </row>
    <row r="11" spans="2:28" ht="27.75" customHeight="1" x14ac:dyDescent="0.15">
      <c r="B11" s="424"/>
      <c r="C11" s="739"/>
      <c r="D11" s="740"/>
      <c r="E11" s="38"/>
      <c r="F11" s="741"/>
      <c r="G11" s="741"/>
      <c r="H11" s="745"/>
      <c r="I11" s="746"/>
      <c r="J11" s="746"/>
      <c r="K11" s="746"/>
      <c r="L11" s="743"/>
      <c r="M11" s="743"/>
      <c r="N11" s="744"/>
      <c r="O11" s="739"/>
      <c r="P11" s="743"/>
      <c r="Q11" s="743"/>
      <c r="R11" s="743"/>
      <c r="S11" s="743"/>
      <c r="T11" s="743"/>
      <c r="U11" s="743"/>
      <c r="V11" s="744"/>
      <c r="W11" s="742"/>
      <c r="X11" s="742"/>
      <c r="Y11" s="742"/>
      <c r="Z11" s="742"/>
    </row>
    <row r="12" spans="2:28" ht="27.75" customHeight="1" x14ac:dyDescent="0.15">
      <c r="B12" s="424"/>
      <c r="C12" s="739"/>
      <c r="D12" s="740"/>
      <c r="E12" s="38"/>
      <c r="F12" s="741"/>
      <c r="G12" s="741"/>
      <c r="H12" s="745"/>
      <c r="I12" s="746"/>
      <c r="J12" s="746"/>
      <c r="K12" s="746"/>
      <c r="L12" s="743"/>
      <c r="M12" s="743"/>
      <c r="N12" s="744"/>
      <c r="O12" s="739"/>
      <c r="P12" s="743"/>
      <c r="Q12" s="743"/>
      <c r="R12" s="743"/>
      <c r="S12" s="743"/>
      <c r="T12" s="743"/>
      <c r="U12" s="743"/>
      <c r="V12" s="744"/>
      <c r="W12" s="742"/>
      <c r="X12" s="742"/>
      <c r="Y12" s="742"/>
      <c r="Z12" s="742"/>
    </row>
    <row r="13" spans="2:28" ht="27.75" customHeight="1" x14ac:dyDescent="0.15">
      <c r="B13" s="424"/>
      <c r="C13" s="739"/>
      <c r="D13" s="740"/>
      <c r="E13" s="38"/>
      <c r="F13" s="741"/>
      <c r="G13" s="741"/>
      <c r="H13" s="745"/>
      <c r="I13" s="746"/>
      <c r="J13" s="746"/>
      <c r="K13" s="746"/>
      <c r="L13" s="743"/>
      <c r="M13" s="743"/>
      <c r="N13" s="744"/>
      <c r="O13" s="739"/>
      <c r="P13" s="743"/>
      <c r="Q13" s="743"/>
      <c r="R13" s="743"/>
      <c r="S13" s="743"/>
      <c r="T13" s="743"/>
      <c r="U13" s="743"/>
      <c r="V13" s="744"/>
      <c r="W13" s="742"/>
      <c r="X13" s="742"/>
      <c r="Y13" s="742"/>
      <c r="Z13" s="742"/>
    </row>
    <row r="14" spans="2:28" ht="27.75" customHeight="1" x14ac:dyDescent="0.15">
      <c r="B14" s="424"/>
      <c r="C14" s="739"/>
      <c r="D14" s="740"/>
      <c r="E14" s="38"/>
      <c r="F14" s="747"/>
      <c r="G14" s="747"/>
      <c r="H14" s="745"/>
      <c r="I14" s="746"/>
      <c r="J14" s="746"/>
      <c r="K14" s="746"/>
      <c r="L14" s="743"/>
      <c r="M14" s="743"/>
      <c r="N14" s="744"/>
      <c r="O14" s="739"/>
      <c r="P14" s="743"/>
      <c r="Q14" s="743"/>
      <c r="R14" s="743"/>
      <c r="S14" s="743"/>
      <c r="T14" s="743"/>
      <c r="U14" s="743"/>
      <c r="V14" s="744"/>
      <c r="W14" s="742"/>
      <c r="X14" s="742"/>
      <c r="Y14" s="742"/>
      <c r="Z14" s="742"/>
    </row>
    <row r="15" spans="2:28" ht="27.75" customHeight="1" x14ac:dyDescent="0.15">
      <c r="B15" s="424"/>
      <c r="C15" s="739"/>
      <c r="D15" s="740"/>
      <c r="E15" s="38"/>
      <c r="F15" s="741"/>
      <c r="G15" s="741"/>
      <c r="H15" s="745"/>
      <c r="I15" s="746"/>
      <c r="J15" s="746"/>
      <c r="K15" s="746"/>
      <c r="L15" s="743"/>
      <c r="M15" s="743"/>
      <c r="N15" s="744"/>
      <c r="O15" s="739"/>
      <c r="P15" s="743"/>
      <c r="Q15" s="743"/>
      <c r="R15" s="743"/>
      <c r="S15" s="743"/>
      <c r="T15" s="743"/>
      <c r="U15" s="743"/>
      <c r="V15" s="744"/>
      <c r="W15" s="742"/>
      <c r="X15" s="742"/>
      <c r="Y15" s="742"/>
      <c r="Z15" s="742"/>
    </row>
    <row r="16" spans="2:28" ht="27.75" customHeight="1" x14ac:dyDescent="0.15">
      <c r="B16" s="424"/>
      <c r="C16" s="739"/>
      <c r="D16" s="740"/>
      <c r="E16" s="38"/>
      <c r="F16" s="741"/>
      <c r="G16" s="741"/>
      <c r="H16" s="745"/>
      <c r="I16" s="746"/>
      <c r="J16" s="746"/>
      <c r="K16" s="746"/>
      <c r="L16" s="743"/>
      <c r="M16" s="743"/>
      <c r="N16" s="744"/>
      <c r="O16" s="739"/>
      <c r="P16" s="743"/>
      <c r="Q16" s="743"/>
      <c r="R16" s="743"/>
      <c r="S16" s="743"/>
      <c r="T16" s="743"/>
      <c r="U16" s="743"/>
      <c r="V16" s="744"/>
      <c r="W16" s="742"/>
      <c r="X16" s="742"/>
      <c r="Y16" s="742"/>
      <c r="Z16" s="742"/>
    </row>
    <row r="17" spans="2:26" ht="27.75" customHeight="1" x14ac:dyDescent="0.15">
      <c r="B17" s="424"/>
      <c r="C17" s="739"/>
      <c r="D17" s="740"/>
      <c r="E17" s="38"/>
      <c r="F17" s="741"/>
      <c r="G17" s="741"/>
      <c r="H17" s="745"/>
      <c r="I17" s="746"/>
      <c r="J17" s="746"/>
      <c r="K17" s="746"/>
      <c r="L17" s="743"/>
      <c r="M17" s="743"/>
      <c r="N17" s="744"/>
      <c r="O17" s="739"/>
      <c r="P17" s="743"/>
      <c r="Q17" s="743"/>
      <c r="R17" s="743"/>
      <c r="S17" s="743"/>
      <c r="T17" s="743"/>
      <c r="U17" s="743"/>
      <c r="V17" s="744"/>
      <c r="W17" s="742"/>
      <c r="X17" s="742"/>
      <c r="Y17" s="742"/>
      <c r="Z17" s="742"/>
    </row>
    <row r="18" spans="2:26" ht="27.75" customHeight="1" x14ac:dyDescent="0.15">
      <c r="B18" s="424"/>
      <c r="C18" s="739"/>
      <c r="D18" s="740"/>
      <c r="E18" s="38"/>
      <c r="F18" s="741"/>
      <c r="G18" s="741"/>
      <c r="H18" s="745"/>
      <c r="I18" s="746"/>
      <c r="J18" s="746"/>
      <c r="K18" s="746"/>
      <c r="L18" s="743"/>
      <c r="M18" s="743"/>
      <c r="N18" s="744"/>
      <c r="O18" s="739"/>
      <c r="P18" s="743"/>
      <c r="Q18" s="743"/>
      <c r="R18" s="743"/>
      <c r="S18" s="743"/>
      <c r="T18" s="743"/>
      <c r="U18" s="743"/>
      <c r="V18" s="744"/>
      <c r="W18" s="742"/>
      <c r="X18" s="742"/>
      <c r="Y18" s="742"/>
      <c r="Z18" s="742"/>
    </row>
    <row r="19" spans="2:26" ht="27.75" customHeight="1" x14ac:dyDescent="0.15">
      <c r="B19" s="424"/>
      <c r="C19" s="739"/>
      <c r="D19" s="740"/>
      <c r="E19" s="38"/>
      <c r="F19" s="741"/>
      <c r="G19" s="741"/>
      <c r="H19" s="745"/>
      <c r="I19" s="746"/>
      <c r="J19" s="746"/>
      <c r="K19" s="746"/>
      <c r="L19" s="743"/>
      <c r="M19" s="743"/>
      <c r="N19" s="744"/>
      <c r="O19" s="739"/>
      <c r="P19" s="743"/>
      <c r="Q19" s="743"/>
      <c r="R19" s="743"/>
      <c r="S19" s="743"/>
      <c r="T19" s="743"/>
      <c r="U19" s="743"/>
      <c r="V19" s="744"/>
      <c r="W19" s="742"/>
      <c r="X19" s="742"/>
      <c r="Y19" s="742"/>
      <c r="Z19" s="742"/>
    </row>
    <row r="20" spans="2:26" ht="27.75" customHeight="1" x14ac:dyDescent="0.15">
      <c r="B20" s="424"/>
      <c r="C20" s="739"/>
      <c r="D20" s="740"/>
      <c r="E20" s="38"/>
      <c r="F20" s="741"/>
      <c r="G20" s="741"/>
      <c r="H20" s="745"/>
      <c r="I20" s="746"/>
      <c r="J20" s="746"/>
      <c r="K20" s="746"/>
      <c r="L20" s="743"/>
      <c r="M20" s="743"/>
      <c r="N20" s="744"/>
      <c r="O20" s="739"/>
      <c r="P20" s="743"/>
      <c r="Q20" s="743"/>
      <c r="R20" s="743"/>
      <c r="S20" s="743"/>
      <c r="T20" s="743"/>
      <c r="U20" s="743"/>
      <c r="V20" s="744"/>
      <c r="W20" s="742"/>
      <c r="X20" s="742"/>
      <c r="Y20" s="742"/>
      <c r="Z20" s="742"/>
    </row>
    <row r="21" spans="2:26" ht="27.75" customHeight="1" x14ac:dyDescent="0.15">
      <c r="B21" s="425"/>
      <c r="C21" s="739"/>
      <c r="D21" s="740"/>
      <c r="E21" s="38"/>
      <c r="F21" s="741"/>
      <c r="G21" s="741"/>
      <c r="H21" s="745"/>
      <c r="I21" s="746"/>
      <c r="J21" s="746"/>
      <c r="K21" s="746"/>
      <c r="L21" s="743"/>
      <c r="M21" s="743"/>
      <c r="N21" s="744"/>
      <c r="O21" s="739"/>
      <c r="P21" s="743"/>
      <c r="Q21" s="743"/>
      <c r="R21" s="743"/>
      <c r="S21" s="743"/>
      <c r="T21" s="743"/>
      <c r="U21" s="743"/>
      <c r="V21" s="744"/>
      <c r="W21" s="742"/>
      <c r="X21" s="742"/>
      <c r="Y21" s="742"/>
      <c r="Z21" s="742"/>
    </row>
    <row r="22" spans="2:26" ht="15.95" customHeight="1" x14ac:dyDescent="0.15">
      <c r="B22" s="1" t="s">
        <v>293</v>
      </c>
    </row>
    <row r="23" spans="2:26" ht="15.95" customHeight="1" x14ac:dyDescent="0.15">
      <c r="B23" s="172" t="s">
        <v>556</v>
      </c>
    </row>
  </sheetData>
  <mergeCells count="114">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O19:V19"/>
    <mergeCell ref="O17:V17"/>
    <mergeCell ref="O18:V18"/>
    <mergeCell ref="H17:N17"/>
    <mergeCell ref="H18:N18"/>
    <mergeCell ref="H19:N19"/>
    <mergeCell ref="C15:D15"/>
    <mergeCell ref="F15:G15"/>
    <mergeCell ref="Y15:Z15"/>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X2013"/>
  <sheetViews>
    <sheetView showGridLines="0" showZeros="0" view="pageBreakPreview" zoomScale="69" zoomScaleNormal="80" zoomScaleSheetLayoutView="69" workbookViewId="0">
      <selection activeCell="L13" sqref="L13"/>
    </sheetView>
  </sheetViews>
  <sheetFormatPr defaultColWidth="7.625" defaultRowHeight="27.95" customHeight="1" x14ac:dyDescent="0.15"/>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1:24" ht="9" customHeight="1" x14ac:dyDescent="0.15"/>
    <row r="2" spans="1:24" ht="20.100000000000001" customHeight="1" x14ac:dyDescent="0.15">
      <c r="B2" s="90" t="s">
        <v>340</v>
      </c>
      <c r="C2" s="79"/>
      <c r="D2" s="79"/>
      <c r="E2" s="79"/>
      <c r="F2" s="79"/>
      <c r="G2" s="79"/>
      <c r="H2" s="79"/>
      <c r="I2" s="79"/>
      <c r="J2" s="79"/>
      <c r="K2" s="79"/>
      <c r="L2" s="79"/>
      <c r="M2" s="79"/>
      <c r="N2" s="79"/>
      <c r="O2" s="79"/>
      <c r="P2" s="79"/>
      <c r="Q2" s="79"/>
      <c r="R2" s="79"/>
      <c r="S2" s="79"/>
      <c r="T2" s="79"/>
      <c r="U2" s="79"/>
      <c r="V2" s="79"/>
      <c r="W2" s="79"/>
    </row>
    <row r="3" spans="1:24" ht="20.100000000000001" customHeight="1" x14ac:dyDescent="0.15">
      <c r="B3" s="821" t="s">
        <v>53</v>
      </c>
      <c r="C3" s="821"/>
      <c r="D3" s="823" t="str">
        <f>'様式A-1'!$D$3</f>
        <v>ユノセトンネル</v>
      </c>
      <c r="E3" s="823"/>
      <c r="F3" s="823"/>
      <c r="G3" s="823"/>
      <c r="H3" s="824" t="s">
        <v>45</v>
      </c>
      <c r="I3" s="825"/>
      <c r="J3" s="826" t="str">
        <f>'様式A-1'!$J$3</f>
        <v>一般県道長門峡線</v>
      </c>
      <c r="K3" s="827"/>
      <c r="L3" s="828"/>
      <c r="M3" s="819" t="s">
        <v>266</v>
      </c>
      <c r="N3" s="819"/>
      <c r="O3" s="819"/>
      <c r="P3" s="820" t="str">
        <f>様式B!$K$5</f>
        <v>日本工営株式会社</v>
      </c>
      <c r="Q3" s="820"/>
      <c r="R3" s="820"/>
      <c r="S3" s="565" t="s">
        <v>229</v>
      </c>
      <c r="T3" s="567"/>
      <c r="U3" s="816">
        <f>様式B!$Q$5</f>
        <v>45240</v>
      </c>
      <c r="V3" s="817"/>
      <c r="W3" s="818"/>
    </row>
    <row r="4" spans="1:24" ht="19.5" customHeight="1" x14ac:dyDescent="0.15">
      <c r="B4" s="822" t="s">
        <v>46</v>
      </c>
      <c r="C4" s="822"/>
      <c r="D4" s="823" t="str">
        <f>'様式A-1'!$D$4</f>
        <v>湯之瀬トンネル</v>
      </c>
      <c r="E4" s="823"/>
      <c r="F4" s="823"/>
      <c r="G4" s="823"/>
      <c r="H4" s="824" t="s">
        <v>52</v>
      </c>
      <c r="I4" s="825"/>
      <c r="J4" s="826" t="str">
        <f>'様式A-1'!$R$3</f>
        <v>山口県萩土木事務所</v>
      </c>
      <c r="K4" s="827"/>
      <c r="L4" s="828"/>
      <c r="M4" s="819" t="s">
        <v>267</v>
      </c>
      <c r="N4" s="819"/>
      <c r="O4" s="819"/>
      <c r="P4" s="829" t="str">
        <f>様式B!$K$6</f>
        <v>横山真一郎</v>
      </c>
      <c r="Q4" s="829"/>
      <c r="R4" s="829"/>
      <c r="S4" s="693"/>
      <c r="T4" s="694"/>
      <c r="U4" s="693"/>
      <c r="V4" s="754"/>
      <c r="W4" s="694"/>
    </row>
    <row r="5" spans="1:24" s="23" customFormat="1" ht="20.100000000000001" customHeight="1" x14ac:dyDescent="0.15">
      <c r="A5" s="175">
        <v>1</v>
      </c>
      <c r="B5" s="779" t="s">
        <v>51</v>
      </c>
      <c r="C5" s="779" t="s">
        <v>47</v>
      </c>
      <c r="D5" s="782">
        <f>VLOOKUP(A5,'様式D-1-1用'!$A$3:$P$1002,2,0)</f>
        <v>1</v>
      </c>
      <c r="E5" s="783"/>
      <c r="F5" s="786"/>
      <c r="G5" s="787"/>
      <c r="H5" s="787"/>
      <c r="I5" s="787"/>
      <c r="J5" s="787"/>
      <c r="K5" s="787"/>
      <c r="L5" s="788"/>
      <c r="M5" s="779" t="s">
        <v>51</v>
      </c>
      <c r="N5" s="779" t="s">
        <v>47</v>
      </c>
      <c r="O5" s="782">
        <f>VLOOKUP(X5,'様式D-1-1用'!$A$3:$P$1002,2,0)</f>
        <v>1</v>
      </c>
      <c r="P5" s="783"/>
      <c r="Q5" s="773"/>
      <c r="R5" s="774"/>
      <c r="S5" s="774"/>
      <c r="T5" s="774"/>
      <c r="U5" s="774"/>
      <c r="V5" s="774"/>
      <c r="W5" s="775"/>
      <c r="X5" s="23">
        <v>2</v>
      </c>
    </row>
    <row r="6" spans="1:24" s="23" customFormat="1" ht="20.100000000000001" customHeight="1" x14ac:dyDescent="0.15">
      <c r="B6" s="780"/>
      <c r="C6" s="781"/>
      <c r="D6" s="784"/>
      <c r="E6" s="785"/>
      <c r="F6" s="773"/>
      <c r="G6" s="774"/>
      <c r="H6" s="774"/>
      <c r="I6" s="774"/>
      <c r="J6" s="774"/>
      <c r="K6" s="774"/>
      <c r="L6" s="775"/>
      <c r="M6" s="780"/>
      <c r="N6" s="781"/>
      <c r="O6" s="784"/>
      <c r="P6" s="785"/>
      <c r="Q6" s="773"/>
      <c r="R6" s="774"/>
      <c r="S6" s="774"/>
      <c r="T6" s="774"/>
      <c r="U6" s="774"/>
      <c r="V6" s="774"/>
      <c r="W6" s="775"/>
    </row>
    <row r="7" spans="1:24" s="23" customFormat="1" ht="20.100000000000001" customHeight="1" x14ac:dyDescent="0.15">
      <c r="B7" s="780"/>
      <c r="C7" s="780" t="s">
        <v>2</v>
      </c>
      <c r="D7" s="789">
        <f>VLOOKUP(A5,'様式D-1-1用'!$A$3:$P$1002,3,0)</f>
        <v>1</v>
      </c>
      <c r="E7" s="790"/>
      <c r="F7" s="773"/>
      <c r="G7" s="774"/>
      <c r="H7" s="774"/>
      <c r="I7" s="774"/>
      <c r="J7" s="774"/>
      <c r="K7" s="774"/>
      <c r="L7" s="775"/>
      <c r="M7" s="780"/>
      <c r="N7" s="780" t="s">
        <v>2</v>
      </c>
      <c r="O7" s="789">
        <f>VLOOKUP(X5,'様式D-1-1用'!$A$3:$P$1002,3,0)</f>
        <v>5</v>
      </c>
      <c r="P7" s="790"/>
      <c r="Q7" s="773"/>
      <c r="R7" s="774"/>
      <c r="S7" s="774"/>
      <c r="T7" s="774"/>
      <c r="U7" s="774"/>
      <c r="V7" s="774"/>
      <c r="W7" s="775"/>
    </row>
    <row r="8" spans="1:24" s="23" customFormat="1" ht="19.5" customHeight="1" x14ac:dyDescent="0.15">
      <c r="B8" s="781"/>
      <c r="C8" s="781"/>
      <c r="D8" s="791"/>
      <c r="E8" s="792"/>
      <c r="F8" s="773"/>
      <c r="G8" s="774"/>
      <c r="H8" s="774"/>
      <c r="I8" s="774"/>
      <c r="J8" s="774"/>
      <c r="K8" s="774"/>
      <c r="L8" s="775"/>
      <c r="M8" s="781"/>
      <c r="N8" s="781"/>
      <c r="O8" s="791"/>
      <c r="P8" s="792"/>
      <c r="Q8" s="773"/>
      <c r="R8" s="774"/>
      <c r="S8" s="774"/>
      <c r="T8" s="774"/>
      <c r="U8" s="774"/>
      <c r="V8" s="774"/>
      <c r="W8" s="775"/>
    </row>
    <row r="9" spans="1:24" s="23" customFormat="1" ht="20.100000000000001" customHeight="1" x14ac:dyDescent="0.15">
      <c r="B9" s="780" t="s">
        <v>48</v>
      </c>
      <c r="C9" s="780" t="s">
        <v>3</v>
      </c>
      <c r="D9" s="782" t="str">
        <f>VLOOKUP(A5,'様式D-1-1用'!$A$3:$P$1002,4,0)</f>
        <v>覆工・坑門</v>
      </c>
      <c r="E9" s="783"/>
      <c r="F9" s="773"/>
      <c r="G9" s="774"/>
      <c r="H9" s="774"/>
      <c r="I9" s="774"/>
      <c r="J9" s="774"/>
      <c r="K9" s="774"/>
      <c r="L9" s="775"/>
      <c r="M9" s="780" t="s">
        <v>48</v>
      </c>
      <c r="N9" s="780" t="s">
        <v>3</v>
      </c>
      <c r="O9" s="782" t="str">
        <f>VLOOKUP(X5,'様式D-1-1用'!$A$3:$P$1002,4,0)</f>
        <v>覆工・坑門</v>
      </c>
      <c r="P9" s="783"/>
      <c r="Q9" s="773"/>
      <c r="R9" s="774"/>
      <c r="S9" s="774"/>
      <c r="T9" s="774"/>
      <c r="U9" s="774"/>
      <c r="V9" s="774"/>
      <c r="W9" s="775"/>
    </row>
    <row r="10" spans="1:24" s="23" customFormat="1" ht="20.100000000000001" customHeight="1" x14ac:dyDescent="0.15">
      <c r="B10" s="780"/>
      <c r="C10" s="781"/>
      <c r="D10" s="784"/>
      <c r="E10" s="785"/>
      <c r="F10" s="773"/>
      <c r="G10" s="774"/>
      <c r="H10" s="774"/>
      <c r="I10" s="774"/>
      <c r="J10" s="774"/>
      <c r="K10" s="774"/>
      <c r="L10" s="775"/>
      <c r="M10" s="780"/>
      <c r="N10" s="781"/>
      <c r="O10" s="784"/>
      <c r="P10" s="785"/>
      <c r="Q10" s="773"/>
      <c r="R10" s="774"/>
      <c r="S10" s="774"/>
      <c r="T10" s="774"/>
      <c r="U10" s="774"/>
      <c r="V10" s="774"/>
      <c r="W10" s="775"/>
    </row>
    <row r="11" spans="1:24" s="23" customFormat="1" ht="20.100000000000001" customHeight="1" x14ac:dyDescent="0.15">
      <c r="B11" s="780"/>
      <c r="C11" s="780" t="s">
        <v>4</v>
      </c>
      <c r="D11" s="782" t="str">
        <f>VLOOKUP(A5,'様式D-1-1用'!$A$3:$P$1002,5,0)</f>
        <v>側壁（左側）</v>
      </c>
      <c r="E11" s="783"/>
      <c r="F11" s="773"/>
      <c r="G11" s="774"/>
      <c r="H11" s="774"/>
      <c r="I11" s="774"/>
      <c r="J11" s="774"/>
      <c r="K11" s="774"/>
      <c r="L11" s="775"/>
      <c r="M11" s="780"/>
      <c r="N11" s="780" t="s">
        <v>4</v>
      </c>
      <c r="O11" s="782" t="str">
        <f>VLOOKUP(X5,'様式D-1-1用'!$A$3:$P$1002,5,0)</f>
        <v>アーチ（左側）</v>
      </c>
      <c r="P11" s="783"/>
      <c r="Q11" s="773"/>
      <c r="R11" s="774"/>
      <c r="S11" s="774"/>
      <c r="T11" s="774"/>
      <c r="U11" s="774"/>
      <c r="V11" s="774"/>
      <c r="W11" s="775"/>
    </row>
    <row r="12" spans="1:24" s="23" customFormat="1" ht="20.100000000000001" customHeight="1" x14ac:dyDescent="0.15">
      <c r="B12" s="781"/>
      <c r="C12" s="781"/>
      <c r="D12" s="784"/>
      <c r="E12" s="785"/>
      <c r="F12" s="773"/>
      <c r="G12" s="774"/>
      <c r="H12" s="774"/>
      <c r="I12" s="774"/>
      <c r="J12" s="774"/>
      <c r="K12" s="774"/>
      <c r="L12" s="775"/>
      <c r="M12" s="781"/>
      <c r="N12" s="781"/>
      <c r="O12" s="784"/>
      <c r="P12" s="785"/>
      <c r="Q12" s="773"/>
      <c r="R12" s="774"/>
      <c r="S12" s="774"/>
      <c r="T12" s="774"/>
      <c r="U12" s="774"/>
      <c r="V12" s="774"/>
      <c r="W12" s="775"/>
    </row>
    <row r="13" spans="1:24" s="23" customFormat="1" ht="17.100000000000001" customHeight="1" x14ac:dyDescent="0.15">
      <c r="B13" s="770" t="s">
        <v>5</v>
      </c>
      <c r="C13" s="771"/>
      <c r="D13" s="765" t="str">
        <f>VLOOKUP(A5,'様式D-1-1用'!$A$3:$P$1002,6,0)</f>
        <v>材質劣化</v>
      </c>
      <c r="E13" s="766"/>
      <c r="F13" s="773"/>
      <c r="G13" s="774"/>
      <c r="H13" s="774"/>
      <c r="I13" s="774"/>
      <c r="J13" s="774"/>
      <c r="K13" s="774"/>
      <c r="L13" s="775"/>
      <c r="M13" s="770" t="s">
        <v>5</v>
      </c>
      <c r="N13" s="771"/>
      <c r="O13" s="765" t="str">
        <f>VLOOKUP(X5,'様式D-1-1用'!$A$3:$P$1002,6,0)</f>
        <v>漏水</v>
      </c>
      <c r="P13" s="766"/>
      <c r="Q13" s="773"/>
      <c r="R13" s="774"/>
      <c r="S13" s="774"/>
      <c r="T13" s="774"/>
      <c r="U13" s="774"/>
      <c r="V13" s="774"/>
      <c r="W13" s="775"/>
    </row>
    <row r="14" spans="1:24" s="23" customFormat="1" ht="17.100000000000001" customHeight="1" x14ac:dyDescent="0.15">
      <c r="B14" s="770" t="s">
        <v>49</v>
      </c>
      <c r="C14" s="771"/>
      <c r="D14" s="765" t="str">
        <f>VLOOKUP(A5,'様式D-1-1用'!$A$3:$P$1002,7,0)</f>
        <v>うき・はく離</v>
      </c>
      <c r="E14" s="766"/>
      <c r="F14" s="773"/>
      <c r="G14" s="774"/>
      <c r="H14" s="774"/>
      <c r="I14" s="774"/>
      <c r="J14" s="774"/>
      <c r="K14" s="774"/>
      <c r="L14" s="775"/>
      <c r="M14" s="770" t="s">
        <v>49</v>
      </c>
      <c r="N14" s="771"/>
      <c r="O14" s="765" t="str">
        <f>VLOOKUP(X5,'様式D-1-1用'!$A$3:$P$1002,7,0)</f>
        <v>漏水</v>
      </c>
      <c r="P14" s="766"/>
      <c r="Q14" s="773"/>
      <c r="R14" s="774"/>
      <c r="S14" s="774"/>
      <c r="T14" s="774"/>
      <c r="U14" s="774"/>
      <c r="V14" s="774"/>
      <c r="W14" s="775"/>
    </row>
    <row r="15" spans="1:24" s="23" customFormat="1" ht="17.100000000000001" customHeight="1" x14ac:dyDescent="0.15">
      <c r="B15" s="768" t="s">
        <v>279</v>
      </c>
      <c r="C15" s="770" t="s">
        <v>278</v>
      </c>
      <c r="D15" s="771"/>
      <c r="E15" s="146">
        <f>VLOOKUP(A5,'様式D-1-1用'!$A$3:$P$1002,8,0)</f>
        <v>0</v>
      </c>
      <c r="F15" s="773"/>
      <c r="G15" s="774"/>
      <c r="H15" s="774"/>
      <c r="I15" s="774"/>
      <c r="J15" s="774"/>
      <c r="K15" s="774"/>
      <c r="L15" s="775"/>
      <c r="M15" s="768" t="s">
        <v>279</v>
      </c>
      <c r="N15" s="770" t="s">
        <v>278</v>
      </c>
      <c r="O15" s="771"/>
      <c r="P15" s="146">
        <f>VLOOKUP(X5,'様式D-1-1用'!$A$3:$P$1002,8,0)</f>
        <v>0</v>
      </c>
      <c r="Q15" s="773"/>
      <c r="R15" s="774"/>
      <c r="S15" s="774"/>
      <c r="T15" s="774"/>
      <c r="U15" s="774"/>
      <c r="V15" s="774"/>
      <c r="W15" s="775"/>
    </row>
    <row r="16" spans="1:24" s="23" customFormat="1" ht="17.100000000000001" customHeight="1" x14ac:dyDescent="0.15">
      <c r="B16" s="769"/>
      <c r="C16" s="770" t="s">
        <v>280</v>
      </c>
      <c r="D16" s="771"/>
      <c r="E16" s="146" t="str">
        <f>VLOOKUP(A5,'様式D-1-1用'!$A$3:$P$1002,9,0)</f>
        <v>Ⅱb</v>
      </c>
      <c r="F16" s="773"/>
      <c r="G16" s="774"/>
      <c r="H16" s="774"/>
      <c r="I16" s="774"/>
      <c r="J16" s="774"/>
      <c r="K16" s="774"/>
      <c r="L16" s="775"/>
      <c r="M16" s="769"/>
      <c r="N16" s="770" t="s">
        <v>280</v>
      </c>
      <c r="O16" s="771"/>
      <c r="P16" s="146" t="str">
        <f>VLOOKUP(X5,'様式D-1-1用'!$A$3:$P$1002,9,0)</f>
        <v>Ⅱb</v>
      </c>
      <c r="Q16" s="773"/>
      <c r="R16" s="774"/>
      <c r="S16" s="774"/>
      <c r="T16" s="774"/>
      <c r="U16" s="774"/>
      <c r="V16" s="774"/>
      <c r="W16" s="775"/>
    </row>
    <row r="17" spans="1:24" s="23" customFormat="1" ht="17.100000000000001" customHeight="1" x14ac:dyDescent="0.15">
      <c r="B17" s="770" t="s">
        <v>29</v>
      </c>
      <c r="C17" s="771"/>
      <c r="D17" s="767" t="str">
        <f>VLOOKUP(A5,'様式D-1-1用'!$A$3:$P$1002,11,0)</f>
        <v>Ⅱ</v>
      </c>
      <c r="E17" s="759"/>
      <c r="F17" s="776"/>
      <c r="G17" s="777"/>
      <c r="H17" s="777"/>
      <c r="I17" s="777"/>
      <c r="J17" s="777"/>
      <c r="K17" s="777"/>
      <c r="L17" s="778"/>
      <c r="M17" s="770" t="s">
        <v>29</v>
      </c>
      <c r="N17" s="771"/>
      <c r="O17" s="767" t="str">
        <f>VLOOKUP(X5,'様式D-1-1用'!$A$3:$P$1002,11,0)</f>
        <v>Ⅱ</v>
      </c>
      <c r="P17" s="759"/>
      <c r="Q17" s="776"/>
      <c r="R17" s="777"/>
      <c r="S17" s="777"/>
      <c r="T17" s="777"/>
      <c r="U17" s="777"/>
      <c r="V17" s="777"/>
      <c r="W17" s="778"/>
    </row>
    <row r="18" spans="1:24" s="23" customFormat="1" ht="17.100000000000001" customHeight="1" x14ac:dyDescent="0.15">
      <c r="B18" s="770" t="s">
        <v>7</v>
      </c>
      <c r="C18" s="772"/>
      <c r="D18" s="772"/>
      <c r="E18" s="344" t="str">
        <f>VLOOKUP(A5,'様式D-1-1用'!$A$3:$P$1002,12,0)</f>
        <v xml:space="preserve">0.1m×7.5m </v>
      </c>
      <c r="F18" s="133"/>
      <c r="G18" s="133"/>
      <c r="H18" s="133"/>
      <c r="I18" s="133"/>
      <c r="J18" s="133"/>
      <c r="K18" s="133"/>
      <c r="L18" s="134"/>
      <c r="M18" s="770" t="s">
        <v>7</v>
      </c>
      <c r="N18" s="772"/>
      <c r="O18" s="771"/>
      <c r="P18" s="344" t="str">
        <f>VLOOKUP(X5,'様式D-1-1用'!$A$3:$P$1002,12,0)</f>
        <v>0.8m×6.8m にじみ</v>
      </c>
      <c r="Q18" s="133"/>
      <c r="R18" s="133"/>
      <c r="S18" s="133"/>
      <c r="T18" s="133"/>
      <c r="U18" s="133"/>
      <c r="V18" s="133"/>
      <c r="W18" s="134"/>
    </row>
    <row r="19" spans="1:24" s="23" customFormat="1" ht="23.25" customHeight="1" x14ac:dyDescent="0.15">
      <c r="B19" s="801" t="s">
        <v>54</v>
      </c>
      <c r="C19" s="802"/>
      <c r="D19" s="803"/>
      <c r="E19" s="813" t="str">
        <f>VLOOKUP(A5,'様式D-1-1用'!$A$3:$P$1002,13,0)</f>
        <v>0.1m×0.6m (過年度写S1-1),0.1m×0.4m (過年度写S1-2),
0.1m×0.6m (過年度写S1-3),
0.2m×2.3m (過年度写S1-4)</v>
      </c>
      <c r="F19" s="814"/>
      <c r="G19" s="814"/>
      <c r="H19" s="814"/>
      <c r="I19" s="814"/>
      <c r="J19" s="814"/>
      <c r="K19" s="814"/>
      <c r="L19" s="815"/>
      <c r="M19" s="801" t="s">
        <v>54</v>
      </c>
      <c r="N19" s="802"/>
      <c r="O19" s="803"/>
      <c r="P19" s="799" t="str">
        <f>VLOOKUP(X5,'様式D-1-1用'!$A$3:$P$1002,13,0)</f>
        <v>0.8m×6.8m にじみ</v>
      </c>
      <c r="Q19" s="800"/>
      <c r="R19" s="800"/>
      <c r="S19" s="800"/>
      <c r="T19" s="800"/>
      <c r="U19" s="800"/>
      <c r="V19" s="800"/>
      <c r="W19" s="804"/>
    </row>
    <row r="20" spans="1:24" s="23" customFormat="1" ht="17.100000000000001" customHeight="1" x14ac:dyDescent="0.15">
      <c r="B20" s="796" t="s">
        <v>282</v>
      </c>
      <c r="C20" s="797"/>
      <c r="D20" s="798"/>
      <c r="E20" s="799" t="str">
        <f>VLOOKUP(A5,'様式D-1-1用'!$A$3:$P$1002,14,0)</f>
        <v>－</v>
      </c>
      <c r="F20" s="800"/>
      <c r="G20" s="800"/>
      <c r="H20" s="743"/>
      <c r="I20" s="743"/>
      <c r="J20" s="743"/>
      <c r="K20" s="743"/>
      <c r="L20" s="744"/>
      <c r="M20" s="796" t="s">
        <v>282</v>
      </c>
      <c r="N20" s="797"/>
      <c r="O20" s="798"/>
      <c r="P20" s="799" t="str">
        <f>VLOOKUP(X5,'様式D-1-1用'!$A$3:$P$1002,14,0)</f>
        <v>－</v>
      </c>
      <c r="Q20" s="800"/>
      <c r="R20" s="800"/>
      <c r="S20" s="743"/>
      <c r="T20" s="743"/>
      <c r="U20" s="743"/>
      <c r="V20" s="743"/>
      <c r="W20" s="744"/>
    </row>
    <row r="21" spans="1:24" s="23" customFormat="1" ht="17.100000000000001" customHeight="1" x14ac:dyDescent="0.15">
      <c r="B21" s="796" t="s">
        <v>302</v>
      </c>
      <c r="C21" s="797"/>
      <c r="D21" s="798"/>
      <c r="E21" s="799" t="str">
        <f>VLOOKUP(A5,'様式D-1-1用'!$A$3:$P$1002,15,0)</f>
        <v>監視（日常巡視）</v>
      </c>
      <c r="F21" s="800"/>
      <c r="G21" s="800"/>
      <c r="H21" s="811" t="s">
        <v>8</v>
      </c>
      <c r="I21" s="812"/>
      <c r="J21" s="808"/>
      <c r="K21" s="809"/>
      <c r="L21" s="810"/>
      <c r="M21" s="796" t="s">
        <v>302</v>
      </c>
      <c r="N21" s="797"/>
      <c r="O21" s="798"/>
      <c r="P21" s="799" t="str">
        <f>VLOOKUP(X5,'様式D-1-1用'!$A$3:$P$1002,15,0)</f>
        <v>監視（日常巡視）</v>
      </c>
      <c r="Q21" s="800"/>
      <c r="R21" s="800"/>
      <c r="S21" s="811" t="s">
        <v>8</v>
      </c>
      <c r="T21" s="812"/>
      <c r="U21" s="808"/>
      <c r="V21" s="809"/>
      <c r="W21" s="810"/>
    </row>
    <row r="22" spans="1:24" s="23" customFormat="1" ht="17.100000000000001" customHeight="1" x14ac:dyDescent="0.15">
      <c r="B22" s="770" t="s">
        <v>50</v>
      </c>
      <c r="C22" s="771"/>
      <c r="D22" s="805" t="str">
        <f>VLOOKUP(A5,'様式D-1-1用'!$A$3:$P$1002,16,0)</f>
        <v xml:space="preserve">うき・はく離、0.1m×7.5m </v>
      </c>
      <c r="E22" s="806"/>
      <c r="F22" s="806"/>
      <c r="G22" s="806"/>
      <c r="H22" s="806"/>
      <c r="I22" s="806"/>
      <c r="J22" s="806"/>
      <c r="K22" s="806"/>
      <c r="L22" s="807"/>
      <c r="M22" s="770" t="s">
        <v>50</v>
      </c>
      <c r="N22" s="771"/>
      <c r="O22" s="805" t="str">
        <f>VLOOKUP(X5,'様式D-1-1用'!$A$3:$P$1002,16,0)</f>
        <v>漏水、0.8m×6.8m にじみ</v>
      </c>
      <c r="P22" s="806"/>
      <c r="Q22" s="806"/>
      <c r="R22" s="806"/>
      <c r="S22" s="806"/>
      <c r="T22" s="806"/>
      <c r="U22" s="806"/>
      <c r="V22" s="806"/>
      <c r="W22" s="807"/>
    </row>
    <row r="23" spans="1:24" s="23" customFormat="1" ht="20.100000000000001" customHeight="1" x14ac:dyDescent="0.15">
      <c r="A23" s="23">
        <v>3</v>
      </c>
      <c r="B23" s="779" t="s">
        <v>51</v>
      </c>
      <c r="C23" s="779" t="s">
        <v>47</v>
      </c>
      <c r="D23" s="782">
        <f>VLOOKUP(A23,'様式D-1-1用'!$A$3:$P$1002,2,0)</f>
        <v>1</v>
      </c>
      <c r="E23" s="783"/>
      <c r="F23" s="786"/>
      <c r="G23" s="787"/>
      <c r="H23" s="787"/>
      <c r="I23" s="787"/>
      <c r="J23" s="787"/>
      <c r="K23" s="787"/>
      <c r="L23" s="788"/>
      <c r="M23" s="779" t="s">
        <v>51</v>
      </c>
      <c r="N23" s="779" t="s">
        <v>47</v>
      </c>
      <c r="O23" s="782">
        <f>VLOOKUP(X23,'様式D-1-1用'!$A$3:$P$1002,2,0)</f>
        <v>1</v>
      </c>
      <c r="P23" s="783"/>
      <c r="Q23" s="773"/>
      <c r="R23" s="774"/>
      <c r="S23" s="774"/>
      <c r="T23" s="774"/>
      <c r="U23" s="774"/>
      <c r="V23" s="774"/>
      <c r="W23" s="775"/>
      <c r="X23" s="23">
        <v>4</v>
      </c>
    </row>
    <row r="24" spans="1:24" s="23" customFormat="1" ht="20.100000000000001" customHeight="1" x14ac:dyDescent="0.15">
      <c r="B24" s="780"/>
      <c r="C24" s="781"/>
      <c r="D24" s="784"/>
      <c r="E24" s="785"/>
      <c r="F24" s="773"/>
      <c r="G24" s="774"/>
      <c r="H24" s="774"/>
      <c r="I24" s="774"/>
      <c r="J24" s="774"/>
      <c r="K24" s="774"/>
      <c r="L24" s="775"/>
      <c r="M24" s="780"/>
      <c r="N24" s="781"/>
      <c r="O24" s="784"/>
      <c r="P24" s="785"/>
      <c r="Q24" s="773"/>
      <c r="R24" s="774"/>
      <c r="S24" s="774"/>
      <c r="T24" s="774"/>
      <c r="U24" s="774"/>
      <c r="V24" s="774"/>
      <c r="W24" s="775"/>
    </row>
    <row r="25" spans="1:24" s="23" customFormat="1" ht="20.100000000000001" customHeight="1" x14ac:dyDescent="0.15">
      <c r="B25" s="780"/>
      <c r="C25" s="780" t="s">
        <v>2</v>
      </c>
      <c r="D25" s="789">
        <f>VLOOKUP(A23,'様式D-1-1用'!$A$3:$P$1002,3,0)</f>
        <v>6</v>
      </c>
      <c r="E25" s="790"/>
      <c r="F25" s="773"/>
      <c r="G25" s="774"/>
      <c r="H25" s="774"/>
      <c r="I25" s="774"/>
      <c r="J25" s="774"/>
      <c r="K25" s="774"/>
      <c r="L25" s="775"/>
      <c r="M25" s="780"/>
      <c r="N25" s="780" t="s">
        <v>2</v>
      </c>
      <c r="O25" s="789">
        <f>VLOOKUP(X23,'様式D-1-1用'!$A$3:$P$1002,3,0)</f>
        <v>7</v>
      </c>
      <c r="P25" s="790"/>
      <c r="Q25" s="773"/>
      <c r="R25" s="774"/>
      <c r="S25" s="774"/>
      <c r="T25" s="774"/>
      <c r="U25" s="774"/>
      <c r="V25" s="774"/>
      <c r="W25" s="775"/>
    </row>
    <row r="26" spans="1:24" s="23" customFormat="1" ht="20.100000000000001" customHeight="1" x14ac:dyDescent="0.15">
      <c r="B26" s="781"/>
      <c r="C26" s="781"/>
      <c r="D26" s="791"/>
      <c r="E26" s="792"/>
      <c r="F26" s="773"/>
      <c r="G26" s="774"/>
      <c r="H26" s="774"/>
      <c r="I26" s="774"/>
      <c r="J26" s="774"/>
      <c r="K26" s="774"/>
      <c r="L26" s="775"/>
      <c r="M26" s="781"/>
      <c r="N26" s="781"/>
      <c r="O26" s="791"/>
      <c r="P26" s="792"/>
      <c r="Q26" s="773"/>
      <c r="R26" s="774"/>
      <c r="S26" s="774"/>
      <c r="T26" s="774"/>
      <c r="U26" s="774"/>
      <c r="V26" s="774"/>
      <c r="W26" s="775"/>
    </row>
    <row r="27" spans="1:24" s="23" customFormat="1" ht="20.100000000000001" customHeight="1" x14ac:dyDescent="0.15">
      <c r="B27" s="780" t="s">
        <v>48</v>
      </c>
      <c r="C27" s="780" t="s">
        <v>3</v>
      </c>
      <c r="D27" s="782" t="str">
        <f>VLOOKUP(A23,'様式D-1-1用'!$A$3:$P$1002,4,0)</f>
        <v>覆工・坑門</v>
      </c>
      <c r="E27" s="783"/>
      <c r="F27" s="773"/>
      <c r="G27" s="774"/>
      <c r="H27" s="774"/>
      <c r="I27" s="774"/>
      <c r="J27" s="774"/>
      <c r="K27" s="774"/>
      <c r="L27" s="775"/>
      <c r="M27" s="780" t="s">
        <v>48</v>
      </c>
      <c r="N27" s="780" t="s">
        <v>3</v>
      </c>
      <c r="O27" s="782" t="str">
        <f>VLOOKUP(X23,'様式D-1-1用'!$A$3:$P$1002,4,0)</f>
        <v>覆工・坑門</v>
      </c>
      <c r="P27" s="783"/>
      <c r="Q27" s="773"/>
      <c r="R27" s="774"/>
      <c r="S27" s="774"/>
      <c r="T27" s="774"/>
      <c r="U27" s="774"/>
      <c r="V27" s="774"/>
      <c r="W27" s="775"/>
    </row>
    <row r="28" spans="1:24" s="23" customFormat="1" ht="20.100000000000001" customHeight="1" x14ac:dyDescent="0.15">
      <c r="B28" s="780"/>
      <c r="C28" s="781"/>
      <c r="D28" s="784"/>
      <c r="E28" s="785"/>
      <c r="F28" s="773"/>
      <c r="G28" s="774"/>
      <c r="H28" s="774"/>
      <c r="I28" s="774"/>
      <c r="J28" s="774"/>
      <c r="K28" s="774"/>
      <c r="L28" s="775"/>
      <c r="M28" s="780"/>
      <c r="N28" s="781"/>
      <c r="O28" s="784"/>
      <c r="P28" s="785"/>
      <c r="Q28" s="773"/>
      <c r="R28" s="774"/>
      <c r="S28" s="774"/>
      <c r="T28" s="774"/>
      <c r="U28" s="774"/>
      <c r="V28" s="774"/>
      <c r="W28" s="775"/>
    </row>
    <row r="29" spans="1:24" s="23" customFormat="1" ht="20.100000000000001" customHeight="1" x14ac:dyDescent="0.15">
      <c r="B29" s="780"/>
      <c r="C29" s="780" t="s">
        <v>4</v>
      </c>
      <c r="D29" s="782" t="str">
        <f>VLOOKUP(A23,'様式D-1-1用'!$A$3:$P$1002,5,0)</f>
        <v>アーチ（右側）</v>
      </c>
      <c r="E29" s="783"/>
      <c r="F29" s="773"/>
      <c r="G29" s="774"/>
      <c r="H29" s="774"/>
      <c r="I29" s="774"/>
      <c r="J29" s="774"/>
      <c r="K29" s="774"/>
      <c r="L29" s="775"/>
      <c r="M29" s="780"/>
      <c r="N29" s="780" t="s">
        <v>4</v>
      </c>
      <c r="O29" s="782" t="str">
        <f>VLOOKUP(X23,'様式D-1-1用'!$A$3:$P$1002,5,0)</f>
        <v>アーチ（右側）</v>
      </c>
      <c r="P29" s="783"/>
      <c r="Q29" s="773"/>
      <c r="R29" s="774"/>
      <c r="S29" s="774"/>
      <c r="T29" s="774"/>
      <c r="U29" s="774"/>
      <c r="V29" s="774"/>
      <c r="W29" s="775"/>
    </row>
    <row r="30" spans="1:24" s="23" customFormat="1" ht="19.5" customHeight="1" x14ac:dyDescent="0.15">
      <c r="B30" s="781"/>
      <c r="C30" s="781"/>
      <c r="D30" s="784"/>
      <c r="E30" s="785"/>
      <c r="F30" s="773"/>
      <c r="G30" s="774"/>
      <c r="H30" s="774"/>
      <c r="I30" s="774"/>
      <c r="J30" s="774"/>
      <c r="K30" s="774"/>
      <c r="L30" s="775"/>
      <c r="M30" s="781"/>
      <c r="N30" s="781"/>
      <c r="O30" s="784"/>
      <c r="P30" s="785"/>
      <c r="Q30" s="773"/>
      <c r="R30" s="774"/>
      <c r="S30" s="774"/>
      <c r="T30" s="774"/>
      <c r="U30" s="774"/>
      <c r="V30" s="774"/>
      <c r="W30" s="775"/>
    </row>
    <row r="31" spans="1:24" s="23" customFormat="1" ht="17.100000000000001" customHeight="1" x14ac:dyDescent="0.15">
      <c r="B31" s="770" t="s">
        <v>5</v>
      </c>
      <c r="C31" s="771"/>
      <c r="D31" s="765" t="str">
        <f>VLOOKUP(A23,'様式D-1-1用'!$A$3:$P$1002,6,0)</f>
        <v>漏水</v>
      </c>
      <c r="E31" s="766"/>
      <c r="F31" s="773"/>
      <c r="G31" s="774"/>
      <c r="H31" s="774"/>
      <c r="I31" s="774"/>
      <c r="J31" s="774"/>
      <c r="K31" s="774"/>
      <c r="L31" s="775"/>
      <c r="M31" s="770" t="s">
        <v>5</v>
      </c>
      <c r="N31" s="771"/>
      <c r="O31" s="765" t="str">
        <f>VLOOKUP(X23,'様式D-1-1用'!$A$3:$P$1002,6,0)</f>
        <v>材質劣化</v>
      </c>
      <c r="P31" s="766"/>
      <c r="Q31" s="773"/>
      <c r="R31" s="774"/>
      <c r="S31" s="774"/>
      <c r="T31" s="774"/>
      <c r="U31" s="774"/>
      <c r="V31" s="774"/>
      <c r="W31" s="775"/>
    </row>
    <row r="32" spans="1:24" s="23" customFormat="1" ht="17.100000000000001" customHeight="1" x14ac:dyDescent="0.15">
      <c r="B32" s="770" t="s">
        <v>49</v>
      </c>
      <c r="C32" s="771"/>
      <c r="D32" s="765" t="str">
        <f>VLOOKUP(A23,'様式D-1-1用'!$A$3:$P$1002,7,0)</f>
        <v>漏水</v>
      </c>
      <c r="E32" s="766"/>
      <c r="F32" s="773"/>
      <c r="G32" s="774"/>
      <c r="H32" s="774"/>
      <c r="I32" s="774"/>
      <c r="J32" s="774"/>
      <c r="K32" s="774"/>
      <c r="L32" s="775"/>
      <c r="M32" s="770" t="s">
        <v>49</v>
      </c>
      <c r="N32" s="771"/>
      <c r="O32" s="765" t="str">
        <f>VLOOKUP(X23,'様式D-1-1用'!$A$3:$P$1002,7,0)</f>
        <v>補修跡</v>
      </c>
      <c r="P32" s="766"/>
      <c r="Q32" s="773"/>
      <c r="R32" s="774"/>
      <c r="S32" s="774"/>
      <c r="T32" s="774"/>
      <c r="U32" s="774"/>
      <c r="V32" s="774"/>
      <c r="W32" s="775"/>
    </row>
    <row r="33" spans="1:24" s="23" customFormat="1" ht="17.100000000000001" customHeight="1" x14ac:dyDescent="0.15">
      <c r="B33" s="768" t="s">
        <v>279</v>
      </c>
      <c r="C33" s="770" t="s">
        <v>278</v>
      </c>
      <c r="D33" s="771"/>
      <c r="E33" s="146">
        <f>VLOOKUP(A23,'様式D-1-1用'!$A$3:$P$1002,8,0)</f>
        <v>0</v>
      </c>
      <c r="F33" s="773"/>
      <c r="G33" s="774"/>
      <c r="H33" s="774"/>
      <c r="I33" s="774"/>
      <c r="J33" s="774"/>
      <c r="K33" s="774"/>
      <c r="L33" s="775"/>
      <c r="M33" s="768" t="s">
        <v>279</v>
      </c>
      <c r="N33" s="770" t="s">
        <v>278</v>
      </c>
      <c r="O33" s="771"/>
      <c r="P33" s="146">
        <f>VLOOKUP(X23,'様式D-1-1用'!$A$3:$P$1002,8,0)</f>
        <v>0</v>
      </c>
      <c r="Q33" s="773"/>
      <c r="R33" s="774"/>
      <c r="S33" s="774"/>
      <c r="T33" s="774"/>
      <c r="U33" s="774"/>
      <c r="V33" s="774"/>
      <c r="W33" s="775"/>
    </row>
    <row r="34" spans="1:24" s="23" customFormat="1" ht="17.100000000000001" customHeight="1" x14ac:dyDescent="0.15">
      <c r="B34" s="769"/>
      <c r="C34" s="770" t="s">
        <v>280</v>
      </c>
      <c r="D34" s="771"/>
      <c r="E34" s="146" t="str">
        <f>VLOOKUP(A23,'様式D-1-1用'!$A$3:$P$1002,9,0)</f>
        <v>Ⅱb</v>
      </c>
      <c r="F34" s="773"/>
      <c r="G34" s="774"/>
      <c r="H34" s="774"/>
      <c r="I34" s="774"/>
      <c r="J34" s="774"/>
      <c r="K34" s="774"/>
      <c r="L34" s="775"/>
      <c r="M34" s="769"/>
      <c r="N34" s="770" t="s">
        <v>280</v>
      </c>
      <c r="O34" s="771"/>
      <c r="P34" s="146" t="str">
        <f>VLOOKUP(X23,'様式D-1-1用'!$A$3:$P$1002,9,0)</f>
        <v>Ⅰ</v>
      </c>
      <c r="Q34" s="773"/>
      <c r="R34" s="774"/>
      <c r="S34" s="774"/>
      <c r="T34" s="774"/>
      <c r="U34" s="774"/>
      <c r="V34" s="774"/>
      <c r="W34" s="775"/>
    </row>
    <row r="35" spans="1:24" s="23" customFormat="1" ht="17.100000000000001" customHeight="1" x14ac:dyDescent="0.15">
      <c r="B35" s="770" t="s">
        <v>29</v>
      </c>
      <c r="C35" s="771"/>
      <c r="D35" s="767" t="str">
        <f>VLOOKUP(A23,'様式D-1-1用'!$A$3:$P$1002,11,0)</f>
        <v>Ⅱ</v>
      </c>
      <c r="E35" s="759"/>
      <c r="F35" s="776"/>
      <c r="G35" s="777"/>
      <c r="H35" s="777"/>
      <c r="I35" s="777"/>
      <c r="J35" s="777"/>
      <c r="K35" s="777"/>
      <c r="L35" s="778"/>
      <c r="M35" s="770" t="s">
        <v>29</v>
      </c>
      <c r="N35" s="771"/>
      <c r="O35" s="767" t="str">
        <f>VLOOKUP(X23,'様式D-1-1用'!$A$3:$P$1002,11,0)</f>
        <v>Ⅰ</v>
      </c>
      <c r="P35" s="759"/>
      <c r="Q35" s="776"/>
      <c r="R35" s="777"/>
      <c r="S35" s="777"/>
      <c r="T35" s="777"/>
      <c r="U35" s="777"/>
      <c r="V35" s="777"/>
      <c r="W35" s="778"/>
    </row>
    <row r="36" spans="1:24" s="23" customFormat="1" ht="17.100000000000001" customHeight="1" x14ac:dyDescent="0.15">
      <c r="B36" s="770" t="s">
        <v>7</v>
      </c>
      <c r="C36" s="772"/>
      <c r="D36" s="772"/>
      <c r="E36" s="344" t="str">
        <f>VLOOKUP(A23,'様式D-1-1用'!$A$3:$P$1002,12,0)</f>
        <v>0.6m×8.3m にじみ</v>
      </c>
      <c r="F36" s="133"/>
      <c r="G36" s="133"/>
      <c r="H36" s="133"/>
      <c r="I36" s="133"/>
      <c r="J36" s="133"/>
      <c r="K36" s="133"/>
      <c r="L36" s="134"/>
      <c r="M36" s="770" t="s">
        <v>7</v>
      </c>
      <c r="N36" s="772"/>
      <c r="O36" s="771"/>
      <c r="P36" s="344" t="str">
        <f>VLOOKUP(X23,'様式D-1-1用'!$A$3:$P$1002,12,0)</f>
        <v>15.6m×0.4m 導水工</v>
      </c>
      <c r="Q36" s="133"/>
      <c r="R36" s="133"/>
      <c r="S36" s="133"/>
      <c r="T36" s="133"/>
      <c r="U36" s="133"/>
      <c r="V36" s="133"/>
      <c r="W36" s="134"/>
    </row>
    <row r="37" spans="1:24" s="23" customFormat="1" ht="17.100000000000001" customHeight="1" x14ac:dyDescent="0.15">
      <c r="B37" s="801" t="s">
        <v>54</v>
      </c>
      <c r="C37" s="802"/>
      <c r="D37" s="803"/>
      <c r="E37" s="799" t="str">
        <f>VLOOKUP(A23,'様式D-1-1用'!$A$3:$P$1002,13,0)</f>
        <v>0.6m×8.3m にじみ</v>
      </c>
      <c r="F37" s="800"/>
      <c r="G37" s="800"/>
      <c r="H37" s="800"/>
      <c r="I37" s="800"/>
      <c r="J37" s="800"/>
      <c r="K37" s="800"/>
      <c r="L37" s="804"/>
      <c r="M37" s="801" t="s">
        <v>54</v>
      </c>
      <c r="N37" s="802"/>
      <c r="O37" s="803"/>
      <c r="P37" s="799" t="str">
        <f>VLOOKUP(X23,'様式D-1-1用'!$A$3:$P$1002,13,0)</f>
        <v>うき5.7m×0.1m</v>
      </c>
      <c r="Q37" s="800"/>
      <c r="R37" s="800"/>
      <c r="S37" s="800"/>
      <c r="T37" s="800"/>
      <c r="U37" s="800"/>
      <c r="V37" s="800"/>
      <c r="W37" s="804"/>
    </row>
    <row r="38" spans="1:24" s="23" customFormat="1" ht="17.100000000000001" customHeight="1" x14ac:dyDescent="0.15">
      <c r="B38" s="796" t="s">
        <v>282</v>
      </c>
      <c r="C38" s="797"/>
      <c r="D38" s="798"/>
      <c r="E38" s="799" t="str">
        <f>VLOOKUP(A23,'様式D-1-1用'!$A$3:$P$1002,14,0)</f>
        <v>－</v>
      </c>
      <c r="F38" s="800"/>
      <c r="G38" s="800"/>
      <c r="H38" s="743"/>
      <c r="I38" s="743"/>
      <c r="J38" s="743"/>
      <c r="K38" s="743"/>
      <c r="L38" s="744"/>
      <c r="M38" s="796" t="s">
        <v>282</v>
      </c>
      <c r="N38" s="797"/>
      <c r="O38" s="798"/>
      <c r="P38" s="799" t="str">
        <f>VLOOKUP(X23,'様式D-1-1用'!$A$3:$P$1002,14,0)</f>
        <v>－</v>
      </c>
      <c r="Q38" s="800"/>
      <c r="R38" s="800"/>
      <c r="S38" s="743"/>
      <c r="T38" s="743"/>
      <c r="U38" s="743"/>
      <c r="V38" s="743"/>
      <c r="W38" s="744"/>
    </row>
    <row r="39" spans="1:24" s="23" customFormat="1" ht="17.100000000000001" customHeight="1" x14ac:dyDescent="0.15">
      <c r="B39" s="796" t="s">
        <v>302</v>
      </c>
      <c r="C39" s="797"/>
      <c r="D39" s="798"/>
      <c r="E39" s="799" t="str">
        <f>VLOOKUP(A23,'様式D-1-1用'!$A$3:$P$1002,15,0)</f>
        <v>監視（日常巡視）</v>
      </c>
      <c r="F39" s="800"/>
      <c r="G39" s="800"/>
      <c r="H39" s="811" t="s">
        <v>8</v>
      </c>
      <c r="I39" s="812"/>
      <c r="J39" s="808"/>
      <c r="K39" s="809"/>
      <c r="L39" s="810"/>
      <c r="M39" s="796" t="s">
        <v>302</v>
      </c>
      <c r="N39" s="797"/>
      <c r="O39" s="798"/>
      <c r="P39" s="799" t="str">
        <f>VLOOKUP(X23,'様式D-1-1用'!$A$3:$P$1002,15,0)</f>
        <v>なし</v>
      </c>
      <c r="Q39" s="800"/>
      <c r="R39" s="800"/>
      <c r="S39" s="811" t="s">
        <v>8</v>
      </c>
      <c r="T39" s="812"/>
      <c r="U39" s="808"/>
      <c r="V39" s="809"/>
      <c r="W39" s="810"/>
    </row>
    <row r="40" spans="1:24" s="23" customFormat="1" ht="17.100000000000001" customHeight="1" x14ac:dyDescent="0.15">
      <c r="B40" s="770" t="s">
        <v>50</v>
      </c>
      <c r="C40" s="771"/>
      <c r="D40" s="805" t="str">
        <f>VLOOKUP(A23,'様式D-1-1用'!$A$3:$P$1002,16,0)</f>
        <v>漏水、0.6m×8.3m にじみ</v>
      </c>
      <c r="E40" s="806"/>
      <c r="F40" s="806"/>
      <c r="G40" s="806"/>
      <c r="H40" s="806"/>
      <c r="I40" s="806"/>
      <c r="J40" s="806"/>
      <c r="K40" s="806"/>
      <c r="L40" s="807"/>
      <c r="M40" s="770" t="s">
        <v>50</v>
      </c>
      <c r="N40" s="771"/>
      <c r="O40" s="805" t="str">
        <f>VLOOKUP(X23,'様式D-1-1用'!$A$3:$P$1002,16,0)</f>
        <v>補修跡、15.6m×0.4m 導水工</v>
      </c>
      <c r="P40" s="806"/>
      <c r="Q40" s="806"/>
      <c r="R40" s="806"/>
      <c r="S40" s="806"/>
      <c r="T40" s="806"/>
      <c r="U40" s="806"/>
      <c r="V40" s="806"/>
      <c r="W40" s="807"/>
    </row>
    <row r="41" spans="1:24" s="23" customFormat="1" ht="15" customHeight="1" x14ac:dyDescent="0.15">
      <c r="B41" s="80"/>
      <c r="C41" s="793" t="s">
        <v>304</v>
      </c>
      <c r="D41" s="794"/>
      <c r="E41" s="794"/>
      <c r="F41" s="794"/>
      <c r="G41" s="794"/>
      <c r="H41" s="794"/>
      <c r="I41" s="794"/>
      <c r="J41" s="794"/>
      <c r="K41" s="794"/>
      <c r="L41" s="794"/>
      <c r="M41" s="80"/>
      <c r="N41" s="81" t="s">
        <v>257</v>
      </c>
      <c r="O41" s="80"/>
      <c r="P41" s="82"/>
      <c r="Q41" s="82"/>
      <c r="R41" s="82"/>
      <c r="S41" s="82"/>
      <c r="T41" s="82"/>
      <c r="U41" s="82"/>
      <c r="V41" s="82"/>
      <c r="W41" s="82"/>
    </row>
    <row r="42" spans="1:24" s="23" customFormat="1" ht="15" customHeight="1" x14ac:dyDescent="0.15">
      <c r="B42" s="80"/>
      <c r="C42" s="795"/>
      <c r="D42" s="795"/>
      <c r="E42" s="795"/>
      <c r="F42" s="795"/>
      <c r="G42" s="795"/>
      <c r="H42" s="795"/>
      <c r="I42" s="795"/>
      <c r="J42" s="795"/>
      <c r="K42" s="795"/>
      <c r="L42" s="795"/>
      <c r="M42" s="80"/>
      <c r="N42" s="81" t="s">
        <v>283</v>
      </c>
      <c r="O42" s="82"/>
      <c r="P42" s="82"/>
      <c r="Q42" s="82"/>
      <c r="R42" s="82"/>
      <c r="S42" s="82"/>
      <c r="T42" s="82"/>
      <c r="U42" s="82"/>
      <c r="V42" s="82"/>
      <c r="W42" s="82"/>
    </row>
    <row r="43" spans="1:24" ht="15" customHeight="1" x14ac:dyDescent="0.15">
      <c r="B43" s="79"/>
      <c r="C43" s="176" t="s">
        <v>303</v>
      </c>
      <c r="D43" s="176"/>
      <c r="E43" s="177"/>
      <c r="M43" s="23"/>
      <c r="N43" s="176" t="s">
        <v>529</v>
      </c>
      <c r="O43" s="174"/>
      <c r="P43" s="175"/>
      <c r="Q43" s="23"/>
      <c r="R43" s="23"/>
      <c r="S43" s="23"/>
      <c r="T43" s="23"/>
      <c r="U43" s="23"/>
      <c r="W43" s="82"/>
      <c r="X43" s="23"/>
    </row>
    <row r="44" spans="1:24" ht="15" customHeight="1" x14ac:dyDescent="0.15">
      <c r="C44" s="176" t="s">
        <v>420</v>
      </c>
      <c r="D44" s="176"/>
      <c r="M44" s="23"/>
      <c r="N44" s="176" t="s">
        <v>530</v>
      </c>
      <c r="O44" s="174"/>
      <c r="P44" s="23"/>
      <c r="Q44" s="23"/>
      <c r="R44" s="23"/>
      <c r="S44" s="23"/>
      <c r="T44" s="23"/>
      <c r="U44" s="23"/>
      <c r="V44" s="23"/>
      <c r="W44" s="23"/>
      <c r="X44" s="23"/>
    </row>
    <row r="45" spans="1:24" ht="15.6" customHeight="1" x14ac:dyDescent="0.15">
      <c r="C45" s="176" t="s">
        <v>557</v>
      </c>
      <c r="N45" s="176" t="s">
        <v>463</v>
      </c>
    </row>
    <row r="46" spans="1:24" s="23" customFormat="1" ht="20.100000000000001" customHeight="1" x14ac:dyDescent="0.15">
      <c r="A46" s="175">
        <f>A5+4</f>
        <v>5</v>
      </c>
      <c r="B46" s="779" t="s">
        <v>51</v>
      </c>
      <c r="C46" s="779" t="s">
        <v>47</v>
      </c>
      <c r="D46" s="782">
        <f>VLOOKUP(A46,'様式D-1-1用'!$A$3:$P$1002,2,0)</f>
        <v>1</v>
      </c>
      <c r="E46" s="783"/>
      <c r="F46" s="786"/>
      <c r="G46" s="787"/>
      <c r="H46" s="787"/>
      <c r="I46" s="787"/>
      <c r="J46" s="787"/>
      <c r="K46" s="787"/>
      <c r="L46" s="788"/>
      <c r="M46" s="779" t="s">
        <v>51</v>
      </c>
      <c r="N46" s="779" t="s">
        <v>47</v>
      </c>
      <c r="O46" s="782">
        <f>VLOOKUP(X46,'様式D-1-1用'!$A$3:$P$1002,2,0)</f>
        <v>1</v>
      </c>
      <c r="P46" s="783"/>
      <c r="Q46" s="786"/>
      <c r="R46" s="787"/>
      <c r="S46" s="787"/>
      <c r="T46" s="787"/>
      <c r="U46" s="787"/>
      <c r="V46" s="787"/>
      <c r="W46" s="788"/>
      <c r="X46" s="23">
        <f>X5+4</f>
        <v>6</v>
      </c>
    </row>
    <row r="47" spans="1:24" s="23" customFormat="1" ht="20.100000000000001" customHeight="1" x14ac:dyDescent="0.15">
      <c r="B47" s="780"/>
      <c r="C47" s="781"/>
      <c r="D47" s="784"/>
      <c r="E47" s="785"/>
      <c r="F47" s="773"/>
      <c r="G47" s="774"/>
      <c r="H47" s="774"/>
      <c r="I47" s="774"/>
      <c r="J47" s="774"/>
      <c r="K47" s="774"/>
      <c r="L47" s="775"/>
      <c r="M47" s="780"/>
      <c r="N47" s="781"/>
      <c r="O47" s="784"/>
      <c r="P47" s="785"/>
      <c r="Q47" s="773"/>
      <c r="R47" s="774"/>
      <c r="S47" s="774"/>
      <c r="T47" s="774"/>
      <c r="U47" s="774"/>
      <c r="V47" s="774"/>
      <c r="W47" s="775"/>
    </row>
    <row r="48" spans="1:24" s="23" customFormat="1" ht="20.100000000000001" customHeight="1" x14ac:dyDescent="0.15">
      <c r="B48" s="780"/>
      <c r="C48" s="780" t="s">
        <v>2</v>
      </c>
      <c r="D48" s="789">
        <f>VLOOKUP(A46,'様式D-1-1用'!$A$3:$P$1002,3,0)</f>
        <v>8</v>
      </c>
      <c r="E48" s="790"/>
      <c r="F48" s="773"/>
      <c r="G48" s="774"/>
      <c r="H48" s="774"/>
      <c r="I48" s="774"/>
      <c r="J48" s="774"/>
      <c r="K48" s="774"/>
      <c r="L48" s="775"/>
      <c r="M48" s="780"/>
      <c r="N48" s="780" t="s">
        <v>2</v>
      </c>
      <c r="O48" s="789">
        <f>VLOOKUP(X46,'様式D-1-1用'!$A$3:$P$1002,3,0)</f>
        <v>10</v>
      </c>
      <c r="P48" s="790"/>
      <c r="Q48" s="773"/>
      <c r="R48" s="774"/>
      <c r="S48" s="774"/>
      <c r="T48" s="774"/>
      <c r="U48" s="774"/>
      <c r="V48" s="774"/>
      <c r="W48" s="775"/>
    </row>
    <row r="49" spans="1:24" s="23" customFormat="1" ht="19.5" customHeight="1" x14ac:dyDescent="0.15">
      <c r="B49" s="781"/>
      <c r="C49" s="781"/>
      <c r="D49" s="791"/>
      <c r="E49" s="792"/>
      <c r="F49" s="773"/>
      <c r="G49" s="774"/>
      <c r="H49" s="774"/>
      <c r="I49" s="774"/>
      <c r="J49" s="774"/>
      <c r="K49" s="774"/>
      <c r="L49" s="775"/>
      <c r="M49" s="781"/>
      <c r="N49" s="781"/>
      <c r="O49" s="791"/>
      <c r="P49" s="792"/>
      <c r="Q49" s="773"/>
      <c r="R49" s="774"/>
      <c r="S49" s="774"/>
      <c r="T49" s="774"/>
      <c r="U49" s="774"/>
      <c r="V49" s="774"/>
      <c r="W49" s="775"/>
    </row>
    <row r="50" spans="1:24" s="23" customFormat="1" ht="20.100000000000001" customHeight="1" x14ac:dyDescent="0.15">
      <c r="B50" s="780" t="s">
        <v>48</v>
      </c>
      <c r="C50" s="780" t="s">
        <v>3</v>
      </c>
      <c r="D50" s="782" t="str">
        <f>VLOOKUP(A46,'様式D-1-1用'!$A$3:$P$1002,4,0)</f>
        <v>覆工・坑門</v>
      </c>
      <c r="E50" s="783"/>
      <c r="F50" s="773"/>
      <c r="G50" s="774"/>
      <c r="H50" s="774"/>
      <c r="I50" s="774"/>
      <c r="J50" s="774"/>
      <c r="K50" s="774"/>
      <c r="L50" s="775"/>
      <c r="M50" s="780" t="s">
        <v>48</v>
      </c>
      <c r="N50" s="780" t="s">
        <v>3</v>
      </c>
      <c r="O50" s="782" t="str">
        <f>VLOOKUP(X46,'様式D-1-1用'!$A$3:$P$1002,4,0)</f>
        <v>路面</v>
      </c>
      <c r="P50" s="783"/>
      <c r="Q50" s="773"/>
      <c r="R50" s="774"/>
      <c r="S50" s="774"/>
      <c r="T50" s="774"/>
      <c r="U50" s="774"/>
      <c r="V50" s="774"/>
      <c r="W50" s="775"/>
    </row>
    <row r="51" spans="1:24" s="23" customFormat="1" ht="20.100000000000001" customHeight="1" x14ac:dyDescent="0.15">
      <c r="B51" s="780"/>
      <c r="C51" s="781"/>
      <c r="D51" s="784"/>
      <c r="E51" s="785"/>
      <c r="F51" s="773"/>
      <c r="G51" s="774"/>
      <c r="H51" s="774"/>
      <c r="I51" s="774"/>
      <c r="J51" s="774"/>
      <c r="K51" s="774"/>
      <c r="L51" s="775"/>
      <c r="M51" s="780"/>
      <c r="N51" s="781"/>
      <c r="O51" s="784"/>
      <c r="P51" s="785"/>
      <c r="Q51" s="773"/>
      <c r="R51" s="774"/>
      <c r="S51" s="774"/>
      <c r="T51" s="774"/>
      <c r="U51" s="774"/>
      <c r="V51" s="774"/>
      <c r="W51" s="775"/>
    </row>
    <row r="52" spans="1:24" s="23" customFormat="1" ht="20.100000000000001" customHeight="1" x14ac:dyDescent="0.15">
      <c r="B52" s="780"/>
      <c r="C52" s="780" t="s">
        <v>4</v>
      </c>
      <c r="D52" s="782" t="str">
        <f>VLOOKUP(A46,'様式D-1-1用'!$A$3:$P$1002,5,0)</f>
        <v>側壁（右側）</v>
      </c>
      <c r="E52" s="783"/>
      <c r="F52" s="773"/>
      <c r="G52" s="774"/>
      <c r="H52" s="774"/>
      <c r="I52" s="774"/>
      <c r="J52" s="774"/>
      <c r="K52" s="774"/>
      <c r="L52" s="775"/>
      <c r="M52" s="780"/>
      <c r="N52" s="780" t="s">
        <v>4</v>
      </c>
      <c r="O52" s="782" t="str">
        <f>VLOOKUP(X46,'様式D-1-1用'!$A$3:$P$1002,5,0)</f>
        <v>監査歩廊</v>
      </c>
      <c r="P52" s="783"/>
      <c r="Q52" s="773"/>
      <c r="R52" s="774"/>
      <c r="S52" s="774"/>
      <c r="T52" s="774"/>
      <c r="U52" s="774"/>
      <c r="V52" s="774"/>
      <c r="W52" s="775"/>
    </row>
    <row r="53" spans="1:24" s="23" customFormat="1" ht="20.100000000000001" customHeight="1" x14ac:dyDescent="0.15">
      <c r="B53" s="781"/>
      <c r="C53" s="781"/>
      <c r="D53" s="784"/>
      <c r="E53" s="785"/>
      <c r="F53" s="773"/>
      <c r="G53" s="774"/>
      <c r="H53" s="774"/>
      <c r="I53" s="774"/>
      <c r="J53" s="774"/>
      <c r="K53" s="774"/>
      <c r="L53" s="775"/>
      <c r="M53" s="781"/>
      <c r="N53" s="781"/>
      <c r="O53" s="784"/>
      <c r="P53" s="785"/>
      <c r="Q53" s="773"/>
      <c r="R53" s="774"/>
      <c r="S53" s="774"/>
      <c r="T53" s="774"/>
      <c r="U53" s="774"/>
      <c r="V53" s="774"/>
      <c r="W53" s="775"/>
    </row>
    <row r="54" spans="1:24" s="23" customFormat="1" ht="17.100000000000001" customHeight="1" x14ac:dyDescent="0.15">
      <c r="B54" s="770" t="s">
        <v>5</v>
      </c>
      <c r="C54" s="771"/>
      <c r="D54" s="765" t="str">
        <f>VLOOKUP(A46,'様式D-1-1用'!$A$3:$P$1002,6,0)</f>
        <v>材質劣化</v>
      </c>
      <c r="E54" s="766"/>
      <c r="F54" s="773"/>
      <c r="G54" s="774"/>
      <c r="H54" s="774"/>
      <c r="I54" s="774"/>
      <c r="J54" s="774"/>
      <c r="K54" s="774"/>
      <c r="L54" s="775"/>
      <c r="M54" s="770" t="s">
        <v>5</v>
      </c>
      <c r="N54" s="771"/>
      <c r="O54" s="765" t="str">
        <f>VLOOKUP(X46,'様式D-1-1用'!$A$3:$P$1002,6,0)</f>
        <v>材質劣化</v>
      </c>
      <c r="P54" s="766"/>
      <c r="Q54" s="773"/>
      <c r="R54" s="774"/>
      <c r="S54" s="774"/>
      <c r="T54" s="774"/>
      <c r="U54" s="774"/>
      <c r="V54" s="774"/>
      <c r="W54" s="775"/>
    </row>
    <row r="55" spans="1:24" s="23" customFormat="1" ht="17.100000000000001" customHeight="1" x14ac:dyDescent="0.15">
      <c r="B55" s="770" t="s">
        <v>49</v>
      </c>
      <c r="C55" s="771"/>
      <c r="D55" s="765" t="str">
        <f>VLOOKUP(A46,'様式D-1-1用'!$A$3:$P$1002,7,0)</f>
        <v>うき・はく離</v>
      </c>
      <c r="E55" s="766"/>
      <c r="F55" s="773"/>
      <c r="G55" s="774"/>
      <c r="H55" s="774"/>
      <c r="I55" s="774"/>
      <c r="J55" s="774"/>
      <c r="K55" s="774"/>
      <c r="L55" s="775"/>
      <c r="M55" s="770" t="s">
        <v>49</v>
      </c>
      <c r="N55" s="771"/>
      <c r="O55" s="765" t="str">
        <f>VLOOKUP(X46,'様式D-1-1用'!$A$3:$P$1002,7,0)</f>
        <v>欠損</v>
      </c>
      <c r="P55" s="766"/>
      <c r="Q55" s="773"/>
      <c r="R55" s="774"/>
      <c r="S55" s="774"/>
      <c r="T55" s="774"/>
      <c r="U55" s="774"/>
      <c r="V55" s="774"/>
      <c r="W55" s="775"/>
    </row>
    <row r="56" spans="1:24" s="23" customFormat="1" ht="17.100000000000001" customHeight="1" x14ac:dyDescent="0.15">
      <c r="B56" s="768" t="s">
        <v>279</v>
      </c>
      <c r="C56" s="770" t="s">
        <v>278</v>
      </c>
      <c r="D56" s="771"/>
      <c r="E56" s="146">
        <f>VLOOKUP(A46,'様式D-1-1用'!$A$3:$P$1002,8,0)</f>
        <v>0</v>
      </c>
      <c r="F56" s="773"/>
      <c r="G56" s="774"/>
      <c r="H56" s="774"/>
      <c r="I56" s="774"/>
      <c r="J56" s="774"/>
      <c r="K56" s="774"/>
      <c r="L56" s="775"/>
      <c r="M56" s="768" t="s">
        <v>279</v>
      </c>
      <c r="N56" s="770" t="s">
        <v>278</v>
      </c>
      <c r="O56" s="771"/>
      <c r="P56" s="146">
        <f>VLOOKUP(X46,'様式D-1-1用'!$A$3:$P$1002,8,0)</f>
        <v>0</v>
      </c>
      <c r="Q56" s="773"/>
      <c r="R56" s="774"/>
      <c r="S56" s="774"/>
      <c r="T56" s="774"/>
      <c r="U56" s="774"/>
      <c r="V56" s="774"/>
      <c r="W56" s="775"/>
    </row>
    <row r="57" spans="1:24" s="23" customFormat="1" ht="17.100000000000001" customHeight="1" x14ac:dyDescent="0.15">
      <c r="B57" s="769"/>
      <c r="C57" s="770" t="s">
        <v>280</v>
      </c>
      <c r="D57" s="771"/>
      <c r="E57" s="146" t="str">
        <f>VLOOKUP(A46,'様式D-1-1用'!$A$3:$P$1002,9,0)</f>
        <v>Ⅱb</v>
      </c>
      <c r="F57" s="773"/>
      <c r="G57" s="774"/>
      <c r="H57" s="774"/>
      <c r="I57" s="774"/>
      <c r="J57" s="774"/>
      <c r="K57" s="774"/>
      <c r="L57" s="775"/>
      <c r="M57" s="769"/>
      <c r="N57" s="770" t="s">
        <v>280</v>
      </c>
      <c r="O57" s="771"/>
      <c r="P57" s="146" t="str">
        <f>VLOOKUP(X46,'様式D-1-1用'!$A$3:$P$1002,9,0)</f>
        <v>－</v>
      </c>
      <c r="Q57" s="773"/>
      <c r="R57" s="774"/>
      <c r="S57" s="774"/>
      <c r="T57" s="774"/>
      <c r="U57" s="774"/>
      <c r="V57" s="774"/>
      <c r="W57" s="775"/>
    </row>
    <row r="58" spans="1:24" s="23" customFormat="1" ht="17.100000000000001" customHeight="1" x14ac:dyDescent="0.15">
      <c r="B58" s="770" t="s">
        <v>29</v>
      </c>
      <c r="C58" s="771"/>
      <c r="D58" s="767" t="str">
        <f>VLOOKUP(A46,'様式D-1-1用'!$A$3:$P$1002,11,0)</f>
        <v>Ⅱ</v>
      </c>
      <c r="E58" s="759"/>
      <c r="F58" s="776"/>
      <c r="G58" s="777"/>
      <c r="H58" s="777"/>
      <c r="I58" s="777"/>
      <c r="J58" s="777"/>
      <c r="K58" s="777"/>
      <c r="L58" s="778"/>
      <c r="M58" s="770" t="s">
        <v>29</v>
      </c>
      <c r="N58" s="771"/>
      <c r="O58" s="767" t="str">
        <f>VLOOKUP(X46,'様式D-1-1用'!$A$3:$P$1002,11,0)</f>
        <v>－</v>
      </c>
      <c r="P58" s="759"/>
      <c r="Q58" s="776"/>
      <c r="R58" s="777"/>
      <c r="S58" s="777"/>
      <c r="T58" s="777"/>
      <c r="U58" s="777"/>
      <c r="V58" s="777"/>
      <c r="W58" s="778"/>
    </row>
    <row r="59" spans="1:24" s="23" customFormat="1" ht="17.100000000000001" customHeight="1" x14ac:dyDescent="0.15">
      <c r="B59" s="770" t="s">
        <v>7</v>
      </c>
      <c r="C59" s="772"/>
      <c r="D59" s="772"/>
      <c r="E59" s="344" t="str">
        <f>VLOOKUP(A46,'様式D-1-1用'!$A$3:$P$1002,12,0)</f>
        <v xml:space="preserve">0.2m×1.5m </v>
      </c>
      <c r="F59" s="133"/>
      <c r="G59" s="133"/>
      <c r="H59" s="133"/>
      <c r="I59" s="133"/>
      <c r="J59" s="133"/>
      <c r="K59" s="133"/>
      <c r="L59" s="134"/>
      <c r="M59" s="770" t="s">
        <v>7</v>
      </c>
      <c r="N59" s="772"/>
      <c r="O59" s="771"/>
      <c r="P59" s="344" t="str">
        <f>VLOOKUP(X46,'様式D-1-1用'!$A$3:$P$1002,12,0)</f>
        <v xml:space="preserve">0.5m×0.5m </v>
      </c>
      <c r="Q59" s="133"/>
      <c r="R59" s="133"/>
      <c r="S59" s="133"/>
      <c r="T59" s="133"/>
      <c r="U59" s="133"/>
      <c r="V59" s="133"/>
      <c r="W59" s="134"/>
    </row>
    <row r="60" spans="1:24" s="23" customFormat="1" ht="17.100000000000001" customHeight="1" x14ac:dyDescent="0.15">
      <c r="B60" s="801" t="s">
        <v>54</v>
      </c>
      <c r="C60" s="802"/>
      <c r="D60" s="803"/>
      <c r="E60" s="799" t="str">
        <f>VLOOKUP(A46,'様式D-1-1用'!$A$3:$P$1002,13,0)</f>
        <v>うき0.3m×0.3m (過年度写S1-8),うき0.15m×0.7m (過年度写S1-9)</v>
      </c>
      <c r="F60" s="800"/>
      <c r="G60" s="800"/>
      <c r="H60" s="800"/>
      <c r="I60" s="800"/>
      <c r="J60" s="800"/>
      <c r="K60" s="800"/>
      <c r="L60" s="804"/>
      <c r="M60" s="801" t="s">
        <v>54</v>
      </c>
      <c r="N60" s="802"/>
      <c r="O60" s="803"/>
      <c r="P60" s="799" t="str">
        <f>VLOOKUP(X46,'様式D-1-1用'!$A$3:$P$1002,13,0)</f>
        <v>鉄筋露出0.45m×0.5m×0.01m</v>
      </c>
      <c r="Q60" s="800"/>
      <c r="R60" s="800"/>
      <c r="S60" s="800"/>
      <c r="T60" s="800"/>
      <c r="U60" s="800"/>
      <c r="V60" s="800"/>
      <c r="W60" s="804"/>
    </row>
    <row r="61" spans="1:24" s="23" customFormat="1" ht="17.100000000000001" customHeight="1" x14ac:dyDescent="0.15">
      <c r="B61" s="796" t="s">
        <v>282</v>
      </c>
      <c r="C61" s="797"/>
      <c r="D61" s="798"/>
      <c r="E61" s="799" t="str">
        <f>VLOOKUP(A46,'様式D-1-1用'!$A$3:$P$1002,14,0)</f>
        <v>－</v>
      </c>
      <c r="F61" s="800"/>
      <c r="G61" s="800"/>
      <c r="H61" s="743"/>
      <c r="I61" s="743"/>
      <c r="J61" s="743"/>
      <c r="K61" s="743"/>
      <c r="L61" s="744"/>
      <c r="M61" s="796" t="s">
        <v>282</v>
      </c>
      <c r="N61" s="797"/>
      <c r="O61" s="798"/>
      <c r="P61" s="799" t="str">
        <f>VLOOKUP(X46,'様式D-1-1用'!$A$3:$P$1002,14,0)</f>
        <v>－</v>
      </c>
      <c r="Q61" s="800"/>
      <c r="R61" s="800"/>
      <c r="S61" s="743"/>
      <c r="T61" s="743"/>
      <c r="U61" s="743"/>
      <c r="V61" s="743"/>
      <c r="W61" s="744"/>
    </row>
    <row r="62" spans="1:24" s="23" customFormat="1" ht="17.100000000000001" customHeight="1" x14ac:dyDescent="0.15">
      <c r="B62" s="796" t="s">
        <v>302</v>
      </c>
      <c r="C62" s="797"/>
      <c r="D62" s="798"/>
      <c r="E62" s="799" t="str">
        <f>VLOOKUP(A46,'様式D-1-1用'!$A$3:$P$1002,15,0)</f>
        <v>監視（日常巡視）</v>
      </c>
      <c r="F62" s="800"/>
      <c r="G62" s="800"/>
      <c r="H62" s="811" t="s">
        <v>8</v>
      </c>
      <c r="I62" s="812"/>
      <c r="J62" s="808"/>
      <c r="K62" s="809"/>
      <c r="L62" s="810"/>
      <c r="M62" s="796" t="s">
        <v>302</v>
      </c>
      <c r="N62" s="797"/>
      <c r="O62" s="798"/>
      <c r="P62" s="799" t="str">
        <f>VLOOKUP(X46,'様式D-1-1用'!$A$3:$P$1002,15,0)</f>
        <v>なし</v>
      </c>
      <c r="Q62" s="800"/>
      <c r="R62" s="800"/>
      <c r="S62" s="811" t="s">
        <v>8</v>
      </c>
      <c r="T62" s="812"/>
      <c r="U62" s="808"/>
      <c r="V62" s="809"/>
      <c r="W62" s="810"/>
    </row>
    <row r="63" spans="1:24" s="23" customFormat="1" ht="17.100000000000001" customHeight="1" x14ac:dyDescent="0.15">
      <c r="B63" s="770" t="s">
        <v>50</v>
      </c>
      <c r="C63" s="771"/>
      <c r="D63" s="805" t="str">
        <f>VLOOKUP(A46,'様式D-1-1用'!$A$3:$P$1002,16,0)</f>
        <v xml:space="preserve">うき・はく離、0.2m×1.5m </v>
      </c>
      <c r="E63" s="806"/>
      <c r="F63" s="806"/>
      <c r="G63" s="806"/>
      <c r="H63" s="806"/>
      <c r="I63" s="806"/>
      <c r="J63" s="806"/>
      <c r="K63" s="806"/>
      <c r="L63" s="807"/>
      <c r="M63" s="770" t="s">
        <v>50</v>
      </c>
      <c r="N63" s="771"/>
      <c r="O63" s="805" t="str">
        <f>VLOOKUP(X46,'様式D-1-1用'!$A$3:$P$1002,16,0)</f>
        <v xml:space="preserve">欠損、0.5m×0.5m </v>
      </c>
      <c r="P63" s="806"/>
      <c r="Q63" s="806"/>
      <c r="R63" s="806"/>
      <c r="S63" s="806"/>
      <c r="T63" s="806"/>
      <c r="U63" s="806"/>
      <c r="V63" s="806"/>
      <c r="W63" s="807"/>
    </row>
    <row r="64" spans="1:24" s="23" customFormat="1" ht="20.100000000000001" customHeight="1" x14ac:dyDescent="0.15">
      <c r="A64" s="175">
        <f>A23+4</f>
        <v>7</v>
      </c>
      <c r="B64" s="779" t="s">
        <v>51</v>
      </c>
      <c r="C64" s="779" t="s">
        <v>47</v>
      </c>
      <c r="D64" s="782">
        <f>VLOOKUP(A64,'様式D-1-1用'!$A$3:$P$1002,2,0)</f>
        <v>1</v>
      </c>
      <c r="E64" s="783"/>
      <c r="F64" s="786"/>
      <c r="G64" s="787"/>
      <c r="H64" s="787"/>
      <c r="I64" s="787"/>
      <c r="J64" s="787"/>
      <c r="K64" s="787"/>
      <c r="L64" s="788"/>
      <c r="M64" s="779" t="s">
        <v>51</v>
      </c>
      <c r="N64" s="779" t="s">
        <v>47</v>
      </c>
      <c r="O64" s="782">
        <f>VLOOKUP(X64,'様式D-1-1用'!$A$3:$P$1002,2,0)</f>
        <v>2</v>
      </c>
      <c r="P64" s="783"/>
      <c r="Q64" s="773"/>
      <c r="R64" s="774"/>
      <c r="S64" s="774"/>
      <c r="T64" s="774"/>
      <c r="U64" s="774"/>
      <c r="V64" s="774"/>
      <c r="W64" s="775"/>
      <c r="X64" s="23">
        <f>X23+4</f>
        <v>8</v>
      </c>
    </row>
    <row r="65" spans="2:23" s="23" customFormat="1" ht="20.100000000000001" customHeight="1" x14ac:dyDescent="0.15">
      <c r="B65" s="780"/>
      <c r="C65" s="781"/>
      <c r="D65" s="784"/>
      <c r="E65" s="785"/>
      <c r="F65" s="773"/>
      <c r="G65" s="774"/>
      <c r="H65" s="774"/>
      <c r="I65" s="774"/>
      <c r="J65" s="774"/>
      <c r="K65" s="774"/>
      <c r="L65" s="775"/>
      <c r="M65" s="780"/>
      <c r="N65" s="781"/>
      <c r="O65" s="784"/>
      <c r="P65" s="785"/>
      <c r="Q65" s="773"/>
      <c r="R65" s="774"/>
      <c r="S65" s="774"/>
      <c r="T65" s="774"/>
      <c r="U65" s="774"/>
      <c r="V65" s="774"/>
      <c r="W65" s="775"/>
    </row>
    <row r="66" spans="2:23" s="23" customFormat="1" ht="20.100000000000001" customHeight="1" x14ac:dyDescent="0.15">
      <c r="B66" s="780"/>
      <c r="C66" s="780" t="s">
        <v>2</v>
      </c>
      <c r="D66" s="789">
        <f>VLOOKUP(A64,'様式D-1-1用'!$A$3:$P$1002,3,0)</f>
        <v>11</v>
      </c>
      <c r="E66" s="790"/>
      <c r="F66" s="773"/>
      <c r="G66" s="774"/>
      <c r="H66" s="774"/>
      <c r="I66" s="774"/>
      <c r="J66" s="774"/>
      <c r="K66" s="774"/>
      <c r="L66" s="775"/>
      <c r="M66" s="780"/>
      <c r="N66" s="780" t="s">
        <v>2</v>
      </c>
      <c r="O66" s="789">
        <f>VLOOKUP(X64,'様式D-1-1用'!$A$3:$P$1002,3,0)</f>
        <v>1</v>
      </c>
      <c r="P66" s="790"/>
      <c r="Q66" s="773"/>
      <c r="R66" s="774"/>
      <c r="S66" s="774"/>
      <c r="T66" s="774"/>
      <c r="U66" s="774"/>
      <c r="V66" s="774"/>
      <c r="W66" s="775"/>
    </row>
    <row r="67" spans="2:23" s="23" customFormat="1" ht="20.100000000000001" customHeight="1" x14ac:dyDescent="0.15">
      <c r="B67" s="781"/>
      <c r="C67" s="781"/>
      <c r="D67" s="791"/>
      <c r="E67" s="792"/>
      <c r="F67" s="773"/>
      <c r="G67" s="774"/>
      <c r="H67" s="774"/>
      <c r="I67" s="774"/>
      <c r="J67" s="774"/>
      <c r="K67" s="774"/>
      <c r="L67" s="775"/>
      <c r="M67" s="781"/>
      <c r="N67" s="781"/>
      <c r="O67" s="791"/>
      <c r="P67" s="792"/>
      <c r="Q67" s="773"/>
      <c r="R67" s="774"/>
      <c r="S67" s="774"/>
      <c r="T67" s="774"/>
      <c r="U67" s="774"/>
      <c r="V67" s="774"/>
      <c r="W67" s="775"/>
    </row>
    <row r="68" spans="2:23" s="23" customFormat="1" ht="20.100000000000001" customHeight="1" x14ac:dyDescent="0.15">
      <c r="B68" s="780" t="s">
        <v>48</v>
      </c>
      <c r="C68" s="780" t="s">
        <v>3</v>
      </c>
      <c r="D68" s="782" t="str">
        <f>VLOOKUP(A64,'様式D-1-1用'!$A$3:$P$1002,4,0)</f>
        <v>覆工・坑門</v>
      </c>
      <c r="E68" s="783"/>
      <c r="F68" s="773"/>
      <c r="G68" s="774"/>
      <c r="H68" s="774"/>
      <c r="I68" s="774"/>
      <c r="J68" s="774"/>
      <c r="K68" s="774"/>
      <c r="L68" s="775"/>
      <c r="M68" s="780" t="s">
        <v>48</v>
      </c>
      <c r="N68" s="780" t="s">
        <v>3</v>
      </c>
      <c r="O68" s="782" t="str">
        <f>VLOOKUP(X64,'様式D-1-1用'!$A$3:$P$1002,4,0)</f>
        <v>覆工・坑門</v>
      </c>
      <c r="P68" s="783"/>
      <c r="Q68" s="773"/>
      <c r="R68" s="774"/>
      <c r="S68" s="774"/>
      <c r="T68" s="774"/>
      <c r="U68" s="774"/>
      <c r="V68" s="774"/>
      <c r="W68" s="775"/>
    </row>
    <row r="69" spans="2:23" s="23" customFormat="1" ht="20.100000000000001" customHeight="1" x14ac:dyDescent="0.15">
      <c r="B69" s="780"/>
      <c r="C69" s="781"/>
      <c r="D69" s="784"/>
      <c r="E69" s="785"/>
      <c r="F69" s="773"/>
      <c r="G69" s="774"/>
      <c r="H69" s="774"/>
      <c r="I69" s="774"/>
      <c r="J69" s="774"/>
      <c r="K69" s="774"/>
      <c r="L69" s="775"/>
      <c r="M69" s="780"/>
      <c r="N69" s="781"/>
      <c r="O69" s="784"/>
      <c r="P69" s="785"/>
      <c r="Q69" s="773"/>
      <c r="R69" s="774"/>
      <c r="S69" s="774"/>
      <c r="T69" s="774"/>
      <c r="U69" s="774"/>
      <c r="V69" s="774"/>
      <c r="W69" s="775"/>
    </row>
    <row r="70" spans="2:23" s="23" customFormat="1" ht="20.100000000000001" customHeight="1" x14ac:dyDescent="0.15">
      <c r="B70" s="780"/>
      <c r="C70" s="780" t="s">
        <v>4</v>
      </c>
      <c r="D70" s="782" t="str">
        <f>VLOOKUP(A64,'様式D-1-1用'!$A$3:$P$1002,5,0)</f>
        <v>側壁（右側）</v>
      </c>
      <c r="E70" s="783"/>
      <c r="F70" s="773"/>
      <c r="G70" s="774"/>
      <c r="H70" s="774"/>
      <c r="I70" s="774"/>
      <c r="J70" s="774"/>
      <c r="K70" s="774"/>
      <c r="L70" s="775"/>
      <c r="M70" s="780"/>
      <c r="N70" s="780" t="s">
        <v>4</v>
      </c>
      <c r="O70" s="782" t="str">
        <f>VLOOKUP(X64,'様式D-1-1用'!$A$3:$P$1002,5,0)</f>
        <v>アーチ（左側）</v>
      </c>
      <c r="P70" s="783"/>
      <c r="Q70" s="773"/>
      <c r="R70" s="774"/>
      <c r="S70" s="774"/>
      <c r="T70" s="774"/>
      <c r="U70" s="774"/>
      <c r="V70" s="774"/>
      <c r="W70" s="775"/>
    </row>
    <row r="71" spans="2:23" s="23" customFormat="1" ht="19.5" customHeight="1" x14ac:dyDescent="0.15">
      <c r="B71" s="781"/>
      <c r="C71" s="781"/>
      <c r="D71" s="784"/>
      <c r="E71" s="785"/>
      <c r="F71" s="773"/>
      <c r="G71" s="774"/>
      <c r="H71" s="774"/>
      <c r="I71" s="774"/>
      <c r="J71" s="774"/>
      <c r="K71" s="774"/>
      <c r="L71" s="775"/>
      <c r="M71" s="781"/>
      <c r="N71" s="781"/>
      <c r="O71" s="784"/>
      <c r="P71" s="785"/>
      <c r="Q71" s="773"/>
      <c r="R71" s="774"/>
      <c r="S71" s="774"/>
      <c r="T71" s="774"/>
      <c r="U71" s="774"/>
      <c r="V71" s="774"/>
      <c r="W71" s="775"/>
    </row>
    <row r="72" spans="2:23" s="23" customFormat="1" ht="17.100000000000001" customHeight="1" x14ac:dyDescent="0.15">
      <c r="B72" s="770" t="s">
        <v>5</v>
      </c>
      <c r="C72" s="771"/>
      <c r="D72" s="765" t="str">
        <f>VLOOKUP(A64,'様式D-1-1用'!$A$3:$P$1002,6,0)</f>
        <v>材質劣化</v>
      </c>
      <c r="E72" s="766"/>
      <c r="F72" s="773"/>
      <c r="G72" s="774"/>
      <c r="H72" s="774"/>
      <c r="I72" s="774"/>
      <c r="J72" s="774"/>
      <c r="K72" s="774"/>
      <c r="L72" s="775"/>
      <c r="M72" s="770" t="s">
        <v>5</v>
      </c>
      <c r="N72" s="771"/>
      <c r="O72" s="765" t="str">
        <f>VLOOKUP(X64,'様式D-1-1用'!$A$3:$P$1002,6,0)</f>
        <v>材質劣化</v>
      </c>
      <c r="P72" s="766"/>
      <c r="Q72" s="773"/>
      <c r="R72" s="774"/>
      <c r="S72" s="774"/>
      <c r="T72" s="774"/>
      <c r="U72" s="774"/>
      <c r="V72" s="774"/>
      <c r="W72" s="775"/>
    </row>
    <row r="73" spans="2:23" s="23" customFormat="1" ht="17.100000000000001" customHeight="1" x14ac:dyDescent="0.15">
      <c r="B73" s="770" t="s">
        <v>49</v>
      </c>
      <c r="C73" s="771"/>
      <c r="D73" s="765" t="str">
        <f>VLOOKUP(A64,'様式D-1-1用'!$A$3:$P$1002,7,0)</f>
        <v>うき・はく離</v>
      </c>
      <c r="E73" s="766"/>
      <c r="F73" s="773"/>
      <c r="G73" s="774"/>
      <c r="H73" s="774"/>
      <c r="I73" s="774"/>
      <c r="J73" s="774"/>
      <c r="K73" s="774"/>
      <c r="L73" s="775"/>
      <c r="M73" s="770" t="s">
        <v>49</v>
      </c>
      <c r="N73" s="771"/>
      <c r="O73" s="765" t="str">
        <f>VLOOKUP(X64,'様式D-1-1用'!$A$3:$P$1002,7,0)</f>
        <v>はく落</v>
      </c>
      <c r="P73" s="766"/>
      <c r="Q73" s="773"/>
      <c r="R73" s="774"/>
      <c r="S73" s="774"/>
      <c r="T73" s="774"/>
      <c r="U73" s="774"/>
      <c r="V73" s="774"/>
      <c r="W73" s="775"/>
    </row>
    <row r="74" spans="2:23" s="23" customFormat="1" ht="17.100000000000001" customHeight="1" x14ac:dyDescent="0.15">
      <c r="B74" s="768" t="s">
        <v>279</v>
      </c>
      <c r="C74" s="770" t="s">
        <v>278</v>
      </c>
      <c r="D74" s="771"/>
      <c r="E74" s="146">
        <f>VLOOKUP(A64,'様式D-1-1用'!$A$3:$P$1002,8,0)</f>
        <v>0</v>
      </c>
      <c r="F74" s="773"/>
      <c r="G74" s="774"/>
      <c r="H74" s="774"/>
      <c r="I74" s="774"/>
      <c r="J74" s="774"/>
      <c r="K74" s="774"/>
      <c r="L74" s="775"/>
      <c r="M74" s="768" t="s">
        <v>279</v>
      </c>
      <c r="N74" s="770" t="s">
        <v>278</v>
      </c>
      <c r="O74" s="771"/>
      <c r="P74" s="146">
        <f>VLOOKUP(X64,'様式D-1-1用'!$A$3:$P$1002,8,0)</f>
        <v>0</v>
      </c>
      <c r="Q74" s="773"/>
      <c r="R74" s="774"/>
      <c r="S74" s="774"/>
      <c r="T74" s="774"/>
      <c r="U74" s="774"/>
      <c r="V74" s="774"/>
      <c r="W74" s="775"/>
    </row>
    <row r="75" spans="2:23" s="23" customFormat="1" ht="17.100000000000001" customHeight="1" x14ac:dyDescent="0.15">
      <c r="B75" s="769"/>
      <c r="C75" s="770" t="s">
        <v>280</v>
      </c>
      <c r="D75" s="771"/>
      <c r="E75" s="146" t="str">
        <f>VLOOKUP(A64,'様式D-1-1用'!$A$3:$P$1002,9,0)</f>
        <v>Ⅱb</v>
      </c>
      <c r="F75" s="773"/>
      <c r="G75" s="774"/>
      <c r="H75" s="774"/>
      <c r="I75" s="774"/>
      <c r="J75" s="774"/>
      <c r="K75" s="774"/>
      <c r="L75" s="775"/>
      <c r="M75" s="769"/>
      <c r="N75" s="770" t="s">
        <v>280</v>
      </c>
      <c r="O75" s="771"/>
      <c r="P75" s="146" t="str">
        <f>VLOOKUP(X64,'様式D-1-1用'!$A$3:$P$1002,9,0)</f>
        <v>Ⅰ</v>
      </c>
      <c r="Q75" s="773"/>
      <c r="R75" s="774"/>
      <c r="S75" s="774"/>
      <c r="T75" s="774"/>
      <c r="U75" s="774"/>
      <c r="V75" s="774"/>
      <c r="W75" s="775"/>
    </row>
    <row r="76" spans="2:23" s="23" customFormat="1" ht="17.100000000000001" customHeight="1" x14ac:dyDescent="0.15">
      <c r="B76" s="770" t="s">
        <v>29</v>
      </c>
      <c r="C76" s="771"/>
      <c r="D76" s="767" t="str">
        <f>VLOOKUP(A64,'様式D-1-1用'!$A$3:$P$1002,11,0)</f>
        <v>Ⅱ</v>
      </c>
      <c r="E76" s="759"/>
      <c r="F76" s="776"/>
      <c r="G76" s="777"/>
      <c r="H76" s="777"/>
      <c r="I76" s="777"/>
      <c r="J76" s="777"/>
      <c r="K76" s="777"/>
      <c r="L76" s="778"/>
      <c r="M76" s="770" t="s">
        <v>29</v>
      </c>
      <c r="N76" s="771"/>
      <c r="O76" s="767" t="str">
        <f>VLOOKUP(X64,'様式D-1-1用'!$A$3:$P$1002,11,0)</f>
        <v>Ⅰ</v>
      </c>
      <c r="P76" s="759"/>
      <c r="Q76" s="776"/>
      <c r="R76" s="777"/>
      <c r="S76" s="777"/>
      <c r="T76" s="777"/>
      <c r="U76" s="777"/>
      <c r="V76" s="777"/>
      <c r="W76" s="778"/>
    </row>
    <row r="77" spans="2:23" s="23" customFormat="1" ht="17.100000000000001" customHeight="1" x14ac:dyDescent="0.15">
      <c r="B77" s="770" t="s">
        <v>7</v>
      </c>
      <c r="C77" s="772"/>
      <c r="D77" s="772"/>
      <c r="E77" s="344" t="str">
        <f>VLOOKUP(A64,'様式D-1-1用'!$A$3:$P$1002,12,0)</f>
        <v xml:space="preserve">2.7m×0.1m </v>
      </c>
      <c r="F77" s="133"/>
      <c r="G77" s="133"/>
      <c r="H77" s="133"/>
      <c r="I77" s="133"/>
      <c r="J77" s="133"/>
      <c r="K77" s="133"/>
      <c r="L77" s="134"/>
      <c r="M77" s="770" t="s">
        <v>7</v>
      </c>
      <c r="N77" s="772"/>
      <c r="O77" s="771"/>
      <c r="P77" s="344" t="str">
        <f>VLOOKUP(X64,'様式D-1-1用'!$A$3:$P$1002,12,0)</f>
        <v xml:space="preserve">0.4m×0.1m </v>
      </c>
      <c r="Q77" s="133"/>
      <c r="R77" s="133"/>
      <c r="S77" s="133"/>
      <c r="T77" s="133"/>
      <c r="U77" s="133"/>
      <c r="V77" s="133"/>
      <c r="W77" s="134"/>
    </row>
    <row r="78" spans="2:23" s="23" customFormat="1" ht="17.100000000000001" customHeight="1" x14ac:dyDescent="0.15">
      <c r="B78" s="801" t="s">
        <v>54</v>
      </c>
      <c r="C78" s="802"/>
      <c r="D78" s="803"/>
      <c r="E78" s="799" t="str">
        <f>VLOOKUP(A64,'様式D-1-1用'!$A$3:$P$1002,13,0)</f>
        <v>－</v>
      </c>
      <c r="F78" s="800"/>
      <c r="G78" s="800"/>
      <c r="H78" s="800"/>
      <c r="I78" s="800"/>
      <c r="J78" s="800"/>
      <c r="K78" s="800"/>
      <c r="L78" s="804"/>
      <c r="M78" s="801" t="s">
        <v>54</v>
      </c>
      <c r="N78" s="802"/>
      <c r="O78" s="803"/>
      <c r="P78" s="799" t="str">
        <f>VLOOKUP(X64,'様式D-1-1用'!$A$3:$P$1002,13,0)</f>
        <v>うき0.3m×0.05m</v>
      </c>
      <c r="Q78" s="800"/>
      <c r="R78" s="800"/>
      <c r="S78" s="800"/>
      <c r="T78" s="800"/>
      <c r="U78" s="800"/>
      <c r="V78" s="800"/>
      <c r="W78" s="804"/>
    </row>
    <row r="79" spans="2:23" s="23" customFormat="1" ht="17.100000000000001" customHeight="1" x14ac:dyDescent="0.15">
      <c r="B79" s="796" t="s">
        <v>282</v>
      </c>
      <c r="C79" s="797"/>
      <c r="D79" s="798"/>
      <c r="E79" s="799" t="str">
        <f>VLOOKUP(A64,'様式D-1-1用'!$A$3:$P$1002,14,0)</f>
        <v>－</v>
      </c>
      <c r="F79" s="800"/>
      <c r="G79" s="800"/>
      <c r="H79" s="743"/>
      <c r="I79" s="743"/>
      <c r="J79" s="743"/>
      <c r="K79" s="743"/>
      <c r="L79" s="744"/>
      <c r="M79" s="796" t="s">
        <v>282</v>
      </c>
      <c r="N79" s="797"/>
      <c r="O79" s="798"/>
      <c r="P79" s="799" t="str">
        <f>VLOOKUP(X64,'様式D-1-1用'!$A$3:$P$1002,14,0)</f>
        <v>－</v>
      </c>
      <c r="Q79" s="800"/>
      <c r="R79" s="800"/>
      <c r="S79" s="743"/>
      <c r="T79" s="743"/>
      <c r="U79" s="743"/>
      <c r="V79" s="743"/>
      <c r="W79" s="744"/>
    </row>
    <row r="80" spans="2:23" s="23" customFormat="1" ht="17.100000000000001" customHeight="1" x14ac:dyDescent="0.15">
      <c r="B80" s="796" t="s">
        <v>302</v>
      </c>
      <c r="C80" s="797"/>
      <c r="D80" s="798"/>
      <c r="E80" s="799" t="str">
        <f>VLOOKUP(A64,'様式D-1-1用'!$A$3:$P$1002,15,0)</f>
        <v>なし</v>
      </c>
      <c r="F80" s="800"/>
      <c r="G80" s="800"/>
      <c r="H80" s="811" t="s">
        <v>8</v>
      </c>
      <c r="I80" s="812"/>
      <c r="J80" s="808"/>
      <c r="K80" s="809"/>
      <c r="L80" s="810"/>
      <c r="M80" s="796" t="s">
        <v>302</v>
      </c>
      <c r="N80" s="797"/>
      <c r="O80" s="798"/>
      <c r="P80" s="799" t="str">
        <f>VLOOKUP(X64,'様式D-1-1用'!$A$3:$P$1002,15,0)</f>
        <v>なし</v>
      </c>
      <c r="Q80" s="800"/>
      <c r="R80" s="800"/>
      <c r="S80" s="811" t="s">
        <v>8</v>
      </c>
      <c r="T80" s="812"/>
      <c r="U80" s="808"/>
      <c r="V80" s="809"/>
      <c r="W80" s="810"/>
    </row>
    <row r="81" spans="1:24" s="23" customFormat="1" ht="17.100000000000001" customHeight="1" x14ac:dyDescent="0.15">
      <c r="B81" s="770" t="s">
        <v>50</v>
      </c>
      <c r="C81" s="771"/>
      <c r="D81" s="805" t="str">
        <f>VLOOKUP(A64,'様式D-1-1用'!$A$3:$P$1002,16,0)</f>
        <v xml:space="preserve">うき・はく離、2.7m×0.1m </v>
      </c>
      <c r="E81" s="806"/>
      <c r="F81" s="806"/>
      <c r="G81" s="806"/>
      <c r="H81" s="806"/>
      <c r="I81" s="806"/>
      <c r="J81" s="806"/>
      <c r="K81" s="806"/>
      <c r="L81" s="807"/>
      <c r="M81" s="770" t="s">
        <v>50</v>
      </c>
      <c r="N81" s="771"/>
      <c r="O81" s="805" t="str">
        <f>VLOOKUP(X64,'様式D-1-1用'!$A$3:$P$1002,16,0)</f>
        <v xml:space="preserve">はく落、0.4m×0.1m </v>
      </c>
      <c r="P81" s="806"/>
      <c r="Q81" s="806"/>
      <c r="R81" s="806"/>
      <c r="S81" s="806"/>
      <c r="T81" s="806"/>
      <c r="U81" s="806"/>
      <c r="V81" s="806"/>
      <c r="W81" s="807"/>
    </row>
    <row r="82" spans="1:24" s="23" customFormat="1" ht="15" customHeight="1" x14ac:dyDescent="0.15">
      <c r="B82" s="80"/>
      <c r="C82" s="793" t="s">
        <v>304</v>
      </c>
      <c r="D82" s="794"/>
      <c r="E82" s="794"/>
      <c r="F82" s="794"/>
      <c r="G82" s="794"/>
      <c r="H82" s="794"/>
      <c r="I82" s="794"/>
      <c r="J82" s="794"/>
      <c r="K82" s="794"/>
      <c r="L82" s="794"/>
      <c r="M82" s="80"/>
      <c r="N82" s="81" t="s">
        <v>257</v>
      </c>
      <c r="O82" s="80"/>
      <c r="P82" s="82"/>
      <c r="Q82" s="82"/>
      <c r="R82" s="82"/>
      <c r="S82" s="82"/>
      <c r="T82" s="82"/>
      <c r="U82" s="82"/>
      <c r="V82" s="82"/>
      <c r="W82" s="82"/>
    </row>
    <row r="83" spans="1:24" s="23" customFormat="1" ht="15" customHeight="1" x14ac:dyDescent="0.15">
      <c r="B83" s="80"/>
      <c r="C83" s="795"/>
      <c r="D83" s="795"/>
      <c r="E83" s="795"/>
      <c r="F83" s="795"/>
      <c r="G83" s="795"/>
      <c r="H83" s="795"/>
      <c r="I83" s="795"/>
      <c r="J83" s="795"/>
      <c r="K83" s="795"/>
      <c r="L83" s="795"/>
      <c r="M83" s="80"/>
      <c r="N83" s="81" t="s">
        <v>283</v>
      </c>
      <c r="O83" s="82"/>
      <c r="P83" s="82"/>
      <c r="Q83" s="82"/>
      <c r="R83" s="82"/>
      <c r="S83" s="82"/>
      <c r="T83" s="82"/>
      <c r="U83" s="82"/>
      <c r="V83" s="82"/>
      <c r="W83" s="82"/>
    </row>
    <row r="84" spans="1:24" ht="15" customHeight="1" x14ac:dyDescent="0.15">
      <c r="B84" s="79"/>
      <c r="C84" s="176" t="s">
        <v>303</v>
      </c>
      <c r="D84" s="176"/>
      <c r="E84" s="177"/>
      <c r="M84" s="23"/>
      <c r="N84" s="176" t="s">
        <v>529</v>
      </c>
      <c r="O84" s="174"/>
      <c r="P84" s="175"/>
      <c r="Q84" s="23"/>
      <c r="R84" s="23"/>
      <c r="S84" s="23"/>
      <c r="T84" s="23"/>
      <c r="U84" s="23"/>
      <c r="W84" s="82"/>
      <c r="X84" s="23"/>
    </row>
    <row r="85" spans="1:24" ht="15" customHeight="1" x14ac:dyDescent="0.15">
      <c r="C85" s="176" t="s">
        <v>420</v>
      </c>
      <c r="D85" s="176"/>
      <c r="M85" s="23"/>
      <c r="N85" s="176" t="s">
        <v>530</v>
      </c>
      <c r="O85" s="174"/>
      <c r="P85" s="23"/>
      <c r="Q85" s="23"/>
      <c r="R85" s="23"/>
      <c r="S85" s="23"/>
      <c r="T85" s="23"/>
      <c r="U85" s="23"/>
      <c r="V85" s="23"/>
      <c r="W85" s="23"/>
      <c r="X85" s="23"/>
    </row>
    <row r="86" spans="1:24" ht="15.6" customHeight="1" x14ac:dyDescent="0.15">
      <c r="C86" s="176" t="s">
        <v>557</v>
      </c>
      <c r="N86" s="176" t="s">
        <v>463</v>
      </c>
    </row>
    <row r="87" spans="1:24" s="23" customFormat="1" ht="20.100000000000001" customHeight="1" x14ac:dyDescent="0.15">
      <c r="A87" s="175">
        <f>A46+4</f>
        <v>9</v>
      </c>
      <c r="B87" s="779" t="s">
        <v>51</v>
      </c>
      <c r="C87" s="779" t="s">
        <v>47</v>
      </c>
      <c r="D87" s="782">
        <f>VLOOKUP(A87,'様式D-1-1用'!$A$3:$P$1002,2,0)</f>
        <v>2</v>
      </c>
      <c r="E87" s="783"/>
      <c r="F87" s="786"/>
      <c r="G87" s="787"/>
      <c r="H87" s="787"/>
      <c r="I87" s="787"/>
      <c r="J87" s="787"/>
      <c r="K87" s="787"/>
      <c r="L87" s="788"/>
      <c r="M87" s="779" t="s">
        <v>51</v>
      </c>
      <c r="N87" s="779" t="s">
        <v>47</v>
      </c>
      <c r="O87" s="782">
        <f>VLOOKUP(X87,'様式D-1-1用'!$A$3:$P$1002,2,0)</f>
        <v>2</v>
      </c>
      <c r="P87" s="783"/>
      <c r="Q87" s="786"/>
      <c r="R87" s="787"/>
      <c r="S87" s="787"/>
      <c r="T87" s="787"/>
      <c r="U87" s="787"/>
      <c r="V87" s="787"/>
      <c r="W87" s="788"/>
      <c r="X87" s="23">
        <f>X46+4</f>
        <v>10</v>
      </c>
    </row>
    <row r="88" spans="1:24" s="23" customFormat="1" ht="20.100000000000001" customHeight="1" x14ac:dyDescent="0.15">
      <c r="B88" s="780"/>
      <c r="C88" s="781"/>
      <c r="D88" s="784"/>
      <c r="E88" s="785"/>
      <c r="F88" s="773"/>
      <c r="G88" s="774"/>
      <c r="H88" s="774"/>
      <c r="I88" s="774"/>
      <c r="J88" s="774"/>
      <c r="K88" s="774"/>
      <c r="L88" s="775"/>
      <c r="M88" s="780"/>
      <c r="N88" s="781"/>
      <c r="O88" s="784"/>
      <c r="P88" s="785"/>
      <c r="Q88" s="773"/>
      <c r="R88" s="774"/>
      <c r="S88" s="774"/>
      <c r="T88" s="774"/>
      <c r="U88" s="774"/>
      <c r="V88" s="774"/>
      <c r="W88" s="775"/>
    </row>
    <row r="89" spans="1:24" s="23" customFormat="1" ht="20.100000000000001" customHeight="1" x14ac:dyDescent="0.15">
      <c r="B89" s="780"/>
      <c r="C89" s="780" t="s">
        <v>2</v>
      </c>
      <c r="D89" s="789">
        <f>VLOOKUP(A87,'様式D-1-1用'!$A$3:$P$1002,3,0)</f>
        <v>2</v>
      </c>
      <c r="E89" s="790"/>
      <c r="F89" s="773"/>
      <c r="G89" s="774"/>
      <c r="H89" s="774"/>
      <c r="I89" s="774"/>
      <c r="J89" s="774"/>
      <c r="K89" s="774"/>
      <c r="L89" s="775"/>
      <c r="M89" s="780"/>
      <c r="N89" s="780" t="s">
        <v>2</v>
      </c>
      <c r="O89" s="789">
        <f>VLOOKUP(X87,'様式D-1-1用'!$A$3:$P$1002,3,0)</f>
        <v>3</v>
      </c>
      <c r="P89" s="790"/>
      <c r="Q89" s="773"/>
      <c r="R89" s="774"/>
      <c r="S89" s="774"/>
      <c r="T89" s="774"/>
      <c r="U89" s="774"/>
      <c r="V89" s="774"/>
      <c r="W89" s="775"/>
    </row>
    <row r="90" spans="1:24" s="23" customFormat="1" ht="19.5" customHeight="1" x14ac:dyDescent="0.15">
      <c r="B90" s="781"/>
      <c r="C90" s="781"/>
      <c r="D90" s="791"/>
      <c r="E90" s="792"/>
      <c r="F90" s="773"/>
      <c r="G90" s="774"/>
      <c r="H90" s="774"/>
      <c r="I90" s="774"/>
      <c r="J90" s="774"/>
      <c r="K90" s="774"/>
      <c r="L90" s="775"/>
      <c r="M90" s="781"/>
      <c r="N90" s="781"/>
      <c r="O90" s="791"/>
      <c r="P90" s="792"/>
      <c r="Q90" s="773"/>
      <c r="R90" s="774"/>
      <c r="S90" s="774"/>
      <c r="T90" s="774"/>
      <c r="U90" s="774"/>
      <c r="V90" s="774"/>
      <c r="W90" s="775"/>
    </row>
    <row r="91" spans="1:24" s="23" customFormat="1" ht="20.100000000000001" customHeight="1" x14ac:dyDescent="0.15">
      <c r="B91" s="780" t="s">
        <v>48</v>
      </c>
      <c r="C91" s="780" t="s">
        <v>3</v>
      </c>
      <c r="D91" s="782" t="str">
        <f>VLOOKUP(A87,'様式D-1-1用'!$A$3:$P$1002,4,0)</f>
        <v>覆工・坑門</v>
      </c>
      <c r="E91" s="783"/>
      <c r="F91" s="773"/>
      <c r="G91" s="774"/>
      <c r="H91" s="774"/>
      <c r="I91" s="774"/>
      <c r="J91" s="774"/>
      <c r="K91" s="774"/>
      <c r="L91" s="775"/>
      <c r="M91" s="780" t="s">
        <v>48</v>
      </c>
      <c r="N91" s="780" t="s">
        <v>3</v>
      </c>
      <c r="O91" s="782" t="str">
        <f>VLOOKUP(X87,'様式D-1-1用'!$A$3:$P$1002,4,0)</f>
        <v>路面</v>
      </c>
      <c r="P91" s="783"/>
      <c r="Q91" s="773"/>
      <c r="R91" s="774"/>
      <c r="S91" s="774"/>
      <c r="T91" s="774"/>
      <c r="U91" s="774"/>
      <c r="V91" s="774"/>
      <c r="W91" s="775"/>
    </row>
    <row r="92" spans="1:24" s="23" customFormat="1" ht="20.100000000000001" customHeight="1" x14ac:dyDescent="0.15">
      <c r="B92" s="780"/>
      <c r="C92" s="781"/>
      <c r="D92" s="784"/>
      <c r="E92" s="785"/>
      <c r="F92" s="773"/>
      <c r="G92" s="774"/>
      <c r="H92" s="774"/>
      <c r="I92" s="774"/>
      <c r="J92" s="774"/>
      <c r="K92" s="774"/>
      <c r="L92" s="775"/>
      <c r="M92" s="780"/>
      <c r="N92" s="781"/>
      <c r="O92" s="784"/>
      <c r="P92" s="785"/>
      <c r="Q92" s="773"/>
      <c r="R92" s="774"/>
      <c r="S92" s="774"/>
      <c r="T92" s="774"/>
      <c r="U92" s="774"/>
      <c r="V92" s="774"/>
      <c r="W92" s="775"/>
    </row>
    <row r="93" spans="1:24" s="23" customFormat="1" ht="20.100000000000001" customHeight="1" x14ac:dyDescent="0.15">
      <c r="B93" s="780"/>
      <c r="C93" s="780" t="s">
        <v>4</v>
      </c>
      <c r="D93" s="782" t="str">
        <f>VLOOKUP(A87,'様式D-1-1用'!$A$3:$P$1002,5,0)</f>
        <v>アーチ（右側）</v>
      </c>
      <c r="E93" s="783"/>
      <c r="F93" s="773"/>
      <c r="G93" s="774"/>
      <c r="H93" s="774"/>
      <c r="I93" s="774"/>
      <c r="J93" s="774"/>
      <c r="K93" s="774"/>
      <c r="L93" s="775"/>
      <c r="M93" s="780"/>
      <c r="N93" s="780" t="s">
        <v>4</v>
      </c>
      <c r="O93" s="782" t="str">
        <f>VLOOKUP(X87,'様式D-1-1用'!$A$3:$P$1002,5,0)</f>
        <v>監査歩廊</v>
      </c>
      <c r="P93" s="783"/>
      <c r="Q93" s="773"/>
      <c r="R93" s="774"/>
      <c r="S93" s="774"/>
      <c r="T93" s="774"/>
      <c r="U93" s="774"/>
      <c r="V93" s="774"/>
      <c r="W93" s="775"/>
    </row>
    <row r="94" spans="1:24" s="23" customFormat="1" ht="20.100000000000001" customHeight="1" x14ac:dyDescent="0.15">
      <c r="B94" s="781"/>
      <c r="C94" s="781"/>
      <c r="D94" s="784"/>
      <c r="E94" s="785"/>
      <c r="F94" s="773"/>
      <c r="G94" s="774"/>
      <c r="H94" s="774"/>
      <c r="I94" s="774"/>
      <c r="J94" s="774"/>
      <c r="K94" s="774"/>
      <c r="L94" s="775"/>
      <c r="M94" s="781"/>
      <c r="N94" s="781"/>
      <c r="O94" s="784"/>
      <c r="P94" s="785"/>
      <c r="Q94" s="773"/>
      <c r="R94" s="774"/>
      <c r="S94" s="774"/>
      <c r="T94" s="774"/>
      <c r="U94" s="774"/>
      <c r="V94" s="774"/>
      <c r="W94" s="775"/>
    </row>
    <row r="95" spans="1:24" s="23" customFormat="1" ht="17.100000000000001" customHeight="1" x14ac:dyDescent="0.15">
      <c r="B95" s="770" t="s">
        <v>5</v>
      </c>
      <c r="C95" s="771"/>
      <c r="D95" s="765" t="str">
        <f>VLOOKUP(A87,'様式D-1-1用'!$A$3:$P$1002,6,0)</f>
        <v>漏水</v>
      </c>
      <c r="E95" s="766"/>
      <c r="F95" s="773"/>
      <c r="G95" s="774"/>
      <c r="H95" s="774"/>
      <c r="I95" s="774"/>
      <c r="J95" s="774"/>
      <c r="K95" s="774"/>
      <c r="L95" s="775"/>
      <c r="M95" s="770" t="s">
        <v>5</v>
      </c>
      <c r="N95" s="771"/>
      <c r="O95" s="765" t="str">
        <f>VLOOKUP(X87,'様式D-1-1用'!$A$3:$P$1002,6,0)</f>
        <v>材質劣化</v>
      </c>
      <c r="P95" s="766"/>
      <c r="Q95" s="773"/>
      <c r="R95" s="774"/>
      <c r="S95" s="774"/>
      <c r="T95" s="774"/>
      <c r="U95" s="774"/>
      <c r="V95" s="774"/>
      <c r="W95" s="775"/>
    </row>
    <row r="96" spans="1:24" s="23" customFormat="1" ht="17.100000000000001" customHeight="1" x14ac:dyDescent="0.15">
      <c r="B96" s="770" t="s">
        <v>49</v>
      </c>
      <c r="C96" s="771"/>
      <c r="D96" s="765" t="str">
        <f>VLOOKUP(A87,'様式D-1-1用'!$A$3:$P$1002,7,0)</f>
        <v>漏水</v>
      </c>
      <c r="E96" s="766"/>
      <c r="F96" s="773"/>
      <c r="G96" s="774"/>
      <c r="H96" s="774"/>
      <c r="I96" s="774"/>
      <c r="J96" s="774"/>
      <c r="K96" s="774"/>
      <c r="L96" s="775"/>
      <c r="M96" s="770" t="s">
        <v>49</v>
      </c>
      <c r="N96" s="771"/>
      <c r="O96" s="765" t="str">
        <f>VLOOKUP(X87,'様式D-1-1用'!$A$3:$P$1002,7,0)</f>
        <v>欠損</v>
      </c>
      <c r="P96" s="766"/>
      <c r="Q96" s="773"/>
      <c r="R96" s="774"/>
      <c r="S96" s="774"/>
      <c r="T96" s="774"/>
      <c r="U96" s="774"/>
      <c r="V96" s="774"/>
      <c r="W96" s="775"/>
    </row>
    <row r="97" spans="1:24" s="23" customFormat="1" ht="17.100000000000001" customHeight="1" x14ac:dyDescent="0.15">
      <c r="B97" s="768" t="s">
        <v>279</v>
      </c>
      <c r="C97" s="770" t="s">
        <v>278</v>
      </c>
      <c r="D97" s="771"/>
      <c r="E97" s="146">
        <f>VLOOKUP(A87,'様式D-1-1用'!$A$3:$P$1002,8,0)</f>
        <v>0</v>
      </c>
      <c r="F97" s="773"/>
      <c r="G97" s="774"/>
      <c r="H97" s="774"/>
      <c r="I97" s="774"/>
      <c r="J97" s="774"/>
      <c r="K97" s="774"/>
      <c r="L97" s="775"/>
      <c r="M97" s="768" t="s">
        <v>279</v>
      </c>
      <c r="N97" s="770" t="s">
        <v>278</v>
      </c>
      <c r="O97" s="771"/>
      <c r="P97" s="146">
        <f>VLOOKUP(X87,'様式D-1-1用'!$A$3:$P$1002,8,0)</f>
        <v>0</v>
      </c>
      <c r="Q97" s="773"/>
      <c r="R97" s="774"/>
      <c r="S97" s="774"/>
      <c r="T97" s="774"/>
      <c r="U97" s="774"/>
      <c r="V97" s="774"/>
      <c r="W97" s="775"/>
    </row>
    <row r="98" spans="1:24" s="23" customFormat="1" ht="17.100000000000001" customHeight="1" x14ac:dyDescent="0.15">
      <c r="B98" s="769"/>
      <c r="C98" s="770" t="s">
        <v>280</v>
      </c>
      <c r="D98" s="771"/>
      <c r="E98" s="146" t="str">
        <f>VLOOKUP(A87,'様式D-1-1用'!$A$3:$P$1002,9,0)</f>
        <v>Ⅱb</v>
      </c>
      <c r="F98" s="773"/>
      <c r="G98" s="774"/>
      <c r="H98" s="774"/>
      <c r="I98" s="774"/>
      <c r="J98" s="774"/>
      <c r="K98" s="774"/>
      <c r="L98" s="775"/>
      <c r="M98" s="769"/>
      <c r="N98" s="770" t="s">
        <v>280</v>
      </c>
      <c r="O98" s="771"/>
      <c r="P98" s="146" t="str">
        <f>VLOOKUP(X87,'様式D-1-1用'!$A$3:$P$1002,9,0)</f>
        <v>－</v>
      </c>
      <c r="Q98" s="773"/>
      <c r="R98" s="774"/>
      <c r="S98" s="774"/>
      <c r="T98" s="774"/>
      <c r="U98" s="774"/>
      <c r="V98" s="774"/>
      <c r="W98" s="775"/>
    </row>
    <row r="99" spans="1:24" s="23" customFormat="1" ht="17.100000000000001" customHeight="1" x14ac:dyDescent="0.15">
      <c r="B99" s="770" t="s">
        <v>29</v>
      </c>
      <c r="C99" s="771"/>
      <c r="D99" s="767" t="str">
        <f>VLOOKUP(A87,'様式D-1-1用'!$A$3:$P$1002,11,0)</f>
        <v>Ⅱ</v>
      </c>
      <c r="E99" s="759"/>
      <c r="F99" s="776"/>
      <c r="G99" s="777"/>
      <c r="H99" s="777"/>
      <c r="I99" s="777"/>
      <c r="J99" s="777"/>
      <c r="K99" s="777"/>
      <c r="L99" s="778"/>
      <c r="M99" s="770" t="s">
        <v>29</v>
      </c>
      <c r="N99" s="771"/>
      <c r="O99" s="767" t="str">
        <f>VLOOKUP(X87,'様式D-1-1用'!$A$3:$P$1002,11,0)</f>
        <v>－</v>
      </c>
      <c r="P99" s="759"/>
      <c r="Q99" s="776"/>
      <c r="R99" s="777"/>
      <c r="S99" s="777"/>
      <c r="T99" s="777"/>
      <c r="U99" s="777"/>
      <c r="V99" s="777"/>
      <c r="W99" s="778"/>
    </row>
    <row r="100" spans="1:24" s="23" customFormat="1" ht="17.100000000000001" customHeight="1" x14ac:dyDescent="0.15">
      <c r="B100" s="770" t="s">
        <v>7</v>
      </c>
      <c r="C100" s="772"/>
      <c r="D100" s="772"/>
      <c r="E100" s="344" t="str">
        <f>VLOOKUP(A87,'様式D-1-1用'!$A$3:$P$1002,12,0)</f>
        <v>0.6m×6.8m にじみ</v>
      </c>
      <c r="F100" s="133"/>
      <c r="G100" s="133"/>
      <c r="H100" s="133"/>
      <c r="I100" s="133"/>
      <c r="J100" s="133"/>
      <c r="K100" s="133"/>
      <c r="L100" s="134"/>
      <c r="M100" s="770" t="s">
        <v>7</v>
      </c>
      <c r="N100" s="772"/>
      <c r="O100" s="771"/>
      <c r="P100" s="344" t="str">
        <f>VLOOKUP(X87,'様式D-1-1用'!$A$3:$P$1002,12,0)</f>
        <v>0.5m×0.2m 内部鉄筋露出</v>
      </c>
      <c r="Q100" s="133"/>
      <c r="R100" s="133"/>
      <c r="S100" s="133"/>
      <c r="T100" s="133"/>
      <c r="U100" s="133"/>
      <c r="V100" s="133"/>
      <c r="W100" s="134"/>
    </row>
    <row r="101" spans="1:24" s="23" customFormat="1" ht="17.100000000000001" customHeight="1" x14ac:dyDescent="0.15">
      <c r="B101" s="801" t="s">
        <v>54</v>
      </c>
      <c r="C101" s="802"/>
      <c r="D101" s="803"/>
      <c r="E101" s="799" t="str">
        <f>VLOOKUP(A87,'様式D-1-1用'!$A$3:$P$1002,13,0)</f>
        <v>0.6m×6.8m にじみ</v>
      </c>
      <c r="F101" s="800"/>
      <c r="G101" s="800"/>
      <c r="H101" s="800"/>
      <c r="I101" s="800"/>
      <c r="J101" s="800"/>
      <c r="K101" s="800"/>
      <c r="L101" s="804"/>
      <c r="M101" s="801" t="s">
        <v>54</v>
      </c>
      <c r="N101" s="802"/>
      <c r="O101" s="803"/>
      <c r="P101" s="799" t="str">
        <f>VLOOKUP(X87,'様式D-1-1用'!$A$3:$P$1002,13,0)</f>
        <v>鉄筋露出0.4m×0.1m×0.01m</v>
      </c>
      <c r="Q101" s="800"/>
      <c r="R101" s="800"/>
      <c r="S101" s="800"/>
      <c r="T101" s="800"/>
      <c r="U101" s="800"/>
      <c r="V101" s="800"/>
      <c r="W101" s="804"/>
    </row>
    <row r="102" spans="1:24" s="23" customFormat="1" ht="17.100000000000001" customHeight="1" x14ac:dyDescent="0.15">
      <c r="B102" s="796" t="s">
        <v>282</v>
      </c>
      <c r="C102" s="797"/>
      <c r="D102" s="798"/>
      <c r="E102" s="799" t="str">
        <f>VLOOKUP(A87,'様式D-1-1用'!$A$3:$P$1002,14,0)</f>
        <v>－</v>
      </c>
      <c r="F102" s="800"/>
      <c r="G102" s="800"/>
      <c r="H102" s="743"/>
      <c r="I102" s="743"/>
      <c r="J102" s="743"/>
      <c r="K102" s="743"/>
      <c r="L102" s="744"/>
      <c r="M102" s="796" t="s">
        <v>282</v>
      </c>
      <c r="N102" s="797"/>
      <c r="O102" s="798"/>
      <c r="P102" s="799" t="str">
        <f>VLOOKUP(X87,'様式D-1-1用'!$A$3:$P$1002,14,0)</f>
        <v>－</v>
      </c>
      <c r="Q102" s="800"/>
      <c r="R102" s="800"/>
      <c r="S102" s="743"/>
      <c r="T102" s="743"/>
      <c r="U102" s="743"/>
      <c r="V102" s="743"/>
      <c r="W102" s="744"/>
    </row>
    <row r="103" spans="1:24" s="23" customFormat="1" ht="17.100000000000001" customHeight="1" x14ac:dyDescent="0.15">
      <c r="B103" s="796" t="s">
        <v>302</v>
      </c>
      <c r="C103" s="797"/>
      <c r="D103" s="798"/>
      <c r="E103" s="799" t="str">
        <f>VLOOKUP(A87,'様式D-1-1用'!$A$3:$P$1002,15,0)</f>
        <v>監視（日常巡視）</v>
      </c>
      <c r="F103" s="800"/>
      <c r="G103" s="800"/>
      <c r="H103" s="811" t="s">
        <v>8</v>
      </c>
      <c r="I103" s="812"/>
      <c r="J103" s="808"/>
      <c r="K103" s="809"/>
      <c r="L103" s="810"/>
      <c r="M103" s="796" t="s">
        <v>302</v>
      </c>
      <c r="N103" s="797"/>
      <c r="O103" s="798"/>
      <c r="P103" s="799" t="str">
        <f>VLOOKUP(X87,'様式D-1-1用'!$A$3:$P$1002,15,0)</f>
        <v>なし</v>
      </c>
      <c r="Q103" s="800"/>
      <c r="R103" s="800"/>
      <c r="S103" s="811" t="s">
        <v>8</v>
      </c>
      <c r="T103" s="812"/>
      <c r="U103" s="808"/>
      <c r="V103" s="809"/>
      <c r="W103" s="810"/>
    </row>
    <row r="104" spans="1:24" s="23" customFormat="1" ht="17.100000000000001" customHeight="1" x14ac:dyDescent="0.15">
      <c r="B104" s="770" t="s">
        <v>50</v>
      </c>
      <c r="C104" s="771"/>
      <c r="D104" s="805" t="str">
        <f>VLOOKUP(A87,'様式D-1-1用'!$A$3:$P$1002,16,0)</f>
        <v>漏水、0.6m×6.8m にじみ</v>
      </c>
      <c r="E104" s="806"/>
      <c r="F104" s="806"/>
      <c r="G104" s="806"/>
      <c r="H104" s="806"/>
      <c r="I104" s="806"/>
      <c r="J104" s="806"/>
      <c r="K104" s="806"/>
      <c r="L104" s="807"/>
      <c r="M104" s="770" t="s">
        <v>50</v>
      </c>
      <c r="N104" s="771"/>
      <c r="O104" s="805" t="str">
        <f>VLOOKUP(X87,'様式D-1-1用'!$A$3:$P$1002,16,0)</f>
        <v>欠損、0.5m×0.2m 内部鉄筋露出</v>
      </c>
      <c r="P104" s="806"/>
      <c r="Q104" s="806"/>
      <c r="R104" s="806"/>
      <c r="S104" s="806"/>
      <c r="T104" s="806"/>
      <c r="U104" s="806"/>
      <c r="V104" s="806"/>
      <c r="W104" s="807"/>
    </row>
    <row r="105" spans="1:24" s="23" customFormat="1" ht="20.100000000000001" customHeight="1" x14ac:dyDescent="0.15">
      <c r="A105" s="175">
        <f>A64+4</f>
        <v>11</v>
      </c>
      <c r="B105" s="779" t="s">
        <v>51</v>
      </c>
      <c r="C105" s="779" t="s">
        <v>47</v>
      </c>
      <c r="D105" s="782">
        <f>VLOOKUP(A105,'様式D-1-1用'!$A$3:$P$1002,2,0)</f>
        <v>2</v>
      </c>
      <c r="E105" s="783"/>
      <c r="F105" s="786"/>
      <c r="G105" s="787"/>
      <c r="H105" s="787"/>
      <c r="I105" s="787"/>
      <c r="J105" s="787"/>
      <c r="K105" s="787"/>
      <c r="L105" s="788"/>
      <c r="M105" s="779" t="s">
        <v>51</v>
      </c>
      <c r="N105" s="779" t="s">
        <v>47</v>
      </c>
      <c r="O105" s="782">
        <f>VLOOKUP(X105,'様式D-1-1用'!$A$3:$P$1002,2,0)</f>
        <v>2</v>
      </c>
      <c r="P105" s="783"/>
      <c r="Q105" s="773"/>
      <c r="R105" s="774"/>
      <c r="S105" s="774"/>
      <c r="T105" s="774"/>
      <c r="U105" s="774"/>
      <c r="V105" s="774"/>
      <c r="W105" s="775"/>
      <c r="X105" s="23">
        <f>X64+4</f>
        <v>12</v>
      </c>
    </row>
    <row r="106" spans="1:24" s="23" customFormat="1" ht="20.100000000000001" customHeight="1" x14ac:dyDescent="0.15">
      <c r="B106" s="780"/>
      <c r="C106" s="781"/>
      <c r="D106" s="784"/>
      <c r="E106" s="785"/>
      <c r="F106" s="773"/>
      <c r="G106" s="774"/>
      <c r="H106" s="774"/>
      <c r="I106" s="774"/>
      <c r="J106" s="774"/>
      <c r="K106" s="774"/>
      <c r="L106" s="775"/>
      <c r="M106" s="780"/>
      <c r="N106" s="781"/>
      <c r="O106" s="784"/>
      <c r="P106" s="785"/>
      <c r="Q106" s="773"/>
      <c r="R106" s="774"/>
      <c r="S106" s="774"/>
      <c r="T106" s="774"/>
      <c r="U106" s="774"/>
      <c r="V106" s="774"/>
      <c r="W106" s="775"/>
    </row>
    <row r="107" spans="1:24" s="23" customFormat="1" ht="20.100000000000001" customHeight="1" x14ac:dyDescent="0.15">
      <c r="B107" s="780"/>
      <c r="C107" s="780" t="s">
        <v>2</v>
      </c>
      <c r="D107" s="789">
        <f>VLOOKUP(A105,'様式D-1-1用'!$A$3:$P$1002,3,0)</f>
        <v>4</v>
      </c>
      <c r="E107" s="790"/>
      <c r="F107" s="773"/>
      <c r="G107" s="774"/>
      <c r="H107" s="774"/>
      <c r="I107" s="774"/>
      <c r="J107" s="774"/>
      <c r="K107" s="774"/>
      <c r="L107" s="775"/>
      <c r="M107" s="780"/>
      <c r="N107" s="780" t="s">
        <v>2</v>
      </c>
      <c r="O107" s="789">
        <f>VLOOKUP(X105,'様式D-1-1用'!$A$3:$P$1002,3,0)</f>
        <v>5</v>
      </c>
      <c r="P107" s="790"/>
      <c r="Q107" s="773"/>
      <c r="R107" s="774"/>
      <c r="S107" s="774"/>
      <c r="T107" s="774"/>
      <c r="U107" s="774"/>
      <c r="V107" s="774"/>
      <c r="W107" s="775"/>
    </row>
    <row r="108" spans="1:24" s="23" customFormat="1" ht="20.100000000000001" customHeight="1" x14ac:dyDescent="0.15">
      <c r="B108" s="781"/>
      <c r="C108" s="781"/>
      <c r="D108" s="791"/>
      <c r="E108" s="792"/>
      <c r="F108" s="773"/>
      <c r="G108" s="774"/>
      <c r="H108" s="774"/>
      <c r="I108" s="774"/>
      <c r="J108" s="774"/>
      <c r="K108" s="774"/>
      <c r="L108" s="775"/>
      <c r="M108" s="781"/>
      <c r="N108" s="781"/>
      <c r="O108" s="791"/>
      <c r="P108" s="792"/>
      <c r="Q108" s="773"/>
      <c r="R108" s="774"/>
      <c r="S108" s="774"/>
      <c r="T108" s="774"/>
      <c r="U108" s="774"/>
      <c r="V108" s="774"/>
      <c r="W108" s="775"/>
    </row>
    <row r="109" spans="1:24" s="23" customFormat="1" ht="20.100000000000001" customHeight="1" x14ac:dyDescent="0.15">
      <c r="B109" s="780" t="s">
        <v>48</v>
      </c>
      <c r="C109" s="780" t="s">
        <v>3</v>
      </c>
      <c r="D109" s="782" t="str">
        <f>VLOOKUP(A105,'様式D-1-1用'!$A$3:$P$1002,4,0)</f>
        <v>路面</v>
      </c>
      <c r="E109" s="783"/>
      <c r="F109" s="773"/>
      <c r="G109" s="774"/>
      <c r="H109" s="774"/>
      <c r="I109" s="774"/>
      <c r="J109" s="774"/>
      <c r="K109" s="774"/>
      <c r="L109" s="775"/>
      <c r="M109" s="780" t="s">
        <v>48</v>
      </c>
      <c r="N109" s="780" t="s">
        <v>3</v>
      </c>
      <c r="O109" s="782" t="str">
        <f>VLOOKUP(X105,'様式D-1-1用'!$A$3:$P$1002,4,0)</f>
        <v>路面</v>
      </c>
      <c r="P109" s="783"/>
      <c r="Q109" s="773"/>
      <c r="R109" s="774"/>
      <c r="S109" s="774"/>
      <c r="T109" s="774"/>
      <c r="U109" s="774"/>
      <c r="V109" s="774"/>
      <c r="W109" s="775"/>
    </row>
    <row r="110" spans="1:24" s="23" customFormat="1" ht="20.100000000000001" customHeight="1" x14ac:dyDescent="0.15">
      <c r="B110" s="780"/>
      <c r="C110" s="781"/>
      <c r="D110" s="784"/>
      <c r="E110" s="785"/>
      <c r="F110" s="773"/>
      <c r="G110" s="774"/>
      <c r="H110" s="774"/>
      <c r="I110" s="774"/>
      <c r="J110" s="774"/>
      <c r="K110" s="774"/>
      <c r="L110" s="775"/>
      <c r="M110" s="780"/>
      <c r="N110" s="781"/>
      <c r="O110" s="784"/>
      <c r="P110" s="785"/>
      <c r="Q110" s="773"/>
      <c r="R110" s="774"/>
      <c r="S110" s="774"/>
      <c r="T110" s="774"/>
      <c r="U110" s="774"/>
      <c r="V110" s="774"/>
      <c r="W110" s="775"/>
    </row>
    <row r="111" spans="1:24" s="23" customFormat="1" ht="20.100000000000001" customHeight="1" x14ac:dyDescent="0.15">
      <c r="B111" s="780"/>
      <c r="C111" s="780" t="s">
        <v>4</v>
      </c>
      <c r="D111" s="782" t="str">
        <f>VLOOKUP(A105,'様式D-1-1用'!$A$3:$P$1002,5,0)</f>
        <v>監査歩廊</v>
      </c>
      <c r="E111" s="783"/>
      <c r="F111" s="773"/>
      <c r="G111" s="774"/>
      <c r="H111" s="774"/>
      <c r="I111" s="774"/>
      <c r="J111" s="774"/>
      <c r="K111" s="774"/>
      <c r="L111" s="775"/>
      <c r="M111" s="780"/>
      <c r="N111" s="780" t="s">
        <v>4</v>
      </c>
      <c r="O111" s="782" t="str">
        <f>VLOOKUP(X105,'様式D-1-1用'!$A$3:$P$1002,5,0)</f>
        <v>車道</v>
      </c>
      <c r="P111" s="783"/>
      <c r="Q111" s="773"/>
      <c r="R111" s="774"/>
      <c r="S111" s="774"/>
      <c r="T111" s="774"/>
      <c r="U111" s="774"/>
      <c r="V111" s="774"/>
      <c r="W111" s="775"/>
    </row>
    <row r="112" spans="1:24" s="23" customFormat="1" ht="19.5" customHeight="1" x14ac:dyDescent="0.15">
      <c r="B112" s="781"/>
      <c r="C112" s="781"/>
      <c r="D112" s="784"/>
      <c r="E112" s="785"/>
      <c r="F112" s="773"/>
      <c r="G112" s="774"/>
      <c r="H112" s="774"/>
      <c r="I112" s="774"/>
      <c r="J112" s="774"/>
      <c r="K112" s="774"/>
      <c r="L112" s="775"/>
      <c r="M112" s="781"/>
      <c r="N112" s="781"/>
      <c r="O112" s="784"/>
      <c r="P112" s="785"/>
      <c r="Q112" s="773"/>
      <c r="R112" s="774"/>
      <c r="S112" s="774"/>
      <c r="T112" s="774"/>
      <c r="U112" s="774"/>
      <c r="V112" s="774"/>
      <c r="W112" s="775"/>
    </row>
    <row r="113" spans="1:24" s="23" customFormat="1" ht="17.100000000000001" customHeight="1" x14ac:dyDescent="0.15">
      <c r="B113" s="770" t="s">
        <v>5</v>
      </c>
      <c r="C113" s="771"/>
      <c r="D113" s="765" t="str">
        <f>VLOOKUP(A105,'様式D-1-1用'!$A$3:$P$1002,6,0)</f>
        <v>材質劣化</v>
      </c>
      <c r="E113" s="766"/>
      <c r="F113" s="773"/>
      <c r="G113" s="774"/>
      <c r="H113" s="774"/>
      <c r="I113" s="774"/>
      <c r="J113" s="774"/>
      <c r="K113" s="774"/>
      <c r="L113" s="775"/>
      <c r="M113" s="770" t="s">
        <v>5</v>
      </c>
      <c r="N113" s="771"/>
      <c r="O113" s="765" t="str">
        <f>VLOOKUP(X105,'様式D-1-1用'!$A$3:$P$1002,6,0)</f>
        <v>漏水</v>
      </c>
      <c r="P113" s="766"/>
      <c r="Q113" s="773"/>
      <c r="R113" s="774"/>
      <c r="S113" s="774"/>
      <c r="T113" s="774"/>
      <c r="U113" s="774"/>
      <c r="V113" s="774"/>
      <c r="W113" s="775"/>
    </row>
    <row r="114" spans="1:24" s="23" customFormat="1" ht="17.100000000000001" customHeight="1" x14ac:dyDescent="0.15">
      <c r="B114" s="770" t="s">
        <v>49</v>
      </c>
      <c r="C114" s="771"/>
      <c r="D114" s="765" t="str">
        <f>VLOOKUP(A105,'様式D-1-1用'!$A$3:$P$1002,7,0)</f>
        <v>欠損</v>
      </c>
      <c r="E114" s="766"/>
      <c r="F114" s="773"/>
      <c r="G114" s="774"/>
      <c r="H114" s="774"/>
      <c r="I114" s="774"/>
      <c r="J114" s="774"/>
      <c r="K114" s="774"/>
      <c r="L114" s="775"/>
      <c r="M114" s="770" t="s">
        <v>49</v>
      </c>
      <c r="N114" s="771"/>
      <c r="O114" s="765" t="str">
        <f>VLOOKUP(X105,'様式D-1-1用'!$A$3:$P$1002,7,0)</f>
        <v>漏水</v>
      </c>
      <c r="P114" s="766"/>
      <c r="Q114" s="773"/>
      <c r="R114" s="774"/>
      <c r="S114" s="774"/>
      <c r="T114" s="774"/>
      <c r="U114" s="774"/>
      <c r="V114" s="774"/>
      <c r="W114" s="775"/>
    </row>
    <row r="115" spans="1:24" s="23" customFormat="1" ht="17.100000000000001" customHeight="1" x14ac:dyDescent="0.15">
      <c r="B115" s="768" t="s">
        <v>279</v>
      </c>
      <c r="C115" s="770" t="s">
        <v>278</v>
      </c>
      <c r="D115" s="771"/>
      <c r="E115" s="146">
        <f>VLOOKUP(A105,'様式D-1-1用'!$A$3:$P$1002,8,0)</f>
        <v>0</v>
      </c>
      <c r="F115" s="773"/>
      <c r="G115" s="774"/>
      <c r="H115" s="774"/>
      <c r="I115" s="774"/>
      <c r="J115" s="774"/>
      <c r="K115" s="774"/>
      <c r="L115" s="775"/>
      <c r="M115" s="768" t="s">
        <v>279</v>
      </c>
      <c r="N115" s="770" t="s">
        <v>278</v>
      </c>
      <c r="O115" s="771"/>
      <c r="P115" s="146">
        <f>VLOOKUP(X105,'様式D-1-1用'!$A$3:$P$1002,8,0)</f>
        <v>0</v>
      </c>
      <c r="Q115" s="773"/>
      <c r="R115" s="774"/>
      <c r="S115" s="774"/>
      <c r="T115" s="774"/>
      <c r="U115" s="774"/>
      <c r="V115" s="774"/>
      <c r="W115" s="775"/>
    </row>
    <row r="116" spans="1:24" s="23" customFormat="1" ht="17.100000000000001" customHeight="1" x14ac:dyDescent="0.15">
      <c r="B116" s="769"/>
      <c r="C116" s="770" t="s">
        <v>280</v>
      </c>
      <c r="D116" s="771"/>
      <c r="E116" s="146" t="str">
        <f>VLOOKUP(A105,'様式D-1-1用'!$A$3:$P$1002,9,0)</f>
        <v>－</v>
      </c>
      <c r="F116" s="773"/>
      <c r="G116" s="774"/>
      <c r="H116" s="774"/>
      <c r="I116" s="774"/>
      <c r="J116" s="774"/>
      <c r="K116" s="774"/>
      <c r="L116" s="775"/>
      <c r="M116" s="769"/>
      <c r="N116" s="770" t="s">
        <v>280</v>
      </c>
      <c r="O116" s="771"/>
      <c r="P116" s="146" t="str">
        <f>VLOOKUP(X105,'様式D-1-1用'!$A$3:$P$1002,9,0)</f>
        <v>－</v>
      </c>
      <c r="Q116" s="773"/>
      <c r="R116" s="774"/>
      <c r="S116" s="774"/>
      <c r="T116" s="774"/>
      <c r="U116" s="774"/>
      <c r="V116" s="774"/>
      <c r="W116" s="775"/>
    </row>
    <row r="117" spans="1:24" s="23" customFormat="1" ht="17.100000000000001" customHeight="1" x14ac:dyDescent="0.15">
      <c r="B117" s="770" t="s">
        <v>29</v>
      </c>
      <c r="C117" s="771"/>
      <c r="D117" s="767" t="str">
        <f>VLOOKUP(A105,'様式D-1-1用'!$A$3:$P$1002,11,0)</f>
        <v>－</v>
      </c>
      <c r="E117" s="759"/>
      <c r="F117" s="776"/>
      <c r="G117" s="777"/>
      <c r="H117" s="777"/>
      <c r="I117" s="777"/>
      <c r="J117" s="777"/>
      <c r="K117" s="777"/>
      <c r="L117" s="778"/>
      <c r="M117" s="770" t="s">
        <v>29</v>
      </c>
      <c r="N117" s="771"/>
      <c r="O117" s="767" t="str">
        <f>VLOOKUP(X105,'様式D-1-1用'!$A$3:$P$1002,11,0)</f>
        <v>－</v>
      </c>
      <c r="P117" s="759"/>
      <c r="Q117" s="776"/>
      <c r="R117" s="777"/>
      <c r="S117" s="777"/>
      <c r="T117" s="777"/>
      <c r="U117" s="777"/>
      <c r="V117" s="777"/>
      <c r="W117" s="778"/>
    </row>
    <row r="118" spans="1:24" s="23" customFormat="1" ht="17.100000000000001" customHeight="1" x14ac:dyDescent="0.15">
      <c r="B118" s="770" t="s">
        <v>7</v>
      </c>
      <c r="C118" s="772"/>
      <c r="D118" s="772"/>
      <c r="E118" s="344" t="str">
        <f>VLOOKUP(A105,'様式D-1-1用'!$A$3:$P$1002,12,0)</f>
        <v>0.5m×0.1m 内部鉄筋露出</v>
      </c>
      <c r="F118" s="133"/>
      <c r="G118" s="133"/>
      <c r="H118" s="133"/>
      <c r="I118" s="133"/>
      <c r="J118" s="133"/>
      <c r="K118" s="133"/>
      <c r="L118" s="134"/>
      <c r="M118" s="770" t="s">
        <v>7</v>
      </c>
      <c r="N118" s="772"/>
      <c r="O118" s="771"/>
      <c r="P118" s="344" t="str">
        <f>VLOOKUP(X105,'様式D-1-1用'!$A$3:$P$1002,12,0)</f>
        <v>1.0m×0.9m 遊離石灰</v>
      </c>
      <c r="Q118" s="133"/>
      <c r="R118" s="133"/>
      <c r="S118" s="133"/>
      <c r="T118" s="133"/>
      <c r="U118" s="133"/>
      <c r="V118" s="133"/>
      <c r="W118" s="134"/>
    </row>
    <row r="119" spans="1:24" s="23" customFormat="1" ht="17.100000000000001" customHeight="1" x14ac:dyDescent="0.15">
      <c r="B119" s="801" t="s">
        <v>54</v>
      </c>
      <c r="C119" s="802"/>
      <c r="D119" s="803"/>
      <c r="E119" s="799" t="str">
        <f>VLOOKUP(A105,'様式D-1-1用'!$A$3:$P$1002,13,0)</f>
        <v>鉄筋露出0.45m×0.15m×0.01m</v>
      </c>
      <c r="F119" s="800"/>
      <c r="G119" s="800"/>
      <c r="H119" s="800"/>
      <c r="I119" s="800"/>
      <c r="J119" s="800"/>
      <c r="K119" s="800"/>
      <c r="L119" s="804"/>
      <c r="M119" s="801" t="s">
        <v>54</v>
      </c>
      <c r="N119" s="802"/>
      <c r="O119" s="803"/>
      <c r="P119" s="799" t="str">
        <f>VLOOKUP(X105,'様式D-1-1用'!$A$3:$P$1002,13,0)</f>
        <v>1.0m×0.9m 遊離石灰</v>
      </c>
      <c r="Q119" s="800"/>
      <c r="R119" s="800"/>
      <c r="S119" s="800"/>
      <c r="T119" s="800"/>
      <c r="U119" s="800"/>
      <c r="V119" s="800"/>
      <c r="W119" s="804"/>
    </row>
    <row r="120" spans="1:24" s="23" customFormat="1" ht="17.100000000000001" customHeight="1" x14ac:dyDescent="0.15">
      <c r="B120" s="796" t="s">
        <v>282</v>
      </c>
      <c r="C120" s="797"/>
      <c r="D120" s="798"/>
      <c r="E120" s="799" t="str">
        <f>VLOOKUP(A105,'様式D-1-1用'!$A$3:$P$1002,14,0)</f>
        <v>－</v>
      </c>
      <c r="F120" s="800"/>
      <c r="G120" s="800"/>
      <c r="H120" s="743"/>
      <c r="I120" s="743"/>
      <c r="J120" s="743"/>
      <c r="K120" s="743"/>
      <c r="L120" s="744"/>
      <c r="M120" s="796" t="s">
        <v>282</v>
      </c>
      <c r="N120" s="797"/>
      <c r="O120" s="798"/>
      <c r="P120" s="799" t="str">
        <f>VLOOKUP(X105,'様式D-1-1用'!$A$3:$P$1002,14,0)</f>
        <v>－</v>
      </c>
      <c r="Q120" s="800"/>
      <c r="R120" s="800"/>
      <c r="S120" s="743"/>
      <c r="T120" s="743"/>
      <c r="U120" s="743"/>
      <c r="V120" s="743"/>
      <c r="W120" s="744"/>
    </row>
    <row r="121" spans="1:24" s="23" customFormat="1" ht="17.100000000000001" customHeight="1" x14ac:dyDescent="0.15">
      <c r="B121" s="796" t="s">
        <v>302</v>
      </c>
      <c r="C121" s="797"/>
      <c r="D121" s="798"/>
      <c r="E121" s="799" t="str">
        <f>VLOOKUP(A105,'様式D-1-1用'!$A$3:$P$1002,15,0)</f>
        <v>なし</v>
      </c>
      <c r="F121" s="800"/>
      <c r="G121" s="800"/>
      <c r="H121" s="811" t="s">
        <v>8</v>
      </c>
      <c r="I121" s="812"/>
      <c r="J121" s="808"/>
      <c r="K121" s="809"/>
      <c r="L121" s="810"/>
      <c r="M121" s="796" t="s">
        <v>302</v>
      </c>
      <c r="N121" s="797"/>
      <c r="O121" s="798"/>
      <c r="P121" s="799" t="str">
        <f>VLOOKUP(X105,'様式D-1-1用'!$A$3:$P$1002,15,0)</f>
        <v>なし</v>
      </c>
      <c r="Q121" s="800"/>
      <c r="R121" s="800"/>
      <c r="S121" s="811" t="s">
        <v>8</v>
      </c>
      <c r="T121" s="812"/>
      <c r="U121" s="808"/>
      <c r="V121" s="809"/>
      <c r="W121" s="810"/>
    </row>
    <row r="122" spans="1:24" s="23" customFormat="1" ht="17.100000000000001" customHeight="1" x14ac:dyDescent="0.15">
      <c r="B122" s="770" t="s">
        <v>50</v>
      </c>
      <c r="C122" s="771"/>
      <c r="D122" s="805" t="str">
        <f>VLOOKUP(A105,'様式D-1-1用'!$A$3:$P$1002,16,0)</f>
        <v>欠損、0.5m×0.1m 内部鉄筋露出</v>
      </c>
      <c r="E122" s="806"/>
      <c r="F122" s="806"/>
      <c r="G122" s="806"/>
      <c r="H122" s="806"/>
      <c r="I122" s="806"/>
      <c r="J122" s="806"/>
      <c r="K122" s="806"/>
      <c r="L122" s="807"/>
      <c r="M122" s="770" t="s">
        <v>50</v>
      </c>
      <c r="N122" s="771"/>
      <c r="O122" s="805" t="str">
        <f>VLOOKUP(X105,'様式D-1-1用'!$A$3:$P$1002,16,0)</f>
        <v>漏水、1.0m×0.9m 遊離石灰</v>
      </c>
      <c r="P122" s="806"/>
      <c r="Q122" s="806"/>
      <c r="R122" s="806"/>
      <c r="S122" s="806"/>
      <c r="T122" s="806"/>
      <c r="U122" s="806"/>
      <c r="V122" s="806"/>
      <c r="W122" s="807"/>
    </row>
    <row r="123" spans="1:24" s="23" customFormat="1" ht="15" customHeight="1" x14ac:dyDescent="0.15">
      <c r="B123" s="80"/>
      <c r="C123" s="793" t="s">
        <v>304</v>
      </c>
      <c r="D123" s="794"/>
      <c r="E123" s="794"/>
      <c r="F123" s="794"/>
      <c r="G123" s="794"/>
      <c r="H123" s="794"/>
      <c r="I123" s="794"/>
      <c r="J123" s="794"/>
      <c r="K123" s="794"/>
      <c r="L123" s="794"/>
      <c r="M123" s="80"/>
      <c r="N123" s="81" t="s">
        <v>257</v>
      </c>
      <c r="O123" s="80"/>
      <c r="P123" s="82"/>
      <c r="Q123" s="82"/>
      <c r="R123" s="82"/>
      <c r="S123" s="82"/>
      <c r="T123" s="82"/>
      <c r="U123" s="82"/>
      <c r="V123" s="82"/>
      <c r="W123" s="82"/>
    </row>
    <row r="124" spans="1:24" s="23" customFormat="1" ht="15" customHeight="1" x14ac:dyDescent="0.15">
      <c r="B124" s="80"/>
      <c r="C124" s="795"/>
      <c r="D124" s="795"/>
      <c r="E124" s="795"/>
      <c r="F124" s="795"/>
      <c r="G124" s="795"/>
      <c r="H124" s="795"/>
      <c r="I124" s="795"/>
      <c r="J124" s="795"/>
      <c r="K124" s="795"/>
      <c r="L124" s="795"/>
      <c r="M124" s="80"/>
      <c r="N124" s="81" t="s">
        <v>283</v>
      </c>
      <c r="O124" s="82"/>
      <c r="P124" s="82"/>
      <c r="Q124" s="82"/>
      <c r="R124" s="82"/>
      <c r="S124" s="82"/>
      <c r="T124" s="82"/>
      <c r="U124" s="82"/>
      <c r="V124" s="82"/>
      <c r="W124" s="82"/>
    </row>
    <row r="125" spans="1:24" ht="15" customHeight="1" x14ac:dyDescent="0.15">
      <c r="B125" s="79"/>
      <c r="C125" s="176" t="s">
        <v>303</v>
      </c>
      <c r="D125" s="176"/>
      <c r="E125" s="177"/>
      <c r="M125" s="23"/>
      <c r="N125" s="176" t="s">
        <v>529</v>
      </c>
      <c r="O125" s="174"/>
      <c r="P125" s="175"/>
      <c r="Q125" s="23"/>
      <c r="R125" s="23"/>
      <c r="S125" s="23"/>
      <c r="T125" s="23"/>
      <c r="U125" s="23"/>
      <c r="W125" s="82"/>
      <c r="X125" s="23"/>
    </row>
    <row r="126" spans="1:24" ht="15" customHeight="1" x14ac:dyDescent="0.15">
      <c r="C126" s="176" t="s">
        <v>420</v>
      </c>
      <c r="D126" s="176"/>
      <c r="M126" s="23"/>
      <c r="N126" s="176" t="s">
        <v>530</v>
      </c>
      <c r="O126" s="174"/>
      <c r="P126" s="23"/>
      <c r="Q126" s="23"/>
      <c r="R126" s="23"/>
      <c r="S126" s="23"/>
      <c r="T126" s="23"/>
      <c r="U126" s="23"/>
      <c r="V126" s="23"/>
      <c r="W126" s="23"/>
      <c r="X126" s="23"/>
    </row>
    <row r="127" spans="1:24" ht="15.6" customHeight="1" x14ac:dyDescent="0.15">
      <c r="C127" s="176" t="s">
        <v>557</v>
      </c>
      <c r="N127" s="176" t="s">
        <v>463</v>
      </c>
    </row>
    <row r="128" spans="1:24" s="23" customFormat="1" ht="20.100000000000001" customHeight="1" x14ac:dyDescent="0.15">
      <c r="A128" s="175">
        <f>A87+4</f>
        <v>13</v>
      </c>
      <c r="B128" s="779" t="s">
        <v>51</v>
      </c>
      <c r="C128" s="779" t="s">
        <v>47</v>
      </c>
      <c r="D128" s="782">
        <f>VLOOKUP(A128,'様式D-1-1用'!$A$3:$P$1002,2,0)</f>
        <v>2</v>
      </c>
      <c r="E128" s="783"/>
      <c r="F128" s="786"/>
      <c r="G128" s="787"/>
      <c r="H128" s="787"/>
      <c r="I128" s="787"/>
      <c r="J128" s="787"/>
      <c r="K128" s="787"/>
      <c r="L128" s="788"/>
      <c r="M128" s="779" t="s">
        <v>51</v>
      </c>
      <c r="N128" s="779" t="s">
        <v>47</v>
      </c>
      <c r="O128" s="782">
        <f>VLOOKUP(X128,'様式D-1-1用'!$A$3:$P$1002,2,0)</f>
        <v>3</v>
      </c>
      <c r="P128" s="783"/>
      <c r="Q128" s="786"/>
      <c r="R128" s="787"/>
      <c r="S128" s="787"/>
      <c r="T128" s="787"/>
      <c r="U128" s="787"/>
      <c r="V128" s="787"/>
      <c r="W128" s="788"/>
      <c r="X128" s="23">
        <f>X87+4</f>
        <v>14</v>
      </c>
    </row>
    <row r="129" spans="2:23" s="23" customFormat="1" ht="20.100000000000001" customHeight="1" x14ac:dyDescent="0.15">
      <c r="B129" s="780"/>
      <c r="C129" s="781"/>
      <c r="D129" s="784"/>
      <c r="E129" s="785"/>
      <c r="F129" s="773"/>
      <c r="G129" s="774"/>
      <c r="H129" s="774"/>
      <c r="I129" s="774"/>
      <c r="J129" s="774"/>
      <c r="K129" s="774"/>
      <c r="L129" s="775"/>
      <c r="M129" s="780"/>
      <c r="N129" s="781"/>
      <c r="O129" s="784"/>
      <c r="P129" s="785"/>
      <c r="Q129" s="773"/>
      <c r="R129" s="774"/>
      <c r="S129" s="774"/>
      <c r="T129" s="774"/>
      <c r="U129" s="774"/>
      <c r="V129" s="774"/>
      <c r="W129" s="775"/>
    </row>
    <row r="130" spans="2:23" s="23" customFormat="1" ht="20.100000000000001" customHeight="1" x14ac:dyDescent="0.15">
      <c r="B130" s="780"/>
      <c r="C130" s="780" t="s">
        <v>2</v>
      </c>
      <c r="D130" s="789">
        <f>VLOOKUP(A128,'様式D-1-1用'!$A$3:$P$1002,3,0)</f>
        <v>6</v>
      </c>
      <c r="E130" s="790"/>
      <c r="F130" s="773"/>
      <c r="G130" s="774"/>
      <c r="H130" s="774"/>
      <c r="I130" s="774"/>
      <c r="J130" s="774"/>
      <c r="K130" s="774"/>
      <c r="L130" s="775"/>
      <c r="M130" s="780"/>
      <c r="N130" s="780" t="s">
        <v>2</v>
      </c>
      <c r="O130" s="789">
        <f>VLOOKUP(X128,'様式D-1-1用'!$A$3:$P$1002,3,0)</f>
        <v>1</v>
      </c>
      <c r="P130" s="790"/>
      <c r="Q130" s="773"/>
      <c r="R130" s="774"/>
      <c r="S130" s="774"/>
      <c r="T130" s="774"/>
      <c r="U130" s="774"/>
      <c r="V130" s="774"/>
      <c r="W130" s="775"/>
    </row>
    <row r="131" spans="2:23" s="23" customFormat="1" ht="19.5" customHeight="1" x14ac:dyDescent="0.15">
      <c r="B131" s="781"/>
      <c r="C131" s="781"/>
      <c r="D131" s="791"/>
      <c r="E131" s="792"/>
      <c r="F131" s="773"/>
      <c r="G131" s="774"/>
      <c r="H131" s="774"/>
      <c r="I131" s="774"/>
      <c r="J131" s="774"/>
      <c r="K131" s="774"/>
      <c r="L131" s="775"/>
      <c r="M131" s="781"/>
      <c r="N131" s="781"/>
      <c r="O131" s="791"/>
      <c r="P131" s="792"/>
      <c r="Q131" s="773"/>
      <c r="R131" s="774"/>
      <c r="S131" s="774"/>
      <c r="T131" s="774"/>
      <c r="U131" s="774"/>
      <c r="V131" s="774"/>
      <c r="W131" s="775"/>
    </row>
    <row r="132" spans="2:23" s="23" customFormat="1" ht="20.100000000000001" customHeight="1" x14ac:dyDescent="0.15">
      <c r="B132" s="780" t="s">
        <v>48</v>
      </c>
      <c r="C132" s="780" t="s">
        <v>3</v>
      </c>
      <c r="D132" s="782" t="str">
        <f>VLOOKUP(A128,'様式D-1-1用'!$A$3:$P$1002,4,0)</f>
        <v>路面</v>
      </c>
      <c r="E132" s="783"/>
      <c r="F132" s="773"/>
      <c r="G132" s="774"/>
      <c r="H132" s="774"/>
      <c r="I132" s="774"/>
      <c r="J132" s="774"/>
      <c r="K132" s="774"/>
      <c r="L132" s="775"/>
      <c r="M132" s="780" t="s">
        <v>48</v>
      </c>
      <c r="N132" s="780" t="s">
        <v>3</v>
      </c>
      <c r="O132" s="782" t="str">
        <f>VLOOKUP(X128,'様式D-1-1用'!$A$3:$P$1002,4,0)</f>
        <v>覆工・坑門</v>
      </c>
      <c r="P132" s="783"/>
      <c r="Q132" s="773"/>
      <c r="R132" s="774"/>
      <c r="S132" s="774"/>
      <c r="T132" s="774"/>
      <c r="U132" s="774"/>
      <c r="V132" s="774"/>
      <c r="W132" s="775"/>
    </row>
    <row r="133" spans="2:23" s="23" customFormat="1" ht="20.100000000000001" customHeight="1" x14ac:dyDescent="0.15">
      <c r="B133" s="780"/>
      <c r="C133" s="781"/>
      <c r="D133" s="784"/>
      <c r="E133" s="785"/>
      <c r="F133" s="773"/>
      <c r="G133" s="774"/>
      <c r="H133" s="774"/>
      <c r="I133" s="774"/>
      <c r="J133" s="774"/>
      <c r="K133" s="774"/>
      <c r="L133" s="775"/>
      <c r="M133" s="780"/>
      <c r="N133" s="781"/>
      <c r="O133" s="784"/>
      <c r="P133" s="785"/>
      <c r="Q133" s="773"/>
      <c r="R133" s="774"/>
      <c r="S133" s="774"/>
      <c r="T133" s="774"/>
      <c r="U133" s="774"/>
      <c r="V133" s="774"/>
      <c r="W133" s="775"/>
    </row>
    <row r="134" spans="2:23" s="23" customFormat="1" ht="20.100000000000001" customHeight="1" x14ac:dyDescent="0.15">
      <c r="B134" s="780"/>
      <c r="C134" s="780" t="s">
        <v>4</v>
      </c>
      <c r="D134" s="782" t="str">
        <f>VLOOKUP(A128,'様式D-1-1用'!$A$3:$P$1002,5,0)</f>
        <v>監査歩廊</v>
      </c>
      <c r="E134" s="783"/>
      <c r="F134" s="773"/>
      <c r="G134" s="774"/>
      <c r="H134" s="774"/>
      <c r="I134" s="774"/>
      <c r="J134" s="774"/>
      <c r="K134" s="774"/>
      <c r="L134" s="775"/>
      <c r="M134" s="780"/>
      <c r="N134" s="780" t="s">
        <v>4</v>
      </c>
      <c r="O134" s="782" t="str">
        <f>VLOOKUP(X128,'様式D-1-1用'!$A$3:$P$1002,5,0)</f>
        <v>アーチ（天端）</v>
      </c>
      <c r="P134" s="783"/>
      <c r="Q134" s="773"/>
      <c r="R134" s="774"/>
      <c r="S134" s="774"/>
      <c r="T134" s="774"/>
      <c r="U134" s="774"/>
      <c r="V134" s="774"/>
      <c r="W134" s="775"/>
    </row>
    <row r="135" spans="2:23" s="23" customFormat="1" ht="20.100000000000001" customHeight="1" x14ac:dyDescent="0.15">
      <c r="B135" s="781"/>
      <c r="C135" s="781"/>
      <c r="D135" s="784"/>
      <c r="E135" s="785"/>
      <c r="F135" s="773"/>
      <c r="G135" s="774"/>
      <c r="H135" s="774"/>
      <c r="I135" s="774"/>
      <c r="J135" s="774"/>
      <c r="K135" s="774"/>
      <c r="L135" s="775"/>
      <c r="M135" s="781"/>
      <c r="N135" s="781"/>
      <c r="O135" s="784"/>
      <c r="P135" s="785"/>
      <c r="Q135" s="773"/>
      <c r="R135" s="774"/>
      <c r="S135" s="774"/>
      <c r="T135" s="774"/>
      <c r="U135" s="774"/>
      <c r="V135" s="774"/>
      <c r="W135" s="775"/>
    </row>
    <row r="136" spans="2:23" s="23" customFormat="1" ht="17.100000000000001" customHeight="1" x14ac:dyDescent="0.15">
      <c r="B136" s="770" t="s">
        <v>5</v>
      </c>
      <c r="C136" s="771"/>
      <c r="D136" s="765" t="str">
        <f>VLOOKUP(A128,'様式D-1-1用'!$A$3:$P$1002,6,0)</f>
        <v>材質劣化</v>
      </c>
      <c r="E136" s="766"/>
      <c r="F136" s="773"/>
      <c r="G136" s="774"/>
      <c r="H136" s="774"/>
      <c r="I136" s="774"/>
      <c r="J136" s="774"/>
      <c r="K136" s="774"/>
      <c r="L136" s="775"/>
      <c r="M136" s="770" t="s">
        <v>5</v>
      </c>
      <c r="N136" s="771"/>
      <c r="O136" s="765" t="str">
        <f>VLOOKUP(X128,'様式D-1-1用'!$A$3:$P$1002,6,0)</f>
        <v>漏水</v>
      </c>
      <c r="P136" s="766"/>
      <c r="Q136" s="773"/>
      <c r="R136" s="774"/>
      <c r="S136" s="774"/>
      <c r="T136" s="774"/>
      <c r="U136" s="774"/>
      <c r="V136" s="774"/>
      <c r="W136" s="775"/>
    </row>
    <row r="137" spans="2:23" s="23" customFormat="1" ht="17.100000000000001" customHeight="1" x14ac:dyDescent="0.15">
      <c r="B137" s="770" t="s">
        <v>49</v>
      </c>
      <c r="C137" s="771"/>
      <c r="D137" s="765" t="str">
        <f>VLOOKUP(A128,'様式D-1-1用'!$A$3:$P$1002,7,0)</f>
        <v>欠損</v>
      </c>
      <c r="E137" s="766"/>
      <c r="F137" s="773"/>
      <c r="G137" s="774"/>
      <c r="H137" s="774"/>
      <c r="I137" s="774"/>
      <c r="J137" s="774"/>
      <c r="K137" s="774"/>
      <c r="L137" s="775"/>
      <c r="M137" s="770" t="s">
        <v>49</v>
      </c>
      <c r="N137" s="771"/>
      <c r="O137" s="765" t="str">
        <f>VLOOKUP(X128,'様式D-1-1用'!$A$3:$P$1002,7,0)</f>
        <v>補修跡</v>
      </c>
      <c r="P137" s="766"/>
      <c r="Q137" s="773"/>
      <c r="R137" s="774"/>
      <c r="S137" s="774"/>
      <c r="T137" s="774"/>
      <c r="U137" s="774"/>
      <c r="V137" s="774"/>
      <c r="W137" s="775"/>
    </row>
    <row r="138" spans="2:23" s="23" customFormat="1" ht="17.100000000000001" customHeight="1" x14ac:dyDescent="0.15">
      <c r="B138" s="768" t="s">
        <v>279</v>
      </c>
      <c r="C138" s="770" t="s">
        <v>278</v>
      </c>
      <c r="D138" s="771"/>
      <c r="E138" s="146">
        <f>VLOOKUP(A128,'様式D-1-1用'!$A$3:$P$1002,8,0)</f>
        <v>0</v>
      </c>
      <c r="F138" s="773"/>
      <c r="G138" s="774"/>
      <c r="H138" s="774"/>
      <c r="I138" s="774"/>
      <c r="J138" s="774"/>
      <c r="K138" s="774"/>
      <c r="L138" s="775"/>
      <c r="M138" s="768" t="s">
        <v>279</v>
      </c>
      <c r="N138" s="770" t="s">
        <v>278</v>
      </c>
      <c r="O138" s="771"/>
      <c r="P138" s="146">
        <f>VLOOKUP(X128,'様式D-1-1用'!$A$3:$P$1002,8,0)</f>
        <v>0</v>
      </c>
      <c r="Q138" s="773"/>
      <c r="R138" s="774"/>
      <c r="S138" s="774"/>
      <c r="T138" s="774"/>
      <c r="U138" s="774"/>
      <c r="V138" s="774"/>
      <c r="W138" s="775"/>
    </row>
    <row r="139" spans="2:23" s="23" customFormat="1" ht="17.100000000000001" customHeight="1" x14ac:dyDescent="0.15">
      <c r="B139" s="769"/>
      <c r="C139" s="770" t="s">
        <v>280</v>
      </c>
      <c r="D139" s="771"/>
      <c r="E139" s="146" t="str">
        <f>VLOOKUP(A128,'様式D-1-1用'!$A$3:$P$1002,9,0)</f>
        <v>－</v>
      </c>
      <c r="F139" s="773"/>
      <c r="G139" s="774"/>
      <c r="H139" s="774"/>
      <c r="I139" s="774"/>
      <c r="J139" s="774"/>
      <c r="K139" s="774"/>
      <c r="L139" s="775"/>
      <c r="M139" s="769"/>
      <c r="N139" s="770" t="s">
        <v>280</v>
      </c>
      <c r="O139" s="771"/>
      <c r="P139" s="146" t="str">
        <f>VLOOKUP(X128,'様式D-1-1用'!$A$3:$P$1002,9,0)</f>
        <v>Ⅰ</v>
      </c>
      <c r="Q139" s="773"/>
      <c r="R139" s="774"/>
      <c r="S139" s="774"/>
      <c r="T139" s="774"/>
      <c r="U139" s="774"/>
      <c r="V139" s="774"/>
      <c r="W139" s="775"/>
    </row>
    <row r="140" spans="2:23" s="23" customFormat="1" ht="17.100000000000001" customHeight="1" x14ac:dyDescent="0.15">
      <c r="B140" s="770" t="s">
        <v>29</v>
      </c>
      <c r="C140" s="771"/>
      <c r="D140" s="767" t="str">
        <f>VLOOKUP(A128,'様式D-1-1用'!$A$3:$P$1002,11,0)</f>
        <v>－</v>
      </c>
      <c r="E140" s="759"/>
      <c r="F140" s="776"/>
      <c r="G140" s="777"/>
      <c r="H140" s="777"/>
      <c r="I140" s="777"/>
      <c r="J140" s="777"/>
      <c r="K140" s="777"/>
      <c r="L140" s="778"/>
      <c r="M140" s="770" t="s">
        <v>29</v>
      </c>
      <c r="N140" s="771"/>
      <c r="O140" s="767" t="str">
        <f>VLOOKUP(X128,'様式D-1-1用'!$A$3:$P$1002,11,0)</f>
        <v>Ⅰ</v>
      </c>
      <c r="P140" s="759"/>
      <c r="Q140" s="776"/>
      <c r="R140" s="777"/>
      <c r="S140" s="777"/>
      <c r="T140" s="777"/>
      <c r="U140" s="777"/>
      <c r="V140" s="777"/>
      <c r="W140" s="778"/>
    </row>
    <row r="141" spans="2:23" s="23" customFormat="1" ht="17.100000000000001" customHeight="1" x14ac:dyDescent="0.15">
      <c r="B141" s="770" t="s">
        <v>7</v>
      </c>
      <c r="C141" s="772"/>
      <c r="D141" s="772"/>
      <c r="E141" s="344" t="str">
        <f>VLOOKUP(A128,'様式D-1-1用'!$A$3:$P$1002,12,0)</f>
        <v xml:space="preserve">0.5m×0.2m </v>
      </c>
      <c r="F141" s="133"/>
      <c r="G141" s="133"/>
      <c r="H141" s="133"/>
      <c r="I141" s="133"/>
      <c r="J141" s="133"/>
      <c r="K141" s="133"/>
      <c r="L141" s="134"/>
      <c r="M141" s="770" t="s">
        <v>7</v>
      </c>
      <c r="N141" s="772"/>
      <c r="O141" s="771"/>
      <c r="P141" s="344" t="str">
        <f>VLOOKUP(X128,'様式D-1-1用'!$A$3:$P$1002,12,0)</f>
        <v>15.6m×0.4m 導水工</v>
      </c>
      <c r="Q141" s="133"/>
      <c r="R141" s="133"/>
      <c r="S141" s="133"/>
      <c r="T141" s="133"/>
      <c r="U141" s="133"/>
      <c r="V141" s="133"/>
      <c r="W141" s="134"/>
    </row>
    <row r="142" spans="2:23" s="23" customFormat="1" ht="17.100000000000001" customHeight="1" x14ac:dyDescent="0.15">
      <c r="B142" s="801" t="s">
        <v>54</v>
      </c>
      <c r="C142" s="802"/>
      <c r="D142" s="803"/>
      <c r="E142" s="799" t="str">
        <f>VLOOKUP(A128,'様式D-1-1用'!$A$3:$P$1002,13,0)</f>
        <v>鉄筋露出0.3m×0.15m×0.02m</v>
      </c>
      <c r="F142" s="800"/>
      <c r="G142" s="800"/>
      <c r="H142" s="800"/>
      <c r="I142" s="800"/>
      <c r="J142" s="800"/>
      <c r="K142" s="800"/>
      <c r="L142" s="804"/>
      <c r="M142" s="801" t="s">
        <v>54</v>
      </c>
      <c r="N142" s="802"/>
      <c r="O142" s="803"/>
      <c r="P142" s="799" t="str">
        <f>VLOOKUP(X128,'様式D-1-1用'!$A$3:$P$1002,13,0)</f>
        <v>にじみ</v>
      </c>
      <c r="Q142" s="800"/>
      <c r="R142" s="800"/>
      <c r="S142" s="800"/>
      <c r="T142" s="800"/>
      <c r="U142" s="800"/>
      <c r="V142" s="800"/>
      <c r="W142" s="804"/>
    </row>
    <row r="143" spans="2:23" s="23" customFormat="1" ht="17.100000000000001" customHeight="1" x14ac:dyDescent="0.15">
      <c r="B143" s="796" t="s">
        <v>282</v>
      </c>
      <c r="C143" s="797"/>
      <c r="D143" s="798"/>
      <c r="E143" s="799" t="str">
        <f>VLOOKUP(A128,'様式D-1-1用'!$A$3:$P$1002,14,0)</f>
        <v>－</v>
      </c>
      <c r="F143" s="800"/>
      <c r="G143" s="800"/>
      <c r="H143" s="743"/>
      <c r="I143" s="743"/>
      <c r="J143" s="743"/>
      <c r="K143" s="743"/>
      <c r="L143" s="744"/>
      <c r="M143" s="796" t="s">
        <v>282</v>
      </c>
      <c r="N143" s="797"/>
      <c r="O143" s="798"/>
      <c r="P143" s="799" t="str">
        <f>VLOOKUP(X128,'様式D-1-1用'!$A$3:$P$1002,14,0)</f>
        <v>－</v>
      </c>
      <c r="Q143" s="800"/>
      <c r="R143" s="800"/>
      <c r="S143" s="743"/>
      <c r="T143" s="743"/>
      <c r="U143" s="743"/>
      <c r="V143" s="743"/>
      <c r="W143" s="744"/>
    </row>
    <row r="144" spans="2:23" s="23" customFormat="1" ht="17.100000000000001" customHeight="1" x14ac:dyDescent="0.15">
      <c r="B144" s="796" t="s">
        <v>302</v>
      </c>
      <c r="C144" s="797"/>
      <c r="D144" s="798"/>
      <c r="E144" s="799" t="str">
        <f>VLOOKUP(A128,'様式D-1-1用'!$A$3:$P$1002,15,0)</f>
        <v>なし</v>
      </c>
      <c r="F144" s="800"/>
      <c r="G144" s="800"/>
      <c r="H144" s="811" t="s">
        <v>8</v>
      </c>
      <c r="I144" s="812"/>
      <c r="J144" s="808"/>
      <c r="K144" s="809"/>
      <c r="L144" s="810"/>
      <c r="M144" s="796" t="s">
        <v>302</v>
      </c>
      <c r="N144" s="797"/>
      <c r="O144" s="798"/>
      <c r="P144" s="799" t="str">
        <f>VLOOKUP(X128,'様式D-1-1用'!$A$3:$P$1002,15,0)</f>
        <v>なし</v>
      </c>
      <c r="Q144" s="800"/>
      <c r="R144" s="800"/>
      <c r="S144" s="811" t="s">
        <v>8</v>
      </c>
      <c r="T144" s="812"/>
      <c r="U144" s="808"/>
      <c r="V144" s="809"/>
      <c r="W144" s="810"/>
    </row>
    <row r="145" spans="1:24" s="23" customFormat="1" ht="17.100000000000001" customHeight="1" x14ac:dyDescent="0.15">
      <c r="B145" s="770" t="s">
        <v>50</v>
      </c>
      <c r="C145" s="771"/>
      <c r="D145" s="805" t="str">
        <f>VLOOKUP(A128,'様式D-1-1用'!$A$3:$P$1002,16,0)</f>
        <v xml:space="preserve">欠損、0.5m×0.2m </v>
      </c>
      <c r="E145" s="806"/>
      <c r="F145" s="806"/>
      <c r="G145" s="806"/>
      <c r="H145" s="806"/>
      <c r="I145" s="806"/>
      <c r="J145" s="806"/>
      <c r="K145" s="806"/>
      <c r="L145" s="807"/>
      <c r="M145" s="770" t="s">
        <v>50</v>
      </c>
      <c r="N145" s="771"/>
      <c r="O145" s="805" t="str">
        <f>VLOOKUP(X128,'様式D-1-1用'!$A$3:$P$1002,16,0)</f>
        <v>補修跡、15.6m×0.4m 導水工</v>
      </c>
      <c r="P145" s="806"/>
      <c r="Q145" s="806"/>
      <c r="R145" s="806"/>
      <c r="S145" s="806"/>
      <c r="T145" s="806"/>
      <c r="U145" s="806"/>
      <c r="V145" s="806"/>
      <c r="W145" s="807"/>
    </row>
    <row r="146" spans="1:24" s="23" customFormat="1" ht="20.100000000000001" customHeight="1" x14ac:dyDescent="0.15">
      <c r="A146" s="175">
        <f>A105+4</f>
        <v>15</v>
      </c>
      <c r="B146" s="779" t="s">
        <v>51</v>
      </c>
      <c r="C146" s="779" t="s">
        <v>47</v>
      </c>
      <c r="D146" s="782">
        <f>VLOOKUP(A146,'様式D-1-1用'!$A$3:$P$1002,2,0)</f>
        <v>3</v>
      </c>
      <c r="E146" s="783"/>
      <c r="F146" s="786"/>
      <c r="G146" s="787"/>
      <c r="H146" s="787"/>
      <c r="I146" s="787"/>
      <c r="J146" s="787"/>
      <c r="K146" s="787"/>
      <c r="L146" s="788"/>
      <c r="M146" s="779" t="s">
        <v>51</v>
      </c>
      <c r="N146" s="779" t="s">
        <v>47</v>
      </c>
      <c r="O146" s="782">
        <f>VLOOKUP(X146,'様式D-1-1用'!$A$3:$P$1002,2,0)</f>
        <v>3</v>
      </c>
      <c r="P146" s="783"/>
      <c r="Q146" s="773"/>
      <c r="R146" s="774"/>
      <c r="S146" s="774"/>
      <c r="T146" s="774"/>
      <c r="U146" s="774"/>
      <c r="V146" s="774"/>
      <c r="W146" s="775"/>
      <c r="X146" s="23">
        <f>X105+4</f>
        <v>16</v>
      </c>
    </row>
    <row r="147" spans="1:24" s="23" customFormat="1" ht="20.100000000000001" customHeight="1" x14ac:dyDescent="0.15">
      <c r="B147" s="780"/>
      <c r="C147" s="781"/>
      <c r="D147" s="784"/>
      <c r="E147" s="785"/>
      <c r="F147" s="773"/>
      <c r="G147" s="774"/>
      <c r="H147" s="774"/>
      <c r="I147" s="774"/>
      <c r="J147" s="774"/>
      <c r="K147" s="774"/>
      <c r="L147" s="775"/>
      <c r="M147" s="780"/>
      <c r="N147" s="781"/>
      <c r="O147" s="784"/>
      <c r="P147" s="785"/>
      <c r="Q147" s="773"/>
      <c r="R147" s="774"/>
      <c r="S147" s="774"/>
      <c r="T147" s="774"/>
      <c r="U147" s="774"/>
      <c r="V147" s="774"/>
      <c r="W147" s="775"/>
    </row>
    <row r="148" spans="1:24" s="23" customFormat="1" ht="20.100000000000001" customHeight="1" x14ac:dyDescent="0.15">
      <c r="B148" s="780"/>
      <c r="C148" s="780" t="s">
        <v>2</v>
      </c>
      <c r="D148" s="789">
        <f>VLOOKUP(A146,'様式D-1-1用'!$A$3:$P$1002,3,0)</f>
        <v>2</v>
      </c>
      <c r="E148" s="790"/>
      <c r="F148" s="773"/>
      <c r="G148" s="774"/>
      <c r="H148" s="774"/>
      <c r="I148" s="774"/>
      <c r="J148" s="774"/>
      <c r="K148" s="774"/>
      <c r="L148" s="775"/>
      <c r="M148" s="780"/>
      <c r="N148" s="780" t="s">
        <v>2</v>
      </c>
      <c r="O148" s="789">
        <f>VLOOKUP(X146,'様式D-1-1用'!$A$3:$P$1002,3,0)</f>
        <v>3</v>
      </c>
      <c r="P148" s="790"/>
      <c r="Q148" s="773"/>
      <c r="R148" s="774"/>
      <c r="S148" s="774"/>
      <c r="T148" s="774"/>
      <c r="U148" s="774"/>
      <c r="V148" s="774"/>
      <c r="W148" s="775"/>
    </row>
    <row r="149" spans="1:24" s="23" customFormat="1" ht="20.100000000000001" customHeight="1" x14ac:dyDescent="0.15">
      <c r="B149" s="781"/>
      <c r="C149" s="781"/>
      <c r="D149" s="791"/>
      <c r="E149" s="792"/>
      <c r="F149" s="773"/>
      <c r="G149" s="774"/>
      <c r="H149" s="774"/>
      <c r="I149" s="774"/>
      <c r="J149" s="774"/>
      <c r="K149" s="774"/>
      <c r="L149" s="775"/>
      <c r="M149" s="781"/>
      <c r="N149" s="781"/>
      <c r="O149" s="791"/>
      <c r="P149" s="792"/>
      <c r="Q149" s="773"/>
      <c r="R149" s="774"/>
      <c r="S149" s="774"/>
      <c r="T149" s="774"/>
      <c r="U149" s="774"/>
      <c r="V149" s="774"/>
      <c r="W149" s="775"/>
    </row>
    <row r="150" spans="1:24" s="23" customFormat="1" ht="20.100000000000001" customHeight="1" x14ac:dyDescent="0.15">
      <c r="B150" s="780" t="s">
        <v>48</v>
      </c>
      <c r="C150" s="780" t="s">
        <v>3</v>
      </c>
      <c r="D150" s="782" t="str">
        <f>VLOOKUP(A146,'様式D-1-1用'!$A$3:$P$1002,4,0)</f>
        <v>路面</v>
      </c>
      <c r="E150" s="783"/>
      <c r="F150" s="773"/>
      <c r="G150" s="774"/>
      <c r="H150" s="774"/>
      <c r="I150" s="774"/>
      <c r="J150" s="774"/>
      <c r="K150" s="774"/>
      <c r="L150" s="775"/>
      <c r="M150" s="780" t="s">
        <v>48</v>
      </c>
      <c r="N150" s="780" t="s">
        <v>3</v>
      </c>
      <c r="O150" s="782" t="str">
        <f>VLOOKUP(X146,'様式D-1-1用'!$A$3:$P$1002,4,0)</f>
        <v>路面</v>
      </c>
      <c r="P150" s="783"/>
      <c r="Q150" s="773"/>
      <c r="R150" s="774"/>
      <c r="S150" s="774"/>
      <c r="T150" s="774"/>
      <c r="U150" s="774"/>
      <c r="V150" s="774"/>
      <c r="W150" s="775"/>
    </row>
    <row r="151" spans="1:24" s="23" customFormat="1" ht="20.100000000000001" customHeight="1" x14ac:dyDescent="0.15">
      <c r="B151" s="780"/>
      <c r="C151" s="781"/>
      <c r="D151" s="784"/>
      <c r="E151" s="785"/>
      <c r="F151" s="773"/>
      <c r="G151" s="774"/>
      <c r="H151" s="774"/>
      <c r="I151" s="774"/>
      <c r="J151" s="774"/>
      <c r="K151" s="774"/>
      <c r="L151" s="775"/>
      <c r="M151" s="780"/>
      <c r="N151" s="781"/>
      <c r="O151" s="784"/>
      <c r="P151" s="785"/>
      <c r="Q151" s="773"/>
      <c r="R151" s="774"/>
      <c r="S151" s="774"/>
      <c r="T151" s="774"/>
      <c r="U151" s="774"/>
      <c r="V151" s="774"/>
      <c r="W151" s="775"/>
    </row>
    <row r="152" spans="1:24" s="23" customFormat="1" ht="20.100000000000001" customHeight="1" x14ac:dyDescent="0.15">
      <c r="B152" s="780"/>
      <c r="C152" s="780" t="s">
        <v>4</v>
      </c>
      <c r="D152" s="782" t="str">
        <f>VLOOKUP(A146,'様式D-1-1用'!$A$3:$P$1002,5,0)</f>
        <v>監査歩廊</v>
      </c>
      <c r="E152" s="783"/>
      <c r="F152" s="773"/>
      <c r="G152" s="774"/>
      <c r="H152" s="774"/>
      <c r="I152" s="774"/>
      <c r="J152" s="774"/>
      <c r="K152" s="774"/>
      <c r="L152" s="775"/>
      <c r="M152" s="780"/>
      <c r="N152" s="780" t="s">
        <v>4</v>
      </c>
      <c r="O152" s="782" t="str">
        <f>VLOOKUP(X146,'様式D-1-1用'!$A$3:$P$1002,5,0)</f>
        <v>車道</v>
      </c>
      <c r="P152" s="783"/>
      <c r="Q152" s="773"/>
      <c r="R152" s="774"/>
      <c r="S152" s="774"/>
      <c r="T152" s="774"/>
      <c r="U152" s="774"/>
      <c r="V152" s="774"/>
      <c r="W152" s="775"/>
    </row>
    <row r="153" spans="1:24" s="23" customFormat="1" ht="19.5" customHeight="1" x14ac:dyDescent="0.15">
      <c r="B153" s="781"/>
      <c r="C153" s="781"/>
      <c r="D153" s="784"/>
      <c r="E153" s="785"/>
      <c r="F153" s="773"/>
      <c r="G153" s="774"/>
      <c r="H153" s="774"/>
      <c r="I153" s="774"/>
      <c r="J153" s="774"/>
      <c r="K153" s="774"/>
      <c r="L153" s="775"/>
      <c r="M153" s="781"/>
      <c r="N153" s="781"/>
      <c r="O153" s="784"/>
      <c r="P153" s="785"/>
      <c r="Q153" s="773"/>
      <c r="R153" s="774"/>
      <c r="S153" s="774"/>
      <c r="T153" s="774"/>
      <c r="U153" s="774"/>
      <c r="V153" s="774"/>
      <c r="W153" s="775"/>
    </row>
    <row r="154" spans="1:24" s="23" customFormat="1" ht="17.100000000000001" customHeight="1" x14ac:dyDescent="0.15">
      <c r="B154" s="770" t="s">
        <v>5</v>
      </c>
      <c r="C154" s="771"/>
      <c r="D154" s="765" t="str">
        <f>VLOOKUP(A146,'様式D-1-1用'!$A$3:$P$1002,6,0)</f>
        <v>材質劣化</v>
      </c>
      <c r="E154" s="766"/>
      <c r="F154" s="773"/>
      <c r="G154" s="774"/>
      <c r="H154" s="774"/>
      <c r="I154" s="774"/>
      <c r="J154" s="774"/>
      <c r="K154" s="774"/>
      <c r="L154" s="775"/>
      <c r="M154" s="770" t="s">
        <v>5</v>
      </c>
      <c r="N154" s="771"/>
      <c r="O154" s="765" t="str">
        <f>VLOOKUP(X146,'様式D-1-1用'!$A$3:$P$1002,6,0)</f>
        <v>材質劣化</v>
      </c>
      <c r="P154" s="766"/>
      <c r="Q154" s="773"/>
      <c r="R154" s="774"/>
      <c r="S154" s="774"/>
      <c r="T154" s="774"/>
      <c r="U154" s="774"/>
      <c r="V154" s="774"/>
      <c r="W154" s="775"/>
    </row>
    <row r="155" spans="1:24" s="23" customFormat="1" ht="17.100000000000001" customHeight="1" x14ac:dyDescent="0.15">
      <c r="B155" s="770" t="s">
        <v>49</v>
      </c>
      <c r="C155" s="771"/>
      <c r="D155" s="765" t="str">
        <f>VLOOKUP(A146,'様式D-1-1用'!$A$3:$P$1002,7,0)</f>
        <v>欠損</v>
      </c>
      <c r="E155" s="766"/>
      <c r="F155" s="773"/>
      <c r="G155" s="774"/>
      <c r="H155" s="774"/>
      <c r="I155" s="774"/>
      <c r="J155" s="774"/>
      <c r="K155" s="774"/>
      <c r="L155" s="775"/>
      <c r="M155" s="770" t="s">
        <v>49</v>
      </c>
      <c r="N155" s="771"/>
      <c r="O155" s="765" t="str">
        <f>VLOOKUP(X146,'様式D-1-1用'!$A$3:$P$1002,7,0)</f>
        <v>うき・はく離</v>
      </c>
      <c r="P155" s="766"/>
      <c r="Q155" s="773"/>
      <c r="R155" s="774"/>
      <c r="S155" s="774"/>
      <c r="T155" s="774"/>
      <c r="U155" s="774"/>
      <c r="V155" s="774"/>
      <c r="W155" s="775"/>
    </row>
    <row r="156" spans="1:24" s="23" customFormat="1" ht="17.100000000000001" customHeight="1" x14ac:dyDescent="0.15">
      <c r="B156" s="768" t="s">
        <v>279</v>
      </c>
      <c r="C156" s="770" t="s">
        <v>278</v>
      </c>
      <c r="D156" s="771"/>
      <c r="E156" s="146">
        <f>VLOOKUP(A146,'様式D-1-1用'!$A$3:$P$1002,8,0)</f>
        <v>0</v>
      </c>
      <c r="F156" s="773"/>
      <c r="G156" s="774"/>
      <c r="H156" s="774"/>
      <c r="I156" s="774"/>
      <c r="J156" s="774"/>
      <c r="K156" s="774"/>
      <c r="L156" s="775"/>
      <c r="M156" s="768" t="s">
        <v>279</v>
      </c>
      <c r="N156" s="770" t="s">
        <v>278</v>
      </c>
      <c r="O156" s="771"/>
      <c r="P156" s="146">
        <f>VLOOKUP(X146,'様式D-1-1用'!$A$3:$P$1002,8,0)</f>
        <v>0</v>
      </c>
      <c r="Q156" s="773"/>
      <c r="R156" s="774"/>
      <c r="S156" s="774"/>
      <c r="T156" s="774"/>
      <c r="U156" s="774"/>
      <c r="V156" s="774"/>
      <c r="W156" s="775"/>
    </row>
    <row r="157" spans="1:24" s="23" customFormat="1" ht="17.100000000000001" customHeight="1" x14ac:dyDescent="0.15">
      <c r="B157" s="769"/>
      <c r="C157" s="770" t="s">
        <v>280</v>
      </c>
      <c r="D157" s="771"/>
      <c r="E157" s="146" t="str">
        <f>VLOOKUP(A146,'様式D-1-1用'!$A$3:$P$1002,9,0)</f>
        <v>－</v>
      </c>
      <c r="F157" s="773"/>
      <c r="G157" s="774"/>
      <c r="H157" s="774"/>
      <c r="I157" s="774"/>
      <c r="J157" s="774"/>
      <c r="K157" s="774"/>
      <c r="L157" s="775"/>
      <c r="M157" s="769"/>
      <c r="N157" s="770" t="s">
        <v>280</v>
      </c>
      <c r="O157" s="771"/>
      <c r="P157" s="146" t="str">
        <f>VLOOKUP(X146,'様式D-1-1用'!$A$3:$P$1002,9,0)</f>
        <v>－</v>
      </c>
      <c r="Q157" s="773"/>
      <c r="R157" s="774"/>
      <c r="S157" s="774"/>
      <c r="T157" s="774"/>
      <c r="U157" s="774"/>
      <c r="V157" s="774"/>
      <c r="W157" s="775"/>
    </row>
    <row r="158" spans="1:24" s="23" customFormat="1" ht="17.100000000000001" customHeight="1" x14ac:dyDescent="0.15">
      <c r="B158" s="770" t="s">
        <v>29</v>
      </c>
      <c r="C158" s="771"/>
      <c r="D158" s="767" t="str">
        <f>VLOOKUP(A146,'様式D-1-1用'!$A$3:$P$1002,11,0)</f>
        <v>－</v>
      </c>
      <c r="E158" s="759"/>
      <c r="F158" s="776"/>
      <c r="G158" s="777"/>
      <c r="H158" s="777"/>
      <c r="I158" s="777"/>
      <c r="J158" s="777"/>
      <c r="K158" s="777"/>
      <c r="L158" s="778"/>
      <c r="M158" s="770" t="s">
        <v>29</v>
      </c>
      <c r="N158" s="771"/>
      <c r="O158" s="767" t="str">
        <f>VLOOKUP(X146,'様式D-1-1用'!$A$3:$P$1002,11,0)</f>
        <v>－</v>
      </c>
      <c r="P158" s="759"/>
      <c r="Q158" s="776"/>
      <c r="R158" s="777"/>
      <c r="S158" s="777"/>
      <c r="T158" s="777"/>
      <c r="U158" s="777"/>
      <c r="V158" s="777"/>
      <c r="W158" s="778"/>
    </row>
    <row r="159" spans="1:24" s="23" customFormat="1" ht="17.100000000000001" customHeight="1" x14ac:dyDescent="0.15">
      <c r="B159" s="770" t="s">
        <v>7</v>
      </c>
      <c r="C159" s="772"/>
      <c r="D159" s="772"/>
      <c r="E159" s="344" t="str">
        <f>VLOOKUP(A146,'様式D-1-1用'!$A$3:$P$1002,12,0)</f>
        <v>0.5m×0.1m 内部鉄筋露出</v>
      </c>
      <c r="F159" s="133"/>
      <c r="G159" s="133"/>
      <c r="H159" s="133"/>
      <c r="I159" s="133"/>
      <c r="J159" s="133"/>
      <c r="K159" s="133"/>
      <c r="L159" s="134"/>
      <c r="M159" s="770" t="s">
        <v>7</v>
      </c>
      <c r="N159" s="772"/>
      <c r="O159" s="771"/>
      <c r="P159" s="344" t="str">
        <f>VLOOKUP(X146,'様式D-1-1用'!$A$3:$P$1002,12,0)</f>
        <v xml:space="preserve">0.2m×0.1m </v>
      </c>
      <c r="Q159" s="133"/>
      <c r="R159" s="133"/>
      <c r="S159" s="133"/>
      <c r="T159" s="133"/>
      <c r="U159" s="133"/>
      <c r="V159" s="133"/>
      <c r="W159" s="134"/>
    </row>
    <row r="160" spans="1:24" s="23" customFormat="1" ht="17.100000000000001" customHeight="1" x14ac:dyDescent="0.15">
      <c r="B160" s="801" t="s">
        <v>54</v>
      </c>
      <c r="C160" s="802"/>
      <c r="D160" s="803"/>
      <c r="E160" s="799" t="str">
        <f>VLOOKUP(A146,'様式D-1-1用'!$A$3:$P$1002,13,0)</f>
        <v>鉄筋露出0.45m×0.15m×0.01m</v>
      </c>
      <c r="F160" s="800"/>
      <c r="G160" s="800"/>
      <c r="H160" s="800"/>
      <c r="I160" s="800"/>
      <c r="J160" s="800"/>
      <c r="K160" s="800"/>
      <c r="L160" s="804"/>
      <c r="M160" s="801" t="s">
        <v>54</v>
      </c>
      <c r="N160" s="802"/>
      <c r="O160" s="803"/>
      <c r="P160" s="799" t="str">
        <f>VLOOKUP(X146,'様式D-1-1用'!$A$3:$P$1002,13,0)</f>
        <v>うき0.2m×0.05m</v>
      </c>
      <c r="Q160" s="800"/>
      <c r="R160" s="800"/>
      <c r="S160" s="800"/>
      <c r="T160" s="800"/>
      <c r="U160" s="800"/>
      <c r="V160" s="800"/>
      <c r="W160" s="804"/>
    </row>
    <row r="161" spans="1:24" s="23" customFormat="1" ht="17.100000000000001" customHeight="1" x14ac:dyDescent="0.15">
      <c r="B161" s="796" t="s">
        <v>282</v>
      </c>
      <c r="C161" s="797"/>
      <c r="D161" s="798"/>
      <c r="E161" s="799" t="str">
        <f>VLOOKUP(A146,'様式D-1-1用'!$A$3:$P$1002,14,0)</f>
        <v>－</v>
      </c>
      <c r="F161" s="800"/>
      <c r="G161" s="800"/>
      <c r="H161" s="743"/>
      <c r="I161" s="743"/>
      <c r="J161" s="743"/>
      <c r="K161" s="743"/>
      <c r="L161" s="744"/>
      <c r="M161" s="796" t="s">
        <v>282</v>
      </c>
      <c r="N161" s="797"/>
      <c r="O161" s="798"/>
      <c r="P161" s="799" t="str">
        <f>VLOOKUP(X146,'様式D-1-1用'!$A$3:$P$1002,14,0)</f>
        <v>－</v>
      </c>
      <c r="Q161" s="800"/>
      <c r="R161" s="800"/>
      <c r="S161" s="743"/>
      <c r="T161" s="743"/>
      <c r="U161" s="743"/>
      <c r="V161" s="743"/>
      <c r="W161" s="744"/>
    </row>
    <row r="162" spans="1:24" s="23" customFormat="1" ht="17.100000000000001" customHeight="1" x14ac:dyDescent="0.15">
      <c r="B162" s="796" t="s">
        <v>302</v>
      </c>
      <c r="C162" s="797"/>
      <c r="D162" s="798"/>
      <c r="E162" s="799" t="str">
        <f>VLOOKUP(A146,'様式D-1-1用'!$A$3:$P$1002,15,0)</f>
        <v>なし</v>
      </c>
      <c r="F162" s="800"/>
      <c r="G162" s="800"/>
      <c r="H162" s="811" t="s">
        <v>8</v>
      </c>
      <c r="I162" s="812"/>
      <c r="J162" s="808"/>
      <c r="K162" s="809"/>
      <c r="L162" s="810"/>
      <c r="M162" s="796" t="s">
        <v>302</v>
      </c>
      <c r="N162" s="797"/>
      <c r="O162" s="798"/>
      <c r="P162" s="799" t="str">
        <f>VLOOKUP(X146,'様式D-1-1用'!$A$3:$P$1002,15,0)</f>
        <v>なし</v>
      </c>
      <c r="Q162" s="800"/>
      <c r="R162" s="800"/>
      <c r="S162" s="811" t="s">
        <v>8</v>
      </c>
      <c r="T162" s="812"/>
      <c r="U162" s="808"/>
      <c r="V162" s="809"/>
      <c r="W162" s="810"/>
    </row>
    <row r="163" spans="1:24" s="23" customFormat="1" ht="17.100000000000001" customHeight="1" x14ac:dyDescent="0.15">
      <c r="B163" s="770" t="s">
        <v>50</v>
      </c>
      <c r="C163" s="771"/>
      <c r="D163" s="805" t="str">
        <f>VLOOKUP(A146,'様式D-1-1用'!$A$3:$P$1002,16,0)</f>
        <v>欠損、0.5m×0.1m 内部鉄筋露出</v>
      </c>
      <c r="E163" s="806"/>
      <c r="F163" s="806"/>
      <c r="G163" s="806"/>
      <c r="H163" s="806"/>
      <c r="I163" s="806"/>
      <c r="J163" s="806"/>
      <c r="K163" s="806"/>
      <c r="L163" s="807"/>
      <c r="M163" s="770" t="s">
        <v>50</v>
      </c>
      <c r="N163" s="771"/>
      <c r="O163" s="805" t="str">
        <f>VLOOKUP(X146,'様式D-1-1用'!$A$3:$P$1002,16,0)</f>
        <v xml:space="preserve">うき・はく離、0.2m×0.1m </v>
      </c>
      <c r="P163" s="806"/>
      <c r="Q163" s="806"/>
      <c r="R163" s="806"/>
      <c r="S163" s="806"/>
      <c r="T163" s="806"/>
      <c r="U163" s="806"/>
      <c r="V163" s="806"/>
      <c r="W163" s="807"/>
    </row>
    <row r="164" spans="1:24" s="23" customFormat="1" ht="15" customHeight="1" x14ac:dyDescent="0.15">
      <c r="B164" s="80"/>
      <c r="C164" s="793" t="s">
        <v>304</v>
      </c>
      <c r="D164" s="794"/>
      <c r="E164" s="794"/>
      <c r="F164" s="794"/>
      <c r="G164" s="794"/>
      <c r="H164" s="794"/>
      <c r="I164" s="794"/>
      <c r="J164" s="794"/>
      <c r="K164" s="794"/>
      <c r="L164" s="794"/>
      <c r="M164" s="80"/>
      <c r="N164" s="81" t="s">
        <v>257</v>
      </c>
      <c r="O164" s="80"/>
      <c r="P164" s="82"/>
      <c r="Q164" s="82"/>
      <c r="R164" s="82"/>
      <c r="S164" s="82"/>
      <c r="T164" s="82"/>
      <c r="U164" s="82"/>
      <c r="V164" s="82"/>
      <c r="W164" s="82"/>
    </row>
    <row r="165" spans="1:24" s="23" customFormat="1" ht="15" customHeight="1" x14ac:dyDescent="0.15">
      <c r="B165" s="80"/>
      <c r="C165" s="795"/>
      <c r="D165" s="795"/>
      <c r="E165" s="795"/>
      <c r="F165" s="795"/>
      <c r="G165" s="795"/>
      <c r="H165" s="795"/>
      <c r="I165" s="795"/>
      <c r="J165" s="795"/>
      <c r="K165" s="795"/>
      <c r="L165" s="795"/>
      <c r="M165" s="80"/>
      <c r="N165" s="81" t="s">
        <v>283</v>
      </c>
      <c r="O165" s="82"/>
      <c r="P165" s="82"/>
      <c r="Q165" s="82"/>
      <c r="R165" s="82"/>
      <c r="S165" s="82"/>
      <c r="T165" s="82"/>
      <c r="U165" s="82"/>
      <c r="V165" s="82"/>
      <c r="W165" s="82"/>
    </row>
    <row r="166" spans="1:24" ht="15" customHeight="1" x14ac:dyDescent="0.15">
      <c r="B166" s="79"/>
      <c r="C166" s="176" t="s">
        <v>303</v>
      </c>
      <c r="D166" s="176"/>
      <c r="E166" s="177"/>
      <c r="M166" s="23"/>
      <c r="N166" s="176" t="s">
        <v>529</v>
      </c>
      <c r="O166" s="174"/>
      <c r="P166" s="175"/>
      <c r="Q166" s="23"/>
      <c r="R166" s="23"/>
      <c r="S166" s="23"/>
      <c r="T166" s="23"/>
      <c r="U166" s="23"/>
      <c r="W166" s="82"/>
      <c r="X166" s="23"/>
    </row>
    <row r="167" spans="1:24" ht="15" customHeight="1" x14ac:dyDescent="0.15">
      <c r="C167" s="176" t="s">
        <v>420</v>
      </c>
      <c r="D167" s="176"/>
      <c r="M167" s="23"/>
      <c r="N167" s="176" t="s">
        <v>530</v>
      </c>
      <c r="O167" s="174"/>
      <c r="P167" s="23"/>
      <c r="Q167" s="23"/>
      <c r="R167" s="23"/>
      <c r="S167" s="23"/>
      <c r="T167" s="23"/>
      <c r="U167" s="23"/>
      <c r="V167" s="23"/>
      <c r="W167" s="23"/>
      <c r="X167" s="23"/>
    </row>
    <row r="168" spans="1:24" ht="15.6" customHeight="1" x14ac:dyDescent="0.15">
      <c r="C168" s="176" t="s">
        <v>557</v>
      </c>
      <c r="N168" s="176" t="s">
        <v>463</v>
      </c>
    </row>
    <row r="169" spans="1:24" s="23" customFormat="1" ht="20.100000000000001" customHeight="1" x14ac:dyDescent="0.15">
      <c r="A169" s="175">
        <f>A128+4</f>
        <v>17</v>
      </c>
      <c r="B169" s="779" t="s">
        <v>51</v>
      </c>
      <c r="C169" s="779" t="s">
        <v>47</v>
      </c>
      <c r="D169" s="782">
        <f>VLOOKUP(A169,'様式D-1-1用'!$A$3:$P$1002,2,0)</f>
        <v>3</v>
      </c>
      <c r="E169" s="783"/>
      <c r="F169" s="786"/>
      <c r="G169" s="787"/>
      <c r="H169" s="787"/>
      <c r="I169" s="787"/>
      <c r="J169" s="787"/>
      <c r="K169" s="787"/>
      <c r="L169" s="788"/>
      <c r="M169" s="779" t="s">
        <v>51</v>
      </c>
      <c r="N169" s="779" t="s">
        <v>47</v>
      </c>
      <c r="O169" s="782">
        <f>VLOOKUP(X169,'様式D-1-1用'!$A$3:$P$1002,2,0)</f>
        <v>3</v>
      </c>
      <c r="P169" s="783"/>
      <c r="Q169" s="786"/>
      <c r="R169" s="787"/>
      <c r="S169" s="787"/>
      <c r="T169" s="787"/>
      <c r="U169" s="787"/>
      <c r="V169" s="787"/>
      <c r="W169" s="788"/>
      <c r="X169" s="23">
        <f>X128+4</f>
        <v>18</v>
      </c>
    </row>
    <row r="170" spans="1:24" s="23" customFormat="1" ht="20.100000000000001" customHeight="1" x14ac:dyDescent="0.15">
      <c r="B170" s="780"/>
      <c r="C170" s="781"/>
      <c r="D170" s="784"/>
      <c r="E170" s="785"/>
      <c r="F170" s="773"/>
      <c r="G170" s="774"/>
      <c r="H170" s="774"/>
      <c r="I170" s="774"/>
      <c r="J170" s="774"/>
      <c r="K170" s="774"/>
      <c r="L170" s="775"/>
      <c r="M170" s="780"/>
      <c r="N170" s="781"/>
      <c r="O170" s="784"/>
      <c r="P170" s="785"/>
      <c r="Q170" s="773"/>
      <c r="R170" s="774"/>
      <c r="S170" s="774"/>
      <c r="T170" s="774"/>
      <c r="U170" s="774"/>
      <c r="V170" s="774"/>
      <c r="W170" s="775"/>
    </row>
    <row r="171" spans="1:24" s="23" customFormat="1" ht="20.100000000000001" customHeight="1" x14ac:dyDescent="0.15">
      <c r="B171" s="780"/>
      <c r="C171" s="780" t="s">
        <v>2</v>
      </c>
      <c r="D171" s="789">
        <f>VLOOKUP(A169,'様式D-1-1用'!$A$3:$P$1002,3,0)</f>
        <v>4</v>
      </c>
      <c r="E171" s="790"/>
      <c r="F171" s="773"/>
      <c r="G171" s="774"/>
      <c r="H171" s="774"/>
      <c r="I171" s="774"/>
      <c r="J171" s="774"/>
      <c r="K171" s="774"/>
      <c r="L171" s="775"/>
      <c r="M171" s="780"/>
      <c r="N171" s="780" t="s">
        <v>2</v>
      </c>
      <c r="O171" s="789">
        <f>VLOOKUP(X169,'様式D-1-1用'!$A$3:$P$1002,3,0)</f>
        <v>5</v>
      </c>
      <c r="P171" s="790"/>
      <c r="Q171" s="773"/>
      <c r="R171" s="774"/>
      <c r="S171" s="774"/>
      <c r="T171" s="774"/>
      <c r="U171" s="774"/>
      <c r="V171" s="774"/>
      <c r="W171" s="775"/>
    </row>
    <row r="172" spans="1:24" s="23" customFormat="1" ht="19.5" customHeight="1" x14ac:dyDescent="0.15">
      <c r="B172" s="781"/>
      <c r="C172" s="781"/>
      <c r="D172" s="791"/>
      <c r="E172" s="792"/>
      <c r="F172" s="773"/>
      <c r="G172" s="774"/>
      <c r="H172" s="774"/>
      <c r="I172" s="774"/>
      <c r="J172" s="774"/>
      <c r="K172" s="774"/>
      <c r="L172" s="775"/>
      <c r="M172" s="781"/>
      <c r="N172" s="781"/>
      <c r="O172" s="791"/>
      <c r="P172" s="792"/>
      <c r="Q172" s="773"/>
      <c r="R172" s="774"/>
      <c r="S172" s="774"/>
      <c r="T172" s="774"/>
      <c r="U172" s="774"/>
      <c r="V172" s="774"/>
      <c r="W172" s="775"/>
    </row>
    <row r="173" spans="1:24" s="23" customFormat="1" ht="20.100000000000001" customHeight="1" x14ac:dyDescent="0.15">
      <c r="B173" s="780" t="s">
        <v>48</v>
      </c>
      <c r="C173" s="780" t="s">
        <v>3</v>
      </c>
      <c r="D173" s="782" t="str">
        <f>VLOOKUP(A169,'様式D-1-1用'!$A$3:$P$1002,4,0)</f>
        <v>路面</v>
      </c>
      <c r="E173" s="783"/>
      <c r="F173" s="773"/>
      <c r="G173" s="774"/>
      <c r="H173" s="774"/>
      <c r="I173" s="774"/>
      <c r="J173" s="774"/>
      <c r="K173" s="774"/>
      <c r="L173" s="775"/>
      <c r="M173" s="780" t="s">
        <v>48</v>
      </c>
      <c r="N173" s="780" t="s">
        <v>3</v>
      </c>
      <c r="O173" s="782" t="str">
        <f>VLOOKUP(X169,'様式D-1-1用'!$A$3:$P$1002,4,0)</f>
        <v>路面</v>
      </c>
      <c r="P173" s="783"/>
      <c r="Q173" s="773"/>
      <c r="R173" s="774"/>
      <c r="S173" s="774"/>
      <c r="T173" s="774"/>
      <c r="U173" s="774"/>
      <c r="V173" s="774"/>
      <c r="W173" s="775"/>
    </row>
    <row r="174" spans="1:24" s="23" customFormat="1" ht="20.100000000000001" customHeight="1" x14ac:dyDescent="0.15">
      <c r="B174" s="780"/>
      <c r="C174" s="781"/>
      <c r="D174" s="784"/>
      <c r="E174" s="785"/>
      <c r="F174" s="773"/>
      <c r="G174" s="774"/>
      <c r="H174" s="774"/>
      <c r="I174" s="774"/>
      <c r="J174" s="774"/>
      <c r="K174" s="774"/>
      <c r="L174" s="775"/>
      <c r="M174" s="780"/>
      <c r="N174" s="781"/>
      <c r="O174" s="784"/>
      <c r="P174" s="785"/>
      <c r="Q174" s="773"/>
      <c r="R174" s="774"/>
      <c r="S174" s="774"/>
      <c r="T174" s="774"/>
      <c r="U174" s="774"/>
      <c r="V174" s="774"/>
      <c r="W174" s="775"/>
    </row>
    <row r="175" spans="1:24" s="23" customFormat="1" ht="20.100000000000001" customHeight="1" x14ac:dyDescent="0.15">
      <c r="B175" s="780"/>
      <c r="C175" s="780" t="s">
        <v>4</v>
      </c>
      <c r="D175" s="782" t="str">
        <f>VLOOKUP(A169,'様式D-1-1用'!$A$3:$P$1002,5,0)</f>
        <v>車道</v>
      </c>
      <c r="E175" s="783"/>
      <c r="F175" s="773"/>
      <c r="G175" s="774"/>
      <c r="H175" s="774"/>
      <c r="I175" s="774"/>
      <c r="J175" s="774"/>
      <c r="K175" s="774"/>
      <c r="L175" s="775"/>
      <c r="M175" s="780"/>
      <c r="N175" s="780" t="s">
        <v>4</v>
      </c>
      <c r="O175" s="782" t="str">
        <f>VLOOKUP(X169,'様式D-1-1用'!$A$3:$P$1002,5,0)</f>
        <v>車道</v>
      </c>
      <c r="P175" s="783"/>
      <c r="Q175" s="773"/>
      <c r="R175" s="774"/>
      <c r="S175" s="774"/>
      <c r="T175" s="774"/>
      <c r="U175" s="774"/>
      <c r="V175" s="774"/>
      <c r="W175" s="775"/>
    </row>
    <row r="176" spans="1:24" s="23" customFormat="1" ht="20.100000000000001" customHeight="1" x14ac:dyDescent="0.15">
      <c r="B176" s="781"/>
      <c r="C176" s="781"/>
      <c r="D176" s="784"/>
      <c r="E176" s="785"/>
      <c r="F176" s="773"/>
      <c r="G176" s="774"/>
      <c r="H176" s="774"/>
      <c r="I176" s="774"/>
      <c r="J176" s="774"/>
      <c r="K176" s="774"/>
      <c r="L176" s="775"/>
      <c r="M176" s="781"/>
      <c r="N176" s="781"/>
      <c r="O176" s="784"/>
      <c r="P176" s="785"/>
      <c r="Q176" s="773"/>
      <c r="R176" s="774"/>
      <c r="S176" s="774"/>
      <c r="T176" s="774"/>
      <c r="U176" s="774"/>
      <c r="V176" s="774"/>
      <c r="W176" s="775"/>
    </row>
    <row r="177" spans="1:24" s="23" customFormat="1" ht="17.100000000000001" customHeight="1" x14ac:dyDescent="0.15">
      <c r="B177" s="770" t="s">
        <v>5</v>
      </c>
      <c r="C177" s="771"/>
      <c r="D177" s="765" t="str">
        <f>VLOOKUP(A169,'様式D-1-1用'!$A$3:$P$1002,6,0)</f>
        <v>漏水</v>
      </c>
      <c r="E177" s="766"/>
      <c r="F177" s="773"/>
      <c r="G177" s="774"/>
      <c r="H177" s="774"/>
      <c r="I177" s="774"/>
      <c r="J177" s="774"/>
      <c r="K177" s="774"/>
      <c r="L177" s="775"/>
      <c r="M177" s="770" t="s">
        <v>5</v>
      </c>
      <c r="N177" s="771"/>
      <c r="O177" s="765" t="str">
        <f>VLOOKUP(X169,'様式D-1-1用'!$A$3:$P$1002,6,0)</f>
        <v>材質劣化</v>
      </c>
      <c r="P177" s="766"/>
      <c r="Q177" s="773"/>
      <c r="R177" s="774"/>
      <c r="S177" s="774"/>
      <c r="T177" s="774"/>
      <c r="U177" s="774"/>
      <c r="V177" s="774"/>
      <c r="W177" s="775"/>
    </row>
    <row r="178" spans="1:24" s="23" customFormat="1" ht="17.100000000000001" customHeight="1" x14ac:dyDescent="0.15">
      <c r="B178" s="770" t="s">
        <v>49</v>
      </c>
      <c r="C178" s="771"/>
      <c r="D178" s="765" t="str">
        <f>VLOOKUP(A169,'様式D-1-1用'!$A$3:$P$1002,7,0)</f>
        <v>漏水</v>
      </c>
      <c r="E178" s="766"/>
      <c r="F178" s="773"/>
      <c r="G178" s="774"/>
      <c r="H178" s="774"/>
      <c r="I178" s="774"/>
      <c r="J178" s="774"/>
      <c r="K178" s="774"/>
      <c r="L178" s="775"/>
      <c r="M178" s="770" t="s">
        <v>49</v>
      </c>
      <c r="N178" s="771"/>
      <c r="O178" s="765" t="str">
        <f>VLOOKUP(X169,'様式D-1-1用'!$A$3:$P$1002,7,0)</f>
        <v>鉄筋露出</v>
      </c>
      <c r="P178" s="766"/>
      <c r="Q178" s="773"/>
      <c r="R178" s="774"/>
      <c r="S178" s="774"/>
      <c r="T178" s="774"/>
      <c r="U178" s="774"/>
      <c r="V178" s="774"/>
      <c r="W178" s="775"/>
    </row>
    <row r="179" spans="1:24" s="23" customFormat="1" ht="17.100000000000001" customHeight="1" x14ac:dyDescent="0.15">
      <c r="B179" s="768" t="s">
        <v>279</v>
      </c>
      <c r="C179" s="770" t="s">
        <v>278</v>
      </c>
      <c r="D179" s="771"/>
      <c r="E179" s="146">
        <f>VLOOKUP(A169,'様式D-1-1用'!$A$3:$P$1002,8,0)</f>
        <v>0</v>
      </c>
      <c r="F179" s="773"/>
      <c r="G179" s="774"/>
      <c r="H179" s="774"/>
      <c r="I179" s="774"/>
      <c r="J179" s="774"/>
      <c r="K179" s="774"/>
      <c r="L179" s="775"/>
      <c r="M179" s="768" t="s">
        <v>279</v>
      </c>
      <c r="N179" s="770" t="s">
        <v>278</v>
      </c>
      <c r="O179" s="771"/>
      <c r="P179" s="146">
        <f>VLOOKUP(X169,'様式D-1-1用'!$A$3:$P$1002,8,0)</f>
        <v>0</v>
      </c>
      <c r="Q179" s="773"/>
      <c r="R179" s="774"/>
      <c r="S179" s="774"/>
      <c r="T179" s="774"/>
      <c r="U179" s="774"/>
      <c r="V179" s="774"/>
      <c r="W179" s="775"/>
    </row>
    <row r="180" spans="1:24" s="23" customFormat="1" ht="17.100000000000001" customHeight="1" x14ac:dyDescent="0.15">
      <c r="B180" s="769"/>
      <c r="C180" s="770" t="s">
        <v>280</v>
      </c>
      <c r="D180" s="771"/>
      <c r="E180" s="146" t="str">
        <f>VLOOKUP(A169,'様式D-1-1用'!$A$3:$P$1002,9,0)</f>
        <v>－</v>
      </c>
      <c r="F180" s="773"/>
      <c r="G180" s="774"/>
      <c r="H180" s="774"/>
      <c r="I180" s="774"/>
      <c r="J180" s="774"/>
      <c r="K180" s="774"/>
      <c r="L180" s="775"/>
      <c r="M180" s="769"/>
      <c r="N180" s="770" t="s">
        <v>280</v>
      </c>
      <c r="O180" s="771"/>
      <c r="P180" s="146" t="str">
        <f>VLOOKUP(X169,'様式D-1-1用'!$A$3:$P$1002,9,0)</f>
        <v>－</v>
      </c>
      <c r="Q180" s="773"/>
      <c r="R180" s="774"/>
      <c r="S180" s="774"/>
      <c r="T180" s="774"/>
      <c r="U180" s="774"/>
      <c r="V180" s="774"/>
      <c r="W180" s="775"/>
    </row>
    <row r="181" spans="1:24" s="23" customFormat="1" ht="17.100000000000001" customHeight="1" x14ac:dyDescent="0.15">
      <c r="B181" s="770" t="s">
        <v>29</v>
      </c>
      <c r="C181" s="771"/>
      <c r="D181" s="767" t="str">
        <f>VLOOKUP(A169,'様式D-1-1用'!$A$3:$P$1002,11,0)</f>
        <v>－</v>
      </c>
      <c r="E181" s="759"/>
      <c r="F181" s="776"/>
      <c r="G181" s="777"/>
      <c r="H181" s="777"/>
      <c r="I181" s="777"/>
      <c r="J181" s="777"/>
      <c r="K181" s="777"/>
      <c r="L181" s="778"/>
      <c r="M181" s="770" t="s">
        <v>29</v>
      </c>
      <c r="N181" s="771"/>
      <c r="O181" s="767" t="str">
        <f>VLOOKUP(X169,'様式D-1-1用'!$A$3:$P$1002,11,0)</f>
        <v>－</v>
      </c>
      <c r="P181" s="759"/>
      <c r="Q181" s="776"/>
      <c r="R181" s="777"/>
      <c r="S181" s="777"/>
      <c r="T181" s="777"/>
      <c r="U181" s="777"/>
      <c r="V181" s="777"/>
      <c r="W181" s="778"/>
    </row>
    <row r="182" spans="1:24" s="23" customFormat="1" ht="17.100000000000001" customHeight="1" x14ac:dyDescent="0.15">
      <c r="B182" s="770" t="s">
        <v>7</v>
      </c>
      <c r="C182" s="772"/>
      <c r="D182" s="772"/>
      <c r="E182" s="344" t="str">
        <f>VLOOKUP(A169,'様式D-1-1用'!$A$3:$P$1002,12,0)</f>
        <v>0.5m×1.1m 遊離石灰</v>
      </c>
      <c r="F182" s="133"/>
      <c r="G182" s="133"/>
      <c r="H182" s="133"/>
      <c r="I182" s="133"/>
      <c r="J182" s="133"/>
      <c r="K182" s="133"/>
      <c r="L182" s="134"/>
      <c r="M182" s="770" t="s">
        <v>7</v>
      </c>
      <c r="N182" s="772"/>
      <c r="O182" s="771"/>
      <c r="P182" s="344" t="str">
        <f>VLOOKUP(X169,'様式D-1-1用'!$A$3:$P$1002,12,0)</f>
        <v xml:space="preserve">0.4m×0.1m </v>
      </c>
      <c r="Q182" s="133"/>
      <c r="R182" s="133"/>
      <c r="S182" s="133"/>
      <c r="T182" s="133"/>
      <c r="U182" s="133"/>
      <c r="V182" s="133"/>
      <c r="W182" s="134"/>
    </row>
    <row r="183" spans="1:24" s="23" customFormat="1" ht="17.100000000000001" customHeight="1" x14ac:dyDescent="0.15">
      <c r="B183" s="801" t="s">
        <v>54</v>
      </c>
      <c r="C183" s="802"/>
      <c r="D183" s="803"/>
      <c r="E183" s="799" t="str">
        <f>VLOOKUP(A169,'様式D-1-1用'!$A$3:$P$1002,13,0)</f>
        <v>0.5m×1.1m 遊離石灰</v>
      </c>
      <c r="F183" s="800"/>
      <c r="G183" s="800"/>
      <c r="H183" s="800"/>
      <c r="I183" s="800"/>
      <c r="J183" s="800"/>
      <c r="K183" s="800"/>
      <c r="L183" s="804"/>
      <c r="M183" s="801" t="s">
        <v>54</v>
      </c>
      <c r="N183" s="802"/>
      <c r="O183" s="803"/>
      <c r="P183" s="799" t="str">
        <f>VLOOKUP(X169,'様式D-1-1用'!$A$3:$P$1002,13,0)</f>
        <v>うき0.3m×0.05m</v>
      </c>
      <c r="Q183" s="800"/>
      <c r="R183" s="800"/>
      <c r="S183" s="800"/>
      <c r="T183" s="800"/>
      <c r="U183" s="800"/>
      <c r="V183" s="800"/>
      <c r="W183" s="804"/>
    </row>
    <row r="184" spans="1:24" s="23" customFormat="1" ht="17.100000000000001" customHeight="1" x14ac:dyDescent="0.15">
      <c r="B184" s="796" t="s">
        <v>282</v>
      </c>
      <c r="C184" s="797"/>
      <c r="D184" s="798"/>
      <c r="E184" s="799" t="str">
        <f>VLOOKUP(A169,'様式D-1-1用'!$A$3:$P$1002,14,0)</f>
        <v>－</v>
      </c>
      <c r="F184" s="800"/>
      <c r="G184" s="800"/>
      <c r="H184" s="743"/>
      <c r="I184" s="743"/>
      <c r="J184" s="743"/>
      <c r="K184" s="743"/>
      <c r="L184" s="744"/>
      <c r="M184" s="796" t="s">
        <v>282</v>
      </c>
      <c r="N184" s="797"/>
      <c r="O184" s="798"/>
      <c r="P184" s="799" t="str">
        <f>VLOOKUP(X169,'様式D-1-1用'!$A$3:$P$1002,14,0)</f>
        <v>－</v>
      </c>
      <c r="Q184" s="800"/>
      <c r="R184" s="800"/>
      <c r="S184" s="743"/>
      <c r="T184" s="743"/>
      <c r="U184" s="743"/>
      <c r="V184" s="743"/>
      <c r="W184" s="744"/>
    </row>
    <row r="185" spans="1:24" s="23" customFormat="1" ht="17.100000000000001" customHeight="1" x14ac:dyDescent="0.15">
      <c r="B185" s="796" t="s">
        <v>302</v>
      </c>
      <c r="C185" s="797"/>
      <c r="D185" s="798"/>
      <c r="E185" s="799" t="str">
        <f>VLOOKUP(A169,'様式D-1-1用'!$A$3:$P$1002,15,0)</f>
        <v>なし</v>
      </c>
      <c r="F185" s="800"/>
      <c r="G185" s="800"/>
      <c r="H185" s="811" t="s">
        <v>8</v>
      </c>
      <c r="I185" s="812"/>
      <c r="J185" s="808"/>
      <c r="K185" s="809"/>
      <c r="L185" s="810"/>
      <c r="M185" s="796" t="s">
        <v>302</v>
      </c>
      <c r="N185" s="797"/>
      <c r="O185" s="798"/>
      <c r="P185" s="799" t="str">
        <f>VLOOKUP(X169,'様式D-1-1用'!$A$3:$P$1002,15,0)</f>
        <v>なし</v>
      </c>
      <c r="Q185" s="800"/>
      <c r="R185" s="800"/>
      <c r="S185" s="811" t="s">
        <v>8</v>
      </c>
      <c r="T185" s="812"/>
      <c r="U185" s="808"/>
      <c r="V185" s="809"/>
      <c r="W185" s="810"/>
    </row>
    <row r="186" spans="1:24" s="23" customFormat="1" ht="17.100000000000001" customHeight="1" x14ac:dyDescent="0.15">
      <c r="B186" s="770" t="s">
        <v>50</v>
      </c>
      <c r="C186" s="771"/>
      <c r="D186" s="805" t="str">
        <f>VLOOKUP(A169,'様式D-1-1用'!$A$3:$P$1002,16,0)</f>
        <v>漏水、0.5m×1.1m 遊離石灰</v>
      </c>
      <c r="E186" s="806"/>
      <c r="F186" s="806"/>
      <c r="G186" s="806"/>
      <c r="H186" s="806"/>
      <c r="I186" s="806"/>
      <c r="J186" s="806"/>
      <c r="K186" s="806"/>
      <c r="L186" s="807"/>
      <c r="M186" s="770" t="s">
        <v>50</v>
      </c>
      <c r="N186" s="771"/>
      <c r="O186" s="805" t="str">
        <f>VLOOKUP(X169,'様式D-1-1用'!$A$3:$P$1002,16,0)</f>
        <v xml:space="preserve">鉄筋露出、0.4m×0.1m </v>
      </c>
      <c r="P186" s="806"/>
      <c r="Q186" s="806"/>
      <c r="R186" s="806"/>
      <c r="S186" s="806"/>
      <c r="T186" s="806"/>
      <c r="U186" s="806"/>
      <c r="V186" s="806"/>
      <c r="W186" s="807"/>
    </row>
    <row r="187" spans="1:24" s="23" customFormat="1" ht="20.100000000000001" customHeight="1" x14ac:dyDescent="0.15">
      <c r="A187" s="175">
        <f>A146+4</f>
        <v>19</v>
      </c>
      <c r="B187" s="779" t="s">
        <v>51</v>
      </c>
      <c r="C187" s="779" t="s">
        <v>47</v>
      </c>
      <c r="D187" s="782">
        <f>VLOOKUP(A187,'様式D-1-1用'!$A$3:$P$1002,2,0)</f>
        <v>3</v>
      </c>
      <c r="E187" s="783"/>
      <c r="F187" s="786"/>
      <c r="G187" s="787"/>
      <c r="H187" s="787"/>
      <c r="I187" s="787"/>
      <c r="J187" s="787"/>
      <c r="K187" s="787"/>
      <c r="L187" s="788"/>
      <c r="M187" s="779" t="s">
        <v>51</v>
      </c>
      <c r="N187" s="779" t="s">
        <v>47</v>
      </c>
      <c r="O187" s="782">
        <f>VLOOKUP(X187,'様式D-1-1用'!$A$3:$P$1002,2,0)</f>
        <v>4</v>
      </c>
      <c r="P187" s="783"/>
      <c r="Q187" s="773"/>
      <c r="R187" s="774"/>
      <c r="S187" s="774"/>
      <c r="T187" s="774"/>
      <c r="U187" s="774"/>
      <c r="V187" s="774"/>
      <c r="W187" s="775"/>
      <c r="X187" s="23">
        <f>X146+4</f>
        <v>20</v>
      </c>
    </row>
    <row r="188" spans="1:24" s="23" customFormat="1" ht="20.100000000000001" customHeight="1" x14ac:dyDescent="0.15">
      <c r="B188" s="780"/>
      <c r="C188" s="781"/>
      <c r="D188" s="784"/>
      <c r="E188" s="785"/>
      <c r="F188" s="773"/>
      <c r="G188" s="774"/>
      <c r="H188" s="774"/>
      <c r="I188" s="774"/>
      <c r="J188" s="774"/>
      <c r="K188" s="774"/>
      <c r="L188" s="775"/>
      <c r="M188" s="780"/>
      <c r="N188" s="781"/>
      <c r="O188" s="784"/>
      <c r="P188" s="785"/>
      <c r="Q188" s="773"/>
      <c r="R188" s="774"/>
      <c r="S188" s="774"/>
      <c r="T188" s="774"/>
      <c r="U188" s="774"/>
      <c r="V188" s="774"/>
      <c r="W188" s="775"/>
    </row>
    <row r="189" spans="1:24" s="23" customFormat="1" ht="20.100000000000001" customHeight="1" x14ac:dyDescent="0.15">
      <c r="B189" s="780"/>
      <c r="C189" s="780" t="s">
        <v>2</v>
      </c>
      <c r="D189" s="789">
        <f>VLOOKUP(A187,'様式D-1-1用'!$A$3:$P$1002,3,0)</f>
        <v>6</v>
      </c>
      <c r="E189" s="790"/>
      <c r="F189" s="773"/>
      <c r="G189" s="774"/>
      <c r="H189" s="774"/>
      <c r="I189" s="774"/>
      <c r="J189" s="774"/>
      <c r="K189" s="774"/>
      <c r="L189" s="775"/>
      <c r="M189" s="780"/>
      <c r="N189" s="780" t="s">
        <v>2</v>
      </c>
      <c r="O189" s="789">
        <f>VLOOKUP(X187,'様式D-1-1用'!$A$3:$P$1002,3,0)</f>
        <v>1</v>
      </c>
      <c r="P189" s="790"/>
      <c r="Q189" s="773"/>
      <c r="R189" s="774"/>
      <c r="S189" s="774"/>
      <c r="T189" s="774"/>
      <c r="U189" s="774"/>
      <c r="V189" s="774"/>
      <c r="W189" s="775"/>
    </row>
    <row r="190" spans="1:24" s="23" customFormat="1" ht="20.100000000000001" customHeight="1" x14ac:dyDescent="0.15">
      <c r="B190" s="781"/>
      <c r="C190" s="781"/>
      <c r="D190" s="791"/>
      <c r="E190" s="792"/>
      <c r="F190" s="773"/>
      <c r="G190" s="774"/>
      <c r="H190" s="774"/>
      <c r="I190" s="774"/>
      <c r="J190" s="774"/>
      <c r="K190" s="774"/>
      <c r="L190" s="775"/>
      <c r="M190" s="781"/>
      <c r="N190" s="781"/>
      <c r="O190" s="791"/>
      <c r="P190" s="792"/>
      <c r="Q190" s="773"/>
      <c r="R190" s="774"/>
      <c r="S190" s="774"/>
      <c r="T190" s="774"/>
      <c r="U190" s="774"/>
      <c r="V190" s="774"/>
      <c r="W190" s="775"/>
    </row>
    <row r="191" spans="1:24" s="23" customFormat="1" ht="20.100000000000001" customHeight="1" x14ac:dyDescent="0.15">
      <c r="B191" s="780" t="s">
        <v>48</v>
      </c>
      <c r="C191" s="780" t="s">
        <v>3</v>
      </c>
      <c r="D191" s="782" t="str">
        <f>VLOOKUP(A187,'様式D-1-1用'!$A$3:$P$1002,4,0)</f>
        <v>路面</v>
      </c>
      <c r="E191" s="783"/>
      <c r="F191" s="773"/>
      <c r="G191" s="774"/>
      <c r="H191" s="774"/>
      <c r="I191" s="774"/>
      <c r="J191" s="774"/>
      <c r="K191" s="774"/>
      <c r="L191" s="775"/>
      <c r="M191" s="780" t="s">
        <v>48</v>
      </c>
      <c r="N191" s="780" t="s">
        <v>3</v>
      </c>
      <c r="O191" s="782" t="str">
        <f>VLOOKUP(X187,'様式D-1-1用'!$A$3:$P$1002,4,0)</f>
        <v>覆工・坑門</v>
      </c>
      <c r="P191" s="783"/>
      <c r="Q191" s="773"/>
      <c r="R191" s="774"/>
      <c r="S191" s="774"/>
      <c r="T191" s="774"/>
      <c r="U191" s="774"/>
      <c r="V191" s="774"/>
      <c r="W191" s="775"/>
    </row>
    <row r="192" spans="1:24" s="23" customFormat="1" ht="20.100000000000001" customHeight="1" x14ac:dyDescent="0.15">
      <c r="B192" s="780"/>
      <c r="C192" s="781"/>
      <c r="D192" s="784"/>
      <c r="E192" s="785"/>
      <c r="F192" s="773"/>
      <c r="G192" s="774"/>
      <c r="H192" s="774"/>
      <c r="I192" s="774"/>
      <c r="J192" s="774"/>
      <c r="K192" s="774"/>
      <c r="L192" s="775"/>
      <c r="M192" s="780"/>
      <c r="N192" s="781"/>
      <c r="O192" s="784"/>
      <c r="P192" s="785"/>
      <c r="Q192" s="773"/>
      <c r="R192" s="774"/>
      <c r="S192" s="774"/>
      <c r="T192" s="774"/>
      <c r="U192" s="774"/>
      <c r="V192" s="774"/>
      <c r="W192" s="775"/>
    </row>
    <row r="193" spans="2:24" s="23" customFormat="1" ht="20.100000000000001" customHeight="1" x14ac:dyDescent="0.15">
      <c r="B193" s="780"/>
      <c r="C193" s="780" t="s">
        <v>4</v>
      </c>
      <c r="D193" s="782" t="str">
        <f>VLOOKUP(A187,'様式D-1-1用'!$A$3:$P$1002,5,0)</f>
        <v>監査歩廊</v>
      </c>
      <c r="E193" s="783"/>
      <c r="F193" s="773"/>
      <c r="G193" s="774"/>
      <c r="H193" s="774"/>
      <c r="I193" s="774"/>
      <c r="J193" s="774"/>
      <c r="K193" s="774"/>
      <c r="L193" s="775"/>
      <c r="M193" s="780"/>
      <c r="N193" s="780" t="s">
        <v>4</v>
      </c>
      <c r="O193" s="782" t="str">
        <f>VLOOKUP(X187,'様式D-1-1用'!$A$3:$P$1002,5,0)</f>
        <v>側壁（左側）</v>
      </c>
      <c r="P193" s="783"/>
      <c r="Q193" s="773"/>
      <c r="R193" s="774"/>
      <c r="S193" s="774"/>
      <c r="T193" s="774"/>
      <c r="U193" s="774"/>
      <c r="V193" s="774"/>
      <c r="W193" s="775"/>
    </row>
    <row r="194" spans="2:24" s="23" customFormat="1" ht="19.5" customHeight="1" x14ac:dyDescent="0.15">
      <c r="B194" s="781"/>
      <c r="C194" s="781"/>
      <c r="D194" s="784"/>
      <c r="E194" s="785"/>
      <c r="F194" s="773"/>
      <c r="G194" s="774"/>
      <c r="H194" s="774"/>
      <c r="I194" s="774"/>
      <c r="J194" s="774"/>
      <c r="K194" s="774"/>
      <c r="L194" s="775"/>
      <c r="M194" s="781"/>
      <c r="N194" s="781"/>
      <c r="O194" s="784"/>
      <c r="P194" s="785"/>
      <c r="Q194" s="773"/>
      <c r="R194" s="774"/>
      <c r="S194" s="774"/>
      <c r="T194" s="774"/>
      <c r="U194" s="774"/>
      <c r="V194" s="774"/>
      <c r="W194" s="775"/>
    </row>
    <row r="195" spans="2:24" s="23" customFormat="1" ht="17.100000000000001" customHeight="1" x14ac:dyDescent="0.15">
      <c r="B195" s="770" t="s">
        <v>5</v>
      </c>
      <c r="C195" s="771"/>
      <c r="D195" s="765" t="str">
        <f>VLOOKUP(A187,'様式D-1-1用'!$A$3:$P$1002,6,0)</f>
        <v>材質劣化</v>
      </c>
      <c r="E195" s="766"/>
      <c r="F195" s="773"/>
      <c r="G195" s="774"/>
      <c r="H195" s="774"/>
      <c r="I195" s="774"/>
      <c r="J195" s="774"/>
      <c r="K195" s="774"/>
      <c r="L195" s="775"/>
      <c r="M195" s="770" t="s">
        <v>5</v>
      </c>
      <c r="N195" s="771"/>
      <c r="O195" s="765" t="str">
        <f>VLOOKUP(X187,'様式D-1-1用'!$A$3:$P$1002,6,0)</f>
        <v>材質劣化</v>
      </c>
      <c r="P195" s="766"/>
      <c r="Q195" s="773"/>
      <c r="R195" s="774"/>
      <c r="S195" s="774"/>
      <c r="T195" s="774"/>
      <c r="U195" s="774"/>
      <c r="V195" s="774"/>
      <c r="W195" s="775"/>
    </row>
    <row r="196" spans="2:24" s="23" customFormat="1" ht="17.100000000000001" customHeight="1" x14ac:dyDescent="0.15">
      <c r="B196" s="770" t="s">
        <v>49</v>
      </c>
      <c r="C196" s="771"/>
      <c r="D196" s="765" t="str">
        <f>VLOOKUP(A187,'様式D-1-1用'!$A$3:$P$1002,7,0)</f>
        <v>欠損</v>
      </c>
      <c r="E196" s="766"/>
      <c r="F196" s="773"/>
      <c r="G196" s="774"/>
      <c r="H196" s="774"/>
      <c r="I196" s="774"/>
      <c r="J196" s="774"/>
      <c r="K196" s="774"/>
      <c r="L196" s="775"/>
      <c r="M196" s="770" t="s">
        <v>49</v>
      </c>
      <c r="N196" s="771"/>
      <c r="O196" s="765" t="str">
        <f>VLOOKUP(X187,'様式D-1-1用'!$A$3:$P$1002,7,0)</f>
        <v>うき・はく離</v>
      </c>
      <c r="P196" s="766"/>
      <c r="Q196" s="773"/>
      <c r="R196" s="774"/>
      <c r="S196" s="774"/>
      <c r="T196" s="774"/>
      <c r="U196" s="774"/>
      <c r="V196" s="774"/>
      <c r="W196" s="775"/>
    </row>
    <row r="197" spans="2:24" s="23" customFormat="1" ht="17.100000000000001" customHeight="1" x14ac:dyDescent="0.15">
      <c r="B197" s="768" t="s">
        <v>279</v>
      </c>
      <c r="C197" s="770" t="s">
        <v>278</v>
      </c>
      <c r="D197" s="771"/>
      <c r="E197" s="146">
        <f>VLOOKUP(A187,'様式D-1-1用'!$A$3:$P$1002,8,0)</f>
        <v>0</v>
      </c>
      <c r="F197" s="773"/>
      <c r="G197" s="774"/>
      <c r="H197" s="774"/>
      <c r="I197" s="774"/>
      <c r="J197" s="774"/>
      <c r="K197" s="774"/>
      <c r="L197" s="775"/>
      <c r="M197" s="768" t="s">
        <v>279</v>
      </c>
      <c r="N197" s="770" t="s">
        <v>278</v>
      </c>
      <c r="O197" s="771"/>
      <c r="P197" s="146">
        <f>VLOOKUP(X187,'様式D-1-1用'!$A$3:$P$1002,8,0)</f>
        <v>0</v>
      </c>
      <c r="Q197" s="773"/>
      <c r="R197" s="774"/>
      <c r="S197" s="774"/>
      <c r="T197" s="774"/>
      <c r="U197" s="774"/>
      <c r="V197" s="774"/>
      <c r="W197" s="775"/>
    </row>
    <row r="198" spans="2:24" s="23" customFormat="1" ht="17.100000000000001" customHeight="1" x14ac:dyDescent="0.15">
      <c r="B198" s="769"/>
      <c r="C198" s="770" t="s">
        <v>280</v>
      </c>
      <c r="D198" s="771"/>
      <c r="E198" s="146" t="str">
        <f>VLOOKUP(A187,'様式D-1-1用'!$A$3:$P$1002,9,0)</f>
        <v>－</v>
      </c>
      <c r="F198" s="773"/>
      <c r="G198" s="774"/>
      <c r="H198" s="774"/>
      <c r="I198" s="774"/>
      <c r="J198" s="774"/>
      <c r="K198" s="774"/>
      <c r="L198" s="775"/>
      <c r="M198" s="769"/>
      <c r="N198" s="770" t="s">
        <v>280</v>
      </c>
      <c r="O198" s="771"/>
      <c r="P198" s="146" t="str">
        <f>VLOOKUP(X187,'様式D-1-1用'!$A$3:$P$1002,9,0)</f>
        <v>Ⅱb</v>
      </c>
      <c r="Q198" s="773"/>
      <c r="R198" s="774"/>
      <c r="S198" s="774"/>
      <c r="T198" s="774"/>
      <c r="U198" s="774"/>
      <c r="V198" s="774"/>
      <c r="W198" s="775"/>
    </row>
    <row r="199" spans="2:24" s="23" customFormat="1" ht="17.100000000000001" customHeight="1" x14ac:dyDescent="0.15">
      <c r="B199" s="770" t="s">
        <v>29</v>
      </c>
      <c r="C199" s="771"/>
      <c r="D199" s="767" t="str">
        <f>VLOOKUP(A187,'様式D-1-1用'!$A$3:$P$1002,11,0)</f>
        <v>－</v>
      </c>
      <c r="E199" s="759"/>
      <c r="F199" s="776"/>
      <c r="G199" s="777"/>
      <c r="H199" s="777"/>
      <c r="I199" s="777"/>
      <c r="J199" s="777"/>
      <c r="K199" s="777"/>
      <c r="L199" s="778"/>
      <c r="M199" s="770" t="s">
        <v>29</v>
      </c>
      <c r="N199" s="771"/>
      <c r="O199" s="767" t="str">
        <f>VLOOKUP(X187,'様式D-1-1用'!$A$3:$P$1002,11,0)</f>
        <v>Ⅱ</v>
      </c>
      <c r="P199" s="759"/>
      <c r="Q199" s="776"/>
      <c r="R199" s="777"/>
      <c r="S199" s="777"/>
      <c r="T199" s="777"/>
      <c r="U199" s="777"/>
      <c r="V199" s="777"/>
      <c r="W199" s="778"/>
    </row>
    <row r="200" spans="2:24" s="23" customFormat="1" ht="17.100000000000001" customHeight="1" x14ac:dyDescent="0.15">
      <c r="B200" s="770" t="s">
        <v>7</v>
      </c>
      <c r="C200" s="772"/>
      <c r="D200" s="772"/>
      <c r="E200" s="344" t="str">
        <f>VLOOKUP(A187,'様式D-1-1用'!$A$3:$P$1002,12,0)</f>
        <v>0.5m×0.1m 内部鉄筋露出</v>
      </c>
      <c r="F200" s="133"/>
      <c r="G200" s="133"/>
      <c r="H200" s="133"/>
      <c r="I200" s="133"/>
      <c r="J200" s="133"/>
      <c r="K200" s="133"/>
      <c r="L200" s="134"/>
      <c r="M200" s="770" t="s">
        <v>7</v>
      </c>
      <c r="N200" s="772"/>
      <c r="O200" s="771"/>
      <c r="P200" s="344" t="str">
        <f>VLOOKUP(X187,'様式D-1-1用'!$A$3:$P$1002,12,0)</f>
        <v xml:space="preserve">2.4m×1.7m </v>
      </c>
      <c r="Q200" s="133"/>
      <c r="R200" s="133"/>
      <c r="S200" s="133"/>
      <c r="T200" s="133"/>
      <c r="U200" s="133"/>
      <c r="V200" s="133"/>
      <c r="W200" s="134"/>
    </row>
    <row r="201" spans="2:24" s="23" customFormat="1" ht="17.100000000000001" customHeight="1" x14ac:dyDescent="0.15">
      <c r="B201" s="801" t="s">
        <v>54</v>
      </c>
      <c r="C201" s="802"/>
      <c r="D201" s="803"/>
      <c r="E201" s="799" t="str">
        <f>VLOOKUP(A187,'様式D-1-1用'!$A$3:$P$1002,13,0)</f>
        <v>鉄筋露出0.4m×0.1m×0.02m</v>
      </c>
      <c r="F201" s="800"/>
      <c r="G201" s="800"/>
      <c r="H201" s="800"/>
      <c r="I201" s="800"/>
      <c r="J201" s="800"/>
      <c r="K201" s="800"/>
      <c r="L201" s="804"/>
      <c r="M201" s="801" t="s">
        <v>54</v>
      </c>
      <c r="N201" s="802"/>
      <c r="O201" s="803"/>
      <c r="P201" s="799" t="str">
        <f>VLOOKUP(X187,'様式D-1-1用'!$A$3:$P$1002,13,0)</f>
        <v>うき2.3m×0.1m</v>
      </c>
      <c r="Q201" s="800"/>
      <c r="R201" s="800"/>
      <c r="S201" s="800"/>
      <c r="T201" s="800"/>
      <c r="U201" s="800"/>
      <c r="V201" s="800"/>
      <c r="W201" s="804"/>
    </row>
    <row r="202" spans="2:24" s="23" customFormat="1" ht="17.100000000000001" customHeight="1" x14ac:dyDescent="0.15">
      <c r="B202" s="796" t="s">
        <v>282</v>
      </c>
      <c r="C202" s="797"/>
      <c r="D202" s="798"/>
      <c r="E202" s="799" t="str">
        <f>VLOOKUP(A187,'様式D-1-1用'!$A$3:$P$1002,14,0)</f>
        <v>－</v>
      </c>
      <c r="F202" s="800"/>
      <c r="G202" s="800"/>
      <c r="H202" s="743"/>
      <c r="I202" s="743"/>
      <c r="J202" s="743"/>
      <c r="K202" s="743"/>
      <c r="L202" s="744"/>
      <c r="M202" s="796" t="s">
        <v>282</v>
      </c>
      <c r="N202" s="797"/>
      <c r="O202" s="798"/>
      <c r="P202" s="799" t="str">
        <f>VLOOKUP(X187,'様式D-1-1用'!$A$3:$P$1002,14,0)</f>
        <v>－</v>
      </c>
      <c r="Q202" s="800"/>
      <c r="R202" s="800"/>
      <c r="S202" s="743"/>
      <c r="T202" s="743"/>
      <c r="U202" s="743"/>
      <c r="V202" s="743"/>
      <c r="W202" s="744"/>
    </row>
    <row r="203" spans="2:24" s="23" customFormat="1" ht="17.100000000000001" customHeight="1" x14ac:dyDescent="0.15">
      <c r="B203" s="796" t="s">
        <v>302</v>
      </c>
      <c r="C203" s="797"/>
      <c r="D203" s="798"/>
      <c r="E203" s="799" t="str">
        <f>VLOOKUP(A187,'様式D-1-1用'!$A$3:$P$1002,15,0)</f>
        <v>なし</v>
      </c>
      <c r="F203" s="800"/>
      <c r="G203" s="800"/>
      <c r="H203" s="811" t="s">
        <v>8</v>
      </c>
      <c r="I203" s="812"/>
      <c r="J203" s="808"/>
      <c r="K203" s="809"/>
      <c r="L203" s="810"/>
      <c r="M203" s="796" t="s">
        <v>302</v>
      </c>
      <c r="N203" s="797"/>
      <c r="O203" s="798"/>
      <c r="P203" s="799" t="str">
        <f>VLOOKUP(X187,'様式D-1-1用'!$A$3:$P$1002,15,0)</f>
        <v>監視（日常巡視）</v>
      </c>
      <c r="Q203" s="800"/>
      <c r="R203" s="800"/>
      <c r="S203" s="811" t="s">
        <v>8</v>
      </c>
      <c r="T203" s="812"/>
      <c r="U203" s="808"/>
      <c r="V203" s="809"/>
      <c r="W203" s="810"/>
    </row>
    <row r="204" spans="2:24" s="23" customFormat="1" ht="17.100000000000001" customHeight="1" x14ac:dyDescent="0.15">
      <c r="B204" s="770" t="s">
        <v>50</v>
      </c>
      <c r="C204" s="771"/>
      <c r="D204" s="805" t="str">
        <f>VLOOKUP(A187,'様式D-1-1用'!$A$3:$P$1002,16,0)</f>
        <v>欠損、0.5m×0.1m 内部鉄筋露出</v>
      </c>
      <c r="E204" s="806"/>
      <c r="F204" s="806"/>
      <c r="G204" s="806"/>
      <c r="H204" s="806"/>
      <c r="I204" s="806"/>
      <c r="J204" s="806"/>
      <c r="K204" s="806"/>
      <c r="L204" s="807"/>
      <c r="M204" s="770" t="s">
        <v>50</v>
      </c>
      <c r="N204" s="771"/>
      <c r="O204" s="805" t="str">
        <f>VLOOKUP(X187,'様式D-1-1用'!$A$3:$P$1002,16,0)</f>
        <v xml:space="preserve">うき・はく離、2.4m×1.7m </v>
      </c>
      <c r="P204" s="806"/>
      <c r="Q204" s="806"/>
      <c r="R204" s="806"/>
      <c r="S204" s="806"/>
      <c r="T204" s="806"/>
      <c r="U204" s="806"/>
      <c r="V204" s="806"/>
      <c r="W204" s="807"/>
    </row>
    <row r="205" spans="2:24" s="23" customFormat="1" ht="15" customHeight="1" x14ac:dyDescent="0.15">
      <c r="B205" s="80"/>
      <c r="C205" s="793" t="s">
        <v>304</v>
      </c>
      <c r="D205" s="794"/>
      <c r="E205" s="794"/>
      <c r="F205" s="794"/>
      <c r="G205" s="794"/>
      <c r="H205" s="794"/>
      <c r="I205" s="794"/>
      <c r="J205" s="794"/>
      <c r="K205" s="794"/>
      <c r="L205" s="794"/>
      <c r="M205" s="80"/>
      <c r="N205" s="81" t="s">
        <v>257</v>
      </c>
      <c r="O205" s="80"/>
      <c r="P205" s="82"/>
      <c r="Q205" s="82"/>
      <c r="R205" s="82"/>
      <c r="S205" s="82"/>
      <c r="T205" s="82"/>
      <c r="U205" s="82"/>
      <c r="V205" s="82"/>
      <c r="W205" s="82"/>
    </row>
    <row r="206" spans="2:24" s="23" customFormat="1" ht="15" customHeight="1" x14ac:dyDescent="0.15">
      <c r="B206" s="80"/>
      <c r="C206" s="795"/>
      <c r="D206" s="795"/>
      <c r="E206" s="795"/>
      <c r="F206" s="795"/>
      <c r="G206" s="795"/>
      <c r="H206" s="795"/>
      <c r="I206" s="795"/>
      <c r="J206" s="795"/>
      <c r="K206" s="795"/>
      <c r="L206" s="795"/>
      <c r="M206" s="80"/>
      <c r="N206" s="81" t="s">
        <v>283</v>
      </c>
      <c r="O206" s="82"/>
      <c r="P206" s="82"/>
      <c r="Q206" s="82"/>
      <c r="R206" s="82"/>
      <c r="S206" s="82"/>
      <c r="T206" s="82"/>
      <c r="U206" s="82"/>
      <c r="V206" s="82"/>
      <c r="W206" s="82"/>
    </row>
    <row r="207" spans="2:24" ht="15" customHeight="1" x14ac:dyDescent="0.15">
      <c r="B207" s="79"/>
      <c r="C207" s="176" t="s">
        <v>303</v>
      </c>
      <c r="D207" s="176"/>
      <c r="E207" s="177"/>
      <c r="M207" s="23"/>
      <c r="N207" s="176" t="s">
        <v>529</v>
      </c>
      <c r="O207" s="174"/>
      <c r="P207" s="175"/>
      <c r="Q207" s="23"/>
      <c r="R207" s="23"/>
      <c r="S207" s="23"/>
      <c r="T207" s="23"/>
      <c r="U207" s="23"/>
      <c r="W207" s="82"/>
      <c r="X207" s="23"/>
    </row>
    <row r="208" spans="2:24" ht="15" customHeight="1" x14ac:dyDescent="0.15">
      <c r="C208" s="176" t="s">
        <v>420</v>
      </c>
      <c r="D208" s="176"/>
      <c r="M208" s="23"/>
      <c r="N208" s="176" t="s">
        <v>530</v>
      </c>
      <c r="O208" s="174"/>
      <c r="P208" s="23"/>
      <c r="Q208" s="23"/>
      <c r="R208" s="23"/>
      <c r="S208" s="23"/>
      <c r="T208" s="23"/>
      <c r="U208" s="23"/>
      <c r="V208" s="23"/>
      <c r="W208" s="23"/>
      <c r="X208" s="23"/>
    </row>
    <row r="209" spans="1:24" ht="15.6" customHeight="1" x14ac:dyDescent="0.15">
      <c r="C209" s="176" t="s">
        <v>557</v>
      </c>
      <c r="N209" s="176" t="s">
        <v>463</v>
      </c>
    </row>
    <row r="210" spans="1:24" s="23" customFormat="1" ht="20.100000000000001" customHeight="1" x14ac:dyDescent="0.15">
      <c r="A210" s="175">
        <f>A169+4</f>
        <v>21</v>
      </c>
      <c r="B210" s="779" t="s">
        <v>51</v>
      </c>
      <c r="C210" s="779" t="s">
        <v>47</v>
      </c>
      <c r="D210" s="782">
        <f>VLOOKUP(A210,'様式D-1-1用'!$A$3:$P$1002,2,0)</f>
        <v>4</v>
      </c>
      <c r="E210" s="783"/>
      <c r="F210" s="786"/>
      <c r="G210" s="787"/>
      <c r="H210" s="787"/>
      <c r="I210" s="787"/>
      <c r="J210" s="787"/>
      <c r="K210" s="787"/>
      <c r="L210" s="788"/>
      <c r="M210" s="779" t="s">
        <v>51</v>
      </c>
      <c r="N210" s="779" t="s">
        <v>47</v>
      </c>
      <c r="O210" s="782">
        <f>VLOOKUP(X210,'様式D-1-1用'!$A$3:$P$1002,2,0)</f>
        <v>4</v>
      </c>
      <c r="P210" s="783"/>
      <c r="Q210" s="786"/>
      <c r="R210" s="787"/>
      <c r="S210" s="787"/>
      <c r="T210" s="787"/>
      <c r="U210" s="787"/>
      <c r="V210" s="787"/>
      <c r="W210" s="788"/>
      <c r="X210" s="23">
        <f>X169+4</f>
        <v>22</v>
      </c>
    </row>
    <row r="211" spans="1:24" s="23" customFormat="1" ht="20.100000000000001" customHeight="1" x14ac:dyDescent="0.15">
      <c r="B211" s="780"/>
      <c r="C211" s="781"/>
      <c r="D211" s="784"/>
      <c r="E211" s="785"/>
      <c r="F211" s="773"/>
      <c r="G211" s="774"/>
      <c r="H211" s="774"/>
      <c r="I211" s="774"/>
      <c r="J211" s="774"/>
      <c r="K211" s="774"/>
      <c r="L211" s="775"/>
      <c r="M211" s="780"/>
      <c r="N211" s="781"/>
      <c r="O211" s="784"/>
      <c r="P211" s="785"/>
      <c r="Q211" s="773"/>
      <c r="R211" s="774"/>
      <c r="S211" s="774"/>
      <c r="T211" s="774"/>
      <c r="U211" s="774"/>
      <c r="V211" s="774"/>
      <c r="W211" s="775"/>
    </row>
    <row r="212" spans="1:24" s="23" customFormat="1" ht="20.100000000000001" customHeight="1" x14ac:dyDescent="0.15">
      <c r="B212" s="780"/>
      <c r="C212" s="780" t="s">
        <v>2</v>
      </c>
      <c r="D212" s="789">
        <f>VLOOKUP(A210,'様式D-1-1用'!$A$3:$P$1002,3,0)</f>
        <v>2</v>
      </c>
      <c r="E212" s="790"/>
      <c r="F212" s="773"/>
      <c r="G212" s="774"/>
      <c r="H212" s="774"/>
      <c r="I212" s="774"/>
      <c r="J212" s="774"/>
      <c r="K212" s="774"/>
      <c r="L212" s="775"/>
      <c r="M212" s="780"/>
      <c r="N212" s="780" t="s">
        <v>2</v>
      </c>
      <c r="O212" s="789">
        <f>VLOOKUP(X210,'様式D-1-1用'!$A$3:$P$1002,3,0)</f>
        <v>3</v>
      </c>
      <c r="P212" s="790"/>
      <c r="Q212" s="773"/>
      <c r="R212" s="774"/>
      <c r="S212" s="774"/>
      <c r="T212" s="774"/>
      <c r="U212" s="774"/>
      <c r="V212" s="774"/>
      <c r="W212" s="775"/>
    </row>
    <row r="213" spans="1:24" s="23" customFormat="1" ht="19.5" customHeight="1" x14ac:dyDescent="0.15">
      <c r="B213" s="781"/>
      <c r="C213" s="781"/>
      <c r="D213" s="791"/>
      <c r="E213" s="792"/>
      <c r="F213" s="773"/>
      <c r="G213" s="774"/>
      <c r="H213" s="774"/>
      <c r="I213" s="774"/>
      <c r="J213" s="774"/>
      <c r="K213" s="774"/>
      <c r="L213" s="775"/>
      <c r="M213" s="781"/>
      <c r="N213" s="781"/>
      <c r="O213" s="791"/>
      <c r="P213" s="792"/>
      <c r="Q213" s="773"/>
      <c r="R213" s="774"/>
      <c r="S213" s="774"/>
      <c r="T213" s="774"/>
      <c r="U213" s="774"/>
      <c r="V213" s="774"/>
      <c r="W213" s="775"/>
    </row>
    <row r="214" spans="1:24" s="23" customFormat="1" ht="20.100000000000001" customHeight="1" x14ac:dyDescent="0.15">
      <c r="B214" s="780" t="s">
        <v>48</v>
      </c>
      <c r="C214" s="780" t="s">
        <v>3</v>
      </c>
      <c r="D214" s="782" t="str">
        <f>VLOOKUP(A210,'様式D-1-1用'!$A$3:$P$1002,4,0)</f>
        <v>覆工・坑門</v>
      </c>
      <c r="E214" s="783"/>
      <c r="F214" s="773"/>
      <c r="G214" s="774"/>
      <c r="H214" s="774"/>
      <c r="I214" s="774"/>
      <c r="J214" s="774"/>
      <c r="K214" s="774"/>
      <c r="L214" s="775"/>
      <c r="M214" s="780" t="s">
        <v>48</v>
      </c>
      <c r="N214" s="780" t="s">
        <v>3</v>
      </c>
      <c r="O214" s="782" t="str">
        <f>VLOOKUP(X210,'様式D-1-1用'!$A$3:$P$1002,4,0)</f>
        <v>覆工・坑門</v>
      </c>
      <c r="P214" s="783"/>
      <c r="Q214" s="773"/>
      <c r="R214" s="774"/>
      <c r="S214" s="774"/>
      <c r="T214" s="774"/>
      <c r="U214" s="774"/>
      <c r="V214" s="774"/>
      <c r="W214" s="775"/>
    </row>
    <row r="215" spans="1:24" s="23" customFormat="1" ht="20.100000000000001" customHeight="1" x14ac:dyDescent="0.15">
      <c r="B215" s="780"/>
      <c r="C215" s="781"/>
      <c r="D215" s="784"/>
      <c r="E215" s="785"/>
      <c r="F215" s="773"/>
      <c r="G215" s="774"/>
      <c r="H215" s="774"/>
      <c r="I215" s="774"/>
      <c r="J215" s="774"/>
      <c r="K215" s="774"/>
      <c r="L215" s="775"/>
      <c r="M215" s="780"/>
      <c r="N215" s="781"/>
      <c r="O215" s="784"/>
      <c r="P215" s="785"/>
      <c r="Q215" s="773"/>
      <c r="R215" s="774"/>
      <c r="S215" s="774"/>
      <c r="T215" s="774"/>
      <c r="U215" s="774"/>
      <c r="V215" s="774"/>
      <c r="W215" s="775"/>
    </row>
    <row r="216" spans="1:24" s="23" customFormat="1" ht="20.100000000000001" customHeight="1" x14ac:dyDescent="0.15">
      <c r="B216" s="780"/>
      <c r="C216" s="780" t="s">
        <v>4</v>
      </c>
      <c r="D216" s="782" t="str">
        <f>VLOOKUP(A210,'様式D-1-1用'!$A$3:$P$1002,5,0)</f>
        <v>アーチ（左側）</v>
      </c>
      <c r="E216" s="783"/>
      <c r="F216" s="773"/>
      <c r="G216" s="774"/>
      <c r="H216" s="774"/>
      <c r="I216" s="774"/>
      <c r="J216" s="774"/>
      <c r="K216" s="774"/>
      <c r="L216" s="775"/>
      <c r="M216" s="780"/>
      <c r="N216" s="780" t="s">
        <v>4</v>
      </c>
      <c r="O216" s="782" t="str">
        <f>VLOOKUP(X210,'様式D-1-1用'!$A$3:$P$1002,5,0)</f>
        <v>アーチ（左側）</v>
      </c>
      <c r="P216" s="783"/>
      <c r="Q216" s="773"/>
      <c r="R216" s="774"/>
      <c r="S216" s="774"/>
      <c r="T216" s="774"/>
      <c r="U216" s="774"/>
      <c r="V216" s="774"/>
      <c r="W216" s="775"/>
    </row>
    <row r="217" spans="1:24" s="23" customFormat="1" ht="20.100000000000001" customHeight="1" x14ac:dyDescent="0.15">
      <c r="B217" s="781"/>
      <c r="C217" s="781"/>
      <c r="D217" s="784"/>
      <c r="E217" s="785"/>
      <c r="F217" s="773"/>
      <c r="G217" s="774"/>
      <c r="H217" s="774"/>
      <c r="I217" s="774"/>
      <c r="J217" s="774"/>
      <c r="K217" s="774"/>
      <c r="L217" s="775"/>
      <c r="M217" s="781"/>
      <c r="N217" s="781"/>
      <c r="O217" s="784"/>
      <c r="P217" s="785"/>
      <c r="Q217" s="773"/>
      <c r="R217" s="774"/>
      <c r="S217" s="774"/>
      <c r="T217" s="774"/>
      <c r="U217" s="774"/>
      <c r="V217" s="774"/>
      <c r="W217" s="775"/>
    </row>
    <row r="218" spans="1:24" s="23" customFormat="1" ht="17.100000000000001" customHeight="1" x14ac:dyDescent="0.15">
      <c r="B218" s="770" t="s">
        <v>5</v>
      </c>
      <c r="C218" s="771"/>
      <c r="D218" s="765" t="str">
        <f>VLOOKUP(A210,'様式D-1-1用'!$A$3:$P$1002,6,0)</f>
        <v>材質劣化</v>
      </c>
      <c r="E218" s="766"/>
      <c r="F218" s="773"/>
      <c r="G218" s="774"/>
      <c r="H218" s="774"/>
      <c r="I218" s="774"/>
      <c r="J218" s="774"/>
      <c r="K218" s="774"/>
      <c r="L218" s="775"/>
      <c r="M218" s="770" t="s">
        <v>5</v>
      </c>
      <c r="N218" s="771"/>
      <c r="O218" s="765" t="str">
        <f>VLOOKUP(X210,'様式D-1-1用'!$A$3:$P$1002,6,0)</f>
        <v>漏水</v>
      </c>
      <c r="P218" s="766"/>
      <c r="Q218" s="773"/>
      <c r="R218" s="774"/>
      <c r="S218" s="774"/>
      <c r="T218" s="774"/>
      <c r="U218" s="774"/>
      <c r="V218" s="774"/>
      <c r="W218" s="775"/>
    </row>
    <row r="219" spans="1:24" s="23" customFormat="1" ht="17.100000000000001" customHeight="1" x14ac:dyDescent="0.15">
      <c r="B219" s="770" t="s">
        <v>49</v>
      </c>
      <c r="C219" s="771"/>
      <c r="D219" s="765" t="str">
        <f>VLOOKUP(A210,'様式D-1-1用'!$A$3:$P$1002,7,0)</f>
        <v>補修跡</v>
      </c>
      <c r="E219" s="766"/>
      <c r="F219" s="773"/>
      <c r="G219" s="774"/>
      <c r="H219" s="774"/>
      <c r="I219" s="774"/>
      <c r="J219" s="774"/>
      <c r="K219" s="774"/>
      <c r="L219" s="775"/>
      <c r="M219" s="770" t="s">
        <v>49</v>
      </c>
      <c r="N219" s="771"/>
      <c r="O219" s="765" t="str">
        <f>VLOOKUP(X210,'様式D-1-1用'!$A$3:$P$1002,7,0)</f>
        <v>補修跡</v>
      </c>
      <c r="P219" s="766"/>
      <c r="Q219" s="773"/>
      <c r="R219" s="774"/>
      <c r="S219" s="774"/>
      <c r="T219" s="774"/>
      <c r="U219" s="774"/>
      <c r="V219" s="774"/>
      <c r="W219" s="775"/>
    </row>
    <row r="220" spans="1:24" s="23" customFormat="1" ht="17.100000000000001" customHeight="1" x14ac:dyDescent="0.15">
      <c r="B220" s="768" t="s">
        <v>279</v>
      </c>
      <c r="C220" s="770" t="s">
        <v>278</v>
      </c>
      <c r="D220" s="771"/>
      <c r="E220" s="146">
        <f>VLOOKUP(A210,'様式D-1-1用'!$A$3:$P$1002,8,0)</f>
        <v>0</v>
      </c>
      <c r="F220" s="773"/>
      <c r="G220" s="774"/>
      <c r="H220" s="774"/>
      <c r="I220" s="774"/>
      <c r="J220" s="774"/>
      <c r="K220" s="774"/>
      <c r="L220" s="775"/>
      <c r="M220" s="768" t="s">
        <v>279</v>
      </c>
      <c r="N220" s="770" t="s">
        <v>278</v>
      </c>
      <c r="O220" s="771"/>
      <c r="P220" s="146">
        <f>VLOOKUP(X210,'様式D-1-1用'!$A$3:$P$1002,8,0)</f>
        <v>0</v>
      </c>
      <c r="Q220" s="773"/>
      <c r="R220" s="774"/>
      <c r="S220" s="774"/>
      <c r="T220" s="774"/>
      <c r="U220" s="774"/>
      <c r="V220" s="774"/>
      <c r="W220" s="775"/>
    </row>
    <row r="221" spans="1:24" s="23" customFormat="1" ht="17.100000000000001" customHeight="1" x14ac:dyDescent="0.15">
      <c r="B221" s="769"/>
      <c r="C221" s="770" t="s">
        <v>280</v>
      </c>
      <c r="D221" s="771"/>
      <c r="E221" s="146" t="str">
        <f>VLOOKUP(A210,'様式D-1-1用'!$A$3:$P$1002,9,0)</f>
        <v>Ⅰ</v>
      </c>
      <c r="F221" s="773"/>
      <c r="G221" s="774"/>
      <c r="H221" s="774"/>
      <c r="I221" s="774"/>
      <c r="J221" s="774"/>
      <c r="K221" s="774"/>
      <c r="L221" s="775"/>
      <c r="M221" s="769"/>
      <c r="N221" s="770" t="s">
        <v>280</v>
      </c>
      <c r="O221" s="771"/>
      <c r="P221" s="146" t="str">
        <f>VLOOKUP(X210,'様式D-1-1用'!$A$3:$P$1002,9,0)</f>
        <v>Ⅰ</v>
      </c>
      <c r="Q221" s="773"/>
      <c r="R221" s="774"/>
      <c r="S221" s="774"/>
      <c r="T221" s="774"/>
      <c r="U221" s="774"/>
      <c r="V221" s="774"/>
      <c r="W221" s="775"/>
    </row>
    <row r="222" spans="1:24" s="23" customFormat="1" ht="17.100000000000001" customHeight="1" x14ac:dyDescent="0.15">
      <c r="B222" s="770" t="s">
        <v>29</v>
      </c>
      <c r="C222" s="771"/>
      <c r="D222" s="767" t="str">
        <f>VLOOKUP(A210,'様式D-1-1用'!$A$3:$P$1002,11,0)</f>
        <v>Ⅰ</v>
      </c>
      <c r="E222" s="759"/>
      <c r="F222" s="776"/>
      <c r="G222" s="777"/>
      <c r="H222" s="777"/>
      <c r="I222" s="777"/>
      <c r="J222" s="777"/>
      <c r="K222" s="777"/>
      <c r="L222" s="778"/>
      <c r="M222" s="770" t="s">
        <v>29</v>
      </c>
      <c r="N222" s="771"/>
      <c r="O222" s="767" t="str">
        <f>VLOOKUP(X210,'様式D-1-1用'!$A$3:$P$1002,11,0)</f>
        <v>Ⅰ</v>
      </c>
      <c r="P222" s="759"/>
      <c r="Q222" s="776"/>
      <c r="R222" s="777"/>
      <c r="S222" s="777"/>
      <c r="T222" s="777"/>
      <c r="U222" s="777"/>
      <c r="V222" s="777"/>
      <c r="W222" s="778"/>
    </row>
    <row r="223" spans="1:24" s="23" customFormat="1" ht="17.100000000000001" customHeight="1" x14ac:dyDescent="0.15">
      <c r="B223" s="770" t="s">
        <v>7</v>
      </c>
      <c r="C223" s="772"/>
      <c r="D223" s="772"/>
      <c r="E223" s="344" t="str">
        <f>VLOOKUP(A210,'様式D-1-1用'!$A$3:$P$1002,12,0)</f>
        <v>15.6m×0.4m 導水工</v>
      </c>
      <c r="F223" s="133"/>
      <c r="G223" s="133"/>
      <c r="H223" s="133"/>
      <c r="I223" s="133"/>
      <c r="J223" s="133"/>
      <c r="K223" s="133"/>
      <c r="L223" s="134"/>
      <c r="M223" s="770" t="s">
        <v>7</v>
      </c>
      <c r="N223" s="772"/>
      <c r="O223" s="771"/>
      <c r="P223" s="344" t="str">
        <f>VLOOKUP(X210,'様式D-1-1用'!$A$3:$P$1002,12,0)</f>
        <v>6.4m×0.4m 導水工</v>
      </c>
      <c r="Q223" s="133"/>
      <c r="R223" s="133"/>
      <c r="S223" s="133"/>
      <c r="T223" s="133"/>
      <c r="U223" s="133"/>
      <c r="V223" s="133"/>
      <c r="W223" s="134"/>
    </row>
    <row r="224" spans="1:24" s="23" customFormat="1" ht="17.100000000000001" customHeight="1" x14ac:dyDescent="0.15">
      <c r="B224" s="801" t="s">
        <v>54</v>
      </c>
      <c r="C224" s="802"/>
      <c r="D224" s="803"/>
      <c r="E224" s="799" t="str">
        <f>VLOOKUP(A210,'様式D-1-1用'!$A$3:$P$1002,13,0)</f>
        <v>うき5.4m×0.1m</v>
      </c>
      <c r="F224" s="800"/>
      <c r="G224" s="800"/>
      <c r="H224" s="800"/>
      <c r="I224" s="800"/>
      <c r="J224" s="800"/>
      <c r="K224" s="800"/>
      <c r="L224" s="804"/>
      <c r="M224" s="801" t="s">
        <v>54</v>
      </c>
      <c r="N224" s="802"/>
      <c r="O224" s="803"/>
      <c r="P224" s="799" t="str">
        <f>VLOOKUP(X210,'様式D-1-1用'!$A$3:$P$1002,13,0)</f>
        <v>にじみ</v>
      </c>
      <c r="Q224" s="800"/>
      <c r="R224" s="800"/>
      <c r="S224" s="800"/>
      <c r="T224" s="800"/>
      <c r="U224" s="800"/>
      <c r="V224" s="800"/>
      <c r="W224" s="804"/>
    </row>
    <row r="225" spans="1:24" s="23" customFormat="1" ht="17.100000000000001" customHeight="1" x14ac:dyDescent="0.15">
      <c r="B225" s="796" t="s">
        <v>282</v>
      </c>
      <c r="C225" s="797"/>
      <c r="D225" s="798"/>
      <c r="E225" s="799" t="str">
        <f>VLOOKUP(A210,'様式D-1-1用'!$A$3:$P$1002,14,0)</f>
        <v>－</v>
      </c>
      <c r="F225" s="800"/>
      <c r="G225" s="800"/>
      <c r="H225" s="743"/>
      <c r="I225" s="743"/>
      <c r="J225" s="743"/>
      <c r="K225" s="743"/>
      <c r="L225" s="744"/>
      <c r="M225" s="796" t="s">
        <v>282</v>
      </c>
      <c r="N225" s="797"/>
      <c r="O225" s="798"/>
      <c r="P225" s="799" t="str">
        <f>VLOOKUP(X210,'様式D-1-1用'!$A$3:$P$1002,14,0)</f>
        <v>－</v>
      </c>
      <c r="Q225" s="800"/>
      <c r="R225" s="800"/>
      <c r="S225" s="743"/>
      <c r="T225" s="743"/>
      <c r="U225" s="743"/>
      <c r="V225" s="743"/>
      <c r="W225" s="744"/>
    </row>
    <row r="226" spans="1:24" s="23" customFormat="1" ht="17.100000000000001" customHeight="1" x14ac:dyDescent="0.15">
      <c r="B226" s="796" t="s">
        <v>302</v>
      </c>
      <c r="C226" s="797"/>
      <c r="D226" s="798"/>
      <c r="E226" s="799" t="str">
        <f>VLOOKUP(A210,'様式D-1-1用'!$A$3:$P$1002,15,0)</f>
        <v>なし</v>
      </c>
      <c r="F226" s="800"/>
      <c r="G226" s="800"/>
      <c r="H226" s="811" t="s">
        <v>8</v>
      </c>
      <c r="I226" s="812"/>
      <c r="J226" s="808"/>
      <c r="K226" s="809"/>
      <c r="L226" s="810"/>
      <c r="M226" s="796" t="s">
        <v>302</v>
      </c>
      <c r="N226" s="797"/>
      <c r="O226" s="798"/>
      <c r="P226" s="799" t="str">
        <f>VLOOKUP(X210,'様式D-1-1用'!$A$3:$P$1002,15,0)</f>
        <v>なし</v>
      </c>
      <c r="Q226" s="800"/>
      <c r="R226" s="800"/>
      <c r="S226" s="811" t="s">
        <v>8</v>
      </c>
      <c r="T226" s="812"/>
      <c r="U226" s="808"/>
      <c r="V226" s="809"/>
      <c r="W226" s="810"/>
    </row>
    <row r="227" spans="1:24" s="23" customFormat="1" ht="17.100000000000001" customHeight="1" x14ac:dyDescent="0.15">
      <c r="B227" s="770" t="s">
        <v>50</v>
      </c>
      <c r="C227" s="771"/>
      <c r="D227" s="805" t="str">
        <f>VLOOKUP(A210,'様式D-1-1用'!$A$3:$P$1002,16,0)</f>
        <v>補修跡、15.6m×0.4m 導水工</v>
      </c>
      <c r="E227" s="806"/>
      <c r="F227" s="806"/>
      <c r="G227" s="806"/>
      <c r="H227" s="806"/>
      <c r="I227" s="806"/>
      <c r="J227" s="806"/>
      <c r="K227" s="806"/>
      <c r="L227" s="807"/>
      <c r="M227" s="770" t="s">
        <v>50</v>
      </c>
      <c r="N227" s="771"/>
      <c r="O227" s="805" t="str">
        <f>VLOOKUP(X210,'様式D-1-1用'!$A$3:$P$1002,16,0)</f>
        <v>補修跡、6.4m×0.4m 導水工</v>
      </c>
      <c r="P227" s="806"/>
      <c r="Q227" s="806"/>
      <c r="R227" s="806"/>
      <c r="S227" s="806"/>
      <c r="T227" s="806"/>
      <c r="U227" s="806"/>
      <c r="V227" s="806"/>
      <c r="W227" s="807"/>
    </row>
    <row r="228" spans="1:24" s="23" customFormat="1" ht="20.100000000000001" customHeight="1" x14ac:dyDescent="0.15">
      <c r="A228" s="175">
        <f>A187+4</f>
        <v>23</v>
      </c>
      <c r="B228" s="779" t="s">
        <v>51</v>
      </c>
      <c r="C228" s="779" t="s">
        <v>47</v>
      </c>
      <c r="D228" s="782">
        <f>VLOOKUP(A228,'様式D-1-1用'!$A$3:$P$1002,2,0)</f>
        <v>4</v>
      </c>
      <c r="E228" s="783"/>
      <c r="F228" s="786"/>
      <c r="G228" s="787"/>
      <c r="H228" s="787"/>
      <c r="I228" s="787"/>
      <c r="J228" s="787"/>
      <c r="K228" s="787"/>
      <c r="L228" s="788"/>
      <c r="M228" s="779" t="s">
        <v>51</v>
      </c>
      <c r="N228" s="779" t="s">
        <v>47</v>
      </c>
      <c r="O228" s="782">
        <f>VLOOKUP(X228,'様式D-1-1用'!$A$3:$P$1002,2,0)</f>
        <v>4</v>
      </c>
      <c r="P228" s="783"/>
      <c r="Q228" s="773"/>
      <c r="R228" s="774"/>
      <c r="S228" s="774"/>
      <c r="T228" s="774"/>
      <c r="U228" s="774"/>
      <c r="V228" s="774"/>
      <c r="W228" s="775"/>
      <c r="X228" s="23">
        <f>X187+4</f>
        <v>24</v>
      </c>
    </row>
    <row r="229" spans="1:24" s="23" customFormat="1" ht="20.100000000000001" customHeight="1" x14ac:dyDescent="0.15">
      <c r="B229" s="780"/>
      <c r="C229" s="781"/>
      <c r="D229" s="784"/>
      <c r="E229" s="785"/>
      <c r="F229" s="773"/>
      <c r="G229" s="774"/>
      <c r="H229" s="774"/>
      <c r="I229" s="774"/>
      <c r="J229" s="774"/>
      <c r="K229" s="774"/>
      <c r="L229" s="775"/>
      <c r="M229" s="780"/>
      <c r="N229" s="781"/>
      <c r="O229" s="784"/>
      <c r="P229" s="785"/>
      <c r="Q229" s="773"/>
      <c r="R229" s="774"/>
      <c r="S229" s="774"/>
      <c r="T229" s="774"/>
      <c r="U229" s="774"/>
      <c r="V229" s="774"/>
      <c r="W229" s="775"/>
    </row>
    <row r="230" spans="1:24" s="23" customFormat="1" ht="20.100000000000001" customHeight="1" x14ac:dyDescent="0.15">
      <c r="B230" s="780"/>
      <c r="C230" s="780" t="s">
        <v>2</v>
      </c>
      <c r="D230" s="789">
        <f>VLOOKUP(A228,'様式D-1-1用'!$A$3:$P$1002,3,0)</f>
        <v>4</v>
      </c>
      <c r="E230" s="790"/>
      <c r="F230" s="773"/>
      <c r="G230" s="774"/>
      <c r="H230" s="774"/>
      <c r="I230" s="774"/>
      <c r="J230" s="774"/>
      <c r="K230" s="774"/>
      <c r="L230" s="775"/>
      <c r="M230" s="780"/>
      <c r="N230" s="780" t="s">
        <v>2</v>
      </c>
      <c r="O230" s="789">
        <f>VLOOKUP(X228,'様式D-1-1用'!$A$3:$P$1002,3,0)</f>
        <v>5</v>
      </c>
      <c r="P230" s="790"/>
      <c r="Q230" s="773"/>
      <c r="R230" s="774"/>
      <c r="S230" s="774"/>
      <c r="T230" s="774"/>
      <c r="U230" s="774"/>
      <c r="V230" s="774"/>
      <c r="W230" s="775"/>
    </row>
    <row r="231" spans="1:24" s="23" customFormat="1" ht="20.100000000000001" customHeight="1" x14ac:dyDescent="0.15">
      <c r="B231" s="781"/>
      <c r="C231" s="781"/>
      <c r="D231" s="791"/>
      <c r="E231" s="792"/>
      <c r="F231" s="773"/>
      <c r="G231" s="774"/>
      <c r="H231" s="774"/>
      <c r="I231" s="774"/>
      <c r="J231" s="774"/>
      <c r="K231" s="774"/>
      <c r="L231" s="775"/>
      <c r="M231" s="781"/>
      <c r="N231" s="781"/>
      <c r="O231" s="791"/>
      <c r="P231" s="792"/>
      <c r="Q231" s="773"/>
      <c r="R231" s="774"/>
      <c r="S231" s="774"/>
      <c r="T231" s="774"/>
      <c r="U231" s="774"/>
      <c r="V231" s="774"/>
      <c r="W231" s="775"/>
    </row>
    <row r="232" spans="1:24" s="23" customFormat="1" ht="20.100000000000001" customHeight="1" x14ac:dyDescent="0.15">
      <c r="B232" s="780" t="s">
        <v>48</v>
      </c>
      <c r="C232" s="780" t="s">
        <v>3</v>
      </c>
      <c r="D232" s="782" t="str">
        <f>VLOOKUP(A228,'様式D-1-1用'!$A$3:$P$1002,4,0)</f>
        <v>覆工・坑門</v>
      </c>
      <c r="E232" s="783"/>
      <c r="F232" s="773"/>
      <c r="G232" s="774"/>
      <c r="H232" s="774"/>
      <c r="I232" s="774"/>
      <c r="J232" s="774"/>
      <c r="K232" s="774"/>
      <c r="L232" s="775"/>
      <c r="M232" s="780" t="s">
        <v>48</v>
      </c>
      <c r="N232" s="780" t="s">
        <v>3</v>
      </c>
      <c r="O232" s="782" t="str">
        <f>VLOOKUP(X228,'様式D-1-1用'!$A$3:$P$1002,4,0)</f>
        <v>覆工・坑門</v>
      </c>
      <c r="P232" s="783"/>
      <c r="Q232" s="773"/>
      <c r="R232" s="774"/>
      <c r="S232" s="774"/>
      <c r="T232" s="774"/>
      <c r="U232" s="774"/>
      <c r="V232" s="774"/>
      <c r="W232" s="775"/>
    </row>
    <row r="233" spans="1:24" s="23" customFormat="1" ht="20.100000000000001" customHeight="1" x14ac:dyDescent="0.15">
      <c r="B233" s="780"/>
      <c r="C233" s="781"/>
      <c r="D233" s="784"/>
      <c r="E233" s="785"/>
      <c r="F233" s="773"/>
      <c r="G233" s="774"/>
      <c r="H233" s="774"/>
      <c r="I233" s="774"/>
      <c r="J233" s="774"/>
      <c r="K233" s="774"/>
      <c r="L233" s="775"/>
      <c r="M233" s="780"/>
      <c r="N233" s="781"/>
      <c r="O233" s="784"/>
      <c r="P233" s="785"/>
      <c r="Q233" s="773"/>
      <c r="R233" s="774"/>
      <c r="S233" s="774"/>
      <c r="T233" s="774"/>
      <c r="U233" s="774"/>
      <c r="V233" s="774"/>
      <c r="W233" s="775"/>
    </row>
    <row r="234" spans="1:24" s="23" customFormat="1" ht="20.100000000000001" customHeight="1" x14ac:dyDescent="0.15">
      <c r="B234" s="780"/>
      <c r="C234" s="780" t="s">
        <v>4</v>
      </c>
      <c r="D234" s="782" t="str">
        <f>VLOOKUP(A228,'様式D-1-1用'!$A$3:$P$1002,5,0)</f>
        <v>アーチ（天端）</v>
      </c>
      <c r="E234" s="783"/>
      <c r="F234" s="773"/>
      <c r="G234" s="774"/>
      <c r="H234" s="774"/>
      <c r="I234" s="774"/>
      <c r="J234" s="774"/>
      <c r="K234" s="774"/>
      <c r="L234" s="775"/>
      <c r="M234" s="780"/>
      <c r="N234" s="780" t="s">
        <v>4</v>
      </c>
      <c r="O234" s="782" t="str">
        <f>VLOOKUP(X228,'様式D-1-1用'!$A$3:$P$1002,5,0)</f>
        <v>アーチ（右側）</v>
      </c>
      <c r="P234" s="783"/>
      <c r="Q234" s="773"/>
      <c r="R234" s="774"/>
      <c r="S234" s="774"/>
      <c r="T234" s="774"/>
      <c r="U234" s="774"/>
      <c r="V234" s="774"/>
      <c r="W234" s="775"/>
    </row>
    <row r="235" spans="1:24" s="23" customFormat="1" ht="19.5" customHeight="1" x14ac:dyDescent="0.15">
      <c r="B235" s="781"/>
      <c r="C235" s="781"/>
      <c r="D235" s="784"/>
      <c r="E235" s="785"/>
      <c r="F235" s="773"/>
      <c r="G235" s="774"/>
      <c r="H235" s="774"/>
      <c r="I235" s="774"/>
      <c r="J235" s="774"/>
      <c r="K235" s="774"/>
      <c r="L235" s="775"/>
      <c r="M235" s="781"/>
      <c r="N235" s="781"/>
      <c r="O235" s="784"/>
      <c r="P235" s="785"/>
      <c r="Q235" s="773"/>
      <c r="R235" s="774"/>
      <c r="S235" s="774"/>
      <c r="T235" s="774"/>
      <c r="U235" s="774"/>
      <c r="V235" s="774"/>
      <c r="W235" s="775"/>
    </row>
    <row r="236" spans="1:24" s="23" customFormat="1" ht="17.100000000000001" customHeight="1" x14ac:dyDescent="0.15">
      <c r="B236" s="770" t="s">
        <v>5</v>
      </c>
      <c r="C236" s="771"/>
      <c r="D236" s="765" t="str">
        <f>VLOOKUP(A228,'様式D-1-1用'!$A$3:$P$1002,6,0)</f>
        <v>漏水</v>
      </c>
      <c r="E236" s="766"/>
      <c r="F236" s="773"/>
      <c r="G236" s="774"/>
      <c r="H236" s="774"/>
      <c r="I236" s="774"/>
      <c r="J236" s="774"/>
      <c r="K236" s="774"/>
      <c r="L236" s="775"/>
      <c r="M236" s="770" t="s">
        <v>5</v>
      </c>
      <c r="N236" s="771"/>
      <c r="O236" s="765" t="str">
        <f>VLOOKUP(X228,'様式D-1-1用'!$A$3:$P$1002,6,0)</f>
        <v>材質劣化</v>
      </c>
      <c r="P236" s="766"/>
      <c r="Q236" s="773"/>
      <c r="R236" s="774"/>
      <c r="S236" s="774"/>
      <c r="T236" s="774"/>
      <c r="U236" s="774"/>
      <c r="V236" s="774"/>
      <c r="W236" s="775"/>
    </row>
    <row r="237" spans="1:24" s="23" customFormat="1" ht="17.100000000000001" customHeight="1" x14ac:dyDescent="0.15">
      <c r="B237" s="770" t="s">
        <v>49</v>
      </c>
      <c r="C237" s="771"/>
      <c r="D237" s="765" t="str">
        <f>VLOOKUP(A228,'様式D-1-1用'!$A$3:$P$1002,7,0)</f>
        <v>補修跡</v>
      </c>
      <c r="E237" s="766"/>
      <c r="F237" s="773"/>
      <c r="G237" s="774"/>
      <c r="H237" s="774"/>
      <c r="I237" s="774"/>
      <c r="J237" s="774"/>
      <c r="K237" s="774"/>
      <c r="L237" s="775"/>
      <c r="M237" s="770" t="s">
        <v>49</v>
      </c>
      <c r="N237" s="771"/>
      <c r="O237" s="765" t="str">
        <f>VLOOKUP(X228,'様式D-1-1用'!$A$3:$P$1002,7,0)</f>
        <v>補修跡</v>
      </c>
      <c r="P237" s="766"/>
      <c r="Q237" s="773"/>
      <c r="R237" s="774"/>
      <c r="S237" s="774"/>
      <c r="T237" s="774"/>
      <c r="U237" s="774"/>
      <c r="V237" s="774"/>
      <c r="W237" s="775"/>
    </row>
    <row r="238" spans="1:24" s="23" customFormat="1" ht="17.100000000000001" customHeight="1" x14ac:dyDescent="0.15">
      <c r="B238" s="768" t="s">
        <v>279</v>
      </c>
      <c r="C238" s="770" t="s">
        <v>278</v>
      </c>
      <c r="D238" s="771"/>
      <c r="E238" s="146">
        <f>VLOOKUP(A228,'様式D-1-1用'!$A$3:$P$1002,8,0)</f>
        <v>0</v>
      </c>
      <c r="F238" s="773"/>
      <c r="G238" s="774"/>
      <c r="H238" s="774"/>
      <c r="I238" s="774"/>
      <c r="J238" s="774"/>
      <c r="K238" s="774"/>
      <c r="L238" s="775"/>
      <c r="M238" s="768" t="s">
        <v>279</v>
      </c>
      <c r="N238" s="770" t="s">
        <v>278</v>
      </c>
      <c r="O238" s="771"/>
      <c r="P238" s="146">
        <f>VLOOKUP(X228,'様式D-1-1用'!$A$3:$P$1002,8,0)</f>
        <v>0</v>
      </c>
      <c r="Q238" s="773"/>
      <c r="R238" s="774"/>
      <c r="S238" s="774"/>
      <c r="T238" s="774"/>
      <c r="U238" s="774"/>
      <c r="V238" s="774"/>
      <c r="W238" s="775"/>
    </row>
    <row r="239" spans="1:24" s="23" customFormat="1" ht="17.100000000000001" customHeight="1" x14ac:dyDescent="0.15">
      <c r="B239" s="769"/>
      <c r="C239" s="770" t="s">
        <v>280</v>
      </c>
      <c r="D239" s="771"/>
      <c r="E239" s="146" t="str">
        <f>VLOOKUP(A228,'様式D-1-1用'!$A$3:$P$1002,9,0)</f>
        <v>Ⅰ</v>
      </c>
      <c r="F239" s="773"/>
      <c r="G239" s="774"/>
      <c r="H239" s="774"/>
      <c r="I239" s="774"/>
      <c r="J239" s="774"/>
      <c r="K239" s="774"/>
      <c r="L239" s="775"/>
      <c r="M239" s="769"/>
      <c r="N239" s="770" t="s">
        <v>280</v>
      </c>
      <c r="O239" s="771"/>
      <c r="P239" s="146" t="str">
        <f>VLOOKUP(X228,'様式D-1-1用'!$A$3:$P$1002,9,0)</f>
        <v>Ⅰ</v>
      </c>
      <c r="Q239" s="773"/>
      <c r="R239" s="774"/>
      <c r="S239" s="774"/>
      <c r="T239" s="774"/>
      <c r="U239" s="774"/>
      <c r="V239" s="774"/>
      <c r="W239" s="775"/>
    </row>
    <row r="240" spans="1:24" s="23" customFormat="1" ht="17.100000000000001" customHeight="1" x14ac:dyDescent="0.15">
      <c r="B240" s="770" t="s">
        <v>29</v>
      </c>
      <c r="C240" s="771"/>
      <c r="D240" s="767" t="str">
        <f>VLOOKUP(A228,'様式D-1-1用'!$A$3:$P$1002,11,0)</f>
        <v>Ⅰ</v>
      </c>
      <c r="E240" s="759"/>
      <c r="F240" s="776"/>
      <c r="G240" s="777"/>
      <c r="H240" s="777"/>
      <c r="I240" s="777"/>
      <c r="J240" s="777"/>
      <c r="K240" s="777"/>
      <c r="L240" s="778"/>
      <c r="M240" s="770" t="s">
        <v>29</v>
      </c>
      <c r="N240" s="771"/>
      <c r="O240" s="767" t="str">
        <f>VLOOKUP(X228,'様式D-1-1用'!$A$3:$P$1002,11,0)</f>
        <v>Ⅰ</v>
      </c>
      <c r="P240" s="759"/>
      <c r="Q240" s="776"/>
      <c r="R240" s="777"/>
      <c r="S240" s="777"/>
      <c r="T240" s="777"/>
      <c r="U240" s="777"/>
      <c r="V240" s="777"/>
      <c r="W240" s="778"/>
    </row>
    <row r="241" spans="1:24" s="23" customFormat="1" ht="17.100000000000001" customHeight="1" x14ac:dyDescent="0.15">
      <c r="B241" s="770" t="s">
        <v>7</v>
      </c>
      <c r="C241" s="772"/>
      <c r="D241" s="772"/>
      <c r="E241" s="344" t="str">
        <f>VLOOKUP(A228,'様式D-1-1用'!$A$3:$P$1002,12,0)</f>
        <v>1.8m×0.15m 導水工</v>
      </c>
      <c r="F241" s="133"/>
      <c r="G241" s="133"/>
      <c r="H241" s="133"/>
      <c r="I241" s="133"/>
      <c r="J241" s="133"/>
      <c r="K241" s="133"/>
      <c r="L241" s="134"/>
      <c r="M241" s="770" t="s">
        <v>7</v>
      </c>
      <c r="N241" s="772"/>
      <c r="O241" s="771"/>
      <c r="P241" s="344" t="str">
        <f>VLOOKUP(X228,'様式D-1-1用'!$A$3:$P$1002,12,0)</f>
        <v>3.7m×1.4m メッシュシート</v>
      </c>
      <c r="Q241" s="133"/>
      <c r="R241" s="133"/>
      <c r="S241" s="133"/>
      <c r="T241" s="133"/>
      <c r="U241" s="133"/>
      <c r="V241" s="133"/>
      <c r="W241" s="134"/>
    </row>
    <row r="242" spans="1:24" s="23" customFormat="1" ht="17.100000000000001" customHeight="1" x14ac:dyDescent="0.15">
      <c r="B242" s="801" t="s">
        <v>54</v>
      </c>
      <c r="C242" s="802"/>
      <c r="D242" s="803"/>
      <c r="E242" s="799" t="str">
        <f>VLOOKUP(A228,'様式D-1-1用'!$A$3:$P$1002,13,0)</f>
        <v>にじみ</v>
      </c>
      <c r="F242" s="800"/>
      <c r="G242" s="800"/>
      <c r="H242" s="800"/>
      <c r="I242" s="800"/>
      <c r="J242" s="800"/>
      <c r="K242" s="800"/>
      <c r="L242" s="804"/>
      <c r="M242" s="801" t="s">
        <v>54</v>
      </c>
      <c r="N242" s="802"/>
      <c r="O242" s="803"/>
      <c r="P242" s="799" t="str">
        <f>VLOOKUP(X228,'様式D-1-1用'!$A$3:$P$1002,13,0)</f>
        <v>うき0.5m×0.1m</v>
      </c>
      <c r="Q242" s="800"/>
      <c r="R242" s="800"/>
      <c r="S242" s="800"/>
      <c r="T242" s="800"/>
      <c r="U242" s="800"/>
      <c r="V242" s="800"/>
      <c r="W242" s="804"/>
    </row>
    <row r="243" spans="1:24" s="23" customFormat="1" ht="17.100000000000001" customHeight="1" x14ac:dyDescent="0.15">
      <c r="B243" s="796" t="s">
        <v>282</v>
      </c>
      <c r="C243" s="797"/>
      <c r="D243" s="798"/>
      <c r="E243" s="799" t="str">
        <f>VLOOKUP(A228,'様式D-1-1用'!$A$3:$P$1002,14,0)</f>
        <v>－</v>
      </c>
      <c r="F243" s="800"/>
      <c r="G243" s="800"/>
      <c r="H243" s="743"/>
      <c r="I243" s="743"/>
      <c r="J243" s="743"/>
      <c r="K243" s="743"/>
      <c r="L243" s="744"/>
      <c r="M243" s="796" t="s">
        <v>282</v>
      </c>
      <c r="N243" s="797"/>
      <c r="O243" s="798"/>
      <c r="P243" s="799" t="str">
        <f>VLOOKUP(X228,'様式D-1-1用'!$A$3:$P$1002,14,0)</f>
        <v>－</v>
      </c>
      <c r="Q243" s="800"/>
      <c r="R243" s="800"/>
      <c r="S243" s="743"/>
      <c r="T243" s="743"/>
      <c r="U243" s="743"/>
      <c r="V243" s="743"/>
      <c r="W243" s="744"/>
    </row>
    <row r="244" spans="1:24" s="23" customFormat="1" ht="17.100000000000001" customHeight="1" x14ac:dyDescent="0.15">
      <c r="B244" s="796" t="s">
        <v>302</v>
      </c>
      <c r="C244" s="797"/>
      <c r="D244" s="798"/>
      <c r="E244" s="799" t="str">
        <f>VLOOKUP(A228,'様式D-1-1用'!$A$3:$P$1002,15,0)</f>
        <v>なし</v>
      </c>
      <c r="F244" s="800"/>
      <c r="G244" s="800"/>
      <c r="H244" s="811" t="s">
        <v>8</v>
      </c>
      <c r="I244" s="812"/>
      <c r="J244" s="808"/>
      <c r="K244" s="809"/>
      <c r="L244" s="810"/>
      <c r="M244" s="796" t="s">
        <v>302</v>
      </c>
      <c r="N244" s="797"/>
      <c r="O244" s="798"/>
      <c r="P244" s="799" t="str">
        <f>VLOOKUP(X228,'様式D-1-1用'!$A$3:$P$1002,15,0)</f>
        <v>なし</v>
      </c>
      <c r="Q244" s="800"/>
      <c r="R244" s="800"/>
      <c r="S244" s="811" t="s">
        <v>8</v>
      </c>
      <c r="T244" s="812"/>
      <c r="U244" s="808"/>
      <c r="V244" s="809"/>
      <c r="W244" s="810"/>
    </row>
    <row r="245" spans="1:24" s="23" customFormat="1" ht="17.100000000000001" customHeight="1" x14ac:dyDescent="0.15">
      <c r="B245" s="770" t="s">
        <v>50</v>
      </c>
      <c r="C245" s="771"/>
      <c r="D245" s="805" t="str">
        <f>VLOOKUP(A228,'様式D-1-1用'!$A$3:$P$1002,16,0)</f>
        <v>補修跡、1.8m×0.15m 導水工</v>
      </c>
      <c r="E245" s="806"/>
      <c r="F245" s="806"/>
      <c r="G245" s="806"/>
      <c r="H245" s="806"/>
      <c r="I245" s="806"/>
      <c r="J245" s="806"/>
      <c r="K245" s="806"/>
      <c r="L245" s="807"/>
      <c r="M245" s="770" t="s">
        <v>50</v>
      </c>
      <c r="N245" s="771"/>
      <c r="O245" s="805" t="str">
        <f>VLOOKUP(X228,'様式D-1-1用'!$A$3:$P$1002,16,0)</f>
        <v>補修跡、3.7m×1.4m メッシュシート</v>
      </c>
      <c r="P245" s="806"/>
      <c r="Q245" s="806"/>
      <c r="R245" s="806"/>
      <c r="S245" s="806"/>
      <c r="T245" s="806"/>
      <c r="U245" s="806"/>
      <c r="V245" s="806"/>
      <c r="W245" s="807"/>
    </row>
    <row r="246" spans="1:24" s="23" customFormat="1" ht="15" customHeight="1" x14ac:dyDescent="0.15">
      <c r="B246" s="80"/>
      <c r="C246" s="793" t="s">
        <v>304</v>
      </c>
      <c r="D246" s="794"/>
      <c r="E246" s="794"/>
      <c r="F246" s="794"/>
      <c r="G246" s="794"/>
      <c r="H246" s="794"/>
      <c r="I246" s="794"/>
      <c r="J246" s="794"/>
      <c r="K246" s="794"/>
      <c r="L246" s="794"/>
      <c r="M246" s="80"/>
      <c r="N246" s="81" t="s">
        <v>257</v>
      </c>
      <c r="O246" s="80"/>
      <c r="P246" s="82"/>
      <c r="Q246" s="82"/>
      <c r="R246" s="82"/>
      <c r="S246" s="82"/>
      <c r="T246" s="82"/>
      <c r="U246" s="82"/>
      <c r="V246" s="82"/>
      <c r="W246" s="82"/>
    </row>
    <row r="247" spans="1:24" s="23" customFormat="1" ht="15" customHeight="1" x14ac:dyDescent="0.15">
      <c r="B247" s="80"/>
      <c r="C247" s="795"/>
      <c r="D247" s="795"/>
      <c r="E247" s="795"/>
      <c r="F247" s="795"/>
      <c r="G247" s="795"/>
      <c r="H247" s="795"/>
      <c r="I247" s="795"/>
      <c r="J247" s="795"/>
      <c r="K247" s="795"/>
      <c r="L247" s="795"/>
      <c r="M247" s="80"/>
      <c r="N247" s="81" t="s">
        <v>283</v>
      </c>
      <c r="O247" s="82"/>
      <c r="P247" s="82"/>
      <c r="Q247" s="82"/>
      <c r="R247" s="82"/>
      <c r="S247" s="82"/>
      <c r="T247" s="82"/>
      <c r="U247" s="82"/>
      <c r="V247" s="82"/>
      <c r="W247" s="82"/>
    </row>
    <row r="248" spans="1:24" ht="15" customHeight="1" x14ac:dyDescent="0.15">
      <c r="B248" s="79"/>
      <c r="C248" s="176" t="s">
        <v>303</v>
      </c>
      <c r="D248" s="176"/>
      <c r="E248" s="177"/>
      <c r="M248" s="23"/>
      <c r="N248" s="176" t="s">
        <v>529</v>
      </c>
      <c r="O248" s="174"/>
      <c r="P248" s="175"/>
      <c r="Q248" s="23"/>
      <c r="R248" s="23"/>
      <c r="S248" s="23"/>
      <c r="T248" s="23"/>
      <c r="U248" s="23"/>
      <c r="W248" s="82"/>
      <c r="X248" s="23"/>
    </row>
    <row r="249" spans="1:24" ht="15" customHeight="1" x14ac:dyDescent="0.15">
      <c r="C249" s="176" t="s">
        <v>420</v>
      </c>
      <c r="D249" s="176"/>
      <c r="M249" s="23"/>
      <c r="N249" s="176" t="s">
        <v>530</v>
      </c>
      <c r="O249" s="174"/>
      <c r="P249" s="23"/>
      <c r="Q249" s="23"/>
      <c r="R249" s="23"/>
      <c r="S249" s="23"/>
      <c r="T249" s="23"/>
      <c r="U249" s="23"/>
      <c r="V249" s="23"/>
      <c r="W249" s="23"/>
      <c r="X249" s="23"/>
    </row>
    <row r="250" spans="1:24" ht="15.6" customHeight="1" x14ac:dyDescent="0.15">
      <c r="C250" s="176" t="s">
        <v>557</v>
      </c>
      <c r="N250" s="176" t="s">
        <v>463</v>
      </c>
    </row>
    <row r="251" spans="1:24" s="23" customFormat="1" ht="20.100000000000001" customHeight="1" x14ac:dyDescent="0.15">
      <c r="A251" s="175">
        <f>A210+4</f>
        <v>25</v>
      </c>
      <c r="B251" s="779" t="s">
        <v>51</v>
      </c>
      <c r="C251" s="779" t="s">
        <v>47</v>
      </c>
      <c r="D251" s="782">
        <f>VLOOKUP(A251,'様式D-1-1用'!$A$3:$P$1002,2,0)</f>
        <v>4</v>
      </c>
      <c r="E251" s="783"/>
      <c r="F251" s="786"/>
      <c r="G251" s="787"/>
      <c r="H251" s="787"/>
      <c r="I251" s="787"/>
      <c r="J251" s="787"/>
      <c r="K251" s="787"/>
      <c r="L251" s="788"/>
      <c r="M251" s="779" t="s">
        <v>51</v>
      </c>
      <c r="N251" s="779" t="s">
        <v>47</v>
      </c>
      <c r="O251" s="782">
        <f>VLOOKUP(X251,'様式D-1-1用'!$A$3:$P$1002,2,0)</f>
        <v>4</v>
      </c>
      <c r="P251" s="783"/>
      <c r="Q251" s="786"/>
      <c r="R251" s="787"/>
      <c r="S251" s="787"/>
      <c r="T251" s="787"/>
      <c r="U251" s="787"/>
      <c r="V251" s="787"/>
      <c r="W251" s="788"/>
      <c r="X251" s="23">
        <f>X210+4</f>
        <v>26</v>
      </c>
    </row>
    <row r="252" spans="1:24" s="23" customFormat="1" ht="20.100000000000001" customHeight="1" x14ac:dyDescent="0.15">
      <c r="B252" s="780"/>
      <c r="C252" s="781"/>
      <c r="D252" s="784"/>
      <c r="E252" s="785"/>
      <c r="F252" s="773"/>
      <c r="G252" s="774"/>
      <c r="H252" s="774"/>
      <c r="I252" s="774"/>
      <c r="J252" s="774"/>
      <c r="K252" s="774"/>
      <c r="L252" s="775"/>
      <c r="M252" s="780"/>
      <c r="N252" s="781"/>
      <c r="O252" s="784"/>
      <c r="P252" s="785"/>
      <c r="Q252" s="773"/>
      <c r="R252" s="774"/>
      <c r="S252" s="774"/>
      <c r="T252" s="774"/>
      <c r="U252" s="774"/>
      <c r="V252" s="774"/>
      <c r="W252" s="775"/>
    </row>
    <row r="253" spans="1:24" s="23" customFormat="1" ht="20.100000000000001" customHeight="1" x14ac:dyDescent="0.15">
      <c r="B253" s="780"/>
      <c r="C253" s="780" t="s">
        <v>2</v>
      </c>
      <c r="D253" s="789">
        <f>VLOOKUP(A251,'様式D-1-1用'!$A$3:$P$1002,3,0)</f>
        <v>6</v>
      </c>
      <c r="E253" s="790"/>
      <c r="F253" s="773"/>
      <c r="G253" s="774"/>
      <c r="H253" s="774"/>
      <c r="I253" s="774"/>
      <c r="J253" s="774"/>
      <c r="K253" s="774"/>
      <c r="L253" s="775"/>
      <c r="M253" s="780"/>
      <c r="N253" s="780" t="s">
        <v>2</v>
      </c>
      <c r="O253" s="789">
        <f>VLOOKUP(X251,'様式D-1-1用'!$A$3:$P$1002,3,0)</f>
        <v>7</v>
      </c>
      <c r="P253" s="790"/>
      <c r="Q253" s="773"/>
      <c r="R253" s="774"/>
      <c r="S253" s="774"/>
      <c r="T253" s="774"/>
      <c r="U253" s="774"/>
      <c r="V253" s="774"/>
      <c r="W253" s="775"/>
    </row>
    <row r="254" spans="1:24" s="23" customFormat="1" ht="19.5" customHeight="1" x14ac:dyDescent="0.15">
      <c r="B254" s="781"/>
      <c r="C254" s="781"/>
      <c r="D254" s="791"/>
      <c r="E254" s="792"/>
      <c r="F254" s="773"/>
      <c r="G254" s="774"/>
      <c r="H254" s="774"/>
      <c r="I254" s="774"/>
      <c r="J254" s="774"/>
      <c r="K254" s="774"/>
      <c r="L254" s="775"/>
      <c r="M254" s="781"/>
      <c r="N254" s="781"/>
      <c r="O254" s="791"/>
      <c r="P254" s="792"/>
      <c r="Q254" s="773"/>
      <c r="R254" s="774"/>
      <c r="S254" s="774"/>
      <c r="T254" s="774"/>
      <c r="U254" s="774"/>
      <c r="V254" s="774"/>
      <c r="W254" s="775"/>
    </row>
    <row r="255" spans="1:24" s="23" customFormat="1" ht="20.100000000000001" customHeight="1" x14ac:dyDescent="0.15">
      <c r="B255" s="780" t="s">
        <v>48</v>
      </c>
      <c r="C255" s="780" t="s">
        <v>3</v>
      </c>
      <c r="D255" s="782" t="str">
        <f>VLOOKUP(A251,'様式D-1-1用'!$A$3:$P$1002,4,0)</f>
        <v>覆工・坑門</v>
      </c>
      <c r="E255" s="783"/>
      <c r="F255" s="773"/>
      <c r="G255" s="774"/>
      <c r="H255" s="774"/>
      <c r="I255" s="774"/>
      <c r="J255" s="774"/>
      <c r="K255" s="774"/>
      <c r="L255" s="775"/>
      <c r="M255" s="780" t="s">
        <v>48</v>
      </c>
      <c r="N255" s="780" t="s">
        <v>3</v>
      </c>
      <c r="O255" s="782" t="str">
        <f>VLOOKUP(X251,'様式D-1-1用'!$A$3:$P$1002,4,0)</f>
        <v>覆工・坑門</v>
      </c>
      <c r="P255" s="783"/>
      <c r="Q255" s="773"/>
      <c r="R255" s="774"/>
      <c r="S255" s="774"/>
      <c r="T255" s="774"/>
      <c r="U255" s="774"/>
      <c r="V255" s="774"/>
      <c r="W255" s="775"/>
    </row>
    <row r="256" spans="1:24" s="23" customFormat="1" ht="20.100000000000001" customHeight="1" x14ac:dyDescent="0.15">
      <c r="B256" s="780"/>
      <c r="C256" s="781"/>
      <c r="D256" s="784"/>
      <c r="E256" s="785"/>
      <c r="F256" s="773"/>
      <c r="G256" s="774"/>
      <c r="H256" s="774"/>
      <c r="I256" s="774"/>
      <c r="J256" s="774"/>
      <c r="K256" s="774"/>
      <c r="L256" s="775"/>
      <c r="M256" s="780"/>
      <c r="N256" s="781"/>
      <c r="O256" s="784"/>
      <c r="P256" s="785"/>
      <c r="Q256" s="773"/>
      <c r="R256" s="774"/>
      <c r="S256" s="774"/>
      <c r="T256" s="774"/>
      <c r="U256" s="774"/>
      <c r="V256" s="774"/>
      <c r="W256" s="775"/>
    </row>
    <row r="257" spans="1:24" s="23" customFormat="1" ht="20.100000000000001" customHeight="1" x14ac:dyDescent="0.15">
      <c r="B257" s="780"/>
      <c r="C257" s="780" t="s">
        <v>4</v>
      </c>
      <c r="D257" s="782" t="str">
        <f>VLOOKUP(A251,'様式D-1-1用'!$A$3:$P$1002,5,0)</f>
        <v>アーチ（右側）</v>
      </c>
      <c r="E257" s="783"/>
      <c r="F257" s="773"/>
      <c r="G257" s="774"/>
      <c r="H257" s="774"/>
      <c r="I257" s="774"/>
      <c r="J257" s="774"/>
      <c r="K257" s="774"/>
      <c r="L257" s="775"/>
      <c r="M257" s="780"/>
      <c r="N257" s="780" t="s">
        <v>4</v>
      </c>
      <c r="O257" s="782" t="str">
        <f>VLOOKUP(X251,'様式D-1-1用'!$A$3:$P$1002,5,0)</f>
        <v>側壁（右側）</v>
      </c>
      <c r="P257" s="783"/>
      <c r="Q257" s="773"/>
      <c r="R257" s="774"/>
      <c r="S257" s="774"/>
      <c r="T257" s="774"/>
      <c r="U257" s="774"/>
      <c r="V257" s="774"/>
      <c r="W257" s="775"/>
    </row>
    <row r="258" spans="1:24" s="23" customFormat="1" ht="20.100000000000001" customHeight="1" x14ac:dyDescent="0.15">
      <c r="B258" s="781"/>
      <c r="C258" s="781"/>
      <c r="D258" s="784"/>
      <c r="E258" s="785"/>
      <c r="F258" s="773"/>
      <c r="G258" s="774"/>
      <c r="H258" s="774"/>
      <c r="I258" s="774"/>
      <c r="J258" s="774"/>
      <c r="K258" s="774"/>
      <c r="L258" s="775"/>
      <c r="M258" s="781"/>
      <c r="N258" s="781"/>
      <c r="O258" s="784"/>
      <c r="P258" s="785"/>
      <c r="Q258" s="773"/>
      <c r="R258" s="774"/>
      <c r="S258" s="774"/>
      <c r="T258" s="774"/>
      <c r="U258" s="774"/>
      <c r="V258" s="774"/>
      <c r="W258" s="775"/>
    </row>
    <row r="259" spans="1:24" s="23" customFormat="1" ht="17.100000000000001" customHeight="1" x14ac:dyDescent="0.15">
      <c r="B259" s="770" t="s">
        <v>5</v>
      </c>
      <c r="C259" s="771"/>
      <c r="D259" s="765" t="str">
        <f>VLOOKUP(A251,'様式D-1-1用'!$A$3:$P$1002,6,0)</f>
        <v>漏水</v>
      </c>
      <c r="E259" s="766"/>
      <c r="F259" s="773"/>
      <c r="G259" s="774"/>
      <c r="H259" s="774"/>
      <c r="I259" s="774"/>
      <c r="J259" s="774"/>
      <c r="K259" s="774"/>
      <c r="L259" s="775"/>
      <c r="M259" s="770" t="s">
        <v>5</v>
      </c>
      <c r="N259" s="771"/>
      <c r="O259" s="765" t="str">
        <f>VLOOKUP(X251,'様式D-1-1用'!$A$3:$P$1002,6,0)</f>
        <v>材質劣化</v>
      </c>
      <c r="P259" s="766"/>
      <c r="Q259" s="773"/>
      <c r="R259" s="774"/>
      <c r="S259" s="774"/>
      <c r="T259" s="774"/>
      <c r="U259" s="774"/>
      <c r="V259" s="774"/>
      <c r="W259" s="775"/>
    </row>
    <row r="260" spans="1:24" s="23" customFormat="1" ht="17.100000000000001" customHeight="1" x14ac:dyDescent="0.15">
      <c r="B260" s="770" t="s">
        <v>49</v>
      </c>
      <c r="C260" s="771"/>
      <c r="D260" s="765" t="str">
        <f>VLOOKUP(A251,'様式D-1-1用'!$A$3:$P$1002,7,0)</f>
        <v>漏水</v>
      </c>
      <c r="E260" s="766"/>
      <c r="F260" s="773"/>
      <c r="G260" s="774"/>
      <c r="H260" s="774"/>
      <c r="I260" s="774"/>
      <c r="J260" s="774"/>
      <c r="K260" s="774"/>
      <c r="L260" s="775"/>
      <c r="M260" s="770" t="s">
        <v>49</v>
      </c>
      <c r="N260" s="771"/>
      <c r="O260" s="765" t="str">
        <f>VLOOKUP(X251,'様式D-1-1用'!$A$3:$P$1002,7,0)</f>
        <v>うき・はく離</v>
      </c>
      <c r="P260" s="766"/>
      <c r="Q260" s="773"/>
      <c r="R260" s="774"/>
      <c r="S260" s="774"/>
      <c r="T260" s="774"/>
      <c r="U260" s="774"/>
      <c r="V260" s="774"/>
      <c r="W260" s="775"/>
    </row>
    <row r="261" spans="1:24" s="23" customFormat="1" ht="17.100000000000001" customHeight="1" x14ac:dyDescent="0.15">
      <c r="B261" s="768" t="s">
        <v>279</v>
      </c>
      <c r="C261" s="770" t="s">
        <v>278</v>
      </c>
      <c r="D261" s="771"/>
      <c r="E261" s="146">
        <f>VLOOKUP(A251,'様式D-1-1用'!$A$3:$P$1002,8,0)</f>
        <v>0</v>
      </c>
      <c r="F261" s="773"/>
      <c r="G261" s="774"/>
      <c r="H261" s="774"/>
      <c r="I261" s="774"/>
      <c r="J261" s="774"/>
      <c r="K261" s="774"/>
      <c r="L261" s="775"/>
      <c r="M261" s="768" t="s">
        <v>279</v>
      </c>
      <c r="N261" s="770" t="s">
        <v>278</v>
      </c>
      <c r="O261" s="771"/>
      <c r="P261" s="146">
        <f>VLOOKUP(X251,'様式D-1-1用'!$A$3:$P$1002,8,0)</f>
        <v>0</v>
      </c>
      <c r="Q261" s="773"/>
      <c r="R261" s="774"/>
      <c r="S261" s="774"/>
      <c r="T261" s="774"/>
      <c r="U261" s="774"/>
      <c r="V261" s="774"/>
      <c r="W261" s="775"/>
    </row>
    <row r="262" spans="1:24" s="23" customFormat="1" ht="17.100000000000001" customHeight="1" x14ac:dyDescent="0.15">
      <c r="B262" s="769"/>
      <c r="C262" s="770" t="s">
        <v>280</v>
      </c>
      <c r="D262" s="771"/>
      <c r="E262" s="146" t="str">
        <f>VLOOKUP(A251,'様式D-1-1用'!$A$3:$P$1002,9,0)</f>
        <v>Ⅱb</v>
      </c>
      <c r="F262" s="773"/>
      <c r="G262" s="774"/>
      <c r="H262" s="774"/>
      <c r="I262" s="774"/>
      <c r="J262" s="774"/>
      <c r="K262" s="774"/>
      <c r="L262" s="775"/>
      <c r="M262" s="769"/>
      <c r="N262" s="770" t="s">
        <v>280</v>
      </c>
      <c r="O262" s="771"/>
      <c r="P262" s="146" t="str">
        <f>VLOOKUP(X251,'様式D-1-1用'!$A$3:$P$1002,9,0)</f>
        <v>Ⅱb</v>
      </c>
      <c r="Q262" s="773"/>
      <c r="R262" s="774"/>
      <c r="S262" s="774"/>
      <c r="T262" s="774"/>
      <c r="U262" s="774"/>
      <c r="V262" s="774"/>
      <c r="W262" s="775"/>
    </row>
    <row r="263" spans="1:24" s="23" customFormat="1" ht="17.100000000000001" customHeight="1" x14ac:dyDescent="0.15">
      <c r="B263" s="770" t="s">
        <v>29</v>
      </c>
      <c r="C263" s="771"/>
      <c r="D263" s="767" t="str">
        <f>VLOOKUP(A251,'様式D-1-1用'!$A$3:$P$1002,11,0)</f>
        <v>Ⅱ</v>
      </c>
      <c r="E263" s="759"/>
      <c r="F263" s="776"/>
      <c r="G263" s="777"/>
      <c r="H263" s="777"/>
      <c r="I263" s="777"/>
      <c r="J263" s="777"/>
      <c r="K263" s="777"/>
      <c r="L263" s="778"/>
      <c r="M263" s="770" t="s">
        <v>29</v>
      </c>
      <c r="N263" s="771"/>
      <c r="O263" s="767" t="str">
        <f>VLOOKUP(X251,'様式D-1-1用'!$A$3:$P$1002,11,0)</f>
        <v>Ⅱ</v>
      </c>
      <c r="P263" s="759"/>
      <c r="Q263" s="776"/>
      <c r="R263" s="777"/>
      <c r="S263" s="777"/>
      <c r="T263" s="777"/>
      <c r="U263" s="777"/>
      <c r="V263" s="777"/>
      <c r="W263" s="778"/>
    </row>
    <row r="264" spans="1:24" s="23" customFormat="1" ht="17.100000000000001" customHeight="1" x14ac:dyDescent="0.15">
      <c r="B264" s="770" t="s">
        <v>7</v>
      </c>
      <c r="C264" s="772"/>
      <c r="D264" s="772"/>
      <c r="E264" s="344" t="str">
        <f>VLOOKUP(A251,'様式D-1-1用'!$A$3:$P$1002,12,0)</f>
        <v>0.6m×5.6m にじみ</v>
      </c>
      <c r="F264" s="133"/>
      <c r="G264" s="133"/>
      <c r="H264" s="133"/>
      <c r="I264" s="133"/>
      <c r="J264" s="133"/>
      <c r="K264" s="133"/>
      <c r="L264" s="134"/>
      <c r="M264" s="770" t="s">
        <v>7</v>
      </c>
      <c r="N264" s="772"/>
      <c r="O264" s="771"/>
      <c r="P264" s="344" t="str">
        <f>VLOOKUP(X251,'様式D-1-1用'!$A$3:$P$1002,12,0)</f>
        <v xml:space="preserve">0.1m×0.2m </v>
      </c>
      <c r="Q264" s="133"/>
      <c r="R264" s="133"/>
      <c r="S264" s="133"/>
      <c r="T264" s="133"/>
      <c r="U264" s="133"/>
      <c r="V264" s="133"/>
      <c r="W264" s="134"/>
    </row>
    <row r="265" spans="1:24" s="23" customFormat="1" ht="17.100000000000001" customHeight="1" x14ac:dyDescent="0.15">
      <c r="B265" s="801" t="s">
        <v>54</v>
      </c>
      <c r="C265" s="802"/>
      <c r="D265" s="803"/>
      <c r="E265" s="799" t="str">
        <f>VLOOKUP(A251,'様式D-1-1用'!$A$3:$P$1002,13,0)</f>
        <v>0.6m×5.6m にじみ</v>
      </c>
      <c r="F265" s="800"/>
      <c r="G265" s="800"/>
      <c r="H265" s="800"/>
      <c r="I265" s="800"/>
      <c r="J265" s="800"/>
      <c r="K265" s="800"/>
      <c r="L265" s="804"/>
      <c r="M265" s="801" t="s">
        <v>54</v>
      </c>
      <c r="N265" s="802"/>
      <c r="O265" s="803"/>
      <c r="P265" s="799" t="str">
        <f>VLOOKUP(X251,'様式D-1-1用'!$A$3:$P$1002,13,0)</f>
        <v xml:space="preserve">0.1m×0.2m </v>
      </c>
      <c r="Q265" s="800"/>
      <c r="R265" s="800"/>
      <c r="S265" s="800"/>
      <c r="T265" s="800"/>
      <c r="U265" s="800"/>
      <c r="V265" s="800"/>
      <c r="W265" s="804"/>
    </row>
    <row r="266" spans="1:24" s="23" customFormat="1" ht="17.100000000000001" customHeight="1" x14ac:dyDescent="0.15">
      <c r="B266" s="796" t="s">
        <v>282</v>
      </c>
      <c r="C266" s="797"/>
      <c r="D266" s="798"/>
      <c r="E266" s="799" t="str">
        <f>VLOOKUP(A251,'様式D-1-1用'!$A$3:$P$1002,14,0)</f>
        <v>－</v>
      </c>
      <c r="F266" s="800"/>
      <c r="G266" s="800"/>
      <c r="H266" s="743"/>
      <c r="I266" s="743"/>
      <c r="J266" s="743"/>
      <c r="K266" s="743"/>
      <c r="L266" s="744"/>
      <c r="M266" s="796" t="s">
        <v>282</v>
      </c>
      <c r="N266" s="797"/>
      <c r="O266" s="798"/>
      <c r="P266" s="799" t="str">
        <f>VLOOKUP(X251,'様式D-1-1用'!$A$3:$P$1002,14,0)</f>
        <v>－</v>
      </c>
      <c r="Q266" s="800"/>
      <c r="R266" s="800"/>
      <c r="S266" s="743"/>
      <c r="T266" s="743"/>
      <c r="U266" s="743"/>
      <c r="V266" s="743"/>
      <c r="W266" s="744"/>
    </row>
    <row r="267" spans="1:24" s="23" customFormat="1" ht="17.100000000000001" customHeight="1" x14ac:dyDescent="0.15">
      <c r="B267" s="796" t="s">
        <v>302</v>
      </c>
      <c r="C267" s="797"/>
      <c r="D267" s="798"/>
      <c r="E267" s="799" t="str">
        <f>VLOOKUP(A251,'様式D-1-1用'!$A$3:$P$1002,15,0)</f>
        <v>監視（日常巡視）</v>
      </c>
      <c r="F267" s="800"/>
      <c r="G267" s="800"/>
      <c r="H267" s="811" t="s">
        <v>8</v>
      </c>
      <c r="I267" s="812"/>
      <c r="J267" s="808"/>
      <c r="K267" s="809"/>
      <c r="L267" s="810"/>
      <c r="M267" s="796" t="s">
        <v>302</v>
      </c>
      <c r="N267" s="797"/>
      <c r="O267" s="798"/>
      <c r="P267" s="799" t="str">
        <f>VLOOKUP(X251,'様式D-1-1用'!$A$3:$P$1002,15,0)</f>
        <v>監視（日常巡視）</v>
      </c>
      <c r="Q267" s="800"/>
      <c r="R267" s="800"/>
      <c r="S267" s="811" t="s">
        <v>8</v>
      </c>
      <c r="T267" s="812"/>
      <c r="U267" s="808"/>
      <c r="V267" s="809"/>
      <c r="W267" s="810"/>
    </row>
    <row r="268" spans="1:24" s="23" customFormat="1" ht="17.100000000000001" customHeight="1" x14ac:dyDescent="0.15">
      <c r="B268" s="770" t="s">
        <v>50</v>
      </c>
      <c r="C268" s="771"/>
      <c r="D268" s="805" t="str">
        <f>VLOOKUP(A251,'様式D-1-1用'!$A$3:$P$1002,16,0)</f>
        <v>漏水、0.6m×5.6m にじみ(今回路面の滞水確認。)</v>
      </c>
      <c r="E268" s="806"/>
      <c r="F268" s="806"/>
      <c r="G268" s="806"/>
      <c r="H268" s="806"/>
      <c r="I268" s="806"/>
      <c r="J268" s="806"/>
      <c r="K268" s="806"/>
      <c r="L268" s="807"/>
      <c r="M268" s="770" t="s">
        <v>50</v>
      </c>
      <c r="N268" s="771"/>
      <c r="O268" s="805" t="str">
        <f>VLOOKUP(X251,'様式D-1-1用'!$A$3:$P$1002,16,0)</f>
        <v xml:space="preserve">うき・はく離、0.1m×0.2m </v>
      </c>
      <c r="P268" s="806"/>
      <c r="Q268" s="806"/>
      <c r="R268" s="806"/>
      <c r="S268" s="806"/>
      <c r="T268" s="806"/>
      <c r="U268" s="806"/>
      <c r="V268" s="806"/>
      <c r="W268" s="807"/>
    </row>
    <row r="269" spans="1:24" s="23" customFormat="1" ht="20.100000000000001" customHeight="1" x14ac:dyDescent="0.15">
      <c r="A269" s="175">
        <f>A228+4</f>
        <v>27</v>
      </c>
      <c r="B269" s="779" t="s">
        <v>51</v>
      </c>
      <c r="C269" s="779" t="s">
        <v>47</v>
      </c>
      <c r="D269" s="782">
        <f>VLOOKUP(A269,'様式D-1-1用'!$A$3:$P$1002,2,0)</f>
        <v>4</v>
      </c>
      <c r="E269" s="783"/>
      <c r="F269" s="786"/>
      <c r="G269" s="787"/>
      <c r="H269" s="787"/>
      <c r="I269" s="787"/>
      <c r="J269" s="787"/>
      <c r="K269" s="787"/>
      <c r="L269" s="788"/>
      <c r="M269" s="779" t="s">
        <v>51</v>
      </c>
      <c r="N269" s="779" t="s">
        <v>47</v>
      </c>
      <c r="O269" s="782">
        <f>VLOOKUP(X269,'様式D-1-1用'!$A$3:$P$1002,2,0)</f>
        <v>4</v>
      </c>
      <c r="P269" s="783"/>
      <c r="Q269" s="773"/>
      <c r="R269" s="774"/>
      <c r="S269" s="774"/>
      <c r="T269" s="774"/>
      <c r="U269" s="774"/>
      <c r="V269" s="774"/>
      <c r="W269" s="775"/>
      <c r="X269" s="23">
        <f>X228+4</f>
        <v>28</v>
      </c>
    </row>
    <row r="270" spans="1:24" s="23" customFormat="1" ht="20.100000000000001" customHeight="1" x14ac:dyDescent="0.15">
      <c r="B270" s="780"/>
      <c r="C270" s="781"/>
      <c r="D270" s="784"/>
      <c r="E270" s="785"/>
      <c r="F270" s="773"/>
      <c r="G270" s="774"/>
      <c r="H270" s="774"/>
      <c r="I270" s="774"/>
      <c r="J270" s="774"/>
      <c r="K270" s="774"/>
      <c r="L270" s="775"/>
      <c r="M270" s="780"/>
      <c r="N270" s="781"/>
      <c r="O270" s="784"/>
      <c r="P270" s="785"/>
      <c r="Q270" s="773"/>
      <c r="R270" s="774"/>
      <c r="S270" s="774"/>
      <c r="T270" s="774"/>
      <c r="U270" s="774"/>
      <c r="V270" s="774"/>
      <c r="W270" s="775"/>
    </row>
    <row r="271" spans="1:24" s="23" customFormat="1" ht="20.100000000000001" customHeight="1" x14ac:dyDescent="0.15">
      <c r="B271" s="780"/>
      <c r="C271" s="780" t="s">
        <v>2</v>
      </c>
      <c r="D271" s="789">
        <f>VLOOKUP(A269,'様式D-1-1用'!$A$3:$P$1002,3,0)</f>
        <v>8</v>
      </c>
      <c r="E271" s="790"/>
      <c r="F271" s="773"/>
      <c r="G271" s="774"/>
      <c r="H271" s="774"/>
      <c r="I271" s="774"/>
      <c r="J271" s="774"/>
      <c r="K271" s="774"/>
      <c r="L271" s="775"/>
      <c r="M271" s="780"/>
      <c r="N271" s="780" t="s">
        <v>2</v>
      </c>
      <c r="O271" s="789">
        <f>VLOOKUP(X269,'様式D-1-1用'!$A$3:$P$1002,3,0)</f>
        <v>9</v>
      </c>
      <c r="P271" s="790"/>
      <c r="Q271" s="773"/>
      <c r="R271" s="774"/>
      <c r="S271" s="774"/>
      <c r="T271" s="774"/>
      <c r="U271" s="774"/>
      <c r="V271" s="774"/>
      <c r="W271" s="775"/>
    </row>
    <row r="272" spans="1:24" s="23" customFormat="1" ht="20.100000000000001" customHeight="1" x14ac:dyDescent="0.15">
      <c r="B272" s="781"/>
      <c r="C272" s="781"/>
      <c r="D272" s="791"/>
      <c r="E272" s="792"/>
      <c r="F272" s="773"/>
      <c r="G272" s="774"/>
      <c r="H272" s="774"/>
      <c r="I272" s="774"/>
      <c r="J272" s="774"/>
      <c r="K272" s="774"/>
      <c r="L272" s="775"/>
      <c r="M272" s="781"/>
      <c r="N272" s="781"/>
      <c r="O272" s="791"/>
      <c r="P272" s="792"/>
      <c r="Q272" s="773"/>
      <c r="R272" s="774"/>
      <c r="S272" s="774"/>
      <c r="T272" s="774"/>
      <c r="U272" s="774"/>
      <c r="V272" s="774"/>
      <c r="W272" s="775"/>
    </row>
    <row r="273" spans="2:23" s="23" customFormat="1" ht="20.100000000000001" customHeight="1" x14ac:dyDescent="0.15">
      <c r="B273" s="780" t="s">
        <v>48</v>
      </c>
      <c r="C273" s="780" t="s">
        <v>3</v>
      </c>
      <c r="D273" s="782" t="str">
        <f>VLOOKUP(A269,'様式D-1-1用'!$A$3:$P$1002,4,0)</f>
        <v>路面</v>
      </c>
      <c r="E273" s="783"/>
      <c r="F273" s="773"/>
      <c r="G273" s="774"/>
      <c r="H273" s="774"/>
      <c r="I273" s="774"/>
      <c r="J273" s="774"/>
      <c r="K273" s="774"/>
      <c r="L273" s="775"/>
      <c r="M273" s="780" t="s">
        <v>48</v>
      </c>
      <c r="N273" s="780" t="s">
        <v>3</v>
      </c>
      <c r="O273" s="782" t="str">
        <f>VLOOKUP(X269,'様式D-1-1用'!$A$3:$P$1002,4,0)</f>
        <v>路面</v>
      </c>
      <c r="P273" s="783"/>
      <c r="Q273" s="773"/>
      <c r="R273" s="774"/>
      <c r="S273" s="774"/>
      <c r="T273" s="774"/>
      <c r="U273" s="774"/>
      <c r="V273" s="774"/>
      <c r="W273" s="775"/>
    </row>
    <row r="274" spans="2:23" s="23" customFormat="1" ht="20.100000000000001" customHeight="1" x14ac:dyDescent="0.15">
      <c r="B274" s="780"/>
      <c r="C274" s="781"/>
      <c r="D274" s="784"/>
      <c r="E274" s="785"/>
      <c r="F274" s="773"/>
      <c r="G274" s="774"/>
      <c r="H274" s="774"/>
      <c r="I274" s="774"/>
      <c r="J274" s="774"/>
      <c r="K274" s="774"/>
      <c r="L274" s="775"/>
      <c r="M274" s="780"/>
      <c r="N274" s="781"/>
      <c r="O274" s="784"/>
      <c r="P274" s="785"/>
      <c r="Q274" s="773"/>
      <c r="R274" s="774"/>
      <c r="S274" s="774"/>
      <c r="T274" s="774"/>
      <c r="U274" s="774"/>
      <c r="V274" s="774"/>
      <c r="W274" s="775"/>
    </row>
    <row r="275" spans="2:23" s="23" customFormat="1" ht="20.100000000000001" customHeight="1" x14ac:dyDescent="0.15">
      <c r="B275" s="780"/>
      <c r="C275" s="780" t="s">
        <v>4</v>
      </c>
      <c r="D275" s="782" t="str">
        <f>VLOOKUP(A269,'様式D-1-1用'!$A$3:$P$1002,5,0)</f>
        <v>監査歩廊</v>
      </c>
      <c r="E275" s="783"/>
      <c r="F275" s="773"/>
      <c r="G275" s="774"/>
      <c r="H275" s="774"/>
      <c r="I275" s="774"/>
      <c r="J275" s="774"/>
      <c r="K275" s="774"/>
      <c r="L275" s="775"/>
      <c r="M275" s="780"/>
      <c r="N275" s="780" t="s">
        <v>4</v>
      </c>
      <c r="O275" s="782" t="str">
        <f>VLOOKUP(X269,'様式D-1-1用'!$A$3:$P$1002,5,0)</f>
        <v>車道</v>
      </c>
      <c r="P275" s="783"/>
      <c r="Q275" s="773"/>
      <c r="R275" s="774"/>
      <c r="S275" s="774"/>
      <c r="T275" s="774"/>
      <c r="U275" s="774"/>
      <c r="V275" s="774"/>
      <c r="W275" s="775"/>
    </row>
    <row r="276" spans="2:23" s="23" customFormat="1" ht="19.5" customHeight="1" x14ac:dyDescent="0.15">
      <c r="B276" s="781"/>
      <c r="C276" s="781"/>
      <c r="D276" s="784"/>
      <c r="E276" s="785"/>
      <c r="F276" s="773"/>
      <c r="G276" s="774"/>
      <c r="H276" s="774"/>
      <c r="I276" s="774"/>
      <c r="J276" s="774"/>
      <c r="K276" s="774"/>
      <c r="L276" s="775"/>
      <c r="M276" s="781"/>
      <c r="N276" s="781"/>
      <c r="O276" s="784"/>
      <c r="P276" s="785"/>
      <c r="Q276" s="773"/>
      <c r="R276" s="774"/>
      <c r="S276" s="774"/>
      <c r="T276" s="774"/>
      <c r="U276" s="774"/>
      <c r="V276" s="774"/>
      <c r="W276" s="775"/>
    </row>
    <row r="277" spans="2:23" s="23" customFormat="1" ht="17.100000000000001" customHeight="1" x14ac:dyDescent="0.15">
      <c r="B277" s="770" t="s">
        <v>5</v>
      </c>
      <c r="C277" s="771"/>
      <c r="D277" s="765" t="str">
        <f>VLOOKUP(A269,'様式D-1-1用'!$A$3:$P$1002,6,0)</f>
        <v>材質劣化</v>
      </c>
      <c r="E277" s="766"/>
      <c r="F277" s="773"/>
      <c r="G277" s="774"/>
      <c r="H277" s="774"/>
      <c r="I277" s="774"/>
      <c r="J277" s="774"/>
      <c r="K277" s="774"/>
      <c r="L277" s="775"/>
      <c r="M277" s="770" t="s">
        <v>5</v>
      </c>
      <c r="N277" s="771"/>
      <c r="O277" s="765" t="str">
        <f>VLOOKUP(X269,'様式D-1-1用'!$A$3:$P$1002,6,0)</f>
        <v>漏水</v>
      </c>
      <c r="P277" s="766"/>
      <c r="Q277" s="773"/>
      <c r="R277" s="774"/>
      <c r="S277" s="774"/>
      <c r="T277" s="774"/>
      <c r="U277" s="774"/>
      <c r="V277" s="774"/>
      <c r="W277" s="775"/>
    </row>
    <row r="278" spans="2:23" s="23" customFormat="1" ht="17.100000000000001" customHeight="1" x14ac:dyDescent="0.15">
      <c r="B278" s="770" t="s">
        <v>49</v>
      </c>
      <c r="C278" s="771"/>
      <c r="D278" s="765" t="str">
        <f>VLOOKUP(A269,'様式D-1-1用'!$A$3:$P$1002,7,0)</f>
        <v>欠損</v>
      </c>
      <c r="E278" s="766"/>
      <c r="F278" s="773"/>
      <c r="G278" s="774"/>
      <c r="H278" s="774"/>
      <c r="I278" s="774"/>
      <c r="J278" s="774"/>
      <c r="K278" s="774"/>
      <c r="L278" s="775"/>
      <c r="M278" s="770" t="s">
        <v>49</v>
      </c>
      <c r="N278" s="771"/>
      <c r="O278" s="765" t="str">
        <f>VLOOKUP(X269,'様式D-1-1用'!$A$3:$P$1002,7,0)</f>
        <v>漏水</v>
      </c>
      <c r="P278" s="766"/>
      <c r="Q278" s="773"/>
      <c r="R278" s="774"/>
      <c r="S278" s="774"/>
      <c r="T278" s="774"/>
      <c r="U278" s="774"/>
      <c r="V278" s="774"/>
      <c r="W278" s="775"/>
    </row>
    <row r="279" spans="2:23" s="23" customFormat="1" ht="17.100000000000001" customHeight="1" x14ac:dyDescent="0.15">
      <c r="B279" s="768" t="s">
        <v>279</v>
      </c>
      <c r="C279" s="770" t="s">
        <v>278</v>
      </c>
      <c r="D279" s="771"/>
      <c r="E279" s="146">
        <f>VLOOKUP(A269,'様式D-1-1用'!$A$3:$P$1002,8,0)</f>
        <v>0</v>
      </c>
      <c r="F279" s="773"/>
      <c r="G279" s="774"/>
      <c r="H279" s="774"/>
      <c r="I279" s="774"/>
      <c r="J279" s="774"/>
      <c r="K279" s="774"/>
      <c r="L279" s="775"/>
      <c r="M279" s="768" t="s">
        <v>279</v>
      </c>
      <c r="N279" s="770" t="s">
        <v>278</v>
      </c>
      <c r="O279" s="771"/>
      <c r="P279" s="146">
        <f>VLOOKUP(X269,'様式D-1-1用'!$A$3:$P$1002,8,0)</f>
        <v>0</v>
      </c>
      <c r="Q279" s="773"/>
      <c r="R279" s="774"/>
      <c r="S279" s="774"/>
      <c r="T279" s="774"/>
      <c r="U279" s="774"/>
      <c r="V279" s="774"/>
      <c r="W279" s="775"/>
    </row>
    <row r="280" spans="2:23" s="23" customFormat="1" ht="17.100000000000001" customHeight="1" x14ac:dyDescent="0.15">
      <c r="B280" s="769"/>
      <c r="C280" s="770" t="s">
        <v>280</v>
      </c>
      <c r="D280" s="771"/>
      <c r="E280" s="146" t="str">
        <f>VLOOKUP(A269,'様式D-1-1用'!$A$3:$P$1002,9,0)</f>
        <v>－</v>
      </c>
      <c r="F280" s="773"/>
      <c r="G280" s="774"/>
      <c r="H280" s="774"/>
      <c r="I280" s="774"/>
      <c r="J280" s="774"/>
      <c r="K280" s="774"/>
      <c r="L280" s="775"/>
      <c r="M280" s="769"/>
      <c r="N280" s="770" t="s">
        <v>280</v>
      </c>
      <c r="O280" s="771"/>
      <c r="P280" s="146" t="str">
        <f>VLOOKUP(X269,'様式D-1-1用'!$A$3:$P$1002,9,0)</f>
        <v>－</v>
      </c>
      <c r="Q280" s="773"/>
      <c r="R280" s="774"/>
      <c r="S280" s="774"/>
      <c r="T280" s="774"/>
      <c r="U280" s="774"/>
      <c r="V280" s="774"/>
      <c r="W280" s="775"/>
    </row>
    <row r="281" spans="2:23" s="23" customFormat="1" ht="17.100000000000001" customHeight="1" x14ac:dyDescent="0.15">
      <c r="B281" s="770" t="s">
        <v>29</v>
      </c>
      <c r="C281" s="771"/>
      <c r="D281" s="767" t="str">
        <f>VLOOKUP(A269,'様式D-1-1用'!$A$3:$P$1002,11,0)</f>
        <v>－</v>
      </c>
      <c r="E281" s="759"/>
      <c r="F281" s="776"/>
      <c r="G281" s="777"/>
      <c r="H281" s="777"/>
      <c r="I281" s="777"/>
      <c r="J281" s="777"/>
      <c r="K281" s="777"/>
      <c r="L281" s="778"/>
      <c r="M281" s="770" t="s">
        <v>29</v>
      </c>
      <c r="N281" s="771"/>
      <c r="O281" s="767" t="str">
        <f>VLOOKUP(X269,'様式D-1-1用'!$A$3:$P$1002,11,0)</f>
        <v>－</v>
      </c>
      <c r="P281" s="759"/>
      <c r="Q281" s="776"/>
      <c r="R281" s="777"/>
      <c r="S281" s="777"/>
      <c r="T281" s="777"/>
      <c r="U281" s="777"/>
      <c r="V281" s="777"/>
      <c r="W281" s="778"/>
    </row>
    <row r="282" spans="2:23" s="23" customFormat="1" ht="17.100000000000001" customHeight="1" x14ac:dyDescent="0.15">
      <c r="B282" s="770" t="s">
        <v>7</v>
      </c>
      <c r="C282" s="772"/>
      <c r="D282" s="772"/>
      <c r="E282" s="344" t="str">
        <f>VLOOKUP(A269,'様式D-1-1用'!$A$3:$P$1002,12,0)</f>
        <v>0.15m×0.5m 内部鉄筋露出</v>
      </c>
      <c r="F282" s="133"/>
      <c r="G282" s="133"/>
      <c r="H282" s="133"/>
      <c r="I282" s="133"/>
      <c r="J282" s="133"/>
      <c r="K282" s="133"/>
      <c r="L282" s="134"/>
      <c r="M282" s="770" t="s">
        <v>7</v>
      </c>
      <c r="N282" s="772"/>
      <c r="O282" s="771"/>
      <c r="P282" s="344" t="str">
        <f>VLOOKUP(X269,'様式D-1-1用'!$A$3:$P$1002,12,0)</f>
        <v>0.8m×1.3m にじみ,遊離石灰</v>
      </c>
      <c r="Q282" s="133"/>
      <c r="R282" s="133"/>
      <c r="S282" s="133"/>
      <c r="T282" s="133"/>
      <c r="U282" s="133"/>
      <c r="V282" s="133"/>
      <c r="W282" s="134"/>
    </row>
    <row r="283" spans="2:23" s="23" customFormat="1" ht="17.100000000000001" customHeight="1" x14ac:dyDescent="0.15">
      <c r="B283" s="801" t="s">
        <v>54</v>
      </c>
      <c r="C283" s="802"/>
      <c r="D283" s="803"/>
      <c r="E283" s="799" t="str">
        <f>VLOOKUP(A269,'様式D-1-1用'!$A$3:$P$1002,13,0)</f>
        <v>鉄筋露出0.15m×0.5m×0.01m</v>
      </c>
      <c r="F283" s="800"/>
      <c r="G283" s="800"/>
      <c r="H283" s="800"/>
      <c r="I283" s="800"/>
      <c r="J283" s="800"/>
      <c r="K283" s="800"/>
      <c r="L283" s="804"/>
      <c r="M283" s="801" t="s">
        <v>54</v>
      </c>
      <c r="N283" s="802"/>
      <c r="O283" s="803"/>
      <c r="P283" s="799" t="str">
        <f>VLOOKUP(X269,'様式D-1-1用'!$A$3:$P$1002,13,0)</f>
        <v>0.8m×1.3m にじみ,遊離石灰</v>
      </c>
      <c r="Q283" s="800"/>
      <c r="R283" s="800"/>
      <c r="S283" s="800"/>
      <c r="T283" s="800"/>
      <c r="U283" s="800"/>
      <c r="V283" s="800"/>
      <c r="W283" s="804"/>
    </row>
    <row r="284" spans="2:23" s="23" customFormat="1" ht="17.100000000000001" customHeight="1" x14ac:dyDescent="0.15">
      <c r="B284" s="796" t="s">
        <v>282</v>
      </c>
      <c r="C284" s="797"/>
      <c r="D284" s="798"/>
      <c r="E284" s="799" t="str">
        <f>VLOOKUP(A269,'様式D-1-1用'!$A$3:$P$1002,14,0)</f>
        <v>－</v>
      </c>
      <c r="F284" s="800"/>
      <c r="G284" s="800"/>
      <c r="H284" s="743"/>
      <c r="I284" s="743"/>
      <c r="J284" s="743"/>
      <c r="K284" s="743"/>
      <c r="L284" s="744"/>
      <c r="M284" s="796" t="s">
        <v>282</v>
      </c>
      <c r="N284" s="797"/>
      <c r="O284" s="798"/>
      <c r="P284" s="799" t="str">
        <f>VLOOKUP(X269,'様式D-1-1用'!$A$3:$P$1002,14,0)</f>
        <v>－</v>
      </c>
      <c r="Q284" s="800"/>
      <c r="R284" s="800"/>
      <c r="S284" s="743"/>
      <c r="T284" s="743"/>
      <c r="U284" s="743"/>
      <c r="V284" s="743"/>
      <c r="W284" s="744"/>
    </row>
    <row r="285" spans="2:23" s="23" customFormat="1" ht="17.100000000000001" customHeight="1" x14ac:dyDescent="0.15">
      <c r="B285" s="796" t="s">
        <v>302</v>
      </c>
      <c r="C285" s="797"/>
      <c r="D285" s="798"/>
      <c r="E285" s="799" t="str">
        <f>VLOOKUP(A269,'様式D-1-1用'!$A$3:$P$1002,15,0)</f>
        <v>なし</v>
      </c>
      <c r="F285" s="800"/>
      <c r="G285" s="800"/>
      <c r="H285" s="811" t="s">
        <v>8</v>
      </c>
      <c r="I285" s="812"/>
      <c r="J285" s="808"/>
      <c r="K285" s="809"/>
      <c r="L285" s="810"/>
      <c r="M285" s="796" t="s">
        <v>302</v>
      </c>
      <c r="N285" s="797"/>
      <c r="O285" s="798"/>
      <c r="P285" s="799" t="str">
        <f>VLOOKUP(X269,'様式D-1-1用'!$A$3:$P$1002,15,0)</f>
        <v>なし</v>
      </c>
      <c r="Q285" s="800"/>
      <c r="R285" s="800"/>
      <c r="S285" s="811" t="s">
        <v>8</v>
      </c>
      <c r="T285" s="812"/>
      <c r="U285" s="808"/>
      <c r="V285" s="809"/>
      <c r="W285" s="810"/>
    </row>
    <row r="286" spans="2:23" s="23" customFormat="1" ht="17.100000000000001" customHeight="1" x14ac:dyDescent="0.15">
      <c r="B286" s="770" t="s">
        <v>50</v>
      </c>
      <c r="C286" s="771"/>
      <c r="D286" s="805" t="str">
        <f>VLOOKUP(A269,'様式D-1-1用'!$A$3:$P$1002,16,0)</f>
        <v>欠損、0.15m×0.5m 内部鉄筋露出</v>
      </c>
      <c r="E286" s="806"/>
      <c r="F286" s="806"/>
      <c r="G286" s="806"/>
      <c r="H286" s="806"/>
      <c r="I286" s="806"/>
      <c r="J286" s="806"/>
      <c r="K286" s="806"/>
      <c r="L286" s="807"/>
      <c r="M286" s="770" t="s">
        <v>50</v>
      </c>
      <c r="N286" s="771"/>
      <c r="O286" s="805" t="str">
        <f>VLOOKUP(X269,'様式D-1-1用'!$A$3:$P$1002,16,0)</f>
        <v>漏水、0.8m×1.3m にじみ,遊離石灰</v>
      </c>
      <c r="P286" s="806"/>
      <c r="Q286" s="806"/>
      <c r="R286" s="806"/>
      <c r="S286" s="806"/>
      <c r="T286" s="806"/>
      <c r="U286" s="806"/>
      <c r="V286" s="806"/>
      <c r="W286" s="807"/>
    </row>
    <row r="287" spans="2:23" s="23" customFormat="1" ht="15" customHeight="1" x14ac:dyDescent="0.15">
      <c r="B287" s="80"/>
      <c r="C287" s="793" t="s">
        <v>304</v>
      </c>
      <c r="D287" s="794"/>
      <c r="E287" s="794"/>
      <c r="F287" s="794"/>
      <c r="G287" s="794"/>
      <c r="H287" s="794"/>
      <c r="I287" s="794"/>
      <c r="J287" s="794"/>
      <c r="K287" s="794"/>
      <c r="L287" s="794"/>
      <c r="M287" s="80"/>
      <c r="N287" s="81" t="s">
        <v>257</v>
      </c>
      <c r="O287" s="80"/>
      <c r="P287" s="82"/>
      <c r="Q287" s="82"/>
      <c r="R287" s="82"/>
      <c r="S287" s="82"/>
      <c r="T287" s="82"/>
      <c r="U287" s="82"/>
      <c r="V287" s="82"/>
      <c r="W287" s="82"/>
    </row>
    <row r="288" spans="2:23" s="23" customFormat="1" ht="15" customHeight="1" x14ac:dyDescent="0.15">
      <c r="B288" s="80"/>
      <c r="C288" s="795"/>
      <c r="D288" s="795"/>
      <c r="E288" s="795"/>
      <c r="F288" s="795"/>
      <c r="G288" s="795"/>
      <c r="H288" s="795"/>
      <c r="I288" s="795"/>
      <c r="J288" s="795"/>
      <c r="K288" s="795"/>
      <c r="L288" s="795"/>
      <c r="M288" s="80"/>
      <c r="N288" s="81" t="s">
        <v>283</v>
      </c>
      <c r="O288" s="82"/>
      <c r="P288" s="82"/>
      <c r="Q288" s="82"/>
      <c r="R288" s="82"/>
      <c r="S288" s="82"/>
      <c r="T288" s="82"/>
      <c r="U288" s="82"/>
      <c r="V288" s="82"/>
      <c r="W288" s="82"/>
    </row>
    <row r="289" spans="1:24" ht="15" customHeight="1" x14ac:dyDescent="0.15">
      <c r="B289" s="79"/>
      <c r="C289" s="176" t="s">
        <v>303</v>
      </c>
      <c r="D289" s="176"/>
      <c r="E289" s="177"/>
      <c r="M289" s="23"/>
      <c r="N289" s="176" t="s">
        <v>529</v>
      </c>
      <c r="O289" s="174"/>
      <c r="P289" s="175"/>
      <c r="Q289" s="23"/>
      <c r="R289" s="23"/>
      <c r="S289" s="23"/>
      <c r="T289" s="23"/>
      <c r="U289" s="23"/>
      <c r="W289" s="82"/>
      <c r="X289" s="23"/>
    </row>
    <row r="290" spans="1:24" ht="15" customHeight="1" x14ac:dyDescent="0.15">
      <c r="C290" s="176" t="s">
        <v>420</v>
      </c>
      <c r="D290" s="176"/>
      <c r="M290" s="23"/>
      <c r="N290" s="176" t="s">
        <v>530</v>
      </c>
      <c r="O290" s="174"/>
      <c r="P290" s="23"/>
      <c r="Q290" s="23"/>
      <c r="R290" s="23"/>
      <c r="S290" s="23"/>
      <c r="T290" s="23"/>
      <c r="U290" s="23"/>
      <c r="V290" s="23"/>
      <c r="W290" s="23"/>
      <c r="X290" s="23"/>
    </row>
    <row r="291" spans="1:24" ht="15.6" customHeight="1" x14ac:dyDescent="0.15">
      <c r="C291" s="176" t="s">
        <v>557</v>
      </c>
      <c r="N291" s="176" t="s">
        <v>463</v>
      </c>
    </row>
    <row r="292" spans="1:24" s="23" customFormat="1" ht="20.100000000000001" customHeight="1" x14ac:dyDescent="0.15">
      <c r="A292" s="175">
        <f>A251+4</f>
        <v>29</v>
      </c>
      <c r="B292" s="779" t="s">
        <v>51</v>
      </c>
      <c r="C292" s="779" t="s">
        <v>47</v>
      </c>
      <c r="D292" s="782">
        <f>VLOOKUP(A292,'様式D-1-1用'!$A$3:$P$1002,2,0)</f>
        <v>4</v>
      </c>
      <c r="E292" s="783"/>
      <c r="F292" s="786"/>
      <c r="G292" s="787"/>
      <c r="H292" s="787"/>
      <c r="I292" s="787"/>
      <c r="J292" s="787"/>
      <c r="K292" s="787"/>
      <c r="L292" s="788"/>
      <c r="M292" s="779" t="s">
        <v>51</v>
      </c>
      <c r="N292" s="779" t="s">
        <v>47</v>
      </c>
      <c r="O292" s="782">
        <f>VLOOKUP(X292,'様式D-1-1用'!$A$3:$P$1002,2,0)</f>
        <v>4</v>
      </c>
      <c r="P292" s="783"/>
      <c r="Q292" s="786"/>
      <c r="R292" s="787"/>
      <c r="S292" s="787"/>
      <c r="T292" s="787"/>
      <c r="U292" s="787"/>
      <c r="V292" s="787"/>
      <c r="W292" s="788"/>
      <c r="X292" s="23">
        <f>X251+4</f>
        <v>30</v>
      </c>
    </row>
    <row r="293" spans="1:24" s="23" customFormat="1" ht="20.100000000000001" customHeight="1" x14ac:dyDescent="0.15">
      <c r="B293" s="780"/>
      <c r="C293" s="781"/>
      <c r="D293" s="784"/>
      <c r="E293" s="785"/>
      <c r="F293" s="773"/>
      <c r="G293" s="774"/>
      <c r="H293" s="774"/>
      <c r="I293" s="774"/>
      <c r="J293" s="774"/>
      <c r="K293" s="774"/>
      <c r="L293" s="775"/>
      <c r="M293" s="780"/>
      <c r="N293" s="781"/>
      <c r="O293" s="784"/>
      <c r="P293" s="785"/>
      <c r="Q293" s="773"/>
      <c r="R293" s="774"/>
      <c r="S293" s="774"/>
      <c r="T293" s="774"/>
      <c r="U293" s="774"/>
      <c r="V293" s="774"/>
      <c r="W293" s="775"/>
    </row>
    <row r="294" spans="1:24" s="23" customFormat="1" ht="20.100000000000001" customHeight="1" x14ac:dyDescent="0.15">
      <c r="B294" s="780"/>
      <c r="C294" s="780" t="s">
        <v>2</v>
      </c>
      <c r="D294" s="789">
        <f>VLOOKUP(A292,'様式D-1-1用'!$A$3:$P$1002,3,0)</f>
        <v>10</v>
      </c>
      <c r="E294" s="790"/>
      <c r="F294" s="773"/>
      <c r="G294" s="774"/>
      <c r="H294" s="774"/>
      <c r="I294" s="774"/>
      <c r="J294" s="774"/>
      <c r="K294" s="774"/>
      <c r="L294" s="775"/>
      <c r="M294" s="780"/>
      <c r="N294" s="780" t="s">
        <v>2</v>
      </c>
      <c r="O294" s="789">
        <f>VLOOKUP(X292,'様式D-1-1用'!$A$3:$P$1002,3,0)</f>
        <v>11</v>
      </c>
      <c r="P294" s="790"/>
      <c r="Q294" s="773"/>
      <c r="R294" s="774"/>
      <c r="S294" s="774"/>
      <c r="T294" s="774"/>
      <c r="U294" s="774"/>
      <c r="V294" s="774"/>
      <c r="W294" s="775"/>
    </row>
    <row r="295" spans="1:24" s="23" customFormat="1" ht="19.5" customHeight="1" x14ac:dyDescent="0.15">
      <c r="B295" s="781"/>
      <c r="C295" s="781"/>
      <c r="D295" s="791"/>
      <c r="E295" s="792"/>
      <c r="F295" s="773"/>
      <c r="G295" s="774"/>
      <c r="H295" s="774"/>
      <c r="I295" s="774"/>
      <c r="J295" s="774"/>
      <c r="K295" s="774"/>
      <c r="L295" s="775"/>
      <c r="M295" s="781"/>
      <c r="N295" s="781"/>
      <c r="O295" s="791"/>
      <c r="P295" s="792"/>
      <c r="Q295" s="773"/>
      <c r="R295" s="774"/>
      <c r="S295" s="774"/>
      <c r="T295" s="774"/>
      <c r="U295" s="774"/>
      <c r="V295" s="774"/>
      <c r="W295" s="775"/>
    </row>
    <row r="296" spans="1:24" s="23" customFormat="1" ht="20.100000000000001" customHeight="1" x14ac:dyDescent="0.15">
      <c r="B296" s="780" t="s">
        <v>48</v>
      </c>
      <c r="C296" s="780" t="s">
        <v>3</v>
      </c>
      <c r="D296" s="782" t="str">
        <f>VLOOKUP(A292,'様式D-1-1用'!$A$3:$P$1002,4,0)</f>
        <v>路面</v>
      </c>
      <c r="E296" s="783"/>
      <c r="F296" s="773"/>
      <c r="G296" s="774"/>
      <c r="H296" s="774"/>
      <c r="I296" s="774"/>
      <c r="J296" s="774"/>
      <c r="K296" s="774"/>
      <c r="L296" s="775"/>
      <c r="M296" s="780" t="s">
        <v>48</v>
      </c>
      <c r="N296" s="780" t="s">
        <v>3</v>
      </c>
      <c r="O296" s="782" t="str">
        <f>VLOOKUP(X292,'様式D-1-1用'!$A$3:$P$1002,4,0)</f>
        <v>覆工・坑門</v>
      </c>
      <c r="P296" s="783"/>
      <c r="Q296" s="773"/>
      <c r="R296" s="774"/>
      <c r="S296" s="774"/>
      <c r="T296" s="774"/>
      <c r="U296" s="774"/>
      <c r="V296" s="774"/>
      <c r="W296" s="775"/>
    </row>
    <row r="297" spans="1:24" s="23" customFormat="1" ht="20.100000000000001" customHeight="1" x14ac:dyDescent="0.15">
      <c r="B297" s="780"/>
      <c r="C297" s="781"/>
      <c r="D297" s="784"/>
      <c r="E297" s="785"/>
      <c r="F297" s="773"/>
      <c r="G297" s="774"/>
      <c r="H297" s="774"/>
      <c r="I297" s="774"/>
      <c r="J297" s="774"/>
      <c r="K297" s="774"/>
      <c r="L297" s="775"/>
      <c r="M297" s="780"/>
      <c r="N297" s="781"/>
      <c r="O297" s="784"/>
      <c r="P297" s="785"/>
      <c r="Q297" s="773"/>
      <c r="R297" s="774"/>
      <c r="S297" s="774"/>
      <c r="T297" s="774"/>
      <c r="U297" s="774"/>
      <c r="V297" s="774"/>
      <c r="W297" s="775"/>
    </row>
    <row r="298" spans="1:24" s="23" customFormat="1" ht="20.100000000000001" customHeight="1" x14ac:dyDescent="0.15">
      <c r="B298" s="780"/>
      <c r="C298" s="780" t="s">
        <v>4</v>
      </c>
      <c r="D298" s="782" t="str">
        <f>VLOOKUP(A292,'様式D-1-1用'!$A$3:$P$1002,5,0)</f>
        <v>車道</v>
      </c>
      <c r="E298" s="783"/>
      <c r="F298" s="773"/>
      <c r="G298" s="774"/>
      <c r="H298" s="774"/>
      <c r="I298" s="774"/>
      <c r="J298" s="774"/>
      <c r="K298" s="774"/>
      <c r="L298" s="775"/>
      <c r="M298" s="780"/>
      <c r="N298" s="780" t="s">
        <v>4</v>
      </c>
      <c r="O298" s="782" t="str">
        <f>VLOOKUP(X292,'様式D-1-1用'!$A$3:$P$1002,5,0)</f>
        <v>側壁（左側）</v>
      </c>
      <c r="P298" s="783"/>
      <c r="Q298" s="773"/>
      <c r="R298" s="774"/>
      <c r="S298" s="774"/>
      <c r="T298" s="774"/>
      <c r="U298" s="774"/>
      <c r="V298" s="774"/>
      <c r="W298" s="775"/>
    </row>
    <row r="299" spans="1:24" s="23" customFormat="1" ht="20.100000000000001" customHeight="1" x14ac:dyDescent="0.15">
      <c r="B299" s="781"/>
      <c r="C299" s="781"/>
      <c r="D299" s="784"/>
      <c r="E299" s="785"/>
      <c r="F299" s="773"/>
      <c r="G299" s="774"/>
      <c r="H299" s="774"/>
      <c r="I299" s="774"/>
      <c r="J299" s="774"/>
      <c r="K299" s="774"/>
      <c r="L299" s="775"/>
      <c r="M299" s="781"/>
      <c r="N299" s="781"/>
      <c r="O299" s="784"/>
      <c r="P299" s="785"/>
      <c r="Q299" s="773"/>
      <c r="R299" s="774"/>
      <c r="S299" s="774"/>
      <c r="T299" s="774"/>
      <c r="U299" s="774"/>
      <c r="V299" s="774"/>
      <c r="W299" s="775"/>
    </row>
    <row r="300" spans="1:24" s="23" customFormat="1" ht="17.100000000000001" customHeight="1" x14ac:dyDescent="0.15">
      <c r="B300" s="770" t="s">
        <v>5</v>
      </c>
      <c r="C300" s="771"/>
      <c r="D300" s="765" t="str">
        <f>VLOOKUP(A292,'様式D-1-1用'!$A$3:$P$1002,6,0)</f>
        <v>材質劣化</v>
      </c>
      <c r="E300" s="766"/>
      <c r="F300" s="773"/>
      <c r="G300" s="774"/>
      <c r="H300" s="774"/>
      <c r="I300" s="774"/>
      <c r="J300" s="774"/>
      <c r="K300" s="774"/>
      <c r="L300" s="775"/>
      <c r="M300" s="770" t="s">
        <v>5</v>
      </c>
      <c r="N300" s="771"/>
      <c r="O300" s="765" t="str">
        <f>VLOOKUP(X292,'様式D-1-1用'!$A$3:$P$1002,6,0)</f>
        <v>材質劣化</v>
      </c>
      <c r="P300" s="766"/>
      <c r="Q300" s="773"/>
      <c r="R300" s="774"/>
      <c r="S300" s="774"/>
      <c r="T300" s="774"/>
      <c r="U300" s="774"/>
      <c r="V300" s="774"/>
      <c r="W300" s="775"/>
    </row>
    <row r="301" spans="1:24" s="23" customFormat="1" ht="17.100000000000001" customHeight="1" x14ac:dyDescent="0.15">
      <c r="B301" s="770" t="s">
        <v>49</v>
      </c>
      <c r="C301" s="771"/>
      <c r="D301" s="765" t="str">
        <f>VLOOKUP(A292,'様式D-1-1用'!$A$3:$P$1002,7,0)</f>
        <v>うき・はく離</v>
      </c>
      <c r="E301" s="766"/>
      <c r="F301" s="773"/>
      <c r="G301" s="774"/>
      <c r="H301" s="774"/>
      <c r="I301" s="774"/>
      <c r="J301" s="774"/>
      <c r="K301" s="774"/>
      <c r="L301" s="775"/>
      <c r="M301" s="770" t="s">
        <v>49</v>
      </c>
      <c r="N301" s="771"/>
      <c r="O301" s="765" t="str">
        <f>VLOOKUP(X292,'様式D-1-1用'!$A$3:$P$1002,7,0)</f>
        <v>うき・はく離</v>
      </c>
      <c r="P301" s="766"/>
      <c r="Q301" s="773"/>
      <c r="R301" s="774"/>
      <c r="S301" s="774"/>
      <c r="T301" s="774"/>
      <c r="U301" s="774"/>
      <c r="V301" s="774"/>
      <c r="W301" s="775"/>
    </row>
    <row r="302" spans="1:24" s="23" customFormat="1" ht="17.100000000000001" customHeight="1" x14ac:dyDescent="0.15">
      <c r="B302" s="768" t="s">
        <v>279</v>
      </c>
      <c r="C302" s="770" t="s">
        <v>278</v>
      </c>
      <c r="D302" s="771"/>
      <c r="E302" s="146">
        <f>VLOOKUP(A292,'様式D-1-1用'!$A$3:$P$1002,8,0)</f>
        <v>0</v>
      </c>
      <c r="F302" s="773"/>
      <c r="G302" s="774"/>
      <c r="H302" s="774"/>
      <c r="I302" s="774"/>
      <c r="J302" s="774"/>
      <c r="K302" s="774"/>
      <c r="L302" s="775"/>
      <c r="M302" s="768" t="s">
        <v>279</v>
      </c>
      <c r="N302" s="770" t="s">
        <v>278</v>
      </c>
      <c r="O302" s="771"/>
      <c r="P302" s="146">
        <f>VLOOKUP(X292,'様式D-1-1用'!$A$3:$P$1002,8,0)</f>
        <v>0</v>
      </c>
      <c r="Q302" s="773"/>
      <c r="R302" s="774"/>
      <c r="S302" s="774"/>
      <c r="T302" s="774"/>
      <c r="U302" s="774"/>
      <c r="V302" s="774"/>
      <c r="W302" s="775"/>
    </row>
    <row r="303" spans="1:24" s="23" customFormat="1" ht="17.100000000000001" customHeight="1" x14ac:dyDescent="0.15">
      <c r="B303" s="769"/>
      <c r="C303" s="770" t="s">
        <v>280</v>
      </c>
      <c r="D303" s="771"/>
      <c r="E303" s="146" t="str">
        <f>VLOOKUP(A292,'様式D-1-1用'!$A$3:$P$1002,9,0)</f>
        <v>－</v>
      </c>
      <c r="F303" s="773"/>
      <c r="G303" s="774"/>
      <c r="H303" s="774"/>
      <c r="I303" s="774"/>
      <c r="J303" s="774"/>
      <c r="K303" s="774"/>
      <c r="L303" s="775"/>
      <c r="M303" s="769"/>
      <c r="N303" s="770" t="s">
        <v>280</v>
      </c>
      <c r="O303" s="771"/>
      <c r="P303" s="146" t="str">
        <f>VLOOKUP(X292,'様式D-1-1用'!$A$3:$P$1002,9,0)</f>
        <v>Ⅱb</v>
      </c>
      <c r="Q303" s="773"/>
      <c r="R303" s="774"/>
      <c r="S303" s="774"/>
      <c r="T303" s="774"/>
      <c r="U303" s="774"/>
      <c r="V303" s="774"/>
      <c r="W303" s="775"/>
    </row>
    <row r="304" spans="1:24" s="23" customFormat="1" ht="17.100000000000001" customHeight="1" x14ac:dyDescent="0.15">
      <c r="B304" s="770" t="s">
        <v>29</v>
      </c>
      <c r="C304" s="771"/>
      <c r="D304" s="767" t="str">
        <f>VLOOKUP(A292,'様式D-1-1用'!$A$3:$P$1002,11,0)</f>
        <v>－</v>
      </c>
      <c r="E304" s="759"/>
      <c r="F304" s="776"/>
      <c r="G304" s="777"/>
      <c r="H304" s="777"/>
      <c r="I304" s="777"/>
      <c r="J304" s="777"/>
      <c r="K304" s="777"/>
      <c r="L304" s="778"/>
      <c r="M304" s="770" t="s">
        <v>29</v>
      </c>
      <c r="N304" s="771"/>
      <c r="O304" s="767" t="str">
        <f>VLOOKUP(X292,'様式D-1-1用'!$A$3:$P$1002,11,0)</f>
        <v>Ⅱ</v>
      </c>
      <c r="P304" s="759"/>
      <c r="Q304" s="776"/>
      <c r="R304" s="777"/>
      <c r="S304" s="777"/>
      <c r="T304" s="777"/>
      <c r="U304" s="777"/>
      <c r="V304" s="777"/>
      <c r="W304" s="778"/>
    </row>
    <row r="305" spans="1:24" s="23" customFormat="1" ht="17.100000000000001" customHeight="1" x14ac:dyDescent="0.15">
      <c r="B305" s="770" t="s">
        <v>7</v>
      </c>
      <c r="C305" s="772"/>
      <c r="D305" s="772"/>
      <c r="E305" s="344" t="str">
        <f>VLOOKUP(A292,'様式D-1-1用'!$A$3:$P$1002,12,0)</f>
        <v xml:space="preserve">0.2m×0.1m </v>
      </c>
      <c r="F305" s="133"/>
      <c r="G305" s="133"/>
      <c r="H305" s="133"/>
      <c r="I305" s="133"/>
      <c r="J305" s="133"/>
      <c r="K305" s="133"/>
      <c r="L305" s="134"/>
      <c r="M305" s="770" t="s">
        <v>7</v>
      </c>
      <c r="N305" s="772"/>
      <c r="O305" s="771"/>
      <c r="P305" s="344" t="str">
        <f>VLOOKUP(X292,'様式D-1-1用'!$A$3:$P$1002,12,0)</f>
        <v xml:space="preserve">0.2m×0.6m </v>
      </c>
      <c r="Q305" s="133"/>
      <c r="R305" s="133"/>
      <c r="S305" s="133"/>
      <c r="T305" s="133"/>
      <c r="U305" s="133"/>
      <c r="V305" s="133"/>
      <c r="W305" s="134"/>
    </row>
    <row r="306" spans="1:24" s="23" customFormat="1" ht="17.100000000000001" customHeight="1" x14ac:dyDescent="0.15">
      <c r="B306" s="801" t="s">
        <v>54</v>
      </c>
      <c r="C306" s="802"/>
      <c r="D306" s="803"/>
      <c r="E306" s="799" t="str">
        <f>VLOOKUP(A292,'様式D-1-1用'!$A$3:$P$1002,13,0)</f>
        <v xml:space="preserve">0.2m×0.1m </v>
      </c>
      <c r="F306" s="800"/>
      <c r="G306" s="800"/>
      <c r="H306" s="800"/>
      <c r="I306" s="800"/>
      <c r="J306" s="800"/>
      <c r="K306" s="800"/>
      <c r="L306" s="804"/>
      <c r="M306" s="801" t="s">
        <v>54</v>
      </c>
      <c r="N306" s="802"/>
      <c r="O306" s="803"/>
      <c r="P306" s="799" t="str">
        <f>VLOOKUP(X292,'様式D-1-1用'!$A$3:$P$1002,13,0)</f>
        <v>－</v>
      </c>
      <c r="Q306" s="800"/>
      <c r="R306" s="800"/>
      <c r="S306" s="800"/>
      <c r="T306" s="800"/>
      <c r="U306" s="800"/>
      <c r="V306" s="800"/>
      <c r="W306" s="804"/>
    </row>
    <row r="307" spans="1:24" s="23" customFormat="1" ht="17.100000000000001" customHeight="1" x14ac:dyDescent="0.15">
      <c r="B307" s="796" t="s">
        <v>282</v>
      </c>
      <c r="C307" s="797"/>
      <c r="D307" s="798"/>
      <c r="E307" s="799" t="str">
        <f>VLOOKUP(A292,'様式D-1-1用'!$A$3:$P$1002,14,0)</f>
        <v>－</v>
      </c>
      <c r="F307" s="800"/>
      <c r="G307" s="800"/>
      <c r="H307" s="743"/>
      <c r="I307" s="743"/>
      <c r="J307" s="743"/>
      <c r="K307" s="743"/>
      <c r="L307" s="744"/>
      <c r="M307" s="796" t="s">
        <v>282</v>
      </c>
      <c r="N307" s="797"/>
      <c r="O307" s="798"/>
      <c r="P307" s="799" t="str">
        <f>VLOOKUP(X292,'様式D-1-1用'!$A$3:$P$1002,14,0)</f>
        <v>－</v>
      </c>
      <c r="Q307" s="800"/>
      <c r="R307" s="800"/>
      <c r="S307" s="743"/>
      <c r="T307" s="743"/>
      <c r="U307" s="743"/>
      <c r="V307" s="743"/>
      <c r="W307" s="744"/>
    </row>
    <row r="308" spans="1:24" s="23" customFormat="1" ht="17.100000000000001" customHeight="1" x14ac:dyDescent="0.15">
      <c r="B308" s="796" t="s">
        <v>302</v>
      </c>
      <c r="C308" s="797"/>
      <c r="D308" s="798"/>
      <c r="E308" s="799" t="str">
        <f>VLOOKUP(A292,'様式D-1-1用'!$A$3:$P$1002,15,0)</f>
        <v>なし</v>
      </c>
      <c r="F308" s="800"/>
      <c r="G308" s="800"/>
      <c r="H308" s="811" t="s">
        <v>8</v>
      </c>
      <c r="I308" s="812"/>
      <c r="J308" s="808"/>
      <c r="K308" s="809"/>
      <c r="L308" s="810"/>
      <c r="M308" s="796" t="s">
        <v>302</v>
      </c>
      <c r="N308" s="797"/>
      <c r="O308" s="798"/>
      <c r="P308" s="799" t="str">
        <f>VLOOKUP(X292,'様式D-1-1用'!$A$3:$P$1002,15,0)</f>
        <v>なし</v>
      </c>
      <c r="Q308" s="800"/>
      <c r="R308" s="800"/>
      <c r="S308" s="811" t="s">
        <v>8</v>
      </c>
      <c r="T308" s="812"/>
      <c r="U308" s="808"/>
      <c r="V308" s="809"/>
      <c r="W308" s="810"/>
    </row>
    <row r="309" spans="1:24" s="23" customFormat="1" ht="17.100000000000001" customHeight="1" x14ac:dyDescent="0.15">
      <c r="B309" s="770" t="s">
        <v>50</v>
      </c>
      <c r="C309" s="771"/>
      <c r="D309" s="805" t="str">
        <f>VLOOKUP(A292,'様式D-1-1用'!$A$3:$P$1002,16,0)</f>
        <v xml:space="preserve">うき・はく離、0.2m×0.1m </v>
      </c>
      <c r="E309" s="806"/>
      <c r="F309" s="806"/>
      <c r="G309" s="806"/>
      <c r="H309" s="806"/>
      <c r="I309" s="806"/>
      <c r="J309" s="806"/>
      <c r="K309" s="806"/>
      <c r="L309" s="807"/>
      <c r="M309" s="770" t="s">
        <v>50</v>
      </c>
      <c r="N309" s="771"/>
      <c r="O309" s="805" t="str">
        <f>VLOOKUP(X292,'様式D-1-1用'!$A$3:$P$1002,16,0)</f>
        <v xml:space="preserve">うき・はく離、0.2m×0.6m </v>
      </c>
      <c r="P309" s="806"/>
      <c r="Q309" s="806"/>
      <c r="R309" s="806"/>
      <c r="S309" s="806"/>
      <c r="T309" s="806"/>
      <c r="U309" s="806"/>
      <c r="V309" s="806"/>
      <c r="W309" s="807"/>
    </row>
    <row r="310" spans="1:24" s="23" customFormat="1" ht="20.100000000000001" customHeight="1" x14ac:dyDescent="0.15">
      <c r="A310" s="175">
        <f>A269+4</f>
        <v>31</v>
      </c>
      <c r="B310" s="779" t="s">
        <v>51</v>
      </c>
      <c r="C310" s="779" t="s">
        <v>47</v>
      </c>
      <c r="D310" s="782">
        <f>VLOOKUP(A310,'様式D-1-1用'!$A$3:$P$1002,2,0)</f>
        <v>4</v>
      </c>
      <c r="E310" s="783"/>
      <c r="F310" s="786"/>
      <c r="G310" s="787"/>
      <c r="H310" s="787"/>
      <c r="I310" s="787"/>
      <c r="J310" s="787"/>
      <c r="K310" s="787"/>
      <c r="L310" s="788"/>
      <c r="M310" s="779" t="s">
        <v>51</v>
      </c>
      <c r="N310" s="779" t="s">
        <v>47</v>
      </c>
      <c r="O310" s="782">
        <f>VLOOKUP(X310,'様式D-1-1用'!$A$3:$P$1002,2,0)</f>
        <v>4</v>
      </c>
      <c r="P310" s="783"/>
      <c r="Q310" s="773"/>
      <c r="R310" s="774"/>
      <c r="S310" s="774"/>
      <c r="T310" s="774"/>
      <c r="U310" s="774"/>
      <c r="V310" s="774"/>
      <c r="W310" s="775"/>
      <c r="X310" s="23">
        <f>X269+4</f>
        <v>32</v>
      </c>
    </row>
    <row r="311" spans="1:24" s="23" customFormat="1" ht="20.100000000000001" customHeight="1" x14ac:dyDescent="0.15">
      <c r="B311" s="780"/>
      <c r="C311" s="781"/>
      <c r="D311" s="784"/>
      <c r="E311" s="785"/>
      <c r="F311" s="773"/>
      <c r="G311" s="774"/>
      <c r="H311" s="774"/>
      <c r="I311" s="774"/>
      <c r="J311" s="774"/>
      <c r="K311" s="774"/>
      <c r="L311" s="775"/>
      <c r="M311" s="780"/>
      <c r="N311" s="781"/>
      <c r="O311" s="784"/>
      <c r="P311" s="785"/>
      <c r="Q311" s="773"/>
      <c r="R311" s="774"/>
      <c r="S311" s="774"/>
      <c r="T311" s="774"/>
      <c r="U311" s="774"/>
      <c r="V311" s="774"/>
      <c r="W311" s="775"/>
    </row>
    <row r="312" spans="1:24" s="23" customFormat="1" ht="20.100000000000001" customHeight="1" x14ac:dyDescent="0.15">
      <c r="B312" s="780"/>
      <c r="C312" s="780" t="s">
        <v>2</v>
      </c>
      <c r="D312" s="789">
        <f>VLOOKUP(A310,'様式D-1-1用'!$A$3:$P$1002,3,0)</f>
        <v>12</v>
      </c>
      <c r="E312" s="790"/>
      <c r="F312" s="773"/>
      <c r="G312" s="774"/>
      <c r="H312" s="774"/>
      <c r="I312" s="774"/>
      <c r="J312" s="774"/>
      <c r="K312" s="774"/>
      <c r="L312" s="775"/>
      <c r="M312" s="780"/>
      <c r="N312" s="780" t="s">
        <v>2</v>
      </c>
      <c r="O312" s="789">
        <f>VLOOKUP(X310,'様式D-1-1用'!$A$3:$P$1002,3,0)</f>
        <v>13</v>
      </c>
      <c r="P312" s="790"/>
      <c r="Q312" s="773"/>
      <c r="R312" s="774"/>
      <c r="S312" s="774"/>
      <c r="T312" s="774"/>
      <c r="U312" s="774"/>
      <c r="V312" s="774"/>
      <c r="W312" s="775"/>
    </row>
    <row r="313" spans="1:24" s="23" customFormat="1" ht="20.100000000000001" customHeight="1" x14ac:dyDescent="0.15">
      <c r="B313" s="781"/>
      <c r="C313" s="781"/>
      <c r="D313" s="791"/>
      <c r="E313" s="792"/>
      <c r="F313" s="773"/>
      <c r="G313" s="774"/>
      <c r="H313" s="774"/>
      <c r="I313" s="774"/>
      <c r="J313" s="774"/>
      <c r="K313" s="774"/>
      <c r="L313" s="775"/>
      <c r="M313" s="781"/>
      <c r="N313" s="781"/>
      <c r="O313" s="791"/>
      <c r="P313" s="792"/>
      <c r="Q313" s="773"/>
      <c r="R313" s="774"/>
      <c r="S313" s="774"/>
      <c r="T313" s="774"/>
      <c r="U313" s="774"/>
      <c r="V313" s="774"/>
      <c r="W313" s="775"/>
    </row>
    <row r="314" spans="1:24" s="23" customFormat="1" ht="20.100000000000001" customHeight="1" x14ac:dyDescent="0.15">
      <c r="B314" s="780" t="s">
        <v>48</v>
      </c>
      <c r="C314" s="780" t="s">
        <v>3</v>
      </c>
      <c r="D314" s="782" t="str">
        <f>VLOOKUP(A310,'様式D-1-1用'!$A$3:$P$1002,4,0)</f>
        <v>覆工・坑門</v>
      </c>
      <c r="E314" s="783"/>
      <c r="F314" s="773"/>
      <c r="G314" s="774"/>
      <c r="H314" s="774"/>
      <c r="I314" s="774"/>
      <c r="J314" s="774"/>
      <c r="K314" s="774"/>
      <c r="L314" s="775"/>
      <c r="M314" s="780" t="s">
        <v>48</v>
      </c>
      <c r="N314" s="780" t="s">
        <v>3</v>
      </c>
      <c r="O314" s="782" t="str">
        <f>VLOOKUP(X310,'様式D-1-1用'!$A$3:$P$1002,4,0)</f>
        <v>路面</v>
      </c>
      <c r="P314" s="783"/>
      <c r="Q314" s="773"/>
      <c r="R314" s="774"/>
      <c r="S314" s="774"/>
      <c r="T314" s="774"/>
      <c r="U314" s="774"/>
      <c r="V314" s="774"/>
      <c r="W314" s="775"/>
    </row>
    <row r="315" spans="1:24" s="23" customFormat="1" ht="20.100000000000001" customHeight="1" x14ac:dyDescent="0.15">
      <c r="B315" s="780"/>
      <c r="C315" s="781"/>
      <c r="D315" s="784"/>
      <c r="E315" s="785"/>
      <c r="F315" s="773"/>
      <c r="G315" s="774"/>
      <c r="H315" s="774"/>
      <c r="I315" s="774"/>
      <c r="J315" s="774"/>
      <c r="K315" s="774"/>
      <c r="L315" s="775"/>
      <c r="M315" s="780"/>
      <c r="N315" s="781"/>
      <c r="O315" s="784"/>
      <c r="P315" s="785"/>
      <c r="Q315" s="773"/>
      <c r="R315" s="774"/>
      <c r="S315" s="774"/>
      <c r="T315" s="774"/>
      <c r="U315" s="774"/>
      <c r="V315" s="774"/>
      <c r="W315" s="775"/>
    </row>
    <row r="316" spans="1:24" s="23" customFormat="1" ht="20.100000000000001" customHeight="1" x14ac:dyDescent="0.15">
      <c r="B316" s="780"/>
      <c r="C316" s="780" t="s">
        <v>4</v>
      </c>
      <c r="D316" s="782" t="str">
        <f>VLOOKUP(A310,'様式D-1-1用'!$A$3:$P$1002,5,0)</f>
        <v>側壁（左側）</v>
      </c>
      <c r="E316" s="783"/>
      <c r="F316" s="773"/>
      <c r="G316" s="774"/>
      <c r="H316" s="774"/>
      <c r="I316" s="774"/>
      <c r="J316" s="774"/>
      <c r="K316" s="774"/>
      <c r="L316" s="775"/>
      <c r="M316" s="780"/>
      <c r="N316" s="780" t="s">
        <v>4</v>
      </c>
      <c r="O316" s="782" t="str">
        <f>VLOOKUP(X310,'様式D-1-1用'!$A$3:$P$1002,5,0)</f>
        <v>監査歩廊</v>
      </c>
      <c r="P316" s="783"/>
      <c r="Q316" s="773"/>
      <c r="R316" s="774"/>
      <c r="S316" s="774"/>
      <c r="T316" s="774"/>
      <c r="U316" s="774"/>
      <c r="V316" s="774"/>
      <c r="W316" s="775"/>
    </row>
    <row r="317" spans="1:24" s="23" customFormat="1" ht="19.5" customHeight="1" x14ac:dyDescent="0.15">
      <c r="B317" s="781"/>
      <c r="C317" s="781"/>
      <c r="D317" s="784"/>
      <c r="E317" s="785"/>
      <c r="F317" s="773"/>
      <c r="G317" s="774"/>
      <c r="H317" s="774"/>
      <c r="I317" s="774"/>
      <c r="J317" s="774"/>
      <c r="K317" s="774"/>
      <c r="L317" s="775"/>
      <c r="M317" s="781"/>
      <c r="N317" s="781"/>
      <c r="O317" s="784"/>
      <c r="P317" s="785"/>
      <c r="Q317" s="773"/>
      <c r="R317" s="774"/>
      <c r="S317" s="774"/>
      <c r="T317" s="774"/>
      <c r="U317" s="774"/>
      <c r="V317" s="774"/>
      <c r="W317" s="775"/>
    </row>
    <row r="318" spans="1:24" s="23" customFormat="1" ht="17.100000000000001" customHeight="1" x14ac:dyDescent="0.15">
      <c r="B318" s="770" t="s">
        <v>5</v>
      </c>
      <c r="C318" s="771"/>
      <c r="D318" s="765" t="str">
        <f>VLOOKUP(A310,'様式D-1-1用'!$A$3:$P$1002,6,0)</f>
        <v>材質劣化</v>
      </c>
      <c r="E318" s="766"/>
      <c r="F318" s="773"/>
      <c r="G318" s="774"/>
      <c r="H318" s="774"/>
      <c r="I318" s="774"/>
      <c r="J318" s="774"/>
      <c r="K318" s="774"/>
      <c r="L318" s="775"/>
      <c r="M318" s="770" t="s">
        <v>5</v>
      </c>
      <c r="N318" s="771"/>
      <c r="O318" s="765" t="str">
        <f>VLOOKUP(X310,'様式D-1-1用'!$A$3:$P$1002,6,0)</f>
        <v>漏水</v>
      </c>
      <c r="P318" s="766"/>
      <c r="Q318" s="773"/>
      <c r="R318" s="774"/>
      <c r="S318" s="774"/>
      <c r="T318" s="774"/>
      <c r="U318" s="774"/>
      <c r="V318" s="774"/>
      <c r="W318" s="775"/>
    </row>
    <row r="319" spans="1:24" s="23" customFormat="1" ht="17.100000000000001" customHeight="1" x14ac:dyDescent="0.15">
      <c r="B319" s="770" t="s">
        <v>49</v>
      </c>
      <c r="C319" s="771"/>
      <c r="D319" s="765" t="str">
        <f>VLOOKUP(A310,'様式D-1-1用'!$A$3:$P$1002,7,0)</f>
        <v>うき・はく離</v>
      </c>
      <c r="E319" s="766"/>
      <c r="F319" s="773"/>
      <c r="G319" s="774"/>
      <c r="H319" s="774"/>
      <c r="I319" s="774"/>
      <c r="J319" s="774"/>
      <c r="K319" s="774"/>
      <c r="L319" s="775"/>
      <c r="M319" s="770" t="s">
        <v>49</v>
      </c>
      <c r="N319" s="771"/>
      <c r="O319" s="765" t="str">
        <f>VLOOKUP(X310,'様式D-1-1用'!$A$3:$P$1002,7,0)</f>
        <v>滞水・沈砂</v>
      </c>
      <c r="P319" s="766"/>
      <c r="Q319" s="773"/>
      <c r="R319" s="774"/>
      <c r="S319" s="774"/>
      <c r="T319" s="774"/>
      <c r="U319" s="774"/>
      <c r="V319" s="774"/>
      <c r="W319" s="775"/>
    </row>
    <row r="320" spans="1:24" s="23" customFormat="1" ht="17.100000000000001" customHeight="1" x14ac:dyDescent="0.15">
      <c r="B320" s="768" t="s">
        <v>279</v>
      </c>
      <c r="C320" s="770" t="s">
        <v>278</v>
      </c>
      <c r="D320" s="771"/>
      <c r="E320" s="146">
        <f>VLOOKUP(A310,'様式D-1-1用'!$A$3:$P$1002,8,0)</f>
        <v>0</v>
      </c>
      <c r="F320" s="773"/>
      <c r="G320" s="774"/>
      <c r="H320" s="774"/>
      <c r="I320" s="774"/>
      <c r="J320" s="774"/>
      <c r="K320" s="774"/>
      <c r="L320" s="775"/>
      <c r="M320" s="768" t="s">
        <v>279</v>
      </c>
      <c r="N320" s="770" t="s">
        <v>278</v>
      </c>
      <c r="O320" s="771"/>
      <c r="P320" s="146">
        <f>VLOOKUP(X310,'様式D-1-1用'!$A$3:$P$1002,8,0)</f>
        <v>0</v>
      </c>
      <c r="Q320" s="773"/>
      <c r="R320" s="774"/>
      <c r="S320" s="774"/>
      <c r="T320" s="774"/>
      <c r="U320" s="774"/>
      <c r="V320" s="774"/>
      <c r="W320" s="775"/>
    </row>
    <row r="321" spans="1:24" s="23" customFormat="1" ht="17.100000000000001" customHeight="1" x14ac:dyDescent="0.15">
      <c r="B321" s="769"/>
      <c r="C321" s="770" t="s">
        <v>280</v>
      </c>
      <c r="D321" s="771"/>
      <c r="E321" s="146" t="str">
        <f>VLOOKUP(A310,'様式D-1-1用'!$A$3:$P$1002,9,0)</f>
        <v>Ⅱb</v>
      </c>
      <c r="F321" s="773"/>
      <c r="G321" s="774"/>
      <c r="H321" s="774"/>
      <c r="I321" s="774"/>
      <c r="J321" s="774"/>
      <c r="K321" s="774"/>
      <c r="L321" s="775"/>
      <c r="M321" s="769"/>
      <c r="N321" s="770" t="s">
        <v>280</v>
      </c>
      <c r="O321" s="771"/>
      <c r="P321" s="146" t="str">
        <f>VLOOKUP(X310,'様式D-1-1用'!$A$3:$P$1002,9,0)</f>
        <v>－</v>
      </c>
      <c r="Q321" s="773"/>
      <c r="R321" s="774"/>
      <c r="S321" s="774"/>
      <c r="T321" s="774"/>
      <c r="U321" s="774"/>
      <c r="V321" s="774"/>
      <c r="W321" s="775"/>
    </row>
    <row r="322" spans="1:24" s="23" customFormat="1" ht="17.100000000000001" customHeight="1" x14ac:dyDescent="0.15">
      <c r="B322" s="770" t="s">
        <v>29</v>
      </c>
      <c r="C322" s="771"/>
      <c r="D322" s="767" t="str">
        <f>VLOOKUP(A310,'様式D-1-1用'!$A$3:$P$1002,11,0)</f>
        <v>Ⅱ</v>
      </c>
      <c r="E322" s="759"/>
      <c r="F322" s="776"/>
      <c r="G322" s="777"/>
      <c r="H322" s="777"/>
      <c r="I322" s="777"/>
      <c r="J322" s="777"/>
      <c r="K322" s="777"/>
      <c r="L322" s="778"/>
      <c r="M322" s="770" t="s">
        <v>29</v>
      </c>
      <c r="N322" s="771"/>
      <c r="O322" s="767" t="str">
        <f>VLOOKUP(X310,'様式D-1-1用'!$A$3:$P$1002,11,0)</f>
        <v>－</v>
      </c>
      <c r="P322" s="759"/>
      <c r="Q322" s="776"/>
      <c r="R322" s="777"/>
      <c r="S322" s="777"/>
      <c r="T322" s="777"/>
      <c r="U322" s="777"/>
      <c r="V322" s="777"/>
      <c r="W322" s="778"/>
    </row>
    <row r="323" spans="1:24" s="23" customFormat="1" ht="17.100000000000001" customHeight="1" x14ac:dyDescent="0.15">
      <c r="B323" s="770" t="s">
        <v>7</v>
      </c>
      <c r="C323" s="772"/>
      <c r="D323" s="772"/>
      <c r="E323" s="344" t="str">
        <f>VLOOKUP(A310,'様式D-1-1用'!$A$3:$P$1002,12,0)</f>
        <v xml:space="preserve">0.1m×1.5m </v>
      </c>
      <c r="F323" s="133"/>
      <c r="G323" s="133"/>
      <c r="H323" s="133"/>
      <c r="I323" s="133"/>
      <c r="J323" s="133"/>
      <c r="K323" s="133"/>
      <c r="L323" s="134"/>
      <c r="M323" s="770" t="s">
        <v>7</v>
      </c>
      <c r="N323" s="772"/>
      <c r="O323" s="771"/>
      <c r="P323" s="344" t="str">
        <f>VLOOKUP(X310,'様式D-1-1用'!$A$3:$P$1002,12,0)</f>
        <v xml:space="preserve">0.4m×1.7m </v>
      </c>
      <c r="Q323" s="133"/>
      <c r="R323" s="133"/>
      <c r="S323" s="133"/>
      <c r="T323" s="133"/>
      <c r="U323" s="133"/>
      <c r="V323" s="133"/>
      <c r="W323" s="134"/>
    </row>
    <row r="324" spans="1:24" s="23" customFormat="1" ht="17.100000000000001" customHeight="1" x14ac:dyDescent="0.15">
      <c r="B324" s="801" t="s">
        <v>54</v>
      </c>
      <c r="C324" s="802"/>
      <c r="D324" s="803"/>
      <c r="E324" s="799" t="str">
        <f>VLOOKUP(A310,'様式D-1-1用'!$A$3:$P$1002,13,0)</f>
        <v>－</v>
      </c>
      <c r="F324" s="800"/>
      <c r="G324" s="800"/>
      <c r="H324" s="800"/>
      <c r="I324" s="800"/>
      <c r="J324" s="800"/>
      <c r="K324" s="800"/>
      <c r="L324" s="804"/>
      <c r="M324" s="801" t="s">
        <v>54</v>
      </c>
      <c r="N324" s="802"/>
      <c r="O324" s="803"/>
      <c r="P324" s="799" t="str">
        <f>VLOOKUP(X310,'様式D-1-1用'!$A$3:$P$1002,13,0)</f>
        <v>－</v>
      </c>
      <c r="Q324" s="800"/>
      <c r="R324" s="800"/>
      <c r="S324" s="800"/>
      <c r="T324" s="800"/>
      <c r="U324" s="800"/>
      <c r="V324" s="800"/>
      <c r="W324" s="804"/>
    </row>
    <row r="325" spans="1:24" s="23" customFormat="1" ht="17.100000000000001" customHeight="1" x14ac:dyDescent="0.15">
      <c r="B325" s="796" t="s">
        <v>282</v>
      </c>
      <c r="C325" s="797"/>
      <c r="D325" s="798"/>
      <c r="E325" s="799" t="str">
        <f>VLOOKUP(A310,'様式D-1-1用'!$A$3:$P$1002,14,0)</f>
        <v>－</v>
      </c>
      <c r="F325" s="800"/>
      <c r="G325" s="800"/>
      <c r="H325" s="743"/>
      <c r="I325" s="743"/>
      <c r="J325" s="743"/>
      <c r="K325" s="743"/>
      <c r="L325" s="744"/>
      <c r="M325" s="796" t="s">
        <v>282</v>
      </c>
      <c r="N325" s="797"/>
      <c r="O325" s="798"/>
      <c r="P325" s="799" t="str">
        <f>VLOOKUP(X310,'様式D-1-1用'!$A$3:$P$1002,14,0)</f>
        <v>－</v>
      </c>
      <c r="Q325" s="800"/>
      <c r="R325" s="800"/>
      <c r="S325" s="743"/>
      <c r="T325" s="743"/>
      <c r="U325" s="743"/>
      <c r="V325" s="743"/>
      <c r="W325" s="744"/>
    </row>
    <row r="326" spans="1:24" s="23" customFormat="1" ht="17.100000000000001" customHeight="1" x14ac:dyDescent="0.15">
      <c r="B326" s="796" t="s">
        <v>302</v>
      </c>
      <c r="C326" s="797"/>
      <c r="D326" s="798"/>
      <c r="E326" s="799" t="str">
        <f>VLOOKUP(A310,'様式D-1-1用'!$A$3:$P$1002,15,0)</f>
        <v>なし</v>
      </c>
      <c r="F326" s="800"/>
      <c r="G326" s="800"/>
      <c r="H326" s="811" t="s">
        <v>8</v>
      </c>
      <c r="I326" s="812"/>
      <c r="J326" s="808"/>
      <c r="K326" s="809"/>
      <c r="L326" s="810"/>
      <c r="M326" s="796" t="s">
        <v>302</v>
      </c>
      <c r="N326" s="797"/>
      <c r="O326" s="798"/>
      <c r="P326" s="799" t="str">
        <f>VLOOKUP(X310,'様式D-1-1用'!$A$3:$P$1002,15,0)</f>
        <v>なし</v>
      </c>
      <c r="Q326" s="800"/>
      <c r="R326" s="800"/>
      <c r="S326" s="811" t="s">
        <v>8</v>
      </c>
      <c r="T326" s="812"/>
      <c r="U326" s="808"/>
      <c r="V326" s="809"/>
      <c r="W326" s="810"/>
    </row>
    <row r="327" spans="1:24" s="23" customFormat="1" ht="17.100000000000001" customHeight="1" x14ac:dyDescent="0.15">
      <c r="B327" s="770" t="s">
        <v>50</v>
      </c>
      <c r="C327" s="771"/>
      <c r="D327" s="805" t="str">
        <f>VLOOKUP(A310,'様式D-1-1用'!$A$3:$P$1002,16,0)</f>
        <v xml:space="preserve">うき・はく離、0.1m×1.5m </v>
      </c>
      <c r="E327" s="806"/>
      <c r="F327" s="806"/>
      <c r="G327" s="806"/>
      <c r="H327" s="806"/>
      <c r="I327" s="806"/>
      <c r="J327" s="806"/>
      <c r="K327" s="806"/>
      <c r="L327" s="807"/>
      <c r="M327" s="770" t="s">
        <v>50</v>
      </c>
      <c r="N327" s="771"/>
      <c r="O327" s="805" t="str">
        <f>VLOOKUP(X310,'様式D-1-1用'!$A$3:$P$1002,16,0)</f>
        <v xml:space="preserve">滞水・沈砂、0.4m×1.7m </v>
      </c>
      <c r="P327" s="806"/>
      <c r="Q327" s="806"/>
      <c r="R327" s="806"/>
      <c r="S327" s="806"/>
      <c r="T327" s="806"/>
      <c r="U327" s="806"/>
      <c r="V327" s="806"/>
      <c r="W327" s="807"/>
    </row>
    <row r="328" spans="1:24" s="23" customFormat="1" ht="15" customHeight="1" x14ac:dyDescent="0.15">
      <c r="B328" s="80"/>
      <c r="C328" s="793" t="s">
        <v>304</v>
      </c>
      <c r="D328" s="794"/>
      <c r="E328" s="794"/>
      <c r="F328" s="794"/>
      <c r="G328" s="794"/>
      <c r="H328" s="794"/>
      <c r="I328" s="794"/>
      <c r="J328" s="794"/>
      <c r="K328" s="794"/>
      <c r="L328" s="794"/>
      <c r="M328" s="80"/>
      <c r="N328" s="81" t="s">
        <v>257</v>
      </c>
      <c r="O328" s="80"/>
      <c r="P328" s="82"/>
      <c r="Q328" s="82"/>
      <c r="R328" s="82"/>
      <c r="S328" s="82"/>
      <c r="T328" s="82"/>
      <c r="U328" s="82"/>
      <c r="V328" s="82"/>
      <c r="W328" s="82"/>
    </row>
    <row r="329" spans="1:24" s="23" customFormat="1" ht="15" customHeight="1" x14ac:dyDescent="0.15">
      <c r="B329" s="80"/>
      <c r="C329" s="795"/>
      <c r="D329" s="795"/>
      <c r="E329" s="795"/>
      <c r="F329" s="795"/>
      <c r="G329" s="795"/>
      <c r="H329" s="795"/>
      <c r="I329" s="795"/>
      <c r="J329" s="795"/>
      <c r="K329" s="795"/>
      <c r="L329" s="795"/>
      <c r="M329" s="80"/>
      <c r="N329" s="81" t="s">
        <v>283</v>
      </c>
      <c r="O329" s="82"/>
      <c r="P329" s="82"/>
      <c r="Q329" s="82"/>
      <c r="R329" s="82"/>
      <c r="S329" s="82"/>
      <c r="T329" s="82"/>
      <c r="U329" s="82"/>
      <c r="V329" s="82"/>
      <c r="W329" s="82"/>
    </row>
    <row r="330" spans="1:24" ht="15" customHeight="1" x14ac:dyDescent="0.15">
      <c r="B330" s="79"/>
      <c r="C330" s="176" t="s">
        <v>303</v>
      </c>
      <c r="D330" s="176"/>
      <c r="E330" s="177"/>
      <c r="M330" s="23"/>
      <c r="N330" s="176" t="s">
        <v>529</v>
      </c>
      <c r="O330" s="174"/>
      <c r="P330" s="175"/>
      <c r="Q330" s="23"/>
      <c r="R330" s="23"/>
      <c r="S330" s="23"/>
      <c r="T330" s="23"/>
      <c r="U330" s="23"/>
      <c r="W330" s="82"/>
      <c r="X330" s="23"/>
    </row>
    <row r="331" spans="1:24" ht="15" customHeight="1" x14ac:dyDescent="0.15">
      <c r="C331" s="176" t="s">
        <v>420</v>
      </c>
      <c r="D331" s="176"/>
      <c r="M331" s="23"/>
      <c r="N331" s="176" t="s">
        <v>530</v>
      </c>
      <c r="O331" s="174"/>
      <c r="P331" s="23"/>
      <c r="Q331" s="23"/>
      <c r="R331" s="23"/>
      <c r="S331" s="23"/>
      <c r="T331" s="23"/>
      <c r="U331" s="23"/>
      <c r="V331" s="23"/>
      <c r="W331" s="23"/>
      <c r="X331" s="23"/>
    </row>
    <row r="332" spans="1:24" ht="15.6" customHeight="1" x14ac:dyDescent="0.15">
      <c r="C332" s="176" t="s">
        <v>557</v>
      </c>
      <c r="N332" s="176" t="s">
        <v>463</v>
      </c>
    </row>
    <row r="333" spans="1:24" s="23" customFormat="1" ht="20.100000000000001" customHeight="1" x14ac:dyDescent="0.15">
      <c r="A333" s="175">
        <f>A292+4</f>
        <v>33</v>
      </c>
      <c r="B333" s="779" t="s">
        <v>51</v>
      </c>
      <c r="C333" s="779" t="s">
        <v>47</v>
      </c>
      <c r="D333" s="782">
        <f>VLOOKUP(A333,'様式D-1-1用'!$A$3:$P$1002,2,0)</f>
        <v>4</v>
      </c>
      <c r="E333" s="783"/>
      <c r="F333" s="786"/>
      <c r="G333" s="787"/>
      <c r="H333" s="787"/>
      <c r="I333" s="787"/>
      <c r="J333" s="787"/>
      <c r="K333" s="787"/>
      <c r="L333" s="788"/>
      <c r="M333" s="779" t="s">
        <v>51</v>
      </c>
      <c r="N333" s="779" t="s">
        <v>47</v>
      </c>
      <c r="O333" s="782">
        <f>VLOOKUP(X333,'様式D-1-1用'!$A$3:$P$1002,2,0)</f>
        <v>4</v>
      </c>
      <c r="P333" s="783"/>
      <c r="Q333" s="786"/>
      <c r="R333" s="787"/>
      <c r="S333" s="787"/>
      <c r="T333" s="787"/>
      <c r="U333" s="787"/>
      <c r="V333" s="787"/>
      <c r="W333" s="788"/>
      <c r="X333" s="23">
        <f>X292+4</f>
        <v>34</v>
      </c>
    </row>
    <row r="334" spans="1:24" s="23" customFormat="1" ht="20.100000000000001" customHeight="1" x14ac:dyDescent="0.15">
      <c r="B334" s="780"/>
      <c r="C334" s="781"/>
      <c r="D334" s="784"/>
      <c r="E334" s="785"/>
      <c r="F334" s="773"/>
      <c r="G334" s="774"/>
      <c r="H334" s="774"/>
      <c r="I334" s="774"/>
      <c r="J334" s="774"/>
      <c r="K334" s="774"/>
      <c r="L334" s="775"/>
      <c r="M334" s="780"/>
      <c r="N334" s="781"/>
      <c r="O334" s="784"/>
      <c r="P334" s="785"/>
      <c r="Q334" s="773"/>
      <c r="R334" s="774"/>
      <c r="S334" s="774"/>
      <c r="T334" s="774"/>
      <c r="U334" s="774"/>
      <c r="V334" s="774"/>
      <c r="W334" s="775"/>
    </row>
    <row r="335" spans="1:24" s="23" customFormat="1" ht="20.100000000000001" customHeight="1" x14ac:dyDescent="0.15">
      <c r="B335" s="780"/>
      <c r="C335" s="780" t="s">
        <v>2</v>
      </c>
      <c r="D335" s="789">
        <f>VLOOKUP(A333,'様式D-1-1用'!$A$3:$P$1002,3,0)</f>
        <v>14</v>
      </c>
      <c r="E335" s="790"/>
      <c r="F335" s="773"/>
      <c r="G335" s="774"/>
      <c r="H335" s="774"/>
      <c r="I335" s="774"/>
      <c r="J335" s="774"/>
      <c r="K335" s="774"/>
      <c r="L335" s="775"/>
      <c r="M335" s="780"/>
      <c r="N335" s="780" t="s">
        <v>2</v>
      </c>
      <c r="O335" s="789">
        <f>VLOOKUP(X333,'様式D-1-1用'!$A$3:$P$1002,3,0)</f>
        <v>15</v>
      </c>
      <c r="P335" s="790"/>
      <c r="Q335" s="773"/>
      <c r="R335" s="774"/>
      <c r="S335" s="774"/>
      <c r="T335" s="774"/>
      <c r="U335" s="774"/>
      <c r="V335" s="774"/>
      <c r="W335" s="775"/>
    </row>
    <row r="336" spans="1:24" s="23" customFormat="1" ht="19.5" customHeight="1" x14ac:dyDescent="0.15">
      <c r="B336" s="781"/>
      <c r="C336" s="781"/>
      <c r="D336" s="791"/>
      <c r="E336" s="792"/>
      <c r="F336" s="773"/>
      <c r="G336" s="774"/>
      <c r="H336" s="774"/>
      <c r="I336" s="774"/>
      <c r="J336" s="774"/>
      <c r="K336" s="774"/>
      <c r="L336" s="775"/>
      <c r="M336" s="781"/>
      <c r="N336" s="781"/>
      <c r="O336" s="791"/>
      <c r="P336" s="792"/>
      <c r="Q336" s="773"/>
      <c r="R336" s="774"/>
      <c r="S336" s="774"/>
      <c r="T336" s="774"/>
      <c r="U336" s="774"/>
      <c r="V336" s="774"/>
      <c r="W336" s="775"/>
    </row>
    <row r="337" spans="1:24" s="23" customFormat="1" ht="20.100000000000001" customHeight="1" x14ac:dyDescent="0.15">
      <c r="B337" s="780" t="s">
        <v>48</v>
      </c>
      <c r="C337" s="780" t="s">
        <v>3</v>
      </c>
      <c r="D337" s="782" t="str">
        <f>VLOOKUP(A333,'様式D-1-1用'!$A$3:$P$1002,4,0)</f>
        <v>路面</v>
      </c>
      <c r="E337" s="783"/>
      <c r="F337" s="773"/>
      <c r="G337" s="774"/>
      <c r="H337" s="774"/>
      <c r="I337" s="774"/>
      <c r="J337" s="774"/>
      <c r="K337" s="774"/>
      <c r="L337" s="775"/>
      <c r="M337" s="780" t="s">
        <v>48</v>
      </c>
      <c r="N337" s="780" t="s">
        <v>3</v>
      </c>
      <c r="O337" s="782" t="str">
        <f>VLOOKUP(X333,'様式D-1-1用'!$A$3:$P$1002,4,0)</f>
        <v>路面</v>
      </c>
      <c r="P337" s="783"/>
      <c r="Q337" s="773"/>
      <c r="R337" s="774"/>
      <c r="S337" s="774"/>
      <c r="T337" s="774"/>
      <c r="U337" s="774"/>
      <c r="V337" s="774"/>
      <c r="W337" s="775"/>
    </row>
    <row r="338" spans="1:24" s="23" customFormat="1" ht="20.100000000000001" customHeight="1" x14ac:dyDescent="0.15">
      <c r="B338" s="780"/>
      <c r="C338" s="781"/>
      <c r="D338" s="784"/>
      <c r="E338" s="785"/>
      <c r="F338" s="773"/>
      <c r="G338" s="774"/>
      <c r="H338" s="774"/>
      <c r="I338" s="774"/>
      <c r="J338" s="774"/>
      <c r="K338" s="774"/>
      <c r="L338" s="775"/>
      <c r="M338" s="780"/>
      <c r="N338" s="781"/>
      <c r="O338" s="784"/>
      <c r="P338" s="785"/>
      <c r="Q338" s="773"/>
      <c r="R338" s="774"/>
      <c r="S338" s="774"/>
      <c r="T338" s="774"/>
      <c r="U338" s="774"/>
      <c r="V338" s="774"/>
      <c r="W338" s="775"/>
    </row>
    <row r="339" spans="1:24" s="23" customFormat="1" ht="20.100000000000001" customHeight="1" x14ac:dyDescent="0.15">
      <c r="B339" s="780"/>
      <c r="C339" s="780" t="s">
        <v>4</v>
      </c>
      <c r="D339" s="782" t="str">
        <f>VLOOKUP(A333,'様式D-1-1用'!$A$3:$P$1002,5,0)</f>
        <v>監査歩廊</v>
      </c>
      <c r="E339" s="783"/>
      <c r="F339" s="773"/>
      <c r="G339" s="774"/>
      <c r="H339" s="774"/>
      <c r="I339" s="774"/>
      <c r="J339" s="774"/>
      <c r="K339" s="774"/>
      <c r="L339" s="775"/>
      <c r="M339" s="780"/>
      <c r="N339" s="780" t="s">
        <v>4</v>
      </c>
      <c r="O339" s="782" t="str">
        <f>VLOOKUP(X333,'様式D-1-1用'!$A$3:$P$1002,5,0)</f>
        <v>監査歩廊</v>
      </c>
      <c r="P339" s="783"/>
      <c r="Q339" s="773"/>
      <c r="R339" s="774"/>
      <c r="S339" s="774"/>
      <c r="T339" s="774"/>
      <c r="U339" s="774"/>
      <c r="V339" s="774"/>
      <c r="W339" s="775"/>
    </row>
    <row r="340" spans="1:24" s="23" customFormat="1" ht="20.100000000000001" customHeight="1" x14ac:dyDescent="0.15">
      <c r="B340" s="781"/>
      <c r="C340" s="781"/>
      <c r="D340" s="784"/>
      <c r="E340" s="785"/>
      <c r="F340" s="773"/>
      <c r="G340" s="774"/>
      <c r="H340" s="774"/>
      <c r="I340" s="774"/>
      <c r="J340" s="774"/>
      <c r="K340" s="774"/>
      <c r="L340" s="775"/>
      <c r="M340" s="781"/>
      <c r="N340" s="781"/>
      <c r="O340" s="784"/>
      <c r="P340" s="785"/>
      <c r="Q340" s="773"/>
      <c r="R340" s="774"/>
      <c r="S340" s="774"/>
      <c r="T340" s="774"/>
      <c r="U340" s="774"/>
      <c r="V340" s="774"/>
      <c r="W340" s="775"/>
    </row>
    <row r="341" spans="1:24" s="23" customFormat="1" ht="17.100000000000001" customHeight="1" x14ac:dyDescent="0.15">
      <c r="B341" s="770" t="s">
        <v>5</v>
      </c>
      <c r="C341" s="771"/>
      <c r="D341" s="765" t="str">
        <f>VLOOKUP(A333,'様式D-1-1用'!$A$3:$P$1002,6,0)</f>
        <v>漏水</v>
      </c>
      <c r="E341" s="766"/>
      <c r="F341" s="773"/>
      <c r="G341" s="774"/>
      <c r="H341" s="774"/>
      <c r="I341" s="774"/>
      <c r="J341" s="774"/>
      <c r="K341" s="774"/>
      <c r="L341" s="775"/>
      <c r="M341" s="770" t="s">
        <v>5</v>
      </c>
      <c r="N341" s="771"/>
      <c r="O341" s="765" t="str">
        <f>VLOOKUP(X333,'様式D-1-1用'!$A$3:$P$1002,6,0)</f>
        <v>漏水</v>
      </c>
      <c r="P341" s="766"/>
      <c r="Q341" s="773"/>
      <c r="R341" s="774"/>
      <c r="S341" s="774"/>
      <c r="T341" s="774"/>
      <c r="U341" s="774"/>
      <c r="V341" s="774"/>
      <c r="W341" s="775"/>
    </row>
    <row r="342" spans="1:24" s="23" customFormat="1" ht="17.100000000000001" customHeight="1" x14ac:dyDescent="0.15">
      <c r="B342" s="770" t="s">
        <v>49</v>
      </c>
      <c r="C342" s="771"/>
      <c r="D342" s="765" t="str">
        <f>VLOOKUP(A333,'様式D-1-1用'!$A$3:$P$1002,7,0)</f>
        <v>滞水・沈砂</v>
      </c>
      <c r="E342" s="766"/>
      <c r="F342" s="773"/>
      <c r="G342" s="774"/>
      <c r="H342" s="774"/>
      <c r="I342" s="774"/>
      <c r="J342" s="774"/>
      <c r="K342" s="774"/>
      <c r="L342" s="775"/>
      <c r="M342" s="770" t="s">
        <v>49</v>
      </c>
      <c r="N342" s="771"/>
      <c r="O342" s="765" t="str">
        <f>VLOOKUP(X333,'様式D-1-1用'!$A$3:$P$1002,7,0)</f>
        <v>滞水・沈砂</v>
      </c>
      <c r="P342" s="766"/>
      <c r="Q342" s="773"/>
      <c r="R342" s="774"/>
      <c r="S342" s="774"/>
      <c r="T342" s="774"/>
      <c r="U342" s="774"/>
      <c r="V342" s="774"/>
      <c r="W342" s="775"/>
    </row>
    <row r="343" spans="1:24" s="23" customFormat="1" ht="17.100000000000001" customHeight="1" x14ac:dyDescent="0.15">
      <c r="B343" s="768" t="s">
        <v>279</v>
      </c>
      <c r="C343" s="770" t="s">
        <v>278</v>
      </c>
      <c r="D343" s="771"/>
      <c r="E343" s="146">
        <f>VLOOKUP(A333,'様式D-1-1用'!$A$3:$P$1002,8,0)</f>
        <v>0</v>
      </c>
      <c r="F343" s="773"/>
      <c r="G343" s="774"/>
      <c r="H343" s="774"/>
      <c r="I343" s="774"/>
      <c r="J343" s="774"/>
      <c r="K343" s="774"/>
      <c r="L343" s="775"/>
      <c r="M343" s="768" t="s">
        <v>279</v>
      </c>
      <c r="N343" s="770" t="s">
        <v>278</v>
      </c>
      <c r="O343" s="771"/>
      <c r="P343" s="146">
        <f>VLOOKUP(X333,'様式D-1-1用'!$A$3:$P$1002,8,0)</f>
        <v>0</v>
      </c>
      <c r="Q343" s="773"/>
      <c r="R343" s="774"/>
      <c r="S343" s="774"/>
      <c r="T343" s="774"/>
      <c r="U343" s="774"/>
      <c r="V343" s="774"/>
      <c r="W343" s="775"/>
    </row>
    <row r="344" spans="1:24" s="23" customFormat="1" ht="17.100000000000001" customHeight="1" x14ac:dyDescent="0.15">
      <c r="B344" s="769"/>
      <c r="C344" s="770" t="s">
        <v>280</v>
      </c>
      <c r="D344" s="771"/>
      <c r="E344" s="146" t="str">
        <f>VLOOKUP(A333,'様式D-1-1用'!$A$3:$P$1002,9,0)</f>
        <v>－</v>
      </c>
      <c r="F344" s="773"/>
      <c r="G344" s="774"/>
      <c r="H344" s="774"/>
      <c r="I344" s="774"/>
      <c r="J344" s="774"/>
      <c r="K344" s="774"/>
      <c r="L344" s="775"/>
      <c r="M344" s="769"/>
      <c r="N344" s="770" t="s">
        <v>280</v>
      </c>
      <c r="O344" s="771"/>
      <c r="P344" s="146" t="str">
        <f>VLOOKUP(X333,'様式D-1-1用'!$A$3:$P$1002,9,0)</f>
        <v>－</v>
      </c>
      <c r="Q344" s="773"/>
      <c r="R344" s="774"/>
      <c r="S344" s="774"/>
      <c r="T344" s="774"/>
      <c r="U344" s="774"/>
      <c r="V344" s="774"/>
      <c r="W344" s="775"/>
    </row>
    <row r="345" spans="1:24" s="23" customFormat="1" ht="17.100000000000001" customHeight="1" x14ac:dyDescent="0.15">
      <c r="B345" s="770" t="s">
        <v>29</v>
      </c>
      <c r="C345" s="771"/>
      <c r="D345" s="767" t="str">
        <f>VLOOKUP(A333,'様式D-1-1用'!$A$3:$P$1002,11,0)</f>
        <v>－</v>
      </c>
      <c r="E345" s="759"/>
      <c r="F345" s="776"/>
      <c r="G345" s="777"/>
      <c r="H345" s="777"/>
      <c r="I345" s="777"/>
      <c r="J345" s="777"/>
      <c r="K345" s="777"/>
      <c r="L345" s="778"/>
      <c r="M345" s="770" t="s">
        <v>29</v>
      </c>
      <c r="N345" s="771"/>
      <c r="O345" s="767" t="str">
        <f>VLOOKUP(X333,'様式D-1-1用'!$A$3:$P$1002,11,0)</f>
        <v>－</v>
      </c>
      <c r="P345" s="759"/>
      <c r="Q345" s="776"/>
      <c r="R345" s="777"/>
      <c r="S345" s="777"/>
      <c r="T345" s="777"/>
      <c r="U345" s="777"/>
      <c r="V345" s="777"/>
      <c r="W345" s="778"/>
    </row>
    <row r="346" spans="1:24" s="23" customFormat="1" ht="17.100000000000001" customHeight="1" x14ac:dyDescent="0.15">
      <c r="B346" s="770" t="s">
        <v>7</v>
      </c>
      <c r="C346" s="772"/>
      <c r="D346" s="772"/>
      <c r="E346" s="344" t="str">
        <f>VLOOKUP(A333,'様式D-1-1用'!$A$3:$P$1002,12,0)</f>
        <v xml:space="preserve">0.4m×1.7m </v>
      </c>
      <c r="F346" s="133"/>
      <c r="G346" s="133"/>
      <c r="H346" s="133"/>
      <c r="I346" s="133"/>
      <c r="J346" s="133"/>
      <c r="K346" s="133"/>
      <c r="L346" s="134"/>
      <c r="M346" s="770" t="s">
        <v>7</v>
      </c>
      <c r="N346" s="772"/>
      <c r="O346" s="771"/>
      <c r="P346" s="344" t="str">
        <f>VLOOKUP(X333,'様式D-1-1用'!$A$3:$P$1002,12,0)</f>
        <v xml:space="preserve">0.8m×3.0m </v>
      </c>
      <c r="Q346" s="133"/>
      <c r="R346" s="133"/>
      <c r="S346" s="133"/>
      <c r="T346" s="133"/>
      <c r="U346" s="133"/>
      <c r="V346" s="133"/>
      <c r="W346" s="134"/>
    </row>
    <row r="347" spans="1:24" s="23" customFormat="1" ht="17.100000000000001" customHeight="1" x14ac:dyDescent="0.15">
      <c r="B347" s="801" t="s">
        <v>54</v>
      </c>
      <c r="C347" s="802"/>
      <c r="D347" s="803"/>
      <c r="E347" s="799" t="str">
        <f>VLOOKUP(A333,'様式D-1-1用'!$A$3:$P$1002,13,0)</f>
        <v>－</v>
      </c>
      <c r="F347" s="800"/>
      <c r="G347" s="800"/>
      <c r="H347" s="800"/>
      <c r="I347" s="800"/>
      <c r="J347" s="800"/>
      <c r="K347" s="800"/>
      <c r="L347" s="804"/>
      <c r="M347" s="801" t="s">
        <v>54</v>
      </c>
      <c r="N347" s="802"/>
      <c r="O347" s="803"/>
      <c r="P347" s="799" t="str">
        <f>VLOOKUP(X333,'様式D-1-1用'!$A$3:$P$1002,13,0)</f>
        <v>－</v>
      </c>
      <c r="Q347" s="800"/>
      <c r="R347" s="800"/>
      <c r="S347" s="800"/>
      <c r="T347" s="800"/>
      <c r="U347" s="800"/>
      <c r="V347" s="800"/>
      <c r="W347" s="804"/>
    </row>
    <row r="348" spans="1:24" s="23" customFormat="1" ht="17.100000000000001" customHeight="1" x14ac:dyDescent="0.15">
      <c r="B348" s="796" t="s">
        <v>282</v>
      </c>
      <c r="C348" s="797"/>
      <c r="D348" s="798"/>
      <c r="E348" s="799" t="str">
        <f>VLOOKUP(A333,'様式D-1-1用'!$A$3:$P$1002,14,0)</f>
        <v>－</v>
      </c>
      <c r="F348" s="800"/>
      <c r="G348" s="800"/>
      <c r="H348" s="743"/>
      <c r="I348" s="743"/>
      <c r="J348" s="743"/>
      <c r="K348" s="743"/>
      <c r="L348" s="744"/>
      <c r="M348" s="796" t="s">
        <v>282</v>
      </c>
      <c r="N348" s="797"/>
      <c r="O348" s="798"/>
      <c r="P348" s="799" t="str">
        <f>VLOOKUP(X333,'様式D-1-1用'!$A$3:$P$1002,14,0)</f>
        <v>－</v>
      </c>
      <c r="Q348" s="800"/>
      <c r="R348" s="800"/>
      <c r="S348" s="743"/>
      <c r="T348" s="743"/>
      <c r="U348" s="743"/>
      <c r="V348" s="743"/>
      <c r="W348" s="744"/>
    </row>
    <row r="349" spans="1:24" s="23" customFormat="1" ht="17.100000000000001" customHeight="1" x14ac:dyDescent="0.15">
      <c r="B349" s="796" t="s">
        <v>302</v>
      </c>
      <c r="C349" s="797"/>
      <c r="D349" s="798"/>
      <c r="E349" s="799" t="str">
        <f>VLOOKUP(A333,'様式D-1-1用'!$A$3:$P$1002,15,0)</f>
        <v>なし</v>
      </c>
      <c r="F349" s="800"/>
      <c r="G349" s="800"/>
      <c r="H349" s="811" t="s">
        <v>8</v>
      </c>
      <c r="I349" s="812"/>
      <c r="J349" s="808"/>
      <c r="K349" s="809"/>
      <c r="L349" s="810"/>
      <c r="M349" s="796" t="s">
        <v>302</v>
      </c>
      <c r="N349" s="797"/>
      <c r="O349" s="798"/>
      <c r="P349" s="799" t="str">
        <f>VLOOKUP(X333,'様式D-1-1用'!$A$3:$P$1002,15,0)</f>
        <v>なし</v>
      </c>
      <c r="Q349" s="800"/>
      <c r="R349" s="800"/>
      <c r="S349" s="811" t="s">
        <v>8</v>
      </c>
      <c r="T349" s="812"/>
      <c r="U349" s="808"/>
      <c r="V349" s="809"/>
      <c r="W349" s="810"/>
    </row>
    <row r="350" spans="1:24" s="23" customFormat="1" ht="17.100000000000001" customHeight="1" x14ac:dyDescent="0.15">
      <c r="B350" s="770" t="s">
        <v>50</v>
      </c>
      <c r="C350" s="771"/>
      <c r="D350" s="805" t="str">
        <f>VLOOKUP(A333,'様式D-1-1用'!$A$3:$P$1002,16,0)</f>
        <v xml:space="preserve">滞水・沈砂、0.4m×1.7m </v>
      </c>
      <c r="E350" s="806"/>
      <c r="F350" s="806"/>
      <c r="G350" s="806"/>
      <c r="H350" s="806"/>
      <c r="I350" s="806"/>
      <c r="J350" s="806"/>
      <c r="K350" s="806"/>
      <c r="L350" s="807"/>
      <c r="M350" s="770" t="s">
        <v>50</v>
      </c>
      <c r="N350" s="771"/>
      <c r="O350" s="805" t="str">
        <f>VLOOKUP(X333,'様式D-1-1用'!$A$3:$P$1002,16,0)</f>
        <v>滞水・沈砂、0.8m×3.0m (S4-6漏水(にじみ)からの滞水)</v>
      </c>
      <c r="P350" s="806"/>
      <c r="Q350" s="806"/>
      <c r="R350" s="806"/>
      <c r="S350" s="806"/>
      <c r="T350" s="806"/>
      <c r="U350" s="806"/>
      <c r="V350" s="806"/>
      <c r="W350" s="807"/>
    </row>
    <row r="351" spans="1:24" s="23" customFormat="1" ht="20.100000000000001" customHeight="1" x14ac:dyDescent="0.15">
      <c r="A351" s="175">
        <f>A310+4</f>
        <v>35</v>
      </c>
      <c r="B351" s="779" t="s">
        <v>51</v>
      </c>
      <c r="C351" s="779" t="s">
        <v>47</v>
      </c>
      <c r="D351" s="782">
        <f>VLOOKUP(A351,'様式D-1-1用'!$A$3:$P$1002,2,0)</f>
        <v>5</v>
      </c>
      <c r="E351" s="783"/>
      <c r="F351" s="786"/>
      <c r="G351" s="787"/>
      <c r="H351" s="787"/>
      <c r="I351" s="787"/>
      <c r="J351" s="787"/>
      <c r="K351" s="787"/>
      <c r="L351" s="788"/>
      <c r="M351" s="779" t="s">
        <v>51</v>
      </c>
      <c r="N351" s="779" t="s">
        <v>47</v>
      </c>
      <c r="O351" s="782">
        <f>VLOOKUP(X351,'様式D-1-1用'!$A$3:$P$1002,2,0)</f>
        <v>5</v>
      </c>
      <c r="P351" s="783"/>
      <c r="Q351" s="773"/>
      <c r="R351" s="774"/>
      <c r="S351" s="774"/>
      <c r="T351" s="774"/>
      <c r="U351" s="774"/>
      <c r="V351" s="774"/>
      <c r="W351" s="775"/>
      <c r="X351" s="23">
        <f>X310+4</f>
        <v>36</v>
      </c>
    </row>
    <row r="352" spans="1:24" s="23" customFormat="1" ht="20.100000000000001" customHeight="1" x14ac:dyDescent="0.15">
      <c r="B352" s="780"/>
      <c r="C352" s="781"/>
      <c r="D352" s="784"/>
      <c r="E352" s="785"/>
      <c r="F352" s="773"/>
      <c r="G352" s="774"/>
      <c r="H352" s="774"/>
      <c r="I352" s="774"/>
      <c r="J352" s="774"/>
      <c r="K352" s="774"/>
      <c r="L352" s="775"/>
      <c r="M352" s="780"/>
      <c r="N352" s="781"/>
      <c r="O352" s="784"/>
      <c r="P352" s="785"/>
      <c r="Q352" s="773"/>
      <c r="R352" s="774"/>
      <c r="S352" s="774"/>
      <c r="T352" s="774"/>
      <c r="U352" s="774"/>
      <c r="V352" s="774"/>
      <c r="W352" s="775"/>
    </row>
    <row r="353" spans="2:23" s="23" customFormat="1" ht="20.100000000000001" customHeight="1" x14ac:dyDescent="0.15">
      <c r="B353" s="780"/>
      <c r="C353" s="780" t="s">
        <v>2</v>
      </c>
      <c r="D353" s="789">
        <f>VLOOKUP(A351,'様式D-1-1用'!$A$3:$P$1002,3,0)</f>
        <v>1</v>
      </c>
      <c r="E353" s="790"/>
      <c r="F353" s="773"/>
      <c r="G353" s="774"/>
      <c r="H353" s="774"/>
      <c r="I353" s="774"/>
      <c r="J353" s="774"/>
      <c r="K353" s="774"/>
      <c r="L353" s="775"/>
      <c r="M353" s="780"/>
      <c r="N353" s="780" t="s">
        <v>2</v>
      </c>
      <c r="O353" s="789">
        <f>VLOOKUP(X351,'様式D-1-1用'!$A$3:$P$1002,3,0)</f>
        <v>5</v>
      </c>
      <c r="P353" s="790"/>
      <c r="Q353" s="773"/>
      <c r="R353" s="774"/>
      <c r="S353" s="774"/>
      <c r="T353" s="774"/>
      <c r="U353" s="774"/>
      <c r="V353" s="774"/>
      <c r="W353" s="775"/>
    </row>
    <row r="354" spans="2:23" s="23" customFormat="1" ht="20.100000000000001" customHeight="1" x14ac:dyDescent="0.15">
      <c r="B354" s="781"/>
      <c r="C354" s="781"/>
      <c r="D354" s="791"/>
      <c r="E354" s="792"/>
      <c r="F354" s="773"/>
      <c r="G354" s="774"/>
      <c r="H354" s="774"/>
      <c r="I354" s="774"/>
      <c r="J354" s="774"/>
      <c r="K354" s="774"/>
      <c r="L354" s="775"/>
      <c r="M354" s="781"/>
      <c r="N354" s="781"/>
      <c r="O354" s="791"/>
      <c r="P354" s="792"/>
      <c r="Q354" s="773"/>
      <c r="R354" s="774"/>
      <c r="S354" s="774"/>
      <c r="T354" s="774"/>
      <c r="U354" s="774"/>
      <c r="V354" s="774"/>
      <c r="W354" s="775"/>
    </row>
    <row r="355" spans="2:23" s="23" customFormat="1" ht="20.100000000000001" customHeight="1" x14ac:dyDescent="0.15">
      <c r="B355" s="780" t="s">
        <v>48</v>
      </c>
      <c r="C355" s="780" t="s">
        <v>3</v>
      </c>
      <c r="D355" s="782" t="str">
        <f>VLOOKUP(A351,'様式D-1-1用'!$A$3:$P$1002,4,0)</f>
        <v>覆工・坑門</v>
      </c>
      <c r="E355" s="783"/>
      <c r="F355" s="773"/>
      <c r="G355" s="774"/>
      <c r="H355" s="774"/>
      <c r="I355" s="774"/>
      <c r="J355" s="774"/>
      <c r="K355" s="774"/>
      <c r="L355" s="775"/>
      <c r="M355" s="780" t="s">
        <v>48</v>
      </c>
      <c r="N355" s="780" t="s">
        <v>3</v>
      </c>
      <c r="O355" s="782" t="str">
        <f>VLOOKUP(X351,'様式D-1-1用'!$A$3:$P$1002,4,0)</f>
        <v>覆工・坑門</v>
      </c>
      <c r="P355" s="783"/>
      <c r="Q355" s="773"/>
      <c r="R355" s="774"/>
      <c r="S355" s="774"/>
      <c r="T355" s="774"/>
      <c r="U355" s="774"/>
      <c r="V355" s="774"/>
      <c r="W355" s="775"/>
    </row>
    <row r="356" spans="2:23" s="23" customFormat="1" ht="20.100000000000001" customHeight="1" x14ac:dyDescent="0.15">
      <c r="B356" s="780"/>
      <c r="C356" s="781"/>
      <c r="D356" s="784"/>
      <c r="E356" s="785"/>
      <c r="F356" s="773"/>
      <c r="G356" s="774"/>
      <c r="H356" s="774"/>
      <c r="I356" s="774"/>
      <c r="J356" s="774"/>
      <c r="K356" s="774"/>
      <c r="L356" s="775"/>
      <c r="M356" s="780"/>
      <c r="N356" s="781"/>
      <c r="O356" s="784"/>
      <c r="P356" s="785"/>
      <c r="Q356" s="773"/>
      <c r="R356" s="774"/>
      <c r="S356" s="774"/>
      <c r="T356" s="774"/>
      <c r="U356" s="774"/>
      <c r="V356" s="774"/>
      <c r="W356" s="775"/>
    </row>
    <row r="357" spans="2:23" s="23" customFormat="1" ht="20.100000000000001" customHeight="1" x14ac:dyDescent="0.15">
      <c r="B357" s="780"/>
      <c r="C357" s="780" t="s">
        <v>4</v>
      </c>
      <c r="D357" s="782" t="str">
        <f>VLOOKUP(A351,'様式D-1-1用'!$A$3:$P$1002,5,0)</f>
        <v>側壁（左側）</v>
      </c>
      <c r="E357" s="783"/>
      <c r="F357" s="773"/>
      <c r="G357" s="774"/>
      <c r="H357" s="774"/>
      <c r="I357" s="774"/>
      <c r="J357" s="774"/>
      <c r="K357" s="774"/>
      <c r="L357" s="775"/>
      <c r="M357" s="780"/>
      <c r="N357" s="780" t="s">
        <v>4</v>
      </c>
      <c r="O357" s="782" t="str">
        <f>VLOOKUP(X351,'様式D-1-1用'!$A$3:$P$1002,5,0)</f>
        <v>アーチ（左側）</v>
      </c>
      <c r="P357" s="783"/>
      <c r="Q357" s="773"/>
      <c r="R357" s="774"/>
      <c r="S357" s="774"/>
      <c r="T357" s="774"/>
      <c r="U357" s="774"/>
      <c r="V357" s="774"/>
      <c r="W357" s="775"/>
    </row>
    <row r="358" spans="2:23" s="23" customFormat="1" ht="19.5" customHeight="1" x14ac:dyDescent="0.15">
      <c r="B358" s="781"/>
      <c r="C358" s="781"/>
      <c r="D358" s="784"/>
      <c r="E358" s="785"/>
      <c r="F358" s="773"/>
      <c r="G358" s="774"/>
      <c r="H358" s="774"/>
      <c r="I358" s="774"/>
      <c r="J358" s="774"/>
      <c r="K358" s="774"/>
      <c r="L358" s="775"/>
      <c r="M358" s="781"/>
      <c r="N358" s="781"/>
      <c r="O358" s="784"/>
      <c r="P358" s="785"/>
      <c r="Q358" s="773"/>
      <c r="R358" s="774"/>
      <c r="S358" s="774"/>
      <c r="T358" s="774"/>
      <c r="U358" s="774"/>
      <c r="V358" s="774"/>
      <c r="W358" s="775"/>
    </row>
    <row r="359" spans="2:23" s="23" customFormat="1" ht="17.100000000000001" customHeight="1" x14ac:dyDescent="0.15">
      <c r="B359" s="770" t="s">
        <v>5</v>
      </c>
      <c r="C359" s="771"/>
      <c r="D359" s="765" t="str">
        <f>VLOOKUP(A351,'様式D-1-1用'!$A$3:$P$1002,6,0)</f>
        <v>材質劣化</v>
      </c>
      <c r="E359" s="766"/>
      <c r="F359" s="773"/>
      <c r="G359" s="774"/>
      <c r="H359" s="774"/>
      <c r="I359" s="774"/>
      <c r="J359" s="774"/>
      <c r="K359" s="774"/>
      <c r="L359" s="775"/>
      <c r="M359" s="770" t="s">
        <v>5</v>
      </c>
      <c r="N359" s="771"/>
      <c r="O359" s="765" t="str">
        <f>VLOOKUP(X351,'様式D-1-1用'!$A$3:$P$1002,6,0)</f>
        <v>漏水</v>
      </c>
      <c r="P359" s="766"/>
      <c r="Q359" s="773"/>
      <c r="R359" s="774"/>
      <c r="S359" s="774"/>
      <c r="T359" s="774"/>
      <c r="U359" s="774"/>
      <c r="V359" s="774"/>
      <c r="W359" s="775"/>
    </row>
    <row r="360" spans="2:23" s="23" customFormat="1" ht="17.100000000000001" customHeight="1" x14ac:dyDescent="0.15">
      <c r="B360" s="770" t="s">
        <v>49</v>
      </c>
      <c r="C360" s="771"/>
      <c r="D360" s="765" t="str">
        <f>VLOOKUP(A351,'様式D-1-1用'!$A$3:$P$1002,7,0)</f>
        <v>うき・はく離</v>
      </c>
      <c r="E360" s="766"/>
      <c r="F360" s="773"/>
      <c r="G360" s="774"/>
      <c r="H360" s="774"/>
      <c r="I360" s="774"/>
      <c r="J360" s="774"/>
      <c r="K360" s="774"/>
      <c r="L360" s="775"/>
      <c r="M360" s="770" t="s">
        <v>49</v>
      </c>
      <c r="N360" s="771"/>
      <c r="O360" s="765" t="str">
        <f>VLOOKUP(X351,'様式D-1-1用'!$A$3:$P$1002,7,0)</f>
        <v>漏水</v>
      </c>
      <c r="P360" s="766"/>
      <c r="Q360" s="773"/>
      <c r="R360" s="774"/>
      <c r="S360" s="774"/>
      <c r="T360" s="774"/>
      <c r="U360" s="774"/>
      <c r="V360" s="774"/>
      <c r="W360" s="775"/>
    </row>
    <row r="361" spans="2:23" s="23" customFormat="1" ht="17.100000000000001" customHeight="1" x14ac:dyDescent="0.15">
      <c r="B361" s="768" t="s">
        <v>279</v>
      </c>
      <c r="C361" s="770" t="s">
        <v>278</v>
      </c>
      <c r="D361" s="771"/>
      <c r="E361" s="146">
        <f>VLOOKUP(A351,'様式D-1-1用'!$A$3:$P$1002,8,0)</f>
        <v>0</v>
      </c>
      <c r="F361" s="773"/>
      <c r="G361" s="774"/>
      <c r="H361" s="774"/>
      <c r="I361" s="774"/>
      <c r="J361" s="774"/>
      <c r="K361" s="774"/>
      <c r="L361" s="775"/>
      <c r="M361" s="768" t="s">
        <v>279</v>
      </c>
      <c r="N361" s="770" t="s">
        <v>278</v>
      </c>
      <c r="O361" s="771"/>
      <c r="P361" s="146">
        <f>VLOOKUP(X351,'様式D-1-1用'!$A$3:$P$1002,8,0)</f>
        <v>0</v>
      </c>
      <c r="Q361" s="773"/>
      <c r="R361" s="774"/>
      <c r="S361" s="774"/>
      <c r="T361" s="774"/>
      <c r="U361" s="774"/>
      <c r="V361" s="774"/>
      <c r="W361" s="775"/>
    </row>
    <row r="362" spans="2:23" s="23" customFormat="1" ht="17.100000000000001" customHeight="1" x14ac:dyDescent="0.15">
      <c r="B362" s="769"/>
      <c r="C362" s="770" t="s">
        <v>280</v>
      </c>
      <c r="D362" s="771"/>
      <c r="E362" s="146" t="str">
        <f>VLOOKUP(A351,'様式D-1-1用'!$A$3:$P$1002,9,0)</f>
        <v>Ⅱb</v>
      </c>
      <c r="F362" s="773"/>
      <c r="G362" s="774"/>
      <c r="H362" s="774"/>
      <c r="I362" s="774"/>
      <c r="J362" s="774"/>
      <c r="K362" s="774"/>
      <c r="L362" s="775"/>
      <c r="M362" s="769"/>
      <c r="N362" s="770" t="s">
        <v>280</v>
      </c>
      <c r="O362" s="771"/>
      <c r="P362" s="146" t="str">
        <f>VLOOKUP(X351,'様式D-1-1用'!$A$3:$P$1002,9,0)</f>
        <v>Ⅱb</v>
      </c>
      <c r="Q362" s="773"/>
      <c r="R362" s="774"/>
      <c r="S362" s="774"/>
      <c r="T362" s="774"/>
      <c r="U362" s="774"/>
      <c r="V362" s="774"/>
      <c r="W362" s="775"/>
    </row>
    <row r="363" spans="2:23" s="23" customFormat="1" ht="17.100000000000001" customHeight="1" x14ac:dyDescent="0.15">
      <c r="B363" s="770" t="s">
        <v>29</v>
      </c>
      <c r="C363" s="771"/>
      <c r="D363" s="767" t="str">
        <f>VLOOKUP(A351,'様式D-1-1用'!$A$3:$P$1002,11,0)</f>
        <v>Ⅱ</v>
      </c>
      <c r="E363" s="759"/>
      <c r="F363" s="776"/>
      <c r="G363" s="777"/>
      <c r="H363" s="777"/>
      <c r="I363" s="777"/>
      <c r="J363" s="777"/>
      <c r="K363" s="777"/>
      <c r="L363" s="778"/>
      <c r="M363" s="770" t="s">
        <v>29</v>
      </c>
      <c r="N363" s="771"/>
      <c r="O363" s="767" t="str">
        <f>VLOOKUP(X351,'様式D-1-1用'!$A$3:$P$1002,11,0)</f>
        <v>Ⅱ</v>
      </c>
      <c r="P363" s="759"/>
      <c r="Q363" s="776"/>
      <c r="R363" s="777"/>
      <c r="S363" s="777"/>
      <c r="T363" s="777"/>
      <c r="U363" s="777"/>
      <c r="V363" s="777"/>
      <c r="W363" s="778"/>
    </row>
    <row r="364" spans="2:23" s="23" customFormat="1" ht="17.100000000000001" customHeight="1" x14ac:dyDescent="0.15">
      <c r="B364" s="770" t="s">
        <v>7</v>
      </c>
      <c r="C364" s="772"/>
      <c r="D364" s="772"/>
      <c r="E364" s="344" t="str">
        <f>VLOOKUP(A351,'様式D-1-1用'!$A$3:$P$1002,12,0)</f>
        <v xml:space="preserve">0.1m×4.4m </v>
      </c>
      <c r="F364" s="133"/>
      <c r="G364" s="133"/>
      <c r="H364" s="133"/>
      <c r="I364" s="133"/>
      <c r="J364" s="133"/>
      <c r="K364" s="133"/>
      <c r="L364" s="134"/>
      <c r="M364" s="770" t="s">
        <v>7</v>
      </c>
      <c r="N364" s="772"/>
      <c r="O364" s="771"/>
      <c r="P364" s="344" t="str">
        <f>VLOOKUP(X351,'様式D-1-1用'!$A$3:$P$1002,12,0)</f>
        <v>0.25m×5.7m 遊離石灰</v>
      </c>
      <c r="Q364" s="133"/>
      <c r="R364" s="133"/>
      <c r="S364" s="133"/>
      <c r="T364" s="133"/>
      <c r="U364" s="133"/>
      <c r="V364" s="133"/>
      <c r="W364" s="134"/>
    </row>
    <row r="365" spans="2:23" s="23" customFormat="1" ht="17.100000000000001" customHeight="1" x14ac:dyDescent="0.15">
      <c r="B365" s="801" t="s">
        <v>54</v>
      </c>
      <c r="C365" s="802"/>
      <c r="D365" s="803"/>
      <c r="E365" s="813" t="str">
        <f>VLOOKUP(A351,'様式D-1-1用'!$A$3:$P$1002,13,0)</f>
        <v>0.1m×0.2m (過年度写S5-1),0.1m×0.4m (過年度写S5-2),0.1m×0.9m (過年度写S5-3),
0.2m×0.7m (過年度写S5-4)</v>
      </c>
      <c r="F365" s="814"/>
      <c r="G365" s="814"/>
      <c r="H365" s="814"/>
      <c r="I365" s="814"/>
      <c r="J365" s="814"/>
      <c r="K365" s="814"/>
      <c r="L365" s="815"/>
      <c r="M365" s="801" t="s">
        <v>54</v>
      </c>
      <c r="N365" s="802"/>
      <c r="O365" s="803"/>
      <c r="P365" s="799" t="str">
        <f>VLOOKUP(X351,'様式D-1-1用'!$A$3:$P$1002,13,0)</f>
        <v>にじみ</v>
      </c>
      <c r="Q365" s="800"/>
      <c r="R365" s="800"/>
      <c r="S365" s="800"/>
      <c r="T365" s="800"/>
      <c r="U365" s="800"/>
      <c r="V365" s="800"/>
      <c r="W365" s="804"/>
    </row>
    <row r="366" spans="2:23" s="23" customFormat="1" ht="17.100000000000001" customHeight="1" x14ac:dyDescent="0.15">
      <c r="B366" s="796" t="s">
        <v>282</v>
      </c>
      <c r="C366" s="797"/>
      <c r="D366" s="798"/>
      <c r="E366" s="799" t="str">
        <f>VLOOKUP(A351,'様式D-1-1用'!$A$3:$P$1002,14,0)</f>
        <v>－</v>
      </c>
      <c r="F366" s="800"/>
      <c r="G366" s="800"/>
      <c r="H366" s="743"/>
      <c r="I366" s="743"/>
      <c r="J366" s="743"/>
      <c r="K366" s="743"/>
      <c r="L366" s="744"/>
      <c r="M366" s="796" t="s">
        <v>282</v>
      </c>
      <c r="N366" s="797"/>
      <c r="O366" s="798"/>
      <c r="P366" s="799" t="str">
        <f>VLOOKUP(X351,'様式D-1-1用'!$A$3:$P$1002,14,0)</f>
        <v>－</v>
      </c>
      <c r="Q366" s="800"/>
      <c r="R366" s="800"/>
      <c r="S366" s="743"/>
      <c r="T366" s="743"/>
      <c r="U366" s="743"/>
      <c r="V366" s="743"/>
      <c r="W366" s="744"/>
    </row>
    <row r="367" spans="2:23" s="23" customFormat="1" ht="17.100000000000001" customHeight="1" x14ac:dyDescent="0.15">
      <c r="B367" s="796" t="s">
        <v>302</v>
      </c>
      <c r="C367" s="797"/>
      <c r="D367" s="798"/>
      <c r="E367" s="799" t="str">
        <f>VLOOKUP(A351,'様式D-1-1用'!$A$3:$P$1002,15,0)</f>
        <v>監視（日常巡視）</v>
      </c>
      <c r="F367" s="800"/>
      <c r="G367" s="800"/>
      <c r="H367" s="811" t="s">
        <v>8</v>
      </c>
      <c r="I367" s="812"/>
      <c r="J367" s="808"/>
      <c r="K367" s="809"/>
      <c r="L367" s="810"/>
      <c r="M367" s="796" t="s">
        <v>302</v>
      </c>
      <c r="N367" s="797"/>
      <c r="O367" s="798"/>
      <c r="P367" s="799" t="str">
        <f>VLOOKUP(X351,'様式D-1-1用'!$A$3:$P$1002,15,0)</f>
        <v>監視（日常巡視）</v>
      </c>
      <c r="Q367" s="800"/>
      <c r="R367" s="800"/>
      <c r="S367" s="811" t="s">
        <v>8</v>
      </c>
      <c r="T367" s="812"/>
      <c r="U367" s="808"/>
      <c r="V367" s="809"/>
      <c r="W367" s="810"/>
    </row>
    <row r="368" spans="2:23" s="23" customFormat="1" ht="17.100000000000001" customHeight="1" x14ac:dyDescent="0.15">
      <c r="B368" s="770" t="s">
        <v>50</v>
      </c>
      <c r="C368" s="771"/>
      <c r="D368" s="805" t="str">
        <f>VLOOKUP(A351,'様式D-1-1用'!$A$3:$P$1002,16,0)</f>
        <v xml:space="preserve">うき・はく離、0.1m×4.4m </v>
      </c>
      <c r="E368" s="806"/>
      <c r="F368" s="806"/>
      <c r="G368" s="806"/>
      <c r="H368" s="806"/>
      <c r="I368" s="806"/>
      <c r="J368" s="806"/>
      <c r="K368" s="806"/>
      <c r="L368" s="807"/>
      <c r="M368" s="770" t="s">
        <v>50</v>
      </c>
      <c r="N368" s="771"/>
      <c r="O368" s="805" t="str">
        <f>VLOOKUP(X351,'様式D-1-1用'!$A$3:$P$1002,16,0)</f>
        <v>漏水、0.25m×5.7m 遊離石灰</v>
      </c>
      <c r="P368" s="806"/>
      <c r="Q368" s="806"/>
      <c r="R368" s="806"/>
      <c r="S368" s="806"/>
      <c r="T368" s="806"/>
      <c r="U368" s="806"/>
      <c r="V368" s="806"/>
      <c r="W368" s="807"/>
    </row>
    <row r="369" spans="1:24" s="23" customFormat="1" ht="15" customHeight="1" x14ac:dyDescent="0.15">
      <c r="B369" s="80"/>
      <c r="C369" s="793" t="s">
        <v>304</v>
      </c>
      <c r="D369" s="794"/>
      <c r="E369" s="794"/>
      <c r="F369" s="794"/>
      <c r="G369" s="794"/>
      <c r="H369" s="794"/>
      <c r="I369" s="794"/>
      <c r="J369" s="794"/>
      <c r="K369" s="794"/>
      <c r="L369" s="794"/>
      <c r="M369" s="80"/>
      <c r="N369" s="81" t="s">
        <v>257</v>
      </c>
      <c r="O369" s="80"/>
      <c r="P369" s="82"/>
      <c r="Q369" s="82"/>
      <c r="R369" s="82"/>
      <c r="S369" s="82"/>
      <c r="T369" s="82"/>
      <c r="U369" s="82"/>
      <c r="V369" s="82"/>
      <c r="W369" s="82"/>
    </row>
    <row r="370" spans="1:24" s="23" customFormat="1" ht="15" customHeight="1" x14ac:dyDescent="0.15">
      <c r="B370" s="80"/>
      <c r="C370" s="795"/>
      <c r="D370" s="795"/>
      <c r="E370" s="795"/>
      <c r="F370" s="795"/>
      <c r="G370" s="795"/>
      <c r="H370" s="795"/>
      <c r="I370" s="795"/>
      <c r="J370" s="795"/>
      <c r="K370" s="795"/>
      <c r="L370" s="795"/>
      <c r="M370" s="80"/>
      <c r="N370" s="81" t="s">
        <v>283</v>
      </c>
      <c r="O370" s="82"/>
      <c r="P370" s="82"/>
      <c r="Q370" s="82"/>
      <c r="R370" s="82"/>
      <c r="S370" s="82"/>
      <c r="T370" s="82"/>
      <c r="U370" s="82"/>
      <c r="V370" s="82"/>
      <c r="W370" s="82"/>
    </row>
    <row r="371" spans="1:24" ht="15" customHeight="1" x14ac:dyDescent="0.15">
      <c r="B371" s="79"/>
      <c r="C371" s="176" t="s">
        <v>303</v>
      </c>
      <c r="D371" s="176"/>
      <c r="E371" s="177"/>
      <c r="M371" s="23"/>
      <c r="N371" s="176" t="s">
        <v>529</v>
      </c>
      <c r="O371" s="174"/>
      <c r="P371" s="175"/>
      <c r="Q371" s="23"/>
      <c r="R371" s="23"/>
      <c r="S371" s="23"/>
      <c r="T371" s="23"/>
      <c r="U371" s="23"/>
      <c r="W371" s="82"/>
      <c r="X371" s="23"/>
    </row>
    <row r="372" spans="1:24" ht="15" customHeight="1" x14ac:dyDescent="0.15">
      <c r="C372" s="176" t="s">
        <v>420</v>
      </c>
      <c r="D372" s="176"/>
      <c r="M372" s="23"/>
      <c r="N372" s="176" t="s">
        <v>530</v>
      </c>
      <c r="O372" s="174"/>
      <c r="P372" s="23"/>
      <c r="Q372" s="23"/>
      <c r="R372" s="23"/>
      <c r="S372" s="23"/>
      <c r="T372" s="23"/>
      <c r="U372" s="23"/>
      <c r="V372" s="23"/>
      <c r="W372" s="23"/>
      <c r="X372" s="23"/>
    </row>
    <row r="373" spans="1:24" ht="15.6" customHeight="1" x14ac:dyDescent="0.15">
      <c r="C373" s="176" t="s">
        <v>557</v>
      </c>
      <c r="N373" s="176" t="s">
        <v>463</v>
      </c>
    </row>
    <row r="374" spans="1:24" s="23" customFormat="1" ht="20.100000000000001" customHeight="1" x14ac:dyDescent="0.15">
      <c r="A374" s="175">
        <f>A333+4</f>
        <v>37</v>
      </c>
      <c r="B374" s="779" t="s">
        <v>51</v>
      </c>
      <c r="C374" s="779" t="s">
        <v>47</v>
      </c>
      <c r="D374" s="782">
        <f>VLOOKUP(A374,'様式D-1-1用'!$A$3:$P$1002,2,0)</f>
        <v>5</v>
      </c>
      <c r="E374" s="783"/>
      <c r="F374" s="786"/>
      <c r="G374" s="787"/>
      <c r="H374" s="787"/>
      <c r="I374" s="787"/>
      <c r="J374" s="787"/>
      <c r="K374" s="787"/>
      <c r="L374" s="788"/>
      <c r="M374" s="779" t="s">
        <v>51</v>
      </c>
      <c r="N374" s="779" t="s">
        <v>47</v>
      </c>
      <c r="O374" s="782">
        <f>VLOOKUP(X374,'様式D-1-1用'!$A$3:$P$1002,2,0)</f>
        <v>5</v>
      </c>
      <c r="P374" s="783"/>
      <c r="Q374" s="786"/>
      <c r="R374" s="787"/>
      <c r="S374" s="787"/>
      <c r="T374" s="787"/>
      <c r="U374" s="787"/>
      <c r="V374" s="787"/>
      <c r="W374" s="788"/>
      <c r="X374" s="23">
        <f>X333+4</f>
        <v>38</v>
      </c>
    </row>
    <row r="375" spans="1:24" s="23" customFormat="1" ht="20.100000000000001" customHeight="1" x14ac:dyDescent="0.15">
      <c r="B375" s="780"/>
      <c r="C375" s="781"/>
      <c r="D375" s="784"/>
      <c r="E375" s="785"/>
      <c r="F375" s="773"/>
      <c r="G375" s="774"/>
      <c r="H375" s="774"/>
      <c r="I375" s="774"/>
      <c r="J375" s="774"/>
      <c r="K375" s="774"/>
      <c r="L375" s="775"/>
      <c r="M375" s="780"/>
      <c r="N375" s="781"/>
      <c r="O375" s="784"/>
      <c r="P375" s="785"/>
      <c r="Q375" s="773"/>
      <c r="R375" s="774"/>
      <c r="S375" s="774"/>
      <c r="T375" s="774"/>
      <c r="U375" s="774"/>
      <c r="V375" s="774"/>
      <c r="W375" s="775"/>
    </row>
    <row r="376" spans="1:24" s="23" customFormat="1" ht="20.100000000000001" customHeight="1" x14ac:dyDescent="0.15">
      <c r="B376" s="780"/>
      <c r="C376" s="780" t="s">
        <v>2</v>
      </c>
      <c r="D376" s="789">
        <f>VLOOKUP(A374,'様式D-1-1用'!$A$3:$P$1002,3,0)</f>
        <v>6</v>
      </c>
      <c r="E376" s="790"/>
      <c r="F376" s="773"/>
      <c r="G376" s="774"/>
      <c r="H376" s="774"/>
      <c r="I376" s="774"/>
      <c r="J376" s="774"/>
      <c r="K376" s="774"/>
      <c r="L376" s="775"/>
      <c r="M376" s="780"/>
      <c r="N376" s="780" t="s">
        <v>2</v>
      </c>
      <c r="O376" s="789">
        <f>VLOOKUP(X374,'様式D-1-1用'!$A$3:$P$1002,3,0)</f>
        <v>7</v>
      </c>
      <c r="P376" s="790"/>
      <c r="Q376" s="773"/>
      <c r="R376" s="774"/>
      <c r="S376" s="774"/>
      <c r="T376" s="774"/>
      <c r="U376" s="774"/>
      <c r="V376" s="774"/>
      <c r="W376" s="775"/>
    </row>
    <row r="377" spans="1:24" s="23" customFormat="1" ht="19.5" customHeight="1" x14ac:dyDescent="0.15">
      <c r="B377" s="781"/>
      <c r="C377" s="781"/>
      <c r="D377" s="791"/>
      <c r="E377" s="792"/>
      <c r="F377" s="773"/>
      <c r="G377" s="774"/>
      <c r="H377" s="774"/>
      <c r="I377" s="774"/>
      <c r="J377" s="774"/>
      <c r="K377" s="774"/>
      <c r="L377" s="775"/>
      <c r="M377" s="781"/>
      <c r="N377" s="781"/>
      <c r="O377" s="791"/>
      <c r="P377" s="792"/>
      <c r="Q377" s="773"/>
      <c r="R377" s="774"/>
      <c r="S377" s="774"/>
      <c r="T377" s="774"/>
      <c r="U377" s="774"/>
      <c r="V377" s="774"/>
      <c r="W377" s="775"/>
    </row>
    <row r="378" spans="1:24" s="23" customFormat="1" ht="20.100000000000001" customHeight="1" x14ac:dyDescent="0.15">
      <c r="B378" s="780" t="s">
        <v>48</v>
      </c>
      <c r="C378" s="780" t="s">
        <v>3</v>
      </c>
      <c r="D378" s="782" t="str">
        <f>VLOOKUP(A374,'様式D-1-1用'!$A$3:$P$1002,4,0)</f>
        <v>覆工・坑門</v>
      </c>
      <c r="E378" s="783"/>
      <c r="F378" s="773"/>
      <c r="G378" s="774"/>
      <c r="H378" s="774"/>
      <c r="I378" s="774"/>
      <c r="J378" s="774"/>
      <c r="K378" s="774"/>
      <c r="L378" s="775"/>
      <c r="M378" s="780" t="s">
        <v>48</v>
      </c>
      <c r="N378" s="780" t="s">
        <v>3</v>
      </c>
      <c r="O378" s="782" t="str">
        <f>VLOOKUP(X374,'様式D-1-1用'!$A$3:$P$1002,4,0)</f>
        <v>覆工・坑門</v>
      </c>
      <c r="P378" s="783"/>
      <c r="Q378" s="773"/>
      <c r="R378" s="774"/>
      <c r="S378" s="774"/>
      <c r="T378" s="774"/>
      <c r="U378" s="774"/>
      <c r="V378" s="774"/>
      <c r="W378" s="775"/>
    </row>
    <row r="379" spans="1:24" s="23" customFormat="1" ht="20.100000000000001" customHeight="1" x14ac:dyDescent="0.15">
      <c r="B379" s="780"/>
      <c r="C379" s="781"/>
      <c r="D379" s="784"/>
      <c r="E379" s="785"/>
      <c r="F379" s="773"/>
      <c r="G379" s="774"/>
      <c r="H379" s="774"/>
      <c r="I379" s="774"/>
      <c r="J379" s="774"/>
      <c r="K379" s="774"/>
      <c r="L379" s="775"/>
      <c r="M379" s="780"/>
      <c r="N379" s="781"/>
      <c r="O379" s="784"/>
      <c r="P379" s="785"/>
      <c r="Q379" s="773"/>
      <c r="R379" s="774"/>
      <c r="S379" s="774"/>
      <c r="T379" s="774"/>
      <c r="U379" s="774"/>
      <c r="V379" s="774"/>
      <c r="W379" s="775"/>
    </row>
    <row r="380" spans="1:24" s="23" customFormat="1" ht="20.100000000000001" customHeight="1" x14ac:dyDescent="0.15">
      <c r="B380" s="780"/>
      <c r="C380" s="780" t="s">
        <v>4</v>
      </c>
      <c r="D380" s="782" t="str">
        <f>VLOOKUP(A374,'様式D-1-1用'!$A$3:$P$1002,5,0)</f>
        <v>アーチ（左側）</v>
      </c>
      <c r="E380" s="783"/>
      <c r="F380" s="773"/>
      <c r="G380" s="774"/>
      <c r="H380" s="774"/>
      <c r="I380" s="774"/>
      <c r="J380" s="774"/>
      <c r="K380" s="774"/>
      <c r="L380" s="775"/>
      <c r="M380" s="780"/>
      <c r="N380" s="780" t="s">
        <v>4</v>
      </c>
      <c r="O380" s="782" t="str">
        <f>VLOOKUP(X374,'様式D-1-1用'!$A$3:$P$1002,5,0)</f>
        <v>アーチ（左側）</v>
      </c>
      <c r="P380" s="783"/>
      <c r="Q380" s="773"/>
      <c r="R380" s="774"/>
      <c r="S380" s="774"/>
      <c r="T380" s="774"/>
      <c r="U380" s="774"/>
      <c r="V380" s="774"/>
      <c r="W380" s="775"/>
    </row>
    <row r="381" spans="1:24" s="23" customFormat="1" ht="20.100000000000001" customHeight="1" x14ac:dyDescent="0.15">
      <c r="B381" s="781"/>
      <c r="C381" s="781"/>
      <c r="D381" s="784"/>
      <c r="E381" s="785"/>
      <c r="F381" s="773"/>
      <c r="G381" s="774"/>
      <c r="H381" s="774"/>
      <c r="I381" s="774"/>
      <c r="J381" s="774"/>
      <c r="K381" s="774"/>
      <c r="L381" s="775"/>
      <c r="M381" s="781"/>
      <c r="N381" s="781"/>
      <c r="O381" s="784"/>
      <c r="P381" s="785"/>
      <c r="Q381" s="773"/>
      <c r="R381" s="774"/>
      <c r="S381" s="774"/>
      <c r="T381" s="774"/>
      <c r="U381" s="774"/>
      <c r="V381" s="774"/>
      <c r="W381" s="775"/>
    </row>
    <row r="382" spans="1:24" s="23" customFormat="1" ht="17.100000000000001" customHeight="1" x14ac:dyDescent="0.15">
      <c r="B382" s="770" t="s">
        <v>5</v>
      </c>
      <c r="C382" s="771"/>
      <c r="D382" s="765" t="str">
        <f>VLOOKUP(A374,'様式D-1-1用'!$A$3:$P$1002,6,0)</f>
        <v>漏水</v>
      </c>
      <c r="E382" s="766"/>
      <c r="F382" s="773"/>
      <c r="G382" s="774"/>
      <c r="H382" s="774"/>
      <c r="I382" s="774"/>
      <c r="J382" s="774"/>
      <c r="K382" s="774"/>
      <c r="L382" s="775"/>
      <c r="M382" s="770" t="s">
        <v>5</v>
      </c>
      <c r="N382" s="771"/>
      <c r="O382" s="765" t="str">
        <f>VLOOKUP(X374,'様式D-1-1用'!$A$3:$P$1002,6,0)</f>
        <v>漏水</v>
      </c>
      <c r="P382" s="766"/>
      <c r="Q382" s="773"/>
      <c r="R382" s="774"/>
      <c r="S382" s="774"/>
      <c r="T382" s="774"/>
      <c r="U382" s="774"/>
      <c r="V382" s="774"/>
      <c r="W382" s="775"/>
    </row>
    <row r="383" spans="1:24" s="23" customFormat="1" ht="17.100000000000001" customHeight="1" x14ac:dyDescent="0.15">
      <c r="B383" s="770" t="s">
        <v>49</v>
      </c>
      <c r="C383" s="771"/>
      <c r="D383" s="765" t="str">
        <f>VLOOKUP(A374,'様式D-1-1用'!$A$3:$P$1002,7,0)</f>
        <v>漏水</v>
      </c>
      <c r="E383" s="766"/>
      <c r="F383" s="773"/>
      <c r="G383" s="774"/>
      <c r="H383" s="774"/>
      <c r="I383" s="774"/>
      <c r="J383" s="774"/>
      <c r="K383" s="774"/>
      <c r="L383" s="775"/>
      <c r="M383" s="770" t="s">
        <v>49</v>
      </c>
      <c r="N383" s="771"/>
      <c r="O383" s="765" t="str">
        <f>VLOOKUP(X374,'様式D-1-1用'!$A$3:$P$1002,7,0)</f>
        <v>漏水</v>
      </c>
      <c r="P383" s="766"/>
      <c r="Q383" s="773"/>
      <c r="R383" s="774"/>
      <c r="S383" s="774"/>
      <c r="T383" s="774"/>
      <c r="U383" s="774"/>
      <c r="V383" s="774"/>
      <c r="W383" s="775"/>
    </row>
    <row r="384" spans="1:24" s="23" customFormat="1" ht="17.100000000000001" customHeight="1" x14ac:dyDescent="0.15">
      <c r="B384" s="768" t="s">
        <v>279</v>
      </c>
      <c r="C384" s="770" t="s">
        <v>278</v>
      </c>
      <c r="D384" s="771"/>
      <c r="E384" s="146">
        <f>VLOOKUP(A374,'様式D-1-1用'!$A$3:$P$1002,8,0)</f>
        <v>0</v>
      </c>
      <c r="F384" s="773"/>
      <c r="G384" s="774"/>
      <c r="H384" s="774"/>
      <c r="I384" s="774"/>
      <c r="J384" s="774"/>
      <c r="K384" s="774"/>
      <c r="L384" s="775"/>
      <c r="M384" s="768" t="s">
        <v>279</v>
      </c>
      <c r="N384" s="770" t="s">
        <v>278</v>
      </c>
      <c r="O384" s="771"/>
      <c r="P384" s="146">
        <f>VLOOKUP(X374,'様式D-1-1用'!$A$3:$P$1002,8,0)</f>
        <v>0</v>
      </c>
      <c r="Q384" s="773"/>
      <c r="R384" s="774"/>
      <c r="S384" s="774"/>
      <c r="T384" s="774"/>
      <c r="U384" s="774"/>
      <c r="V384" s="774"/>
      <c r="W384" s="775"/>
    </row>
    <row r="385" spans="1:24" s="23" customFormat="1" ht="17.100000000000001" customHeight="1" x14ac:dyDescent="0.15">
      <c r="B385" s="769"/>
      <c r="C385" s="770" t="s">
        <v>280</v>
      </c>
      <c r="D385" s="771"/>
      <c r="E385" s="146" t="str">
        <f>VLOOKUP(A374,'様式D-1-1用'!$A$3:$P$1002,9,0)</f>
        <v>Ⅱb</v>
      </c>
      <c r="F385" s="773"/>
      <c r="G385" s="774"/>
      <c r="H385" s="774"/>
      <c r="I385" s="774"/>
      <c r="J385" s="774"/>
      <c r="K385" s="774"/>
      <c r="L385" s="775"/>
      <c r="M385" s="769"/>
      <c r="N385" s="770" t="s">
        <v>280</v>
      </c>
      <c r="O385" s="771"/>
      <c r="P385" s="146" t="str">
        <f>VLOOKUP(X374,'様式D-1-1用'!$A$3:$P$1002,9,0)</f>
        <v>Ⅱb</v>
      </c>
      <c r="Q385" s="773"/>
      <c r="R385" s="774"/>
      <c r="S385" s="774"/>
      <c r="T385" s="774"/>
      <c r="U385" s="774"/>
      <c r="V385" s="774"/>
      <c r="W385" s="775"/>
    </row>
    <row r="386" spans="1:24" s="23" customFormat="1" ht="17.100000000000001" customHeight="1" x14ac:dyDescent="0.15">
      <c r="B386" s="770" t="s">
        <v>29</v>
      </c>
      <c r="C386" s="771"/>
      <c r="D386" s="767" t="str">
        <f>VLOOKUP(A374,'様式D-1-1用'!$A$3:$P$1002,11,0)</f>
        <v>Ⅱ</v>
      </c>
      <c r="E386" s="759"/>
      <c r="F386" s="776"/>
      <c r="G386" s="777"/>
      <c r="H386" s="777"/>
      <c r="I386" s="777"/>
      <c r="J386" s="777"/>
      <c r="K386" s="777"/>
      <c r="L386" s="778"/>
      <c r="M386" s="770" t="s">
        <v>29</v>
      </c>
      <c r="N386" s="771"/>
      <c r="O386" s="767" t="str">
        <f>VLOOKUP(X374,'様式D-1-1用'!$A$3:$P$1002,11,0)</f>
        <v>Ⅱ</v>
      </c>
      <c r="P386" s="759"/>
      <c r="Q386" s="776"/>
      <c r="R386" s="777"/>
      <c r="S386" s="777"/>
      <c r="T386" s="777"/>
      <c r="U386" s="777"/>
      <c r="V386" s="777"/>
      <c r="W386" s="778"/>
    </row>
    <row r="387" spans="1:24" s="23" customFormat="1" ht="17.100000000000001" customHeight="1" x14ac:dyDescent="0.15">
      <c r="B387" s="770" t="s">
        <v>7</v>
      </c>
      <c r="C387" s="772"/>
      <c r="D387" s="772"/>
      <c r="E387" s="344" t="str">
        <f>VLOOKUP(A374,'様式D-1-1用'!$A$3:$P$1002,12,0)</f>
        <v>0.2m×4.1m 遊離石灰</v>
      </c>
      <c r="F387" s="133"/>
      <c r="G387" s="133"/>
      <c r="H387" s="133"/>
      <c r="I387" s="133"/>
      <c r="J387" s="133"/>
      <c r="K387" s="133"/>
      <c r="L387" s="134"/>
      <c r="M387" s="770" t="s">
        <v>7</v>
      </c>
      <c r="N387" s="772"/>
      <c r="O387" s="771"/>
      <c r="P387" s="344" t="str">
        <f>VLOOKUP(X374,'様式D-1-1用'!$A$3:$P$1002,12,0)</f>
        <v>2.1m×7.1m 遊離石灰</v>
      </c>
      <c r="Q387" s="133"/>
      <c r="R387" s="133"/>
      <c r="S387" s="133"/>
      <c r="T387" s="133"/>
      <c r="U387" s="133"/>
      <c r="V387" s="133"/>
      <c r="W387" s="134"/>
    </row>
    <row r="388" spans="1:24" s="23" customFormat="1" ht="17.100000000000001" customHeight="1" x14ac:dyDescent="0.15">
      <c r="B388" s="801" t="s">
        <v>54</v>
      </c>
      <c r="C388" s="802"/>
      <c r="D388" s="803"/>
      <c r="E388" s="813" t="str">
        <f>VLOOKUP(A374,'様式D-1-1用'!$A$3:$P$1002,13,0)</f>
        <v>にじみ</v>
      </c>
      <c r="F388" s="814"/>
      <c r="G388" s="814"/>
      <c r="H388" s="814"/>
      <c r="I388" s="814"/>
      <c r="J388" s="814"/>
      <c r="K388" s="814"/>
      <c r="L388" s="815"/>
      <c r="M388" s="801" t="s">
        <v>54</v>
      </c>
      <c r="N388" s="802"/>
      <c r="O388" s="803"/>
      <c r="P388" s="813" t="str">
        <f>VLOOKUP(X374,'様式D-1-1用'!$A$3:$P$1002,13,0)</f>
        <v>にじみ</v>
      </c>
      <c r="Q388" s="814"/>
      <c r="R388" s="814"/>
      <c r="S388" s="814"/>
      <c r="T388" s="814"/>
      <c r="U388" s="814"/>
      <c r="V388" s="814"/>
      <c r="W388" s="815"/>
    </row>
    <row r="389" spans="1:24" s="23" customFormat="1" ht="17.100000000000001" customHeight="1" x14ac:dyDescent="0.15">
      <c r="B389" s="796" t="s">
        <v>282</v>
      </c>
      <c r="C389" s="797"/>
      <c r="D389" s="798"/>
      <c r="E389" s="799" t="str">
        <f>VLOOKUP(A374,'様式D-1-1用'!$A$3:$P$1002,14,0)</f>
        <v>－</v>
      </c>
      <c r="F389" s="800"/>
      <c r="G389" s="800"/>
      <c r="H389" s="743"/>
      <c r="I389" s="743"/>
      <c r="J389" s="743"/>
      <c r="K389" s="743"/>
      <c r="L389" s="744"/>
      <c r="M389" s="796" t="s">
        <v>282</v>
      </c>
      <c r="N389" s="797"/>
      <c r="O389" s="798"/>
      <c r="P389" s="799" t="str">
        <f>VLOOKUP(X374,'様式D-1-1用'!$A$3:$P$1002,14,0)</f>
        <v>－</v>
      </c>
      <c r="Q389" s="800"/>
      <c r="R389" s="800"/>
      <c r="S389" s="743"/>
      <c r="T389" s="743"/>
      <c r="U389" s="743"/>
      <c r="V389" s="743"/>
      <c r="W389" s="744"/>
    </row>
    <row r="390" spans="1:24" s="23" customFormat="1" ht="17.100000000000001" customHeight="1" x14ac:dyDescent="0.15">
      <c r="B390" s="796" t="s">
        <v>302</v>
      </c>
      <c r="C390" s="797"/>
      <c r="D390" s="798"/>
      <c r="E390" s="799" t="str">
        <f>VLOOKUP(A374,'様式D-1-1用'!$A$3:$P$1002,15,0)</f>
        <v>監視（日常巡視）</v>
      </c>
      <c r="F390" s="800"/>
      <c r="G390" s="800"/>
      <c r="H390" s="811" t="s">
        <v>8</v>
      </c>
      <c r="I390" s="812"/>
      <c r="J390" s="808"/>
      <c r="K390" s="809"/>
      <c r="L390" s="810"/>
      <c r="M390" s="796" t="s">
        <v>302</v>
      </c>
      <c r="N390" s="797"/>
      <c r="O390" s="798"/>
      <c r="P390" s="799" t="str">
        <f>VLOOKUP(X374,'様式D-1-1用'!$A$3:$P$1002,15,0)</f>
        <v>監視（日常巡視）</v>
      </c>
      <c r="Q390" s="800"/>
      <c r="R390" s="800"/>
      <c r="S390" s="811" t="s">
        <v>8</v>
      </c>
      <c r="T390" s="812"/>
      <c r="U390" s="808"/>
      <c r="V390" s="809"/>
      <c r="W390" s="810"/>
    </row>
    <row r="391" spans="1:24" s="23" customFormat="1" ht="17.100000000000001" customHeight="1" x14ac:dyDescent="0.15">
      <c r="B391" s="770" t="s">
        <v>50</v>
      </c>
      <c r="C391" s="771"/>
      <c r="D391" s="805" t="str">
        <f>VLOOKUP(A374,'様式D-1-1用'!$A$3:$P$1002,16,0)</f>
        <v>漏水、0.2m×4.1m 遊離石灰</v>
      </c>
      <c r="E391" s="806"/>
      <c r="F391" s="806"/>
      <c r="G391" s="806"/>
      <c r="H391" s="806"/>
      <c r="I391" s="806"/>
      <c r="J391" s="806"/>
      <c r="K391" s="806"/>
      <c r="L391" s="807"/>
      <c r="M391" s="770" t="s">
        <v>50</v>
      </c>
      <c r="N391" s="771"/>
      <c r="O391" s="805" t="str">
        <f>VLOOKUP(X374,'様式D-1-1用'!$A$3:$P$1002,16,0)</f>
        <v>漏水、2.1m×7.1m 遊離石灰</v>
      </c>
      <c r="P391" s="806"/>
      <c r="Q391" s="806"/>
      <c r="R391" s="806"/>
      <c r="S391" s="806"/>
      <c r="T391" s="806"/>
      <c r="U391" s="806"/>
      <c r="V391" s="806"/>
      <c r="W391" s="807"/>
    </row>
    <row r="392" spans="1:24" s="23" customFormat="1" ht="20.100000000000001" customHeight="1" x14ac:dyDescent="0.15">
      <c r="A392" s="175">
        <f>A351+4</f>
        <v>39</v>
      </c>
      <c r="B392" s="779" t="s">
        <v>51</v>
      </c>
      <c r="C392" s="779" t="s">
        <v>47</v>
      </c>
      <c r="D392" s="782">
        <f>VLOOKUP(A392,'様式D-1-1用'!$A$3:$P$1002,2,0)</f>
        <v>5</v>
      </c>
      <c r="E392" s="783"/>
      <c r="F392" s="786"/>
      <c r="G392" s="787"/>
      <c r="H392" s="787"/>
      <c r="I392" s="787"/>
      <c r="J392" s="787"/>
      <c r="K392" s="787"/>
      <c r="L392" s="788"/>
      <c r="M392" s="779" t="s">
        <v>51</v>
      </c>
      <c r="N392" s="779" t="s">
        <v>47</v>
      </c>
      <c r="O392" s="782">
        <f>VLOOKUP(X392,'様式D-1-1用'!$A$3:$P$1002,2,0)</f>
        <v>5</v>
      </c>
      <c r="P392" s="783"/>
      <c r="Q392" s="773"/>
      <c r="R392" s="774"/>
      <c r="S392" s="774"/>
      <c r="T392" s="774"/>
      <c r="U392" s="774"/>
      <c r="V392" s="774"/>
      <c r="W392" s="775"/>
      <c r="X392" s="23">
        <f>X351+4</f>
        <v>40</v>
      </c>
    </row>
    <row r="393" spans="1:24" s="23" customFormat="1" ht="20.100000000000001" customHeight="1" x14ac:dyDescent="0.15">
      <c r="B393" s="780"/>
      <c r="C393" s="781"/>
      <c r="D393" s="784"/>
      <c r="E393" s="785"/>
      <c r="F393" s="773"/>
      <c r="G393" s="774"/>
      <c r="H393" s="774"/>
      <c r="I393" s="774"/>
      <c r="J393" s="774"/>
      <c r="K393" s="774"/>
      <c r="L393" s="775"/>
      <c r="M393" s="780"/>
      <c r="N393" s="781"/>
      <c r="O393" s="784"/>
      <c r="P393" s="785"/>
      <c r="Q393" s="773"/>
      <c r="R393" s="774"/>
      <c r="S393" s="774"/>
      <c r="T393" s="774"/>
      <c r="U393" s="774"/>
      <c r="V393" s="774"/>
      <c r="W393" s="775"/>
    </row>
    <row r="394" spans="1:24" s="23" customFormat="1" ht="20.100000000000001" customHeight="1" x14ac:dyDescent="0.15">
      <c r="B394" s="780"/>
      <c r="C394" s="780" t="s">
        <v>2</v>
      </c>
      <c r="D394" s="789">
        <f>VLOOKUP(A392,'様式D-1-1用'!$A$3:$P$1002,3,0)</f>
        <v>8</v>
      </c>
      <c r="E394" s="790"/>
      <c r="F394" s="773"/>
      <c r="G394" s="774"/>
      <c r="H394" s="774"/>
      <c r="I394" s="774"/>
      <c r="J394" s="774"/>
      <c r="K394" s="774"/>
      <c r="L394" s="775"/>
      <c r="M394" s="780"/>
      <c r="N394" s="780" t="s">
        <v>2</v>
      </c>
      <c r="O394" s="789">
        <f>VLOOKUP(X392,'様式D-1-1用'!$A$3:$P$1002,3,0)</f>
        <v>9</v>
      </c>
      <c r="P394" s="790"/>
      <c r="Q394" s="773"/>
      <c r="R394" s="774"/>
      <c r="S394" s="774"/>
      <c r="T394" s="774"/>
      <c r="U394" s="774"/>
      <c r="V394" s="774"/>
      <c r="W394" s="775"/>
    </row>
    <row r="395" spans="1:24" s="23" customFormat="1" ht="20.100000000000001" customHeight="1" x14ac:dyDescent="0.15">
      <c r="B395" s="781"/>
      <c r="C395" s="781"/>
      <c r="D395" s="791"/>
      <c r="E395" s="792"/>
      <c r="F395" s="773"/>
      <c r="G395" s="774"/>
      <c r="H395" s="774"/>
      <c r="I395" s="774"/>
      <c r="J395" s="774"/>
      <c r="K395" s="774"/>
      <c r="L395" s="775"/>
      <c r="M395" s="781"/>
      <c r="N395" s="781"/>
      <c r="O395" s="791"/>
      <c r="P395" s="792"/>
      <c r="Q395" s="773"/>
      <c r="R395" s="774"/>
      <c r="S395" s="774"/>
      <c r="T395" s="774"/>
      <c r="U395" s="774"/>
      <c r="V395" s="774"/>
      <c r="W395" s="775"/>
    </row>
    <row r="396" spans="1:24" s="23" customFormat="1" ht="20.100000000000001" customHeight="1" x14ac:dyDescent="0.15">
      <c r="B396" s="780" t="s">
        <v>48</v>
      </c>
      <c r="C396" s="780" t="s">
        <v>3</v>
      </c>
      <c r="D396" s="782" t="str">
        <f>VLOOKUP(A392,'様式D-1-1用'!$A$3:$P$1002,4,0)</f>
        <v>覆工・坑門</v>
      </c>
      <c r="E396" s="783"/>
      <c r="F396" s="773"/>
      <c r="G396" s="774"/>
      <c r="H396" s="774"/>
      <c r="I396" s="774"/>
      <c r="J396" s="774"/>
      <c r="K396" s="774"/>
      <c r="L396" s="775"/>
      <c r="M396" s="780" t="s">
        <v>48</v>
      </c>
      <c r="N396" s="780" t="s">
        <v>3</v>
      </c>
      <c r="O396" s="782" t="str">
        <f>VLOOKUP(X392,'様式D-1-1用'!$A$3:$P$1002,4,0)</f>
        <v>覆工・坑門</v>
      </c>
      <c r="P396" s="783"/>
      <c r="Q396" s="773"/>
      <c r="R396" s="774"/>
      <c r="S396" s="774"/>
      <c r="T396" s="774"/>
      <c r="U396" s="774"/>
      <c r="V396" s="774"/>
      <c r="W396" s="775"/>
    </row>
    <row r="397" spans="1:24" s="23" customFormat="1" ht="20.100000000000001" customHeight="1" x14ac:dyDescent="0.15">
      <c r="B397" s="780"/>
      <c r="C397" s="781"/>
      <c r="D397" s="784"/>
      <c r="E397" s="785"/>
      <c r="F397" s="773"/>
      <c r="G397" s="774"/>
      <c r="H397" s="774"/>
      <c r="I397" s="774"/>
      <c r="J397" s="774"/>
      <c r="K397" s="774"/>
      <c r="L397" s="775"/>
      <c r="M397" s="780"/>
      <c r="N397" s="781"/>
      <c r="O397" s="784"/>
      <c r="P397" s="785"/>
      <c r="Q397" s="773"/>
      <c r="R397" s="774"/>
      <c r="S397" s="774"/>
      <c r="T397" s="774"/>
      <c r="U397" s="774"/>
      <c r="V397" s="774"/>
      <c r="W397" s="775"/>
    </row>
    <row r="398" spans="1:24" s="23" customFormat="1" ht="20.100000000000001" customHeight="1" x14ac:dyDescent="0.15">
      <c r="B398" s="780"/>
      <c r="C398" s="780" t="s">
        <v>4</v>
      </c>
      <c r="D398" s="782" t="str">
        <f>VLOOKUP(A392,'様式D-1-1用'!$A$3:$P$1002,5,0)</f>
        <v>アーチ（右側）</v>
      </c>
      <c r="E398" s="783"/>
      <c r="F398" s="773"/>
      <c r="G398" s="774"/>
      <c r="H398" s="774"/>
      <c r="I398" s="774"/>
      <c r="J398" s="774"/>
      <c r="K398" s="774"/>
      <c r="L398" s="775"/>
      <c r="M398" s="780"/>
      <c r="N398" s="780" t="s">
        <v>4</v>
      </c>
      <c r="O398" s="782" t="str">
        <f>VLOOKUP(X392,'様式D-1-1用'!$A$3:$P$1002,5,0)</f>
        <v>アーチ（右側）</v>
      </c>
      <c r="P398" s="783"/>
      <c r="Q398" s="773"/>
      <c r="R398" s="774"/>
      <c r="S398" s="774"/>
      <c r="T398" s="774"/>
      <c r="U398" s="774"/>
      <c r="V398" s="774"/>
      <c r="W398" s="775"/>
    </row>
    <row r="399" spans="1:24" s="23" customFormat="1" ht="19.5" customHeight="1" x14ac:dyDescent="0.15">
      <c r="B399" s="781"/>
      <c r="C399" s="781"/>
      <c r="D399" s="784"/>
      <c r="E399" s="785"/>
      <c r="F399" s="773"/>
      <c r="G399" s="774"/>
      <c r="H399" s="774"/>
      <c r="I399" s="774"/>
      <c r="J399" s="774"/>
      <c r="K399" s="774"/>
      <c r="L399" s="775"/>
      <c r="M399" s="781"/>
      <c r="N399" s="781"/>
      <c r="O399" s="784"/>
      <c r="P399" s="785"/>
      <c r="Q399" s="773"/>
      <c r="R399" s="774"/>
      <c r="S399" s="774"/>
      <c r="T399" s="774"/>
      <c r="U399" s="774"/>
      <c r="V399" s="774"/>
      <c r="W399" s="775"/>
    </row>
    <row r="400" spans="1:24" s="23" customFormat="1" ht="17.100000000000001" customHeight="1" x14ac:dyDescent="0.15">
      <c r="B400" s="770" t="s">
        <v>5</v>
      </c>
      <c r="C400" s="771"/>
      <c r="D400" s="765" t="str">
        <f>VLOOKUP(A392,'様式D-1-1用'!$A$3:$P$1002,6,0)</f>
        <v>漏水</v>
      </c>
      <c r="E400" s="766"/>
      <c r="F400" s="773"/>
      <c r="G400" s="774"/>
      <c r="H400" s="774"/>
      <c r="I400" s="774"/>
      <c r="J400" s="774"/>
      <c r="K400" s="774"/>
      <c r="L400" s="775"/>
      <c r="M400" s="770" t="s">
        <v>5</v>
      </c>
      <c r="N400" s="771"/>
      <c r="O400" s="765" t="str">
        <f>VLOOKUP(X392,'様式D-1-1用'!$A$3:$P$1002,6,0)</f>
        <v>漏水</v>
      </c>
      <c r="P400" s="766"/>
      <c r="Q400" s="773"/>
      <c r="R400" s="774"/>
      <c r="S400" s="774"/>
      <c r="T400" s="774"/>
      <c r="U400" s="774"/>
      <c r="V400" s="774"/>
      <c r="W400" s="775"/>
    </row>
    <row r="401" spans="1:24" s="23" customFormat="1" ht="17.100000000000001" customHeight="1" x14ac:dyDescent="0.15">
      <c r="B401" s="770" t="s">
        <v>49</v>
      </c>
      <c r="C401" s="771"/>
      <c r="D401" s="765" t="str">
        <f>VLOOKUP(A392,'様式D-1-1用'!$A$3:$P$1002,7,0)</f>
        <v>漏水</v>
      </c>
      <c r="E401" s="766"/>
      <c r="F401" s="773"/>
      <c r="G401" s="774"/>
      <c r="H401" s="774"/>
      <c r="I401" s="774"/>
      <c r="J401" s="774"/>
      <c r="K401" s="774"/>
      <c r="L401" s="775"/>
      <c r="M401" s="770" t="s">
        <v>49</v>
      </c>
      <c r="N401" s="771"/>
      <c r="O401" s="765" t="str">
        <f>VLOOKUP(X392,'様式D-1-1用'!$A$3:$P$1002,7,0)</f>
        <v>補修跡</v>
      </c>
      <c r="P401" s="766"/>
      <c r="Q401" s="773"/>
      <c r="R401" s="774"/>
      <c r="S401" s="774"/>
      <c r="T401" s="774"/>
      <c r="U401" s="774"/>
      <c r="V401" s="774"/>
      <c r="W401" s="775"/>
    </row>
    <row r="402" spans="1:24" s="23" customFormat="1" ht="17.100000000000001" customHeight="1" x14ac:dyDescent="0.15">
      <c r="B402" s="768" t="s">
        <v>279</v>
      </c>
      <c r="C402" s="770" t="s">
        <v>278</v>
      </c>
      <c r="D402" s="771"/>
      <c r="E402" s="146">
        <f>VLOOKUP(A392,'様式D-1-1用'!$A$3:$P$1002,8,0)</f>
        <v>0</v>
      </c>
      <c r="F402" s="773"/>
      <c r="G402" s="774"/>
      <c r="H402" s="774"/>
      <c r="I402" s="774"/>
      <c r="J402" s="774"/>
      <c r="K402" s="774"/>
      <c r="L402" s="775"/>
      <c r="M402" s="768" t="s">
        <v>279</v>
      </c>
      <c r="N402" s="770" t="s">
        <v>278</v>
      </c>
      <c r="O402" s="771"/>
      <c r="P402" s="146">
        <f>VLOOKUP(X392,'様式D-1-1用'!$A$3:$P$1002,8,0)</f>
        <v>0</v>
      </c>
      <c r="Q402" s="773"/>
      <c r="R402" s="774"/>
      <c r="S402" s="774"/>
      <c r="T402" s="774"/>
      <c r="U402" s="774"/>
      <c r="V402" s="774"/>
      <c r="W402" s="775"/>
    </row>
    <row r="403" spans="1:24" s="23" customFormat="1" ht="17.100000000000001" customHeight="1" x14ac:dyDescent="0.15">
      <c r="B403" s="769"/>
      <c r="C403" s="770" t="s">
        <v>280</v>
      </c>
      <c r="D403" s="771"/>
      <c r="E403" s="146" t="str">
        <f>VLOOKUP(A392,'様式D-1-1用'!$A$3:$P$1002,9,0)</f>
        <v>Ⅱb</v>
      </c>
      <c r="F403" s="773"/>
      <c r="G403" s="774"/>
      <c r="H403" s="774"/>
      <c r="I403" s="774"/>
      <c r="J403" s="774"/>
      <c r="K403" s="774"/>
      <c r="L403" s="775"/>
      <c r="M403" s="769"/>
      <c r="N403" s="770" t="s">
        <v>280</v>
      </c>
      <c r="O403" s="771"/>
      <c r="P403" s="146" t="str">
        <f>VLOOKUP(X392,'様式D-1-1用'!$A$3:$P$1002,9,0)</f>
        <v>Ⅰ</v>
      </c>
      <c r="Q403" s="773"/>
      <c r="R403" s="774"/>
      <c r="S403" s="774"/>
      <c r="T403" s="774"/>
      <c r="U403" s="774"/>
      <c r="V403" s="774"/>
      <c r="W403" s="775"/>
    </row>
    <row r="404" spans="1:24" s="23" customFormat="1" ht="17.100000000000001" customHeight="1" x14ac:dyDescent="0.15">
      <c r="B404" s="770" t="s">
        <v>29</v>
      </c>
      <c r="C404" s="771"/>
      <c r="D404" s="767" t="str">
        <f>VLOOKUP(A392,'様式D-1-1用'!$A$3:$P$1002,11,0)</f>
        <v>Ⅱ</v>
      </c>
      <c r="E404" s="759"/>
      <c r="F404" s="776"/>
      <c r="G404" s="777"/>
      <c r="H404" s="777"/>
      <c r="I404" s="777"/>
      <c r="J404" s="777"/>
      <c r="K404" s="777"/>
      <c r="L404" s="778"/>
      <c r="M404" s="770" t="s">
        <v>29</v>
      </c>
      <c r="N404" s="771"/>
      <c r="O404" s="767" t="str">
        <f>VLOOKUP(X392,'様式D-1-1用'!$A$3:$P$1002,11,0)</f>
        <v>Ⅰ</v>
      </c>
      <c r="P404" s="759"/>
      <c r="Q404" s="776"/>
      <c r="R404" s="777"/>
      <c r="S404" s="777"/>
      <c r="T404" s="777"/>
      <c r="U404" s="777"/>
      <c r="V404" s="777"/>
      <c r="W404" s="778"/>
    </row>
    <row r="405" spans="1:24" s="23" customFormat="1" ht="17.100000000000001" customHeight="1" x14ac:dyDescent="0.15">
      <c r="B405" s="770" t="s">
        <v>7</v>
      </c>
      <c r="C405" s="772"/>
      <c r="D405" s="772"/>
      <c r="E405" s="344" t="str">
        <f>VLOOKUP(A392,'様式D-1-1用'!$A$3:$P$1002,12,0)</f>
        <v>0.2m×8.1m にじみ(一部遊離石灰)</v>
      </c>
      <c r="F405" s="133"/>
      <c r="G405" s="133"/>
      <c r="H405" s="133"/>
      <c r="I405" s="133"/>
      <c r="J405" s="133"/>
      <c r="K405" s="133"/>
      <c r="L405" s="134"/>
      <c r="M405" s="770" t="s">
        <v>7</v>
      </c>
      <c r="N405" s="772"/>
      <c r="O405" s="771"/>
      <c r="P405" s="344" t="str">
        <f>VLOOKUP(X392,'様式D-1-1用'!$A$3:$P$1002,12,0)</f>
        <v>7.6m×0.4m 導水工</v>
      </c>
      <c r="Q405" s="133"/>
      <c r="R405" s="133"/>
      <c r="S405" s="133"/>
      <c r="T405" s="133"/>
      <c r="U405" s="133"/>
      <c r="V405" s="133"/>
      <c r="W405" s="134"/>
    </row>
    <row r="406" spans="1:24" s="23" customFormat="1" ht="17.100000000000001" customHeight="1" x14ac:dyDescent="0.15">
      <c r="B406" s="801" t="s">
        <v>54</v>
      </c>
      <c r="C406" s="802"/>
      <c r="D406" s="803"/>
      <c r="E406" s="799" t="str">
        <f>VLOOKUP(A392,'様式D-1-1用'!$A$3:$P$1002,13,0)</f>
        <v>にじみ</v>
      </c>
      <c r="F406" s="800"/>
      <c r="G406" s="800"/>
      <c r="H406" s="800"/>
      <c r="I406" s="800"/>
      <c r="J406" s="800"/>
      <c r="K406" s="800"/>
      <c r="L406" s="804"/>
      <c r="M406" s="801" t="s">
        <v>54</v>
      </c>
      <c r="N406" s="802"/>
      <c r="O406" s="803"/>
      <c r="P406" s="799" t="str">
        <f>VLOOKUP(X392,'様式D-1-1用'!$A$3:$P$1002,13,0)</f>
        <v>滴水(2滴/分)</v>
      </c>
      <c r="Q406" s="800"/>
      <c r="R406" s="800"/>
      <c r="S406" s="800"/>
      <c r="T406" s="800"/>
      <c r="U406" s="800"/>
      <c r="V406" s="800"/>
      <c r="W406" s="804"/>
    </row>
    <row r="407" spans="1:24" s="23" customFormat="1" ht="17.100000000000001" customHeight="1" x14ac:dyDescent="0.15">
      <c r="B407" s="796" t="s">
        <v>282</v>
      </c>
      <c r="C407" s="797"/>
      <c r="D407" s="798"/>
      <c r="E407" s="799" t="str">
        <f>VLOOKUP(A392,'様式D-1-1用'!$A$3:$P$1002,14,0)</f>
        <v>－</v>
      </c>
      <c r="F407" s="800"/>
      <c r="G407" s="800"/>
      <c r="H407" s="743"/>
      <c r="I407" s="743"/>
      <c r="J407" s="743"/>
      <c r="K407" s="743"/>
      <c r="L407" s="744"/>
      <c r="M407" s="796" t="s">
        <v>282</v>
      </c>
      <c r="N407" s="797"/>
      <c r="O407" s="798"/>
      <c r="P407" s="799" t="str">
        <f>VLOOKUP(X392,'様式D-1-1用'!$A$3:$P$1002,14,0)</f>
        <v>－</v>
      </c>
      <c r="Q407" s="800"/>
      <c r="R407" s="800"/>
      <c r="S407" s="743"/>
      <c r="T407" s="743"/>
      <c r="U407" s="743"/>
      <c r="V407" s="743"/>
      <c r="W407" s="744"/>
    </row>
    <row r="408" spans="1:24" s="23" customFormat="1" ht="17.100000000000001" customHeight="1" x14ac:dyDescent="0.15">
      <c r="B408" s="796" t="s">
        <v>302</v>
      </c>
      <c r="C408" s="797"/>
      <c r="D408" s="798"/>
      <c r="E408" s="799" t="str">
        <f>VLOOKUP(A392,'様式D-1-1用'!$A$3:$P$1002,15,0)</f>
        <v>監視（日常巡視）</v>
      </c>
      <c r="F408" s="800"/>
      <c r="G408" s="800"/>
      <c r="H408" s="811" t="s">
        <v>8</v>
      </c>
      <c r="I408" s="812"/>
      <c r="J408" s="808"/>
      <c r="K408" s="809"/>
      <c r="L408" s="810"/>
      <c r="M408" s="796" t="s">
        <v>302</v>
      </c>
      <c r="N408" s="797"/>
      <c r="O408" s="798"/>
      <c r="P408" s="799" t="str">
        <f>VLOOKUP(X392,'様式D-1-1用'!$A$3:$P$1002,15,0)</f>
        <v>なし</v>
      </c>
      <c r="Q408" s="800"/>
      <c r="R408" s="800"/>
      <c r="S408" s="811" t="s">
        <v>8</v>
      </c>
      <c r="T408" s="812"/>
      <c r="U408" s="808"/>
      <c r="V408" s="809"/>
      <c r="W408" s="810"/>
    </row>
    <row r="409" spans="1:24" s="23" customFormat="1" ht="17.100000000000001" customHeight="1" x14ac:dyDescent="0.15">
      <c r="B409" s="770" t="s">
        <v>50</v>
      </c>
      <c r="C409" s="771"/>
      <c r="D409" s="805" t="str">
        <f>VLOOKUP(A392,'様式D-1-1用'!$A$3:$P$1002,16,0)</f>
        <v>漏水、0.2m×8.1m にじみ(一部遊離石灰)</v>
      </c>
      <c r="E409" s="806"/>
      <c r="F409" s="806"/>
      <c r="G409" s="806"/>
      <c r="H409" s="806"/>
      <c r="I409" s="806"/>
      <c r="J409" s="806"/>
      <c r="K409" s="806"/>
      <c r="L409" s="807"/>
      <c r="M409" s="770" t="s">
        <v>50</v>
      </c>
      <c r="N409" s="771"/>
      <c r="O409" s="805" t="str">
        <f>VLOOKUP(X392,'様式D-1-1用'!$A$3:$P$1002,16,0)</f>
        <v>補修跡、7.6m×0.4m 導水工</v>
      </c>
      <c r="P409" s="806"/>
      <c r="Q409" s="806"/>
      <c r="R409" s="806"/>
      <c r="S409" s="806"/>
      <c r="T409" s="806"/>
      <c r="U409" s="806"/>
      <c r="V409" s="806"/>
      <c r="W409" s="807"/>
    </row>
    <row r="410" spans="1:24" s="23" customFormat="1" ht="15" customHeight="1" x14ac:dyDescent="0.15">
      <c r="B410" s="80"/>
      <c r="C410" s="793" t="s">
        <v>304</v>
      </c>
      <c r="D410" s="794"/>
      <c r="E410" s="794"/>
      <c r="F410" s="794"/>
      <c r="G410" s="794"/>
      <c r="H410" s="794"/>
      <c r="I410" s="794"/>
      <c r="J410" s="794"/>
      <c r="K410" s="794"/>
      <c r="L410" s="794"/>
      <c r="M410" s="80"/>
      <c r="N410" s="81" t="s">
        <v>257</v>
      </c>
      <c r="O410" s="80"/>
      <c r="P410" s="82"/>
      <c r="Q410" s="82"/>
      <c r="R410" s="82"/>
      <c r="S410" s="82"/>
      <c r="T410" s="82"/>
      <c r="U410" s="82"/>
      <c r="V410" s="82"/>
      <c r="W410" s="82"/>
    </row>
    <row r="411" spans="1:24" s="23" customFormat="1" ht="15" customHeight="1" x14ac:dyDescent="0.15">
      <c r="B411" s="80"/>
      <c r="C411" s="795"/>
      <c r="D411" s="795"/>
      <c r="E411" s="795"/>
      <c r="F411" s="795"/>
      <c r="G411" s="795"/>
      <c r="H411" s="795"/>
      <c r="I411" s="795"/>
      <c r="J411" s="795"/>
      <c r="K411" s="795"/>
      <c r="L411" s="795"/>
      <c r="M411" s="80"/>
      <c r="N411" s="81" t="s">
        <v>283</v>
      </c>
      <c r="O411" s="82"/>
      <c r="P411" s="82"/>
      <c r="Q411" s="82"/>
      <c r="R411" s="82"/>
      <c r="S411" s="82"/>
      <c r="T411" s="82"/>
      <c r="U411" s="82"/>
      <c r="V411" s="82"/>
      <c r="W411" s="82"/>
    </row>
    <row r="412" spans="1:24" ht="15" customHeight="1" x14ac:dyDescent="0.15">
      <c r="B412" s="79"/>
      <c r="C412" s="176" t="s">
        <v>303</v>
      </c>
      <c r="D412" s="176"/>
      <c r="E412" s="177"/>
      <c r="M412" s="23"/>
      <c r="N412" s="176" t="s">
        <v>529</v>
      </c>
      <c r="O412" s="174"/>
      <c r="P412" s="175"/>
      <c r="Q412" s="23"/>
      <c r="R412" s="23"/>
      <c r="S412" s="23"/>
      <c r="T412" s="23"/>
      <c r="U412" s="23"/>
      <c r="W412" s="82"/>
      <c r="X412" s="23"/>
    </row>
    <row r="413" spans="1:24" ht="15" customHeight="1" x14ac:dyDescent="0.15">
      <c r="C413" s="176" t="s">
        <v>420</v>
      </c>
      <c r="D413" s="176"/>
      <c r="M413" s="23"/>
      <c r="N413" s="176" t="s">
        <v>530</v>
      </c>
      <c r="O413" s="174"/>
      <c r="P413" s="23"/>
      <c r="Q413" s="23"/>
      <c r="R413" s="23"/>
      <c r="S413" s="23"/>
      <c r="T413" s="23"/>
      <c r="U413" s="23"/>
      <c r="V413" s="23"/>
      <c r="W413" s="23"/>
      <c r="X413" s="23"/>
    </row>
    <row r="414" spans="1:24" ht="15.6" customHeight="1" x14ac:dyDescent="0.15">
      <c r="C414" s="176" t="s">
        <v>557</v>
      </c>
      <c r="N414" s="176" t="s">
        <v>463</v>
      </c>
    </row>
    <row r="415" spans="1:24" s="23" customFormat="1" ht="20.100000000000001" customHeight="1" x14ac:dyDescent="0.15">
      <c r="A415" s="175">
        <f>A374+4</f>
        <v>41</v>
      </c>
      <c r="B415" s="779" t="s">
        <v>51</v>
      </c>
      <c r="C415" s="779" t="s">
        <v>47</v>
      </c>
      <c r="D415" s="782">
        <f>VLOOKUP(A415,'様式D-1-1用'!$A$3:$P$1002,2,0)</f>
        <v>5</v>
      </c>
      <c r="E415" s="783"/>
      <c r="F415" s="786"/>
      <c r="G415" s="787"/>
      <c r="H415" s="787"/>
      <c r="I415" s="787"/>
      <c r="J415" s="787"/>
      <c r="K415" s="787"/>
      <c r="L415" s="788"/>
      <c r="M415" s="779" t="s">
        <v>51</v>
      </c>
      <c r="N415" s="779" t="s">
        <v>47</v>
      </c>
      <c r="O415" s="782">
        <f>VLOOKUP(X415,'様式D-1-1用'!$A$3:$P$1002,2,0)</f>
        <v>5</v>
      </c>
      <c r="P415" s="783"/>
      <c r="Q415" s="786"/>
      <c r="R415" s="787"/>
      <c r="S415" s="787"/>
      <c r="T415" s="787"/>
      <c r="U415" s="787"/>
      <c r="V415" s="787"/>
      <c r="W415" s="788"/>
      <c r="X415" s="23">
        <f>X374+4</f>
        <v>42</v>
      </c>
    </row>
    <row r="416" spans="1:24" s="23" customFormat="1" ht="20.100000000000001" customHeight="1" x14ac:dyDescent="0.15">
      <c r="B416" s="780"/>
      <c r="C416" s="781"/>
      <c r="D416" s="784"/>
      <c r="E416" s="785"/>
      <c r="F416" s="773"/>
      <c r="G416" s="774"/>
      <c r="H416" s="774"/>
      <c r="I416" s="774"/>
      <c r="J416" s="774"/>
      <c r="K416" s="774"/>
      <c r="L416" s="775"/>
      <c r="M416" s="780"/>
      <c r="N416" s="781"/>
      <c r="O416" s="784"/>
      <c r="P416" s="785"/>
      <c r="Q416" s="773"/>
      <c r="R416" s="774"/>
      <c r="S416" s="774"/>
      <c r="T416" s="774"/>
      <c r="U416" s="774"/>
      <c r="V416" s="774"/>
      <c r="W416" s="775"/>
    </row>
    <row r="417" spans="2:23" s="23" customFormat="1" ht="20.100000000000001" customHeight="1" x14ac:dyDescent="0.15">
      <c r="B417" s="780"/>
      <c r="C417" s="780" t="s">
        <v>2</v>
      </c>
      <c r="D417" s="789">
        <f>VLOOKUP(A415,'様式D-1-1用'!$A$3:$P$1002,3,0)</f>
        <v>10</v>
      </c>
      <c r="E417" s="790"/>
      <c r="F417" s="773"/>
      <c r="G417" s="774"/>
      <c r="H417" s="774"/>
      <c r="I417" s="774"/>
      <c r="J417" s="774"/>
      <c r="K417" s="774"/>
      <c r="L417" s="775"/>
      <c r="M417" s="780"/>
      <c r="N417" s="780" t="s">
        <v>2</v>
      </c>
      <c r="O417" s="789">
        <f>VLOOKUP(X415,'様式D-1-1用'!$A$3:$P$1002,3,0)</f>
        <v>11</v>
      </c>
      <c r="P417" s="790"/>
      <c r="Q417" s="773"/>
      <c r="R417" s="774"/>
      <c r="S417" s="774"/>
      <c r="T417" s="774"/>
      <c r="U417" s="774"/>
      <c r="V417" s="774"/>
      <c r="W417" s="775"/>
    </row>
    <row r="418" spans="2:23" s="23" customFormat="1" ht="19.5" customHeight="1" x14ac:dyDescent="0.15">
      <c r="B418" s="781"/>
      <c r="C418" s="781"/>
      <c r="D418" s="791"/>
      <c r="E418" s="792"/>
      <c r="F418" s="773"/>
      <c r="G418" s="774"/>
      <c r="H418" s="774"/>
      <c r="I418" s="774"/>
      <c r="J418" s="774"/>
      <c r="K418" s="774"/>
      <c r="L418" s="775"/>
      <c r="M418" s="781"/>
      <c r="N418" s="781"/>
      <c r="O418" s="791"/>
      <c r="P418" s="792"/>
      <c r="Q418" s="773"/>
      <c r="R418" s="774"/>
      <c r="S418" s="774"/>
      <c r="T418" s="774"/>
      <c r="U418" s="774"/>
      <c r="V418" s="774"/>
      <c r="W418" s="775"/>
    </row>
    <row r="419" spans="2:23" s="23" customFormat="1" ht="20.100000000000001" customHeight="1" x14ac:dyDescent="0.15">
      <c r="B419" s="780" t="s">
        <v>48</v>
      </c>
      <c r="C419" s="780" t="s">
        <v>3</v>
      </c>
      <c r="D419" s="782" t="str">
        <f>VLOOKUP(A415,'様式D-1-1用'!$A$3:$P$1002,4,0)</f>
        <v>覆工・坑門</v>
      </c>
      <c r="E419" s="783"/>
      <c r="F419" s="773"/>
      <c r="G419" s="774"/>
      <c r="H419" s="774"/>
      <c r="I419" s="774"/>
      <c r="J419" s="774"/>
      <c r="K419" s="774"/>
      <c r="L419" s="775"/>
      <c r="M419" s="780" t="s">
        <v>48</v>
      </c>
      <c r="N419" s="780" t="s">
        <v>3</v>
      </c>
      <c r="O419" s="782" t="str">
        <f>VLOOKUP(X415,'様式D-1-1用'!$A$3:$P$1002,4,0)</f>
        <v>覆工・坑門</v>
      </c>
      <c r="P419" s="783"/>
      <c r="Q419" s="773"/>
      <c r="R419" s="774"/>
      <c r="S419" s="774"/>
      <c r="T419" s="774"/>
      <c r="U419" s="774"/>
      <c r="V419" s="774"/>
      <c r="W419" s="775"/>
    </row>
    <row r="420" spans="2:23" s="23" customFormat="1" ht="20.100000000000001" customHeight="1" x14ac:dyDescent="0.15">
      <c r="B420" s="780"/>
      <c r="C420" s="781"/>
      <c r="D420" s="784"/>
      <c r="E420" s="785"/>
      <c r="F420" s="773"/>
      <c r="G420" s="774"/>
      <c r="H420" s="774"/>
      <c r="I420" s="774"/>
      <c r="J420" s="774"/>
      <c r="K420" s="774"/>
      <c r="L420" s="775"/>
      <c r="M420" s="780"/>
      <c r="N420" s="781"/>
      <c r="O420" s="784"/>
      <c r="P420" s="785"/>
      <c r="Q420" s="773"/>
      <c r="R420" s="774"/>
      <c r="S420" s="774"/>
      <c r="T420" s="774"/>
      <c r="U420" s="774"/>
      <c r="V420" s="774"/>
      <c r="W420" s="775"/>
    </row>
    <row r="421" spans="2:23" s="23" customFormat="1" ht="20.100000000000001" customHeight="1" x14ac:dyDescent="0.15">
      <c r="B421" s="780"/>
      <c r="C421" s="780" t="s">
        <v>4</v>
      </c>
      <c r="D421" s="782" t="str">
        <f>VLOOKUP(A415,'様式D-1-1用'!$A$3:$P$1002,5,0)</f>
        <v>側壁（右側）</v>
      </c>
      <c r="E421" s="783"/>
      <c r="F421" s="773"/>
      <c r="G421" s="774"/>
      <c r="H421" s="774"/>
      <c r="I421" s="774"/>
      <c r="J421" s="774"/>
      <c r="K421" s="774"/>
      <c r="L421" s="775"/>
      <c r="M421" s="780"/>
      <c r="N421" s="780" t="s">
        <v>4</v>
      </c>
      <c r="O421" s="782" t="str">
        <f>VLOOKUP(X415,'様式D-1-1用'!$A$3:$P$1002,5,0)</f>
        <v>側壁（右側）</v>
      </c>
      <c r="P421" s="783"/>
      <c r="Q421" s="773"/>
      <c r="R421" s="774"/>
      <c r="S421" s="774"/>
      <c r="T421" s="774"/>
      <c r="U421" s="774"/>
      <c r="V421" s="774"/>
      <c r="W421" s="775"/>
    </row>
    <row r="422" spans="2:23" s="23" customFormat="1" ht="20.100000000000001" customHeight="1" x14ac:dyDescent="0.15">
      <c r="B422" s="781"/>
      <c r="C422" s="781"/>
      <c r="D422" s="784"/>
      <c r="E422" s="785"/>
      <c r="F422" s="773"/>
      <c r="G422" s="774"/>
      <c r="H422" s="774"/>
      <c r="I422" s="774"/>
      <c r="J422" s="774"/>
      <c r="K422" s="774"/>
      <c r="L422" s="775"/>
      <c r="M422" s="781"/>
      <c r="N422" s="781"/>
      <c r="O422" s="784"/>
      <c r="P422" s="785"/>
      <c r="Q422" s="773"/>
      <c r="R422" s="774"/>
      <c r="S422" s="774"/>
      <c r="T422" s="774"/>
      <c r="U422" s="774"/>
      <c r="V422" s="774"/>
      <c r="W422" s="775"/>
    </row>
    <row r="423" spans="2:23" s="23" customFormat="1" ht="17.100000000000001" customHeight="1" x14ac:dyDescent="0.15">
      <c r="B423" s="770" t="s">
        <v>5</v>
      </c>
      <c r="C423" s="771"/>
      <c r="D423" s="765" t="str">
        <f>VLOOKUP(A415,'様式D-1-1用'!$A$3:$P$1002,6,0)</f>
        <v>材質劣化</v>
      </c>
      <c r="E423" s="766"/>
      <c r="F423" s="773"/>
      <c r="G423" s="774"/>
      <c r="H423" s="774"/>
      <c r="I423" s="774"/>
      <c r="J423" s="774"/>
      <c r="K423" s="774"/>
      <c r="L423" s="775"/>
      <c r="M423" s="770" t="s">
        <v>5</v>
      </c>
      <c r="N423" s="771"/>
      <c r="O423" s="765" t="str">
        <f>VLOOKUP(X415,'様式D-1-1用'!$A$3:$P$1002,6,0)</f>
        <v>材質劣化</v>
      </c>
      <c r="P423" s="766"/>
      <c r="Q423" s="773"/>
      <c r="R423" s="774"/>
      <c r="S423" s="774"/>
      <c r="T423" s="774"/>
      <c r="U423" s="774"/>
      <c r="V423" s="774"/>
      <c r="W423" s="775"/>
    </row>
    <row r="424" spans="2:23" s="23" customFormat="1" ht="17.100000000000001" customHeight="1" x14ac:dyDescent="0.15">
      <c r="B424" s="770" t="s">
        <v>49</v>
      </c>
      <c r="C424" s="771"/>
      <c r="D424" s="765" t="str">
        <f>VLOOKUP(A415,'様式D-1-1用'!$A$3:$P$1002,7,0)</f>
        <v>うき・はく離</v>
      </c>
      <c r="E424" s="766"/>
      <c r="F424" s="773"/>
      <c r="G424" s="774"/>
      <c r="H424" s="774"/>
      <c r="I424" s="774"/>
      <c r="J424" s="774"/>
      <c r="K424" s="774"/>
      <c r="L424" s="775"/>
      <c r="M424" s="770" t="s">
        <v>49</v>
      </c>
      <c r="N424" s="771"/>
      <c r="O424" s="765" t="str">
        <f>VLOOKUP(X415,'様式D-1-1用'!$A$3:$P$1002,7,0)</f>
        <v>うき・はく離</v>
      </c>
      <c r="P424" s="766"/>
      <c r="Q424" s="773"/>
      <c r="R424" s="774"/>
      <c r="S424" s="774"/>
      <c r="T424" s="774"/>
      <c r="U424" s="774"/>
      <c r="V424" s="774"/>
      <c r="W424" s="775"/>
    </row>
    <row r="425" spans="2:23" s="23" customFormat="1" ht="17.100000000000001" customHeight="1" x14ac:dyDescent="0.15">
      <c r="B425" s="768" t="s">
        <v>279</v>
      </c>
      <c r="C425" s="770" t="s">
        <v>278</v>
      </c>
      <c r="D425" s="771"/>
      <c r="E425" s="146">
        <f>VLOOKUP(A415,'様式D-1-1用'!$A$3:$P$1002,8,0)</f>
        <v>0</v>
      </c>
      <c r="F425" s="773"/>
      <c r="G425" s="774"/>
      <c r="H425" s="774"/>
      <c r="I425" s="774"/>
      <c r="J425" s="774"/>
      <c r="K425" s="774"/>
      <c r="L425" s="775"/>
      <c r="M425" s="768" t="s">
        <v>279</v>
      </c>
      <c r="N425" s="770" t="s">
        <v>278</v>
      </c>
      <c r="O425" s="771"/>
      <c r="P425" s="146">
        <f>VLOOKUP(X415,'様式D-1-1用'!$A$3:$P$1002,8,0)</f>
        <v>0</v>
      </c>
      <c r="Q425" s="773"/>
      <c r="R425" s="774"/>
      <c r="S425" s="774"/>
      <c r="T425" s="774"/>
      <c r="U425" s="774"/>
      <c r="V425" s="774"/>
      <c r="W425" s="775"/>
    </row>
    <row r="426" spans="2:23" s="23" customFormat="1" ht="17.100000000000001" customHeight="1" x14ac:dyDescent="0.15">
      <c r="B426" s="769"/>
      <c r="C426" s="770" t="s">
        <v>280</v>
      </c>
      <c r="D426" s="771"/>
      <c r="E426" s="146" t="str">
        <f>VLOOKUP(A415,'様式D-1-1用'!$A$3:$P$1002,9,0)</f>
        <v>Ⅱb</v>
      </c>
      <c r="F426" s="773"/>
      <c r="G426" s="774"/>
      <c r="H426" s="774"/>
      <c r="I426" s="774"/>
      <c r="J426" s="774"/>
      <c r="K426" s="774"/>
      <c r="L426" s="775"/>
      <c r="M426" s="769"/>
      <c r="N426" s="770" t="s">
        <v>280</v>
      </c>
      <c r="O426" s="771"/>
      <c r="P426" s="146" t="str">
        <f>VLOOKUP(X415,'様式D-1-1用'!$A$3:$P$1002,9,0)</f>
        <v>Ⅱb</v>
      </c>
      <c r="Q426" s="773"/>
      <c r="R426" s="774"/>
      <c r="S426" s="774"/>
      <c r="T426" s="774"/>
      <c r="U426" s="774"/>
      <c r="V426" s="774"/>
      <c r="W426" s="775"/>
    </row>
    <row r="427" spans="2:23" s="23" customFormat="1" ht="17.100000000000001" customHeight="1" x14ac:dyDescent="0.15">
      <c r="B427" s="770" t="s">
        <v>29</v>
      </c>
      <c r="C427" s="771"/>
      <c r="D427" s="767" t="str">
        <f>VLOOKUP(A415,'様式D-1-1用'!$A$3:$P$1002,11,0)</f>
        <v>Ⅱ</v>
      </c>
      <c r="E427" s="759"/>
      <c r="F427" s="776"/>
      <c r="G427" s="777"/>
      <c r="H427" s="777"/>
      <c r="I427" s="777"/>
      <c r="J427" s="777"/>
      <c r="K427" s="777"/>
      <c r="L427" s="778"/>
      <c r="M427" s="770" t="s">
        <v>29</v>
      </c>
      <c r="N427" s="771"/>
      <c r="O427" s="767" t="str">
        <f>VLOOKUP(X415,'様式D-1-1用'!$A$3:$P$1002,11,0)</f>
        <v>Ⅱ</v>
      </c>
      <c r="P427" s="759"/>
      <c r="Q427" s="776"/>
      <c r="R427" s="777"/>
      <c r="S427" s="777"/>
      <c r="T427" s="777"/>
      <c r="U427" s="777"/>
      <c r="V427" s="777"/>
      <c r="W427" s="778"/>
    </row>
    <row r="428" spans="2:23" s="23" customFormat="1" ht="17.100000000000001" customHeight="1" x14ac:dyDescent="0.15">
      <c r="B428" s="770" t="s">
        <v>7</v>
      </c>
      <c r="C428" s="772"/>
      <c r="D428" s="772"/>
      <c r="E428" s="344" t="str">
        <f>VLOOKUP(A415,'様式D-1-1用'!$A$3:$P$1002,12,0)</f>
        <v xml:space="preserve">0.1m×3.0m </v>
      </c>
      <c r="F428" s="133"/>
      <c r="G428" s="133"/>
      <c r="H428" s="133"/>
      <c r="I428" s="133"/>
      <c r="J428" s="133"/>
      <c r="K428" s="133"/>
      <c r="L428" s="134"/>
      <c r="M428" s="770" t="s">
        <v>7</v>
      </c>
      <c r="N428" s="772"/>
      <c r="O428" s="771"/>
      <c r="P428" s="344" t="str">
        <f>VLOOKUP(X415,'様式D-1-1用'!$A$3:$P$1002,12,0)</f>
        <v xml:space="preserve">2.4m×0.1m </v>
      </c>
      <c r="Q428" s="133"/>
      <c r="R428" s="133"/>
      <c r="S428" s="133"/>
      <c r="T428" s="133"/>
      <c r="U428" s="133"/>
      <c r="V428" s="133"/>
      <c r="W428" s="134"/>
    </row>
    <row r="429" spans="2:23" s="23" customFormat="1" ht="17.100000000000001" customHeight="1" x14ac:dyDescent="0.15">
      <c r="B429" s="801" t="s">
        <v>54</v>
      </c>
      <c r="C429" s="802"/>
      <c r="D429" s="803"/>
      <c r="E429" s="799" t="str">
        <f>VLOOKUP(A415,'様式D-1-1用'!$A$3:$P$1002,13,0)</f>
        <v>0.1m×1.9m</v>
      </c>
      <c r="F429" s="800"/>
      <c r="G429" s="800"/>
      <c r="H429" s="800"/>
      <c r="I429" s="800"/>
      <c r="J429" s="800"/>
      <c r="K429" s="800"/>
      <c r="L429" s="804"/>
      <c r="M429" s="801" t="s">
        <v>54</v>
      </c>
      <c r="N429" s="802"/>
      <c r="O429" s="803"/>
      <c r="P429" s="799" t="str">
        <f>VLOOKUP(X415,'様式D-1-1用'!$A$3:$P$1002,13,0)</f>
        <v>2.3m×0.1m</v>
      </c>
      <c r="Q429" s="800"/>
      <c r="R429" s="800"/>
      <c r="S429" s="800"/>
      <c r="T429" s="800"/>
      <c r="U429" s="800"/>
      <c r="V429" s="800"/>
      <c r="W429" s="804"/>
    </row>
    <row r="430" spans="2:23" s="23" customFormat="1" ht="17.100000000000001" customHeight="1" x14ac:dyDescent="0.15">
      <c r="B430" s="796" t="s">
        <v>282</v>
      </c>
      <c r="C430" s="797"/>
      <c r="D430" s="798"/>
      <c r="E430" s="799" t="str">
        <f>VLOOKUP(A415,'様式D-1-1用'!$A$3:$P$1002,14,0)</f>
        <v>－</v>
      </c>
      <c r="F430" s="800"/>
      <c r="G430" s="800"/>
      <c r="H430" s="743"/>
      <c r="I430" s="743"/>
      <c r="J430" s="743"/>
      <c r="K430" s="743"/>
      <c r="L430" s="744"/>
      <c r="M430" s="796" t="s">
        <v>282</v>
      </c>
      <c r="N430" s="797"/>
      <c r="O430" s="798"/>
      <c r="P430" s="799" t="str">
        <f>VLOOKUP(X415,'様式D-1-1用'!$A$3:$P$1002,14,0)</f>
        <v>－</v>
      </c>
      <c r="Q430" s="800"/>
      <c r="R430" s="800"/>
      <c r="S430" s="743"/>
      <c r="T430" s="743"/>
      <c r="U430" s="743"/>
      <c r="V430" s="743"/>
      <c r="W430" s="744"/>
    </row>
    <row r="431" spans="2:23" s="23" customFormat="1" ht="17.100000000000001" customHeight="1" x14ac:dyDescent="0.15">
      <c r="B431" s="796" t="s">
        <v>302</v>
      </c>
      <c r="C431" s="797"/>
      <c r="D431" s="798"/>
      <c r="E431" s="799" t="str">
        <f>VLOOKUP(A415,'様式D-1-1用'!$A$3:$P$1002,15,0)</f>
        <v>監視（日常巡視）</v>
      </c>
      <c r="F431" s="800"/>
      <c r="G431" s="800"/>
      <c r="H431" s="811" t="s">
        <v>8</v>
      </c>
      <c r="I431" s="812"/>
      <c r="J431" s="808"/>
      <c r="K431" s="809"/>
      <c r="L431" s="810"/>
      <c r="M431" s="796" t="s">
        <v>302</v>
      </c>
      <c r="N431" s="797"/>
      <c r="O431" s="798"/>
      <c r="P431" s="799" t="str">
        <f>VLOOKUP(X415,'様式D-1-1用'!$A$3:$P$1002,15,0)</f>
        <v>監視（日常巡視）</v>
      </c>
      <c r="Q431" s="800"/>
      <c r="R431" s="800"/>
      <c r="S431" s="811" t="s">
        <v>8</v>
      </c>
      <c r="T431" s="812"/>
      <c r="U431" s="808"/>
      <c r="V431" s="809"/>
      <c r="W431" s="810"/>
    </row>
    <row r="432" spans="2:23" s="23" customFormat="1" ht="17.100000000000001" customHeight="1" x14ac:dyDescent="0.15">
      <c r="B432" s="770" t="s">
        <v>50</v>
      </c>
      <c r="C432" s="771"/>
      <c r="D432" s="805" t="str">
        <f>VLOOKUP(A415,'様式D-1-1用'!$A$3:$P$1002,16,0)</f>
        <v xml:space="preserve">うき・はく離、0.1m×3.0m </v>
      </c>
      <c r="E432" s="806"/>
      <c r="F432" s="806"/>
      <c r="G432" s="806"/>
      <c r="H432" s="806"/>
      <c r="I432" s="806"/>
      <c r="J432" s="806"/>
      <c r="K432" s="806"/>
      <c r="L432" s="807"/>
      <c r="M432" s="770" t="s">
        <v>50</v>
      </c>
      <c r="N432" s="771"/>
      <c r="O432" s="805" t="str">
        <f>VLOOKUP(X415,'様式D-1-1用'!$A$3:$P$1002,16,0)</f>
        <v xml:space="preserve">うき・はく離、2.4m×0.1m </v>
      </c>
      <c r="P432" s="806"/>
      <c r="Q432" s="806"/>
      <c r="R432" s="806"/>
      <c r="S432" s="806"/>
      <c r="T432" s="806"/>
      <c r="U432" s="806"/>
      <c r="V432" s="806"/>
      <c r="W432" s="807"/>
    </row>
    <row r="433" spans="1:24" s="23" customFormat="1" ht="20.100000000000001" customHeight="1" x14ac:dyDescent="0.15">
      <c r="A433" s="175">
        <f>A392+4</f>
        <v>43</v>
      </c>
      <c r="B433" s="779" t="s">
        <v>51</v>
      </c>
      <c r="C433" s="779" t="s">
        <v>47</v>
      </c>
      <c r="D433" s="782">
        <f>VLOOKUP(A433,'様式D-1-1用'!$A$3:$P$1002,2,0)</f>
        <v>5</v>
      </c>
      <c r="E433" s="783"/>
      <c r="F433" s="786"/>
      <c r="G433" s="787"/>
      <c r="H433" s="787"/>
      <c r="I433" s="787"/>
      <c r="J433" s="787"/>
      <c r="K433" s="787"/>
      <c r="L433" s="788"/>
      <c r="M433" s="779" t="s">
        <v>51</v>
      </c>
      <c r="N433" s="779" t="s">
        <v>47</v>
      </c>
      <c r="O433" s="782">
        <f>VLOOKUP(X433,'様式D-1-1用'!$A$3:$P$1002,2,0)</f>
        <v>5</v>
      </c>
      <c r="P433" s="783"/>
      <c r="Q433" s="773"/>
      <c r="R433" s="774"/>
      <c r="S433" s="774"/>
      <c r="T433" s="774"/>
      <c r="U433" s="774"/>
      <c r="V433" s="774"/>
      <c r="W433" s="775"/>
      <c r="X433" s="23">
        <f>X392+4</f>
        <v>44</v>
      </c>
    </row>
    <row r="434" spans="1:24" s="23" customFormat="1" ht="20.100000000000001" customHeight="1" x14ac:dyDescent="0.15">
      <c r="B434" s="780"/>
      <c r="C434" s="781"/>
      <c r="D434" s="784"/>
      <c r="E434" s="785"/>
      <c r="F434" s="773"/>
      <c r="G434" s="774"/>
      <c r="H434" s="774"/>
      <c r="I434" s="774"/>
      <c r="J434" s="774"/>
      <c r="K434" s="774"/>
      <c r="L434" s="775"/>
      <c r="M434" s="780"/>
      <c r="N434" s="781"/>
      <c r="O434" s="784"/>
      <c r="P434" s="785"/>
      <c r="Q434" s="773"/>
      <c r="R434" s="774"/>
      <c r="S434" s="774"/>
      <c r="T434" s="774"/>
      <c r="U434" s="774"/>
      <c r="V434" s="774"/>
      <c r="W434" s="775"/>
    </row>
    <row r="435" spans="1:24" s="23" customFormat="1" ht="20.100000000000001" customHeight="1" x14ac:dyDescent="0.15">
      <c r="B435" s="780"/>
      <c r="C435" s="780" t="s">
        <v>2</v>
      </c>
      <c r="D435" s="789">
        <f>VLOOKUP(A433,'様式D-1-1用'!$A$3:$P$1002,3,0)</f>
        <v>12</v>
      </c>
      <c r="E435" s="790"/>
      <c r="F435" s="773"/>
      <c r="G435" s="774"/>
      <c r="H435" s="774"/>
      <c r="I435" s="774"/>
      <c r="J435" s="774"/>
      <c r="K435" s="774"/>
      <c r="L435" s="775"/>
      <c r="M435" s="780"/>
      <c r="N435" s="780" t="s">
        <v>2</v>
      </c>
      <c r="O435" s="789">
        <f>VLOOKUP(X433,'様式D-1-1用'!$A$3:$P$1002,3,0)</f>
        <v>13</v>
      </c>
      <c r="P435" s="790"/>
      <c r="Q435" s="773"/>
      <c r="R435" s="774"/>
      <c r="S435" s="774"/>
      <c r="T435" s="774"/>
      <c r="U435" s="774"/>
      <c r="V435" s="774"/>
      <c r="W435" s="775"/>
    </row>
    <row r="436" spans="1:24" s="23" customFormat="1" ht="20.100000000000001" customHeight="1" x14ac:dyDescent="0.15">
      <c r="B436" s="781"/>
      <c r="C436" s="781"/>
      <c r="D436" s="791"/>
      <c r="E436" s="792"/>
      <c r="F436" s="773"/>
      <c r="G436" s="774"/>
      <c r="H436" s="774"/>
      <c r="I436" s="774"/>
      <c r="J436" s="774"/>
      <c r="K436" s="774"/>
      <c r="L436" s="775"/>
      <c r="M436" s="781"/>
      <c r="N436" s="781"/>
      <c r="O436" s="791"/>
      <c r="P436" s="792"/>
      <c r="Q436" s="773"/>
      <c r="R436" s="774"/>
      <c r="S436" s="774"/>
      <c r="T436" s="774"/>
      <c r="U436" s="774"/>
      <c r="V436" s="774"/>
      <c r="W436" s="775"/>
    </row>
    <row r="437" spans="1:24" s="23" customFormat="1" ht="20.100000000000001" customHeight="1" x14ac:dyDescent="0.15">
      <c r="B437" s="780" t="s">
        <v>48</v>
      </c>
      <c r="C437" s="780" t="s">
        <v>3</v>
      </c>
      <c r="D437" s="782" t="str">
        <f>VLOOKUP(A433,'様式D-1-1用'!$A$3:$P$1002,4,0)</f>
        <v>覆工・坑門</v>
      </c>
      <c r="E437" s="783"/>
      <c r="F437" s="773"/>
      <c r="G437" s="774"/>
      <c r="H437" s="774"/>
      <c r="I437" s="774"/>
      <c r="J437" s="774"/>
      <c r="K437" s="774"/>
      <c r="L437" s="775"/>
      <c r="M437" s="780" t="s">
        <v>48</v>
      </c>
      <c r="N437" s="780" t="s">
        <v>3</v>
      </c>
      <c r="O437" s="782" t="str">
        <f>VLOOKUP(X433,'様式D-1-1用'!$A$3:$P$1002,4,0)</f>
        <v>路面</v>
      </c>
      <c r="P437" s="783"/>
      <c r="Q437" s="773"/>
      <c r="R437" s="774"/>
      <c r="S437" s="774"/>
      <c r="T437" s="774"/>
      <c r="U437" s="774"/>
      <c r="V437" s="774"/>
      <c r="W437" s="775"/>
    </row>
    <row r="438" spans="1:24" s="23" customFormat="1" ht="20.100000000000001" customHeight="1" x14ac:dyDescent="0.15">
      <c r="B438" s="780"/>
      <c r="C438" s="781"/>
      <c r="D438" s="784"/>
      <c r="E438" s="785"/>
      <c r="F438" s="773"/>
      <c r="G438" s="774"/>
      <c r="H438" s="774"/>
      <c r="I438" s="774"/>
      <c r="J438" s="774"/>
      <c r="K438" s="774"/>
      <c r="L438" s="775"/>
      <c r="M438" s="780"/>
      <c r="N438" s="781"/>
      <c r="O438" s="784"/>
      <c r="P438" s="785"/>
      <c r="Q438" s="773"/>
      <c r="R438" s="774"/>
      <c r="S438" s="774"/>
      <c r="T438" s="774"/>
      <c r="U438" s="774"/>
      <c r="V438" s="774"/>
      <c r="W438" s="775"/>
    </row>
    <row r="439" spans="1:24" s="23" customFormat="1" ht="20.100000000000001" customHeight="1" x14ac:dyDescent="0.15">
      <c r="B439" s="780"/>
      <c r="C439" s="780" t="s">
        <v>4</v>
      </c>
      <c r="D439" s="782" t="str">
        <f>VLOOKUP(A433,'様式D-1-1用'!$A$3:$P$1002,5,0)</f>
        <v>側壁（右側）</v>
      </c>
      <c r="E439" s="783"/>
      <c r="F439" s="773"/>
      <c r="G439" s="774"/>
      <c r="H439" s="774"/>
      <c r="I439" s="774"/>
      <c r="J439" s="774"/>
      <c r="K439" s="774"/>
      <c r="L439" s="775"/>
      <c r="M439" s="780"/>
      <c r="N439" s="780" t="s">
        <v>4</v>
      </c>
      <c r="O439" s="782" t="str">
        <f>VLOOKUP(X433,'様式D-1-1用'!$A$3:$P$1002,5,0)</f>
        <v>監査歩廊</v>
      </c>
      <c r="P439" s="783"/>
      <c r="Q439" s="773"/>
      <c r="R439" s="774"/>
      <c r="S439" s="774"/>
      <c r="T439" s="774"/>
      <c r="U439" s="774"/>
      <c r="V439" s="774"/>
      <c r="W439" s="775"/>
    </row>
    <row r="440" spans="1:24" s="23" customFormat="1" ht="19.5" customHeight="1" x14ac:dyDescent="0.15">
      <c r="B440" s="781"/>
      <c r="C440" s="781"/>
      <c r="D440" s="784"/>
      <c r="E440" s="785"/>
      <c r="F440" s="773"/>
      <c r="G440" s="774"/>
      <c r="H440" s="774"/>
      <c r="I440" s="774"/>
      <c r="J440" s="774"/>
      <c r="K440" s="774"/>
      <c r="L440" s="775"/>
      <c r="M440" s="781"/>
      <c r="N440" s="781"/>
      <c r="O440" s="784"/>
      <c r="P440" s="785"/>
      <c r="Q440" s="773"/>
      <c r="R440" s="774"/>
      <c r="S440" s="774"/>
      <c r="T440" s="774"/>
      <c r="U440" s="774"/>
      <c r="V440" s="774"/>
      <c r="W440" s="775"/>
    </row>
    <row r="441" spans="1:24" s="23" customFormat="1" ht="17.100000000000001" customHeight="1" x14ac:dyDescent="0.15">
      <c r="B441" s="770" t="s">
        <v>5</v>
      </c>
      <c r="C441" s="771"/>
      <c r="D441" s="765" t="str">
        <f>VLOOKUP(A433,'様式D-1-1用'!$A$3:$P$1002,6,0)</f>
        <v>材質劣化</v>
      </c>
      <c r="E441" s="766"/>
      <c r="F441" s="773"/>
      <c r="G441" s="774"/>
      <c r="H441" s="774"/>
      <c r="I441" s="774"/>
      <c r="J441" s="774"/>
      <c r="K441" s="774"/>
      <c r="L441" s="775"/>
      <c r="M441" s="770" t="s">
        <v>5</v>
      </c>
      <c r="N441" s="771"/>
      <c r="O441" s="765" t="str">
        <f>VLOOKUP(X433,'様式D-1-1用'!$A$3:$P$1002,6,0)</f>
        <v>材質劣化</v>
      </c>
      <c r="P441" s="766"/>
      <c r="Q441" s="773"/>
      <c r="R441" s="774"/>
      <c r="S441" s="774"/>
      <c r="T441" s="774"/>
      <c r="U441" s="774"/>
      <c r="V441" s="774"/>
      <c r="W441" s="775"/>
    </row>
    <row r="442" spans="1:24" s="23" customFormat="1" ht="17.100000000000001" customHeight="1" x14ac:dyDescent="0.15">
      <c r="B442" s="770" t="s">
        <v>49</v>
      </c>
      <c r="C442" s="771"/>
      <c r="D442" s="765" t="str">
        <f>VLOOKUP(A433,'様式D-1-1用'!$A$3:$P$1002,7,0)</f>
        <v>うき・はく離</v>
      </c>
      <c r="E442" s="766"/>
      <c r="F442" s="773"/>
      <c r="G442" s="774"/>
      <c r="H442" s="774"/>
      <c r="I442" s="774"/>
      <c r="J442" s="774"/>
      <c r="K442" s="774"/>
      <c r="L442" s="775"/>
      <c r="M442" s="770" t="s">
        <v>49</v>
      </c>
      <c r="N442" s="771"/>
      <c r="O442" s="765" t="str">
        <f>VLOOKUP(X433,'様式D-1-1用'!$A$3:$P$1002,7,0)</f>
        <v>欠損</v>
      </c>
      <c r="P442" s="766"/>
      <c r="Q442" s="773"/>
      <c r="R442" s="774"/>
      <c r="S442" s="774"/>
      <c r="T442" s="774"/>
      <c r="U442" s="774"/>
      <c r="V442" s="774"/>
      <c r="W442" s="775"/>
    </row>
    <row r="443" spans="1:24" s="23" customFormat="1" ht="17.100000000000001" customHeight="1" x14ac:dyDescent="0.15">
      <c r="B443" s="768" t="s">
        <v>279</v>
      </c>
      <c r="C443" s="770" t="s">
        <v>278</v>
      </c>
      <c r="D443" s="771"/>
      <c r="E443" s="146">
        <f>VLOOKUP(A433,'様式D-1-1用'!$A$3:$P$1002,8,0)</f>
        <v>0</v>
      </c>
      <c r="F443" s="773"/>
      <c r="G443" s="774"/>
      <c r="H443" s="774"/>
      <c r="I443" s="774"/>
      <c r="J443" s="774"/>
      <c r="K443" s="774"/>
      <c r="L443" s="775"/>
      <c r="M443" s="768" t="s">
        <v>279</v>
      </c>
      <c r="N443" s="770" t="s">
        <v>278</v>
      </c>
      <c r="O443" s="771"/>
      <c r="P443" s="146">
        <f>VLOOKUP(X433,'様式D-1-1用'!$A$3:$P$1002,8,0)</f>
        <v>0</v>
      </c>
      <c r="Q443" s="773"/>
      <c r="R443" s="774"/>
      <c r="S443" s="774"/>
      <c r="T443" s="774"/>
      <c r="U443" s="774"/>
      <c r="V443" s="774"/>
      <c r="W443" s="775"/>
    </row>
    <row r="444" spans="1:24" s="23" customFormat="1" ht="17.100000000000001" customHeight="1" x14ac:dyDescent="0.15">
      <c r="B444" s="769"/>
      <c r="C444" s="770" t="s">
        <v>280</v>
      </c>
      <c r="D444" s="771"/>
      <c r="E444" s="146" t="str">
        <f>VLOOKUP(A433,'様式D-1-1用'!$A$3:$P$1002,9,0)</f>
        <v>Ⅱb</v>
      </c>
      <c r="F444" s="773"/>
      <c r="G444" s="774"/>
      <c r="H444" s="774"/>
      <c r="I444" s="774"/>
      <c r="J444" s="774"/>
      <c r="K444" s="774"/>
      <c r="L444" s="775"/>
      <c r="M444" s="769"/>
      <c r="N444" s="770" t="s">
        <v>280</v>
      </c>
      <c r="O444" s="771"/>
      <c r="P444" s="146" t="str">
        <f>VLOOKUP(X433,'様式D-1-1用'!$A$3:$P$1002,9,0)</f>
        <v>－</v>
      </c>
      <c r="Q444" s="773"/>
      <c r="R444" s="774"/>
      <c r="S444" s="774"/>
      <c r="T444" s="774"/>
      <c r="U444" s="774"/>
      <c r="V444" s="774"/>
      <c r="W444" s="775"/>
    </row>
    <row r="445" spans="1:24" s="23" customFormat="1" ht="17.100000000000001" customHeight="1" x14ac:dyDescent="0.15">
      <c r="B445" s="770" t="s">
        <v>29</v>
      </c>
      <c r="C445" s="771"/>
      <c r="D445" s="767" t="str">
        <f>VLOOKUP(A433,'様式D-1-1用'!$A$3:$P$1002,11,0)</f>
        <v>Ⅱ</v>
      </c>
      <c r="E445" s="759"/>
      <c r="F445" s="776"/>
      <c r="G445" s="777"/>
      <c r="H445" s="777"/>
      <c r="I445" s="777"/>
      <c r="J445" s="777"/>
      <c r="K445" s="777"/>
      <c r="L445" s="778"/>
      <c r="M445" s="770" t="s">
        <v>29</v>
      </c>
      <c r="N445" s="771"/>
      <c r="O445" s="767" t="str">
        <f>VLOOKUP(X433,'様式D-1-1用'!$A$3:$P$1002,11,0)</f>
        <v>－</v>
      </c>
      <c r="P445" s="759"/>
      <c r="Q445" s="776"/>
      <c r="R445" s="777"/>
      <c r="S445" s="777"/>
      <c r="T445" s="777"/>
      <c r="U445" s="777"/>
      <c r="V445" s="777"/>
      <c r="W445" s="778"/>
    </row>
    <row r="446" spans="1:24" s="23" customFormat="1" ht="17.100000000000001" customHeight="1" x14ac:dyDescent="0.15">
      <c r="B446" s="770" t="s">
        <v>7</v>
      </c>
      <c r="C446" s="772"/>
      <c r="D446" s="772"/>
      <c r="E446" s="344" t="str">
        <f>VLOOKUP(A433,'様式D-1-1用'!$A$3:$P$1002,12,0)</f>
        <v xml:space="preserve">0.1m×5.3m </v>
      </c>
      <c r="F446" s="133"/>
      <c r="G446" s="133"/>
      <c r="H446" s="133"/>
      <c r="I446" s="133"/>
      <c r="J446" s="133"/>
      <c r="K446" s="133"/>
      <c r="L446" s="134"/>
      <c r="M446" s="770" t="s">
        <v>7</v>
      </c>
      <c r="N446" s="772"/>
      <c r="O446" s="771"/>
      <c r="P446" s="344" t="str">
        <f>VLOOKUP(X433,'様式D-1-1用'!$A$3:$P$1002,12,0)</f>
        <v>0.3m×0.1m 内部鉄筋露出</v>
      </c>
      <c r="Q446" s="133"/>
      <c r="R446" s="133"/>
      <c r="S446" s="133"/>
      <c r="T446" s="133"/>
      <c r="U446" s="133"/>
      <c r="V446" s="133"/>
      <c r="W446" s="134"/>
    </row>
    <row r="447" spans="1:24" s="23" customFormat="1" ht="17.100000000000001" customHeight="1" x14ac:dyDescent="0.15">
      <c r="B447" s="801" t="s">
        <v>54</v>
      </c>
      <c r="C447" s="802"/>
      <c r="D447" s="803"/>
      <c r="E447" s="799" t="str">
        <f>VLOOKUP(A433,'様式D-1-1用'!$A$3:$P$1002,13,0)</f>
        <v>0.1m×1.7m</v>
      </c>
      <c r="F447" s="800"/>
      <c r="G447" s="800"/>
      <c r="H447" s="800"/>
      <c r="I447" s="800"/>
      <c r="J447" s="800"/>
      <c r="K447" s="800"/>
      <c r="L447" s="804"/>
      <c r="M447" s="801" t="s">
        <v>54</v>
      </c>
      <c r="N447" s="802"/>
      <c r="O447" s="803"/>
      <c r="P447" s="799" t="str">
        <f>VLOOKUP(X433,'様式D-1-1用'!$A$3:$P$1002,13,0)</f>
        <v>鉄筋露出0.3m×0.1m×0.02m</v>
      </c>
      <c r="Q447" s="800"/>
      <c r="R447" s="800"/>
      <c r="S447" s="800"/>
      <c r="T447" s="800"/>
      <c r="U447" s="800"/>
      <c r="V447" s="800"/>
      <c r="W447" s="804"/>
    </row>
    <row r="448" spans="1:24" s="23" customFormat="1" ht="17.100000000000001" customHeight="1" x14ac:dyDescent="0.15">
      <c r="B448" s="796" t="s">
        <v>282</v>
      </c>
      <c r="C448" s="797"/>
      <c r="D448" s="798"/>
      <c r="E448" s="799" t="str">
        <f>VLOOKUP(A433,'様式D-1-1用'!$A$3:$P$1002,14,0)</f>
        <v>－</v>
      </c>
      <c r="F448" s="800"/>
      <c r="G448" s="800"/>
      <c r="H448" s="743"/>
      <c r="I448" s="743"/>
      <c r="J448" s="743"/>
      <c r="K448" s="743"/>
      <c r="L448" s="744"/>
      <c r="M448" s="796" t="s">
        <v>282</v>
      </c>
      <c r="N448" s="797"/>
      <c r="O448" s="798"/>
      <c r="P448" s="799" t="str">
        <f>VLOOKUP(X433,'様式D-1-1用'!$A$3:$P$1002,14,0)</f>
        <v>－</v>
      </c>
      <c r="Q448" s="800"/>
      <c r="R448" s="800"/>
      <c r="S448" s="743"/>
      <c r="T448" s="743"/>
      <c r="U448" s="743"/>
      <c r="V448" s="743"/>
      <c r="W448" s="744"/>
    </row>
    <row r="449" spans="1:24" s="23" customFormat="1" ht="17.100000000000001" customHeight="1" x14ac:dyDescent="0.15">
      <c r="B449" s="796" t="s">
        <v>302</v>
      </c>
      <c r="C449" s="797"/>
      <c r="D449" s="798"/>
      <c r="E449" s="799" t="str">
        <f>VLOOKUP(A433,'様式D-1-1用'!$A$3:$P$1002,15,0)</f>
        <v>監視（日常巡視）</v>
      </c>
      <c r="F449" s="800"/>
      <c r="G449" s="800"/>
      <c r="H449" s="811" t="s">
        <v>8</v>
      </c>
      <c r="I449" s="812"/>
      <c r="J449" s="808"/>
      <c r="K449" s="809"/>
      <c r="L449" s="810"/>
      <c r="M449" s="796" t="s">
        <v>302</v>
      </c>
      <c r="N449" s="797"/>
      <c r="O449" s="798"/>
      <c r="P449" s="799" t="str">
        <f>VLOOKUP(X433,'様式D-1-1用'!$A$3:$P$1002,15,0)</f>
        <v>なし</v>
      </c>
      <c r="Q449" s="800"/>
      <c r="R449" s="800"/>
      <c r="S449" s="811" t="s">
        <v>8</v>
      </c>
      <c r="T449" s="812"/>
      <c r="U449" s="808"/>
      <c r="V449" s="809"/>
      <c r="W449" s="810"/>
    </row>
    <row r="450" spans="1:24" s="23" customFormat="1" ht="17.100000000000001" customHeight="1" x14ac:dyDescent="0.15">
      <c r="B450" s="770" t="s">
        <v>50</v>
      </c>
      <c r="C450" s="771"/>
      <c r="D450" s="805" t="str">
        <f>VLOOKUP(A433,'様式D-1-1用'!$A$3:$P$1002,16,0)</f>
        <v xml:space="preserve">うき・はく離、0.1m×5.3m </v>
      </c>
      <c r="E450" s="806"/>
      <c r="F450" s="806"/>
      <c r="G450" s="806"/>
      <c r="H450" s="806"/>
      <c r="I450" s="806"/>
      <c r="J450" s="806"/>
      <c r="K450" s="806"/>
      <c r="L450" s="807"/>
      <c r="M450" s="770" t="s">
        <v>50</v>
      </c>
      <c r="N450" s="771"/>
      <c r="O450" s="805" t="str">
        <f>VLOOKUP(X433,'様式D-1-1用'!$A$3:$P$1002,16,0)</f>
        <v>欠損、0.3m×0.1m 内部鉄筋露出</v>
      </c>
      <c r="P450" s="806"/>
      <c r="Q450" s="806"/>
      <c r="R450" s="806"/>
      <c r="S450" s="806"/>
      <c r="T450" s="806"/>
      <c r="U450" s="806"/>
      <c r="V450" s="806"/>
      <c r="W450" s="807"/>
    </row>
    <row r="451" spans="1:24" s="23" customFormat="1" ht="15" customHeight="1" x14ac:dyDescent="0.15">
      <c r="B451" s="80"/>
      <c r="C451" s="793" t="s">
        <v>304</v>
      </c>
      <c r="D451" s="794"/>
      <c r="E451" s="794"/>
      <c r="F451" s="794"/>
      <c r="G451" s="794"/>
      <c r="H451" s="794"/>
      <c r="I451" s="794"/>
      <c r="J451" s="794"/>
      <c r="K451" s="794"/>
      <c r="L451" s="794"/>
      <c r="M451" s="80"/>
      <c r="N451" s="81" t="s">
        <v>257</v>
      </c>
      <c r="O451" s="80"/>
      <c r="P451" s="82"/>
      <c r="Q451" s="82"/>
      <c r="R451" s="82"/>
      <c r="S451" s="82"/>
      <c r="T451" s="82"/>
      <c r="U451" s="82"/>
      <c r="V451" s="82"/>
      <c r="W451" s="82"/>
    </row>
    <row r="452" spans="1:24" s="23" customFormat="1" ht="15" customHeight="1" x14ac:dyDescent="0.15">
      <c r="B452" s="80"/>
      <c r="C452" s="795"/>
      <c r="D452" s="795"/>
      <c r="E452" s="795"/>
      <c r="F452" s="795"/>
      <c r="G452" s="795"/>
      <c r="H452" s="795"/>
      <c r="I452" s="795"/>
      <c r="J452" s="795"/>
      <c r="K452" s="795"/>
      <c r="L452" s="795"/>
      <c r="M452" s="80"/>
      <c r="N452" s="81" t="s">
        <v>283</v>
      </c>
      <c r="O452" s="82"/>
      <c r="P452" s="82"/>
      <c r="Q452" s="82"/>
      <c r="R452" s="82"/>
      <c r="S452" s="82"/>
      <c r="T452" s="82"/>
      <c r="U452" s="82"/>
      <c r="V452" s="82"/>
      <c r="W452" s="82"/>
    </row>
    <row r="453" spans="1:24" ht="15" customHeight="1" x14ac:dyDescent="0.15">
      <c r="B453" s="79"/>
      <c r="C453" s="176" t="s">
        <v>303</v>
      </c>
      <c r="D453" s="176"/>
      <c r="E453" s="177"/>
      <c r="M453" s="23"/>
      <c r="N453" s="176" t="s">
        <v>529</v>
      </c>
      <c r="O453" s="174"/>
      <c r="P453" s="175"/>
      <c r="Q453" s="23"/>
      <c r="R453" s="23"/>
      <c r="S453" s="23"/>
      <c r="T453" s="23"/>
      <c r="U453" s="23"/>
      <c r="W453" s="82"/>
      <c r="X453" s="23"/>
    </row>
    <row r="454" spans="1:24" ht="15" customHeight="1" x14ac:dyDescent="0.15">
      <c r="C454" s="176" t="s">
        <v>420</v>
      </c>
      <c r="D454" s="176"/>
      <c r="M454" s="23"/>
      <c r="N454" s="176" t="s">
        <v>530</v>
      </c>
      <c r="O454" s="174"/>
      <c r="P454" s="23"/>
      <c r="Q454" s="23"/>
      <c r="R454" s="23"/>
      <c r="S454" s="23"/>
      <c r="T454" s="23"/>
      <c r="U454" s="23"/>
      <c r="V454" s="23"/>
      <c r="W454" s="23"/>
      <c r="X454" s="23"/>
    </row>
    <row r="455" spans="1:24" ht="15.6" customHeight="1" x14ac:dyDescent="0.15">
      <c r="C455" s="176" t="s">
        <v>557</v>
      </c>
      <c r="N455" s="176" t="s">
        <v>463</v>
      </c>
    </row>
    <row r="456" spans="1:24" s="23" customFormat="1" ht="20.100000000000001" customHeight="1" x14ac:dyDescent="0.15">
      <c r="A456" s="175">
        <f>A415+4</f>
        <v>45</v>
      </c>
      <c r="B456" s="779" t="s">
        <v>51</v>
      </c>
      <c r="C456" s="779" t="s">
        <v>47</v>
      </c>
      <c r="D456" s="782">
        <f>VLOOKUP(A456,'様式D-1-1用'!$A$3:$P$1002,2,0)</f>
        <v>5</v>
      </c>
      <c r="E456" s="783"/>
      <c r="F456" s="786"/>
      <c r="G456" s="787"/>
      <c r="H456" s="787"/>
      <c r="I456" s="787"/>
      <c r="J456" s="787"/>
      <c r="K456" s="787"/>
      <c r="L456" s="788"/>
      <c r="M456" s="779" t="s">
        <v>51</v>
      </c>
      <c r="N456" s="779" t="s">
        <v>47</v>
      </c>
      <c r="O456" s="782">
        <f>VLOOKUP(X456,'様式D-1-1用'!$A$3:$P$1002,2,0)</f>
        <v>6</v>
      </c>
      <c r="P456" s="783"/>
      <c r="Q456" s="786"/>
      <c r="R456" s="787"/>
      <c r="S456" s="787"/>
      <c r="T456" s="787"/>
      <c r="U456" s="787"/>
      <c r="V456" s="787"/>
      <c r="W456" s="788"/>
      <c r="X456" s="23">
        <f>X415+4</f>
        <v>46</v>
      </c>
    </row>
    <row r="457" spans="1:24" s="23" customFormat="1" ht="20.100000000000001" customHeight="1" x14ac:dyDescent="0.15">
      <c r="B457" s="780"/>
      <c r="C457" s="781"/>
      <c r="D457" s="784"/>
      <c r="E457" s="785"/>
      <c r="F457" s="773"/>
      <c r="G457" s="774"/>
      <c r="H457" s="774"/>
      <c r="I457" s="774"/>
      <c r="J457" s="774"/>
      <c r="K457" s="774"/>
      <c r="L457" s="775"/>
      <c r="M457" s="780"/>
      <c r="N457" s="781"/>
      <c r="O457" s="784"/>
      <c r="P457" s="785"/>
      <c r="Q457" s="773"/>
      <c r="R457" s="774"/>
      <c r="S457" s="774"/>
      <c r="T457" s="774"/>
      <c r="U457" s="774"/>
      <c r="V457" s="774"/>
      <c r="W457" s="775"/>
    </row>
    <row r="458" spans="1:24" s="23" customFormat="1" ht="20.100000000000001" customHeight="1" x14ac:dyDescent="0.15">
      <c r="B458" s="780"/>
      <c r="C458" s="780" t="s">
        <v>2</v>
      </c>
      <c r="D458" s="789">
        <f>VLOOKUP(A456,'様式D-1-1用'!$A$3:$P$1002,3,0)</f>
        <v>14</v>
      </c>
      <c r="E458" s="790"/>
      <c r="F458" s="773"/>
      <c r="G458" s="774"/>
      <c r="H458" s="774"/>
      <c r="I458" s="774"/>
      <c r="J458" s="774"/>
      <c r="K458" s="774"/>
      <c r="L458" s="775"/>
      <c r="M458" s="780"/>
      <c r="N458" s="780" t="s">
        <v>2</v>
      </c>
      <c r="O458" s="789">
        <f>VLOOKUP(X456,'様式D-1-1用'!$A$3:$P$1002,3,0)</f>
        <v>1</v>
      </c>
      <c r="P458" s="790"/>
      <c r="Q458" s="773"/>
      <c r="R458" s="774"/>
      <c r="S458" s="774"/>
      <c r="T458" s="774"/>
      <c r="U458" s="774"/>
      <c r="V458" s="774"/>
      <c r="W458" s="775"/>
    </row>
    <row r="459" spans="1:24" s="23" customFormat="1" ht="19.5" customHeight="1" x14ac:dyDescent="0.15">
      <c r="B459" s="781"/>
      <c r="C459" s="781"/>
      <c r="D459" s="791"/>
      <c r="E459" s="792"/>
      <c r="F459" s="773"/>
      <c r="G459" s="774"/>
      <c r="H459" s="774"/>
      <c r="I459" s="774"/>
      <c r="J459" s="774"/>
      <c r="K459" s="774"/>
      <c r="L459" s="775"/>
      <c r="M459" s="781"/>
      <c r="N459" s="781"/>
      <c r="O459" s="791"/>
      <c r="P459" s="792"/>
      <c r="Q459" s="773"/>
      <c r="R459" s="774"/>
      <c r="S459" s="774"/>
      <c r="T459" s="774"/>
      <c r="U459" s="774"/>
      <c r="V459" s="774"/>
      <c r="W459" s="775"/>
    </row>
    <row r="460" spans="1:24" s="23" customFormat="1" ht="20.100000000000001" customHeight="1" x14ac:dyDescent="0.15">
      <c r="B460" s="780" t="s">
        <v>48</v>
      </c>
      <c r="C460" s="780" t="s">
        <v>3</v>
      </c>
      <c r="D460" s="782" t="str">
        <f>VLOOKUP(A456,'様式D-1-1用'!$A$3:$P$1002,4,0)</f>
        <v>路面</v>
      </c>
      <c r="E460" s="783"/>
      <c r="F460" s="773"/>
      <c r="G460" s="774"/>
      <c r="H460" s="774"/>
      <c r="I460" s="774"/>
      <c r="J460" s="774"/>
      <c r="K460" s="774"/>
      <c r="L460" s="775"/>
      <c r="M460" s="780" t="s">
        <v>48</v>
      </c>
      <c r="N460" s="780" t="s">
        <v>3</v>
      </c>
      <c r="O460" s="782" t="str">
        <f>VLOOKUP(X456,'様式D-1-1用'!$A$3:$P$1002,4,0)</f>
        <v>覆工・坑門</v>
      </c>
      <c r="P460" s="783"/>
      <c r="Q460" s="773"/>
      <c r="R460" s="774"/>
      <c r="S460" s="774"/>
      <c r="T460" s="774"/>
      <c r="U460" s="774"/>
      <c r="V460" s="774"/>
      <c r="W460" s="775"/>
    </row>
    <row r="461" spans="1:24" s="23" customFormat="1" ht="20.100000000000001" customHeight="1" x14ac:dyDescent="0.15">
      <c r="B461" s="780"/>
      <c r="C461" s="781"/>
      <c r="D461" s="784"/>
      <c r="E461" s="785"/>
      <c r="F461" s="773"/>
      <c r="G461" s="774"/>
      <c r="H461" s="774"/>
      <c r="I461" s="774"/>
      <c r="J461" s="774"/>
      <c r="K461" s="774"/>
      <c r="L461" s="775"/>
      <c r="M461" s="780"/>
      <c r="N461" s="781"/>
      <c r="O461" s="784"/>
      <c r="P461" s="785"/>
      <c r="Q461" s="773"/>
      <c r="R461" s="774"/>
      <c r="S461" s="774"/>
      <c r="T461" s="774"/>
      <c r="U461" s="774"/>
      <c r="V461" s="774"/>
      <c r="W461" s="775"/>
    </row>
    <row r="462" spans="1:24" s="23" customFormat="1" ht="20.100000000000001" customHeight="1" x14ac:dyDescent="0.15">
      <c r="B462" s="780"/>
      <c r="C462" s="780" t="s">
        <v>4</v>
      </c>
      <c r="D462" s="782" t="str">
        <f>VLOOKUP(A456,'様式D-1-1用'!$A$3:$P$1002,5,0)</f>
        <v>監査歩廊</v>
      </c>
      <c r="E462" s="783"/>
      <c r="F462" s="773"/>
      <c r="G462" s="774"/>
      <c r="H462" s="774"/>
      <c r="I462" s="774"/>
      <c r="J462" s="774"/>
      <c r="K462" s="774"/>
      <c r="L462" s="775"/>
      <c r="M462" s="780"/>
      <c r="N462" s="780" t="s">
        <v>4</v>
      </c>
      <c r="O462" s="782" t="str">
        <f>VLOOKUP(X456,'様式D-1-1用'!$A$3:$P$1002,5,0)</f>
        <v>側壁（左側）</v>
      </c>
      <c r="P462" s="783"/>
      <c r="Q462" s="773"/>
      <c r="R462" s="774"/>
      <c r="S462" s="774"/>
      <c r="T462" s="774"/>
      <c r="U462" s="774"/>
      <c r="V462" s="774"/>
      <c r="W462" s="775"/>
    </row>
    <row r="463" spans="1:24" s="23" customFormat="1" ht="20.100000000000001" customHeight="1" x14ac:dyDescent="0.15">
      <c r="B463" s="781"/>
      <c r="C463" s="781"/>
      <c r="D463" s="784"/>
      <c r="E463" s="785"/>
      <c r="F463" s="773"/>
      <c r="G463" s="774"/>
      <c r="H463" s="774"/>
      <c r="I463" s="774"/>
      <c r="J463" s="774"/>
      <c r="K463" s="774"/>
      <c r="L463" s="775"/>
      <c r="M463" s="781"/>
      <c r="N463" s="781"/>
      <c r="O463" s="784"/>
      <c r="P463" s="785"/>
      <c r="Q463" s="773"/>
      <c r="R463" s="774"/>
      <c r="S463" s="774"/>
      <c r="T463" s="774"/>
      <c r="U463" s="774"/>
      <c r="V463" s="774"/>
      <c r="W463" s="775"/>
    </row>
    <row r="464" spans="1:24" s="23" customFormat="1" ht="17.100000000000001" customHeight="1" x14ac:dyDescent="0.15">
      <c r="B464" s="770" t="s">
        <v>5</v>
      </c>
      <c r="C464" s="771"/>
      <c r="D464" s="765" t="str">
        <f>VLOOKUP(A456,'様式D-1-1用'!$A$3:$P$1002,6,0)</f>
        <v>漏水</v>
      </c>
      <c r="E464" s="766"/>
      <c r="F464" s="773"/>
      <c r="G464" s="774"/>
      <c r="H464" s="774"/>
      <c r="I464" s="774"/>
      <c r="J464" s="774"/>
      <c r="K464" s="774"/>
      <c r="L464" s="775"/>
      <c r="M464" s="770" t="s">
        <v>5</v>
      </c>
      <c r="N464" s="771"/>
      <c r="O464" s="765" t="str">
        <f>VLOOKUP(X456,'様式D-1-1用'!$A$3:$P$1002,6,0)</f>
        <v>材質劣化</v>
      </c>
      <c r="P464" s="766"/>
      <c r="Q464" s="773"/>
      <c r="R464" s="774"/>
      <c r="S464" s="774"/>
      <c r="T464" s="774"/>
      <c r="U464" s="774"/>
      <c r="V464" s="774"/>
      <c r="W464" s="775"/>
    </row>
    <row r="465" spans="1:24" s="23" customFormat="1" ht="17.100000000000001" customHeight="1" x14ac:dyDescent="0.15">
      <c r="B465" s="770" t="s">
        <v>49</v>
      </c>
      <c r="C465" s="771"/>
      <c r="D465" s="765" t="str">
        <f>VLOOKUP(A456,'様式D-1-1用'!$A$3:$P$1002,7,0)</f>
        <v>滞水・沈砂</v>
      </c>
      <c r="E465" s="766"/>
      <c r="F465" s="773"/>
      <c r="G465" s="774"/>
      <c r="H465" s="774"/>
      <c r="I465" s="774"/>
      <c r="J465" s="774"/>
      <c r="K465" s="774"/>
      <c r="L465" s="775"/>
      <c r="M465" s="770" t="s">
        <v>49</v>
      </c>
      <c r="N465" s="771"/>
      <c r="O465" s="765" t="str">
        <f>VLOOKUP(X456,'様式D-1-1用'!$A$3:$P$1002,7,0)</f>
        <v>うき・はく離</v>
      </c>
      <c r="P465" s="766"/>
      <c r="Q465" s="773"/>
      <c r="R465" s="774"/>
      <c r="S465" s="774"/>
      <c r="T465" s="774"/>
      <c r="U465" s="774"/>
      <c r="V465" s="774"/>
      <c r="W465" s="775"/>
    </row>
    <row r="466" spans="1:24" s="23" customFormat="1" ht="17.100000000000001" customHeight="1" x14ac:dyDescent="0.15">
      <c r="B466" s="768" t="s">
        <v>279</v>
      </c>
      <c r="C466" s="770" t="s">
        <v>278</v>
      </c>
      <c r="D466" s="771"/>
      <c r="E466" s="146">
        <f>VLOOKUP(A456,'様式D-1-1用'!$A$3:$P$1002,8,0)</f>
        <v>0</v>
      </c>
      <c r="F466" s="773"/>
      <c r="G466" s="774"/>
      <c r="H466" s="774"/>
      <c r="I466" s="774"/>
      <c r="J466" s="774"/>
      <c r="K466" s="774"/>
      <c r="L466" s="775"/>
      <c r="M466" s="768" t="s">
        <v>279</v>
      </c>
      <c r="N466" s="770" t="s">
        <v>278</v>
      </c>
      <c r="O466" s="771"/>
      <c r="P466" s="146">
        <f>VLOOKUP(X456,'様式D-1-1用'!$A$3:$P$1002,8,0)</f>
        <v>0</v>
      </c>
      <c r="Q466" s="773"/>
      <c r="R466" s="774"/>
      <c r="S466" s="774"/>
      <c r="T466" s="774"/>
      <c r="U466" s="774"/>
      <c r="V466" s="774"/>
      <c r="W466" s="775"/>
    </row>
    <row r="467" spans="1:24" s="23" customFormat="1" ht="17.100000000000001" customHeight="1" x14ac:dyDescent="0.15">
      <c r="B467" s="769"/>
      <c r="C467" s="770" t="s">
        <v>280</v>
      </c>
      <c r="D467" s="771"/>
      <c r="E467" s="146" t="str">
        <f>VLOOKUP(A456,'様式D-1-1用'!$A$3:$P$1002,9,0)</f>
        <v>－</v>
      </c>
      <c r="F467" s="773"/>
      <c r="G467" s="774"/>
      <c r="H467" s="774"/>
      <c r="I467" s="774"/>
      <c r="J467" s="774"/>
      <c r="K467" s="774"/>
      <c r="L467" s="775"/>
      <c r="M467" s="769"/>
      <c r="N467" s="770" t="s">
        <v>280</v>
      </c>
      <c r="O467" s="771"/>
      <c r="P467" s="146" t="str">
        <f>VLOOKUP(X456,'様式D-1-1用'!$A$3:$P$1002,9,0)</f>
        <v>Ⅱb</v>
      </c>
      <c r="Q467" s="773"/>
      <c r="R467" s="774"/>
      <c r="S467" s="774"/>
      <c r="T467" s="774"/>
      <c r="U467" s="774"/>
      <c r="V467" s="774"/>
      <c r="W467" s="775"/>
    </row>
    <row r="468" spans="1:24" s="23" customFormat="1" ht="17.100000000000001" customHeight="1" x14ac:dyDescent="0.15">
      <c r="B468" s="770" t="s">
        <v>29</v>
      </c>
      <c r="C468" s="771"/>
      <c r="D468" s="767" t="str">
        <f>VLOOKUP(A456,'様式D-1-1用'!$A$3:$P$1002,11,0)</f>
        <v>－</v>
      </c>
      <c r="E468" s="759"/>
      <c r="F468" s="776"/>
      <c r="G468" s="777"/>
      <c r="H468" s="777"/>
      <c r="I468" s="777"/>
      <c r="J468" s="777"/>
      <c r="K468" s="777"/>
      <c r="L468" s="778"/>
      <c r="M468" s="770" t="s">
        <v>29</v>
      </c>
      <c r="N468" s="771"/>
      <c r="O468" s="767" t="str">
        <f>VLOOKUP(X456,'様式D-1-1用'!$A$3:$P$1002,11,0)</f>
        <v>Ⅱ</v>
      </c>
      <c r="P468" s="759"/>
      <c r="Q468" s="776"/>
      <c r="R468" s="777"/>
      <c r="S468" s="777"/>
      <c r="T468" s="777"/>
      <c r="U468" s="777"/>
      <c r="V468" s="777"/>
      <c r="W468" s="778"/>
    </row>
    <row r="469" spans="1:24" s="23" customFormat="1" ht="17.100000000000001" customHeight="1" x14ac:dyDescent="0.15">
      <c r="B469" s="770" t="s">
        <v>7</v>
      </c>
      <c r="C469" s="772"/>
      <c r="D469" s="772"/>
      <c r="E469" s="344" t="str">
        <f>VLOOKUP(A456,'様式D-1-1用'!$A$3:$P$1002,12,0)</f>
        <v xml:space="preserve">0.5m×6.9m </v>
      </c>
      <c r="F469" s="133"/>
      <c r="G469" s="133"/>
      <c r="H469" s="133"/>
      <c r="I469" s="133"/>
      <c r="J469" s="133"/>
      <c r="K469" s="133"/>
      <c r="L469" s="134"/>
      <c r="M469" s="770" t="s">
        <v>7</v>
      </c>
      <c r="N469" s="772"/>
      <c r="O469" s="771"/>
      <c r="P469" s="344" t="str">
        <f>VLOOKUP(X456,'様式D-1-1用'!$A$3:$P$1002,12,0)</f>
        <v xml:space="preserve">0.1m×1.5m </v>
      </c>
      <c r="Q469" s="133"/>
      <c r="R469" s="133"/>
      <c r="S469" s="133"/>
      <c r="T469" s="133"/>
      <c r="U469" s="133"/>
      <c r="V469" s="133"/>
      <c r="W469" s="134"/>
    </row>
    <row r="470" spans="1:24" s="23" customFormat="1" ht="17.100000000000001" customHeight="1" x14ac:dyDescent="0.15">
      <c r="B470" s="801" t="s">
        <v>54</v>
      </c>
      <c r="C470" s="802"/>
      <c r="D470" s="803"/>
      <c r="E470" s="799" t="str">
        <f>VLOOKUP(A456,'様式D-1-1用'!$A$3:$P$1002,13,0)</f>
        <v>－</v>
      </c>
      <c r="F470" s="800"/>
      <c r="G470" s="800"/>
      <c r="H470" s="800"/>
      <c r="I470" s="800"/>
      <c r="J470" s="800"/>
      <c r="K470" s="800"/>
      <c r="L470" s="804"/>
      <c r="M470" s="801" t="s">
        <v>54</v>
      </c>
      <c r="N470" s="802"/>
      <c r="O470" s="803"/>
      <c r="P470" s="799" t="str">
        <f>VLOOKUP(X456,'様式D-1-1用'!$A$3:$P$1002,13,0)</f>
        <v xml:space="preserve">0.1m×1.5m </v>
      </c>
      <c r="Q470" s="800"/>
      <c r="R470" s="800"/>
      <c r="S470" s="800"/>
      <c r="T470" s="800"/>
      <c r="U470" s="800"/>
      <c r="V470" s="800"/>
      <c r="W470" s="804"/>
    </row>
    <row r="471" spans="1:24" s="23" customFormat="1" ht="17.100000000000001" customHeight="1" x14ac:dyDescent="0.15">
      <c r="B471" s="796" t="s">
        <v>282</v>
      </c>
      <c r="C471" s="797"/>
      <c r="D471" s="798"/>
      <c r="E471" s="799" t="str">
        <f>VLOOKUP(A456,'様式D-1-1用'!$A$3:$P$1002,14,0)</f>
        <v>－</v>
      </c>
      <c r="F471" s="800"/>
      <c r="G471" s="800"/>
      <c r="H471" s="743"/>
      <c r="I471" s="743"/>
      <c r="J471" s="743"/>
      <c r="K471" s="743"/>
      <c r="L471" s="744"/>
      <c r="M471" s="796" t="s">
        <v>282</v>
      </c>
      <c r="N471" s="797"/>
      <c r="O471" s="798"/>
      <c r="P471" s="799" t="str">
        <f>VLOOKUP(X456,'様式D-1-1用'!$A$3:$P$1002,14,0)</f>
        <v>－</v>
      </c>
      <c r="Q471" s="800"/>
      <c r="R471" s="800"/>
      <c r="S471" s="743"/>
      <c r="T471" s="743"/>
      <c r="U471" s="743"/>
      <c r="V471" s="743"/>
      <c r="W471" s="744"/>
    </row>
    <row r="472" spans="1:24" s="23" customFormat="1" ht="17.100000000000001" customHeight="1" x14ac:dyDescent="0.15">
      <c r="B472" s="796" t="s">
        <v>302</v>
      </c>
      <c r="C472" s="797"/>
      <c r="D472" s="798"/>
      <c r="E472" s="799" t="str">
        <f>VLOOKUP(A456,'様式D-1-1用'!$A$3:$P$1002,15,0)</f>
        <v>なし</v>
      </c>
      <c r="F472" s="800"/>
      <c r="G472" s="800"/>
      <c r="H472" s="811" t="s">
        <v>8</v>
      </c>
      <c r="I472" s="812"/>
      <c r="J472" s="808"/>
      <c r="K472" s="809"/>
      <c r="L472" s="810"/>
      <c r="M472" s="796" t="s">
        <v>302</v>
      </c>
      <c r="N472" s="797"/>
      <c r="O472" s="798"/>
      <c r="P472" s="799" t="str">
        <f>VLOOKUP(X456,'様式D-1-1用'!$A$3:$P$1002,15,0)</f>
        <v>監視（日常巡視）</v>
      </c>
      <c r="Q472" s="800"/>
      <c r="R472" s="800"/>
      <c r="S472" s="811" t="s">
        <v>8</v>
      </c>
      <c r="T472" s="812"/>
      <c r="U472" s="808"/>
      <c r="V472" s="809"/>
      <c r="W472" s="810"/>
    </row>
    <row r="473" spans="1:24" s="23" customFormat="1" ht="17.100000000000001" customHeight="1" x14ac:dyDescent="0.15">
      <c r="B473" s="770" t="s">
        <v>50</v>
      </c>
      <c r="C473" s="771"/>
      <c r="D473" s="805" t="str">
        <f>VLOOKUP(A456,'様式D-1-1用'!$A$3:$P$1002,16,0)</f>
        <v>滞水・沈砂、0.5m×6.9m (S6-4漏水(にじみ)からの滞水)</v>
      </c>
      <c r="E473" s="806"/>
      <c r="F473" s="806"/>
      <c r="G473" s="806"/>
      <c r="H473" s="806"/>
      <c r="I473" s="806"/>
      <c r="J473" s="806"/>
      <c r="K473" s="806"/>
      <c r="L473" s="807"/>
      <c r="M473" s="770" t="s">
        <v>50</v>
      </c>
      <c r="N473" s="771"/>
      <c r="O473" s="805" t="str">
        <f>VLOOKUP(X456,'様式D-1-1用'!$A$3:$P$1002,16,0)</f>
        <v xml:space="preserve">うき・はく離、0.1m×1.5m </v>
      </c>
      <c r="P473" s="806"/>
      <c r="Q473" s="806"/>
      <c r="R473" s="806"/>
      <c r="S473" s="806"/>
      <c r="T473" s="806"/>
      <c r="U473" s="806"/>
      <c r="V473" s="806"/>
      <c r="W473" s="807"/>
    </row>
    <row r="474" spans="1:24" s="23" customFormat="1" ht="20.100000000000001" customHeight="1" x14ac:dyDescent="0.15">
      <c r="A474" s="175">
        <f>A433+4</f>
        <v>47</v>
      </c>
      <c r="B474" s="779" t="s">
        <v>51</v>
      </c>
      <c r="C474" s="779" t="s">
        <v>47</v>
      </c>
      <c r="D474" s="782">
        <f>VLOOKUP(A474,'様式D-1-1用'!$A$3:$P$1002,2,0)</f>
        <v>6</v>
      </c>
      <c r="E474" s="783"/>
      <c r="F474" s="786"/>
      <c r="G474" s="787"/>
      <c r="H474" s="787"/>
      <c r="I474" s="787"/>
      <c r="J474" s="787"/>
      <c r="K474" s="787"/>
      <c r="L474" s="788"/>
      <c r="M474" s="779" t="s">
        <v>51</v>
      </c>
      <c r="N474" s="779" t="s">
        <v>47</v>
      </c>
      <c r="O474" s="782">
        <f>VLOOKUP(X474,'様式D-1-1用'!$A$3:$P$1002,2,0)</f>
        <v>6</v>
      </c>
      <c r="P474" s="783"/>
      <c r="Q474" s="773"/>
      <c r="R474" s="774"/>
      <c r="S474" s="774"/>
      <c r="T474" s="774"/>
      <c r="U474" s="774"/>
      <c r="V474" s="774"/>
      <c r="W474" s="775"/>
      <c r="X474" s="23">
        <f>X433+4</f>
        <v>48</v>
      </c>
    </row>
    <row r="475" spans="1:24" s="23" customFormat="1" ht="20.100000000000001" customHeight="1" x14ac:dyDescent="0.15">
      <c r="B475" s="780"/>
      <c r="C475" s="781"/>
      <c r="D475" s="784"/>
      <c r="E475" s="785"/>
      <c r="F475" s="773"/>
      <c r="G475" s="774"/>
      <c r="H475" s="774"/>
      <c r="I475" s="774"/>
      <c r="J475" s="774"/>
      <c r="K475" s="774"/>
      <c r="L475" s="775"/>
      <c r="M475" s="780"/>
      <c r="N475" s="781"/>
      <c r="O475" s="784"/>
      <c r="P475" s="785"/>
      <c r="Q475" s="773"/>
      <c r="R475" s="774"/>
      <c r="S475" s="774"/>
      <c r="T475" s="774"/>
      <c r="U475" s="774"/>
      <c r="V475" s="774"/>
      <c r="W475" s="775"/>
    </row>
    <row r="476" spans="1:24" s="23" customFormat="1" ht="20.100000000000001" customHeight="1" x14ac:dyDescent="0.15">
      <c r="B476" s="780"/>
      <c r="C476" s="780" t="s">
        <v>2</v>
      </c>
      <c r="D476" s="789">
        <f>VLOOKUP(A474,'様式D-1-1用'!$A$3:$P$1002,3,0)</f>
        <v>2</v>
      </c>
      <c r="E476" s="790"/>
      <c r="F476" s="773"/>
      <c r="G476" s="774"/>
      <c r="H476" s="774"/>
      <c r="I476" s="774"/>
      <c r="J476" s="774"/>
      <c r="K476" s="774"/>
      <c r="L476" s="775"/>
      <c r="M476" s="780"/>
      <c r="N476" s="780" t="s">
        <v>2</v>
      </c>
      <c r="O476" s="789">
        <f>VLOOKUP(X474,'様式D-1-1用'!$A$3:$P$1002,3,0)</f>
        <v>3</v>
      </c>
      <c r="P476" s="790"/>
      <c r="Q476" s="773"/>
      <c r="R476" s="774"/>
      <c r="S476" s="774"/>
      <c r="T476" s="774"/>
      <c r="U476" s="774"/>
      <c r="V476" s="774"/>
      <c r="W476" s="775"/>
    </row>
    <row r="477" spans="1:24" s="23" customFormat="1" ht="20.100000000000001" customHeight="1" x14ac:dyDescent="0.15">
      <c r="B477" s="781"/>
      <c r="C477" s="781"/>
      <c r="D477" s="791"/>
      <c r="E477" s="792"/>
      <c r="F477" s="773"/>
      <c r="G477" s="774"/>
      <c r="H477" s="774"/>
      <c r="I477" s="774"/>
      <c r="J477" s="774"/>
      <c r="K477" s="774"/>
      <c r="L477" s="775"/>
      <c r="M477" s="781"/>
      <c r="N477" s="781"/>
      <c r="O477" s="791"/>
      <c r="P477" s="792"/>
      <c r="Q477" s="773"/>
      <c r="R477" s="774"/>
      <c r="S477" s="774"/>
      <c r="T477" s="774"/>
      <c r="U477" s="774"/>
      <c r="V477" s="774"/>
      <c r="W477" s="775"/>
    </row>
    <row r="478" spans="1:24" s="23" customFormat="1" ht="20.100000000000001" customHeight="1" x14ac:dyDescent="0.15">
      <c r="B478" s="780" t="s">
        <v>48</v>
      </c>
      <c r="C478" s="780" t="s">
        <v>3</v>
      </c>
      <c r="D478" s="782" t="str">
        <f>VLOOKUP(A474,'様式D-1-1用'!$A$3:$P$1002,4,0)</f>
        <v>覆工・坑門</v>
      </c>
      <c r="E478" s="783"/>
      <c r="F478" s="773"/>
      <c r="G478" s="774"/>
      <c r="H478" s="774"/>
      <c r="I478" s="774"/>
      <c r="J478" s="774"/>
      <c r="K478" s="774"/>
      <c r="L478" s="775"/>
      <c r="M478" s="780" t="s">
        <v>48</v>
      </c>
      <c r="N478" s="780" t="s">
        <v>3</v>
      </c>
      <c r="O478" s="782" t="str">
        <f>VLOOKUP(X474,'様式D-1-1用'!$A$3:$P$1002,4,0)</f>
        <v>覆工・坑門</v>
      </c>
      <c r="P478" s="783"/>
      <c r="Q478" s="773"/>
      <c r="R478" s="774"/>
      <c r="S478" s="774"/>
      <c r="T478" s="774"/>
      <c r="U478" s="774"/>
      <c r="V478" s="774"/>
      <c r="W478" s="775"/>
    </row>
    <row r="479" spans="1:24" s="23" customFormat="1" ht="20.100000000000001" customHeight="1" x14ac:dyDescent="0.15">
      <c r="B479" s="780"/>
      <c r="C479" s="781"/>
      <c r="D479" s="784"/>
      <c r="E479" s="785"/>
      <c r="F479" s="773"/>
      <c r="G479" s="774"/>
      <c r="H479" s="774"/>
      <c r="I479" s="774"/>
      <c r="J479" s="774"/>
      <c r="K479" s="774"/>
      <c r="L479" s="775"/>
      <c r="M479" s="780"/>
      <c r="N479" s="781"/>
      <c r="O479" s="784"/>
      <c r="P479" s="785"/>
      <c r="Q479" s="773"/>
      <c r="R479" s="774"/>
      <c r="S479" s="774"/>
      <c r="T479" s="774"/>
      <c r="U479" s="774"/>
      <c r="V479" s="774"/>
      <c r="W479" s="775"/>
    </row>
    <row r="480" spans="1:24" s="23" customFormat="1" ht="20.100000000000001" customHeight="1" x14ac:dyDescent="0.15">
      <c r="B480" s="780"/>
      <c r="C480" s="780" t="s">
        <v>4</v>
      </c>
      <c r="D480" s="782" t="str">
        <f>VLOOKUP(A474,'様式D-1-1用'!$A$3:$P$1002,5,0)</f>
        <v>アーチ（左側）</v>
      </c>
      <c r="E480" s="783"/>
      <c r="F480" s="773"/>
      <c r="G480" s="774"/>
      <c r="H480" s="774"/>
      <c r="I480" s="774"/>
      <c r="J480" s="774"/>
      <c r="K480" s="774"/>
      <c r="L480" s="775"/>
      <c r="M480" s="780"/>
      <c r="N480" s="780" t="s">
        <v>4</v>
      </c>
      <c r="O480" s="782" t="str">
        <f>VLOOKUP(X474,'様式D-1-1用'!$A$3:$P$1002,5,0)</f>
        <v>アーチ（左側）</v>
      </c>
      <c r="P480" s="783"/>
      <c r="Q480" s="773"/>
      <c r="R480" s="774"/>
      <c r="S480" s="774"/>
      <c r="T480" s="774"/>
      <c r="U480" s="774"/>
      <c r="V480" s="774"/>
      <c r="W480" s="775"/>
    </row>
    <row r="481" spans="2:24" s="23" customFormat="1" ht="19.5" customHeight="1" x14ac:dyDescent="0.15">
      <c r="B481" s="781"/>
      <c r="C481" s="781"/>
      <c r="D481" s="784"/>
      <c r="E481" s="785"/>
      <c r="F481" s="773"/>
      <c r="G481" s="774"/>
      <c r="H481" s="774"/>
      <c r="I481" s="774"/>
      <c r="J481" s="774"/>
      <c r="K481" s="774"/>
      <c r="L481" s="775"/>
      <c r="M481" s="781"/>
      <c r="N481" s="781"/>
      <c r="O481" s="784"/>
      <c r="P481" s="785"/>
      <c r="Q481" s="773"/>
      <c r="R481" s="774"/>
      <c r="S481" s="774"/>
      <c r="T481" s="774"/>
      <c r="U481" s="774"/>
      <c r="V481" s="774"/>
      <c r="W481" s="775"/>
    </row>
    <row r="482" spans="2:24" s="23" customFormat="1" ht="17.100000000000001" customHeight="1" x14ac:dyDescent="0.15">
      <c r="B482" s="770" t="s">
        <v>5</v>
      </c>
      <c r="C482" s="771"/>
      <c r="D482" s="765" t="str">
        <f>VLOOKUP(A474,'様式D-1-1用'!$A$3:$P$1002,6,0)</f>
        <v>漏水</v>
      </c>
      <c r="E482" s="766"/>
      <c r="F482" s="773"/>
      <c r="G482" s="774"/>
      <c r="H482" s="774"/>
      <c r="I482" s="774"/>
      <c r="J482" s="774"/>
      <c r="K482" s="774"/>
      <c r="L482" s="775"/>
      <c r="M482" s="770" t="s">
        <v>5</v>
      </c>
      <c r="N482" s="771"/>
      <c r="O482" s="765" t="str">
        <f>VLOOKUP(X474,'様式D-1-1用'!$A$3:$P$1002,6,0)</f>
        <v>漏水</v>
      </c>
      <c r="P482" s="766"/>
      <c r="Q482" s="773"/>
      <c r="R482" s="774"/>
      <c r="S482" s="774"/>
      <c r="T482" s="774"/>
      <c r="U482" s="774"/>
      <c r="V482" s="774"/>
      <c r="W482" s="775"/>
    </row>
    <row r="483" spans="2:24" s="23" customFormat="1" ht="17.100000000000001" customHeight="1" x14ac:dyDescent="0.15">
      <c r="B483" s="770" t="s">
        <v>49</v>
      </c>
      <c r="C483" s="771"/>
      <c r="D483" s="765" t="str">
        <f>VLOOKUP(A474,'様式D-1-1用'!$A$3:$P$1002,7,0)</f>
        <v>漏水</v>
      </c>
      <c r="E483" s="766"/>
      <c r="F483" s="773"/>
      <c r="G483" s="774"/>
      <c r="H483" s="774"/>
      <c r="I483" s="774"/>
      <c r="J483" s="774"/>
      <c r="K483" s="774"/>
      <c r="L483" s="775"/>
      <c r="M483" s="770" t="s">
        <v>49</v>
      </c>
      <c r="N483" s="771"/>
      <c r="O483" s="765" t="str">
        <f>VLOOKUP(X474,'様式D-1-1用'!$A$3:$P$1002,7,0)</f>
        <v>漏水</v>
      </c>
      <c r="P483" s="766"/>
      <c r="Q483" s="773"/>
      <c r="R483" s="774"/>
      <c r="S483" s="774"/>
      <c r="T483" s="774"/>
      <c r="U483" s="774"/>
      <c r="V483" s="774"/>
      <c r="W483" s="775"/>
    </row>
    <row r="484" spans="2:24" s="23" customFormat="1" ht="17.100000000000001" customHeight="1" x14ac:dyDescent="0.15">
      <c r="B484" s="768" t="s">
        <v>279</v>
      </c>
      <c r="C484" s="770" t="s">
        <v>278</v>
      </c>
      <c r="D484" s="771"/>
      <c r="E484" s="146">
        <f>VLOOKUP(A474,'様式D-1-1用'!$A$3:$P$1002,8,0)</f>
        <v>0</v>
      </c>
      <c r="F484" s="773"/>
      <c r="G484" s="774"/>
      <c r="H484" s="774"/>
      <c r="I484" s="774"/>
      <c r="J484" s="774"/>
      <c r="K484" s="774"/>
      <c r="L484" s="775"/>
      <c r="M484" s="768" t="s">
        <v>279</v>
      </c>
      <c r="N484" s="770" t="s">
        <v>278</v>
      </c>
      <c r="O484" s="771"/>
      <c r="P484" s="146">
        <f>VLOOKUP(X474,'様式D-1-1用'!$A$3:$P$1002,8,0)</f>
        <v>0</v>
      </c>
      <c r="Q484" s="773"/>
      <c r="R484" s="774"/>
      <c r="S484" s="774"/>
      <c r="T484" s="774"/>
      <c r="U484" s="774"/>
      <c r="V484" s="774"/>
      <c r="W484" s="775"/>
    </row>
    <row r="485" spans="2:24" s="23" customFormat="1" ht="17.100000000000001" customHeight="1" x14ac:dyDescent="0.15">
      <c r="B485" s="769"/>
      <c r="C485" s="770" t="s">
        <v>280</v>
      </c>
      <c r="D485" s="771"/>
      <c r="E485" s="146" t="str">
        <f>VLOOKUP(A474,'様式D-1-1用'!$A$3:$P$1002,9,0)</f>
        <v>Ⅱb</v>
      </c>
      <c r="F485" s="773"/>
      <c r="G485" s="774"/>
      <c r="H485" s="774"/>
      <c r="I485" s="774"/>
      <c r="J485" s="774"/>
      <c r="K485" s="774"/>
      <c r="L485" s="775"/>
      <c r="M485" s="769"/>
      <c r="N485" s="770" t="s">
        <v>280</v>
      </c>
      <c r="O485" s="771"/>
      <c r="P485" s="146" t="str">
        <f>VLOOKUP(X474,'様式D-1-1用'!$A$3:$P$1002,9,0)</f>
        <v>Ⅱb</v>
      </c>
      <c r="Q485" s="773"/>
      <c r="R485" s="774"/>
      <c r="S485" s="774"/>
      <c r="T485" s="774"/>
      <c r="U485" s="774"/>
      <c r="V485" s="774"/>
      <c r="W485" s="775"/>
    </row>
    <row r="486" spans="2:24" s="23" customFormat="1" ht="17.100000000000001" customHeight="1" x14ac:dyDescent="0.15">
      <c r="B486" s="770" t="s">
        <v>29</v>
      </c>
      <c r="C486" s="771"/>
      <c r="D486" s="767" t="str">
        <f>VLOOKUP(A474,'様式D-1-1用'!$A$3:$P$1002,11,0)</f>
        <v>Ⅱ</v>
      </c>
      <c r="E486" s="759"/>
      <c r="F486" s="776"/>
      <c r="G486" s="777"/>
      <c r="H486" s="777"/>
      <c r="I486" s="777"/>
      <c r="J486" s="777"/>
      <c r="K486" s="777"/>
      <c r="L486" s="778"/>
      <c r="M486" s="770" t="s">
        <v>29</v>
      </c>
      <c r="N486" s="771"/>
      <c r="O486" s="767" t="str">
        <f>VLOOKUP(X474,'様式D-1-1用'!$A$3:$P$1002,11,0)</f>
        <v>Ⅱ</v>
      </c>
      <c r="P486" s="759"/>
      <c r="Q486" s="776"/>
      <c r="R486" s="777"/>
      <c r="S486" s="777"/>
      <c r="T486" s="777"/>
      <c r="U486" s="777"/>
      <c r="V486" s="777"/>
      <c r="W486" s="778"/>
    </row>
    <row r="487" spans="2:24" s="23" customFormat="1" ht="17.100000000000001" customHeight="1" x14ac:dyDescent="0.15">
      <c r="B487" s="770" t="s">
        <v>7</v>
      </c>
      <c r="C487" s="772"/>
      <c r="D487" s="772"/>
      <c r="E487" s="344" t="str">
        <f>VLOOKUP(A474,'様式D-1-1用'!$A$3:$P$1002,12,0)</f>
        <v>0.1m×6.9m にじみ</v>
      </c>
      <c r="F487" s="133"/>
      <c r="G487" s="133"/>
      <c r="H487" s="133"/>
      <c r="I487" s="133"/>
      <c r="J487" s="133"/>
      <c r="K487" s="133"/>
      <c r="L487" s="134"/>
      <c r="M487" s="770" t="s">
        <v>7</v>
      </c>
      <c r="N487" s="772"/>
      <c r="O487" s="771"/>
      <c r="P487" s="344" t="str">
        <f>VLOOKUP(X474,'様式D-1-1用'!$A$3:$P$1002,12,0)</f>
        <v>0.38m×7.2m 遊離石灰</v>
      </c>
      <c r="Q487" s="133"/>
      <c r="R487" s="133"/>
      <c r="S487" s="133"/>
      <c r="T487" s="133"/>
      <c r="U487" s="133"/>
      <c r="V487" s="133"/>
      <c r="W487" s="134"/>
    </row>
    <row r="488" spans="2:24" s="23" customFormat="1" ht="17.100000000000001" customHeight="1" x14ac:dyDescent="0.15">
      <c r="B488" s="801" t="s">
        <v>54</v>
      </c>
      <c r="C488" s="802"/>
      <c r="D488" s="803"/>
      <c r="E488" s="799" t="str">
        <f>VLOOKUP(A474,'様式D-1-1用'!$A$3:$P$1002,13,0)</f>
        <v>0.1m×6.9m にじみ</v>
      </c>
      <c r="F488" s="800"/>
      <c r="G488" s="800"/>
      <c r="H488" s="800"/>
      <c r="I488" s="800"/>
      <c r="J488" s="800"/>
      <c r="K488" s="800"/>
      <c r="L488" s="804"/>
      <c r="M488" s="801" t="s">
        <v>54</v>
      </c>
      <c r="N488" s="802"/>
      <c r="O488" s="803"/>
      <c r="P488" s="799" t="str">
        <f>VLOOKUP(X474,'様式D-1-1用'!$A$3:$P$1002,13,0)</f>
        <v>にじみ</v>
      </c>
      <c r="Q488" s="800"/>
      <c r="R488" s="800"/>
      <c r="S488" s="800"/>
      <c r="T488" s="800"/>
      <c r="U488" s="800"/>
      <c r="V488" s="800"/>
      <c r="W488" s="804"/>
    </row>
    <row r="489" spans="2:24" s="23" customFormat="1" ht="17.100000000000001" customHeight="1" x14ac:dyDescent="0.15">
      <c r="B489" s="796" t="s">
        <v>282</v>
      </c>
      <c r="C489" s="797"/>
      <c r="D489" s="798"/>
      <c r="E489" s="799" t="str">
        <f>VLOOKUP(A474,'様式D-1-1用'!$A$3:$P$1002,14,0)</f>
        <v>－</v>
      </c>
      <c r="F489" s="800"/>
      <c r="G489" s="800"/>
      <c r="H489" s="743"/>
      <c r="I489" s="743"/>
      <c r="J489" s="743"/>
      <c r="K489" s="743"/>
      <c r="L489" s="744"/>
      <c r="M489" s="796" t="s">
        <v>282</v>
      </c>
      <c r="N489" s="797"/>
      <c r="O489" s="798"/>
      <c r="P489" s="799" t="str">
        <f>VLOOKUP(X474,'様式D-1-1用'!$A$3:$P$1002,14,0)</f>
        <v>－</v>
      </c>
      <c r="Q489" s="800"/>
      <c r="R489" s="800"/>
      <c r="S489" s="743"/>
      <c r="T489" s="743"/>
      <c r="U489" s="743"/>
      <c r="V489" s="743"/>
      <c r="W489" s="744"/>
    </row>
    <row r="490" spans="2:24" s="23" customFormat="1" ht="17.100000000000001" customHeight="1" x14ac:dyDescent="0.15">
      <c r="B490" s="796" t="s">
        <v>302</v>
      </c>
      <c r="C490" s="797"/>
      <c r="D490" s="798"/>
      <c r="E490" s="799" t="str">
        <f>VLOOKUP(A474,'様式D-1-1用'!$A$3:$P$1002,15,0)</f>
        <v>監視（日常巡視）</v>
      </c>
      <c r="F490" s="800"/>
      <c r="G490" s="800"/>
      <c r="H490" s="811" t="s">
        <v>8</v>
      </c>
      <c r="I490" s="812"/>
      <c r="J490" s="808"/>
      <c r="K490" s="809"/>
      <c r="L490" s="810"/>
      <c r="M490" s="796" t="s">
        <v>302</v>
      </c>
      <c r="N490" s="797"/>
      <c r="O490" s="798"/>
      <c r="P490" s="799" t="str">
        <f>VLOOKUP(X474,'様式D-1-1用'!$A$3:$P$1002,15,0)</f>
        <v>監視（日常巡視）</v>
      </c>
      <c r="Q490" s="800"/>
      <c r="R490" s="800"/>
      <c r="S490" s="811" t="s">
        <v>8</v>
      </c>
      <c r="T490" s="812"/>
      <c r="U490" s="808"/>
      <c r="V490" s="809"/>
      <c r="W490" s="810"/>
    </row>
    <row r="491" spans="2:24" s="23" customFormat="1" ht="17.100000000000001" customHeight="1" x14ac:dyDescent="0.15">
      <c r="B491" s="770" t="s">
        <v>50</v>
      </c>
      <c r="C491" s="771"/>
      <c r="D491" s="805" t="str">
        <f>VLOOKUP(A474,'様式D-1-1用'!$A$3:$P$1002,16,0)</f>
        <v>漏水、0.1m×6.9m にじみ</v>
      </c>
      <c r="E491" s="806"/>
      <c r="F491" s="806"/>
      <c r="G491" s="806"/>
      <c r="H491" s="806"/>
      <c r="I491" s="806"/>
      <c r="J491" s="806"/>
      <c r="K491" s="806"/>
      <c r="L491" s="807"/>
      <c r="M491" s="770" t="s">
        <v>50</v>
      </c>
      <c r="N491" s="771"/>
      <c r="O491" s="805" t="str">
        <f>VLOOKUP(X474,'様式D-1-1用'!$A$3:$P$1002,16,0)</f>
        <v>漏水、0.38m×7.2m 遊離石灰</v>
      </c>
      <c r="P491" s="806"/>
      <c r="Q491" s="806"/>
      <c r="R491" s="806"/>
      <c r="S491" s="806"/>
      <c r="T491" s="806"/>
      <c r="U491" s="806"/>
      <c r="V491" s="806"/>
      <c r="W491" s="807"/>
    </row>
    <row r="492" spans="2:24" s="23" customFormat="1" ht="15" customHeight="1" x14ac:dyDescent="0.15">
      <c r="B492" s="80"/>
      <c r="C492" s="793" t="s">
        <v>304</v>
      </c>
      <c r="D492" s="794"/>
      <c r="E492" s="794"/>
      <c r="F492" s="794"/>
      <c r="G492" s="794"/>
      <c r="H492" s="794"/>
      <c r="I492" s="794"/>
      <c r="J492" s="794"/>
      <c r="K492" s="794"/>
      <c r="L492" s="794"/>
      <c r="M492" s="80"/>
      <c r="N492" s="81" t="s">
        <v>257</v>
      </c>
      <c r="O492" s="80"/>
      <c r="P492" s="82"/>
      <c r="Q492" s="82"/>
      <c r="R492" s="82"/>
      <c r="S492" s="82"/>
      <c r="T492" s="82"/>
      <c r="U492" s="82"/>
      <c r="V492" s="82"/>
      <c r="W492" s="82"/>
    </row>
    <row r="493" spans="2:24" s="23" customFormat="1" ht="15" customHeight="1" x14ac:dyDescent="0.15">
      <c r="B493" s="80"/>
      <c r="C493" s="795"/>
      <c r="D493" s="795"/>
      <c r="E493" s="795"/>
      <c r="F493" s="795"/>
      <c r="G493" s="795"/>
      <c r="H493" s="795"/>
      <c r="I493" s="795"/>
      <c r="J493" s="795"/>
      <c r="K493" s="795"/>
      <c r="L493" s="795"/>
      <c r="M493" s="80"/>
      <c r="N493" s="81" t="s">
        <v>283</v>
      </c>
      <c r="O493" s="82"/>
      <c r="P493" s="82"/>
      <c r="Q493" s="82"/>
      <c r="R493" s="82"/>
      <c r="S493" s="82"/>
      <c r="T493" s="82"/>
      <c r="U493" s="82"/>
      <c r="V493" s="82"/>
      <c r="W493" s="82"/>
    </row>
    <row r="494" spans="2:24" ht="15" customHeight="1" x14ac:dyDescent="0.15">
      <c r="B494" s="79"/>
      <c r="C494" s="176" t="s">
        <v>303</v>
      </c>
      <c r="D494" s="176"/>
      <c r="E494" s="177"/>
      <c r="M494" s="23"/>
      <c r="N494" s="176" t="s">
        <v>529</v>
      </c>
      <c r="O494" s="174"/>
      <c r="P494" s="175"/>
      <c r="Q494" s="23"/>
      <c r="R494" s="23"/>
      <c r="S494" s="23"/>
      <c r="T494" s="23"/>
      <c r="U494" s="23"/>
      <c r="W494" s="82"/>
      <c r="X494" s="23"/>
    </row>
    <row r="495" spans="2:24" ht="15" customHeight="1" x14ac:dyDescent="0.15">
      <c r="C495" s="176" t="s">
        <v>420</v>
      </c>
      <c r="D495" s="176"/>
      <c r="M495" s="23"/>
      <c r="N495" s="176" t="s">
        <v>530</v>
      </c>
      <c r="O495" s="174"/>
      <c r="P495" s="23"/>
      <c r="Q495" s="23"/>
      <c r="R495" s="23"/>
      <c r="S495" s="23"/>
      <c r="T495" s="23"/>
      <c r="U495" s="23"/>
      <c r="V495" s="23"/>
      <c r="W495" s="23"/>
      <c r="X495" s="23"/>
    </row>
    <row r="496" spans="2:24" ht="15.6" customHeight="1" x14ac:dyDescent="0.15">
      <c r="C496" s="176" t="s">
        <v>557</v>
      </c>
      <c r="N496" s="176" t="s">
        <v>463</v>
      </c>
    </row>
    <row r="497" spans="1:24" s="23" customFormat="1" ht="20.100000000000001" customHeight="1" x14ac:dyDescent="0.15">
      <c r="A497" s="175">
        <f>A456+4</f>
        <v>49</v>
      </c>
      <c r="B497" s="779" t="s">
        <v>51</v>
      </c>
      <c r="C497" s="779" t="s">
        <v>47</v>
      </c>
      <c r="D497" s="782">
        <f>VLOOKUP(A497,'様式D-1-1用'!$A$3:$P$1002,2,0)</f>
        <v>6</v>
      </c>
      <c r="E497" s="783"/>
      <c r="F497" s="786"/>
      <c r="G497" s="787"/>
      <c r="H497" s="787"/>
      <c r="I497" s="787"/>
      <c r="J497" s="787"/>
      <c r="K497" s="787"/>
      <c r="L497" s="788"/>
      <c r="M497" s="779" t="s">
        <v>51</v>
      </c>
      <c r="N497" s="779" t="s">
        <v>47</v>
      </c>
      <c r="O497" s="782">
        <f>VLOOKUP(X497,'様式D-1-1用'!$A$3:$P$1002,2,0)</f>
        <v>6</v>
      </c>
      <c r="P497" s="783"/>
      <c r="Q497" s="786"/>
      <c r="R497" s="787"/>
      <c r="S497" s="787"/>
      <c r="T497" s="787"/>
      <c r="U497" s="787"/>
      <c r="V497" s="787"/>
      <c r="W497" s="788"/>
      <c r="X497" s="23">
        <f>X456+4</f>
        <v>50</v>
      </c>
    </row>
    <row r="498" spans="1:24" s="23" customFormat="1" ht="20.100000000000001" customHeight="1" x14ac:dyDescent="0.15">
      <c r="B498" s="780"/>
      <c r="C498" s="781"/>
      <c r="D498" s="784"/>
      <c r="E498" s="785"/>
      <c r="F498" s="773"/>
      <c r="G498" s="774"/>
      <c r="H498" s="774"/>
      <c r="I498" s="774"/>
      <c r="J498" s="774"/>
      <c r="K498" s="774"/>
      <c r="L498" s="775"/>
      <c r="M498" s="780"/>
      <c r="N498" s="781"/>
      <c r="O498" s="784"/>
      <c r="P498" s="785"/>
      <c r="Q498" s="773"/>
      <c r="R498" s="774"/>
      <c r="S498" s="774"/>
      <c r="T498" s="774"/>
      <c r="U498" s="774"/>
      <c r="V498" s="774"/>
      <c r="W498" s="775"/>
    </row>
    <row r="499" spans="1:24" s="23" customFormat="1" ht="20.100000000000001" customHeight="1" x14ac:dyDescent="0.15">
      <c r="B499" s="780"/>
      <c r="C499" s="780" t="s">
        <v>2</v>
      </c>
      <c r="D499" s="789">
        <f>VLOOKUP(A497,'様式D-1-1用'!$A$3:$P$1002,3,0)</f>
        <v>4</v>
      </c>
      <c r="E499" s="790"/>
      <c r="F499" s="773"/>
      <c r="G499" s="774"/>
      <c r="H499" s="774"/>
      <c r="I499" s="774"/>
      <c r="J499" s="774"/>
      <c r="K499" s="774"/>
      <c r="L499" s="775"/>
      <c r="M499" s="780"/>
      <c r="N499" s="780" t="s">
        <v>2</v>
      </c>
      <c r="O499" s="789">
        <f>VLOOKUP(X497,'様式D-1-1用'!$A$3:$P$1002,3,0)</f>
        <v>5</v>
      </c>
      <c r="P499" s="790"/>
      <c r="Q499" s="773"/>
      <c r="R499" s="774"/>
      <c r="S499" s="774"/>
      <c r="T499" s="774"/>
      <c r="U499" s="774"/>
      <c r="V499" s="774"/>
      <c r="W499" s="775"/>
    </row>
    <row r="500" spans="1:24" s="23" customFormat="1" ht="19.5" customHeight="1" x14ac:dyDescent="0.15">
      <c r="B500" s="781"/>
      <c r="C500" s="781"/>
      <c r="D500" s="791"/>
      <c r="E500" s="792"/>
      <c r="F500" s="773"/>
      <c r="G500" s="774"/>
      <c r="H500" s="774"/>
      <c r="I500" s="774"/>
      <c r="J500" s="774"/>
      <c r="K500" s="774"/>
      <c r="L500" s="775"/>
      <c r="M500" s="781"/>
      <c r="N500" s="781"/>
      <c r="O500" s="791"/>
      <c r="P500" s="792"/>
      <c r="Q500" s="773"/>
      <c r="R500" s="774"/>
      <c r="S500" s="774"/>
      <c r="T500" s="774"/>
      <c r="U500" s="774"/>
      <c r="V500" s="774"/>
      <c r="W500" s="775"/>
    </row>
    <row r="501" spans="1:24" s="23" customFormat="1" ht="20.100000000000001" customHeight="1" x14ac:dyDescent="0.15">
      <c r="B501" s="780" t="s">
        <v>48</v>
      </c>
      <c r="C501" s="780" t="s">
        <v>3</v>
      </c>
      <c r="D501" s="782" t="str">
        <f>VLOOKUP(A497,'様式D-1-1用'!$A$3:$P$1002,4,0)</f>
        <v>覆工・坑門</v>
      </c>
      <c r="E501" s="783"/>
      <c r="F501" s="773"/>
      <c r="G501" s="774"/>
      <c r="H501" s="774"/>
      <c r="I501" s="774"/>
      <c r="J501" s="774"/>
      <c r="K501" s="774"/>
      <c r="L501" s="775"/>
      <c r="M501" s="780" t="s">
        <v>48</v>
      </c>
      <c r="N501" s="780" t="s">
        <v>3</v>
      </c>
      <c r="O501" s="782" t="str">
        <f>VLOOKUP(X497,'様式D-1-1用'!$A$3:$P$1002,4,0)</f>
        <v>覆工・坑門</v>
      </c>
      <c r="P501" s="783"/>
      <c r="Q501" s="773"/>
      <c r="R501" s="774"/>
      <c r="S501" s="774"/>
      <c r="T501" s="774"/>
      <c r="U501" s="774"/>
      <c r="V501" s="774"/>
      <c r="W501" s="775"/>
    </row>
    <row r="502" spans="1:24" s="23" customFormat="1" ht="20.100000000000001" customHeight="1" x14ac:dyDescent="0.15">
      <c r="B502" s="780"/>
      <c r="C502" s="781"/>
      <c r="D502" s="784"/>
      <c r="E502" s="785"/>
      <c r="F502" s="773"/>
      <c r="G502" s="774"/>
      <c r="H502" s="774"/>
      <c r="I502" s="774"/>
      <c r="J502" s="774"/>
      <c r="K502" s="774"/>
      <c r="L502" s="775"/>
      <c r="M502" s="780"/>
      <c r="N502" s="781"/>
      <c r="O502" s="784"/>
      <c r="P502" s="785"/>
      <c r="Q502" s="773"/>
      <c r="R502" s="774"/>
      <c r="S502" s="774"/>
      <c r="T502" s="774"/>
      <c r="U502" s="774"/>
      <c r="V502" s="774"/>
      <c r="W502" s="775"/>
    </row>
    <row r="503" spans="1:24" s="23" customFormat="1" ht="20.100000000000001" customHeight="1" x14ac:dyDescent="0.15">
      <c r="B503" s="780"/>
      <c r="C503" s="780" t="s">
        <v>4</v>
      </c>
      <c r="D503" s="782" t="str">
        <f>VLOOKUP(A497,'様式D-1-1用'!$A$3:$P$1002,5,0)</f>
        <v>アーチ（右側）</v>
      </c>
      <c r="E503" s="783"/>
      <c r="F503" s="773"/>
      <c r="G503" s="774"/>
      <c r="H503" s="774"/>
      <c r="I503" s="774"/>
      <c r="J503" s="774"/>
      <c r="K503" s="774"/>
      <c r="L503" s="775"/>
      <c r="M503" s="780"/>
      <c r="N503" s="780" t="s">
        <v>4</v>
      </c>
      <c r="O503" s="782" t="str">
        <f>VLOOKUP(X497,'様式D-1-1用'!$A$3:$P$1002,5,0)</f>
        <v>アーチ（右側）</v>
      </c>
      <c r="P503" s="783"/>
      <c r="Q503" s="773"/>
      <c r="R503" s="774"/>
      <c r="S503" s="774"/>
      <c r="T503" s="774"/>
      <c r="U503" s="774"/>
      <c r="V503" s="774"/>
      <c r="W503" s="775"/>
    </row>
    <row r="504" spans="1:24" s="23" customFormat="1" ht="20.100000000000001" customHeight="1" x14ac:dyDescent="0.15">
      <c r="B504" s="781"/>
      <c r="C504" s="781"/>
      <c r="D504" s="784"/>
      <c r="E504" s="785"/>
      <c r="F504" s="773"/>
      <c r="G504" s="774"/>
      <c r="H504" s="774"/>
      <c r="I504" s="774"/>
      <c r="J504" s="774"/>
      <c r="K504" s="774"/>
      <c r="L504" s="775"/>
      <c r="M504" s="781"/>
      <c r="N504" s="781"/>
      <c r="O504" s="784"/>
      <c r="P504" s="785"/>
      <c r="Q504" s="773"/>
      <c r="R504" s="774"/>
      <c r="S504" s="774"/>
      <c r="T504" s="774"/>
      <c r="U504" s="774"/>
      <c r="V504" s="774"/>
      <c r="W504" s="775"/>
    </row>
    <row r="505" spans="1:24" s="23" customFormat="1" ht="17.100000000000001" customHeight="1" x14ac:dyDescent="0.15">
      <c r="B505" s="770" t="s">
        <v>5</v>
      </c>
      <c r="C505" s="771"/>
      <c r="D505" s="765" t="str">
        <f>VLOOKUP(A497,'様式D-1-1用'!$A$3:$P$1002,6,0)</f>
        <v>漏水</v>
      </c>
      <c r="E505" s="766"/>
      <c r="F505" s="773"/>
      <c r="G505" s="774"/>
      <c r="H505" s="774"/>
      <c r="I505" s="774"/>
      <c r="J505" s="774"/>
      <c r="K505" s="774"/>
      <c r="L505" s="775"/>
      <c r="M505" s="770" t="s">
        <v>5</v>
      </c>
      <c r="N505" s="771"/>
      <c r="O505" s="765" t="str">
        <f>VLOOKUP(X497,'様式D-1-1用'!$A$3:$P$1002,6,0)</f>
        <v>漏水</v>
      </c>
      <c r="P505" s="766"/>
      <c r="Q505" s="773"/>
      <c r="R505" s="774"/>
      <c r="S505" s="774"/>
      <c r="T505" s="774"/>
      <c r="U505" s="774"/>
      <c r="V505" s="774"/>
      <c r="W505" s="775"/>
    </row>
    <row r="506" spans="1:24" s="23" customFormat="1" ht="17.100000000000001" customHeight="1" x14ac:dyDescent="0.15">
      <c r="B506" s="770" t="s">
        <v>49</v>
      </c>
      <c r="C506" s="771"/>
      <c r="D506" s="765" t="str">
        <f>VLOOKUP(A497,'様式D-1-1用'!$A$3:$P$1002,7,0)</f>
        <v>漏水</v>
      </c>
      <c r="E506" s="766"/>
      <c r="F506" s="773"/>
      <c r="G506" s="774"/>
      <c r="H506" s="774"/>
      <c r="I506" s="774"/>
      <c r="J506" s="774"/>
      <c r="K506" s="774"/>
      <c r="L506" s="775"/>
      <c r="M506" s="770" t="s">
        <v>49</v>
      </c>
      <c r="N506" s="771"/>
      <c r="O506" s="765" t="str">
        <f>VLOOKUP(X497,'様式D-1-1用'!$A$3:$P$1002,7,0)</f>
        <v>漏水</v>
      </c>
      <c r="P506" s="766"/>
      <c r="Q506" s="773"/>
      <c r="R506" s="774"/>
      <c r="S506" s="774"/>
      <c r="T506" s="774"/>
      <c r="U506" s="774"/>
      <c r="V506" s="774"/>
      <c r="W506" s="775"/>
    </row>
    <row r="507" spans="1:24" s="23" customFormat="1" ht="17.100000000000001" customHeight="1" x14ac:dyDescent="0.15">
      <c r="B507" s="768" t="s">
        <v>279</v>
      </c>
      <c r="C507" s="770" t="s">
        <v>278</v>
      </c>
      <c r="D507" s="771"/>
      <c r="E507" s="146">
        <f>VLOOKUP(A497,'様式D-1-1用'!$A$3:$P$1002,8,0)</f>
        <v>0</v>
      </c>
      <c r="F507" s="773"/>
      <c r="G507" s="774"/>
      <c r="H507" s="774"/>
      <c r="I507" s="774"/>
      <c r="J507" s="774"/>
      <c r="K507" s="774"/>
      <c r="L507" s="775"/>
      <c r="M507" s="768" t="s">
        <v>279</v>
      </c>
      <c r="N507" s="770" t="s">
        <v>278</v>
      </c>
      <c r="O507" s="771"/>
      <c r="P507" s="146">
        <f>VLOOKUP(X497,'様式D-1-1用'!$A$3:$P$1002,8,0)</f>
        <v>0</v>
      </c>
      <c r="Q507" s="773"/>
      <c r="R507" s="774"/>
      <c r="S507" s="774"/>
      <c r="T507" s="774"/>
      <c r="U507" s="774"/>
      <c r="V507" s="774"/>
      <c r="W507" s="775"/>
    </row>
    <row r="508" spans="1:24" s="23" customFormat="1" ht="17.100000000000001" customHeight="1" x14ac:dyDescent="0.15">
      <c r="B508" s="769"/>
      <c r="C508" s="770" t="s">
        <v>280</v>
      </c>
      <c r="D508" s="771"/>
      <c r="E508" s="146" t="str">
        <f>VLOOKUP(A497,'様式D-1-1用'!$A$3:$P$1002,9,0)</f>
        <v>Ⅱb</v>
      </c>
      <c r="F508" s="773"/>
      <c r="G508" s="774"/>
      <c r="H508" s="774"/>
      <c r="I508" s="774"/>
      <c r="J508" s="774"/>
      <c r="K508" s="774"/>
      <c r="L508" s="775"/>
      <c r="M508" s="769"/>
      <c r="N508" s="770" t="s">
        <v>280</v>
      </c>
      <c r="O508" s="771"/>
      <c r="P508" s="146" t="str">
        <f>VLOOKUP(X497,'様式D-1-1用'!$A$3:$P$1002,9,0)</f>
        <v>Ⅱb</v>
      </c>
      <c r="Q508" s="773"/>
      <c r="R508" s="774"/>
      <c r="S508" s="774"/>
      <c r="T508" s="774"/>
      <c r="U508" s="774"/>
      <c r="V508" s="774"/>
      <c r="W508" s="775"/>
    </row>
    <row r="509" spans="1:24" s="23" customFormat="1" ht="17.100000000000001" customHeight="1" x14ac:dyDescent="0.15">
      <c r="B509" s="770" t="s">
        <v>29</v>
      </c>
      <c r="C509" s="771"/>
      <c r="D509" s="767" t="str">
        <f>VLOOKUP(A497,'様式D-1-1用'!$A$3:$P$1002,11,0)</f>
        <v>Ⅱ</v>
      </c>
      <c r="E509" s="759"/>
      <c r="F509" s="776"/>
      <c r="G509" s="777"/>
      <c r="H509" s="777"/>
      <c r="I509" s="777"/>
      <c r="J509" s="777"/>
      <c r="K509" s="777"/>
      <c r="L509" s="778"/>
      <c r="M509" s="770" t="s">
        <v>29</v>
      </c>
      <c r="N509" s="771"/>
      <c r="O509" s="767" t="str">
        <f>VLOOKUP(X497,'様式D-1-1用'!$A$3:$P$1002,11,0)</f>
        <v>Ⅱ</v>
      </c>
      <c r="P509" s="759"/>
      <c r="Q509" s="776"/>
      <c r="R509" s="777"/>
      <c r="S509" s="777"/>
      <c r="T509" s="777"/>
      <c r="U509" s="777"/>
      <c r="V509" s="777"/>
      <c r="W509" s="778"/>
    </row>
    <row r="510" spans="1:24" s="23" customFormat="1" ht="17.100000000000001" customHeight="1" x14ac:dyDescent="0.15">
      <c r="B510" s="770" t="s">
        <v>7</v>
      </c>
      <c r="C510" s="772"/>
      <c r="D510" s="772"/>
      <c r="E510" s="344" t="str">
        <f>VLOOKUP(A497,'様式D-1-1用'!$A$3:$P$1002,12,0)</f>
        <v>0.25m×7.8m にじみ</v>
      </c>
      <c r="F510" s="133"/>
      <c r="G510" s="133"/>
      <c r="H510" s="133"/>
      <c r="I510" s="133"/>
      <c r="J510" s="133"/>
      <c r="K510" s="133"/>
      <c r="L510" s="134"/>
      <c r="M510" s="770" t="s">
        <v>7</v>
      </c>
      <c r="N510" s="772"/>
      <c r="O510" s="771"/>
      <c r="P510" s="344" t="str">
        <f>VLOOKUP(X497,'様式D-1-1用'!$A$3:$P$1002,12,0)</f>
        <v>1.1m×7.1m 遊離石灰</v>
      </c>
      <c r="Q510" s="133"/>
      <c r="R510" s="133"/>
      <c r="S510" s="133"/>
      <c r="T510" s="133"/>
      <c r="U510" s="133"/>
      <c r="V510" s="133"/>
      <c r="W510" s="134"/>
    </row>
    <row r="511" spans="1:24" s="23" customFormat="1" ht="17.100000000000001" customHeight="1" x14ac:dyDescent="0.15">
      <c r="B511" s="801" t="s">
        <v>54</v>
      </c>
      <c r="C511" s="802"/>
      <c r="D511" s="803"/>
      <c r="E511" s="799" t="str">
        <f>VLOOKUP(A497,'様式D-1-1用'!$A$3:$P$1002,13,0)</f>
        <v>0.25m×7.8m にじみ</v>
      </c>
      <c r="F511" s="800"/>
      <c r="G511" s="800"/>
      <c r="H511" s="800"/>
      <c r="I511" s="800"/>
      <c r="J511" s="800"/>
      <c r="K511" s="800"/>
      <c r="L511" s="804"/>
      <c r="M511" s="801" t="s">
        <v>54</v>
      </c>
      <c r="N511" s="802"/>
      <c r="O511" s="803"/>
      <c r="P511" s="799" t="str">
        <f>VLOOKUP(X497,'様式D-1-1用'!$A$3:$P$1002,13,0)</f>
        <v>にじみ</v>
      </c>
      <c r="Q511" s="800"/>
      <c r="R511" s="800"/>
      <c r="S511" s="800"/>
      <c r="T511" s="800"/>
      <c r="U511" s="800"/>
      <c r="V511" s="800"/>
      <c r="W511" s="804"/>
    </row>
    <row r="512" spans="1:24" s="23" customFormat="1" ht="17.100000000000001" customHeight="1" x14ac:dyDescent="0.15">
      <c r="B512" s="796" t="s">
        <v>282</v>
      </c>
      <c r="C512" s="797"/>
      <c r="D512" s="798"/>
      <c r="E512" s="799" t="str">
        <f>VLOOKUP(A497,'様式D-1-1用'!$A$3:$P$1002,14,0)</f>
        <v>－</v>
      </c>
      <c r="F512" s="800"/>
      <c r="G512" s="800"/>
      <c r="H512" s="743"/>
      <c r="I512" s="743"/>
      <c r="J512" s="743"/>
      <c r="K512" s="743"/>
      <c r="L512" s="744"/>
      <c r="M512" s="796" t="s">
        <v>282</v>
      </c>
      <c r="N512" s="797"/>
      <c r="O512" s="798"/>
      <c r="P512" s="799" t="str">
        <f>VLOOKUP(X497,'様式D-1-1用'!$A$3:$P$1002,14,0)</f>
        <v>－</v>
      </c>
      <c r="Q512" s="800"/>
      <c r="R512" s="800"/>
      <c r="S512" s="743"/>
      <c r="T512" s="743"/>
      <c r="U512" s="743"/>
      <c r="V512" s="743"/>
      <c r="W512" s="744"/>
    </row>
    <row r="513" spans="1:24" s="23" customFormat="1" ht="17.100000000000001" customHeight="1" x14ac:dyDescent="0.15">
      <c r="B513" s="796" t="s">
        <v>302</v>
      </c>
      <c r="C513" s="797"/>
      <c r="D513" s="798"/>
      <c r="E513" s="799" t="str">
        <f>VLOOKUP(A497,'様式D-1-1用'!$A$3:$P$1002,15,0)</f>
        <v>監視（日常巡視）</v>
      </c>
      <c r="F513" s="800"/>
      <c r="G513" s="800"/>
      <c r="H513" s="811" t="s">
        <v>8</v>
      </c>
      <c r="I513" s="812"/>
      <c r="J513" s="808"/>
      <c r="K513" s="809"/>
      <c r="L513" s="810"/>
      <c r="M513" s="796" t="s">
        <v>302</v>
      </c>
      <c r="N513" s="797"/>
      <c r="O513" s="798"/>
      <c r="P513" s="799" t="str">
        <f>VLOOKUP(X497,'様式D-1-1用'!$A$3:$P$1002,15,0)</f>
        <v>監視（日常巡視）</v>
      </c>
      <c r="Q513" s="800"/>
      <c r="R513" s="800"/>
      <c r="S513" s="811" t="s">
        <v>8</v>
      </c>
      <c r="T513" s="812"/>
      <c r="U513" s="808"/>
      <c r="V513" s="809"/>
      <c r="W513" s="810"/>
    </row>
    <row r="514" spans="1:24" s="23" customFormat="1" ht="17.100000000000001" customHeight="1" x14ac:dyDescent="0.15">
      <c r="B514" s="770" t="s">
        <v>50</v>
      </c>
      <c r="C514" s="771"/>
      <c r="D514" s="805" t="str">
        <f>VLOOKUP(A497,'様式D-1-1用'!$A$3:$P$1002,16,0)</f>
        <v>漏水、0.25m×7.8 にじみ (今回路面の滞水確認。)</v>
      </c>
      <c r="E514" s="806"/>
      <c r="F514" s="806"/>
      <c r="G514" s="806"/>
      <c r="H514" s="806"/>
      <c r="I514" s="806"/>
      <c r="J514" s="806"/>
      <c r="K514" s="806"/>
      <c r="L514" s="807"/>
      <c r="M514" s="770" t="s">
        <v>50</v>
      </c>
      <c r="N514" s="771"/>
      <c r="O514" s="805" t="str">
        <f>VLOOKUP(X497,'様式D-1-1用'!$A$3:$P$1002,16,0)</f>
        <v>漏水、1.1m×7.1m 遊離石灰</v>
      </c>
      <c r="P514" s="806"/>
      <c r="Q514" s="806"/>
      <c r="R514" s="806"/>
      <c r="S514" s="806"/>
      <c r="T514" s="806"/>
      <c r="U514" s="806"/>
      <c r="V514" s="806"/>
      <c r="W514" s="807"/>
    </row>
    <row r="515" spans="1:24" s="23" customFormat="1" ht="20.100000000000001" customHeight="1" x14ac:dyDescent="0.15">
      <c r="A515" s="175">
        <f>A474+4</f>
        <v>51</v>
      </c>
      <c r="B515" s="779" t="s">
        <v>51</v>
      </c>
      <c r="C515" s="779" t="s">
        <v>47</v>
      </c>
      <c r="D515" s="782">
        <f>VLOOKUP(A515,'様式D-1-1用'!$A$3:$P$1002,2,0)</f>
        <v>6</v>
      </c>
      <c r="E515" s="783"/>
      <c r="F515" s="786"/>
      <c r="G515" s="787"/>
      <c r="H515" s="787"/>
      <c r="I515" s="787"/>
      <c r="J515" s="787"/>
      <c r="K515" s="787"/>
      <c r="L515" s="788"/>
      <c r="M515" s="779" t="s">
        <v>51</v>
      </c>
      <c r="N515" s="779" t="s">
        <v>47</v>
      </c>
      <c r="O515" s="782">
        <f>VLOOKUP(X515,'様式D-1-1用'!$A$3:$P$1002,2,0)</f>
        <v>6</v>
      </c>
      <c r="P515" s="783"/>
      <c r="Q515" s="773"/>
      <c r="R515" s="774"/>
      <c r="S515" s="774"/>
      <c r="T515" s="774"/>
      <c r="U515" s="774"/>
      <c r="V515" s="774"/>
      <c r="W515" s="775"/>
      <c r="X515" s="23">
        <f>X474+4</f>
        <v>52</v>
      </c>
    </row>
    <row r="516" spans="1:24" s="23" customFormat="1" ht="20.100000000000001" customHeight="1" x14ac:dyDescent="0.15">
      <c r="B516" s="780"/>
      <c r="C516" s="781"/>
      <c r="D516" s="784"/>
      <c r="E516" s="785"/>
      <c r="F516" s="773"/>
      <c r="G516" s="774"/>
      <c r="H516" s="774"/>
      <c r="I516" s="774"/>
      <c r="J516" s="774"/>
      <c r="K516" s="774"/>
      <c r="L516" s="775"/>
      <c r="M516" s="780"/>
      <c r="N516" s="781"/>
      <c r="O516" s="784"/>
      <c r="P516" s="785"/>
      <c r="Q516" s="773"/>
      <c r="R516" s="774"/>
      <c r="S516" s="774"/>
      <c r="T516" s="774"/>
      <c r="U516" s="774"/>
      <c r="V516" s="774"/>
      <c r="W516" s="775"/>
    </row>
    <row r="517" spans="1:24" s="23" customFormat="1" ht="20.100000000000001" customHeight="1" x14ac:dyDescent="0.15">
      <c r="B517" s="780"/>
      <c r="C517" s="780" t="s">
        <v>2</v>
      </c>
      <c r="D517" s="789">
        <f>VLOOKUP(A515,'様式D-1-1用'!$A$3:$P$1002,3,0)</f>
        <v>6</v>
      </c>
      <c r="E517" s="790"/>
      <c r="F517" s="773"/>
      <c r="G517" s="774"/>
      <c r="H517" s="774"/>
      <c r="I517" s="774"/>
      <c r="J517" s="774"/>
      <c r="K517" s="774"/>
      <c r="L517" s="775"/>
      <c r="M517" s="780"/>
      <c r="N517" s="780" t="s">
        <v>2</v>
      </c>
      <c r="O517" s="789">
        <f>VLOOKUP(X515,'様式D-1-1用'!$A$3:$P$1002,3,0)</f>
        <v>7</v>
      </c>
      <c r="P517" s="790"/>
      <c r="Q517" s="773"/>
      <c r="R517" s="774"/>
      <c r="S517" s="774"/>
      <c r="T517" s="774"/>
      <c r="U517" s="774"/>
      <c r="V517" s="774"/>
      <c r="W517" s="775"/>
    </row>
    <row r="518" spans="1:24" s="23" customFormat="1" ht="20.100000000000001" customHeight="1" x14ac:dyDescent="0.15">
      <c r="B518" s="781"/>
      <c r="C518" s="781"/>
      <c r="D518" s="791"/>
      <c r="E518" s="792"/>
      <c r="F518" s="773"/>
      <c r="G518" s="774"/>
      <c r="H518" s="774"/>
      <c r="I518" s="774"/>
      <c r="J518" s="774"/>
      <c r="K518" s="774"/>
      <c r="L518" s="775"/>
      <c r="M518" s="781"/>
      <c r="N518" s="781"/>
      <c r="O518" s="791"/>
      <c r="P518" s="792"/>
      <c r="Q518" s="773"/>
      <c r="R518" s="774"/>
      <c r="S518" s="774"/>
      <c r="T518" s="774"/>
      <c r="U518" s="774"/>
      <c r="V518" s="774"/>
      <c r="W518" s="775"/>
    </row>
    <row r="519" spans="1:24" s="23" customFormat="1" ht="20.100000000000001" customHeight="1" x14ac:dyDescent="0.15">
      <c r="B519" s="780" t="s">
        <v>48</v>
      </c>
      <c r="C519" s="780" t="s">
        <v>3</v>
      </c>
      <c r="D519" s="782" t="str">
        <f>VLOOKUP(A515,'様式D-1-1用'!$A$3:$P$1002,4,0)</f>
        <v>覆工・坑門</v>
      </c>
      <c r="E519" s="783"/>
      <c r="F519" s="773"/>
      <c r="G519" s="774"/>
      <c r="H519" s="774"/>
      <c r="I519" s="774"/>
      <c r="J519" s="774"/>
      <c r="K519" s="774"/>
      <c r="L519" s="775"/>
      <c r="M519" s="780" t="s">
        <v>48</v>
      </c>
      <c r="N519" s="780" t="s">
        <v>3</v>
      </c>
      <c r="O519" s="782" t="str">
        <f>VLOOKUP(X515,'様式D-1-1用'!$A$3:$P$1002,4,0)</f>
        <v>覆工・坑門</v>
      </c>
      <c r="P519" s="783"/>
      <c r="Q519" s="773"/>
      <c r="R519" s="774"/>
      <c r="S519" s="774"/>
      <c r="T519" s="774"/>
      <c r="U519" s="774"/>
      <c r="V519" s="774"/>
      <c r="W519" s="775"/>
    </row>
    <row r="520" spans="1:24" s="23" customFormat="1" ht="20.100000000000001" customHeight="1" x14ac:dyDescent="0.15">
      <c r="B520" s="780"/>
      <c r="C520" s="781"/>
      <c r="D520" s="784"/>
      <c r="E520" s="785"/>
      <c r="F520" s="773"/>
      <c r="G520" s="774"/>
      <c r="H520" s="774"/>
      <c r="I520" s="774"/>
      <c r="J520" s="774"/>
      <c r="K520" s="774"/>
      <c r="L520" s="775"/>
      <c r="M520" s="780"/>
      <c r="N520" s="781"/>
      <c r="O520" s="784"/>
      <c r="P520" s="785"/>
      <c r="Q520" s="773"/>
      <c r="R520" s="774"/>
      <c r="S520" s="774"/>
      <c r="T520" s="774"/>
      <c r="U520" s="774"/>
      <c r="V520" s="774"/>
      <c r="W520" s="775"/>
    </row>
    <row r="521" spans="1:24" s="23" customFormat="1" ht="20.100000000000001" customHeight="1" x14ac:dyDescent="0.15">
      <c r="B521" s="780"/>
      <c r="C521" s="780" t="s">
        <v>4</v>
      </c>
      <c r="D521" s="782" t="str">
        <f>VLOOKUP(A515,'様式D-1-1用'!$A$3:$P$1002,5,0)</f>
        <v>アーチ（右側）</v>
      </c>
      <c r="E521" s="783"/>
      <c r="F521" s="773"/>
      <c r="G521" s="774"/>
      <c r="H521" s="774"/>
      <c r="I521" s="774"/>
      <c r="J521" s="774"/>
      <c r="K521" s="774"/>
      <c r="L521" s="775"/>
      <c r="M521" s="780"/>
      <c r="N521" s="780" t="s">
        <v>4</v>
      </c>
      <c r="O521" s="782" t="str">
        <f>VLOOKUP(X515,'様式D-1-1用'!$A$3:$P$1002,5,0)</f>
        <v>アーチ（右側）</v>
      </c>
      <c r="P521" s="783"/>
      <c r="Q521" s="773"/>
      <c r="R521" s="774"/>
      <c r="S521" s="774"/>
      <c r="T521" s="774"/>
      <c r="U521" s="774"/>
      <c r="V521" s="774"/>
      <c r="W521" s="775"/>
    </row>
    <row r="522" spans="1:24" s="23" customFormat="1" ht="19.5" customHeight="1" x14ac:dyDescent="0.15">
      <c r="B522" s="781"/>
      <c r="C522" s="781"/>
      <c r="D522" s="784"/>
      <c r="E522" s="785"/>
      <c r="F522" s="773"/>
      <c r="G522" s="774"/>
      <c r="H522" s="774"/>
      <c r="I522" s="774"/>
      <c r="J522" s="774"/>
      <c r="K522" s="774"/>
      <c r="L522" s="775"/>
      <c r="M522" s="781"/>
      <c r="N522" s="781"/>
      <c r="O522" s="784"/>
      <c r="P522" s="785"/>
      <c r="Q522" s="773"/>
      <c r="R522" s="774"/>
      <c r="S522" s="774"/>
      <c r="T522" s="774"/>
      <c r="U522" s="774"/>
      <c r="V522" s="774"/>
      <c r="W522" s="775"/>
    </row>
    <row r="523" spans="1:24" s="23" customFormat="1" ht="17.100000000000001" customHeight="1" x14ac:dyDescent="0.15">
      <c r="B523" s="770" t="s">
        <v>5</v>
      </c>
      <c r="C523" s="771"/>
      <c r="D523" s="765" t="str">
        <f>VLOOKUP(A515,'様式D-1-1用'!$A$3:$P$1002,6,0)</f>
        <v>漏水</v>
      </c>
      <c r="E523" s="766"/>
      <c r="F523" s="773"/>
      <c r="G523" s="774"/>
      <c r="H523" s="774"/>
      <c r="I523" s="774"/>
      <c r="J523" s="774"/>
      <c r="K523" s="774"/>
      <c r="L523" s="775"/>
      <c r="M523" s="770" t="s">
        <v>5</v>
      </c>
      <c r="N523" s="771"/>
      <c r="O523" s="765" t="str">
        <f>VLOOKUP(X515,'様式D-1-1用'!$A$3:$P$1002,6,0)</f>
        <v>漏水</v>
      </c>
      <c r="P523" s="766"/>
      <c r="Q523" s="773"/>
      <c r="R523" s="774"/>
      <c r="S523" s="774"/>
      <c r="T523" s="774"/>
      <c r="U523" s="774"/>
      <c r="V523" s="774"/>
      <c r="W523" s="775"/>
    </row>
    <row r="524" spans="1:24" s="23" customFormat="1" ht="17.100000000000001" customHeight="1" x14ac:dyDescent="0.15">
      <c r="B524" s="770" t="s">
        <v>49</v>
      </c>
      <c r="C524" s="771"/>
      <c r="D524" s="765" t="str">
        <f>VLOOKUP(A515,'様式D-1-1用'!$A$3:$P$1002,7,0)</f>
        <v>漏水</v>
      </c>
      <c r="E524" s="766"/>
      <c r="F524" s="773"/>
      <c r="G524" s="774"/>
      <c r="H524" s="774"/>
      <c r="I524" s="774"/>
      <c r="J524" s="774"/>
      <c r="K524" s="774"/>
      <c r="L524" s="775"/>
      <c r="M524" s="770" t="s">
        <v>49</v>
      </c>
      <c r="N524" s="771"/>
      <c r="O524" s="765" t="str">
        <f>VLOOKUP(X515,'様式D-1-1用'!$A$3:$P$1002,7,0)</f>
        <v>補修跡</v>
      </c>
      <c r="P524" s="766"/>
      <c r="Q524" s="773"/>
      <c r="R524" s="774"/>
      <c r="S524" s="774"/>
      <c r="T524" s="774"/>
      <c r="U524" s="774"/>
      <c r="V524" s="774"/>
      <c r="W524" s="775"/>
    </row>
    <row r="525" spans="1:24" s="23" customFormat="1" ht="17.100000000000001" customHeight="1" x14ac:dyDescent="0.15">
      <c r="B525" s="768" t="s">
        <v>279</v>
      </c>
      <c r="C525" s="770" t="s">
        <v>278</v>
      </c>
      <c r="D525" s="771"/>
      <c r="E525" s="146">
        <f>VLOOKUP(A515,'様式D-1-1用'!$A$3:$P$1002,8,0)</f>
        <v>0</v>
      </c>
      <c r="F525" s="773"/>
      <c r="G525" s="774"/>
      <c r="H525" s="774"/>
      <c r="I525" s="774"/>
      <c r="J525" s="774"/>
      <c r="K525" s="774"/>
      <c r="L525" s="775"/>
      <c r="M525" s="768" t="s">
        <v>279</v>
      </c>
      <c r="N525" s="770" t="s">
        <v>278</v>
      </c>
      <c r="O525" s="771"/>
      <c r="P525" s="146">
        <f>VLOOKUP(X515,'様式D-1-1用'!$A$3:$P$1002,8,0)</f>
        <v>0</v>
      </c>
      <c r="Q525" s="773"/>
      <c r="R525" s="774"/>
      <c r="S525" s="774"/>
      <c r="T525" s="774"/>
      <c r="U525" s="774"/>
      <c r="V525" s="774"/>
      <c r="W525" s="775"/>
    </row>
    <row r="526" spans="1:24" s="23" customFormat="1" ht="17.100000000000001" customHeight="1" x14ac:dyDescent="0.15">
      <c r="B526" s="769"/>
      <c r="C526" s="770" t="s">
        <v>280</v>
      </c>
      <c r="D526" s="771"/>
      <c r="E526" s="146" t="str">
        <f>VLOOKUP(A515,'様式D-1-1用'!$A$3:$P$1002,9,0)</f>
        <v>Ⅱb</v>
      </c>
      <c r="F526" s="773"/>
      <c r="G526" s="774"/>
      <c r="H526" s="774"/>
      <c r="I526" s="774"/>
      <c r="J526" s="774"/>
      <c r="K526" s="774"/>
      <c r="L526" s="775"/>
      <c r="M526" s="769"/>
      <c r="N526" s="770" t="s">
        <v>280</v>
      </c>
      <c r="O526" s="771"/>
      <c r="P526" s="146" t="str">
        <f>VLOOKUP(X515,'様式D-1-1用'!$A$3:$P$1002,9,0)</f>
        <v>Ⅰ</v>
      </c>
      <c r="Q526" s="773"/>
      <c r="R526" s="774"/>
      <c r="S526" s="774"/>
      <c r="T526" s="774"/>
      <c r="U526" s="774"/>
      <c r="V526" s="774"/>
      <c r="W526" s="775"/>
    </row>
    <row r="527" spans="1:24" s="23" customFormat="1" ht="17.100000000000001" customHeight="1" x14ac:dyDescent="0.15">
      <c r="B527" s="770" t="s">
        <v>29</v>
      </c>
      <c r="C527" s="771"/>
      <c r="D527" s="767" t="str">
        <f>VLOOKUP(A515,'様式D-1-1用'!$A$3:$P$1002,11,0)</f>
        <v>Ⅱ</v>
      </c>
      <c r="E527" s="759"/>
      <c r="F527" s="776"/>
      <c r="G527" s="777"/>
      <c r="H527" s="777"/>
      <c r="I527" s="777"/>
      <c r="J527" s="777"/>
      <c r="K527" s="777"/>
      <c r="L527" s="778"/>
      <c r="M527" s="770" t="s">
        <v>29</v>
      </c>
      <c r="N527" s="771"/>
      <c r="O527" s="767" t="str">
        <f>VLOOKUP(X515,'様式D-1-1用'!$A$3:$P$1002,11,0)</f>
        <v>Ⅰ</v>
      </c>
      <c r="P527" s="759"/>
      <c r="Q527" s="776"/>
      <c r="R527" s="777"/>
      <c r="S527" s="777"/>
      <c r="T527" s="777"/>
      <c r="U527" s="777"/>
      <c r="V527" s="777"/>
      <c r="W527" s="778"/>
    </row>
    <row r="528" spans="1:24" s="23" customFormat="1" ht="17.100000000000001" customHeight="1" x14ac:dyDescent="0.15">
      <c r="B528" s="770" t="s">
        <v>7</v>
      </c>
      <c r="C528" s="772"/>
      <c r="D528" s="772"/>
      <c r="E528" s="344" t="str">
        <f>VLOOKUP(A515,'様式D-1-1用'!$A$3:$P$1002,12,0)</f>
        <v>0.2m×3.7m 遊離石灰</v>
      </c>
      <c r="F528" s="133"/>
      <c r="G528" s="133"/>
      <c r="H528" s="133"/>
      <c r="I528" s="133"/>
      <c r="J528" s="133"/>
      <c r="K528" s="133"/>
      <c r="L528" s="134"/>
      <c r="M528" s="770" t="s">
        <v>7</v>
      </c>
      <c r="N528" s="772"/>
      <c r="O528" s="771"/>
      <c r="P528" s="344" t="str">
        <f>VLOOKUP(X515,'様式D-1-1用'!$A$3:$P$1002,12,0)</f>
        <v>6.7m×0.4m 導水工</v>
      </c>
      <c r="Q528" s="133"/>
      <c r="R528" s="133"/>
      <c r="S528" s="133"/>
      <c r="T528" s="133"/>
      <c r="U528" s="133"/>
      <c r="V528" s="133"/>
      <c r="W528" s="134"/>
    </row>
    <row r="529" spans="1:24" s="23" customFormat="1" ht="17.100000000000001" customHeight="1" x14ac:dyDescent="0.15">
      <c r="B529" s="801" t="s">
        <v>54</v>
      </c>
      <c r="C529" s="802"/>
      <c r="D529" s="803"/>
      <c r="E529" s="799" t="str">
        <f>VLOOKUP(A515,'様式D-1-1用'!$A$3:$P$1002,13,0)</f>
        <v>にじみ</v>
      </c>
      <c r="F529" s="800"/>
      <c r="G529" s="800"/>
      <c r="H529" s="800"/>
      <c r="I529" s="800"/>
      <c r="J529" s="800"/>
      <c r="K529" s="800"/>
      <c r="L529" s="804"/>
      <c r="M529" s="801" t="s">
        <v>54</v>
      </c>
      <c r="N529" s="802"/>
      <c r="O529" s="803"/>
      <c r="P529" s="799" t="str">
        <f>VLOOKUP(X515,'様式D-1-1用'!$A$3:$P$1002,13,0)</f>
        <v>うき3.9m×0.15m</v>
      </c>
      <c r="Q529" s="800"/>
      <c r="R529" s="800"/>
      <c r="S529" s="800"/>
      <c r="T529" s="800"/>
      <c r="U529" s="800"/>
      <c r="V529" s="800"/>
      <c r="W529" s="804"/>
    </row>
    <row r="530" spans="1:24" s="23" customFormat="1" ht="17.100000000000001" customHeight="1" x14ac:dyDescent="0.15">
      <c r="B530" s="796" t="s">
        <v>282</v>
      </c>
      <c r="C530" s="797"/>
      <c r="D530" s="798"/>
      <c r="E530" s="799" t="str">
        <f>VLOOKUP(A515,'様式D-1-1用'!$A$3:$P$1002,14,0)</f>
        <v>－</v>
      </c>
      <c r="F530" s="800"/>
      <c r="G530" s="800"/>
      <c r="H530" s="743"/>
      <c r="I530" s="743"/>
      <c r="J530" s="743"/>
      <c r="K530" s="743"/>
      <c r="L530" s="744"/>
      <c r="M530" s="796" t="s">
        <v>282</v>
      </c>
      <c r="N530" s="797"/>
      <c r="O530" s="798"/>
      <c r="P530" s="799" t="str">
        <f>VLOOKUP(X515,'様式D-1-1用'!$A$3:$P$1002,14,0)</f>
        <v>－</v>
      </c>
      <c r="Q530" s="800"/>
      <c r="R530" s="800"/>
      <c r="S530" s="743"/>
      <c r="T530" s="743"/>
      <c r="U530" s="743"/>
      <c r="V530" s="743"/>
      <c r="W530" s="744"/>
    </row>
    <row r="531" spans="1:24" s="23" customFormat="1" ht="17.100000000000001" customHeight="1" x14ac:dyDescent="0.15">
      <c r="B531" s="796" t="s">
        <v>302</v>
      </c>
      <c r="C531" s="797"/>
      <c r="D531" s="798"/>
      <c r="E531" s="799" t="str">
        <f>VLOOKUP(A515,'様式D-1-1用'!$A$3:$P$1002,15,0)</f>
        <v>監視（日常巡視）</v>
      </c>
      <c r="F531" s="800"/>
      <c r="G531" s="800"/>
      <c r="H531" s="811" t="s">
        <v>8</v>
      </c>
      <c r="I531" s="812"/>
      <c r="J531" s="808"/>
      <c r="K531" s="809"/>
      <c r="L531" s="810"/>
      <c r="M531" s="796" t="s">
        <v>302</v>
      </c>
      <c r="N531" s="797"/>
      <c r="O531" s="798"/>
      <c r="P531" s="799" t="str">
        <f>VLOOKUP(X515,'様式D-1-1用'!$A$3:$P$1002,15,0)</f>
        <v>なし</v>
      </c>
      <c r="Q531" s="800"/>
      <c r="R531" s="800"/>
      <c r="S531" s="811" t="s">
        <v>8</v>
      </c>
      <c r="T531" s="812"/>
      <c r="U531" s="808"/>
      <c r="V531" s="809"/>
      <c r="W531" s="810"/>
    </row>
    <row r="532" spans="1:24" s="23" customFormat="1" ht="17.100000000000001" customHeight="1" x14ac:dyDescent="0.15">
      <c r="B532" s="770" t="s">
        <v>50</v>
      </c>
      <c r="C532" s="771"/>
      <c r="D532" s="805" t="str">
        <f>VLOOKUP(A515,'様式D-1-1用'!$A$3:$P$1002,16,0)</f>
        <v>漏水、0.2m×3.7m 遊離石灰</v>
      </c>
      <c r="E532" s="806"/>
      <c r="F532" s="806"/>
      <c r="G532" s="806"/>
      <c r="H532" s="806"/>
      <c r="I532" s="806"/>
      <c r="J532" s="806"/>
      <c r="K532" s="806"/>
      <c r="L532" s="807"/>
      <c r="M532" s="770" t="s">
        <v>50</v>
      </c>
      <c r="N532" s="771"/>
      <c r="O532" s="805" t="str">
        <f>VLOOKUP(X515,'様式D-1-1用'!$A$3:$P$1002,16,0)</f>
        <v>補修跡、6.7m×0.4m 導水工</v>
      </c>
      <c r="P532" s="806"/>
      <c r="Q532" s="806"/>
      <c r="R532" s="806"/>
      <c r="S532" s="806"/>
      <c r="T532" s="806"/>
      <c r="U532" s="806"/>
      <c r="V532" s="806"/>
      <c r="W532" s="807"/>
    </row>
    <row r="533" spans="1:24" s="23" customFormat="1" ht="15" customHeight="1" x14ac:dyDescent="0.15">
      <c r="B533" s="80"/>
      <c r="C533" s="793" t="s">
        <v>304</v>
      </c>
      <c r="D533" s="794"/>
      <c r="E533" s="794"/>
      <c r="F533" s="794"/>
      <c r="G533" s="794"/>
      <c r="H533" s="794"/>
      <c r="I533" s="794"/>
      <c r="J533" s="794"/>
      <c r="K533" s="794"/>
      <c r="L533" s="794"/>
      <c r="M533" s="80"/>
      <c r="N533" s="81" t="s">
        <v>257</v>
      </c>
      <c r="O533" s="80"/>
      <c r="P533" s="82"/>
      <c r="Q533" s="82"/>
      <c r="R533" s="82"/>
      <c r="S533" s="82"/>
      <c r="T533" s="82"/>
      <c r="U533" s="82"/>
      <c r="V533" s="82"/>
      <c r="W533" s="82"/>
    </row>
    <row r="534" spans="1:24" s="23" customFormat="1" ht="15" customHeight="1" x14ac:dyDescent="0.15">
      <c r="B534" s="80"/>
      <c r="C534" s="795"/>
      <c r="D534" s="795"/>
      <c r="E534" s="795"/>
      <c r="F534" s="795"/>
      <c r="G534" s="795"/>
      <c r="H534" s="795"/>
      <c r="I534" s="795"/>
      <c r="J534" s="795"/>
      <c r="K534" s="795"/>
      <c r="L534" s="795"/>
      <c r="M534" s="80"/>
      <c r="N534" s="81" t="s">
        <v>283</v>
      </c>
      <c r="O534" s="82"/>
      <c r="P534" s="82"/>
      <c r="Q534" s="82"/>
      <c r="R534" s="82"/>
      <c r="S534" s="82"/>
      <c r="T534" s="82"/>
      <c r="U534" s="82"/>
      <c r="V534" s="82"/>
      <c r="W534" s="82"/>
    </row>
    <row r="535" spans="1:24" ht="15" customHeight="1" x14ac:dyDescent="0.15">
      <c r="B535" s="79"/>
      <c r="C535" s="176" t="s">
        <v>303</v>
      </c>
      <c r="D535" s="176"/>
      <c r="E535" s="177"/>
      <c r="M535" s="23"/>
      <c r="N535" s="176" t="s">
        <v>529</v>
      </c>
      <c r="O535" s="174"/>
      <c r="P535" s="175"/>
      <c r="Q535" s="23"/>
      <c r="R535" s="23"/>
      <c r="S535" s="23"/>
      <c r="T535" s="23"/>
      <c r="U535" s="23"/>
      <c r="W535" s="82"/>
      <c r="X535" s="23"/>
    </row>
    <row r="536" spans="1:24" ht="15" customHeight="1" x14ac:dyDescent="0.15">
      <c r="C536" s="176" t="s">
        <v>420</v>
      </c>
      <c r="D536" s="176"/>
      <c r="M536" s="23"/>
      <c r="N536" s="176" t="s">
        <v>530</v>
      </c>
      <c r="O536" s="174"/>
      <c r="P536" s="23"/>
      <c r="Q536" s="23"/>
      <c r="R536" s="23"/>
      <c r="S536" s="23"/>
      <c r="T536" s="23"/>
      <c r="U536" s="23"/>
      <c r="V536" s="23"/>
      <c r="W536" s="23"/>
      <c r="X536" s="23"/>
    </row>
    <row r="537" spans="1:24" ht="15.6" customHeight="1" x14ac:dyDescent="0.15">
      <c r="C537" s="176" t="s">
        <v>557</v>
      </c>
      <c r="N537" s="176" t="s">
        <v>463</v>
      </c>
    </row>
    <row r="538" spans="1:24" s="23" customFormat="1" ht="20.100000000000001" customHeight="1" x14ac:dyDescent="0.15">
      <c r="A538" s="175">
        <f>A497+4</f>
        <v>53</v>
      </c>
      <c r="B538" s="779" t="s">
        <v>51</v>
      </c>
      <c r="C538" s="779" t="s">
        <v>47</v>
      </c>
      <c r="D538" s="782">
        <f>VLOOKUP(A538,'様式D-1-1用'!$A$3:$P$1002,2,0)</f>
        <v>6</v>
      </c>
      <c r="E538" s="783"/>
      <c r="F538" s="786"/>
      <c r="G538" s="787"/>
      <c r="H538" s="787"/>
      <c r="I538" s="787"/>
      <c r="J538" s="787"/>
      <c r="K538" s="787"/>
      <c r="L538" s="788"/>
      <c r="M538" s="779" t="s">
        <v>51</v>
      </c>
      <c r="N538" s="779" t="s">
        <v>47</v>
      </c>
      <c r="O538" s="782">
        <f>VLOOKUP(X538,'様式D-1-1用'!$A$3:$P$1002,2,0)</f>
        <v>6</v>
      </c>
      <c r="P538" s="783"/>
      <c r="Q538" s="786"/>
      <c r="R538" s="787"/>
      <c r="S538" s="787"/>
      <c r="T538" s="787"/>
      <c r="U538" s="787"/>
      <c r="V538" s="787"/>
      <c r="W538" s="788"/>
      <c r="X538" s="23">
        <f>X497+4</f>
        <v>54</v>
      </c>
    </row>
    <row r="539" spans="1:24" s="23" customFormat="1" ht="20.100000000000001" customHeight="1" x14ac:dyDescent="0.15">
      <c r="B539" s="780"/>
      <c r="C539" s="781"/>
      <c r="D539" s="784"/>
      <c r="E539" s="785"/>
      <c r="F539" s="773"/>
      <c r="G539" s="774"/>
      <c r="H539" s="774"/>
      <c r="I539" s="774"/>
      <c r="J539" s="774"/>
      <c r="K539" s="774"/>
      <c r="L539" s="775"/>
      <c r="M539" s="780"/>
      <c r="N539" s="781"/>
      <c r="O539" s="784"/>
      <c r="P539" s="785"/>
      <c r="Q539" s="773"/>
      <c r="R539" s="774"/>
      <c r="S539" s="774"/>
      <c r="T539" s="774"/>
      <c r="U539" s="774"/>
      <c r="V539" s="774"/>
      <c r="W539" s="775"/>
    </row>
    <row r="540" spans="1:24" s="23" customFormat="1" ht="20.100000000000001" customHeight="1" x14ac:dyDescent="0.15">
      <c r="B540" s="780"/>
      <c r="C540" s="780" t="s">
        <v>2</v>
      </c>
      <c r="D540" s="789">
        <f>VLOOKUP(A538,'様式D-1-1用'!$A$3:$P$1002,3,0)</f>
        <v>8</v>
      </c>
      <c r="E540" s="790"/>
      <c r="F540" s="773"/>
      <c r="G540" s="774"/>
      <c r="H540" s="774"/>
      <c r="I540" s="774"/>
      <c r="J540" s="774"/>
      <c r="K540" s="774"/>
      <c r="L540" s="775"/>
      <c r="M540" s="780"/>
      <c r="N540" s="780" t="s">
        <v>2</v>
      </c>
      <c r="O540" s="789">
        <f>VLOOKUP(X538,'様式D-1-1用'!$A$3:$P$1002,3,0)</f>
        <v>9</v>
      </c>
      <c r="P540" s="790"/>
      <c r="Q540" s="773"/>
      <c r="R540" s="774"/>
      <c r="S540" s="774"/>
      <c r="T540" s="774"/>
      <c r="U540" s="774"/>
      <c r="V540" s="774"/>
      <c r="W540" s="775"/>
    </row>
    <row r="541" spans="1:24" s="23" customFormat="1" ht="19.5" customHeight="1" x14ac:dyDescent="0.15">
      <c r="B541" s="781"/>
      <c r="C541" s="781"/>
      <c r="D541" s="791"/>
      <c r="E541" s="792"/>
      <c r="F541" s="773"/>
      <c r="G541" s="774"/>
      <c r="H541" s="774"/>
      <c r="I541" s="774"/>
      <c r="J541" s="774"/>
      <c r="K541" s="774"/>
      <c r="L541" s="775"/>
      <c r="M541" s="781"/>
      <c r="N541" s="781"/>
      <c r="O541" s="791"/>
      <c r="P541" s="792"/>
      <c r="Q541" s="773"/>
      <c r="R541" s="774"/>
      <c r="S541" s="774"/>
      <c r="T541" s="774"/>
      <c r="U541" s="774"/>
      <c r="V541" s="774"/>
      <c r="W541" s="775"/>
    </row>
    <row r="542" spans="1:24" s="23" customFormat="1" ht="20.100000000000001" customHeight="1" x14ac:dyDescent="0.15">
      <c r="B542" s="780" t="s">
        <v>48</v>
      </c>
      <c r="C542" s="780" t="s">
        <v>3</v>
      </c>
      <c r="D542" s="782" t="str">
        <f>VLOOKUP(A538,'様式D-1-1用'!$A$3:$P$1002,4,0)</f>
        <v>路面</v>
      </c>
      <c r="E542" s="783"/>
      <c r="F542" s="773"/>
      <c r="G542" s="774"/>
      <c r="H542" s="774"/>
      <c r="I542" s="774"/>
      <c r="J542" s="774"/>
      <c r="K542" s="774"/>
      <c r="L542" s="775"/>
      <c r="M542" s="780" t="s">
        <v>48</v>
      </c>
      <c r="N542" s="780" t="s">
        <v>3</v>
      </c>
      <c r="O542" s="782" t="str">
        <f>VLOOKUP(X538,'様式D-1-1用'!$A$3:$P$1002,4,0)</f>
        <v>路面</v>
      </c>
      <c r="P542" s="783"/>
      <c r="Q542" s="773"/>
      <c r="R542" s="774"/>
      <c r="S542" s="774"/>
      <c r="T542" s="774"/>
      <c r="U542" s="774"/>
      <c r="V542" s="774"/>
      <c r="W542" s="775"/>
    </row>
    <row r="543" spans="1:24" s="23" customFormat="1" ht="20.100000000000001" customHeight="1" x14ac:dyDescent="0.15">
      <c r="B543" s="780"/>
      <c r="C543" s="781"/>
      <c r="D543" s="784"/>
      <c r="E543" s="785"/>
      <c r="F543" s="773"/>
      <c r="G543" s="774"/>
      <c r="H543" s="774"/>
      <c r="I543" s="774"/>
      <c r="J543" s="774"/>
      <c r="K543" s="774"/>
      <c r="L543" s="775"/>
      <c r="M543" s="780"/>
      <c r="N543" s="781"/>
      <c r="O543" s="784"/>
      <c r="P543" s="785"/>
      <c r="Q543" s="773"/>
      <c r="R543" s="774"/>
      <c r="S543" s="774"/>
      <c r="T543" s="774"/>
      <c r="U543" s="774"/>
      <c r="V543" s="774"/>
      <c r="W543" s="775"/>
    </row>
    <row r="544" spans="1:24" s="23" customFormat="1" ht="20.100000000000001" customHeight="1" x14ac:dyDescent="0.15">
      <c r="B544" s="780"/>
      <c r="C544" s="780" t="s">
        <v>4</v>
      </c>
      <c r="D544" s="782" t="str">
        <f>VLOOKUP(A538,'様式D-1-1用'!$A$3:$P$1002,5,0)</f>
        <v>監査歩廊</v>
      </c>
      <c r="E544" s="783"/>
      <c r="F544" s="773"/>
      <c r="G544" s="774"/>
      <c r="H544" s="774"/>
      <c r="I544" s="774"/>
      <c r="J544" s="774"/>
      <c r="K544" s="774"/>
      <c r="L544" s="775"/>
      <c r="M544" s="780"/>
      <c r="N544" s="780" t="s">
        <v>4</v>
      </c>
      <c r="O544" s="782" t="str">
        <f>VLOOKUP(X538,'様式D-1-1用'!$A$3:$P$1002,5,0)</f>
        <v>車道</v>
      </c>
      <c r="P544" s="783"/>
      <c r="Q544" s="773"/>
      <c r="R544" s="774"/>
      <c r="S544" s="774"/>
      <c r="T544" s="774"/>
      <c r="U544" s="774"/>
      <c r="V544" s="774"/>
      <c r="W544" s="775"/>
    </row>
    <row r="545" spans="1:24" s="23" customFormat="1" ht="20.100000000000001" customHeight="1" x14ac:dyDescent="0.15">
      <c r="B545" s="781"/>
      <c r="C545" s="781"/>
      <c r="D545" s="784"/>
      <c r="E545" s="785"/>
      <c r="F545" s="773"/>
      <c r="G545" s="774"/>
      <c r="H545" s="774"/>
      <c r="I545" s="774"/>
      <c r="J545" s="774"/>
      <c r="K545" s="774"/>
      <c r="L545" s="775"/>
      <c r="M545" s="781"/>
      <c r="N545" s="781"/>
      <c r="O545" s="784"/>
      <c r="P545" s="785"/>
      <c r="Q545" s="773"/>
      <c r="R545" s="774"/>
      <c r="S545" s="774"/>
      <c r="T545" s="774"/>
      <c r="U545" s="774"/>
      <c r="V545" s="774"/>
      <c r="W545" s="775"/>
    </row>
    <row r="546" spans="1:24" s="23" customFormat="1" ht="17.100000000000001" customHeight="1" x14ac:dyDescent="0.15">
      <c r="B546" s="770" t="s">
        <v>5</v>
      </c>
      <c r="C546" s="771"/>
      <c r="D546" s="765" t="str">
        <f>VLOOKUP(A538,'様式D-1-1用'!$A$3:$P$1002,6,0)</f>
        <v>材質劣化</v>
      </c>
      <c r="E546" s="766"/>
      <c r="F546" s="773"/>
      <c r="G546" s="774"/>
      <c r="H546" s="774"/>
      <c r="I546" s="774"/>
      <c r="J546" s="774"/>
      <c r="K546" s="774"/>
      <c r="L546" s="775"/>
      <c r="M546" s="770" t="s">
        <v>5</v>
      </c>
      <c r="N546" s="771"/>
      <c r="O546" s="765" t="str">
        <f>VLOOKUP(X538,'様式D-1-1用'!$A$3:$P$1002,6,0)</f>
        <v>漏水</v>
      </c>
      <c r="P546" s="766"/>
      <c r="Q546" s="773"/>
      <c r="R546" s="774"/>
      <c r="S546" s="774"/>
      <c r="T546" s="774"/>
      <c r="U546" s="774"/>
      <c r="V546" s="774"/>
      <c r="W546" s="775"/>
    </row>
    <row r="547" spans="1:24" s="23" customFormat="1" ht="17.100000000000001" customHeight="1" x14ac:dyDescent="0.15">
      <c r="B547" s="770" t="s">
        <v>49</v>
      </c>
      <c r="C547" s="771"/>
      <c r="D547" s="765" t="str">
        <f>VLOOKUP(A538,'様式D-1-1用'!$A$3:$P$1002,7,0)</f>
        <v>欠損</v>
      </c>
      <c r="E547" s="766"/>
      <c r="F547" s="773"/>
      <c r="G547" s="774"/>
      <c r="H547" s="774"/>
      <c r="I547" s="774"/>
      <c r="J547" s="774"/>
      <c r="K547" s="774"/>
      <c r="L547" s="775"/>
      <c r="M547" s="770" t="s">
        <v>49</v>
      </c>
      <c r="N547" s="771"/>
      <c r="O547" s="765" t="str">
        <f>VLOOKUP(X538,'様式D-1-1用'!$A$3:$P$1002,7,0)</f>
        <v>滞水・沈砂</v>
      </c>
      <c r="P547" s="766"/>
      <c r="Q547" s="773"/>
      <c r="R547" s="774"/>
      <c r="S547" s="774"/>
      <c r="T547" s="774"/>
      <c r="U547" s="774"/>
      <c r="V547" s="774"/>
      <c r="W547" s="775"/>
    </row>
    <row r="548" spans="1:24" s="23" customFormat="1" ht="17.100000000000001" customHeight="1" x14ac:dyDescent="0.15">
      <c r="B548" s="768" t="s">
        <v>279</v>
      </c>
      <c r="C548" s="770" t="s">
        <v>278</v>
      </c>
      <c r="D548" s="771"/>
      <c r="E548" s="146">
        <f>VLOOKUP(A538,'様式D-1-1用'!$A$3:$P$1002,8,0)</f>
        <v>0</v>
      </c>
      <c r="F548" s="773"/>
      <c r="G548" s="774"/>
      <c r="H548" s="774"/>
      <c r="I548" s="774"/>
      <c r="J548" s="774"/>
      <c r="K548" s="774"/>
      <c r="L548" s="775"/>
      <c r="M548" s="768" t="s">
        <v>279</v>
      </c>
      <c r="N548" s="770" t="s">
        <v>278</v>
      </c>
      <c r="O548" s="771"/>
      <c r="P548" s="146">
        <f>VLOOKUP(X538,'様式D-1-1用'!$A$3:$P$1002,8,0)</f>
        <v>0</v>
      </c>
      <c r="Q548" s="773"/>
      <c r="R548" s="774"/>
      <c r="S548" s="774"/>
      <c r="T548" s="774"/>
      <c r="U548" s="774"/>
      <c r="V548" s="774"/>
      <c r="W548" s="775"/>
    </row>
    <row r="549" spans="1:24" s="23" customFormat="1" ht="17.100000000000001" customHeight="1" x14ac:dyDescent="0.15">
      <c r="B549" s="769"/>
      <c r="C549" s="770" t="s">
        <v>280</v>
      </c>
      <c r="D549" s="771"/>
      <c r="E549" s="146" t="str">
        <f>VLOOKUP(A538,'様式D-1-1用'!$A$3:$P$1002,9,0)</f>
        <v>－</v>
      </c>
      <c r="F549" s="773"/>
      <c r="G549" s="774"/>
      <c r="H549" s="774"/>
      <c r="I549" s="774"/>
      <c r="J549" s="774"/>
      <c r="K549" s="774"/>
      <c r="L549" s="775"/>
      <c r="M549" s="769"/>
      <c r="N549" s="770" t="s">
        <v>280</v>
      </c>
      <c r="O549" s="771"/>
      <c r="P549" s="146" t="str">
        <f>VLOOKUP(X538,'様式D-1-1用'!$A$3:$P$1002,9,0)</f>
        <v>－</v>
      </c>
      <c r="Q549" s="773"/>
      <c r="R549" s="774"/>
      <c r="S549" s="774"/>
      <c r="T549" s="774"/>
      <c r="U549" s="774"/>
      <c r="V549" s="774"/>
      <c r="W549" s="775"/>
    </row>
    <row r="550" spans="1:24" s="23" customFormat="1" ht="17.100000000000001" customHeight="1" x14ac:dyDescent="0.15">
      <c r="B550" s="770" t="s">
        <v>29</v>
      </c>
      <c r="C550" s="771"/>
      <c r="D550" s="767" t="str">
        <f>VLOOKUP(A538,'様式D-1-1用'!$A$3:$P$1002,11,0)</f>
        <v>－</v>
      </c>
      <c r="E550" s="759"/>
      <c r="F550" s="776"/>
      <c r="G550" s="777"/>
      <c r="H550" s="777"/>
      <c r="I550" s="777"/>
      <c r="J550" s="777"/>
      <c r="K550" s="777"/>
      <c r="L550" s="778"/>
      <c r="M550" s="770" t="s">
        <v>29</v>
      </c>
      <c r="N550" s="771"/>
      <c r="O550" s="767" t="str">
        <f>VLOOKUP(X538,'様式D-1-1用'!$A$3:$P$1002,11,0)</f>
        <v>－</v>
      </c>
      <c r="P550" s="759"/>
      <c r="Q550" s="776"/>
      <c r="R550" s="777"/>
      <c r="S550" s="777"/>
      <c r="T550" s="777"/>
      <c r="U550" s="777"/>
      <c r="V550" s="777"/>
      <c r="W550" s="778"/>
    </row>
    <row r="551" spans="1:24" s="23" customFormat="1" ht="17.100000000000001" customHeight="1" x14ac:dyDescent="0.15">
      <c r="B551" s="770" t="s">
        <v>7</v>
      </c>
      <c r="C551" s="772"/>
      <c r="D551" s="772"/>
      <c r="E551" s="344" t="str">
        <f>VLOOKUP(A538,'様式D-1-1用'!$A$3:$P$1002,12,0)</f>
        <v xml:space="preserve">0.2m×0.5m </v>
      </c>
      <c r="F551" s="133"/>
      <c r="G551" s="133"/>
      <c r="H551" s="133"/>
      <c r="I551" s="133"/>
      <c r="J551" s="133"/>
      <c r="K551" s="133"/>
      <c r="L551" s="134"/>
      <c r="M551" s="770" t="s">
        <v>7</v>
      </c>
      <c r="N551" s="772"/>
      <c r="O551" s="771"/>
      <c r="P551" s="344" t="str">
        <f>VLOOKUP(X538,'様式D-1-1用'!$A$3:$P$1002,12,0)</f>
        <v xml:space="preserve">0.4m×1.1m </v>
      </c>
      <c r="Q551" s="133"/>
      <c r="R551" s="133"/>
      <c r="S551" s="133"/>
      <c r="T551" s="133"/>
      <c r="U551" s="133"/>
      <c r="V551" s="133"/>
      <c r="W551" s="134"/>
    </row>
    <row r="552" spans="1:24" s="23" customFormat="1" ht="17.100000000000001" customHeight="1" x14ac:dyDescent="0.15">
      <c r="B552" s="801" t="s">
        <v>54</v>
      </c>
      <c r="C552" s="802"/>
      <c r="D552" s="803"/>
      <c r="E552" s="799" t="str">
        <f>VLOOKUP(A538,'様式D-1-1用'!$A$3:$P$1002,13,0)</f>
        <v>鉄筋露出0.15m×0.5m×0.02m</v>
      </c>
      <c r="F552" s="800"/>
      <c r="G552" s="800"/>
      <c r="H552" s="800"/>
      <c r="I552" s="800"/>
      <c r="J552" s="800"/>
      <c r="K552" s="800"/>
      <c r="L552" s="804"/>
      <c r="M552" s="801" t="s">
        <v>54</v>
      </c>
      <c r="N552" s="802"/>
      <c r="O552" s="803"/>
      <c r="P552" s="799" t="str">
        <f>VLOOKUP(X538,'様式D-1-1用'!$A$3:$P$1002,13,0)</f>
        <v>－</v>
      </c>
      <c r="Q552" s="800"/>
      <c r="R552" s="800"/>
      <c r="S552" s="800"/>
      <c r="T552" s="800"/>
      <c r="U552" s="800"/>
      <c r="V552" s="800"/>
      <c r="W552" s="804"/>
    </row>
    <row r="553" spans="1:24" s="23" customFormat="1" ht="17.100000000000001" customHeight="1" x14ac:dyDescent="0.15">
      <c r="B553" s="796" t="s">
        <v>282</v>
      </c>
      <c r="C553" s="797"/>
      <c r="D553" s="798"/>
      <c r="E553" s="799" t="str">
        <f>VLOOKUP(A538,'様式D-1-1用'!$A$3:$P$1002,14,0)</f>
        <v>－</v>
      </c>
      <c r="F553" s="800"/>
      <c r="G553" s="800"/>
      <c r="H553" s="743"/>
      <c r="I553" s="743"/>
      <c r="J553" s="743"/>
      <c r="K553" s="743"/>
      <c r="L553" s="744"/>
      <c r="M553" s="796" t="s">
        <v>282</v>
      </c>
      <c r="N553" s="797"/>
      <c r="O553" s="798"/>
      <c r="P553" s="799" t="str">
        <f>VLOOKUP(X538,'様式D-1-1用'!$A$3:$P$1002,14,0)</f>
        <v>－</v>
      </c>
      <c r="Q553" s="800"/>
      <c r="R553" s="800"/>
      <c r="S553" s="743"/>
      <c r="T553" s="743"/>
      <c r="U553" s="743"/>
      <c r="V553" s="743"/>
      <c r="W553" s="744"/>
    </row>
    <row r="554" spans="1:24" s="23" customFormat="1" ht="17.100000000000001" customHeight="1" x14ac:dyDescent="0.15">
      <c r="B554" s="796" t="s">
        <v>302</v>
      </c>
      <c r="C554" s="797"/>
      <c r="D554" s="798"/>
      <c r="E554" s="799" t="str">
        <f>VLOOKUP(A538,'様式D-1-1用'!$A$3:$P$1002,15,0)</f>
        <v>なし</v>
      </c>
      <c r="F554" s="800"/>
      <c r="G554" s="800"/>
      <c r="H554" s="811" t="s">
        <v>8</v>
      </c>
      <c r="I554" s="812"/>
      <c r="J554" s="808"/>
      <c r="K554" s="809"/>
      <c r="L554" s="810"/>
      <c r="M554" s="796" t="s">
        <v>302</v>
      </c>
      <c r="N554" s="797"/>
      <c r="O554" s="798"/>
      <c r="P554" s="799" t="str">
        <f>VLOOKUP(X538,'様式D-1-1用'!$A$3:$P$1002,15,0)</f>
        <v>なし</v>
      </c>
      <c r="Q554" s="800"/>
      <c r="R554" s="800"/>
      <c r="S554" s="811" t="s">
        <v>8</v>
      </c>
      <c r="T554" s="812"/>
      <c r="U554" s="808"/>
      <c r="V554" s="809"/>
      <c r="W554" s="810"/>
    </row>
    <row r="555" spans="1:24" s="23" customFormat="1" ht="17.100000000000001" customHeight="1" x14ac:dyDescent="0.15">
      <c r="B555" s="770" t="s">
        <v>50</v>
      </c>
      <c r="C555" s="771"/>
      <c r="D555" s="805" t="str">
        <f>VLOOKUP(A538,'様式D-1-1用'!$A$3:$P$1002,16,0)</f>
        <v xml:space="preserve">欠損、0.2m×0.5m </v>
      </c>
      <c r="E555" s="806"/>
      <c r="F555" s="806"/>
      <c r="G555" s="806"/>
      <c r="H555" s="806"/>
      <c r="I555" s="806"/>
      <c r="J555" s="806"/>
      <c r="K555" s="806"/>
      <c r="L555" s="807"/>
      <c r="M555" s="770" t="s">
        <v>50</v>
      </c>
      <c r="N555" s="771"/>
      <c r="O555" s="805" t="str">
        <f>VLOOKUP(X538,'様式D-1-1用'!$A$3:$P$1002,16,0)</f>
        <v>滞水・沈砂、0.4m×1.1m (S6-2漏水(にじみ)からの滞水)</v>
      </c>
      <c r="P555" s="806"/>
      <c r="Q555" s="806"/>
      <c r="R555" s="806"/>
      <c r="S555" s="806"/>
      <c r="T555" s="806"/>
      <c r="U555" s="806"/>
      <c r="V555" s="806"/>
      <c r="W555" s="807"/>
    </row>
    <row r="556" spans="1:24" s="23" customFormat="1" ht="20.100000000000001" customHeight="1" x14ac:dyDescent="0.15">
      <c r="A556" s="175">
        <f>A515+4</f>
        <v>55</v>
      </c>
      <c r="B556" s="779" t="s">
        <v>51</v>
      </c>
      <c r="C556" s="779" t="s">
        <v>47</v>
      </c>
      <c r="D556" s="782">
        <f>VLOOKUP(A556,'様式D-1-1用'!$A$3:$P$1002,2,0)</f>
        <v>6</v>
      </c>
      <c r="E556" s="783"/>
      <c r="F556" s="786"/>
      <c r="G556" s="787"/>
      <c r="H556" s="787"/>
      <c r="I556" s="787"/>
      <c r="J556" s="787"/>
      <c r="K556" s="787"/>
      <c r="L556" s="788"/>
      <c r="M556" s="779" t="s">
        <v>51</v>
      </c>
      <c r="N556" s="779" t="s">
        <v>47</v>
      </c>
      <c r="O556" s="782">
        <f>VLOOKUP(X556,'様式D-1-1用'!$A$3:$P$1002,2,0)</f>
        <v>7</v>
      </c>
      <c r="P556" s="783"/>
      <c r="Q556" s="773"/>
      <c r="R556" s="774"/>
      <c r="S556" s="774"/>
      <c r="T556" s="774"/>
      <c r="U556" s="774"/>
      <c r="V556" s="774"/>
      <c r="W556" s="775"/>
      <c r="X556" s="23">
        <f>X515+4</f>
        <v>56</v>
      </c>
    </row>
    <row r="557" spans="1:24" s="23" customFormat="1" ht="20.100000000000001" customHeight="1" x14ac:dyDescent="0.15">
      <c r="B557" s="780"/>
      <c r="C557" s="781"/>
      <c r="D557" s="784"/>
      <c r="E557" s="785"/>
      <c r="F557" s="773"/>
      <c r="G557" s="774"/>
      <c r="H557" s="774"/>
      <c r="I557" s="774"/>
      <c r="J557" s="774"/>
      <c r="K557" s="774"/>
      <c r="L557" s="775"/>
      <c r="M557" s="780"/>
      <c r="N557" s="781"/>
      <c r="O557" s="784"/>
      <c r="P557" s="785"/>
      <c r="Q557" s="773"/>
      <c r="R557" s="774"/>
      <c r="S557" s="774"/>
      <c r="T557" s="774"/>
      <c r="U557" s="774"/>
      <c r="V557" s="774"/>
      <c r="W557" s="775"/>
    </row>
    <row r="558" spans="1:24" s="23" customFormat="1" ht="20.100000000000001" customHeight="1" x14ac:dyDescent="0.15">
      <c r="B558" s="780"/>
      <c r="C558" s="780" t="s">
        <v>2</v>
      </c>
      <c r="D558" s="789">
        <f>VLOOKUP(A556,'様式D-1-1用'!$A$3:$P$1002,3,0)</f>
        <v>10</v>
      </c>
      <c r="E558" s="790"/>
      <c r="F558" s="773"/>
      <c r="G558" s="774"/>
      <c r="H558" s="774"/>
      <c r="I558" s="774"/>
      <c r="J558" s="774"/>
      <c r="K558" s="774"/>
      <c r="L558" s="775"/>
      <c r="M558" s="780"/>
      <c r="N558" s="780" t="s">
        <v>2</v>
      </c>
      <c r="O558" s="789">
        <f>VLOOKUP(X556,'様式D-1-1用'!$A$3:$P$1002,3,0)</f>
        <v>1</v>
      </c>
      <c r="P558" s="790"/>
      <c r="Q558" s="773"/>
      <c r="R558" s="774"/>
      <c r="S558" s="774"/>
      <c r="T558" s="774"/>
      <c r="U558" s="774"/>
      <c r="V558" s="774"/>
      <c r="W558" s="775"/>
    </row>
    <row r="559" spans="1:24" s="23" customFormat="1" ht="20.100000000000001" customHeight="1" x14ac:dyDescent="0.15">
      <c r="B559" s="781"/>
      <c r="C559" s="781"/>
      <c r="D559" s="791"/>
      <c r="E559" s="792"/>
      <c r="F559" s="773"/>
      <c r="G559" s="774"/>
      <c r="H559" s="774"/>
      <c r="I559" s="774"/>
      <c r="J559" s="774"/>
      <c r="K559" s="774"/>
      <c r="L559" s="775"/>
      <c r="M559" s="781"/>
      <c r="N559" s="781"/>
      <c r="O559" s="791"/>
      <c r="P559" s="792"/>
      <c r="Q559" s="773"/>
      <c r="R559" s="774"/>
      <c r="S559" s="774"/>
      <c r="T559" s="774"/>
      <c r="U559" s="774"/>
      <c r="V559" s="774"/>
      <c r="W559" s="775"/>
    </row>
    <row r="560" spans="1:24" s="23" customFormat="1" ht="20.100000000000001" customHeight="1" x14ac:dyDescent="0.15">
      <c r="B560" s="780" t="s">
        <v>48</v>
      </c>
      <c r="C560" s="780" t="s">
        <v>3</v>
      </c>
      <c r="D560" s="782" t="str">
        <f>VLOOKUP(A556,'様式D-1-1用'!$A$3:$P$1002,4,0)</f>
        <v>路面</v>
      </c>
      <c r="E560" s="783"/>
      <c r="F560" s="773"/>
      <c r="G560" s="774"/>
      <c r="H560" s="774"/>
      <c r="I560" s="774"/>
      <c r="J560" s="774"/>
      <c r="K560" s="774"/>
      <c r="L560" s="775"/>
      <c r="M560" s="780" t="s">
        <v>48</v>
      </c>
      <c r="N560" s="780" t="s">
        <v>3</v>
      </c>
      <c r="O560" s="782" t="str">
        <f>VLOOKUP(X556,'様式D-1-1用'!$A$3:$P$1002,4,0)</f>
        <v>覆工・坑門</v>
      </c>
      <c r="P560" s="783"/>
      <c r="Q560" s="773"/>
      <c r="R560" s="774"/>
      <c r="S560" s="774"/>
      <c r="T560" s="774"/>
      <c r="U560" s="774"/>
      <c r="V560" s="774"/>
      <c r="W560" s="775"/>
    </row>
    <row r="561" spans="2:24" s="23" customFormat="1" ht="20.100000000000001" customHeight="1" x14ac:dyDescent="0.15">
      <c r="B561" s="780"/>
      <c r="C561" s="781"/>
      <c r="D561" s="784"/>
      <c r="E561" s="785"/>
      <c r="F561" s="773"/>
      <c r="G561" s="774"/>
      <c r="H561" s="774"/>
      <c r="I561" s="774"/>
      <c r="J561" s="774"/>
      <c r="K561" s="774"/>
      <c r="L561" s="775"/>
      <c r="M561" s="780"/>
      <c r="N561" s="781"/>
      <c r="O561" s="784"/>
      <c r="P561" s="785"/>
      <c r="Q561" s="773"/>
      <c r="R561" s="774"/>
      <c r="S561" s="774"/>
      <c r="T561" s="774"/>
      <c r="U561" s="774"/>
      <c r="V561" s="774"/>
      <c r="W561" s="775"/>
    </row>
    <row r="562" spans="2:24" s="23" customFormat="1" ht="20.100000000000001" customHeight="1" x14ac:dyDescent="0.15">
      <c r="B562" s="780"/>
      <c r="C562" s="780" t="s">
        <v>4</v>
      </c>
      <c r="D562" s="782" t="str">
        <f>VLOOKUP(A556,'様式D-1-1用'!$A$3:$P$1002,5,0)</f>
        <v>監査歩廊</v>
      </c>
      <c r="E562" s="783"/>
      <c r="F562" s="773"/>
      <c r="G562" s="774"/>
      <c r="H562" s="774"/>
      <c r="I562" s="774"/>
      <c r="J562" s="774"/>
      <c r="K562" s="774"/>
      <c r="L562" s="775"/>
      <c r="M562" s="780"/>
      <c r="N562" s="780" t="s">
        <v>4</v>
      </c>
      <c r="O562" s="782" t="str">
        <f>VLOOKUP(X556,'様式D-1-1用'!$A$3:$P$1002,5,0)</f>
        <v>側壁（左側）</v>
      </c>
      <c r="P562" s="783"/>
      <c r="Q562" s="773"/>
      <c r="R562" s="774"/>
      <c r="S562" s="774"/>
      <c r="T562" s="774"/>
      <c r="U562" s="774"/>
      <c r="V562" s="774"/>
      <c r="W562" s="775"/>
    </row>
    <row r="563" spans="2:24" s="23" customFormat="1" ht="19.5" customHeight="1" x14ac:dyDescent="0.15">
      <c r="B563" s="781"/>
      <c r="C563" s="781"/>
      <c r="D563" s="784"/>
      <c r="E563" s="785"/>
      <c r="F563" s="773"/>
      <c r="G563" s="774"/>
      <c r="H563" s="774"/>
      <c r="I563" s="774"/>
      <c r="J563" s="774"/>
      <c r="K563" s="774"/>
      <c r="L563" s="775"/>
      <c r="M563" s="781"/>
      <c r="N563" s="781"/>
      <c r="O563" s="784"/>
      <c r="P563" s="785"/>
      <c r="Q563" s="773"/>
      <c r="R563" s="774"/>
      <c r="S563" s="774"/>
      <c r="T563" s="774"/>
      <c r="U563" s="774"/>
      <c r="V563" s="774"/>
      <c r="W563" s="775"/>
    </row>
    <row r="564" spans="2:24" s="23" customFormat="1" ht="17.100000000000001" customHeight="1" x14ac:dyDescent="0.15">
      <c r="B564" s="770" t="s">
        <v>5</v>
      </c>
      <c r="C564" s="771"/>
      <c r="D564" s="765" t="str">
        <f>VLOOKUP(A556,'様式D-1-1用'!$A$3:$P$1002,6,0)</f>
        <v>漏水</v>
      </c>
      <c r="E564" s="766"/>
      <c r="F564" s="773"/>
      <c r="G564" s="774"/>
      <c r="H564" s="774"/>
      <c r="I564" s="774"/>
      <c r="J564" s="774"/>
      <c r="K564" s="774"/>
      <c r="L564" s="775"/>
      <c r="M564" s="770" t="s">
        <v>5</v>
      </c>
      <c r="N564" s="771"/>
      <c r="O564" s="765" t="str">
        <f>VLOOKUP(X556,'様式D-1-1用'!$A$3:$P$1002,6,0)</f>
        <v>材質劣化</v>
      </c>
      <c r="P564" s="766"/>
      <c r="Q564" s="773"/>
      <c r="R564" s="774"/>
      <c r="S564" s="774"/>
      <c r="T564" s="774"/>
      <c r="U564" s="774"/>
      <c r="V564" s="774"/>
      <c r="W564" s="775"/>
    </row>
    <row r="565" spans="2:24" s="23" customFormat="1" ht="17.100000000000001" customHeight="1" x14ac:dyDescent="0.15">
      <c r="B565" s="770" t="s">
        <v>49</v>
      </c>
      <c r="C565" s="771"/>
      <c r="D565" s="765" t="str">
        <f>VLOOKUP(A556,'様式D-1-1用'!$A$3:$P$1002,7,0)</f>
        <v>滞水・沈砂</v>
      </c>
      <c r="E565" s="766"/>
      <c r="F565" s="773"/>
      <c r="G565" s="774"/>
      <c r="H565" s="774"/>
      <c r="I565" s="774"/>
      <c r="J565" s="774"/>
      <c r="K565" s="774"/>
      <c r="L565" s="775"/>
      <c r="M565" s="770" t="s">
        <v>49</v>
      </c>
      <c r="N565" s="771"/>
      <c r="O565" s="765" t="str">
        <f>VLOOKUP(X556,'様式D-1-1用'!$A$3:$P$1002,7,0)</f>
        <v>うき・はく離</v>
      </c>
      <c r="P565" s="766"/>
      <c r="Q565" s="773"/>
      <c r="R565" s="774"/>
      <c r="S565" s="774"/>
      <c r="T565" s="774"/>
      <c r="U565" s="774"/>
      <c r="V565" s="774"/>
      <c r="W565" s="775"/>
    </row>
    <row r="566" spans="2:24" s="23" customFormat="1" ht="17.100000000000001" customHeight="1" x14ac:dyDescent="0.15">
      <c r="B566" s="768" t="s">
        <v>279</v>
      </c>
      <c r="C566" s="770" t="s">
        <v>278</v>
      </c>
      <c r="D566" s="771"/>
      <c r="E566" s="146">
        <f>VLOOKUP(A556,'様式D-1-1用'!$A$3:$P$1002,8,0)</f>
        <v>0</v>
      </c>
      <c r="F566" s="773"/>
      <c r="G566" s="774"/>
      <c r="H566" s="774"/>
      <c r="I566" s="774"/>
      <c r="J566" s="774"/>
      <c r="K566" s="774"/>
      <c r="L566" s="775"/>
      <c r="M566" s="768" t="s">
        <v>279</v>
      </c>
      <c r="N566" s="770" t="s">
        <v>278</v>
      </c>
      <c r="O566" s="771"/>
      <c r="P566" s="146">
        <f>VLOOKUP(X556,'様式D-1-1用'!$A$3:$P$1002,8,0)</f>
        <v>0</v>
      </c>
      <c r="Q566" s="773"/>
      <c r="R566" s="774"/>
      <c r="S566" s="774"/>
      <c r="T566" s="774"/>
      <c r="U566" s="774"/>
      <c r="V566" s="774"/>
      <c r="W566" s="775"/>
    </row>
    <row r="567" spans="2:24" s="23" customFormat="1" ht="17.100000000000001" customHeight="1" x14ac:dyDescent="0.15">
      <c r="B567" s="769"/>
      <c r="C567" s="770" t="s">
        <v>280</v>
      </c>
      <c r="D567" s="771"/>
      <c r="E567" s="146" t="str">
        <f>VLOOKUP(A556,'様式D-1-1用'!$A$3:$P$1002,9,0)</f>
        <v>－</v>
      </c>
      <c r="F567" s="773"/>
      <c r="G567" s="774"/>
      <c r="H567" s="774"/>
      <c r="I567" s="774"/>
      <c r="J567" s="774"/>
      <c r="K567" s="774"/>
      <c r="L567" s="775"/>
      <c r="M567" s="769"/>
      <c r="N567" s="770" t="s">
        <v>280</v>
      </c>
      <c r="O567" s="771"/>
      <c r="P567" s="146" t="str">
        <f>VLOOKUP(X556,'様式D-1-1用'!$A$3:$P$1002,9,0)</f>
        <v>Ⅱb</v>
      </c>
      <c r="Q567" s="773"/>
      <c r="R567" s="774"/>
      <c r="S567" s="774"/>
      <c r="T567" s="774"/>
      <c r="U567" s="774"/>
      <c r="V567" s="774"/>
      <c r="W567" s="775"/>
    </row>
    <row r="568" spans="2:24" s="23" customFormat="1" ht="17.100000000000001" customHeight="1" x14ac:dyDescent="0.15">
      <c r="B568" s="770" t="s">
        <v>29</v>
      </c>
      <c r="C568" s="771"/>
      <c r="D568" s="767" t="str">
        <f>VLOOKUP(A556,'様式D-1-1用'!$A$3:$P$1002,11,0)</f>
        <v>－</v>
      </c>
      <c r="E568" s="759"/>
      <c r="F568" s="776"/>
      <c r="G568" s="777"/>
      <c r="H568" s="777"/>
      <c r="I568" s="777"/>
      <c r="J568" s="777"/>
      <c r="K568" s="777"/>
      <c r="L568" s="778"/>
      <c r="M568" s="770" t="s">
        <v>29</v>
      </c>
      <c r="N568" s="771"/>
      <c r="O568" s="767" t="str">
        <f>VLOOKUP(X556,'様式D-1-1用'!$A$3:$P$1002,11,0)</f>
        <v>Ⅱ</v>
      </c>
      <c r="P568" s="759"/>
      <c r="Q568" s="776"/>
      <c r="R568" s="777"/>
      <c r="S568" s="777"/>
      <c r="T568" s="777"/>
      <c r="U568" s="777"/>
      <c r="V568" s="777"/>
      <c r="W568" s="778"/>
    </row>
    <row r="569" spans="2:24" s="23" customFormat="1" ht="17.100000000000001" customHeight="1" x14ac:dyDescent="0.15">
      <c r="B569" s="770" t="s">
        <v>7</v>
      </c>
      <c r="C569" s="772"/>
      <c r="D569" s="772"/>
      <c r="E569" s="344" t="str">
        <f>VLOOKUP(A556,'様式D-1-1用'!$A$3:$P$1002,12,0)</f>
        <v xml:space="preserve">0.7m×4.6m </v>
      </c>
      <c r="F569" s="133"/>
      <c r="G569" s="133"/>
      <c r="H569" s="133"/>
      <c r="I569" s="133"/>
      <c r="J569" s="133"/>
      <c r="K569" s="133"/>
      <c r="L569" s="134"/>
      <c r="M569" s="770" t="s">
        <v>7</v>
      </c>
      <c r="N569" s="772"/>
      <c r="O569" s="771"/>
      <c r="P569" s="344" t="str">
        <f>VLOOKUP(X556,'様式D-1-1用'!$A$3:$P$1002,12,0)</f>
        <v xml:space="preserve">0.1m×3.0m </v>
      </c>
      <c r="Q569" s="133"/>
      <c r="R569" s="133"/>
      <c r="S569" s="133"/>
      <c r="T569" s="133"/>
      <c r="U569" s="133"/>
      <c r="V569" s="133"/>
      <c r="W569" s="134"/>
    </row>
    <row r="570" spans="2:24" s="23" customFormat="1" ht="17.100000000000001" customHeight="1" x14ac:dyDescent="0.15">
      <c r="B570" s="801" t="s">
        <v>54</v>
      </c>
      <c r="C570" s="802"/>
      <c r="D570" s="803"/>
      <c r="E570" s="799" t="str">
        <f>VLOOKUP(A556,'様式D-1-1用'!$A$3:$P$1002,13,0)</f>
        <v>－</v>
      </c>
      <c r="F570" s="800"/>
      <c r="G570" s="800"/>
      <c r="H570" s="800"/>
      <c r="I570" s="800"/>
      <c r="J570" s="800"/>
      <c r="K570" s="800"/>
      <c r="L570" s="804"/>
      <c r="M570" s="801" t="s">
        <v>54</v>
      </c>
      <c r="N570" s="802"/>
      <c r="O570" s="803"/>
      <c r="P570" s="799" t="str">
        <f>VLOOKUP(X556,'様式D-1-1用'!$A$3:$P$1002,13,0)</f>
        <v>0.2m×1.1m</v>
      </c>
      <c r="Q570" s="800"/>
      <c r="R570" s="800"/>
      <c r="S570" s="800"/>
      <c r="T570" s="800"/>
      <c r="U570" s="800"/>
      <c r="V570" s="800"/>
      <c r="W570" s="804"/>
    </row>
    <row r="571" spans="2:24" s="23" customFormat="1" ht="17.100000000000001" customHeight="1" x14ac:dyDescent="0.15">
      <c r="B571" s="796" t="s">
        <v>282</v>
      </c>
      <c r="C571" s="797"/>
      <c r="D571" s="798"/>
      <c r="E571" s="799" t="str">
        <f>VLOOKUP(A556,'様式D-1-1用'!$A$3:$P$1002,14,0)</f>
        <v>－</v>
      </c>
      <c r="F571" s="800"/>
      <c r="G571" s="800"/>
      <c r="H571" s="743"/>
      <c r="I571" s="743"/>
      <c r="J571" s="743"/>
      <c r="K571" s="743"/>
      <c r="L571" s="744"/>
      <c r="M571" s="796" t="s">
        <v>282</v>
      </c>
      <c r="N571" s="797"/>
      <c r="O571" s="798"/>
      <c r="P571" s="799" t="str">
        <f>VLOOKUP(X556,'様式D-1-1用'!$A$3:$P$1002,14,0)</f>
        <v>－</v>
      </c>
      <c r="Q571" s="800"/>
      <c r="R571" s="800"/>
      <c r="S571" s="743"/>
      <c r="T571" s="743"/>
      <c r="U571" s="743"/>
      <c r="V571" s="743"/>
      <c r="W571" s="744"/>
    </row>
    <row r="572" spans="2:24" s="23" customFormat="1" ht="17.100000000000001" customHeight="1" x14ac:dyDescent="0.15">
      <c r="B572" s="796" t="s">
        <v>302</v>
      </c>
      <c r="C572" s="797"/>
      <c r="D572" s="798"/>
      <c r="E572" s="799" t="str">
        <f>VLOOKUP(A556,'様式D-1-1用'!$A$3:$P$1002,15,0)</f>
        <v>なし</v>
      </c>
      <c r="F572" s="800"/>
      <c r="G572" s="800"/>
      <c r="H572" s="811" t="s">
        <v>8</v>
      </c>
      <c r="I572" s="812"/>
      <c r="J572" s="808"/>
      <c r="K572" s="809"/>
      <c r="L572" s="810"/>
      <c r="M572" s="796" t="s">
        <v>302</v>
      </c>
      <c r="N572" s="797"/>
      <c r="O572" s="798"/>
      <c r="P572" s="799" t="str">
        <f>VLOOKUP(X556,'様式D-1-1用'!$A$3:$P$1002,15,0)</f>
        <v>監視（日常巡視）</v>
      </c>
      <c r="Q572" s="800"/>
      <c r="R572" s="800"/>
      <c r="S572" s="811" t="s">
        <v>8</v>
      </c>
      <c r="T572" s="812"/>
      <c r="U572" s="808"/>
      <c r="V572" s="809"/>
      <c r="W572" s="810"/>
    </row>
    <row r="573" spans="2:24" s="23" customFormat="1" ht="17.100000000000001" customHeight="1" x14ac:dyDescent="0.15">
      <c r="B573" s="770" t="s">
        <v>50</v>
      </c>
      <c r="C573" s="771"/>
      <c r="D573" s="805" t="str">
        <f>VLOOKUP(A556,'様式D-1-1用'!$A$3:$P$1002,16,0)</f>
        <v>滞水・沈砂、0.7m×4.6m (S6-4漏水(にじみ)からの滞水)</v>
      </c>
      <c r="E573" s="806"/>
      <c r="F573" s="806"/>
      <c r="G573" s="806"/>
      <c r="H573" s="806"/>
      <c r="I573" s="806"/>
      <c r="J573" s="806"/>
      <c r="K573" s="806"/>
      <c r="L573" s="807"/>
      <c r="M573" s="770" t="s">
        <v>50</v>
      </c>
      <c r="N573" s="771"/>
      <c r="O573" s="805" t="str">
        <f>VLOOKUP(X556,'様式D-1-1用'!$A$3:$P$1002,16,0)</f>
        <v xml:space="preserve">うき・はく離、0.1m×3.0m </v>
      </c>
      <c r="P573" s="806"/>
      <c r="Q573" s="806"/>
      <c r="R573" s="806"/>
      <c r="S573" s="806"/>
      <c r="T573" s="806"/>
      <c r="U573" s="806"/>
      <c r="V573" s="806"/>
      <c r="W573" s="807"/>
    </row>
    <row r="574" spans="2:24" s="23" customFormat="1" ht="15" customHeight="1" x14ac:dyDescent="0.15">
      <c r="B574" s="80"/>
      <c r="C574" s="793" t="s">
        <v>304</v>
      </c>
      <c r="D574" s="794"/>
      <c r="E574" s="794"/>
      <c r="F574" s="794"/>
      <c r="G574" s="794"/>
      <c r="H574" s="794"/>
      <c r="I574" s="794"/>
      <c r="J574" s="794"/>
      <c r="K574" s="794"/>
      <c r="L574" s="794"/>
      <c r="M574" s="80"/>
      <c r="N574" s="81" t="s">
        <v>257</v>
      </c>
      <c r="O574" s="80"/>
      <c r="P574" s="82"/>
      <c r="Q574" s="82"/>
      <c r="R574" s="82"/>
      <c r="S574" s="82"/>
      <c r="T574" s="82"/>
      <c r="U574" s="82"/>
      <c r="V574" s="82"/>
      <c r="W574" s="82"/>
    </row>
    <row r="575" spans="2:24" s="23" customFormat="1" ht="15" customHeight="1" x14ac:dyDescent="0.15">
      <c r="B575" s="80"/>
      <c r="C575" s="795"/>
      <c r="D575" s="795"/>
      <c r="E575" s="795"/>
      <c r="F575" s="795"/>
      <c r="G575" s="795"/>
      <c r="H575" s="795"/>
      <c r="I575" s="795"/>
      <c r="J575" s="795"/>
      <c r="K575" s="795"/>
      <c r="L575" s="795"/>
      <c r="M575" s="80"/>
      <c r="N575" s="81" t="s">
        <v>283</v>
      </c>
      <c r="O575" s="82"/>
      <c r="P575" s="82"/>
      <c r="Q575" s="82"/>
      <c r="R575" s="82"/>
      <c r="S575" s="82"/>
      <c r="T575" s="82"/>
      <c r="U575" s="82"/>
      <c r="V575" s="82"/>
      <c r="W575" s="82"/>
    </row>
    <row r="576" spans="2:24" ht="15" customHeight="1" x14ac:dyDescent="0.15">
      <c r="B576" s="79"/>
      <c r="C576" s="176" t="s">
        <v>303</v>
      </c>
      <c r="D576" s="176"/>
      <c r="E576" s="177"/>
      <c r="M576" s="23"/>
      <c r="N576" s="176" t="s">
        <v>529</v>
      </c>
      <c r="O576" s="174"/>
      <c r="P576" s="175"/>
      <c r="Q576" s="23"/>
      <c r="R576" s="23"/>
      <c r="S576" s="23"/>
      <c r="T576" s="23"/>
      <c r="U576" s="23"/>
      <c r="W576" s="82"/>
      <c r="X576" s="23"/>
    </row>
    <row r="577" spans="1:24" ht="15" customHeight="1" x14ac:dyDescent="0.15">
      <c r="C577" s="176" t="s">
        <v>420</v>
      </c>
      <c r="D577" s="176"/>
      <c r="M577" s="23"/>
      <c r="N577" s="176" t="s">
        <v>530</v>
      </c>
      <c r="O577" s="174"/>
      <c r="P577" s="23"/>
      <c r="Q577" s="23"/>
      <c r="R577" s="23"/>
      <c r="S577" s="23"/>
      <c r="T577" s="23"/>
      <c r="U577" s="23"/>
      <c r="V577" s="23"/>
      <c r="W577" s="23"/>
      <c r="X577" s="23"/>
    </row>
    <row r="578" spans="1:24" ht="15.6" customHeight="1" x14ac:dyDescent="0.15">
      <c r="C578" s="176" t="s">
        <v>557</v>
      </c>
      <c r="N578" s="176" t="s">
        <v>463</v>
      </c>
    </row>
    <row r="579" spans="1:24" s="23" customFormat="1" ht="20.100000000000001" customHeight="1" x14ac:dyDescent="0.15">
      <c r="A579" s="175">
        <f>A538+4</f>
        <v>57</v>
      </c>
      <c r="B579" s="779" t="s">
        <v>51</v>
      </c>
      <c r="C579" s="779" t="s">
        <v>47</v>
      </c>
      <c r="D579" s="782">
        <f>VLOOKUP(A579,'様式D-1-1用'!$A$3:$P$1002,2,0)</f>
        <v>7</v>
      </c>
      <c r="E579" s="783"/>
      <c r="F579" s="786"/>
      <c r="G579" s="787"/>
      <c r="H579" s="787"/>
      <c r="I579" s="787"/>
      <c r="J579" s="787"/>
      <c r="K579" s="787"/>
      <c r="L579" s="788"/>
      <c r="M579" s="779" t="s">
        <v>51</v>
      </c>
      <c r="N579" s="779" t="s">
        <v>47</v>
      </c>
      <c r="O579" s="782">
        <f>VLOOKUP(X579,'様式D-1-1用'!$A$3:$P$1002,2,0)</f>
        <v>7</v>
      </c>
      <c r="P579" s="783"/>
      <c r="Q579" s="786"/>
      <c r="R579" s="787"/>
      <c r="S579" s="787"/>
      <c r="T579" s="787"/>
      <c r="U579" s="787"/>
      <c r="V579" s="787"/>
      <c r="W579" s="788"/>
      <c r="X579" s="23">
        <f>X538+4</f>
        <v>58</v>
      </c>
    </row>
    <row r="580" spans="1:24" s="23" customFormat="1" ht="20.100000000000001" customHeight="1" x14ac:dyDescent="0.15">
      <c r="B580" s="780"/>
      <c r="C580" s="781"/>
      <c r="D580" s="784"/>
      <c r="E580" s="785"/>
      <c r="F580" s="773"/>
      <c r="G580" s="774"/>
      <c r="H580" s="774"/>
      <c r="I580" s="774"/>
      <c r="J580" s="774"/>
      <c r="K580" s="774"/>
      <c r="L580" s="775"/>
      <c r="M580" s="780"/>
      <c r="N580" s="781"/>
      <c r="O580" s="784"/>
      <c r="P580" s="785"/>
      <c r="Q580" s="773"/>
      <c r="R580" s="774"/>
      <c r="S580" s="774"/>
      <c r="T580" s="774"/>
      <c r="U580" s="774"/>
      <c r="V580" s="774"/>
      <c r="W580" s="775"/>
    </row>
    <row r="581" spans="1:24" s="23" customFormat="1" ht="20.100000000000001" customHeight="1" x14ac:dyDescent="0.15">
      <c r="B581" s="780"/>
      <c r="C581" s="780" t="s">
        <v>2</v>
      </c>
      <c r="D581" s="789">
        <f>VLOOKUP(A579,'様式D-1-1用'!$A$3:$P$1002,3,0)</f>
        <v>2</v>
      </c>
      <c r="E581" s="790"/>
      <c r="F581" s="773"/>
      <c r="G581" s="774"/>
      <c r="H581" s="774"/>
      <c r="I581" s="774"/>
      <c r="J581" s="774"/>
      <c r="K581" s="774"/>
      <c r="L581" s="775"/>
      <c r="M581" s="780"/>
      <c r="N581" s="780" t="s">
        <v>2</v>
      </c>
      <c r="O581" s="789">
        <f>VLOOKUP(X579,'様式D-1-1用'!$A$3:$P$1002,3,0)</f>
        <v>3</v>
      </c>
      <c r="P581" s="790"/>
      <c r="Q581" s="773"/>
      <c r="R581" s="774"/>
      <c r="S581" s="774"/>
      <c r="T581" s="774"/>
      <c r="U581" s="774"/>
      <c r="V581" s="774"/>
      <c r="W581" s="775"/>
    </row>
    <row r="582" spans="1:24" s="23" customFormat="1" ht="19.5" customHeight="1" x14ac:dyDescent="0.15">
      <c r="B582" s="781"/>
      <c r="C582" s="781"/>
      <c r="D582" s="791"/>
      <c r="E582" s="792"/>
      <c r="F582" s="773"/>
      <c r="G582" s="774"/>
      <c r="H582" s="774"/>
      <c r="I582" s="774"/>
      <c r="J582" s="774"/>
      <c r="K582" s="774"/>
      <c r="L582" s="775"/>
      <c r="M582" s="781"/>
      <c r="N582" s="781"/>
      <c r="O582" s="791"/>
      <c r="P582" s="792"/>
      <c r="Q582" s="773"/>
      <c r="R582" s="774"/>
      <c r="S582" s="774"/>
      <c r="T582" s="774"/>
      <c r="U582" s="774"/>
      <c r="V582" s="774"/>
      <c r="W582" s="775"/>
    </row>
    <row r="583" spans="1:24" s="23" customFormat="1" ht="20.100000000000001" customHeight="1" x14ac:dyDescent="0.15">
      <c r="B583" s="780" t="s">
        <v>48</v>
      </c>
      <c r="C583" s="780" t="s">
        <v>3</v>
      </c>
      <c r="D583" s="782" t="str">
        <f>VLOOKUP(A579,'様式D-1-1用'!$A$3:$P$1002,4,0)</f>
        <v>覆工・坑門</v>
      </c>
      <c r="E583" s="783"/>
      <c r="F583" s="773"/>
      <c r="G583" s="774"/>
      <c r="H583" s="774"/>
      <c r="I583" s="774"/>
      <c r="J583" s="774"/>
      <c r="K583" s="774"/>
      <c r="L583" s="775"/>
      <c r="M583" s="780" t="s">
        <v>48</v>
      </c>
      <c r="N583" s="780" t="s">
        <v>3</v>
      </c>
      <c r="O583" s="782" t="str">
        <f>VLOOKUP(X579,'様式D-1-1用'!$A$3:$P$1002,4,0)</f>
        <v>覆工・坑門</v>
      </c>
      <c r="P583" s="783"/>
      <c r="Q583" s="773"/>
      <c r="R583" s="774"/>
      <c r="S583" s="774"/>
      <c r="T583" s="774"/>
      <c r="U583" s="774"/>
      <c r="V583" s="774"/>
      <c r="W583" s="775"/>
    </row>
    <row r="584" spans="1:24" s="23" customFormat="1" ht="20.100000000000001" customHeight="1" x14ac:dyDescent="0.15">
      <c r="B584" s="780"/>
      <c r="C584" s="781"/>
      <c r="D584" s="784"/>
      <c r="E584" s="785"/>
      <c r="F584" s="773"/>
      <c r="G584" s="774"/>
      <c r="H584" s="774"/>
      <c r="I584" s="774"/>
      <c r="J584" s="774"/>
      <c r="K584" s="774"/>
      <c r="L584" s="775"/>
      <c r="M584" s="780"/>
      <c r="N584" s="781"/>
      <c r="O584" s="784"/>
      <c r="P584" s="785"/>
      <c r="Q584" s="773"/>
      <c r="R584" s="774"/>
      <c r="S584" s="774"/>
      <c r="T584" s="774"/>
      <c r="U584" s="774"/>
      <c r="V584" s="774"/>
      <c r="W584" s="775"/>
    </row>
    <row r="585" spans="1:24" s="23" customFormat="1" ht="20.100000000000001" customHeight="1" x14ac:dyDescent="0.15">
      <c r="B585" s="780"/>
      <c r="C585" s="780" t="s">
        <v>4</v>
      </c>
      <c r="D585" s="782" t="str">
        <f>VLOOKUP(A579,'様式D-1-1用'!$A$3:$P$1002,5,0)</f>
        <v>側壁（左側）</v>
      </c>
      <c r="E585" s="783"/>
      <c r="F585" s="773"/>
      <c r="G585" s="774"/>
      <c r="H585" s="774"/>
      <c r="I585" s="774"/>
      <c r="J585" s="774"/>
      <c r="K585" s="774"/>
      <c r="L585" s="775"/>
      <c r="M585" s="780"/>
      <c r="N585" s="780" t="s">
        <v>4</v>
      </c>
      <c r="O585" s="782" t="str">
        <f>VLOOKUP(X579,'様式D-1-1用'!$A$3:$P$1002,5,0)</f>
        <v>側壁（左側）</v>
      </c>
      <c r="P585" s="783"/>
      <c r="Q585" s="773"/>
      <c r="R585" s="774"/>
      <c r="S585" s="774"/>
      <c r="T585" s="774"/>
      <c r="U585" s="774"/>
      <c r="V585" s="774"/>
      <c r="W585" s="775"/>
    </row>
    <row r="586" spans="1:24" s="23" customFormat="1" ht="20.100000000000001" customHeight="1" x14ac:dyDescent="0.15">
      <c r="B586" s="781"/>
      <c r="C586" s="781"/>
      <c r="D586" s="784"/>
      <c r="E586" s="785"/>
      <c r="F586" s="773"/>
      <c r="G586" s="774"/>
      <c r="H586" s="774"/>
      <c r="I586" s="774"/>
      <c r="J586" s="774"/>
      <c r="K586" s="774"/>
      <c r="L586" s="775"/>
      <c r="M586" s="781"/>
      <c r="N586" s="781"/>
      <c r="O586" s="784"/>
      <c r="P586" s="785"/>
      <c r="Q586" s="773"/>
      <c r="R586" s="774"/>
      <c r="S586" s="774"/>
      <c r="T586" s="774"/>
      <c r="U586" s="774"/>
      <c r="V586" s="774"/>
      <c r="W586" s="775"/>
    </row>
    <row r="587" spans="1:24" s="23" customFormat="1" ht="17.100000000000001" customHeight="1" x14ac:dyDescent="0.15">
      <c r="B587" s="770" t="s">
        <v>5</v>
      </c>
      <c r="C587" s="771"/>
      <c r="D587" s="765" t="str">
        <f>VLOOKUP(A579,'様式D-1-1用'!$A$3:$P$1002,6,0)</f>
        <v>材質劣化</v>
      </c>
      <c r="E587" s="766"/>
      <c r="F587" s="773"/>
      <c r="G587" s="774"/>
      <c r="H587" s="774"/>
      <c r="I587" s="774"/>
      <c r="J587" s="774"/>
      <c r="K587" s="774"/>
      <c r="L587" s="775"/>
      <c r="M587" s="770" t="s">
        <v>5</v>
      </c>
      <c r="N587" s="771"/>
      <c r="O587" s="765" t="str">
        <f>VLOOKUP(X579,'様式D-1-1用'!$A$3:$P$1002,6,0)</f>
        <v>材質劣化</v>
      </c>
      <c r="P587" s="766"/>
      <c r="Q587" s="773"/>
      <c r="R587" s="774"/>
      <c r="S587" s="774"/>
      <c r="T587" s="774"/>
      <c r="U587" s="774"/>
      <c r="V587" s="774"/>
      <c r="W587" s="775"/>
    </row>
    <row r="588" spans="1:24" s="23" customFormat="1" ht="17.100000000000001" customHeight="1" x14ac:dyDescent="0.15">
      <c r="B588" s="770" t="s">
        <v>49</v>
      </c>
      <c r="C588" s="771"/>
      <c r="D588" s="765" t="str">
        <f>VLOOKUP(A579,'様式D-1-1用'!$A$3:$P$1002,7,0)</f>
        <v>うき・はく離</v>
      </c>
      <c r="E588" s="766"/>
      <c r="F588" s="773"/>
      <c r="G588" s="774"/>
      <c r="H588" s="774"/>
      <c r="I588" s="774"/>
      <c r="J588" s="774"/>
      <c r="K588" s="774"/>
      <c r="L588" s="775"/>
      <c r="M588" s="770" t="s">
        <v>49</v>
      </c>
      <c r="N588" s="771"/>
      <c r="O588" s="765" t="str">
        <f>VLOOKUP(X579,'様式D-1-1用'!$A$3:$P$1002,7,0)</f>
        <v>うき・はく離</v>
      </c>
      <c r="P588" s="766"/>
      <c r="Q588" s="773"/>
      <c r="R588" s="774"/>
      <c r="S588" s="774"/>
      <c r="T588" s="774"/>
      <c r="U588" s="774"/>
      <c r="V588" s="774"/>
      <c r="W588" s="775"/>
    </row>
    <row r="589" spans="1:24" s="23" customFormat="1" ht="17.100000000000001" customHeight="1" x14ac:dyDescent="0.15">
      <c r="B589" s="768" t="s">
        <v>279</v>
      </c>
      <c r="C589" s="770" t="s">
        <v>278</v>
      </c>
      <c r="D589" s="771"/>
      <c r="E589" s="146">
        <f>VLOOKUP(A579,'様式D-1-1用'!$A$3:$P$1002,8,0)</f>
        <v>0</v>
      </c>
      <c r="F589" s="773"/>
      <c r="G589" s="774"/>
      <c r="H589" s="774"/>
      <c r="I589" s="774"/>
      <c r="J589" s="774"/>
      <c r="K589" s="774"/>
      <c r="L589" s="775"/>
      <c r="M589" s="768" t="s">
        <v>279</v>
      </c>
      <c r="N589" s="770" t="s">
        <v>278</v>
      </c>
      <c r="O589" s="771"/>
      <c r="P589" s="146">
        <f>VLOOKUP(X579,'様式D-1-1用'!$A$3:$P$1002,8,0)</f>
        <v>0</v>
      </c>
      <c r="Q589" s="773"/>
      <c r="R589" s="774"/>
      <c r="S589" s="774"/>
      <c r="T589" s="774"/>
      <c r="U589" s="774"/>
      <c r="V589" s="774"/>
      <c r="W589" s="775"/>
    </row>
    <row r="590" spans="1:24" s="23" customFormat="1" ht="17.100000000000001" customHeight="1" x14ac:dyDescent="0.15">
      <c r="B590" s="769"/>
      <c r="C590" s="770" t="s">
        <v>280</v>
      </c>
      <c r="D590" s="771"/>
      <c r="E590" s="146" t="str">
        <f>VLOOKUP(A579,'様式D-1-1用'!$A$3:$P$1002,9,0)</f>
        <v>Ⅱb</v>
      </c>
      <c r="F590" s="773"/>
      <c r="G590" s="774"/>
      <c r="H590" s="774"/>
      <c r="I590" s="774"/>
      <c r="J590" s="774"/>
      <c r="K590" s="774"/>
      <c r="L590" s="775"/>
      <c r="M590" s="769"/>
      <c r="N590" s="770" t="s">
        <v>280</v>
      </c>
      <c r="O590" s="771"/>
      <c r="P590" s="146" t="str">
        <f>VLOOKUP(X579,'様式D-1-1用'!$A$3:$P$1002,9,0)</f>
        <v>Ⅱb</v>
      </c>
      <c r="Q590" s="773"/>
      <c r="R590" s="774"/>
      <c r="S590" s="774"/>
      <c r="T590" s="774"/>
      <c r="U590" s="774"/>
      <c r="V590" s="774"/>
      <c r="W590" s="775"/>
    </row>
    <row r="591" spans="1:24" s="23" customFormat="1" ht="17.100000000000001" customHeight="1" x14ac:dyDescent="0.15">
      <c r="B591" s="770" t="s">
        <v>29</v>
      </c>
      <c r="C591" s="771"/>
      <c r="D591" s="767" t="str">
        <f>VLOOKUP(A579,'様式D-1-1用'!$A$3:$P$1002,11,0)</f>
        <v>Ⅱ</v>
      </c>
      <c r="E591" s="759"/>
      <c r="F591" s="776"/>
      <c r="G591" s="777"/>
      <c r="H591" s="777"/>
      <c r="I591" s="777"/>
      <c r="J591" s="777"/>
      <c r="K591" s="777"/>
      <c r="L591" s="778"/>
      <c r="M591" s="770" t="s">
        <v>29</v>
      </c>
      <c r="N591" s="771"/>
      <c r="O591" s="767" t="str">
        <f>VLOOKUP(X579,'様式D-1-1用'!$A$3:$P$1002,11,0)</f>
        <v>Ⅱ</v>
      </c>
      <c r="P591" s="759"/>
      <c r="Q591" s="776"/>
      <c r="R591" s="777"/>
      <c r="S591" s="777"/>
      <c r="T591" s="777"/>
      <c r="U591" s="777"/>
      <c r="V591" s="777"/>
      <c r="W591" s="778"/>
    </row>
    <row r="592" spans="1:24" s="23" customFormat="1" ht="17.100000000000001" customHeight="1" x14ac:dyDescent="0.15">
      <c r="B592" s="770" t="s">
        <v>7</v>
      </c>
      <c r="C592" s="772"/>
      <c r="D592" s="772"/>
      <c r="E592" s="344" t="str">
        <f>VLOOKUP(A579,'様式D-1-1用'!$A$3:$P$1002,12,0)</f>
        <v xml:space="preserve">0.1m×2.2m </v>
      </c>
      <c r="F592" s="133"/>
      <c r="G592" s="133"/>
      <c r="H592" s="133"/>
      <c r="I592" s="133"/>
      <c r="J592" s="133"/>
      <c r="K592" s="133"/>
      <c r="L592" s="134"/>
      <c r="M592" s="770" t="s">
        <v>7</v>
      </c>
      <c r="N592" s="772"/>
      <c r="O592" s="771"/>
      <c r="P592" s="344" t="str">
        <f>VLOOKUP(X579,'様式D-1-1用'!$A$3:$P$1002,12,0)</f>
        <v xml:space="preserve">0.1m×2.3m </v>
      </c>
      <c r="Q592" s="133"/>
      <c r="R592" s="133"/>
      <c r="S592" s="133"/>
      <c r="T592" s="133"/>
      <c r="U592" s="133"/>
      <c r="V592" s="133"/>
      <c r="W592" s="134"/>
    </row>
    <row r="593" spans="1:24" s="23" customFormat="1" ht="17.100000000000001" customHeight="1" x14ac:dyDescent="0.15">
      <c r="B593" s="801" t="s">
        <v>54</v>
      </c>
      <c r="C593" s="802"/>
      <c r="D593" s="803"/>
      <c r="E593" s="799" t="str">
        <f>VLOOKUP(A579,'様式D-1-1用'!$A$3:$P$1002,13,0)</f>
        <v>0.2m×1.1m</v>
      </c>
      <c r="F593" s="800"/>
      <c r="G593" s="800"/>
      <c r="H593" s="800"/>
      <c r="I593" s="800"/>
      <c r="J593" s="800"/>
      <c r="K593" s="800"/>
      <c r="L593" s="804"/>
      <c r="M593" s="801" t="s">
        <v>54</v>
      </c>
      <c r="N593" s="802"/>
      <c r="O593" s="803"/>
      <c r="P593" s="799" t="str">
        <f>VLOOKUP(X579,'様式D-1-1用'!$A$3:$P$1002,13,0)</f>
        <v>0.2m×2.3m</v>
      </c>
      <c r="Q593" s="800"/>
      <c r="R593" s="800"/>
      <c r="S593" s="800"/>
      <c r="T593" s="800"/>
      <c r="U593" s="800"/>
      <c r="V593" s="800"/>
      <c r="W593" s="804"/>
    </row>
    <row r="594" spans="1:24" s="23" customFormat="1" ht="17.100000000000001" customHeight="1" x14ac:dyDescent="0.15">
      <c r="B594" s="796" t="s">
        <v>282</v>
      </c>
      <c r="C594" s="797"/>
      <c r="D594" s="798"/>
      <c r="E594" s="799" t="str">
        <f>VLOOKUP(A579,'様式D-1-1用'!$A$3:$P$1002,14,0)</f>
        <v>－</v>
      </c>
      <c r="F594" s="800"/>
      <c r="G594" s="800"/>
      <c r="H594" s="743"/>
      <c r="I594" s="743"/>
      <c r="J594" s="743"/>
      <c r="K594" s="743"/>
      <c r="L594" s="744"/>
      <c r="M594" s="796" t="s">
        <v>282</v>
      </c>
      <c r="N594" s="797"/>
      <c r="O594" s="798"/>
      <c r="P594" s="799" t="str">
        <f>VLOOKUP(X579,'様式D-1-1用'!$A$3:$P$1002,14,0)</f>
        <v>－</v>
      </c>
      <c r="Q594" s="800"/>
      <c r="R594" s="800"/>
      <c r="S594" s="743"/>
      <c r="T594" s="743"/>
      <c r="U594" s="743"/>
      <c r="V594" s="743"/>
      <c r="W594" s="744"/>
    </row>
    <row r="595" spans="1:24" s="23" customFormat="1" ht="17.100000000000001" customHeight="1" x14ac:dyDescent="0.15">
      <c r="B595" s="796" t="s">
        <v>302</v>
      </c>
      <c r="C595" s="797"/>
      <c r="D595" s="798"/>
      <c r="E595" s="799" t="str">
        <f>VLOOKUP(A579,'様式D-1-1用'!$A$3:$P$1002,15,0)</f>
        <v>監視（日常巡視）</v>
      </c>
      <c r="F595" s="800"/>
      <c r="G595" s="800"/>
      <c r="H595" s="811" t="s">
        <v>8</v>
      </c>
      <c r="I595" s="812"/>
      <c r="J595" s="808"/>
      <c r="K595" s="809"/>
      <c r="L595" s="810"/>
      <c r="M595" s="796" t="s">
        <v>302</v>
      </c>
      <c r="N595" s="797"/>
      <c r="O595" s="798"/>
      <c r="P595" s="799" t="str">
        <f>VLOOKUP(X579,'様式D-1-1用'!$A$3:$P$1002,15,0)</f>
        <v>監視（日常巡視）</v>
      </c>
      <c r="Q595" s="800"/>
      <c r="R595" s="800"/>
      <c r="S595" s="811" t="s">
        <v>8</v>
      </c>
      <c r="T595" s="812"/>
      <c r="U595" s="808"/>
      <c r="V595" s="809"/>
      <c r="W595" s="810"/>
    </row>
    <row r="596" spans="1:24" s="23" customFormat="1" ht="17.100000000000001" customHeight="1" x14ac:dyDescent="0.15">
      <c r="B596" s="770" t="s">
        <v>50</v>
      </c>
      <c r="C596" s="771"/>
      <c r="D596" s="805" t="str">
        <f>VLOOKUP(A579,'様式D-1-1用'!$A$3:$P$1002,16,0)</f>
        <v xml:space="preserve">うき・はく離、0.1m×2.2m </v>
      </c>
      <c r="E596" s="806"/>
      <c r="F596" s="806"/>
      <c r="G596" s="806"/>
      <c r="H596" s="806"/>
      <c r="I596" s="806"/>
      <c r="J596" s="806"/>
      <c r="K596" s="806"/>
      <c r="L596" s="807"/>
      <c r="M596" s="770" t="s">
        <v>50</v>
      </c>
      <c r="N596" s="771"/>
      <c r="O596" s="805" t="str">
        <f>VLOOKUP(X579,'様式D-1-1用'!$A$3:$P$1002,16,0)</f>
        <v xml:space="preserve">うき・はく離、0.1m×2.3m </v>
      </c>
      <c r="P596" s="806"/>
      <c r="Q596" s="806"/>
      <c r="R596" s="806"/>
      <c r="S596" s="806"/>
      <c r="T596" s="806"/>
      <c r="U596" s="806"/>
      <c r="V596" s="806"/>
      <c r="W596" s="807"/>
    </row>
    <row r="597" spans="1:24" s="23" customFormat="1" ht="20.100000000000001" customHeight="1" x14ac:dyDescent="0.15">
      <c r="A597" s="175">
        <f>A556+4</f>
        <v>59</v>
      </c>
      <c r="B597" s="779" t="s">
        <v>51</v>
      </c>
      <c r="C597" s="779" t="s">
        <v>47</v>
      </c>
      <c r="D597" s="782">
        <f>VLOOKUP(A597,'様式D-1-1用'!$A$3:$P$1002,2,0)</f>
        <v>7</v>
      </c>
      <c r="E597" s="783"/>
      <c r="F597" s="786"/>
      <c r="G597" s="787"/>
      <c r="H597" s="787"/>
      <c r="I597" s="787"/>
      <c r="J597" s="787"/>
      <c r="K597" s="787"/>
      <c r="L597" s="788"/>
      <c r="M597" s="779" t="s">
        <v>51</v>
      </c>
      <c r="N597" s="779" t="s">
        <v>47</v>
      </c>
      <c r="O597" s="782">
        <f>VLOOKUP(X597,'様式D-1-1用'!$A$3:$P$1002,2,0)</f>
        <v>7</v>
      </c>
      <c r="P597" s="783"/>
      <c r="Q597" s="773"/>
      <c r="R597" s="774"/>
      <c r="S597" s="774"/>
      <c r="T597" s="774"/>
      <c r="U597" s="774"/>
      <c r="V597" s="774"/>
      <c r="W597" s="775"/>
      <c r="X597" s="23">
        <f>X556+4</f>
        <v>60</v>
      </c>
    </row>
    <row r="598" spans="1:24" s="23" customFormat="1" ht="20.100000000000001" customHeight="1" x14ac:dyDescent="0.15">
      <c r="B598" s="780"/>
      <c r="C598" s="781"/>
      <c r="D598" s="784"/>
      <c r="E598" s="785"/>
      <c r="F598" s="773"/>
      <c r="G598" s="774"/>
      <c r="H598" s="774"/>
      <c r="I598" s="774"/>
      <c r="J598" s="774"/>
      <c r="K598" s="774"/>
      <c r="L598" s="775"/>
      <c r="M598" s="780"/>
      <c r="N598" s="781"/>
      <c r="O598" s="784"/>
      <c r="P598" s="785"/>
      <c r="Q598" s="773"/>
      <c r="R598" s="774"/>
      <c r="S598" s="774"/>
      <c r="T598" s="774"/>
      <c r="U598" s="774"/>
      <c r="V598" s="774"/>
      <c r="W598" s="775"/>
    </row>
    <row r="599" spans="1:24" s="23" customFormat="1" ht="20.100000000000001" customHeight="1" x14ac:dyDescent="0.15">
      <c r="B599" s="780"/>
      <c r="C599" s="780" t="s">
        <v>2</v>
      </c>
      <c r="D599" s="789">
        <f>VLOOKUP(A597,'様式D-1-1用'!$A$3:$P$1002,3,0)</f>
        <v>4</v>
      </c>
      <c r="E599" s="790"/>
      <c r="F599" s="773"/>
      <c r="G599" s="774"/>
      <c r="H599" s="774"/>
      <c r="I599" s="774"/>
      <c r="J599" s="774"/>
      <c r="K599" s="774"/>
      <c r="L599" s="775"/>
      <c r="M599" s="780"/>
      <c r="N599" s="780" t="s">
        <v>2</v>
      </c>
      <c r="O599" s="789">
        <f>VLOOKUP(X597,'様式D-1-1用'!$A$3:$P$1002,3,0)</f>
        <v>5</v>
      </c>
      <c r="P599" s="790"/>
      <c r="Q599" s="773"/>
      <c r="R599" s="774"/>
      <c r="S599" s="774"/>
      <c r="T599" s="774"/>
      <c r="U599" s="774"/>
      <c r="V599" s="774"/>
      <c r="W599" s="775"/>
    </row>
    <row r="600" spans="1:24" s="23" customFormat="1" ht="20.100000000000001" customHeight="1" x14ac:dyDescent="0.15">
      <c r="B600" s="781"/>
      <c r="C600" s="781"/>
      <c r="D600" s="791"/>
      <c r="E600" s="792"/>
      <c r="F600" s="773"/>
      <c r="G600" s="774"/>
      <c r="H600" s="774"/>
      <c r="I600" s="774"/>
      <c r="J600" s="774"/>
      <c r="K600" s="774"/>
      <c r="L600" s="775"/>
      <c r="M600" s="781"/>
      <c r="N600" s="781"/>
      <c r="O600" s="791"/>
      <c r="P600" s="792"/>
      <c r="Q600" s="773"/>
      <c r="R600" s="774"/>
      <c r="S600" s="774"/>
      <c r="T600" s="774"/>
      <c r="U600" s="774"/>
      <c r="V600" s="774"/>
      <c r="W600" s="775"/>
    </row>
    <row r="601" spans="1:24" s="23" customFormat="1" ht="20.100000000000001" customHeight="1" x14ac:dyDescent="0.15">
      <c r="B601" s="780" t="s">
        <v>48</v>
      </c>
      <c r="C601" s="780" t="s">
        <v>3</v>
      </c>
      <c r="D601" s="782" t="str">
        <f>VLOOKUP(A597,'様式D-1-1用'!$A$3:$P$1002,4,0)</f>
        <v>覆工・坑門</v>
      </c>
      <c r="E601" s="783"/>
      <c r="F601" s="773"/>
      <c r="G601" s="774"/>
      <c r="H601" s="774"/>
      <c r="I601" s="774"/>
      <c r="J601" s="774"/>
      <c r="K601" s="774"/>
      <c r="L601" s="775"/>
      <c r="M601" s="780" t="s">
        <v>48</v>
      </c>
      <c r="N601" s="780" t="s">
        <v>3</v>
      </c>
      <c r="O601" s="782" t="str">
        <f>VLOOKUP(X597,'様式D-1-1用'!$A$3:$P$1002,4,0)</f>
        <v>覆工・坑門</v>
      </c>
      <c r="P601" s="783"/>
      <c r="Q601" s="773"/>
      <c r="R601" s="774"/>
      <c r="S601" s="774"/>
      <c r="T601" s="774"/>
      <c r="U601" s="774"/>
      <c r="V601" s="774"/>
      <c r="W601" s="775"/>
    </row>
    <row r="602" spans="1:24" s="23" customFormat="1" ht="20.100000000000001" customHeight="1" x14ac:dyDescent="0.15">
      <c r="B602" s="780"/>
      <c r="C602" s="781"/>
      <c r="D602" s="784"/>
      <c r="E602" s="785"/>
      <c r="F602" s="773"/>
      <c r="G602" s="774"/>
      <c r="H602" s="774"/>
      <c r="I602" s="774"/>
      <c r="J602" s="774"/>
      <c r="K602" s="774"/>
      <c r="L602" s="775"/>
      <c r="M602" s="780"/>
      <c r="N602" s="781"/>
      <c r="O602" s="784"/>
      <c r="P602" s="785"/>
      <c r="Q602" s="773"/>
      <c r="R602" s="774"/>
      <c r="S602" s="774"/>
      <c r="T602" s="774"/>
      <c r="U602" s="774"/>
      <c r="V602" s="774"/>
      <c r="W602" s="775"/>
    </row>
    <row r="603" spans="1:24" s="23" customFormat="1" ht="20.100000000000001" customHeight="1" x14ac:dyDescent="0.15">
      <c r="B603" s="780"/>
      <c r="C603" s="780" t="s">
        <v>4</v>
      </c>
      <c r="D603" s="782" t="str">
        <f>VLOOKUP(A597,'様式D-1-1用'!$A$3:$P$1002,5,0)</f>
        <v>アーチ（右側）</v>
      </c>
      <c r="E603" s="783"/>
      <c r="F603" s="773"/>
      <c r="G603" s="774"/>
      <c r="H603" s="774"/>
      <c r="I603" s="774"/>
      <c r="J603" s="774"/>
      <c r="K603" s="774"/>
      <c r="L603" s="775"/>
      <c r="M603" s="780"/>
      <c r="N603" s="780" t="s">
        <v>4</v>
      </c>
      <c r="O603" s="782" t="str">
        <f>VLOOKUP(X597,'様式D-1-1用'!$A$3:$P$1002,5,0)</f>
        <v>側壁（右側）</v>
      </c>
      <c r="P603" s="783"/>
      <c r="Q603" s="773"/>
      <c r="R603" s="774"/>
      <c r="S603" s="774"/>
      <c r="T603" s="774"/>
      <c r="U603" s="774"/>
      <c r="V603" s="774"/>
      <c r="W603" s="775"/>
    </row>
    <row r="604" spans="1:24" s="23" customFormat="1" ht="19.5" customHeight="1" x14ac:dyDescent="0.15">
      <c r="B604" s="781"/>
      <c r="C604" s="781"/>
      <c r="D604" s="784"/>
      <c r="E604" s="785"/>
      <c r="F604" s="773"/>
      <c r="G604" s="774"/>
      <c r="H604" s="774"/>
      <c r="I604" s="774"/>
      <c r="J604" s="774"/>
      <c r="K604" s="774"/>
      <c r="L604" s="775"/>
      <c r="M604" s="781"/>
      <c r="N604" s="781"/>
      <c r="O604" s="784"/>
      <c r="P604" s="785"/>
      <c r="Q604" s="773"/>
      <c r="R604" s="774"/>
      <c r="S604" s="774"/>
      <c r="T604" s="774"/>
      <c r="U604" s="774"/>
      <c r="V604" s="774"/>
      <c r="W604" s="775"/>
    </row>
    <row r="605" spans="1:24" s="23" customFormat="1" ht="17.100000000000001" customHeight="1" x14ac:dyDescent="0.15">
      <c r="B605" s="770" t="s">
        <v>5</v>
      </c>
      <c r="C605" s="771"/>
      <c r="D605" s="765" t="str">
        <f>VLOOKUP(A597,'様式D-1-1用'!$A$3:$P$1002,6,0)</f>
        <v>材質劣化</v>
      </c>
      <c r="E605" s="766"/>
      <c r="F605" s="773"/>
      <c r="G605" s="774"/>
      <c r="H605" s="774"/>
      <c r="I605" s="774"/>
      <c r="J605" s="774"/>
      <c r="K605" s="774"/>
      <c r="L605" s="775"/>
      <c r="M605" s="770" t="s">
        <v>5</v>
      </c>
      <c r="N605" s="771"/>
      <c r="O605" s="765" t="str">
        <f>VLOOKUP(X597,'様式D-1-1用'!$A$3:$P$1002,6,0)</f>
        <v>材質劣化</v>
      </c>
      <c r="P605" s="766"/>
      <c r="Q605" s="773"/>
      <c r="R605" s="774"/>
      <c r="S605" s="774"/>
      <c r="T605" s="774"/>
      <c r="U605" s="774"/>
      <c r="V605" s="774"/>
      <c r="W605" s="775"/>
    </row>
    <row r="606" spans="1:24" s="23" customFormat="1" ht="17.100000000000001" customHeight="1" x14ac:dyDescent="0.15">
      <c r="B606" s="770" t="s">
        <v>49</v>
      </c>
      <c r="C606" s="771"/>
      <c r="D606" s="765" t="str">
        <f>VLOOKUP(A597,'様式D-1-1用'!$A$3:$P$1002,7,0)</f>
        <v>補修跡</v>
      </c>
      <c r="E606" s="766"/>
      <c r="F606" s="773"/>
      <c r="G606" s="774"/>
      <c r="H606" s="774"/>
      <c r="I606" s="774"/>
      <c r="J606" s="774"/>
      <c r="K606" s="774"/>
      <c r="L606" s="775"/>
      <c r="M606" s="770" t="s">
        <v>49</v>
      </c>
      <c r="N606" s="771"/>
      <c r="O606" s="765" t="str">
        <f>VLOOKUP(X597,'様式D-1-1用'!$A$3:$P$1002,7,0)</f>
        <v>うき・はく離</v>
      </c>
      <c r="P606" s="766"/>
      <c r="Q606" s="773"/>
      <c r="R606" s="774"/>
      <c r="S606" s="774"/>
      <c r="T606" s="774"/>
      <c r="U606" s="774"/>
      <c r="V606" s="774"/>
      <c r="W606" s="775"/>
    </row>
    <row r="607" spans="1:24" s="23" customFormat="1" ht="17.100000000000001" customHeight="1" x14ac:dyDescent="0.15">
      <c r="B607" s="768" t="s">
        <v>279</v>
      </c>
      <c r="C607" s="770" t="s">
        <v>278</v>
      </c>
      <c r="D607" s="771"/>
      <c r="E607" s="146">
        <f>VLOOKUP(A597,'様式D-1-1用'!$A$3:$P$1002,8,0)</f>
        <v>0</v>
      </c>
      <c r="F607" s="773"/>
      <c r="G607" s="774"/>
      <c r="H607" s="774"/>
      <c r="I607" s="774"/>
      <c r="J607" s="774"/>
      <c r="K607" s="774"/>
      <c r="L607" s="775"/>
      <c r="M607" s="768" t="s">
        <v>279</v>
      </c>
      <c r="N607" s="770" t="s">
        <v>278</v>
      </c>
      <c r="O607" s="771"/>
      <c r="P607" s="146">
        <f>VLOOKUP(X597,'様式D-1-1用'!$A$3:$P$1002,8,0)</f>
        <v>0</v>
      </c>
      <c r="Q607" s="773"/>
      <c r="R607" s="774"/>
      <c r="S607" s="774"/>
      <c r="T607" s="774"/>
      <c r="U607" s="774"/>
      <c r="V607" s="774"/>
      <c r="W607" s="775"/>
    </row>
    <row r="608" spans="1:24" s="23" customFormat="1" ht="17.100000000000001" customHeight="1" x14ac:dyDescent="0.15">
      <c r="B608" s="769"/>
      <c r="C608" s="770" t="s">
        <v>280</v>
      </c>
      <c r="D608" s="771"/>
      <c r="E608" s="146" t="str">
        <f>VLOOKUP(A597,'様式D-1-1用'!$A$3:$P$1002,9,0)</f>
        <v>Ⅰ</v>
      </c>
      <c r="F608" s="773"/>
      <c r="G608" s="774"/>
      <c r="H608" s="774"/>
      <c r="I608" s="774"/>
      <c r="J608" s="774"/>
      <c r="K608" s="774"/>
      <c r="L608" s="775"/>
      <c r="M608" s="769"/>
      <c r="N608" s="770" t="s">
        <v>280</v>
      </c>
      <c r="O608" s="771"/>
      <c r="P608" s="146" t="str">
        <f>VLOOKUP(X597,'様式D-1-1用'!$A$3:$P$1002,9,0)</f>
        <v>Ⅱb</v>
      </c>
      <c r="Q608" s="773"/>
      <c r="R608" s="774"/>
      <c r="S608" s="774"/>
      <c r="T608" s="774"/>
      <c r="U608" s="774"/>
      <c r="V608" s="774"/>
      <c r="W608" s="775"/>
    </row>
    <row r="609" spans="1:24" s="23" customFormat="1" ht="17.100000000000001" customHeight="1" x14ac:dyDescent="0.15">
      <c r="B609" s="770" t="s">
        <v>29</v>
      </c>
      <c r="C609" s="771"/>
      <c r="D609" s="767" t="str">
        <f>VLOOKUP(A597,'様式D-1-1用'!$A$3:$P$1002,11,0)</f>
        <v>Ⅰ</v>
      </c>
      <c r="E609" s="759"/>
      <c r="F609" s="776"/>
      <c r="G609" s="777"/>
      <c r="H609" s="777"/>
      <c r="I609" s="777"/>
      <c r="J609" s="777"/>
      <c r="K609" s="777"/>
      <c r="L609" s="778"/>
      <c r="M609" s="770" t="s">
        <v>29</v>
      </c>
      <c r="N609" s="771"/>
      <c r="O609" s="767" t="str">
        <f>VLOOKUP(X597,'様式D-1-1用'!$A$3:$P$1002,11,0)</f>
        <v>Ⅱ</v>
      </c>
      <c r="P609" s="759"/>
      <c r="Q609" s="776"/>
      <c r="R609" s="777"/>
      <c r="S609" s="777"/>
      <c r="T609" s="777"/>
      <c r="U609" s="777"/>
      <c r="V609" s="777"/>
      <c r="W609" s="778"/>
    </row>
    <row r="610" spans="1:24" s="23" customFormat="1" ht="17.100000000000001" customHeight="1" x14ac:dyDescent="0.15">
      <c r="B610" s="770" t="s">
        <v>7</v>
      </c>
      <c r="C610" s="772"/>
      <c r="D610" s="772"/>
      <c r="E610" s="344" t="str">
        <f>VLOOKUP(A597,'様式D-1-1用'!$A$3:$P$1002,12,0)</f>
        <v>4.7m×0.4m 導水工</v>
      </c>
      <c r="F610" s="133"/>
      <c r="G610" s="133"/>
      <c r="H610" s="133"/>
      <c r="I610" s="133"/>
      <c r="J610" s="133"/>
      <c r="K610" s="133"/>
      <c r="L610" s="134"/>
      <c r="M610" s="770" t="s">
        <v>7</v>
      </c>
      <c r="N610" s="772"/>
      <c r="O610" s="771"/>
      <c r="P610" s="344" t="str">
        <f>VLOOKUP(X597,'様式D-1-1用'!$A$3:$P$1002,12,0)</f>
        <v xml:space="preserve">0.1m×1.0m </v>
      </c>
      <c r="Q610" s="133"/>
      <c r="R610" s="133"/>
      <c r="S610" s="133"/>
      <c r="T610" s="133"/>
      <c r="U610" s="133"/>
      <c r="V610" s="133"/>
      <c r="W610" s="134"/>
    </row>
    <row r="611" spans="1:24" s="23" customFormat="1" ht="17.100000000000001" customHeight="1" x14ac:dyDescent="0.15">
      <c r="B611" s="801" t="s">
        <v>54</v>
      </c>
      <c r="C611" s="802"/>
      <c r="D611" s="803"/>
      <c r="E611" s="799" t="str">
        <f>VLOOKUP(A597,'様式D-1-1用'!$A$3:$P$1002,13,0)</f>
        <v>うき2.3m×0.15m</v>
      </c>
      <c r="F611" s="800"/>
      <c r="G611" s="800"/>
      <c r="H611" s="800"/>
      <c r="I611" s="800"/>
      <c r="J611" s="800"/>
      <c r="K611" s="800"/>
      <c r="L611" s="804"/>
      <c r="M611" s="801" t="s">
        <v>54</v>
      </c>
      <c r="N611" s="802"/>
      <c r="O611" s="803"/>
      <c r="P611" s="799" t="str">
        <f>VLOOKUP(X597,'様式D-1-1用'!$A$3:$P$1002,13,0)</f>
        <v>0.1m×0.7m</v>
      </c>
      <c r="Q611" s="800"/>
      <c r="R611" s="800"/>
      <c r="S611" s="800"/>
      <c r="T611" s="800"/>
      <c r="U611" s="800"/>
      <c r="V611" s="800"/>
      <c r="W611" s="804"/>
    </row>
    <row r="612" spans="1:24" s="23" customFormat="1" ht="17.100000000000001" customHeight="1" x14ac:dyDescent="0.15">
      <c r="B612" s="796" t="s">
        <v>282</v>
      </c>
      <c r="C612" s="797"/>
      <c r="D612" s="798"/>
      <c r="E612" s="799" t="str">
        <f>VLOOKUP(A597,'様式D-1-1用'!$A$3:$P$1002,14,0)</f>
        <v>－</v>
      </c>
      <c r="F612" s="800"/>
      <c r="G612" s="800"/>
      <c r="H612" s="743"/>
      <c r="I612" s="743"/>
      <c r="J612" s="743"/>
      <c r="K612" s="743"/>
      <c r="L612" s="744"/>
      <c r="M612" s="796" t="s">
        <v>282</v>
      </c>
      <c r="N612" s="797"/>
      <c r="O612" s="798"/>
      <c r="P612" s="799" t="str">
        <f>VLOOKUP(X597,'様式D-1-1用'!$A$3:$P$1002,14,0)</f>
        <v>－</v>
      </c>
      <c r="Q612" s="800"/>
      <c r="R612" s="800"/>
      <c r="S612" s="743"/>
      <c r="T612" s="743"/>
      <c r="U612" s="743"/>
      <c r="V612" s="743"/>
      <c r="W612" s="744"/>
    </row>
    <row r="613" spans="1:24" s="23" customFormat="1" ht="17.100000000000001" customHeight="1" x14ac:dyDescent="0.15">
      <c r="B613" s="796" t="s">
        <v>302</v>
      </c>
      <c r="C613" s="797"/>
      <c r="D613" s="798"/>
      <c r="E613" s="799" t="str">
        <f>VLOOKUP(A597,'様式D-1-1用'!$A$3:$P$1002,15,0)</f>
        <v>なし</v>
      </c>
      <c r="F613" s="800"/>
      <c r="G613" s="800"/>
      <c r="H613" s="811" t="s">
        <v>8</v>
      </c>
      <c r="I613" s="812"/>
      <c r="J613" s="808"/>
      <c r="K613" s="809"/>
      <c r="L613" s="810"/>
      <c r="M613" s="796" t="s">
        <v>302</v>
      </c>
      <c r="N613" s="797"/>
      <c r="O613" s="798"/>
      <c r="P613" s="799" t="str">
        <f>VLOOKUP(X597,'様式D-1-1用'!$A$3:$P$1002,15,0)</f>
        <v>監視（日常巡視）</v>
      </c>
      <c r="Q613" s="800"/>
      <c r="R613" s="800"/>
      <c r="S613" s="811" t="s">
        <v>8</v>
      </c>
      <c r="T613" s="812"/>
      <c r="U613" s="808"/>
      <c r="V613" s="809"/>
      <c r="W613" s="810"/>
    </row>
    <row r="614" spans="1:24" s="23" customFormat="1" ht="17.100000000000001" customHeight="1" x14ac:dyDescent="0.15">
      <c r="B614" s="770" t="s">
        <v>50</v>
      </c>
      <c r="C614" s="771"/>
      <c r="D614" s="805" t="str">
        <f>VLOOKUP(A597,'様式D-1-1用'!$A$3:$P$1002,16,0)</f>
        <v>補修跡、4.7m×0.4m 導水工</v>
      </c>
      <c r="E614" s="806"/>
      <c r="F614" s="806"/>
      <c r="G614" s="806"/>
      <c r="H614" s="806"/>
      <c r="I614" s="806"/>
      <c r="J614" s="806"/>
      <c r="K614" s="806"/>
      <c r="L614" s="807"/>
      <c r="M614" s="770" t="s">
        <v>50</v>
      </c>
      <c r="N614" s="771"/>
      <c r="O614" s="805" t="str">
        <f>VLOOKUP(X597,'様式D-1-1用'!$A$3:$P$1002,16,0)</f>
        <v xml:space="preserve">うき・はく離、0.1m×1.0m </v>
      </c>
      <c r="P614" s="806"/>
      <c r="Q614" s="806"/>
      <c r="R614" s="806"/>
      <c r="S614" s="806"/>
      <c r="T614" s="806"/>
      <c r="U614" s="806"/>
      <c r="V614" s="806"/>
      <c r="W614" s="807"/>
    </row>
    <row r="615" spans="1:24" s="23" customFormat="1" ht="15" customHeight="1" x14ac:dyDescent="0.15">
      <c r="B615" s="80"/>
      <c r="C615" s="793" t="s">
        <v>304</v>
      </c>
      <c r="D615" s="794"/>
      <c r="E615" s="794"/>
      <c r="F615" s="794"/>
      <c r="G615" s="794"/>
      <c r="H615" s="794"/>
      <c r="I615" s="794"/>
      <c r="J615" s="794"/>
      <c r="K615" s="794"/>
      <c r="L615" s="794"/>
      <c r="M615" s="80"/>
      <c r="N615" s="81" t="s">
        <v>257</v>
      </c>
      <c r="O615" s="80"/>
      <c r="P615" s="82"/>
      <c r="Q615" s="82"/>
      <c r="R615" s="82"/>
      <c r="S615" s="82"/>
      <c r="T615" s="82"/>
      <c r="U615" s="82"/>
      <c r="V615" s="82"/>
      <c r="W615" s="82"/>
    </row>
    <row r="616" spans="1:24" s="23" customFormat="1" ht="15" customHeight="1" x14ac:dyDescent="0.15">
      <c r="B616" s="80"/>
      <c r="C616" s="795"/>
      <c r="D616" s="795"/>
      <c r="E616" s="795"/>
      <c r="F616" s="795"/>
      <c r="G616" s="795"/>
      <c r="H616" s="795"/>
      <c r="I616" s="795"/>
      <c r="J616" s="795"/>
      <c r="K616" s="795"/>
      <c r="L616" s="795"/>
      <c r="M616" s="80"/>
      <c r="N616" s="81" t="s">
        <v>283</v>
      </c>
      <c r="O616" s="82"/>
      <c r="P616" s="82"/>
      <c r="Q616" s="82"/>
      <c r="R616" s="82"/>
      <c r="S616" s="82"/>
      <c r="T616" s="82"/>
      <c r="U616" s="82"/>
      <c r="V616" s="82"/>
      <c r="W616" s="82"/>
    </row>
    <row r="617" spans="1:24" ht="15" customHeight="1" x14ac:dyDescent="0.15">
      <c r="B617" s="79"/>
      <c r="C617" s="176" t="s">
        <v>303</v>
      </c>
      <c r="D617" s="176"/>
      <c r="E617" s="177"/>
      <c r="M617" s="23"/>
      <c r="N617" s="176" t="s">
        <v>529</v>
      </c>
      <c r="O617" s="174"/>
      <c r="P617" s="175"/>
      <c r="Q617" s="23"/>
      <c r="R617" s="23"/>
      <c r="S617" s="23"/>
      <c r="T617" s="23"/>
      <c r="U617" s="23"/>
      <c r="W617" s="82"/>
      <c r="X617" s="23"/>
    </row>
    <row r="618" spans="1:24" ht="15" customHeight="1" x14ac:dyDescent="0.15">
      <c r="C618" s="176" t="s">
        <v>420</v>
      </c>
      <c r="D618" s="176"/>
      <c r="M618" s="23"/>
      <c r="N618" s="176" t="s">
        <v>530</v>
      </c>
      <c r="O618" s="174"/>
      <c r="P618" s="23"/>
      <c r="Q618" s="23"/>
      <c r="R618" s="23"/>
      <c r="S618" s="23"/>
      <c r="T618" s="23"/>
      <c r="U618" s="23"/>
      <c r="V618" s="23"/>
      <c r="W618" s="23"/>
      <c r="X618" s="23"/>
    </row>
    <row r="619" spans="1:24" ht="15.6" customHeight="1" x14ac:dyDescent="0.15">
      <c r="C619" s="176" t="s">
        <v>557</v>
      </c>
      <c r="N619" s="176" t="s">
        <v>463</v>
      </c>
    </row>
    <row r="620" spans="1:24" s="23" customFormat="1" ht="20.100000000000001" customHeight="1" x14ac:dyDescent="0.15">
      <c r="A620" s="175">
        <f>A579+4</f>
        <v>61</v>
      </c>
      <c r="B620" s="779" t="s">
        <v>51</v>
      </c>
      <c r="C620" s="779" t="s">
        <v>47</v>
      </c>
      <c r="D620" s="782">
        <f>VLOOKUP(A620,'様式D-1-1用'!$A$3:$P$1002,2,0)</f>
        <v>7</v>
      </c>
      <c r="E620" s="783"/>
      <c r="F620" s="786"/>
      <c r="G620" s="787"/>
      <c r="H620" s="787"/>
      <c r="I620" s="787"/>
      <c r="J620" s="787"/>
      <c r="K620" s="787"/>
      <c r="L620" s="788"/>
      <c r="M620" s="779" t="s">
        <v>51</v>
      </c>
      <c r="N620" s="779" t="s">
        <v>47</v>
      </c>
      <c r="O620" s="782">
        <f>VLOOKUP(X620,'様式D-1-1用'!$A$3:$P$1002,2,0)</f>
        <v>7</v>
      </c>
      <c r="P620" s="783"/>
      <c r="Q620" s="786"/>
      <c r="R620" s="787"/>
      <c r="S620" s="787"/>
      <c r="T620" s="787"/>
      <c r="U620" s="787"/>
      <c r="V620" s="787"/>
      <c r="W620" s="788"/>
      <c r="X620" s="23">
        <f>X579+4</f>
        <v>62</v>
      </c>
    </row>
    <row r="621" spans="1:24" s="23" customFormat="1" ht="20.100000000000001" customHeight="1" x14ac:dyDescent="0.15">
      <c r="B621" s="780"/>
      <c r="C621" s="781"/>
      <c r="D621" s="784"/>
      <c r="E621" s="785"/>
      <c r="F621" s="773"/>
      <c r="G621" s="774"/>
      <c r="H621" s="774"/>
      <c r="I621" s="774"/>
      <c r="J621" s="774"/>
      <c r="K621" s="774"/>
      <c r="L621" s="775"/>
      <c r="M621" s="780"/>
      <c r="N621" s="781"/>
      <c r="O621" s="784"/>
      <c r="P621" s="785"/>
      <c r="Q621" s="773"/>
      <c r="R621" s="774"/>
      <c r="S621" s="774"/>
      <c r="T621" s="774"/>
      <c r="U621" s="774"/>
      <c r="V621" s="774"/>
      <c r="W621" s="775"/>
    </row>
    <row r="622" spans="1:24" s="23" customFormat="1" ht="20.100000000000001" customHeight="1" x14ac:dyDescent="0.15">
      <c r="B622" s="780"/>
      <c r="C622" s="780" t="s">
        <v>2</v>
      </c>
      <c r="D622" s="789">
        <f>VLOOKUP(A620,'様式D-1-1用'!$A$3:$P$1002,3,0)</f>
        <v>6</v>
      </c>
      <c r="E622" s="790"/>
      <c r="F622" s="773"/>
      <c r="G622" s="774"/>
      <c r="H622" s="774"/>
      <c r="I622" s="774"/>
      <c r="J622" s="774"/>
      <c r="K622" s="774"/>
      <c r="L622" s="775"/>
      <c r="M622" s="780"/>
      <c r="N622" s="780" t="s">
        <v>2</v>
      </c>
      <c r="O622" s="789">
        <f>VLOOKUP(X620,'様式D-1-1用'!$A$3:$P$1002,3,0)</f>
        <v>7</v>
      </c>
      <c r="P622" s="790"/>
      <c r="Q622" s="773"/>
      <c r="R622" s="774"/>
      <c r="S622" s="774"/>
      <c r="T622" s="774"/>
      <c r="U622" s="774"/>
      <c r="V622" s="774"/>
      <c r="W622" s="775"/>
    </row>
    <row r="623" spans="1:24" s="23" customFormat="1" ht="19.5" customHeight="1" x14ac:dyDescent="0.15">
      <c r="B623" s="781"/>
      <c r="C623" s="781"/>
      <c r="D623" s="791"/>
      <c r="E623" s="792"/>
      <c r="F623" s="773"/>
      <c r="G623" s="774"/>
      <c r="H623" s="774"/>
      <c r="I623" s="774"/>
      <c r="J623" s="774"/>
      <c r="K623" s="774"/>
      <c r="L623" s="775"/>
      <c r="M623" s="781"/>
      <c r="N623" s="781"/>
      <c r="O623" s="791"/>
      <c r="P623" s="792"/>
      <c r="Q623" s="773"/>
      <c r="R623" s="774"/>
      <c r="S623" s="774"/>
      <c r="T623" s="774"/>
      <c r="U623" s="774"/>
      <c r="V623" s="774"/>
      <c r="W623" s="775"/>
    </row>
    <row r="624" spans="1:24" s="23" customFormat="1" ht="20.100000000000001" customHeight="1" x14ac:dyDescent="0.15">
      <c r="B624" s="780" t="s">
        <v>48</v>
      </c>
      <c r="C624" s="780" t="s">
        <v>3</v>
      </c>
      <c r="D624" s="782" t="str">
        <f>VLOOKUP(A620,'様式D-1-1用'!$A$3:$P$1002,4,0)</f>
        <v>路面</v>
      </c>
      <c r="E624" s="783"/>
      <c r="F624" s="773"/>
      <c r="G624" s="774"/>
      <c r="H624" s="774"/>
      <c r="I624" s="774"/>
      <c r="J624" s="774"/>
      <c r="K624" s="774"/>
      <c r="L624" s="775"/>
      <c r="M624" s="780" t="s">
        <v>48</v>
      </c>
      <c r="N624" s="780" t="s">
        <v>3</v>
      </c>
      <c r="O624" s="782" t="str">
        <f>VLOOKUP(X620,'様式D-1-1用'!$A$3:$P$1002,4,0)</f>
        <v>覆工・坑門</v>
      </c>
      <c r="P624" s="783"/>
      <c r="Q624" s="773"/>
      <c r="R624" s="774"/>
      <c r="S624" s="774"/>
      <c r="T624" s="774"/>
      <c r="U624" s="774"/>
      <c r="V624" s="774"/>
      <c r="W624" s="775"/>
    </row>
    <row r="625" spans="1:24" s="23" customFormat="1" ht="20.100000000000001" customHeight="1" x14ac:dyDescent="0.15">
      <c r="B625" s="780"/>
      <c r="C625" s="781"/>
      <c r="D625" s="784"/>
      <c r="E625" s="785"/>
      <c r="F625" s="773"/>
      <c r="G625" s="774"/>
      <c r="H625" s="774"/>
      <c r="I625" s="774"/>
      <c r="J625" s="774"/>
      <c r="K625" s="774"/>
      <c r="L625" s="775"/>
      <c r="M625" s="780"/>
      <c r="N625" s="781"/>
      <c r="O625" s="784"/>
      <c r="P625" s="785"/>
      <c r="Q625" s="773"/>
      <c r="R625" s="774"/>
      <c r="S625" s="774"/>
      <c r="T625" s="774"/>
      <c r="U625" s="774"/>
      <c r="V625" s="774"/>
      <c r="W625" s="775"/>
    </row>
    <row r="626" spans="1:24" s="23" customFormat="1" ht="20.100000000000001" customHeight="1" x14ac:dyDescent="0.15">
      <c r="B626" s="780"/>
      <c r="C626" s="780" t="s">
        <v>4</v>
      </c>
      <c r="D626" s="782" t="str">
        <f>VLOOKUP(A620,'様式D-1-1用'!$A$3:$P$1002,5,0)</f>
        <v>監査歩廊</v>
      </c>
      <c r="E626" s="783"/>
      <c r="F626" s="773"/>
      <c r="G626" s="774"/>
      <c r="H626" s="774"/>
      <c r="I626" s="774"/>
      <c r="J626" s="774"/>
      <c r="K626" s="774"/>
      <c r="L626" s="775"/>
      <c r="M626" s="780"/>
      <c r="N626" s="780" t="s">
        <v>4</v>
      </c>
      <c r="O626" s="782" t="str">
        <f>VLOOKUP(X620,'様式D-1-1用'!$A$3:$P$1002,5,0)</f>
        <v>側壁（右側）</v>
      </c>
      <c r="P626" s="783"/>
      <c r="Q626" s="773"/>
      <c r="R626" s="774"/>
      <c r="S626" s="774"/>
      <c r="T626" s="774"/>
      <c r="U626" s="774"/>
      <c r="V626" s="774"/>
      <c r="W626" s="775"/>
    </row>
    <row r="627" spans="1:24" s="23" customFormat="1" ht="20.100000000000001" customHeight="1" x14ac:dyDescent="0.15">
      <c r="B627" s="781"/>
      <c r="C627" s="781"/>
      <c r="D627" s="784"/>
      <c r="E627" s="785"/>
      <c r="F627" s="773"/>
      <c r="G627" s="774"/>
      <c r="H627" s="774"/>
      <c r="I627" s="774"/>
      <c r="J627" s="774"/>
      <c r="K627" s="774"/>
      <c r="L627" s="775"/>
      <c r="M627" s="781"/>
      <c r="N627" s="781"/>
      <c r="O627" s="784"/>
      <c r="P627" s="785"/>
      <c r="Q627" s="773"/>
      <c r="R627" s="774"/>
      <c r="S627" s="774"/>
      <c r="T627" s="774"/>
      <c r="U627" s="774"/>
      <c r="V627" s="774"/>
      <c r="W627" s="775"/>
    </row>
    <row r="628" spans="1:24" s="23" customFormat="1" ht="17.100000000000001" customHeight="1" x14ac:dyDescent="0.15">
      <c r="B628" s="770" t="s">
        <v>5</v>
      </c>
      <c r="C628" s="771"/>
      <c r="D628" s="765" t="str">
        <f>VLOOKUP(A620,'様式D-1-1用'!$A$3:$P$1002,6,0)</f>
        <v>材質劣化</v>
      </c>
      <c r="E628" s="766"/>
      <c r="F628" s="773"/>
      <c r="G628" s="774"/>
      <c r="H628" s="774"/>
      <c r="I628" s="774"/>
      <c r="J628" s="774"/>
      <c r="K628" s="774"/>
      <c r="L628" s="775"/>
      <c r="M628" s="770" t="s">
        <v>5</v>
      </c>
      <c r="N628" s="771"/>
      <c r="O628" s="765" t="str">
        <f>VLOOKUP(X620,'様式D-1-1用'!$A$3:$P$1002,6,0)</f>
        <v>材質劣化</v>
      </c>
      <c r="P628" s="766"/>
      <c r="Q628" s="773"/>
      <c r="R628" s="774"/>
      <c r="S628" s="774"/>
      <c r="T628" s="774"/>
      <c r="U628" s="774"/>
      <c r="V628" s="774"/>
      <c r="W628" s="775"/>
    </row>
    <row r="629" spans="1:24" s="23" customFormat="1" ht="17.100000000000001" customHeight="1" x14ac:dyDescent="0.15">
      <c r="B629" s="770" t="s">
        <v>49</v>
      </c>
      <c r="C629" s="771"/>
      <c r="D629" s="765" t="str">
        <f>VLOOKUP(A620,'様式D-1-1用'!$A$3:$P$1002,7,0)</f>
        <v>鉄筋露出</v>
      </c>
      <c r="E629" s="766"/>
      <c r="F629" s="773"/>
      <c r="G629" s="774"/>
      <c r="H629" s="774"/>
      <c r="I629" s="774"/>
      <c r="J629" s="774"/>
      <c r="K629" s="774"/>
      <c r="L629" s="775"/>
      <c r="M629" s="770" t="s">
        <v>49</v>
      </c>
      <c r="N629" s="771"/>
      <c r="O629" s="765" t="str">
        <f>VLOOKUP(X620,'様式D-1-1用'!$A$3:$P$1002,7,0)</f>
        <v>うき・はく離</v>
      </c>
      <c r="P629" s="766"/>
      <c r="Q629" s="773"/>
      <c r="R629" s="774"/>
      <c r="S629" s="774"/>
      <c r="T629" s="774"/>
      <c r="U629" s="774"/>
      <c r="V629" s="774"/>
      <c r="W629" s="775"/>
    </row>
    <row r="630" spans="1:24" s="23" customFormat="1" ht="17.100000000000001" customHeight="1" x14ac:dyDescent="0.15">
      <c r="B630" s="768" t="s">
        <v>279</v>
      </c>
      <c r="C630" s="770" t="s">
        <v>278</v>
      </c>
      <c r="D630" s="771"/>
      <c r="E630" s="146">
        <f>VLOOKUP(A620,'様式D-1-1用'!$A$3:$P$1002,8,0)</f>
        <v>0</v>
      </c>
      <c r="F630" s="773"/>
      <c r="G630" s="774"/>
      <c r="H630" s="774"/>
      <c r="I630" s="774"/>
      <c r="J630" s="774"/>
      <c r="K630" s="774"/>
      <c r="L630" s="775"/>
      <c r="M630" s="768" t="s">
        <v>279</v>
      </c>
      <c r="N630" s="770" t="s">
        <v>278</v>
      </c>
      <c r="O630" s="771"/>
      <c r="P630" s="146">
        <f>VLOOKUP(X620,'様式D-1-1用'!$A$3:$P$1002,8,0)</f>
        <v>0</v>
      </c>
      <c r="Q630" s="773"/>
      <c r="R630" s="774"/>
      <c r="S630" s="774"/>
      <c r="T630" s="774"/>
      <c r="U630" s="774"/>
      <c r="V630" s="774"/>
      <c r="W630" s="775"/>
    </row>
    <row r="631" spans="1:24" s="23" customFormat="1" ht="17.100000000000001" customHeight="1" x14ac:dyDescent="0.15">
      <c r="B631" s="769"/>
      <c r="C631" s="770" t="s">
        <v>280</v>
      </c>
      <c r="D631" s="771"/>
      <c r="E631" s="146" t="str">
        <f>VLOOKUP(A620,'様式D-1-1用'!$A$3:$P$1002,9,0)</f>
        <v>－</v>
      </c>
      <c r="F631" s="773"/>
      <c r="G631" s="774"/>
      <c r="H631" s="774"/>
      <c r="I631" s="774"/>
      <c r="J631" s="774"/>
      <c r="K631" s="774"/>
      <c r="L631" s="775"/>
      <c r="M631" s="769"/>
      <c r="N631" s="770" t="s">
        <v>280</v>
      </c>
      <c r="O631" s="771"/>
      <c r="P631" s="146" t="str">
        <f>VLOOKUP(X620,'様式D-1-1用'!$A$3:$P$1002,9,0)</f>
        <v>Ⅱb</v>
      </c>
      <c r="Q631" s="773"/>
      <c r="R631" s="774"/>
      <c r="S631" s="774"/>
      <c r="T631" s="774"/>
      <c r="U631" s="774"/>
      <c r="V631" s="774"/>
      <c r="W631" s="775"/>
    </row>
    <row r="632" spans="1:24" s="23" customFormat="1" ht="17.100000000000001" customHeight="1" x14ac:dyDescent="0.15">
      <c r="B632" s="770" t="s">
        <v>29</v>
      </c>
      <c r="C632" s="771"/>
      <c r="D632" s="767" t="str">
        <f>VLOOKUP(A620,'様式D-1-1用'!$A$3:$P$1002,11,0)</f>
        <v>－</v>
      </c>
      <c r="E632" s="759"/>
      <c r="F632" s="776"/>
      <c r="G632" s="777"/>
      <c r="H632" s="777"/>
      <c r="I632" s="777"/>
      <c r="J632" s="777"/>
      <c r="K632" s="777"/>
      <c r="L632" s="778"/>
      <c r="M632" s="770" t="s">
        <v>29</v>
      </c>
      <c r="N632" s="771"/>
      <c r="O632" s="767" t="str">
        <f>VLOOKUP(X620,'様式D-1-1用'!$A$3:$P$1002,11,0)</f>
        <v>Ⅱ</v>
      </c>
      <c r="P632" s="759"/>
      <c r="Q632" s="776"/>
      <c r="R632" s="777"/>
      <c r="S632" s="777"/>
      <c r="T632" s="777"/>
      <c r="U632" s="777"/>
      <c r="V632" s="777"/>
      <c r="W632" s="778"/>
    </row>
    <row r="633" spans="1:24" s="23" customFormat="1" ht="17.100000000000001" customHeight="1" x14ac:dyDescent="0.15">
      <c r="B633" s="770" t="s">
        <v>7</v>
      </c>
      <c r="C633" s="772"/>
      <c r="D633" s="772"/>
      <c r="E633" s="344" t="str">
        <f>VLOOKUP(A620,'様式D-1-1用'!$A$3:$P$1002,12,0)</f>
        <v xml:space="preserve">0.5m×0.5m </v>
      </c>
      <c r="F633" s="133"/>
      <c r="G633" s="133"/>
      <c r="H633" s="133"/>
      <c r="I633" s="133"/>
      <c r="J633" s="133"/>
      <c r="K633" s="133"/>
      <c r="L633" s="134"/>
      <c r="M633" s="770" t="s">
        <v>7</v>
      </c>
      <c r="N633" s="772"/>
      <c r="O633" s="771"/>
      <c r="P633" s="344" t="str">
        <f>VLOOKUP(X620,'様式D-1-1用'!$A$3:$P$1002,12,0)</f>
        <v>0.2m×0.1m (一部欠損)</v>
      </c>
      <c r="Q633" s="133"/>
      <c r="R633" s="133"/>
      <c r="S633" s="133"/>
      <c r="T633" s="133"/>
      <c r="U633" s="133"/>
      <c r="V633" s="133"/>
      <c r="W633" s="134"/>
    </row>
    <row r="634" spans="1:24" s="23" customFormat="1" ht="17.100000000000001" customHeight="1" x14ac:dyDescent="0.15">
      <c r="B634" s="801" t="s">
        <v>54</v>
      </c>
      <c r="C634" s="802"/>
      <c r="D634" s="803"/>
      <c r="E634" s="799" t="str">
        <f>VLOOKUP(A620,'様式D-1-1用'!$A$3:$P$1002,13,0)</f>
        <v>0.1m×0.5m×0.01m</v>
      </c>
      <c r="F634" s="800"/>
      <c r="G634" s="800"/>
      <c r="H634" s="800"/>
      <c r="I634" s="800"/>
      <c r="J634" s="800"/>
      <c r="K634" s="800"/>
      <c r="L634" s="804"/>
      <c r="M634" s="801" t="s">
        <v>54</v>
      </c>
      <c r="N634" s="802"/>
      <c r="O634" s="803"/>
      <c r="P634" s="799" t="str">
        <f>VLOOKUP(X620,'様式D-1-1用'!$A$3:$P$1002,13,0)</f>
        <v>－</v>
      </c>
      <c r="Q634" s="800"/>
      <c r="R634" s="800"/>
      <c r="S634" s="800"/>
      <c r="T634" s="800"/>
      <c r="U634" s="800"/>
      <c r="V634" s="800"/>
      <c r="W634" s="804"/>
    </row>
    <row r="635" spans="1:24" s="23" customFormat="1" ht="17.100000000000001" customHeight="1" x14ac:dyDescent="0.15">
      <c r="B635" s="796" t="s">
        <v>282</v>
      </c>
      <c r="C635" s="797"/>
      <c r="D635" s="798"/>
      <c r="E635" s="799" t="str">
        <f>VLOOKUP(A620,'様式D-1-1用'!$A$3:$P$1002,14,0)</f>
        <v>－</v>
      </c>
      <c r="F635" s="800"/>
      <c r="G635" s="800"/>
      <c r="H635" s="743"/>
      <c r="I635" s="743"/>
      <c r="J635" s="743"/>
      <c r="K635" s="743"/>
      <c r="L635" s="744"/>
      <c r="M635" s="796" t="s">
        <v>282</v>
      </c>
      <c r="N635" s="797"/>
      <c r="O635" s="798"/>
      <c r="P635" s="799" t="str">
        <f>VLOOKUP(X620,'様式D-1-1用'!$A$3:$P$1002,14,0)</f>
        <v>－</v>
      </c>
      <c r="Q635" s="800"/>
      <c r="R635" s="800"/>
      <c r="S635" s="743"/>
      <c r="T635" s="743"/>
      <c r="U635" s="743"/>
      <c r="V635" s="743"/>
      <c r="W635" s="744"/>
    </row>
    <row r="636" spans="1:24" s="23" customFormat="1" ht="17.100000000000001" customHeight="1" x14ac:dyDescent="0.15">
      <c r="B636" s="796" t="s">
        <v>302</v>
      </c>
      <c r="C636" s="797"/>
      <c r="D636" s="798"/>
      <c r="E636" s="799" t="str">
        <f>VLOOKUP(A620,'様式D-1-1用'!$A$3:$P$1002,15,0)</f>
        <v>なし</v>
      </c>
      <c r="F636" s="800"/>
      <c r="G636" s="800"/>
      <c r="H636" s="811" t="s">
        <v>8</v>
      </c>
      <c r="I636" s="812"/>
      <c r="J636" s="808"/>
      <c r="K636" s="809"/>
      <c r="L636" s="810"/>
      <c r="M636" s="796" t="s">
        <v>302</v>
      </c>
      <c r="N636" s="797"/>
      <c r="O636" s="798"/>
      <c r="P636" s="799" t="str">
        <f>VLOOKUP(X620,'様式D-1-1用'!$A$3:$P$1002,15,0)</f>
        <v>なし</v>
      </c>
      <c r="Q636" s="800"/>
      <c r="R636" s="800"/>
      <c r="S636" s="811" t="s">
        <v>8</v>
      </c>
      <c r="T636" s="812"/>
      <c r="U636" s="808"/>
      <c r="V636" s="809"/>
      <c r="W636" s="810"/>
    </row>
    <row r="637" spans="1:24" s="23" customFormat="1" ht="17.100000000000001" customHeight="1" x14ac:dyDescent="0.15">
      <c r="B637" s="770" t="s">
        <v>50</v>
      </c>
      <c r="C637" s="771"/>
      <c r="D637" s="805" t="str">
        <f>VLOOKUP(A620,'様式D-1-1用'!$A$3:$P$1002,16,0)</f>
        <v xml:space="preserve">鉄筋露出、0.5m×0.5m </v>
      </c>
      <c r="E637" s="806"/>
      <c r="F637" s="806"/>
      <c r="G637" s="806"/>
      <c r="H637" s="806"/>
      <c r="I637" s="806"/>
      <c r="J637" s="806"/>
      <c r="K637" s="806"/>
      <c r="L637" s="807"/>
      <c r="M637" s="770" t="s">
        <v>50</v>
      </c>
      <c r="N637" s="771"/>
      <c r="O637" s="805" t="str">
        <f>VLOOKUP(X620,'様式D-1-1用'!$A$3:$P$1002,16,0)</f>
        <v>うき・はく離、0.2m×0.1m (一部欠損)</v>
      </c>
      <c r="P637" s="806"/>
      <c r="Q637" s="806"/>
      <c r="R637" s="806"/>
      <c r="S637" s="806"/>
      <c r="T637" s="806"/>
      <c r="U637" s="806"/>
      <c r="V637" s="806"/>
      <c r="W637" s="807"/>
    </row>
    <row r="638" spans="1:24" s="23" customFormat="1" ht="20.100000000000001" customHeight="1" x14ac:dyDescent="0.15">
      <c r="A638" s="175">
        <f>A597+4</f>
        <v>63</v>
      </c>
      <c r="B638" s="779" t="s">
        <v>51</v>
      </c>
      <c r="C638" s="779" t="s">
        <v>47</v>
      </c>
      <c r="D638" s="782">
        <f>VLOOKUP(A638,'様式D-1-1用'!$A$3:$P$1002,2,0)</f>
        <v>7</v>
      </c>
      <c r="E638" s="783"/>
      <c r="F638" s="786"/>
      <c r="G638" s="787"/>
      <c r="H638" s="787"/>
      <c r="I638" s="787"/>
      <c r="J638" s="787"/>
      <c r="K638" s="787"/>
      <c r="L638" s="788"/>
      <c r="M638" s="779" t="s">
        <v>51</v>
      </c>
      <c r="N638" s="779" t="s">
        <v>47</v>
      </c>
      <c r="O638" s="782">
        <f>VLOOKUP(X638,'様式D-1-1用'!$A$3:$P$1002,2,0)</f>
        <v>8</v>
      </c>
      <c r="P638" s="783"/>
      <c r="Q638" s="773"/>
      <c r="R638" s="774"/>
      <c r="S638" s="774"/>
      <c r="T638" s="774"/>
      <c r="U638" s="774"/>
      <c r="V638" s="774"/>
      <c r="W638" s="775"/>
      <c r="X638" s="23">
        <f>X597+4</f>
        <v>64</v>
      </c>
    </row>
    <row r="639" spans="1:24" s="23" customFormat="1" ht="20.100000000000001" customHeight="1" x14ac:dyDescent="0.15">
      <c r="B639" s="780"/>
      <c r="C639" s="781"/>
      <c r="D639" s="784"/>
      <c r="E639" s="785"/>
      <c r="F639" s="773"/>
      <c r="G639" s="774"/>
      <c r="H639" s="774"/>
      <c r="I639" s="774"/>
      <c r="J639" s="774"/>
      <c r="K639" s="774"/>
      <c r="L639" s="775"/>
      <c r="M639" s="780"/>
      <c r="N639" s="781"/>
      <c r="O639" s="784"/>
      <c r="P639" s="785"/>
      <c r="Q639" s="773"/>
      <c r="R639" s="774"/>
      <c r="S639" s="774"/>
      <c r="T639" s="774"/>
      <c r="U639" s="774"/>
      <c r="V639" s="774"/>
      <c r="W639" s="775"/>
    </row>
    <row r="640" spans="1:24" s="23" customFormat="1" ht="20.100000000000001" customHeight="1" x14ac:dyDescent="0.15">
      <c r="B640" s="780"/>
      <c r="C640" s="780" t="s">
        <v>2</v>
      </c>
      <c r="D640" s="789">
        <f>VLOOKUP(A638,'様式D-1-1用'!$A$3:$P$1002,3,0)</f>
        <v>8</v>
      </c>
      <c r="E640" s="790"/>
      <c r="F640" s="773"/>
      <c r="G640" s="774"/>
      <c r="H640" s="774"/>
      <c r="I640" s="774"/>
      <c r="J640" s="774"/>
      <c r="K640" s="774"/>
      <c r="L640" s="775"/>
      <c r="M640" s="780"/>
      <c r="N640" s="780" t="s">
        <v>2</v>
      </c>
      <c r="O640" s="789">
        <f>VLOOKUP(X638,'様式D-1-1用'!$A$3:$P$1002,3,0)</f>
        <v>1</v>
      </c>
      <c r="P640" s="790"/>
      <c r="Q640" s="773"/>
      <c r="R640" s="774"/>
      <c r="S640" s="774"/>
      <c r="T640" s="774"/>
      <c r="U640" s="774"/>
      <c r="V640" s="774"/>
      <c r="W640" s="775"/>
    </row>
    <row r="641" spans="2:23" s="23" customFormat="1" ht="20.100000000000001" customHeight="1" x14ac:dyDescent="0.15">
      <c r="B641" s="781"/>
      <c r="C641" s="781"/>
      <c r="D641" s="791"/>
      <c r="E641" s="792"/>
      <c r="F641" s="773"/>
      <c r="G641" s="774"/>
      <c r="H641" s="774"/>
      <c r="I641" s="774"/>
      <c r="J641" s="774"/>
      <c r="K641" s="774"/>
      <c r="L641" s="775"/>
      <c r="M641" s="781"/>
      <c r="N641" s="781"/>
      <c r="O641" s="791"/>
      <c r="P641" s="792"/>
      <c r="Q641" s="773"/>
      <c r="R641" s="774"/>
      <c r="S641" s="774"/>
      <c r="T641" s="774"/>
      <c r="U641" s="774"/>
      <c r="V641" s="774"/>
      <c r="W641" s="775"/>
    </row>
    <row r="642" spans="2:23" s="23" customFormat="1" ht="20.100000000000001" customHeight="1" x14ac:dyDescent="0.15">
      <c r="B642" s="780" t="s">
        <v>48</v>
      </c>
      <c r="C642" s="780" t="s">
        <v>3</v>
      </c>
      <c r="D642" s="782" t="str">
        <f>VLOOKUP(A638,'様式D-1-1用'!$A$3:$P$1002,4,0)</f>
        <v>覆工・坑門</v>
      </c>
      <c r="E642" s="783"/>
      <c r="F642" s="773"/>
      <c r="G642" s="774"/>
      <c r="H642" s="774"/>
      <c r="I642" s="774"/>
      <c r="J642" s="774"/>
      <c r="K642" s="774"/>
      <c r="L642" s="775"/>
      <c r="M642" s="780" t="s">
        <v>48</v>
      </c>
      <c r="N642" s="780" t="s">
        <v>3</v>
      </c>
      <c r="O642" s="782" t="str">
        <f>VLOOKUP(X638,'様式D-1-1用'!$A$3:$P$1002,4,0)</f>
        <v>覆工・坑門</v>
      </c>
      <c r="P642" s="783"/>
      <c r="Q642" s="773"/>
      <c r="R642" s="774"/>
      <c r="S642" s="774"/>
      <c r="T642" s="774"/>
      <c r="U642" s="774"/>
      <c r="V642" s="774"/>
      <c r="W642" s="775"/>
    </row>
    <row r="643" spans="2:23" s="23" customFormat="1" ht="20.100000000000001" customHeight="1" x14ac:dyDescent="0.15">
      <c r="B643" s="780"/>
      <c r="C643" s="781"/>
      <c r="D643" s="784"/>
      <c r="E643" s="785"/>
      <c r="F643" s="773"/>
      <c r="G643" s="774"/>
      <c r="H643" s="774"/>
      <c r="I643" s="774"/>
      <c r="J643" s="774"/>
      <c r="K643" s="774"/>
      <c r="L643" s="775"/>
      <c r="M643" s="780"/>
      <c r="N643" s="781"/>
      <c r="O643" s="784"/>
      <c r="P643" s="785"/>
      <c r="Q643" s="773"/>
      <c r="R643" s="774"/>
      <c r="S643" s="774"/>
      <c r="T643" s="774"/>
      <c r="U643" s="774"/>
      <c r="V643" s="774"/>
      <c r="W643" s="775"/>
    </row>
    <row r="644" spans="2:23" s="23" customFormat="1" ht="20.100000000000001" customHeight="1" x14ac:dyDescent="0.15">
      <c r="B644" s="780"/>
      <c r="C644" s="780" t="s">
        <v>4</v>
      </c>
      <c r="D644" s="782" t="str">
        <f>VLOOKUP(A638,'様式D-1-1用'!$A$3:$P$1002,5,0)</f>
        <v>側壁（右側）</v>
      </c>
      <c r="E644" s="783"/>
      <c r="F644" s="773"/>
      <c r="G644" s="774"/>
      <c r="H644" s="774"/>
      <c r="I644" s="774"/>
      <c r="J644" s="774"/>
      <c r="K644" s="774"/>
      <c r="L644" s="775"/>
      <c r="M644" s="780"/>
      <c r="N644" s="780" t="s">
        <v>4</v>
      </c>
      <c r="O644" s="782" t="str">
        <f>VLOOKUP(X638,'様式D-1-1用'!$A$3:$P$1002,5,0)</f>
        <v>側壁（左側）</v>
      </c>
      <c r="P644" s="783"/>
      <c r="Q644" s="773"/>
      <c r="R644" s="774"/>
      <c r="S644" s="774"/>
      <c r="T644" s="774"/>
      <c r="U644" s="774"/>
      <c r="V644" s="774"/>
      <c r="W644" s="775"/>
    </row>
    <row r="645" spans="2:23" s="23" customFormat="1" ht="19.5" customHeight="1" x14ac:dyDescent="0.15">
      <c r="B645" s="781"/>
      <c r="C645" s="781"/>
      <c r="D645" s="784"/>
      <c r="E645" s="785"/>
      <c r="F645" s="773"/>
      <c r="G645" s="774"/>
      <c r="H645" s="774"/>
      <c r="I645" s="774"/>
      <c r="J645" s="774"/>
      <c r="K645" s="774"/>
      <c r="L645" s="775"/>
      <c r="M645" s="781"/>
      <c r="N645" s="781"/>
      <c r="O645" s="784"/>
      <c r="P645" s="785"/>
      <c r="Q645" s="773"/>
      <c r="R645" s="774"/>
      <c r="S645" s="774"/>
      <c r="T645" s="774"/>
      <c r="U645" s="774"/>
      <c r="V645" s="774"/>
      <c r="W645" s="775"/>
    </row>
    <row r="646" spans="2:23" s="23" customFormat="1" ht="17.100000000000001" customHeight="1" x14ac:dyDescent="0.15">
      <c r="B646" s="770" t="s">
        <v>5</v>
      </c>
      <c r="C646" s="771"/>
      <c r="D646" s="765" t="str">
        <f>VLOOKUP(A638,'様式D-1-1用'!$A$3:$P$1002,6,0)</f>
        <v>材質劣化</v>
      </c>
      <c r="E646" s="766"/>
      <c r="F646" s="773"/>
      <c r="G646" s="774"/>
      <c r="H646" s="774"/>
      <c r="I646" s="774"/>
      <c r="J646" s="774"/>
      <c r="K646" s="774"/>
      <c r="L646" s="775"/>
      <c r="M646" s="770" t="s">
        <v>5</v>
      </c>
      <c r="N646" s="771"/>
      <c r="O646" s="765" t="str">
        <f>VLOOKUP(X638,'様式D-1-1用'!$A$3:$P$1002,6,0)</f>
        <v>材質劣化</v>
      </c>
      <c r="P646" s="766"/>
      <c r="Q646" s="773"/>
      <c r="R646" s="774"/>
      <c r="S646" s="774"/>
      <c r="T646" s="774"/>
      <c r="U646" s="774"/>
      <c r="V646" s="774"/>
      <c r="W646" s="775"/>
    </row>
    <row r="647" spans="2:23" s="23" customFormat="1" ht="17.100000000000001" customHeight="1" x14ac:dyDescent="0.15">
      <c r="B647" s="770" t="s">
        <v>49</v>
      </c>
      <c r="C647" s="771"/>
      <c r="D647" s="765" t="str">
        <f>VLOOKUP(A638,'様式D-1-1用'!$A$3:$P$1002,7,0)</f>
        <v>うき・はく離</v>
      </c>
      <c r="E647" s="766"/>
      <c r="F647" s="773"/>
      <c r="G647" s="774"/>
      <c r="H647" s="774"/>
      <c r="I647" s="774"/>
      <c r="J647" s="774"/>
      <c r="K647" s="774"/>
      <c r="L647" s="775"/>
      <c r="M647" s="770" t="s">
        <v>49</v>
      </c>
      <c r="N647" s="771"/>
      <c r="O647" s="765" t="str">
        <f>VLOOKUP(X638,'様式D-1-1用'!$A$3:$P$1002,7,0)</f>
        <v>うき・はく離</v>
      </c>
      <c r="P647" s="766"/>
      <c r="Q647" s="773"/>
      <c r="R647" s="774"/>
      <c r="S647" s="774"/>
      <c r="T647" s="774"/>
      <c r="U647" s="774"/>
      <c r="V647" s="774"/>
      <c r="W647" s="775"/>
    </row>
    <row r="648" spans="2:23" s="23" customFormat="1" ht="17.100000000000001" customHeight="1" x14ac:dyDescent="0.15">
      <c r="B648" s="768" t="s">
        <v>279</v>
      </c>
      <c r="C648" s="770" t="s">
        <v>278</v>
      </c>
      <c r="D648" s="771"/>
      <c r="E648" s="146">
        <f>VLOOKUP(A638,'様式D-1-1用'!$A$3:$P$1002,8,0)</f>
        <v>0</v>
      </c>
      <c r="F648" s="773"/>
      <c r="G648" s="774"/>
      <c r="H648" s="774"/>
      <c r="I648" s="774"/>
      <c r="J648" s="774"/>
      <c r="K648" s="774"/>
      <c r="L648" s="775"/>
      <c r="M648" s="768" t="s">
        <v>279</v>
      </c>
      <c r="N648" s="770" t="s">
        <v>278</v>
      </c>
      <c r="O648" s="771"/>
      <c r="P648" s="146">
        <f>VLOOKUP(X638,'様式D-1-1用'!$A$3:$P$1002,8,0)</f>
        <v>0</v>
      </c>
      <c r="Q648" s="773"/>
      <c r="R648" s="774"/>
      <c r="S648" s="774"/>
      <c r="T648" s="774"/>
      <c r="U648" s="774"/>
      <c r="V648" s="774"/>
      <c r="W648" s="775"/>
    </row>
    <row r="649" spans="2:23" s="23" customFormat="1" ht="17.100000000000001" customHeight="1" x14ac:dyDescent="0.15">
      <c r="B649" s="769"/>
      <c r="C649" s="770" t="s">
        <v>280</v>
      </c>
      <c r="D649" s="771"/>
      <c r="E649" s="146" t="str">
        <f>VLOOKUP(A638,'様式D-1-1用'!$A$3:$P$1002,9,0)</f>
        <v>Ⅱb</v>
      </c>
      <c r="F649" s="773"/>
      <c r="G649" s="774"/>
      <c r="H649" s="774"/>
      <c r="I649" s="774"/>
      <c r="J649" s="774"/>
      <c r="K649" s="774"/>
      <c r="L649" s="775"/>
      <c r="M649" s="769"/>
      <c r="N649" s="770" t="s">
        <v>280</v>
      </c>
      <c r="O649" s="771"/>
      <c r="P649" s="146" t="str">
        <f>VLOOKUP(X638,'様式D-1-1用'!$A$3:$P$1002,9,0)</f>
        <v>Ⅱb</v>
      </c>
      <c r="Q649" s="773"/>
      <c r="R649" s="774"/>
      <c r="S649" s="774"/>
      <c r="T649" s="774"/>
      <c r="U649" s="774"/>
      <c r="V649" s="774"/>
      <c r="W649" s="775"/>
    </row>
    <row r="650" spans="2:23" s="23" customFormat="1" ht="17.100000000000001" customHeight="1" x14ac:dyDescent="0.15">
      <c r="B650" s="770" t="s">
        <v>29</v>
      </c>
      <c r="C650" s="771"/>
      <c r="D650" s="767" t="str">
        <f>VLOOKUP(A638,'様式D-1-1用'!$A$3:$P$1002,11,0)</f>
        <v>Ⅱ</v>
      </c>
      <c r="E650" s="759"/>
      <c r="F650" s="776"/>
      <c r="G650" s="777"/>
      <c r="H650" s="777"/>
      <c r="I650" s="777"/>
      <c r="J650" s="777"/>
      <c r="K650" s="777"/>
      <c r="L650" s="778"/>
      <c r="M650" s="770" t="s">
        <v>29</v>
      </c>
      <c r="N650" s="771"/>
      <c r="O650" s="767" t="str">
        <f>VLOOKUP(X638,'様式D-1-1用'!$A$3:$P$1002,11,0)</f>
        <v>Ⅱ</v>
      </c>
      <c r="P650" s="759"/>
      <c r="Q650" s="776"/>
      <c r="R650" s="777"/>
      <c r="S650" s="777"/>
      <c r="T650" s="777"/>
      <c r="U650" s="777"/>
      <c r="V650" s="777"/>
      <c r="W650" s="778"/>
    </row>
    <row r="651" spans="2:23" s="23" customFormat="1" ht="17.100000000000001" customHeight="1" x14ac:dyDescent="0.15">
      <c r="B651" s="770" t="s">
        <v>7</v>
      </c>
      <c r="C651" s="772"/>
      <c r="D651" s="772"/>
      <c r="E651" s="344" t="str">
        <f>VLOOKUP(A638,'様式D-1-1用'!$A$3:$P$1002,12,0)</f>
        <v xml:space="preserve">0.3m×1.2m </v>
      </c>
      <c r="F651" s="133"/>
      <c r="G651" s="133"/>
      <c r="H651" s="133"/>
      <c r="I651" s="133"/>
      <c r="J651" s="133"/>
      <c r="K651" s="133"/>
      <c r="L651" s="134"/>
      <c r="M651" s="770" t="s">
        <v>7</v>
      </c>
      <c r="N651" s="772"/>
      <c r="O651" s="771"/>
      <c r="P651" s="344" t="str">
        <f>VLOOKUP(X638,'様式D-1-1用'!$A$3:$P$1002,12,0)</f>
        <v xml:space="preserve">0.1m×9.0m </v>
      </c>
      <c r="Q651" s="133"/>
      <c r="R651" s="133"/>
      <c r="S651" s="133"/>
      <c r="T651" s="133"/>
      <c r="U651" s="133"/>
      <c r="V651" s="133"/>
      <c r="W651" s="134"/>
    </row>
    <row r="652" spans="2:23" s="23" customFormat="1" ht="17.100000000000001" customHeight="1" x14ac:dyDescent="0.15">
      <c r="B652" s="801" t="s">
        <v>54</v>
      </c>
      <c r="C652" s="802"/>
      <c r="D652" s="803"/>
      <c r="E652" s="799" t="str">
        <f>VLOOKUP(A638,'様式D-1-1用'!$A$3:$P$1002,13,0)</f>
        <v>－</v>
      </c>
      <c r="F652" s="800"/>
      <c r="G652" s="800"/>
      <c r="H652" s="800"/>
      <c r="I652" s="800"/>
      <c r="J652" s="800"/>
      <c r="K652" s="800"/>
      <c r="L652" s="804"/>
      <c r="M652" s="801" t="s">
        <v>54</v>
      </c>
      <c r="N652" s="802"/>
      <c r="O652" s="803"/>
      <c r="P652" s="799" t="str">
        <f>VLOOKUP(X638,'様式D-1-1用'!$A$3:$P$1002,13,0)</f>
        <v xml:space="preserve">0.1m×9.0m </v>
      </c>
      <c r="Q652" s="800"/>
      <c r="R652" s="800"/>
      <c r="S652" s="800"/>
      <c r="T652" s="800"/>
      <c r="U652" s="800"/>
      <c r="V652" s="800"/>
      <c r="W652" s="804"/>
    </row>
    <row r="653" spans="2:23" s="23" customFormat="1" ht="17.100000000000001" customHeight="1" x14ac:dyDescent="0.15">
      <c r="B653" s="796" t="s">
        <v>282</v>
      </c>
      <c r="C653" s="797"/>
      <c r="D653" s="798"/>
      <c r="E653" s="799" t="str">
        <f>VLOOKUP(A638,'様式D-1-1用'!$A$3:$P$1002,14,0)</f>
        <v>－</v>
      </c>
      <c r="F653" s="800"/>
      <c r="G653" s="800"/>
      <c r="H653" s="743"/>
      <c r="I653" s="743"/>
      <c r="J653" s="743"/>
      <c r="K653" s="743"/>
      <c r="L653" s="744"/>
      <c r="M653" s="796" t="s">
        <v>282</v>
      </c>
      <c r="N653" s="797"/>
      <c r="O653" s="798"/>
      <c r="P653" s="799" t="str">
        <f>VLOOKUP(X638,'様式D-1-1用'!$A$3:$P$1002,14,0)</f>
        <v>－</v>
      </c>
      <c r="Q653" s="800"/>
      <c r="R653" s="800"/>
      <c r="S653" s="743"/>
      <c r="T653" s="743"/>
      <c r="U653" s="743"/>
      <c r="V653" s="743"/>
      <c r="W653" s="744"/>
    </row>
    <row r="654" spans="2:23" s="23" customFormat="1" ht="17.100000000000001" customHeight="1" x14ac:dyDescent="0.15">
      <c r="B654" s="796" t="s">
        <v>302</v>
      </c>
      <c r="C654" s="797"/>
      <c r="D654" s="798"/>
      <c r="E654" s="799" t="str">
        <f>VLOOKUP(A638,'様式D-1-1用'!$A$3:$P$1002,15,0)</f>
        <v>なし</v>
      </c>
      <c r="F654" s="800"/>
      <c r="G654" s="800"/>
      <c r="H654" s="811" t="s">
        <v>8</v>
      </c>
      <c r="I654" s="812"/>
      <c r="J654" s="808"/>
      <c r="K654" s="809"/>
      <c r="L654" s="810"/>
      <c r="M654" s="796" t="s">
        <v>302</v>
      </c>
      <c r="N654" s="797"/>
      <c r="O654" s="798"/>
      <c r="P654" s="799" t="str">
        <f>VLOOKUP(X638,'様式D-1-1用'!$A$3:$P$1002,15,0)</f>
        <v>監視（日常巡視）</v>
      </c>
      <c r="Q654" s="800"/>
      <c r="R654" s="800"/>
      <c r="S654" s="811" t="s">
        <v>8</v>
      </c>
      <c r="T654" s="812"/>
      <c r="U654" s="808"/>
      <c r="V654" s="809"/>
      <c r="W654" s="810"/>
    </row>
    <row r="655" spans="2:23" s="23" customFormat="1" ht="17.100000000000001" customHeight="1" x14ac:dyDescent="0.15">
      <c r="B655" s="770" t="s">
        <v>50</v>
      </c>
      <c r="C655" s="771"/>
      <c r="D655" s="805" t="str">
        <f>VLOOKUP(A638,'様式D-1-1用'!$A$3:$P$1002,16,0)</f>
        <v xml:space="preserve">うき・はく離、0.3m×1.2m </v>
      </c>
      <c r="E655" s="806"/>
      <c r="F655" s="806"/>
      <c r="G655" s="806"/>
      <c r="H655" s="806"/>
      <c r="I655" s="806"/>
      <c r="J655" s="806"/>
      <c r="K655" s="806"/>
      <c r="L655" s="807"/>
      <c r="M655" s="770" t="s">
        <v>50</v>
      </c>
      <c r="N655" s="771"/>
      <c r="O655" s="805" t="str">
        <f>VLOOKUP(X638,'様式D-1-1用'!$A$3:$P$1002,16,0)</f>
        <v xml:space="preserve">うき・はく離、0.1m×9.0m </v>
      </c>
      <c r="P655" s="806"/>
      <c r="Q655" s="806"/>
      <c r="R655" s="806"/>
      <c r="S655" s="806"/>
      <c r="T655" s="806"/>
      <c r="U655" s="806"/>
      <c r="V655" s="806"/>
      <c r="W655" s="807"/>
    </row>
    <row r="656" spans="2:23" s="23" customFormat="1" ht="15" customHeight="1" x14ac:dyDescent="0.15">
      <c r="B656" s="80"/>
      <c r="C656" s="793" t="s">
        <v>304</v>
      </c>
      <c r="D656" s="794"/>
      <c r="E656" s="794"/>
      <c r="F656" s="794"/>
      <c r="G656" s="794"/>
      <c r="H656" s="794"/>
      <c r="I656" s="794"/>
      <c r="J656" s="794"/>
      <c r="K656" s="794"/>
      <c r="L656" s="794"/>
      <c r="M656" s="80"/>
      <c r="N656" s="81" t="s">
        <v>257</v>
      </c>
      <c r="O656" s="80"/>
      <c r="P656" s="82"/>
      <c r="Q656" s="82"/>
      <c r="R656" s="82"/>
      <c r="S656" s="82"/>
      <c r="T656" s="82"/>
      <c r="U656" s="82"/>
      <c r="V656" s="82"/>
      <c r="W656" s="82"/>
    </row>
    <row r="657" spans="1:24" s="23" customFormat="1" ht="15" customHeight="1" x14ac:dyDescent="0.15">
      <c r="B657" s="80"/>
      <c r="C657" s="795"/>
      <c r="D657" s="795"/>
      <c r="E657" s="795"/>
      <c r="F657" s="795"/>
      <c r="G657" s="795"/>
      <c r="H657" s="795"/>
      <c r="I657" s="795"/>
      <c r="J657" s="795"/>
      <c r="K657" s="795"/>
      <c r="L657" s="795"/>
      <c r="M657" s="80"/>
      <c r="N657" s="81" t="s">
        <v>283</v>
      </c>
      <c r="O657" s="82"/>
      <c r="P657" s="82"/>
      <c r="Q657" s="82"/>
      <c r="R657" s="82"/>
      <c r="S657" s="82"/>
      <c r="T657" s="82"/>
      <c r="U657" s="82"/>
      <c r="V657" s="82"/>
      <c r="W657" s="82"/>
    </row>
    <row r="658" spans="1:24" ht="15" customHeight="1" x14ac:dyDescent="0.15">
      <c r="B658" s="79"/>
      <c r="C658" s="176" t="s">
        <v>303</v>
      </c>
      <c r="D658" s="176"/>
      <c r="E658" s="177"/>
      <c r="M658" s="23"/>
      <c r="N658" s="176" t="s">
        <v>529</v>
      </c>
      <c r="O658" s="174"/>
      <c r="P658" s="175"/>
      <c r="Q658" s="23"/>
      <c r="R658" s="23"/>
      <c r="S658" s="23"/>
      <c r="T658" s="23"/>
      <c r="U658" s="23"/>
      <c r="W658" s="82"/>
      <c r="X658" s="23"/>
    </row>
    <row r="659" spans="1:24" ht="15" customHeight="1" x14ac:dyDescent="0.15">
      <c r="C659" s="176" t="s">
        <v>420</v>
      </c>
      <c r="D659" s="176"/>
      <c r="M659" s="23"/>
      <c r="N659" s="176" t="s">
        <v>530</v>
      </c>
      <c r="O659" s="174"/>
      <c r="P659" s="23"/>
      <c r="Q659" s="23"/>
      <c r="R659" s="23"/>
      <c r="S659" s="23"/>
      <c r="T659" s="23"/>
      <c r="U659" s="23"/>
      <c r="V659" s="23"/>
      <c r="W659" s="23"/>
      <c r="X659" s="23"/>
    </row>
    <row r="660" spans="1:24" ht="15.6" customHeight="1" x14ac:dyDescent="0.15">
      <c r="C660" s="176" t="s">
        <v>557</v>
      </c>
      <c r="N660" s="176" t="s">
        <v>463</v>
      </c>
    </row>
    <row r="661" spans="1:24" s="23" customFormat="1" ht="20.100000000000001" customHeight="1" x14ac:dyDescent="0.15">
      <c r="A661" s="175">
        <f>A620+4</f>
        <v>65</v>
      </c>
      <c r="B661" s="779" t="s">
        <v>51</v>
      </c>
      <c r="C661" s="779" t="s">
        <v>47</v>
      </c>
      <c r="D661" s="782">
        <f>VLOOKUP(A661,'様式D-1-1用'!$A$3:$P$1002,2,0)</f>
        <v>8</v>
      </c>
      <c r="E661" s="783"/>
      <c r="F661" s="786"/>
      <c r="G661" s="787"/>
      <c r="H661" s="787"/>
      <c r="I661" s="787"/>
      <c r="J661" s="787"/>
      <c r="K661" s="787"/>
      <c r="L661" s="788"/>
      <c r="M661" s="779" t="s">
        <v>51</v>
      </c>
      <c r="N661" s="779" t="s">
        <v>47</v>
      </c>
      <c r="O661" s="782">
        <f>VLOOKUP(X661,'様式D-1-1用'!$A$3:$P$1002,2,0)</f>
        <v>8</v>
      </c>
      <c r="P661" s="783"/>
      <c r="Q661" s="786"/>
      <c r="R661" s="787"/>
      <c r="S661" s="787"/>
      <c r="T661" s="787"/>
      <c r="U661" s="787"/>
      <c r="V661" s="787"/>
      <c r="W661" s="788"/>
      <c r="X661" s="23">
        <f>X620+4</f>
        <v>66</v>
      </c>
    </row>
    <row r="662" spans="1:24" s="23" customFormat="1" ht="20.100000000000001" customHeight="1" x14ac:dyDescent="0.15">
      <c r="B662" s="780"/>
      <c r="C662" s="781"/>
      <c r="D662" s="784"/>
      <c r="E662" s="785"/>
      <c r="F662" s="773"/>
      <c r="G662" s="774"/>
      <c r="H662" s="774"/>
      <c r="I662" s="774"/>
      <c r="J662" s="774"/>
      <c r="K662" s="774"/>
      <c r="L662" s="775"/>
      <c r="M662" s="780"/>
      <c r="N662" s="781"/>
      <c r="O662" s="784"/>
      <c r="P662" s="785"/>
      <c r="Q662" s="773"/>
      <c r="R662" s="774"/>
      <c r="S662" s="774"/>
      <c r="T662" s="774"/>
      <c r="U662" s="774"/>
      <c r="V662" s="774"/>
      <c r="W662" s="775"/>
    </row>
    <row r="663" spans="1:24" s="23" customFormat="1" ht="20.100000000000001" customHeight="1" x14ac:dyDescent="0.15">
      <c r="B663" s="780"/>
      <c r="C663" s="780" t="s">
        <v>2</v>
      </c>
      <c r="D663" s="789">
        <f>VLOOKUP(A661,'様式D-1-1用'!$A$3:$P$1002,3,0)</f>
        <v>2</v>
      </c>
      <c r="E663" s="790"/>
      <c r="F663" s="773"/>
      <c r="G663" s="774"/>
      <c r="H663" s="774"/>
      <c r="I663" s="774"/>
      <c r="J663" s="774"/>
      <c r="K663" s="774"/>
      <c r="L663" s="775"/>
      <c r="M663" s="780"/>
      <c r="N663" s="780" t="s">
        <v>2</v>
      </c>
      <c r="O663" s="789">
        <f>VLOOKUP(X661,'様式D-1-1用'!$A$3:$P$1002,3,0)</f>
        <v>3</v>
      </c>
      <c r="P663" s="790"/>
      <c r="Q663" s="773"/>
      <c r="R663" s="774"/>
      <c r="S663" s="774"/>
      <c r="T663" s="774"/>
      <c r="U663" s="774"/>
      <c r="V663" s="774"/>
      <c r="W663" s="775"/>
    </row>
    <row r="664" spans="1:24" s="23" customFormat="1" ht="19.5" customHeight="1" x14ac:dyDescent="0.15">
      <c r="B664" s="781"/>
      <c r="C664" s="781"/>
      <c r="D664" s="791"/>
      <c r="E664" s="792"/>
      <c r="F664" s="773"/>
      <c r="G664" s="774"/>
      <c r="H664" s="774"/>
      <c r="I664" s="774"/>
      <c r="J664" s="774"/>
      <c r="K664" s="774"/>
      <c r="L664" s="775"/>
      <c r="M664" s="781"/>
      <c r="N664" s="781"/>
      <c r="O664" s="791"/>
      <c r="P664" s="792"/>
      <c r="Q664" s="773"/>
      <c r="R664" s="774"/>
      <c r="S664" s="774"/>
      <c r="T664" s="774"/>
      <c r="U664" s="774"/>
      <c r="V664" s="774"/>
      <c r="W664" s="775"/>
    </row>
    <row r="665" spans="1:24" s="23" customFormat="1" ht="20.100000000000001" customHeight="1" x14ac:dyDescent="0.15">
      <c r="B665" s="780" t="s">
        <v>48</v>
      </c>
      <c r="C665" s="780" t="s">
        <v>3</v>
      </c>
      <c r="D665" s="782" t="str">
        <f>VLOOKUP(A661,'様式D-1-1用'!$A$3:$P$1002,4,0)</f>
        <v>覆工・坑門</v>
      </c>
      <c r="E665" s="783"/>
      <c r="F665" s="773"/>
      <c r="G665" s="774"/>
      <c r="H665" s="774"/>
      <c r="I665" s="774"/>
      <c r="J665" s="774"/>
      <c r="K665" s="774"/>
      <c r="L665" s="775"/>
      <c r="M665" s="780" t="s">
        <v>48</v>
      </c>
      <c r="N665" s="780" t="s">
        <v>3</v>
      </c>
      <c r="O665" s="782" t="str">
        <f>VLOOKUP(X661,'様式D-1-1用'!$A$3:$P$1002,4,0)</f>
        <v>覆工・坑門</v>
      </c>
      <c r="P665" s="783"/>
      <c r="Q665" s="773"/>
      <c r="R665" s="774"/>
      <c r="S665" s="774"/>
      <c r="T665" s="774"/>
      <c r="U665" s="774"/>
      <c r="V665" s="774"/>
      <c r="W665" s="775"/>
    </row>
    <row r="666" spans="1:24" s="23" customFormat="1" ht="20.100000000000001" customHeight="1" x14ac:dyDescent="0.15">
      <c r="B666" s="780"/>
      <c r="C666" s="781"/>
      <c r="D666" s="784"/>
      <c r="E666" s="785"/>
      <c r="F666" s="773"/>
      <c r="G666" s="774"/>
      <c r="H666" s="774"/>
      <c r="I666" s="774"/>
      <c r="J666" s="774"/>
      <c r="K666" s="774"/>
      <c r="L666" s="775"/>
      <c r="M666" s="780"/>
      <c r="N666" s="781"/>
      <c r="O666" s="784"/>
      <c r="P666" s="785"/>
      <c r="Q666" s="773"/>
      <c r="R666" s="774"/>
      <c r="S666" s="774"/>
      <c r="T666" s="774"/>
      <c r="U666" s="774"/>
      <c r="V666" s="774"/>
      <c r="W666" s="775"/>
    </row>
    <row r="667" spans="1:24" s="23" customFormat="1" ht="20.100000000000001" customHeight="1" x14ac:dyDescent="0.15">
      <c r="B667" s="780"/>
      <c r="C667" s="780" t="s">
        <v>4</v>
      </c>
      <c r="D667" s="782" t="str">
        <f>VLOOKUP(A661,'様式D-1-1用'!$A$3:$P$1002,5,0)</f>
        <v>アーチ（左側）</v>
      </c>
      <c r="E667" s="783"/>
      <c r="F667" s="773"/>
      <c r="G667" s="774"/>
      <c r="H667" s="774"/>
      <c r="I667" s="774"/>
      <c r="J667" s="774"/>
      <c r="K667" s="774"/>
      <c r="L667" s="775"/>
      <c r="M667" s="780"/>
      <c r="N667" s="780" t="s">
        <v>4</v>
      </c>
      <c r="O667" s="782" t="str">
        <f>VLOOKUP(X661,'様式D-1-1用'!$A$3:$P$1002,5,0)</f>
        <v>アーチ（左側）</v>
      </c>
      <c r="P667" s="783"/>
      <c r="Q667" s="773"/>
      <c r="R667" s="774"/>
      <c r="S667" s="774"/>
      <c r="T667" s="774"/>
      <c r="U667" s="774"/>
      <c r="V667" s="774"/>
      <c r="W667" s="775"/>
    </row>
    <row r="668" spans="1:24" s="23" customFormat="1" ht="20.100000000000001" customHeight="1" x14ac:dyDescent="0.15">
      <c r="B668" s="781"/>
      <c r="C668" s="781"/>
      <c r="D668" s="784"/>
      <c r="E668" s="785"/>
      <c r="F668" s="773"/>
      <c r="G668" s="774"/>
      <c r="H668" s="774"/>
      <c r="I668" s="774"/>
      <c r="J668" s="774"/>
      <c r="K668" s="774"/>
      <c r="L668" s="775"/>
      <c r="M668" s="781"/>
      <c r="N668" s="781"/>
      <c r="O668" s="784"/>
      <c r="P668" s="785"/>
      <c r="Q668" s="773"/>
      <c r="R668" s="774"/>
      <c r="S668" s="774"/>
      <c r="T668" s="774"/>
      <c r="U668" s="774"/>
      <c r="V668" s="774"/>
      <c r="W668" s="775"/>
    </row>
    <row r="669" spans="1:24" s="23" customFormat="1" ht="17.100000000000001" customHeight="1" x14ac:dyDescent="0.15">
      <c r="B669" s="770" t="s">
        <v>5</v>
      </c>
      <c r="C669" s="771"/>
      <c r="D669" s="765" t="str">
        <f>VLOOKUP(A661,'様式D-1-1用'!$A$3:$P$1002,6,0)</f>
        <v>漏水</v>
      </c>
      <c r="E669" s="766"/>
      <c r="F669" s="773"/>
      <c r="G669" s="774"/>
      <c r="H669" s="774"/>
      <c r="I669" s="774"/>
      <c r="J669" s="774"/>
      <c r="K669" s="774"/>
      <c r="L669" s="775"/>
      <c r="M669" s="770" t="s">
        <v>5</v>
      </c>
      <c r="N669" s="771"/>
      <c r="O669" s="765" t="str">
        <f>VLOOKUP(X661,'様式D-1-1用'!$A$3:$P$1002,6,0)</f>
        <v>漏水</v>
      </c>
      <c r="P669" s="766"/>
      <c r="Q669" s="773"/>
      <c r="R669" s="774"/>
      <c r="S669" s="774"/>
      <c r="T669" s="774"/>
      <c r="U669" s="774"/>
      <c r="V669" s="774"/>
      <c r="W669" s="775"/>
    </row>
    <row r="670" spans="1:24" s="23" customFormat="1" ht="17.100000000000001" customHeight="1" x14ac:dyDescent="0.15">
      <c r="B670" s="770" t="s">
        <v>49</v>
      </c>
      <c r="C670" s="771"/>
      <c r="D670" s="765" t="str">
        <f>VLOOKUP(A661,'様式D-1-1用'!$A$3:$P$1002,7,0)</f>
        <v>漏水</v>
      </c>
      <c r="E670" s="766"/>
      <c r="F670" s="773"/>
      <c r="G670" s="774"/>
      <c r="H670" s="774"/>
      <c r="I670" s="774"/>
      <c r="J670" s="774"/>
      <c r="K670" s="774"/>
      <c r="L670" s="775"/>
      <c r="M670" s="770" t="s">
        <v>49</v>
      </c>
      <c r="N670" s="771"/>
      <c r="O670" s="765" t="str">
        <f>VLOOKUP(X661,'様式D-1-1用'!$A$3:$P$1002,7,0)</f>
        <v>漏水</v>
      </c>
      <c r="P670" s="766"/>
      <c r="Q670" s="773"/>
      <c r="R670" s="774"/>
      <c r="S670" s="774"/>
      <c r="T670" s="774"/>
      <c r="U670" s="774"/>
      <c r="V670" s="774"/>
      <c r="W670" s="775"/>
    </row>
    <row r="671" spans="1:24" s="23" customFormat="1" ht="17.100000000000001" customHeight="1" x14ac:dyDescent="0.15">
      <c r="B671" s="768" t="s">
        <v>279</v>
      </c>
      <c r="C671" s="770" t="s">
        <v>278</v>
      </c>
      <c r="D671" s="771"/>
      <c r="E671" s="146">
        <f>VLOOKUP(A661,'様式D-1-1用'!$A$3:$P$1002,8,0)</f>
        <v>0</v>
      </c>
      <c r="F671" s="773"/>
      <c r="G671" s="774"/>
      <c r="H671" s="774"/>
      <c r="I671" s="774"/>
      <c r="J671" s="774"/>
      <c r="K671" s="774"/>
      <c r="L671" s="775"/>
      <c r="M671" s="768" t="s">
        <v>279</v>
      </c>
      <c r="N671" s="770" t="s">
        <v>278</v>
      </c>
      <c r="O671" s="771"/>
      <c r="P671" s="146">
        <f>VLOOKUP(X661,'様式D-1-1用'!$A$3:$P$1002,8,0)</f>
        <v>0</v>
      </c>
      <c r="Q671" s="773"/>
      <c r="R671" s="774"/>
      <c r="S671" s="774"/>
      <c r="T671" s="774"/>
      <c r="U671" s="774"/>
      <c r="V671" s="774"/>
      <c r="W671" s="775"/>
    </row>
    <row r="672" spans="1:24" s="23" customFormat="1" ht="17.100000000000001" customHeight="1" x14ac:dyDescent="0.15">
      <c r="B672" s="769"/>
      <c r="C672" s="770" t="s">
        <v>280</v>
      </c>
      <c r="D672" s="771"/>
      <c r="E672" s="146" t="str">
        <f>VLOOKUP(A661,'様式D-1-1用'!$A$3:$P$1002,9,0)</f>
        <v>Ⅱb</v>
      </c>
      <c r="F672" s="773"/>
      <c r="G672" s="774"/>
      <c r="H672" s="774"/>
      <c r="I672" s="774"/>
      <c r="J672" s="774"/>
      <c r="K672" s="774"/>
      <c r="L672" s="775"/>
      <c r="M672" s="769"/>
      <c r="N672" s="770" t="s">
        <v>280</v>
      </c>
      <c r="O672" s="771"/>
      <c r="P672" s="146" t="str">
        <f>VLOOKUP(X661,'様式D-1-1用'!$A$3:$P$1002,9,0)</f>
        <v>Ⅱb</v>
      </c>
      <c r="Q672" s="773"/>
      <c r="R672" s="774"/>
      <c r="S672" s="774"/>
      <c r="T672" s="774"/>
      <c r="U672" s="774"/>
      <c r="V672" s="774"/>
      <c r="W672" s="775"/>
    </row>
    <row r="673" spans="1:24" s="23" customFormat="1" ht="17.100000000000001" customHeight="1" x14ac:dyDescent="0.15">
      <c r="B673" s="770" t="s">
        <v>29</v>
      </c>
      <c r="C673" s="771"/>
      <c r="D673" s="767" t="str">
        <f>VLOOKUP(A661,'様式D-1-1用'!$A$3:$P$1002,11,0)</f>
        <v>Ⅱ</v>
      </c>
      <c r="E673" s="759"/>
      <c r="F673" s="776"/>
      <c r="G673" s="777"/>
      <c r="H673" s="777"/>
      <c r="I673" s="777"/>
      <c r="J673" s="777"/>
      <c r="K673" s="777"/>
      <c r="L673" s="778"/>
      <c r="M673" s="770" t="s">
        <v>29</v>
      </c>
      <c r="N673" s="771"/>
      <c r="O673" s="767" t="str">
        <f>VLOOKUP(X661,'様式D-1-1用'!$A$3:$P$1002,11,0)</f>
        <v>Ⅱ</v>
      </c>
      <c r="P673" s="759"/>
      <c r="Q673" s="776"/>
      <c r="R673" s="777"/>
      <c r="S673" s="777"/>
      <c r="T673" s="777"/>
      <c r="U673" s="777"/>
      <c r="V673" s="777"/>
      <c r="W673" s="778"/>
    </row>
    <row r="674" spans="1:24" s="23" customFormat="1" ht="17.100000000000001" customHeight="1" x14ac:dyDescent="0.15">
      <c r="B674" s="770" t="s">
        <v>7</v>
      </c>
      <c r="C674" s="772"/>
      <c r="D674" s="772"/>
      <c r="E674" s="344" t="str">
        <f>VLOOKUP(A661,'様式D-1-1用'!$A$3:$P$1002,12,0)</f>
        <v>0.33m×4.8m にじみ</v>
      </c>
      <c r="F674" s="133"/>
      <c r="G674" s="133"/>
      <c r="H674" s="133"/>
      <c r="I674" s="133"/>
      <c r="J674" s="133"/>
      <c r="K674" s="133"/>
      <c r="L674" s="134"/>
      <c r="M674" s="770" t="s">
        <v>7</v>
      </c>
      <c r="N674" s="772"/>
      <c r="O674" s="771"/>
      <c r="P674" s="344" t="str">
        <f>VLOOKUP(X661,'様式D-1-1用'!$A$3:$P$1002,12,0)</f>
        <v>0.15m×7.0m 遊離石灰</v>
      </c>
      <c r="Q674" s="133"/>
      <c r="R674" s="133"/>
      <c r="S674" s="133"/>
      <c r="T674" s="133"/>
      <c r="U674" s="133"/>
      <c r="V674" s="133"/>
      <c r="W674" s="134"/>
    </row>
    <row r="675" spans="1:24" s="23" customFormat="1" ht="17.100000000000001" customHeight="1" x14ac:dyDescent="0.15">
      <c r="B675" s="801" t="s">
        <v>54</v>
      </c>
      <c r="C675" s="802"/>
      <c r="D675" s="803"/>
      <c r="E675" s="799" t="str">
        <f>VLOOKUP(A661,'様式D-1-1用'!$A$3:$P$1002,13,0)</f>
        <v>0.33m×4.8m にじみ</v>
      </c>
      <c r="F675" s="800"/>
      <c r="G675" s="800"/>
      <c r="H675" s="800"/>
      <c r="I675" s="800"/>
      <c r="J675" s="800"/>
      <c r="K675" s="800"/>
      <c r="L675" s="804"/>
      <c r="M675" s="801" t="s">
        <v>54</v>
      </c>
      <c r="N675" s="802"/>
      <c r="O675" s="803"/>
      <c r="P675" s="799" t="str">
        <f>VLOOKUP(X661,'様式D-1-1用'!$A$3:$P$1002,13,0)</f>
        <v>にじみ</v>
      </c>
      <c r="Q675" s="800"/>
      <c r="R675" s="800"/>
      <c r="S675" s="800"/>
      <c r="T675" s="800"/>
      <c r="U675" s="800"/>
      <c r="V675" s="800"/>
      <c r="W675" s="804"/>
    </row>
    <row r="676" spans="1:24" s="23" customFormat="1" ht="17.100000000000001" customHeight="1" x14ac:dyDescent="0.15">
      <c r="B676" s="796" t="s">
        <v>282</v>
      </c>
      <c r="C676" s="797"/>
      <c r="D676" s="798"/>
      <c r="E676" s="799" t="str">
        <f>VLOOKUP(A661,'様式D-1-1用'!$A$3:$P$1002,14,0)</f>
        <v>－</v>
      </c>
      <c r="F676" s="800"/>
      <c r="G676" s="800"/>
      <c r="H676" s="743"/>
      <c r="I676" s="743"/>
      <c r="J676" s="743"/>
      <c r="K676" s="743"/>
      <c r="L676" s="744"/>
      <c r="M676" s="796" t="s">
        <v>282</v>
      </c>
      <c r="N676" s="797"/>
      <c r="O676" s="798"/>
      <c r="P676" s="799" t="str">
        <f>VLOOKUP(X661,'様式D-1-1用'!$A$3:$P$1002,14,0)</f>
        <v>－</v>
      </c>
      <c r="Q676" s="800"/>
      <c r="R676" s="800"/>
      <c r="S676" s="743"/>
      <c r="T676" s="743"/>
      <c r="U676" s="743"/>
      <c r="V676" s="743"/>
      <c r="W676" s="744"/>
    </row>
    <row r="677" spans="1:24" s="23" customFormat="1" ht="17.100000000000001" customHeight="1" x14ac:dyDescent="0.15">
      <c r="B677" s="796" t="s">
        <v>302</v>
      </c>
      <c r="C677" s="797"/>
      <c r="D677" s="798"/>
      <c r="E677" s="799" t="str">
        <f>VLOOKUP(A661,'様式D-1-1用'!$A$3:$P$1002,15,0)</f>
        <v>監視（日常巡視）</v>
      </c>
      <c r="F677" s="800"/>
      <c r="G677" s="800"/>
      <c r="H677" s="811" t="s">
        <v>8</v>
      </c>
      <c r="I677" s="812"/>
      <c r="J677" s="808"/>
      <c r="K677" s="809"/>
      <c r="L677" s="810"/>
      <c r="M677" s="796" t="s">
        <v>302</v>
      </c>
      <c r="N677" s="797"/>
      <c r="O677" s="798"/>
      <c r="P677" s="799" t="str">
        <f>VLOOKUP(X661,'様式D-1-1用'!$A$3:$P$1002,15,0)</f>
        <v>監視（日常巡視）</v>
      </c>
      <c r="Q677" s="800"/>
      <c r="R677" s="800"/>
      <c r="S677" s="811" t="s">
        <v>8</v>
      </c>
      <c r="T677" s="812"/>
      <c r="U677" s="808"/>
      <c r="V677" s="809"/>
      <c r="W677" s="810"/>
    </row>
    <row r="678" spans="1:24" s="23" customFormat="1" ht="17.100000000000001" customHeight="1" x14ac:dyDescent="0.15">
      <c r="B678" s="770" t="s">
        <v>50</v>
      </c>
      <c r="C678" s="771"/>
      <c r="D678" s="805" t="str">
        <f>VLOOKUP(A661,'様式D-1-1用'!$A$3:$P$1002,16,0)</f>
        <v>漏水、0.33m×4.8m にじみ</v>
      </c>
      <c r="E678" s="806"/>
      <c r="F678" s="806"/>
      <c r="G678" s="806"/>
      <c r="H678" s="806"/>
      <c r="I678" s="806"/>
      <c r="J678" s="806"/>
      <c r="K678" s="806"/>
      <c r="L678" s="807"/>
      <c r="M678" s="770" t="s">
        <v>50</v>
      </c>
      <c r="N678" s="771"/>
      <c r="O678" s="805" t="str">
        <f>VLOOKUP(X661,'様式D-1-1用'!$A$3:$P$1002,16,0)</f>
        <v>漏水、0.15m×7.0m 遊離石灰</v>
      </c>
      <c r="P678" s="806"/>
      <c r="Q678" s="806"/>
      <c r="R678" s="806"/>
      <c r="S678" s="806"/>
      <c r="T678" s="806"/>
      <c r="U678" s="806"/>
      <c r="V678" s="806"/>
      <c r="W678" s="807"/>
    </row>
    <row r="679" spans="1:24" s="23" customFormat="1" ht="20.100000000000001" customHeight="1" x14ac:dyDescent="0.15">
      <c r="A679" s="175">
        <f>A638+4</f>
        <v>67</v>
      </c>
      <c r="B679" s="779" t="s">
        <v>51</v>
      </c>
      <c r="C679" s="779" t="s">
        <v>47</v>
      </c>
      <c r="D679" s="782">
        <f>VLOOKUP(A679,'様式D-1-1用'!$A$3:$P$1002,2,0)</f>
        <v>8</v>
      </c>
      <c r="E679" s="783"/>
      <c r="F679" s="786"/>
      <c r="G679" s="787"/>
      <c r="H679" s="787"/>
      <c r="I679" s="787"/>
      <c r="J679" s="787"/>
      <c r="K679" s="787"/>
      <c r="L679" s="788"/>
      <c r="M679" s="779" t="s">
        <v>51</v>
      </c>
      <c r="N679" s="779" t="s">
        <v>47</v>
      </c>
      <c r="O679" s="782">
        <f>VLOOKUP(X679,'様式D-1-1用'!$A$3:$P$1002,2,0)</f>
        <v>8</v>
      </c>
      <c r="P679" s="783"/>
      <c r="Q679" s="773"/>
      <c r="R679" s="774"/>
      <c r="S679" s="774"/>
      <c r="T679" s="774"/>
      <c r="U679" s="774"/>
      <c r="V679" s="774"/>
      <c r="W679" s="775"/>
      <c r="X679" s="23">
        <f>X638+4</f>
        <v>68</v>
      </c>
    </row>
    <row r="680" spans="1:24" s="23" customFormat="1" ht="20.100000000000001" customHeight="1" x14ac:dyDescent="0.15">
      <c r="B680" s="780"/>
      <c r="C680" s="781"/>
      <c r="D680" s="784"/>
      <c r="E680" s="785"/>
      <c r="F680" s="773"/>
      <c r="G680" s="774"/>
      <c r="H680" s="774"/>
      <c r="I680" s="774"/>
      <c r="J680" s="774"/>
      <c r="K680" s="774"/>
      <c r="L680" s="775"/>
      <c r="M680" s="780"/>
      <c r="N680" s="781"/>
      <c r="O680" s="784"/>
      <c r="P680" s="785"/>
      <c r="Q680" s="773"/>
      <c r="R680" s="774"/>
      <c r="S680" s="774"/>
      <c r="T680" s="774"/>
      <c r="U680" s="774"/>
      <c r="V680" s="774"/>
      <c r="W680" s="775"/>
    </row>
    <row r="681" spans="1:24" s="23" customFormat="1" ht="20.100000000000001" customHeight="1" x14ac:dyDescent="0.15">
      <c r="B681" s="780"/>
      <c r="C681" s="780" t="s">
        <v>2</v>
      </c>
      <c r="D681" s="789">
        <f>VLOOKUP(A679,'様式D-1-1用'!$A$3:$P$1002,3,0)</f>
        <v>4</v>
      </c>
      <c r="E681" s="790"/>
      <c r="F681" s="773"/>
      <c r="G681" s="774"/>
      <c r="H681" s="774"/>
      <c r="I681" s="774"/>
      <c r="J681" s="774"/>
      <c r="K681" s="774"/>
      <c r="L681" s="775"/>
      <c r="M681" s="780"/>
      <c r="N681" s="780" t="s">
        <v>2</v>
      </c>
      <c r="O681" s="789">
        <f>VLOOKUP(X679,'様式D-1-1用'!$A$3:$P$1002,3,0)</f>
        <v>5</v>
      </c>
      <c r="P681" s="790"/>
      <c r="Q681" s="773"/>
      <c r="R681" s="774"/>
      <c r="S681" s="774"/>
      <c r="T681" s="774"/>
      <c r="U681" s="774"/>
      <c r="V681" s="774"/>
      <c r="W681" s="775"/>
    </row>
    <row r="682" spans="1:24" s="23" customFormat="1" ht="20.100000000000001" customHeight="1" x14ac:dyDescent="0.15">
      <c r="B682" s="781"/>
      <c r="C682" s="781"/>
      <c r="D682" s="791"/>
      <c r="E682" s="792"/>
      <c r="F682" s="773"/>
      <c r="G682" s="774"/>
      <c r="H682" s="774"/>
      <c r="I682" s="774"/>
      <c r="J682" s="774"/>
      <c r="K682" s="774"/>
      <c r="L682" s="775"/>
      <c r="M682" s="781"/>
      <c r="N682" s="781"/>
      <c r="O682" s="791"/>
      <c r="P682" s="792"/>
      <c r="Q682" s="773"/>
      <c r="R682" s="774"/>
      <c r="S682" s="774"/>
      <c r="T682" s="774"/>
      <c r="U682" s="774"/>
      <c r="V682" s="774"/>
      <c r="W682" s="775"/>
    </row>
    <row r="683" spans="1:24" s="23" customFormat="1" ht="20.100000000000001" customHeight="1" x14ac:dyDescent="0.15">
      <c r="B683" s="780" t="s">
        <v>48</v>
      </c>
      <c r="C683" s="780" t="s">
        <v>3</v>
      </c>
      <c r="D683" s="782" t="str">
        <f>VLOOKUP(A679,'様式D-1-1用'!$A$3:$P$1002,4,0)</f>
        <v>覆工・坑門</v>
      </c>
      <c r="E683" s="783"/>
      <c r="F683" s="773"/>
      <c r="G683" s="774"/>
      <c r="H683" s="774"/>
      <c r="I683" s="774"/>
      <c r="J683" s="774"/>
      <c r="K683" s="774"/>
      <c r="L683" s="775"/>
      <c r="M683" s="780" t="s">
        <v>48</v>
      </c>
      <c r="N683" s="780" t="s">
        <v>3</v>
      </c>
      <c r="O683" s="782" t="str">
        <f>VLOOKUP(X679,'様式D-1-1用'!$A$3:$P$1002,4,0)</f>
        <v>覆工・坑門</v>
      </c>
      <c r="P683" s="783"/>
      <c r="Q683" s="773"/>
      <c r="R683" s="774"/>
      <c r="S683" s="774"/>
      <c r="T683" s="774"/>
      <c r="U683" s="774"/>
      <c r="V683" s="774"/>
      <c r="W683" s="775"/>
    </row>
    <row r="684" spans="1:24" s="23" customFormat="1" ht="20.100000000000001" customHeight="1" x14ac:dyDescent="0.15">
      <c r="B684" s="780"/>
      <c r="C684" s="781"/>
      <c r="D684" s="784"/>
      <c r="E684" s="785"/>
      <c r="F684" s="773"/>
      <c r="G684" s="774"/>
      <c r="H684" s="774"/>
      <c r="I684" s="774"/>
      <c r="J684" s="774"/>
      <c r="K684" s="774"/>
      <c r="L684" s="775"/>
      <c r="M684" s="780"/>
      <c r="N684" s="781"/>
      <c r="O684" s="784"/>
      <c r="P684" s="785"/>
      <c r="Q684" s="773"/>
      <c r="R684" s="774"/>
      <c r="S684" s="774"/>
      <c r="T684" s="774"/>
      <c r="U684" s="774"/>
      <c r="V684" s="774"/>
      <c r="W684" s="775"/>
    </row>
    <row r="685" spans="1:24" s="23" customFormat="1" ht="20.100000000000001" customHeight="1" x14ac:dyDescent="0.15">
      <c r="B685" s="780"/>
      <c r="C685" s="780" t="s">
        <v>4</v>
      </c>
      <c r="D685" s="782" t="str">
        <f>VLOOKUP(A679,'様式D-1-1用'!$A$3:$P$1002,5,0)</f>
        <v>アーチ（左側）</v>
      </c>
      <c r="E685" s="783"/>
      <c r="F685" s="773"/>
      <c r="G685" s="774"/>
      <c r="H685" s="774"/>
      <c r="I685" s="774"/>
      <c r="J685" s="774"/>
      <c r="K685" s="774"/>
      <c r="L685" s="775"/>
      <c r="M685" s="780"/>
      <c r="N685" s="780" t="s">
        <v>4</v>
      </c>
      <c r="O685" s="782" t="str">
        <f>VLOOKUP(X679,'様式D-1-1用'!$A$3:$P$1002,5,0)</f>
        <v>アーチ（右側）</v>
      </c>
      <c r="P685" s="783"/>
      <c r="Q685" s="773"/>
      <c r="R685" s="774"/>
      <c r="S685" s="774"/>
      <c r="T685" s="774"/>
      <c r="U685" s="774"/>
      <c r="V685" s="774"/>
      <c r="W685" s="775"/>
    </row>
    <row r="686" spans="1:24" s="23" customFormat="1" ht="19.5" customHeight="1" x14ac:dyDescent="0.15">
      <c r="B686" s="781"/>
      <c r="C686" s="781"/>
      <c r="D686" s="784"/>
      <c r="E686" s="785"/>
      <c r="F686" s="773"/>
      <c r="G686" s="774"/>
      <c r="H686" s="774"/>
      <c r="I686" s="774"/>
      <c r="J686" s="774"/>
      <c r="K686" s="774"/>
      <c r="L686" s="775"/>
      <c r="M686" s="781"/>
      <c r="N686" s="781"/>
      <c r="O686" s="784"/>
      <c r="P686" s="785"/>
      <c r="Q686" s="773"/>
      <c r="R686" s="774"/>
      <c r="S686" s="774"/>
      <c r="T686" s="774"/>
      <c r="U686" s="774"/>
      <c r="V686" s="774"/>
      <c r="W686" s="775"/>
    </row>
    <row r="687" spans="1:24" s="23" customFormat="1" ht="17.100000000000001" customHeight="1" x14ac:dyDescent="0.15">
      <c r="B687" s="770" t="s">
        <v>5</v>
      </c>
      <c r="C687" s="771"/>
      <c r="D687" s="765" t="str">
        <f>VLOOKUP(A679,'様式D-1-1用'!$A$3:$P$1002,6,0)</f>
        <v>材質劣化</v>
      </c>
      <c r="E687" s="766"/>
      <c r="F687" s="773"/>
      <c r="G687" s="774"/>
      <c r="H687" s="774"/>
      <c r="I687" s="774"/>
      <c r="J687" s="774"/>
      <c r="K687" s="774"/>
      <c r="L687" s="775"/>
      <c r="M687" s="770" t="s">
        <v>5</v>
      </c>
      <c r="N687" s="771"/>
      <c r="O687" s="765" t="str">
        <f>VLOOKUP(X679,'様式D-1-1用'!$A$3:$P$1002,6,0)</f>
        <v>漏水</v>
      </c>
      <c r="P687" s="766"/>
      <c r="Q687" s="773"/>
      <c r="R687" s="774"/>
      <c r="S687" s="774"/>
      <c r="T687" s="774"/>
      <c r="U687" s="774"/>
      <c r="V687" s="774"/>
      <c r="W687" s="775"/>
    </row>
    <row r="688" spans="1:24" s="23" customFormat="1" ht="17.100000000000001" customHeight="1" x14ac:dyDescent="0.15">
      <c r="B688" s="770" t="s">
        <v>49</v>
      </c>
      <c r="C688" s="771"/>
      <c r="D688" s="765" t="str">
        <f>VLOOKUP(A679,'様式D-1-1用'!$A$3:$P$1002,7,0)</f>
        <v>補修跡</v>
      </c>
      <c r="E688" s="766"/>
      <c r="F688" s="773"/>
      <c r="G688" s="774"/>
      <c r="H688" s="774"/>
      <c r="I688" s="774"/>
      <c r="J688" s="774"/>
      <c r="K688" s="774"/>
      <c r="L688" s="775"/>
      <c r="M688" s="770" t="s">
        <v>49</v>
      </c>
      <c r="N688" s="771"/>
      <c r="O688" s="765" t="str">
        <f>VLOOKUP(X679,'様式D-1-1用'!$A$3:$P$1002,7,0)</f>
        <v>漏水</v>
      </c>
      <c r="P688" s="766"/>
      <c r="Q688" s="773"/>
      <c r="R688" s="774"/>
      <c r="S688" s="774"/>
      <c r="T688" s="774"/>
      <c r="U688" s="774"/>
      <c r="V688" s="774"/>
      <c r="W688" s="775"/>
    </row>
    <row r="689" spans="1:24" s="23" customFormat="1" ht="17.100000000000001" customHeight="1" x14ac:dyDescent="0.15">
      <c r="B689" s="768" t="s">
        <v>279</v>
      </c>
      <c r="C689" s="770" t="s">
        <v>278</v>
      </c>
      <c r="D689" s="771"/>
      <c r="E689" s="146">
        <f>VLOOKUP(A679,'様式D-1-1用'!$A$3:$P$1002,8,0)</f>
        <v>0</v>
      </c>
      <c r="F689" s="773"/>
      <c r="G689" s="774"/>
      <c r="H689" s="774"/>
      <c r="I689" s="774"/>
      <c r="J689" s="774"/>
      <c r="K689" s="774"/>
      <c r="L689" s="775"/>
      <c r="M689" s="768" t="s">
        <v>279</v>
      </c>
      <c r="N689" s="770" t="s">
        <v>278</v>
      </c>
      <c r="O689" s="771"/>
      <c r="P689" s="146">
        <f>VLOOKUP(X679,'様式D-1-1用'!$A$3:$P$1002,8,0)</f>
        <v>0</v>
      </c>
      <c r="Q689" s="773"/>
      <c r="R689" s="774"/>
      <c r="S689" s="774"/>
      <c r="T689" s="774"/>
      <c r="U689" s="774"/>
      <c r="V689" s="774"/>
      <c r="W689" s="775"/>
    </row>
    <row r="690" spans="1:24" s="23" customFormat="1" ht="17.100000000000001" customHeight="1" x14ac:dyDescent="0.15">
      <c r="B690" s="769"/>
      <c r="C690" s="770" t="s">
        <v>280</v>
      </c>
      <c r="D690" s="771"/>
      <c r="E690" s="146" t="str">
        <f>VLOOKUP(A679,'様式D-1-1用'!$A$3:$P$1002,9,0)</f>
        <v>Ⅰ</v>
      </c>
      <c r="F690" s="773"/>
      <c r="G690" s="774"/>
      <c r="H690" s="774"/>
      <c r="I690" s="774"/>
      <c r="J690" s="774"/>
      <c r="K690" s="774"/>
      <c r="L690" s="775"/>
      <c r="M690" s="769"/>
      <c r="N690" s="770" t="s">
        <v>280</v>
      </c>
      <c r="O690" s="771"/>
      <c r="P690" s="146" t="str">
        <f>VLOOKUP(X679,'様式D-1-1用'!$A$3:$P$1002,9,0)</f>
        <v>Ⅱb</v>
      </c>
      <c r="Q690" s="773"/>
      <c r="R690" s="774"/>
      <c r="S690" s="774"/>
      <c r="T690" s="774"/>
      <c r="U690" s="774"/>
      <c r="V690" s="774"/>
      <c r="W690" s="775"/>
    </row>
    <row r="691" spans="1:24" s="23" customFormat="1" ht="17.100000000000001" customHeight="1" x14ac:dyDescent="0.15">
      <c r="B691" s="770" t="s">
        <v>29</v>
      </c>
      <c r="C691" s="771"/>
      <c r="D691" s="767" t="str">
        <f>VLOOKUP(A679,'様式D-1-1用'!$A$3:$P$1002,11,0)</f>
        <v>Ⅰ</v>
      </c>
      <c r="E691" s="759"/>
      <c r="F691" s="776"/>
      <c r="G691" s="777"/>
      <c r="H691" s="777"/>
      <c r="I691" s="777"/>
      <c r="J691" s="777"/>
      <c r="K691" s="777"/>
      <c r="L691" s="778"/>
      <c r="M691" s="770" t="s">
        <v>29</v>
      </c>
      <c r="N691" s="771"/>
      <c r="O691" s="767" t="str">
        <f>VLOOKUP(X679,'様式D-1-1用'!$A$3:$P$1002,11,0)</f>
        <v>Ⅱ</v>
      </c>
      <c r="P691" s="759"/>
      <c r="Q691" s="776"/>
      <c r="R691" s="777"/>
      <c r="S691" s="777"/>
      <c r="T691" s="777"/>
      <c r="U691" s="777"/>
      <c r="V691" s="777"/>
      <c r="W691" s="778"/>
    </row>
    <row r="692" spans="1:24" s="23" customFormat="1" ht="17.100000000000001" customHeight="1" x14ac:dyDescent="0.15">
      <c r="B692" s="770" t="s">
        <v>7</v>
      </c>
      <c r="C692" s="772"/>
      <c r="D692" s="772"/>
      <c r="E692" s="344" t="str">
        <f>VLOOKUP(A679,'様式D-1-1用'!$A$3:$P$1002,12,0)</f>
        <v>2.7m×1.0m メッシュシート</v>
      </c>
      <c r="F692" s="133"/>
      <c r="G692" s="133"/>
      <c r="H692" s="133"/>
      <c r="I692" s="133"/>
      <c r="J692" s="133"/>
      <c r="K692" s="133"/>
      <c r="L692" s="134"/>
      <c r="M692" s="770" t="s">
        <v>7</v>
      </c>
      <c r="N692" s="772"/>
      <c r="O692" s="771"/>
      <c r="P692" s="344" t="str">
        <f>VLOOKUP(X679,'様式D-1-1用'!$A$3:$P$1002,12,0)</f>
        <v>1.5m×7.5m にじみ</v>
      </c>
      <c r="Q692" s="133"/>
      <c r="R692" s="133"/>
      <c r="S692" s="133"/>
      <c r="T692" s="133"/>
      <c r="U692" s="133"/>
      <c r="V692" s="133"/>
      <c r="W692" s="134"/>
    </row>
    <row r="693" spans="1:24" s="23" customFormat="1" ht="17.100000000000001" customHeight="1" x14ac:dyDescent="0.15">
      <c r="B693" s="801" t="s">
        <v>54</v>
      </c>
      <c r="C693" s="802"/>
      <c r="D693" s="803"/>
      <c r="E693" s="799" t="str">
        <f>VLOOKUP(A679,'様式D-1-1用'!$A$3:$P$1002,13,0)</f>
        <v>既設応急対策工1.7m×0.3m</v>
      </c>
      <c r="F693" s="800"/>
      <c r="G693" s="800"/>
      <c r="H693" s="800"/>
      <c r="I693" s="800"/>
      <c r="J693" s="800"/>
      <c r="K693" s="800"/>
      <c r="L693" s="804"/>
      <c r="M693" s="801" t="s">
        <v>54</v>
      </c>
      <c r="N693" s="802"/>
      <c r="O693" s="803"/>
      <c r="P693" s="799" t="str">
        <f>VLOOKUP(X679,'様式D-1-1用'!$A$3:$P$1002,13,0)</f>
        <v>1.5m×7.5m にじみ</v>
      </c>
      <c r="Q693" s="800"/>
      <c r="R693" s="800"/>
      <c r="S693" s="800"/>
      <c r="T693" s="800"/>
      <c r="U693" s="800"/>
      <c r="V693" s="800"/>
      <c r="W693" s="804"/>
    </row>
    <row r="694" spans="1:24" s="23" customFormat="1" ht="17.100000000000001" customHeight="1" x14ac:dyDescent="0.15">
      <c r="B694" s="796" t="s">
        <v>282</v>
      </c>
      <c r="C694" s="797"/>
      <c r="D694" s="798"/>
      <c r="E694" s="799" t="str">
        <f>VLOOKUP(A679,'様式D-1-1用'!$A$3:$P$1002,14,0)</f>
        <v>－</v>
      </c>
      <c r="F694" s="800"/>
      <c r="G694" s="800"/>
      <c r="H694" s="743"/>
      <c r="I694" s="743"/>
      <c r="J694" s="743"/>
      <c r="K694" s="743"/>
      <c r="L694" s="744"/>
      <c r="M694" s="796" t="s">
        <v>282</v>
      </c>
      <c r="N694" s="797"/>
      <c r="O694" s="798"/>
      <c r="P694" s="799" t="str">
        <f>VLOOKUP(X679,'様式D-1-1用'!$A$3:$P$1002,14,0)</f>
        <v>－</v>
      </c>
      <c r="Q694" s="800"/>
      <c r="R694" s="800"/>
      <c r="S694" s="743"/>
      <c r="T694" s="743"/>
      <c r="U694" s="743"/>
      <c r="V694" s="743"/>
      <c r="W694" s="744"/>
    </row>
    <row r="695" spans="1:24" s="23" customFormat="1" ht="17.100000000000001" customHeight="1" x14ac:dyDescent="0.15">
      <c r="B695" s="796" t="s">
        <v>302</v>
      </c>
      <c r="C695" s="797"/>
      <c r="D695" s="798"/>
      <c r="E695" s="799" t="str">
        <f>VLOOKUP(A679,'様式D-1-1用'!$A$3:$P$1002,15,0)</f>
        <v>なし</v>
      </c>
      <c r="F695" s="800"/>
      <c r="G695" s="800"/>
      <c r="H695" s="811" t="s">
        <v>8</v>
      </c>
      <c r="I695" s="812"/>
      <c r="J695" s="808"/>
      <c r="K695" s="809"/>
      <c r="L695" s="810"/>
      <c r="M695" s="796" t="s">
        <v>302</v>
      </c>
      <c r="N695" s="797"/>
      <c r="O695" s="798"/>
      <c r="P695" s="799" t="str">
        <f>VLOOKUP(X679,'様式D-1-1用'!$A$3:$P$1002,15,0)</f>
        <v>監視（日常巡視）</v>
      </c>
      <c r="Q695" s="800"/>
      <c r="R695" s="800"/>
      <c r="S695" s="811" t="s">
        <v>8</v>
      </c>
      <c r="T695" s="812"/>
      <c r="U695" s="808"/>
      <c r="V695" s="809"/>
      <c r="W695" s="810"/>
    </row>
    <row r="696" spans="1:24" s="23" customFormat="1" ht="17.100000000000001" customHeight="1" x14ac:dyDescent="0.15">
      <c r="B696" s="770" t="s">
        <v>50</v>
      </c>
      <c r="C696" s="771"/>
      <c r="D696" s="805" t="str">
        <f>VLOOKUP(A679,'様式D-1-1用'!$A$3:$P$1002,16,0)</f>
        <v>補修跡、2.7m×1.0m メッシュシート</v>
      </c>
      <c r="E696" s="806"/>
      <c r="F696" s="806"/>
      <c r="G696" s="806"/>
      <c r="H696" s="806"/>
      <c r="I696" s="806"/>
      <c r="J696" s="806"/>
      <c r="K696" s="806"/>
      <c r="L696" s="807"/>
      <c r="M696" s="770" t="s">
        <v>50</v>
      </c>
      <c r="N696" s="771"/>
      <c r="O696" s="805" t="str">
        <f>VLOOKUP(X679,'様式D-1-1用'!$A$3:$P$1002,16,0)</f>
        <v>漏水、1.5m×7.5m にじみ</v>
      </c>
      <c r="P696" s="806"/>
      <c r="Q696" s="806"/>
      <c r="R696" s="806"/>
      <c r="S696" s="806"/>
      <c r="T696" s="806"/>
      <c r="U696" s="806"/>
      <c r="V696" s="806"/>
      <c r="W696" s="807"/>
    </row>
    <row r="697" spans="1:24" s="23" customFormat="1" ht="15" customHeight="1" x14ac:dyDescent="0.15">
      <c r="B697" s="80"/>
      <c r="C697" s="793" t="s">
        <v>304</v>
      </c>
      <c r="D697" s="794"/>
      <c r="E697" s="794"/>
      <c r="F697" s="794"/>
      <c r="G697" s="794"/>
      <c r="H697" s="794"/>
      <c r="I697" s="794"/>
      <c r="J697" s="794"/>
      <c r="K697" s="794"/>
      <c r="L697" s="794"/>
      <c r="M697" s="80"/>
      <c r="N697" s="81" t="s">
        <v>257</v>
      </c>
      <c r="O697" s="80"/>
      <c r="P697" s="82"/>
      <c r="Q697" s="82"/>
      <c r="R697" s="82"/>
      <c r="S697" s="82"/>
      <c r="T697" s="82"/>
      <c r="U697" s="82"/>
      <c r="V697" s="82"/>
      <c r="W697" s="82"/>
    </row>
    <row r="698" spans="1:24" s="23" customFormat="1" ht="15" customHeight="1" x14ac:dyDescent="0.15">
      <c r="B698" s="80"/>
      <c r="C698" s="795"/>
      <c r="D698" s="795"/>
      <c r="E698" s="795"/>
      <c r="F698" s="795"/>
      <c r="G698" s="795"/>
      <c r="H698" s="795"/>
      <c r="I698" s="795"/>
      <c r="J698" s="795"/>
      <c r="K698" s="795"/>
      <c r="L698" s="795"/>
      <c r="M698" s="80"/>
      <c r="N698" s="81" t="s">
        <v>283</v>
      </c>
      <c r="O698" s="82"/>
      <c r="P698" s="82"/>
      <c r="Q698" s="82"/>
      <c r="R698" s="82"/>
      <c r="S698" s="82"/>
      <c r="T698" s="82"/>
      <c r="U698" s="82"/>
      <c r="V698" s="82"/>
      <c r="W698" s="82"/>
    </row>
    <row r="699" spans="1:24" ht="15" customHeight="1" x14ac:dyDescent="0.15">
      <c r="B699" s="79"/>
      <c r="C699" s="176" t="s">
        <v>303</v>
      </c>
      <c r="D699" s="176"/>
      <c r="E699" s="177"/>
      <c r="M699" s="23"/>
      <c r="N699" s="176" t="s">
        <v>529</v>
      </c>
      <c r="O699" s="174"/>
      <c r="P699" s="175"/>
      <c r="Q699" s="23"/>
      <c r="R699" s="23"/>
      <c r="S699" s="23"/>
      <c r="T699" s="23"/>
      <c r="U699" s="23"/>
      <c r="W699" s="82"/>
      <c r="X699" s="23"/>
    </row>
    <row r="700" spans="1:24" ht="15" customHeight="1" x14ac:dyDescent="0.15">
      <c r="C700" s="176" t="s">
        <v>420</v>
      </c>
      <c r="D700" s="176"/>
      <c r="M700" s="23"/>
      <c r="N700" s="176" t="s">
        <v>530</v>
      </c>
      <c r="O700" s="174"/>
      <c r="P700" s="23"/>
      <c r="Q700" s="23"/>
      <c r="R700" s="23"/>
      <c r="S700" s="23"/>
      <c r="T700" s="23"/>
      <c r="U700" s="23"/>
      <c r="V700" s="23"/>
      <c r="W700" s="23"/>
      <c r="X700" s="23"/>
    </row>
    <row r="701" spans="1:24" ht="15.6" customHeight="1" x14ac:dyDescent="0.15">
      <c r="C701" s="176" t="s">
        <v>557</v>
      </c>
      <c r="N701" s="176" t="s">
        <v>463</v>
      </c>
    </row>
    <row r="702" spans="1:24" s="23" customFormat="1" ht="20.100000000000001" customHeight="1" x14ac:dyDescent="0.15">
      <c r="A702" s="175">
        <f>A661+4</f>
        <v>69</v>
      </c>
      <c r="B702" s="779" t="s">
        <v>51</v>
      </c>
      <c r="C702" s="779" t="s">
        <v>47</v>
      </c>
      <c r="D702" s="782">
        <f>VLOOKUP(A702,'様式D-1-1用'!$A$3:$P$1002,2,0)</f>
        <v>8</v>
      </c>
      <c r="E702" s="783"/>
      <c r="F702" s="786"/>
      <c r="G702" s="787"/>
      <c r="H702" s="787"/>
      <c r="I702" s="787"/>
      <c r="J702" s="787"/>
      <c r="K702" s="787"/>
      <c r="L702" s="788"/>
      <c r="M702" s="779" t="s">
        <v>51</v>
      </c>
      <c r="N702" s="779" t="s">
        <v>47</v>
      </c>
      <c r="O702" s="782">
        <f>VLOOKUP(X702,'様式D-1-1用'!$A$3:$P$1002,2,0)</f>
        <v>8</v>
      </c>
      <c r="P702" s="783"/>
      <c r="Q702" s="786"/>
      <c r="R702" s="787"/>
      <c r="S702" s="787"/>
      <c r="T702" s="787"/>
      <c r="U702" s="787"/>
      <c r="V702" s="787"/>
      <c r="W702" s="788"/>
      <c r="X702" s="23">
        <f>X661+4</f>
        <v>70</v>
      </c>
    </row>
    <row r="703" spans="1:24" s="23" customFormat="1" ht="20.100000000000001" customHeight="1" x14ac:dyDescent="0.15">
      <c r="B703" s="780"/>
      <c r="C703" s="781"/>
      <c r="D703" s="784"/>
      <c r="E703" s="785"/>
      <c r="F703" s="773"/>
      <c r="G703" s="774"/>
      <c r="H703" s="774"/>
      <c r="I703" s="774"/>
      <c r="J703" s="774"/>
      <c r="K703" s="774"/>
      <c r="L703" s="775"/>
      <c r="M703" s="780"/>
      <c r="N703" s="781"/>
      <c r="O703" s="784"/>
      <c r="P703" s="785"/>
      <c r="Q703" s="773"/>
      <c r="R703" s="774"/>
      <c r="S703" s="774"/>
      <c r="T703" s="774"/>
      <c r="U703" s="774"/>
      <c r="V703" s="774"/>
      <c r="W703" s="775"/>
    </row>
    <row r="704" spans="1:24" s="23" customFormat="1" ht="20.100000000000001" customHeight="1" x14ac:dyDescent="0.15">
      <c r="B704" s="780"/>
      <c r="C704" s="780" t="s">
        <v>2</v>
      </c>
      <c r="D704" s="789">
        <f>VLOOKUP(A702,'様式D-1-1用'!$A$3:$P$1002,3,0)</f>
        <v>6</v>
      </c>
      <c r="E704" s="790"/>
      <c r="F704" s="773"/>
      <c r="G704" s="774"/>
      <c r="H704" s="774"/>
      <c r="I704" s="774"/>
      <c r="J704" s="774"/>
      <c r="K704" s="774"/>
      <c r="L704" s="775"/>
      <c r="M704" s="780"/>
      <c r="N704" s="780" t="s">
        <v>2</v>
      </c>
      <c r="O704" s="789">
        <f>VLOOKUP(X702,'様式D-1-1用'!$A$3:$P$1002,3,0)</f>
        <v>7</v>
      </c>
      <c r="P704" s="790"/>
      <c r="Q704" s="773"/>
      <c r="R704" s="774"/>
      <c r="S704" s="774"/>
      <c r="T704" s="774"/>
      <c r="U704" s="774"/>
      <c r="V704" s="774"/>
      <c r="W704" s="775"/>
    </row>
    <row r="705" spans="1:24" s="23" customFormat="1" ht="19.5" customHeight="1" x14ac:dyDescent="0.15">
      <c r="B705" s="781"/>
      <c r="C705" s="781"/>
      <c r="D705" s="791"/>
      <c r="E705" s="792"/>
      <c r="F705" s="773"/>
      <c r="G705" s="774"/>
      <c r="H705" s="774"/>
      <c r="I705" s="774"/>
      <c r="J705" s="774"/>
      <c r="K705" s="774"/>
      <c r="L705" s="775"/>
      <c r="M705" s="781"/>
      <c r="N705" s="781"/>
      <c r="O705" s="791"/>
      <c r="P705" s="792"/>
      <c r="Q705" s="773"/>
      <c r="R705" s="774"/>
      <c r="S705" s="774"/>
      <c r="T705" s="774"/>
      <c r="U705" s="774"/>
      <c r="V705" s="774"/>
      <c r="W705" s="775"/>
    </row>
    <row r="706" spans="1:24" s="23" customFormat="1" ht="20.100000000000001" customHeight="1" x14ac:dyDescent="0.15">
      <c r="B706" s="780" t="s">
        <v>48</v>
      </c>
      <c r="C706" s="780" t="s">
        <v>3</v>
      </c>
      <c r="D706" s="782" t="str">
        <f>VLOOKUP(A702,'様式D-1-1用'!$A$3:$P$1002,4,0)</f>
        <v>覆工・坑門</v>
      </c>
      <c r="E706" s="783"/>
      <c r="F706" s="773"/>
      <c r="G706" s="774"/>
      <c r="H706" s="774"/>
      <c r="I706" s="774"/>
      <c r="J706" s="774"/>
      <c r="K706" s="774"/>
      <c r="L706" s="775"/>
      <c r="M706" s="780" t="s">
        <v>48</v>
      </c>
      <c r="N706" s="780" t="s">
        <v>3</v>
      </c>
      <c r="O706" s="782" t="str">
        <f>VLOOKUP(X702,'様式D-1-1用'!$A$3:$P$1002,4,0)</f>
        <v>覆工・坑門</v>
      </c>
      <c r="P706" s="783"/>
      <c r="Q706" s="773"/>
      <c r="R706" s="774"/>
      <c r="S706" s="774"/>
      <c r="T706" s="774"/>
      <c r="U706" s="774"/>
      <c r="V706" s="774"/>
      <c r="W706" s="775"/>
    </row>
    <row r="707" spans="1:24" s="23" customFormat="1" ht="20.100000000000001" customHeight="1" x14ac:dyDescent="0.15">
      <c r="B707" s="780"/>
      <c r="C707" s="781"/>
      <c r="D707" s="784"/>
      <c r="E707" s="785"/>
      <c r="F707" s="773"/>
      <c r="G707" s="774"/>
      <c r="H707" s="774"/>
      <c r="I707" s="774"/>
      <c r="J707" s="774"/>
      <c r="K707" s="774"/>
      <c r="L707" s="775"/>
      <c r="M707" s="780"/>
      <c r="N707" s="781"/>
      <c r="O707" s="784"/>
      <c r="P707" s="785"/>
      <c r="Q707" s="773"/>
      <c r="R707" s="774"/>
      <c r="S707" s="774"/>
      <c r="T707" s="774"/>
      <c r="U707" s="774"/>
      <c r="V707" s="774"/>
      <c r="W707" s="775"/>
    </row>
    <row r="708" spans="1:24" s="23" customFormat="1" ht="20.100000000000001" customHeight="1" x14ac:dyDescent="0.15">
      <c r="B708" s="780"/>
      <c r="C708" s="780" t="s">
        <v>4</v>
      </c>
      <c r="D708" s="782" t="str">
        <f>VLOOKUP(A702,'様式D-1-1用'!$A$3:$P$1002,5,0)</f>
        <v>アーチ（天端）</v>
      </c>
      <c r="E708" s="783"/>
      <c r="F708" s="773"/>
      <c r="G708" s="774"/>
      <c r="H708" s="774"/>
      <c r="I708" s="774"/>
      <c r="J708" s="774"/>
      <c r="K708" s="774"/>
      <c r="L708" s="775"/>
      <c r="M708" s="780"/>
      <c r="N708" s="780" t="s">
        <v>4</v>
      </c>
      <c r="O708" s="782" t="str">
        <f>VLOOKUP(X702,'様式D-1-1用'!$A$3:$P$1002,5,0)</f>
        <v>アーチ（右側）</v>
      </c>
      <c r="P708" s="783"/>
      <c r="Q708" s="773"/>
      <c r="R708" s="774"/>
      <c r="S708" s="774"/>
      <c r="T708" s="774"/>
      <c r="U708" s="774"/>
      <c r="V708" s="774"/>
      <c r="W708" s="775"/>
    </row>
    <row r="709" spans="1:24" s="23" customFormat="1" ht="20.100000000000001" customHeight="1" x14ac:dyDescent="0.15">
      <c r="B709" s="781"/>
      <c r="C709" s="781"/>
      <c r="D709" s="784"/>
      <c r="E709" s="785"/>
      <c r="F709" s="773"/>
      <c r="G709" s="774"/>
      <c r="H709" s="774"/>
      <c r="I709" s="774"/>
      <c r="J709" s="774"/>
      <c r="K709" s="774"/>
      <c r="L709" s="775"/>
      <c r="M709" s="781"/>
      <c r="N709" s="781"/>
      <c r="O709" s="784"/>
      <c r="P709" s="785"/>
      <c r="Q709" s="773"/>
      <c r="R709" s="774"/>
      <c r="S709" s="774"/>
      <c r="T709" s="774"/>
      <c r="U709" s="774"/>
      <c r="V709" s="774"/>
      <c r="W709" s="775"/>
    </row>
    <row r="710" spans="1:24" s="23" customFormat="1" ht="17.100000000000001" customHeight="1" x14ac:dyDescent="0.15">
      <c r="B710" s="770" t="s">
        <v>5</v>
      </c>
      <c r="C710" s="771"/>
      <c r="D710" s="765" t="str">
        <f>VLOOKUP(A702,'様式D-1-1用'!$A$3:$P$1002,6,0)</f>
        <v>材質劣化</v>
      </c>
      <c r="E710" s="766"/>
      <c r="F710" s="773"/>
      <c r="G710" s="774"/>
      <c r="H710" s="774"/>
      <c r="I710" s="774"/>
      <c r="J710" s="774"/>
      <c r="K710" s="774"/>
      <c r="L710" s="775"/>
      <c r="M710" s="770" t="s">
        <v>5</v>
      </c>
      <c r="N710" s="771"/>
      <c r="O710" s="765" t="str">
        <f>VLOOKUP(X702,'様式D-1-1用'!$A$3:$P$1002,6,0)</f>
        <v>漏水</v>
      </c>
      <c r="P710" s="766"/>
      <c r="Q710" s="773"/>
      <c r="R710" s="774"/>
      <c r="S710" s="774"/>
      <c r="T710" s="774"/>
      <c r="U710" s="774"/>
      <c r="V710" s="774"/>
      <c r="W710" s="775"/>
    </row>
    <row r="711" spans="1:24" s="23" customFormat="1" ht="17.100000000000001" customHeight="1" x14ac:dyDescent="0.15">
      <c r="B711" s="770" t="s">
        <v>49</v>
      </c>
      <c r="C711" s="771"/>
      <c r="D711" s="765" t="str">
        <f>VLOOKUP(A702,'様式D-1-1用'!$A$3:$P$1002,7,0)</f>
        <v>ひび割れ</v>
      </c>
      <c r="E711" s="766"/>
      <c r="F711" s="773"/>
      <c r="G711" s="774"/>
      <c r="H711" s="774"/>
      <c r="I711" s="774"/>
      <c r="J711" s="774"/>
      <c r="K711" s="774"/>
      <c r="L711" s="775"/>
      <c r="M711" s="770" t="s">
        <v>49</v>
      </c>
      <c r="N711" s="771"/>
      <c r="O711" s="765" t="str">
        <f>VLOOKUP(X702,'様式D-1-1用'!$A$3:$P$1002,7,0)</f>
        <v>漏水</v>
      </c>
      <c r="P711" s="766"/>
      <c r="Q711" s="773"/>
      <c r="R711" s="774"/>
      <c r="S711" s="774"/>
      <c r="T711" s="774"/>
      <c r="U711" s="774"/>
      <c r="V711" s="774"/>
      <c r="W711" s="775"/>
    </row>
    <row r="712" spans="1:24" s="23" customFormat="1" ht="17.100000000000001" customHeight="1" x14ac:dyDescent="0.15">
      <c r="B712" s="768" t="s">
        <v>279</v>
      </c>
      <c r="C712" s="770" t="s">
        <v>278</v>
      </c>
      <c r="D712" s="771"/>
      <c r="E712" s="146">
        <f>VLOOKUP(A702,'様式D-1-1用'!$A$3:$P$1002,8,0)</f>
        <v>0</v>
      </c>
      <c r="F712" s="773"/>
      <c r="G712" s="774"/>
      <c r="H712" s="774"/>
      <c r="I712" s="774"/>
      <c r="J712" s="774"/>
      <c r="K712" s="774"/>
      <c r="L712" s="775"/>
      <c r="M712" s="768" t="s">
        <v>279</v>
      </c>
      <c r="N712" s="770" t="s">
        <v>278</v>
      </c>
      <c r="O712" s="771"/>
      <c r="P712" s="146">
        <f>VLOOKUP(X702,'様式D-1-1用'!$A$3:$P$1002,8,0)</f>
        <v>0</v>
      </c>
      <c r="Q712" s="773"/>
      <c r="R712" s="774"/>
      <c r="S712" s="774"/>
      <c r="T712" s="774"/>
      <c r="U712" s="774"/>
      <c r="V712" s="774"/>
      <c r="W712" s="775"/>
    </row>
    <row r="713" spans="1:24" s="23" customFormat="1" ht="17.100000000000001" customHeight="1" x14ac:dyDescent="0.15">
      <c r="B713" s="769"/>
      <c r="C713" s="770" t="s">
        <v>280</v>
      </c>
      <c r="D713" s="771"/>
      <c r="E713" s="146" t="str">
        <f>VLOOKUP(A702,'様式D-1-1用'!$A$3:$P$1002,9,0)</f>
        <v>Ⅱb</v>
      </c>
      <c r="F713" s="773"/>
      <c r="G713" s="774"/>
      <c r="H713" s="774"/>
      <c r="I713" s="774"/>
      <c r="J713" s="774"/>
      <c r="K713" s="774"/>
      <c r="L713" s="775"/>
      <c r="M713" s="769"/>
      <c r="N713" s="770" t="s">
        <v>280</v>
      </c>
      <c r="O713" s="771"/>
      <c r="P713" s="146" t="str">
        <f>VLOOKUP(X702,'様式D-1-1用'!$A$3:$P$1002,9,0)</f>
        <v>Ⅱb</v>
      </c>
      <c r="Q713" s="773"/>
      <c r="R713" s="774"/>
      <c r="S713" s="774"/>
      <c r="T713" s="774"/>
      <c r="U713" s="774"/>
      <c r="V713" s="774"/>
      <c r="W713" s="775"/>
    </row>
    <row r="714" spans="1:24" s="23" customFormat="1" ht="17.100000000000001" customHeight="1" x14ac:dyDescent="0.15">
      <c r="B714" s="770" t="s">
        <v>29</v>
      </c>
      <c r="C714" s="771"/>
      <c r="D714" s="767" t="str">
        <f>VLOOKUP(A702,'様式D-1-1用'!$A$3:$P$1002,11,0)</f>
        <v>Ⅱ</v>
      </c>
      <c r="E714" s="759"/>
      <c r="F714" s="776"/>
      <c r="G714" s="777"/>
      <c r="H714" s="777"/>
      <c r="I714" s="777"/>
      <c r="J714" s="777"/>
      <c r="K714" s="777"/>
      <c r="L714" s="778"/>
      <c r="M714" s="770" t="s">
        <v>29</v>
      </c>
      <c r="N714" s="771"/>
      <c r="O714" s="767" t="str">
        <f>VLOOKUP(X702,'様式D-1-1用'!$A$3:$P$1002,11,0)</f>
        <v>Ⅱ</v>
      </c>
      <c r="P714" s="759"/>
      <c r="Q714" s="776"/>
      <c r="R714" s="777"/>
      <c r="S714" s="777"/>
      <c r="T714" s="777"/>
      <c r="U714" s="777"/>
      <c r="V714" s="777"/>
      <c r="W714" s="778"/>
    </row>
    <row r="715" spans="1:24" s="23" customFormat="1" ht="17.100000000000001" customHeight="1" x14ac:dyDescent="0.15">
      <c r="B715" s="770" t="s">
        <v>7</v>
      </c>
      <c r="C715" s="772"/>
      <c r="D715" s="772"/>
      <c r="E715" s="344" t="str">
        <f>VLOOKUP(A702,'様式D-1-1用'!$A$3:$P$1002,12,0)</f>
        <v>幅0.3mm×長さ2.7m</v>
      </c>
      <c r="F715" s="133"/>
      <c r="G715" s="133"/>
      <c r="H715" s="133"/>
      <c r="I715" s="133"/>
      <c r="J715" s="133"/>
      <c r="K715" s="133"/>
      <c r="L715" s="134"/>
      <c r="M715" s="770" t="s">
        <v>7</v>
      </c>
      <c r="N715" s="772"/>
      <c r="O715" s="771"/>
      <c r="P715" s="344" t="str">
        <f>VLOOKUP(X702,'様式D-1-1用'!$A$3:$P$1002,12,0)</f>
        <v>0.05m×3.2m にじみ</v>
      </c>
      <c r="Q715" s="133"/>
      <c r="R715" s="133"/>
      <c r="S715" s="133"/>
      <c r="T715" s="133"/>
      <c r="U715" s="133"/>
      <c r="V715" s="133"/>
      <c r="W715" s="134"/>
    </row>
    <row r="716" spans="1:24" s="23" customFormat="1" ht="17.100000000000001" customHeight="1" x14ac:dyDescent="0.15">
      <c r="B716" s="801" t="s">
        <v>54</v>
      </c>
      <c r="C716" s="802"/>
      <c r="D716" s="803"/>
      <c r="E716" s="799" t="str">
        <f>VLOOKUP(A702,'様式D-1-1用'!$A$3:$P$1002,13,0)</f>
        <v>幅0.4mm×長さ2.6m</v>
      </c>
      <c r="F716" s="800"/>
      <c r="G716" s="800"/>
      <c r="H716" s="800"/>
      <c r="I716" s="800"/>
      <c r="J716" s="800"/>
      <c r="K716" s="800"/>
      <c r="L716" s="804"/>
      <c r="M716" s="801" t="s">
        <v>54</v>
      </c>
      <c r="N716" s="802"/>
      <c r="O716" s="803"/>
      <c r="P716" s="799" t="str">
        <f>VLOOKUP(X702,'様式D-1-1用'!$A$3:$P$1002,13,0)</f>
        <v>0.05m×3.2m にじみ</v>
      </c>
      <c r="Q716" s="800"/>
      <c r="R716" s="800"/>
      <c r="S716" s="800"/>
      <c r="T716" s="800"/>
      <c r="U716" s="800"/>
      <c r="V716" s="800"/>
      <c r="W716" s="804"/>
    </row>
    <row r="717" spans="1:24" s="23" customFormat="1" ht="17.100000000000001" customHeight="1" x14ac:dyDescent="0.15">
      <c r="B717" s="796" t="s">
        <v>282</v>
      </c>
      <c r="C717" s="797"/>
      <c r="D717" s="798"/>
      <c r="E717" s="799" t="str">
        <f>VLOOKUP(A702,'様式D-1-1用'!$A$3:$P$1002,14,0)</f>
        <v>－</v>
      </c>
      <c r="F717" s="800"/>
      <c r="G717" s="800"/>
      <c r="H717" s="743"/>
      <c r="I717" s="743"/>
      <c r="J717" s="743"/>
      <c r="K717" s="743"/>
      <c r="L717" s="744"/>
      <c r="M717" s="796" t="s">
        <v>282</v>
      </c>
      <c r="N717" s="797"/>
      <c r="O717" s="798"/>
      <c r="P717" s="799" t="str">
        <f>VLOOKUP(X702,'様式D-1-1用'!$A$3:$P$1002,14,0)</f>
        <v>－</v>
      </c>
      <c r="Q717" s="800"/>
      <c r="R717" s="800"/>
      <c r="S717" s="743"/>
      <c r="T717" s="743"/>
      <c r="U717" s="743"/>
      <c r="V717" s="743"/>
      <c r="W717" s="744"/>
    </row>
    <row r="718" spans="1:24" s="23" customFormat="1" ht="17.100000000000001" customHeight="1" x14ac:dyDescent="0.15">
      <c r="B718" s="796" t="s">
        <v>302</v>
      </c>
      <c r="C718" s="797"/>
      <c r="D718" s="798"/>
      <c r="E718" s="799" t="str">
        <f>VLOOKUP(A702,'様式D-1-1用'!$A$3:$P$1002,15,0)</f>
        <v>監視（日常巡視）</v>
      </c>
      <c r="F718" s="800"/>
      <c r="G718" s="800"/>
      <c r="H718" s="811" t="s">
        <v>8</v>
      </c>
      <c r="I718" s="812"/>
      <c r="J718" s="808"/>
      <c r="K718" s="809"/>
      <c r="L718" s="810"/>
      <c r="M718" s="796" t="s">
        <v>302</v>
      </c>
      <c r="N718" s="797"/>
      <c r="O718" s="798"/>
      <c r="P718" s="799" t="str">
        <f>VLOOKUP(X702,'様式D-1-1用'!$A$3:$P$1002,15,0)</f>
        <v>監視（日常巡視）</v>
      </c>
      <c r="Q718" s="800"/>
      <c r="R718" s="800"/>
      <c r="S718" s="811" t="s">
        <v>8</v>
      </c>
      <c r="T718" s="812"/>
      <c r="U718" s="808"/>
      <c r="V718" s="809"/>
      <c r="W718" s="810"/>
    </row>
    <row r="719" spans="1:24" s="23" customFormat="1" ht="17.100000000000001" customHeight="1" x14ac:dyDescent="0.15">
      <c r="B719" s="770" t="s">
        <v>50</v>
      </c>
      <c r="C719" s="771"/>
      <c r="D719" s="805" t="str">
        <f>VLOOKUP(A702,'様式D-1-1用'!$A$3:$P$1002,16,0)</f>
        <v>ひび割れ、幅0.3mm×長さ2.7m</v>
      </c>
      <c r="E719" s="806"/>
      <c r="F719" s="806"/>
      <c r="G719" s="806"/>
      <c r="H719" s="806"/>
      <c r="I719" s="806"/>
      <c r="J719" s="806"/>
      <c r="K719" s="806"/>
      <c r="L719" s="807"/>
      <c r="M719" s="770" t="s">
        <v>50</v>
      </c>
      <c r="N719" s="771"/>
      <c r="O719" s="805" t="str">
        <f>VLOOKUP(X702,'様式D-1-1用'!$A$3:$P$1002,16,0)</f>
        <v>漏水、0.05m×3.2m にじみ</v>
      </c>
      <c r="P719" s="806"/>
      <c r="Q719" s="806"/>
      <c r="R719" s="806"/>
      <c r="S719" s="806"/>
      <c r="T719" s="806"/>
      <c r="U719" s="806"/>
      <c r="V719" s="806"/>
      <c r="W719" s="807"/>
    </row>
    <row r="720" spans="1:24" s="23" customFormat="1" ht="20.100000000000001" customHeight="1" x14ac:dyDescent="0.15">
      <c r="A720" s="175">
        <f>A679+4</f>
        <v>71</v>
      </c>
      <c r="B720" s="779" t="s">
        <v>51</v>
      </c>
      <c r="C720" s="779" t="s">
        <v>47</v>
      </c>
      <c r="D720" s="782">
        <f>VLOOKUP(A720,'様式D-1-1用'!$A$3:$P$1002,2,0)</f>
        <v>8</v>
      </c>
      <c r="E720" s="783"/>
      <c r="F720" s="786"/>
      <c r="G720" s="787"/>
      <c r="H720" s="787"/>
      <c r="I720" s="787"/>
      <c r="J720" s="787"/>
      <c r="K720" s="787"/>
      <c r="L720" s="788"/>
      <c r="M720" s="779" t="s">
        <v>51</v>
      </c>
      <c r="N720" s="779" t="s">
        <v>47</v>
      </c>
      <c r="O720" s="782">
        <f>VLOOKUP(X720,'様式D-1-1用'!$A$3:$P$1002,2,0)</f>
        <v>8</v>
      </c>
      <c r="P720" s="783"/>
      <c r="Q720" s="773"/>
      <c r="R720" s="774"/>
      <c r="S720" s="774"/>
      <c r="T720" s="774"/>
      <c r="U720" s="774"/>
      <c r="V720" s="774"/>
      <c r="W720" s="775"/>
      <c r="X720" s="23">
        <f>X679+4</f>
        <v>72</v>
      </c>
    </row>
    <row r="721" spans="2:23" s="23" customFormat="1" ht="20.100000000000001" customHeight="1" x14ac:dyDescent="0.15">
      <c r="B721" s="780"/>
      <c r="C721" s="781"/>
      <c r="D721" s="784"/>
      <c r="E721" s="785"/>
      <c r="F721" s="773"/>
      <c r="G721" s="774"/>
      <c r="H721" s="774"/>
      <c r="I721" s="774"/>
      <c r="J721" s="774"/>
      <c r="K721" s="774"/>
      <c r="L721" s="775"/>
      <c r="M721" s="780"/>
      <c r="N721" s="781"/>
      <c r="O721" s="784"/>
      <c r="P721" s="785"/>
      <c r="Q721" s="773"/>
      <c r="R721" s="774"/>
      <c r="S721" s="774"/>
      <c r="T721" s="774"/>
      <c r="U721" s="774"/>
      <c r="V721" s="774"/>
      <c r="W721" s="775"/>
    </row>
    <row r="722" spans="2:23" s="23" customFormat="1" ht="20.100000000000001" customHeight="1" x14ac:dyDescent="0.15">
      <c r="B722" s="780"/>
      <c r="C722" s="780" t="s">
        <v>2</v>
      </c>
      <c r="D722" s="789">
        <f>VLOOKUP(A720,'様式D-1-1用'!$A$3:$P$1002,3,0)</f>
        <v>8</v>
      </c>
      <c r="E722" s="790"/>
      <c r="F722" s="773"/>
      <c r="G722" s="774"/>
      <c r="H722" s="774"/>
      <c r="I722" s="774"/>
      <c r="J722" s="774"/>
      <c r="K722" s="774"/>
      <c r="L722" s="775"/>
      <c r="M722" s="780"/>
      <c r="N722" s="780" t="s">
        <v>2</v>
      </c>
      <c r="O722" s="789">
        <f>VLOOKUP(X720,'様式D-1-1用'!$A$3:$P$1002,3,0)</f>
        <v>10</v>
      </c>
      <c r="P722" s="790"/>
      <c r="Q722" s="773"/>
      <c r="R722" s="774"/>
      <c r="S722" s="774"/>
      <c r="T722" s="774"/>
      <c r="U722" s="774"/>
      <c r="V722" s="774"/>
      <c r="W722" s="775"/>
    </row>
    <row r="723" spans="2:23" s="23" customFormat="1" ht="20.100000000000001" customHeight="1" x14ac:dyDescent="0.15">
      <c r="B723" s="781"/>
      <c r="C723" s="781"/>
      <c r="D723" s="791"/>
      <c r="E723" s="792"/>
      <c r="F723" s="773"/>
      <c r="G723" s="774"/>
      <c r="H723" s="774"/>
      <c r="I723" s="774"/>
      <c r="J723" s="774"/>
      <c r="K723" s="774"/>
      <c r="L723" s="775"/>
      <c r="M723" s="781"/>
      <c r="N723" s="781"/>
      <c r="O723" s="791"/>
      <c r="P723" s="792"/>
      <c r="Q723" s="773"/>
      <c r="R723" s="774"/>
      <c r="S723" s="774"/>
      <c r="T723" s="774"/>
      <c r="U723" s="774"/>
      <c r="V723" s="774"/>
      <c r="W723" s="775"/>
    </row>
    <row r="724" spans="2:23" s="23" customFormat="1" ht="20.100000000000001" customHeight="1" x14ac:dyDescent="0.15">
      <c r="B724" s="780" t="s">
        <v>48</v>
      </c>
      <c r="C724" s="780" t="s">
        <v>3</v>
      </c>
      <c r="D724" s="782" t="str">
        <f>VLOOKUP(A720,'様式D-1-1用'!$A$3:$P$1002,4,0)</f>
        <v>覆工・坑門</v>
      </c>
      <c r="E724" s="783"/>
      <c r="F724" s="773"/>
      <c r="G724" s="774"/>
      <c r="H724" s="774"/>
      <c r="I724" s="774"/>
      <c r="J724" s="774"/>
      <c r="K724" s="774"/>
      <c r="L724" s="775"/>
      <c r="M724" s="780" t="s">
        <v>48</v>
      </c>
      <c r="N724" s="780" t="s">
        <v>3</v>
      </c>
      <c r="O724" s="782" t="str">
        <f>VLOOKUP(X720,'様式D-1-1用'!$A$3:$P$1002,4,0)</f>
        <v>路面</v>
      </c>
      <c r="P724" s="783"/>
      <c r="Q724" s="773"/>
      <c r="R724" s="774"/>
      <c r="S724" s="774"/>
      <c r="T724" s="774"/>
      <c r="U724" s="774"/>
      <c r="V724" s="774"/>
      <c r="W724" s="775"/>
    </row>
    <row r="725" spans="2:23" s="23" customFormat="1" ht="20.100000000000001" customHeight="1" x14ac:dyDescent="0.15">
      <c r="B725" s="780"/>
      <c r="C725" s="781"/>
      <c r="D725" s="784"/>
      <c r="E725" s="785"/>
      <c r="F725" s="773"/>
      <c r="G725" s="774"/>
      <c r="H725" s="774"/>
      <c r="I725" s="774"/>
      <c r="J725" s="774"/>
      <c r="K725" s="774"/>
      <c r="L725" s="775"/>
      <c r="M725" s="780"/>
      <c r="N725" s="781"/>
      <c r="O725" s="784"/>
      <c r="P725" s="785"/>
      <c r="Q725" s="773"/>
      <c r="R725" s="774"/>
      <c r="S725" s="774"/>
      <c r="T725" s="774"/>
      <c r="U725" s="774"/>
      <c r="V725" s="774"/>
      <c r="W725" s="775"/>
    </row>
    <row r="726" spans="2:23" s="23" customFormat="1" ht="20.100000000000001" customHeight="1" x14ac:dyDescent="0.15">
      <c r="B726" s="780"/>
      <c r="C726" s="780" t="s">
        <v>4</v>
      </c>
      <c r="D726" s="782" t="str">
        <f>VLOOKUP(A720,'様式D-1-1用'!$A$3:$P$1002,5,0)</f>
        <v>側壁（右側）</v>
      </c>
      <c r="E726" s="783"/>
      <c r="F726" s="773"/>
      <c r="G726" s="774"/>
      <c r="H726" s="774"/>
      <c r="I726" s="774"/>
      <c r="J726" s="774"/>
      <c r="K726" s="774"/>
      <c r="L726" s="775"/>
      <c r="M726" s="780"/>
      <c r="N726" s="780" t="s">
        <v>4</v>
      </c>
      <c r="O726" s="782" t="str">
        <f>VLOOKUP(X720,'様式D-1-1用'!$A$3:$P$1002,5,0)</f>
        <v>車道</v>
      </c>
      <c r="P726" s="783"/>
      <c r="Q726" s="773"/>
      <c r="R726" s="774"/>
      <c r="S726" s="774"/>
      <c r="T726" s="774"/>
      <c r="U726" s="774"/>
      <c r="V726" s="774"/>
      <c r="W726" s="775"/>
    </row>
    <row r="727" spans="2:23" s="23" customFormat="1" ht="19.5" customHeight="1" x14ac:dyDescent="0.15">
      <c r="B727" s="781"/>
      <c r="C727" s="781"/>
      <c r="D727" s="784"/>
      <c r="E727" s="785"/>
      <c r="F727" s="773"/>
      <c r="G727" s="774"/>
      <c r="H727" s="774"/>
      <c r="I727" s="774"/>
      <c r="J727" s="774"/>
      <c r="K727" s="774"/>
      <c r="L727" s="775"/>
      <c r="M727" s="781"/>
      <c r="N727" s="781"/>
      <c r="O727" s="784"/>
      <c r="P727" s="785"/>
      <c r="Q727" s="773"/>
      <c r="R727" s="774"/>
      <c r="S727" s="774"/>
      <c r="T727" s="774"/>
      <c r="U727" s="774"/>
      <c r="V727" s="774"/>
      <c r="W727" s="775"/>
    </row>
    <row r="728" spans="2:23" s="23" customFormat="1" ht="17.100000000000001" customHeight="1" x14ac:dyDescent="0.15">
      <c r="B728" s="770" t="s">
        <v>5</v>
      </c>
      <c r="C728" s="771"/>
      <c r="D728" s="765" t="str">
        <f>VLOOKUP(A720,'様式D-1-1用'!$A$3:$P$1002,6,0)</f>
        <v>材質劣化</v>
      </c>
      <c r="E728" s="766"/>
      <c r="F728" s="773"/>
      <c r="G728" s="774"/>
      <c r="H728" s="774"/>
      <c r="I728" s="774"/>
      <c r="J728" s="774"/>
      <c r="K728" s="774"/>
      <c r="L728" s="775"/>
      <c r="M728" s="770" t="s">
        <v>5</v>
      </c>
      <c r="N728" s="771"/>
      <c r="O728" s="765" t="str">
        <f>VLOOKUP(X720,'様式D-1-1用'!$A$3:$P$1002,6,0)</f>
        <v>材質劣化</v>
      </c>
      <c r="P728" s="766"/>
      <c r="Q728" s="773"/>
      <c r="R728" s="774"/>
      <c r="S728" s="774"/>
      <c r="T728" s="774"/>
      <c r="U728" s="774"/>
      <c r="V728" s="774"/>
      <c r="W728" s="775"/>
    </row>
    <row r="729" spans="2:23" s="23" customFormat="1" ht="17.100000000000001" customHeight="1" x14ac:dyDescent="0.15">
      <c r="B729" s="770" t="s">
        <v>49</v>
      </c>
      <c r="C729" s="771"/>
      <c r="D729" s="765" t="str">
        <f>VLOOKUP(A720,'様式D-1-1用'!$A$3:$P$1002,7,0)</f>
        <v>うき・はく離</v>
      </c>
      <c r="E729" s="766"/>
      <c r="F729" s="773"/>
      <c r="G729" s="774"/>
      <c r="H729" s="774"/>
      <c r="I729" s="774"/>
      <c r="J729" s="774"/>
      <c r="K729" s="774"/>
      <c r="L729" s="775"/>
      <c r="M729" s="770" t="s">
        <v>49</v>
      </c>
      <c r="N729" s="771"/>
      <c r="O729" s="765" t="str">
        <f>VLOOKUP(X720,'様式D-1-1用'!$A$3:$P$1002,7,0)</f>
        <v>うき・はく離</v>
      </c>
      <c r="P729" s="766"/>
      <c r="Q729" s="773"/>
      <c r="R729" s="774"/>
      <c r="S729" s="774"/>
      <c r="T729" s="774"/>
      <c r="U729" s="774"/>
      <c r="V729" s="774"/>
      <c r="W729" s="775"/>
    </row>
    <row r="730" spans="2:23" s="23" customFormat="1" ht="17.100000000000001" customHeight="1" x14ac:dyDescent="0.15">
      <c r="B730" s="768" t="s">
        <v>279</v>
      </c>
      <c r="C730" s="770" t="s">
        <v>278</v>
      </c>
      <c r="D730" s="771"/>
      <c r="E730" s="146">
        <f>VLOOKUP(A720,'様式D-1-1用'!$A$3:$P$1002,8,0)</f>
        <v>0</v>
      </c>
      <c r="F730" s="773"/>
      <c r="G730" s="774"/>
      <c r="H730" s="774"/>
      <c r="I730" s="774"/>
      <c r="J730" s="774"/>
      <c r="K730" s="774"/>
      <c r="L730" s="775"/>
      <c r="M730" s="768" t="s">
        <v>279</v>
      </c>
      <c r="N730" s="770" t="s">
        <v>278</v>
      </c>
      <c r="O730" s="771"/>
      <c r="P730" s="146">
        <f>VLOOKUP(X720,'様式D-1-1用'!$A$3:$P$1002,8,0)</f>
        <v>0</v>
      </c>
      <c r="Q730" s="773"/>
      <c r="R730" s="774"/>
      <c r="S730" s="774"/>
      <c r="T730" s="774"/>
      <c r="U730" s="774"/>
      <c r="V730" s="774"/>
      <c r="W730" s="775"/>
    </row>
    <row r="731" spans="2:23" s="23" customFormat="1" ht="17.100000000000001" customHeight="1" x14ac:dyDescent="0.15">
      <c r="B731" s="769"/>
      <c r="C731" s="770" t="s">
        <v>280</v>
      </c>
      <c r="D731" s="771"/>
      <c r="E731" s="146" t="str">
        <f>VLOOKUP(A720,'様式D-1-1用'!$A$3:$P$1002,9,0)</f>
        <v>Ⅱb</v>
      </c>
      <c r="F731" s="773"/>
      <c r="G731" s="774"/>
      <c r="H731" s="774"/>
      <c r="I731" s="774"/>
      <c r="J731" s="774"/>
      <c r="K731" s="774"/>
      <c r="L731" s="775"/>
      <c r="M731" s="769"/>
      <c r="N731" s="770" t="s">
        <v>280</v>
      </c>
      <c r="O731" s="771"/>
      <c r="P731" s="146" t="str">
        <f>VLOOKUP(X720,'様式D-1-1用'!$A$3:$P$1002,9,0)</f>
        <v>－</v>
      </c>
      <c r="Q731" s="773"/>
      <c r="R731" s="774"/>
      <c r="S731" s="774"/>
      <c r="T731" s="774"/>
      <c r="U731" s="774"/>
      <c r="V731" s="774"/>
      <c r="W731" s="775"/>
    </row>
    <row r="732" spans="2:23" s="23" customFormat="1" ht="17.100000000000001" customHeight="1" x14ac:dyDescent="0.15">
      <c r="B732" s="770" t="s">
        <v>29</v>
      </c>
      <c r="C732" s="771"/>
      <c r="D732" s="767" t="str">
        <f>VLOOKUP(A720,'様式D-1-1用'!$A$3:$P$1002,11,0)</f>
        <v>Ⅱ</v>
      </c>
      <c r="E732" s="759"/>
      <c r="F732" s="776"/>
      <c r="G732" s="777"/>
      <c r="H732" s="777"/>
      <c r="I732" s="777"/>
      <c r="J732" s="777"/>
      <c r="K732" s="777"/>
      <c r="L732" s="778"/>
      <c r="M732" s="770" t="s">
        <v>29</v>
      </c>
      <c r="N732" s="771"/>
      <c r="O732" s="767" t="str">
        <f>VLOOKUP(X720,'様式D-1-1用'!$A$3:$P$1002,11,0)</f>
        <v>－</v>
      </c>
      <c r="P732" s="759"/>
      <c r="Q732" s="776"/>
      <c r="R732" s="777"/>
      <c r="S732" s="777"/>
      <c r="T732" s="777"/>
      <c r="U732" s="777"/>
      <c r="V732" s="777"/>
      <c r="W732" s="778"/>
    </row>
    <row r="733" spans="2:23" s="23" customFormat="1" ht="17.100000000000001" customHeight="1" x14ac:dyDescent="0.15">
      <c r="B733" s="770" t="s">
        <v>7</v>
      </c>
      <c r="C733" s="772"/>
      <c r="D733" s="772"/>
      <c r="E733" s="344" t="str">
        <f>VLOOKUP(A720,'様式D-1-1用'!$A$3:$P$1002,12,0)</f>
        <v xml:space="preserve">0.1m×9.0m </v>
      </c>
      <c r="F733" s="133"/>
      <c r="G733" s="133"/>
      <c r="H733" s="133"/>
      <c r="I733" s="133"/>
      <c r="J733" s="133"/>
      <c r="K733" s="133"/>
      <c r="L733" s="134"/>
      <c r="M733" s="770" t="s">
        <v>7</v>
      </c>
      <c r="N733" s="772"/>
      <c r="O733" s="771"/>
      <c r="P733" s="344" t="str">
        <f>VLOOKUP(X720,'様式D-1-1用'!$A$3:$P$1002,12,0)</f>
        <v xml:space="preserve">0.5m×0.1m </v>
      </c>
      <c r="Q733" s="133"/>
      <c r="R733" s="133"/>
      <c r="S733" s="133"/>
      <c r="T733" s="133"/>
      <c r="U733" s="133"/>
      <c r="V733" s="133"/>
      <c r="W733" s="134"/>
    </row>
    <row r="734" spans="2:23" s="23" customFormat="1" ht="17.100000000000001" customHeight="1" x14ac:dyDescent="0.15">
      <c r="B734" s="801" t="s">
        <v>54</v>
      </c>
      <c r="C734" s="802"/>
      <c r="D734" s="803"/>
      <c r="E734" s="799" t="str">
        <f>VLOOKUP(A720,'様式D-1-1用'!$A$3:$P$1002,13,0)</f>
        <v>0.2m×6.9m (過年度写S8-8),,0.1m×1.5m (過年度写S8-9)</v>
      </c>
      <c r="F734" s="800"/>
      <c r="G734" s="800"/>
      <c r="H734" s="800"/>
      <c r="I734" s="800"/>
      <c r="J734" s="800"/>
      <c r="K734" s="800"/>
      <c r="L734" s="804"/>
      <c r="M734" s="801" t="s">
        <v>54</v>
      </c>
      <c r="N734" s="802"/>
      <c r="O734" s="803"/>
      <c r="P734" s="799" t="str">
        <f>VLOOKUP(X720,'様式D-1-1用'!$A$3:$P$1002,13,0)</f>
        <v xml:space="preserve">0.5m×0.1m </v>
      </c>
      <c r="Q734" s="800"/>
      <c r="R734" s="800"/>
      <c r="S734" s="800"/>
      <c r="T734" s="800"/>
      <c r="U734" s="800"/>
      <c r="V734" s="800"/>
      <c r="W734" s="804"/>
    </row>
    <row r="735" spans="2:23" s="23" customFormat="1" ht="17.100000000000001" customHeight="1" x14ac:dyDescent="0.15">
      <c r="B735" s="796" t="s">
        <v>282</v>
      </c>
      <c r="C735" s="797"/>
      <c r="D735" s="798"/>
      <c r="E735" s="799" t="str">
        <f>VLOOKUP(A720,'様式D-1-1用'!$A$3:$P$1002,14,0)</f>
        <v>－</v>
      </c>
      <c r="F735" s="800"/>
      <c r="G735" s="800"/>
      <c r="H735" s="743"/>
      <c r="I735" s="743"/>
      <c r="J735" s="743"/>
      <c r="K735" s="743"/>
      <c r="L735" s="744"/>
      <c r="M735" s="796" t="s">
        <v>282</v>
      </c>
      <c r="N735" s="797"/>
      <c r="O735" s="798"/>
      <c r="P735" s="799" t="str">
        <f>VLOOKUP(X720,'様式D-1-1用'!$A$3:$P$1002,14,0)</f>
        <v>－</v>
      </c>
      <c r="Q735" s="800"/>
      <c r="R735" s="800"/>
      <c r="S735" s="743"/>
      <c r="T735" s="743"/>
      <c r="U735" s="743"/>
      <c r="V735" s="743"/>
      <c r="W735" s="744"/>
    </row>
    <row r="736" spans="2:23" s="23" customFormat="1" ht="17.100000000000001" customHeight="1" x14ac:dyDescent="0.15">
      <c r="B736" s="796" t="s">
        <v>302</v>
      </c>
      <c r="C736" s="797"/>
      <c r="D736" s="798"/>
      <c r="E736" s="799" t="str">
        <f>VLOOKUP(A720,'様式D-1-1用'!$A$3:$P$1002,15,0)</f>
        <v>監視（日常巡視）</v>
      </c>
      <c r="F736" s="800"/>
      <c r="G736" s="800"/>
      <c r="H736" s="811" t="s">
        <v>8</v>
      </c>
      <c r="I736" s="812"/>
      <c r="J736" s="808"/>
      <c r="K736" s="809"/>
      <c r="L736" s="810"/>
      <c r="M736" s="796" t="s">
        <v>302</v>
      </c>
      <c r="N736" s="797"/>
      <c r="O736" s="798"/>
      <c r="P736" s="799" t="str">
        <f>VLOOKUP(X720,'様式D-1-1用'!$A$3:$P$1002,15,0)</f>
        <v>なし</v>
      </c>
      <c r="Q736" s="800"/>
      <c r="R736" s="800"/>
      <c r="S736" s="811" t="s">
        <v>8</v>
      </c>
      <c r="T736" s="812"/>
      <c r="U736" s="808"/>
      <c r="V736" s="809"/>
      <c r="W736" s="810"/>
    </row>
    <row r="737" spans="1:24" s="23" customFormat="1" ht="17.100000000000001" customHeight="1" x14ac:dyDescent="0.15">
      <c r="B737" s="770" t="s">
        <v>50</v>
      </c>
      <c r="C737" s="771"/>
      <c r="D737" s="805" t="str">
        <f>VLOOKUP(A720,'様式D-1-1用'!$A$3:$P$1002,16,0)</f>
        <v xml:space="preserve">うき・はく離、0.1m×9.0m </v>
      </c>
      <c r="E737" s="806"/>
      <c r="F737" s="806"/>
      <c r="G737" s="806"/>
      <c r="H737" s="806"/>
      <c r="I737" s="806"/>
      <c r="J737" s="806"/>
      <c r="K737" s="806"/>
      <c r="L737" s="807"/>
      <c r="M737" s="770" t="s">
        <v>50</v>
      </c>
      <c r="N737" s="771"/>
      <c r="O737" s="805" t="str">
        <f>VLOOKUP(X720,'様式D-1-1用'!$A$3:$P$1002,16,0)</f>
        <v xml:space="preserve">うき・はく離、0.5m×0.1m </v>
      </c>
      <c r="P737" s="806"/>
      <c r="Q737" s="806"/>
      <c r="R737" s="806"/>
      <c r="S737" s="806"/>
      <c r="T737" s="806"/>
      <c r="U737" s="806"/>
      <c r="V737" s="806"/>
      <c r="W737" s="807"/>
    </row>
    <row r="738" spans="1:24" s="23" customFormat="1" ht="15" customHeight="1" x14ac:dyDescent="0.15">
      <c r="B738" s="80"/>
      <c r="C738" s="793" t="s">
        <v>304</v>
      </c>
      <c r="D738" s="794"/>
      <c r="E738" s="794"/>
      <c r="F738" s="794"/>
      <c r="G738" s="794"/>
      <c r="H738" s="794"/>
      <c r="I738" s="794"/>
      <c r="J738" s="794"/>
      <c r="K738" s="794"/>
      <c r="L738" s="794"/>
      <c r="M738" s="80"/>
      <c r="N738" s="81" t="s">
        <v>257</v>
      </c>
      <c r="O738" s="80"/>
      <c r="P738" s="82"/>
      <c r="Q738" s="82"/>
      <c r="R738" s="82"/>
      <c r="S738" s="82"/>
      <c r="T738" s="82"/>
      <c r="U738" s="82"/>
      <c r="V738" s="82"/>
      <c r="W738" s="82"/>
    </row>
    <row r="739" spans="1:24" s="23" customFormat="1" ht="15" customHeight="1" x14ac:dyDescent="0.15">
      <c r="B739" s="80"/>
      <c r="C739" s="795"/>
      <c r="D739" s="795"/>
      <c r="E739" s="795"/>
      <c r="F739" s="795"/>
      <c r="G739" s="795"/>
      <c r="H739" s="795"/>
      <c r="I739" s="795"/>
      <c r="J739" s="795"/>
      <c r="K739" s="795"/>
      <c r="L739" s="795"/>
      <c r="M739" s="80"/>
      <c r="N739" s="81" t="s">
        <v>283</v>
      </c>
      <c r="O739" s="82"/>
      <c r="P739" s="82"/>
      <c r="Q739" s="82"/>
      <c r="R739" s="82"/>
      <c r="S739" s="82"/>
      <c r="T739" s="82"/>
      <c r="U739" s="82"/>
      <c r="V739" s="82"/>
      <c r="W739" s="82"/>
    </row>
    <row r="740" spans="1:24" ht="15" customHeight="1" x14ac:dyDescent="0.15">
      <c r="B740" s="79"/>
      <c r="C740" s="176" t="s">
        <v>303</v>
      </c>
      <c r="D740" s="176"/>
      <c r="E740" s="177"/>
      <c r="M740" s="23"/>
      <c r="N740" s="176" t="s">
        <v>529</v>
      </c>
      <c r="O740" s="174"/>
      <c r="P740" s="175"/>
      <c r="Q740" s="23"/>
      <c r="R740" s="23"/>
      <c r="S740" s="23"/>
      <c r="T740" s="23"/>
      <c r="U740" s="23"/>
      <c r="W740" s="82"/>
      <c r="X740" s="23"/>
    </row>
    <row r="741" spans="1:24" ht="15" customHeight="1" x14ac:dyDescent="0.15">
      <c r="C741" s="176" t="s">
        <v>420</v>
      </c>
      <c r="D741" s="176"/>
      <c r="M741" s="23"/>
      <c r="N741" s="176" t="s">
        <v>530</v>
      </c>
      <c r="O741" s="174"/>
      <c r="P741" s="23"/>
      <c r="Q741" s="23"/>
      <c r="R741" s="23"/>
      <c r="S741" s="23"/>
      <c r="T741" s="23"/>
      <c r="U741" s="23"/>
      <c r="V741" s="23"/>
      <c r="W741" s="23"/>
      <c r="X741" s="23"/>
    </row>
    <row r="742" spans="1:24" ht="15.6" customHeight="1" x14ac:dyDescent="0.15">
      <c r="C742" s="176" t="s">
        <v>557</v>
      </c>
      <c r="N742" s="176" t="s">
        <v>463</v>
      </c>
    </row>
    <row r="743" spans="1:24" s="23" customFormat="1" ht="20.100000000000001" customHeight="1" x14ac:dyDescent="0.15">
      <c r="A743" s="175">
        <f>A702+4</f>
        <v>73</v>
      </c>
      <c r="B743" s="779" t="s">
        <v>51</v>
      </c>
      <c r="C743" s="779" t="s">
        <v>47</v>
      </c>
      <c r="D743" s="782">
        <f>VLOOKUP(A743,'様式D-1-1用'!$A$3:$P$1002,2,0)</f>
        <v>8</v>
      </c>
      <c r="E743" s="783"/>
      <c r="F743" s="786"/>
      <c r="G743" s="787"/>
      <c r="H743" s="787"/>
      <c r="I743" s="787"/>
      <c r="J743" s="787"/>
      <c r="K743" s="787"/>
      <c r="L743" s="788"/>
      <c r="M743" s="779" t="s">
        <v>51</v>
      </c>
      <c r="N743" s="779" t="s">
        <v>47</v>
      </c>
      <c r="O743" s="782">
        <f>VLOOKUP(X743,'様式D-1-1用'!$A$3:$P$1002,2,0)</f>
        <v>8</v>
      </c>
      <c r="P743" s="783"/>
      <c r="Q743" s="786"/>
      <c r="R743" s="787"/>
      <c r="S743" s="787"/>
      <c r="T743" s="787"/>
      <c r="U743" s="787"/>
      <c r="V743" s="787"/>
      <c r="W743" s="788"/>
      <c r="X743" s="23">
        <f>X702+4</f>
        <v>74</v>
      </c>
    </row>
    <row r="744" spans="1:24" s="23" customFormat="1" ht="20.100000000000001" customHeight="1" x14ac:dyDescent="0.15">
      <c r="B744" s="780"/>
      <c r="C744" s="781"/>
      <c r="D744" s="784"/>
      <c r="E744" s="785"/>
      <c r="F744" s="773"/>
      <c r="G744" s="774"/>
      <c r="H744" s="774"/>
      <c r="I744" s="774"/>
      <c r="J744" s="774"/>
      <c r="K744" s="774"/>
      <c r="L744" s="775"/>
      <c r="M744" s="780"/>
      <c r="N744" s="781"/>
      <c r="O744" s="784"/>
      <c r="P744" s="785"/>
      <c r="Q744" s="773"/>
      <c r="R744" s="774"/>
      <c r="S744" s="774"/>
      <c r="T744" s="774"/>
      <c r="U744" s="774"/>
      <c r="V744" s="774"/>
      <c r="W744" s="775"/>
    </row>
    <row r="745" spans="1:24" s="23" customFormat="1" ht="20.100000000000001" customHeight="1" x14ac:dyDescent="0.15">
      <c r="B745" s="780"/>
      <c r="C745" s="780" t="s">
        <v>2</v>
      </c>
      <c r="D745" s="789">
        <f>VLOOKUP(A743,'様式D-1-1用'!$A$3:$P$1002,3,0)</f>
        <v>11</v>
      </c>
      <c r="E745" s="790"/>
      <c r="F745" s="773"/>
      <c r="G745" s="774"/>
      <c r="H745" s="774"/>
      <c r="I745" s="774"/>
      <c r="J745" s="774"/>
      <c r="K745" s="774"/>
      <c r="L745" s="775"/>
      <c r="M745" s="780"/>
      <c r="N745" s="780" t="s">
        <v>2</v>
      </c>
      <c r="O745" s="789">
        <f>VLOOKUP(X743,'様式D-1-1用'!$A$3:$P$1002,3,0)</f>
        <v>12</v>
      </c>
      <c r="P745" s="790"/>
      <c r="Q745" s="773"/>
      <c r="R745" s="774"/>
      <c r="S745" s="774"/>
      <c r="T745" s="774"/>
      <c r="U745" s="774"/>
      <c r="V745" s="774"/>
      <c r="W745" s="775"/>
    </row>
    <row r="746" spans="1:24" s="23" customFormat="1" ht="19.5" customHeight="1" x14ac:dyDescent="0.15">
      <c r="B746" s="781"/>
      <c r="C746" s="781"/>
      <c r="D746" s="791"/>
      <c r="E746" s="792"/>
      <c r="F746" s="773"/>
      <c r="G746" s="774"/>
      <c r="H746" s="774"/>
      <c r="I746" s="774"/>
      <c r="J746" s="774"/>
      <c r="K746" s="774"/>
      <c r="L746" s="775"/>
      <c r="M746" s="781"/>
      <c r="N746" s="781"/>
      <c r="O746" s="791"/>
      <c r="P746" s="792"/>
      <c r="Q746" s="773"/>
      <c r="R746" s="774"/>
      <c r="S746" s="774"/>
      <c r="T746" s="774"/>
      <c r="U746" s="774"/>
      <c r="V746" s="774"/>
      <c r="W746" s="775"/>
    </row>
    <row r="747" spans="1:24" s="23" customFormat="1" ht="20.100000000000001" customHeight="1" x14ac:dyDescent="0.15">
      <c r="B747" s="780" t="s">
        <v>48</v>
      </c>
      <c r="C747" s="780" t="s">
        <v>3</v>
      </c>
      <c r="D747" s="782" t="str">
        <f>VLOOKUP(A743,'様式D-1-1用'!$A$3:$P$1002,4,0)</f>
        <v>路面</v>
      </c>
      <c r="E747" s="783"/>
      <c r="F747" s="773"/>
      <c r="G747" s="774"/>
      <c r="H747" s="774"/>
      <c r="I747" s="774"/>
      <c r="J747" s="774"/>
      <c r="K747" s="774"/>
      <c r="L747" s="775"/>
      <c r="M747" s="780" t="s">
        <v>48</v>
      </c>
      <c r="N747" s="780" t="s">
        <v>3</v>
      </c>
      <c r="O747" s="782" t="str">
        <f>VLOOKUP(X743,'様式D-1-1用'!$A$3:$P$1002,4,0)</f>
        <v>路面</v>
      </c>
      <c r="P747" s="783"/>
      <c r="Q747" s="773"/>
      <c r="R747" s="774"/>
      <c r="S747" s="774"/>
      <c r="T747" s="774"/>
      <c r="U747" s="774"/>
      <c r="V747" s="774"/>
      <c r="W747" s="775"/>
    </row>
    <row r="748" spans="1:24" s="23" customFormat="1" ht="20.100000000000001" customHeight="1" x14ac:dyDescent="0.15">
      <c r="B748" s="780"/>
      <c r="C748" s="781"/>
      <c r="D748" s="784"/>
      <c r="E748" s="785"/>
      <c r="F748" s="773"/>
      <c r="G748" s="774"/>
      <c r="H748" s="774"/>
      <c r="I748" s="774"/>
      <c r="J748" s="774"/>
      <c r="K748" s="774"/>
      <c r="L748" s="775"/>
      <c r="M748" s="780"/>
      <c r="N748" s="781"/>
      <c r="O748" s="784"/>
      <c r="P748" s="785"/>
      <c r="Q748" s="773"/>
      <c r="R748" s="774"/>
      <c r="S748" s="774"/>
      <c r="T748" s="774"/>
      <c r="U748" s="774"/>
      <c r="V748" s="774"/>
      <c r="W748" s="775"/>
    </row>
    <row r="749" spans="1:24" s="23" customFormat="1" ht="20.100000000000001" customHeight="1" x14ac:dyDescent="0.15">
      <c r="B749" s="780"/>
      <c r="C749" s="780" t="s">
        <v>4</v>
      </c>
      <c r="D749" s="782" t="str">
        <f>VLOOKUP(A743,'様式D-1-1用'!$A$3:$P$1002,5,0)</f>
        <v>車道</v>
      </c>
      <c r="E749" s="783"/>
      <c r="F749" s="773"/>
      <c r="G749" s="774"/>
      <c r="H749" s="774"/>
      <c r="I749" s="774"/>
      <c r="J749" s="774"/>
      <c r="K749" s="774"/>
      <c r="L749" s="775"/>
      <c r="M749" s="780"/>
      <c r="N749" s="780" t="s">
        <v>4</v>
      </c>
      <c r="O749" s="782" t="str">
        <f>VLOOKUP(X743,'様式D-1-1用'!$A$3:$P$1002,5,0)</f>
        <v>監査歩廊</v>
      </c>
      <c r="P749" s="783"/>
      <c r="Q749" s="773"/>
      <c r="R749" s="774"/>
      <c r="S749" s="774"/>
      <c r="T749" s="774"/>
      <c r="U749" s="774"/>
      <c r="V749" s="774"/>
      <c r="W749" s="775"/>
    </row>
    <row r="750" spans="1:24" s="23" customFormat="1" ht="20.100000000000001" customHeight="1" x14ac:dyDescent="0.15">
      <c r="B750" s="781"/>
      <c r="C750" s="781"/>
      <c r="D750" s="784"/>
      <c r="E750" s="785"/>
      <c r="F750" s="773"/>
      <c r="G750" s="774"/>
      <c r="H750" s="774"/>
      <c r="I750" s="774"/>
      <c r="J750" s="774"/>
      <c r="K750" s="774"/>
      <c r="L750" s="775"/>
      <c r="M750" s="781"/>
      <c r="N750" s="781"/>
      <c r="O750" s="784"/>
      <c r="P750" s="785"/>
      <c r="Q750" s="773"/>
      <c r="R750" s="774"/>
      <c r="S750" s="774"/>
      <c r="T750" s="774"/>
      <c r="U750" s="774"/>
      <c r="V750" s="774"/>
      <c r="W750" s="775"/>
    </row>
    <row r="751" spans="1:24" s="23" customFormat="1" ht="17.100000000000001" customHeight="1" x14ac:dyDescent="0.15">
      <c r="B751" s="770" t="s">
        <v>5</v>
      </c>
      <c r="C751" s="771"/>
      <c r="D751" s="765" t="str">
        <f>VLOOKUP(A743,'様式D-1-1用'!$A$3:$P$1002,6,0)</f>
        <v>材質劣化</v>
      </c>
      <c r="E751" s="766"/>
      <c r="F751" s="773"/>
      <c r="G751" s="774"/>
      <c r="H751" s="774"/>
      <c r="I751" s="774"/>
      <c r="J751" s="774"/>
      <c r="K751" s="774"/>
      <c r="L751" s="775"/>
      <c r="M751" s="770" t="s">
        <v>5</v>
      </c>
      <c r="N751" s="771"/>
      <c r="O751" s="765" t="str">
        <f>VLOOKUP(X743,'様式D-1-1用'!$A$3:$P$1002,6,0)</f>
        <v>材質劣化</v>
      </c>
      <c r="P751" s="766"/>
      <c r="Q751" s="773"/>
      <c r="R751" s="774"/>
      <c r="S751" s="774"/>
      <c r="T751" s="774"/>
      <c r="U751" s="774"/>
      <c r="V751" s="774"/>
      <c r="W751" s="775"/>
    </row>
    <row r="752" spans="1:24" s="23" customFormat="1" ht="17.100000000000001" customHeight="1" x14ac:dyDescent="0.15">
      <c r="B752" s="770" t="s">
        <v>49</v>
      </c>
      <c r="C752" s="771"/>
      <c r="D752" s="765" t="str">
        <f>VLOOKUP(A743,'様式D-1-1用'!$A$3:$P$1002,7,0)</f>
        <v>うき・はく離</v>
      </c>
      <c r="E752" s="766"/>
      <c r="F752" s="773"/>
      <c r="G752" s="774"/>
      <c r="H752" s="774"/>
      <c r="I752" s="774"/>
      <c r="J752" s="774"/>
      <c r="K752" s="774"/>
      <c r="L752" s="775"/>
      <c r="M752" s="770" t="s">
        <v>49</v>
      </c>
      <c r="N752" s="771"/>
      <c r="O752" s="765" t="str">
        <f>VLOOKUP(X743,'様式D-1-1用'!$A$3:$P$1002,7,0)</f>
        <v>欠損</v>
      </c>
      <c r="P752" s="766"/>
      <c r="Q752" s="773"/>
      <c r="R752" s="774"/>
      <c r="S752" s="774"/>
      <c r="T752" s="774"/>
      <c r="U752" s="774"/>
      <c r="V752" s="774"/>
      <c r="W752" s="775"/>
    </row>
    <row r="753" spans="1:24" s="23" customFormat="1" ht="17.100000000000001" customHeight="1" x14ac:dyDescent="0.15">
      <c r="B753" s="768" t="s">
        <v>279</v>
      </c>
      <c r="C753" s="770" t="s">
        <v>278</v>
      </c>
      <c r="D753" s="771"/>
      <c r="E753" s="146">
        <f>VLOOKUP(A743,'様式D-1-1用'!$A$3:$P$1002,8,0)</f>
        <v>0</v>
      </c>
      <c r="F753" s="773"/>
      <c r="G753" s="774"/>
      <c r="H753" s="774"/>
      <c r="I753" s="774"/>
      <c r="J753" s="774"/>
      <c r="K753" s="774"/>
      <c r="L753" s="775"/>
      <c r="M753" s="768" t="s">
        <v>279</v>
      </c>
      <c r="N753" s="770" t="s">
        <v>278</v>
      </c>
      <c r="O753" s="771"/>
      <c r="P753" s="146">
        <f>VLOOKUP(X743,'様式D-1-1用'!$A$3:$P$1002,8,0)</f>
        <v>0</v>
      </c>
      <c r="Q753" s="773"/>
      <c r="R753" s="774"/>
      <c r="S753" s="774"/>
      <c r="T753" s="774"/>
      <c r="U753" s="774"/>
      <c r="V753" s="774"/>
      <c r="W753" s="775"/>
    </row>
    <row r="754" spans="1:24" s="23" customFormat="1" ht="17.100000000000001" customHeight="1" x14ac:dyDescent="0.15">
      <c r="B754" s="769"/>
      <c r="C754" s="770" t="s">
        <v>280</v>
      </c>
      <c r="D754" s="771"/>
      <c r="E754" s="146" t="str">
        <f>VLOOKUP(A743,'様式D-1-1用'!$A$3:$P$1002,9,0)</f>
        <v>－</v>
      </c>
      <c r="F754" s="773"/>
      <c r="G754" s="774"/>
      <c r="H754" s="774"/>
      <c r="I754" s="774"/>
      <c r="J754" s="774"/>
      <c r="K754" s="774"/>
      <c r="L754" s="775"/>
      <c r="M754" s="769"/>
      <c r="N754" s="770" t="s">
        <v>280</v>
      </c>
      <c r="O754" s="771"/>
      <c r="P754" s="146" t="str">
        <f>VLOOKUP(X743,'様式D-1-1用'!$A$3:$P$1002,9,0)</f>
        <v>－</v>
      </c>
      <c r="Q754" s="773"/>
      <c r="R754" s="774"/>
      <c r="S754" s="774"/>
      <c r="T754" s="774"/>
      <c r="U754" s="774"/>
      <c r="V754" s="774"/>
      <c r="W754" s="775"/>
    </row>
    <row r="755" spans="1:24" s="23" customFormat="1" ht="17.100000000000001" customHeight="1" x14ac:dyDescent="0.15">
      <c r="B755" s="770" t="s">
        <v>29</v>
      </c>
      <c r="C755" s="771"/>
      <c r="D755" s="767" t="str">
        <f>VLOOKUP(A743,'様式D-1-1用'!$A$3:$P$1002,11,0)</f>
        <v>－</v>
      </c>
      <c r="E755" s="759"/>
      <c r="F755" s="776"/>
      <c r="G755" s="777"/>
      <c r="H755" s="777"/>
      <c r="I755" s="777"/>
      <c r="J755" s="777"/>
      <c r="K755" s="777"/>
      <c r="L755" s="778"/>
      <c r="M755" s="770" t="s">
        <v>29</v>
      </c>
      <c r="N755" s="771"/>
      <c r="O755" s="767" t="str">
        <f>VLOOKUP(X743,'様式D-1-1用'!$A$3:$P$1002,11,0)</f>
        <v>－</v>
      </c>
      <c r="P755" s="759"/>
      <c r="Q755" s="776"/>
      <c r="R755" s="777"/>
      <c r="S755" s="777"/>
      <c r="T755" s="777"/>
      <c r="U755" s="777"/>
      <c r="V755" s="777"/>
      <c r="W755" s="778"/>
    </row>
    <row r="756" spans="1:24" s="23" customFormat="1" ht="17.100000000000001" customHeight="1" x14ac:dyDescent="0.15">
      <c r="B756" s="770" t="s">
        <v>7</v>
      </c>
      <c r="C756" s="772"/>
      <c r="D756" s="772"/>
      <c r="E756" s="344" t="str">
        <f>VLOOKUP(A743,'様式D-1-1用'!$A$3:$P$1002,12,0)</f>
        <v xml:space="preserve">0.3m×0.05m </v>
      </c>
      <c r="F756" s="133"/>
      <c r="G756" s="133"/>
      <c r="H756" s="133"/>
      <c r="I756" s="133"/>
      <c r="J756" s="133"/>
      <c r="K756" s="133"/>
      <c r="L756" s="134"/>
      <c r="M756" s="770" t="s">
        <v>7</v>
      </c>
      <c r="N756" s="772"/>
      <c r="O756" s="771"/>
      <c r="P756" s="344" t="str">
        <f>VLOOKUP(X743,'様式D-1-1用'!$A$3:$P$1002,12,0)</f>
        <v>0.5m×0.5m 内部鉄筋露出</v>
      </c>
      <c r="Q756" s="133"/>
      <c r="R756" s="133"/>
      <c r="S756" s="133"/>
      <c r="T756" s="133"/>
      <c r="U756" s="133"/>
      <c r="V756" s="133"/>
      <c r="W756" s="134"/>
    </row>
    <row r="757" spans="1:24" s="23" customFormat="1" ht="17.100000000000001" customHeight="1" x14ac:dyDescent="0.15">
      <c r="B757" s="801" t="s">
        <v>54</v>
      </c>
      <c r="C757" s="802"/>
      <c r="D757" s="803"/>
      <c r="E757" s="799" t="str">
        <f>VLOOKUP(A743,'様式D-1-1用'!$A$3:$P$1002,13,0)</f>
        <v xml:space="preserve">0.3m×0.05m </v>
      </c>
      <c r="F757" s="800"/>
      <c r="G757" s="800"/>
      <c r="H757" s="800"/>
      <c r="I757" s="800"/>
      <c r="J757" s="800"/>
      <c r="K757" s="800"/>
      <c r="L757" s="804"/>
      <c r="M757" s="801" t="s">
        <v>54</v>
      </c>
      <c r="N757" s="802"/>
      <c r="O757" s="803"/>
      <c r="P757" s="799" t="str">
        <f>VLOOKUP(X743,'様式D-1-1用'!$A$3:$P$1002,13,0)</f>
        <v>鉄筋露出0.5m×0.3m×0.02m</v>
      </c>
      <c r="Q757" s="800"/>
      <c r="R757" s="800"/>
      <c r="S757" s="800"/>
      <c r="T757" s="800"/>
      <c r="U757" s="800"/>
      <c r="V757" s="800"/>
      <c r="W757" s="804"/>
    </row>
    <row r="758" spans="1:24" s="23" customFormat="1" ht="17.100000000000001" customHeight="1" x14ac:dyDescent="0.15">
      <c r="B758" s="796" t="s">
        <v>282</v>
      </c>
      <c r="C758" s="797"/>
      <c r="D758" s="798"/>
      <c r="E758" s="799" t="str">
        <f>VLOOKUP(A743,'様式D-1-1用'!$A$3:$P$1002,14,0)</f>
        <v>－</v>
      </c>
      <c r="F758" s="800"/>
      <c r="G758" s="800"/>
      <c r="H758" s="743"/>
      <c r="I758" s="743"/>
      <c r="J758" s="743"/>
      <c r="K758" s="743"/>
      <c r="L758" s="744"/>
      <c r="M758" s="796" t="s">
        <v>282</v>
      </c>
      <c r="N758" s="797"/>
      <c r="O758" s="798"/>
      <c r="P758" s="799" t="str">
        <f>VLOOKUP(X743,'様式D-1-1用'!$A$3:$P$1002,14,0)</f>
        <v>－</v>
      </c>
      <c r="Q758" s="800"/>
      <c r="R758" s="800"/>
      <c r="S758" s="743"/>
      <c r="T758" s="743"/>
      <c r="U758" s="743"/>
      <c r="V758" s="743"/>
      <c r="W758" s="744"/>
    </row>
    <row r="759" spans="1:24" s="23" customFormat="1" ht="17.100000000000001" customHeight="1" x14ac:dyDescent="0.15">
      <c r="B759" s="796" t="s">
        <v>302</v>
      </c>
      <c r="C759" s="797"/>
      <c r="D759" s="798"/>
      <c r="E759" s="799" t="str">
        <f>VLOOKUP(A743,'様式D-1-1用'!$A$3:$P$1002,15,0)</f>
        <v>なし</v>
      </c>
      <c r="F759" s="800"/>
      <c r="G759" s="800"/>
      <c r="H759" s="811" t="s">
        <v>8</v>
      </c>
      <c r="I759" s="812"/>
      <c r="J759" s="808"/>
      <c r="K759" s="809"/>
      <c r="L759" s="810"/>
      <c r="M759" s="796" t="s">
        <v>302</v>
      </c>
      <c r="N759" s="797"/>
      <c r="O759" s="798"/>
      <c r="P759" s="799" t="str">
        <f>VLOOKUP(X743,'様式D-1-1用'!$A$3:$P$1002,15,0)</f>
        <v>なし</v>
      </c>
      <c r="Q759" s="800"/>
      <c r="R759" s="800"/>
      <c r="S759" s="811" t="s">
        <v>8</v>
      </c>
      <c r="T759" s="812"/>
      <c r="U759" s="808"/>
      <c r="V759" s="809"/>
      <c r="W759" s="810"/>
    </row>
    <row r="760" spans="1:24" s="23" customFormat="1" ht="17.100000000000001" customHeight="1" x14ac:dyDescent="0.15">
      <c r="B760" s="770" t="s">
        <v>50</v>
      </c>
      <c r="C760" s="771"/>
      <c r="D760" s="805" t="str">
        <f>VLOOKUP(A743,'様式D-1-1用'!$A$3:$P$1002,16,0)</f>
        <v xml:space="preserve">うき・はく離、0.3m×0.05m </v>
      </c>
      <c r="E760" s="806"/>
      <c r="F760" s="806"/>
      <c r="G760" s="806"/>
      <c r="H760" s="806"/>
      <c r="I760" s="806"/>
      <c r="J760" s="806"/>
      <c r="K760" s="806"/>
      <c r="L760" s="807"/>
      <c r="M760" s="770" t="s">
        <v>50</v>
      </c>
      <c r="N760" s="771"/>
      <c r="O760" s="805" t="str">
        <f>VLOOKUP(X743,'様式D-1-1用'!$A$3:$P$1002,16,0)</f>
        <v>欠損、0.5m×0.5m 内部鉄筋露出</v>
      </c>
      <c r="P760" s="806"/>
      <c r="Q760" s="806"/>
      <c r="R760" s="806"/>
      <c r="S760" s="806"/>
      <c r="T760" s="806"/>
      <c r="U760" s="806"/>
      <c r="V760" s="806"/>
      <c r="W760" s="807"/>
    </row>
    <row r="761" spans="1:24" s="23" customFormat="1" ht="20.100000000000001" customHeight="1" x14ac:dyDescent="0.15">
      <c r="A761" s="175">
        <f>A720+4</f>
        <v>75</v>
      </c>
      <c r="B761" s="779" t="s">
        <v>51</v>
      </c>
      <c r="C761" s="779" t="s">
        <v>47</v>
      </c>
      <c r="D761" s="782">
        <f>VLOOKUP(A761,'様式D-1-1用'!$A$3:$P$1002,2,0)</f>
        <v>8</v>
      </c>
      <c r="E761" s="783"/>
      <c r="F761" s="786"/>
      <c r="G761" s="787"/>
      <c r="H761" s="787"/>
      <c r="I761" s="787"/>
      <c r="J761" s="787"/>
      <c r="K761" s="787"/>
      <c r="L761" s="788"/>
      <c r="M761" s="779" t="s">
        <v>51</v>
      </c>
      <c r="N761" s="779" t="s">
        <v>47</v>
      </c>
      <c r="O761" s="782">
        <f>VLOOKUP(X761,'様式D-1-1用'!$A$3:$P$1002,2,0)</f>
        <v>8</v>
      </c>
      <c r="P761" s="783"/>
      <c r="Q761" s="773"/>
      <c r="R761" s="774"/>
      <c r="S761" s="774"/>
      <c r="T761" s="774"/>
      <c r="U761" s="774"/>
      <c r="V761" s="774"/>
      <c r="W761" s="775"/>
      <c r="X761" s="23">
        <f>X720+4</f>
        <v>76</v>
      </c>
    </row>
    <row r="762" spans="1:24" s="23" customFormat="1" ht="20.100000000000001" customHeight="1" x14ac:dyDescent="0.15">
      <c r="B762" s="780"/>
      <c r="C762" s="781"/>
      <c r="D762" s="784"/>
      <c r="E762" s="785"/>
      <c r="F762" s="773"/>
      <c r="G762" s="774"/>
      <c r="H762" s="774"/>
      <c r="I762" s="774"/>
      <c r="J762" s="774"/>
      <c r="K762" s="774"/>
      <c r="L762" s="775"/>
      <c r="M762" s="780"/>
      <c r="N762" s="781"/>
      <c r="O762" s="784"/>
      <c r="P762" s="785"/>
      <c r="Q762" s="773"/>
      <c r="R762" s="774"/>
      <c r="S762" s="774"/>
      <c r="T762" s="774"/>
      <c r="U762" s="774"/>
      <c r="V762" s="774"/>
      <c r="W762" s="775"/>
    </row>
    <row r="763" spans="1:24" s="23" customFormat="1" ht="20.100000000000001" customHeight="1" x14ac:dyDescent="0.15">
      <c r="B763" s="780"/>
      <c r="C763" s="780" t="s">
        <v>2</v>
      </c>
      <c r="D763" s="789">
        <f>VLOOKUP(A761,'様式D-1-1用'!$A$3:$P$1002,3,0)</f>
        <v>13</v>
      </c>
      <c r="E763" s="790"/>
      <c r="F763" s="773"/>
      <c r="G763" s="774"/>
      <c r="H763" s="774"/>
      <c r="I763" s="774"/>
      <c r="J763" s="774"/>
      <c r="K763" s="774"/>
      <c r="L763" s="775"/>
      <c r="M763" s="780"/>
      <c r="N763" s="780" t="s">
        <v>2</v>
      </c>
      <c r="O763" s="789">
        <f>VLOOKUP(X761,'様式D-1-1用'!$A$3:$P$1002,3,0)</f>
        <v>14</v>
      </c>
      <c r="P763" s="790"/>
      <c r="Q763" s="773"/>
      <c r="R763" s="774"/>
      <c r="S763" s="774"/>
      <c r="T763" s="774"/>
      <c r="U763" s="774"/>
      <c r="V763" s="774"/>
      <c r="W763" s="775"/>
    </row>
    <row r="764" spans="1:24" s="23" customFormat="1" ht="20.100000000000001" customHeight="1" x14ac:dyDescent="0.15">
      <c r="B764" s="781"/>
      <c r="C764" s="781"/>
      <c r="D764" s="791"/>
      <c r="E764" s="792"/>
      <c r="F764" s="773"/>
      <c r="G764" s="774"/>
      <c r="H764" s="774"/>
      <c r="I764" s="774"/>
      <c r="J764" s="774"/>
      <c r="K764" s="774"/>
      <c r="L764" s="775"/>
      <c r="M764" s="781"/>
      <c r="N764" s="781"/>
      <c r="O764" s="791"/>
      <c r="P764" s="792"/>
      <c r="Q764" s="773"/>
      <c r="R764" s="774"/>
      <c r="S764" s="774"/>
      <c r="T764" s="774"/>
      <c r="U764" s="774"/>
      <c r="V764" s="774"/>
      <c r="W764" s="775"/>
    </row>
    <row r="765" spans="1:24" s="23" customFormat="1" ht="20.100000000000001" customHeight="1" x14ac:dyDescent="0.15">
      <c r="B765" s="780" t="s">
        <v>48</v>
      </c>
      <c r="C765" s="780" t="s">
        <v>3</v>
      </c>
      <c r="D765" s="782" t="str">
        <f>VLOOKUP(A761,'様式D-1-1用'!$A$3:$P$1002,4,0)</f>
        <v>路面</v>
      </c>
      <c r="E765" s="783"/>
      <c r="F765" s="773"/>
      <c r="G765" s="774"/>
      <c r="H765" s="774"/>
      <c r="I765" s="774"/>
      <c r="J765" s="774"/>
      <c r="K765" s="774"/>
      <c r="L765" s="775"/>
      <c r="M765" s="780" t="s">
        <v>48</v>
      </c>
      <c r="N765" s="780" t="s">
        <v>3</v>
      </c>
      <c r="O765" s="782" t="str">
        <f>VLOOKUP(X761,'様式D-1-1用'!$A$3:$P$1002,4,0)</f>
        <v>路面</v>
      </c>
      <c r="P765" s="783"/>
      <c r="Q765" s="773"/>
      <c r="R765" s="774"/>
      <c r="S765" s="774"/>
      <c r="T765" s="774"/>
      <c r="U765" s="774"/>
      <c r="V765" s="774"/>
      <c r="W765" s="775"/>
    </row>
    <row r="766" spans="1:24" s="23" customFormat="1" ht="20.100000000000001" customHeight="1" x14ac:dyDescent="0.15">
      <c r="B766" s="780"/>
      <c r="C766" s="781"/>
      <c r="D766" s="784"/>
      <c r="E766" s="785"/>
      <c r="F766" s="773"/>
      <c r="G766" s="774"/>
      <c r="H766" s="774"/>
      <c r="I766" s="774"/>
      <c r="J766" s="774"/>
      <c r="K766" s="774"/>
      <c r="L766" s="775"/>
      <c r="M766" s="780"/>
      <c r="N766" s="781"/>
      <c r="O766" s="784"/>
      <c r="P766" s="785"/>
      <c r="Q766" s="773"/>
      <c r="R766" s="774"/>
      <c r="S766" s="774"/>
      <c r="T766" s="774"/>
      <c r="U766" s="774"/>
      <c r="V766" s="774"/>
      <c r="W766" s="775"/>
    </row>
    <row r="767" spans="1:24" s="23" customFormat="1" ht="20.100000000000001" customHeight="1" x14ac:dyDescent="0.15">
      <c r="B767" s="780"/>
      <c r="C767" s="780" t="s">
        <v>4</v>
      </c>
      <c r="D767" s="782" t="str">
        <f>VLOOKUP(A761,'様式D-1-1用'!$A$3:$P$1002,5,0)</f>
        <v>監査歩廊</v>
      </c>
      <c r="E767" s="783"/>
      <c r="F767" s="773"/>
      <c r="G767" s="774"/>
      <c r="H767" s="774"/>
      <c r="I767" s="774"/>
      <c r="J767" s="774"/>
      <c r="K767" s="774"/>
      <c r="L767" s="775"/>
      <c r="M767" s="780"/>
      <c r="N767" s="780" t="s">
        <v>4</v>
      </c>
      <c r="O767" s="782" t="str">
        <f>VLOOKUP(X761,'様式D-1-1用'!$A$3:$P$1002,5,0)</f>
        <v>監査歩廊</v>
      </c>
      <c r="P767" s="783"/>
      <c r="Q767" s="773"/>
      <c r="R767" s="774"/>
      <c r="S767" s="774"/>
      <c r="T767" s="774"/>
      <c r="U767" s="774"/>
      <c r="V767" s="774"/>
      <c r="W767" s="775"/>
    </row>
    <row r="768" spans="1:24" s="23" customFormat="1" ht="19.5" customHeight="1" x14ac:dyDescent="0.15">
      <c r="B768" s="781"/>
      <c r="C768" s="781"/>
      <c r="D768" s="784"/>
      <c r="E768" s="785"/>
      <c r="F768" s="773"/>
      <c r="G768" s="774"/>
      <c r="H768" s="774"/>
      <c r="I768" s="774"/>
      <c r="J768" s="774"/>
      <c r="K768" s="774"/>
      <c r="L768" s="775"/>
      <c r="M768" s="781"/>
      <c r="N768" s="781"/>
      <c r="O768" s="784"/>
      <c r="P768" s="785"/>
      <c r="Q768" s="773"/>
      <c r="R768" s="774"/>
      <c r="S768" s="774"/>
      <c r="T768" s="774"/>
      <c r="U768" s="774"/>
      <c r="V768" s="774"/>
      <c r="W768" s="775"/>
    </row>
    <row r="769" spans="1:24" s="23" customFormat="1" ht="17.100000000000001" customHeight="1" x14ac:dyDescent="0.15">
      <c r="B769" s="770" t="s">
        <v>5</v>
      </c>
      <c r="C769" s="771"/>
      <c r="D769" s="765" t="str">
        <f>VLOOKUP(A761,'様式D-1-1用'!$A$3:$P$1002,6,0)</f>
        <v>材質劣化</v>
      </c>
      <c r="E769" s="766"/>
      <c r="F769" s="773"/>
      <c r="G769" s="774"/>
      <c r="H769" s="774"/>
      <c r="I769" s="774"/>
      <c r="J769" s="774"/>
      <c r="K769" s="774"/>
      <c r="L769" s="775"/>
      <c r="M769" s="770" t="s">
        <v>5</v>
      </c>
      <c r="N769" s="771"/>
      <c r="O769" s="765" t="str">
        <f>VLOOKUP(X761,'様式D-1-1用'!$A$3:$P$1002,6,0)</f>
        <v>材質劣化</v>
      </c>
      <c r="P769" s="766"/>
      <c r="Q769" s="773"/>
      <c r="R769" s="774"/>
      <c r="S769" s="774"/>
      <c r="T769" s="774"/>
      <c r="U769" s="774"/>
      <c r="V769" s="774"/>
      <c r="W769" s="775"/>
    </row>
    <row r="770" spans="1:24" s="23" customFormat="1" ht="17.100000000000001" customHeight="1" x14ac:dyDescent="0.15">
      <c r="B770" s="770" t="s">
        <v>49</v>
      </c>
      <c r="C770" s="771"/>
      <c r="D770" s="765" t="str">
        <f>VLOOKUP(A761,'様式D-1-1用'!$A$3:$P$1002,7,0)</f>
        <v>欠損</v>
      </c>
      <c r="E770" s="766"/>
      <c r="F770" s="773"/>
      <c r="G770" s="774"/>
      <c r="H770" s="774"/>
      <c r="I770" s="774"/>
      <c r="J770" s="774"/>
      <c r="K770" s="774"/>
      <c r="L770" s="775"/>
      <c r="M770" s="770" t="s">
        <v>49</v>
      </c>
      <c r="N770" s="771"/>
      <c r="O770" s="765" t="str">
        <f>VLOOKUP(X761,'様式D-1-1用'!$A$3:$P$1002,7,0)</f>
        <v>欠損</v>
      </c>
      <c r="P770" s="766"/>
      <c r="Q770" s="773"/>
      <c r="R770" s="774"/>
      <c r="S770" s="774"/>
      <c r="T770" s="774"/>
      <c r="U770" s="774"/>
      <c r="V770" s="774"/>
      <c r="W770" s="775"/>
    </row>
    <row r="771" spans="1:24" s="23" customFormat="1" ht="17.100000000000001" customHeight="1" x14ac:dyDescent="0.15">
      <c r="B771" s="768" t="s">
        <v>279</v>
      </c>
      <c r="C771" s="770" t="s">
        <v>278</v>
      </c>
      <c r="D771" s="771"/>
      <c r="E771" s="146">
        <f>VLOOKUP(A761,'様式D-1-1用'!$A$3:$P$1002,8,0)</f>
        <v>0</v>
      </c>
      <c r="F771" s="773"/>
      <c r="G771" s="774"/>
      <c r="H771" s="774"/>
      <c r="I771" s="774"/>
      <c r="J771" s="774"/>
      <c r="K771" s="774"/>
      <c r="L771" s="775"/>
      <c r="M771" s="768" t="s">
        <v>279</v>
      </c>
      <c r="N771" s="770" t="s">
        <v>278</v>
      </c>
      <c r="O771" s="771"/>
      <c r="P771" s="146">
        <f>VLOOKUP(X761,'様式D-1-1用'!$A$3:$P$1002,8,0)</f>
        <v>0</v>
      </c>
      <c r="Q771" s="773"/>
      <c r="R771" s="774"/>
      <c r="S771" s="774"/>
      <c r="T771" s="774"/>
      <c r="U771" s="774"/>
      <c r="V771" s="774"/>
      <c r="W771" s="775"/>
    </row>
    <row r="772" spans="1:24" s="23" customFormat="1" ht="17.100000000000001" customHeight="1" x14ac:dyDescent="0.15">
      <c r="B772" s="769"/>
      <c r="C772" s="770" t="s">
        <v>280</v>
      </c>
      <c r="D772" s="771"/>
      <c r="E772" s="146" t="str">
        <f>VLOOKUP(A761,'様式D-1-1用'!$A$3:$P$1002,9,0)</f>
        <v>－</v>
      </c>
      <c r="F772" s="773"/>
      <c r="G772" s="774"/>
      <c r="H772" s="774"/>
      <c r="I772" s="774"/>
      <c r="J772" s="774"/>
      <c r="K772" s="774"/>
      <c r="L772" s="775"/>
      <c r="M772" s="769"/>
      <c r="N772" s="770" t="s">
        <v>280</v>
      </c>
      <c r="O772" s="771"/>
      <c r="P772" s="146" t="str">
        <f>VLOOKUP(X761,'様式D-1-1用'!$A$3:$P$1002,9,0)</f>
        <v>－</v>
      </c>
      <c r="Q772" s="773"/>
      <c r="R772" s="774"/>
      <c r="S772" s="774"/>
      <c r="T772" s="774"/>
      <c r="U772" s="774"/>
      <c r="V772" s="774"/>
      <c r="W772" s="775"/>
    </row>
    <row r="773" spans="1:24" s="23" customFormat="1" ht="17.100000000000001" customHeight="1" x14ac:dyDescent="0.15">
      <c r="B773" s="770" t="s">
        <v>29</v>
      </c>
      <c r="C773" s="771"/>
      <c r="D773" s="767" t="str">
        <f>VLOOKUP(A761,'様式D-1-1用'!$A$3:$P$1002,11,0)</f>
        <v>－</v>
      </c>
      <c r="E773" s="759"/>
      <c r="F773" s="776"/>
      <c r="G773" s="777"/>
      <c r="H773" s="777"/>
      <c r="I773" s="777"/>
      <c r="J773" s="777"/>
      <c r="K773" s="777"/>
      <c r="L773" s="778"/>
      <c r="M773" s="770" t="s">
        <v>29</v>
      </c>
      <c r="N773" s="771"/>
      <c r="O773" s="767" t="str">
        <f>VLOOKUP(X761,'様式D-1-1用'!$A$3:$P$1002,11,0)</f>
        <v>－</v>
      </c>
      <c r="P773" s="759"/>
      <c r="Q773" s="776"/>
      <c r="R773" s="777"/>
      <c r="S773" s="777"/>
      <c r="T773" s="777"/>
      <c r="U773" s="777"/>
      <c r="V773" s="777"/>
      <c r="W773" s="778"/>
    </row>
    <row r="774" spans="1:24" s="23" customFormat="1" ht="17.100000000000001" customHeight="1" x14ac:dyDescent="0.15">
      <c r="B774" s="770" t="s">
        <v>7</v>
      </c>
      <c r="C774" s="772"/>
      <c r="D774" s="772"/>
      <c r="E774" s="344" t="str">
        <f>VLOOKUP(A761,'様式D-1-1用'!$A$3:$P$1002,12,0)</f>
        <v xml:space="preserve">0.4m×0.5m </v>
      </c>
      <c r="F774" s="133"/>
      <c r="G774" s="133"/>
      <c r="H774" s="133"/>
      <c r="I774" s="133"/>
      <c r="J774" s="133"/>
      <c r="K774" s="133"/>
      <c r="L774" s="134"/>
      <c r="M774" s="770" t="s">
        <v>7</v>
      </c>
      <c r="N774" s="772"/>
      <c r="O774" s="771"/>
      <c r="P774" s="344" t="str">
        <f>VLOOKUP(X761,'様式D-1-1用'!$A$3:$P$1002,12,0)</f>
        <v xml:space="preserve">0.2m×0.5m </v>
      </c>
      <c r="Q774" s="133"/>
      <c r="R774" s="133"/>
      <c r="S774" s="133"/>
      <c r="T774" s="133"/>
      <c r="U774" s="133"/>
      <c r="V774" s="133"/>
      <c r="W774" s="134"/>
    </row>
    <row r="775" spans="1:24" s="23" customFormat="1" ht="17.100000000000001" customHeight="1" x14ac:dyDescent="0.15">
      <c r="B775" s="801" t="s">
        <v>54</v>
      </c>
      <c r="C775" s="802"/>
      <c r="D775" s="803"/>
      <c r="E775" s="799" t="str">
        <f>VLOOKUP(A761,'様式D-1-1用'!$A$3:$P$1002,13,0)</f>
        <v>鉄筋露出0.25m×0.5m×0.01m</v>
      </c>
      <c r="F775" s="800"/>
      <c r="G775" s="800"/>
      <c r="H775" s="800"/>
      <c r="I775" s="800"/>
      <c r="J775" s="800"/>
      <c r="K775" s="800"/>
      <c r="L775" s="804"/>
      <c r="M775" s="801" t="s">
        <v>54</v>
      </c>
      <c r="N775" s="802"/>
      <c r="O775" s="803"/>
      <c r="P775" s="799" t="str">
        <f>VLOOKUP(X761,'様式D-1-1用'!$A$3:$P$1002,13,0)</f>
        <v>鉄筋露出0.15m×0.5m×0.01m</v>
      </c>
      <c r="Q775" s="800"/>
      <c r="R775" s="800"/>
      <c r="S775" s="800"/>
      <c r="T775" s="800"/>
      <c r="U775" s="800"/>
      <c r="V775" s="800"/>
      <c r="W775" s="804"/>
    </row>
    <row r="776" spans="1:24" s="23" customFormat="1" ht="17.100000000000001" customHeight="1" x14ac:dyDescent="0.15">
      <c r="B776" s="796" t="s">
        <v>282</v>
      </c>
      <c r="C776" s="797"/>
      <c r="D776" s="798"/>
      <c r="E776" s="799" t="str">
        <f>VLOOKUP(A761,'様式D-1-1用'!$A$3:$P$1002,14,0)</f>
        <v>－</v>
      </c>
      <c r="F776" s="800"/>
      <c r="G776" s="800"/>
      <c r="H776" s="743"/>
      <c r="I776" s="743"/>
      <c r="J776" s="743"/>
      <c r="K776" s="743"/>
      <c r="L776" s="744"/>
      <c r="M776" s="796" t="s">
        <v>282</v>
      </c>
      <c r="N776" s="797"/>
      <c r="O776" s="798"/>
      <c r="P776" s="799" t="str">
        <f>VLOOKUP(X761,'様式D-1-1用'!$A$3:$P$1002,14,0)</f>
        <v>－</v>
      </c>
      <c r="Q776" s="800"/>
      <c r="R776" s="800"/>
      <c r="S776" s="743"/>
      <c r="T776" s="743"/>
      <c r="U776" s="743"/>
      <c r="V776" s="743"/>
      <c r="W776" s="744"/>
    </row>
    <row r="777" spans="1:24" s="23" customFormat="1" ht="17.100000000000001" customHeight="1" x14ac:dyDescent="0.15">
      <c r="B777" s="796" t="s">
        <v>302</v>
      </c>
      <c r="C777" s="797"/>
      <c r="D777" s="798"/>
      <c r="E777" s="799" t="str">
        <f>VLOOKUP(A761,'様式D-1-1用'!$A$3:$P$1002,15,0)</f>
        <v>なし</v>
      </c>
      <c r="F777" s="800"/>
      <c r="G777" s="800"/>
      <c r="H777" s="811" t="s">
        <v>8</v>
      </c>
      <c r="I777" s="812"/>
      <c r="J777" s="808"/>
      <c r="K777" s="809"/>
      <c r="L777" s="810"/>
      <c r="M777" s="796" t="s">
        <v>302</v>
      </c>
      <c r="N777" s="797"/>
      <c r="O777" s="798"/>
      <c r="P777" s="799" t="str">
        <f>VLOOKUP(X761,'様式D-1-1用'!$A$3:$P$1002,15,0)</f>
        <v>なし</v>
      </c>
      <c r="Q777" s="800"/>
      <c r="R777" s="800"/>
      <c r="S777" s="811" t="s">
        <v>8</v>
      </c>
      <c r="T777" s="812"/>
      <c r="U777" s="808"/>
      <c r="V777" s="809"/>
      <c r="W777" s="810"/>
    </row>
    <row r="778" spans="1:24" s="23" customFormat="1" ht="17.100000000000001" customHeight="1" x14ac:dyDescent="0.15">
      <c r="B778" s="770" t="s">
        <v>50</v>
      </c>
      <c r="C778" s="771"/>
      <c r="D778" s="805" t="str">
        <f>VLOOKUP(A761,'様式D-1-1用'!$A$3:$P$1002,16,0)</f>
        <v xml:space="preserve">欠損、0.4m×0.5m </v>
      </c>
      <c r="E778" s="806"/>
      <c r="F778" s="806"/>
      <c r="G778" s="806"/>
      <c r="H778" s="806"/>
      <c r="I778" s="806"/>
      <c r="J778" s="806"/>
      <c r="K778" s="806"/>
      <c r="L778" s="807"/>
      <c r="M778" s="770" t="s">
        <v>50</v>
      </c>
      <c r="N778" s="771"/>
      <c r="O778" s="805" t="str">
        <f>VLOOKUP(X761,'様式D-1-1用'!$A$3:$P$1002,16,0)</f>
        <v xml:space="preserve">欠損、0.2m×0.5m </v>
      </c>
      <c r="P778" s="806"/>
      <c r="Q778" s="806"/>
      <c r="R778" s="806"/>
      <c r="S778" s="806"/>
      <c r="T778" s="806"/>
      <c r="U778" s="806"/>
      <c r="V778" s="806"/>
      <c r="W778" s="807"/>
    </row>
    <row r="779" spans="1:24" s="23" customFormat="1" ht="15" customHeight="1" x14ac:dyDescent="0.15">
      <c r="B779" s="80"/>
      <c r="C779" s="793" t="s">
        <v>304</v>
      </c>
      <c r="D779" s="794"/>
      <c r="E779" s="794"/>
      <c r="F779" s="794"/>
      <c r="G779" s="794"/>
      <c r="H779" s="794"/>
      <c r="I779" s="794"/>
      <c r="J779" s="794"/>
      <c r="K779" s="794"/>
      <c r="L779" s="794"/>
      <c r="M779" s="80"/>
      <c r="N779" s="81" t="s">
        <v>257</v>
      </c>
      <c r="O779" s="80"/>
      <c r="P779" s="82"/>
      <c r="Q779" s="82"/>
      <c r="R779" s="82"/>
      <c r="S779" s="82"/>
      <c r="T779" s="82"/>
      <c r="U779" s="82"/>
      <c r="V779" s="82"/>
      <c r="W779" s="82"/>
    </row>
    <row r="780" spans="1:24" s="23" customFormat="1" ht="15" customHeight="1" x14ac:dyDescent="0.15">
      <c r="B780" s="80"/>
      <c r="C780" s="795"/>
      <c r="D780" s="795"/>
      <c r="E780" s="795"/>
      <c r="F780" s="795"/>
      <c r="G780" s="795"/>
      <c r="H780" s="795"/>
      <c r="I780" s="795"/>
      <c r="J780" s="795"/>
      <c r="K780" s="795"/>
      <c r="L780" s="795"/>
      <c r="M780" s="80"/>
      <c r="N780" s="81" t="s">
        <v>283</v>
      </c>
      <c r="O780" s="82"/>
      <c r="P780" s="82"/>
      <c r="Q780" s="82"/>
      <c r="R780" s="82"/>
      <c r="S780" s="82"/>
      <c r="T780" s="82"/>
      <c r="U780" s="82"/>
      <c r="V780" s="82"/>
      <c r="W780" s="82"/>
    </row>
    <row r="781" spans="1:24" ht="15" customHeight="1" x14ac:dyDescent="0.15">
      <c r="B781" s="79"/>
      <c r="C781" s="176" t="s">
        <v>303</v>
      </c>
      <c r="D781" s="176"/>
      <c r="E781" s="177"/>
      <c r="M781" s="23"/>
      <c r="N781" s="176" t="s">
        <v>529</v>
      </c>
      <c r="O781" s="174"/>
      <c r="P781" s="175"/>
      <c r="Q781" s="23"/>
      <c r="R781" s="23"/>
      <c r="S781" s="23"/>
      <c r="T781" s="23"/>
      <c r="U781" s="23"/>
      <c r="W781" s="82"/>
      <c r="X781" s="23"/>
    </row>
    <row r="782" spans="1:24" ht="15" customHeight="1" x14ac:dyDescent="0.15">
      <c r="C782" s="176" t="s">
        <v>420</v>
      </c>
      <c r="D782" s="176"/>
      <c r="M782" s="23"/>
      <c r="N782" s="176" t="s">
        <v>530</v>
      </c>
      <c r="O782" s="174"/>
      <c r="P782" s="23"/>
      <c r="Q782" s="23"/>
      <c r="R782" s="23"/>
      <c r="S782" s="23"/>
      <c r="T782" s="23"/>
      <c r="U782" s="23"/>
      <c r="V782" s="23"/>
      <c r="W782" s="23"/>
      <c r="X782" s="23"/>
    </row>
    <row r="783" spans="1:24" ht="15.6" customHeight="1" x14ac:dyDescent="0.15">
      <c r="C783" s="176" t="s">
        <v>557</v>
      </c>
      <c r="N783" s="176" t="s">
        <v>463</v>
      </c>
    </row>
    <row r="784" spans="1:24" s="23" customFormat="1" ht="20.100000000000001" customHeight="1" x14ac:dyDescent="0.15">
      <c r="A784" s="175">
        <f>A743+4</f>
        <v>77</v>
      </c>
      <c r="B784" s="779" t="s">
        <v>51</v>
      </c>
      <c r="C784" s="779" t="s">
        <v>47</v>
      </c>
      <c r="D784" s="782">
        <f>VLOOKUP(A784,'様式D-1-1用'!$A$3:$P$1002,2,0)</f>
        <v>8</v>
      </c>
      <c r="E784" s="783"/>
      <c r="F784" s="786"/>
      <c r="G784" s="787"/>
      <c r="H784" s="787"/>
      <c r="I784" s="787"/>
      <c r="J784" s="787"/>
      <c r="K784" s="787"/>
      <c r="L784" s="788"/>
      <c r="M784" s="779" t="s">
        <v>51</v>
      </c>
      <c r="N784" s="779" t="s">
        <v>47</v>
      </c>
      <c r="O784" s="782">
        <f>VLOOKUP(X784,'様式D-1-1用'!$A$3:$P$1002,2,0)</f>
        <v>9</v>
      </c>
      <c r="P784" s="783"/>
      <c r="Q784" s="786"/>
      <c r="R784" s="787"/>
      <c r="S784" s="787"/>
      <c r="T784" s="787"/>
      <c r="U784" s="787"/>
      <c r="V784" s="787"/>
      <c r="W784" s="788"/>
      <c r="X784" s="23">
        <f>X743+4</f>
        <v>78</v>
      </c>
    </row>
    <row r="785" spans="2:23" s="23" customFormat="1" ht="20.100000000000001" customHeight="1" x14ac:dyDescent="0.15">
      <c r="B785" s="780"/>
      <c r="C785" s="781"/>
      <c r="D785" s="784"/>
      <c r="E785" s="785"/>
      <c r="F785" s="773"/>
      <c r="G785" s="774"/>
      <c r="H785" s="774"/>
      <c r="I785" s="774"/>
      <c r="J785" s="774"/>
      <c r="K785" s="774"/>
      <c r="L785" s="775"/>
      <c r="M785" s="780"/>
      <c r="N785" s="781"/>
      <c r="O785" s="784"/>
      <c r="P785" s="785"/>
      <c r="Q785" s="773"/>
      <c r="R785" s="774"/>
      <c r="S785" s="774"/>
      <c r="T785" s="774"/>
      <c r="U785" s="774"/>
      <c r="V785" s="774"/>
      <c r="W785" s="775"/>
    </row>
    <row r="786" spans="2:23" s="23" customFormat="1" ht="20.100000000000001" customHeight="1" x14ac:dyDescent="0.15">
      <c r="B786" s="780"/>
      <c r="C786" s="780" t="s">
        <v>2</v>
      </c>
      <c r="D786" s="789">
        <f>VLOOKUP(A784,'様式D-1-1用'!$A$3:$P$1002,3,0)</f>
        <v>15</v>
      </c>
      <c r="E786" s="790"/>
      <c r="F786" s="773"/>
      <c r="G786" s="774"/>
      <c r="H786" s="774"/>
      <c r="I786" s="774"/>
      <c r="J786" s="774"/>
      <c r="K786" s="774"/>
      <c r="L786" s="775"/>
      <c r="M786" s="780"/>
      <c r="N786" s="780" t="s">
        <v>2</v>
      </c>
      <c r="O786" s="789">
        <f>VLOOKUP(X784,'様式D-1-1用'!$A$3:$P$1002,3,0)</f>
        <v>1</v>
      </c>
      <c r="P786" s="790"/>
      <c r="Q786" s="773"/>
      <c r="R786" s="774"/>
      <c r="S786" s="774"/>
      <c r="T786" s="774"/>
      <c r="U786" s="774"/>
      <c r="V786" s="774"/>
      <c r="W786" s="775"/>
    </row>
    <row r="787" spans="2:23" s="23" customFormat="1" ht="19.5" customHeight="1" x14ac:dyDescent="0.15">
      <c r="B787" s="781"/>
      <c r="C787" s="781"/>
      <c r="D787" s="791"/>
      <c r="E787" s="792"/>
      <c r="F787" s="773"/>
      <c r="G787" s="774"/>
      <c r="H787" s="774"/>
      <c r="I787" s="774"/>
      <c r="J787" s="774"/>
      <c r="K787" s="774"/>
      <c r="L787" s="775"/>
      <c r="M787" s="781"/>
      <c r="N787" s="781"/>
      <c r="O787" s="791"/>
      <c r="P787" s="792"/>
      <c r="Q787" s="773"/>
      <c r="R787" s="774"/>
      <c r="S787" s="774"/>
      <c r="T787" s="774"/>
      <c r="U787" s="774"/>
      <c r="V787" s="774"/>
      <c r="W787" s="775"/>
    </row>
    <row r="788" spans="2:23" s="23" customFormat="1" ht="20.100000000000001" customHeight="1" x14ac:dyDescent="0.15">
      <c r="B788" s="780" t="s">
        <v>48</v>
      </c>
      <c r="C788" s="780" t="s">
        <v>3</v>
      </c>
      <c r="D788" s="782" t="str">
        <f>VLOOKUP(A784,'様式D-1-1用'!$A$3:$P$1002,4,0)</f>
        <v>路面</v>
      </c>
      <c r="E788" s="783"/>
      <c r="F788" s="773"/>
      <c r="G788" s="774"/>
      <c r="H788" s="774"/>
      <c r="I788" s="774"/>
      <c r="J788" s="774"/>
      <c r="K788" s="774"/>
      <c r="L788" s="775"/>
      <c r="M788" s="780" t="s">
        <v>48</v>
      </c>
      <c r="N788" s="780" t="s">
        <v>3</v>
      </c>
      <c r="O788" s="782" t="str">
        <f>VLOOKUP(X784,'様式D-1-1用'!$A$3:$P$1002,4,0)</f>
        <v>覆工・坑門</v>
      </c>
      <c r="P788" s="783"/>
      <c r="Q788" s="773"/>
      <c r="R788" s="774"/>
      <c r="S788" s="774"/>
      <c r="T788" s="774"/>
      <c r="U788" s="774"/>
      <c r="V788" s="774"/>
      <c r="W788" s="775"/>
    </row>
    <row r="789" spans="2:23" s="23" customFormat="1" ht="20.100000000000001" customHeight="1" x14ac:dyDescent="0.15">
      <c r="B789" s="780"/>
      <c r="C789" s="781"/>
      <c r="D789" s="784"/>
      <c r="E789" s="785"/>
      <c r="F789" s="773"/>
      <c r="G789" s="774"/>
      <c r="H789" s="774"/>
      <c r="I789" s="774"/>
      <c r="J789" s="774"/>
      <c r="K789" s="774"/>
      <c r="L789" s="775"/>
      <c r="M789" s="780"/>
      <c r="N789" s="781"/>
      <c r="O789" s="784"/>
      <c r="P789" s="785"/>
      <c r="Q789" s="773"/>
      <c r="R789" s="774"/>
      <c r="S789" s="774"/>
      <c r="T789" s="774"/>
      <c r="U789" s="774"/>
      <c r="V789" s="774"/>
      <c r="W789" s="775"/>
    </row>
    <row r="790" spans="2:23" s="23" customFormat="1" ht="20.100000000000001" customHeight="1" x14ac:dyDescent="0.15">
      <c r="B790" s="780"/>
      <c r="C790" s="780" t="s">
        <v>4</v>
      </c>
      <c r="D790" s="782" t="str">
        <f>VLOOKUP(A784,'様式D-1-1用'!$A$3:$P$1002,5,0)</f>
        <v>監査歩廊</v>
      </c>
      <c r="E790" s="783"/>
      <c r="F790" s="773"/>
      <c r="G790" s="774"/>
      <c r="H790" s="774"/>
      <c r="I790" s="774"/>
      <c r="J790" s="774"/>
      <c r="K790" s="774"/>
      <c r="L790" s="775"/>
      <c r="M790" s="780"/>
      <c r="N790" s="780" t="s">
        <v>4</v>
      </c>
      <c r="O790" s="782" t="str">
        <f>VLOOKUP(X784,'様式D-1-1用'!$A$3:$P$1002,5,0)</f>
        <v>側壁（左側）</v>
      </c>
      <c r="P790" s="783"/>
      <c r="Q790" s="773"/>
      <c r="R790" s="774"/>
      <c r="S790" s="774"/>
      <c r="T790" s="774"/>
      <c r="U790" s="774"/>
      <c r="V790" s="774"/>
      <c r="W790" s="775"/>
    </row>
    <row r="791" spans="2:23" s="23" customFormat="1" ht="20.100000000000001" customHeight="1" x14ac:dyDescent="0.15">
      <c r="B791" s="781"/>
      <c r="C791" s="781"/>
      <c r="D791" s="784"/>
      <c r="E791" s="785"/>
      <c r="F791" s="773"/>
      <c r="G791" s="774"/>
      <c r="H791" s="774"/>
      <c r="I791" s="774"/>
      <c r="J791" s="774"/>
      <c r="K791" s="774"/>
      <c r="L791" s="775"/>
      <c r="M791" s="781"/>
      <c r="N791" s="781"/>
      <c r="O791" s="784"/>
      <c r="P791" s="785"/>
      <c r="Q791" s="773"/>
      <c r="R791" s="774"/>
      <c r="S791" s="774"/>
      <c r="T791" s="774"/>
      <c r="U791" s="774"/>
      <c r="V791" s="774"/>
      <c r="W791" s="775"/>
    </row>
    <row r="792" spans="2:23" s="23" customFormat="1" ht="17.100000000000001" customHeight="1" x14ac:dyDescent="0.15">
      <c r="B792" s="770" t="s">
        <v>5</v>
      </c>
      <c r="C792" s="771"/>
      <c r="D792" s="765" t="str">
        <f>VLOOKUP(A784,'様式D-1-1用'!$A$3:$P$1002,6,0)</f>
        <v>材質劣化</v>
      </c>
      <c r="E792" s="766"/>
      <c r="F792" s="773"/>
      <c r="G792" s="774"/>
      <c r="H792" s="774"/>
      <c r="I792" s="774"/>
      <c r="J792" s="774"/>
      <c r="K792" s="774"/>
      <c r="L792" s="775"/>
      <c r="M792" s="770" t="s">
        <v>5</v>
      </c>
      <c r="N792" s="771"/>
      <c r="O792" s="765" t="str">
        <f>VLOOKUP(X784,'様式D-1-1用'!$A$3:$P$1002,6,0)</f>
        <v>材質劣化</v>
      </c>
      <c r="P792" s="766"/>
      <c r="Q792" s="773"/>
      <c r="R792" s="774"/>
      <c r="S792" s="774"/>
      <c r="T792" s="774"/>
      <c r="U792" s="774"/>
      <c r="V792" s="774"/>
      <c r="W792" s="775"/>
    </row>
    <row r="793" spans="2:23" s="23" customFormat="1" ht="17.100000000000001" customHeight="1" x14ac:dyDescent="0.15">
      <c r="B793" s="770" t="s">
        <v>49</v>
      </c>
      <c r="C793" s="771"/>
      <c r="D793" s="765" t="str">
        <f>VLOOKUP(A784,'様式D-1-1用'!$A$3:$P$1002,7,0)</f>
        <v>欠損</v>
      </c>
      <c r="E793" s="766"/>
      <c r="F793" s="773"/>
      <c r="G793" s="774"/>
      <c r="H793" s="774"/>
      <c r="I793" s="774"/>
      <c r="J793" s="774"/>
      <c r="K793" s="774"/>
      <c r="L793" s="775"/>
      <c r="M793" s="770" t="s">
        <v>49</v>
      </c>
      <c r="N793" s="771"/>
      <c r="O793" s="765" t="str">
        <f>VLOOKUP(X784,'様式D-1-1用'!$A$3:$P$1002,7,0)</f>
        <v>うき・はく離</v>
      </c>
      <c r="P793" s="766"/>
      <c r="Q793" s="773"/>
      <c r="R793" s="774"/>
      <c r="S793" s="774"/>
      <c r="T793" s="774"/>
      <c r="U793" s="774"/>
      <c r="V793" s="774"/>
      <c r="W793" s="775"/>
    </row>
    <row r="794" spans="2:23" s="23" customFormat="1" ht="17.100000000000001" customHeight="1" x14ac:dyDescent="0.15">
      <c r="B794" s="768" t="s">
        <v>279</v>
      </c>
      <c r="C794" s="770" t="s">
        <v>278</v>
      </c>
      <c r="D794" s="771"/>
      <c r="E794" s="146">
        <f>VLOOKUP(A784,'様式D-1-1用'!$A$3:$P$1002,8,0)</f>
        <v>0</v>
      </c>
      <c r="F794" s="773"/>
      <c r="G794" s="774"/>
      <c r="H794" s="774"/>
      <c r="I794" s="774"/>
      <c r="J794" s="774"/>
      <c r="K794" s="774"/>
      <c r="L794" s="775"/>
      <c r="M794" s="768" t="s">
        <v>279</v>
      </c>
      <c r="N794" s="770" t="s">
        <v>278</v>
      </c>
      <c r="O794" s="771"/>
      <c r="P794" s="146">
        <f>VLOOKUP(X784,'様式D-1-1用'!$A$3:$P$1002,8,0)</f>
        <v>0</v>
      </c>
      <c r="Q794" s="773"/>
      <c r="R794" s="774"/>
      <c r="S794" s="774"/>
      <c r="T794" s="774"/>
      <c r="U794" s="774"/>
      <c r="V794" s="774"/>
      <c r="W794" s="775"/>
    </row>
    <row r="795" spans="2:23" s="23" customFormat="1" ht="17.100000000000001" customHeight="1" x14ac:dyDescent="0.15">
      <c r="B795" s="769"/>
      <c r="C795" s="770" t="s">
        <v>280</v>
      </c>
      <c r="D795" s="771"/>
      <c r="E795" s="146" t="str">
        <f>VLOOKUP(A784,'様式D-1-1用'!$A$3:$P$1002,9,0)</f>
        <v>－</v>
      </c>
      <c r="F795" s="773"/>
      <c r="G795" s="774"/>
      <c r="H795" s="774"/>
      <c r="I795" s="774"/>
      <c r="J795" s="774"/>
      <c r="K795" s="774"/>
      <c r="L795" s="775"/>
      <c r="M795" s="769"/>
      <c r="N795" s="770" t="s">
        <v>280</v>
      </c>
      <c r="O795" s="771"/>
      <c r="P795" s="146" t="str">
        <f>VLOOKUP(X784,'様式D-1-1用'!$A$3:$P$1002,9,0)</f>
        <v>Ⅱb</v>
      </c>
      <c r="Q795" s="773"/>
      <c r="R795" s="774"/>
      <c r="S795" s="774"/>
      <c r="T795" s="774"/>
      <c r="U795" s="774"/>
      <c r="V795" s="774"/>
      <c r="W795" s="775"/>
    </row>
    <row r="796" spans="2:23" s="23" customFormat="1" ht="17.100000000000001" customHeight="1" x14ac:dyDescent="0.15">
      <c r="B796" s="770" t="s">
        <v>29</v>
      </c>
      <c r="C796" s="771"/>
      <c r="D796" s="767" t="str">
        <f>VLOOKUP(A784,'様式D-1-1用'!$A$3:$P$1002,11,0)</f>
        <v>－</v>
      </c>
      <c r="E796" s="759"/>
      <c r="F796" s="776"/>
      <c r="G796" s="777"/>
      <c r="H796" s="777"/>
      <c r="I796" s="777"/>
      <c r="J796" s="777"/>
      <c r="K796" s="777"/>
      <c r="L796" s="778"/>
      <c r="M796" s="770" t="s">
        <v>29</v>
      </c>
      <c r="N796" s="771"/>
      <c r="O796" s="767" t="str">
        <f>VLOOKUP(X784,'様式D-1-1用'!$A$3:$P$1002,11,0)</f>
        <v>Ⅱ</v>
      </c>
      <c r="P796" s="759"/>
      <c r="Q796" s="776"/>
      <c r="R796" s="777"/>
      <c r="S796" s="777"/>
      <c r="T796" s="777"/>
      <c r="U796" s="777"/>
      <c r="V796" s="777"/>
      <c r="W796" s="778"/>
    </row>
    <row r="797" spans="2:23" s="23" customFormat="1" ht="17.100000000000001" customHeight="1" x14ac:dyDescent="0.15">
      <c r="B797" s="770" t="s">
        <v>7</v>
      </c>
      <c r="C797" s="772"/>
      <c r="D797" s="772"/>
      <c r="E797" s="344" t="str">
        <f>VLOOKUP(A784,'様式D-1-1用'!$A$3:$P$1002,12,0)</f>
        <v>0.5m×0.5m 内部鉄筋露出</v>
      </c>
      <c r="F797" s="133"/>
      <c r="G797" s="133"/>
      <c r="H797" s="133"/>
      <c r="I797" s="133"/>
      <c r="J797" s="133"/>
      <c r="K797" s="133"/>
      <c r="L797" s="134"/>
      <c r="M797" s="770" t="s">
        <v>7</v>
      </c>
      <c r="N797" s="772"/>
      <c r="O797" s="771"/>
      <c r="P797" s="344" t="str">
        <f>VLOOKUP(X784,'様式D-1-1用'!$A$3:$P$1002,12,0)</f>
        <v xml:space="preserve">0.1m×9.0m </v>
      </c>
      <c r="Q797" s="133"/>
      <c r="R797" s="133"/>
      <c r="S797" s="133"/>
      <c r="T797" s="133"/>
      <c r="U797" s="133"/>
      <c r="V797" s="133"/>
      <c r="W797" s="134"/>
    </row>
    <row r="798" spans="2:23" s="23" customFormat="1" ht="17.100000000000001" customHeight="1" x14ac:dyDescent="0.15">
      <c r="B798" s="801" t="s">
        <v>54</v>
      </c>
      <c r="C798" s="802"/>
      <c r="D798" s="803"/>
      <c r="E798" s="799" t="str">
        <f>VLOOKUP(A784,'様式D-1-1用'!$A$3:$P$1002,13,0)</f>
        <v>鉄筋露出0.3m×0.5m×0.01m</v>
      </c>
      <c r="F798" s="800"/>
      <c r="G798" s="800"/>
      <c r="H798" s="800"/>
      <c r="I798" s="800"/>
      <c r="J798" s="800"/>
      <c r="K798" s="800"/>
      <c r="L798" s="804"/>
      <c r="M798" s="801" t="s">
        <v>54</v>
      </c>
      <c r="N798" s="802"/>
      <c r="O798" s="803"/>
      <c r="P798" s="799" t="str">
        <f>VLOOKUP(X784,'様式D-1-1用'!$A$3:$P$1002,13,0)</f>
        <v>0.15m×9.0m</v>
      </c>
      <c r="Q798" s="800"/>
      <c r="R798" s="800"/>
      <c r="S798" s="800"/>
      <c r="T798" s="800"/>
      <c r="U798" s="800"/>
      <c r="V798" s="800"/>
      <c r="W798" s="804"/>
    </row>
    <row r="799" spans="2:23" s="23" customFormat="1" ht="17.100000000000001" customHeight="1" x14ac:dyDescent="0.15">
      <c r="B799" s="796" t="s">
        <v>282</v>
      </c>
      <c r="C799" s="797"/>
      <c r="D799" s="798"/>
      <c r="E799" s="799" t="str">
        <f>VLOOKUP(A784,'様式D-1-1用'!$A$3:$P$1002,14,0)</f>
        <v>－</v>
      </c>
      <c r="F799" s="800"/>
      <c r="G799" s="800"/>
      <c r="H799" s="743"/>
      <c r="I799" s="743"/>
      <c r="J799" s="743"/>
      <c r="K799" s="743"/>
      <c r="L799" s="744"/>
      <c r="M799" s="796" t="s">
        <v>282</v>
      </c>
      <c r="N799" s="797"/>
      <c r="O799" s="798"/>
      <c r="P799" s="799" t="str">
        <f>VLOOKUP(X784,'様式D-1-1用'!$A$3:$P$1002,14,0)</f>
        <v>－</v>
      </c>
      <c r="Q799" s="800"/>
      <c r="R799" s="800"/>
      <c r="S799" s="743"/>
      <c r="T799" s="743"/>
      <c r="U799" s="743"/>
      <c r="V799" s="743"/>
      <c r="W799" s="744"/>
    </row>
    <row r="800" spans="2:23" s="23" customFormat="1" ht="17.100000000000001" customHeight="1" x14ac:dyDescent="0.15">
      <c r="B800" s="796" t="s">
        <v>302</v>
      </c>
      <c r="C800" s="797"/>
      <c r="D800" s="798"/>
      <c r="E800" s="799" t="str">
        <f>VLOOKUP(A784,'様式D-1-1用'!$A$3:$P$1002,15,0)</f>
        <v>なし</v>
      </c>
      <c r="F800" s="800"/>
      <c r="G800" s="800"/>
      <c r="H800" s="811" t="s">
        <v>8</v>
      </c>
      <c r="I800" s="812"/>
      <c r="J800" s="808"/>
      <c r="K800" s="809"/>
      <c r="L800" s="810"/>
      <c r="M800" s="796" t="s">
        <v>302</v>
      </c>
      <c r="N800" s="797"/>
      <c r="O800" s="798"/>
      <c r="P800" s="799" t="str">
        <f>VLOOKUP(X784,'様式D-1-1用'!$A$3:$P$1002,15,0)</f>
        <v>監視（日常巡視）</v>
      </c>
      <c r="Q800" s="800"/>
      <c r="R800" s="800"/>
      <c r="S800" s="811" t="s">
        <v>8</v>
      </c>
      <c r="T800" s="812"/>
      <c r="U800" s="808"/>
      <c r="V800" s="809"/>
      <c r="W800" s="810"/>
    </row>
    <row r="801" spans="1:24" s="23" customFormat="1" ht="17.100000000000001" customHeight="1" x14ac:dyDescent="0.15">
      <c r="B801" s="770" t="s">
        <v>50</v>
      </c>
      <c r="C801" s="771"/>
      <c r="D801" s="805" t="str">
        <f>VLOOKUP(A784,'様式D-1-1用'!$A$3:$P$1002,16,0)</f>
        <v>欠損、0.5m×0.5m 内部鉄筋露出</v>
      </c>
      <c r="E801" s="806"/>
      <c r="F801" s="806"/>
      <c r="G801" s="806"/>
      <c r="H801" s="806"/>
      <c r="I801" s="806"/>
      <c r="J801" s="806"/>
      <c r="K801" s="806"/>
      <c r="L801" s="807"/>
      <c r="M801" s="770" t="s">
        <v>50</v>
      </c>
      <c r="N801" s="771"/>
      <c r="O801" s="805" t="str">
        <f>VLOOKUP(X784,'様式D-1-1用'!$A$3:$P$1002,16,0)</f>
        <v xml:space="preserve">うき・はく離、0.1m×9.0m </v>
      </c>
      <c r="P801" s="806"/>
      <c r="Q801" s="806"/>
      <c r="R801" s="806"/>
      <c r="S801" s="806"/>
      <c r="T801" s="806"/>
      <c r="U801" s="806"/>
      <c r="V801" s="806"/>
      <c r="W801" s="807"/>
    </row>
    <row r="802" spans="1:24" s="23" customFormat="1" ht="20.100000000000001" customHeight="1" x14ac:dyDescent="0.15">
      <c r="A802" s="175">
        <f>A761+4</f>
        <v>79</v>
      </c>
      <c r="B802" s="779" t="s">
        <v>51</v>
      </c>
      <c r="C802" s="779" t="s">
        <v>47</v>
      </c>
      <c r="D802" s="782">
        <f>VLOOKUP(A802,'様式D-1-1用'!$A$3:$P$1002,2,0)</f>
        <v>9</v>
      </c>
      <c r="E802" s="783"/>
      <c r="F802" s="786"/>
      <c r="G802" s="787"/>
      <c r="H802" s="787"/>
      <c r="I802" s="787"/>
      <c r="J802" s="787"/>
      <c r="K802" s="787"/>
      <c r="L802" s="788"/>
      <c r="M802" s="779" t="s">
        <v>51</v>
      </c>
      <c r="N802" s="779" t="s">
        <v>47</v>
      </c>
      <c r="O802" s="782">
        <f>VLOOKUP(X802,'様式D-1-1用'!$A$3:$P$1002,2,0)</f>
        <v>9</v>
      </c>
      <c r="P802" s="783"/>
      <c r="Q802" s="773"/>
      <c r="R802" s="774"/>
      <c r="S802" s="774"/>
      <c r="T802" s="774"/>
      <c r="U802" s="774"/>
      <c r="V802" s="774"/>
      <c r="W802" s="775"/>
      <c r="X802" s="23">
        <f>X761+4</f>
        <v>80</v>
      </c>
    </row>
    <row r="803" spans="1:24" s="23" customFormat="1" ht="20.100000000000001" customHeight="1" x14ac:dyDescent="0.15">
      <c r="B803" s="780"/>
      <c r="C803" s="781"/>
      <c r="D803" s="784"/>
      <c r="E803" s="785"/>
      <c r="F803" s="773"/>
      <c r="G803" s="774"/>
      <c r="H803" s="774"/>
      <c r="I803" s="774"/>
      <c r="J803" s="774"/>
      <c r="K803" s="774"/>
      <c r="L803" s="775"/>
      <c r="M803" s="780"/>
      <c r="N803" s="781"/>
      <c r="O803" s="784"/>
      <c r="P803" s="785"/>
      <c r="Q803" s="773"/>
      <c r="R803" s="774"/>
      <c r="S803" s="774"/>
      <c r="T803" s="774"/>
      <c r="U803" s="774"/>
      <c r="V803" s="774"/>
      <c r="W803" s="775"/>
    </row>
    <row r="804" spans="1:24" s="23" customFormat="1" ht="20.100000000000001" customHeight="1" x14ac:dyDescent="0.15">
      <c r="B804" s="780"/>
      <c r="C804" s="780" t="s">
        <v>2</v>
      </c>
      <c r="D804" s="789">
        <f>VLOOKUP(A802,'様式D-1-1用'!$A$3:$P$1002,3,0)</f>
        <v>2</v>
      </c>
      <c r="E804" s="790"/>
      <c r="F804" s="773"/>
      <c r="G804" s="774"/>
      <c r="H804" s="774"/>
      <c r="I804" s="774"/>
      <c r="J804" s="774"/>
      <c r="K804" s="774"/>
      <c r="L804" s="775"/>
      <c r="M804" s="780"/>
      <c r="N804" s="780" t="s">
        <v>2</v>
      </c>
      <c r="O804" s="789">
        <f>VLOOKUP(X802,'様式D-1-1用'!$A$3:$P$1002,3,0)</f>
        <v>3</v>
      </c>
      <c r="P804" s="790"/>
      <c r="Q804" s="773"/>
      <c r="R804" s="774"/>
      <c r="S804" s="774"/>
      <c r="T804" s="774"/>
      <c r="U804" s="774"/>
      <c r="V804" s="774"/>
      <c r="W804" s="775"/>
    </row>
    <row r="805" spans="1:24" s="23" customFormat="1" ht="20.100000000000001" customHeight="1" x14ac:dyDescent="0.15">
      <c r="B805" s="781"/>
      <c r="C805" s="781"/>
      <c r="D805" s="791"/>
      <c r="E805" s="792"/>
      <c r="F805" s="773"/>
      <c r="G805" s="774"/>
      <c r="H805" s="774"/>
      <c r="I805" s="774"/>
      <c r="J805" s="774"/>
      <c r="K805" s="774"/>
      <c r="L805" s="775"/>
      <c r="M805" s="781"/>
      <c r="N805" s="781"/>
      <c r="O805" s="791"/>
      <c r="P805" s="792"/>
      <c r="Q805" s="773"/>
      <c r="R805" s="774"/>
      <c r="S805" s="774"/>
      <c r="T805" s="774"/>
      <c r="U805" s="774"/>
      <c r="V805" s="774"/>
      <c r="W805" s="775"/>
    </row>
    <row r="806" spans="1:24" s="23" customFormat="1" ht="20.100000000000001" customHeight="1" x14ac:dyDescent="0.15">
      <c r="B806" s="780" t="s">
        <v>48</v>
      </c>
      <c r="C806" s="780" t="s">
        <v>3</v>
      </c>
      <c r="D806" s="782" t="str">
        <f>VLOOKUP(A802,'様式D-1-1用'!$A$3:$P$1002,4,0)</f>
        <v>覆工・坑門</v>
      </c>
      <c r="E806" s="783"/>
      <c r="F806" s="773"/>
      <c r="G806" s="774"/>
      <c r="H806" s="774"/>
      <c r="I806" s="774"/>
      <c r="J806" s="774"/>
      <c r="K806" s="774"/>
      <c r="L806" s="775"/>
      <c r="M806" s="780" t="s">
        <v>48</v>
      </c>
      <c r="N806" s="780" t="s">
        <v>3</v>
      </c>
      <c r="O806" s="782" t="str">
        <f>VLOOKUP(X802,'様式D-1-1用'!$A$3:$P$1002,4,0)</f>
        <v>覆工・坑門</v>
      </c>
      <c r="P806" s="783"/>
      <c r="Q806" s="773"/>
      <c r="R806" s="774"/>
      <c r="S806" s="774"/>
      <c r="T806" s="774"/>
      <c r="U806" s="774"/>
      <c r="V806" s="774"/>
      <c r="W806" s="775"/>
    </row>
    <row r="807" spans="1:24" s="23" customFormat="1" ht="20.100000000000001" customHeight="1" x14ac:dyDescent="0.15">
      <c r="B807" s="780"/>
      <c r="C807" s="781"/>
      <c r="D807" s="784"/>
      <c r="E807" s="785"/>
      <c r="F807" s="773"/>
      <c r="G807" s="774"/>
      <c r="H807" s="774"/>
      <c r="I807" s="774"/>
      <c r="J807" s="774"/>
      <c r="K807" s="774"/>
      <c r="L807" s="775"/>
      <c r="M807" s="780"/>
      <c r="N807" s="781"/>
      <c r="O807" s="784"/>
      <c r="P807" s="785"/>
      <c r="Q807" s="773"/>
      <c r="R807" s="774"/>
      <c r="S807" s="774"/>
      <c r="T807" s="774"/>
      <c r="U807" s="774"/>
      <c r="V807" s="774"/>
      <c r="W807" s="775"/>
    </row>
    <row r="808" spans="1:24" s="23" customFormat="1" ht="20.100000000000001" customHeight="1" x14ac:dyDescent="0.15">
      <c r="B808" s="780"/>
      <c r="C808" s="780" t="s">
        <v>4</v>
      </c>
      <c r="D808" s="782" t="str">
        <f>VLOOKUP(A802,'様式D-1-1用'!$A$3:$P$1002,5,0)</f>
        <v>アーチ（左側）</v>
      </c>
      <c r="E808" s="783"/>
      <c r="F808" s="773"/>
      <c r="G808" s="774"/>
      <c r="H808" s="774"/>
      <c r="I808" s="774"/>
      <c r="J808" s="774"/>
      <c r="K808" s="774"/>
      <c r="L808" s="775"/>
      <c r="M808" s="780"/>
      <c r="N808" s="780" t="s">
        <v>4</v>
      </c>
      <c r="O808" s="782" t="str">
        <f>VLOOKUP(X802,'様式D-1-1用'!$A$3:$P$1002,5,0)</f>
        <v>アーチ（左側）</v>
      </c>
      <c r="P808" s="783"/>
      <c r="Q808" s="773"/>
      <c r="R808" s="774"/>
      <c r="S808" s="774"/>
      <c r="T808" s="774"/>
      <c r="U808" s="774"/>
      <c r="V808" s="774"/>
      <c r="W808" s="775"/>
    </row>
    <row r="809" spans="1:24" s="23" customFormat="1" ht="19.5" customHeight="1" x14ac:dyDescent="0.15">
      <c r="B809" s="781"/>
      <c r="C809" s="781"/>
      <c r="D809" s="784"/>
      <c r="E809" s="785"/>
      <c r="F809" s="773"/>
      <c r="G809" s="774"/>
      <c r="H809" s="774"/>
      <c r="I809" s="774"/>
      <c r="J809" s="774"/>
      <c r="K809" s="774"/>
      <c r="L809" s="775"/>
      <c r="M809" s="781"/>
      <c r="N809" s="781"/>
      <c r="O809" s="784"/>
      <c r="P809" s="785"/>
      <c r="Q809" s="773"/>
      <c r="R809" s="774"/>
      <c r="S809" s="774"/>
      <c r="T809" s="774"/>
      <c r="U809" s="774"/>
      <c r="V809" s="774"/>
      <c r="W809" s="775"/>
    </row>
    <row r="810" spans="1:24" s="23" customFormat="1" ht="17.100000000000001" customHeight="1" x14ac:dyDescent="0.15">
      <c r="B810" s="770" t="s">
        <v>5</v>
      </c>
      <c r="C810" s="771"/>
      <c r="D810" s="765" t="str">
        <f>VLOOKUP(A802,'様式D-1-1用'!$A$3:$P$1002,6,0)</f>
        <v>漏水</v>
      </c>
      <c r="E810" s="766"/>
      <c r="F810" s="773"/>
      <c r="G810" s="774"/>
      <c r="H810" s="774"/>
      <c r="I810" s="774"/>
      <c r="J810" s="774"/>
      <c r="K810" s="774"/>
      <c r="L810" s="775"/>
      <c r="M810" s="770" t="s">
        <v>5</v>
      </c>
      <c r="N810" s="771"/>
      <c r="O810" s="765" t="str">
        <f>VLOOKUP(X802,'様式D-1-1用'!$A$3:$P$1002,6,0)</f>
        <v>漏水</v>
      </c>
      <c r="P810" s="766"/>
      <c r="Q810" s="773"/>
      <c r="R810" s="774"/>
      <c r="S810" s="774"/>
      <c r="T810" s="774"/>
      <c r="U810" s="774"/>
      <c r="V810" s="774"/>
      <c r="W810" s="775"/>
    </row>
    <row r="811" spans="1:24" s="23" customFormat="1" ht="17.100000000000001" customHeight="1" x14ac:dyDescent="0.15">
      <c r="B811" s="770" t="s">
        <v>49</v>
      </c>
      <c r="C811" s="771"/>
      <c r="D811" s="765" t="str">
        <f>VLOOKUP(A802,'様式D-1-1用'!$A$3:$P$1002,7,0)</f>
        <v>漏水</v>
      </c>
      <c r="E811" s="766"/>
      <c r="F811" s="773"/>
      <c r="G811" s="774"/>
      <c r="H811" s="774"/>
      <c r="I811" s="774"/>
      <c r="J811" s="774"/>
      <c r="K811" s="774"/>
      <c r="L811" s="775"/>
      <c r="M811" s="770" t="s">
        <v>49</v>
      </c>
      <c r="N811" s="771"/>
      <c r="O811" s="765" t="str">
        <f>VLOOKUP(X802,'様式D-1-1用'!$A$3:$P$1002,7,0)</f>
        <v>漏水</v>
      </c>
      <c r="P811" s="766"/>
      <c r="Q811" s="773"/>
      <c r="R811" s="774"/>
      <c r="S811" s="774"/>
      <c r="T811" s="774"/>
      <c r="U811" s="774"/>
      <c r="V811" s="774"/>
      <c r="W811" s="775"/>
    </row>
    <row r="812" spans="1:24" s="23" customFormat="1" ht="17.100000000000001" customHeight="1" x14ac:dyDescent="0.15">
      <c r="B812" s="768" t="s">
        <v>279</v>
      </c>
      <c r="C812" s="770" t="s">
        <v>278</v>
      </c>
      <c r="D812" s="771"/>
      <c r="E812" s="146">
        <f>VLOOKUP(A802,'様式D-1-1用'!$A$3:$P$1002,8,0)</f>
        <v>0</v>
      </c>
      <c r="F812" s="773"/>
      <c r="G812" s="774"/>
      <c r="H812" s="774"/>
      <c r="I812" s="774"/>
      <c r="J812" s="774"/>
      <c r="K812" s="774"/>
      <c r="L812" s="775"/>
      <c r="M812" s="768" t="s">
        <v>279</v>
      </c>
      <c r="N812" s="770" t="s">
        <v>278</v>
      </c>
      <c r="O812" s="771"/>
      <c r="P812" s="146">
        <f>VLOOKUP(X802,'様式D-1-1用'!$A$3:$P$1002,8,0)</f>
        <v>0</v>
      </c>
      <c r="Q812" s="773"/>
      <c r="R812" s="774"/>
      <c r="S812" s="774"/>
      <c r="T812" s="774"/>
      <c r="U812" s="774"/>
      <c r="V812" s="774"/>
      <c r="W812" s="775"/>
    </row>
    <row r="813" spans="1:24" s="23" customFormat="1" ht="17.100000000000001" customHeight="1" x14ac:dyDescent="0.15">
      <c r="B813" s="769"/>
      <c r="C813" s="770" t="s">
        <v>280</v>
      </c>
      <c r="D813" s="771"/>
      <c r="E813" s="146" t="str">
        <f>VLOOKUP(A802,'様式D-1-1用'!$A$3:$P$1002,9,0)</f>
        <v>Ⅱb</v>
      </c>
      <c r="F813" s="773"/>
      <c r="G813" s="774"/>
      <c r="H813" s="774"/>
      <c r="I813" s="774"/>
      <c r="J813" s="774"/>
      <c r="K813" s="774"/>
      <c r="L813" s="775"/>
      <c r="M813" s="769"/>
      <c r="N813" s="770" t="s">
        <v>280</v>
      </c>
      <c r="O813" s="771"/>
      <c r="P813" s="146" t="str">
        <f>VLOOKUP(X802,'様式D-1-1用'!$A$3:$P$1002,9,0)</f>
        <v>Ⅱb</v>
      </c>
      <c r="Q813" s="773"/>
      <c r="R813" s="774"/>
      <c r="S813" s="774"/>
      <c r="T813" s="774"/>
      <c r="U813" s="774"/>
      <c r="V813" s="774"/>
      <c r="W813" s="775"/>
    </row>
    <row r="814" spans="1:24" s="23" customFormat="1" ht="17.100000000000001" customHeight="1" x14ac:dyDescent="0.15">
      <c r="B814" s="770" t="s">
        <v>29</v>
      </c>
      <c r="C814" s="771"/>
      <c r="D814" s="767" t="str">
        <f>VLOOKUP(A802,'様式D-1-1用'!$A$3:$P$1002,11,0)</f>
        <v>Ⅱ</v>
      </c>
      <c r="E814" s="759"/>
      <c r="F814" s="776"/>
      <c r="G814" s="777"/>
      <c r="H814" s="777"/>
      <c r="I814" s="777"/>
      <c r="J814" s="777"/>
      <c r="K814" s="777"/>
      <c r="L814" s="778"/>
      <c r="M814" s="770" t="s">
        <v>29</v>
      </c>
      <c r="N814" s="771"/>
      <c r="O814" s="767" t="str">
        <f>VLOOKUP(X802,'様式D-1-1用'!$A$3:$P$1002,11,0)</f>
        <v>Ⅱ</v>
      </c>
      <c r="P814" s="759"/>
      <c r="Q814" s="776"/>
      <c r="R814" s="777"/>
      <c r="S814" s="777"/>
      <c r="T814" s="777"/>
      <c r="U814" s="777"/>
      <c r="V814" s="777"/>
      <c r="W814" s="778"/>
    </row>
    <row r="815" spans="1:24" s="23" customFormat="1" ht="17.100000000000001" customHeight="1" x14ac:dyDescent="0.15">
      <c r="B815" s="770" t="s">
        <v>7</v>
      </c>
      <c r="C815" s="772"/>
      <c r="D815" s="772"/>
      <c r="E815" s="344" t="str">
        <f>VLOOKUP(A802,'様式D-1-1用'!$A$3:$P$1002,12,0)</f>
        <v>0.15m×4.0m 遊離石灰</v>
      </c>
      <c r="F815" s="133"/>
      <c r="G815" s="133"/>
      <c r="H815" s="133"/>
      <c r="I815" s="133"/>
      <c r="J815" s="133"/>
      <c r="K815" s="133"/>
      <c r="L815" s="134"/>
      <c r="M815" s="770" t="s">
        <v>7</v>
      </c>
      <c r="N815" s="772"/>
      <c r="O815" s="771"/>
      <c r="P815" s="344" t="str">
        <f>VLOOKUP(X802,'様式D-1-1用'!$A$3:$P$1002,12,0)</f>
        <v>0.4m×7.2m にじみ</v>
      </c>
      <c r="Q815" s="133"/>
      <c r="R815" s="133"/>
      <c r="S815" s="133"/>
      <c r="T815" s="133"/>
      <c r="U815" s="133"/>
      <c r="V815" s="133"/>
      <c r="W815" s="134"/>
    </row>
    <row r="816" spans="1:24" s="23" customFormat="1" ht="17.100000000000001" customHeight="1" x14ac:dyDescent="0.15">
      <c r="B816" s="801" t="s">
        <v>54</v>
      </c>
      <c r="C816" s="802"/>
      <c r="D816" s="803"/>
      <c r="E816" s="799" t="str">
        <f>VLOOKUP(A802,'様式D-1-1用'!$A$3:$P$1002,13,0)</f>
        <v>にじみ</v>
      </c>
      <c r="F816" s="800"/>
      <c r="G816" s="800"/>
      <c r="H816" s="800"/>
      <c r="I816" s="800"/>
      <c r="J816" s="800"/>
      <c r="K816" s="800"/>
      <c r="L816" s="804"/>
      <c r="M816" s="801" t="s">
        <v>54</v>
      </c>
      <c r="N816" s="802"/>
      <c r="O816" s="803"/>
      <c r="P816" s="799" t="str">
        <f>VLOOKUP(X802,'様式D-1-1用'!$A$3:$P$1002,13,0)</f>
        <v>0.4m×7.2m にじみ</v>
      </c>
      <c r="Q816" s="800"/>
      <c r="R816" s="800"/>
      <c r="S816" s="800"/>
      <c r="T816" s="800"/>
      <c r="U816" s="800"/>
      <c r="V816" s="800"/>
      <c r="W816" s="804"/>
    </row>
    <row r="817" spans="1:24" s="23" customFormat="1" ht="17.100000000000001" customHeight="1" x14ac:dyDescent="0.15">
      <c r="B817" s="796" t="s">
        <v>282</v>
      </c>
      <c r="C817" s="797"/>
      <c r="D817" s="798"/>
      <c r="E817" s="799" t="str">
        <f>VLOOKUP(A802,'様式D-1-1用'!$A$3:$P$1002,14,0)</f>
        <v>－</v>
      </c>
      <c r="F817" s="800"/>
      <c r="G817" s="800"/>
      <c r="H817" s="743"/>
      <c r="I817" s="743"/>
      <c r="J817" s="743"/>
      <c r="K817" s="743"/>
      <c r="L817" s="744"/>
      <c r="M817" s="796" t="s">
        <v>282</v>
      </c>
      <c r="N817" s="797"/>
      <c r="O817" s="798"/>
      <c r="P817" s="799" t="str">
        <f>VLOOKUP(X802,'様式D-1-1用'!$A$3:$P$1002,14,0)</f>
        <v>－</v>
      </c>
      <c r="Q817" s="800"/>
      <c r="R817" s="800"/>
      <c r="S817" s="743"/>
      <c r="T817" s="743"/>
      <c r="U817" s="743"/>
      <c r="V817" s="743"/>
      <c r="W817" s="744"/>
    </row>
    <row r="818" spans="1:24" s="23" customFormat="1" ht="17.100000000000001" customHeight="1" x14ac:dyDescent="0.15">
      <c r="B818" s="796" t="s">
        <v>302</v>
      </c>
      <c r="C818" s="797"/>
      <c r="D818" s="798"/>
      <c r="E818" s="799" t="str">
        <f>VLOOKUP(A802,'様式D-1-1用'!$A$3:$P$1002,15,0)</f>
        <v>監視（日常巡視）</v>
      </c>
      <c r="F818" s="800"/>
      <c r="G818" s="800"/>
      <c r="H818" s="811" t="s">
        <v>8</v>
      </c>
      <c r="I818" s="812"/>
      <c r="J818" s="808"/>
      <c r="K818" s="809"/>
      <c r="L818" s="810"/>
      <c r="M818" s="796" t="s">
        <v>302</v>
      </c>
      <c r="N818" s="797"/>
      <c r="O818" s="798"/>
      <c r="P818" s="799" t="str">
        <f>VLOOKUP(X802,'様式D-1-1用'!$A$3:$P$1002,15,0)</f>
        <v>監視（日常巡視）</v>
      </c>
      <c r="Q818" s="800"/>
      <c r="R818" s="800"/>
      <c r="S818" s="811" t="s">
        <v>8</v>
      </c>
      <c r="T818" s="812"/>
      <c r="U818" s="808"/>
      <c r="V818" s="809"/>
      <c r="W818" s="810"/>
    </row>
    <row r="819" spans="1:24" s="23" customFormat="1" ht="17.100000000000001" customHeight="1" x14ac:dyDescent="0.15">
      <c r="B819" s="770" t="s">
        <v>50</v>
      </c>
      <c r="C819" s="771"/>
      <c r="D819" s="805" t="str">
        <f>VLOOKUP(A802,'様式D-1-1用'!$A$3:$P$1002,16,0)</f>
        <v>漏水、0.15m×4.0m 遊離石灰</v>
      </c>
      <c r="E819" s="806"/>
      <c r="F819" s="806"/>
      <c r="G819" s="806"/>
      <c r="H819" s="806"/>
      <c r="I819" s="806"/>
      <c r="J819" s="806"/>
      <c r="K819" s="806"/>
      <c r="L819" s="807"/>
      <c r="M819" s="770" t="s">
        <v>50</v>
      </c>
      <c r="N819" s="771"/>
      <c r="O819" s="805" t="str">
        <f>VLOOKUP(X802,'様式D-1-1用'!$A$3:$P$1002,16,0)</f>
        <v>漏水、0.4m×7.2m にじみ</v>
      </c>
      <c r="P819" s="806"/>
      <c r="Q819" s="806"/>
      <c r="R819" s="806"/>
      <c r="S819" s="806"/>
      <c r="T819" s="806"/>
      <c r="U819" s="806"/>
      <c r="V819" s="806"/>
      <c r="W819" s="807"/>
    </row>
    <row r="820" spans="1:24" s="23" customFormat="1" ht="15" customHeight="1" x14ac:dyDescent="0.15">
      <c r="B820" s="80"/>
      <c r="C820" s="793" t="s">
        <v>304</v>
      </c>
      <c r="D820" s="794"/>
      <c r="E820" s="794"/>
      <c r="F820" s="794"/>
      <c r="G820" s="794"/>
      <c r="H820" s="794"/>
      <c r="I820" s="794"/>
      <c r="J820" s="794"/>
      <c r="K820" s="794"/>
      <c r="L820" s="794"/>
      <c r="M820" s="80"/>
      <c r="N820" s="81" t="s">
        <v>257</v>
      </c>
      <c r="O820" s="80"/>
      <c r="P820" s="82"/>
      <c r="Q820" s="82"/>
      <c r="R820" s="82"/>
      <c r="S820" s="82"/>
      <c r="T820" s="82"/>
      <c r="U820" s="82"/>
      <c r="V820" s="82"/>
      <c r="W820" s="82"/>
    </row>
    <row r="821" spans="1:24" s="23" customFormat="1" ht="15" customHeight="1" x14ac:dyDescent="0.15">
      <c r="B821" s="80"/>
      <c r="C821" s="795"/>
      <c r="D821" s="795"/>
      <c r="E821" s="795"/>
      <c r="F821" s="795"/>
      <c r="G821" s="795"/>
      <c r="H821" s="795"/>
      <c r="I821" s="795"/>
      <c r="J821" s="795"/>
      <c r="K821" s="795"/>
      <c r="L821" s="795"/>
      <c r="M821" s="80"/>
      <c r="N821" s="81" t="s">
        <v>283</v>
      </c>
      <c r="O821" s="82"/>
      <c r="P821" s="82"/>
      <c r="Q821" s="82"/>
      <c r="R821" s="82"/>
      <c r="S821" s="82"/>
      <c r="T821" s="82"/>
      <c r="U821" s="82"/>
      <c r="V821" s="82"/>
      <c r="W821" s="82"/>
    </row>
    <row r="822" spans="1:24" ht="15" customHeight="1" x14ac:dyDescent="0.15">
      <c r="B822" s="79"/>
      <c r="C822" s="176" t="s">
        <v>303</v>
      </c>
      <c r="D822" s="176"/>
      <c r="E822" s="177"/>
      <c r="M822" s="23"/>
      <c r="N822" s="176" t="s">
        <v>529</v>
      </c>
      <c r="O822" s="174"/>
      <c r="P822" s="175"/>
      <c r="Q822" s="23"/>
      <c r="R822" s="23"/>
      <c r="S822" s="23"/>
      <c r="T822" s="23"/>
      <c r="U822" s="23"/>
      <c r="W822" s="82"/>
      <c r="X822" s="23"/>
    </row>
    <row r="823" spans="1:24" ht="15" customHeight="1" x14ac:dyDescent="0.15">
      <c r="C823" s="176" t="s">
        <v>420</v>
      </c>
      <c r="D823" s="176"/>
      <c r="M823" s="23"/>
      <c r="N823" s="176" t="s">
        <v>530</v>
      </c>
      <c r="O823" s="174"/>
      <c r="P823" s="23"/>
      <c r="Q823" s="23"/>
      <c r="R823" s="23"/>
      <c r="S823" s="23"/>
      <c r="T823" s="23"/>
      <c r="U823" s="23"/>
      <c r="V823" s="23"/>
      <c r="W823" s="23"/>
      <c r="X823" s="23"/>
    </row>
    <row r="824" spans="1:24" ht="15.6" customHeight="1" x14ac:dyDescent="0.15">
      <c r="C824" s="176" t="s">
        <v>557</v>
      </c>
      <c r="N824" s="176" t="s">
        <v>463</v>
      </c>
    </row>
    <row r="825" spans="1:24" s="23" customFormat="1" ht="20.100000000000001" customHeight="1" x14ac:dyDescent="0.15">
      <c r="A825" s="175">
        <f>A784+4</f>
        <v>81</v>
      </c>
      <c r="B825" s="779" t="s">
        <v>51</v>
      </c>
      <c r="C825" s="779" t="s">
        <v>47</v>
      </c>
      <c r="D825" s="782">
        <f>VLOOKUP(A825,'様式D-1-1用'!$A$3:$P$1002,2,0)</f>
        <v>9</v>
      </c>
      <c r="E825" s="783"/>
      <c r="F825" s="786"/>
      <c r="G825" s="787"/>
      <c r="H825" s="787"/>
      <c r="I825" s="787"/>
      <c r="J825" s="787"/>
      <c r="K825" s="787"/>
      <c r="L825" s="788"/>
      <c r="M825" s="779" t="s">
        <v>51</v>
      </c>
      <c r="N825" s="779" t="s">
        <v>47</v>
      </c>
      <c r="O825" s="782">
        <f>VLOOKUP(X825,'様式D-1-1用'!$A$3:$P$1002,2,0)</f>
        <v>9</v>
      </c>
      <c r="P825" s="783"/>
      <c r="Q825" s="786"/>
      <c r="R825" s="787"/>
      <c r="S825" s="787"/>
      <c r="T825" s="787"/>
      <c r="U825" s="787"/>
      <c r="V825" s="787"/>
      <c r="W825" s="788"/>
      <c r="X825" s="23">
        <f>X784+4</f>
        <v>82</v>
      </c>
    </row>
    <row r="826" spans="1:24" s="23" customFormat="1" ht="20.100000000000001" customHeight="1" x14ac:dyDescent="0.15">
      <c r="B826" s="780"/>
      <c r="C826" s="781"/>
      <c r="D826" s="784"/>
      <c r="E826" s="785"/>
      <c r="F826" s="773"/>
      <c r="G826" s="774"/>
      <c r="H826" s="774"/>
      <c r="I826" s="774"/>
      <c r="J826" s="774"/>
      <c r="K826" s="774"/>
      <c r="L826" s="775"/>
      <c r="M826" s="780"/>
      <c r="N826" s="781"/>
      <c r="O826" s="784"/>
      <c r="P826" s="785"/>
      <c r="Q826" s="773"/>
      <c r="R826" s="774"/>
      <c r="S826" s="774"/>
      <c r="T826" s="774"/>
      <c r="U826" s="774"/>
      <c r="V826" s="774"/>
      <c r="W826" s="775"/>
    </row>
    <row r="827" spans="1:24" s="23" customFormat="1" ht="20.100000000000001" customHeight="1" x14ac:dyDescent="0.15">
      <c r="B827" s="780"/>
      <c r="C827" s="780" t="s">
        <v>2</v>
      </c>
      <c r="D827" s="789">
        <f>VLOOKUP(A825,'様式D-1-1用'!$A$3:$P$1002,3,0)</f>
        <v>4</v>
      </c>
      <c r="E827" s="790"/>
      <c r="F827" s="773"/>
      <c r="G827" s="774"/>
      <c r="H827" s="774"/>
      <c r="I827" s="774"/>
      <c r="J827" s="774"/>
      <c r="K827" s="774"/>
      <c r="L827" s="775"/>
      <c r="M827" s="780"/>
      <c r="N827" s="780" t="s">
        <v>2</v>
      </c>
      <c r="O827" s="789">
        <f>VLOOKUP(X825,'様式D-1-1用'!$A$3:$P$1002,3,0)</f>
        <v>5</v>
      </c>
      <c r="P827" s="790"/>
      <c r="Q827" s="773"/>
      <c r="R827" s="774"/>
      <c r="S827" s="774"/>
      <c r="T827" s="774"/>
      <c r="U827" s="774"/>
      <c r="V827" s="774"/>
      <c r="W827" s="775"/>
    </row>
    <row r="828" spans="1:24" s="23" customFormat="1" ht="19.5" customHeight="1" x14ac:dyDescent="0.15">
      <c r="B828" s="781"/>
      <c r="C828" s="781"/>
      <c r="D828" s="791"/>
      <c r="E828" s="792"/>
      <c r="F828" s="773"/>
      <c r="G828" s="774"/>
      <c r="H828" s="774"/>
      <c r="I828" s="774"/>
      <c r="J828" s="774"/>
      <c r="K828" s="774"/>
      <c r="L828" s="775"/>
      <c r="M828" s="781"/>
      <c r="N828" s="781"/>
      <c r="O828" s="791"/>
      <c r="P828" s="792"/>
      <c r="Q828" s="773"/>
      <c r="R828" s="774"/>
      <c r="S828" s="774"/>
      <c r="T828" s="774"/>
      <c r="U828" s="774"/>
      <c r="V828" s="774"/>
      <c r="W828" s="775"/>
    </row>
    <row r="829" spans="1:24" s="23" customFormat="1" ht="20.100000000000001" customHeight="1" x14ac:dyDescent="0.15">
      <c r="B829" s="780" t="s">
        <v>48</v>
      </c>
      <c r="C829" s="780" t="s">
        <v>3</v>
      </c>
      <c r="D829" s="782" t="str">
        <f>VLOOKUP(A825,'様式D-1-1用'!$A$3:$P$1002,4,0)</f>
        <v>覆工・坑門</v>
      </c>
      <c r="E829" s="783"/>
      <c r="F829" s="773"/>
      <c r="G829" s="774"/>
      <c r="H829" s="774"/>
      <c r="I829" s="774"/>
      <c r="J829" s="774"/>
      <c r="K829" s="774"/>
      <c r="L829" s="775"/>
      <c r="M829" s="780" t="s">
        <v>48</v>
      </c>
      <c r="N829" s="780" t="s">
        <v>3</v>
      </c>
      <c r="O829" s="782" t="str">
        <f>VLOOKUP(X825,'様式D-1-1用'!$A$3:$P$1002,4,0)</f>
        <v>覆工・坑門</v>
      </c>
      <c r="P829" s="783"/>
      <c r="Q829" s="773"/>
      <c r="R829" s="774"/>
      <c r="S829" s="774"/>
      <c r="T829" s="774"/>
      <c r="U829" s="774"/>
      <c r="V829" s="774"/>
      <c r="W829" s="775"/>
    </row>
    <row r="830" spans="1:24" s="23" customFormat="1" ht="20.100000000000001" customHeight="1" x14ac:dyDescent="0.15">
      <c r="B830" s="780"/>
      <c r="C830" s="781"/>
      <c r="D830" s="784"/>
      <c r="E830" s="785"/>
      <c r="F830" s="773"/>
      <c r="G830" s="774"/>
      <c r="H830" s="774"/>
      <c r="I830" s="774"/>
      <c r="J830" s="774"/>
      <c r="K830" s="774"/>
      <c r="L830" s="775"/>
      <c r="M830" s="780"/>
      <c r="N830" s="781"/>
      <c r="O830" s="784"/>
      <c r="P830" s="785"/>
      <c r="Q830" s="773"/>
      <c r="R830" s="774"/>
      <c r="S830" s="774"/>
      <c r="T830" s="774"/>
      <c r="U830" s="774"/>
      <c r="V830" s="774"/>
      <c r="W830" s="775"/>
    </row>
    <row r="831" spans="1:24" s="23" customFormat="1" ht="20.100000000000001" customHeight="1" x14ac:dyDescent="0.15">
      <c r="B831" s="780"/>
      <c r="C831" s="780" t="s">
        <v>4</v>
      </c>
      <c r="D831" s="782" t="str">
        <f>VLOOKUP(A825,'様式D-1-1用'!$A$3:$P$1002,5,0)</f>
        <v>アーチ（左側）</v>
      </c>
      <c r="E831" s="783"/>
      <c r="F831" s="773"/>
      <c r="G831" s="774"/>
      <c r="H831" s="774"/>
      <c r="I831" s="774"/>
      <c r="J831" s="774"/>
      <c r="K831" s="774"/>
      <c r="L831" s="775"/>
      <c r="M831" s="780"/>
      <c r="N831" s="780" t="s">
        <v>4</v>
      </c>
      <c r="O831" s="782" t="str">
        <f>VLOOKUP(X825,'様式D-1-1用'!$A$3:$P$1002,5,0)</f>
        <v>アーチ（右側）</v>
      </c>
      <c r="P831" s="783"/>
      <c r="Q831" s="773"/>
      <c r="R831" s="774"/>
      <c r="S831" s="774"/>
      <c r="T831" s="774"/>
      <c r="U831" s="774"/>
      <c r="V831" s="774"/>
      <c r="W831" s="775"/>
    </row>
    <row r="832" spans="1:24" s="23" customFormat="1" ht="20.100000000000001" customHeight="1" x14ac:dyDescent="0.15">
      <c r="B832" s="781"/>
      <c r="C832" s="781"/>
      <c r="D832" s="784"/>
      <c r="E832" s="785"/>
      <c r="F832" s="773"/>
      <c r="G832" s="774"/>
      <c r="H832" s="774"/>
      <c r="I832" s="774"/>
      <c r="J832" s="774"/>
      <c r="K832" s="774"/>
      <c r="L832" s="775"/>
      <c r="M832" s="781"/>
      <c r="N832" s="781"/>
      <c r="O832" s="784"/>
      <c r="P832" s="785"/>
      <c r="Q832" s="773"/>
      <c r="R832" s="774"/>
      <c r="S832" s="774"/>
      <c r="T832" s="774"/>
      <c r="U832" s="774"/>
      <c r="V832" s="774"/>
      <c r="W832" s="775"/>
    </row>
    <row r="833" spans="1:24" s="23" customFormat="1" ht="17.100000000000001" customHeight="1" x14ac:dyDescent="0.15">
      <c r="B833" s="770" t="s">
        <v>5</v>
      </c>
      <c r="C833" s="771"/>
      <c r="D833" s="765" t="str">
        <f>VLOOKUP(A825,'様式D-1-1用'!$A$3:$P$1002,6,0)</f>
        <v>漏水</v>
      </c>
      <c r="E833" s="766"/>
      <c r="F833" s="773"/>
      <c r="G833" s="774"/>
      <c r="H833" s="774"/>
      <c r="I833" s="774"/>
      <c r="J833" s="774"/>
      <c r="K833" s="774"/>
      <c r="L833" s="775"/>
      <c r="M833" s="770" t="s">
        <v>5</v>
      </c>
      <c r="N833" s="771"/>
      <c r="O833" s="765" t="str">
        <f>VLOOKUP(X825,'様式D-1-1用'!$A$3:$P$1002,6,0)</f>
        <v>漏水</v>
      </c>
      <c r="P833" s="766"/>
      <c r="Q833" s="773"/>
      <c r="R833" s="774"/>
      <c r="S833" s="774"/>
      <c r="T833" s="774"/>
      <c r="U833" s="774"/>
      <c r="V833" s="774"/>
      <c r="W833" s="775"/>
    </row>
    <row r="834" spans="1:24" s="23" customFormat="1" ht="17.100000000000001" customHeight="1" x14ac:dyDescent="0.15">
      <c r="B834" s="770" t="s">
        <v>49</v>
      </c>
      <c r="C834" s="771"/>
      <c r="D834" s="765" t="str">
        <f>VLOOKUP(A825,'様式D-1-1用'!$A$3:$P$1002,7,0)</f>
        <v>漏水</v>
      </c>
      <c r="E834" s="766"/>
      <c r="F834" s="773"/>
      <c r="G834" s="774"/>
      <c r="H834" s="774"/>
      <c r="I834" s="774"/>
      <c r="J834" s="774"/>
      <c r="K834" s="774"/>
      <c r="L834" s="775"/>
      <c r="M834" s="770" t="s">
        <v>49</v>
      </c>
      <c r="N834" s="771"/>
      <c r="O834" s="765" t="str">
        <f>VLOOKUP(X825,'様式D-1-1用'!$A$3:$P$1002,7,0)</f>
        <v>漏水</v>
      </c>
      <c r="P834" s="766"/>
      <c r="Q834" s="773"/>
      <c r="R834" s="774"/>
      <c r="S834" s="774"/>
      <c r="T834" s="774"/>
      <c r="U834" s="774"/>
      <c r="V834" s="774"/>
      <c r="W834" s="775"/>
    </row>
    <row r="835" spans="1:24" s="23" customFormat="1" ht="17.100000000000001" customHeight="1" x14ac:dyDescent="0.15">
      <c r="B835" s="768" t="s">
        <v>279</v>
      </c>
      <c r="C835" s="770" t="s">
        <v>278</v>
      </c>
      <c r="D835" s="771"/>
      <c r="E835" s="146">
        <f>VLOOKUP(A825,'様式D-1-1用'!$A$3:$P$1002,8,0)</f>
        <v>0</v>
      </c>
      <c r="F835" s="773"/>
      <c r="G835" s="774"/>
      <c r="H835" s="774"/>
      <c r="I835" s="774"/>
      <c r="J835" s="774"/>
      <c r="K835" s="774"/>
      <c r="L835" s="775"/>
      <c r="M835" s="768" t="s">
        <v>279</v>
      </c>
      <c r="N835" s="770" t="s">
        <v>278</v>
      </c>
      <c r="O835" s="771"/>
      <c r="P835" s="146">
        <f>VLOOKUP(X825,'様式D-1-1用'!$A$3:$P$1002,8,0)</f>
        <v>0</v>
      </c>
      <c r="Q835" s="773"/>
      <c r="R835" s="774"/>
      <c r="S835" s="774"/>
      <c r="T835" s="774"/>
      <c r="U835" s="774"/>
      <c r="V835" s="774"/>
      <c r="W835" s="775"/>
    </row>
    <row r="836" spans="1:24" s="23" customFormat="1" ht="17.100000000000001" customHeight="1" x14ac:dyDescent="0.15">
      <c r="B836" s="769"/>
      <c r="C836" s="770" t="s">
        <v>280</v>
      </c>
      <c r="D836" s="771"/>
      <c r="E836" s="146" t="str">
        <f>VLOOKUP(A825,'様式D-1-1用'!$A$3:$P$1002,9,0)</f>
        <v>Ⅱb</v>
      </c>
      <c r="F836" s="773"/>
      <c r="G836" s="774"/>
      <c r="H836" s="774"/>
      <c r="I836" s="774"/>
      <c r="J836" s="774"/>
      <c r="K836" s="774"/>
      <c r="L836" s="775"/>
      <c r="M836" s="769"/>
      <c r="N836" s="770" t="s">
        <v>280</v>
      </c>
      <c r="O836" s="771"/>
      <c r="P836" s="146" t="str">
        <f>VLOOKUP(X825,'様式D-1-1用'!$A$3:$P$1002,9,0)</f>
        <v>Ⅱb</v>
      </c>
      <c r="Q836" s="773"/>
      <c r="R836" s="774"/>
      <c r="S836" s="774"/>
      <c r="T836" s="774"/>
      <c r="U836" s="774"/>
      <c r="V836" s="774"/>
      <c r="W836" s="775"/>
    </row>
    <row r="837" spans="1:24" s="23" customFormat="1" ht="17.100000000000001" customHeight="1" x14ac:dyDescent="0.15">
      <c r="B837" s="770" t="s">
        <v>29</v>
      </c>
      <c r="C837" s="771"/>
      <c r="D837" s="767" t="str">
        <f>VLOOKUP(A825,'様式D-1-1用'!$A$3:$P$1002,11,0)</f>
        <v>Ⅱ</v>
      </c>
      <c r="E837" s="759"/>
      <c r="F837" s="776"/>
      <c r="G837" s="777"/>
      <c r="H837" s="777"/>
      <c r="I837" s="777"/>
      <c r="J837" s="777"/>
      <c r="K837" s="777"/>
      <c r="L837" s="778"/>
      <c r="M837" s="770" t="s">
        <v>29</v>
      </c>
      <c r="N837" s="771"/>
      <c r="O837" s="767" t="str">
        <f>VLOOKUP(X825,'様式D-1-1用'!$A$3:$P$1002,11,0)</f>
        <v>Ⅱ</v>
      </c>
      <c r="P837" s="759"/>
      <c r="Q837" s="776"/>
      <c r="R837" s="777"/>
      <c r="S837" s="777"/>
      <c r="T837" s="777"/>
      <c r="U837" s="777"/>
      <c r="V837" s="777"/>
      <c r="W837" s="778"/>
    </row>
    <row r="838" spans="1:24" s="23" customFormat="1" ht="17.100000000000001" customHeight="1" x14ac:dyDescent="0.15">
      <c r="B838" s="770" t="s">
        <v>7</v>
      </c>
      <c r="C838" s="772"/>
      <c r="D838" s="772"/>
      <c r="E838" s="344" t="str">
        <f>VLOOKUP(A825,'様式D-1-1用'!$A$3:$P$1002,12,0)</f>
        <v>0.3m×7.8m にじみ</v>
      </c>
      <c r="F838" s="133"/>
      <c r="G838" s="133"/>
      <c r="H838" s="133"/>
      <c r="I838" s="133"/>
      <c r="J838" s="133"/>
      <c r="K838" s="133"/>
      <c r="L838" s="134"/>
      <c r="M838" s="770" t="s">
        <v>7</v>
      </c>
      <c r="N838" s="772"/>
      <c r="O838" s="771"/>
      <c r="P838" s="344" t="str">
        <f>VLOOKUP(X825,'様式D-1-1用'!$A$3:$P$1002,12,0)</f>
        <v>2.1m×7.2m にじみ</v>
      </c>
      <c r="Q838" s="133"/>
      <c r="R838" s="133"/>
      <c r="S838" s="133"/>
      <c r="T838" s="133"/>
      <c r="U838" s="133"/>
      <c r="V838" s="133"/>
      <c r="W838" s="134"/>
    </row>
    <row r="839" spans="1:24" s="23" customFormat="1" ht="17.100000000000001" customHeight="1" x14ac:dyDescent="0.15">
      <c r="B839" s="801" t="s">
        <v>54</v>
      </c>
      <c r="C839" s="802"/>
      <c r="D839" s="803"/>
      <c r="E839" s="799" t="str">
        <f>VLOOKUP(A825,'様式D-1-1用'!$A$3:$P$1002,13,0)</f>
        <v>0.3m×7.8m にじみ</v>
      </c>
      <c r="F839" s="800"/>
      <c r="G839" s="800"/>
      <c r="H839" s="800"/>
      <c r="I839" s="800"/>
      <c r="J839" s="800"/>
      <c r="K839" s="800"/>
      <c r="L839" s="804"/>
      <c r="M839" s="801" t="s">
        <v>54</v>
      </c>
      <c r="N839" s="802"/>
      <c r="O839" s="803"/>
      <c r="P839" s="799" t="str">
        <f>VLOOKUP(X825,'様式D-1-1用'!$A$3:$P$1002,13,0)</f>
        <v>2.1m×7.2m にじみ</v>
      </c>
      <c r="Q839" s="800"/>
      <c r="R839" s="800"/>
      <c r="S839" s="800"/>
      <c r="T839" s="800"/>
      <c r="U839" s="800"/>
      <c r="V839" s="800"/>
      <c r="W839" s="804"/>
    </row>
    <row r="840" spans="1:24" s="23" customFormat="1" ht="17.100000000000001" customHeight="1" x14ac:dyDescent="0.15">
      <c r="B840" s="796" t="s">
        <v>282</v>
      </c>
      <c r="C840" s="797"/>
      <c r="D840" s="798"/>
      <c r="E840" s="799" t="str">
        <f>VLOOKUP(A825,'様式D-1-1用'!$A$3:$P$1002,14,0)</f>
        <v>－</v>
      </c>
      <c r="F840" s="800"/>
      <c r="G840" s="800"/>
      <c r="H840" s="743"/>
      <c r="I840" s="743"/>
      <c r="J840" s="743"/>
      <c r="K840" s="743"/>
      <c r="L840" s="744"/>
      <c r="M840" s="796" t="s">
        <v>282</v>
      </c>
      <c r="N840" s="797"/>
      <c r="O840" s="798"/>
      <c r="P840" s="799" t="str">
        <f>VLOOKUP(X825,'様式D-1-1用'!$A$3:$P$1002,14,0)</f>
        <v>－</v>
      </c>
      <c r="Q840" s="800"/>
      <c r="R840" s="800"/>
      <c r="S840" s="743"/>
      <c r="T840" s="743"/>
      <c r="U840" s="743"/>
      <c r="V840" s="743"/>
      <c r="W840" s="744"/>
    </row>
    <row r="841" spans="1:24" s="23" customFormat="1" ht="17.100000000000001" customHeight="1" x14ac:dyDescent="0.15">
      <c r="B841" s="796" t="s">
        <v>302</v>
      </c>
      <c r="C841" s="797"/>
      <c r="D841" s="798"/>
      <c r="E841" s="799" t="str">
        <f>VLOOKUP(A825,'様式D-1-1用'!$A$3:$P$1002,15,0)</f>
        <v>監視（日常巡視）</v>
      </c>
      <c r="F841" s="800"/>
      <c r="G841" s="800"/>
      <c r="H841" s="811" t="s">
        <v>8</v>
      </c>
      <c r="I841" s="812"/>
      <c r="J841" s="808"/>
      <c r="K841" s="809"/>
      <c r="L841" s="810"/>
      <c r="M841" s="796" t="s">
        <v>302</v>
      </c>
      <c r="N841" s="797"/>
      <c r="O841" s="798"/>
      <c r="P841" s="799" t="str">
        <f>VLOOKUP(X825,'様式D-1-1用'!$A$3:$P$1002,15,0)</f>
        <v>監視（日常巡視）</v>
      </c>
      <c r="Q841" s="800"/>
      <c r="R841" s="800"/>
      <c r="S841" s="811" t="s">
        <v>8</v>
      </c>
      <c r="T841" s="812"/>
      <c r="U841" s="808"/>
      <c r="V841" s="809"/>
      <c r="W841" s="810"/>
    </row>
    <row r="842" spans="1:24" s="23" customFormat="1" ht="17.100000000000001" customHeight="1" x14ac:dyDescent="0.15">
      <c r="B842" s="770" t="s">
        <v>50</v>
      </c>
      <c r="C842" s="771"/>
      <c r="D842" s="805" t="str">
        <f>VLOOKUP(A825,'様式D-1-1用'!$A$3:$P$1002,16,0)</f>
        <v>漏水、0.3m×7.8m にじみ</v>
      </c>
      <c r="E842" s="806"/>
      <c r="F842" s="806"/>
      <c r="G842" s="806"/>
      <c r="H842" s="806"/>
      <c r="I842" s="806"/>
      <c r="J842" s="806"/>
      <c r="K842" s="806"/>
      <c r="L842" s="807"/>
      <c r="M842" s="770" t="s">
        <v>50</v>
      </c>
      <c r="N842" s="771"/>
      <c r="O842" s="805" t="str">
        <f>VLOOKUP(X825,'様式D-1-1用'!$A$3:$P$1002,16,0)</f>
        <v>漏水、2.1m×7.2m にじみ</v>
      </c>
      <c r="P842" s="806"/>
      <c r="Q842" s="806"/>
      <c r="R842" s="806"/>
      <c r="S842" s="806"/>
      <c r="T842" s="806"/>
      <c r="U842" s="806"/>
      <c r="V842" s="806"/>
      <c r="W842" s="807"/>
    </row>
    <row r="843" spans="1:24" s="23" customFormat="1" ht="20.100000000000001" customHeight="1" x14ac:dyDescent="0.15">
      <c r="A843" s="175">
        <f>A802+4</f>
        <v>83</v>
      </c>
      <c r="B843" s="779" t="s">
        <v>51</v>
      </c>
      <c r="C843" s="779" t="s">
        <v>47</v>
      </c>
      <c r="D843" s="782">
        <f>VLOOKUP(A843,'様式D-1-1用'!$A$3:$P$1002,2,0)</f>
        <v>9</v>
      </c>
      <c r="E843" s="783"/>
      <c r="F843" s="786"/>
      <c r="G843" s="787"/>
      <c r="H843" s="787"/>
      <c r="I843" s="787"/>
      <c r="J843" s="787"/>
      <c r="K843" s="787"/>
      <c r="L843" s="788"/>
      <c r="M843" s="779" t="s">
        <v>51</v>
      </c>
      <c r="N843" s="779" t="s">
        <v>47</v>
      </c>
      <c r="O843" s="782">
        <f>VLOOKUP(X843,'様式D-1-1用'!$A$3:$P$1002,2,0)</f>
        <v>9</v>
      </c>
      <c r="P843" s="783"/>
      <c r="Q843" s="773"/>
      <c r="R843" s="774"/>
      <c r="S843" s="774"/>
      <c r="T843" s="774"/>
      <c r="U843" s="774"/>
      <c r="V843" s="774"/>
      <c r="W843" s="775"/>
      <c r="X843" s="23">
        <f>X802+4</f>
        <v>84</v>
      </c>
    </row>
    <row r="844" spans="1:24" s="23" customFormat="1" ht="20.100000000000001" customHeight="1" x14ac:dyDescent="0.15">
      <c r="B844" s="780"/>
      <c r="C844" s="781"/>
      <c r="D844" s="784"/>
      <c r="E844" s="785"/>
      <c r="F844" s="773"/>
      <c r="G844" s="774"/>
      <c r="H844" s="774"/>
      <c r="I844" s="774"/>
      <c r="J844" s="774"/>
      <c r="K844" s="774"/>
      <c r="L844" s="775"/>
      <c r="M844" s="780"/>
      <c r="N844" s="781"/>
      <c r="O844" s="784"/>
      <c r="P844" s="785"/>
      <c r="Q844" s="773"/>
      <c r="R844" s="774"/>
      <c r="S844" s="774"/>
      <c r="T844" s="774"/>
      <c r="U844" s="774"/>
      <c r="V844" s="774"/>
      <c r="W844" s="775"/>
    </row>
    <row r="845" spans="1:24" s="23" customFormat="1" ht="20.100000000000001" customHeight="1" x14ac:dyDescent="0.15">
      <c r="B845" s="780"/>
      <c r="C845" s="780" t="s">
        <v>2</v>
      </c>
      <c r="D845" s="789">
        <f>VLOOKUP(A843,'様式D-1-1用'!$A$3:$P$1002,3,0)</f>
        <v>6</v>
      </c>
      <c r="E845" s="790"/>
      <c r="F845" s="773"/>
      <c r="G845" s="774"/>
      <c r="H845" s="774"/>
      <c r="I845" s="774"/>
      <c r="J845" s="774"/>
      <c r="K845" s="774"/>
      <c r="L845" s="775"/>
      <c r="M845" s="780"/>
      <c r="N845" s="780" t="s">
        <v>2</v>
      </c>
      <c r="O845" s="789">
        <f>VLOOKUP(X843,'様式D-1-1用'!$A$3:$P$1002,3,0)</f>
        <v>9</v>
      </c>
      <c r="P845" s="790"/>
      <c r="Q845" s="773"/>
      <c r="R845" s="774"/>
      <c r="S845" s="774"/>
      <c r="T845" s="774"/>
      <c r="U845" s="774"/>
      <c r="V845" s="774"/>
      <c r="W845" s="775"/>
    </row>
    <row r="846" spans="1:24" s="23" customFormat="1" ht="20.100000000000001" customHeight="1" x14ac:dyDescent="0.15">
      <c r="B846" s="781"/>
      <c r="C846" s="781"/>
      <c r="D846" s="791"/>
      <c r="E846" s="792"/>
      <c r="F846" s="773"/>
      <c r="G846" s="774"/>
      <c r="H846" s="774"/>
      <c r="I846" s="774"/>
      <c r="J846" s="774"/>
      <c r="K846" s="774"/>
      <c r="L846" s="775"/>
      <c r="M846" s="781"/>
      <c r="N846" s="781"/>
      <c r="O846" s="791"/>
      <c r="P846" s="792"/>
      <c r="Q846" s="773"/>
      <c r="R846" s="774"/>
      <c r="S846" s="774"/>
      <c r="T846" s="774"/>
      <c r="U846" s="774"/>
      <c r="V846" s="774"/>
      <c r="W846" s="775"/>
    </row>
    <row r="847" spans="1:24" s="23" customFormat="1" ht="20.100000000000001" customHeight="1" x14ac:dyDescent="0.15">
      <c r="B847" s="780" t="s">
        <v>48</v>
      </c>
      <c r="C847" s="780" t="s">
        <v>3</v>
      </c>
      <c r="D847" s="782" t="str">
        <f>VLOOKUP(A843,'様式D-1-1用'!$A$3:$P$1002,4,0)</f>
        <v>覆工・坑門</v>
      </c>
      <c r="E847" s="783"/>
      <c r="F847" s="773"/>
      <c r="G847" s="774"/>
      <c r="H847" s="774"/>
      <c r="I847" s="774"/>
      <c r="J847" s="774"/>
      <c r="K847" s="774"/>
      <c r="L847" s="775"/>
      <c r="M847" s="780" t="s">
        <v>48</v>
      </c>
      <c r="N847" s="780" t="s">
        <v>3</v>
      </c>
      <c r="O847" s="782" t="str">
        <f>VLOOKUP(X843,'様式D-1-1用'!$A$3:$P$1002,4,0)</f>
        <v>覆工・坑門</v>
      </c>
      <c r="P847" s="783"/>
      <c r="Q847" s="773"/>
      <c r="R847" s="774"/>
      <c r="S847" s="774"/>
      <c r="T847" s="774"/>
      <c r="U847" s="774"/>
      <c r="V847" s="774"/>
      <c r="W847" s="775"/>
    </row>
    <row r="848" spans="1:24" s="23" customFormat="1" ht="20.100000000000001" customHeight="1" x14ac:dyDescent="0.15">
      <c r="B848" s="780"/>
      <c r="C848" s="781"/>
      <c r="D848" s="784"/>
      <c r="E848" s="785"/>
      <c r="F848" s="773"/>
      <c r="G848" s="774"/>
      <c r="H848" s="774"/>
      <c r="I848" s="774"/>
      <c r="J848" s="774"/>
      <c r="K848" s="774"/>
      <c r="L848" s="775"/>
      <c r="M848" s="780"/>
      <c r="N848" s="781"/>
      <c r="O848" s="784"/>
      <c r="P848" s="785"/>
      <c r="Q848" s="773"/>
      <c r="R848" s="774"/>
      <c r="S848" s="774"/>
      <c r="T848" s="774"/>
      <c r="U848" s="774"/>
      <c r="V848" s="774"/>
      <c r="W848" s="775"/>
    </row>
    <row r="849" spans="2:24" s="23" customFormat="1" ht="20.100000000000001" customHeight="1" x14ac:dyDescent="0.15">
      <c r="B849" s="780"/>
      <c r="C849" s="780" t="s">
        <v>4</v>
      </c>
      <c r="D849" s="782" t="str">
        <f>VLOOKUP(A843,'様式D-1-1用'!$A$3:$P$1002,5,0)</f>
        <v>側壁（右側）</v>
      </c>
      <c r="E849" s="783"/>
      <c r="F849" s="773"/>
      <c r="G849" s="774"/>
      <c r="H849" s="774"/>
      <c r="I849" s="774"/>
      <c r="J849" s="774"/>
      <c r="K849" s="774"/>
      <c r="L849" s="775"/>
      <c r="M849" s="780"/>
      <c r="N849" s="780" t="s">
        <v>4</v>
      </c>
      <c r="O849" s="782" t="str">
        <f>VLOOKUP(X843,'様式D-1-1用'!$A$3:$P$1002,5,0)</f>
        <v>側壁（右側）</v>
      </c>
      <c r="P849" s="783"/>
      <c r="Q849" s="773"/>
      <c r="R849" s="774"/>
      <c r="S849" s="774"/>
      <c r="T849" s="774"/>
      <c r="U849" s="774"/>
      <c r="V849" s="774"/>
      <c r="W849" s="775"/>
    </row>
    <row r="850" spans="2:24" s="23" customFormat="1" ht="19.5" customHeight="1" x14ac:dyDescent="0.15">
      <c r="B850" s="781"/>
      <c r="C850" s="781"/>
      <c r="D850" s="784"/>
      <c r="E850" s="785"/>
      <c r="F850" s="773"/>
      <c r="G850" s="774"/>
      <c r="H850" s="774"/>
      <c r="I850" s="774"/>
      <c r="J850" s="774"/>
      <c r="K850" s="774"/>
      <c r="L850" s="775"/>
      <c r="M850" s="781"/>
      <c r="N850" s="781"/>
      <c r="O850" s="784"/>
      <c r="P850" s="785"/>
      <c r="Q850" s="773"/>
      <c r="R850" s="774"/>
      <c r="S850" s="774"/>
      <c r="T850" s="774"/>
      <c r="U850" s="774"/>
      <c r="V850" s="774"/>
      <c r="W850" s="775"/>
    </row>
    <row r="851" spans="2:24" s="23" customFormat="1" ht="17.100000000000001" customHeight="1" x14ac:dyDescent="0.15">
      <c r="B851" s="770" t="s">
        <v>5</v>
      </c>
      <c r="C851" s="771"/>
      <c r="D851" s="765" t="str">
        <f>VLOOKUP(A843,'様式D-1-1用'!$A$3:$P$1002,6,0)</f>
        <v>材質劣化</v>
      </c>
      <c r="E851" s="766"/>
      <c r="F851" s="773"/>
      <c r="G851" s="774"/>
      <c r="H851" s="774"/>
      <c r="I851" s="774"/>
      <c r="J851" s="774"/>
      <c r="K851" s="774"/>
      <c r="L851" s="775"/>
      <c r="M851" s="770" t="s">
        <v>5</v>
      </c>
      <c r="N851" s="771"/>
      <c r="O851" s="765" t="str">
        <f>VLOOKUP(X843,'様式D-1-1用'!$A$3:$P$1002,6,0)</f>
        <v>材質劣化</v>
      </c>
      <c r="P851" s="766"/>
      <c r="Q851" s="773"/>
      <c r="R851" s="774"/>
      <c r="S851" s="774"/>
      <c r="T851" s="774"/>
      <c r="U851" s="774"/>
      <c r="V851" s="774"/>
      <c r="W851" s="775"/>
    </row>
    <row r="852" spans="2:24" s="23" customFormat="1" ht="17.100000000000001" customHeight="1" x14ac:dyDescent="0.15">
      <c r="B852" s="770" t="s">
        <v>49</v>
      </c>
      <c r="C852" s="771"/>
      <c r="D852" s="765" t="str">
        <f>VLOOKUP(A843,'様式D-1-1用'!$A$3:$P$1002,7,0)</f>
        <v>うき・はく離</v>
      </c>
      <c r="E852" s="766"/>
      <c r="F852" s="773"/>
      <c r="G852" s="774"/>
      <c r="H852" s="774"/>
      <c r="I852" s="774"/>
      <c r="J852" s="774"/>
      <c r="K852" s="774"/>
      <c r="L852" s="775"/>
      <c r="M852" s="770" t="s">
        <v>49</v>
      </c>
      <c r="N852" s="771"/>
      <c r="O852" s="765" t="str">
        <f>VLOOKUP(X843,'様式D-1-1用'!$A$3:$P$1002,7,0)</f>
        <v>はく落</v>
      </c>
      <c r="P852" s="766"/>
      <c r="Q852" s="773"/>
      <c r="R852" s="774"/>
      <c r="S852" s="774"/>
      <c r="T852" s="774"/>
      <c r="U852" s="774"/>
      <c r="V852" s="774"/>
      <c r="W852" s="775"/>
    </row>
    <row r="853" spans="2:24" s="23" customFormat="1" ht="17.100000000000001" customHeight="1" x14ac:dyDescent="0.15">
      <c r="B853" s="768" t="s">
        <v>279</v>
      </c>
      <c r="C853" s="770" t="s">
        <v>278</v>
      </c>
      <c r="D853" s="771"/>
      <c r="E853" s="146">
        <f>VLOOKUP(A843,'様式D-1-1用'!$A$3:$P$1002,8,0)</f>
        <v>0</v>
      </c>
      <c r="F853" s="773"/>
      <c r="G853" s="774"/>
      <c r="H853" s="774"/>
      <c r="I853" s="774"/>
      <c r="J853" s="774"/>
      <c r="K853" s="774"/>
      <c r="L853" s="775"/>
      <c r="M853" s="768" t="s">
        <v>279</v>
      </c>
      <c r="N853" s="770" t="s">
        <v>278</v>
      </c>
      <c r="O853" s="771"/>
      <c r="P853" s="146">
        <f>VLOOKUP(X843,'様式D-1-1用'!$A$3:$P$1002,8,0)</f>
        <v>0</v>
      </c>
      <c r="Q853" s="773"/>
      <c r="R853" s="774"/>
      <c r="S853" s="774"/>
      <c r="T853" s="774"/>
      <c r="U853" s="774"/>
      <c r="V853" s="774"/>
      <c r="W853" s="775"/>
    </row>
    <row r="854" spans="2:24" s="23" customFormat="1" ht="17.100000000000001" customHeight="1" x14ac:dyDescent="0.15">
      <c r="B854" s="769"/>
      <c r="C854" s="770" t="s">
        <v>280</v>
      </c>
      <c r="D854" s="771"/>
      <c r="E854" s="146" t="str">
        <f>VLOOKUP(A843,'様式D-1-1用'!$A$3:$P$1002,9,0)</f>
        <v>Ⅱb</v>
      </c>
      <c r="F854" s="773"/>
      <c r="G854" s="774"/>
      <c r="H854" s="774"/>
      <c r="I854" s="774"/>
      <c r="J854" s="774"/>
      <c r="K854" s="774"/>
      <c r="L854" s="775"/>
      <c r="M854" s="769"/>
      <c r="N854" s="770" t="s">
        <v>280</v>
      </c>
      <c r="O854" s="771"/>
      <c r="P854" s="146" t="str">
        <f>VLOOKUP(X843,'様式D-1-1用'!$A$3:$P$1002,9,0)</f>
        <v>Ⅰ</v>
      </c>
      <c r="Q854" s="773"/>
      <c r="R854" s="774"/>
      <c r="S854" s="774"/>
      <c r="T854" s="774"/>
      <c r="U854" s="774"/>
      <c r="V854" s="774"/>
      <c r="W854" s="775"/>
    </row>
    <row r="855" spans="2:24" s="23" customFormat="1" ht="17.100000000000001" customHeight="1" x14ac:dyDescent="0.15">
      <c r="B855" s="770" t="s">
        <v>29</v>
      </c>
      <c r="C855" s="771"/>
      <c r="D855" s="767" t="str">
        <f>VLOOKUP(A843,'様式D-1-1用'!$A$3:$P$1002,11,0)</f>
        <v>Ⅱ</v>
      </c>
      <c r="E855" s="759"/>
      <c r="F855" s="776"/>
      <c r="G855" s="777"/>
      <c r="H855" s="777"/>
      <c r="I855" s="777"/>
      <c r="J855" s="777"/>
      <c r="K855" s="777"/>
      <c r="L855" s="778"/>
      <c r="M855" s="770" t="s">
        <v>29</v>
      </c>
      <c r="N855" s="771"/>
      <c r="O855" s="767" t="str">
        <f>VLOOKUP(X843,'様式D-1-1用'!$A$3:$P$1002,11,0)</f>
        <v>Ⅰ</v>
      </c>
      <c r="P855" s="759"/>
      <c r="Q855" s="776"/>
      <c r="R855" s="777"/>
      <c r="S855" s="777"/>
      <c r="T855" s="777"/>
      <c r="U855" s="777"/>
      <c r="V855" s="777"/>
      <c r="W855" s="778"/>
    </row>
    <row r="856" spans="2:24" s="23" customFormat="1" ht="17.100000000000001" customHeight="1" x14ac:dyDescent="0.15">
      <c r="B856" s="770" t="s">
        <v>7</v>
      </c>
      <c r="C856" s="772"/>
      <c r="D856" s="772"/>
      <c r="E856" s="344" t="str">
        <f>VLOOKUP(A843,'様式D-1-1用'!$A$3:$P$1002,12,0)</f>
        <v xml:space="preserve">0.1m×9.0m </v>
      </c>
      <c r="F856" s="133"/>
      <c r="G856" s="133"/>
      <c r="H856" s="133"/>
      <c r="I856" s="133"/>
      <c r="J856" s="133"/>
      <c r="K856" s="133"/>
      <c r="L856" s="134"/>
      <c r="M856" s="770" t="s">
        <v>7</v>
      </c>
      <c r="N856" s="772"/>
      <c r="O856" s="771"/>
      <c r="P856" s="344" t="str">
        <f>VLOOKUP(X843,'様式D-1-1用'!$A$3:$P$1002,12,0)</f>
        <v xml:space="preserve">0.2m×0.1m </v>
      </c>
      <c r="Q856" s="133"/>
      <c r="R856" s="133"/>
      <c r="S856" s="133"/>
      <c r="T856" s="133"/>
      <c r="U856" s="133"/>
      <c r="V856" s="133"/>
      <c r="W856" s="134"/>
    </row>
    <row r="857" spans="2:24" s="23" customFormat="1" ht="17.100000000000001" customHeight="1" x14ac:dyDescent="0.15">
      <c r="B857" s="801" t="s">
        <v>54</v>
      </c>
      <c r="C857" s="802"/>
      <c r="D857" s="803"/>
      <c r="E857" s="799" t="str">
        <f>VLOOKUP(A843,'様式D-1-1用'!$A$3:$P$1002,13,0)</f>
        <v>0.1m×1.5m (過年度写S9-6),0.1m×4.7m (過年度写S9-7),0.1m×1.7m (過年度写S9-8)</v>
      </c>
      <c r="F857" s="800"/>
      <c r="G857" s="800"/>
      <c r="H857" s="800"/>
      <c r="I857" s="800"/>
      <c r="J857" s="800"/>
      <c r="K857" s="800"/>
      <c r="L857" s="804"/>
      <c r="M857" s="801" t="s">
        <v>54</v>
      </c>
      <c r="N857" s="802"/>
      <c r="O857" s="803"/>
      <c r="P857" s="799" t="str">
        <f>VLOOKUP(X843,'様式D-1-1用'!$A$3:$P$1002,13,0)</f>
        <v>うき0.2m×0.05m</v>
      </c>
      <c r="Q857" s="800"/>
      <c r="R857" s="800"/>
      <c r="S857" s="800"/>
      <c r="T857" s="800"/>
      <c r="U857" s="800"/>
      <c r="V857" s="800"/>
      <c r="W857" s="804"/>
    </row>
    <row r="858" spans="2:24" s="23" customFormat="1" ht="17.100000000000001" customHeight="1" x14ac:dyDescent="0.15">
      <c r="B858" s="796" t="s">
        <v>282</v>
      </c>
      <c r="C858" s="797"/>
      <c r="D858" s="798"/>
      <c r="E858" s="799" t="str">
        <f>VLOOKUP(A843,'様式D-1-1用'!$A$3:$P$1002,14,0)</f>
        <v>－</v>
      </c>
      <c r="F858" s="800"/>
      <c r="G858" s="800"/>
      <c r="H858" s="743"/>
      <c r="I858" s="743"/>
      <c r="J858" s="743"/>
      <c r="K858" s="743"/>
      <c r="L858" s="744"/>
      <c r="M858" s="796" t="s">
        <v>282</v>
      </c>
      <c r="N858" s="797"/>
      <c r="O858" s="798"/>
      <c r="P858" s="799" t="str">
        <f>VLOOKUP(X843,'様式D-1-1用'!$A$3:$P$1002,14,0)</f>
        <v>－</v>
      </c>
      <c r="Q858" s="800"/>
      <c r="R858" s="800"/>
      <c r="S858" s="743"/>
      <c r="T858" s="743"/>
      <c r="U858" s="743"/>
      <c r="V858" s="743"/>
      <c r="W858" s="744"/>
    </row>
    <row r="859" spans="2:24" s="23" customFormat="1" ht="17.100000000000001" customHeight="1" x14ac:dyDescent="0.15">
      <c r="B859" s="796" t="s">
        <v>302</v>
      </c>
      <c r="C859" s="797"/>
      <c r="D859" s="798"/>
      <c r="E859" s="799" t="str">
        <f>VLOOKUP(A843,'様式D-1-1用'!$A$3:$P$1002,15,0)</f>
        <v>監視（日常巡視）</v>
      </c>
      <c r="F859" s="800"/>
      <c r="G859" s="800"/>
      <c r="H859" s="811" t="s">
        <v>8</v>
      </c>
      <c r="I859" s="812"/>
      <c r="J859" s="808"/>
      <c r="K859" s="809"/>
      <c r="L859" s="810"/>
      <c r="M859" s="796" t="s">
        <v>302</v>
      </c>
      <c r="N859" s="797"/>
      <c r="O859" s="798"/>
      <c r="P859" s="799" t="str">
        <f>VLOOKUP(X843,'様式D-1-1用'!$A$3:$P$1002,15,0)</f>
        <v>なし</v>
      </c>
      <c r="Q859" s="800"/>
      <c r="R859" s="800"/>
      <c r="S859" s="811" t="s">
        <v>8</v>
      </c>
      <c r="T859" s="812"/>
      <c r="U859" s="808"/>
      <c r="V859" s="809"/>
      <c r="W859" s="810"/>
    </row>
    <row r="860" spans="2:24" s="23" customFormat="1" ht="17.100000000000001" customHeight="1" x14ac:dyDescent="0.15">
      <c r="B860" s="770" t="s">
        <v>50</v>
      </c>
      <c r="C860" s="771"/>
      <c r="D860" s="805" t="str">
        <f>VLOOKUP(A843,'様式D-1-1用'!$A$3:$P$1002,16,0)</f>
        <v xml:space="preserve">うき・はく離、0.1m×9.0m </v>
      </c>
      <c r="E860" s="806"/>
      <c r="F860" s="806"/>
      <c r="G860" s="806"/>
      <c r="H860" s="806"/>
      <c r="I860" s="806"/>
      <c r="J860" s="806"/>
      <c r="K860" s="806"/>
      <c r="L860" s="807"/>
      <c r="M860" s="770" t="s">
        <v>50</v>
      </c>
      <c r="N860" s="771"/>
      <c r="O860" s="805" t="str">
        <f>VLOOKUP(X843,'様式D-1-1用'!$A$3:$P$1002,16,0)</f>
        <v xml:space="preserve">はく落、0.2m×0.1m </v>
      </c>
      <c r="P860" s="806"/>
      <c r="Q860" s="806"/>
      <c r="R860" s="806"/>
      <c r="S860" s="806"/>
      <c r="T860" s="806"/>
      <c r="U860" s="806"/>
      <c r="V860" s="806"/>
      <c r="W860" s="807"/>
    </row>
    <row r="861" spans="2:24" s="23" customFormat="1" ht="15" customHeight="1" x14ac:dyDescent="0.15">
      <c r="B861" s="80"/>
      <c r="C861" s="793" t="s">
        <v>304</v>
      </c>
      <c r="D861" s="794"/>
      <c r="E861" s="794"/>
      <c r="F861" s="794"/>
      <c r="G861" s="794"/>
      <c r="H861" s="794"/>
      <c r="I861" s="794"/>
      <c r="J861" s="794"/>
      <c r="K861" s="794"/>
      <c r="L861" s="794"/>
      <c r="M861" s="80"/>
      <c r="N861" s="81" t="s">
        <v>257</v>
      </c>
      <c r="O861" s="80"/>
      <c r="P861" s="82"/>
      <c r="Q861" s="82"/>
      <c r="R861" s="82"/>
      <c r="S861" s="82"/>
      <c r="T861" s="82"/>
      <c r="U861" s="82"/>
      <c r="V861" s="82"/>
      <c r="W861" s="82"/>
    </row>
    <row r="862" spans="2:24" s="23" customFormat="1" ht="15" customHeight="1" x14ac:dyDescent="0.15">
      <c r="B862" s="80"/>
      <c r="C862" s="795"/>
      <c r="D862" s="795"/>
      <c r="E862" s="795"/>
      <c r="F862" s="795"/>
      <c r="G862" s="795"/>
      <c r="H862" s="795"/>
      <c r="I862" s="795"/>
      <c r="J862" s="795"/>
      <c r="K862" s="795"/>
      <c r="L862" s="795"/>
      <c r="M862" s="80"/>
      <c r="N862" s="81" t="s">
        <v>283</v>
      </c>
      <c r="O862" s="82"/>
      <c r="P862" s="82"/>
      <c r="Q862" s="82"/>
      <c r="R862" s="82"/>
      <c r="S862" s="82"/>
      <c r="T862" s="82"/>
      <c r="U862" s="82"/>
      <c r="V862" s="82"/>
      <c r="W862" s="82"/>
    </row>
    <row r="863" spans="2:24" ht="15" customHeight="1" x14ac:dyDescent="0.15">
      <c r="B863" s="79"/>
      <c r="C863" s="176" t="s">
        <v>303</v>
      </c>
      <c r="D863" s="176"/>
      <c r="E863" s="177"/>
      <c r="M863" s="23"/>
      <c r="N863" s="176" t="s">
        <v>529</v>
      </c>
      <c r="O863" s="174"/>
      <c r="P863" s="175"/>
      <c r="Q863" s="23"/>
      <c r="R863" s="23"/>
      <c r="S863" s="23"/>
      <c r="T863" s="23"/>
      <c r="U863" s="23"/>
      <c r="W863" s="82"/>
      <c r="X863" s="23"/>
    </row>
    <row r="864" spans="2:24" ht="15" customHeight="1" x14ac:dyDescent="0.15">
      <c r="C864" s="176" t="s">
        <v>420</v>
      </c>
      <c r="D864" s="176"/>
      <c r="M864" s="23"/>
      <c r="N864" s="176" t="s">
        <v>530</v>
      </c>
      <c r="O864" s="174"/>
      <c r="P864" s="23"/>
      <c r="Q864" s="23"/>
      <c r="R864" s="23"/>
      <c r="S864" s="23"/>
      <c r="T864" s="23"/>
      <c r="U864" s="23"/>
      <c r="V864" s="23"/>
      <c r="W864" s="23"/>
      <c r="X864" s="23"/>
    </row>
    <row r="865" spans="1:24" ht="15.6" customHeight="1" x14ac:dyDescent="0.15">
      <c r="C865" s="176" t="s">
        <v>557</v>
      </c>
      <c r="N865" s="176" t="s">
        <v>463</v>
      </c>
    </row>
    <row r="866" spans="1:24" s="23" customFormat="1" ht="20.100000000000001" customHeight="1" x14ac:dyDescent="0.15">
      <c r="A866" s="175">
        <f>A825+4</f>
        <v>85</v>
      </c>
      <c r="B866" s="779" t="s">
        <v>51</v>
      </c>
      <c r="C866" s="779" t="s">
        <v>47</v>
      </c>
      <c r="D866" s="782">
        <f>VLOOKUP(A866,'様式D-1-1用'!$A$3:$P$1002,2,0)</f>
        <v>9</v>
      </c>
      <c r="E866" s="783"/>
      <c r="F866" s="786"/>
      <c r="G866" s="787"/>
      <c r="H866" s="787"/>
      <c r="I866" s="787"/>
      <c r="J866" s="787"/>
      <c r="K866" s="787"/>
      <c r="L866" s="788"/>
      <c r="M866" s="779" t="s">
        <v>51</v>
      </c>
      <c r="N866" s="779" t="s">
        <v>47</v>
      </c>
      <c r="O866" s="782">
        <f>VLOOKUP(X866,'様式D-1-1用'!$A$3:$P$1002,2,0)</f>
        <v>9</v>
      </c>
      <c r="P866" s="783"/>
      <c r="Q866" s="786"/>
      <c r="R866" s="787"/>
      <c r="S866" s="787"/>
      <c r="T866" s="787"/>
      <c r="U866" s="787"/>
      <c r="V866" s="787"/>
      <c r="W866" s="788"/>
      <c r="X866" s="23">
        <f>X825+4</f>
        <v>86</v>
      </c>
    </row>
    <row r="867" spans="1:24" s="23" customFormat="1" ht="20.100000000000001" customHeight="1" x14ac:dyDescent="0.15">
      <c r="B867" s="780"/>
      <c r="C867" s="781"/>
      <c r="D867" s="784"/>
      <c r="E867" s="785"/>
      <c r="F867" s="773"/>
      <c r="G867" s="774"/>
      <c r="H867" s="774"/>
      <c r="I867" s="774"/>
      <c r="J867" s="774"/>
      <c r="K867" s="774"/>
      <c r="L867" s="775"/>
      <c r="M867" s="780"/>
      <c r="N867" s="781"/>
      <c r="O867" s="784"/>
      <c r="P867" s="785"/>
      <c r="Q867" s="773"/>
      <c r="R867" s="774"/>
      <c r="S867" s="774"/>
      <c r="T867" s="774"/>
      <c r="U867" s="774"/>
      <c r="V867" s="774"/>
      <c r="W867" s="775"/>
    </row>
    <row r="868" spans="1:24" s="23" customFormat="1" ht="20.100000000000001" customHeight="1" x14ac:dyDescent="0.15">
      <c r="B868" s="780"/>
      <c r="C868" s="780" t="s">
        <v>2</v>
      </c>
      <c r="D868" s="789">
        <f>VLOOKUP(A866,'様式D-1-1用'!$A$3:$P$1002,3,0)</f>
        <v>10</v>
      </c>
      <c r="E868" s="790"/>
      <c r="F868" s="773"/>
      <c r="G868" s="774"/>
      <c r="H868" s="774"/>
      <c r="I868" s="774"/>
      <c r="J868" s="774"/>
      <c r="K868" s="774"/>
      <c r="L868" s="775"/>
      <c r="M868" s="780"/>
      <c r="N868" s="780" t="s">
        <v>2</v>
      </c>
      <c r="O868" s="789">
        <f>VLOOKUP(X866,'様式D-1-1用'!$A$3:$P$1002,3,0)</f>
        <v>11</v>
      </c>
      <c r="P868" s="790"/>
      <c r="Q868" s="773"/>
      <c r="R868" s="774"/>
      <c r="S868" s="774"/>
      <c r="T868" s="774"/>
      <c r="U868" s="774"/>
      <c r="V868" s="774"/>
      <c r="W868" s="775"/>
    </row>
    <row r="869" spans="1:24" s="23" customFormat="1" ht="19.5" customHeight="1" x14ac:dyDescent="0.15">
      <c r="B869" s="781"/>
      <c r="C869" s="781"/>
      <c r="D869" s="791"/>
      <c r="E869" s="792"/>
      <c r="F869" s="773"/>
      <c r="G869" s="774"/>
      <c r="H869" s="774"/>
      <c r="I869" s="774"/>
      <c r="J869" s="774"/>
      <c r="K869" s="774"/>
      <c r="L869" s="775"/>
      <c r="M869" s="781"/>
      <c r="N869" s="781"/>
      <c r="O869" s="791"/>
      <c r="P869" s="792"/>
      <c r="Q869" s="773"/>
      <c r="R869" s="774"/>
      <c r="S869" s="774"/>
      <c r="T869" s="774"/>
      <c r="U869" s="774"/>
      <c r="V869" s="774"/>
      <c r="W869" s="775"/>
    </row>
    <row r="870" spans="1:24" s="23" customFormat="1" ht="20.100000000000001" customHeight="1" x14ac:dyDescent="0.15">
      <c r="B870" s="780" t="s">
        <v>48</v>
      </c>
      <c r="C870" s="780" t="s">
        <v>3</v>
      </c>
      <c r="D870" s="782" t="str">
        <f>VLOOKUP(A866,'様式D-1-1用'!$A$3:$P$1002,4,0)</f>
        <v>路面</v>
      </c>
      <c r="E870" s="783"/>
      <c r="F870" s="773"/>
      <c r="G870" s="774"/>
      <c r="H870" s="774"/>
      <c r="I870" s="774"/>
      <c r="J870" s="774"/>
      <c r="K870" s="774"/>
      <c r="L870" s="775"/>
      <c r="M870" s="780" t="s">
        <v>48</v>
      </c>
      <c r="N870" s="780" t="s">
        <v>3</v>
      </c>
      <c r="O870" s="782" t="str">
        <f>VLOOKUP(X866,'様式D-1-1用'!$A$3:$P$1002,4,0)</f>
        <v>路面</v>
      </c>
      <c r="P870" s="783"/>
      <c r="Q870" s="773"/>
      <c r="R870" s="774"/>
      <c r="S870" s="774"/>
      <c r="T870" s="774"/>
      <c r="U870" s="774"/>
      <c r="V870" s="774"/>
      <c r="W870" s="775"/>
    </row>
    <row r="871" spans="1:24" s="23" customFormat="1" ht="20.100000000000001" customHeight="1" x14ac:dyDescent="0.15">
      <c r="B871" s="780"/>
      <c r="C871" s="781"/>
      <c r="D871" s="784"/>
      <c r="E871" s="785"/>
      <c r="F871" s="773"/>
      <c r="G871" s="774"/>
      <c r="H871" s="774"/>
      <c r="I871" s="774"/>
      <c r="J871" s="774"/>
      <c r="K871" s="774"/>
      <c r="L871" s="775"/>
      <c r="M871" s="780"/>
      <c r="N871" s="781"/>
      <c r="O871" s="784"/>
      <c r="P871" s="785"/>
      <c r="Q871" s="773"/>
      <c r="R871" s="774"/>
      <c r="S871" s="774"/>
      <c r="T871" s="774"/>
      <c r="U871" s="774"/>
      <c r="V871" s="774"/>
      <c r="W871" s="775"/>
    </row>
    <row r="872" spans="1:24" s="23" customFormat="1" ht="20.100000000000001" customHeight="1" x14ac:dyDescent="0.15">
      <c r="B872" s="780"/>
      <c r="C872" s="780" t="s">
        <v>4</v>
      </c>
      <c r="D872" s="782" t="str">
        <f>VLOOKUP(A866,'様式D-1-1用'!$A$3:$P$1002,5,0)</f>
        <v>車道</v>
      </c>
      <c r="E872" s="783"/>
      <c r="F872" s="773"/>
      <c r="G872" s="774"/>
      <c r="H872" s="774"/>
      <c r="I872" s="774"/>
      <c r="J872" s="774"/>
      <c r="K872" s="774"/>
      <c r="L872" s="775"/>
      <c r="M872" s="780"/>
      <c r="N872" s="780" t="s">
        <v>4</v>
      </c>
      <c r="O872" s="782" t="str">
        <f>VLOOKUP(X866,'様式D-1-1用'!$A$3:$P$1002,5,0)</f>
        <v>監査歩廊</v>
      </c>
      <c r="P872" s="783"/>
      <c r="Q872" s="773"/>
      <c r="R872" s="774"/>
      <c r="S872" s="774"/>
      <c r="T872" s="774"/>
      <c r="U872" s="774"/>
      <c r="V872" s="774"/>
      <c r="W872" s="775"/>
    </row>
    <row r="873" spans="1:24" s="23" customFormat="1" ht="20.100000000000001" customHeight="1" x14ac:dyDescent="0.15">
      <c r="B873" s="781"/>
      <c r="C873" s="781"/>
      <c r="D873" s="784"/>
      <c r="E873" s="785"/>
      <c r="F873" s="773"/>
      <c r="G873" s="774"/>
      <c r="H873" s="774"/>
      <c r="I873" s="774"/>
      <c r="J873" s="774"/>
      <c r="K873" s="774"/>
      <c r="L873" s="775"/>
      <c r="M873" s="781"/>
      <c r="N873" s="781"/>
      <c r="O873" s="784"/>
      <c r="P873" s="785"/>
      <c r="Q873" s="773"/>
      <c r="R873" s="774"/>
      <c r="S873" s="774"/>
      <c r="T873" s="774"/>
      <c r="U873" s="774"/>
      <c r="V873" s="774"/>
      <c r="W873" s="775"/>
    </row>
    <row r="874" spans="1:24" s="23" customFormat="1" ht="17.100000000000001" customHeight="1" x14ac:dyDescent="0.15">
      <c r="B874" s="770" t="s">
        <v>5</v>
      </c>
      <c r="C874" s="771"/>
      <c r="D874" s="765" t="str">
        <f>VLOOKUP(A866,'様式D-1-1用'!$A$3:$P$1002,6,0)</f>
        <v>材質劣化</v>
      </c>
      <c r="E874" s="766"/>
      <c r="F874" s="773"/>
      <c r="G874" s="774"/>
      <c r="H874" s="774"/>
      <c r="I874" s="774"/>
      <c r="J874" s="774"/>
      <c r="K874" s="774"/>
      <c r="L874" s="775"/>
      <c r="M874" s="770" t="s">
        <v>5</v>
      </c>
      <c r="N874" s="771"/>
      <c r="O874" s="765" t="str">
        <f>VLOOKUP(X866,'様式D-1-1用'!$A$3:$P$1002,6,0)</f>
        <v>材質劣化</v>
      </c>
      <c r="P874" s="766"/>
      <c r="Q874" s="773"/>
      <c r="R874" s="774"/>
      <c r="S874" s="774"/>
      <c r="T874" s="774"/>
      <c r="U874" s="774"/>
      <c r="V874" s="774"/>
      <c r="W874" s="775"/>
    </row>
    <row r="875" spans="1:24" s="23" customFormat="1" ht="17.100000000000001" customHeight="1" x14ac:dyDescent="0.15">
      <c r="B875" s="770" t="s">
        <v>49</v>
      </c>
      <c r="C875" s="771"/>
      <c r="D875" s="765" t="str">
        <f>VLOOKUP(A866,'様式D-1-1用'!$A$3:$P$1002,7,0)</f>
        <v>うき・はく離</v>
      </c>
      <c r="E875" s="766"/>
      <c r="F875" s="773"/>
      <c r="G875" s="774"/>
      <c r="H875" s="774"/>
      <c r="I875" s="774"/>
      <c r="J875" s="774"/>
      <c r="K875" s="774"/>
      <c r="L875" s="775"/>
      <c r="M875" s="770" t="s">
        <v>49</v>
      </c>
      <c r="N875" s="771"/>
      <c r="O875" s="765" t="str">
        <f>VLOOKUP(X866,'様式D-1-1用'!$A$3:$P$1002,7,0)</f>
        <v>欠損</v>
      </c>
      <c r="P875" s="766"/>
      <c r="Q875" s="773"/>
      <c r="R875" s="774"/>
      <c r="S875" s="774"/>
      <c r="T875" s="774"/>
      <c r="U875" s="774"/>
      <c r="V875" s="774"/>
      <c r="W875" s="775"/>
    </row>
    <row r="876" spans="1:24" s="23" customFormat="1" ht="17.100000000000001" customHeight="1" x14ac:dyDescent="0.15">
      <c r="B876" s="768" t="s">
        <v>279</v>
      </c>
      <c r="C876" s="770" t="s">
        <v>278</v>
      </c>
      <c r="D876" s="771"/>
      <c r="E876" s="146">
        <f>VLOOKUP(A866,'様式D-1-1用'!$A$3:$P$1002,8,0)</f>
        <v>0</v>
      </c>
      <c r="F876" s="773"/>
      <c r="G876" s="774"/>
      <c r="H876" s="774"/>
      <c r="I876" s="774"/>
      <c r="J876" s="774"/>
      <c r="K876" s="774"/>
      <c r="L876" s="775"/>
      <c r="M876" s="768" t="s">
        <v>279</v>
      </c>
      <c r="N876" s="770" t="s">
        <v>278</v>
      </c>
      <c r="O876" s="771"/>
      <c r="P876" s="146">
        <f>VLOOKUP(X866,'様式D-1-1用'!$A$3:$P$1002,8,0)</f>
        <v>0</v>
      </c>
      <c r="Q876" s="773"/>
      <c r="R876" s="774"/>
      <c r="S876" s="774"/>
      <c r="T876" s="774"/>
      <c r="U876" s="774"/>
      <c r="V876" s="774"/>
      <c r="W876" s="775"/>
    </row>
    <row r="877" spans="1:24" s="23" customFormat="1" ht="17.100000000000001" customHeight="1" x14ac:dyDescent="0.15">
      <c r="B877" s="769"/>
      <c r="C877" s="770" t="s">
        <v>280</v>
      </c>
      <c r="D877" s="771"/>
      <c r="E877" s="146" t="str">
        <f>VLOOKUP(A866,'様式D-1-1用'!$A$3:$P$1002,9,0)</f>
        <v>－</v>
      </c>
      <c r="F877" s="773"/>
      <c r="G877" s="774"/>
      <c r="H877" s="774"/>
      <c r="I877" s="774"/>
      <c r="J877" s="774"/>
      <c r="K877" s="774"/>
      <c r="L877" s="775"/>
      <c r="M877" s="769"/>
      <c r="N877" s="770" t="s">
        <v>280</v>
      </c>
      <c r="O877" s="771"/>
      <c r="P877" s="146" t="str">
        <f>VLOOKUP(X866,'様式D-1-1用'!$A$3:$P$1002,9,0)</f>
        <v>－</v>
      </c>
      <c r="Q877" s="773"/>
      <c r="R877" s="774"/>
      <c r="S877" s="774"/>
      <c r="T877" s="774"/>
      <c r="U877" s="774"/>
      <c r="V877" s="774"/>
      <c r="W877" s="775"/>
    </row>
    <row r="878" spans="1:24" s="23" customFormat="1" ht="17.100000000000001" customHeight="1" x14ac:dyDescent="0.15">
      <c r="B878" s="770" t="s">
        <v>29</v>
      </c>
      <c r="C878" s="771"/>
      <c r="D878" s="767" t="str">
        <f>VLOOKUP(A866,'様式D-1-1用'!$A$3:$P$1002,11,0)</f>
        <v>－</v>
      </c>
      <c r="E878" s="759"/>
      <c r="F878" s="776"/>
      <c r="G878" s="777"/>
      <c r="H878" s="777"/>
      <c r="I878" s="777"/>
      <c r="J878" s="777"/>
      <c r="K878" s="777"/>
      <c r="L878" s="778"/>
      <c r="M878" s="770" t="s">
        <v>29</v>
      </c>
      <c r="N878" s="771"/>
      <c r="O878" s="767" t="str">
        <f>VLOOKUP(X866,'様式D-1-1用'!$A$3:$P$1002,11,0)</f>
        <v>－</v>
      </c>
      <c r="P878" s="759"/>
      <c r="Q878" s="776"/>
      <c r="R878" s="777"/>
      <c r="S878" s="777"/>
      <c r="T878" s="777"/>
      <c r="U878" s="777"/>
      <c r="V878" s="777"/>
      <c r="W878" s="778"/>
    </row>
    <row r="879" spans="1:24" s="23" customFormat="1" ht="17.100000000000001" customHeight="1" x14ac:dyDescent="0.15">
      <c r="B879" s="770" t="s">
        <v>7</v>
      </c>
      <c r="C879" s="772"/>
      <c r="D879" s="772"/>
      <c r="E879" s="344" t="str">
        <f>VLOOKUP(A866,'様式D-1-1用'!$A$3:$P$1002,12,0)</f>
        <v xml:space="preserve">0.3m×0.1m </v>
      </c>
      <c r="F879" s="133"/>
      <c r="G879" s="133"/>
      <c r="H879" s="133"/>
      <c r="I879" s="133"/>
      <c r="J879" s="133"/>
      <c r="K879" s="133"/>
      <c r="L879" s="134"/>
      <c r="M879" s="770" t="s">
        <v>7</v>
      </c>
      <c r="N879" s="772"/>
      <c r="O879" s="771"/>
      <c r="P879" s="344" t="str">
        <f>VLOOKUP(X866,'様式D-1-1用'!$A$3:$P$1002,12,0)</f>
        <v>0.5m×1.0m 内部鉄筋露出</v>
      </c>
      <c r="Q879" s="133"/>
      <c r="R879" s="133"/>
      <c r="S879" s="133"/>
      <c r="T879" s="133"/>
      <c r="U879" s="133"/>
      <c r="V879" s="133"/>
      <c r="W879" s="134"/>
    </row>
    <row r="880" spans="1:24" s="23" customFormat="1" ht="17.100000000000001" customHeight="1" x14ac:dyDescent="0.15">
      <c r="B880" s="801" t="s">
        <v>54</v>
      </c>
      <c r="C880" s="802"/>
      <c r="D880" s="803"/>
      <c r="E880" s="799" t="str">
        <f>VLOOKUP(A866,'様式D-1-1用'!$A$3:$P$1002,13,0)</f>
        <v>0.05m×1.8m</v>
      </c>
      <c r="F880" s="800"/>
      <c r="G880" s="800"/>
      <c r="H880" s="800"/>
      <c r="I880" s="800"/>
      <c r="J880" s="800"/>
      <c r="K880" s="800"/>
      <c r="L880" s="804"/>
      <c r="M880" s="801" t="s">
        <v>54</v>
      </c>
      <c r="N880" s="802"/>
      <c r="O880" s="803"/>
      <c r="P880" s="799" t="str">
        <f>VLOOKUP(X866,'様式D-1-1用'!$A$3:$P$1002,13,0)</f>
        <v>鉄筋露出0.5m×0.45m×0.02m</v>
      </c>
      <c r="Q880" s="800"/>
      <c r="R880" s="800"/>
      <c r="S880" s="800"/>
      <c r="T880" s="800"/>
      <c r="U880" s="800"/>
      <c r="V880" s="800"/>
      <c r="W880" s="804"/>
    </row>
    <row r="881" spans="1:24" s="23" customFormat="1" ht="17.100000000000001" customHeight="1" x14ac:dyDescent="0.15">
      <c r="B881" s="796" t="s">
        <v>282</v>
      </c>
      <c r="C881" s="797"/>
      <c r="D881" s="798"/>
      <c r="E881" s="799" t="str">
        <f>VLOOKUP(A866,'様式D-1-1用'!$A$3:$P$1002,14,0)</f>
        <v>－</v>
      </c>
      <c r="F881" s="800"/>
      <c r="G881" s="800"/>
      <c r="H881" s="743"/>
      <c r="I881" s="743"/>
      <c r="J881" s="743"/>
      <c r="K881" s="743"/>
      <c r="L881" s="744"/>
      <c r="M881" s="796" t="s">
        <v>282</v>
      </c>
      <c r="N881" s="797"/>
      <c r="O881" s="798"/>
      <c r="P881" s="799" t="str">
        <f>VLOOKUP(X866,'様式D-1-1用'!$A$3:$P$1002,14,0)</f>
        <v>－</v>
      </c>
      <c r="Q881" s="800"/>
      <c r="R881" s="800"/>
      <c r="S881" s="743"/>
      <c r="T881" s="743"/>
      <c r="U881" s="743"/>
      <c r="V881" s="743"/>
      <c r="W881" s="744"/>
    </row>
    <row r="882" spans="1:24" s="23" customFormat="1" ht="17.100000000000001" customHeight="1" x14ac:dyDescent="0.15">
      <c r="B882" s="796" t="s">
        <v>302</v>
      </c>
      <c r="C882" s="797"/>
      <c r="D882" s="798"/>
      <c r="E882" s="799" t="str">
        <f>VLOOKUP(A866,'様式D-1-1用'!$A$3:$P$1002,15,0)</f>
        <v>なし</v>
      </c>
      <c r="F882" s="800"/>
      <c r="G882" s="800"/>
      <c r="H882" s="811" t="s">
        <v>8</v>
      </c>
      <c r="I882" s="812"/>
      <c r="J882" s="808"/>
      <c r="K882" s="809"/>
      <c r="L882" s="810"/>
      <c r="M882" s="796" t="s">
        <v>302</v>
      </c>
      <c r="N882" s="797"/>
      <c r="O882" s="798"/>
      <c r="P882" s="799" t="str">
        <f>VLOOKUP(X866,'様式D-1-1用'!$A$3:$P$1002,15,0)</f>
        <v>なし</v>
      </c>
      <c r="Q882" s="800"/>
      <c r="R882" s="800"/>
      <c r="S882" s="811" t="s">
        <v>8</v>
      </c>
      <c r="T882" s="812"/>
      <c r="U882" s="808"/>
      <c r="V882" s="809"/>
      <c r="W882" s="810"/>
    </row>
    <row r="883" spans="1:24" s="23" customFormat="1" ht="17.100000000000001" customHeight="1" x14ac:dyDescent="0.15">
      <c r="B883" s="770" t="s">
        <v>50</v>
      </c>
      <c r="C883" s="771"/>
      <c r="D883" s="805" t="str">
        <f>VLOOKUP(A866,'様式D-1-1用'!$A$3:$P$1002,16,0)</f>
        <v xml:space="preserve">うき・はく離、0.3m×0.1m </v>
      </c>
      <c r="E883" s="806"/>
      <c r="F883" s="806"/>
      <c r="G883" s="806"/>
      <c r="H883" s="806"/>
      <c r="I883" s="806"/>
      <c r="J883" s="806"/>
      <c r="K883" s="806"/>
      <c r="L883" s="807"/>
      <c r="M883" s="770" t="s">
        <v>50</v>
      </c>
      <c r="N883" s="771"/>
      <c r="O883" s="805" t="str">
        <f>VLOOKUP(X866,'様式D-1-1用'!$A$3:$P$1002,16,0)</f>
        <v>欠損、0.5m×1.0m 内部鉄筋露出</v>
      </c>
      <c r="P883" s="806"/>
      <c r="Q883" s="806"/>
      <c r="R883" s="806"/>
      <c r="S883" s="806"/>
      <c r="T883" s="806"/>
      <c r="U883" s="806"/>
      <c r="V883" s="806"/>
      <c r="W883" s="807"/>
    </row>
    <row r="884" spans="1:24" s="23" customFormat="1" ht="20.100000000000001" customHeight="1" x14ac:dyDescent="0.15">
      <c r="A884" s="175">
        <f>A843+4</f>
        <v>87</v>
      </c>
      <c r="B884" s="779" t="s">
        <v>51</v>
      </c>
      <c r="C884" s="779" t="s">
        <v>47</v>
      </c>
      <c r="D884" s="782">
        <f>VLOOKUP(A884,'様式D-1-1用'!$A$3:$P$1002,2,0)</f>
        <v>9</v>
      </c>
      <c r="E884" s="783"/>
      <c r="F884" s="786"/>
      <c r="G884" s="787"/>
      <c r="H884" s="787"/>
      <c r="I884" s="787"/>
      <c r="J884" s="787"/>
      <c r="K884" s="787"/>
      <c r="L884" s="788"/>
      <c r="M884" s="779" t="s">
        <v>51</v>
      </c>
      <c r="N884" s="779" t="s">
        <v>47</v>
      </c>
      <c r="O884" s="782">
        <f>VLOOKUP(X884,'様式D-1-1用'!$A$3:$P$1002,2,0)</f>
        <v>10</v>
      </c>
      <c r="P884" s="783"/>
      <c r="Q884" s="773"/>
      <c r="R884" s="774"/>
      <c r="S884" s="774"/>
      <c r="T884" s="774"/>
      <c r="U884" s="774"/>
      <c r="V884" s="774"/>
      <c r="W884" s="775"/>
      <c r="X884" s="23">
        <f>X843+4</f>
        <v>88</v>
      </c>
    </row>
    <row r="885" spans="1:24" s="23" customFormat="1" ht="20.100000000000001" customHeight="1" x14ac:dyDescent="0.15">
      <c r="B885" s="780"/>
      <c r="C885" s="781"/>
      <c r="D885" s="784"/>
      <c r="E885" s="785"/>
      <c r="F885" s="773"/>
      <c r="G885" s="774"/>
      <c r="H885" s="774"/>
      <c r="I885" s="774"/>
      <c r="J885" s="774"/>
      <c r="K885" s="774"/>
      <c r="L885" s="775"/>
      <c r="M885" s="780"/>
      <c r="N885" s="781"/>
      <c r="O885" s="784"/>
      <c r="P885" s="785"/>
      <c r="Q885" s="773"/>
      <c r="R885" s="774"/>
      <c r="S885" s="774"/>
      <c r="T885" s="774"/>
      <c r="U885" s="774"/>
      <c r="V885" s="774"/>
      <c r="W885" s="775"/>
    </row>
    <row r="886" spans="1:24" s="23" customFormat="1" ht="20.100000000000001" customHeight="1" x14ac:dyDescent="0.15">
      <c r="B886" s="780"/>
      <c r="C886" s="780" t="s">
        <v>2</v>
      </c>
      <c r="D886" s="789">
        <f>VLOOKUP(A884,'様式D-1-1用'!$A$3:$P$1002,3,0)</f>
        <v>12</v>
      </c>
      <c r="E886" s="790"/>
      <c r="F886" s="773"/>
      <c r="G886" s="774"/>
      <c r="H886" s="774"/>
      <c r="I886" s="774"/>
      <c r="J886" s="774"/>
      <c r="K886" s="774"/>
      <c r="L886" s="775"/>
      <c r="M886" s="780"/>
      <c r="N886" s="780" t="s">
        <v>2</v>
      </c>
      <c r="O886" s="789">
        <f>VLOOKUP(X884,'様式D-1-1用'!$A$3:$P$1002,3,0)</f>
        <v>1</v>
      </c>
      <c r="P886" s="790"/>
      <c r="Q886" s="773"/>
      <c r="R886" s="774"/>
      <c r="S886" s="774"/>
      <c r="T886" s="774"/>
      <c r="U886" s="774"/>
      <c r="V886" s="774"/>
      <c r="W886" s="775"/>
    </row>
    <row r="887" spans="1:24" s="23" customFormat="1" ht="20.100000000000001" customHeight="1" x14ac:dyDescent="0.15">
      <c r="B887" s="781"/>
      <c r="C887" s="781"/>
      <c r="D887" s="791"/>
      <c r="E887" s="792"/>
      <c r="F887" s="773"/>
      <c r="G887" s="774"/>
      <c r="H887" s="774"/>
      <c r="I887" s="774"/>
      <c r="J887" s="774"/>
      <c r="K887" s="774"/>
      <c r="L887" s="775"/>
      <c r="M887" s="781"/>
      <c r="N887" s="781"/>
      <c r="O887" s="791"/>
      <c r="P887" s="792"/>
      <c r="Q887" s="773"/>
      <c r="R887" s="774"/>
      <c r="S887" s="774"/>
      <c r="T887" s="774"/>
      <c r="U887" s="774"/>
      <c r="V887" s="774"/>
      <c r="W887" s="775"/>
    </row>
    <row r="888" spans="1:24" s="23" customFormat="1" ht="20.100000000000001" customHeight="1" x14ac:dyDescent="0.15">
      <c r="B888" s="780" t="s">
        <v>48</v>
      </c>
      <c r="C888" s="780" t="s">
        <v>3</v>
      </c>
      <c r="D888" s="782" t="str">
        <f>VLOOKUP(A884,'様式D-1-1用'!$A$3:$P$1002,4,0)</f>
        <v>覆工・坑門</v>
      </c>
      <c r="E888" s="783"/>
      <c r="F888" s="773"/>
      <c r="G888" s="774"/>
      <c r="H888" s="774"/>
      <c r="I888" s="774"/>
      <c r="J888" s="774"/>
      <c r="K888" s="774"/>
      <c r="L888" s="775"/>
      <c r="M888" s="780" t="s">
        <v>48</v>
      </c>
      <c r="N888" s="780" t="s">
        <v>3</v>
      </c>
      <c r="O888" s="782" t="str">
        <f>VLOOKUP(X884,'様式D-1-1用'!$A$3:$P$1002,4,0)</f>
        <v>覆工・坑門</v>
      </c>
      <c r="P888" s="783"/>
      <c r="Q888" s="773"/>
      <c r="R888" s="774"/>
      <c r="S888" s="774"/>
      <c r="T888" s="774"/>
      <c r="U888" s="774"/>
      <c r="V888" s="774"/>
      <c r="W888" s="775"/>
    </row>
    <row r="889" spans="1:24" s="23" customFormat="1" ht="20.100000000000001" customHeight="1" x14ac:dyDescent="0.15">
      <c r="B889" s="780"/>
      <c r="C889" s="781"/>
      <c r="D889" s="784"/>
      <c r="E889" s="785"/>
      <c r="F889" s="773"/>
      <c r="G889" s="774"/>
      <c r="H889" s="774"/>
      <c r="I889" s="774"/>
      <c r="J889" s="774"/>
      <c r="K889" s="774"/>
      <c r="L889" s="775"/>
      <c r="M889" s="780"/>
      <c r="N889" s="781"/>
      <c r="O889" s="784"/>
      <c r="P889" s="785"/>
      <c r="Q889" s="773"/>
      <c r="R889" s="774"/>
      <c r="S889" s="774"/>
      <c r="T889" s="774"/>
      <c r="U889" s="774"/>
      <c r="V889" s="774"/>
      <c r="W889" s="775"/>
    </row>
    <row r="890" spans="1:24" s="23" customFormat="1" ht="20.100000000000001" customHeight="1" x14ac:dyDescent="0.15">
      <c r="B890" s="780"/>
      <c r="C890" s="780" t="s">
        <v>4</v>
      </c>
      <c r="D890" s="782" t="str">
        <f>VLOOKUP(A884,'様式D-1-1用'!$A$3:$P$1002,5,0)</f>
        <v>側壁（右側）</v>
      </c>
      <c r="E890" s="783"/>
      <c r="F890" s="773"/>
      <c r="G890" s="774"/>
      <c r="H890" s="774"/>
      <c r="I890" s="774"/>
      <c r="J890" s="774"/>
      <c r="K890" s="774"/>
      <c r="L890" s="775"/>
      <c r="M890" s="780"/>
      <c r="N890" s="780" t="s">
        <v>4</v>
      </c>
      <c r="O890" s="782" t="str">
        <f>VLOOKUP(X884,'様式D-1-1用'!$A$3:$P$1002,5,0)</f>
        <v>側壁（左側）</v>
      </c>
      <c r="P890" s="783"/>
      <c r="Q890" s="773"/>
      <c r="R890" s="774"/>
      <c r="S890" s="774"/>
      <c r="T890" s="774"/>
      <c r="U890" s="774"/>
      <c r="V890" s="774"/>
      <c r="W890" s="775"/>
    </row>
    <row r="891" spans="1:24" s="23" customFormat="1" ht="19.5" customHeight="1" x14ac:dyDescent="0.15">
      <c r="B891" s="781"/>
      <c r="C891" s="781"/>
      <c r="D891" s="784"/>
      <c r="E891" s="785"/>
      <c r="F891" s="773"/>
      <c r="G891" s="774"/>
      <c r="H891" s="774"/>
      <c r="I891" s="774"/>
      <c r="J891" s="774"/>
      <c r="K891" s="774"/>
      <c r="L891" s="775"/>
      <c r="M891" s="781"/>
      <c r="N891" s="781"/>
      <c r="O891" s="784"/>
      <c r="P891" s="785"/>
      <c r="Q891" s="773"/>
      <c r="R891" s="774"/>
      <c r="S891" s="774"/>
      <c r="T891" s="774"/>
      <c r="U891" s="774"/>
      <c r="V891" s="774"/>
      <c r="W891" s="775"/>
    </row>
    <row r="892" spans="1:24" s="23" customFormat="1" ht="17.100000000000001" customHeight="1" x14ac:dyDescent="0.15">
      <c r="B892" s="770" t="s">
        <v>5</v>
      </c>
      <c r="C892" s="771"/>
      <c r="D892" s="765" t="str">
        <f>VLOOKUP(A884,'様式D-1-1用'!$A$3:$P$1002,6,0)</f>
        <v>材質劣化</v>
      </c>
      <c r="E892" s="766"/>
      <c r="F892" s="773"/>
      <c r="G892" s="774"/>
      <c r="H892" s="774"/>
      <c r="I892" s="774"/>
      <c r="J892" s="774"/>
      <c r="K892" s="774"/>
      <c r="L892" s="775"/>
      <c r="M892" s="770" t="s">
        <v>5</v>
      </c>
      <c r="N892" s="771"/>
      <c r="O892" s="765" t="str">
        <f>VLOOKUP(X884,'様式D-1-1用'!$A$3:$P$1002,6,0)</f>
        <v>材質劣化</v>
      </c>
      <c r="P892" s="766"/>
      <c r="Q892" s="773"/>
      <c r="R892" s="774"/>
      <c r="S892" s="774"/>
      <c r="T892" s="774"/>
      <c r="U892" s="774"/>
      <c r="V892" s="774"/>
      <c r="W892" s="775"/>
    </row>
    <row r="893" spans="1:24" s="23" customFormat="1" ht="17.100000000000001" customHeight="1" x14ac:dyDescent="0.15">
      <c r="B893" s="770" t="s">
        <v>49</v>
      </c>
      <c r="C893" s="771"/>
      <c r="D893" s="765" t="str">
        <f>VLOOKUP(A884,'様式D-1-1用'!$A$3:$P$1002,7,0)</f>
        <v>うき・はく離</v>
      </c>
      <c r="E893" s="766"/>
      <c r="F893" s="773"/>
      <c r="G893" s="774"/>
      <c r="H893" s="774"/>
      <c r="I893" s="774"/>
      <c r="J893" s="774"/>
      <c r="K893" s="774"/>
      <c r="L893" s="775"/>
      <c r="M893" s="770" t="s">
        <v>49</v>
      </c>
      <c r="N893" s="771"/>
      <c r="O893" s="765" t="str">
        <f>VLOOKUP(X884,'様式D-1-1用'!$A$3:$P$1002,7,0)</f>
        <v>うき・はく離</v>
      </c>
      <c r="P893" s="766"/>
      <c r="Q893" s="773"/>
      <c r="R893" s="774"/>
      <c r="S893" s="774"/>
      <c r="T893" s="774"/>
      <c r="U893" s="774"/>
      <c r="V893" s="774"/>
      <c r="W893" s="775"/>
    </row>
    <row r="894" spans="1:24" s="23" customFormat="1" ht="17.100000000000001" customHeight="1" x14ac:dyDescent="0.15">
      <c r="B894" s="768" t="s">
        <v>279</v>
      </c>
      <c r="C894" s="770" t="s">
        <v>278</v>
      </c>
      <c r="D894" s="771"/>
      <c r="E894" s="146">
        <f>VLOOKUP(A884,'様式D-1-1用'!$A$3:$P$1002,8,0)</f>
        <v>0</v>
      </c>
      <c r="F894" s="773"/>
      <c r="G894" s="774"/>
      <c r="H894" s="774"/>
      <c r="I894" s="774"/>
      <c r="J894" s="774"/>
      <c r="K894" s="774"/>
      <c r="L894" s="775"/>
      <c r="M894" s="768" t="s">
        <v>279</v>
      </c>
      <c r="N894" s="770" t="s">
        <v>278</v>
      </c>
      <c r="O894" s="771"/>
      <c r="P894" s="146">
        <f>VLOOKUP(X884,'様式D-1-1用'!$A$3:$P$1002,8,0)</f>
        <v>0</v>
      </c>
      <c r="Q894" s="773"/>
      <c r="R894" s="774"/>
      <c r="S894" s="774"/>
      <c r="T894" s="774"/>
      <c r="U894" s="774"/>
      <c r="V894" s="774"/>
      <c r="W894" s="775"/>
    </row>
    <row r="895" spans="1:24" s="23" customFormat="1" ht="17.100000000000001" customHeight="1" x14ac:dyDescent="0.15">
      <c r="B895" s="769"/>
      <c r="C895" s="770" t="s">
        <v>280</v>
      </c>
      <c r="D895" s="771"/>
      <c r="E895" s="146" t="str">
        <f>VLOOKUP(A884,'様式D-1-1用'!$A$3:$P$1002,9,0)</f>
        <v>Ⅱb</v>
      </c>
      <c r="F895" s="773"/>
      <c r="G895" s="774"/>
      <c r="H895" s="774"/>
      <c r="I895" s="774"/>
      <c r="J895" s="774"/>
      <c r="K895" s="774"/>
      <c r="L895" s="775"/>
      <c r="M895" s="769"/>
      <c r="N895" s="770" t="s">
        <v>280</v>
      </c>
      <c r="O895" s="771"/>
      <c r="P895" s="146" t="str">
        <f>VLOOKUP(X884,'様式D-1-1用'!$A$3:$P$1002,9,0)</f>
        <v>Ⅱb</v>
      </c>
      <c r="Q895" s="773"/>
      <c r="R895" s="774"/>
      <c r="S895" s="774"/>
      <c r="T895" s="774"/>
      <c r="U895" s="774"/>
      <c r="V895" s="774"/>
      <c r="W895" s="775"/>
    </row>
    <row r="896" spans="1:24" s="23" customFormat="1" ht="17.100000000000001" customHeight="1" x14ac:dyDescent="0.15">
      <c r="B896" s="770" t="s">
        <v>29</v>
      </c>
      <c r="C896" s="771"/>
      <c r="D896" s="767" t="str">
        <f>VLOOKUP(A884,'様式D-1-1用'!$A$3:$P$1002,11,0)</f>
        <v>Ⅱ</v>
      </c>
      <c r="E896" s="759"/>
      <c r="F896" s="776"/>
      <c r="G896" s="777"/>
      <c r="H896" s="777"/>
      <c r="I896" s="777"/>
      <c r="J896" s="777"/>
      <c r="K896" s="777"/>
      <c r="L896" s="778"/>
      <c r="M896" s="770" t="s">
        <v>29</v>
      </c>
      <c r="N896" s="771"/>
      <c r="O896" s="767" t="str">
        <f>VLOOKUP(X884,'様式D-1-1用'!$A$3:$P$1002,11,0)</f>
        <v>Ⅱ</v>
      </c>
      <c r="P896" s="759"/>
      <c r="Q896" s="776"/>
      <c r="R896" s="777"/>
      <c r="S896" s="777"/>
      <c r="T896" s="777"/>
      <c r="U896" s="777"/>
      <c r="V896" s="777"/>
      <c r="W896" s="778"/>
    </row>
    <row r="897" spans="1:24" s="23" customFormat="1" ht="17.100000000000001" customHeight="1" x14ac:dyDescent="0.15">
      <c r="B897" s="770" t="s">
        <v>7</v>
      </c>
      <c r="C897" s="772"/>
      <c r="D897" s="772"/>
      <c r="E897" s="344" t="str">
        <f>VLOOKUP(A884,'様式D-1-1用'!$A$3:$P$1002,12,0)</f>
        <v xml:space="preserve">1.5m×0.1m </v>
      </c>
      <c r="F897" s="133"/>
      <c r="G897" s="133"/>
      <c r="H897" s="133"/>
      <c r="I897" s="133"/>
      <c r="J897" s="133"/>
      <c r="K897" s="133"/>
      <c r="L897" s="134"/>
      <c r="M897" s="770" t="s">
        <v>7</v>
      </c>
      <c r="N897" s="772"/>
      <c r="O897" s="771"/>
      <c r="P897" s="344" t="str">
        <f>VLOOKUP(X884,'様式D-1-1用'!$A$3:$P$1002,12,0)</f>
        <v xml:space="preserve">0.1m×9.0m </v>
      </c>
      <c r="Q897" s="133"/>
      <c r="R897" s="133"/>
      <c r="S897" s="133"/>
      <c r="T897" s="133"/>
      <c r="U897" s="133"/>
      <c r="V897" s="133"/>
      <c r="W897" s="134"/>
    </row>
    <row r="898" spans="1:24" s="23" customFormat="1" ht="17.100000000000001" customHeight="1" x14ac:dyDescent="0.15">
      <c r="B898" s="801" t="s">
        <v>54</v>
      </c>
      <c r="C898" s="802"/>
      <c r="D898" s="803"/>
      <c r="E898" s="799" t="str">
        <f>VLOOKUP(A884,'様式D-1-1用'!$A$3:$P$1002,13,0)</f>
        <v>－</v>
      </c>
      <c r="F898" s="800"/>
      <c r="G898" s="800"/>
      <c r="H898" s="800"/>
      <c r="I898" s="800"/>
      <c r="J898" s="800"/>
      <c r="K898" s="800"/>
      <c r="L898" s="804"/>
      <c r="M898" s="801" t="s">
        <v>54</v>
      </c>
      <c r="N898" s="802"/>
      <c r="O898" s="803"/>
      <c r="P898" s="799" t="str">
        <f>VLOOKUP(X884,'様式D-1-1用'!$A$3:$P$1002,13,0)</f>
        <v>0.1m×3.3m (過年度写S10-1),0.1m×0.9m (過年度写S10-2),0.1m×3.2m (過年度写S10-3)</v>
      </c>
      <c r="Q898" s="800"/>
      <c r="R898" s="800"/>
      <c r="S898" s="800"/>
      <c r="T898" s="800"/>
      <c r="U898" s="800"/>
      <c r="V898" s="800"/>
      <c r="W898" s="804"/>
    </row>
    <row r="899" spans="1:24" s="23" customFormat="1" ht="17.100000000000001" customHeight="1" x14ac:dyDescent="0.15">
      <c r="B899" s="796" t="s">
        <v>282</v>
      </c>
      <c r="C899" s="797"/>
      <c r="D899" s="798"/>
      <c r="E899" s="799" t="str">
        <f>VLOOKUP(A884,'様式D-1-1用'!$A$3:$P$1002,14,0)</f>
        <v>－</v>
      </c>
      <c r="F899" s="800"/>
      <c r="G899" s="800"/>
      <c r="H899" s="743"/>
      <c r="I899" s="743"/>
      <c r="J899" s="743"/>
      <c r="K899" s="743"/>
      <c r="L899" s="744"/>
      <c r="M899" s="796" t="s">
        <v>282</v>
      </c>
      <c r="N899" s="797"/>
      <c r="O899" s="798"/>
      <c r="P899" s="799" t="str">
        <f>VLOOKUP(X884,'様式D-1-1用'!$A$3:$P$1002,14,0)</f>
        <v>－</v>
      </c>
      <c r="Q899" s="800"/>
      <c r="R899" s="800"/>
      <c r="S899" s="743"/>
      <c r="T899" s="743"/>
      <c r="U899" s="743"/>
      <c r="V899" s="743"/>
      <c r="W899" s="744"/>
    </row>
    <row r="900" spans="1:24" s="23" customFormat="1" ht="17.100000000000001" customHeight="1" x14ac:dyDescent="0.15">
      <c r="B900" s="796" t="s">
        <v>302</v>
      </c>
      <c r="C900" s="797"/>
      <c r="D900" s="798"/>
      <c r="E900" s="799" t="str">
        <f>VLOOKUP(A884,'様式D-1-1用'!$A$3:$P$1002,15,0)</f>
        <v>なし</v>
      </c>
      <c r="F900" s="800"/>
      <c r="G900" s="800"/>
      <c r="H900" s="811" t="s">
        <v>8</v>
      </c>
      <c r="I900" s="812"/>
      <c r="J900" s="808"/>
      <c r="K900" s="809"/>
      <c r="L900" s="810"/>
      <c r="M900" s="796" t="s">
        <v>302</v>
      </c>
      <c r="N900" s="797"/>
      <c r="O900" s="798"/>
      <c r="P900" s="799" t="str">
        <f>VLOOKUP(X884,'様式D-1-1用'!$A$3:$P$1002,15,0)</f>
        <v>監視（日常巡視）</v>
      </c>
      <c r="Q900" s="800"/>
      <c r="R900" s="800"/>
      <c r="S900" s="811" t="s">
        <v>8</v>
      </c>
      <c r="T900" s="812"/>
      <c r="U900" s="808"/>
      <c r="V900" s="809"/>
      <c r="W900" s="810"/>
    </row>
    <row r="901" spans="1:24" s="23" customFormat="1" ht="17.100000000000001" customHeight="1" x14ac:dyDescent="0.15">
      <c r="B901" s="770" t="s">
        <v>50</v>
      </c>
      <c r="C901" s="771"/>
      <c r="D901" s="805" t="str">
        <f>VLOOKUP(A884,'様式D-1-1用'!$A$3:$P$1002,16,0)</f>
        <v xml:space="preserve">うき・はく離、1.5m×0.1m </v>
      </c>
      <c r="E901" s="806"/>
      <c r="F901" s="806"/>
      <c r="G901" s="806"/>
      <c r="H901" s="806"/>
      <c r="I901" s="806"/>
      <c r="J901" s="806"/>
      <c r="K901" s="806"/>
      <c r="L901" s="807"/>
      <c r="M901" s="770" t="s">
        <v>50</v>
      </c>
      <c r="N901" s="771"/>
      <c r="O901" s="805" t="str">
        <f>VLOOKUP(X884,'様式D-1-1用'!$A$3:$P$1002,16,0)</f>
        <v xml:space="preserve">うき・はく離、0.1m×9.0m </v>
      </c>
      <c r="P901" s="806"/>
      <c r="Q901" s="806"/>
      <c r="R901" s="806"/>
      <c r="S901" s="806"/>
      <c r="T901" s="806"/>
      <c r="U901" s="806"/>
      <c r="V901" s="806"/>
      <c r="W901" s="807"/>
    </row>
    <row r="902" spans="1:24" s="23" customFormat="1" ht="15" customHeight="1" x14ac:dyDescent="0.15">
      <c r="B902" s="80"/>
      <c r="C902" s="793" t="s">
        <v>304</v>
      </c>
      <c r="D902" s="794"/>
      <c r="E902" s="794"/>
      <c r="F902" s="794"/>
      <c r="G902" s="794"/>
      <c r="H902" s="794"/>
      <c r="I902" s="794"/>
      <c r="J902" s="794"/>
      <c r="K902" s="794"/>
      <c r="L902" s="794"/>
      <c r="M902" s="80"/>
      <c r="N902" s="81" t="s">
        <v>257</v>
      </c>
      <c r="O902" s="80"/>
      <c r="P902" s="82"/>
      <c r="Q902" s="82"/>
      <c r="R902" s="82"/>
      <c r="S902" s="82"/>
      <c r="T902" s="82"/>
      <c r="U902" s="82"/>
      <c r="V902" s="82"/>
      <c r="W902" s="82"/>
    </row>
    <row r="903" spans="1:24" s="23" customFormat="1" ht="15" customHeight="1" x14ac:dyDescent="0.15">
      <c r="B903" s="80"/>
      <c r="C903" s="795"/>
      <c r="D903" s="795"/>
      <c r="E903" s="795"/>
      <c r="F903" s="795"/>
      <c r="G903" s="795"/>
      <c r="H903" s="795"/>
      <c r="I903" s="795"/>
      <c r="J903" s="795"/>
      <c r="K903" s="795"/>
      <c r="L903" s="795"/>
      <c r="M903" s="80"/>
      <c r="N903" s="81" t="s">
        <v>283</v>
      </c>
      <c r="O903" s="82"/>
      <c r="P903" s="82"/>
      <c r="Q903" s="82"/>
      <c r="R903" s="82"/>
      <c r="S903" s="82"/>
      <c r="T903" s="82"/>
      <c r="U903" s="82"/>
      <c r="V903" s="82"/>
      <c r="W903" s="82"/>
    </row>
    <row r="904" spans="1:24" ht="15" customHeight="1" x14ac:dyDescent="0.15">
      <c r="B904" s="79"/>
      <c r="C904" s="176" t="s">
        <v>303</v>
      </c>
      <c r="D904" s="176"/>
      <c r="E904" s="177"/>
      <c r="M904" s="23"/>
      <c r="N904" s="176" t="s">
        <v>529</v>
      </c>
      <c r="O904" s="174"/>
      <c r="P904" s="175"/>
      <c r="Q904" s="23"/>
      <c r="R904" s="23"/>
      <c r="S904" s="23"/>
      <c r="T904" s="23"/>
      <c r="U904" s="23"/>
      <c r="W904" s="82"/>
      <c r="X904" s="23"/>
    </row>
    <row r="905" spans="1:24" ht="15" customHeight="1" x14ac:dyDescent="0.15">
      <c r="C905" s="176" t="s">
        <v>420</v>
      </c>
      <c r="D905" s="176"/>
      <c r="M905" s="23"/>
      <c r="N905" s="176" t="s">
        <v>530</v>
      </c>
      <c r="O905" s="174"/>
      <c r="P905" s="23"/>
      <c r="Q905" s="23"/>
      <c r="R905" s="23"/>
      <c r="S905" s="23"/>
      <c r="T905" s="23"/>
      <c r="U905" s="23"/>
      <c r="V905" s="23"/>
      <c r="W905" s="23"/>
      <c r="X905" s="23"/>
    </row>
    <row r="906" spans="1:24" ht="15.6" customHeight="1" x14ac:dyDescent="0.15">
      <c r="C906" s="176" t="s">
        <v>557</v>
      </c>
      <c r="N906" s="176" t="s">
        <v>463</v>
      </c>
    </row>
    <row r="907" spans="1:24" s="23" customFormat="1" ht="20.100000000000001" customHeight="1" x14ac:dyDescent="0.15">
      <c r="A907" s="175">
        <f>A866+4</f>
        <v>89</v>
      </c>
      <c r="B907" s="779" t="s">
        <v>51</v>
      </c>
      <c r="C907" s="779" t="s">
        <v>47</v>
      </c>
      <c r="D907" s="782">
        <f>VLOOKUP(A907,'様式D-1-1用'!$A$3:$P$1002,2,0)</f>
        <v>10</v>
      </c>
      <c r="E907" s="783"/>
      <c r="F907" s="786"/>
      <c r="G907" s="787"/>
      <c r="H907" s="787"/>
      <c r="I907" s="787"/>
      <c r="J907" s="787"/>
      <c r="K907" s="787"/>
      <c r="L907" s="788"/>
      <c r="M907" s="779" t="s">
        <v>51</v>
      </c>
      <c r="N907" s="779" t="s">
        <v>47</v>
      </c>
      <c r="O907" s="782">
        <f>VLOOKUP(X907,'様式D-1-1用'!$A$3:$P$1002,2,0)</f>
        <v>10</v>
      </c>
      <c r="P907" s="783"/>
      <c r="Q907" s="786"/>
      <c r="R907" s="787"/>
      <c r="S907" s="787"/>
      <c r="T907" s="787"/>
      <c r="U907" s="787"/>
      <c r="V907" s="787"/>
      <c r="W907" s="788"/>
      <c r="X907" s="23">
        <f>X866+4</f>
        <v>90</v>
      </c>
    </row>
    <row r="908" spans="1:24" s="23" customFormat="1" ht="20.100000000000001" customHeight="1" x14ac:dyDescent="0.15">
      <c r="B908" s="780"/>
      <c r="C908" s="781"/>
      <c r="D908" s="784"/>
      <c r="E908" s="785"/>
      <c r="F908" s="773"/>
      <c r="G908" s="774"/>
      <c r="H908" s="774"/>
      <c r="I908" s="774"/>
      <c r="J908" s="774"/>
      <c r="K908" s="774"/>
      <c r="L908" s="775"/>
      <c r="M908" s="780"/>
      <c r="N908" s="781"/>
      <c r="O908" s="784"/>
      <c r="P908" s="785"/>
      <c r="Q908" s="773"/>
      <c r="R908" s="774"/>
      <c r="S908" s="774"/>
      <c r="T908" s="774"/>
      <c r="U908" s="774"/>
      <c r="V908" s="774"/>
      <c r="W908" s="775"/>
    </row>
    <row r="909" spans="1:24" s="23" customFormat="1" ht="20.100000000000001" customHeight="1" x14ac:dyDescent="0.15">
      <c r="B909" s="780"/>
      <c r="C909" s="780" t="s">
        <v>2</v>
      </c>
      <c r="D909" s="789">
        <f>VLOOKUP(A907,'様式D-1-1用'!$A$3:$P$1002,3,0)</f>
        <v>4</v>
      </c>
      <c r="E909" s="790"/>
      <c r="F909" s="773"/>
      <c r="G909" s="774"/>
      <c r="H909" s="774"/>
      <c r="I909" s="774"/>
      <c r="J909" s="774"/>
      <c r="K909" s="774"/>
      <c r="L909" s="775"/>
      <c r="M909" s="780"/>
      <c r="N909" s="780" t="s">
        <v>2</v>
      </c>
      <c r="O909" s="789">
        <f>VLOOKUP(X907,'様式D-1-1用'!$A$3:$P$1002,3,0)</f>
        <v>5</v>
      </c>
      <c r="P909" s="790"/>
      <c r="Q909" s="773"/>
      <c r="R909" s="774"/>
      <c r="S909" s="774"/>
      <c r="T909" s="774"/>
      <c r="U909" s="774"/>
      <c r="V909" s="774"/>
      <c r="W909" s="775"/>
    </row>
    <row r="910" spans="1:24" s="23" customFormat="1" ht="19.5" customHeight="1" x14ac:dyDescent="0.15">
      <c r="B910" s="781"/>
      <c r="C910" s="781"/>
      <c r="D910" s="791"/>
      <c r="E910" s="792"/>
      <c r="F910" s="773"/>
      <c r="G910" s="774"/>
      <c r="H910" s="774"/>
      <c r="I910" s="774"/>
      <c r="J910" s="774"/>
      <c r="K910" s="774"/>
      <c r="L910" s="775"/>
      <c r="M910" s="781"/>
      <c r="N910" s="781"/>
      <c r="O910" s="791"/>
      <c r="P910" s="792"/>
      <c r="Q910" s="773"/>
      <c r="R910" s="774"/>
      <c r="S910" s="774"/>
      <c r="T910" s="774"/>
      <c r="U910" s="774"/>
      <c r="V910" s="774"/>
      <c r="W910" s="775"/>
    </row>
    <row r="911" spans="1:24" s="23" customFormat="1" ht="20.100000000000001" customHeight="1" x14ac:dyDescent="0.15">
      <c r="B911" s="780" t="s">
        <v>48</v>
      </c>
      <c r="C911" s="780" t="s">
        <v>3</v>
      </c>
      <c r="D911" s="782" t="str">
        <f>VLOOKUP(A907,'様式D-1-1用'!$A$3:$P$1002,4,0)</f>
        <v>覆工・坑門</v>
      </c>
      <c r="E911" s="783"/>
      <c r="F911" s="773"/>
      <c r="G911" s="774"/>
      <c r="H911" s="774"/>
      <c r="I911" s="774"/>
      <c r="J911" s="774"/>
      <c r="K911" s="774"/>
      <c r="L911" s="775"/>
      <c r="M911" s="780" t="s">
        <v>48</v>
      </c>
      <c r="N911" s="780" t="s">
        <v>3</v>
      </c>
      <c r="O911" s="782" t="str">
        <f>VLOOKUP(X907,'様式D-1-1用'!$A$3:$P$1002,4,0)</f>
        <v>覆工・坑門</v>
      </c>
      <c r="P911" s="783"/>
      <c r="Q911" s="773"/>
      <c r="R911" s="774"/>
      <c r="S911" s="774"/>
      <c r="T911" s="774"/>
      <c r="U911" s="774"/>
      <c r="V911" s="774"/>
      <c r="W911" s="775"/>
    </row>
    <row r="912" spans="1:24" s="23" customFormat="1" ht="20.100000000000001" customHeight="1" x14ac:dyDescent="0.15">
      <c r="B912" s="780"/>
      <c r="C912" s="781"/>
      <c r="D912" s="784"/>
      <c r="E912" s="785"/>
      <c r="F912" s="773"/>
      <c r="G912" s="774"/>
      <c r="H912" s="774"/>
      <c r="I912" s="774"/>
      <c r="J912" s="774"/>
      <c r="K912" s="774"/>
      <c r="L912" s="775"/>
      <c r="M912" s="780"/>
      <c r="N912" s="781"/>
      <c r="O912" s="784"/>
      <c r="P912" s="785"/>
      <c r="Q912" s="773"/>
      <c r="R912" s="774"/>
      <c r="S912" s="774"/>
      <c r="T912" s="774"/>
      <c r="U912" s="774"/>
      <c r="V912" s="774"/>
      <c r="W912" s="775"/>
    </row>
    <row r="913" spans="1:24" s="23" customFormat="1" ht="20.100000000000001" customHeight="1" x14ac:dyDescent="0.15">
      <c r="B913" s="780"/>
      <c r="C913" s="780" t="s">
        <v>4</v>
      </c>
      <c r="D913" s="782" t="str">
        <f>VLOOKUP(A907,'様式D-1-1用'!$A$3:$P$1002,5,0)</f>
        <v>アーチ（左側）</v>
      </c>
      <c r="E913" s="783"/>
      <c r="F913" s="773"/>
      <c r="G913" s="774"/>
      <c r="H913" s="774"/>
      <c r="I913" s="774"/>
      <c r="J913" s="774"/>
      <c r="K913" s="774"/>
      <c r="L913" s="775"/>
      <c r="M913" s="780"/>
      <c r="N913" s="780" t="s">
        <v>4</v>
      </c>
      <c r="O913" s="782" t="str">
        <f>VLOOKUP(X907,'様式D-1-1用'!$A$3:$P$1002,5,0)</f>
        <v>アーチ（天端）</v>
      </c>
      <c r="P913" s="783"/>
      <c r="Q913" s="773"/>
      <c r="R913" s="774"/>
      <c r="S913" s="774"/>
      <c r="T913" s="774"/>
      <c r="U913" s="774"/>
      <c r="V913" s="774"/>
      <c r="W913" s="775"/>
    </row>
    <row r="914" spans="1:24" s="23" customFormat="1" ht="20.100000000000001" customHeight="1" x14ac:dyDescent="0.15">
      <c r="B914" s="781"/>
      <c r="C914" s="781"/>
      <c r="D914" s="784"/>
      <c r="E914" s="785"/>
      <c r="F914" s="773"/>
      <c r="G914" s="774"/>
      <c r="H914" s="774"/>
      <c r="I914" s="774"/>
      <c r="J914" s="774"/>
      <c r="K914" s="774"/>
      <c r="L914" s="775"/>
      <c r="M914" s="781"/>
      <c r="N914" s="781"/>
      <c r="O914" s="784"/>
      <c r="P914" s="785"/>
      <c r="Q914" s="773"/>
      <c r="R914" s="774"/>
      <c r="S914" s="774"/>
      <c r="T914" s="774"/>
      <c r="U914" s="774"/>
      <c r="V914" s="774"/>
      <c r="W914" s="775"/>
    </row>
    <row r="915" spans="1:24" s="23" customFormat="1" ht="17.100000000000001" customHeight="1" x14ac:dyDescent="0.15">
      <c r="B915" s="770" t="s">
        <v>5</v>
      </c>
      <c r="C915" s="771"/>
      <c r="D915" s="765" t="str">
        <f>VLOOKUP(A907,'様式D-1-1用'!$A$3:$P$1002,6,0)</f>
        <v>漏水</v>
      </c>
      <c r="E915" s="766"/>
      <c r="F915" s="773"/>
      <c r="G915" s="774"/>
      <c r="H915" s="774"/>
      <c r="I915" s="774"/>
      <c r="J915" s="774"/>
      <c r="K915" s="774"/>
      <c r="L915" s="775"/>
      <c r="M915" s="770" t="s">
        <v>5</v>
      </c>
      <c r="N915" s="771"/>
      <c r="O915" s="765" t="str">
        <f>VLOOKUP(X907,'様式D-1-1用'!$A$3:$P$1002,6,0)</f>
        <v>漏水</v>
      </c>
      <c r="P915" s="766"/>
      <c r="Q915" s="773"/>
      <c r="R915" s="774"/>
      <c r="S915" s="774"/>
      <c r="T915" s="774"/>
      <c r="U915" s="774"/>
      <c r="V915" s="774"/>
      <c r="W915" s="775"/>
    </row>
    <row r="916" spans="1:24" s="23" customFormat="1" ht="17.100000000000001" customHeight="1" x14ac:dyDescent="0.15">
      <c r="B916" s="770" t="s">
        <v>49</v>
      </c>
      <c r="C916" s="771"/>
      <c r="D916" s="765" t="str">
        <f>VLOOKUP(A907,'様式D-1-1用'!$A$3:$P$1002,7,0)</f>
        <v>漏水</v>
      </c>
      <c r="E916" s="766"/>
      <c r="F916" s="773"/>
      <c r="G916" s="774"/>
      <c r="H916" s="774"/>
      <c r="I916" s="774"/>
      <c r="J916" s="774"/>
      <c r="K916" s="774"/>
      <c r="L916" s="775"/>
      <c r="M916" s="770" t="s">
        <v>49</v>
      </c>
      <c r="N916" s="771"/>
      <c r="O916" s="765" t="str">
        <f>VLOOKUP(X907,'様式D-1-1用'!$A$3:$P$1002,7,0)</f>
        <v>漏水</v>
      </c>
      <c r="P916" s="766"/>
      <c r="Q916" s="773"/>
      <c r="R916" s="774"/>
      <c r="S916" s="774"/>
      <c r="T916" s="774"/>
      <c r="U916" s="774"/>
      <c r="V916" s="774"/>
      <c r="W916" s="775"/>
    </row>
    <row r="917" spans="1:24" s="23" customFormat="1" ht="17.100000000000001" customHeight="1" x14ac:dyDescent="0.15">
      <c r="B917" s="768" t="s">
        <v>279</v>
      </c>
      <c r="C917" s="770" t="s">
        <v>278</v>
      </c>
      <c r="D917" s="771"/>
      <c r="E917" s="146">
        <f>VLOOKUP(A907,'様式D-1-1用'!$A$3:$P$1002,8,0)</f>
        <v>0</v>
      </c>
      <c r="F917" s="773"/>
      <c r="G917" s="774"/>
      <c r="H917" s="774"/>
      <c r="I917" s="774"/>
      <c r="J917" s="774"/>
      <c r="K917" s="774"/>
      <c r="L917" s="775"/>
      <c r="M917" s="768" t="s">
        <v>279</v>
      </c>
      <c r="N917" s="770" t="s">
        <v>278</v>
      </c>
      <c r="O917" s="771"/>
      <c r="P917" s="146">
        <f>VLOOKUP(X907,'様式D-1-1用'!$A$3:$P$1002,8,0)</f>
        <v>0</v>
      </c>
      <c r="Q917" s="773"/>
      <c r="R917" s="774"/>
      <c r="S917" s="774"/>
      <c r="T917" s="774"/>
      <c r="U917" s="774"/>
      <c r="V917" s="774"/>
      <c r="W917" s="775"/>
    </row>
    <row r="918" spans="1:24" s="23" customFormat="1" ht="17.100000000000001" customHeight="1" x14ac:dyDescent="0.15">
      <c r="B918" s="769"/>
      <c r="C918" s="770" t="s">
        <v>280</v>
      </c>
      <c r="D918" s="771"/>
      <c r="E918" s="146" t="str">
        <f>VLOOKUP(A907,'様式D-1-1用'!$A$3:$P$1002,9,0)</f>
        <v>Ⅱb</v>
      </c>
      <c r="F918" s="773"/>
      <c r="G918" s="774"/>
      <c r="H918" s="774"/>
      <c r="I918" s="774"/>
      <c r="J918" s="774"/>
      <c r="K918" s="774"/>
      <c r="L918" s="775"/>
      <c r="M918" s="769"/>
      <c r="N918" s="770" t="s">
        <v>280</v>
      </c>
      <c r="O918" s="771"/>
      <c r="P918" s="146" t="str">
        <f>VLOOKUP(X907,'様式D-1-1用'!$A$3:$P$1002,9,0)</f>
        <v>Ⅱb</v>
      </c>
      <c r="Q918" s="773"/>
      <c r="R918" s="774"/>
      <c r="S918" s="774"/>
      <c r="T918" s="774"/>
      <c r="U918" s="774"/>
      <c r="V918" s="774"/>
      <c r="W918" s="775"/>
    </row>
    <row r="919" spans="1:24" s="23" customFormat="1" ht="17.100000000000001" customHeight="1" x14ac:dyDescent="0.15">
      <c r="B919" s="770" t="s">
        <v>29</v>
      </c>
      <c r="C919" s="771"/>
      <c r="D919" s="767" t="str">
        <f>VLOOKUP(A907,'様式D-1-1用'!$A$3:$P$1002,11,0)</f>
        <v>Ⅱ</v>
      </c>
      <c r="E919" s="759"/>
      <c r="F919" s="776"/>
      <c r="G919" s="777"/>
      <c r="H919" s="777"/>
      <c r="I919" s="777"/>
      <c r="J919" s="777"/>
      <c r="K919" s="777"/>
      <c r="L919" s="778"/>
      <c r="M919" s="770" t="s">
        <v>29</v>
      </c>
      <c r="N919" s="771"/>
      <c r="O919" s="767" t="str">
        <f>VLOOKUP(X907,'様式D-1-1用'!$A$3:$P$1002,11,0)</f>
        <v>Ⅱ</v>
      </c>
      <c r="P919" s="759"/>
      <c r="Q919" s="776"/>
      <c r="R919" s="777"/>
      <c r="S919" s="777"/>
      <c r="T919" s="777"/>
      <c r="U919" s="777"/>
      <c r="V919" s="777"/>
      <c r="W919" s="778"/>
    </row>
    <row r="920" spans="1:24" s="23" customFormat="1" ht="17.100000000000001" customHeight="1" x14ac:dyDescent="0.15">
      <c r="B920" s="770" t="s">
        <v>7</v>
      </c>
      <c r="C920" s="772"/>
      <c r="D920" s="772"/>
      <c r="E920" s="344" t="str">
        <f>VLOOKUP(A907,'様式D-1-1用'!$A$3:$P$1002,12,0)</f>
        <v>0.08m×5.2m 遊離石灰</v>
      </c>
      <c r="F920" s="133"/>
      <c r="G920" s="133"/>
      <c r="H920" s="133"/>
      <c r="I920" s="133"/>
      <c r="J920" s="133"/>
      <c r="K920" s="133"/>
      <c r="L920" s="134"/>
      <c r="M920" s="770" t="s">
        <v>7</v>
      </c>
      <c r="N920" s="772"/>
      <c r="O920" s="771"/>
      <c r="P920" s="344" t="str">
        <f>VLOOKUP(X907,'様式D-1-1用'!$A$3:$P$1002,12,0)</f>
        <v>0.4m×9.2m にじみ</v>
      </c>
      <c r="Q920" s="133"/>
      <c r="R920" s="133"/>
      <c r="S920" s="133"/>
      <c r="T920" s="133"/>
      <c r="U920" s="133"/>
      <c r="V920" s="133"/>
      <c r="W920" s="134"/>
    </row>
    <row r="921" spans="1:24" s="23" customFormat="1" ht="17.100000000000001" customHeight="1" x14ac:dyDescent="0.15">
      <c r="B921" s="801" t="s">
        <v>54</v>
      </c>
      <c r="C921" s="802"/>
      <c r="D921" s="803"/>
      <c r="E921" s="799" t="str">
        <f>VLOOKUP(A907,'様式D-1-1用'!$A$3:$P$1002,13,0)</f>
        <v>にじみ</v>
      </c>
      <c r="F921" s="800"/>
      <c r="G921" s="800"/>
      <c r="H921" s="800"/>
      <c r="I921" s="800"/>
      <c r="J921" s="800"/>
      <c r="K921" s="800"/>
      <c r="L921" s="804"/>
      <c r="M921" s="801" t="s">
        <v>54</v>
      </c>
      <c r="N921" s="802"/>
      <c r="O921" s="803"/>
      <c r="P921" s="799" t="str">
        <f>VLOOKUP(X907,'様式D-1-1用'!$A$3:$P$1002,13,0)</f>
        <v>ひび割れ幅0.4mm、にじみ</v>
      </c>
      <c r="Q921" s="800"/>
      <c r="R921" s="800"/>
      <c r="S921" s="800"/>
      <c r="T921" s="800"/>
      <c r="U921" s="800"/>
      <c r="V921" s="800"/>
      <c r="W921" s="804"/>
    </row>
    <row r="922" spans="1:24" s="23" customFormat="1" ht="17.100000000000001" customHeight="1" x14ac:dyDescent="0.15">
      <c r="B922" s="796" t="s">
        <v>282</v>
      </c>
      <c r="C922" s="797"/>
      <c r="D922" s="798"/>
      <c r="E922" s="799" t="str">
        <f>VLOOKUP(A907,'様式D-1-1用'!$A$3:$P$1002,14,0)</f>
        <v>－</v>
      </c>
      <c r="F922" s="800"/>
      <c r="G922" s="800"/>
      <c r="H922" s="743"/>
      <c r="I922" s="743"/>
      <c r="J922" s="743"/>
      <c r="K922" s="743"/>
      <c r="L922" s="744"/>
      <c r="M922" s="796" t="s">
        <v>282</v>
      </c>
      <c r="N922" s="797"/>
      <c r="O922" s="798"/>
      <c r="P922" s="799" t="str">
        <f>VLOOKUP(X907,'様式D-1-1用'!$A$3:$P$1002,14,0)</f>
        <v>－</v>
      </c>
      <c r="Q922" s="800"/>
      <c r="R922" s="800"/>
      <c r="S922" s="743"/>
      <c r="T922" s="743"/>
      <c r="U922" s="743"/>
      <c r="V922" s="743"/>
      <c r="W922" s="744"/>
    </row>
    <row r="923" spans="1:24" s="23" customFormat="1" ht="17.100000000000001" customHeight="1" x14ac:dyDescent="0.15">
      <c r="B923" s="796" t="s">
        <v>302</v>
      </c>
      <c r="C923" s="797"/>
      <c r="D923" s="798"/>
      <c r="E923" s="799" t="str">
        <f>VLOOKUP(A907,'様式D-1-1用'!$A$3:$P$1002,15,0)</f>
        <v>監視（日常巡視）</v>
      </c>
      <c r="F923" s="800"/>
      <c r="G923" s="800"/>
      <c r="H923" s="811" t="s">
        <v>8</v>
      </c>
      <c r="I923" s="812"/>
      <c r="J923" s="808"/>
      <c r="K923" s="809"/>
      <c r="L923" s="810"/>
      <c r="M923" s="796" t="s">
        <v>302</v>
      </c>
      <c r="N923" s="797"/>
      <c r="O923" s="798"/>
      <c r="P923" s="799" t="str">
        <f>VLOOKUP(X907,'様式D-1-1用'!$A$3:$P$1002,15,0)</f>
        <v>監視（日常巡視）</v>
      </c>
      <c r="Q923" s="800"/>
      <c r="R923" s="800"/>
      <c r="S923" s="811" t="s">
        <v>8</v>
      </c>
      <c r="T923" s="812"/>
      <c r="U923" s="808"/>
      <c r="V923" s="809"/>
      <c r="W923" s="810"/>
    </row>
    <row r="924" spans="1:24" s="23" customFormat="1" ht="17.100000000000001" customHeight="1" x14ac:dyDescent="0.15">
      <c r="B924" s="770" t="s">
        <v>50</v>
      </c>
      <c r="C924" s="771"/>
      <c r="D924" s="805" t="str">
        <f>VLOOKUP(A907,'様式D-1-1用'!$A$3:$P$1002,16,0)</f>
        <v>漏水、0.08m×5.2m 遊離石灰</v>
      </c>
      <c r="E924" s="806"/>
      <c r="F924" s="806"/>
      <c r="G924" s="806"/>
      <c r="H924" s="806"/>
      <c r="I924" s="806"/>
      <c r="J924" s="806"/>
      <c r="K924" s="806"/>
      <c r="L924" s="807"/>
      <c r="M924" s="770" t="s">
        <v>50</v>
      </c>
      <c r="N924" s="771"/>
      <c r="O924" s="805" t="str">
        <f>VLOOKUP(X907,'様式D-1-1用'!$A$3:$P$1002,16,0)</f>
        <v>漏水、0.4m×9.2m にじみ</v>
      </c>
      <c r="P924" s="806"/>
      <c r="Q924" s="806"/>
      <c r="R924" s="806"/>
      <c r="S924" s="806"/>
      <c r="T924" s="806"/>
      <c r="U924" s="806"/>
      <c r="V924" s="806"/>
      <c r="W924" s="807"/>
    </row>
    <row r="925" spans="1:24" s="23" customFormat="1" ht="20.100000000000001" customHeight="1" x14ac:dyDescent="0.15">
      <c r="A925" s="175">
        <f>A884+4</f>
        <v>91</v>
      </c>
      <c r="B925" s="779" t="s">
        <v>51</v>
      </c>
      <c r="C925" s="779" t="s">
        <v>47</v>
      </c>
      <c r="D925" s="782">
        <f>VLOOKUP(A925,'様式D-1-1用'!$A$3:$P$1002,2,0)</f>
        <v>10</v>
      </c>
      <c r="E925" s="783"/>
      <c r="F925" s="786"/>
      <c r="G925" s="787"/>
      <c r="H925" s="787"/>
      <c r="I925" s="787"/>
      <c r="J925" s="787"/>
      <c r="K925" s="787"/>
      <c r="L925" s="788"/>
      <c r="M925" s="779" t="s">
        <v>51</v>
      </c>
      <c r="N925" s="779" t="s">
        <v>47</v>
      </c>
      <c r="O925" s="782">
        <f>VLOOKUP(X925,'様式D-1-1用'!$A$3:$P$1002,2,0)</f>
        <v>10</v>
      </c>
      <c r="P925" s="783"/>
      <c r="Q925" s="773"/>
      <c r="R925" s="774"/>
      <c r="S925" s="774"/>
      <c r="T925" s="774"/>
      <c r="U925" s="774"/>
      <c r="V925" s="774"/>
      <c r="W925" s="775"/>
      <c r="X925" s="23">
        <f>X884+4</f>
        <v>92</v>
      </c>
    </row>
    <row r="926" spans="1:24" s="23" customFormat="1" ht="20.100000000000001" customHeight="1" x14ac:dyDescent="0.15">
      <c r="B926" s="780"/>
      <c r="C926" s="781"/>
      <c r="D926" s="784"/>
      <c r="E926" s="785"/>
      <c r="F926" s="773"/>
      <c r="G926" s="774"/>
      <c r="H926" s="774"/>
      <c r="I926" s="774"/>
      <c r="J926" s="774"/>
      <c r="K926" s="774"/>
      <c r="L926" s="775"/>
      <c r="M926" s="780"/>
      <c r="N926" s="781"/>
      <c r="O926" s="784"/>
      <c r="P926" s="785"/>
      <c r="Q926" s="773"/>
      <c r="R926" s="774"/>
      <c r="S926" s="774"/>
      <c r="T926" s="774"/>
      <c r="U926" s="774"/>
      <c r="V926" s="774"/>
      <c r="W926" s="775"/>
    </row>
    <row r="927" spans="1:24" s="23" customFormat="1" ht="20.100000000000001" customHeight="1" x14ac:dyDescent="0.15">
      <c r="B927" s="780"/>
      <c r="C927" s="780" t="s">
        <v>2</v>
      </c>
      <c r="D927" s="789">
        <f>VLOOKUP(A925,'様式D-1-1用'!$A$3:$P$1002,3,0)</f>
        <v>6</v>
      </c>
      <c r="E927" s="790"/>
      <c r="F927" s="773"/>
      <c r="G927" s="774"/>
      <c r="H927" s="774"/>
      <c r="I927" s="774"/>
      <c r="J927" s="774"/>
      <c r="K927" s="774"/>
      <c r="L927" s="775"/>
      <c r="M927" s="780"/>
      <c r="N927" s="780" t="s">
        <v>2</v>
      </c>
      <c r="O927" s="789">
        <f>VLOOKUP(X925,'様式D-1-1用'!$A$3:$P$1002,3,0)</f>
        <v>7</v>
      </c>
      <c r="P927" s="790"/>
      <c r="Q927" s="773"/>
      <c r="R927" s="774"/>
      <c r="S927" s="774"/>
      <c r="T927" s="774"/>
      <c r="U927" s="774"/>
      <c r="V927" s="774"/>
      <c r="W927" s="775"/>
    </row>
    <row r="928" spans="1:24" s="23" customFormat="1" ht="20.100000000000001" customHeight="1" x14ac:dyDescent="0.15">
      <c r="B928" s="781"/>
      <c r="C928" s="781"/>
      <c r="D928" s="791"/>
      <c r="E928" s="792"/>
      <c r="F928" s="773"/>
      <c r="G928" s="774"/>
      <c r="H928" s="774"/>
      <c r="I928" s="774"/>
      <c r="J928" s="774"/>
      <c r="K928" s="774"/>
      <c r="L928" s="775"/>
      <c r="M928" s="781"/>
      <c r="N928" s="781"/>
      <c r="O928" s="791"/>
      <c r="P928" s="792"/>
      <c r="Q928" s="773"/>
      <c r="R928" s="774"/>
      <c r="S928" s="774"/>
      <c r="T928" s="774"/>
      <c r="U928" s="774"/>
      <c r="V928" s="774"/>
      <c r="W928" s="775"/>
    </row>
    <row r="929" spans="2:23" s="23" customFormat="1" ht="20.100000000000001" customHeight="1" x14ac:dyDescent="0.15">
      <c r="B929" s="780" t="s">
        <v>48</v>
      </c>
      <c r="C929" s="780" t="s">
        <v>3</v>
      </c>
      <c r="D929" s="782" t="str">
        <f>VLOOKUP(A925,'様式D-1-1用'!$A$3:$P$1002,4,0)</f>
        <v>覆工・坑門</v>
      </c>
      <c r="E929" s="783"/>
      <c r="F929" s="773"/>
      <c r="G929" s="774"/>
      <c r="H929" s="774"/>
      <c r="I929" s="774"/>
      <c r="J929" s="774"/>
      <c r="K929" s="774"/>
      <c r="L929" s="775"/>
      <c r="M929" s="780" t="s">
        <v>48</v>
      </c>
      <c r="N929" s="780" t="s">
        <v>3</v>
      </c>
      <c r="O929" s="782" t="str">
        <f>VLOOKUP(X925,'様式D-1-1用'!$A$3:$P$1002,4,0)</f>
        <v>覆工・坑門</v>
      </c>
      <c r="P929" s="783"/>
      <c r="Q929" s="773"/>
      <c r="R929" s="774"/>
      <c r="S929" s="774"/>
      <c r="T929" s="774"/>
      <c r="U929" s="774"/>
      <c r="V929" s="774"/>
      <c r="W929" s="775"/>
    </row>
    <row r="930" spans="2:23" s="23" customFormat="1" ht="20.100000000000001" customHeight="1" x14ac:dyDescent="0.15">
      <c r="B930" s="780"/>
      <c r="C930" s="781"/>
      <c r="D930" s="784"/>
      <c r="E930" s="785"/>
      <c r="F930" s="773"/>
      <c r="G930" s="774"/>
      <c r="H930" s="774"/>
      <c r="I930" s="774"/>
      <c r="J930" s="774"/>
      <c r="K930" s="774"/>
      <c r="L930" s="775"/>
      <c r="M930" s="780"/>
      <c r="N930" s="781"/>
      <c r="O930" s="784"/>
      <c r="P930" s="785"/>
      <c r="Q930" s="773"/>
      <c r="R930" s="774"/>
      <c r="S930" s="774"/>
      <c r="T930" s="774"/>
      <c r="U930" s="774"/>
      <c r="V930" s="774"/>
      <c r="W930" s="775"/>
    </row>
    <row r="931" spans="2:23" s="23" customFormat="1" ht="20.100000000000001" customHeight="1" x14ac:dyDescent="0.15">
      <c r="B931" s="780"/>
      <c r="C931" s="780" t="s">
        <v>4</v>
      </c>
      <c r="D931" s="782" t="str">
        <f>VLOOKUP(A925,'様式D-1-1用'!$A$3:$P$1002,5,0)</f>
        <v>アーチ（左側）</v>
      </c>
      <c r="E931" s="783"/>
      <c r="F931" s="773"/>
      <c r="G931" s="774"/>
      <c r="H931" s="774"/>
      <c r="I931" s="774"/>
      <c r="J931" s="774"/>
      <c r="K931" s="774"/>
      <c r="L931" s="775"/>
      <c r="M931" s="780"/>
      <c r="N931" s="780" t="s">
        <v>4</v>
      </c>
      <c r="O931" s="782" t="str">
        <f>VLOOKUP(X925,'様式D-1-1用'!$A$3:$P$1002,5,0)</f>
        <v>側壁（右側）</v>
      </c>
      <c r="P931" s="783"/>
      <c r="Q931" s="773"/>
      <c r="R931" s="774"/>
      <c r="S931" s="774"/>
      <c r="T931" s="774"/>
      <c r="U931" s="774"/>
      <c r="V931" s="774"/>
      <c r="W931" s="775"/>
    </row>
    <row r="932" spans="2:23" s="23" customFormat="1" ht="19.5" customHeight="1" x14ac:dyDescent="0.15">
      <c r="B932" s="781"/>
      <c r="C932" s="781"/>
      <c r="D932" s="784"/>
      <c r="E932" s="785"/>
      <c r="F932" s="773"/>
      <c r="G932" s="774"/>
      <c r="H932" s="774"/>
      <c r="I932" s="774"/>
      <c r="J932" s="774"/>
      <c r="K932" s="774"/>
      <c r="L932" s="775"/>
      <c r="M932" s="781"/>
      <c r="N932" s="781"/>
      <c r="O932" s="784"/>
      <c r="P932" s="785"/>
      <c r="Q932" s="773"/>
      <c r="R932" s="774"/>
      <c r="S932" s="774"/>
      <c r="T932" s="774"/>
      <c r="U932" s="774"/>
      <c r="V932" s="774"/>
      <c r="W932" s="775"/>
    </row>
    <row r="933" spans="2:23" s="23" customFormat="1" ht="17.100000000000001" customHeight="1" x14ac:dyDescent="0.15">
      <c r="B933" s="770" t="s">
        <v>5</v>
      </c>
      <c r="C933" s="771"/>
      <c r="D933" s="765" t="str">
        <f>VLOOKUP(A925,'様式D-1-1用'!$A$3:$P$1002,6,0)</f>
        <v>漏水</v>
      </c>
      <c r="E933" s="766"/>
      <c r="F933" s="773"/>
      <c r="G933" s="774"/>
      <c r="H933" s="774"/>
      <c r="I933" s="774"/>
      <c r="J933" s="774"/>
      <c r="K933" s="774"/>
      <c r="L933" s="775"/>
      <c r="M933" s="770" t="s">
        <v>5</v>
      </c>
      <c r="N933" s="771"/>
      <c r="O933" s="765" t="str">
        <f>VLOOKUP(X925,'様式D-1-1用'!$A$3:$P$1002,6,0)</f>
        <v>材質劣化</v>
      </c>
      <c r="P933" s="766"/>
      <c r="Q933" s="773"/>
      <c r="R933" s="774"/>
      <c r="S933" s="774"/>
      <c r="T933" s="774"/>
      <c r="U933" s="774"/>
      <c r="V933" s="774"/>
      <c r="W933" s="775"/>
    </row>
    <row r="934" spans="2:23" s="23" customFormat="1" ht="17.100000000000001" customHeight="1" x14ac:dyDescent="0.15">
      <c r="B934" s="770" t="s">
        <v>49</v>
      </c>
      <c r="C934" s="771"/>
      <c r="D934" s="765" t="str">
        <f>VLOOKUP(A925,'様式D-1-1用'!$A$3:$P$1002,7,0)</f>
        <v>漏水</v>
      </c>
      <c r="E934" s="766"/>
      <c r="F934" s="773"/>
      <c r="G934" s="774"/>
      <c r="H934" s="774"/>
      <c r="I934" s="774"/>
      <c r="J934" s="774"/>
      <c r="K934" s="774"/>
      <c r="L934" s="775"/>
      <c r="M934" s="770" t="s">
        <v>49</v>
      </c>
      <c r="N934" s="771"/>
      <c r="O934" s="765" t="str">
        <f>VLOOKUP(X925,'様式D-1-1用'!$A$3:$P$1002,7,0)</f>
        <v>うき・はく離</v>
      </c>
      <c r="P934" s="766"/>
      <c r="Q934" s="773"/>
      <c r="R934" s="774"/>
      <c r="S934" s="774"/>
      <c r="T934" s="774"/>
      <c r="U934" s="774"/>
      <c r="V934" s="774"/>
      <c r="W934" s="775"/>
    </row>
    <row r="935" spans="2:23" s="23" customFormat="1" ht="17.100000000000001" customHeight="1" x14ac:dyDescent="0.15">
      <c r="B935" s="768" t="s">
        <v>279</v>
      </c>
      <c r="C935" s="770" t="s">
        <v>278</v>
      </c>
      <c r="D935" s="771"/>
      <c r="E935" s="146">
        <f>VLOOKUP(A925,'様式D-1-1用'!$A$3:$P$1002,8,0)</f>
        <v>0</v>
      </c>
      <c r="F935" s="773"/>
      <c r="G935" s="774"/>
      <c r="H935" s="774"/>
      <c r="I935" s="774"/>
      <c r="J935" s="774"/>
      <c r="K935" s="774"/>
      <c r="L935" s="775"/>
      <c r="M935" s="768" t="s">
        <v>279</v>
      </c>
      <c r="N935" s="770" t="s">
        <v>278</v>
      </c>
      <c r="O935" s="771"/>
      <c r="P935" s="146">
        <f>VLOOKUP(X925,'様式D-1-1用'!$A$3:$P$1002,8,0)</f>
        <v>0</v>
      </c>
      <c r="Q935" s="773"/>
      <c r="R935" s="774"/>
      <c r="S935" s="774"/>
      <c r="T935" s="774"/>
      <c r="U935" s="774"/>
      <c r="V935" s="774"/>
      <c r="W935" s="775"/>
    </row>
    <row r="936" spans="2:23" s="23" customFormat="1" ht="17.100000000000001" customHeight="1" x14ac:dyDescent="0.15">
      <c r="B936" s="769"/>
      <c r="C936" s="770" t="s">
        <v>280</v>
      </c>
      <c r="D936" s="771"/>
      <c r="E936" s="146" t="str">
        <f>VLOOKUP(A925,'様式D-1-1用'!$A$3:$P$1002,9,0)</f>
        <v>Ⅱb</v>
      </c>
      <c r="F936" s="773"/>
      <c r="G936" s="774"/>
      <c r="H936" s="774"/>
      <c r="I936" s="774"/>
      <c r="J936" s="774"/>
      <c r="K936" s="774"/>
      <c r="L936" s="775"/>
      <c r="M936" s="769"/>
      <c r="N936" s="770" t="s">
        <v>280</v>
      </c>
      <c r="O936" s="771"/>
      <c r="P936" s="146" t="str">
        <f>VLOOKUP(X925,'様式D-1-1用'!$A$3:$P$1002,9,0)</f>
        <v>Ⅱb</v>
      </c>
      <c r="Q936" s="773"/>
      <c r="R936" s="774"/>
      <c r="S936" s="774"/>
      <c r="T936" s="774"/>
      <c r="U936" s="774"/>
      <c r="V936" s="774"/>
      <c r="W936" s="775"/>
    </row>
    <row r="937" spans="2:23" s="23" customFormat="1" ht="17.100000000000001" customHeight="1" x14ac:dyDescent="0.15">
      <c r="B937" s="770" t="s">
        <v>29</v>
      </c>
      <c r="C937" s="771"/>
      <c r="D937" s="767" t="str">
        <f>VLOOKUP(A925,'様式D-1-1用'!$A$3:$P$1002,11,0)</f>
        <v>Ⅱ</v>
      </c>
      <c r="E937" s="759"/>
      <c r="F937" s="776"/>
      <c r="G937" s="777"/>
      <c r="H937" s="777"/>
      <c r="I937" s="777"/>
      <c r="J937" s="777"/>
      <c r="K937" s="777"/>
      <c r="L937" s="778"/>
      <c r="M937" s="770" t="s">
        <v>29</v>
      </c>
      <c r="N937" s="771"/>
      <c r="O937" s="767" t="str">
        <f>VLOOKUP(X925,'様式D-1-1用'!$A$3:$P$1002,11,0)</f>
        <v>Ⅱ</v>
      </c>
      <c r="P937" s="759"/>
      <c r="Q937" s="776"/>
      <c r="R937" s="777"/>
      <c r="S937" s="777"/>
      <c r="T937" s="777"/>
      <c r="U937" s="777"/>
      <c r="V937" s="777"/>
      <c r="W937" s="778"/>
    </row>
    <row r="938" spans="2:23" s="23" customFormat="1" ht="17.100000000000001" customHeight="1" x14ac:dyDescent="0.15">
      <c r="B938" s="770" t="s">
        <v>7</v>
      </c>
      <c r="C938" s="772"/>
      <c r="D938" s="772"/>
      <c r="E938" s="344" t="str">
        <f>VLOOKUP(A925,'様式D-1-1用'!$A$3:$P$1002,12,0)</f>
        <v>1.20m×7.3m にじみ</v>
      </c>
      <c r="F938" s="133"/>
      <c r="G938" s="133"/>
      <c r="H938" s="133"/>
      <c r="I938" s="133"/>
      <c r="J938" s="133"/>
      <c r="K938" s="133"/>
      <c r="L938" s="134"/>
      <c r="M938" s="770" t="s">
        <v>7</v>
      </c>
      <c r="N938" s="772"/>
      <c r="O938" s="771"/>
      <c r="P938" s="344" t="str">
        <f>VLOOKUP(X925,'様式D-1-1用'!$A$3:$P$1002,12,0)</f>
        <v xml:space="preserve">0.1m×9.0m </v>
      </c>
      <c r="Q938" s="133"/>
      <c r="R938" s="133"/>
      <c r="S938" s="133"/>
      <c r="T938" s="133"/>
      <c r="U938" s="133"/>
      <c r="V938" s="133"/>
      <c r="W938" s="134"/>
    </row>
    <row r="939" spans="2:23" s="23" customFormat="1" ht="17.100000000000001" customHeight="1" x14ac:dyDescent="0.15">
      <c r="B939" s="801" t="s">
        <v>54</v>
      </c>
      <c r="C939" s="802"/>
      <c r="D939" s="803"/>
      <c r="E939" s="799" t="str">
        <f>VLOOKUP(A925,'様式D-1-1用'!$A$3:$P$1002,13,0)</f>
        <v>1.20m×7.3m にじみ</v>
      </c>
      <c r="F939" s="800"/>
      <c r="G939" s="800"/>
      <c r="H939" s="800"/>
      <c r="I939" s="800"/>
      <c r="J939" s="800"/>
      <c r="K939" s="800"/>
      <c r="L939" s="804"/>
      <c r="M939" s="801" t="s">
        <v>54</v>
      </c>
      <c r="N939" s="802"/>
      <c r="O939" s="803"/>
      <c r="P939" s="799" t="str">
        <f>VLOOKUP(X925,'様式D-1-1用'!$A$3:$P$1002,13,0)</f>
        <v>0.1m×3.6m (過年度写S10-7),0.1m×1.7m (過年度写S10-8)</v>
      </c>
      <c r="Q939" s="800"/>
      <c r="R939" s="800"/>
      <c r="S939" s="800"/>
      <c r="T939" s="800"/>
      <c r="U939" s="800"/>
      <c r="V939" s="800"/>
      <c r="W939" s="804"/>
    </row>
    <row r="940" spans="2:23" s="23" customFormat="1" ht="17.100000000000001" customHeight="1" x14ac:dyDescent="0.15">
      <c r="B940" s="796" t="s">
        <v>282</v>
      </c>
      <c r="C940" s="797"/>
      <c r="D940" s="798"/>
      <c r="E940" s="799" t="str">
        <f>VLOOKUP(A925,'様式D-1-1用'!$A$3:$P$1002,14,0)</f>
        <v>－</v>
      </c>
      <c r="F940" s="800"/>
      <c r="G940" s="800"/>
      <c r="H940" s="743"/>
      <c r="I940" s="743"/>
      <c r="J940" s="743"/>
      <c r="K940" s="743"/>
      <c r="L940" s="744"/>
      <c r="M940" s="796" t="s">
        <v>282</v>
      </c>
      <c r="N940" s="797"/>
      <c r="O940" s="798"/>
      <c r="P940" s="799" t="str">
        <f>VLOOKUP(X925,'様式D-1-1用'!$A$3:$P$1002,14,0)</f>
        <v>－</v>
      </c>
      <c r="Q940" s="800"/>
      <c r="R940" s="800"/>
      <c r="S940" s="743"/>
      <c r="T940" s="743"/>
      <c r="U940" s="743"/>
      <c r="V940" s="743"/>
      <c r="W940" s="744"/>
    </row>
    <row r="941" spans="2:23" s="23" customFormat="1" ht="17.100000000000001" customHeight="1" x14ac:dyDescent="0.15">
      <c r="B941" s="796" t="s">
        <v>302</v>
      </c>
      <c r="C941" s="797"/>
      <c r="D941" s="798"/>
      <c r="E941" s="799" t="str">
        <f>VLOOKUP(A925,'様式D-1-1用'!$A$3:$P$1002,15,0)</f>
        <v>監視（日常巡視）</v>
      </c>
      <c r="F941" s="800"/>
      <c r="G941" s="800"/>
      <c r="H941" s="811" t="s">
        <v>8</v>
      </c>
      <c r="I941" s="812"/>
      <c r="J941" s="808"/>
      <c r="K941" s="809"/>
      <c r="L941" s="810"/>
      <c r="M941" s="796" t="s">
        <v>302</v>
      </c>
      <c r="N941" s="797"/>
      <c r="O941" s="798"/>
      <c r="P941" s="799" t="str">
        <f>VLOOKUP(X925,'様式D-1-1用'!$A$3:$P$1002,15,0)</f>
        <v>監視（日常巡視）</v>
      </c>
      <c r="Q941" s="800"/>
      <c r="R941" s="800"/>
      <c r="S941" s="811" t="s">
        <v>8</v>
      </c>
      <c r="T941" s="812"/>
      <c r="U941" s="808"/>
      <c r="V941" s="809"/>
      <c r="W941" s="810"/>
    </row>
    <row r="942" spans="2:23" s="23" customFormat="1" ht="17.100000000000001" customHeight="1" x14ac:dyDescent="0.15">
      <c r="B942" s="770" t="s">
        <v>50</v>
      </c>
      <c r="C942" s="771"/>
      <c r="D942" s="805" t="str">
        <f>VLOOKUP(A925,'様式D-1-1用'!$A$3:$P$1002,16,0)</f>
        <v>漏水、1.20m×7.3m にじみ</v>
      </c>
      <c r="E942" s="806"/>
      <c r="F942" s="806"/>
      <c r="G942" s="806"/>
      <c r="H942" s="806"/>
      <c r="I942" s="806"/>
      <c r="J942" s="806"/>
      <c r="K942" s="806"/>
      <c r="L942" s="807"/>
      <c r="M942" s="770" t="s">
        <v>50</v>
      </c>
      <c r="N942" s="771"/>
      <c r="O942" s="805" t="str">
        <f>VLOOKUP(X925,'様式D-1-1用'!$A$3:$P$1002,16,0)</f>
        <v xml:space="preserve">うき・はく離、0.1m×9.0m </v>
      </c>
      <c r="P942" s="806"/>
      <c r="Q942" s="806"/>
      <c r="R942" s="806"/>
      <c r="S942" s="806"/>
      <c r="T942" s="806"/>
      <c r="U942" s="806"/>
      <c r="V942" s="806"/>
      <c r="W942" s="807"/>
    </row>
    <row r="943" spans="2:23" s="23" customFormat="1" ht="15" customHeight="1" x14ac:dyDescent="0.15">
      <c r="B943" s="80"/>
      <c r="C943" s="793" t="s">
        <v>304</v>
      </c>
      <c r="D943" s="794"/>
      <c r="E943" s="794"/>
      <c r="F943" s="794"/>
      <c r="G943" s="794"/>
      <c r="H943" s="794"/>
      <c r="I943" s="794"/>
      <c r="J943" s="794"/>
      <c r="K943" s="794"/>
      <c r="L943" s="794"/>
      <c r="M943" s="80"/>
      <c r="N943" s="81" t="s">
        <v>257</v>
      </c>
      <c r="O943" s="80"/>
      <c r="P943" s="82"/>
      <c r="Q943" s="82"/>
      <c r="R943" s="82"/>
      <c r="S943" s="82"/>
      <c r="T943" s="82"/>
      <c r="U943" s="82"/>
      <c r="V943" s="82"/>
      <c r="W943" s="82"/>
    </row>
    <row r="944" spans="2:23" s="23" customFormat="1" ht="15" customHeight="1" x14ac:dyDescent="0.15">
      <c r="B944" s="80"/>
      <c r="C944" s="795"/>
      <c r="D944" s="795"/>
      <c r="E944" s="795"/>
      <c r="F944" s="795"/>
      <c r="G944" s="795"/>
      <c r="H944" s="795"/>
      <c r="I944" s="795"/>
      <c r="J944" s="795"/>
      <c r="K944" s="795"/>
      <c r="L944" s="795"/>
      <c r="M944" s="80"/>
      <c r="N944" s="81" t="s">
        <v>283</v>
      </c>
      <c r="O944" s="82"/>
      <c r="P944" s="82"/>
      <c r="Q944" s="82"/>
      <c r="R944" s="82"/>
      <c r="S944" s="82"/>
      <c r="T944" s="82"/>
      <c r="U944" s="82"/>
      <c r="V944" s="82"/>
      <c r="W944" s="82"/>
    </row>
    <row r="945" spans="1:24" ht="15" customHeight="1" x14ac:dyDescent="0.15">
      <c r="B945" s="79"/>
      <c r="C945" s="176" t="s">
        <v>303</v>
      </c>
      <c r="D945" s="176"/>
      <c r="E945" s="177"/>
      <c r="M945" s="23"/>
      <c r="N945" s="176" t="s">
        <v>529</v>
      </c>
      <c r="O945" s="174"/>
      <c r="P945" s="175"/>
      <c r="Q945" s="23"/>
      <c r="R945" s="23"/>
      <c r="S945" s="23"/>
      <c r="T945" s="23"/>
      <c r="U945" s="23"/>
      <c r="W945" s="82"/>
      <c r="X945" s="23"/>
    </row>
    <row r="946" spans="1:24" ht="15" customHeight="1" x14ac:dyDescent="0.15">
      <c r="C946" s="176" t="s">
        <v>420</v>
      </c>
      <c r="D946" s="176"/>
      <c r="M946" s="23"/>
      <c r="N946" s="176" t="s">
        <v>530</v>
      </c>
      <c r="O946" s="174"/>
      <c r="P946" s="23"/>
      <c r="Q946" s="23"/>
      <c r="R946" s="23"/>
      <c r="S946" s="23"/>
      <c r="T946" s="23"/>
      <c r="U946" s="23"/>
      <c r="V946" s="23"/>
      <c r="W946" s="23"/>
      <c r="X946" s="23"/>
    </row>
    <row r="947" spans="1:24" ht="15.6" customHeight="1" x14ac:dyDescent="0.15">
      <c r="C947" s="176" t="s">
        <v>557</v>
      </c>
      <c r="N947" s="176" t="s">
        <v>463</v>
      </c>
    </row>
    <row r="948" spans="1:24" s="23" customFormat="1" ht="20.100000000000001" customHeight="1" x14ac:dyDescent="0.15">
      <c r="A948" s="175">
        <f>A907+4</f>
        <v>93</v>
      </c>
      <c r="B948" s="779" t="s">
        <v>51</v>
      </c>
      <c r="C948" s="779" t="s">
        <v>47</v>
      </c>
      <c r="D948" s="782">
        <f>VLOOKUP(A948,'様式D-1-1用'!$A$3:$P$1002,2,0)</f>
        <v>10</v>
      </c>
      <c r="E948" s="783"/>
      <c r="F948" s="786"/>
      <c r="G948" s="787"/>
      <c r="H948" s="787"/>
      <c r="I948" s="787"/>
      <c r="J948" s="787"/>
      <c r="K948" s="787"/>
      <c r="L948" s="788"/>
      <c r="M948" s="779" t="s">
        <v>51</v>
      </c>
      <c r="N948" s="779" t="s">
        <v>47</v>
      </c>
      <c r="O948" s="782">
        <f>VLOOKUP(X948,'様式D-1-1用'!$A$3:$P$1002,2,0)</f>
        <v>11</v>
      </c>
      <c r="P948" s="783"/>
      <c r="Q948" s="786"/>
      <c r="R948" s="787"/>
      <c r="S948" s="787"/>
      <c r="T948" s="787"/>
      <c r="U948" s="787"/>
      <c r="V948" s="787"/>
      <c r="W948" s="788"/>
      <c r="X948" s="23">
        <f>X907+4</f>
        <v>94</v>
      </c>
    </row>
    <row r="949" spans="1:24" s="23" customFormat="1" ht="20.100000000000001" customHeight="1" x14ac:dyDescent="0.15">
      <c r="B949" s="780"/>
      <c r="C949" s="781"/>
      <c r="D949" s="784"/>
      <c r="E949" s="785"/>
      <c r="F949" s="773"/>
      <c r="G949" s="774"/>
      <c r="H949" s="774"/>
      <c r="I949" s="774"/>
      <c r="J949" s="774"/>
      <c r="K949" s="774"/>
      <c r="L949" s="775"/>
      <c r="M949" s="780"/>
      <c r="N949" s="781"/>
      <c r="O949" s="784"/>
      <c r="P949" s="785"/>
      <c r="Q949" s="773"/>
      <c r="R949" s="774"/>
      <c r="S949" s="774"/>
      <c r="T949" s="774"/>
      <c r="U949" s="774"/>
      <c r="V949" s="774"/>
      <c r="W949" s="775"/>
    </row>
    <row r="950" spans="1:24" s="23" customFormat="1" ht="20.100000000000001" customHeight="1" x14ac:dyDescent="0.15">
      <c r="B950" s="780"/>
      <c r="C950" s="780" t="s">
        <v>2</v>
      </c>
      <c r="D950" s="789">
        <f>VLOOKUP(A948,'様式D-1-1用'!$A$3:$P$1002,3,0)</f>
        <v>9</v>
      </c>
      <c r="E950" s="790"/>
      <c r="F950" s="773"/>
      <c r="G950" s="774"/>
      <c r="H950" s="774"/>
      <c r="I950" s="774"/>
      <c r="J950" s="774"/>
      <c r="K950" s="774"/>
      <c r="L950" s="775"/>
      <c r="M950" s="780"/>
      <c r="N950" s="780" t="s">
        <v>2</v>
      </c>
      <c r="O950" s="789">
        <f>VLOOKUP(X948,'様式D-1-1用'!$A$3:$P$1002,3,0)</f>
        <v>1</v>
      </c>
      <c r="P950" s="790"/>
      <c r="Q950" s="773"/>
      <c r="R950" s="774"/>
      <c r="S950" s="774"/>
      <c r="T950" s="774"/>
      <c r="U950" s="774"/>
      <c r="V950" s="774"/>
      <c r="W950" s="775"/>
    </row>
    <row r="951" spans="1:24" s="23" customFormat="1" ht="19.5" customHeight="1" x14ac:dyDescent="0.15">
      <c r="B951" s="781"/>
      <c r="C951" s="781"/>
      <c r="D951" s="791"/>
      <c r="E951" s="792"/>
      <c r="F951" s="773"/>
      <c r="G951" s="774"/>
      <c r="H951" s="774"/>
      <c r="I951" s="774"/>
      <c r="J951" s="774"/>
      <c r="K951" s="774"/>
      <c r="L951" s="775"/>
      <c r="M951" s="781"/>
      <c r="N951" s="781"/>
      <c r="O951" s="791"/>
      <c r="P951" s="792"/>
      <c r="Q951" s="773"/>
      <c r="R951" s="774"/>
      <c r="S951" s="774"/>
      <c r="T951" s="774"/>
      <c r="U951" s="774"/>
      <c r="V951" s="774"/>
      <c r="W951" s="775"/>
    </row>
    <row r="952" spans="1:24" s="23" customFormat="1" ht="20.100000000000001" customHeight="1" x14ac:dyDescent="0.15">
      <c r="B952" s="780" t="s">
        <v>48</v>
      </c>
      <c r="C952" s="780" t="s">
        <v>3</v>
      </c>
      <c r="D952" s="782" t="str">
        <f>VLOOKUP(A948,'様式D-1-1用'!$A$3:$P$1002,4,0)</f>
        <v>路面</v>
      </c>
      <c r="E952" s="783"/>
      <c r="F952" s="773"/>
      <c r="G952" s="774"/>
      <c r="H952" s="774"/>
      <c r="I952" s="774"/>
      <c r="J952" s="774"/>
      <c r="K952" s="774"/>
      <c r="L952" s="775"/>
      <c r="M952" s="780" t="s">
        <v>48</v>
      </c>
      <c r="N952" s="780" t="s">
        <v>3</v>
      </c>
      <c r="O952" s="782" t="str">
        <f>VLOOKUP(X948,'様式D-1-1用'!$A$3:$P$1002,4,0)</f>
        <v>覆工・坑門</v>
      </c>
      <c r="P952" s="783"/>
      <c r="Q952" s="773"/>
      <c r="R952" s="774"/>
      <c r="S952" s="774"/>
      <c r="T952" s="774"/>
      <c r="U952" s="774"/>
      <c r="V952" s="774"/>
      <c r="W952" s="775"/>
    </row>
    <row r="953" spans="1:24" s="23" customFormat="1" ht="20.100000000000001" customHeight="1" x14ac:dyDescent="0.15">
      <c r="B953" s="780"/>
      <c r="C953" s="781"/>
      <c r="D953" s="784"/>
      <c r="E953" s="785"/>
      <c r="F953" s="773"/>
      <c r="G953" s="774"/>
      <c r="H953" s="774"/>
      <c r="I953" s="774"/>
      <c r="J953" s="774"/>
      <c r="K953" s="774"/>
      <c r="L953" s="775"/>
      <c r="M953" s="780"/>
      <c r="N953" s="781"/>
      <c r="O953" s="784"/>
      <c r="P953" s="785"/>
      <c r="Q953" s="773"/>
      <c r="R953" s="774"/>
      <c r="S953" s="774"/>
      <c r="T953" s="774"/>
      <c r="U953" s="774"/>
      <c r="V953" s="774"/>
      <c r="W953" s="775"/>
    </row>
    <row r="954" spans="1:24" s="23" customFormat="1" ht="20.100000000000001" customHeight="1" x14ac:dyDescent="0.15">
      <c r="B954" s="780"/>
      <c r="C954" s="780" t="s">
        <v>4</v>
      </c>
      <c r="D954" s="782" t="str">
        <f>VLOOKUP(A948,'様式D-1-1用'!$A$3:$P$1002,5,0)</f>
        <v>監査歩廊</v>
      </c>
      <c r="E954" s="783"/>
      <c r="F954" s="773"/>
      <c r="G954" s="774"/>
      <c r="H954" s="774"/>
      <c r="I954" s="774"/>
      <c r="J954" s="774"/>
      <c r="K954" s="774"/>
      <c r="L954" s="775"/>
      <c r="M954" s="780"/>
      <c r="N954" s="780" t="s">
        <v>4</v>
      </c>
      <c r="O954" s="782" t="str">
        <f>VLOOKUP(X948,'様式D-1-1用'!$A$3:$P$1002,5,0)</f>
        <v>側壁（左側）</v>
      </c>
      <c r="P954" s="783"/>
      <c r="Q954" s="773"/>
      <c r="R954" s="774"/>
      <c r="S954" s="774"/>
      <c r="T954" s="774"/>
      <c r="U954" s="774"/>
      <c r="V954" s="774"/>
      <c r="W954" s="775"/>
    </row>
    <row r="955" spans="1:24" s="23" customFormat="1" ht="20.100000000000001" customHeight="1" x14ac:dyDescent="0.15">
      <c r="B955" s="781"/>
      <c r="C955" s="781"/>
      <c r="D955" s="784"/>
      <c r="E955" s="785"/>
      <c r="F955" s="773"/>
      <c r="G955" s="774"/>
      <c r="H955" s="774"/>
      <c r="I955" s="774"/>
      <c r="J955" s="774"/>
      <c r="K955" s="774"/>
      <c r="L955" s="775"/>
      <c r="M955" s="781"/>
      <c r="N955" s="781"/>
      <c r="O955" s="784"/>
      <c r="P955" s="785"/>
      <c r="Q955" s="773"/>
      <c r="R955" s="774"/>
      <c r="S955" s="774"/>
      <c r="T955" s="774"/>
      <c r="U955" s="774"/>
      <c r="V955" s="774"/>
      <c r="W955" s="775"/>
    </row>
    <row r="956" spans="1:24" s="23" customFormat="1" ht="17.100000000000001" customHeight="1" x14ac:dyDescent="0.15">
      <c r="B956" s="770" t="s">
        <v>5</v>
      </c>
      <c r="C956" s="771"/>
      <c r="D956" s="765" t="str">
        <f>VLOOKUP(A948,'様式D-1-1用'!$A$3:$P$1002,6,0)</f>
        <v>材質劣化</v>
      </c>
      <c r="E956" s="766"/>
      <c r="F956" s="773"/>
      <c r="G956" s="774"/>
      <c r="H956" s="774"/>
      <c r="I956" s="774"/>
      <c r="J956" s="774"/>
      <c r="K956" s="774"/>
      <c r="L956" s="775"/>
      <c r="M956" s="770" t="s">
        <v>5</v>
      </c>
      <c r="N956" s="771"/>
      <c r="O956" s="765" t="str">
        <f>VLOOKUP(X948,'様式D-1-1用'!$A$3:$P$1002,6,0)</f>
        <v>材質劣化</v>
      </c>
      <c r="P956" s="766"/>
      <c r="Q956" s="773"/>
      <c r="R956" s="774"/>
      <c r="S956" s="774"/>
      <c r="T956" s="774"/>
      <c r="U956" s="774"/>
      <c r="V956" s="774"/>
      <c r="W956" s="775"/>
    </row>
    <row r="957" spans="1:24" s="23" customFormat="1" ht="17.100000000000001" customHeight="1" x14ac:dyDescent="0.15">
      <c r="B957" s="770" t="s">
        <v>49</v>
      </c>
      <c r="C957" s="771"/>
      <c r="D957" s="765" t="str">
        <f>VLOOKUP(A948,'様式D-1-1用'!$A$3:$P$1002,7,0)</f>
        <v>欠損</v>
      </c>
      <c r="E957" s="766"/>
      <c r="F957" s="773"/>
      <c r="G957" s="774"/>
      <c r="H957" s="774"/>
      <c r="I957" s="774"/>
      <c r="J957" s="774"/>
      <c r="K957" s="774"/>
      <c r="L957" s="775"/>
      <c r="M957" s="770" t="s">
        <v>49</v>
      </c>
      <c r="N957" s="771"/>
      <c r="O957" s="765" t="str">
        <f>VLOOKUP(X948,'様式D-1-1用'!$A$3:$P$1002,7,0)</f>
        <v>うき・はく離</v>
      </c>
      <c r="P957" s="766"/>
      <c r="Q957" s="773"/>
      <c r="R957" s="774"/>
      <c r="S957" s="774"/>
      <c r="T957" s="774"/>
      <c r="U957" s="774"/>
      <c r="V957" s="774"/>
      <c r="W957" s="775"/>
    </row>
    <row r="958" spans="1:24" s="23" customFormat="1" ht="17.100000000000001" customHeight="1" x14ac:dyDescent="0.15">
      <c r="B958" s="768" t="s">
        <v>279</v>
      </c>
      <c r="C958" s="770" t="s">
        <v>278</v>
      </c>
      <c r="D958" s="771"/>
      <c r="E958" s="146">
        <f>VLOOKUP(A948,'様式D-1-1用'!$A$3:$P$1002,8,0)</f>
        <v>0</v>
      </c>
      <c r="F958" s="773"/>
      <c r="G958" s="774"/>
      <c r="H958" s="774"/>
      <c r="I958" s="774"/>
      <c r="J958" s="774"/>
      <c r="K958" s="774"/>
      <c r="L958" s="775"/>
      <c r="M958" s="768" t="s">
        <v>279</v>
      </c>
      <c r="N958" s="770" t="s">
        <v>278</v>
      </c>
      <c r="O958" s="771"/>
      <c r="P958" s="146">
        <f>VLOOKUP(X948,'様式D-1-1用'!$A$3:$P$1002,8,0)</f>
        <v>0</v>
      </c>
      <c r="Q958" s="773"/>
      <c r="R958" s="774"/>
      <c r="S958" s="774"/>
      <c r="T958" s="774"/>
      <c r="U958" s="774"/>
      <c r="V958" s="774"/>
      <c r="W958" s="775"/>
    </row>
    <row r="959" spans="1:24" s="23" customFormat="1" ht="17.100000000000001" customHeight="1" x14ac:dyDescent="0.15">
      <c r="B959" s="769"/>
      <c r="C959" s="770" t="s">
        <v>280</v>
      </c>
      <c r="D959" s="771"/>
      <c r="E959" s="146" t="str">
        <f>VLOOKUP(A948,'様式D-1-1用'!$A$3:$P$1002,9,0)</f>
        <v>－</v>
      </c>
      <c r="F959" s="773"/>
      <c r="G959" s="774"/>
      <c r="H959" s="774"/>
      <c r="I959" s="774"/>
      <c r="J959" s="774"/>
      <c r="K959" s="774"/>
      <c r="L959" s="775"/>
      <c r="M959" s="769"/>
      <c r="N959" s="770" t="s">
        <v>280</v>
      </c>
      <c r="O959" s="771"/>
      <c r="P959" s="146" t="str">
        <f>VLOOKUP(X948,'様式D-1-1用'!$A$3:$P$1002,9,0)</f>
        <v>Ⅱb</v>
      </c>
      <c r="Q959" s="773"/>
      <c r="R959" s="774"/>
      <c r="S959" s="774"/>
      <c r="T959" s="774"/>
      <c r="U959" s="774"/>
      <c r="V959" s="774"/>
      <c r="W959" s="775"/>
    </row>
    <row r="960" spans="1:24" s="23" customFormat="1" ht="17.100000000000001" customHeight="1" x14ac:dyDescent="0.15">
      <c r="B960" s="770" t="s">
        <v>29</v>
      </c>
      <c r="C960" s="771"/>
      <c r="D960" s="767" t="str">
        <f>VLOOKUP(A948,'様式D-1-1用'!$A$3:$P$1002,11,0)</f>
        <v>－</v>
      </c>
      <c r="E960" s="759"/>
      <c r="F960" s="776"/>
      <c r="G960" s="777"/>
      <c r="H960" s="777"/>
      <c r="I960" s="777"/>
      <c r="J960" s="777"/>
      <c r="K960" s="777"/>
      <c r="L960" s="778"/>
      <c r="M960" s="770" t="s">
        <v>29</v>
      </c>
      <c r="N960" s="771"/>
      <c r="O960" s="767" t="str">
        <f>VLOOKUP(X948,'様式D-1-1用'!$A$3:$P$1002,11,0)</f>
        <v>Ⅱ</v>
      </c>
      <c r="P960" s="759"/>
      <c r="Q960" s="776"/>
      <c r="R960" s="777"/>
      <c r="S960" s="777"/>
      <c r="T960" s="777"/>
      <c r="U960" s="777"/>
      <c r="V960" s="777"/>
      <c r="W960" s="778"/>
    </row>
    <row r="961" spans="1:24" s="23" customFormat="1" ht="17.100000000000001" customHeight="1" x14ac:dyDescent="0.15">
      <c r="B961" s="770" t="s">
        <v>7</v>
      </c>
      <c r="C961" s="772"/>
      <c r="D961" s="772"/>
      <c r="E961" s="344" t="str">
        <f>VLOOKUP(A948,'様式D-1-1用'!$A$3:$P$1002,12,0)</f>
        <v>0.5m×0.5m 内部鉄筋露出</v>
      </c>
      <c r="F961" s="133"/>
      <c r="G961" s="133"/>
      <c r="H961" s="133"/>
      <c r="I961" s="133"/>
      <c r="J961" s="133"/>
      <c r="K961" s="133"/>
      <c r="L961" s="134"/>
      <c r="M961" s="770" t="s">
        <v>7</v>
      </c>
      <c r="N961" s="772"/>
      <c r="O961" s="771"/>
      <c r="P961" s="344" t="str">
        <f>VLOOKUP(X948,'様式D-1-1用'!$A$3:$P$1002,12,0)</f>
        <v xml:space="preserve">0.1m×9.0m </v>
      </c>
      <c r="Q961" s="133"/>
      <c r="R961" s="133"/>
      <c r="S961" s="133"/>
      <c r="T961" s="133"/>
      <c r="U961" s="133"/>
      <c r="V961" s="133"/>
      <c r="W961" s="134"/>
    </row>
    <row r="962" spans="1:24" s="23" customFormat="1" ht="17.100000000000001" customHeight="1" x14ac:dyDescent="0.15">
      <c r="B962" s="801" t="s">
        <v>54</v>
      </c>
      <c r="C962" s="802"/>
      <c r="D962" s="803"/>
      <c r="E962" s="799" t="str">
        <f>VLOOKUP(A948,'様式D-1-1用'!$A$3:$P$1002,13,0)</f>
        <v>鉄筋露出0.5m×0.3m×0.02m</v>
      </c>
      <c r="F962" s="800"/>
      <c r="G962" s="800"/>
      <c r="H962" s="800"/>
      <c r="I962" s="800"/>
      <c r="J962" s="800"/>
      <c r="K962" s="800"/>
      <c r="L962" s="804"/>
      <c r="M962" s="801" t="s">
        <v>54</v>
      </c>
      <c r="N962" s="802"/>
      <c r="O962" s="803"/>
      <c r="P962" s="813" t="str">
        <f>VLOOKUP(X948,'様式D-1-1用'!$A$3:$P$1002,13,0)</f>
        <v>0.1m×2.0m (過年度写S11-1),0.1m×0.8m (過年度写S11-2),0.15m×4.8m (過年度写S11-3)</v>
      </c>
      <c r="Q962" s="814"/>
      <c r="R962" s="814"/>
      <c r="S962" s="814"/>
      <c r="T962" s="814"/>
      <c r="U962" s="814"/>
      <c r="V962" s="814"/>
      <c r="W962" s="815"/>
    </row>
    <row r="963" spans="1:24" s="23" customFormat="1" ht="17.100000000000001" customHeight="1" x14ac:dyDescent="0.15">
      <c r="B963" s="796" t="s">
        <v>282</v>
      </c>
      <c r="C963" s="797"/>
      <c r="D963" s="798"/>
      <c r="E963" s="799" t="str">
        <f>VLOOKUP(A948,'様式D-1-1用'!$A$3:$P$1002,14,0)</f>
        <v>－</v>
      </c>
      <c r="F963" s="800"/>
      <c r="G963" s="800"/>
      <c r="H963" s="743"/>
      <c r="I963" s="743"/>
      <c r="J963" s="743"/>
      <c r="K963" s="743"/>
      <c r="L963" s="744"/>
      <c r="M963" s="796" t="s">
        <v>282</v>
      </c>
      <c r="N963" s="797"/>
      <c r="O963" s="798"/>
      <c r="P963" s="799" t="str">
        <f>VLOOKUP(X948,'様式D-1-1用'!$A$3:$P$1002,14,0)</f>
        <v>－</v>
      </c>
      <c r="Q963" s="800"/>
      <c r="R963" s="800"/>
      <c r="S963" s="743"/>
      <c r="T963" s="743"/>
      <c r="U963" s="743"/>
      <c r="V963" s="743"/>
      <c r="W963" s="744"/>
    </row>
    <row r="964" spans="1:24" s="23" customFormat="1" ht="17.100000000000001" customHeight="1" x14ac:dyDescent="0.15">
      <c r="B964" s="796" t="s">
        <v>302</v>
      </c>
      <c r="C964" s="797"/>
      <c r="D964" s="798"/>
      <c r="E964" s="799" t="str">
        <f>VLOOKUP(A948,'様式D-1-1用'!$A$3:$P$1002,15,0)</f>
        <v>なし</v>
      </c>
      <c r="F964" s="800"/>
      <c r="G964" s="800"/>
      <c r="H964" s="811" t="s">
        <v>8</v>
      </c>
      <c r="I964" s="812"/>
      <c r="J964" s="808"/>
      <c r="K964" s="809"/>
      <c r="L964" s="810"/>
      <c r="M964" s="796" t="s">
        <v>302</v>
      </c>
      <c r="N964" s="797"/>
      <c r="O964" s="798"/>
      <c r="P964" s="799" t="str">
        <f>VLOOKUP(X948,'様式D-1-1用'!$A$3:$P$1002,15,0)</f>
        <v>監視（日常巡視）</v>
      </c>
      <c r="Q964" s="800"/>
      <c r="R964" s="800"/>
      <c r="S964" s="811" t="s">
        <v>8</v>
      </c>
      <c r="T964" s="812"/>
      <c r="U964" s="808"/>
      <c r="V964" s="809"/>
      <c r="W964" s="810"/>
    </row>
    <row r="965" spans="1:24" s="23" customFormat="1" ht="17.100000000000001" customHeight="1" x14ac:dyDescent="0.15">
      <c r="B965" s="770" t="s">
        <v>50</v>
      </c>
      <c r="C965" s="771"/>
      <c r="D965" s="805" t="str">
        <f>VLOOKUP(A948,'様式D-1-1用'!$A$3:$P$1002,16,0)</f>
        <v>欠損、0.5m×0.5m 内部鉄筋露出</v>
      </c>
      <c r="E965" s="806"/>
      <c r="F965" s="806"/>
      <c r="G965" s="806"/>
      <c r="H965" s="806"/>
      <c r="I965" s="806"/>
      <c r="J965" s="806"/>
      <c r="K965" s="806"/>
      <c r="L965" s="807"/>
      <c r="M965" s="770" t="s">
        <v>50</v>
      </c>
      <c r="N965" s="771"/>
      <c r="O965" s="805" t="str">
        <f>VLOOKUP(X948,'様式D-1-1用'!$A$3:$P$1002,16,0)</f>
        <v xml:space="preserve">うき・はく離、0.1m×9.0m </v>
      </c>
      <c r="P965" s="806"/>
      <c r="Q965" s="806"/>
      <c r="R965" s="806"/>
      <c r="S965" s="806"/>
      <c r="T965" s="806"/>
      <c r="U965" s="806"/>
      <c r="V965" s="806"/>
      <c r="W965" s="807"/>
    </row>
    <row r="966" spans="1:24" s="23" customFormat="1" ht="20.100000000000001" customHeight="1" x14ac:dyDescent="0.15">
      <c r="A966" s="175">
        <f>A925+4</f>
        <v>95</v>
      </c>
      <c r="B966" s="779" t="s">
        <v>51</v>
      </c>
      <c r="C966" s="779" t="s">
        <v>47</v>
      </c>
      <c r="D966" s="782">
        <f>VLOOKUP(A966,'様式D-1-1用'!$A$3:$P$1002,2,0)</f>
        <v>11</v>
      </c>
      <c r="E966" s="783"/>
      <c r="F966" s="786"/>
      <c r="G966" s="787"/>
      <c r="H966" s="787"/>
      <c r="I966" s="787"/>
      <c r="J966" s="787"/>
      <c r="K966" s="787"/>
      <c r="L966" s="788"/>
      <c r="M966" s="779" t="s">
        <v>51</v>
      </c>
      <c r="N966" s="779" t="s">
        <v>47</v>
      </c>
      <c r="O966" s="782">
        <f>VLOOKUP(X966,'様式D-1-1用'!$A$3:$P$1002,2,0)</f>
        <v>11</v>
      </c>
      <c r="P966" s="783"/>
      <c r="Q966" s="773"/>
      <c r="R966" s="774"/>
      <c r="S966" s="774"/>
      <c r="T966" s="774"/>
      <c r="U966" s="774"/>
      <c r="V966" s="774"/>
      <c r="W966" s="775"/>
      <c r="X966" s="23">
        <f>X925+4</f>
        <v>96</v>
      </c>
    </row>
    <row r="967" spans="1:24" s="23" customFormat="1" ht="20.100000000000001" customHeight="1" x14ac:dyDescent="0.15">
      <c r="B967" s="780"/>
      <c r="C967" s="781"/>
      <c r="D967" s="784"/>
      <c r="E967" s="785"/>
      <c r="F967" s="773"/>
      <c r="G967" s="774"/>
      <c r="H967" s="774"/>
      <c r="I967" s="774"/>
      <c r="J967" s="774"/>
      <c r="K967" s="774"/>
      <c r="L967" s="775"/>
      <c r="M967" s="780"/>
      <c r="N967" s="781"/>
      <c r="O967" s="784"/>
      <c r="P967" s="785"/>
      <c r="Q967" s="773"/>
      <c r="R967" s="774"/>
      <c r="S967" s="774"/>
      <c r="T967" s="774"/>
      <c r="U967" s="774"/>
      <c r="V967" s="774"/>
      <c r="W967" s="775"/>
    </row>
    <row r="968" spans="1:24" s="23" customFormat="1" ht="20.100000000000001" customHeight="1" x14ac:dyDescent="0.15">
      <c r="B968" s="780"/>
      <c r="C968" s="780" t="s">
        <v>2</v>
      </c>
      <c r="D968" s="789">
        <f>VLOOKUP(A966,'様式D-1-1用'!$A$3:$P$1002,3,0)</f>
        <v>4</v>
      </c>
      <c r="E968" s="790"/>
      <c r="F968" s="773"/>
      <c r="G968" s="774"/>
      <c r="H968" s="774"/>
      <c r="I968" s="774"/>
      <c r="J968" s="774"/>
      <c r="K968" s="774"/>
      <c r="L968" s="775"/>
      <c r="M968" s="780"/>
      <c r="N968" s="780" t="s">
        <v>2</v>
      </c>
      <c r="O968" s="789">
        <f>VLOOKUP(X966,'様式D-1-1用'!$A$3:$P$1002,3,0)</f>
        <v>5</v>
      </c>
      <c r="P968" s="790"/>
      <c r="Q968" s="773"/>
      <c r="R968" s="774"/>
      <c r="S968" s="774"/>
      <c r="T968" s="774"/>
      <c r="U968" s="774"/>
      <c r="V968" s="774"/>
      <c r="W968" s="775"/>
    </row>
    <row r="969" spans="1:24" s="23" customFormat="1" ht="20.100000000000001" customHeight="1" x14ac:dyDescent="0.15">
      <c r="B969" s="781"/>
      <c r="C969" s="781"/>
      <c r="D969" s="791"/>
      <c r="E969" s="792"/>
      <c r="F969" s="773"/>
      <c r="G969" s="774"/>
      <c r="H969" s="774"/>
      <c r="I969" s="774"/>
      <c r="J969" s="774"/>
      <c r="K969" s="774"/>
      <c r="L969" s="775"/>
      <c r="M969" s="781"/>
      <c r="N969" s="781"/>
      <c r="O969" s="791"/>
      <c r="P969" s="792"/>
      <c r="Q969" s="773"/>
      <c r="R969" s="774"/>
      <c r="S969" s="774"/>
      <c r="T969" s="774"/>
      <c r="U969" s="774"/>
      <c r="V969" s="774"/>
      <c r="W969" s="775"/>
    </row>
    <row r="970" spans="1:24" s="23" customFormat="1" ht="20.100000000000001" customHeight="1" x14ac:dyDescent="0.15">
      <c r="B970" s="780" t="s">
        <v>48</v>
      </c>
      <c r="C970" s="780" t="s">
        <v>3</v>
      </c>
      <c r="D970" s="782" t="str">
        <f>VLOOKUP(A966,'様式D-1-1用'!$A$3:$P$1002,4,0)</f>
        <v>覆工・坑門</v>
      </c>
      <c r="E970" s="783"/>
      <c r="F970" s="773"/>
      <c r="G970" s="774"/>
      <c r="H970" s="774"/>
      <c r="I970" s="774"/>
      <c r="J970" s="774"/>
      <c r="K970" s="774"/>
      <c r="L970" s="775"/>
      <c r="M970" s="780" t="s">
        <v>48</v>
      </c>
      <c r="N970" s="780" t="s">
        <v>3</v>
      </c>
      <c r="O970" s="782" t="str">
        <f>VLOOKUP(X966,'様式D-1-1用'!$A$3:$P$1002,4,0)</f>
        <v>覆工・坑門</v>
      </c>
      <c r="P970" s="783"/>
      <c r="Q970" s="773"/>
      <c r="R970" s="774"/>
      <c r="S970" s="774"/>
      <c r="T970" s="774"/>
      <c r="U970" s="774"/>
      <c r="V970" s="774"/>
      <c r="W970" s="775"/>
    </row>
    <row r="971" spans="1:24" s="23" customFormat="1" ht="20.100000000000001" customHeight="1" x14ac:dyDescent="0.15">
      <c r="B971" s="780"/>
      <c r="C971" s="781"/>
      <c r="D971" s="784"/>
      <c r="E971" s="785"/>
      <c r="F971" s="773"/>
      <c r="G971" s="774"/>
      <c r="H971" s="774"/>
      <c r="I971" s="774"/>
      <c r="J971" s="774"/>
      <c r="K971" s="774"/>
      <c r="L971" s="775"/>
      <c r="M971" s="780"/>
      <c r="N971" s="781"/>
      <c r="O971" s="784"/>
      <c r="P971" s="785"/>
      <c r="Q971" s="773"/>
      <c r="R971" s="774"/>
      <c r="S971" s="774"/>
      <c r="T971" s="774"/>
      <c r="U971" s="774"/>
      <c r="V971" s="774"/>
      <c r="W971" s="775"/>
    </row>
    <row r="972" spans="1:24" s="23" customFormat="1" ht="20.100000000000001" customHeight="1" x14ac:dyDescent="0.15">
      <c r="B972" s="780"/>
      <c r="C972" s="780" t="s">
        <v>4</v>
      </c>
      <c r="D972" s="782" t="str">
        <f>VLOOKUP(A966,'様式D-1-1用'!$A$3:$P$1002,5,0)</f>
        <v>アーチ（左側）</v>
      </c>
      <c r="E972" s="783"/>
      <c r="F972" s="773"/>
      <c r="G972" s="774"/>
      <c r="H972" s="774"/>
      <c r="I972" s="774"/>
      <c r="J972" s="774"/>
      <c r="K972" s="774"/>
      <c r="L972" s="775"/>
      <c r="M972" s="780"/>
      <c r="N972" s="780" t="s">
        <v>4</v>
      </c>
      <c r="O972" s="782" t="str">
        <f>VLOOKUP(X966,'様式D-1-1用'!$A$3:$P$1002,5,0)</f>
        <v>アーチ（天端）</v>
      </c>
      <c r="P972" s="783"/>
      <c r="Q972" s="773"/>
      <c r="R972" s="774"/>
      <c r="S972" s="774"/>
      <c r="T972" s="774"/>
      <c r="U972" s="774"/>
      <c r="V972" s="774"/>
      <c r="W972" s="775"/>
    </row>
    <row r="973" spans="1:24" s="23" customFormat="1" ht="19.5" customHeight="1" x14ac:dyDescent="0.15">
      <c r="B973" s="781"/>
      <c r="C973" s="781"/>
      <c r="D973" s="784"/>
      <c r="E973" s="785"/>
      <c r="F973" s="773"/>
      <c r="G973" s="774"/>
      <c r="H973" s="774"/>
      <c r="I973" s="774"/>
      <c r="J973" s="774"/>
      <c r="K973" s="774"/>
      <c r="L973" s="775"/>
      <c r="M973" s="781"/>
      <c r="N973" s="781"/>
      <c r="O973" s="784"/>
      <c r="P973" s="785"/>
      <c r="Q973" s="773"/>
      <c r="R973" s="774"/>
      <c r="S973" s="774"/>
      <c r="T973" s="774"/>
      <c r="U973" s="774"/>
      <c r="V973" s="774"/>
      <c r="W973" s="775"/>
    </row>
    <row r="974" spans="1:24" s="23" customFormat="1" ht="17.100000000000001" customHeight="1" x14ac:dyDescent="0.15">
      <c r="B974" s="770" t="s">
        <v>5</v>
      </c>
      <c r="C974" s="771"/>
      <c r="D974" s="765" t="str">
        <f>VLOOKUP(A966,'様式D-1-1用'!$A$3:$P$1002,6,0)</f>
        <v>漏水</v>
      </c>
      <c r="E974" s="766"/>
      <c r="F974" s="773"/>
      <c r="G974" s="774"/>
      <c r="H974" s="774"/>
      <c r="I974" s="774"/>
      <c r="J974" s="774"/>
      <c r="K974" s="774"/>
      <c r="L974" s="775"/>
      <c r="M974" s="770" t="s">
        <v>5</v>
      </c>
      <c r="N974" s="771"/>
      <c r="O974" s="765" t="str">
        <f>VLOOKUP(X966,'様式D-1-1用'!$A$3:$P$1002,6,0)</f>
        <v>材質劣化</v>
      </c>
      <c r="P974" s="766"/>
      <c r="Q974" s="773"/>
      <c r="R974" s="774"/>
      <c r="S974" s="774"/>
      <c r="T974" s="774"/>
      <c r="U974" s="774"/>
      <c r="V974" s="774"/>
      <c r="W974" s="775"/>
    </row>
    <row r="975" spans="1:24" s="23" customFormat="1" ht="17.100000000000001" customHeight="1" x14ac:dyDescent="0.15">
      <c r="B975" s="770" t="s">
        <v>49</v>
      </c>
      <c r="C975" s="771"/>
      <c r="D975" s="765" t="str">
        <f>VLOOKUP(A966,'様式D-1-1用'!$A$3:$P$1002,7,0)</f>
        <v>漏水</v>
      </c>
      <c r="E975" s="766"/>
      <c r="F975" s="773"/>
      <c r="G975" s="774"/>
      <c r="H975" s="774"/>
      <c r="I975" s="774"/>
      <c r="J975" s="774"/>
      <c r="K975" s="774"/>
      <c r="L975" s="775"/>
      <c r="M975" s="770" t="s">
        <v>49</v>
      </c>
      <c r="N975" s="771"/>
      <c r="O975" s="765" t="str">
        <f>VLOOKUP(X966,'様式D-1-1用'!$A$3:$P$1002,7,0)</f>
        <v>ひび割れ</v>
      </c>
      <c r="P975" s="766"/>
      <c r="Q975" s="773"/>
      <c r="R975" s="774"/>
      <c r="S975" s="774"/>
      <c r="T975" s="774"/>
      <c r="U975" s="774"/>
      <c r="V975" s="774"/>
      <c r="W975" s="775"/>
    </row>
    <row r="976" spans="1:24" s="23" customFormat="1" ht="17.100000000000001" customHeight="1" x14ac:dyDescent="0.15">
      <c r="B976" s="768" t="s">
        <v>279</v>
      </c>
      <c r="C976" s="770" t="s">
        <v>278</v>
      </c>
      <c r="D976" s="771"/>
      <c r="E976" s="146">
        <f>VLOOKUP(A966,'様式D-1-1用'!$A$3:$P$1002,8,0)</f>
        <v>0</v>
      </c>
      <c r="F976" s="773"/>
      <c r="G976" s="774"/>
      <c r="H976" s="774"/>
      <c r="I976" s="774"/>
      <c r="J976" s="774"/>
      <c r="K976" s="774"/>
      <c r="L976" s="775"/>
      <c r="M976" s="768" t="s">
        <v>279</v>
      </c>
      <c r="N976" s="770" t="s">
        <v>278</v>
      </c>
      <c r="O976" s="771"/>
      <c r="P976" s="146">
        <f>VLOOKUP(X966,'様式D-1-1用'!$A$3:$P$1002,8,0)</f>
        <v>0</v>
      </c>
      <c r="Q976" s="773"/>
      <c r="R976" s="774"/>
      <c r="S976" s="774"/>
      <c r="T976" s="774"/>
      <c r="U976" s="774"/>
      <c r="V976" s="774"/>
      <c r="W976" s="775"/>
    </row>
    <row r="977" spans="1:24" s="23" customFormat="1" ht="17.100000000000001" customHeight="1" x14ac:dyDescent="0.15">
      <c r="B977" s="769"/>
      <c r="C977" s="770" t="s">
        <v>280</v>
      </c>
      <c r="D977" s="771"/>
      <c r="E977" s="146" t="str">
        <f>VLOOKUP(A966,'様式D-1-1用'!$A$3:$P$1002,9,0)</f>
        <v>Ⅱb</v>
      </c>
      <c r="F977" s="773"/>
      <c r="G977" s="774"/>
      <c r="H977" s="774"/>
      <c r="I977" s="774"/>
      <c r="J977" s="774"/>
      <c r="K977" s="774"/>
      <c r="L977" s="775"/>
      <c r="M977" s="769"/>
      <c r="N977" s="770" t="s">
        <v>280</v>
      </c>
      <c r="O977" s="771"/>
      <c r="P977" s="146" t="str">
        <f>VLOOKUP(X966,'様式D-1-1用'!$A$3:$P$1002,9,0)</f>
        <v>Ⅱb</v>
      </c>
      <c r="Q977" s="773"/>
      <c r="R977" s="774"/>
      <c r="S977" s="774"/>
      <c r="T977" s="774"/>
      <c r="U977" s="774"/>
      <c r="V977" s="774"/>
      <c r="W977" s="775"/>
    </row>
    <row r="978" spans="1:24" s="23" customFormat="1" ht="17.100000000000001" customHeight="1" x14ac:dyDescent="0.15">
      <c r="B978" s="770" t="s">
        <v>29</v>
      </c>
      <c r="C978" s="771"/>
      <c r="D978" s="767" t="str">
        <f>VLOOKUP(A966,'様式D-1-1用'!$A$3:$P$1002,11,0)</f>
        <v>Ⅱ</v>
      </c>
      <c r="E978" s="759"/>
      <c r="F978" s="776"/>
      <c r="G978" s="777"/>
      <c r="H978" s="777"/>
      <c r="I978" s="777"/>
      <c r="J978" s="777"/>
      <c r="K978" s="777"/>
      <c r="L978" s="778"/>
      <c r="M978" s="770" t="s">
        <v>29</v>
      </c>
      <c r="N978" s="771"/>
      <c r="O978" s="767" t="str">
        <f>VLOOKUP(X966,'様式D-1-1用'!$A$3:$P$1002,11,0)</f>
        <v>Ⅱ</v>
      </c>
      <c r="P978" s="759"/>
      <c r="Q978" s="776"/>
      <c r="R978" s="777"/>
      <c r="S978" s="777"/>
      <c r="T978" s="777"/>
      <c r="U978" s="777"/>
      <c r="V978" s="777"/>
      <c r="W978" s="778"/>
    </row>
    <row r="979" spans="1:24" s="23" customFormat="1" ht="17.100000000000001" customHeight="1" x14ac:dyDescent="0.15">
      <c r="B979" s="770" t="s">
        <v>7</v>
      </c>
      <c r="C979" s="772"/>
      <c r="D979" s="772"/>
      <c r="E979" s="344" t="str">
        <f>VLOOKUP(A966,'様式D-1-1用'!$A$3:$P$1002,12,0)</f>
        <v>0.1m×7.4m にじみ</v>
      </c>
      <c r="F979" s="133"/>
      <c r="G979" s="133"/>
      <c r="H979" s="133"/>
      <c r="I979" s="133"/>
      <c r="J979" s="133"/>
      <c r="K979" s="133"/>
      <c r="L979" s="134"/>
      <c r="M979" s="770" t="s">
        <v>7</v>
      </c>
      <c r="N979" s="772"/>
      <c r="O979" s="771"/>
      <c r="P979" s="344" t="str">
        <f>VLOOKUP(X966,'様式D-1-1用'!$A$3:$P$1002,12,0)</f>
        <v>幅0.2mm×長さ1.7m</v>
      </c>
      <c r="Q979" s="133"/>
      <c r="R979" s="133"/>
      <c r="S979" s="133"/>
      <c r="T979" s="133"/>
      <c r="U979" s="133"/>
      <c r="V979" s="133"/>
      <c r="W979" s="134"/>
    </row>
    <row r="980" spans="1:24" s="23" customFormat="1" ht="17.100000000000001" customHeight="1" x14ac:dyDescent="0.15">
      <c r="B980" s="801" t="s">
        <v>54</v>
      </c>
      <c r="C980" s="802"/>
      <c r="D980" s="803"/>
      <c r="E980" s="799" t="str">
        <f>VLOOKUP(A966,'様式D-1-1用'!$A$3:$P$1002,13,0)</f>
        <v>0.1m×7.4m にじみ</v>
      </c>
      <c r="F980" s="800"/>
      <c r="G980" s="800"/>
      <c r="H980" s="800"/>
      <c r="I980" s="800"/>
      <c r="J980" s="800"/>
      <c r="K980" s="800"/>
      <c r="L980" s="804"/>
      <c r="M980" s="801" t="s">
        <v>54</v>
      </c>
      <c r="N980" s="802"/>
      <c r="O980" s="803"/>
      <c r="P980" s="799" t="str">
        <f>VLOOKUP(X966,'様式D-1-1用'!$A$3:$P$1002,13,0)</f>
        <v>幅0.3mm×長さ2.4m</v>
      </c>
      <c r="Q980" s="800"/>
      <c r="R980" s="800"/>
      <c r="S980" s="800"/>
      <c r="T980" s="800"/>
      <c r="U980" s="800"/>
      <c r="V980" s="800"/>
      <c r="W980" s="804"/>
    </row>
    <row r="981" spans="1:24" s="23" customFormat="1" ht="17.100000000000001" customHeight="1" x14ac:dyDescent="0.15">
      <c r="B981" s="796" t="s">
        <v>282</v>
      </c>
      <c r="C981" s="797"/>
      <c r="D981" s="798"/>
      <c r="E981" s="799" t="str">
        <f>VLOOKUP(A966,'様式D-1-1用'!$A$3:$P$1002,14,0)</f>
        <v>－</v>
      </c>
      <c r="F981" s="800"/>
      <c r="G981" s="800"/>
      <c r="H981" s="743"/>
      <c r="I981" s="743"/>
      <c r="J981" s="743"/>
      <c r="K981" s="743"/>
      <c r="L981" s="744"/>
      <c r="M981" s="796" t="s">
        <v>282</v>
      </c>
      <c r="N981" s="797"/>
      <c r="O981" s="798"/>
      <c r="P981" s="799" t="str">
        <f>VLOOKUP(X966,'様式D-1-1用'!$A$3:$P$1002,14,0)</f>
        <v>－</v>
      </c>
      <c r="Q981" s="800"/>
      <c r="R981" s="800"/>
      <c r="S981" s="743"/>
      <c r="T981" s="743"/>
      <c r="U981" s="743"/>
      <c r="V981" s="743"/>
      <c r="W981" s="744"/>
    </row>
    <row r="982" spans="1:24" s="23" customFormat="1" ht="17.100000000000001" customHeight="1" x14ac:dyDescent="0.15">
      <c r="B982" s="796" t="s">
        <v>302</v>
      </c>
      <c r="C982" s="797"/>
      <c r="D982" s="798"/>
      <c r="E982" s="799" t="str">
        <f>VLOOKUP(A966,'様式D-1-1用'!$A$3:$P$1002,15,0)</f>
        <v>監視（日常巡視）</v>
      </c>
      <c r="F982" s="800"/>
      <c r="G982" s="800"/>
      <c r="H982" s="811" t="s">
        <v>8</v>
      </c>
      <c r="I982" s="812"/>
      <c r="J982" s="808"/>
      <c r="K982" s="809"/>
      <c r="L982" s="810"/>
      <c r="M982" s="796" t="s">
        <v>302</v>
      </c>
      <c r="N982" s="797"/>
      <c r="O982" s="798"/>
      <c r="P982" s="799" t="str">
        <f>VLOOKUP(X966,'様式D-1-1用'!$A$3:$P$1002,15,0)</f>
        <v>監視（日常巡視）</v>
      </c>
      <c r="Q982" s="800"/>
      <c r="R982" s="800"/>
      <c r="S982" s="811" t="s">
        <v>8</v>
      </c>
      <c r="T982" s="812"/>
      <c r="U982" s="808"/>
      <c r="V982" s="809"/>
      <c r="W982" s="810"/>
    </row>
    <row r="983" spans="1:24" s="23" customFormat="1" ht="17.100000000000001" customHeight="1" x14ac:dyDescent="0.15">
      <c r="B983" s="770" t="s">
        <v>50</v>
      </c>
      <c r="C983" s="771"/>
      <c r="D983" s="805" t="str">
        <f>VLOOKUP(A966,'様式D-1-1用'!$A$3:$P$1002,16,0)</f>
        <v>漏水、0.1m×7.4m にじみ</v>
      </c>
      <c r="E983" s="806"/>
      <c r="F983" s="806"/>
      <c r="G983" s="806"/>
      <c r="H983" s="806"/>
      <c r="I983" s="806"/>
      <c r="J983" s="806"/>
      <c r="K983" s="806"/>
      <c r="L983" s="807"/>
      <c r="M983" s="770" t="s">
        <v>50</v>
      </c>
      <c r="N983" s="771"/>
      <c r="O983" s="805" t="str">
        <f>VLOOKUP(X966,'様式D-1-1用'!$A$3:$P$1002,16,0)</f>
        <v>ひび割れ、幅0.2mm×長さ1.7m</v>
      </c>
      <c r="P983" s="806"/>
      <c r="Q983" s="806"/>
      <c r="R983" s="806"/>
      <c r="S983" s="806"/>
      <c r="T983" s="806"/>
      <c r="U983" s="806"/>
      <c r="V983" s="806"/>
      <c r="W983" s="807"/>
    </row>
    <row r="984" spans="1:24" s="23" customFormat="1" ht="15" customHeight="1" x14ac:dyDescent="0.15">
      <c r="B984" s="80"/>
      <c r="C984" s="793" t="s">
        <v>304</v>
      </c>
      <c r="D984" s="794"/>
      <c r="E984" s="794"/>
      <c r="F984" s="794"/>
      <c r="G984" s="794"/>
      <c r="H984" s="794"/>
      <c r="I984" s="794"/>
      <c r="J984" s="794"/>
      <c r="K984" s="794"/>
      <c r="L984" s="794"/>
      <c r="M984" s="80"/>
      <c r="N984" s="81" t="s">
        <v>257</v>
      </c>
      <c r="O984" s="80"/>
      <c r="P984" s="82"/>
      <c r="Q984" s="82"/>
      <c r="R984" s="82"/>
      <c r="S984" s="82"/>
      <c r="T984" s="82"/>
      <c r="U984" s="82"/>
      <c r="V984" s="82"/>
      <c r="W984" s="82"/>
    </row>
    <row r="985" spans="1:24" s="23" customFormat="1" ht="15" customHeight="1" x14ac:dyDescent="0.15">
      <c r="B985" s="80"/>
      <c r="C985" s="795"/>
      <c r="D985" s="795"/>
      <c r="E985" s="795"/>
      <c r="F985" s="795"/>
      <c r="G985" s="795"/>
      <c r="H985" s="795"/>
      <c r="I985" s="795"/>
      <c r="J985" s="795"/>
      <c r="K985" s="795"/>
      <c r="L985" s="795"/>
      <c r="M985" s="80"/>
      <c r="N985" s="81" t="s">
        <v>283</v>
      </c>
      <c r="O985" s="82"/>
      <c r="P985" s="82"/>
      <c r="Q985" s="82"/>
      <c r="R985" s="82"/>
      <c r="S985" s="82"/>
      <c r="T985" s="82"/>
      <c r="U985" s="82"/>
      <c r="V985" s="82"/>
      <c r="W985" s="82"/>
    </row>
    <row r="986" spans="1:24" ht="15" customHeight="1" x14ac:dyDescent="0.15">
      <c r="B986" s="79"/>
      <c r="C986" s="176" t="s">
        <v>303</v>
      </c>
      <c r="D986" s="176"/>
      <c r="E986" s="177"/>
      <c r="M986" s="23"/>
      <c r="N986" s="176" t="s">
        <v>529</v>
      </c>
      <c r="O986" s="174"/>
      <c r="P986" s="175"/>
      <c r="Q986" s="23"/>
      <c r="R986" s="23"/>
      <c r="S986" s="23"/>
      <c r="T986" s="23"/>
      <c r="U986" s="23"/>
      <c r="W986" s="82"/>
      <c r="X986" s="23"/>
    </row>
    <row r="987" spans="1:24" ht="15" customHeight="1" x14ac:dyDescent="0.15">
      <c r="C987" s="176" t="s">
        <v>420</v>
      </c>
      <c r="D987" s="176"/>
      <c r="M987" s="23"/>
      <c r="N987" s="176" t="s">
        <v>530</v>
      </c>
      <c r="O987" s="174"/>
      <c r="P987" s="23"/>
      <c r="Q987" s="23"/>
      <c r="R987" s="23"/>
      <c r="S987" s="23"/>
      <c r="T987" s="23"/>
      <c r="U987" s="23"/>
      <c r="V987" s="23"/>
      <c r="W987" s="23"/>
      <c r="X987" s="23"/>
    </row>
    <row r="988" spans="1:24" ht="15.6" customHeight="1" x14ac:dyDescent="0.15">
      <c r="C988" s="176" t="s">
        <v>557</v>
      </c>
      <c r="N988" s="176" t="s">
        <v>463</v>
      </c>
    </row>
    <row r="989" spans="1:24" s="23" customFormat="1" ht="20.100000000000001" customHeight="1" x14ac:dyDescent="0.15">
      <c r="A989" s="175">
        <f>A948+4</f>
        <v>97</v>
      </c>
      <c r="B989" s="779" t="s">
        <v>51</v>
      </c>
      <c r="C989" s="779" t="s">
        <v>47</v>
      </c>
      <c r="D989" s="782">
        <f>VLOOKUP(A989,'様式D-1-1用'!$A$3:$P$1002,2,0)</f>
        <v>11</v>
      </c>
      <c r="E989" s="783"/>
      <c r="F989" s="786"/>
      <c r="G989" s="787"/>
      <c r="H989" s="787"/>
      <c r="I989" s="787"/>
      <c r="J989" s="787"/>
      <c r="K989" s="787"/>
      <c r="L989" s="788"/>
      <c r="M989" s="779" t="s">
        <v>51</v>
      </c>
      <c r="N989" s="779" t="s">
        <v>47</v>
      </c>
      <c r="O989" s="782">
        <f>VLOOKUP(X989,'様式D-1-1用'!$A$3:$P$1002,2,0)</f>
        <v>11</v>
      </c>
      <c r="P989" s="783"/>
      <c r="Q989" s="786"/>
      <c r="R989" s="787"/>
      <c r="S989" s="787"/>
      <c r="T989" s="787"/>
      <c r="U989" s="787"/>
      <c r="V989" s="787"/>
      <c r="W989" s="788"/>
      <c r="X989" s="23">
        <f>X948+4</f>
        <v>98</v>
      </c>
    </row>
    <row r="990" spans="1:24" s="23" customFormat="1" ht="20.100000000000001" customHeight="1" x14ac:dyDescent="0.15">
      <c r="B990" s="780"/>
      <c r="C990" s="781"/>
      <c r="D990" s="784"/>
      <c r="E990" s="785"/>
      <c r="F990" s="773"/>
      <c r="G990" s="774"/>
      <c r="H990" s="774"/>
      <c r="I990" s="774"/>
      <c r="J990" s="774"/>
      <c r="K990" s="774"/>
      <c r="L990" s="775"/>
      <c r="M990" s="780"/>
      <c r="N990" s="781"/>
      <c r="O990" s="784"/>
      <c r="P990" s="785"/>
      <c r="Q990" s="773"/>
      <c r="R990" s="774"/>
      <c r="S990" s="774"/>
      <c r="T990" s="774"/>
      <c r="U990" s="774"/>
      <c r="V990" s="774"/>
      <c r="W990" s="775"/>
    </row>
    <row r="991" spans="1:24" s="23" customFormat="1" ht="20.100000000000001" customHeight="1" x14ac:dyDescent="0.15">
      <c r="B991" s="780"/>
      <c r="C991" s="780" t="s">
        <v>2</v>
      </c>
      <c r="D991" s="789">
        <f>VLOOKUP(A989,'様式D-1-1用'!$A$3:$P$1002,3,0)</f>
        <v>6</v>
      </c>
      <c r="E991" s="790"/>
      <c r="F991" s="773"/>
      <c r="G991" s="774"/>
      <c r="H991" s="774"/>
      <c r="I991" s="774"/>
      <c r="J991" s="774"/>
      <c r="K991" s="774"/>
      <c r="L991" s="775"/>
      <c r="M991" s="780"/>
      <c r="N991" s="780" t="s">
        <v>2</v>
      </c>
      <c r="O991" s="789">
        <f>VLOOKUP(X989,'様式D-1-1用'!$A$3:$P$1002,3,0)</f>
        <v>7</v>
      </c>
      <c r="P991" s="790"/>
      <c r="Q991" s="773"/>
      <c r="R991" s="774"/>
      <c r="S991" s="774"/>
      <c r="T991" s="774"/>
      <c r="U991" s="774"/>
      <c r="V991" s="774"/>
      <c r="W991" s="775"/>
    </row>
    <row r="992" spans="1:24" s="23" customFormat="1" ht="19.5" customHeight="1" x14ac:dyDescent="0.15">
      <c r="B992" s="781"/>
      <c r="C992" s="781"/>
      <c r="D992" s="791"/>
      <c r="E992" s="792"/>
      <c r="F992" s="773"/>
      <c r="G992" s="774"/>
      <c r="H992" s="774"/>
      <c r="I992" s="774"/>
      <c r="J992" s="774"/>
      <c r="K992" s="774"/>
      <c r="L992" s="775"/>
      <c r="M992" s="781"/>
      <c r="N992" s="781"/>
      <c r="O992" s="791"/>
      <c r="P992" s="792"/>
      <c r="Q992" s="773"/>
      <c r="R992" s="774"/>
      <c r="S992" s="774"/>
      <c r="T992" s="774"/>
      <c r="U992" s="774"/>
      <c r="V992" s="774"/>
      <c r="W992" s="775"/>
    </row>
    <row r="993" spans="1:24" s="23" customFormat="1" ht="20.100000000000001" customHeight="1" x14ac:dyDescent="0.15">
      <c r="B993" s="780" t="s">
        <v>48</v>
      </c>
      <c r="C993" s="780" t="s">
        <v>3</v>
      </c>
      <c r="D993" s="782" t="str">
        <f>VLOOKUP(A989,'様式D-1-1用'!$A$3:$P$1002,4,0)</f>
        <v>覆工・坑門</v>
      </c>
      <c r="E993" s="783"/>
      <c r="F993" s="773"/>
      <c r="G993" s="774"/>
      <c r="H993" s="774"/>
      <c r="I993" s="774"/>
      <c r="J993" s="774"/>
      <c r="K993" s="774"/>
      <c r="L993" s="775"/>
      <c r="M993" s="780" t="s">
        <v>48</v>
      </c>
      <c r="N993" s="780" t="s">
        <v>3</v>
      </c>
      <c r="O993" s="782" t="str">
        <f>VLOOKUP(X989,'様式D-1-1用'!$A$3:$P$1002,4,0)</f>
        <v>覆工・坑門</v>
      </c>
      <c r="P993" s="783"/>
      <c r="Q993" s="773"/>
      <c r="R993" s="774"/>
      <c r="S993" s="774"/>
      <c r="T993" s="774"/>
      <c r="U993" s="774"/>
      <c r="V993" s="774"/>
      <c r="W993" s="775"/>
    </row>
    <row r="994" spans="1:24" s="23" customFormat="1" ht="20.100000000000001" customHeight="1" x14ac:dyDescent="0.15">
      <c r="B994" s="780"/>
      <c r="C994" s="781"/>
      <c r="D994" s="784"/>
      <c r="E994" s="785"/>
      <c r="F994" s="773"/>
      <c r="G994" s="774"/>
      <c r="H994" s="774"/>
      <c r="I994" s="774"/>
      <c r="J994" s="774"/>
      <c r="K994" s="774"/>
      <c r="L994" s="775"/>
      <c r="M994" s="780"/>
      <c r="N994" s="781"/>
      <c r="O994" s="784"/>
      <c r="P994" s="785"/>
      <c r="Q994" s="773"/>
      <c r="R994" s="774"/>
      <c r="S994" s="774"/>
      <c r="T994" s="774"/>
      <c r="U994" s="774"/>
      <c r="V994" s="774"/>
      <c r="W994" s="775"/>
    </row>
    <row r="995" spans="1:24" s="23" customFormat="1" ht="20.100000000000001" customHeight="1" x14ac:dyDescent="0.15">
      <c r="B995" s="780"/>
      <c r="C995" s="780" t="s">
        <v>4</v>
      </c>
      <c r="D995" s="782" t="str">
        <f>VLOOKUP(A989,'様式D-1-1用'!$A$3:$P$1002,5,0)</f>
        <v>アーチ（右側）</v>
      </c>
      <c r="E995" s="783"/>
      <c r="F995" s="773"/>
      <c r="G995" s="774"/>
      <c r="H995" s="774"/>
      <c r="I995" s="774"/>
      <c r="J995" s="774"/>
      <c r="K995" s="774"/>
      <c r="L995" s="775"/>
      <c r="M995" s="780"/>
      <c r="N995" s="780" t="s">
        <v>4</v>
      </c>
      <c r="O995" s="782" t="str">
        <f>VLOOKUP(X989,'様式D-1-1用'!$A$3:$P$1002,5,0)</f>
        <v>側壁（右側）</v>
      </c>
      <c r="P995" s="783"/>
      <c r="Q995" s="773"/>
      <c r="R995" s="774"/>
      <c r="S995" s="774"/>
      <c r="T995" s="774"/>
      <c r="U995" s="774"/>
      <c r="V995" s="774"/>
      <c r="W995" s="775"/>
    </row>
    <row r="996" spans="1:24" s="23" customFormat="1" ht="20.100000000000001" customHeight="1" x14ac:dyDescent="0.15">
      <c r="B996" s="781"/>
      <c r="C996" s="781"/>
      <c r="D996" s="784"/>
      <c r="E996" s="785"/>
      <c r="F996" s="773"/>
      <c r="G996" s="774"/>
      <c r="H996" s="774"/>
      <c r="I996" s="774"/>
      <c r="J996" s="774"/>
      <c r="K996" s="774"/>
      <c r="L996" s="775"/>
      <c r="M996" s="781"/>
      <c r="N996" s="781"/>
      <c r="O996" s="784"/>
      <c r="P996" s="785"/>
      <c r="Q996" s="773"/>
      <c r="R996" s="774"/>
      <c r="S996" s="774"/>
      <c r="T996" s="774"/>
      <c r="U996" s="774"/>
      <c r="V996" s="774"/>
      <c r="W996" s="775"/>
    </row>
    <row r="997" spans="1:24" s="23" customFormat="1" ht="17.100000000000001" customHeight="1" x14ac:dyDescent="0.15">
      <c r="B997" s="770" t="s">
        <v>5</v>
      </c>
      <c r="C997" s="771"/>
      <c r="D997" s="765" t="str">
        <f>VLOOKUP(A989,'様式D-1-1用'!$A$3:$P$1002,6,0)</f>
        <v>漏水</v>
      </c>
      <c r="E997" s="766"/>
      <c r="F997" s="773"/>
      <c r="G997" s="774"/>
      <c r="H997" s="774"/>
      <c r="I997" s="774"/>
      <c r="J997" s="774"/>
      <c r="K997" s="774"/>
      <c r="L997" s="775"/>
      <c r="M997" s="770" t="s">
        <v>5</v>
      </c>
      <c r="N997" s="771"/>
      <c r="O997" s="765" t="str">
        <f>VLOOKUP(X989,'様式D-1-1用'!$A$3:$P$1002,6,0)</f>
        <v>材質劣化</v>
      </c>
      <c r="P997" s="766"/>
      <c r="Q997" s="773"/>
      <c r="R997" s="774"/>
      <c r="S997" s="774"/>
      <c r="T997" s="774"/>
      <c r="U997" s="774"/>
      <c r="V997" s="774"/>
      <c r="W997" s="775"/>
    </row>
    <row r="998" spans="1:24" s="23" customFormat="1" ht="17.100000000000001" customHeight="1" x14ac:dyDescent="0.15">
      <c r="B998" s="770" t="s">
        <v>49</v>
      </c>
      <c r="C998" s="771"/>
      <c r="D998" s="765" t="str">
        <f>VLOOKUP(A989,'様式D-1-1用'!$A$3:$P$1002,7,0)</f>
        <v>漏水</v>
      </c>
      <c r="E998" s="766"/>
      <c r="F998" s="773"/>
      <c r="G998" s="774"/>
      <c r="H998" s="774"/>
      <c r="I998" s="774"/>
      <c r="J998" s="774"/>
      <c r="K998" s="774"/>
      <c r="L998" s="775"/>
      <c r="M998" s="770" t="s">
        <v>49</v>
      </c>
      <c r="N998" s="771"/>
      <c r="O998" s="765" t="str">
        <f>VLOOKUP(X989,'様式D-1-1用'!$A$3:$P$1002,7,0)</f>
        <v>うき・はく離</v>
      </c>
      <c r="P998" s="766"/>
      <c r="Q998" s="773"/>
      <c r="R998" s="774"/>
      <c r="S998" s="774"/>
      <c r="T998" s="774"/>
      <c r="U998" s="774"/>
      <c r="V998" s="774"/>
      <c r="W998" s="775"/>
    </row>
    <row r="999" spans="1:24" s="23" customFormat="1" ht="17.100000000000001" customHeight="1" x14ac:dyDescent="0.15">
      <c r="B999" s="768" t="s">
        <v>279</v>
      </c>
      <c r="C999" s="770" t="s">
        <v>278</v>
      </c>
      <c r="D999" s="771"/>
      <c r="E999" s="146">
        <f>VLOOKUP(A989,'様式D-1-1用'!$A$3:$P$1002,8,0)</f>
        <v>0</v>
      </c>
      <c r="F999" s="773"/>
      <c r="G999" s="774"/>
      <c r="H999" s="774"/>
      <c r="I999" s="774"/>
      <c r="J999" s="774"/>
      <c r="K999" s="774"/>
      <c r="L999" s="775"/>
      <c r="M999" s="768" t="s">
        <v>279</v>
      </c>
      <c r="N999" s="770" t="s">
        <v>278</v>
      </c>
      <c r="O999" s="771"/>
      <c r="P999" s="146">
        <f>VLOOKUP(X989,'様式D-1-1用'!$A$3:$P$1002,8,0)</f>
        <v>0</v>
      </c>
      <c r="Q999" s="773"/>
      <c r="R999" s="774"/>
      <c r="S999" s="774"/>
      <c r="T999" s="774"/>
      <c r="U999" s="774"/>
      <c r="V999" s="774"/>
      <c r="W999" s="775"/>
    </row>
    <row r="1000" spans="1:24" s="23" customFormat="1" ht="17.100000000000001" customHeight="1" x14ac:dyDescent="0.15">
      <c r="B1000" s="769"/>
      <c r="C1000" s="770" t="s">
        <v>280</v>
      </c>
      <c r="D1000" s="771"/>
      <c r="E1000" s="146" t="str">
        <f>VLOOKUP(A989,'様式D-1-1用'!$A$3:$P$1002,9,0)</f>
        <v>Ⅱb</v>
      </c>
      <c r="F1000" s="773"/>
      <c r="G1000" s="774"/>
      <c r="H1000" s="774"/>
      <c r="I1000" s="774"/>
      <c r="J1000" s="774"/>
      <c r="K1000" s="774"/>
      <c r="L1000" s="775"/>
      <c r="M1000" s="769"/>
      <c r="N1000" s="770" t="s">
        <v>280</v>
      </c>
      <c r="O1000" s="771"/>
      <c r="P1000" s="146" t="str">
        <f>VLOOKUP(X989,'様式D-1-1用'!$A$3:$P$1002,9,0)</f>
        <v>Ⅱb</v>
      </c>
      <c r="Q1000" s="773"/>
      <c r="R1000" s="774"/>
      <c r="S1000" s="774"/>
      <c r="T1000" s="774"/>
      <c r="U1000" s="774"/>
      <c r="V1000" s="774"/>
      <c r="W1000" s="775"/>
    </row>
    <row r="1001" spans="1:24" s="23" customFormat="1" ht="17.100000000000001" customHeight="1" x14ac:dyDescent="0.15">
      <c r="B1001" s="770" t="s">
        <v>29</v>
      </c>
      <c r="C1001" s="771"/>
      <c r="D1001" s="767" t="str">
        <f>VLOOKUP(A989,'様式D-1-1用'!$A$3:$P$1002,11,0)</f>
        <v>Ⅱ</v>
      </c>
      <c r="E1001" s="759"/>
      <c r="F1001" s="776"/>
      <c r="G1001" s="777"/>
      <c r="H1001" s="777"/>
      <c r="I1001" s="777"/>
      <c r="J1001" s="777"/>
      <c r="K1001" s="777"/>
      <c r="L1001" s="778"/>
      <c r="M1001" s="770" t="s">
        <v>29</v>
      </c>
      <c r="N1001" s="771"/>
      <c r="O1001" s="767" t="str">
        <f>VLOOKUP(X989,'様式D-1-1用'!$A$3:$P$1002,11,0)</f>
        <v>Ⅱ</v>
      </c>
      <c r="P1001" s="759"/>
      <c r="Q1001" s="776"/>
      <c r="R1001" s="777"/>
      <c r="S1001" s="777"/>
      <c r="T1001" s="777"/>
      <c r="U1001" s="777"/>
      <c r="V1001" s="777"/>
      <c r="W1001" s="778"/>
    </row>
    <row r="1002" spans="1:24" s="23" customFormat="1" ht="17.100000000000001" customHeight="1" x14ac:dyDescent="0.15">
      <c r="B1002" s="770" t="s">
        <v>7</v>
      </c>
      <c r="C1002" s="772"/>
      <c r="D1002" s="772"/>
      <c r="E1002" s="344" t="str">
        <f>VLOOKUP(A989,'様式D-1-1用'!$A$3:$P$1002,12,0)</f>
        <v>0.6m×6.8m にじみ</v>
      </c>
      <c r="F1002" s="133"/>
      <c r="G1002" s="133"/>
      <c r="H1002" s="133"/>
      <c r="I1002" s="133"/>
      <c r="J1002" s="133"/>
      <c r="K1002" s="133"/>
      <c r="L1002" s="134"/>
      <c r="M1002" s="770" t="s">
        <v>7</v>
      </c>
      <c r="N1002" s="772"/>
      <c r="O1002" s="771"/>
      <c r="P1002" s="344" t="str">
        <f>VLOOKUP(X989,'様式D-1-1用'!$A$3:$P$1002,12,0)</f>
        <v xml:space="preserve">0.1m×9.0m </v>
      </c>
      <c r="Q1002" s="133"/>
      <c r="R1002" s="133"/>
      <c r="S1002" s="133"/>
      <c r="T1002" s="133"/>
      <c r="U1002" s="133"/>
      <c r="V1002" s="133"/>
      <c r="W1002" s="134"/>
    </row>
    <row r="1003" spans="1:24" s="23" customFormat="1" ht="17.100000000000001" customHeight="1" x14ac:dyDescent="0.15">
      <c r="B1003" s="801" t="s">
        <v>54</v>
      </c>
      <c r="C1003" s="802"/>
      <c r="D1003" s="803"/>
      <c r="E1003" s="799" t="str">
        <f>VLOOKUP(A989,'様式D-1-1用'!$A$3:$P$1002,13,0)</f>
        <v>0.6m×6.8m にじみ</v>
      </c>
      <c r="F1003" s="800"/>
      <c r="G1003" s="800"/>
      <c r="H1003" s="800"/>
      <c r="I1003" s="800"/>
      <c r="J1003" s="800"/>
      <c r="K1003" s="800"/>
      <c r="L1003" s="804"/>
      <c r="M1003" s="801" t="s">
        <v>54</v>
      </c>
      <c r="N1003" s="802"/>
      <c r="O1003" s="803"/>
      <c r="P1003" s="799" t="str">
        <f>VLOOKUP(X989,'様式D-1-1用'!$A$3:$P$1002,13,0)</f>
        <v xml:space="preserve">0.1m×9.0m </v>
      </c>
      <c r="Q1003" s="800"/>
      <c r="R1003" s="800"/>
      <c r="S1003" s="800"/>
      <c r="T1003" s="800"/>
      <c r="U1003" s="800"/>
      <c r="V1003" s="800"/>
      <c r="W1003" s="804"/>
    </row>
    <row r="1004" spans="1:24" s="23" customFormat="1" ht="17.100000000000001" customHeight="1" x14ac:dyDescent="0.15">
      <c r="B1004" s="796" t="s">
        <v>282</v>
      </c>
      <c r="C1004" s="797"/>
      <c r="D1004" s="798"/>
      <c r="E1004" s="799" t="str">
        <f>VLOOKUP(A989,'様式D-1-1用'!$A$3:$P$1002,14,0)</f>
        <v>－</v>
      </c>
      <c r="F1004" s="800"/>
      <c r="G1004" s="800"/>
      <c r="H1004" s="743"/>
      <c r="I1004" s="743"/>
      <c r="J1004" s="743"/>
      <c r="K1004" s="743"/>
      <c r="L1004" s="744"/>
      <c r="M1004" s="796" t="s">
        <v>282</v>
      </c>
      <c r="N1004" s="797"/>
      <c r="O1004" s="798"/>
      <c r="P1004" s="799" t="str">
        <f>VLOOKUP(X989,'様式D-1-1用'!$A$3:$P$1002,14,0)</f>
        <v>－</v>
      </c>
      <c r="Q1004" s="800"/>
      <c r="R1004" s="800"/>
      <c r="S1004" s="743"/>
      <c r="T1004" s="743"/>
      <c r="U1004" s="743"/>
      <c r="V1004" s="743"/>
      <c r="W1004" s="744"/>
    </row>
    <row r="1005" spans="1:24" s="23" customFormat="1" ht="17.100000000000001" customHeight="1" x14ac:dyDescent="0.15">
      <c r="B1005" s="796" t="s">
        <v>302</v>
      </c>
      <c r="C1005" s="797"/>
      <c r="D1005" s="798"/>
      <c r="E1005" s="799" t="str">
        <f>VLOOKUP(A989,'様式D-1-1用'!$A$3:$P$1002,15,0)</f>
        <v>監視（日常巡視）</v>
      </c>
      <c r="F1005" s="800"/>
      <c r="G1005" s="800"/>
      <c r="H1005" s="811" t="s">
        <v>8</v>
      </c>
      <c r="I1005" s="812"/>
      <c r="J1005" s="808"/>
      <c r="K1005" s="809"/>
      <c r="L1005" s="810"/>
      <c r="M1005" s="796" t="s">
        <v>302</v>
      </c>
      <c r="N1005" s="797"/>
      <c r="O1005" s="798"/>
      <c r="P1005" s="799" t="str">
        <f>VLOOKUP(X989,'様式D-1-1用'!$A$3:$P$1002,15,0)</f>
        <v>監視（日常巡視）</v>
      </c>
      <c r="Q1005" s="800"/>
      <c r="R1005" s="800"/>
      <c r="S1005" s="811" t="s">
        <v>8</v>
      </c>
      <c r="T1005" s="812"/>
      <c r="U1005" s="808"/>
      <c r="V1005" s="809"/>
      <c r="W1005" s="810"/>
    </row>
    <row r="1006" spans="1:24" s="23" customFormat="1" ht="17.100000000000001" customHeight="1" x14ac:dyDescent="0.15">
      <c r="B1006" s="770" t="s">
        <v>50</v>
      </c>
      <c r="C1006" s="771"/>
      <c r="D1006" s="805" t="str">
        <f>VLOOKUP(A989,'様式D-1-1用'!$A$3:$P$1002,16,0)</f>
        <v>漏水、0.6m×6.8m にじみ</v>
      </c>
      <c r="E1006" s="806"/>
      <c r="F1006" s="806"/>
      <c r="G1006" s="806"/>
      <c r="H1006" s="806"/>
      <c r="I1006" s="806"/>
      <c r="J1006" s="806"/>
      <c r="K1006" s="806"/>
      <c r="L1006" s="807"/>
      <c r="M1006" s="770" t="s">
        <v>50</v>
      </c>
      <c r="N1006" s="771"/>
      <c r="O1006" s="805" t="str">
        <f>VLOOKUP(X989,'様式D-1-1用'!$A$3:$P$1002,16,0)</f>
        <v xml:space="preserve">うき・はく離、0.1m×9.0m </v>
      </c>
      <c r="P1006" s="806"/>
      <c r="Q1006" s="806"/>
      <c r="R1006" s="806"/>
      <c r="S1006" s="806"/>
      <c r="T1006" s="806"/>
      <c r="U1006" s="806"/>
      <c r="V1006" s="806"/>
      <c r="W1006" s="807"/>
    </row>
    <row r="1007" spans="1:24" s="23" customFormat="1" ht="20.100000000000001" customHeight="1" x14ac:dyDescent="0.15">
      <c r="A1007" s="175">
        <f>A966+4</f>
        <v>99</v>
      </c>
      <c r="B1007" s="779" t="s">
        <v>51</v>
      </c>
      <c r="C1007" s="779" t="s">
        <v>47</v>
      </c>
      <c r="D1007" s="782">
        <f>VLOOKUP(A1007,'様式D-1-1用'!$A$3:$P$1002,2,0)</f>
        <v>11</v>
      </c>
      <c r="E1007" s="783"/>
      <c r="F1007" s="786"/>
      <c r="G1007" s="787"/>
      <c r="H1007" s="787"/>
      <c r="I1007" s="787"/>
      <c r="J1007" s="787"/>
      <c r="K1007" s="787"/>
      <c r="L1007" s="788"/>
      <c r="M1007" s="779" t="s">
        <v>51</v>
      </c>
      <c r="N1007" s="779" t="s">
        <v>47</v>
      </c>
      <c r="O1007" s="782">
        <f>VLOOKUP(X1007,'様式D-1-1用'!$A$3:$P$1002,2,0)</f>
        <v>11</v>
      </c>
      <c r="P1007" s="783"/>
      <c r="Q1007" s="773"/>
      <c r="R1007" s="774"/>
      <c r="S1007" s="774"/>
      <c r="T1007" s="774"/>
      <c r="U1007" s="774"/>
      <c r="V1007" s="774"/>
      <c r="W1007" s="775"/>
      <c r="X1007" s="23">
        <f>X966+4</f>
        <v>100</v>
      </c>
    </row>
    <row r="1008" spans="1:24" s="23" customFormat="1" ht="20.100000000000001" customHeight="1" x14ac:dyDescent="0.15">
      <c r="B1008" s="780"/>
      <c r="C1008" s="781"/>
      <c r="D1008" s="784"/>
      <c r="E1008" s="785"/>
      <c r="F1008" s="773"/>
      <c r="G1008" s="774"/>
      <c r="H1008" s="774"/>
      <c r="I1008" s="774"/>
      <c r="J1008" s="774"/>
      <c r="K1008" s="774"/>
      <c r="L1008" s="775"/>
      <c r="M1008" s="780"/>
      <c r="N1008" s="781"/>
      <c r="O1008" s="784"/>
      <c r="P1008" s="785"/>
      <c r="Q1008" s="773"/>
      <c r="R1008" s="774"/>
      <c r="S1008" s="774"/>
      <c r="T1008" s="774"/>
      <c r="U1008" s="774"/>
      <c r="V1008" s="774"/>
      <c r="W1008" s="775"/>
    </row>
    <row r="1009" spans="2:23" s="23" customFormat="1" ht="20.100000000000001" customHeight="1" x14ac:dyDescent="0.15">
      <c r="B1009" s="780"/>
      <c r="C1009" s="780" t="s">
        <v>2</v>
      </c>
      <c r="D1009" s="789">
        <f>VLOOKUP(A1007,'様式D-1-1用'!$A$3:$P$1002,3,0)</f>
        <v>8</v>
      </c>
      <c r="E1009" s="790"/>
      <c r="F1009" s="773"/>
      <c r="G1009" s="774"/>
      <c r="H1009" s="774"/>
      <c r="I1009" s="774"/>
      <c r="J1009" s="774"/>
      <c r="K1009" s="774"/>
      <c r="L1009" s="775"/>
      <c r="M1009" s="780"/>
      <c r="N1009" s="780" t="s">
        <v>2</v>
      </c>
      <c r="O1009" s="789">
        <f>VLOOKUP(X1007,'様式D-1-1用'!$A$3:$P$1002,3,0)</f>
        <v>9</v>
      </c>
      <c r="P1009" s="790"/>
      <c r="Q1009" s="773"/>
      <c r="R1009" s="774"/>
      <c r="S1009" s="774"/>
      <c r="T1009" s="774"/>
      <c r="U1009" s="774"/>
      <c r="V1009" s="774"/>
      <c r="W1009" s="775"/>
    </row>
    <row r="1010" spans="2:23" s="23" customFormat="1" ht="20.100000000000001" customHeight="1" x14ac:dyDescent="0.15">
      <c r="B1010" s="781"/>
      <c r="C1010" s="781"/>
      <c r="D1010" s="791"/>
      <c r="E1010" s="792"/>
      <c r="F1010" s="773"/>
      <c r="G1010" s="774"/>
      <c r="H1010" s="774"/>
      <c r="I1010" s="774"/>
      <c r="J1010" s="774"/>
      <c r="K1010" s="774"/>
      <c r="L1010" s="775"/>
      <c r="M1010" s="781"/>
      <c r="N1010" s="781"/>
      <c r="O1010" s="791"/>
      <c r="P1010" s="792"/>
      <c r="Q1010" s="773"/>
      <c r="R1010" s="774"/>
      <c r="S1010" s="774"/>
      <c r="T1010" s="774"/>
      <c r="U1010" s="774"/>
      <c r="V1010" s="774"/>
      <c r="W1010" s="775"/>
    </row>
    <row r="1011" spans="2:23" s="23" customFormat="1" ht="20.100000000000001" customHeight="1" x14ac:dyDescent="0.15">
      <c r="B1011" s="780" t="s">
        <v>48</v>
      </c>
      <c r="C1011" s="780" t="s">
        <v>3</v>
      </c>
      <c r="D1011" s="782" t="str">
        <f>VLOOKUP(A1007,'様式D-1-1用'!$A$3:$P$1002,4,0)</f>
        <v>路面</v>
      </c>
      <c r="E1011" s="783"/>
      <c r="F1011" s="773"/>
      <c r="G1011" s="774"/>
      <c r="H1011" s="774"/>
      <c r="I1011" s="774"/>
      <c r="J1011" s="774"/>
      <c r="K1011" s="774"/>
      <c r="L1011" s="775"/>
      <c r="M1011" s="780" t="s">
        <v>48</v>
      </c>
      <c r="N1011" s="780" t="s">
        <v>3</v>
      </c>
      <c r="O1011" s="782" t="str">
        <f>VLOOKUP(X1007,'様式D-1-1用'!$A$3:$P$1002,4,0)</f>
        <v>路面</v>
      </c>
      <c r="P1011" s="783"/>
      <c r="Q1011" s="773"/>
      <c r="R1011" s="774"/>
      <c r="S1011" s="774"/>
      <c r="T1011" s="774"/>
      <c r="U1011" s="774"/>
      <c r="V1011" s="774"/>
      <c r="W1011" s="775"/>
    </row>
    <row r="1012" spans="2:23" s="23" customFormat="1" ht="20.100000000000001" customHeight="1" x14ac:dyDescent="0.15">
      <c r="B1012" s="780"/>
      <c r="C1012" s="781"/>
      <c r="D1012" s="784"/>
      <c r="E1012" s="785"/>
      <c r="F1012" s="773"/>
      <c r="G1012" s="774"/>
      <c r="H1012" s="774"/>
      <c r="I1012" s="774"/>
      <c r="J1012" s="774"/>
      <c r="K1012" s="774"/>
      <c r="L1012" s="775"/>
      <c r="M1012" s="780"/>
      <c r="N1012" s="781"/>
      <c r="O1012" s="784"/>
      <c r="P1012" s="785"/>
      <c r="Q1012" s="773"/>
      <c r="R1012" s="774"/>
      <c r="S1012" s="774"/>
      <c r="T1012" s="774"/>
      <c r="U1012" s="774"/>
      <c r="V1012" s="774"/>
      <c r="W1012" s="775"/>
    </row>
    <row r="1013" spans="2:23" s="23" customFormat="1" ht="20.100000000000001" customHeight="1" x14ac:dyDescent="0.15">
      <c r="B1013" s="780"/>
      <c r="C1013" s="780" t="s">
        <v>4</v>
      </c>
      <c r="D1013" s="782" t="str">
        <f>VLOOKUP(A1007,'様式D-1-1用'!$A$3:$P$1002,5,0)</f>
        <v>車道</v>
      </c>
      <c r="E1013" s="783"/>
      <c r="F1013" s="773"/>
      <c r="G1013" s="774"/>
      <c r="H1013" s="774"/>
      <c r="I1013" s="774"/>
      <c r="J1013" s="774"/>
      <c r="K1013" s="774"/>
      <c r="L1013" s="775"/>
      <c r="M1013" s="780"/>
      <c r="N1013" s="780" t="s">
        <v>4</v>
      </c>
      <c r="O1013" s="782" t="str">
        <f>VLOOKUP(X1007,'様式D-1-1用'!$A$3:$P$1002,5,0)</f>
        <v>車道</v>
      </c>
      <c r="P1013" s="783"/>
      <c r="Q1013" s="773"/>
      <c r="R1013" s="774"/>
      <c r="S1013" s="774"/>
      <c r="T1013" s="774"/>
      <c r="U1013" s="774"/>
      <c r="V1013" s="774"/>
      <c r="W1013" s="775"/>
    </row>
    <row r="1014" spans="2:23" s="23" customFormat="1" ht="19.5" customHeight="1" x14ac:dyDescent="0.15">
      <c r="B1014" s="781"/>
      <c r="C1014" s="781"/>
      <c r="D1014" s="784"/>
      <c r="E1014" s="785"/>
      <c r="F1014" s="773"/>
      <c r="G1014" s="774"/>
      <c r="H1014" s="774"/>
      <c r="I1014" s="774"/>
      <c r="J1014" s="774"/>
      <c r="K1014" s="774"/>
      <c r="L1014" s="775"/>
      <c r="M1014" s="781"/>
      <c r="N1014" s="781"/>
      <c r="O1014" s="784"/>
      <c r="P1014" s="785"/>
      <c r="Q1014" s="773"/>
      <c r="R1014" s="774"/>
      <c r="S1014" s="774"/>
      <c r="T1014" s="774"/>
      <c r="U1014" s="774"/>
      <c r="V1014" s="774"/>
      <c r="W1014" s="775"/>
    </row>
    <row r="1015" spans="2:23" s="23" customFormat="1" ht="17.100000000000001" customHeight="1" x14ac:dyDescent="0.15">
      <c r="B1015" s="770" t="s">
        <v>5</v>
      </c>
      <c r="C1015" s="771"/>
      <c r="D1015" s="765" t="str">
        <f>VLOOKUP(A1007,'様式D-1-1用'!$A$3:$P$1002,6,0)</f>
        <v>材質劣化</v>
      </c>
      <c r="E1015" s="766"/>
      <c r="F1015" s="773"/>
      <c r="G1015" s="774"/>
      <c r="H1015" s="774"/>
      <c r="I1015" s="774"/>
      <c r="J1015" s="774"/>
      <c r="K1015" s="774"/>
      <c r="L1015" s="775"/>
      <c r="M1015" s="770" t="s">
        <v>5</v>
      </c>
      <c r="N1015" s="771"/>
      <c r="O1015" s="765" t="str">
        <f>VLOOKUP(X1007,'様式D-1-1用'!$A$3:$P$1002,6,0)</f>
        <v>材質劣化</v>
      </c>
      <c r="P1015" s="766"/>
      <c r="Q1015" s="773"/>
      <c r="R1015" s="774"/>
      <c r="S1015" s="774"/>
      <c r="T1015" s="774"/>
      <c r="U1015" s="774"/>
      <c r="V1015" s="774"/>
      <c r="W1015" s="775"/>
    </row>
    <row r="1016" spans="2:23" s="23" customFormat="1" ht="17.100000000000001" customHeight="1" x14ac:dyDescent="0.15">
      <c r="B1016" s="770" t="s">
        <v>49</v>
      </c>
      <c r="C1016" s="771"/>
      <c r="D1016" s="765" t="str">
        <f>VLOOKUP(A1007,'様式D-1-1用'!$A$3:$P$1002,7,0)</f>
        <v>うき・はく離</v>
      </c>
      <c r="E1016" s="766"/>
      <c r="F1016" s="773"/>
      <c r="G1016" s="774"/>
      <c r="H1016" s="774"/>
      <c r="I1016" s="774"/>
      <c r="J1016" s="774"/>
      <c r="K1016" s="774"/>
      <c r="L1016" s="775"/>
      <c r="M1016" s="770" t="s">
        <v>49</v>
      </c>
      <c r="N1016" s="771"/>
      <c r="O1016" s="765" t="str">
        <f>VLOOKUP(X1007,'様式D-1-1用'!$A$3:$P$1002,7,0)</f>
        <v>欠損</v>
      </c>
      <c r="P1016" s="766"/>
      <c r="Q1016" s="773"/>
      <c r="R1016" s="774"/>
      <c r="S1016" s="774"/>
      <c r="T1016" s="774"/>
      <c r="U1016" s="774"/>
      <c r="V1016" s="774"/>
      <c r="W1016" s="775"/>
    </row>
    <row r="1017" spans="2:23" s="23" customFormat="1" ht="17.100000000000001" customHeight="1" x14ac:dyDescent="0.15">
      <c r="B1017" s="768" t="s">
        <v>279</v>
      </c>
      <c r="C1017" s="770" t="s">
        <v>278</v>
      </c>
      <c r="D1017" s="771"/>
      <c r="E1017" s="146">
        <f>VLOOKUP(A1007,'様式D-1-1用'!$A$3:$P$1002,8,0)</f>
        <v>0</v>
      </c>
      <c r="F1017" s="773"/>
      <c r="G1017" s="774"/>
      <c r="H1017" s="774"/>
      <c r="I1017" s="774"/>
      <c r="J1017" s="774"/>
      <c r="K1017" s="774"/>
      <c r="L1017" s="775"/>
      <c r="M1017" s="768" t="s">
        <v>279</v>
      </c>
      <c r="N1017" s="770" t="s">
        <v>278</v>
      </c>
      <c r="O1017" s="771"/>
      <c r="P1017" s="146">
        <f>VLOOKUP(X1007,'様式D-1-1用'!$A$3:$P$1002,8,0)</f>
        <v>0</v>
      </c>
      <c r="Q1017" s="773"/>
      <c r="R1017" s="774"/>
      <c r="S1017" s="774"/>
      <c r="T1017" s="774"/>
      <c r="U1017" s="774"/>
      <c r="V1017" s="774"/>
      <c r="W1017" s="775"/>
    </row>
    <row r="1018" spans="2:23" s="23" customFormat="1" ht="17.100000000000001" customHeight="1" x14ac:dyDescent="0.15">
      <c r="B1018" s="769"/>
      <c r="C1018" s="770" t="s">
        <v>280</v>
      </c>
      <c r="D1018" s="771"/>
      <c r="E1018" s="146" t="str">
        <f>VLOOKUP(A1007,'様式D-1-1用'!$A$3:$P$1002,9,0)</f>
        <v>－</v>
      </c>
      <c r="F1018" s="773"/>
      <c r="G1018" s="774"/>
      <c r="H1018" s="774"/>
      <c r="I1018" s="774"/>
      <c r="J1018" s="774"/>
      <c r="K1018" s="774"/>
      <c r="L1018" s="775"/>
      <c r="M1018" s="769"/>
      <c r="N1018" s="770" t="s">
        <v>280</v>
      </c>
      <c r="O1018" s="771"/>
      <c r="P1018" s="146" t="str">
        <f>VLOOKUP(X1007,'様式D-1-1用'!$A$3:$P$1002,9,0)</f>
        <v>－</v>
      </c>
      <c r="Q1018" s="773"/>
      <c r="R1018" s="774"/>
      <c r="S1018" s="774"/>
      <c r="T1018" s="774"/>
      <c r="U1018" s="774"/>
      <c r="V1018" s="774"/>
      <c r="W1018" s="775"/>
    </row>
    <row r="1019" spans="2:23" s="23" customFormat="1" ht="17.100000000000001" customHeight="1" x14ac:dyDescent="0.15">
      <c r="B1019" s="770" t="s">
        <v>29</v>
      </c>
      <c r="C1019" s="771"/>
      <c r="D1019" s="767" t="str">
        <f>VLOOKUP(A1007,'様式D-1-1用'!$A$3:$P$1002,11,0)</f>
        <v>－</v>
      </c>
      <c r="E1019" s="759"/>
      <c r="F1019" s="776"/>
      <c r="G1019" s="777"/>
      <c r="H1019" s="777"/>
      <c r="I1019" s="777"/>
      <c r="J1019" s="777"/>
      <c r="K1019" s="777"/>
      <c r="L1019" s="778"/>
      <c r="M1019" s="770" t="s">
        <v>29</v>
      </c>
      <c r="N1019" s="771"/>
      <c r="O1019" s="767" t="str">
        <f>VLOOKUP(X1007,'様式D-1-1用'!$A$3:$P$1002,11,0)</f>
        <v>－</v>
      </c>
      <c r="P1019" s="759"/>
      <c r="Q1019" s="776"/>
      <c r="R1019" s="777"/>
      <c r="S1019" s="777"/>
      <c r="T1019" s="777"/>
      <c r="U1019" s="777"/>
      <c r="V1019" s="777"/>
      <c r="W1019" s="778"/>
    </row>
    <row r="1020" spans="2:23" s="23" customFormat="1" ht="17.100000000000001" customHeight="1" x14ac:dyDescent="0.15">
      <c r="B1020" s="770" t="s">
        <v>7</v>
      </c>
      <c r="C1020" s="772"/>
      <c r="D1020" s="772"/>
      <c r="E1020" s="344" t="str">
        <f>VLOOKUP(A1007,'様式D-1-1用'!$A$3:$P$1002,12,0)</f>
        <v xml:space="preserve">2.5m×0.1m </v>
      </c>
      <c r="F1020" s="133"/>
      <c r="G1020" s="133"/>
      <c r="H1020" s="133"/>
      <c r="I1020" s="133"/>
      <c r="J1020" s="133"/>
      <c r="K1020" s="133"/>
      <c r="L1020" s="134"/>
      <c r="M1020" s="770" t="s">
        <v>7</v>
      </c>
      <c r="N1020" s="772"/>
      <c r="O1020" s="771"/>
      <c r="P1020" s="344" t="str">
        <f>VLOOKUP(X1007,'様式D-1-1用'!$A$3:$P$1002,12,0)</f>
        <v xml:space="preserve">3.0m×0.1m </v>
      </c>
      <c r="Q1020" s="133"/>
      <c r="R1020" s="133"/>
      <c r="S1020" s="133"/>
      <c r="T1020" s="133"/>
      <c r="U1020" s="133"/>
      <c r="V1020" s="133"/>
      <c r="W1020" s="134"/>
    </row>
    <row r="1021" spans="2:23" s="23" customFormat="1" ht="17.100000000000001" customHeight="1" x14ac:dyDescent="0.15">
      <c r="B1021" s="801" t="s">
        <v>54</v>
      </c>
      <c r="C1021" s="802"/>
      <c r="D1021" s="803"/>
      <c r="E1021" s="813" t="str">
        <f>VLOOKUP(A1007,'様式D-1-1用'!$A$3:$P$1002,13,0)</f>
        <v>2.5m×0.15m</v>
      </c>
      <c r="F1021" s="814"/>
      <c r="G1021" s="814"/>
      <c r="H1021" s="814"/>
      <c r="I1021" s="814"/>
      <c r="J1021" s="814"/>
      <c r="K1021" s="814"/>
      <c r="L1021" s="815"/>
      <c r="M1021" s="801" t="s">
        <v>54</v>
      </c>
      <c r="N1021" s="802"/>
      <c r="O1021" s="803"/>
      <c r="P1021" s="813" t="str">
        <f>VLOOKUP(X1007,'様式D-1-1用'!$A$3:$P$1002,13,0)</f>
        <v>うき0.1m×0.1m</v>
      </c>
      <c r="Q1021" s="814"/>
      <c r="R1021" s="814"/>
      <c r="S1021" s="814"/>
      <c r="T1021" s="814"/>
      <c r="U1021" s="814"/>
      <c r="V1021" s="814"/>
      <c r="W1021" s="815"/>
    </row>
    <row r="1022" spans="2:23" s="23" customFormat="1" ht="17.100000000000001" customHeight="1" x14ac:dyDescent="0.15">
      <c r="B1022" s="796" t="s">
        <v>282</v>
      </c>
      <c r="C1022" s="797"/>
      <c r="D1022" s="798"/>
      <c r="E1022" s="799" t="str">
        <f>VLOOKUP(A1007,'様式D-1-1用'!$A$3:$P$1002,14,0)</f>
        <v>－</v>
      </c>
      <c r="F1022" s="800"/>
      <c r="G1022" s="800"/>
      <c r="H1022" s="743"/>
      <c r="I1022" s="743"/>
      <c r="J1022" s="743"/>
      <c r="K1022" s="743"/>
      <c r="L1022" s="744"/>
      <c r="M1022" s="796" t="s">
        <v>282</v>
      </c>
      <c r="N1022" s="797"/>
      <c r="O1022" s="798"/>
      <c r="P1022" s="799" t="str">
        <f>VLOOKUP(X1007,'様式D-1-1用'!$A$3:$P$1002,14,0)</f>
        <v>－</v>
      </c>
      <c r="Q1022" s="800"/>
      <c r="R1022" s="800"/>
      <c r="S1022" s="743"/>
      <c r="T1022" s="743"/>
      <c r="U1022" s="743"/>
      <c r="V1022" s="743"/>
      <c r="W1022" s="744"/>
    </row>
    <row r="1023" spans="2:23" s="23" customFormat="1" ht="17.100000000000001" customHeight="1" x14ac:dyDescent="0.15">
      <c r="B1023" s="796" t="s">
        <v>302</v>
      </c>
      <c r="C1023" s="797"/>
      <c r="D1023" s="798"/>
      <c r="E1023" s="799" t="str">
        <f>VLOOKUP(A1007,'様式D-1-1用'!$A$3:$P$1002,15,0)</f>
        <v>なし</v>
      </c>
      <c r="F1023" s="800"/>
      <c r="G1023" s="800"/>
      <c r="H1023" s="811" t="s">
        <v>8</v>
      </c>
      <c r="I1023" s="812"/>
      <c r="J1023" s="808"/>
      <c r="K1023" s="809"/>
      <c r="L1023" s="810"/>
      <c r="M1023" s="796" t="s">
        <v>302</v>
      </c>
      <c r="N1023" s="797"/>
      <c r="O1023" s="798"/>
      <c r="P1023" s="799" t="str">
        <f>VLOOKUP(X1007,'様式D-1-1用'!$A$3:$P$1002,15,0)</f>
        <v>なし</v>
      </c>
      <c r="Q1023" s="800"/>
      <c r="R1023" s="800"/>
      <c r="S1023" s="811" t="s">
        <v>8</v>
      </c>
      <c r="T1023" s="812"/>
      <c r="U1023" s="808"/>
      <c r="V1023" s="809"/>
      <c r="W1023" s="810"/>
    </row>
    <row r="1024" spans="2:23" s="23" customFormat="1" ht="17.100000000000001" customHeight="1" x14ac:dyDescent="0.15">
      <c r="B1024" s="770" t="s">
        <v>50</v>
      </c>
      <c r="C1024" s="771"/>
      <c r="D1024" s="805" t="str">
        <f>VLOOKUP(A1007,'様式D-1-1用'!$A$3:$P$1002,16,0)</f>
        <v xml:space="preserve">うき・はく離、2.5m×0.1m </v>
      </c>
      <c r="E1024" s="806"/>
      <c r="F1024" s="806"/>
      <c r="G1024" s="806"/>
      <c r="H1024" s="806"/>
      <c r="I1024" s="806"/>
      <c r="J1024" s="806"/>
      <c r="K1024" s="806"/>
      <c r="L1024" s="807"/>
      <c r="M1024" s="770" t="s">
        <v>50</v>
      </c>
      <c r="N1024" s="771"/>
      <c r="O1024" s="805" t="str">
        <f>VLOOKUP(X1007,'様式D-1-1用'!$A$3:$P$1002,16,0)</f>
        <v xml:space="preserve">欠損、3.0m×0.1m </v>
      </c>
      <c r="P1024" s="806"/>
      <c r="Q1024" s="806"/>
      <c r="R1024" s="806"/>
      <c r="S1024" s="806"/>
      <c r="T1024" s="806"/>
      <c r="U1024" s="806"/>
      <c r="V1024" s="806"/>
      <c r="W1024" s="807"/>
    </row>
    <row r="1025" spans="1:24" s="23" customFormat="1" ht="15" customHeight="1" x14ac:dyDescent="0.15">
      <c r="B1025" s="80"/>
      <c r="C1025" s="793" t="s">
        <v>304</v>
      </c>
      <c r="D1025" s="794"/>
      <c r="E1025" s="794"/>
      <c r="F1025" s="794"/>
      <c r="G1025" s="794"/>
      <c r="H1025" s="794"/>
      <c r="I1025" s="794"/>
      <c r="J1025" s="794"/>
      <c r="K1025" s="794"/>
      <c r="L1025" s="794"/>
      <c r="M1025" s="80"/>
      <c r="N1025" s="81" t="s">
        <v>257</v>
      </c>
      <c r="O1025" s="80"/>
      <c r="P1025" s="82"/>
      <c r="Q1025" s="82"/>
      <c r="R1025" s="82"/>
      <c r="S1025" s="82"/>
      <c r="T1025" s="82"/>
      <c r="U1025" s="82"/>
      <c r="V1025" s="82"/>
      <c r="W1025" s="82"/>
    </row>
    <row r="1026" spans="1:24" s="23" customFormat="1" ht="15" customHeight="1" x14ac:dyDescent="0.15">
      <c r="B1026" s="80"/>
      <c r="C1026" s="795"/>
      <c r="D1026" s="795"/>
      <c r="E1026" s="795"/>
      <c r="F1026" s="795"/>
      <c r="G1026" s="795"/>
      <c r="H1026" s="795"/>
      <c r="I1026" s="795"/>
      <c r="J1026" s="795"/>
      <c r="K1026" s="795"/>
      <c r="L1026" s="795"/>
      <c r="M1026" s="80"/>
      <c r="N1026" s="81" t="s">
        <v>283</v>
      </c>
      <c r="O1026" s="82"/>
      <c r="P1026" s="82"/>
      <c r="Q1026" s="82"/>
      <c r="R1026" s="82"/>
      <c r="S1026" s="82"/>
      <c r="T1026" s="82"/>
      <c r="U1026" s="82"/>
      <c r="V1026" s="82"/>
      <c r="W1026" s="82"/>
    </row>
    <row r="1027" spans="1:24" ht="15" customHeight="1" x14ac:dyDescent="0.15">
      <c r="B1027" s="79"/>
      <c r="C1027" s="176" t="s">
        <v>303</v>
      </c>
      <c r="D1027" s="176"/>
      <c r="E1027" s="177"/>
      <c r="M1027" s="23"/>
      <c r="N1027" s="176" t="s">
        <v>529</v>
      </c>
      <c r="O1027" s="174"/>
      <c r="P1027" s="175"/>
      <c r="Q1027" s="23"/>
      <c r="R1027" s="23"/>
      <c r="S1027" s="23"/>
      <c r="T1027" s="23"/>
      <c r="U1027" s="23"/>
      <c r="W1027" s="82"/>
      <c r="X1027" s="23"/>
    </row>
    <row r="1028" spans="1:24" ht="15" customHeight="1" x14ac:dyDescent="0.15">
      <c r="C1028" s="176" t="s">
        <v>420</v>
      </c>
      <c r="D1028" s="176"/>
      <c r="M1028" s="23"/>
      <c r="N1028" s="176" t="s">
        <v>530</v>
      </c>
      <c r="O1028" s="174"/>
      <c r="P1028" s="23"/>
      <c r="Q1028" s="23"/>
      <c r="R1028" s="23"/>
      <c r="S1028" s="23"/>
      <c r="T1028" s="23"/>
      <c r="U1028" s="23"/>
      <c r="V1028" s="23"/>
      <c r="W1028" s="23"/>
      <c r="X1028" s="23"/>
    </row>
    <row r="1029" spans="1:24" ht="15.6" customHeight="1" x14ac:dyDescent="0.15">
      <c r="C1029" s="176" t="s">
        <v>557</v>
      </c>
      <c r="N1029" s="176" t="s">
        <v>463</v>
      </c>
    </row>
    <row r="1030" spans="1:24" s="23" customFormat="1" ht="20.100000000000001" customHeight="1" x14ac:dyDescent="0.15">
      <c r="A1030" s="175">
        <v>101</v>
      </c>
      <c r="B1030" s="779" t="s">
        <v>51</v>
      </c>
      <c r="C1030" s="779" t="s">
        <v>47</v>
      </c>
      <c r="D1030" s="782">
        <f>VLOOKUP(A1030,'様式D-1-1用'!$A$3:$P$1002,2,0)</f>
        <v>11</v>
      </c>
      <c r="E1030" s="783"/>
      <c r="F1030" s="786"/>
      <c r="G1030" s="787"/>
      <c r="H1030" s="787"/>
      <c r="I1030" s="787"/>
      <c r="J1030" s="787"/>
      <c r="K1030" s="787"/>
      <c r="L1030" s="788"/>
      <c r="M1030" s="779" t="s">
        <v>51</v>
      </c>
      <c r="N1030" s="779" t="s">
        <v>47</v>
      </c>
      <c r="O1030" s="782">
        <f>VLOOKUP(X1030,'様式D-1-1用'!$A$3:$P$1002,2,0)</f>
        <v>12</v>
      </c>
      <c r="P1030" s="783"/>
      <c r="Q1030" s="773"/>
      <c r="R1030" s="774"/>
      <c r="S1030" s="774"/>
      <c r="T1030" s="774"/>
      <c r="U1030" s="774"/>
      <c r="V1030" s="774"/>
      <c r="W1030" s="775"/>
      <c r="X1030" s="23">
        <v>102</v>
      </c>
    </row>
    <row r="1031" spans="1:24" s="23" customFormat="1" ht="20.100000000000001" customHeight="1" x14ac:dyDescent="0.15">
      <c r="B1031" s="780"/>
      <c r="C1031" s="781"/>
      <c r="D1031" s="784"/>
      <c r="E1031" s="785"/>
      <c r="F1031" s="773"/>
      <c r="G1031" s="774"/>
      <c r="H1031" s="774"/>
      <c r="I1031" s="774"/>
      <c r="J1031" s="774"/>
      <c r="K1031" s="774"/>
      <c r="L1031" s="775"/>
      <c r="M1031" s="780"/>
      <c r="N1031" s="781"/>
      <c r="O1031" s="784"/>
      <c r="P1031" s="785"/>
      <c r="Q1031" s="773"/>
      <c r="R1031" s="774"/>
      <c r="S1031" s="774"/>
      <c r="T1031" s="774"/>
      <c r="U1031" s="774"/>
      <c r="V1031" s="774"/>
      <c r="W1031" s="775"/>
    </row>
    <row r="1032" spans="1:24" s="23" customFormat="1" ht="20.100000000000001" customHeight="1" x14ac:dyDescent="0.15">
      <c r="B1032" s="780"/>
      <c r="C1032" s="780" t="s">
        <v>2</v>
      </c>
      <c r="D1032" s="789">
        <f>VLOOKUP(A1030,'様式D-1-1用'!$A$3:$P$1002,3,0)</f>
        <v>10</v>
      </c>
      <c r="E1032" s="790"/>
      <c r="F1032" s="773"/>
      <c r="G1032" s="774"/>
      <c r="H1032" s="774"/>
      <c r="I1032" s="774"/>
      <c r="J1032" s="774"/>
      <c r="K1032" s="774"/>
      <c r="L1032" s="775"/>
      <c r="M1032" s="780"/>
      <c r="N1032" s="780" t="s">
        <v>2</v>
      </c>
      <c r="O1032" s="789">
        <f>VLOOKUP(X1030,'様式D-1-1用'!$A$3:$P$1002,3,0)</f>
        <v>1</v>
      </c>
      <c r="P1032" s="790"/>
      <c r="Q1032" s="773"/>
      <c r="R1032" s="774"/>
      <c r="S1032" s="774"/>
      <c r="T1032" s="774"/>
      <c r="U1032" s="774"/>
      <c r="V1032" s="774"/>
      <c r="W1032" s="775"/>
    </row>
    <row r="1033" spans="1:24" s="23" customFormat="1" ht="19.5" customHeight="1" x14ac:dyDescent="0.15">
      <c r="B1033" s="781"/>
      <c r="C1033" s="781"/>
      <c r="D1033" s="791"/>
      <c r="E1033" s="792"/>
      <c r="F1033" s="773"/>
      <c r="G1033" s="774"/>
      <c r="H1033" s="774"/>
      <c r="I1033" s="774"/>
      <c r="J1033" s="774"/>
      <c r="K1033" s="774"/>
      <c r="L1033" s="775"/>
      <c r="M1033" s="781"/>
      <c r="N1033" s="781"/>
      <c r="O1033" s="791"/>
      <c r="P1033" s="792"/>
      <c r="Q1033" s="773"/>
      <c r="R1033" s="774"/>
      <c r="S1033" s="774"/>
      <c r="T1033" s="774"/>
      <c r="U1033" s="774"/>
      <c r="V1033" s="774"/>
      <c r="W1033" s="775"/>
    </row>
    <row r="1034" spans="1:24" s="23" customFormat="1" ht="20.100000000000001" customHeight="1" x14ac:dyDescent="0.15">
      <c r="B1034" s="780" t="s">
        <v>48</v>
      </c>
      <c r="C1034" s="780" t="s">
        <v>3</v>
      </c>
      <c r="D1034" s="782" t="str">
        <f>VLOOKUP(A1030,'様式D-1-1用'!$A$3:$P$1002,4,0)</f>
        <v>路面</v>
      </c>
      <c r="E1034" s="783"/>
      <c r="F1034" s="773"/>
      <c r="G1034" s="774"/>
      <c r="H1034" s="774"/>
      <c r="I1034" s="774"/>
      <c r="J1034" s="774"/>
      <c r="K1034" s="774"/>
      <c r="L1034" s="775"/>
      <c r="M1034" s="780" t="s">
        <v>48</v>
      </c>
      <c r="N1034" s="780" t="s">
        <v>3</v>
      </c>
      <c r="O1034" s="782" t="str">
        <f>VLOOKUP(X1030,'様式D-1-1用'!$A$3:$P$1002,4,0)</f>
        <v>覆工・坑門</v>
      </c>
      <c r="P1034" s="783"/>
      <c r="Q1034" s="773"/>
      <c r="R1034" s="774"/>
      <c r="S1034" s="774"/>
      <c r="T1034" s="774"/>
      <c r="U1034" s="774"/>
      <c r="V1034" s="774"/>
      <c r="W1034" s="775"/>
    </row>
    <row r="1035" spans="1:24" s="23" customFormat="1" ht="20.100000000000001" customHeight="1" x14ac:dyDescent="0.15">
      <c r="B1035" s="780"/>
      <c r="C1035" s="781"/>
      <c r="D1035" s="784"/>
      <c r="E1035" s="785"/>
      <c r="F1035" s="773"/>
      <c r="G1035" s="774"/>
      <c r="H1035" s="774"/>
      <c r="I1035" s="774"/>
      <c r="J1035" s="774"/>
      <c r="K1035" s="774"/>
      <c r="L1035" s="775"/>
      <c r="M1035" s="780"/>
      <c r="N1035" s="781"/>
      <c r="O1035" s="784"/>
      <c r="P1035" s="785"/>
      <c r="Q1035" s="773"/>
      <c r="R1035" s="774"/>
      <c r="S1035" s="774"/>
      <c r="T1035" s="774"/>
      <c r="U1035" s="774"/>
      <c r="V1035" s="774"/>
      <c r="W1035" s="775"/>
    </row>
    <row r="1036" spans="1:24" s="23" customFormat="1" ht="20.100000000000001" customHeight="1" x14ac:dyDescent="0.15">
      <c r="B1036" s="780"/>
      <c r="C1036" s="780" t="s">
        <v>4</v>
      </c>
      <c r="D1036" s="782" t="str">
        <f>VLOOKUP(A1030,'様式D-1-1用'!$A$3:$P$1002,5,0)</f>
        <v>監査歩廊</v>
      </c>
      <c r="E1036" s="783"/>
      <c r="F1036" s="773"/>
      <c r="G1036" s="774"/>
      <c r="H1036" s="774"/>
      <c r="I1036" s="774"/>
      <c r="J1036" s="774"/>
      <c r="K1036" s="774"/>
      <c r="L1036" s="775"/>
      <c r="M1036" s="780"/>
      <c r="N1036" s="780" t="s">
        <v>4</v>
      </c>
      <c r="O1036" s="782" t="str">
        <f>VLOOKUP(X1030,'様式D-1-1用'!$A$3:$P$1002,5,0)</f>
        <v>側壁（左側）</v>
      </c>
      <c r="P1036" s="783"/>
      <c r="Q1036" s="773"/>
      <c r="R1036" s="774"/>
      <c r="S1036" s="774"/>
      <c r="T1036" s="774"/>
      <c r="U1036" s="774"/>
      <c r="V1036" s="774"/>
      <c r="W1036" s="775"/>
    </row>
    <row r="1037" spans="1:24" s="23" customFormat="1" ht="20.100000000000001" customHeight="1" x14ac:dyDescent="0.15">
      <c r="B1037" s="781"/>
      <c r="C1037" s="781"/>
      <c r="D1037" s="784"/>
      <c r="E1037" s="785"/>
      <c r="F1037" s="773"/>
      <c r="G1037" s="774"/>
      <c r="H1037" s="774"/>
      <c r="I1037" s="774"/>
      <c r="J1037" s="774"/>
      <c r="K1037" s="774"/>
      <c r="L1037" s="775"/>
      <c r="M1037" s="781"/>
      <c r="N1037" s="781"/>
      <c r="O1037" s="784"/>
      <c r="P1037" s="785"/>
      <c r="Q1037" s="773"/>
      <c r="R1037" s="774"/>
      <c r="S1037" s="774"/>
      <c r="T1037" s="774"/>
      <c r="U1037" s="774"/>
      <c r="V1037" s="774"/>
      <c r="W1037" s="775"/>
    </row>
    <row r="1038" spans="1:24" s="23" customFormat="1" ht="17.100000000000001" customHeight="1" x14ac:dyDescent="0.15">
      <c r="B1038" s="770" t="s">
        <v>5</v>
      </c>
      <c r="C1038" s="771"/>
      <c r="D1038" s="765" t="str">
        <f>VLOOKUP(A1030,'様式D-1-1用'!$A$3:$P$1002,6,0)</f>
        <v>材質劣化</v>
      </c>
      <c r="E1038" s="766"/>
      <c r="F1038" s="773"/>
      <c r="G1038" s="774"/>
      <c r="H1038" s="774"/>
      <c r="I1038" s="774"/>
      <c r="J1038" s="774"/>
      <c r="K1038" s="774"/>
      <c r="L1038" s="775"/>
      <c r="M1038" s="770" t="s">
        <v>5</v>
      </c>
      <c r="N1038" s="771"/>
      <c r="O1038" s="765" t="str">
        <f>VLOOKUP(X1030,'様式D-1-1用'!$A$3:$P$1002,6,0)</f>
        <v>材質劣化</v>
      </c>
      <c r="P1038" s="766"/>
      <c r="Q1038" s="773"/>
      <c r="R1038" s="774"/>
      <c r="S1038" s="774"/>
      <c r="T1038" s="774"/>
      <c r="U1038" s="774"/>
      <c r="V1038" s="774"/>
      <c r="W1038" s="775"/>
    </row>
    <row r="1039" spans="1:24" s="23" customFormat="1" ht="17.100000000000001" customHeight="1" x14ac:dyDescent="0.15">
      <c r="B1039" s="770" t="s">
        <v>49</v>
      </c>
      <c r="C1039" s="771"/>
      <c r="D1039" s="765" t="str">
        <f>VLOOKUP(A1030,'様式D-1-1用'!$A$3:$P$1002,7,0)</f>
        <v>破損</v>
      </c>
      <c r="E1039" s="766"/>
      <c r="F1039" s="773"/>
      <c r="G1039" s="774"/>
      <c r="H1039" s="774"/>
      <c r="I1039" s="774"/>
      <c r="J1039" s="774"/>
      <c r="K1039" s="774"/>
      <c r="L1039" s="775"/>
      <c r="M1039" s="770" t="s">
        <v>49</v>
      </c>
      <c r="N1039" s="771"/>
      <c r="O1039" s="765" t="str">
        <f>VLOOKUP(X1030,'様式D-1-1用'!$A$3:$P$1002,7,0)</f>
        <v>うき・はく離</v>
      </c>
      <c r="P1039" s="766"/>
      <c r="Q1039" s="773"/>
      <c r="R1039" s="774"/>
      <c r="S1039" s="774"/>
      <c r="T1039" s="774"/>
      <c r="U1039" s="774"/>
      <c r="V1039" s="774"/>
      <c r="W1039" s="775"/>
    </row>
    <row r="1040" spans="1:24" s="23" customFormat="1" ht="17.100000000000001" customHeight="1" x14ac:dyDescent="0.15">
      <c r="B1040" s="768" t="s">
        <v>279</v>
      </c>
      <c r="C1040" s="770" t="s">
        <v>278</v>
      </c>
      <c r="D1040" s="771"/>
      <c r="E1040" s="146">
        <f>VLOOKUP(A1030,'様式D-1-1用'!$A$3:$P$1002,8,0)</f>
        <v>0</v>
      </c>
      <c r="F1040" s="773"/>
      <c r="G1040" s="774"/>
      <c r="H1040" s="774"/>
      <c r="I1040" s="774"/>
      <c r="J1040" s="774"/>
      <c r="K1040" s="774"/>
      <c r="L1040" s="775"/>
      <c r="M1040" s="768" t="s">
        <v>279</v>
      </c>
      <c r="N1040" s="770" t="s">
        <v>278</v>
      </c>
      <c r="O1040" s="771"/>
      <c r="P1040" s="146">
        <f>VLOOKUP(X1030,'様式D-1-1用'!$A$3:$P$1002,8,0)</f>
        <v>0</v>
      </c>
      <c r="Q1040" s="773"/>
      <c r="R1040" s="774"/>
      <c r="S1040" s="774"/>
      <c r="T1040" s="774"/>
      <c r="U1040" s="774"/>
      <c r="V1040" s="774"/>
      <c r="W1040" s="775"/>
    </row>
    <row r="1041" spans="1:24" s="23" customFormat="1" ht="17.100000000000001" customHeight="1" x14ac:dyDescent="0.15">
      <c r="B1041" s="769"/>
      <c r="C1041" s="770" t="s">
        <v>280</v>
      </c>
      <c r="D1041" s="771"/>
      <c r="E1041" s="146" t="str">
        <f>VLOOKUP(A1030,'様式D-1-1用'!$A$3:$P$1002,9,0)</f>
        <v>－</v>
      </c>
      <c r="F1041" s="773"/>
      <c r="G1041" s="774"/>
      <c r="H1041" s="774"/>
      <c r="I1041" s="774"/>
      <c r="J1041" s="774"/>
      <c r="K1041" s="774"/>
      <c r="L1041" s="775"/>
      <c r="M1041" s="769"/>
      <c r="N1041" s="770" t="s">
        <v>280</v>
      </c>
      <c r="O1041" s="771"/>
      <c r="P1041" s="146" t="str">
        <f>VLOOKUP(X1030,'様式D-1-1用'!$A$3:$P$1002,9,0)</f>
        <v>Ⅱb</v>
      </c>
      <c r="Q1041" s="773"/>
      <c r="R1041" s="774"/>
      <c r="S1041" s="774"/>
      <c r="T1041" s="774"/>
      <c r="U1041" s="774"/>
      <c r="V1041" s="774"/>
      <c r="W1041" s="775"/>
    </row>
    <row r="1042" spans="1:24" s="23" customFormat="1" ht="17.100000000000001" customHeight="1" x14ac:dyDescent="0.15">
      <c r="B1042" s="770" t="s">
        <v>29</v>
      </c>
      <c r="C1042" s="771"/>
      <c r="D1042" s="767" t="str">
        <f>VLOOKUP(A1030,'様式D-1-1用'!$A$3:$P$1002,11,0)</f>
        <v>－</v>
      </c>
      <c r="E1042" s="759"/>
      <c r="F1042" s="776"/>
      <c r="G1042" s="777"/>
      <c r="H1042" s="777"/>
      <c r="I1042" s="777"/>
      <c r="J1042" s="777"/>
      <c r="K1042" s="777"/>
      <c r="L1042" s="778"/>
      <c r="M1042" s="770" t="s">
        <v>29</v>
      </c>
      <c r="N1042" s="771"/>
      <c r="O1042" s="767" t="str">
        <f>VLOOKUP(X1030,'様式D-1-1用'!$A$3:$P$1002,11,0)</f>
        <v>Ⅱ</v>
      </c>
      <c r="P1042" s="759"/>
      <c r="Q1042" s="776"/>
      <c r="R1042" s="777"/>
      <c r="S1042" s="777"/>
      <c r="T1042" s="777"/>
      <c r="U1042" s="777"/>
      <c r="V1042" s="777"/>
      <c r="W1042" s="778"/>
    </row>
    <row r="1043" spans="1:24" s="23" customFormat="1" ht="17.100000000000001" customHeight="1" x14ac:dyDescent="0.15">
      <c r="B1043" s="770" t="s">
        <v>7</v>
      </c>
      <c r="C1043" s="772"/>
      <c r="D1043" s="772"/>
      <c r="E1043" s="344" t="str">
        <f>VLOOKUP(A1030,'様式D-1-1用'!$A$3:$P$1002,12,0)</f>
        <v xml:space="preserve">0.5m×0.15m </v>
      </c>
      <c r="F1043" s="133"/>
      <c r="G1043" s="133"/>
      <c r="H1043" s="133"/>
      <c r="I1043" s="133"/>
      <c r="J1043" s="133"/>
      <c r="K1043" s="133"/>
      <c r="L1043" s="134"/>
      <c r="M1043" s="770" t="s">
        <v>7</v>
      </c>
      <c r="N1043" s="772"/>
      <c r="O1043" s="771"/>
      <c r="P1043" s="344" t="str">
        <f>VLOOKUP(X1030,'様式D-1-1用'!$A$3:$P$1002,12,0)</f>
        <v xml:space="preserve">0.1m×8.9m </v>
      </c>
      <c r="Q1043" s="133"/>
      <c r="R1043" s="133"/>
      <c r="S1043" s="133"/>
      <c r="T1043" s="133"/>
      <c r="U1043" s="133"/>
      <c r="V1043" s="133"/>
      <c r="W1043" s="134"/>
    </row>
    <row r="1044" spans="1:24" s="23" customFormat="1" ht="17.100000000000001" customHeight="1" x14ac:dyDescent="0.15">
      <c r="B1044" s="801" t="s">
        <v>54</v>
      </c>
      <c r="C1044" s="802"/>
      <c r="D1044" s="803"/>
      <c r="E1044" s="799" t="str">
        <f>VLOOKUP(A1030,'様式D-1-1用'!$A$3:$P$1002,13,0)</f>
        <v xml:space="preserve">0.5m×0.15m </v>
      </c>
      <c r="F1044" s="800"/>
      <c r="G1044" s="800"/>
      <c r="H1044" s="800"/>
      <c r="I1044" s="800"/>
      <c r="J1044" s="800"/>
      <c r="K1044" s="800"/>
      <c r="L1044" s="804"/>
      <c r="M1044" s="801" t="s">
        <v>54</v>
      </c>
      <c r="N1044" s="802"/>
      <c r="O1044" s="803"/>
      <c r="P1044" s="813" t="str">
        <f>VLOOKUP(X1030,'様式D-1-1用'!$A$3:$P$1002,13,0)</f>
        <v>0.1m×1.8m (過年度写S12-1),0.1m×2.0m (過年度写S12-2),0.15m×3.5m (過年度写S12-3)</v>
      </c>
      <c r="Q1044" s="814"/>
      <c r="R1044" s="814"/>
      <c r="S1044" s="814"/>
      <c r="T1044" s="814"/>
      <c r="U1044" s="814"/>
      <c r="V1044" s="814"/>
      <c r="W1044" s="815"/>
    </row>
    <row r="1045" spans="1:24" s="23" customFormat="1" ht="17.100000000000001" customHeight="1" x14ac:dyDescent="0.15">
      <c r="B1045" s="796" t="s">
        <v>282</v>
      </c>
      <c r="C1045" s="797"/>
      <c r="D1045" s="798"/>
      <c r="E1045" s="799" t="str">
        <f>VLOOKUP(A1030,'様式D-1-1用'!$A$3:$P$1002,14,0)</f>
        <v>－</v>
      </c>
      <c r="F1045" s="800"/>
      <c r="G1045" s="800"/>
      <c r="H1045" s="743"/>
      <c r="I1045" s="743"/>
      <c r="J1045" s="743"/>
      <c r="K1045" s="743"/>
      <c r="L1045" s="744"/>
      <c r="M1045" s="796" t="s">
        <v>282</v>
      </c>
      <c r="N1045" s="797"/>
      <c r="O1045" s="798"/>
      <c r="P1045" s="799" t="str">
        <f>VLOOKUP(X1030,'様式D-1-1用'!$A$3:$P$1002,14,0)</f>
        <v>－</v>
      </c>
      <c r="Q1045" s="800"/>
      <c r="R1045" s="800"/>
      <c r="S1045" s="743"/>
      <c r="T1045" s="743"/>
      <c r="U1045" s="743"/>
      <c r="V1045" s="743"/>
      <c r="W1045" s="744"/>
    </row>
    <row r="1046" spans="1:24" s="23" customFormat="1" ht="17.100000000000001" customHeight="1" x14ac:dyDescent="0.15">
      <c r="B1046" s="796" t="s">
        <v>302</v>
      </c>
      <c r="C1046" s="797"/>
      <c r="D1046" s="798"/>
      <c r="E1046" s="799" t="str">
        <f>VLOOKUP(A1030,'様式D-1-1用'!$A$3:$P$1002,15,0)</f>
        <v>なし</v>
      </c>
      <c r="F1046" s="800"/>
      <c r="G1046" s="800"/>
      <c r="H1046" s="811" t="s">
        <v>8</v>
      </c>
      <c r="I1046" s="812"/>
      <c r="J1046" s="808"/>
      <c r="K1046" s="809"/>
      <c r="L1046" s="810"/>
      <c r="M1046" s="796" t="s">
        <v>302</v>
      </c>
      <c r="N1046" s="797"/>
      <c r="O1046" s="798"/>
      <c r="P1046" s="799" t="str">
        <f>VLOOKUP(X1030,'様式D-1-1用'!$A$3:$P$1002,15,0)</f>
        <v>監視（日常巡視）</v>
      </c>
      <c r="Q1046" s="800"/>
      <c r="R1046" s="800"/>
      <c r="S1046" s="811" t="s">
        <v>8</v>
      </c>
      <c r="T1046" s="812"/>
      <c r="U1046" s="808"/>
      <c r="V1046" s="809"/>
      <c r="W1046" s="810"/>
    </row>
    <row r="1047" spans="1:24" s="23" customFormat="1" ht="17.100000000000001" customHeight="1" x14ac:dyDescent="0.15">
      <c r="B1047" s="770" t="s">
        <v>50</v>
      </c>
      <c r="C1047" s="771"/>
      <c r="D1047" s="805" t="str">
        <f>VLOOKUP(A1030,'様式D-1-1用'!$A$3:$P$1002,16,0)</f>
        <v xml:space="preserve">破損、0.5m×0.15m </v>
      </c>
      <c r="E1047" s="806"/>
      <c r="F1047" s="806"/>
      <c r="G1047" s="806"/>
      <c r="H1047" s="806"/>
      <c r="I1047" s="806"/>
      <c r="J1047" s="806"/>
      <c r="K1047" s="806"/>
      <c r="L1047" s="807"/>
      <c r="M1047" s="770" t="s">
        <v>50</v>
      </c>
      <c r="N1047" s="771"/>
      <c r="O1047" s="805" t="str">
        <f>VLOOKUP(X1030,'様式D-1-1用'!$A$3:$P$1002,16,0)</f>
        <v xml:space="preserve">うき・はく離、0.1m×8.9m </v>
      </c>
      <c r="P1047" s="806"/>
      <c r="Q1047" s="806"/>
      <c r="R1047" s="806"/>
      <c r="S1047" s="806"/>
      <c r="T1047" s="806"/>
      <c r="U1047" s="806"/>
      <c r="V1047" s="806"/>
      <c r="W1047" s="807"/>
    </row>
    <row r="1048" spans="1:24" s="23" customFormat="1" ht="20.100000000000001" customHeight="1" x14ac:dyDescent="0.15">
      <c r="A1048" s="23">
        <v>103</v>
      </c>
      <c r="B1048" s="779" t="s">
        <v>51</v>
      </c>
      <c r="C1048" s="779" t="s">
        <v>47</v>
      </c>
      <c r="D1048" s="782">
        <f>VLOOKUP(A1048,'様式D-1-1用'!$A$3:$P$1002,2,0)</f>
        <v>12</v>
      </c>
      <c r="E1048" s="783"/>
      <c r="F1048" s="786"/>
      <c r="G1048" s="787"/>
      <c r="H1048" s="787"/>
      <c r="I1048" s="787"/>
      <c r="J1048" s="787"/>
      <c r="K1048" s="787"/>
      <c r="L1048" s="788"/>
      <c r="M1048" s="779" t="s">
        <v>51</v>
      </c>
      <c r="N1048" s="779" t="s">
        <v>47</v>
      </c>
      <c r="O1048" s="782">
        <f>VLOOKUP(X1048,'様式D-1-1用'!$A$3:$P$1002,2,0)</f>
        <v>12</v>
      </c>
      <c r="P1048" s="783"/>
      <c r="Q1048" s="773"/>
      <c r="R1048" s="774"/>
      <c r="S1048" s="774"/>
      <c r="T1048" s="774"/>
      <c r="U1048" s="774"/>
      <c r="V1048" s="774"/>
      <c r="W1048" s="775"/>
      <c r="X1048" s="23">
        <v>104</v>
      </c>
    </row>
    <row r="1049" spans="1:24" s="23" customFormat="1" ht="20.100000000000001" customHeight="1" x14ac:dyDescent="0.15">
      <c r="B1049" s="780"/>
      <c r="C1049" s="781"/>
      <c r="D1049" s="784"/>
      <c r="E1049" s="785"/>
      <c r="F1049" s="773"/>
      <c r="G1049" s="774"/>
      <c r="H1049" s="774"/>
      <c r="I1049" s="774"/>
      <c r="J1049" s="774"/>
      <c r="K1049" s="774"/>
      <c r="L1049" s="775"/>
      <c r="M1049" s="780"/>
      <c r="N1049" s="781"/>
      <c r="O1049" s="784"/>
      <c r="P1049" s="785"/>
      <c r="Q1049" s="773"/>
      <c r="R1049" s="774"/>
      <c r="S1049" s="774"/>
      <c r="T1049" s="774"/>
      <c r="U1049" s="774"/>
      <c r="V1049" s="774"/>
      <c r="W1049" s="775"/>
    </row>
    <row r="1050" spans="1:24" s="23" customFormat="1" ht="20.100000000000001" customHeight="1" x14ac:dyDescent="0.15">
      <c r="B1050" s="780"/>
      <c r="C1050" s="780" t="s">
        <v>2</v>
      </c>
      <c r="D1050" s="789">
        <f>VLOOKUP(A1048,'様式D-1-1用'!$A$3:$P$1002,3,0)</f>
        <v>4</v>
      </c>
      <c r="E1050" s="790"/>
      <c r="F1050" s="773"/>
      <c r="G1050" s="774"/>
      <c r="H1050" s="774"/>
      <c r="I1050" s="774"/>
      <c r="J1050" s="774"/>
      <c r="K1050" s="774"/>
      <c r="L1050" s="775"/>
      <c r="M1050" s="780"/>
      <c r="N1050" s="780" t="s">
        <v>2</v>
      </c>
      <c r="O1050" s="789">
        <f>VLOOKUP(X1048,'様式D-1-1用'!$A$3:$P$1002,3,0)</f>
        <v>5</v>
      </c>
      <c r="P1050" s="790"/>
      <c r="Q1050" s="773"/>
      <c r="R1050" s="774"/>
      <c r="S1050" s="774"/>
      <c r="T1050" s="774"/>
      <c r="U1050" s="774"/>
      <c r="V1050" s="774"/>
      <c r="W1050" s="775"/>
    </row>
    <row r="1051" spans="1:24" s="23" customFormat="1" ht="20.100000000000001" customHeight="1" x14ac:dyDescent="0.15">
      <c r="B1051" s="781"/>
      <c r="C1051" s="781"/>
      <c r="D1051" s="791"/>
      <c r="E1051" s="792"/>
      <c r="F1051" s="773"/>
      <c r="G1051" s="774"/>
      <c r="H1051" s="774"/>
      <c r="I1051" s="774"/>
      <c r="J1051" s="774"/>
      <c r="K1051" s="774"/>
      <c r="L1051" s="775"/>
      <c r="M1051" s="781"/>
      <c r="N1051" s="781"/>
      <c r="O1051" s="791"/>
      <c r="P1051" s="792"/>
      <c r="Q1051" s="773"/>
      <c r="R1051" s="774"/>
      <c r="S1051" s="774"/>
      <c r="T1051" s="774"/>
      <c r="U1051" s="774"/>
      <c r="V1051" s="774"/>
      <c r="W1051" s="775"/>
    </row>
    <row r="1052" spans="1:24" s="23" customFormat="1" ht="20.100000000000001" customHeight="1" x14ac:dyDescent="0.15">
      <c r="B1052" s="780" t="s">
        <v>48</v>
      </c>
      <c r="C1052" s="780" t="s">
        <v>3</v>
      </c>
      <c r="D1052" s="782" t="str">
        <f>VLOOKUP(A1048,'様式D-1-1用'!$A$3:$P$1002,4,0)</f>
        <v>覆工・坑門</v>
      </c>
      <c r="E1052" s="783"/>
      <c r="F1052" s="773"/>
      <c r="G1052" s="774"/>
      <c r="H1052" s="774"/>
      <c r="I1052" s="774"/>
      <c r="J1052" s="774"/>
      <c r="K1052" s="774"/>
      <c r="L1052" s="775"/>
      <c r="M1052" s="780" t="s">
        <v>48</v>
      </c>
      <c r="N1052" s="780" t="s">
        <v>3</v>
      </c>
      <c r="O1052" s="782" t="str">
        <f>VLOOKUP(X1048,'様式D-1-1用'!$A$3:$P$1002,4,0)</f>
        <v>覆工・坑門</v>
      </c>
      <c r="P1052" s="783"/>
      <c r="Q1052" s="773"/>
      <c r="R1052" s="774"/>
      <c r="S1052" s="774"/>
      <c r="T1052" s="774"/>
      <c r="U1052" s="774"/>
      <c r="V1052" s="774"/>
      <c r="W1052" s="775"/>
    </row>
    <row r="1053" spans="1:24" s="23" customFormat="1" ht="20.100000000000001" customHeight="1" x14ac:dyDescent="0.15">
      <c r="B1053" s="780"/>
      <c r="C1053" s="781"/>
      <c r="D1053" s="784"/>
      <c r="E1053" s="785"/>
      <c r="F1053" s="773"/>
      <c r="G1053" s="774"/>
      <c r="H1053" s="774"/>
      <c r="I1053" s="774"/>
      <c r="J1053" s="774"/>
      <c r="K1053" s="774"/>
      <c r="L1053" s="775"/>
      <c r="M1053" s="780"/>
      <c r="N1053" s="781"/>
      <c r="O1053" s="784"/>
      <c r="P1053" s="785"/>
      <c r="Q1053" s="773"/>
      <c r="R1053" s="774"/>
      <c r="S1053" s="774"/>
      <c r="T1053" s="774"/>
      <c r="U1053" s="774"/>
      <c r="V1053" s="774"/>
      <c r="W1053" s="775"/>
    </row>
    <row r="1054" spans="1:24" s="23" customFormat="1" ht="20.100000000000001" customHeight="1" x14ac:dyDescent="0.15">
      <c r="B1054" s="780"/>
      <c r="C1054" s="780" t="s">
        <v>4</v>
      </c>
      <c r="D1054" s="782" t="str">
        <f>VLOOKUP(A1048,'様式D-1-1用'!$A$3:$P$1002,5,0)</f>
        <v>アーチ（左側）</v>
      </c>
      <c r="E1054" s="783"/>
      <c r="F1054" s="773"/>
      <c r="G1054" s="774"/>
      <c r="H1054" s="774"/>
      <c r="I1054" s="774"/>
      <c r="J1054" s="774"/>
      <c r="K1054" s="774"/>
      <c r="L1054" s="775"/>
      <c r="M1054" s="780"/>
      <c r="N1054" s="780" t="s">
        <v>4</v>
      </c>
      <c r="O1054" s="782" t="str">
        <f>VLOOKUP(X1048,'様式D-1-1用'!$A$3:$P$1002,5,0)</f>
        <v>アーチ（天端）</v>
      </c>
      <c r="P1054" s="783"/>
      <c r="Q1054" s="773"/>
      <c r="R1054" s="774"/>
      <c r="S1054" s="774"/>
      <c r="T1054" s="774"/>
      <c r="U1054" s="774"/>
      <c r="V1054" s="774"/>
      <c r="W1054" s="775"/>
    </row>
    <row r="1055" spans="1:24" s="23" customFormat="1" ht="19.5" customHeight="1" x14ac:dyDescent="0.15">
      <c r="B1055" s="781"/>
      <c r="C1055" s="781"/>
      <c r="D1055" s="784"/>
      <c r="E1055" s="785"/>
      <c r="F1055" s="773"/>
      <c r="G1055" s="774"/>
      <c r="H1055" s="774"/>
      <c r="I1055" s="774"/>
      <c r="J1055" s="774"/>
      <c r="K1055" s="774"/>
      <c r="L1055" s="775"/>
      <c r="M1055" s="781"/>
      <c r="N1055" s="781"/>
      <c r="O1055" s="784"/>
      <c r="P1055" s="785"/>
      <c r="Q1055" s="773"/>
      <c r="R1055" s="774"/>
      <c r="S1055" s="774"/>
      <c r="T1055" s="774"/>
      <c r="U1055" s="774"/>
      <c r="V1055" s="774"/>
      <c r="W1055" s="775"/>
    </row>
    <row r="1056" spans="1:24" s="23" customFormat="1" ht="17.100000000000001" customHeight="1" x14ac:dyDescent="0.15">
      <c r="B1056" s="770" t="s">
        <v>5</v>
      </c>
      <c r="C1056" s="771"/>
      <c r="D1056" s="765" t="str">
        <f>VLOOKUP(A1048,'様式D-1-1用'!$A$3:$P$1002,6,0)</f>
        <v>漏水</v>
      </c>
      <c r="E1056" s="766"/>
      <c r="F1056" s="773"/>
      <c r="G1056" s="774"/>
      <c r="H1056" s="774"/>
      <c r="I1056" s="774"/>
      <c r="J1056" s="774"/>
      <c r="K1056" s="774"/>
      <c r="L1056" s="775"/>
      <c r="M1056" s="770" t="s">
        <v>5</v>
      </c>
      <c r="N1056" s="771"/>
      <c r="O1056" s="765" t="str">
        <f>VLOOKUP(X1048,'様式D-1-1用'!$A$3:$P$1002,6,0)</f>
        <v>材質劣化</v>
      </c>
      <c r="P1056" s="766"/>
      <c r="Q1056" s="773"/>
      <c r="R1056" s="774"/>
      <c r="S1056" s="774"/>
      <c r="T1056" s="774"/>
      <c r="U1056" s="774"/>
      <c r="V1056" s="774"/>
      <c r="W1056" s="775"/>
    </row>
    <row r="1057" spans="1:24" s="23" customFormat="1" ht="17.100000000000001" customHeight="1" x14ac:dyDescent="0.15">
      <c r="B1057" s="770" t="s">
        <v>49</v>
      </c>
      <c r="C1057" s="771"/>
      <c r="D1057" s="765" t="str">
        <f>VLOOKUP(A1048,'様式D-1-1用'!$A$3:$P$1002,7,0)</f>
        <v>漏水</v>
      </c>
      <c r="E1057" s="766"/>
      <c r="F1057" s="773"/>
      <c r="G1057" s="774"/>
      <c r="H1057" s="774"/>
      <c r="I1057" s="774"/>
      <c r="J1057" s="774"/>
      <c r="K1057" s="774"/>
      <c r="L1057" s="775"/>
      <c r="M1057" s="770" t="s">
        <v>49</v>
      </c>
      <c r="N1057" s="771"/>
      <c r="O1057" s="765" t="str">
        <f>VLOOKUP(X1048,'様式D-1-1用'!$A$3:$P$1002,7,0)</f>
        <v>ひび割れ</v>
      </c>
      <c r="P1057" s="766"/>
      <c r="Q1057" s="773"/>
      <c r="R1057" s="774"/>
      <c r="S1057" s="774"/>
      <c r="T1057" s="774"/>
      <c r="U1057" s="774"/>
      <c r="V1057" s="774"/>
      <c r="W1057" s="775"/>
    </row>
    <row r="1058" spans="1:24" s="23" customFormat="1" ht="17.100000000000001" customHeight="1" x14ac:dyDescent="0.15">
      <c r="B1058" s="768" t="s">
        <v>279</v>
      </c>
      <c r="C1058" s="770" t="s">
        <v>278</v>
      </c>
      <c r="D1058" s="771"/>
      <c r="E1058" s="146">
        <f>VLOOKUP(A1048,'様式D-1-1用'!$A$3:$P$1002,8,0)</f>
        <v>0</v>
      </c>
      <c r="F1058" s="773"/>
      <c r="G1058" s="774"/>
      <c r="H1058" s="774"/>
      <c r="I1058" s="774"/>
      <c r="J1058" s="774"/>
      <c r="K1058" s="774"/>
      <c r="L1058" s="775"/>
      <c r="M1058" s="768" t="s">
        <v>279</v>
      </c>
      <c r="N1058" s="770" t="s">
        <v>278</v>
      </c>
      <c r="O1058" s="771"/>
      <c r="P1058" s="146">
        <f>VLOOKUP(X1048,'様式D-1-1用'!$A$3:$P$1002,8,0)</f>
        <v>0</v>
      </c>
      <c r="Q1058" s="773"/>
      <c r="R1058" s="774"/>
      <c r="S1058" s="774"/>
      <c r="T1058" s="774"/>
      <c r="U1058" s="774"/>
      <c r="V1058" s="774"/>
      <c r="W1058" s="775"/>
    </row>
    <row r="1059" spans="1:24" s="23" customFormat="1" ht="17.100000000000001" customHeight="1" x14ac:dyDescent="0.15">
      <c r="B1059" s="769"/>
      <c r="C1059" s="770" t="s">
        <v>280</v>
      </c>
      <c r="D1059" s="771"/>
      <c r="E1059" s="146" t="str">
        <f>VLOOKUP(A1048,'様式D-1-1用'!$A$3:$P$1002,9,0)</f>
        <v>Ⅱb</v>
      </c>
      <c r="F1059" s="773"/>
      <c r="G1059" s="774"/>
      <c r="H1059" s="774"/>
      <c r="I1059" s="774"/>
      <c r="J1059" s="774"/>
      <c r="K1059" s="774"/>
      <c r="L1059" s="775"/>
      <c r="M1059" s="769"/>
      <c r="N1059" s="770" t="s">
        <v>280</v>
      </c>
      <c r="O1059" s="771"/>
      <c r="P1059" s="146" t="str">
        <f>VLOOKUP(X1048,'様式D-1-1用'!$A$3:$P$1002,9,0)</f>
        <v>Ⅱb</v>
      </c>
      <c r="Q1059" s="773"/>
      <c r="R1059" s="774"/>
      <c r="S1059" s="774"/>
      <c r="T1059" s="774"/>
      <c r="U1059" s="774"/>
      <c r="V1059" s="774"/>
      <c r="W1059" s="775"/>
    </row>
    <row r="1060" spans="1:24" s="23" customFormat="1" ht="17.100000000000001" customHeight="1" x14ac:dyDescent="0.15">
      <c r="B1060" s="770" t="s">
        <v>29</v>
      </c>
      <c r="C1060" s="771"/>
      <c r="D1060" s="767" t="str">
        <f>VLOOKUP(A1048,'様式D-1-1用'!$A$3:$P$1002,11,0)</f>
        <v>Ⅱ</v>
      </c>
      <c r="E1060" s="759"/>
      <c r="F1060" s="776"/>
      <c r="G1060" s="777"/>
      <c r="H1060" s="777"/>
      <c r="I1060" s="777"/>
      <c r="J1060" s="777"/>
      <c r="K1060" s="777"/>
      <c r="L1060" s="778"/>
      <c r="M1060" s="770" t="s">
        <v>29</v>
      </c>
      <c r="N1060" s="771"/>
      <c r="O1060" s="767" t="str">
        <f>VLOOKUP(X1048,'様式D-1-1用'!$A$3:$P$1002,11,0)</f>
        <v>Ⅱ</v>
      </c>
      <c r="P1060" s="759"/>
      <c r="Q1060" s="776"/>
      <c r="R1060" s="777"/>
      <c r="S1060" s="777"/>
      <c r="T1060" s="777"/>
      <c r="U1060" s="777"/>
      <c r="V1060" s="777"/>
      <c r="W1060" s="778"/>
    </row>
    <row r="1061" spans="1:24" s="23" customFormat="1" ht="17.100000000000001" customHeight="1" x14ac:dyDescent="0.15">
      <c r="B1061" s="770" t="s">
        <v>7</v>
      </c>
      <c r="C1061" s="772"/>
      <c r="D1061" s="772"/>
      <c r="E1061" s="344" t="str">
        <f>VLOOKUP(A1048,'様式D-1-1用'!$A$3:$P$1002,12,0)</f>
        <v>1.5m×7.6m 遊離石灰</v>
      </c>
      <c r="F1061" s="133"/>
      <c r="G1061" s="133"/>
      <c r="H1061" s="133"/>
      <c r="I1061" s="133"/>
      <c r="J1061" s="133"/>
      <c r="K1061" s="133"/>
      <c r="L1061" s="134"/>
      <c r="M1061" s="770" t="s">
        <v>7</v>
      </c>
      <c r="N1061" s="772"/>
      <c r="O1061" s="771"/>
      <c r="P1061" s="344" t="str">
        <f>VLOOKUP(X1048,'様式D-1-1用'!$A$3:$P$1002,12,0)</f>
        <v>幅0.3mm×長さ3.8m</v>
      </c>
      <c r="Q1061" s="133"/>
      <c r="R1061" s="133"/>
      <c r="S1061" s="133"/>
      <c r="T1061" s="133"/>
      <c r="U1061" s="133"/>
      <c r="V1061" s="133"/>
      <c r="W1061" s="134"/>
    </row>
    <row r="1062" spans="1:24" s="23" customFormat="1" ht="17.100000000000001" customHeight="1" x14ac:dyDescent="0.15">
      <c r="B1062" s="801" t="s">
        <v>54</v>
      </c>
      <c r="C1062" s="802"/>
      <c r="D1062" s="803"/>
      <c r="E1062" s="799" t="str">
        <f>VLOOKUP(A1048,'様式D-1-1用'!$A$3:$P$1002,13,0)</f>
        <v>にじみ</v>
      </c>
      <c r="F1062" s="800"/>
      <c r="G1062" s="800"/>
      <c r="H1062" s="800"/>
      <c r="I1062" s="800"/>
      <c r="J1062" s="800"/>
      <c r="K1062" s="800"/>
      <c r="L1062" s="804"/>
      <c r="M1062" s="801" t="s">
        <v>54</v>
      </c>
      <c r="N1062" s="802"/>
      <c r="O1062" s="803"/>
      <c r="P1062" s="799" t="str">
        <f>VLOOKUP(X1048,'様式D-1-1用'!$A$3:$P$1002,13,0)</f>
        <v>幅0.4mm×長さ16m,にじみ</v>
      </c>
      <c r="Q1062" s="800"/>
      <c r="R1062" s="800"/>
      <c r="S1062" s="800"/>
      <c r="T1062" s="800"/>
      <c r="U1062" s="800"/>
      <c r="V1062" s="800"/>
      <c r="W1062" s="804"/>
    </row>
    <row r="1063" spans="1:24" s="23" customFormat="1" ht="17.100000000000001" customHeight="1" x14ac:dyDescent="0.15">
      <c r="B1063" s="796" t="s">
        <v>282</v>
      </c>
      <c r="C1063" s="797"/>
      <c r="D1063" s="798"/>
      <c r="E1063" s="799" t="str">
        <f>VLOOKUP(A1048,'様式D-1-1用'!$A$3:$P$1002,14,0)</f>
        <v>－</v>
      </c>
      <c r="F1063" s="800"/>
      <c r="G1063" s="800"/>
      <c r="H1063" s="743"/>
      <c r="I1063" s="743"/>
      <c r="J1063" s="743"/>
      <c r="K1063" s="743"/>
      <c r="L1063" s="744"/>
      <c r="M1063" s="796" t="s">
        <v>282</v>
      </c>
      <c r="N1063" s="797"/>
      <c r="O1063" s="798"/>
      <c r="P1063" s="799" t="str">
        <f>VLOOKUP(X1048,'様式D-1-1用'!$A$3:$P$1002,14,0)</f>
        <v>－</v>
      </c>
      <c r="Q1063" s="800"/>
      <c r="R1063" s="800"/>
      <c r="S1063" s="743"/>
      <c r="T1063" s="743"/>
      <c r="U1063" s="743"/>
      <c r="V1063" s="743"/>
      <c r="W1063" s="744"/>
    </row>
    <row r="1064" spans="1:24" s="23" customFormat="1" ht="17.100000000000001" customHeight="1" x14ac:dyDescent="0.15">
      <c r="B1064" s="796" t="s">
        <v>302</v>
      </c>
      <c r="C1064" s="797"/>
      <c r="D1064" s="798"/>
      <c r="E1064" s="799" t="str">
        <f>VLOOKUP(A1048,'様式D-1-1用'!$A$3:$P$1002,15,0)</f>
        <v>監視（日常巡視）</v>
      </c>
      <c r="F1064" s="800"/>
      <c r="G1064" s="800"/>
      <c r="H1064" s="811" t="s">
        <v>8</v>
      </c>
      <c r="I1064" s="812"/>
      <c r="J1064" s="808"/>
      <c r="K1064" s="809"/>
      <c r="L1064" s="810"/>
      <c r="M1064" s="796" t="s">
        <v>302</v>
      </c>
      <c r="N1064" s="797"/>
      <c r="O1064" s="798"/>
      <c r="P1064" s="799" t="str">
        <f>VLOOKUP(X1048,'様式D-1-1用'!$A$3:$P$1002,15,0)</f>
        <v>監視（日常巡視）</v>
      </c>
      <c r="Q1064" s="800"/>
      <c r="R1064" s="800"/>
      <c r="S1064" s="811" t="s">
        <v>8</v>
      </c>
      <c r="T1064" s="812"/>
      <c r="U1064" s="808"/>
      <c r="V1064" s="809"/>
      <c r="W1064" s="810"/>
    </row>
    <row r="1065" spans="1:24" s="23" customFormat="1" ht="17.100000000000001" customHeight="1" x14ac:dyDescent="0.15">
      <c r="B1065" s="770" t="s">
        <v>50</v>
      </c>
      <c r="C1065" s="771"/>
      <c r="D1065" s="805" t="str">
        <f>VLOOKUP(A1048,'様式D-1-1用'!$A$3:$P$1002,16,0)</f>
        <v>漏水、1.5m×7.6m 遊離石灰</v>
      </c>
      <c r="E1065" s="806"/>
      <c r="F1065" s="806"/>
      <c r="G1065" s="806"/>
      <c r="H1065" s="806"/>
      <c r="I1065" s="806"/>
      <c r="J1065" s="806"/>
      <c r="K1065" s="806"/>
      <c r="L1065" s="807"/>
      <c r="M1065" s="770" t="s">
        <v>50</v>
      </c>
      <c r="N1065" s="771"/>
      <c r="O1065" s="805" t="str">
        <f>VLOOKUP(X1048,'様式D-1-1用'!$A$3:$P$1002,16,0)</f>
        <v>ひび割れ、幅0.3mm×長さ3.8m</v>
      </c>
      <c r="P1065" s="806"/>
      <c r="Q1065" s="806"/>
      <c r="R1065" s="806"/>
      <c r="S1065" s="806"/>
      <c r="T1065" s="806"/>
      <c r="U1065" s="806"/>
      <c r="V1065" s="806"/>
      <c r="W1065" s="807"/>
    </row>
    <row r="1066" spans="1:24" s="23" customFormat="1" ht="15" customHeight="1" x14ac:dyDescent="0.15">
      <c r="B1066" s="80"/>
      <c r="C1066" s="793" t="s">
        <v>304</v>
      </c>
      <c r="D1066" s="794"/>
      <c r="E1066" s="794"/>
      <c r="F1066" s="794"/>
      <c r="G1066" s="794"/>
      <c r="H1066" s="794"/>
      <c r="I1066" s="794"/>
      <c r="J1066" s="794"/>
      <c r="K1066" s="794"/>
      <c r="L1066" s="794"/>
      <c r="M1066" s="80"/>
      <c r="N1066" s="81" t="s">
        <v>257</v>
      </c>
      <c r="O1066" s="80"/>
      <c r="P1066" s="82"/>
      <c r="Q1066" s="82"/>
      <c r="R1066" s="82"/>
      <c r="S1066" s="82"/>
      <c r="T1066" s="82"/>
      <c r="U1066" s="82"/>
      <c r="V1066" s="82"/>
      <c r="W1066" s="82"/>
    </row>
    <row r="1067" spans="1:24" s="23" customFormat="1" ht="15" customHeight="1" x14ac:dyDescent="0.15">
      <c r="B1067" s="80"/>
      <c r="C1067" s="795"/>
      <c r="D1067" s="795"/>
      <c r="E1067" s="795"/>
      <c r="F1067" s="795"/>
      <c r="G1067" s="795"/>
      <c r="H1067" s="795"/>
      <c r="I1067" s="795"/>
      <c r="J1067" s="795"/>
      <c r="K1067" s="795"/>
      <c r="L1067" s="795"/>
      <c r="M1067" s="80"/>
      <c r="N1067" s="81" t="s">
        <v>283</v>
      </c>
      <c r="O1067" s="82"/>
      <c r="P1067" s="82"/>
      <c r="Q1067" s="82"/>
      <c r="R1067" s="82"/>
      <c r="S1067" s="82"/>
      <c r="T1067" s="82"/>
      <c r="U1067" s="82"/>
      <c r="V1067" s="82"/>
      <c r="W1067" s="82"/>
    </row>
    <row r="1068" spans="1:24" ht="15" customHeight="1" x14ac:dyDescent="0.15">
      <c r="B1068" s="79"/>
      <c r="C1068" s="176" t="s">
        <v>303</v>
      </c>
      <c r="D1068" s="176"/>
      <c r="E1068" s="177"/>
      <c r="M1068" s="23"/>
      <c r="N1068" s="176" t="s">
        <v>529</v>
      </c>
      <c r="O1068" s="174"/>
      <c r="P1068" s="175"/>
      <c r="Q1068" s="23"/>
      <c r="R1068" s="23"/>
      <c r="S1068" s="23"/>
      <c r="T1068" s="23"/>
      <c r="U1068" s="23"/>
      <c r="W1068" s="82"/>
      <c r="X1068" s="23"/>
    </row>
    <row r="1069" spans="1:24" ht="15" customHeight="1" x14ac:dyDescent="0.15">
      <c r="C1069" s="176" t="s">
        <v>420</v>
      </c>
      <c r="D1069" s="176"/>
      <c r="M1069" s="23"/>
      <c r="N1069" s="176" t="s">
        <v>530</v>
      </c>
      <c r="O1069" s="174"/>
      <c r="P1069" s="23"/>
      <c r="Q1069" s="23"/>
      <c r="R1069" s="23"/>
      <c r="S1069" s="23"/>
      <c r="T1069" s="23"/>
      <c r="U1069" s="23"/>
      <c r="V1069" s="23"/>
      <c r="W1069" s="23"/>
      <c r="X1069" s="23"/>
    </row>
    <row r="1070" spans="1:24" ht="15.6" customHeight="1" x14ac:dyDescent="0.15">
      <c r="C1070" s="176" t="s">
        <v>557</v>
      </c>
      <c r="N1070" s="176" t="s">
        <v>463</v>
      </c>
    </row>
    <row r="1071" spans="1:24" s="23" customFormat="1" ht="20.100000000000001" customHeight="1" x14ac:dyDescent="0.15">
      <c r="A1071" s="175">
        <f>A1030+4</f>
        <v>105</v>
      </c>
      <c r="B1071" s="779" t="s">
        <v>51</v>
      </c>
      <c r="C1071" s="779" t="s">
        <v>47</v>
      </c>
      <c r="D1071" s="782">
        <f>VLOOKUP(A1071,'様式D-1-1用'!$A$3:$P$1002,2,0)</f>
        <v>12</v>
      </c>
      <c r="E1071" s="783"/>
      <c r="F1071" s="786"/>
      <c r="G1071" s="787"/>
      <c r="H1071" s="787"/>
      <c r="I1071" s="787"/>
      <c r="J1071" s="787"/>
      <c r="K1071" s="787"/>
      <c r="L1071" s="788"/>
      <c r="M1071" s="779" t="s">
        <v>51</v>
      </c>
      <c r="N1071" s="779" t="s">
        <v>47</v>
      </c>
      <c r="O1071" s="782">
        <f>VLOOKUP(X1071,'様式D-1-1用'!$A$3:$P$1002,2,0)</f>
        <v>12</v>
      </c>
      <c r="P1071" s="783"/>
      <c r="Q1071" s="786"/>
      <c r="R1071" s="787"/>
      <c r="S1071" s="787"/>
      <c r="T1071" s="787"/>
      <c r="U1071" s="787"/>
      <c r="V1071" s="787"/>
      <c r="W1071" s="788"/>
      <c r="X1071" s="23">
        <f>X1030+4</f>
        <v>106</v>
      </c>
    </row>
    <row r="1072" spans="1:24" s="23" customFormat="1" ht="20.100000000000001" customHeight="1" x14ac:dyDescent="0.15">
      <c r="B1072" s="780"/>
      <c r="C1072" s="781"/>
      <c r="D1072" s="784"/>
      <c r="E1072" s="785"/>
      <c r="F1072" s="773"/>
      <c r="G1072" s="774"/>
      <c r="H1072" s="774"/>
      <c r="I1072" s="774"/>
      <c r="J1072" s="774"/>
      <c r="K1072" s="774"/>
      <c r="L1072" s="775"/>
      <c r="M1072" s="780"/>
      <c r="N1072" s="781"/>
      <c r="O1072" s="784"/>
      <c r="P1072" s="785"/>
      <c r="Q1072" s="773"/>
      <c r="R1072" s="774"/>
      <c r="S1072" s="774"/>
      <c r="T1072" s="774"/>
      <c r="U1072" s="774"/>
      <c r="V1072" s="774"/>
      <c r="W1072" s="775"/>
    </row>
    <row r="1073" spans="2:23" s="23" customFormat="1" ht="20.100000000000001" customHeight="1" x14ac:dyDescent="0.15">
      <c r="B1073" s="780"/>
      <c r="C1073" s="780" t="s">
        <v>2</v>
      </c>
      <c r="D1073" s="789">
        <f>VLOOKUP(A1071,'様式D-1-1用'!$A$3:$P$1002,3,0)</f>
        <v>6</v>
      </c>
      <c r="E1073" s="790"/>
      <c r="F1073" s="773"/>
      <c r="G1073" s="774"/>
      <c r="H1073" s="774"/>
      <c r="I1073" s="774"/>
      <c r="J1073" s="774"/>
      <c r="K1073" s="774"/>
      <c r="L1073" s="775"/>
      <c r="M1073" s="780"/>
      <c r="N1073" s="780" t="s">
        <v>2</v>
      </c>
      <c r="O1073" s="789">
        <f>VLOOKUP(X1071,'様式D-1-1用'!$A$3:$P$1002,3,0)</f>
        <v>7</v>
      </c>
      <c r="P1073" s="790"/>
      <c r="Q1073" s="773"/>
      <c r="R1073" s="774"/>
      <c r="S1073" s="774"/>
      <c r="T1073" s="774"/>
      <c r="U1073" s="774"/>
      <c r="V1073" s="774"/>
      <c r="W1073" s="775"/>
    </row>
    <row r="1074" spans="2:23" s="23" customFormat="1" ht="19.5" customHeight="1" x14ac:dyDescent="0.15">
      <c r="B1074" s="781"/>
      <c r="C1074" s="781"/>
      <c r="D1074" s="791"/>
      <c r="E1074" s="792"/>
      <c r="F1074" s="773"/>
      <c r="G1074" s="774"/>
      <c r="H1074" s="774"/>
      <c r="I1074" s="774"/>
      <c r="J1074" s="774"/>
      <c r="K1074" s="774"/>
      <c r="L1074" s="775"/>
      <c r="M1074" s="781"/>
      <c r="N1074" s="781"/>
      <c r="O1074" s="791"/>
      <c r="P1074" s="792"/>
      <c r="Q1074" s="773"/>
      <c r="R1074" s="774"/>
      <c r="S1074" s="774"/>
      <c r="T1074" s="774"/>
      <c r="U1074" s="774"/>
      <c r="V1074" s="774"/>
      <c r="W1074" s="775"/>
    </row>
    <row r="1075" spans="2:23" s="23" customFormat="1" ht="20.100000000000001" customHeight="1" x14ac:dyDescent="0.15">
      <c r="B1075" s="780" t="s">
        <v>48</v>
      </c>
      <c r="C1075" s="780" t="s">
        <v>3</v>
      </c>
      <c r="D1075" s="782" t="str">
        <f>VLOOKUP(A1071,'様式D-1-1用'!$A$3:$P$1002,4,0)</f>
        <v>覆工・坑門</v>
      </c>
      <c r="E1075" s="783"/>
      <c r="F1075" s="773"/>
      <c r="G1075" s="774"/>
      <c r="H1075" s="774"/>
      <c r="I1075" s="774"/>
      <c r="J1075" s="774"/>
      <c r="K1075" s="774"/>
      <c r="L1075" s="775"/>
      <c r="M1075" s="780" t="s">
        <v>48</v>
      </c>
      <c r="N1075" s="780" t="s">
        <v>3</v>
      </c>
      <c r="O1075" s="782" t="str">
        <f>VLOOKUP(X1071,'様式D-1-1用'!$A$3:$P$1002,4,0)</f>
        <v>覆工・坑門</v>
      </c>
      <c r="P1075" s="783"/>
      <c r="Q1075" s="773"/>
      <c r="R1075" s="774"/>
      <c r="S1075" s="774"/>
      <c r="T1075" s="774"/>
      <c r="U1075" s="774"/>
      <c r="V1075" s="774"/>
      <c r="W1075" s="775"/>
    </row>
    <row r="1076" spans="2:23" s="23" customFormat="1" ht="20.100000000000001" customHeight="1" x14ac:dyDescent="0.15">
      <c r="B1076" s="780"/>
      <c r="C1076" s="781"/>
      <c r="D1076" s="784"/>
      <c r="E1076" s="785"/>
      <c r="F1076" s="773"/>
      <c r="G1076" s="774"/>
      <c r="H1076" s="774"/>
      <c r="I1076" s="774"/>
      <c r="J1076" s="774"/>
      <c r="K1076" s="774"/>
      <c r="L1076" s="775"/>
      <c r="M1076" s="780"/>
      <c r="N1076" s="781"/>
      <c r="O1076" s="784"/>
      <c r="P1076" s="785"/>
      <c r="Q1076" s="773"/>
      <c r="R1076" s="774"/>
      <c r="S1076" s="774"/>
      <c r="T1076" s="774"/>
      <c r="U1076" s="774"/>
      <c r="V1076" s="774"/>
      <c r="W1076" s="775"/>
    </row>
    <row r="1077" spans="2:23" s="23" customFormat="1" ht="20.100000000000001" customHeight="1" x14ac:dyDescent="0.15">
      <c r="B1077" s="780"/>
      <c r="C1077" s="780" t="s">
        <v>4</v>
      </c>
      <c r="D1077" s="782" t="str">
        <f>VLOOKUP(A1071,'様式D-1-1用'!$A$3:$P$1002,5,0)</f>
        <v>アーチ（右側）</v>
      </c>
      <c r="E1077" s="783"/>
      <c r="F1077" s="773"/>
      <c r="G1077" s="774"/>
      <c r="H1077" s="774"/>
      <c r="I1077" s="774"/>
      <c r="J1077" s="774"/>
      <c r="K1077" s="774"/>
      <c r="L1077" s="775"/>
      <c r="M1077" s="780"/>
      <c r="N1077" s="780" t="s">
        <v>4</v>
      </c>
      <c r="O1077" s="782" t="str">
        <f>VLOOKUP(X1071,'様式D-1-1用'!$A$3:$P$1002,5,0)</f>
        <v>側壁（右側）</v>
      </c>
      <c r="P1077" s="783"/>
      <c r="Q1077" s="773"/>
      <c r="R1077" s="774"/>
      <c r="S1077" s="774"/>
      <c r="T1077" s="774"/>
      <c r="U1077" s="774"/>
      <c r="V1077" s="774"/>
      <c r="W1077" s="775"/>
    </row>
    <row r="1078" spans="2:23" s="23" customFormat="1" ht="20.100000000000001" customHeight="1" x14ac:dyDescent="0.15">
      <c r="B1078" s="781"/>
      <c r="C1078" s="781"/>
      <c r="D1078" s="784"/>
      <c r="E1078" s="785"/>
      <c r="F1078" s="773"/>
      <c r="G1078" s="774"/>
      <c r="H1078" s="774"/>
      <c r="I1078" s="774"/>
      <c r="J1078" s="774"/>
      <c r="K1078" s="774"/>
      <c r="L1078" s="775"/>
      <c r="M1078" s="781"/>
      <c r="N1078" s="781"/>
      <c r="O1078" s="784"/>
      <c r="P1078" s="785"/>
      <c r="Q1078" s="773"/>
      <c r="R1078" s="774"/>
      <c r="S1078" s="774"/>
      <c r="T1078" s="774"/>
      <c r="U1078" s="774"/>
      <c r="V1078" s="774"/>
      <c r="W1078" s="775"/>
    </row>
    <row r="1079" spans="2:23" s="23" customFormat="1" ht="17.100000000000001" customHeight="1" x14ac:dyDescent="0.15">
      <c r="B1079" s="770" t="s">
        <v>5</v>
      </c>
      <c r="C1079" s="771"/>
      <c r="D1079" s="765" t="str">
        <f>VLOOKUP(A1071,'様式D-1-1用'!$A$3:$P$1002,6,0)</f>
        <v>漏水</v>
      </c>
      <c r="E1079" s="766"/>
      <c r="F1079" s="773"/>
      <c r="G1079" s="774"/>
      <c r="H1079" s="774"/>
      <c r="I1079" s="774"/>
      <c r="J1079" s="774"/>
      <c r="K1079" s="774"/>
      <c r="L1079" s="775"/>
      <c r="M1079" s="770" t="s">
        <v>5</v>
      </c>
      <c r="N1079" s="771"/>
      <c r="O1079" s="765" t="str">
        <f>VLOOKUP(X1071,'様式D-1-1用'!$A$3:$P$1002,6,0)</f>
        <v>材質劣化</v>
      </c>
      <c r="P1079" s="766"/>
      <c r="Q1079" s="773"/>
      <c r="R1079" s="774"/>
      <c r="S1079" s="774"/>
      <c r="T1079" s="774"/>
      <c r="U1079" s="774"/>
      <c r="V1079" s="774"/>
      <c r="W1079" s="775"/>
    </row>
    <row r="1080" spans="2:23" s="23" customFormat="1" ht="17.100000000000001" customHeight="1" x14ac:dyDescent="0.15">
      <c r="B1080" s="770" t="s">
        <v>49</v>
      </c>
      <c r="C1080" s="771"/>
      <c r="D1080" s="765" t="str">
        <f>VLOOKUP(A1071,'様式D-1-1用'!$A$3:$P$1002,7,0)</f>
        <v>漏水</v>
      </c>
      <c r="E1080" s="766"/>
      <c r="F1080" s="773"/>
      <c r="G1080" s="774"/>
      <c r="H1080" s="774"/>
      <c r="I1080" s="774"/>
      <c r="J1080" s="774"/>
      <c r="K1080" s="774"/>
      <c r="L1080" s="775"/>
      <c r="M1080" s="770" t="s">
        <v>49</v>
      </c>
      <c r="N1080" s="771"/>
      <c r="O1080" s="765" t="str">
        <f>VLOOKUP(X1071,'様式D-1-1用'!$A$3:$P$1002,7,0)</f>
        <v>うき・はく離</v>
      </c>
      <c r="P1080" s="766"/>
      <c r="Q1080" s="773"/>
      <c r="R1080" s="774"/>
      <c r="S1080" s="774"/>
      <c r="T1080" s="774"/>
      <c r="U1080" s="774"/>
      <c r="V1080" s="774"/>
      <c r="W1080" s="775"/>
    </row>
    <row r="1081" spans="2:23" s="23" customFormat="1" ht="17.100000000000001" customHeight="1" x14ac:dyDescent="0.15">
      <c r="B1081" s="768" t="s">
        <v>279</v>
      </c>
      <c r="C1081" s="770" t="s">
        <v>278</v>
      </c>
      <c r="D1081" s="771"/>
      <c r="E1081" s="146">
        <f>VLOOKUP(A1071,'様式D-1-1用'!$A$3:$P$1002,8,0)</f>
        <v>0</v>
      </c>
      <c r="F1081" s="773"/>
      <c r="G1081" s="774"/>
      <c r="H1081" s="774"/>
      <c r="I1081" s="774"/>
      <c r="J1081" s="774"/>
      <c r="K1081" s="774"/>
      <c r="L1081" s="775"/>
      <c r="M1081" s="768" t="s">
        <v>279</v>
      </c>
      <c r="N1081" s="770" t="s">
        <v>278</v>
      </c>
      <c r="O1081" s="771"/>
      <c r="P1081" s="146">
        <f>VLOOKUP(X1071,'様式D-1-1用'!$A$3:$P$1002,8,0)</f>
        <v>0</v>
      </c>
      <c r="Q1081" s="773"/>
      <c r="R1081" s="774"/>
      <c r="S1081" s="774"/>
      <c r="T1081" s="774"/>
      <c r="U1081" s="774"/>
      <c r="V1081" s="774"/>
      <c r="W1081" s="775"/>
    </row>
    <row r="1082" spans="2:23" s="23" customFormat="1" ht="17.100000000000001" customHeight="1" x14ac:dyDescent="0.15">
      <c r="B1082" s="769"/>
      <c r="C1082" s="770" t="s">
        <v>280</v>
      </c>
      <c r="D1082" s="771"/>
      <c r="E1082" s="146" t="str">
        <f>VLOOKUP(A1071,'様式D-1-1用'!$A$3:$P$1002,9,0)</f>
        <v>Ⅱb</v>
      </c>
      <c r="F1082" s="773"/>
      <c r="G1082" s="774"/>
      <c r="H1082" s="774"/>
      <c r="I1082" s="774"/>
      <c r="J1082" s="774"/>
      <c r="K1082" s="774"/>
      <c r="L1082" s="775"/>
      <c r="M1082" s="769"/>
      <c r="N1082" s="770" t="s">
        <v>280</v>
      </c>
      <c r="O1082" s="771"/>
      <c r="P1082" s="146" t="str">
        <f>VLOOKUP(X1071,'様式D-1-1用'!$A$3:$P$1002,9,0)</f>
        <v>Ⅱb</v>
      </c>
      <c r="Q1082" s="773"/>
      <c r="R1082" s="774"/>
      <c r="S1082" s="774"/>
      <c r="T1082" s="774"/>
      <c r="U1082" s="774"/>
      <c r="V1082" s="774"/>
      <c r="W1082" s="775"/>
    </row>
    <row r="1083" spans="2:23" s="23" customFormat="1" ht="17.100000000000001" customHeight="1" x14ac:dyDescent="0.15">
      <c r="B1083" s="770" t="s">
        <v>29</v>
      </c>
      <c r="C1083" s="771"/>
      <c r="D1083" s="767" t="str">
        <f>VLOOKUP(A1071,'様式D-1-1用'!$A$3:$P$1002,11,0)</f>
        <v>Ⅱ</v>
      </c>
      <c r="E1083" s="759"/>
      <c r="F1083" s="776"/>
      <c r="G1083" s="777"/>
      <c r="H1083" s="777"/>
      <c r="I1083" s="777"/>
      <c r="J1083" s="777"/>
      <c r="K1083" s="777"/>
      <c r="L1083" s="778"/>
      <c r="M1083" s="770" t="s">
        <v>29</v>
      </c>
      <c r="N1083" s="771"/>
      <c r="O1083" s="767" t="str">
        <f>VLOOKUP(X1071,'様式D-1-1用'!$A$3:$P$1002,11,0)</f>
        <v>Ⅱ</v>
      </c>
      <c r="P1083" s="759"/>
      <c r="Q1083" s="776"/>
      <c r="R1083" s="777"/>
      <c r="S1083" s="777"/>
      <c r="T1083" s="777"/>
      <c r="U1083" s="777"/>
      <c r="V1083" s="777"/>
      <c r="W1083" s="778"/>
    </row>
    <row r="1084" spans="2:23" s="23" customFormat="1" ht="17.100000000000001" customHeight="1" x14ac:dyDescent="0.15">
      <c r="B1084" s="770" t="s">
        <v>7</v>
      </c>
      <c r="C1084" s="772"/>
      <c r="D1084" s="772"/>
      <c r="E1084" s="344" t="str">
        <f>VLOOKUP(A1071,'様式D-1-1用'!$A$3:$P$1002,12,0)</f>
        <v>2.6m×7.3m 遊離石灰</v>
      </c>
      <c r="F1084" s="133"/>
      <c r="G1084" s="133"/>
      <c r="H1084" s="133"/>
      <c r="I1084" s="133"/>
      <c r="J1084" s="133"/>
      <c r="K1084" s="133"/>
      <c r="L1084" s="134"/>
      <c r="M1084" s="770" t="s">
        <v>7</v>
      </c>
      <c r="N1084" s="772"/>
      <c r="O1084" s="771"/>
      <c r="P1084" s="344" t="str">
        <f>VLOOKUP(X1071,'様式D-1-1用'!$A$3:$P$1002,12,0)</f>
        <v xml:space="preserve">0.1m×9.0m </v>
      </c>
      <c r="Q1084" s="133"/>
      <c r="R1084" s="133"/>
      <c r="S1084" s="133"/>
      <c r="T1084" s="133"/>
      <c r="U1084" s="133"/>
      <c r="V1084" s="133"/>
      <c r="W1084" s="134"/>
    </row>
    <row r="1085" spans="2:23" s="23" customFormat="1" ht="17.100000000000001" customHeight="1" x14ac:dyDescent="0.15">
      <c r="B1085" s="801" t="s">
        <v>54</v>
      </c>
      <c r="C1085" s="802"/>
      <c r="D1085" s="803"/>
      <c r="E1085" s="799" t="str">
        <f>VLOOKUP(A1071,'様式D-1-1用'!$A$3:$P$1002,13,0)</f>
        <v>にじみ</v>
      </c>
      <c r="F1085" s="800"/>
      <c r="G1085" s="800"/>
      <c r="H1085" s="800"/>
      <c r="I1085" s="800"/>
      <c r="J1085" s="800"/>
      <c r="K1085" s="800"/>
      <c r="L1085" s="804"/>
      <c r="M1085" s="801" t="s">
        <v>54</v>
      </c>
      <c r="N1085" s="802"/>
      <c r="O1085" s="803"/>
      <c r="P1085" s="799" t="str">
        <f>VLOOKUP(X1071,'様式D-1-1用'!$A$3:$P$1002,13,0)</f>
        <v>0.1m×8.9m</v>
      </c>
      <c r="Q1085" s="800"/>
      <c r="R1085" s="800"/>
      <c r="S1085" s="800"/>
      <c r="T1085" s="800"/>
      <c r="U1085" s="800"/>
      <c r="V1085" s="800"/>
      <c r="W1085" s="804"/>
    </row>
    <row r="1086" spans="2:23" s="23" customFormat="1" ht="17.100000000000001" customHeight="1" x14ac:dyDescent="0.15">
      <c r="B1086" s="796" t="s">
        <v>282</v>
      </c>
      <c r="C1086" s="797"/>
      <c r="D1086" s="798"/>
      <c r="E1086" s="799" t="str">
        <f>VLOOKUP(A1071,'様式D-1-1用'!$A$3:$P$1002,14,0)</f>
        <v>－</v>
      </c>
      <c r="F1086" s="800"/>
      <c r="G1086" s="800"/>
      <c r="H1086" s="743"/>
      <c r="I1086" s="743"/>
      <c r="J1086" s="743"/>
      <c r="K1086" s="743"/>
      <c r="L1086" s="744"/>
      <c r="M1086" s="796" t="s">
        <v>282</v>
      </c>
      <c r="N1086" s="797"/>
      <c r="O1086" s="798"/>
      <c r="P1086" s="799" t="str">
        <f>VLOOKUP(X1071,'様式D-1-1用'!$A$3:$P$1002,14,0)</f>
        <v>－</v>
      </c>
      <c r="Q1086" s="800"/>
      <c r="R1086" s="800"/>
      <c r="S1086" s="743"/>
      <c r="T1086" s="743"/>
      <c r="U1086" s="743"/>
      <c r="V1086" s="743"/>
      <c r="W1086" s="744"/>
    </row>
    <row r="1087" spans="2:23" s="23" customFormat="1" ht="17.100000000000001" customHeight="1" x14ac:dyDescent="0.15">
      <c r="B1087" s="796" t="s">
        <v>302</v>
      </c>
      <c r="C1087" s="797"/>
      <c r="D1087" s="798"/>
      <c r="E1087" s="799" t="str">
        <f>VLOOKUP(A1071,'様式D-1-1用'!$A$3:$P$1002,15,0)</f>
        <v>監視（日常巡視）</v>
      </c>
      <c r="F1087" s="800"/>
      <c r="G1087" s="800"/>
      <c r="H1087" s="811" t="s">
        <v>8</v>
      </c>
      <c r="I1087" s="812"/>
      <c r="J1087" s="808"/>
      <c r="K1087" s="809"/>
      <c r="L1087" s="810"/>
      <c r="M1087" s="796" t="s">
        <v>302</v>
      </c>
      <c r="N1087" s="797"/>
      <c r="O1087" s="798"/>
      <c r="P1087" s="799" t="str">
        <f>VLOOKUP(X1071,'様式D-1-1用'!$A$3:$P$1002,15,0)</f>
        <v>監視（日常巡視）</v>
      </c>
      <c r="Q1087" s="800"/>
      <c r="R1087" s="800"/>
      <c r="S1087" s="811" t="s">
        <v>8</v>
      </c>
      <c r="T1087" s="812"/>
      <c r="U1087" s="808"/>
      <c r="V1087" s="809"/>
      <c r="W1087" s="810"/>
    </row>
    <row r="1088" spans="2:23" s="23" customFormat="1" ht="17.100000000000001" customHeight="1" x14ac:dyDescent="0.15">
      <c r="B1088" s="770" t="s">
        <v>50</v>
      </c>
      <c r="C1088" s="771"/>
      <c r="D1088" s="805" t="str">
        <f>VLOOKUP(A1071,'様式D-1-1用'!$A$3:$P$1002,16,0)</f>
        <v>漏水、2.6m×7.3m 遊離石灰</v>
      </c>
      <c r="E1088" s="806"/>
      <c r="F1088" s="806"/>
      <c r="G1088" s="806"/>
      <c r="H1088" s="806"/>
      <c r="I1088" s="806"/>
      <c r="J1088" s="806"/>
      <c r="K1088" s="806"/>
      <c r="L1088" s="807"/>
      <c r="M1088" s="770" t="s">
        <v>50</v>
      </c>
      <c r="N1088" s="771"/>
      <c r="O1088" s="805" t="str">
        <f>VLOOKUP(X1071,'様式D-1-1用'!$A$3:$P$1002,16,0)</f>
        <v xml:space="preserve">うき・はく離、0.1m×9.0m </v>
      </c>
      <c r="P1088" s="806"/>
      <c r="Q1088" s="806"/>
      <c r="R1088" s="806"/>
      <c r="S1088" s="806"/>
      <c r="T1088" s="806"/>
      <c r="U1088" s="806"/>
      <c r="V1088" s="806"/>
      <c r="W1088" s="807"/>
    </row>
    <row r="1089" spans="1:24" s="23" customFormat="1" ht="20.100000000000001" customHeight="1" x14ac:dyDescent="0.15">
      <c r="A1089" s="175">
        <f>A1048+4</f>
        <v>107</v>
      </c>
      <c r="B1089" s="779" t="s">
        <v>51</v>
      </c>
      <c r="C1089" s="779" t="s">
        <v>47</v>
      </c>
      <c r="D1089" s="782">
        <f>VLOOKUP(A1089,'様式D-1-1用'!$A$3:$P$1002,2,0)</f>
        <v>13</v>
      </c>
      <c r="E1089" s="783"/>
      <c r="F1089" s="786"/>
      <c r="G1089" s="787"/>
      <c r="H1089" s="787"/>
      <c r="I1089" s="787"/>
      <c r="J1089" s="787"/>
      <c r="K1089" s="787"/>
      <c r="L1089" s="788"/>
      <c r="M1089" s="779" t="s">
        <v>51</v>
      </c>
      <c r="N1089" s="779" t="s">
        <v>47</v>
      </c>
      <c r="O1089" s="782">
        <f>VLOOKUP(X1089,'様式D-1-1用'!$A$3:$P$1002,2,0)</f>
        <v>13</v>
      </c>
      <c r="P1089" s="783"/>
      <c r="Q1089" s="773"/>
      <c r="R1089" s="774"/>
      <c r="S1089" s="774"/>
      <c r="T1089" s="774"/>
      <c r="U1089" s="774"/>
      <c r="V1089" s="774"/>
      <c r="W1089" s="775"/>
      <c r="X1089" s="23">
        <f>X1048+4</f>
        <v>108</v>
      </c>
    </row>
    <row r="1090" spans="1:24" s="23" customFormat="1" ht="20.100000000000001" customHeight="1" x14ac:dyDescent="0.15">
      <c r="B1090" s="780"/>
      <c r="C1090" s="781"/>
      <c r="D1090" s="784"/>
      <c r="E1090" s="785"/>
      <c r="F1090" s="773"/>
      <c r="G1090" s="774"/>
      <c r="H1090" s="774"/>
      <c r="I1090" s="774"/>
      <c r="J1090" s="774"/>
      <c r="K1090" s="774"/>
      <c r="L1090" s="775"/>
      <c r="M1090" s="780"/>
      <c r="N1090" s="781"/>
      <c r="O1090" s="784"/>
      <c r="P1090" s="785"/>
      <c r="Q1090" s="773"/>
      <c r="R1090" s="774"/>
      <c r="S1090" s="774"/>
      <c r="T1090" s="774"/>
      <c r="U1090" s="774"/>
      <c r="V1090" s="774"/>
      <c r="W1090" s="775"/>
    </row>
    <row r="1091" spans="1:24" s="23" customFormat="1" ht="20.100000000000001" customHeight="1" x14ac:dyDescent="0.15">
      <c r="B1091" s="780"/>
      <c r="C1091" s="780" t="s">
        <v>2</v>
      </c>
      <c r="D1091" s="789">
        <f>VLOOKUP(A1089,'様式D-1-1用'!$A$3:$P$1002,3,0)</f>
        <v>1</v>
      </c>
      <c r="E1091" s="790"/>
      <c r="F1091" s="773"/>
      <c r="G1091" s="774"/>
      <c r="H1091" s="774"/>
      <c r="I1091" s="774"/>
      <c r="J1091" s="774"/>
      <c r="K1091" s="774"/>
      <c r="L1091" s="775"/>
      <c r="M1091" s="780"/>
      <c r="N1091" s="780" t="s">
        <v>2</v>
      </c>
      <c r="O1091" s="789">
        <f>VLOOKUP(X1089,'様式D-1-1用'!$A$3:$P$1002,3,0)</f>
        <v>3</v>
      </c>
      <c r="P1091" s="790"/>
      <c r="Q1091" s="773"/>
      <c r="R1091" s="774"/>
      <c r="S1091" s="774"/>
      <c r="T1091" s="774"/>
      <c r="U1091" s="774"/>
      <c r="V1091" s="774"/>
      <c r="W1091" s="775"/>
    </row>
    <row r="1092" spans="1:24" s="23" customFormat="1" ht="20.100000000000001" customHeight="1" x14ac:dyDescent="0.15">
      <c r="B1092" s="781"/>
      <c r="C1092" s="781"/>
      <c r="D1092" s="791"/>
      <c r="E1092" s="792"/>
      <c r="F1092" s="773"/>
      <c r="G1092" s="774"/>
      <c r="H1092" s="774"/>
      <c r="I1092" s="774"/>
      <c r="J1092" s="774"/>
      <c r="K1092" s="774"/>
      <c r="L1092" s="775"/>
      <c r="M1092" s="781"/>
      <c r="N1092" s="781"/>
      <c r="O1092" s="791"/>
      <c r="P1092" s="792"/>
      <c r="Q1092" s="773"/>
      <c r="R1092" s="774"/>
      <c r="S1092" s="774"/>
      <c r="T1092" s="774"/>
      <c r="U1092" s="774"/>
      <c r="V1092" s="774"/>
      <c r="W1092" s="775"/>
    </row>
    <row r="1093" spans="1:24" s="23" customFormat="1" ht="20.100000000000001" customHeight="1" x14ac:dyDescent="0.15">
      <c r="B1093" s="780" t="s">
        <v>48</v>
      </c>
      <c r="C1093" s="780" t="s">
        <v>3</v>
      </c>
      <c r="D1093" s="782" t="str">
        <f>VLOOKUP(A1089,'様式D-1-1用'!$A$3:$P$1002,4,0)</f>
        <v>覆工・坑門</v>
      </c>
      <c r="E1093" s="783"/>
      <c r="F1093" s="773"/>
      <c r="G1093" s="774"/>
      <c r="H1093" s="774"/>
      <c r="I1093" s="774"/>
      <c r="J1093" s="774"/>
      <c r="K1093" s="774"/>
      <c r="L1093" s="775"/>
      <c r="M1093" s="780" t="s">
        <v>48</v>
      </c>
      <c r="N1093" s="780" t="s">
        <v>3</v>
      </c>
      <c r="O1093" s="782" t="str">
        <f>VLOOKUP(X1089,'様式D-1-1用'!$A$3:$P$1002,4,0)</f>
        <v>覆工・坑門</v>
      </c>
      <c r="P1093" s="783"/>
      <c r="Q1093" s="773"/>
      <c r="R1093" s="774"/>
      <c r="S1093" s="774"/>
      <c r="T1093" s="774"/>
      <c r="U1093" s="774"/>
      <c r="V1093" s="774"/>
      <c r="W1093" s="775"/>
    </row>
    <row r="1094" spans="1:24" s="23" customFormat="1" ht="20.100000000000001" customHeight="1" x14ac:dyDescent="0.15">
      <c r="B1094" s="780"/>
      <c r="C1094" s="781"/>
      <c r="D1094" s="784"/>
      <c r="E1094" s="785"/>
      <c r="F1094" s="773"/>
      <c r="G1094" s="774"/>
      <c r="H1094" s="774"/>
      <c r="I1094" s="774"/>
      <c r="J1094" s="774"/>
      <c r="K1094" s="774"/>
      <c r="L1094" s="775"/>
      <c r="M1094" s="780"/>
      <c r="N1094" s="781"/>
      <c r="O1094" s="784"/>
      <c r="P1094" s="785"/>
      <c r="Q1094" s="773"/>
      <c r="R1094" s="774"/>
      <c r="S1094" s="774"/>
      <c r="T1094" s="774"/>
      <c r="U1094" s="774"/>
      <c r="V1094" s="774"/>
      <c r="W1094" s="775"/>
    </row>
    <row r="1095" spans="1:24" s="23" customFormat="1" ht="20.100000000000001" customHeight="1" x14ac:dyDescent="0.15">
      <c r="B1095" s="780"/>
      <c r="C1095" s="780" t="s">
        <v>4</v>
      </c>
      <c r="D1095" s="782" t="str">
        <f>VLOOKUP(A1089,'様式D-1-1用'!$A$3:$P$1002,5,0)</f>
        <v>側壁（左側）</v>
      </c>
      <c r="E1095" s="783"/>
      <c r="F1095" s="773"/>
      <c r="G1095" s="774"/>
      <c r="H1095" s="774"/>
      <c r="I1095" s="774"/>
      <c r="J1095" s="774"/>
      <c r="K1095" s="774"/>
      <c r="L1095" s="775"/>
      <c r="M1095" s="780"/>
      <c r="N1095" s="780" t="s">
        <v>4</v>
      </c>
      <c r="O1095" s="782" t="str">
        <f>VLOOKUP(X1089,'様式D-1-1用'!$A$3:$P$1002,5,0)</f>
        <v>アーチ（左側）</v>
      </c>
      <c r="P1095" s="783"/>
      <c r="Q1095" s="773"/>
      <c r="R1095" s="774"/>
      <c r="S1095" s="774"/>
      <c r="T1095" s="774"/>
      <c r="U1095" s="774"/>
      <c r="V1095" s="774"/>
      <c r="W1095" s="775"/>
    </row>
    <row r="1096" spans="1:24" s="23" customFormat="1" ht="19.5" customHeight="1" x14ac:dyDescent="0.15">
      <c r="B1096" s="781"/>
      <c r="C1096" s="781"/>
      <c r="D1096" s="784"/>
      <c r="E1096" s="785"/>
      <c r="F1096" s="773"/>
      <c r="G1096" s="774"/>
      <c r="H1096" s="774"/>
      <c r="I1096" s="774"/>
      <c r="J1096" s="774"/>
      <c r="K1096" s="774"/>
      <c r="L1096" s="775"/>
      <c r="M1096" s="781"/>
      <c r="N1096" s="781"/>
      <c r="O1096" s="784"/>
      <c r="P1096" s="785"/>
      <c r="Q1096" s="773"/>
      <c r="R1096" s="774"/>
      <c r="S1096" s="774"/>
      <c r="T1096" s="774"/>
      <c r="U1096" s="774"/>
      <c r="V1096" s="774"/>
      <c r="W1096" s="775"/>
    </row>
    <row r="1097" spans="1:24" s="23" customFormat="1" ht="17.100000000000001" customHeight="1" x14ac:dyDescent="0.15">
      <c r="B1097" s="770" t="s">
        <v>5</v>
      </c>
      <c r="C1097" s="771"/>
      <c r="D1097" s="765" t="str">
        <f>VLOOKUP(A1089,'様式D-1-1用'!$A$3:$P$1002,6,0)</f>
        <v>材質劣化</v>
      </c>
      <c r="E1097" s="766"/>
      <c r="F1097" s="773"/>
      <c r="G1097" s="774"/>
      <c r="H1097" s="774"/>
      <c r="I1097" s="774"/>
      <c r="J1097" s="774"/>
      <c r="K1097" s="774"/>
      <c r="L1097" s="775"/>
      <c r="M1097" s="770" t="s">
        <v>5</v>
      </c>
      <c r="N1097" s="771"/>
      <c r="O1097" s="765" t="str">
        <f>VLOOKUP(X1089,'様式D-1-1用'!$A$3:$P$1002,6,0)</f>
        <v>漏水</v>
      </c>
      <c r="P1097" s="766"/>
      <c r="Q1097" s="773"/>
      <c r="R1097" s="774"/>
      <c r="S1097" s="774"/>
      <c r="T1097" s="774"/>
      <c r="U1097" s="774"/>
      <c r="V1097" s="774"/>
      <c r="W1097" s="775"/>
    </row>
    <row r="1098" spans="1:24" s="23" customFormat="1" ht="17.100000000000001" customHeight="1" x14ac:dyDescent="0.15">
      <c r="B1098" s="770" t="s">
        <v>49</v>
      </c>
      <c r="C1098" s="771"/>
      <c r="D1098" s="765" t="str">
        <f>VLOOKUP(A1089,'様式D-1-1用'!$A$3:$P$1002,7,0)</f>
        <v>うき・はく離</v>
      </c>
      <c r="E1098" s="766"/>
      <c r="F1098" s="773"/>
      <c r="G1098" s="774"/>
      <c r="H1098" s="774"/>
      <c r="I1098" s="774"/>
      <c r="J1098" s="774"/>
      <c r="K1098" s="774"/>
      <c r="L1098" s="775"/>
      <c r="M1098" s="770" t="s">
        <v>49</v>
      </c>
      <c r="N1098" s="771"/>
      <c r="O1098" s="765" t="str">
        <f>VLOOKUP(X1089,'様式D-1-1用'!$A$3:$P$1002,7,0)</f>
        <v>漏水</v>
      </c>
      <c r="P1098" s="766"/>
      <c r="Q1098" s="773"/>
      <c r="R1098" s="774"/>
      <c r="S1098" s="774"/>
      <c r="T1098" s="774"/>
      <c r="U1098" s="774"/>
      <c r="V1098" s="774"/>
      <c r="W1098" s="775"/>
    </row>
    <row r="1099" spans="1:24" s="23" customFormat="1" ht="17.100000000000001" customHeight="1" x14ac:dyDescent="0.15">
      <c r="B1099" s="768" t="s">
        <v>279</v>
      </c>
      <c r="C1099" s="770" t="s">
        <v>278</v>
      </c>
      <c r="D1099" s="771"/>
      <c r="E1099" s="146">
        <f>VLOOKUP(A1089,'様式D-1-1用'!$A$3:$P$1002,8,0)</f>
        <v>0</v>
      </c>
      <c r="F1099" s="773"/>
      <c r="G1099" s="774"/>
      <c r="H1099" s="774"/>
      <c r="I1099" s="774"/>
      <c r="J1099" s="774"/>
      <c r="K1099" s="774"/>
      <c r="L1099" s="775"/>
      <c r="M1099" s="768" t="s">
        <v>279</v>
      </c>
      <c r="N1099" s="770" t="s">
        <v>278</v>
      </c>
      <c r="O1099" s="771"/>
      <c r="P1099" s="146">
        <f>VLOOKUP(X1089,'様式D-1-1用'!$A$3:$P$1002,8,0)</f>
        <v>0</v>
      </c>
      <c r="Q1099" s="773"/>
      <c r="R1099" s="774"/>
      <c r="S1099" s="774"/>
      <c r="T1099" s="774"/>
      <c r="U1099" s="774"/>
      <c r="V1099" s="774"/>
      <c r="W1099" s="775"/>
    </row>
    <row r="1100" spans="1:24" s="23" customFormat="1" ht="17.100000000000001" customHeight="1" x14ac:dyDescent="0.15">
      <c r="B1100" s="769"/>
      <c r="C1100" s="770" t="s">
        <v>280</v>
      </c>
      <c r="D1100" s="771"/>
      <c r="E1100" s="146" t="str">
        <f>VLOOKUP(A1089,'様式D-1-1用'!$A$3:$P$1002,9,0)</f>
        <v>Ⅱb</v>
      </c>
      <c r="F1100" s="773"/>
      <c r="G1100" s="774"/>
      <c r="H1100" s="774"/>
      <c r="I1100" s="774"/>
      <c r="J1100" s="774"/>
      <c r="K1100" s="774"/>
      <c r="L1100" s="775"/>
      <c r="M1100" s="769"/>
      <c r="N1100" s="770" t="s">
        <v>280</v>
      </c>
      <c r="O1100" s="771"/>
      <c r="P1100" s="146" t="str">
        <f>VLOOKUP(X1089,'様式D-1-1用'!$A$3:$P$1002,9,0)</f>
        <v>Ⅱb</v>
      </c>
      <c r="Q1100" s="773"/>
      <c r="R1100" s="774"/>
      <c r="S1100" s="774"/>
      <c r="T1100" s="774"/>
      <c r="U1100" s="774"/>
      <c r="V1100" s="774"/>
      <c r="W1100" s="775"/>
    </row>
    <row r="1101" spans="1:24" s="23" customFormat="1" ht="17.100000000000001" customHeight="1" x14ac:dyDescent="0.15">
      <c r="B1101" s="770" t="s">
        <v>29</v>
      </c>
      <c r="C1101" s="771"/>
      <c r="D1101" s="767" t="str">
        <f>VLOOKUP(A1089,'様式D-1-1用'!$A$3:$P$1002,11,0)</f>
        <v>Ⅱ</v>
      </c>
      <c r="E1101" s="759"/>
      <c r="F1101" s="776"/>
      <c r="G1101" s="777"/>
      <c r="H1101" s="777"/>
      <c r="I1101" s="777"/>
      <c r="J1101" s="777"/>
      <c r="K1101" s="777"/>
      <c r="L1101" s="778"/>
      <c r="M1101" s="770" t="s">
        <v>29</v>
      </c>
      <c r="N1101" s="771"/>
      <c r="O1101" s="767" t="str">
        <f>VLOOKUP(X1089,'様式D-1-1用'!$A$3:$P$1002,11,0)</f>
        <v>Ⅱ</v>
      </c>
      <c r="P1101" s="759"/>
      <c r="Q1101" s="776"/>
      <c r="R1101" s="777"/>
      <c r="S1101" s="777"/>
      <c r="T1101" s="777"/>
      <c r="U1101" s="777"/>
      <c r="V1101" s="777"/>
      <c r="W1101" s="778"/>
    </row>
    <row r="1102" spans="1:24" s="23" customFormat="1" ht="17.100000000000001" customHeight="1" x14ac:dyDescent="0.15">
      <c r="B1102" s="770" t="s">
        <v>7</v>
      </c>
      <c r="C1102" s="772"/>
      <c r="D1102" s="772"/>
      <c r="E1102" s="344" t="str">
        <f>VLOOKUP(A1089,'様式D-1-1用'!$A$3:$P$1002,12,0)</f>
        <v xml:space="preserve">0.1m×9.0m </v>
      </c>
      <c r="F1102" s="133"/>
      <c r="G1102" s="133"/>
      <c r="H1102" s="133"/>
      <c r="I1102" s="133"/>
      <c r="J1102" s="133"/>
      <c r="K1102" s="133"/>
      <c r="L1102" s="134"/>
      <c r="M1102" s="770" t="s">
        <v>7</v>
      </c>
      <c r="N1102" s="772"/>
      <c r="O1102" s="771"/>
      <c r="P1102" s="344" t="str">
        <f>VLOOKUP(X1089,'様式D-1-1用'!$A$3:$P$1002,12,0)</f>
        <v>0.1m×4.4m 遊離石灰</v>
      </c>
      <c r="Q1102" s="133"/>
      <c r="R1102" s="133"/>
      <c r="S1102" s="133"/>
      <c r="T1102" s="133"/>
      <c r="U1102" s="133"/>
      <c r="V1102" s="133"/>
      <c r="W1102" s="134"/>
    </row>
    <row r="1103" spans="1:24" s="23" customFormat="1" ht="17.100000000000001" customHeight="1" x14ac:dyDescent="0.15">
      <c r="B1103" s="801" t="s">
        <v>54</v>
      </c>
      <c r="C1103" s="802"/>
      <c r="D1103" s="803"/>
      <c r="E1103" s="799" t="str">
        <f>VLOOKUP(A1089,'様式D-1-1用'!$A$3:$P$1002,13,0)</f>
        <v>0.15m×5.0m (過年度写S13-1),0.15m×1.0m (過年度写S13-2)</v>
      </c>
      <c r="F1103" s="800"/>
      <c r="G1103" s="800"/>
      <c r="H1103" s="800"/>
      <c r="I1103" s="800"/>
      <c r="J1103" s="800"/>
      <c r="K1103" s="800"/>
      <c r="L1103" s="804"/>
      <c r="M1103" s="801" t="s">
        <v>54</v>
      </c>
      <c r="N1103" s="802"/>
      <c r="O1103" s="803"/>
      <c r="P1103" s="813" t="str">
        <f>VLOOKUP(X1089,'様式D-1-1用'!$A$3:$P$1002,13,0)</f>
        <v>にじみ</v>
      </c>
      <c r="Q1103" s="814"/>
      <c r="R1103" s="814"/>
      <c r="S1103" s="814"/>
      <c r="T1103" s="814"/>
      <c r="U1103" s="814"/>
      <c r="V1103" s="814"/>
      <c r="W1103" s="815"/>
    </row>
    <row r="1104" spans="1:24" s="23" customFormat="1" ht="17.100000000000001" customHeight="1" x14ac:dyDescent="0.15">
      <c r="B1104" s="796" t="s">
        <v>282</v>
      </c>
      <c r="C1104" s="797"/>
      <c r="D1104" s="798"/>
      <c r="E1104" s="799" t="str">
        <f>VLOOKUP(A1089,'様式D-1-1用'!$A$3:$P$1002,14,0)</f>
        <v>－</v>
      </c>
      <c r="F1104" s="800"/>
      <c r="G1104" s="800"/>
      <c r="H1104" s="743"/>
      <c r="I1104" s="743"/>
      <c r="J1104" s="743"/>
      <c r="K1104" s="743"/>
      <c r="L1104" s="744"/>
      <c r="M1104" s="796" t="s">
        <v>282</v>
      </c>
      <c r="N1104" s="797"/>
      <c r="O1104" s="798"/>
      <c r="P1104" s="799" t="str">
        <f>VLOOKUP(X1089,'様式D-1-1用'!$A$3:$P$1002,14,0)</f>
        <v>－</v>
      </c>
      <c r="Q1104" s="800"/>
      <c r="R1104" s="800"/>
      <c r="S1104" s="743"/>
      <c r="T1104" s="743"/>
      <c r="U1104" s="743"/>
      <c r="V1104" s="743"/>
      <c r="W1104" s="744"/>
    </row>
    <row r="1105" spans="1:24" s="23" customFormat="1" ht="17.100000000000001" customHeight="1" x14ac:dyDescent="0.15">
      <c r="B1105" s="796" t="s">
        <v>302</v>
      </c>
      <c r="C1105" s="797"/>
      <c r="D1105" s="798"/>
      <c r="E1105" s="799" t="str">
        <f>VLOOKUP(A1089,'様式D-1-1用'!$A$3:$P$1002,15,0)</f>
        <v>監視（日常巡視）</v>
      </c>
      <c r="F1105" s="800"/>
      <c r="G1105" s="800"/>
      <c r="H1105" s="811" t="s">
        <v>8</v>
      </c>
      <c r="I1105" s="812"/>
      <c r="J1105" s="808"/>
      <c r="K1105" s="809"/>
      <c r="L1105" s="810"/>
      <c r="M1105" s="796" t="s">
        <v>302</v>
      </c>
      <c r="N1105" s="797"/>
      <c r="O1105" s="798"/>
      <c r="P1105" s="799" t="str">
        <f>VLOOKUP(X1089,'様式D-1-1用'!$A$3:$P$1002,15,0)</f>
        <v>監視（日常巡視）</v>
      </c>
      <c r="Q1105" s="800"/>
      <c r="R1105" s="800"/>
      <c r="S1105" s="811" t="s">
        <v>8</v>
      </c>
      <c r="T1105" s="812"/>
      <c r="U1105" s="808"/>
      <c r="V1105" s="809"/>
      <c r="W1105" s="810"/>
    </row>
    <row r="1106" spans="1:24" s="23" customFormat="1" ht="17.100000000000001" customHeight="1" x14ac:dyDescent="0.15">
      <c r="B1106" s="770" t="s">
        <v>50</v>
      </c>
      <c r="C1106" s="771"/>
      <c r="D1106" s="805" t="str">
        <f>VLOOKUP(A1089,'様式D-1-1用'!$A$3:$P$1002,16,0)</f>
        <v xml:space="preserve">うき・はく離、0.1m×9.0m </v>
      </c>
      <c r="E1106" s="806"/>
      <c r="F1106" s="806"/>
      <c r="G1106" s="806"/>
      <c r="H1106" s="806"/>
      <c r="I1106" s="806"/>
      <c r="J1106" s="806"/>
      <c r="K1106" s="806"/>
      <c r="L1106" s="807"/>
      <c r="M1106" s="770" t="s">
        <v>50</v>
      </c>
      <c r="N1106" s="771"/>
      <c r="O1106" s="805" t="str">
        <f>VLOOKUP(X1089,'様式D-1-1用'!$A$3:$P$1002,16,0)</f>
        <v>漏水、0.1m×4.4m 遊離石灰</v>
      </c>
      <c r="P1106" s="806"/>
      <c r="Q1106" s="806"/>
      <c r="R1106" s="806"/>
      <c r="S1106" s="806"/>
      <c r="T1106" s="806"/>
      <c r="U1106" s="806"/>
      <c r="V1106" s="806"/>
      <c r="W1106" s="807"/>
    </row>
    <row r="1107" spans="1:24" s="23" customFormat="1" ht="15" customHeight="1" x14ac:dyDescent="0.15">
      <c r="B1107" s="80"/>
      <c r="C1107" s="793" t="s">
        <v>304</v>
      </c>
      <c r="D1107" s="794"/>
      <c r="E1107" s="794"/>
      <c r="F1107" s="794"/>
      <c r="G1107" s="794"/>
      <c r="H1107" s="794"/>
      <c r="I1107" s="794"/>
      <c r="J1107" s="794"/>
      <c r="K1107" s="794"/>
      <c r="L1107" s="794"/>
      <c r="M1107" s="80"/>
      <c r="N1107" s="81" t="s">
        <v>257</v>
      </c>
      <c r="O1107" s="80"/>
      <c r="P1107" s="82"/>
      <c r="Q1107" s="82"/>
      <c r="R1107" s="82"/>
      <c r="S1107" s="82"/>
      <c r="T1107" s="82"/>
      <c r="U1107" s="82"/>
      <c r="V1107" s="82"/>
      <c r="W1107" s="82"/>
    </row>
    <row r="1108" spans="1:24" s="23" customFormat="1" ht="15" customHeight="1" x14ac:dyDescent="0.15">
      <c r="B1108" s="80"/>
      <c r="C1108" s="795"/>
      <c r="D1108" s="795"/>
      <c r="E1108" s="795"/>
      <c r="F1108" s="795"/>
      <c r="G1108" s="795"/>
      <c r="H1108" s="795"/>
      <c r="I1108" s="795"/>
      <c r="J1108" s="795"/>
      <c r="K1108" s="795"/>
      <c r="L1108" s="795"/>
      <c r="M1108" s="80"/>
      <c r="N1108" s="81" t="s">
        <v>283</v>
      </c>
      <c r="O1108" s="82"/>
      <c r="P1108" s="82"/>
      <c r="Q1108" s="82"/>
      <c r="R1108" s="82"/>
      <c r="S1108" s="82"/>
      <c r="T1108" s="82"/>
      <c r="U1108" s="82"/>
      <c r="V1108" s="82"/>
      <c r="W1108" s="82"/>
    </row>
    <row r="1109" spans="1:24" ht="15" customHeight="1" x14ac:dyDescent="0.15">
      <c r="B1109" s="79"/>
      <c r="C1109" s="176" t="s">
        <v>303</v>
      </c>
      <c r="D1109" s="176"/>
      <c r="E1109" s="177"/>
      <c r="M1109" s="23"/>
      <c r="N1109" s="176" t="s">
        <v>529</v>
      </c>
      <c r="O1109" s="174"/>
      <c r="P1109" s="175"/>
      <c r="Q1109" s="23"/>
      <c r="R1109" s="23"/>
      <c r="S1109" s="23"/>
      <c r="T1109" s="23"/>
      <c r="U1109" s="23"/>
      <c r="W1109" s="82"/>
      <c r="X1109" s="23"/>
    </row>
    <row r="1110" spans="1:24" ht="15" customHeight="1" x14ac:dyDescent="0.15">
      <c r="C1110" s="176" t="s">
        <v>420</v>
      </c>
      <c r="D1110" s="176"/>
      <c r="M1110" s="23"/>
      <c r="N1110" s="176" t="s">
        <v>530</v>
      </c>
      <c r="O1110" s="174"/>
      <c r="P1110" s="23"/>
      <c r="Q1110" s="23"/>
      <c r="R1110" s="23"/>
      <c r="S1110" s="23"/>
      <c r="T1110" s="23"/>
      <c r="U1110" s="23"/>
      <c r="V1110" s="23"/>
      <c r="W1110" s="23"/>
      <c r="X1110" s="23"/>
    </row>
    <row r="1111" spans="1:24" ht="15.6" customHeight="1" x14ac:dyDescent="0.15">
      <c r="C1111" s="176" t="s">
        <v>557</v>
      </c>
      <c r="N1111" s="176" t="s">
        <v>463</v>
      </c>
    </row>
    <row r="1112" spans="1:24" s="23" customFormat="1" ht="20.100000000000001" customHeight="1" x14ac:dyDescent="0.15">
      <c r="A1112" s="175">
        <f>A1071+4</f>
        <v>109</v>
      </c>
      <c r="B1112" s="779" t="s">
        <v>51</v>
      </c>
      <c r="C1112" s="779" t="s">
        <v>47</v>
      </c>
      <c r="D1112" s="782">
        <f>VLOOKUP(A1112,'様式D-1-1用'!$A$3:$P$1002,2,0)</f>
        <v>13</v>
      </c>
      <c r="E1112" s="783"/>
      <c r="F1112" s="786"/>
      <c r="G1112" s="787"/>
      <c r="H1112" s="787"/>
      <c r="I1112" s="787"/>
      <c r="J1112" s="787"/>
      <c r="K1112" s="787"/>
      <c r="L1112" s="788"/>
      <c r="M1112" s="779" t="s">
        <v>51</v>
      </c>
      <c r="N1112" s="779" t="s">
        <v>47</v>
      </c>
      <c r="O1112" s="782">
        <f>VLOOKUP(X1112,'様式D-1-1用'!$A$3:$P$1002,2,0)</f>
        <v>13</v>
      </c>
      <c r="P1112" s="783"/>
      <c r="Q1112" s="786"/>
      <c r="R1112" s="787"/>
      <c r="S1112" s="787"/>
      <c r="T1112" s="787"/>
      <c r="U1112" s="787"/>
      <c r="V1112" s="787"/>
      <c r="W1112" s="788"/>
      <c r="X1112" s="23">
        <f>X1071+4</f>
        <v>110</v>
      </c>
    </row>
    <row r="1113" spans="1:24" s="23" customFormat="1" ht="20.100000000000001" customHeight="1" x14ac:dyDescent="0.15">
      <c r="B1113" s="780"/>
      <c r="C1113" s="781"/>
      <c r="D1113" s="784"/>
      <c r="E1113" s="785"/>
      <c r="F1113" s="773"/>
      <c r="G1113" s="774"/>
      <c r="H1113" s="774"/>
      <c r="I1113" s="774"/>
      <c r="J1113" s="774"/>
      <c r="K1113" s="774"/>
      <c r="L1113" s="775"/>
      <c r="M1113" s="780"/>
      <c r="N1113" s="781"/>
      <c r="O1113" s="784"/>
      <c r="P1113" s="785"/>
      <c r="Q1113" s="773"/>
      <c r="R1113" s="774"/>
      <c r="S1113" s="774"/>
      <c r="T1113" s="774"/>
      <c r="U1113" s="774"/>
      <c r="V1113" s="774"/>
      <c r="W1113" s="775"/>
    </row>
    <row r="1114" spans="1:24" s="23" customFormat="1" ht="20.100000000000001" customHeight="1" x14ac:dyDescent="0.15">
      <c r="B1114" s="780"/>
      <c r="C1114" s="780" t="s">
        <v>2</v>
      </c>
      <c r="D1114" s="789">
        <f>VLOOKUP(A1112,'様式D-1-1用'!$A$3:$P$1002,3,0)</f>
        <v>4</v>
      </c>
      <c r="E1114" s="790"/>
      <c r="F1114" s="773"/>
      <c r="G1114" s="774"/>
      <c r="H1114" s="774"/>
      <c r="I1114" s="774"/>
      <c r="J1114" s="774"/>
      <c r="K1114" s="774"/>
      <c r="L1114" s="775"/>
      <c r="M1114" s="780"/>
      <c r="N1114" s="780" t="s">
        <v>2</v>
      </c>
      <c r="O1114" s="789">
        <f>VLOOKUP(X1112,'様式D-1-1用'!$A$3:$P$1002,3,0)</f>
        <v>5</v>
      </c>
      <c r="P1114" s="790"/>
      <c r="Q1114" s="773"/>
      <c r="R1114" s="774"/>
      <c r="S1114" s="774"/>
      <c r="T1114" s="774"/>
      <c r="U1114" s="774"/>
      <c r="V1114" s="774"/>
      <c r="W1114" s="775"/>
    </row>
    <row r="1115" spans="1:24" s="23" customFormat="1" ht="19.5" customHeight="1" x14ac:dyDescent="0.15">
      <c r="B1115" s="781"/>
      <c r="C1115" s="781"/>
      <c r="D1115" s="791"/>
      <c r="E1115" s="792"/>
      <c r="F1115" s="773"/>
      <c r="G1115" s="774"/>
      <c r="H1115" s="774"/>
      <c r="I1115" s="774"/>
      <c r="J1115" s="774"/>
      <c r="K1115" s="774"/>
      <c r="L1115" s="775"/>
      <c r="M1115" s="781"/>
      <c r="N1115" s="781"/>
      <c r="O1115" s="791"/>
      <c r="P1115" s="792"/>
      <c r="Q1115" s="773"/>
      <c r="R1115" s="774"/>
      <c r="S1115" s="774"/>
      <c r="T1115" s="774"/>
      <c r="U1115" s="774"/>
      <c r="V1115" s="774"/>
      <c r="W1115" s="775"/>
    </row>
    <row r="1116" spans="1:24" s="23" customFormat="1" ht="20.100000000000001" customHeight="1" x14ac:dyDescent="0.15">
      <c r="B1116" s="780" t="s">
        <v>48</v>
      </c>
      <c r="C1116" s="780" t="s">
        <v>3</v>
      </c>
      <c r="D1116" s="782" t="str">
        <f>VLOOKUP(A1112,'様式D-1-1用'!$A$3:$P$1002,4,0)</f>
        <v>覆工・坑門</v>
      </c>
      <c r="E1116" s="783"/>
      <c r="F1116" s="773"/>
      <c r="G1116" s="774"/>
      <c r="H1116" s="774"/>
      <c r="I1116" s="774"/>
      <c r="J1116" s="774"/>
      <c r="K1116" s="774"/>
      <c r="L1116" s="775"/>
      <c r="M1116" s="780" t="s">
        <v>48</v>
      </c>
      <c r="N1116" s="780" t="s">
        <v>3</v>
      </c>
      <c r="O1116" s="782" t="str">
        <f>VLOOKUP(X1112,'様式D-1-1用'!$A$3:$P$1002,4,0)</f>
        <v>覆工・坑門</v>
      </c>
      <c r="P1116" s="783"/>
      <c r="Q1116" s="773"/>
      <c r="R1116" s="774"/>
      <c r="S1116" s="774"/>
      <c r="T1116" s="774"/>
      <c r="U1116" s="774"/>
      <c r="V1116" s="774"/>
      <c r="W1116" s="775"/>
    </row>
    <row r="1117" spans="1:24" s="23" customFormat="1" ht="20.100000000000001" customHeight="1" x14ac:dyDescent="0.15">
      <c r="B1117" s="780"/>
      <c r="C1117" s="781"/>
      <c r="D1117" s="784"/>
      <c r="E1117" s="785"/>
      <c r="F1117" s="773"/>
      <c r="G1117" s="774"/>
      <c r="H1117" s="774"/>
      <c r="I1117" s="774"/>
      <c r="J1117" s="774"/>
      <c r="K1117" s="774"/>
      <c r="L1117" s="775"/>
      <c r="M1117" s="780"/>
      <c r="N1117" s="781"/>
      <c r="O1117" s="784"/>
      <c r="P1117" s="785"/>
      <c r="Q1117" s="773"/>
      <c r="R1117" s="774"/>
      <c r="S1117" s="774"/>
      <c r="T1117" s="774"/>
      <c r="U1117" s="774"/>
      <c r="V1117" s="774"/>
      <c r="W1117" s="775"/>
    </row>
    <row r="1118" spans="1:24" s="23" customFormat="1" ht="20.100000000000001" customHeight="1" x14ac:dyDescent="0.15">
      <c r="B1118" s="780"/>
      <c r="C1118" s="780" t="s">
        <v>4</v>
      </c>
      <c r="D1118" s="782" t="str">
        <f>VLOOKUP(A1112,'様式D-1-1用'!$A$3:$P$1002,5,0)</f>
        <v>アーチ（左側）</v>
      </c>
      <c r="E1118" s="783"/>
      <c r="F1118" s="773"/>
      <c r="G1118" s="774"/>
      <c r="H1118" s="774"/>
      <c r="I1118" s="774"/>
      <c r="J1118" s="774"/>
      <c r="K1118" s="774"/>
      <c r="L1118" s="775"/>
      <c r="M1118" s="780"/>
      <c r="N1118" s="780" t="s">
        <v>4</v>
      </c>
      <c r="O1118" s="782" t="str">
        <f>VLOOKUP(X1112,'様式D-1-1用'!$A$3:$P$1002,5,0)</f>
        <v>アーチ（天端）</v>
      </c>
      <c r="P1118" s="783"/>
      <c r="Q1118" s="773"/>
      <c r="R1118" s="774"/>
      <c r="S1118" s="774"/>
      <c r="T1118" s="774"/>
      <c r="U1118" s="774"/>
      <c r="V1118" s="774"/>
      <c r="W1118" s="775"/>
    </row>
    <row r="1119" spans="1:24" s="23" customFormat="1" ht="20.100000000000001" customHeight="1" x14ac:dyDescent="0.15">
      <c r="B1119" s="781"/>
      <c r="C1119" s="781"/>
      <c r="D1119" s="784"/>
      <c r="E1119" s="785"/>
      <c r="F1119" s="773"/>
      <c r="G1119" s="774"/>
      <c r="H1119" s="774"/>
      <c r="I1119" s="774"/>
      <c r="J1119" s="774"/>
      <c r="K1119" s="774"/>
      <c r="L1119" s="775"/>
      <c r="M1119" s="781"/>
      <c r="N1119" s="781"/>
      <c r="O1119" s="784"/>
      <c r="P1119" s="785"/>
      <c r="Q1119" s="773"/>
      <c r="R1119" s="774"/>
      <c r="S1119" s="774"/>
      <c r="T1119" s="774"/>
      <c r="U1119" s="774"/>
      <c r="V1119" s="774"/>
      <c r="W1119" s="775"/>
    </row>
    <row r="1120" spans="1:24" s="23" customFormat="1" ht="17.100000000000001" customHeight="1" x14ac:dyDescent="0.15">
      <c r="B1120" s="770" t="s">
        <v>5</v>
      </c>
      <c r="C1120" s="771"/>
      <c r="D1120" s="765" t="str">
        <f>VLOOKUP(A1112,'様式D-1-1用'!$A$3:$P$1002,6,0)</f>
        <v>漏水</v>
      </c>
      <c r="E1120" s="766"/>
      <c r="F1120" s="773"/>
      <c r="G1120" s="774"/>
      <c r="H1120" s="774"/>
      <c r="I1120" s="774"/>
      <c r="J1120" s="774"/>
      <c r="K1120" s="774"/>
      <c r="L1120" s="775"/>
      <c r="M1120" s="770" t="s">
        <v>5</v>
      </c>
      <c r="N1120" s="771"/>
      <c r="O1120" s="765" t="str">
        <f>VLOOKUP(X1112,'様式D-1-1用'!$A$3:$P$1002,6,0)</f>
        <v>漏水</v>
      </c>
      <c r="P1120" s="766"/>
      <c r="Q1120" s="773"/>
      <c r="R1120" s="774"/>
      <c r="S1120" s="774"/>
      <c r="T1120" s="774"/>
      <c r="U1120" s="774"/>
      <c r="V1120" s="774"/>
      <c r="W1120" s="775"/>
    </row>
    <row r="1121" spans="1:24" s="23" customFormat="1" ht="17.100000000000001" customHeight="1" x14ac:dyDescent="0.15">
      <c r="B1121" s="770" t="s">
        <v>49</v>
      </c>
      <c r="C1121" s="771"/>
      <c r="D1121" s="765" t="str">
        <f>VLOOKUP(A1112,'様式D-1-1用'!$A$3:$P$1002,7,0)</f>
        <v>漏水</v>
      </c>
      <c r="E1121" s="766"/>
      <c r="F1121" s="773"/>
      <c r="G1121" s="774"/>
      <c r="H1121" s="774"/>
      <c r="I1121" s="774"/>
      <c r="J1121" s="774"/>
      <c r="K1121" s="774"/>
      <c r="L1121" s="775"/>
      <c r="M1121" s="770" t="s">
        <v>49</v>
      </c>
      <c r="N1121" s="771"/>
      <c r="O1121" s="765" t="str">
        <f>VLOOKUP(X1112,'様式D-1-1用'!$A$3:$P$1002,7,0)</f>
        <v>漏水</v>
      </c>
      <c r="P1121" s="766"/>
      <c r="Q1121" s="773"/>
      <c r="R1121" s="774"/>
      <c r="S1121" s="774"/>
      <c r="T1121" s="774"/>
      <c r="U1121" s="774"/>
      <c r="V1121" s="774"/>
      <c r="W1121" s="775"/>
    </row>
    <row r="1122" spans="1:24" s="23" customFormat="1" ht="17.100000000000001" customHeight="1" x14ac:dyDescent="0.15">
      <c r="B1122" s="768" t="s">
        <v>279</v>
      </c>
      <c r="C1122" s="770" t="s">
        <v>278</v>
      </c>
      <c r="D1122" s="771"/>
      <c r="E1122" s="146">
        <f>VLOOKUP(A1112,'様式D-1-1用'!$A$3:$P$1002,8,0)</f>
        <v>0</v>
      </c>
      <c r="F1122" s="773"/>
      <c r="G1122" s="774"/>
      <c r="H1122" s="774"/>
      <c r="I1122" s="774"/>
      <c r="J1122" s="774"/>
      <c r="K1122" s="774"/>
      <c r="L1122" s="775"/>
      <c r="M1122" s="768" t="s">
        <v>279</v>
      </c>
      <c r="N1122" s="770" t="s">
        <v>278</v>
      </c>
      <c r="O1122" s="771"/>
      <c r="P1122" s="146">
        <f>VLOOKUP(X1112,'様式D-1-1用'!$A$3:$P$1002,8,0)</f>
        <v>0</v>
      </c>
      <c r="Q1122" s="773"/>
      <c r="R1122" s="774"/>
      <c r="S1122" s="774"/>
      <c r="T1122" s="774"/>
      <c r="U1122" s="774"/>
      <c r="V1122" s="774"/>
      <c r="W1122" s="775"/>
    </row>
    <row r="1123" spans="1:24" s="23" customFormat="1" ht="17.100000000000001" customHeight="1" x14ac:dyDescent="0.15">
      <c r="B1123" s="769"/>
      <c r="C1123" s="770" t="s">
        <v>280</v>
      </c>
      <c r="D1123" s="771"/>
      <c r="E1123" s="146" t="str">
        <f>VLOOKUP(A1112,'様式D-1-1用'!$A$3:$P$1002,9,0)</f>
        <v>Ⅱb</v>
      </c>
      <c r="F1123" s="773"/>
      <c r="G1123" s="774"/>
      <c r="H1123" s="774"/>
      <c r="I1123" s="774"/>
      <c r="J1123" s="774"/>
      <c r="K1123" s="774"/>
      <c r="L1123" s="775"/>
      <c r="M1123" s="769"/>
      <c r="N1123" s="770" t="s">
        <v>280</v>
      </c>
      <c r="O1123" s="771"/>
      <c r="P1123" s="146" t="str">
        <f>VLOOKUP(X1112,'様式D-1-1用'!$A$3:$P$1002,9,0)</f>
        <v>Ⅱb</v>
      </c>
      <c r="Q1123" s="773"/>
      <c r="R1123" s="774"/>
      <c r="S1123" s="774"/>
      <c r="T1123" s="774"/>
      <c r="U1123" s="774"/>
      <c r="V1123" s="774"/>
      <c r="W1123" s="775"/>
    </row>
    <row r="1124" spans="1:24" s="23" customFormat="1" ht="17.100000000000001" customHeight="1" x14ac:dyDescent="0.15">
      <c r="B1124" s="770" t="s">
        <v>29</v>
      </c>
      <c r="C1124" s="771"/>
      <c r="D1124" s="767" t="str">
        <f>VLOOKUP(A1112,'様式D-1-1用'!$A$3:$P$1002,11,0)</f>
        <v>Ⅱ</v>
      </c>
      <c r="E1124" s="759"/>
      <c r="F1124" s="776"/>
      <c r="G1124" s="777"/>
      <c r="H1124" s="777"/>
      <c r="I1124" s="777"/>
      <c r="J1124" s="777"/>
      <c r="K1124" s="777"/>
      <c r="L1124" s="778"/>
      <c r="M1124" s="770" t="s">
        <v>29</v>
      </c>
      <c r="N1124" s="771"/>
      <c r="O1124" s="767" t="str">
        <f>VLOOKUP(X1112,'様式D-1-1用'!$A$3:$P$1002,11,0)</f>
        <v>Ⅱ</v>
      </c>
      <c r="P1124" s="759"/>
      <c r="Q1124" s="776"/>
      <c r="R1124" s="777"/>
      <c r="S1124" s="777"/>
      <c r="T1124" s="777"/>
      <c r="U1124" s="777"/>
      <c r="V1124" s="777"/>
      <c r="W1124" s="778"/>
    </row>
    <row r="1125" spans="1:24" s="23" customFormat="1" ht="17.100000000000001" customHeight="1" x14ac:dyDescent="0.15">
      <c r="B1125" s="770" t="s">
        <v>7</v>
      </c>
      <c r="C1125" s="772"/>
      <c r="D1125" s="772"/>
      <c r="E1125" s="344" t="str">
        <f>VLOOKUP(A1112,'様式D-1-1用'!$A$3:$P$1002,12,0)</f>
        <v>0.8m×7.7m 遊離石灰</v>
      </c>
      <c r="F1125" s="133"/>
      <c r="G1125" s="133"/>
      <c r="H1125" s="133"/>
      <c r="I1125" s="133"/>
      <c r="J1125" s="133"/>
      <c r="K1125" s="133"/>
      <c r="L1125" s="134"/>
      <c r="M1125" s="770" t="s">
        <v>7</v>
      </c>
      <c r="N1125" s="772"/>
      <c r="O1125" s="771"/>
      <c r="P1125" s="344" t="str">
        <f>VLOOKUP(X1112,'様式D-1-1用'!$A$3:$P$1002,12,0)</f>
        <v>1.0m×7.6m 遊離石灰(ひび割れ有)幅0.3mm×長さ6.8m</v>
      </c>
      <c r="Q1125" s="133"/>
      <c r="R1125" s="133"/>
      <c r="S1125" s="133"/>
      <c r="T1125" s="133"/>
      <c r="U1125" s="133"/>
      <c r="V1125" s="133"/>
      <c r="W1125" s="134"/>
    </row>
    <row r="1126" spans="1:24" s="23" customFormat="1" ht="17.100000000000001" customHeight="1" x14ac:dyDescent="0.15">
      <c r="B1126" s="801" t="s">
        <v>54</v>
      </c>
      <c r="C1126" s="802"/>
      <c r="D1126" s="803"/>
      <c r="E1126" s="799" t="str">
        <f>VLOOKUP(A1112,'様式D-1-1用'!$A$3:$P$1002,13,0)</f>
        <v>にじみ</v>
      </c>
      <c r="F1126" s="800"/>
      <c r="G1126" s="800"/>
      <c r="H1126" s="800"/>
      <c r="I1126" s="800"/>
      <c r="J1126" s="800"/>
      <c r="K1126" s="800"/>
      <c r="L1126" s="804"/>
      <c r="M1126" s="801" t="s">
        <v>54</v>
      </c>
      <c r="N1126" s="802"/>
      <c r="O1126" s="803"/>
      <c r="P1126" s="799" t="str">
        <f>VLOOKUP(X1112,'様式D-1-1用'!$A$3:$P$1002,13,0)</f>
        <v>にじみ,ひび割れ幅0.5mm×長さ6.8m</v>
      </c>
      <c r="Q1126" s="800"/>
      <c r="R1126" s="800"/>
      <c r="S1126" s="800"/>
      <c r="T1126" s="800"/>
      <c r="U1126" s="800"/>
      <c r="V1126" s="800"/>
      <c r="W1126" s="804"/>
    </row>
    <row r="1127" spans="1:24" s="23" customFormat="1" ht="17.100000000000001" customHeight="1" x14ac:dyDescent="0.15">
      <c r="B1127" s="796" t="s">
        <v>282</v>
      </c>
      <c r="C1127" s="797"/>
      <c r="D1127" s="798"/>
      <c r="E1127" s="799" t="str">
        <f>VLOOKUP(A1112,'様式D-1-1用'!$A$3:$P$1002,14,0)</f>
        <v>－</v>
      </c>
      <c r="F1127" s="800"/>
      <c r="G1127" s="800"/>
      <c r="H1127" s="743"/>
      <c r="I1127" s="743"/>
      <c r="J1127" s="743"/>
      <c r="K1127" s="743"/>
      <c r="L1127" s="744"/>
      <c r="M1127" s="796" t="s">
        <v>282</v>
      </c>
      <c r="N1127" s="797"/>
      <c r="O1127" s="798"/>
      <c r="P1127" s="799" t="str">
        <f>VLOOKUP(X1112,'様式D-1-1用'!$A$3:$P$1002,14,0)</f>
        <v>－</v>
      </c>
      <c r="Q1127" s="800"/>
      <c r="R1127" s="800"/>
      <c r="S1127" s="743"/>
      <c r="T1127" s="743"/>
      <c r="U1127" s="743"/>
      <c r="V1127" s="743"/>
      <c r="W1127" s="744"/>
    </row>
    <row r="1128" spans="1:24" s="23" customFormat="1" ht="17.100000000000001" customHeight="1" x14ac:dyDescent="0.15">
      <c r="B1128" s="796" t="s">
        <v>302</v>
      </c>
      <c r="C1128" s="797"/>
      <c r="D1128" s="798"/>
      <c r="E1128" s="799" t="str">
        <f>VLOOKUP(A1112,'様式D-1-1用'!$A$3:$P$1002,15,0)</f>
        <v>監視（日常巡視）</v>
      </c>
      <c r="F1128" s="800"/>
      <c r="G1128" s="800"/>
      <c r="H1128" s="811" t="s">
        <v>8</v>
      </c>
      <c r="I1128" s="812"/>
      <c r="J1128" s="808"/>
      <c r="K1128" s="809"/>
      <c r="L1128" s="810"/>
      <c r="M1128" s="796" t="s">
        <v>302</v>
      </c>
      <c r="N1128" s="797"/>
      <c r="O1128" s="798"/>
      <c r="P1128" s="799" t="str">
        <f>VLOOKUP(X1112,'様式D-1-1用'!$A$3:$P$1002,15,0)</f>
        <v>監視（日常巡視）</v>
      </c>
      <c r="Q1128" s="800"/>
      <c r="R1128" s="800"/>
      <c r="S1128" s="811" t="s">
        <v>8</v>
      </c>
      <c r="T1128" s="812"/>
      <c r="U1128" s="808"/>
      <c r="V1128" s="809"/>
      <c r="W1128" s="810"/>
    </row>
    <row r="1129" spans="1:24" s="23" customFormat="1" ht="17.100000000000001" customHeight="1" x14ac:dyDescent="0.15">
      <c r="B1129" s="770" t="s">
        <v>50</v>
      </c>
      <c r="C1129" s="771"/>
      <c r="D1129" s="805" t="str">
        <f>VLOOKUP(A1112,'様式D-1-1用'!$A$3:$P$1002,16,0)</f>
        <v>漏水、0.8m×7.7m 遊離石灰</v>
      </c>
      <c r="E1129" s="806"/>
      <c r="F1129" s="806"/>
      <c r="G1129" s="806"/>
      <c r="H1129" s="806"/>
      <c r="I1129" s="806"/>
      <c r="J1129" s="806"/>
      <c r="K1129" s="806"/>
      <c r="L1129" s="807"/>
      <c r="M1129" s="770" t="s">
        <v>50</v>
      </c>
      <c r="N1129" s="771"/>
      <c r="O1129" s="805" t="str">
        <f>VLOOKUP(X1112,'様式D-1-1用'!$A$3:$P$1002,16,0)</f>
        <v>漏水、1.0m×7.6m 遊離石灰(ひび割れ有)幅0.3mm×長さ6.8m</v>
      </c>
      <c r="P1129" s="806"/>
      <c r="Q1129" s="806"/>
      <c r="R1129" s="806"/>
      <c r="S1129" s="806"/>
      <c r="T1129" s="806"/>
      <c r="U1129" s="806"/>
      <c r="V1129" s="806"/>
      <c r="W1129" s="807"/>
    </row>
    <row r="1130" spans="1:24" s="23" customFormat="1" ht="20.100000000000001" customHeight="1" x14ac:dyDescent="0.15">
      <c r="A1130" s="175">
        <f>A1089+4</f>
        <v>111</v>
      </c>
      <c r="B1130" s="779" t="s">
        <v>51</v>
      </c>
      <c r="C1130" s="779" t="s">
        <v>47</v>
      </c>
      <c r="D1130" s="782">
        <f>VLOOKUP(A1130,'様式D-1-1用'!$A$3:$P$1002,2,0)</f>
        <v>13</v>
      </c>
      <c r="E1130" s="783"/>
      <c r="F1130" s="786"/>
      <c r="G1130" s="787"/>
      <c r="H1130" s="787"/>
      <c r="I1130" s="787"/>
      <c r="J1130" s="787"/>
      <c r="K1130" s="787"/>
      <c r="L1130" s="788"/>
      <c r="M1130" s="779" t="s">
        <v>51</v>
      </c>
      <c r="N1130" s="779" t="s">
        <v>47</v>
      </c>
      <c r="O1130" s="782">
        <f>VLOOKUP(X1130,'様式D-1-1用'!$A$3:$P$1002,2,0)</f>
        <v>13</v>
      </c>
      <c r="P1130" s="783"/>
      <c r="Q1130" s="773"/>
      <c r="R1130" s="774"/>
      <c r="S1130" s="774"/>
      <c r="T1130" s="774"/>
      <c r="U1130" s="774"/>
      <c r="V1130" s="774"/>
      <c r="W1130" s="775"/>
      <c r="X1130" s="23">
        <f>X1089+4</f>
        <v>112</v>
      </c>
    </row>
    <row r="1131" spans="1:24" s="23" customFormat="1" ht="20.100000000000001" customHeight="1" x14ac:dyDescent="0.15">
      <c r="B1131" s="780"/>
      <c r="C1131" s="781"/>
      <c r="D1131" s="784"/>
      <c r="E1131" s="785"/>
      <c r="F1131" s="773"/>
      <c r="G1131" s="774"/>
      <c r="H1131" s="774"/>
      <c r="I1131" s="774"/>
      <c r="J1131" s="774"/>
      <c r="K1131" s="774"/>
      <c r="L1131" s="775"/>
      <c r="M1131" s="780"/>
      <c r="N1131" s="781"/>
      <c r="O1131" s="784"/>
      <c r="P1131" s="785"/>
      <c r="Q1131" s="773"/>
      <c r="R1131" s="774"/>
      <c r="S1131" s="774"/>
      <c r="T1131" s="774"/>
      <c r="U1131" s="774"/>
      <c r="V1131" s="774"/>
      <c r="W1131" s="775"/>
    </row>
    <row r="1132" spans="1:24" s="23" customFormat="1" ht="20.100000000000001" customHeight="1" x14ac:dyDescent="0.15">
      <c r="B1132" s="780"/>
      <c r="C1132" s="780" t="s">
        <v>2</v>
      </c>
      <c r="D1132" s="789">
        <f>VLOOKUP(A1130,'様式D-1-1用'!$A$3:$P$1002,3,0)</f>
        <v>6</v>
      </c>
      <c r="E1132" s="790"/>
      <c r="F1132" s="773"/>
      <c r="G1132" s="774"/>
      <c r="H1132" s="774"/>
      <c r="I1132" s="774"/>
      <c r="J1132" s="774"/>
      <c r="K1132" s="774"/>
      <c r="L1132" s="775"/>
      <c r="M1132" s="780"/>
      <c r="N1132" s="780" t="s">
        <v>2</v>
      </c>
      <c r="O1132" s="789">
        <f>VLOOKUP(X1130,'様式D-1-1用'!$A$3:$P$1002,3,0)</f>
        <v>7</v>
      </c>
      <c r="P1132" s="790"/>
      <c r="Q1132" s="773"/>
      <c r="R1132" s="774"/>
      <c r="S1132" s="774"/>
      <c r="T1132" s="774"/>
      <c r="U1132" s="774"/>
      <c r="V1132" s="774"/>
      <c r="W1132" s="775"/>
    </row>
    <row r="1133" spans="1:24" s="23" customFormat="1" ht="20.100000000000001" customHeight="1" x14ac:dyDescent="0.15">
      <c r="B1133" s="781"/>
      <c r="C1133" s="781"/>
      <c r="D1133" s="791"/>
      <c r="E1133" s="792"/>
      <c r="F1133" s="773"/>
      <c r="G1133" s="774"/>
      <c r="H1133" s="774"/>
      <c r="I1133" s="774"/>
      <c r="J1133" s="774"/>
      <c r="K1133" s="774"/>
      <c r="L1133" s="775"/>
      <c r="M1133" s="781"/>
      <c r="N1133" s="781"/>
      <c r="O1133" s="791"/>
      <c r="P1133" s="792"/>
      <c r="Q1133" s="773"/>
      <c r="R1133" s="774"/>
      <c r="S1133" s="774"/>
      <c r="T1133" s="774"/>
      <c r="U1133" s="774"/>
      <c r="V1133" s="774"/>
      <c r="W1133" s="775"/>
    </row>
    <row r="1134" spans="1:24" s="23" customFormat="1" ht="20.100000000000001" customHeight="1" x14ac:dyDescent="0.15">
      <c r="B1134" s="780" t="s">
        <v>48</v>
      </c>
      <c r="C1134" s="780" t="s">
        <v>3</v>
      </c>
      <c r="D1134" s="782" t="str">
        <f>VLOOKUP(A1130,'様式D-1-1用'!$A$3:$P$1002,4,0)</f>
        <v>覆工・坑門</v>
      </c>
      <c r="E1134" s="783"/>
      <c r="F1134" s="773"/>
      <c r="G1134" s="774"/>
      <c r="H1134" s="774"/>
      <c r="I1134" s="774"/>
      <c r="J1134" s="774"/>
      <c r="K1134" s="774"/>
      <c r="L1134" s="775"/>
      <c r="M1134" s="780" t="s">
        <v>48</v>
      </c>
      <c r="N1134" s="780" t="s">
        <v>3</v>
      </c>
      <c r="O1134" s="782" t="str">
        <f>VLOOKUP(X1130,'様式D-1-1用'!$A$3:$P$1002,4,0)</f>
        <v>覆工・坑門</v>
      </c>
      <c r="P1134" s="783"/>
      <c r="Q1134" s="773"/>
      <c r="R1134" s="774"/>
      <c r="S1134" s="774"/>
      <c r="T1134" s="774"/>
      <c r="U1134" s="774"/>
      <c r="V1134" s="774"/>
      <c r="W1134" s="775"/>
    </row>
    <row r="1135" spans="1:24" s="23" customFormat="1" ht="20.100000000000001" customHeight="1" x14ac:dyDescent="0.15">
      <c r="B1135" s="780"/>
      <c r="C1135" s="781"/>
      <c r="D1135" s="784"/>
      <c r="E1135" s="785"/>
      <c r="F1135" s="773"/>
      <c r="G1135" s="774"/>
      <c r="H1135" s="774"/>
      <c r="I1135" s="774"/>
      <c r="J1135" s="774"/>
      <c r="K1135" s="774"/>
      <c r="L1135" s="775"/>
      <c r="M1135" s="780"/>
      <c r="N1135" s="781"/>
      <c r="O1135" s="784"/>
      <c r="P1135" s="785"/>
      <c r="Q1135" s="773"/>
      <c r="R1135" s="774"/>
      <c r="S1135" s="774"/>
      <c r="T1135" s="774"/>
      <c r="U1135" s="774"/>
      <c r="V1135" s="774"/>
      <c r="W1135" s="775"/>
    </row>
    <row r="1136" spans="1:24" s="23" customFormat="1" ht="20.100000000000001" customHeight="1" x14ac:dyDescent="0.15">
      <c r="B1136" s="780"/>
      <c r="C1136" s="780" t="s">
        <v>4</v>
      </c>
      <c r="D1136" s="782" t="str">
        <f>VLOOKUP(A1130,'様式D-1-1用'!$A$3:$P$1002,5,0)</f>
        <v>アーチ（天端）</v>
      </c>
      <c r="E1136" s="783"/>
      <c r="F1136" s="773"/>
      <c r="G1136" s="774"/>
      <c r="H1136" s="774"/>
      <c r="I1136" s="774"/>
      <c r="J1136" s="774"/>
      <c r="K1136" s="774"/>
      <c r="L1136" s="775"/>
      <c r="M1136" s="780"/>
      <c r="N1136" s="780" t="s">
        <v>4</v>
      </c>
      <c r="O1136" s="782" t="str">
        <f>VLOOKUP(X1130,'様式D-1-1用'!$A$3:$P$1002,5,0)</f>
        <v>側壁（右側）</v>
      </c>
      <c r="P1136" s="783"/>
      <c r="Q1136" s="773"/>
      <c r="R1136" s="774"/>
      <c r="S1136" s="774"/>
      <c r="T1136" s="774"/>
      <c r="U1136" s="774"/>
      <c r="V1136" s="774"/>
      <c r="W1136" s="775"/>
    </row>
    <row r="1137" spans="2:24" s="23" customFormat="1" ht="19.5" customHeight="1" x14ac:dyDescent="0.15">
      <c r="B1137" s="781"/>
      <c r="C1137" s="781"/>
      <c r="D1137" s="784"/>
      <c r="E1137" s="785"/>
      <c r="F1137" s="773"/>
      <c r="G1137" s="774"/>
      <c r="H1137" s="774"/>
      <c r="I1137" s="774"/>
      <c r="J1137" s="774"/>
      <c r="K1137" s="774"/>
      <c r="L1137" s="775"/>
      <c r="M1137" s="781"/>
      <c r="N1137" s="781"/>
      <c r="O1137" s="784"/>
      <c r="P1137" s="785"/>
      <c r="Q1137" s="773"/>
      <c r="R1137" s="774"/>
      <c r="S1137" s="774"/>
      <c r="T1137" s="774"/>
      <c r="U1137" s="774"/>
      <c r="V1137" s="774"/>
      <c r="W1137" s="775"/>
    </row>
    <row r="1138" spans="2:24" s="23" customFormat="1" ht="17.100000000000001" customHeight="1" x14ac:dyDescent="0.15">
      <c r="B1138" s="770" t="s">
        <v>5</v>
      </c>
      <c r="C1138" s="771"/>
      <c r="D1138" s="765" t="str">
        <f>VLOOKUP(A1130,'様式D-1-1用'!$A$3:$P$1002,6,0)</f>
        <v>材質劣化</v>
      </c>
      <c r="E1138" s="766"/>
      <c r="F1138" s="773"/>
      <c r="G1138" s="774"/>
      <c r="H1138" s="774"/>
      <c r="I1138" s="774"/>
      <c r="J1138" s="774"/>
      <c r="K1138" s="774"/>
      <c r="L1138" s="775"/>
      <c r="M1138" s="770" t="s">
        <v>5</v>
      </c>
      <c r="N1138" s="771"/>
      <c r="O1138" s="765" t="str">
        <f>VLOOKUP(X1130,'様式D-1-1用'!$A$3:$P$1002,6,0)</f>
        <v>材質劣化</v>
      </c>
      <c r="P1138" s="766"/>
      <c r="Q1138" s="773"/>
      <c r="R1138" s="774"/>
      <c r="S1138" s="774"/>
      <c r="T1138" s="774"/>
      <c r="U1138" s="774"/>
      <c r="V1138" s="774"/>
      <c r="W1138" s="775"/>
    </row>
    <row r="1139" spans="2:24" s="23" customFormat="1" ht="17.100000000000001" customHeight="1" x14ac:dyDescent="0.15">
      <c r="B1139" s="770" t="s">
        <v>49</v>
      </c>
      <c r="C1139" s="771"/>
      <c r="D1139" s="765" t="str">
        <f>VLOOKUP(A1130,'様式D-1-1用'!$A$3:$P$1002,7,0)</f>
        <v>補修跡</v>
      </c>
      <c r="E1139" s="766"/>
      <c r="F1139" s="773"/>
      <c r="G1139" s="774"/>
      <c r="H1139" s="774"/>
      <c r="I1139" s="774"/>
      <c r="J1139" s="774"/>
      <c r="K1139" s="774"/>
      <c r="L1139" s="775"/>
      <c r="M1139" s="770" t="s">
        <v>49</v>
      </c>
      <c r="N1139" s="771"/>
      <c r="O1139" s="765" t="str">
        <f>VLOOKUP(X1130,'様式D-1-1用'!$A$3:$P$1002,7,0)</f>
        <v>うき・はく離</v>
      </c>
      <c r="P1139" s="766"/>
      <c r="Q1139" s="773"/>
      <c r="R1139" s="774"/>
      <c r="S1139" s="774"/>
      <c r="T1139" s="774"/>
      <c r="U1139" s="774"/>
      <c r="V1139" s="774"/>
      <c r="W1139" s="775"/>
    </row>
    <row r="1140" spans="2:24" s="23" customFormat="1" ht="17.100000000000001" customHeight="1" x14ac:dyDescent="0.15">
      <c r="B1140" s="768" t="s">
        <v>279</v>
      </c>
      <c r="C1140" s="770" t="s">
        <v>278</v>
      </c>
      <c r="D1140" s="771"/>
      <c r="E1140" s="146">
        <f>VLOOKUP(A1130,'様式D-1-1用'!$A$3:$P$1002,8,0)</f>
        <v>0</v>
      </c>
      <c r="F1140" s="773"/>
      <c r="G1140" s="774"/>
      <c r="H1140" s="774"/>
      <c r="I1140" s="774"/>
      <c r="J1140" s="774"/>
      <c r="K1140" s="774"/>
      <c r="L1140" s="775"/>
      <c r="M1140" s="768" t="s">
        <v>279</v>
      </c>
      <c r="N1140" s="770" t="s">
        <v>278</v>
      </c>
      <c r="O1140" s="771"/>
      <c r="P1140" s="146">
        <f>VLOOKUP(X1130,'様式D-1-1用'!$A$3:$P$1002,8,0)</f>
        <v>0</v>
      </c>
      <c r="Q1140" s="773"/>
      <c r="R1140" s="774"/>
      <c r="S1140" s="774"/>
      <c r="T1140" s="774"/>
      <c r="U1140" s="774"/>
      <c r="V1140" s="774"/>
      <c r="W1140" s="775"/>
    </row>
    <row r="1141" spans="2:24" s="23" customFormat="1" ht="17.100000000000001" customHeight="1" x14ac:dyDescent="0.15">
      <c r="B1141" s="769"/>
      <c r="C1141" s="770" t="s">
        <v>280</v>
      </c>
      <c r="D1141" s="771"/>
      <c r="E1141" s="146" t="str">
        <f>VLOOKUP(A1130,'様式D-1-1用'!$A$3:$P$1002,9,0)</f>
        <v>Ⅰ</v>
      </c>
      <c r="F1141" s="773"/>
      <c r="G1141" s="774"/>
      <c r="H1141" s="774"/>
      <c r="I1141" s="774"/>
      <c r="J1141" s="774"/>
      <c r="K1141" s="774"/>
      <c r="L1141" s="775"/>
      <c r="M1141" s="769"/>
      <c r="N1141" s="770" t="s">
        <v>280</v>
      </c>
      <c r="O1141" s="771"/>
      <c r="P1141" s="146" t="str">
        <f>VLOOKUP(X1130,'様式D-1-1用'!$A$3:$P$1002,9,0)</f>
        <v>Ⅱb</v>
      </c>
      <c r="Q1141" s="773"/>
      <c r="R1141" s="774"/>
      <c r="S1141" s="774"/>
      <c r="T1141" s="774"/>
      <c r="U1141" s="774"/>
      <c r="V1141" s="774"/>
      <c r="W1141" s="775"/>
    </row>
    <row r="1142" spans="2:24" s="23" customFormat="1" ht="17.100000000000001" customHeight="1" x14ac:dyDescent="0.15">
      <c r="B1142" s="770" t="s">
        <v>29</v>
      </c>
      <c r="C1142" s="771"/>
      <c r="D1142" s="767" t="str">
        <f>VLOOKUP(A1130,'様式D-1-1用'!$A$3:$P$1002,11,0)</f>
        <v>Ⅰ</v>
      </c>
      <c r="E1142" s="759"/>
      <c r="F1142" s="776"/>
      <c r="G1142" s="777"/>
      <c r="H1142" s="777"/>
      <c r="I1142" s="777"/>
      <c r="J1142" s="777"/>
      <c r="K1142" s="777"/>
      <c r="L1142" s="778"/>
      <c r="M1142" s="770" t="s">
        <v>29</v>
      </c>
      <c r="N1142" s="771"/>
      <c r="O1142" s="767" t="str">
        <f>VLOOKUP(X1130,'様式D-1-1用'!$A$3:$P$1002,11,0)</f>
        <v>Ⅱ</v>
      </c>
      <c r="P1142" s="759"/>
      <c r="Q1142" s="776"/>
      <c r="R1142" s="777"/>
      <c r="S1142" s="777"/>
      <c r="T1142" s="777"/>
      <c r="U1142" s="777"/>
      <c r="V1142" s="777"/>
      <c r="W1142" s="778"/>
    </row>
    <row r="1143" spans="2:24" s="23" customFormat="1" ht="17.100000000000001" customHeight="1" x14ac:dyDescent="0.15">
      <c r="B1143" s="770" t="s">
        <v>7</v>
      </c>
      <c r="C1143" s="772"/>
      <c r="D1143" s="772"/>
      <c r="E1143" s="344" t="str">
        <f>VLOOKUP(A1130,'様式D-1-1用'!$A$3:$P$1002,12,0)</f>
        <v>3.2m×1.9m メッシュシート</v>
      </c>
      <c r="F1143" s="133"/>
      <c r="G1143" s="133"/>
      <c r="H1143" s="133"/>
      <c r="I1143" s="133"/>
      <c r="J1143" s="133"/>
      <c r="K1143" s="133"/>
      <c r="L1143" s="134"/>
      <c r="M1143" s="770" t="s">
        <v>7</v>
      </c>
      <c r="N1143" s="772"/>
      <c r="O1143" s="771"/>
      <c r="P1143" s="344" t="str">
        <f>VLOOKUP(X1130,'様式D-1-1用'!$A$3:$P$1002,12,0)</f>
        <v xml:space="preserve">0.1m×9.0m </v>
      </c>
      <c r="Q1143" s="133"/>
      <c r="R1143" s="133"/>
      <c r="S1143" s="133"/>
      <c r="T1143" s="133"/>
      <c r="U1143" s="133"/>
      <c r="V1143" s="133"/>
      <c r="W1143" s="134"/>
    </row>
    <row r="1144" spans="2:24" s="23" customFormat="1" ht="17.100000000000001" customHeight="1" x14ac:dyDescent="0.15">
      <c r="B1144" s="801" t="s">
        <v>54</v>
      </c>
      <c r="C1144" s="802"/>
      <c r="D1144" s="803"/>
      <c r="E1144" s="799" t="str">
        <f>VLOOKUP(A1130,'様式D-1-1用'!$A$3:$P$1002,13,0)</f>
        <v>うき1.4m×0.1m</v>
      </c>
      <c r="F1144" s="800"/>
      <c r="G1144" s="800"/>
      <c r="H1144" s="800"/>
      <c r="I1144" s="800"/>
      <c r="J1144" s="800"/>
      <c r="K1144" s="800"/>
      <c r="L1144" s="804"/>
      <c r="M1144" s="801" t="s">
        <v>54</v>
      </c>
      <c r="N1144" s="802"/>
      <c r="O1144" s="803"/>
      <c r="P1144" s="799" t="str">
        <f>VLOOKUP(X1130,'様式D-1-1用'!$A$3:$P$1002,13,0)</f>
        <v xml:space="preserve">0.1m×9.0m </v>
      </c>
      <c r="Q1144" s="800"/>
      <c r="R1144" s="800"/>
      <c r="S1144" s="800"/>
      <c r="T1144" s="800"/>
      <c r="U1144" s="800"/>
      <c r="V1144" s="800"/>
      <c r="W1144" s="804"/>
    </row>
    <row r="1145" spans="2:24" s="23" customFormat="1" ht="17.100000000000001" customHeight="1" x14ac:dyDescent="0.15">
      <c r="B1145" s="796" t="s">
        <v>282</v>
      </c>
      <c r="C1145" s="797"/>
      <c r="D1145" s="798"/>
      <c r="E1145" s="799" t="str">
        <f>VLOOKUP(A1130,'様式D-1-1用'!$A$3:$P$1002,14,0)</f>
        <v>－</v>
      </c>
      <c r="F1145" s="800"/>
      <c r="G1145" s="800"/>
      <c r="H1145" s="743"/>
      <c r="I1145" s="743"/>
      <c r="J1145" s="743"/>
      <c r="K1145" s="743"/>
      <c r="L1145" s="744"/>
      <c r="M1145" s="796" t="s">
        <v>282</v>
      </c>
      <c r="N1145" s="797"/>
      <c r="O1145" s="798"/>
      <c r="P1145" s="799" t="str">
        <f>VLOOKUP(X1130,'様式D-1-1用'!$A$3:$P$1002,14,0)</f>
        <v>－</v>
      </c>
      <c r="Q1145" s="800"/>
      <c r="R1145" s="800"/>
      <c r="S1145" s="743"/>
      <c r="T1145" s="743"/>
      <c r="U1145" s="743"/>
      <c r="V1145" s="743"/>
      <c r="W1145" s="744"/>
    </row>
    <row r="1146" spans="2:24" s="23" customFormat="1" ht="17.100000000000001" customHeight="1" x14ac:dyDescent="0.15">
      <c r="B1146" s="796" t="s">
        <v>302</v>
      </c>
      <c r="C1146" s="797"/>
      <c r="D1146" s="798"/>
      <c r="E1146" s="799" t="str">
        <f>VLOOKUP(A1130,'様式D-1-1用'!$A$3:$P$1002,15,0)</f>
        <v>なし</v>
      </c>
      <c r="F1146" s="800"/>
      <c r="G1146" s="800"/>
      <c r="H1146" s="811" t="s">
        <v>8</v>
      </c>
      <c r="I1146" s="812"/>
      <c r="J1146" s="808"/>
      <c r="K1146" s="809"/>
      <c r="L1146" s="810"/>
      <c r="M1146" s="796" t="s">
        <v>302</v>
      </c>
      <c r="N1146" s="797"/>
      <c r="O1146" s="798"/>
      <c r="P1146" s="799" t="str">
        <f>VLOOKUP(X1130,'様式D-1-1用'!$A$3:$P$1002,15,0)</f>
        <v>監視（日常巡視）</v>
      </c>
      <c r="Q1146" s="800"/>
      <c r="R1146" s="800"/>
      <c r="S1146" s="811" t="s">
        <v>8</v>
      </c>
      <c r="T1146" s="812"/>
      <c r="U1146" s="808"/>
      <c r="V1146" s="809"/>
      <c r="W1146" s="810"/>
    </row>
    <row r="1147" spans="2:24" s="23" customFormat="1" ht="17.100000000000001" customHeight="1" x14ac:dyDescent="0.15">
      <c r="B1147" s="770" t="s">
        <v>50</v>
      </c>
      <c r="C1147" s="771"/>
      <c r="D1147" s="805" t="str">
        <f>VLOOKUP(A1130,'様式D-1-1用'!$A$3:$P$1002,16,0)</f>
        <v>補修跡、3.2m×1.9m メッシュシート</v>
      </c>
      <c r="E1147" s="806"/>
      <c r="F1147" s="806"/>
      <c r="G1147" s="806"/>
      <c r="H1147" s="806"/>
      <c r="I1147" s="806"/>
      <c r="J1147" s="806"/>
      <c r="K1147" s="806"/>
      <c r="L1147" s="807"/>
      <c r="M1147" s="770" t="s">
        <v>50</v>
      </c>
      <c r="N1147" s="771"/>
      <c r="O1147" s="805" t="str">
        <f>VLOOKUP(X1130,'様式D-1-1用'!$A$3:$P$1002,16,0)</f>
        <v xml:space="preserve">うき・はく離、0.1m×9.0m </v>
      </c>
      <c r="P1147" s="806"/>
      <c r="Q1147" s="806"/>
      <c r="R1147" s="806"/>
      <c r="S1147" s="806"/>
      <c r="T1147" s="806"/>
      <c r="U1147" s="806"/>
      <c r="V1147" s="806"/>
      <c r="W1147" s="807"/>
    </row>
    <row r="1148" spans="2:24" s="23" customFormat="1" ht="15" customHeight="1" x14ac:dyDescent="0.15">
      <c r="B1148" s="80"/>
      <c r="C1148" s="793" t="s">
        <v>304</v>
      </c>
      <c r="D1148" s="794"/>
      <c r="E1148" s="794"/>
      <c r="F1148" s="794"/>
      <c r="G1148" s="794"/>
      <c r="H1148" s="794"/>
      <c r="I1148" s="794"/>
      <c r="J1148" s="794"/>
      <c r="K1148" s="794"/>
      <c r="L1148" s="794"/>
      <c r="M1148" s="80"/>
      <c r="N1148" s="81" t="s">
        <v>257</v>
      </c>
      <c r="O1148" s="80"/>
      <c r="P1148" s="82"/>
      <c r="Q1148" s="82"/>
      <c r="R1148" s="82"/>
      <c r="S1148" s="82"/>
      <c r="T1148" s="82"/>
      <c r="U1148" s="82"/>
      <c r="V1148" s="82"/>
      <c r="W1148" s="82"/>
    </row>
    <row r="1149" spans="2:24" s="23" customFormat="1" ht="15" customHeight="1" x14ac:dyDescent="0.15">
      <c r="B1149" s="80"/>
      <c r="C1149" s="795"/>
      <c r="D1149" s="795"/>
      <c r="E1149" s="795"/>
      <c r="F1149" s="795"/>
      <c r="G1149" s="795"/>
      <c r="H1149" s="795"/>
      <c r="I1149" s="795"/>
      <c r="J1149" s="795"/>
      <c r="K1149" s="795"/>
      <c r="L1149" s="795"/>
      <c r="M1149" s="80"/>
      <c r="N1149" s="81" t="s">
        <v>283</v>
      </c>
      <c r="O1149" s="82"/>
      <c r="P1149" s="82"/>
      <c r="Q1149" s="82"/>
      <c r="R1149" s="82"/>
      <c r="S1149" s="82"/>
      <c r="T1149" s="82"/>
      <c r="U1149" s="82"/>
      <c r="V1149" s="82"/>
      <c r="W1149" s="82"/>
    </row>
    <row r="1150" spans="2:24" ht="15" customHeight="1" x14ac:dyDescent="0.15">
      <c r="B1150" s="79"/>
      <c r="C1150" s="176" t="s">
        <v>303</v>
      </c>
      <c r="D1150" s="176"/>
      <c r="E1150" s="177"/>
      <c r="M1150" s="23"/>
      <c r="N1150" s="176" t="s">
        <v>529</v>
      </c>
      <c r="O1150" s="174"/>
      <c r="P1150" s="175"/>
      <c r="Q1150" s="23"/>
      <c r="R1150" s="23"/>
      <c r="S1150" s="23"/>
      <c r="T1150" s="23"/>
      <c r="U1150" s="23"/>
      <c r="W1150" s="82"/>
      <c r="X1150" s="23"/>
    </row>
    <row r="1151" spans="2:24" ht="15" customHeight="1" x14ac:dyDescent="0.15">
      <c r="C1151" s="176" t="s">
        <v>420</v>
      </c>
      <c r="D1151" s="176"/>
      <c r="M1151" s="23"/>
      <c r="N1151" s="176" t="s">
        <v>530</v>
      </c>
      <c r="O1151" s="174"/>
      <c r="P1151" s="23"/>
      <c r="Q1151" s="23"/>
      <c r="R1151" s="23"/>
      <c r="S1151" s="23"/>
      <c r="T1151" s="23"/>
      <c r="U1151" s="23"/>
      <c r="V1151" s="23"/>
      <c r="W1151" s="23"/>
      <c r="X1151" s="23"/>
    </row>
    <row r="1152" spans="2:24" ht="15.6" customHeight="1" x14ac:dyDescent="0.15">
      <c r="C1152" s="176" t="s">
        <v>557</v>
      </c>
      <c r="N1152" s="176" t="s">
        <v>463</v>
      </c>
    </row>
    <row r="1153" spans="1:24" s="23" customFormat="1" ht="20.100000000000001" customHeight="1" x14ac:dyDescent="0.15">
      <c r="A1153" s="175">
        <f>A1112+4</f>
        <v>113</v>
      </c>
      <c r="B1153" s="779" t="s">
        <v>51</v>
      </c>
      <c r="C1153" s="779" t="s">
        <v>47</v>
      </c>
      <c r="D1153" s="782">
        <f>VLOOKUP(A1153,'様式D-1-1用'!$A$3:$P$1002,2,0)</f>
        <v>13</v>
      </c>
      <c r="E1153" s="783"/>
      <c r="F1153" s="786"/>
      <c r="G1153" s="787"/>
      <c r="H1153" s="787"/>
      <c r="I1153" s="787"/>
      <c r="J1153" s="787"/>
      <c r="K1153" s="787"/>
      <c r="L1153" s="788"/>
      <c r="M1153" s="779" t="s">
        <v>51</v>
      </c>
      <c r="N1153" s="779" t="s">
        <v>47</v>
      </c>
      <c r="O1153" s="782">
        <f>VLOOKUP(X1153,'様式D-1-1用'!$A$3:$P$1002,2,0)</f>
        <v>14</v>
      </c>
      <c r="P1153" s="783"/>
      <c r="Q1153" s="786"/>
      <c r="R1153" s="787"/>
      <c r="S1153" s="787"/>
      <c r="T1153" s="787"/>
      <c r="U1153" s="787"/>
      <c r="V1153" s="787"/>
      <c r="W1153" s="788"/>
      <c r="X1153" s="23">
        <f>X1112+4</f>
        <v>114</v>
      </c>
    </row>
    <row r="1154" spans="1:24" s="23" customFormat="1" ht="20.100000000000001" customHeight="1" x14ac:dyDescent="0.15">
      <c r="B1154" s="780"/>
      <c r="C1154" s="781"/>
      <c r="D1154" s="784"/>
      <c r="E1154" s="785"/>
      <c r="F1154" s="773"/>
      <c r="G1154" s="774"/>
      <c r="H1154" s="774"/>
      <c r="I1154" s="774"/>
      <c r="J1154" s="774"/>
      <c r="K1154" s="774"/>
      <c r="L1154" s="775"/>
      <c r="M1154" s="780"/>
      <c r="N1154" s="781"/>
      <c r="O1154" s="784"/>
      <c r="P1154" s="785"/>
      <c r="Q1154" s="773"/>
      <c r="R1154" s="774"/>
      <c r="S1154" s="774"/>
      <c r="T1154" s="774"/>
      <c r="U1154" s="774"/>
      <c r="V1154" s="774"/>
      <c r="W1154" s="775"/>
    </row>
    <row r="1155" spans="1:24" s="23" customFormat="1" ht="20.100000000000001" customHeight="1" x14ac:dyDescent="0.15">
      <c r="B1155" s="780"/>
      <c r="C1155" s="780" t="s">
        <v>2</v>
      </c>
      <c r="D1155" s="789">
        <f>VLOOKUP(A1153,'様式D-1-1用'!$A$3:$P$1002,3,0)</f>
        <v>8</v>
      </c>
      <c r="E1155" s="790"/>
      <c r="F1155" s="773"/>
      <c r="G1155" s="774"/>
      <c r="H1155" s="774"/>
      <c r="I1155" s="774"/>
      <c r="J1155" s="774"/>
      <c r="K1155" s="774"/>
      <c r="L1155" s="775"/>
      <c r="M1155" s="780"/>
      <c r="N1155" s="780" t="s">
        <v>2</v>
      </c>
      <c r="O1155" s="789">
        <f>VLOOKUP(X1153,'様式D-1-1用'!$A$3:$P$1002,3,0)</f>
        <v>1</v>
      </c>
      <c r="P1155" s="790"/>
      <c r="Q1155" s="773"/>
      <c r="R1155" s="774"/>
      <c r="S1155" s="774"/>
      <c r="T1155" s="774"/>
      <c r="U1155" s="774"/>
      <c r="V1155" s="774"/>
      <c r="W1155" s="775"/>
    </row>
    <row r="1156" spans="1:24" s="23" customFormat="1" ht="19.5" customHeight="1" x14ac:dyDescent="0.15">
      <c r="B1156" s="781"/>
      <c r="C1156" s="781"/>
      <c r="D1156" s="791"/>
      <c r="E1156" s="792"/>
      <c r="F1156" s="773"/>
      <c r="G1156" s="774"/>
      <c r="H1156" s="774"/>
      <c r="I1156" s="774"/>
      <c r="J1156" s="774"/>
      <c r="K1156" s="774"/>
      <c r="L1156" s="775"/>
      <c r="M1156" s="781"/>
      <c r="N1156" s="781"/>
      <c r="O1156" s="791"/>
      <c r="P1156" s="792"/>
      <c r="Q1156" s="773"/>
      <c r="R1156" s="774"/>
      <c r="S1156" s="774"/>
      <c r="T1156" s="774"/>
      <c r="U1156" s="774"/>
      <c r="V1156" s="774"/>
      <c r="W1156" s="775"/>
    </row>
    <row r="1157" spans="1:24" s="23" customFormat="1" ht="20.100000000000001" customHeight="1" x14ac:dyDescent="0.15">
      <c r="B1157" s="780" t="s">
        <v>48</v>
      </c>
      <c r="C1157" s="780" t="s">
        <v>3</v>
      </c>
      <c r="D1157" s="782" t="str">
        <f>VLOOKUP(A1153,'様式D-1-1用'!$A$3:$P$1002,4,0)</f>
        <v>路面</v>
      </c>
      <c r="E1157" s="783"/>
      <c r="F1157" s="773"/>
      <c r="G1157" s="774"/>
      <c r="H1157" s="774"/>
      <c r="I1157" s="774"/>
      <c r="J1157" s="774"/>
      <c r="K1157" s="774"/>
      <c r="L1157" s="775"/>
      <c r="M1157" s="780" t="s">
        <v>48</v>
      </c>
      <c r="N1157" s="780" t="s">
        <v>3</v>
      </c>
      <c r="O1157" s="782" t="str">
        <f>VLOOKUP(X1153,'様式D-1-1用'!$A$3:$P$1002,4,0)</f>
        <v>覆工・坑門</v>
      </c>
      <c r="P1157" s="783"/>
      <c r="Q1157" s="773"/>
      <c r="R1157" s="774"/>
      <c r="S1157" s="774"/>
      <c r="T1157" s="774"/>
      <c r="U1157" s="774"/>
      <c r="V1157" s="774"/>
      <c r="W1157" s="775"/>
    </row>
    <row r="1158" spans="1:24" s="23" customFormat="1" ht="20.100000000000001" customHeight="1" x14ac:dyDescent="0.15">
      <c r="B1158" s="780"/>
      <c r="C1158" s="781"/>
      <c r="D1158" s="784"/>
      <c r="E1158" s="785"/>
      <c r="F1158" s="773"/>
      <c r="G1158" s="774"/>
      <c r="H1158" s="774"/>
      <c r="I1158" s="774"/>
      <c r="J1158" s="774"/>
      <c r="K1158" s="774"/>
      <c r="L1158" s="775"/>
      <c r="M1158" s="780"/>
      <c r="N1158" s="781"/>
      <c r="O1158" s="784"/>
      <c r="P1158" s="785"/>
      <c r="Q1158" s="773"/>
      <c r="R1158" s="774"/>
      <c r="S1158" s="774"/>
      <c r="T1158" s="774"/>
      <c r="U1158" s="774"/>
      <c r="V1158" s="774"/>
      <c r="W1158" s="775"/>
    </row>
    <row r="1159" spans="1:24" s="23" customFormat="1" ht="20.100000000000001" customHeight="1" x14ac:dyDescent="0.15">
      <c r="B1159" s="780"/>
      <c r="C1159" s="780" t="s">
        <v>4</v>
      </c>
      <c r="D1159" s="782" t="str">
        <f>VLOOKUP(A1153,'様式D-1-1用'!$A$3:$P$1002,5,0)</f>
        <v>監査歩廊</v>
      </c>
      <c r="E1159" s="783"/>
      <c r="F1159" s="773"/>
      <c r="G1159" s="774"/>
      <c r="H1159" s="774"/>
      <c r="I1159" s="774"/>
      <c r="J1159" s="774"/>
      <c r="K1159" s="774"/>
      <c r="L1159" s="775"/>
      <c r="M1159" s="780"/>
      <c r="N1159" s="780" t="s">
        <v>4</v>
      </c>
      <c r="O1159" s="782" t="str">
        <f>VLOOKUP(X1153,'様式D-1-1用'!$A$3:$P$1002,5,0)</f>
        <v>側壁（左側）</v>
      </c>
      <c r="P1159" s="783"/>
      <c r="Q1159" s="773"/>
      <c r="R1159" s="774"/>
      <c r="S1159" s="774"/>
      <c r="T1159" s="774"/>
      <c r="U1159" s="774"/>
      <c r="V1159" s="774"/>
      <c r="W1159" s="775"/>
    </row>
    <row r="1160" spans="1:24" s="23" customFormat="1" ht="20.100000000000001" customHeight="1" x14ac:dyDescent="0.15">
      <c r="B1160" s="781"/>
      <c r="C1160" s="781"/>
      <c r="D1160" s="784"/>
      <c r="E1160" s="785"/>
      <c r="F1160" s="773"/>
      <c r="G1160" s="774"/>
      <c r="H1160" s="774"/>
      <c r="I1160" s="774"/>
      <c r="J1160" s="774"/>
      <c r="K1160" s="774"/>
      <c r="L1160" s="775"/>
      <c r="M1160" s="781"/>
      <c r="N1160" s="781"/>
      <c r="O1160" s="784"/>
      <c r="P1160" s="785"/>
      <c r="Q1160" s="773"/>
      <c r="R1160" s="774"/>
      <c r="S1160" s="774"/>
      <c r="T1160" s="774"/>
      <c r="U1160" s="774"/>
      <c r="V1160" s="774"/>
      <c r="W1160" s="775"/>
    </row>
    <row r="1161" spans="1:24" s="23" customFormat="1" ht="17.100000000000001" customHeight="1" x14ac:dyDescent="0.15">
      <c r="B1161" s="770" t="s">
        <v>5</v>
      </c>
      <c r="C1161" s="771"/>
      <c r="D1161" s="765" t="str">
        <f>VLOOKUP(A1153,'様式D-1-1用'!$A$3:$P$1002,6,0)</f>
        <v>材質劣化</v>
      </c>
      <c r="E1161" s="766"/>
      <c r="F1161" s="773"/>
      <c r="G1161" s="774"/>
      <c r="H1161" s="774"/>
      <c r="I1161" s="774"/>
      <c r="J1161" s="774"/>
      <c r="K1161" s="774"/>
      <c r="L1161" s="775"/>
      <c r="M1161" s="770" t="s">
        <v>5</v>
      </c>
      <c r="N1161" s="771"/>
      <c r="O1161" s="765" t="str">
        <f>VLOOKUP(X1153,'様式D-1-1用'!$A$3:$P$1002,6,0)</f>
        <v>材質劣化</v>
      </c>
      <c r="P1161" s="766"/>
      <c r="Q1161" s="773"/>
      <c r="R1161" s="774"/>
      <c r="S1161" s="774"/>
      <c r="T1161" s="774"/>
      <c r="U1161" s="774"/>
      <c r="V1161" s="774"/>
      <c r="W1161" s="775"/>
    </row>
    <row r="1162" spans="1:24" s="23" customFormat="1" ht="17.100000000000001" customHeight="1" x14ac:dyDescent="0.15">
      <c r="B1162" s="770" t="s">
        <v>49</v>
      </c>
      <c r="C1162" s="771"/>
      <c r="D1162" s="765" t="str">
        <f>VLOOKUP(A1153,'様式D-1-1用'!$A$3:$P$1002,7,0)</f>
        <v>うき・はく離</v>
      </c>
      <c r="E1162" s="766"/>
      <c r="F1162" s="773"/>
      <c r="G1162" s="774"/>
      <c r="H1162" s="774"/>
      <c r="I1162" s="774"/>
      <c r="J1162" s="774"/>
      <c r="K1162" s="774"/>
      <c r="L1162" s="775"/>
      <c r="M1162" s="770" t="s">
        <v>49</v>
      </c>
      <c r="N1162" s="771"/>
      <c r="O1162" s="765" t="str">
        <f>VLOOKUP(X1153,'様式D-1-1用'!$A$3:$P$1002,7,0)</f>
        <v>うき・はく離</v>
      </c>
      <c r="P1162" s="766"/>
      <c r="Q1162" s="773"/>
      <c r="R1162" s="774"/>
      <c r="S1162" s="774"/>
      <c r="T1162" s="774"/>
      <c r="U1162" s="774"/>
      <c r="V1162" s="774"/>
      <c r="W1162" s="775"/>
    </row>
    <row r="1163" spans="1:24" s="23" customFormat="1" ht="17.100000000000001" customHeight="1" x14ac:dyDescent="0.15">
      <c r="B1163" s="768" t="s">
        <v>279</v>
      </c>
      <c r="C1163" s="770" t="s">
        <v>278</v>
      </c>
      <c r="D1163" s="771"/>
      <c r="E1163" s="146">
        <f>VLOOKUP(A1153,'様式D-1-1用'!$A$3:$P$1002,8,0)</f>
        <v>0</v>
      </c>
      <c r="F1163" s="773"/>
      <c r="G1163" s="774"/>
      <c r="H1163" s="774"/>
      <c r="I1163" s="774"/>
      <c r="J1163" s="774"/>
      <c r="K1163" s="774"/>
      <c r="L1163" s="775"/>
      <c r="M1163" s="768" t="s">
        <v>279</v>
      </c>
      <c r="N1163" s="770" t="s">
        <v>278</v>
      </c>
      <c r="O1163" s="771"/>
      <c r="P1163" s="146">
        <f>VLOOKUP(X1153,'様式D-1-1用'!$A$3:$P$1002,8,0)</f>
        <v>0</v>
      </c>
      <c r="Q1163" s="773"/>
      <c r="R1163" s="774"/>
      <c r="S1163" s="774"/>
      <c r="T1163" s="774"/>
      <c r="U1163" s="774"/>
      <c r="V1163" s="774"/>
      <c r="W1163" s="775"/>
    </row>
    <row r="1164" spans="1:24" s="23" customFormat="1" ht="17.100000000000001" customHeight="1" x14ac:dyDescent="0.15">
      <c r="B1164" s="769"/>
      <c r="C1164" s="770" t="s">
        <v>280</v>
      </c>
      <c r="D1164" s="771"/>
      <c r="E1164" s="146" t="str">
        <f>VLOOKUP(A1153,'様式D-1-1用'!$A$3:$P$1002,9,0)</f>
        <v>－</v>
      </c>
      <c r="F1164" s="773"/>
      <c r="G1164" s="774"/>
      <c r="H1164" s="774"/>
      <c r="I1164" s="774"/>
      <c r="J1164" s="774"/>
      <c r="K1164" s="774"/>
      <c r="L1164" s="775"/>
      <c r="M1164" s="769"/>
      <c r="N1164" s="770" t="s">
        <v>280</v>
      </c>
      <c r="O1164" s="771"/>
      <c r="P1164" s="146" t="str">
        <f>VLOOKUP(X1153,'様式D-1-1用'!$A$3:$P$1002,9,0)</f>
        <v>Ⅱb</v>
      </c>
      <c r="Q1164" s="773"/>
      <c r="R1164" s="774"/>
      <c r="S1164" s="774"/>
      <c r="T1164" s="774"/>
      <c r="U1164" s="774"/>
      <c r="V1164" s="774"/>
      <c r="W1164" s="775"/>
    </row>
    <row r="1165" spans="1:24" s="23" customFormat="1" ht="17.100000000000001" customHeight="1" x14ac:dyDescent="0.15">
      <c r="B1165" s="770" t="s">
        <v>29</v>
      </c>
      <c r="C1165" s="771"/>
      <c r="D1165" s="767" t="str">
        <f>VLOOKUP(A1153,'様式D-1-1用'!$A$3:$P$1002,11,0)</f>
        <v>－</v>
      </c>
      <c r="E1165" s="759"/>
      <c r="F1165" s="776"/>
      <c r="G1165" s="777"/>
      <c r="H1165" s="777"/>
      <c r="I1165" s="777"/>
      <c r="J1165" s="777"/>
      <c r="K1165" s="777"/>
      <c r="L1165" s="778"/>
      <c r="M1165" s="770" t="s">
        <v>29</v>
      </c>
      <c r="N1165" s="771"/>
      <c r="O1165" s="767" t="str">
        <f>VLOOKUP(X1153,'様式D-1-1用'!$A$3:$P$1002,11,0)</f>
        <v>Ⅱ</v>
      </c>
      <c r="P1165" s="759"/>
      <c r="Q1165" s="776"/>
      <c r="R1165" s="777"/>
      <c r="S1165" s="777"/>
      <c r="T1165" s="777"/>
      <c r="U1165" s="777"/>
      <c r="V1165" s="777"/>
      <c r="W1165" s="778"/>
    </row>
    <row r="1166" spans="1:24" s="23" customFormat="1" ht="17.100000000000001" customHeight="1" x14ac:dyDescent="0.15">
      <c r="B1166" s="770" t="s">
        <v>7</v>
      </c>
      <c r="C1166" s="772"/>
      <c r="D1166" s="772"/>
      <c r="E1166" s="344" t="str">
        <f>VLOOKUP(A1153,'様式D-1-1用'!$A$3:$P$1002,12,0)</f>
        <v xml:space="preserve">0.5m×0.05m </v>
      </c>
      <c r="F1166" s="133"/>
      <c r="G1166" s="133"/>
      <c r="H1166" s="133"/>
      <c r="I1166" s="133"/>
      <c r="J1166" s="133"/>
      <c r="K1166" s="133"/>
      <c r="L1166" s="134"/>
      <c r="M1166" s="770" t="s">
        <v>7</v>
      </c>
      <c r="N1166" s="772"/>
      <c r="O1166" s="771"/>
      <c r="P1166" s="344" t="str">
        <f>VLOOKUP(X1153,'様式D-1-1用'!$A$3:$P$1002,12,0)</f>
        <v xml:space="preserve">0.1m×9.1m </v>
      </c>
      <c r="Q1166" s="133"/>
      <c r="R1166" s="133"/>
      <c r="S1166" s="133"/>
      <c r="T1166" s="133"/>
      <c r="U1166" s="133"/>
      <c r="V1166" s="133"/>
      <c r="W1166" s="134"/>
    </row>
    <row r="1167" spans="1:24" s="23" customFormat="1" ht="17.100000000000001" customHeight="1" x14ac:dyDescent="0.15">
      <c r="B1167" s="801" t="s">
        <v>54</v>
      </c>
      <c r="C1167" s="802"/>
      <c r="D1167" s="803"/>
      <c r="E1167" s="799" t="str">
        <f>VLOOKUP(A1153,'様式D-1-1用'!$A$3:$P$1002,13,0)</f>
        <v xml:space="preserve">0.5m×0.05m </v>
      </c>
      <c r="F1167" s="800"/>
      <c r="G1167" s="800"/>
      <c r="H1167" s="800"/>
      <c r="I1167" s="800"/>
      <c r="J1167" s="800"/>
      <c r="K1167" s="800"/>
      <c r="L1167" s="804"/>
      <c r="M1167" s="801" t="s">
        <v>54</v>
      </c>
      <c r="N1167" s="802"/>
      <c r="O1167" s="803"/>
      <c r="P1167" s="799" t="str">
        <f>VLOOKUP(X1153,'様式D-1-1用'!$A$3:$P$1002,13,0)</f>
        <v>0.15m×3.0m (過年度写S14-1),0.1m×2.3m(過年度写S14-2)</v>
      </c>
      <c r="Q1167" s="800"/>
      <c r="R1167" s="800"/>
      <c r="S1167" s="800"/>
      <c r="T1167" s="800"/>
      <c r="U1167" s="800"/>
      <c r="V1167" s="800"/>
      <c r="W1167" s="804"/>
    </row>
    <row r="1168" spans="1:24" s="23" customFormat="1" ht="17.100000000000001" customHeight="1" x14ac:dyDescent="0.15">
      <c r="B1168" s="796" t="s">
        <v>282</v>
      </c>
      <c r="C1168" s="797"/>
      <c r="D1168" s="798"/>
      <c r="E1168" s="799" t="str">
        <f>VLOOKUP(A1153,'様式D-1-1用'!$A$3:$P$1002,14,0)</f>
        <v>－</v>
      </c>
      <c r="F1168" s="800"/>
      <c r="G1168" s="800"/>
      <c r="H1168" s="743"/>
      <c r="I1168" s="743"/>
      <c r="J1168" s="743"/>
      <c r="K1168" s="743"/>
      <c r="L1168" s="744"/>
      <c r="M1168" s="796" t="s">
        <v>282</v>
      </c>
      <c r="N1168" s="797"/>
      <c r="O1168" s="798"/>
      <c r="P1168" s="799" t="str">
        <f>VLOOKUP(X1153,'様式D-1-1用'!$A$3:$P$1002,14,0)</f>
        <v>－</v>
      </c>
      <c r="Q1168" s="800"/>
      <c r="R1168" s="800"/>
      <c r="S1168" s="743"/>
      <c r="T1168" s="743"/>
      <c r="U1168" s="743"/>
      <c r="V1168" s="743"/>
      <c r="W1168" s="744"/>
    </row>
    <row r="1169" spans="1:24" s="23" customFormat="1" ht="17.100000000000001" customHeight="1" x14ac:dyDescent="0.15">
      <c r="B1169" s="796" t="s">
        <v>302</v>
      </c>
      <c r="C1169" s="797"/>
      <c r="D1169" s="798"/>
      <c r="E1169" s="799" t="str">
        <f>VLOOKUP(A1153,'様式D-1-1用'!$A$3:$P$1002,15,0)</f>
        <v>なし</v>
      </c>
      <c r="F1169" s="800"/>
      <c r="G1169" s="800"/>
      <c r="H1169" s="811" t="s">
        <v>8</v>
      </c>
      <c r="I1169" s="812"/>
      <c r="J1169" s="808"/>
      <c r="K1169" s="809"/>
      <c r="L1169" s="810"/>
      <c r="M1169" s="796" t="s">
        <v>302</v>
      </c>
      <c r="N1169" s="797"/>
      <c r="O1169" s="798"/>
      <c r="P1169" s="799" t="str">
        <f>VLOOKUP(X1153,'様式D-1-1用'!$A$3:$P$1002,15,0)</f>
        <v>監視（日常巡視）</v>
      </c>
      <c r="Q1169" s="800"/>
      <c r="R1169" s="800"/>
      <c r="S1169" s="811" t="s">
        <v>8</v>
      </c>
      <c r="T1169" s="812"/>
      <c r="U1169" s="808"/>
      <c r="V1169" s="809"/>
      <c r="W1169" s="810"/>
    </row>
    <row r="1170" spans="1:24" s="23" customFormat="1" ht="17.100000000000001" customHeight="1" x14ac:dyDescent="0.15">
      <c r="B1170" s="770" t="s">
        <v>50</v>
      </c>
      <c r="C1170" s="771"/>
      <c r="D1170" s="805" t="str">
        <f>VLOOKUP(A1153,'様式D-1-1用'!$A$3:$P$1002,16,0)</f>
        <v xml:space="preserve">うき・はく離、0.5m×0.05m </v>
      </c>
      <c r="E1170" s="806"/>
      <c r="F1170" s="806"/>
      <c r="G1170" s="806"/>
      <c r="H1170" s="806"/>
      <c r="I1170" s="806"/>
      <c r="J1170" s="806"/>
      <c r="K1170" s="806"/>
      <c r="L1170" s="807"/>
      <c r="M1170" s="770" t="s">
        <v>50</v>
      </c>
      <c r="N1170" s="771"/>
      <c r="O1170" s="805" t="str">
        <f>VLOOKUP(X1153,'様式D-1-1用'!$A$3:$P$1002,16,0)</f>
        <v xml:space="preserve">うき・はく離、0.1m×9.1m </v>
      </c>
      <c r="P1170" s="806"/>
      <c r="Q1170" s="806"/>
      <c r="R1170" s="806"/>
      <c r="S1170" s="806"/>
      <c r="T1170" s="806"/>
      <c r="U1170" s="806"/>
      <c r="V1170" s="806"/>
      <c r="W1170" s="807"/>
    </row>
    <row r="1171" spans="1:24" s="23" customFormat="1" ht="20.100000000000001" customHeight="1" x14ac:dyDescent="0.15">
      <c r="A1171" s="175">
        <f>A1130+4</f>
        <v>115</v>
      </c>
      <c r="B1171" s="779" t="s">
        <v>51</v>
      </c>
      <c r="C1171" s="779" t="s">
        <v>47</v>
      </c>
      <c r="D1171" s="782">
        <f>VLOOKUP(A1171,'様式D-1-1用'!$A$3:$P$1002,2,0)</f>
        <v>14</v>
      </c>
      <c r="E1171" s="783"/>
      <c r="F1171" s="786"/>
      <c r="G1171" s="787"/>
      <c r="H1171" s="787"/>
      <c r="I1171" s="787"/>
      <c r="J1171" s="787"/>
      <c r="K1171" s="787"/>
      <c r="L1171" s="788"/>
      <c r="M1171" s="779" t="s">
        <v>51</v>
      </c>
      <c r="N1171" s="779" t="s">
        <v>47</v>
      </c>
      <c r="O1171" s="782">
        <f>VLOOKUP(X1171,'様式D-1-1用'!$A$3:$P$1002,2,0)</f>
        <v>14</v>
      </c>
      <c r="P1171" s="783"/>
      <c r="Q1171" s="773"/>
      <c r="R1171" s="774"/>
      <c r="S1171" s="774"/>
      <c r="T1171" s="774"/>
      <c r="U1171" s="774"/>
      <c r="V1171" s="774"/>
      <c r="W1171" s="775"/>
      <c r="X1171" s="23">
        <f>X1130+4</f>
        <v>116</v>
      </c>
    </row>
    <row r="1172" spans="1:24" s="23" customFormat="1" ht="20.100000000000001" customHeight="1" x14ac:dyDescent="0.15">
      <c r="B1172" s="780"/>
      <c r="C1172" s="781"/>
      <c r="D1172" s="784"/>
      <c r="E1172" s="785"/>
      <c r="F1172" s="773"/>
      <c r="G1172" s="774"/>
      <c r="H1172" s="774"/>
      <c r="I1172" s="774"/>
      <c r="J1172" s="774"/>
      <c r="K1172" s="774"/>
      <c r="L1172" s="775"/>
      <c r="M1172" s="780"/>
      <c r="N1172" s="781"/>
      <c r="O1172" s="784"/>
      <c r="P1172" s="785"/>
      <c r="Q1172" s="773"/>
      <c r="R1172" s="774"/>
      <c r="S1172" s="774"/>
      <c r="T1172" s="774"/>
      <c r="U1172" s="774"/>
      <c r="V1172" s="774"/>
      <c r="W1172" s="775"/>
    </row>
    <row r="1173" spans="1:24" s="23" customFormat="1" ht="20.100000000000001" customHeight="1" x14ac:dyDescent="0.15">
      <c r="B1173" s="780"/>
      <c r="C1173" s="780" t="s">
        <v>2</v>
      </c>
      <c r="D1173" s="789">
        <f>VLOOKUP(A1171,'様式D-1-1用'!$A$3:$P$1002,3,0)</f>
        <v>3</v>
      </c>
      <c r="E1173" s="790"/>
      <c r="F1173" s="773"/>
      <c r="G1173" s="774"/>
      <c r="H1173" s="774"/>
      <c r="I1173" s="774"/>
      <c r="J1173" s="774"/>
      <c r="K1173" s="774"/>
      <c r="L1173" s="775"/>
      <c r="M1173" s="780"/>
      <c r="N1173" s="780" t="s">
        <v>2</v>
      </c>
      <c r="O1173" s="789">
        <f>VLOOKUP(X1171,'様式D-1-1用'!$A$3:$P$1002,3,0)</f>
        <v>4</v>
      </c>
      <c r="P1173" s="790"/>
      <c r="Q1173" s="773"/>
      <c r="R1173" s="774"/>
      <c r="S1173" s="774"/>
      <c r="T1173" s="774"/>
      <c r="U1173" s="774"/>
      <c r="V1173" s="774"/>
      <c r="W1173" s="775"/>
    </row>
    <row r="1174" spans="1:24" s="23" customFormat="1" ht="20.100000000000001" customHeight="1" x14ac:dyDescent="0.15">
      <c r="B1174" s="781"/>
      <c r="C1174" s="781"/>
      <c r="D1174" s="791"/>
      <c r="E1174" s="792"/>
      <c r="F1174" s="773"/>
      <c r="G1174" s="774"/>
      <c r="H1174" s="774"/>
      <c r="I1174" s="774"/>
      <c r="J1174" s="774"/>
      <c r="K1174" s="774"/>
      <c r="L1174" s="775"/>
      <c r="M1174" s="781"/>
      <c r="N1174" s="781"/>
      <c r="O1174" s="791"/>
      <c r="P1174" s="792"/>
      <c r="Q1174" s="773"/>
      <c r="R1174" s="774"/>
      <c r="S1174" s="774"/>
      <c r="T1174" s="774"/>
      <c r="U1174" s="774"/>
      <c r="V1174" s="774"/>
      <c r="W1174" s="775"/>
    </row>
    <row r="1175" spans="1:24" s="23" customFormat="1" ht="20.100000000000001" customHeight="1" x14ac:dyDescent="0.15">
      <c r="B1175" s="780" t="s">
        <v>48</v>
      </c>
      <c r="C1175" s="780" t="s">
        <v>3</v>
      </c>
      <c r="D1175" s="782" t="str">
        <f>VLOOKUP(A1171,'様式D-1-1用'!$A$3:$P$1002,4,0)</f>
        <v>覆工・坑門</v>
      </c>
      <c r="E1175" s="783"/>
      <c r="F1175" s="773"/>
      <c r="G1175" s="774"/>
      <c r="H1175" s="774"/>
      <c r="I1175" s="774"/>
      <c r="J1175" s="774"/>
      <c r="K1175" s="774"/>
      <c r="L1175" s="775"/>
      <c r="M1175" s="780" t="s">
        <v>48</v>
      </c>
      <c r="N1175" s="780" t="s">
        <v>3</v>
      </c>
      <c r="O1175" s="782" t="str">
        <f>VLOOKUP(X1171,'様式D-1-1用'!$A$3:$P$1002,4,0)</f>
        <v>覆工・坑門</v>
      </c>
      <c r="P1175" s="783"/>
      <c r="Q1175" s="773"/>
      <c r="R1175" s="774"/>
      <c r="S1175" s="774"/>
      <c r="T1175" s="774"/>
      <c r="U1175" s="774"/>
      <c r="V1175" s="774"/>
      <c r="W1175" s="775"/>
    </row>
    <row r="1176" spans="1:24" s="23" customFormat="1" ht="20.100000000000001" customHeight="1" x14ac:dyDescent="0.15">
      <c r="B1176" s="780"/>
      <c r="C1176" s="781"/>
      <c r="D1176" s="784"/>
      <c r="E1176" s="785"/>
      <c r="F1176" s="773"/>
      <c r="G1176" s="774"/>
      <c r="H1176" s="774"/>
      <c r="I1176" s="774"/>
      <c r="J1176" s="774"/>
      <c r="K1176" s="774"/>
      <c r="L1176" s="775"/>
      <c r="M1176" s="780"/>
      <c r="N1176" s="781"/>
      <c r="O1176" s="784"/>
      <c r="P1176" s="785"/>
      <c r="Q1176" s="773"/>
      <c r="R1176" s="774"/>
      <c r="S1176" s="774"/>
      <c r="T1176" s="774"/>
      <c r="U1176" s="774"/>
      <c r="V1176" s="774"/>
      <c r="W1176" s="775"/>
    </row>
    <row r="1177" spans="1:24" s="23" customFormat="1" ht="20.100000000000001" customHeight="1" x14ac:dyDescent="0.15">
      <c r="B1177" s="780"/>
      <c r="C1177" s="780" t="s">
        <v>4</v>
      </c>
      <c r="D1177" s="782" t="str">
        <f>VLOOKUP(A1171,'様式D-1-1用'!$A$3:$P$1002,5,0)</f>
        <v>アーチ（天端）</v>
      </c>
      <c r="E1177" s="783"/>
      <c r="F1177" s="773"/>
      <c r="G1177" s="774"/>
      <c r="H1177" s="774"/>
      <c r="I1177" s="774"/>
      <c r="J1177" s="774"/>
      <c r="K1177" s="774"/>
      <c r="L1177" s="775"/>
      <c r="M1177" s="780"/>
      <c r="N1177" s="780" t="s">
        <v>4</v>
      </c>
      <c r="O1177" s="782" t="str">
        <f>VLOOKUP(X1171,'様式D-1-1用'!$A$3:$P$1002,5,0)</f>
        <v>アーチ（右側）</v>
      </c>
      <c r="P1177" s="783"/>
      <c r="Q1177" s="773"/>
      <c r="R1177" s="774"/>
      <c r="S1177" s="774"/>
      <c r="T1177" s="774"/>
      <c r="U1177" s="774"/>
      <c r="V1177" s="774"/>
      <c r="W1177" s="775"/>
    </row>
    <row r="1178" spans="1:24" s="23" customFormat="1" ht="19.5" customHeight="1" x14ac:dyDescent="0.15">
      <c r="B1178" s="781"/>
      <c r="C1178" s="781"/>
      <c r="D1178" s="784"/>
      <c r="E1178" s="785"/>
      <c r="F1178" s="773"/>
      <c r="G1178" s="774"/>
      <c r="H1178" s="774"/>
      <c r="I1178" s="774"/>
      <c r="J1178" s="774"/>
      <c r="K1178" s="774"/>
      <c r="L1178" s="775"/>
      <c r="M1178" s="781"/>
      <c r="N1178" s="781"/>
      <c r="O1178" s="784"/>
      <c r="P1178" s="785"/>
      <c r="Q1178" s="773"/>
      <c r="R1178" s="774"/>
      <c r="S1178" s="774"/>
      <c r="T1178" s="774"/>
      <c r="U1178" s="774"/>
      <c r="V1178" s="774"/>
      <c r="W1178" s="775"/>
    </row>
    <row r="1179" spans="1:24" s="23" customFormat="1" ht="17.100000000000001" customHeight="1" x14ac:dyDescent="0.15">
      <c r="B1179" s="770" t="s">
        <v>5</v>
      </c>
      <c r="C1179" s="771"/>
      <c r="D1179" s="765" t="str">
        <f>VLOOKUP(A1171,'様式D-1-1用'!$A$3:$P$1002,6,0)</f>
        <v>材質劣化</v>
      </c>
      <c r="E1179" s="766"/>
      <c r="F1179" s="773"/>
      <c r="G1179" s="774"/>
      <c r="H1179" s="774"/>
      <c r="I1179" s="774"/>
      <c r="J1179" s="774"/>
      <c r="K1179" s="774"/>
      <c r="L1179" s="775"/>
      <c r="M1179" s="770" t="s">
        <v>5</v>
      </c>
      <c r="N1179" s="771"/>
      <c r="O1179" s="765" t="str">
        <f>VLOOKUP(X1171,'様式D-1-1用'!$A$3:$P$1002,6,0)</f>
        <v>材質劣化</v>
      </c>
      <c r="P1179" s="766"/>
      <c r="Q1179" s="773"/>
      <c r="R1179" s="774"/>
      <c r="S1179" s="774"/>
      <c r="T1179" s="774"/>
      <c r="U1179" s="774"/>
      <c r="V1179" s="774"/>
      <c r="W1179" s="775"/>
    </row>
    <row r="1180" spans="1:24" s="23" customFormat="1" ht="17.100000000000001" customHeight="1" x14ac:dyDescent="0.15">
      <c r="B1180" s="770" t="s">
        <v>49</v>
      </c>
      <c r="C1180" s="771"/>
      <c r="D1180" s="765" t="str">
        <f>VLOOKUP(A1171,'様式D-1-1用'!$A$3:$P$1002,7,0)</f>
        <v>補修跡</v>
      </c>
      <c r="E1180" s="766"/>
      <c r="F1180" s="773"/>
      <c r="G1180" s="774"/>
      <c r="H1180" s="774"/>
      <c r="I1180" s="774"/>
      <c r="J1180" s="774"/>
      <c r="K1180" s="774"/>
      <c r="L1180" s="775"/>
      <c r="M1180" s="770" t="s">
        <v>49</v>
      </c>
      <c r="N1180" s="771"/>
      <c r="O1180" s="765" t="str">
        <f>VLOOKUP(X1171,'様式D-1-1用'!$A$3:$P$1002,7,0)</f>
        <v>補修跡</v>
      </c>
      <c r="P1180" s="766"/>
      <c r="Q1180" s="773"/>
      <c r="R1180" s="774"/>
      <c r="S1180" s="774"/>
      <c r="T1180" s="774"/>
      <c r="U1180" s="774"/>
      <c r="V1180" s="774"/>
      <c r="W1180" s="775"/>
    </row>
    <row r="1181" spans="1:24" s="23" customFormat="1" ht="17.100000000000001" customHeight="1" x14ac:dyDescent="0.15">
      <c r="B1181" s="768" t="s">
        <v>279</v>
      </c>
      <c r="C1181" s="770" t="s">
        <v>278</v>
      </c>
      <c r="D1181" s="771"/>
      <c r="E1181" s="146">
        <f>VLOOKUP(A1171,'様式D-1-1用'!$A$3:$P$1002,8,0)</f>
        <v>0</v>
      </c>
      <c r="F1181" s="773"/>
      <c r="G1181" s="774"/>
      <c r="H1181" s="774"/>
      <c r="I1181" s="774"/>
      <c r="J1181" s="774"/>
      <c r="K1181" s="774"/>
      <c r="L1181" s="775"/>
      <c r="M1181" s="768" t="s">
        <v>279</v>
      </c>
      <c r="N1181" s="770" t="s">
        <v>278</v>
      </c>
      <c r="O1181" s="771"/>
      <c r="P1181" s="146">
        <f>VLOOKUP(X1171,'様式D-1-1用'!$A$3:$P$1002,8,0)</f>
        <v>0</v>
      </c>
      <c r="Q1181" s="773"/>
      <c r="R1181" s="774"/>
      <c r="S1181" s="774"/>
      <c r="T1181" s="774"/>
      <c r="U1181" s="774"/>
      <c r="V1181" s="774"/>
      <c r="W1181" s="775"/>
    </row>
    <row r="1182" spans="1:24" s="23" customFormat="1" ht="17.100000000000001" customHeight="1" x14ac:dyDescent="0.15">
      <c r="B1182" s="769"/>
      <c r="C1182" s="770" t="s">
        <v>280</v>
      </c>
      <c r="D1182" s="771"/>
      <c r="E1182" s="146" t="str">
        <f>VLOOKUP(A1171,'様式D-1-1用'!$A$3:$P$1002,9,0)</f>
        <v>Ⅰ</v>
      </c>
      <c r="F1182" s="773"/>
      <c r="G1182" s="774"/>
      <c r="H1182" s="774"/>
      <c r="I1182" s="774"/>
      <c r="J1182" s="774"/>
      <c r="K1182" s="774"/>
      <c r="L1182" s="775"/>
      <c r="M1182" s="769"/>
      <c r="N1182" s="770" t="s">
        <v>280</v>
      </c>
      <c r="O1182" s="771"/>
      <c r="P1182" s="146" t="str">
        <f>VLOOKUP(X1171,'様式D-1-1用'!$A$3:$P$1002,9,0)</f>
        <v>Ⅰ</v>
      </c>
      <c r="Q1182" s="773"/>
      <c r="R1182" s="774"/>
      <c r="S1182" s="774"/>
      <c r="T1182" s="774"/>
      <c r="U1182" s="774"/>
      <c r="V1182" s="774"/>
      <c r="W1182" s="775"/>
    </row>
    <row r="1183" spans="1:24" s="23" customFormat="1" ht="17.100000000000001" customHeight="1" x14ac:dyDescent="0.15">
      <c r="B1183" s="770" t="s">
        <v>29</v>
      </c>
      <c r="C1183" s="771"/>
      <c r="D1183" s="767" t="str">
        <f>VLOOKUP(A1171,'様式D-1-1用'!$A$3:$P$1002,11,0)</f>
        <v>Ⅰ</v>
      </c>
      <c r="E1183" s="759"/>
      <c r="F1183" s="776"/>
      <c r="G1183" s="777"/>
      <c r="H1183" s="777"/>
      <c r="I1183" s="777"/>
      <c r="J1183" s="777"/>
      <c r="K1183" s="777"/>
      <c r="L1183" s="778"/>
      <c r="M1183" s="770" t="s">
        <v>29</v>
      </c>
      <c r="N1183" s="771"/>
      <c r="O1183" s="767" t="str">
        <f>VLOOKUP(X1171,'様式D-1-1用'!$A$3:$P$1002,11,0)</f>
        <v>Ⅰ</v>
      </c>
      <c r="P1183" s="759"/>
      <c r="Q1183" s="776"/>
      <c r="R1183" s="777"/>
      <c r="S1183" s="777"/>
      <c r="T1183" s="777"/>
      <c r="U1183" s="777"/>
      <c r="V1183" s="777"/>
      <c r="W1183" s="778"/>
    </row>
    <row r="1184" spans="1:24" s="23" customFormat="1" ht="17.100000000000001" customHeight="1" x14ac:dyDescent="0.15">
      <c r="B1184" s="770" t="s">
        <v>7</v>
      </c>
      <c r="C1184" s="772"/>
      <c r="D1184" s="772"/>
      <c r="E1184" s="344" t="str">
        <f>VLOOKUP(A1171,'様式D-1-1用'!$A$3:$P$1002,12,0)</f>
        <v>3.2m×1.9m メッシュシート</v>
      </c>
      <c r="F1184" s="133"/>
      <c r="G1184" s="133"/>
      <c r="H1184" s="133"/>
      <c r="I1184" s="133"/>
      <c r="J1184" s="133"/>
      <c r="K1184" s="133"/>
      <c r="L1184" s="134"/>
      <c r="M1184" s="770" t="s">
        <v>7</v>
      </c>
      <c r="N1184" s="772"/>
      <c r="O1184" s="771"/>
      <c r="P1184" s="344" t="str">
        <f>VLOOKUP(X1171,'様式D-1-1用'!$A$3:$P$1002,12,0)</f>
        <v>7.8m×0.4m 導水工</v>
      </c>
      <c r="Q1184" s="133"/>
      <c r="R1184" s="133"/>
      <c r="S1184" s="133"/>
      <c r="T1184" s="133"/>
      <c r="U1184" s="133"/>
      <c r="V1184" s="133"/>
      <c r="W1184" s="134"/>
    </row>
    <row r="1185" spans="1:24" s="23" customFormat="1" ht="17.100000000000001" customHeight="1" x14ac:dyDescent="0.15">
      <c r="B1185" s="801" t="s">
        <v>54</v>
      </c>
      <c r="C1185" s="802"/>
      <c r="D1185" s="803"/>
      <c r="E1185" s="799" t="str">
        <f>VLOOKUP(A1171,'様式D-1-1用'!$A$3:$P$1002,13,0)</f>
        <v>ひび割れ幅1.0mm×長さ3.3m</v>
      </c>
      <c r="F1185" s="800"/>
      <c r="G1185" s="800"/>
      <c r="H1185" s="800"/>
      <c r="I1185" s="800"/>
      <c r="J1185" s="800"/>
      <c r="K1185" s="800"/>
      <c r="L1185" s="804"/>
      <c r="M1185" s="801" t="s">
        <v>54</v>
      </c>
      <c r="N1185" s="802"/>
      <c r="O1185" s="803"/>
      <c r="P1185" s="799" t="str">
        <f>VLOOKUP(X1171,'様式D-1-1用'!$A$3:$P$1002,13,0)</f>
        <v>うき5.4m×0.1m</v>
      </c>
      <c r="Q1185" s="800"/>
      <c r="R1185" s="800"/>
      <c r="S1185" s="800"/>
      <c r="T1185" s="800"/>
      <c r="U1185" s="800"/>
      <c r="V1185" s="800"/>
      <c r="W1185" s="804"/>
    </row>
    <row r="1186" spans="1:24" s="23" customFormat="1" ht="17.100000000000001" customHeight="1" x14ac:dyDescent="0.15">
      <c r="B1186" s="796" t="s">
        <v>282</v>
      </c>
      <c r="C1186" s="797"/>
      <c r="D1186" s="798"/>
      <c r="E1186" s="799" t="str">
        <f>VLOOKUP(A1171,'様式D-1-1用'!$A$3:$P$1002,14,0)</f>
        <v>－</v>
      </c>
      <c r="F1186" s="800"/>
      <c r="G1186" s="800"/>
      <c r="H1186" s="743"/>
      <c r="I1186" s="743"/>
      <c r="J1186" s="743"/>
      <c r="K1186" s="743"/>
      <c r="L1186" s="744"/>
      <c r="M1186" s="796" t="s">
        <v>282</v>
      </c>
      <c r="N1186" s="797"/>
      <c r="O1186" s="798"/>
      <c r="P1186" s="799" t="str">
        <f>VLOOKUP(X1171,'様式D-1-1用'!$A$3:$P$1002,14,0)</f>
        <v>－</v>
      </c>
      <c r="Q1186" s="800"/>
      <c r="R1186" s="800"/>
      <c r="S1186" s="743"/>
      <c r="T1186" s="743"/>
      <c r="U1186" s="743"/>
      <c r="V1186" s="743"/>
      <c r="W1186" s="744"/>
    </row>
    <row r="1187" spans="1:24" s="23" customFormat="1" ht="17.100000000000001" customHeight="1" x14ac:dyDescent="0.15">
      <c r="B1187" s="796" t="s">
        <v>302</v>
      </c>
      <c r="C1187" s="797"/>
      <c r="D1187" s="798"/>
      <c r="E1187" s="799" t="str">
        <f>VLOOKUP(A1171,'様式D-1-1用'!$A$3:$P$1002,15,0)</f>
        <v>なし</v>
      </c>
      <c r="F1187" s="800"/>
      <c r="G1187" s="800"/>
      <c r="H1187" s="811" t="s">
        <v>8</v>
      </c>
      <c r="I1187" s="812"/>
      <c r="J1187" s="808"/>
      <c r="K1187" s="809"/>
      <c r="L1187" s="810"/>
      <c r="M1187" s="796" t="s">
        <v>302</v>
      </c>
      <c r="N1187" s="797"/>
      <c r="O1187" s="798"/>
      <c r="P1187" s="799" t="str">
        <f>VLOOKUP(X1171,'様式D-1-1用'!$A$3:$P$1002,15,0)</f>
        <v>なし</v>
      </c>
      <c r="Q1187" s="800"/>
      <c r="R1187" s="800"/>
      <c r="S1187" s="811" t="s">
        <v>8</v>
      </c>
      <c r="T1187" s="812"/>
      <c r="U1187" s="808"/>
      <c r="V1187" s="809"/>
      <c r="W1187" s="810"/>
    </row>
    <row r="1188" spans="1:24" s="23" customFormat="1" ht="17.100000000000001" customHeight="1" x14ac:dyDescent="0.15">
      <c r="B1188" s="770" t="s">
        <v>50</v>
      </c>
      <c r="C1188" s="771"/>
      <c r="D1188" s="805" t="str">
        <f>VLOOKUP(A1171,'様式D-1-1用'!$A$3:$P$1002,16,0)</f>
        <v>補修跡、3.2m×1.9m メッシュシート</v>
      </c>
      <c r="E1188" s="806"/>
      <c r="F1188" s="806"/>
      <c r="G1188" s="806"/>
      <c r="H1188" s="806"/>
      <c r="I1188" s="806"/>
      <c r="J1188" s="806"/>
      <c r="K1188" s="806"/>
      <c r="L1188" s="807"/>
      <c r="M1188" s="770" t="s">
        <v>50</v>
      </c>
      <c r="N1188" s="771"/>
      <c r="O1188" s="805" t="str">
        <f>VLOOKUP(X1171,'様式D-1-1用'!$A$3:$P$1002,16,0)</f>
        <v>補修跡、7.8m×0.4m 導水工</v>
      </c>
      <c r="P1188" s="806"/>
      <c r="Q1188" s="806"/>
      <c r="R1188" s="806"/>
      <c r="S1188" s="806"/>
      <c r="T1188" s="806"/>
      <c r="U1188" s="806"/>
      <c r="V1188" s="806"/>
      <c r="W1188" s="807"/>
    </row>
    <row r="1189" spans="1:24" s="23" customFormat="1" ht="15" customHeight="1" x14ac:dyDescent="0.15">
      <c r="B1189" s="80"/>
      <c r="C1189" s="793" t="s">
        <v>304</v>
      </c>
      <c r="D1189" s="794"/>
      <c r="E1189" s="794"/>
      <c r="F1189" s="794"/>
      <c r="G1189" s="794"/>
      <c r="H1189" s="794"/>
      <c r="I1189" s="794"/>
      <c r="J1189" s="794"/>
      <c r="K1189" s="794"/>
      <c r="L1189" s="794"/>
      <c r="M1189" s="80"/>
      <c r="N1189" s="81" t="s">
        <v>257</v>
      </c>
      <c r="O1189" s="80"/>
      <c r="P1189" s="82"/>
      <c r="Q1189" s="82"/>
      <c r="R1189" s="82"/>
      <c r="S1189" s="82"/>
      <c r="T1189" s="82"/>
      <c r="U1189" s="82"/>
      <c r="V1189" s="82"/>
      <c r="W1189" s="82"/>
    </row>
    <row r="1190" spans="1:24" s="23" customFormat="1" ht="15" customHeight="1" x14ac:dyDescent="0.15">
      <c r="B1190" s="80"/>
      <c r="C1190" s="795"/>
      <c r="D1190" s="795"/>
      <c r="E1190" s="795"/>
      <c r="F1190" s="795"/>
      <c r="G1190" s="795"/>
      <c r="H1190" s="795"/>
      <c r="I1190" s="795"/>
      <c r="J1190" s="795"/>
      <c r="K1190" s="795"/>
      <c r="L1190" s="795"/>
      <c r="M1190" s="80"/>
      <c r="N1190" s="81" t="s">
        <v>283</v>
      </c>
      <c r="O1190" s="82"/>
      <c r="P1190" s="82"/>
      <c r="Q1190" s="82"/>
      <c r="R1190" s="82"/>
      <c r="S1190" s="82"/>
      <c r="T1190" s="82"/>
      <c r="U1190" s="82"/>
      <c r="V1190" s="82"/>
      <c r="W1190" s="82"/>
    </row>
    <row r="1191" spans="1:24" ht="15" customHeight="1" x14ac:dyDescent="0.15">
      <c r="B1191" s="79"/>
      <c r="C1191" s="176" t="s">
        <v>303</v>
      </c>
      <c r="D1191" s="176"/>
      <c r="E1191" s="177"/>
      <c r="M1191" s="23"/>
      <c r="N1191" s="176" t="s">
        <v>529</v>
      </c>
      <c r="O1191" s="174"/>
      <c r="P1191" s="175"/>
      <c r="Q1191" s="23"/>
      <c r="R1191" s="23"/>
      <c r="S1191" s="23"/>
      <c r="T1191" s="23"/>
      <c r="U1191" s="23"/>
      <c r="W1191" s="82"/>
      <c r="X1191" s="23"/>
    </row>
    <row r="1192" spans="1:24" ht="15" customHeight="1" x14ac:dyDescent="0.15">
      <c r="C1192" s="176" t="s">
        <v>420</v>
      </c>
      <c r="D1192" s="176"/>
      <c r="M1192" s="23"/>
      <c r="N1192" s="176" t="s">
        <v>530</v>
      </c>
      <c r="O1192" s="174"/>
      <c r="P1192" s="23"/>
      <c r="Q1192" s="23"/>
      <c r="R1192" s="23"/>
      <c r="S1192" s="23"/>
      <c r="T1192" s="23"/>
      <c r="U1192" s="23"/>
      <c r="V1192" s="23"/>
      <c r="W1192" s="23"/>
      <c r="X1192" s="23"/>
    </row>
    <row r="1193" spans="1:24" ht="15.6" customHeight="1" x14ac:dyDescent="0.15">
      <c r="C1193" s="176" t="s">
        <v>557</v>
      </c>
      <c r="N1193" s="176" t="s">
        <v>463</v>
      </c>
    </row>
    <row r="1194" spans="1:24" s="23" customFormat="1" ht="20.100000000000001" customHeight="1" x14ac:dyDescent="0.15">
      <c r="A1194" s="175">
        <f>A1153+4</f>
        <v>117</v>
      </c>
      <c r="B1194" s="779" t="s">
        <v>51</v>
      </c>
      <c r="C1194" s="779" t="s">
        <v>47</v>
      </c>
      <c r="D1194" s="782">
        <f>VLOOKUP(A1194,'様式D-1-1用'!$A$3:$P$1002,2,0)</f>
        <v>14</v>
      </c>
      <c r="E1194" s="783"/>
      <c r="F1194" s="786"/>
      <c r="G1194" s="787"/>
      <c r="H1194" s="787"/>
      <c r="I1194" s="787"/>
      <c r="J1194" s="787"/>
      <c r="K1194" s="787"/>
      <c r="L1194" s="788"/>
      <c r="M1194" s="779" t="s">
        <v>51</v>
      </c>
      <c r="N1194" s="779" t="s">
        <v>47</v>
      </c>
      <c r="O1194" s="782">
        <f>VLOOKUP(X1194,'様式D-1-1用'!$A$3:$P$1002,2,0)</f>
        <v>15</v>
      </c>
      <c r="P1194" s="783"/>
      <c r="Q1194" s="786"/>
      <c r="R1194" s="787"/>
      <c r="S1194" s="787"/>
      <c r="T1194" s="787"/>
      <c r="U1194" s="787"/>
      <c r="V1194" s="787"/>
      <c r="W1194" s="788"/>
      <c r="X1194" s="23">
        <f>X1153+4</f>
        <v>118</v>
      </c>
    </row>
    <row r="1195" spans="1:24" s="23" customFormat="1" ht="20.100000000000001" customHeight="1" x14ac:dyDescent="0.15">
      <c r="B1195" s="780"/>
      <c r="C1195" s="781"/>
      <c r="D1195" s="784"/>
      <c r="E1195" s="785"/>
      <c r="F1195" s="773"/>
      <c r="G1195" s="774"/>
      <c r="H1195" s="774"/>
      <c r="I1195" s="774"/>
      <c r="J1195" s="774"/>
      <c r="K1195" s="774"/>
      <c r="L1195" s="775"/>
      <c r="M1195" s="780"/>
      <c r="N1195" s="781"/>
      <c r="O1195" s="784"/>
      <c r="P1195" s="785"/>
      <c r="Q1195" s="773"/>
      <c r="R1195" s="774"/>
      <c r="S1195" s="774"/>
      <c r="T1195" s="774"/>
      <c r="U1195" s="774"/>
      <c r="V1195" s="774"/>
      <c r="W1195" s="775"/>
    </row>
    <row r="1196" spans="1:24" s="23" customFormat="1" ht="20.100000000000001" customHeight="1" x14ac:dyDescent="0.15">
      <c r="B1196" s="780"/>
      <c r="C1196" s="780" t="s">
        <v>2</v>
      </c>
      <c r="D1196" s="789">
        <f>VLOOKUP(A1194,'様式D-1-1用'!$A$3:$P$1002,3,0)</f>
        <v>5</v>
      </c>
      <c r="E1196" s="790"/>
      <c r="F1196" s="773"/>
      <c r="G1196" s="774"/>
      <c r="H1196" s="774"/>
      <c r="I1196" s="774"/>
      <c r="J1196" s="774"/>
      <c r="K1196" s="774"/>
      <c r="L1196" s="775"/>
      <c r="M1196" s="780"/>
      <c r="N1196" s="780" t="s">
        <v>2</v>
      </c>
      <c r="O1196" s="789">
        <f>VLOOKUP(X1194,'様式D-1-1用'!$A$3:$P$1002,3,0)</f>
        <v>1</v>
      </c>
      <c r="P1196" s="790"/>
      <c r="Q1196" s="773"/>
      <c r="R1196" s="774"/>
      <c r="S1196" s="774"/>
      <c r="T1196" s="774"/>
      <c r="U1196" s="774"/>
      <c r="V1196" s="774"/>
      <c r="W1196" s="775"/>
    </row>
    <row r="1197" spans="1:24" s="23" customFormat="1" ht="19.5" customHeight="1" x14ac:dyDescent="0.15">
      <c r="B1197" s="781"/>
      <c r="C1197" s="781"/>
      <c r="D1197" s="791"/>
      <c r="E1197" s="792"/>
      <c r="F1197" s="773"/>
      <c r="G1197" s="774"/>
      <c r="H1197" s="774"/>
      <c r="I1197" s="774"/>
      <c r="J1197" s="774"/>
      <c r="K1197" s="774"/>
      <c r="L1197" s="775"/>
      <c r="M1197" s="781"/>
      <c r="N1197" s="781"/>
      <c r="O1197" s="791"/>
      <c r="P1197" s="792"/>
      <c r="Q1197" s="773"/>
      <c r="R1197" s="774"/>
      <c r="S1197" s="774"/>
      <c r="T1197" s="774"/>
      <c r="U1197" s="774"/>
      <c r="V1197" s="774"/>
      <c r="W1197" s="775"/>
    </row>
    <row r="1198" spans="1:24" s="23" customFormat="1" ht="20.100000000000001" customHeight="1" x14ac:dyDescent="0.15">
      <c r="B1198" s="780" t="s">
        <v>48</v>
      </c>
      <c r="C1198" s="780" t="s">
        <v>3</v>
      </c>
      <c r="D1198" s="782" t="str">
        <f>VLOOKUP(A1194,'様式D-1-1用'!$A$3:$P$1002,4,0)</f>
        <v>覆工・坑門</v>
      </c>
      <c r="E1198" s="783"/>
      <c r="F1198" s="773"/>
      <c r="G1198" s="774"/>
      <c r="H1198" s="774"/>
      <c r="I1198" s="774"/>
      <c r="J1198" s="774"/>
      <c r="K1198" s="774"/>
      <c r="L1198" s="775"/>
      <c r="M1198" s="780" t="s">
        <v>48</v>
      </c>
      <c r="N1198" s="780" t="s">
        <v>3</v>
      </c>
      <c r="O1198" s="782" t="str">
        <f>VLOOKUP(X1194,'様式D-1-1用'!$A$3:$P$1002,4,0)</f>
        <v>覆工・坑門</v>
      </c>
      <c r="P1198" s="783"/>
      <c r="Q1198" s="773"/>
      <c r="R1198" s="774"/>
      <c r="S1198" s="774"/>
      <c r="T1198" s="774"/>
      <c r="U1198" s="774"/>
      <c r="V1198" s="774"/>
      <c r="W1198" s="775"/>
    </row>
    <row r="1199" spans="1:24" s="23" customFormat="1" ht="20.100000000000001" customHeight="1" x14ac:dyDescent="0.15">
      <c r="B1199" s="780"/>
      <c r="C1199" s="781"/>
      <c r="D1199" s="784"/>
      <c r="E1199" s="785"/>
      <c r="F1199" s="773"/>
      <c r="G1199" s="774"/>
      <c r="H1199" s="774"/>
      <c r="I1199" s="774"/>
      <c r="J1199" s="774"/>
      <c r="K1199" s="774"/>
      <c r="L1199" s="775"/>
      <c r="M1199" s="780"/>
      <c r="N1199" s="781"/>
      <c r="O1199" s="784"/>
      <c r="P1199" s="785"/>
      <c r="Q1199" s="773"/>
      <c r="R1199" s="774"/>
      <c r="S1199" s="774"/>
      <c r="T1199" s="774"/>
      <c r="U1199" s="774"/>
      <c r="V1199" s="774"/>
      <c r="W1199" s="775"/>
    </row>
    <row r="1200" spans="1:24" s="23" customFormat="1" ht="20.100000000000001" customHeight="1" x14ac:dyDescent="0.15">
      <c r="B1200" s="780"/>
      <c r="C1200" s="780" t="s">
        <v>4</v>
      </c>
      <c r="D1200" s="782" t="str">
        <f>VLOOKUP(A1194,'様式D-1-1用'!$A$3:$P$1002,5,0)</f>
        <v>側壁（右側）</v>
      </c>
      <c r="E1200" s="783"/>
      <c r="F1200" s="773"/>
      <c r="G1200" s="774"/>
      <c r="H1200" s="774"/>
      <c r="I1200" s="774"/>
      <c r="J1200" s="774"/>
      <c r="K1200" s="774"/>
      <c r="L1200" s="775"/>
      <c r="M1200" s="780"/>
      <c r="N1200" s="780" t="s">
        <v>4</v>
      </c>
      <c r="O1200" s="782" t="str">
        <f>VLOOKUP(X1194,'様式D-1-1用'!$A$3:$P$1002,5,0)</f>
        <v>側壁（左側）</v>
      </c>
      <c r="P1200" s="783"/>
      <c r="Q1200" s="773"/>
      <c r="R1200" s="774"/>
      <c r="S1200" s="774"/>
      <c r="T1200" s="774"/>
      <c r="U1200" s="774"/>
      <c r="V1200" s="774"/>
      <c r="W1200" s="775"/>
    </row>
    <row r="1201" spans="1:24" s="23" customFormat="1" ht="20.100000000000001" customHeight="1" x14ac:dyDescent="0.15">
      <c r="B1201" s="781"/>
      <c r="C1201" s="781"/>
      <c r="D1201" s="784"/>
      <c r="E1201" s="785"/>
      <c r="F1201" s="773"/>
      <c r="G1201" s="774"/>
      <c r="H1201" s="774"/>
      <c r="I1201" s="774"/>
      <c r="J1201" s="774"/>
      <c r="K1201" s="774"/>
      <c r="L1201" s="775"/>
      <c r="M1201" s="781"/>
      <c r="N1201" s="781"/>
      <c r="O1201" s="784"/>
      <c r="P1201" s="785"/>
      <c r="Q1201" s="773"/>
      <c r="R1201" s="774"/>
      <c r="S1201" s="774"/>
      <c r="T1201" s="774"/>
      <c r="U1201" s="774"/>
      <c r="V1201" s="774"/>
      <c r="W1201" s="775"/>
    </row>
    <row r="1202" spans="1:24" s="23" customFormat="1" ht="17.100000000000001" customHeight="1" x14ac:dyDescent="0.15">
      <c r="B1202" s="770" t="s">
        <v>5</v>
      </c>
      <c r="C1202" s="771"/>
      <c r="D1202" s="765" t="str">
        <f>VLOOKUP(A1194,'様式D-1-1用'!$A$3:$P$1002,6,0)</f>
        <v>材質劣化</v>
      </c>
      <c r="E1202" s="766"/>
      <c r="F1202" s="773"/>
      <c r="G1202" s="774"/>
      <c r="H1202" s="774"/>
      <c r="I1202" s="774"/>
      <c r="J1202" s="774"/>
      <c r="K1202" s="774"/>
      <c r="L1202" s="775"/>
      <c r="M1202" s="770" t="s">
        <v>5</v>
      </c>
      <c r="N1202" s="771"/>
      <c r="O1202" s="765" t="str">
        <f>VLOOKUP(X1194,'様式D-1-1用'!$A$3:$P$1002,6,0)</f>
        <v>材質劣化</v>
      </c>
      <c r="P1202" s="766"/>
      <c r="Q1202" s="773"/>
      <c r="R1202" s="774"/>
      <c r="S1202" s="774"/>
      <c r="T1202" s="774"/>
      <c r="U1202" s="774"/>
      <c r="V1202" s="774"/>
      <c r="W1202" s="775"/>
    </row>
    <row r="1203" spans="1:24" s="23" customFormat="1" ht="17.100000000000001" customHeight="1" x14ac:dyDescent="0.15">
      <c r="B1203" s="770" t="s">
        <v>49</v>
      </c>
      <c r="C1203" s="771"/>
      <c r="D1203" s="765" t="str">
        <f>VLOOKUP(A1194,'様式D-1-1用'!$A$3:$P$1002,7,0)</f>
        <v>うき・はく離</v>
      </c>
      <c r="E1203" s="766"/>
      <c r="F1203" s="773"/>
      <c r="G1203" s="774"/>
      <c r="H1203" s="774"/>
      <c r="I1203" s="774"/>
      <c r="J1203" s="774"/>
      <c r="K1203" s="774"/>
      <c r="L1203" s="775"/>
      <c r="M1203" s="770" t="s">
        <v>49</v>
      </c>
      <c r="N1203" s="771"/>
      <c r="O1203" s="765" t="str">
        <f>VLOOKUP(X1194,'様式D-1-1用'!$A$3:$P$1002,7,0)</f>
        <v>うき・はく離</v>
      </c>
      <c r="P1203" s="766"/>
      <c r="Q1203" s="773"/>
      <c r="R1203" s="774"/>
      <c r="S1203" s="774"/>
      <c r="T1203" s="774"/>
      <c r="U1203" s="774"/>
      <c r="V1203" s="774"/>
      <c r="W1203" s="775"/>
    </row>
    <row r="1204" spans="1:24" s="23" customFormat="1" ht="17.100000000000001" customHeight="1" x14ac:dyDescent="0.15">
      <c r="B1204" s="768" t="s">
        <v>279</v>
      </c>
      <c r="C1204" s="770" t="s">
        <v>278</v>
      </c>
      <c r="D1204" s="771"/>
      <c r="E1204" s="146">
        <f>VLOOKUP(A1194,'様式D-1-1用'!$A$3:$P$1002,8,0)</f>
        <v>0</v>
      </c>
      <c r="F1204" s="773"/>
      <c r="G1204" s="774"/>
      <c r="H1204" s="774"/>
      <c r="I1204" s="774"/>
      <c r="J1204" s="774"/>
      <c r="K1204" s="774"/>
      <c r="L1204" s="775"/>
      <c r="M1204" s="768" t="s">
        <v>279</v>
      </c>
      <c r="N1204" s="770" t="s">
        <v>278</v>
      </c>
      <c r="O1204" s="771"/>
      <c r="P1204" s="146">
        <f>VLOOKUP(X1194,'様式D-1-1用'!$A$3:$P$1002,8,0)</f>
        <v>0</v>
      </c>
      <c r="Q1204" s="773"/>
      <c r="R1204" s="774"/>
      <c r="S1204" s="774"/>
      <c r="T1204" s="774"/>
      <c r="U1204" s="774"/>
      <c r="V1204" s="774"/>
      <c r="W1204" s="775"/>
    </row>
    <row r="1205" spans="1:24" s="23" customFormat="1" ht="17.100000000000001" customHeight="1" x14ac:dyDescent="0.15">
      <c r="B1205" s="769"/>
      <c r="C1205" s="770" t="s">
        <v>280</v>
      </c>
      <c r="D1205" s="771"/>
      <c r="E1205" s="146" t="str">
        <f>VLOOKUP(A1194,'様式D-1-1用'!$A$3:$P$1002,9,0)</f>
        <v>Ⅱb</v>
      </c>
      <c r="F1205" s="773"/>
      <c r="G1205" s="774"/>
      <c r="H1205" s="774"/>
      <c r="I1205" s="774"/>
      <c r="J1205" s="774"/>
      <c r="K1205" s="774"/>
      <c r="L1205" s="775"/>
      <c r="M1205" s="769"/>
      <c r="N1205" s="770" t="s">
        <v>280</v>
      </c>
      <c r="O1205" s="771"/>
      <c r="P1205" s="146" t="str">
        <f>VLOOKUP(X1194,'様式D-1-1用'!$A$3:$P$1002,9,0)</f>
        <v>Ⅱb</v>
      </c>
      <c r="Q1205" s="773"/>
      <c r="R1205" s="774"/>
      <c r="S1205" s="774"/>
      <c r="T1205" s="774"/>
      <c r="U1205" s="774"/>
      <c r="V1205" s="774"/>
      <c r="W1205" s="775"/>
    </row>
    <row r="1206" spans="1:24" s="23" customFormat="1" ht="17.100000000000001" customHeight="1" x14ac:dyDescent="0.15">
      <c r="B1206" s="770" t="s">
        <v>29</v>
      </c>
      <c r="C1206" s="771"/>
      <c r="D1206" s="767" t="str">
        <f>VLOOKUP(A1194,'様式D-1-1用'!$A$3:$P$1002,11,0)</f>
        <v>Ⅱ</v>
      </c>
      <c r="E1206" s="759"/>
      <c r="F1206" s="776"/>
      <c r="G1206" s="777"/>
      <c r="H1206" s="777"/>
      <c r="I1206" s="777"/>
      <c r="J1206" s="777"/>
      <c r="K1206" s="777"/>
      <c r="L1206" s="778"/>
      <c r="M1206" s="770" t="s">
        <v>29</v>
      </c>
      <c r="N1206" s="771"/>
      <c r="O1206" s="767" t="str">
        <f>VLOOKUP(X1194,'様式D-1-1用'!$A$3:$P$1002,11,0)</f>
        <v>Ⅱ</v>
      </c>
      <c r="P1206" s="759"/>
      <c r="Q1206" s="776"/>
      <c r="R1206" s="777"/>
      <c r="S1206" s="777"/>
      <c r="T1206" s="777"/>
      <c r="U1206" s="777"/>
      <c r="V1206" s="777"/>
      <c r="W1206" s="778"/>
    </row>
    <row r="1207" spans="1:24" s="23" customFormat="1" ht="17.100000000000001" customHeight="1" x14ac:dyDescent="0.15">
      <c r="B1207" s="770" t="s">
        <v>7</v>
      </c>
      <c r="C1207" s="772"/>
      <c r="D1207" s="772"/>
      <c r="E1207" s="344" t="str">
        <f>VLOOKUP(A1194,'様式D-1-1用'!$A$3:$P$1002,12,0)</f>
        <v xml:space="preserve">0.1m×9.0m </v>
      </c>
      <c r="F1207" s="133"/>
      <c r="G1207" s="133"/>
      <c r="H1207" s="133"/>
      <c r="I1207" s="133"/>
      <c r="J1207" s="133"/>
      <c r="K1207" s="133"/>
      <c r="L1207" s="134"/>
      <c r="M1207" s="770" t="s">
        <v>7</v>
      </c>
      <c r="N1207" s="772"/>
      <c r="O1207" s="771"/>
      <c r="P1207" s="344" t="str">
        <f>VLOOKUP(X1194,'様式D-1-1用'!$A$3:$P$1002,12,0)</f>
        <v xml:space="preserve">0.1m×9.0m </v>
      </c>
      <c r="Q1207" s="133"/>
      <c r="R1207" s="133"/>
      <c r="S1207" s="133"/>
      <c r="T1207" s="133"/>
      <c r="U1207" s="133"/>
      <c r="V1207" s="133"/>
      <c r="W1207" s="134"/>
    </row>
    <row r="1208" spans="1:24" s="23" customFormat="1" ht="17.100000000000001" customHeight="1" x14ac:dyDescent="0.15">
      <c r="B1208" s="801" t="s">
        <v>54</v>
      </c>
      <c r="C1208" s="802"/>
      <c r="D1208" s="803"/>
      <c r="E1208" s="799" t="str">
        <f>VLOOKUP(A1194,'様式D-1-1用'!$A$3:$P$1002,13,0)</f>
        <v>うき0.1m×7.5m(過年度写S14-5),うき0.1m×0.5m(過年度写S14-6)</v>
      </c>
      <c r="F1208" s="800"/>
      <c r="G1208" s="800"/>
      <c r="H1208" s="800"/>
      <c r="I1208" s="800"/>
      <c r="J1208" s="800"/>
      <c r="K1208" s="800"/>
      <c r="L1208" s="804"/>
      <c r="M1208" s="801" t="s">
        <v>54</v>
      </c>
      <c r="N1208" s="802"/>
      <c r="O1208" s="803"/>
      <c r="P1208" s="799" t="str">
        <f>VLOOKUP(X1194,'様式D-1-1用'!$A$3:$P$1002,13,0)</f>
        <v>うき0.15m×7.8m</v>
      </c>
      <c r="Q1208" s="800"/>
      <c r="R1208" s="800"/>
      <c r="S1208" s="800"/>
      <c r="T1208" s="800"/>
      <c r="U1208" s="800"/>
      <c r="V1208" s="800"/>
      <c r="W1208" s="804"/>
    </row>
    <row r="1209" spans="1:24" s="23" customFormat="1" ht="17.100000000000001" customHeight="1" x14ac:dyDescent="0.15">
      <c r="B1209" s="796" t="s">
        <v>282</v>
      </c>
      <c r="C1209" s="797"/>
      <c r="D1209" s="798"/>
      <c r="E1209" s="799" t="str">
        <f>VLOOKUP(A1194,'様式D-1-1用'!$A$3:$P$1002,14,0)</f>
        <v>－</v>
      </c>
      <c r="F1209" s="800"/>
      <c r="G1209" s="800"/>
      <c r="H1209" s="743"/>
      <c r="I1209" s="743"/>
      <c r="J1209" s="743"/>
      <c r="K1209" s="743"/>
      <c r="L1209" s="744"/>
      <c r="M1209" s="796" t="s">
        <v>282</v>
      </c>
      <c r="N1209" s="797"/>
      <c r="O1209" s="798"/>
      <c r="P1209" s="799" t="str">
        <f>VLOOKUP(X1194,'様式D-1-1用'!$A$3:$P$1002,14,0)</f>
        <v>－</v>
      </c>
      <c r="Q1209" s="800"/>
      <c r="R1209" s="800"/>
      <c r="S1209" s="743"/>
      <c r="T1209" s="743"/>
      <c r="U1209" s="743"/>
      <c r="V1209" s="743"/>
      <c r="W1209" s="744"/>
    </row>
    <row r="1210" spans="1:24" s="23" customFormat="1" ht="17.100000000000001" customHeight="1" x14ac:dyDescent="0.15">
      <c r="B1210" s="796" t="s">
        <v>302</v>
      </c>
      <c r="C1210" s="797"/>
      <c r="D1210" s="798"/>
      <c r="E1210" s="799" t="str">
        <f>VLOOKUP(A1194,'様式D-1-1用'!$A$3:$P$1002,15,0)</f>
        <v>監視（日常巡視）</v>
      </c>
      <c r="F1210" s="800"/>
      <c r="G1210" s="800"/>
      <c r="H1210" s="811" t="s">
        <v>8</v>
      </c>
      <c r="I1210" s="812"/>
      <c r="J1210" s="808"/>
      <c r="K1210" s="809"/>
      <c r="L1210" s="810"/>
      <c r="M1210" s="796" t="s">
        <v>302</v>
      </c>
      <c r="N1210" s="797"/>
      <c r="O1210" s="798"/>
      <c r="P1210" s="799" t="str">
        <f>VLOOKUP(X1194,'様式D-1-1用'!$A$3:$P$1002,15,0)</f>
        <v>監視（日常巡視）</v>
      </c>
      <c r="Q1210" s="800"/>
      <c r="R1210" s="800"/>
      <c r="S1210" s="811" t="s">
        <v>8</v>
      </c>
      <c r="T1210" s="812"/>
      <c r="U1210" s="808"/>
      <c r="V1210" s="809"/>
      <c r="W1210" s="810"/>
    </row>
    <row r="1211" spans="1:24" s="23" customFormat="1" ht="17.100000000000001" customHeight="1" x14ac:dyDescent="0.15">
      <c r="B1211" s="770" t="s">
        <v>50</v>
      </c>
      <c r="C1211" s="771"/>
      <c r="D1211" s="805" t="str">
        <f>VLOOKUP(A1194,'様式D-1-1用'!$A$3:$P$1002,16,0)</f>
        <v xml:space="preserve">うき・はく離、0.1m×9.0m </v>
      </c>
      <c r="E1211" s="806"/>
      <c r="F1211" s="806"/>
      <c r="G1211" s="806"/>
      <c r="H1211" s="806"/>
      <c r="I1211" s="806"/>
      <c r="J1211" s="806"/>
      <c r="K1211" s="806"/>
      <c r="L1211" s="807"/>
      <c r="M1211" s="770" t="s">
        <v>50</v>
      </c>
      <c r="N1211" s="771"/>
      <c r="O1211" s="805" t="str">
        <f>VLOOKUP(X1194,'様式D-1-1用'!$A$3:$P$1002,16,0)</f>
        <v xml:space="preserve">うき・はく離、0.1m×9.0m </v>
      </c>
      <c r="P1211" s="806"/>
      <c r="Q1211" s="806"/>
      <c r="R1211" s="806"/>
      <c r="S1211" s="806"/>
      <c r="T1211" s="806"/>
      <c r="U1211" s="806"/>
      <c r="V1211" s="806"/>
      <c r="W1211" s="807"/>
    </row>
    <row r="1212" spans="1:24" s="23" customFormat="1" ht="20.100000000000001" customHeight="1" x14ac:dyDescent="0.15">
      <c r="A1212" s="175">
        <f>A1171+4</f>
        <v>119</v>
      </c>
      <c r="B1212" s="779" t="s">
        <v>51</v>
      </c>
      <c r="C1212" s="779" t="s">
        <v>47</v>
      </c>
      <c r="D1212" s="782">
        <f>VLOOKUP(A1212,'様式D-1-1用'!$A$3:$P$1002,2,0)</f>
        <v>15</v>
      </c>
      <c r="E1212" s="783"/>
      <c r="F1212" s="786"/>
      <c r="G1212" s="787"/>
      <c r="H1212" s="787"/>
      <c r="I1212" s="787"/>
      <c r="J1212" s="787"/>
      <c r="K1212" s="787"/>
      <c r="L1212" s="788"/>
      <c r="M1212" s="779" t="s">
        <v>51</v>
      </c>
      <c r="N1212" s="779" t="s">
        <v>47</v>
      </c>
      <c r="O1212" s="782">
        <f>VLOOKUP(X1212,'様式D-1-1用'!$A$3:$P$1002,2,0)</f>
        <v>15</v>
      </c>
      <c r="P1212" s="783"/>
      <c r="Q1212" s="773"/>
      <c r="R1212" s="774"/>
      <c r="S1212" s="774"/>
      <c r="T1212" s="774"/>
      <c r="U1212" s="774"/>
      <c r="V1212" s="774"/>
      <c r="W1212" s="775"/>
      <c r="X1212" s="23">
        <f>X1171+4</f>
        <v>120</v>
      </c>
    </row>
    <row r="1213" spans="1:24" s="23" customFormat="1" ht="20.100000000000001" customHeight="1" x14ac:dyDescent="0.15">
      <c r="B1213" s="780"/>
      <c r="C1213" s="781"/>
      <c r="D1213" s="784"/>
      <c r="E1213" s="785"/>
      <c r="F1213" s="773"/>
      <c r="G1213" s="774"/>
      <c r="H1213" s="774"/>
      <c r="I1213" s="774"/>
      <c r="J1213" s="774"/>
      <c r="K1213" s="774"/>
      <c r="L1213" s="775"/>
      <c r="M1213" s="780"/>
      <c r="N1213" s="781"/>
      <c r="O1213" s="784"/>
      <c r="P1213" s="785"/>
      <c r="Q1213" s="773"/>
      <c r="R1213" s="774"/>
      <c r="S1213" s="774"/>
      <c r="T1213" s="774"/>
      <c r="U1213" s="774"/>
      <c r="V1213" s="774"/>
      <c r="W1213" s="775"/>
    </row>
    <row r="1214" spans="1:24" s="23" customFormat="1" ht="20.100000000000001" customHeight="1" x14ac:dyDescent="0.15">
      <c r="B1214" s="780"/>
      <c r="C1214" s="780" t="s">
        <v>2</v>
      </c>
      <c r="D1214" s="789">
        <f>VLOOKUP(A1212,'様式D-1-1用'!$A$3:$P$1002,3,0)</f>
        <v>2</v>
      </c>
      <c r="E1214" s="790"/>
      <c r="F1214" s="773"/>
      <c r="G1214" s="774"/>
      <c r="H1214" s="774"/>
      <c r="I1214" s="774"/>
      <c r="J1214" s="774"/>
      <c r="K1214" s="774"/>
      <c r="L1214" s="775"/>
      <c r="M1214" s="780"/>
      <c r="N1214" s="780" t="s">
        <v>2</v>
      </c>
      <c r="O1214" s="789">
        <f>VLOOKUP(X1212,'様式D-1-1用'!$A$3:$P$1002,3,0)</f>
        <v>4</v>
      </c>
      <c r="P1214" s="790"/>
      <c r="Q1214" s="773"/>
      <c r="R1214" s="774"/>
      <c r="S1214" s="774"/>
      <c r="T1214" s="774"/>
      <c r="U1214" s="774"/>
      <c r="V1214" s="774"/>
      <c r="W1214" s="775"/>
    </row>
    <row r="1215" spans="1:24" s="23" customFormat="1" ht="20.100000000000001" customHeight="1" x14ac:dyDescent="0.15">
      <c r="B1215" s="781"/>
      <c r="C1215" s="781"/>
      <c r="D1215" s="791"/>
      <c r="E1215" s="792"/>
      <c r="F1215" s="773"/>
      <c r="G1215" s="774"/>
      <c r="H1215" s="774"/>
      <c r="I1215" s="774"/>
      <c r="J1215" s="774"/>
      <c r="K1215" s="774"/>
      <c r="L1215" s="775"/>
      <c r="M1215" s="781"/>
      <c r="N1215" s="781"/>
      <c r="O1215" s="791"/>
      <c r="P1215" s="792"/>
      <c r="Q1215" s="773"/>
      <c r="R1215" s="774"/>
      <c r="S1215" s="774"/>
      <c r="T1215" s="774"/>
      <c r="U1215" s="774"/>
      <c r="V1215" s="774"/>
      <c r="W1215" s="775"/>
    </row>
    <row r="1216" spans="1:24" s="23" customFormat="1" ht="20.100000000000001" customHeight="1" x14ac:dyDescent="0.15">
      <c r="B1216" s="780" t="s">
        <v>48</v>
      </c>
      <c r="C1216" s="780" t="s">
        <v>3</v>
      </c>
      <c r="D1216" s="782" t="str">
        <f>VLOOKUP(A1212,'様式D-1-1用'!$A$3:$P$1002,4,0)</f>
        <v>覆工・坑門</v>
      </c>
      <c r="E1216" s="783"/>
      <c r="F1216" s="773"/>
      <c r="G1216" s="774"/>
      <c r="H1216" s="774"/>
      <c r="I1216" s="774"/>
      <c r="J1216" s="774"/>
      <c r="K1216" s="774"/>
      <c r="L1216" s="775"/>
      <c r="M1216" s="780" t="s">
        <v>48</v>
      </c>
      <c r="N1216" s="780" t="s">
        <v>3</v>
      </c>
      <c r="O1216" s="782" t="str">
        <f>VLOOKUP(X1212,'様式D-1-1用'!$A$3:$P$1002,4,0)</f>
        <v>覆工・坑門</v>
      </c>
      <c r="P1216" s="783"/>
      <c r="Q1216" s="773"/>
      <c r="R1216" s="774"/>
      <c r="S1216" s="774"/>
      <c r="T1216" s="774"/>
      <c r="U1216" s="774"/>
      <c r="V1216" s="774"/>
      <c r="W1216" s="775"/>
    </row>
    <row r="1217" spans="2:24" s="23" customFormat="1" ht="20.100000000000001" customHeight="1" x14ac:dyDescent="0.15">
      <c r="B1217" s="780"/>
      <c r="C1217" s="781"/>
      <c r="D1217" s="784"/>
      <c r="E1217" s="785"/>
      <c r="F1217" s="773"/>
      <c r="G1217" s="774"/>
      <c r="H1217" s="774"/>
      <c r="I1217" s="774"/>
      <c r="J1217" s="774"/>
      <c r="K1217" s="774"/>
      <c r="L1217" s="775"/>
      <c r="M1217" s="780"/>
      <c r="N1217" s="781"/>
      <c r="O1217" s="784"/>
      <c r="P1217" s="785"/>
      <c r="Q1217" s="773"/>
      <c r="R1217" s="774"/>
      <c r="S1217" s="774"/>
      <c r="T1217" s="774"/>
      <c r="U1217" s="774"/>
      <c r="V1217" s="774"/>
      <c r="W1217" s="775"/>
    </row>
    <row r="1218" spans="2:24" s="23" customFormat="1" ht="20.100000000000001" customHeight="1" x14ac:dyDescent="0.15">
      <c r="B1218" s="780"/>
      <c r="C1218" s="780" t="s">
        <v>4</v>
      </c>
      <c r="D1218" s="782" t="str">
        <f>VLOOKUP(A1212,'様式D-1-1用'!$A$3:$P$1002,5,0)</f>
        <v>側壁（左側）</v>
      </c>
      <c r="E1218" s="783"/>
      <c r="F1218" s="773"/>
      <c r="G1218" s="774"/>
      <c r="H1218" s="774"/>
      <c r="I1218" s="774"/>
      <c r="J1218" s="774"/>
      <c r="K1218" s="774"/>
      <c r="L1218" s="775"/>
      <c r="M1218" s="780"/>
      <c r="N1218" s="780" t="s">
        <v>4</v>
      </c>
      <c r="O1218" s="782" t="str">
        <f>VLOOKUP(X1212,'様式D-1-1用'!$A$3:$P$1002,5,0)</f>
        <v>アーチ（左側）</v>
      </c>
      <c r="P1218" s="783"/>
      <c r="Q1218" s="773"/>
      <c r="R1218" s="774"/>
      <c r="S1218" s="774"/>
      <c r="T1218" s="774"/>
      <c r="U1218" s="774"/>
      <c r="V1218" s="774"/>
      <c r="W1218" s="775"/>
    </row>
    <row r="1219" spans="2:24" s="23" customFormat="1" ht="19.5" customHeight="1" x14ac:dyDescent="0.15">
      <c r="B1219" s="781"/>
      <c r="C1219" s="781"/>
      <c r="D1219" s="784"/>
      <c r="E1219" s="785"/>
      <c r="F1219" s="773"/>
      <c r="G1219" s="774"/>
      <c r="H1219" s="774"/>
      <c r="I1219" s="774"/>
      <c r="J1219" s="774"/>
      <c r="K1219" s="774"/>
      <c r="L1219" s="775"/>
      <c r="M1219" s="781"/>
      <c r="N1219" s="781"/>
      <c r="O1219" s="784"/>
      <c r="P1219" s="785"/>
      <c r="Q1219" s="773"/>
      <c r="R1219" s="774"/>
      <c r="S1219" s="774"/>
      <c r="T1219" s="774"/>
      <c r="U1219" s="774"/>
      <c r="V1219" s="774"/>
      <c r="W1219" s="775"/>
    </row>
    <row r="1220" spans="2:24" s="23" customFormat="1" ht="17.100000000000001" customHeight="1" x14ac:dyDescent="0.15">
      <c r="B1220" s="770" t="s">
        <v>5</v>
      </c>
      <c r="C1220" s="771"/>
      <c r="D1220" s="765" t="str">
        <f>VLOOKUP(A1212,'様式D-1-1用'!$A$3:$P$1002,6,0)</f>
        <v>材質劣化</v>
      </c>
      <c r="E1220" s="766"/>
      <c r="F1220" s="773"/>
      <c r="G1220" s="774"/>
      <c r="H1220" s="774"/>
      <c r="I1220" s="774"/>
      <c r="J1220" s="774"/>
      <c r="K1220" s="774"/>
      <c r="L1220" s="775"/>
      <c r="M1220" s="770" t="s">
        <v>5</v>
      </c>
      <c r="N1220" s="771"/>
      <c r="O1220" s="765" t="str">
        <f>VLOOKUP(X1212,'様式D-1-1用'!$A$3:$P$1002,6,0)</f>
        <v>材質劣化</v>
      </c>
      <c r="P1220" s="766"/>
      <c r="Q1220" s="773"/>
      <c r="R1220" s="774"/>
      <c r="S1220" s="774"/>
      <c r="T1220" s="774"/>
      <c r="U1220" s="774"/>
      <c r="V1220" s="774"/>
      <c r="W1220" s="775"/>
    </row>
    <row r="1221" spans="2:24" s="23" customFormat="1" ht="17.100000000000001" customHeight="1" x14ac:dyDescent="0.15">
      <c r="B1221" s="770" t="s">
        <v>49</v>
      </c>
      <c r="C1221" s="771"/>
      <c r="D1221" s="765" t="str">
        <f>VLOOKUP(A1212,'様式D-1-1用'!$A$3:$P$1002,7,0)</f>
        <v>補修跡</v>
      </c>
      <c r="E1221" s="766"/>
      <c r="F1221" s="773"/>
      <c r="G1221" s="774"/>
      <c r="H1221" s="774"/>
      <c r="I1221" s="774"/>
      <c r="J1221" s="774"/>
      <c r="K1221" s="774"/>
      <c r="L1221" s="775"/>
      <c r="M1221" s="770" t="s">
        <v>49</v>
      </c>
      <c r="N1221" s="771"/>
      <c r="O1221" s="765" t="str">
        <f>VLOOKUP(X1212,'様式D-1-1用'!$A$3:$P$1002,7,0)</f>
        <v>鉄筋露出</v>
      </c>
      <c r="P1221" s="766"/>
      <c r="Q1221" s="773"/>
      <c r="R1221" s="774"/>
      <c r="S1221" s="774"/>
      <c r="T1221" s="774"/>
      <c r="U1221" s="774"/>
      <c r="V1221" s="774"/>
      <c r="W1221" s="775"/>
    </row>
    <row r="1222" spans="2:24" s="23" customFormat="1" ht="17.100000000000001" customHeight="1" x14ac:dyDescent="0.15">
      <c r="B1222" s="768" t="s">
        <v>279</v>
      </c>
      <c r="C1222" s="770" t="s">
        <v>278</v>
      </c>
      <c r="D1222" s="771"/>
      <c r="E1222" s="146">
        <f>VLOOKUP(A1212,'様式D-1-1用'!$A$3:$P$1002,8,0)</f>
        <v>0</v>
      </c>
      <c r="F1222" s="773"/>
      <c r="G1222" s="774"/>
      <c r="H1222" s="774"/>
      <c r="I1222" s="774"/>
      <c r="J1222" s="774"/>
      <c r="K1222" s="774"/>
      <c r="L1222" s="775"/>
      <c r="M1222" s="768" t="s">
        <v>279</v>
      </c>
      <c r="N1222" s="770" t="s">
        <v>278</v>
      </c>
      <c r="O1222" s="771"/>
      <c r="P1222" s="146">
        <f>VLOOKUP(X1212,'様式D-1-1用'!$A$3:$P$1002,8,0)</f>
        <v>0</v>
      </c>
      <c r="Q1222" s="773"/>
      <c r="R1222" s="774"/>
      <c r="S1222" s="774"/>
      <c r="T1222" s="774"/>
      <c r="U1222" s="774"/>
      <c r="V1222" s="774"/>
      <c r="W1222" s="775"/>
    </row>
    <row r="1223" spans="2:24" s="23" customFormat="1" ht="17.100000000000001" customHeight="1" x14ac:dyDescent="0.15">
      <c r="B1223" s="769"/>
      <c r="C1223" s="770" t="s">
        <v>280</v>
      </c>
      <c r="D1223" s="771"/>
      <c r="E1223" s="146" t="str">
        <f>VLOOKUP(A1212,'様式D-1-1用'!$A$3:$P$1002,9,0)</f>
        <v>Ⅰ</v>
      </c>
      <c r="F1223" s="773"/>
      <c r="G1223" s="774"/>
      <c r="H1223" s="774"/>
      <c r="I1223" s="774"/>
      <c r="J1223" s="774"/>
      <c r="K1223" s="774"/>
      <c r="L1223" s="775"/>
      <c r="M1223" s="769"/>
      <c r="N1223" s="770" t="s">
        <v>280</v>
      </c>
      <c r="O1223" s="771"/>
      <c r="P1223" s="146" t="str">
        <f>VLOOKUP(X1212,'様式D-1-1用'!$A$3:$P$1002,9,0)</f>
        <v>Ⅱa</v>
      </c>
      <c r="Q1223" s="773"/>
      <c r="R1223" s="774"/>
      <c r="S1223" s="774"/>
      <c r="T1223" s="774"/>
      <c r="U1223" s="774"/>
      <c r="V1223" s="774"/>
      <c r="W1223" s="775"/>
    </row>
    <row r="1224" spans="2:24" s="23" customFormat="1" ht="17.100000000000001" customHeight="1" x14ac:dyDescent="0.15">
      <c r="B1224" s="770" t="s">
        <v>29</v>
      </c>
      <c r="C1224" s="771"/>
      <c r="D1224" s="767" t="str">
        <f>VLOOKUP(A1212,'様式D-1-1用'!$A$3:$P$1002,11,0)</f>
        <v>Ⅰ</v>
      </c>
      <c r="E1224" s="759"/>
      <c r="F1224" s="776"/>
      <c r="G1224" s="777"/>
      <c r="H1224" s="777"/>
      <c r="I1224" s="777"/>
      <c r="J1224" s="777"/>
      <c r="K1224" s="777"/>
      <c r="L1224" s="778"/>
      <c r="M1224" s="770" t="s">
        <v>29</v>
      </c>
      <c r="N1224" s="771"/>
      <c r="O1224" s="767" t="str">
        <f>VLOOKUP(X1212,'様式D-1-1用'!$A$3:$P$1002,11,0)</f>
        <v>Ⅱ</v>
      </c>
      <c r="P1224" s="759"/>
      <c r="Q1224" s="776"/>
      <c r="R1224" s="777"/>
      <c r="S1224" s="777"/>
      <c r="T1224" s="777"/>
      <c r="U1224" s="777"/>
      <c r="V1224" s="777"/>
      <c r="W1224" s="778"/>
    </row>
    <row r="1225" spans="2:24" s="23" customFormat="1" ht="17.100000000000001" customHeight="1" x14ac:dyDescent="0.15">
      <c r="B1225" s="770" t="s">
        <v>7</v>
      </c>
      <c r="C1225" s="772"/>
      <c r="D1225" s="772"/>
      <c r="E1225" s="344" t="str">
        <f>VLOOKUP(A1212,'様式D-1-1用'!$A$3:$P$1002,12,0)</f>
        <v>1.8m×1.2m メッシュシート</v>
      </c>
      <c r="F1225" s="133"/>
      <c r="G1225" s="133"/>
      <c r="H1225" s="133"/>
      <c r="I1225" s="133"/>
      <c r="J1225" s="133"/>
      <c r="K1225" s="133"/>
      <c r="L1225" s="134"/>
      <c r="M1225" s="770" t="s">
        <v>7</v>
      </c>
      <c r="N1225" s="772"/>
      <c r="O1225" s="771"/>
      <c r="P1225" s="344" t="str">
        <f>VLOOKUP(X1212,'様式D-1-1用'!$A$3:$P$1002,12,0)</f>
        <v xml:space="preserve">0.1m×0.1m </v>
      </c>
      <c r="Q1225" s="133"/>
      <c r="R1225" s="133"/>
      <c r="S1225" s="133"/>
      <c r="T1225" s="133"/>
      <c r="U1225" s="133"/>
      <c r="V1225" s="133"/>
      <c r="W1225" s="134"/>
    </row>
    <row r="1226" spans="2:24" s="23" customFormat="1" ht="17.100000000000001" customHeight="1" x14ac:dyDescent="0.15">
      <c r="B1226" s="801" t="s">
        <v>54</v>
      </c>
      <c r="C1226" s="802"/>
      <c r="D1226" s="803"/>
      <c r="E1226" s="799" t="str">
        <f>VLOOKUP(A1212,'様式D-1-1用'!$A$3:$P$1002,13,0)</f>
        <v>うき0.1m×0.3m(過年度写S15-2),うき0.4m×0.1m(過年度写S15-3)</v>
      </c>
      <c r="F1226" s="800"/>
      <c r="G1226" s="800"/>
      <c r="H1226" s="800"/>
      <c r="I1226" s="800"/>
      <c r="J1226" s="800"/>
      <c r="K1226" s="800"/>
      <c r="L1226" s="804"/>
      <c r="M1226" s="801" t="s">
        <v>54</v>
      </c>
      <c r="N1226" s="802"/>
      <c r="O1226" s="803"/>
      <c r="P1226" s="799" t="str">
        <f>VLOOKUP(X1212,'様式D-1-1用'!$A$3:$P$1002,13,0)</f>
        <v>0.1m×0.05m×0.005m</v>
      </c>
      <c r="Q1226" s="800"/>
      <c r="R1226" s="800"/>
      <c r="S1226" s="800"/>
      <c r="T1226" s="800"/>
      <c r="U1226" s="800"/>
      <c r="V1226" s="800"/>
      <c r="W1226" s="804"/>
    </row>
    <row r="1227" spans="2:24" s="23" customFormat="1" ht="17.100000000000001" customHeight="1" x14ac:dyDescent="0.15">
      <c r="B1227" s="796" t="s">
        <v>282</v>
      </c>
      <c r="C1227" s="797"/>
      <c r="D1227" s="798"/>
      <c r="E1227" s="799" t="str">
        <f>VLOOKUP(A1212,'様式D-1-1用'!$A$3:$P$1002,14,0)</f>
        <v>－</v>
      </c>
      <c r="F1227" s="800"/>
      <c r="G1227" s="800"/>
      <c r="H1227" s="743"/>
      <c r="I1227" s="743"/>
      <c r="J1227" s="743"/>
      <c r="K1227" s="743"/>
      <c r="L1227" s="744"/>
      <c r="M1227" s="796" t="s">
        <v>282</v>
      </c>
      <c r="N1227" s="797"/>
      <c r="O1227" s="798"/>
      <c r="P1227" s="799" t="str">
        <f>VLOOKUP(X1212,'様式D-1-1用'!$A$3:$P$1002,14,0)</f>
        <v>－</v>
      </c>
      <c r="Q1227" s="800"/>
      <c r="R1227" s="800"/>
      <c r="S1227" s="743"/>
      <c r="T1227" s="743"/>
      <c r="U1227" s="743"/>
      <c r="V1227" s="743"/>
      <c r="W1227" s="744"/>
    </row>
    <row r="1228" spans="2:24" s="23" customFormat="1" ht="17.100000000000001" customHeight="1" x14ac:dyDescent="0.15">
      <c r="B1228" s="796" t="s">
        <v>302</v>
      </c>
      <c r="C1228" s="797"/>
      <c r="D1228" s="798"/>
      <c r="E1228" s="799" t="str">
        <f>VLOOKUP(A1212,'様式D-1-1用'!$A$3:$P$1002,15,0)</f>
        <v>なし</v>
      </c>
      <c r="F1228" s="800"/>
      <c r="G1228" s="800"/>
      <c r="H1228" s="811" t="s">
        <v>8</v>
      </c>
      <c r="I1228" s="812"/>
      <c r="J1228" s="808"/>
      <c r="K1228" s="809"/>
      <c r="L1228" s="810"/>
      <c r="M1228" s="796" t="s">
        <v>302</v>
      </c>
      <c r="N1228" s="797"/>
      <c r="O1228" s="798"/>
      <c r="P1228" s="799" t="str">
        <f>VLOOKUP(X1212,'様式D-1-1用'!$A$3:$P$1002,15,0)</f>
        <v>監視（重点）</v>
      </c>
      <c r="Q1228" s="800"/>
      <c r="R1228" s="800"/>
      <c r="S1228" s="811" t="s">
        <v>8</v>
      </c>
      <c r="T1228" s="812"/>
      <c r="U1228" s="808"/>
      <c r="V1228" s="809"/>
      <c r="W1228" s="810"/>
    </row>
    <row r="1229" spans="2:24" s="23" customFormat="1" ht="17.100000000000001" customHeight="1" x14ac:dyDescent="0.15">
      <c r="B1229" s="770" t="s">
        <v>50</v>
      </c>
      <c r="C1229" s="771"/>
      <c r="D1229" s="805" t="str">
        <f>VLOOKUP(A1212,'様式D-1-1用'!$A$3:$P$1002,16,0)</f>
        <v>補修跡、1.8m×1.2m メッシュシート</v>
      </c>
      <c r="E1229" s="806"/>
      <c r="F1229" s="806"/>
      <c r="G1229" s="806"/>
      <c r="H1229" s="806"/>
      <c r="I1229" s="806"/>
      <c r="J1229" s="806"/>
      <c r="K1229" s="806"/>
      <c r="L1229" s="807"/>
      <c r="M1229" s="770" t="s">
        <v>50</v>
      </c>
      <c r="N1229" s="771"/>
      <c r="O1229" s="805" t="str">
        <f>VLOOKUP(X1212,'様式D-1-1用'!$A$3:$P$1002,16,0)</f>
        <v xml:space="preserve">鉄筋露出、0.1m×0.1m </v>
      </c>
      <c r="P1229" s="806"/>
      <c r="Q1229" s="806"/>
      <c r="R1229" s="806"/>
      <c r="S1229" s="806"/>
      <c r="T1229" s="806"/>
      <c r="U1229" s="806"/>
      <c r="V1229" s="806"/>
      <c r="W1229" s="807"/>
    </row>
    <row r="1230" spans="2:24" s="23" customFormat="1" ht="15" customHeight="1" x14ac:dyDescent="0.15">
      <c r="B1230" s="80"/>
      <c r="C1230" s="793" t="s">
        <v>304</v>
      </c>
      <c r="D1230" s="794"/>
      <c r="E1230" s="794"/>
      <c r="F1230" s="794"/>
      <c r="G1230" s="794"/>
      <c r="H1230" s="794"/>
      <c r="I1230" s="794"/>
      <c r="J1230" s="794"/>
      <c r="K1230" s="794"/>
      <c r="L1230" s="794"/>
      <c r="M1230" s="80"/>
      <c r="N1230" s="81" t="s">
        <v>257</v>
      </c>
      <c r="O1230" s="80"/>
      <c r="P1230" s="82"/>
      <c r="Q1230" s="82"/>
      <c r="R1230" s="82"/>
      <c r="S1230" s="82"/>
      <c r="T1230" s="82"/>
      <c r="U1230" s="82"/>
      <c r="V1230" s="82"/>
      <c r="W1230" s="82"/>
    </row>
    <row r="1231" spans="2:24" s="23" customFormat="1" ht="15" customHeight="1" x14ac:dyDescent="0.15">
      <c r="B1231" s="80"/>
      <c r="C1231" s="795"/>
      <c r="D1231" s="795"/>
      <c r="E1231" s="795"/>
      <c r="F1231" s="795"/>
      <c r="G1231" s="795"/>
      <c r="H1231" s="795"/>
      <c r="I1231" s="795"/>
      <c r="J1231" s="795"/>
      <c r="K1231" s="795"/>
      <c r="L1231" s="795"/>
      <c r="M1231" s="80"/>
      <c r="N1231" s="81" t="s">
        <v>283</v>
      </c>
      <c r="O1231" s="82"/>
      <c r="P1231" s="82"/>
      <c r="Q1231" s="82"/>
      <c r="R1231" s="82"/>
      <c r="S1231" s="82"/>
      <c r="T1231" s="82"/>
      <c r="U1231" s="82"/>
      <c r="V1231" s="82"/>
      <c r="W1231" s="82"/>
    </row>
    <row r="1232" spans="2:24" ht="15" customHeight="1" x14ac:dyDescent="0.15">
      <c r="B1232" s="79"/>
      <c r="C1232" s="176" t="s">
        <v>303</v>
      </c>
      <c r="D1232" s="176"/>
      <c r="E1232" s="177"/>
      <c r="M1232" s="23"/>
      <c r="N1232" s="176" t="s">
        <v>529</v>
      </c>
      <c r="O1232" s="174"/>
      <c r="P1232" s="175"/>
      <c r="Q1232" s="23"/>
      <c r="R1232" s="23"/>
      <c r="S1232" s="23"/>
      <c r="T1232" s="23"/>
      <c r="U1232" s="23"/>
      <c r="W1232" s="82"/>
      <c r="X1232" s="23"/>
    </row>
    <row r="1233" spans="1:24" ht="15" customHeight="1" x14ac:dyDescent="0.15">
      <c r="C1233" s="176" t="s">
        <v>420</v>
      </c>
      <c r="D1233" s="176"/>
      <c r="M1233" s="23"/>
      <c r="N1233" s="176" t="s">
        <v>530</v>
      </c>
      <c r="O1233" s="174"/>
      <c r="P1233" s="23"/>
      <c r="Q1233" s="23"/>
      <c r="R1233" s="23"/>
      <c r="S1233" s="23"/>
      <c r="T1233" s="23"/>
      <c r="U1233" s="23"/>
      <c r="V1233" s="23"/>
      <c r="W1233" s="23"/>
      <c r="X1233" s="23"/>
    </row>
    <row r="1234" spans="1:24" ht="15.6" customHeight="1" x14ac:dyDescent="0.15">
      <c r="C1234" s="176" t="s">
        <v>557</v>
      </c>
      <c r="N1234" s="176" t="s">
        <v>463</v>
      </c>
    </row>
    <row r="1235" spans="1:24" s="23" customFormat="1" ht="20.100000000000001" customHeight="1" x14ac:dyDescent="0.15">
      <c r="A1235" s="175">
        <f>A1194+4</f>
        <v>121</v>
      </c>
      <c r="B1235" s="779" t="s">
        <v>51</v>
      </c>
      <c r="C1235" s="779" t="s">
        <v>47</v>
      </c>
      <c r="D1235" s="782">
        <f>VLOOKUP(A1235,'様式D-1-1用'!$A$3:$P$1002,2,0)</f>
        <v>15</v>
      </c>
      <c r="E1235" s="783"/>
      <c r="F1235" s="786"/>
      <c r="G1235" s="787"/>
      <c r="H1235" s="787"/>
      <c r="I1235" s="787"/>
      <c r="J1235" s="787"/>
      <c r="K1235" s="787"/>
      <c r="L1235" s="788"/>
      <c r="M1235" s="779" t="s">
        <v>51</v>
      </c>
      <c r="N1235" s="779" t="s">
        <v>47</v>
      </c>
      <c r="O1235" s="782">
        <f>VLOOKUP(X1235,'様式D-1-1用'!$A$3:$P$1002,2,0)</f>
        <v>15</v>
      </c>
      <c r="P1235" s="783"/>
      <c r="Q1235" s="786"/>
      <c r="R1235" s="787"/>
      <c r="S1235" s="787"/>
      <c r="T1235" s="787"/>
      <c r="U1235" s="787"/>
      <c r="V1235" s="787"/>
      <c r="W1235" s="788"/>
      <c r="X1235" s="23">
        <f>X1194+4</f>
        <v>122</v>
      </c>
    </row>
    <row r="1236" spans="1:24" s="23" customFormat="1" ht="20.100000000000001" customHeight="1" x14ac:dyDescent="0.15">
      <c r="B1236" s="780"/>
      <c r="C1236" s="781"/>
      <c r="D1236" s="784"/>
      <c r="E1236" s="785"/>
      <c r="F1236" s="773"/>
      <c r="G1236" s="774"/>
      <c r="H1236" s="774"/>
      <c r="I1236" s="774"/>
      <c r="J1236" s="774"/>
      <c r="K1236" s="774"/>
      <c r="L1236" s="775"/>
      <c r="M1236" s="780"/>
      <c r="N1236" s="781"/>
      <c r="O1236" s="784"/>
      <c r="P1236" s="785"/>
      <c r="Q1236" s="773"/>
      <c r="R1236" s="774"/>
      <c r="S1236" s="774"/>
      <c r="T1236" s="774"/>
      <c r="U1236" s="774"/>
      <c r="V1236" s="774"/>
      <c r="W1236" s="775"/>
    </row>
    <row r="1237" spans="1:24" s="23" customFormat="1" ht="20.100000000000001" customHeight="1" x14ac:dyDescent="0.15">
      <c r="B1237" s="780"/>
      <c r="C1237" s="780" t="s">
        <v>2</v>
      </c>
      <c r="D1237" s="789">
        <f>VLOOKUP(A1235,'様式D-1-1用'!$A$3:$P$1002,3,0)</f>
        <v>5</v>
      </c>
      <c r="E1237" s="790"/>
      <c r="F1237" s="773"/>
      <c r="G1237" s="774"/>
      <c r="H1237" s="774"/>
      <c r="I1237" s="774"/>
      <c r="J1237" s="774"/>
      <c r="K1237" s="774"/>
      <c r="L1237" s="775"/>
      <c r="M1237" s="780"/>
      <c r="N1237" s="780" t="s">
        <v>2</v>
      </c>
      <c r="O1237" s="789">
        <f>VLOOKUP(X1235,'様式D-1-1用'!$A$3:$P$1002,3,0)</f>
        <v>6</v>
      </c>
      <c r="P1237" s="790"/>
      <c r="Q1237" s="773"/>
      <c r="R1237" s="774"/>
      <c r="S1237" s="774"/>
      <c r="T1237" s="774"/>
      <c r="U1237" s="774"/>
      <c r="V1237" s="774"/>
      <c r="W1237" s="775"/>
    </row>
    <row r="1238" spans="1:24" s="23" customFormat="1" ht="19.5" customHeight="1" x14ac:dyDescent="0.15">
      <c r="B1238" s="781"/>
      <c r="C1238" s="781"/>
      <c r="D1238" s="791"/>
      <c r="E1238" s="792"/>
      <c r="F1238" s="773"/>
      <c r="G1238" s="774"/>
      <c r="H1238" s="774"/>
      <c r="I1238" s="774"/>
      <c r="J1238" s="774"/>
      <c r="K1238" s="774"/>
      <c r="L1238" s="775"/>
      <c r="M1238" s="781"/>
      <c r="N1238" s="781"/>
      <c r="O1238" s="791"/>
      <c r="P1238" s="792"/>
      <c r="Q1238" s="773"/>
      <c r="R1238" s="774"/>
      <c r="S1238" s="774"/>
      <c r="T1238" s="774"/>
      <c r="U1238" s="774"/>
      <c r="V1238" s="774"/>
      <c r="W1238" s="775"/>
    </row>
    <row r="1239" spans="1:24" s="23" customFormat="1" ht="20.100000000000001" customHeight="1" x14ac:dyDescent="0.15">
      <c r="B1239" s="780" t="s">
        <v>48</v>
      </c>
      <c r="C1239" s="780" t="s">
        <v>3</v>
      </c>
      <c r="D1239" s="782" t="str">
        <f>VLOOKUP(A1235,'様式D-1-1用'!$A$3:$P$1002,4,0)</f>
        <v>覆工・坑門</v>
      </c>
      <c r="E1239" s="783"/>
      <c r="F1239" s="773"/>
      <c r="G1239" s="774"/>
      <c r="H1239" s="774"/>
      <c r="I1239" s="774"/>
      <c r="J1239" s="774"/>
      <c r="K1239" s="774"/>
      <c r="L1239" s="775"/>
      <c r="M1239" s="780" t="s">
        <v>48</v>
      </c>
      <c r="N1239" s="780" t="s">
        <v>3</v>
      </c>
      <c r="O1239" s="782" t="str">
        <f>VLOOKUP(X1235,'様式D-1-1用'!$A$3:$P$1002,4,0)</f>
        <v>覆工・坑門</v>
      </c>
      <c r="P1239" s="783"/>
      <c r="Q1239" s="773"/>
      <c r="R1239" s="774"/>
      <c r="S1239" s="774"/>
      <c r="T1239" s="774"/>
      <c r="U1239" s="774"/>
      <c r="V1239" s="774"/>
      <c r="W1239" s="775"/>
    </row>
    <row r="1240" spans="1:24" s="23" customFormat="1" ht="20.100000000000001" customHeight="1" x14ac:dyDescent="0.15">
      <c r="B1240" s="780"/>
      <c r="C1240" s="781"/>
      <c r="D1240" s="784"/>
      <c r="E1240" s="785"/>
      <c r="F1240" s="773"/>
      <c r="G1240" s="774"/>
      <c r="H1240" s="774"/>
      <c r="I1240" s="774"/>
      <c r="J1240" s="774"/>
      <c r="K1240" s="774"/>
      <c r="L1240" s="775"/>
      <c r="M1240" s="780"/>
      <c r="N1240" s="781"/>
      <c r="O1240" s="784"/>
      <c r="P1240" s="785"/>
      <c r="Q1240" s="773"/>
      <c r="R1240" s="774"/>
      <c r="S1240" s="774"/>
      <c r="T1240" s="774"/>
      <c r="U1240" s="774"/>
      <c r="V1240" s="774"/>
      <c r="W1240" s="775"/>
    </row>
    <row r="1241" spans="1:24" s="23" customFormat="1" ht="20.100000000000001" customHeight="1" x14ac:dyDescent="0.15">
      <c r="B1241" s="780"/>
      <c r="C1241" s="780" t="s">
        <v>4</v>
      </c>
      <c r="D1241" s="782" t="str">
        <f>VLOOKUP(A1235,'様式D-1-1用'!$A$3:$P$1002,5,0)</f>
        <v>アーチ（左側）</v>
      </c>
      <c r="E1241" s="783"/>
      <c r="F1241" s="773"/>
      <c r="G1241" s="774"/>
      <c r="H1241" s="774"/>
      <c r="I1241" s="774"/>
      <c r="J1241" s="774"/>
      <c r="K1241" s="774"/>
      <c r="L1241" s="775"/>
      <c r="M1241" s="780"/>
      <c r="N1241" s="780" t="s">
        <v>4</v>
      </c>
      <c r="O1241" s="782" t="str">
        <f>VLOOKUP(X1235,'様式D-1-1用'!$A$3:$P$1002,5,0)</f>
        <v>アーチ（左側）</v>
      </c>
      <c r="P1241" s="783"/>
      <c r="Q1241" s="773"/>
      <c r="R1241" s="774"/>
      <c r="S1241" s="774"/>
      <c r="T1241" s="774"/>
      <c r="U1241" s="774"/>
      <c r="V1241" s="774"/>
      <c r="W1241" s="775"/>
    </row>
    <row r="1242" spans="1:24" s="23" customFormat="1" ht="20.100000000000001" customHeight="1" x14ac:dyDescent="0.15">
      <c r="B1242" s="781"/>
      <c r="C1242" s="781"/>
      <c r="D1242" s="784"/>
      <c r="E1242" s="785"/>
      <c r="F1242" s="773"/>
      <c r="G1242" s="774"/>
      <c r="H1242" s="774"/>
      <c r="I1242" s="774"/>
      <c r="J1242" s="774"/>
      <c r="K1242" s="774"/>
      <c r="L1242" s="775"/>
      <c r="M1242" s="781"/>
      <c r="N1242" s="781"/>
      <c r="O1242" s="784"/>
      <c r="P1242" s="785"/>
      <c r="Q1242" s="773"/>
      <c r="R1242" s="774"/>
      <c r="S1242" s="774"/>
      <c r="T1242" s="774"/>
      <c r="U1242" s="774"/>
      <c r="V1242" s="774"/>
      <c r="W1242" s="775"/>
    </row>
    <row r="1243" spans="1:24" s="23" customFormat="1" ht="17.100000000000001" customHeight="1" x14ac:dyDescent="0.15">
      <c r="B1243" s="770" t="s">
        <v>5</v>
      </c>
      <c r="C1243" s="771"/>
      <c r="D1243" s="765" t="str">
        <f>VLOOKUP(A1235,'様式D-1-1用'!$A$3:$P$1002,6,0)</f>
        <v>材質劣化</v>
      </c>
      <c r="E1243" s="766"/>
      <c r="F1243" s="773"/>
      <c r="G1243" s="774"/>
      <c r="H1243" s="774"/>
      <c r="I1243" s="774"/>
      <c r="J1243" s="774"/>
      <c r="K1243" s="774"/>
      <c r="L1243" s="775"/>
      <c r="M1243" s="770" t="s">
        <v>5</v>
      </c>
      <c r="N1243" s="771"/>
      <c r="O1243" s="765" t="str">
        <f>VLOOKUP(X1235,'様式D-1-1用'!$A$3:$P$1002,6,0)</f>
        <v>漏水</v>
      </c>
      <c r="P1243" s="766"/>
      <c r="Q1243" s="773"/>
      <c r="R1243" s="774"/>
      <c r="S1243" s="774"/>
      <c r="T1243" s="774"/>
      <c r="U1243" s="774"/>
      <c r="V1243" s="774"/>
      <c r="W1243" s="775"/>
    </row>
    <row r="1244" spans="1:24" s="23" customFormat="1" ht="17.100000000000001" customHeight="1" x14ac:dyDescent="0.15">
      <c r="B1244" s="770" t="s">
        <v>49</v>
      </c>
      <c r="C1244" s="771"/>
      <c r="D1244" s="765" t="str">
        <f>VLOOKUP(A1235,'様式D-1-1用'!$A$3:$P$1002,7,0)</f>
        <v>はく落</v>
      </c>
      <c r="E1244" s="766"/>
      <c r="F1244" s="773"/>
      <c r="G1244" s="774"/>
      <c r="H1244" s="774"/>
      <c r="I1244" s="774"/>
      <c r="J1244" s="774"/>
      <c r="K1244" s="774"/>
      <c r="L1244" s="775"/>
      <c r="M1244" s="770" t="s">
        <v>49</v>
      </c>
      <c r="N1244" s="771"/>
      <c r="O1244" s="765" t="str">
        <f>VLOOKUP(X1235,'様式D-1-1用'!$A$3:$P$1002,7,0)</f>
        <v>漏水</v>
      </c>
      <c r="P1244" s="766"/>
      <c r="Q1244" s="773"/>
      <c r="R1244" s="774"/>
      <c r="S1244" s="774"/>
      <c r="T1244" s="774"/>
      <c r="U1244" s="774"/>
      <c r="V1244" s="774"/>
      <c r="W1244" s="775"/>
    </row>
    <row r="1245" spans="1:24" s="23" customFormat="1" ht="17.100000000000001" customHeight="1" x14ac:dyDescent="0.15">
      <c r="B1245" s="768" t="s">
        <v>279</v>
      </c>
      <c r="C1245" s="770" t="s">
        <v>278</v>
      </c>
      <c r="D1245" s="771"/>
      <c r="E1245" s="146">
        <f>VLOOKUP(A1235,'様式D-1-1用'!$A$3:$P$1002,8,0)</f>
        <v>0</v>
      </c>
      <c r="F1245" s="773"/>
      <c r="G1245" s="774"/>
      <c r="H1245" s="774"/>
      <c r="I1245" s="774"/>
      <c r="J1245" s="774"/>
      <c r="K1245" s="774"/>
      <c r="L1245" s="775"/>
      <c r="M1245" s="768" t="s">
        <v>279</v>
      </c>
      <c r="N1245" s="770" t="s">
        <v>278</v>
      </c>
      <c r="O1245" s="771"/>
      <c r="P1245" s="146">
        <f>VLOOKUP(X1235,'様式D-1-1用'!$A$3:$P$1002,8,0)</f>
        <v>0</v>
      </c>
      <c r="Q1245" s="773"/>
      <c r="R1245" s="774"/>
      <c r="S1245" s="774"/>
      <c r="T1245" s="774"/>
      <c r="U1245" s="774"/>
      <c r="V1245" s="774"/>
      <c r="W1245" s="775"/>
    </row>
    <row r="1246" spans="1:24" s="23" customFormat="1" ht="17.100000000000001" customHeight="1" x14ac:dyDescent="0.15">
      <c r="B1246" s="769"/>
      <c r="C1246" s="770" t="s">
        <v>280</v>
      </c>
      <c r="D1246" s="771"/>
      <c r="E1246" s="146" t="str">
        <f>VLOOKUP(A1235,'様式D-1-1用'!$A$3:$P$1002,9,0)</f>
        <v>Ⅰ</v>
      </c>
      <c r="F1246" s="773"/>
      <c r="G1246" s="774"/>
      <c r="H1246" s="774"/>
      <c r="I1246" s="774"/>
      <c r="J1246" s="774"/>
      <c r="K1246" s="774"/>
      <c r="L1246" s="775"/>
      <c r="M1246" s="769"/>
      <c r="N1246" s="770" t="s">
        <v>280</v>
      </c>
      <c r="O1246" s="771"/>
      <c r="P1246" s="146" t="str">
        <f>VLOOKUP(X1235,'様式D-1-1用'!$A$3:$P$1002,9,0)</f>
        <v>Ⅱb</v>
      </c>
      <c r="Q1246" s="773"/>
      <c r="R1246" s="774"/>
      <c r="S1246" s="774"/>
      <c r="T1246" s="774"/>
      <c r="U1246" s="774"/>
      <c r="V1246" s="774"/>
      <c r="W1246" s="775"/>
    </row>
    <row r="1247" spans="1:24" s="23" customFormat="1" ht="17.100000000000001" customHeight="1" x14ac:dyDescent="0.15">
      <c r="B1247" s="770" t="s">
        <v>29</v>
      </c>
      <c r="C1247" s="771"/>
      <c r="D1247" s="767" t="str">
        <f>VLOOKUP(A1235,'様式D-1-1用'!$A$3:$P$1002,11,0)</f>
        <v>Ⅰ</v>
      </c>
      <c r="E1247" s="759"/>
      <c r="F1247" s="776"/>
      <c r="G1247" s="777"/>
      <c r="H1247" s="777"/>
      <c r="I1247" s="777"/>
      <c r="J1247" s="777"/>
      <c r="K1247" s="777"/>
      <c r="L1247" s="778"/>
      <c r="M1247" s="770" t="s">
        <v>29</v>
      </c>
      <c r="N1247" s="771"/>
      <c r="O1247" s="767" t="str">
        <f>VLOOKUP(X1235,'様式D-1-1用'!$A$3:$P$1002,11,0)</f>
        <v>Ⅱ</v>
      </c>
      <c r="P1247" s="759"/>
      <c r="Q1247" s="776"/>
      <c r="R1247" s="777"/>
      <c r="S1247" s="777"/>
      <c r="T1247" s="777"/>
      <c r="U1247" s="777"/>
      <c r="V1247" s="777"/>
      <c r="W1247" s="778"/>
    </row>
    <row r="1248" spans="1:24" s="23" customFormat="1" ht="17.100000000000001" customHeight="1" x14ac:dyDescent="0.15">
      <c r="B1248" s="770" t="s">
        <v>7</v>
      </c>
      <c r="C1248" s="772"/>
      <c r="D1248" s="772"/>
      <c r="E1248" s="344" t="str">
        <f>VLOOKUP(A1235,'様式D-1-1用'!$A$3:$P$1002,12,0)</f>
        <v>0.5m×0.1m D=0.1mm</v>
      </c>
      <c r="F1248" s="133"/>
      <c r="G1248" s="133"/>
      <c r="H1248" s="133"/>
      <c r="I1248" s="133"/>
      <c r="J1248" s="133"/>
      <c r="K1248" s="133"/>
      <c r="L1248" s="134"/>
      <c r="M1248" s="770" t="s">
        <v>7</v>
      </c>
      <c r="N1248" s="772"/>
      <c r="O1248" s="771"/>
      <c r="P1248" s="344" t="str">
        <f>VLOOKUP(X1235,'様式D-1-1用'!$A$3:$P$1002,12,0)</f>
        <v>0.4m×7.4m 遊離石灰</v>
      </c>
      <c r="Q1248" s="133"/>
      <c r="R1248" s="133"/>
      <c r="S1248" s="133"/>
      <c r="T1248" s="133"/>
      <c r="U1248" s="133"/>
      <c r="V1248" s="133"/>
      <c r="W1248" s="134"/>
    </row>
    <row r="1249" spans="1:24" s="23" customFormat="1" ht="17.100000000000001" customHeight="1" x14ac:dyDescent="0.15">
      <c r="B1249" s="801" t="s">
        <v>54</v>
      </c>
      <c r="C1249" s="802"/>
      <c r="D1249" s="803"/>
      <c r="E1249" s="799" t="str">
        <f>VLOOKUP(A1235,'様式D-1-1用'!$A$3:$P$1002,13,0)</f>
        <v>うき0.35m×0.05m</v>
      </c>
      <c r="F1249" s="800"/>
      <c r="G1249" s="800"/>
      <c r="H1249" s="800"/>
      <c r="I1249" s="800"/>
      <c r="J1249" s="800"/>
      <c r="K1249" s="800"/>
      <c r="L1249" s="804"/>
      <c r="M1249" s="801" t="s">
        <v>54</v>
      </c>
      <c r="N1249" s="802"/>
      <c r="O1249" s="803"/>
      <c r="P1249" s="799" t="str">
        <f>VLOOKUP(X1235,'様式D-1-1用'!$A$3:$P$1002,13,0)</f>
        <v>にじみ</v>
      </c>
      <c r="Q1249" s="800"/>
      <c r="R1249" s="800"/>
      <c r="S1249" s="800"/>
      <c r="T1249" s="800"/>
      <c r="U1249" s="800"/>
      <c r="V1249" s="800"/>
      <c r="W1249" s="804"/>
    </row>
    <row r="1250" spans="1:24" s="23" customFormat="1" ht="17.100000000000001" customHeight="1" x14ac:dyDescent="0.15">
      <c r="B1250" s="796" t="s">
        <v>282</v>
      </c>
      <c r="C1250" s="797"/>
      <c r="D1250" s="798"/>
      <c r="E1250" s="799" t="str">
        <f>VLOOKUP(A1235,'様式D-1-1用'!$A$3:$P$1002,14,0)</f>
        <v>－</v>
      </c>
      <c r="F1250" s="800"/>
      <c r="G1250" s="800"/>
      <c r="H1250" s="743"/>
      <c r="I1250" s="743"/>
      <c r="J1250" s="743"/>
      <c r="K1250" s="743"/>
      <c r="L1250" s="744"/>
      <c r="M1250" s="796" t="s">
        <v>282</v>
      </c>
      <c r="N1250" s="797"/>
      <c r="O1250" s="798"/>
      <c r="P1250" s="799" t="str">
        <f>VLOOKUP(X1235,'様式D-1-1用'!$A$3:$P$1002,14,0)</f>
        <v>－</v>
      </c>
      <c r="Q1250" s="800"/>
      <c r="R1250" s="800"/>
      <c r="S1250" s="743"/>
      <c r="T1250" s="743"/>
      <c r="U1250" s="743"/>
      <c r="V1250" s="743"/>
      <c r="W1250" s="744"/>
    </row>
    <row r="1251" spans="1:24" s="23" customFormat="1" ht="17.100000000000001" customHeight="1" x14ac:dyDescent="0.15">
      <c r="B1251" s="796" t="s">
        <v>302</v>
      </c>
      <c r="C1251" s="797"/>
      <c r="D1251" s="798"/>
      <c r="E1251" s="799" t="str">
        <f>VLOOKUP(A1235,'様式D-1-1用'!$A$3:$P$1002,15,0)</f>
        <v>なし</v>
      </c>
      <c r="F1251" s="800"/>
      <c r="G1251" s="800"/>
      <c r="H1251" s="811" t="s">
        <v>8</v>
      </c>
      <c r="I1251" s="812"/>
      <c r="J1251" s="808"/>
      <c r="K1251" s="809"/>
      <c r="L1251" s="810"/>
      <c r="M1251" s="796" t="s">
        <v>302</v>
      </c>
      <c r="N1251" s="797"/>
      <c r="O1251" s="798"/>
      <c r="P1251" s="799" t="str">
        <f>VLOOKUP(X1235,'様式D-1-1用'!$A$3:$P$1002,15,0)</f>
        <v>監視（日常巡視）</v>
      </c>
      <c r="Q1251" s="800"/>
      <c r="R1251" s="800"/>
      <c r="S1251" s="811" t="s">
        <v>8</v>
      </c>
      <c r="T1251" s="812"/>
      <c r="U1251" s="808"/>
      <c r="V1251" s="809"/>
      <c r="W1251" s="810"/>
    </row>
    <row r="1252" spans="1:24" s="23" customFormat="1" ht="17.100000000000001" customHeight="1" x14ac:dyDescent="0.15">
      <c r="B1252" s="770" t="s">
        <v>50</v>
      </c>
      <c r="C1252" s="771"/>
      <c r="D1252" s="805" t="str">
        <f>VLOOKUP(A1235,'様式D-1-1用'!$A$3:$P$1002,16,0)</f>
        <v>はく落、0.5m×0.1m D=0.1mm</v>
      </c>
      <c r="E1252" s="806"/>
      <c r="F1252" s="806"/>
      <c r="G1252" s="806"/>
      <c r="H1252" s="806"/>
      <c r="I1252" s="806"/>
      <c r="J1252" s="806"/>
      <c r="K1252" s="806"/>
      <c r="L1252" s="807"/>
      <c r="M1252" s="770" t="s">
        <v>50</v>
      </c>
      <c r="N1252" s="771"/>
      <c r="O1252" s="805" t="str">
        <f>VLOOKUP(X1235,'様式D-1-1用'!$A$3:$P$1002,16,0)</f>
        <v>漏水、0.4m×7.4m 遊離石灰</v>
      </c>
      <c r="P1252" s="806"/>
      <c r="Q1252" s="806"/>
      <c r="R1252" s="806"/>
      <c r="S1252" s="806"/>
      <c r="T1252" s="806"/>
      <c r="U1252" s="806"/>
      <c r="V1252" s="806"/>
      <c r="W1252" s="807"/>
    </row>
    <row r="1253" spans="1:24" s="23" customFormat="1" ht="20.100000000000001" customHeight="1" x14ac:dyDescent="0.15">
      <c r="A1253" s="175">
        <f>A1212+4</f>
        <v>123</v>
      </c>
      <c r="B1253" s="779" t="s">
        <v>51</v>
      </c>
      <c r="C1253" s="779" t="s">
        <v>47</v>
      </c>
      <c r="D1253" s="782">
        <f>VLOOKUP(A1253,'様式D-1-1用'!$A$3:$P$1002,2,0)</f>
        <v>15</v>
      </c>
      <c r="E1253" s="783"/>
      <c r="F1253" s="786"/>
      <c r="G1253" s="787"/>
      <c r="H1253" s="787"/>
      <c r="I1253" s="787"/>
      <c r="J1253" s="787"/>
      <c r="K1253" s="787"/>
      <c r="L1253" s="788"/>
      <c r="M1253" s="779" t="s">
        <v>51</v>
      </c>
      <c r="N1253" s="779" t="s">
        <v>47</v>
      </c>
      <c r="O1253" s="782">
        <f>VLOOKUP(X1253,'様式D-1-1用'!$A$3:$P$1002,2,0)</f>
        <v>15</v>
      </c>
      <c r="P1253" s="783"/>
      <c r="Q1253" s="773"/>
      <c r="R1253" s="774"/>
      <c r="S1253" s="774"/>
      <c r="T1253" s="774"/>
      <c r="U1253" s="774"/>
      <c r="V1253" s="774"/>
      <c r="W1253" s="775"/>
      <c r="X1253" s="23">
        <f>X1212+4</f>
        <v>124</v>
      </c>
    </row>
    <row r="1254" spans="1:24" s="23" customFormat="1" ht="20.100000000000001" customHeight="1" x14ac:dyDescent="0.15">
      <c r="B1254" s="780"/>
      <c r="C1254" s="781"/>
      <c r="D1254" s="784"/>
      <c r="E1254" s="785"/>
      <c r="F1254" s="773"/>
      <c r="G1254" s="774"/>
      <c r="H1254" s="774"/>
      <c r="I1254" s="774"/>
      <c r="J1254" s="774"/>
      <c r="K1254" s="774"/>
      <c r="L1254" s="775"/>
      <c r="M1254" s="780"/>
      <c r="N1254" s="781"/>
      <c r="O1254" s="784"/>
      <c r="P1254" s="785"/>
      <c r="Q1254" s="773"/>
      <c r="R1254" s="774"/>
      <c r="S1254" s="774"/>
      <c r="T1254" s="774"/>
      <c r="U1254" s="774"/>
      <c r="V1254" s="774"/>
      <c r="W1254" s="775"/>
    </row>
    <row r="1255" spans="1:24" s="23" customFormat="1" ht="20.100000000000001" customHeight="1" x14ac:dyDescent="0.15">
      <c r="B1255" s="780"/>
      <c r="C1255" s="780" t="s">
        <v>2</v>
      </c>
      <c r="D1255" s="789">
        <f>VLOOKUP(A1253,'様式D-1-1用'!$A$3:$P$1002,3,0)</f>
        <v>7</v>
      </c>
      <c r="E1255" s="790"/>
      <c r="F1255" s="773"/>
      <c r="G1255" s="774"/>
      <c r="H1255" s="774"/>
      <c r="I1255" s="774"/>
      <c r="J1255" s="774"/>
      <c r="K1255" s="774"/>
      <c r="L1255" s="775"/>
      <c r="M1255" s="780"/>
      <c r="N1255" s="780" t="s">
        <v>2</v>
      </c>
      <c r="O1255" s="789">
        <f>VLOOKUP(X1253,'様式D-1-1用'!$A$3:$P$1002,3,0)</f>
        <v>9</v>
      </c>
      <c r="P1255" s="790"/>
      <c r="Q1255" s="773"/>
      <c r="R1255" s="774"/>
      <c r="S1255" s="774"/>
      <c r="T1255" s="774"/>
      <c r="U1255" s="774"/>
      <c r="V1255" s="774"/>
      <c r="W1255" s="775"/>
    </row>
    <row r="1256" spans="1:24" s="23" customFormat="1" ht="20.100000000000001" customHeight="1" x14ac:dyDescent="0.15">
      <c r="B1256" s="781"/>
      <c r="C1256" s="781"/>
      <c r="D1256" s="791"/>
      <c r="E1256" s="792"/>
      <c r="F1256" s="773"/>
      <c r="G1256" s="774"/>
      <c r="H1256" s="774"/>
      <c r="I1256" s="774"/>
      <c r="J1256" s="774"/>
      <c r="K1256" s="774"/>
      <c r="L1256" s="775"/>
      <c r="M1256" s="781"/>
      <c r="N1256" s="781"/>
      <c r="O1256" s="791"/>
      <c r="P1256" s="792"/>
      <c r="Q1256" s="773"/>
      <c r="R1256" s="774"/>
      <c r="S1256" s="774"/>
      <c r="T1256" s="774"/>
      <c r="U1256" s="774"/>
      <c r="V1256" s="774"/>
      <c r="W1256" s="775"/>
    </row>
    <row r="1257" spans="1:24" s="23" customFormat="1" ht="20.100000000000001" customHeight="1" x14ac:dyDescent="0.15">
      <c r="B1257" s="780" t="s">
        <v>48</v>
      </c>
      <c r="C1257" s="780" t="s">
        <v>3</v>
      </c>
      <c r="D1257" s="782" t="str">
        <f>VLOOKUP(A1253,'様式D-1-1用'!$A$3:$P$1002,4,0)</f>
        <v>覆工・坑門</v>
      </c>
      <c r="E1257" s="783"/>
      <c r="F1257" s="773"/>
      <c r="G1257" s="774"/>
      <c r="H1257" s="774"/>
      <c r="I1257" s="774"/>
      <c r="J1257" s="774"/>
      <c r="K1257" s="774"/>
      <c r="L1257" s="775"/>
      <c r="M1257" s="780" t="s">
        <v>48</v>
      </c>
      <c r="N1257" s="780" t="s">
        <v>3</v>
      </c>
      <c r="O1257" s="782" t="str">
        <f>VLOOKUP(X1253,'様式D-1-1用'!$A$3:$P$1002,4,0)</f>
        <v>路面</v>
      </c>
      <c r="P1257" s="783"/>
      <c r="Q1257" s="773"/>
      <c r="R1257" s="774"/>
      <c r="S1257" s="774"/>
      <c r="T1257" s="774"/>
      <c r="U1257" s="774"/>
      <c r="V1257" s="774"/>
      <c r="W1257" s="775"/>
    </row>
    <row r="1258" spans="1:24" s="23" customFormat="1" ht="20.100000000000001" customHeight="1" x14ac:dyDescent="0.15">
      <c r="B1258" s="780"/>
      <c r="C1258" s="781"/>
      <c r="D1258" s="784"/>
      <c r="E1258" s="785"/>
      <c r="F1258" s="773"/>
      <c r="G1258" s="774"/>
      <c r="H1258" s="774"/>
      <c r="I1258" s="774"/>
      <c r="J1258" s="774"/>
      <c r="K1258" s="774"/>
      <c r="L1258" s="775"/>
      <c r="M1258" s="780"/>
      <c r="N1258" s="781"/>
      <c r="O1258" s="784"/>
      <c r="P1258" s="785"/>
      <c r="Q1258" s="773"/>
      <c r="R1258" s="774"/>
      <c r="S1258" s="774"/>
      <c r="T1258" s="774"/>
      <c r="U1258" s="774"/>
      <c r="V1258" s="774"/>
      <c r="W1258" s="775"/>
    </row>
    <row r="1259" spans="1:24" s="23" customFormat="1" ht="20.100000000000001" customHeight="1" x14ac:dyDescent="0.15">
      <c r="B1259" s="780"/>
      <c r="C1259" s="780" t="s">
        <v>4</v>
      </c>
      <c r="D1259" s="782" t="str">
        <f>VLOOKUP(A1253,'様式D-1-1用'!$A$3:$P$1002,5,0)</f>
        <v>側壁（右側）</v>
      </c>
      <c r="E1259" s="783"/>
      <c r="F1259" s="773"/>
      <c r="G1259" s="774"/>
      <c r="H1259" s="774"/>
      <c r="I1259" s="774"/>
      <c r="J1259" s="774"/>
      <c r="K1259" s="774"/>
      <c r="L1259" s="775"/>
      <c r="M1259" s="780"/>
      <c r="N1259" s="780" t="s">
        <v>4</v>
      </c>
      <c r="O1259" s="782" t="str">
        <f>VLOOKUP(X1253,'様式D-1-1用'!$A$3:$P$1002,5,0)</f>
        <v>監査歩廊</v>
      </c>
      <c r="P1259" s="783"/>
      <c r="Q1259" s="773"/>
      <c r="R1259" s="774"/>
      <c r="S1259" s="774"/>
      <c r="T1259" s="774"/>
      <c r="U1259" s="774"/>
      <c r="V1259" s="774"/>
      <c r="W1259" s="775"/>
    </row>
    <row r="1260" spans="1:24" s="23" customFormat="1" ht="19.5" customHeight="1" x14ac:dyDescent="0.15">
      <c r="B1260" s="781"/>
      <c r="C1260" s="781"/>
      <c r="D1260" s="784"/>
      <c r="E1260" s="785"/>
      <c r="F1260" s="773"/>
      <c r="G1260" s="774"/>
      <c r="H1260" s="774"/>
      <c r="I1260" s="774"/>
      <c r="J1260" s="774"/>
      <c r="K1260" s="774"/>
      <c r="L1260" s="775"/>
      <c r="M1260" s="781"/>
      <c r="N1260" s="781"/>
      <c r="O1260" s="784"/>
      <c r="P1260" s="785"/>
      <c r="Q1260" s="773"/>
      <c r="R1260" s="774"/>
      <c r="S1260" s="774"/>
      <c r="T1260" s="774"/>
      <c r="U1260" s="774"/>
      <c r="V1260" s="774"/>
      <c r="W1260" s="775"/>
    </row>
    <row r="1261" spans="1:24" s="23" customFormat="1" ht="17.100000000000001" customHeight="1" x14ac:dyDescent="0.15">
      <c r="B1261" s="770" t="s">
        <v>5</v>
      </c>
      <c r="C1261" s="771"/>
      <c r="D1261" s="765" t="str">
        <f>VLOOKUP(A1253,'様式D-1-1用'!$A$3:$P$1002,6,0)</f>
        <v>材質劣化</v>
      </c>
      <c r="E1261" s="766"/>
      <c r="F1261" s="773"/>
      <c r="G1261" s="774"/>
      <c r="H1261" s="774"/>
      <c r="I1261" s="774"/>
      <c r="J1261" s="774"/>
      <c r="K1261" s="774"/>
      <c r="L1261" s="775"/>
      <c r="M1261" s="770" t="s">
        <v>5</v>
      </c>
      <c r="N1261" s="771"/>
      <c r="O1261" s="765" t="str">
        <f>VLOOKUP(X1253,'様式D-1-1用'!$A$3:$P$1002,6,0)</f>
        <v>材質劣化</v>
      </c>
      <c r="P1261" s="766"/>
      <c r="Q1261" s="773"/>
      <c r="R1261" s="774"/>
      <c r="S1261" s="774"/>
      <c r="T1261" s="774"/>
      <c r="U1261" s="774"/>
      <c r="V1261" s="774"/>
      <c r="W1261" s="775"/>
    </row>
    <row r="1262" spans="1:24" s="23" customFormat="1" ht="17.100000000000001" customHeight="1" x14ac:dyDescent="0.15">
      <c r="B1262" s="770" t="s">
        <v>49</v>
      </c>
      <c r="C1262" s="771"/>
      <c r="D1262" s="765" t="str">
        <f>VLOOKUP(A1253,'様式D-1-1用'!$A$3:$P$1002,7,0)</f>
        <v>うき・はく離</v>
      </c>
      <c r="E1262" s="766"/>
      <c r="F1262" s="773"/>
      <c r="G1262" s="774"/>
      <c r="H1262" s="774"/>
      <c r="I1262" s="774"/>
      <c r="J1262" s="774"/>
      <c r="K1262" s="774"/>
      <c r="L1262" s="775"/>
      <c r="M1262" s="770" t="s">
        <v>49</v>
      </c>
      <c r="N1262" s="771"/>
      <c r="O1262" s="765" t="str">
        <f>VLOOKUP(X1253,'様式D-1-1用'!$A$3:$P$1002,7,0)</f>
        <v>欠損</v>
      </c>
      <c r="P1262" s="766"/>
      <c r="Q1262" s="773"/>
      <c r="R1262" s="774"/>
      <c r="S1262" s="774"/>
      <c r="T1262" s="774"/>
      <c r="U1262" s="774"/>
      <c r="V1262" s="774"/>
      <c r="W1262" s="775"/>
    </row>
    <row r="1263" spans="1:24" s="23" customFormat="1" ht="17.100000000000001" customHeight="1" x14ac:dyDescent="0.15">
      <c r="B1263" s="768" t="s">
        <v>279</v>
      </c>
      <c r="C1263" s="770" t="s">
        <v>278</v>
      </c>
      <c r="D1263" s="771"/>
      <c r="E1263" s="146">
        <f>VLOOKUP(A1253,'様式D-1-1用'!$A$3:$P$1002,8,0)</f>
        <v>0</v>
      </c>
      <c r="F1263" s="773"/>
      <c r="G1263" s="774"/>
      <c r="H1263" s="774"/>
      <c r="I1263" s="774"/>
      <c r="J1263" s="774"/>
      <c r="K1263" s="774"/>
      <c r="L1263" s="775"/>
      <c r="M1263" s="768" t="s">
        <v>279</v>
      </c>
      <c r="N1263" s="770" t="s">
        <v>278</v>
      </c>
      <c r="O1263" s="771"/>
      <c r="P1263" s="146">
        <f>VLOOKUP(X1253,'様式D-1-1用'!$A$3:$P$1002,8,0)</f>
        <v>0</v>
      </c>
      <c r="Q1263" s="773"/>
      <c r="R1263" s="774"/>
      <c r="S1263" s="774"/>
      <c r="T1263" s="774"/>
      <c r="U1263" s="774"/>
      <c r="V1263" s="774"/>
      <c r="W1263" s="775"/>
    </row>
    <row r="1264" spans="1:24" s="23" customFormat="1" ht="17.100000000000001" customHeight="1" x14ac:dyDescent="0.15">
      <c r="B1264" s="769"/>
      <c r="C1264" s="770" t="s">
        <v>280</v>
      </c>
      <c r="D1264" s="771"/>
      <c r="E1264" s="146" t="str">
        <f>VLOOKUP(A1253,'様式D-1-1用'!$A$3:$P$1002,9,0)</f>
        <v>Ⅱb</v>
      </c>
      <c r="F1264" s="773"/>
      <c r="G1264" s="774"/>
      <c r="H1264" s="774"/>
      <c r="I1264" s="774"/>
      <c r="J1264" s="774"/>
      <c r="K1264" s="774"/>
      <c r="L1264" s="775"/>
      <c r="M1264" s="769"/>
      <c r="N1264" s="770" t="s">
        <v>280</v>
      </c>
      <c r="O1264" s="771"/>
      <c r="P1264" s="146" t="str">
        <f>VLOOKUP(X1253,'様式D-1-1用'!$A$3:$P$1002,9,0)</f>
        <v>－</v>
      </c>
      <c r="Q1264" s="773"/>
      <c r="R1264" s="774"/>
      <c r="S1264" s="774"/>
      <c r="T1264" s="774"/>
      <c r="U1264" s="774"/>
      <c r="V1264" s="774"/>
      <c r="W1264" s="775"/>
    </row>
    <row r="1265" spans="1:24" s="23" customFormat="1" ht="17.100000000000001" customHeight="1" x14ac:dyDescent="0.15">
      <c r="B1265" s="770" t="s">
        <v>29</v>
      </c>
      <c r="C1265" s="771"/>
      <c r="D1265" s="767" t="str">
        <f>VLOOKUP(A1253,'様式D-1-1用'!$A$3:$P$1002,11,0)</f>
        <v>Ⅱ</v>
      </c>
      <c r="E1265" s="759"/>
      <c r="F1265" s="776"/>
      <c r="G1265" s="777"/>
      <c r="H1265" s="777"/>
      <c r="I1265" s="777"/>
      <c r="J1265" s="777"/>
      <c r="K1265" s="777"/>
      <c r="L1265" s="778"/>
      <c r="M1265" s="770" t="s">
        <v>29</v>
      </c>
      <c r="N1265" s="771"/>
      <c r="O1265" s="767" t="str">
        <f>VLOOKUP(X1253,'様式D-1-1用'!$A$3:$P$1002,11,0)</f>
        <v>－</v>
      </c>
      <c r="P1265" s="759"/>
      <c r="Q1265" s="776"/>
      <c r="R1265" s="777"/>
      <c r="S1265" s="777"/>
      <c r="T1265" s="777"/>
      <c r="U1265" s="777"/>
      <c r="V1265" s="777"/>
      <c r="W1265" s="778"/>
    </row>
    <row r="1266" spans="1:24" s="23" customFormat="1" ht="17.100000000000001" customHeight="1" x14ac:dyDescent="0.15">
      <c r="B1266" s="770" t="s">
        <v>7</v>
      </c>
      <c r="C1266" s="772"/>
      <c r="D1266" s="772"/>
      <c r="E1266" s="344" t="str">
        <f>VLOOKUP(A1253,'様式D-1-1用'!$A$3:$P$1002,12,0)</f>
        <v xml:space="preserve">0.1m×9.0m </v>
      </c>
      <c r="F1266" s="133"/>
      <c r="G1266" s="133"/>
      <c r="H1266" s="133"/>
      <c r="I1266" s="133"/>
      <c r="J1266" s="133"/>
      <c r="K1266" s="133"/>
      <c r="L1266" s="134"/>
      <c r="M1266" s="770" t="s">
        <v>7</v>
      </c>
      <c r="N1266" s="772"/>
      <c r="O1266" s="771"/>
      <c r="P1266" s="344" t="str">
        <f>VLOOKUP(X1253,'様式D-1-1用'!$A$3:$P$1002,12,0)</f>
        <v xml:space="preserve">0.3m×0.3m </v>
      </c>
      <c r="Q1266" s="133"/>
      <c r="R1266" s="133"/>
      <c r="S1266" s="133"/>
      <c r="T1266" s="133"/>
      <c r="U1266" s="133"/>
      <c r="V1266" s="133"/>
      <c r="W1266" s="134"/>
    </row>
    <row r="1267" spans="1:24" s="23" customFormat="1" ht="17.100000000000001" customHeight="1" x14ac:dyDescent="0.15">
      <c r="B1267" s="801" t="s">
        <v>54</v>
      </c>
      <c r="C1267" s="802"/>
      <c r="D1267" s="803"/>
      <c r="E1267" s="799" t="str">
        <f>VLOOKUP(A1253,'様式D-1-1用'!$A$3:$P$1002,13,0)</f>
        <v>うき0.1m×3.0m(過年度写S15-7),うき0.1m×3.7m(過年度写S15-8)</v>
      </c>
      <c r="F1267" s="800"/>
      <c r="G1267" s="800"/>
      <c r="H1267" s="800"/>
      <c r="I1267" s="800"/>
      <c r="J1267" s="800"/>
      <c r="K1267" s="800"/>
      <c r="L1267" s="804"/>
      <c r="M1267" s="801" t="s">
        <v>54</v>
      </c>
      <c r="N1267" s="802"/>
      <c r="O1267" s="803"/>
      <c r="P1267" s="799" t="str">
        <f>VLOOKUP(X1253,'様式D-1-1用'!$A$3:$P$1002,13,0)</f>
        <v>鉄筋露出0.3m×0.25m×0.02m</v>
      </c>
      <c r="Q1267" s="800"/>
      <c r="R1267" s="800"/>
      <c r="S1267" s="800"/>
      <c r="T1267" s="800"/>
      <c r="U1267" s="800"/>
      <c r="V1267" s="800"/>
      <c r="W1267" s="804"/>
    </row>
    <row r="1268" spans="1:24" s="23" customFormat="1" ht="17.100000000000001" customHeight="1" x14ac:dyDescent="0.15">
      <c r="B1268" s="796" t="s">
        <v>282</v>
      </c>
      <c r="C1268" s="797"/>
      <c r="D1268" s="798"/>
      <c r="E1268" s="799" t="str">
        <f>VLOOKUP(A1253,'様式D-1-1用'!$A$3:$P$1002,14,0)</f>
        <v>－</v>
      </c>
      <c r="F1268" s="800"/>
      <c r="G1268" s="800"/>
      <c r="H1268" s="743"/>
      <c r="I1268" s="743"/>
      <c r="J1268" s="743"/>
      <c r="K1268" s="743"/>
      <c r="L1268" s="744"/>
      <c r="M1268" s="796" t="s">
        <v>282</v>
      </c>
      <c r="N1268" s="797"/>
      <c r="O1268" s="798"/>
      <c r="P1268" s="799" t="str">
        <f>VLOOKUP(X1253,'様式D-1-1用'!$A$3:$P$1002,14,0)</f>
        <v>－</v>
      </c>
      <c r="Q1268" s="800"/>
      <c r="R1268" s="800"/>
      <c r="S1268" s="743"/>
      <c r="T1268" s="743"/>
      <c r="U1268" s="743"/>
      <c r="V1268" s="743"/>
      <c r="W1268" s="744"/>
    </row>
    <row r="1269" spans="1:24" s="23" customFormat="1" ht="17.100000000000001" customHeight="1" x14ac:dyDescent="0.15">
      <c r="B1269" s="796" t="s">
        <v>302</v>
      </c>
      <c r="C1269" s="797"/>
      <c r="D1269" s="798"/>
      <c r="E1269" s="799" t="str">
        <f>VLOOKUP(A1253,'様式D-1-1用'!$A$3:$P$1002,15,0)</f>
        <v>監視（日常巡視）</v>
      </c>
      <c r="F1269" s="800"/>
      <c r="G1269" s="800"/>
      <c r="H1269" s="811" t="s">
        <v>8</v>
      </c>
      <c r="I1269" s="812"/>
      <c r="J1269" s="808"/>
      <c r="K1269" s="809"/>
      <c r="L1269" s="810"/>
      <c r="M1269" s="796" t="s">
        <v>302</v>
      </c>
      <c r="N1269" s="797"/>
      <c r="O1269" s="798"/>
      <c r="P1269" s="799" t="str">
        <f>VLOOKUP(X1253,'様式D-1-1用'!$A$3:$P$1002,15,0)</f>
        <v>なし</v>
      </c>
      <c r="Q1269" s="800"/>
      <c r="R1269" s="800"/>
      <c r="S1269" s="811" t="s">
        <v>8</v>
      </c>
      <c r="T1269" s="812"/>
      <c r="U1269" s="808"/>
      <c r="V1269" s="809"/>
      <c r="W1269" s="810"/>
    </row>
    <row r="1270" spans="1:24" s="23" customFormat="1" ht="17.100000000000001" customHeight="1" x14ac:dyDescent="0.15">
      <c r="B1270" s="770" t="s">
        <v>50</v>
      </c>
      <c r="C1270" s="771"/>
      <c r="D1270" s="805" t="str">
        <f>VLOOKUP(A1253,'様式D-1-1用'!$A$3:$P$1002,16,0)</f>
        <v xml:space="preserve">うき・はく離、0.1m×9.0m </v>
      </c>
      <c r="E1270" s="806"/>
      <c r="F1270" s="806"/>
      <c r="G1270" s="806"/>
      <c r="H1270" s="806"/>
      <c r="I1270" s="806"/>
      <c r="J1270" s="806"/>
      <c r="K1270" s="806"/>
      <c r="L1270" s="807"/>
      <c r="M1270" s="770" t="s">
        <v>50</v>
      </c>
      <c r="N1270" s="771"/>
      <c r="O1270" s="805" t="str">
        <f>VLOOKUP(X1253,'様式D-1-1用'!$A$3:$P$1002,16,0)</f>
        <v xml:space="preserve">欠損、0.3m×0.3m </v>
      </c>
      <c r="P1270" s="806"/>
      <c r="Q1270" s="806"/>
      <c r="R1270" s="806"/>
      <c r="S1270" s="806"/>
      <c r="T1270" s="806"/>
      <c r="U1270" s="806"/>
      <c r="V1270" s="806"/>
      <c r="W1270" s="807"/>
    </row>
    <row r="1271" spans="1:24" s="23" customFormat="1" ht="15" customHeight="1" x14ac:dyDescent="0.15">
      <c r="B1271" s="80"/>
      <c r="C1271" s="793" t="s">
        <v>304</v>
      </c>
      <c r="D1271" s="794"/>
      <c r="E1271" s="794"/>
      <c r="F1271" s="794"/>
      <c r="G1271" s="794"/>
      <c r="H1271" s="794"/>
      <c r="I1271" s="794"/>
      <c r="J1271" s="794"/>
      <c r="K1271" s="794"/>
      <c r="L1271" s="794"/>
      <c r="M1271" s="80"/>
      <c r="N1271" s="81" t="s">
        <v>257</v>
      </c>
      <c r="O1271" s="80"/>
      <c r="P1271" s="82"/>
      <c r="Q1271" s="82"/>
      <c r="R1271" s="82"/>
      <c r="S1271" s="82"/>
      <c r="T1271" s="82"/>
      <c r="U1271" s="82"/>
      <c r="V1271" s="82"/>
      <c r="W1271" s="82"/>
    </row>
    <row r="1272" spans="1:24" s="23" customFormat="1" ht="15" customHeight="1" x14ac:dyDescent="0.15">
      <c r="B1272" s="80"/>
      <c r="C1272" s="795"/>
      <c r="D1272" s="795"/>
      <c r="E1272" s="795"/>
      <c r="F1272" s="795"/>
      <c r="G1272" s="795"/>
      <c r="H1272" s="795"/>
      <c r="I1272" s="795"/>
      <c r="J1272" s="795"/>
      <c r="K1272" s="795"/>
      <c r="L1272" s="795"/>
      <c r="M1272" s="80"/>
      <c r="N1272" s="81" t="s">
        <v>283</v>
      </c>
      <c r="O1272" s="82"/>
      <c r="P1272" s="82"/>
      <c r="Q1272" s="82"/>
      <c r="R1272" s="82"/>
      <c r="S1272" s="82"/>
      <c r="T1272" s="82"/>
      <c r="U1272" s="82"/>
      <c r="V1272" s="82"/>
      <c r="W1272" s="82"/>
    </row>
    <row r="1273" spans="1:24" ht="15" customHeight="1" x14ac:dyDescent="0.15">
      <c r="B1273" s="79"/>
      <c r="C1273" s="176" t="s">
        <v>303</v>
      </c>
      <c r="D1273" s="176"/>
      <c r="E1273" s="177"/>
      <c r="M1273" s="23"/>
      <c r="N1273" s="176" t="s">
        <v>529</v>
      </c>
      <c r="O1273" s="174"/>
      <c r="P1273" s="175"/>
      <c r="Q1273" s="23"/>
      <c r="R1273" s="23"/>
      <c r="S1273" s="23"/>
      <c r="T1273" s="23"/>
      <c r="U1273" s="23"/>
      <c r="W1273" s="82"/>
      <c r="X1273" s="23"/>
    </row>
    <row r="1274" spans="1:24" ht="15" customHeight="1" x14ac:dyDescent="0.15">
      <c r="C1274" s="176" t="s">
        <v>420</v>
      </c>
      <c r="D1274" s="176"/>
      <c r="M1274" s="23"/>
      <c r="N1274" s="176" t="s">
        <v>530</v>
      </c>
      <c r="O1274" s="174"/>
      <c r="P1274" s="23"/>
      <c r="Q1274" s="23"/>
      <c r="R1274" s="23"/>
      <c r="S1274" s="23"/>
      <c r="T1274" s="23"/>
      <c r="U1274" s="23"/>
      <c r="V1274" s="23"/>
      <c r="W1274" s="23"/>
      <c r="X1274" s="23"/>
    </row>
    <row r="1275" spans="1:24" ht="15.6" customHeight="1" x14ac:dyDescent="0.15">
      <c r="C1275" s="176" t="s">
        <v>557</v>
      </c>
      <c r="N1275" s="176" t="s">
        <v>463</v>
      </c>
    </row>
    <row r="1276" spans="1:24" s="23" customFormat="1" ht="20.100000000000001" customHeight="1" x14ac:dyDescent="0.15">
      <c r="A1276" s="175">
        <f>A1235+4</f>
        <v>125</v>
      </c>
      <c r="B1276" s="779" t="s">
        <v>51</v>
      </c>
      <c r="C1276" s="779" t="s">
        <v>47</v>
      </c>
      <c r="D1276" s="782">
        <f>VLOOKUP(A1276,'様式D-1-1用'!$A$3:$P$1002,2,0)</f>
        <v>15</v>
      </c>
      <c r="E1276" s="783"/>
      <c r="F1276" s="786"/>
      <c r="G1276" s="787"/>
      <c r="H1276" s="787"/>
      <c r="I1276" s="787"/>
      <c r="J1276" s="787"/>
      <c r="K1276" s="787"/>
      <c r="L1276" s="788"/>
      <c r="M1276" s="779" t="s">
        <v>51</v>
      </c>
      <c r="N1276" s="779" t="s">
        <v>47</v>
      </c>
      <c r="O1276" s="782">
        <f>VLOOKUP(X1276,'様式D-1-1用'!$A$3:$P$1002,2,0)</f>
        <v>16</v>
      </c>
      <c r="P1276" s="783"/>
      <c r="Q1276" s="786"/>
      <c r="R1276" s="787"/>
      <c r="S1276" s="787"/>
      <c r="T1276" s="787"/>
      <c r="U1276" s="787"/>
      <c r="V1276" s="787"/>
      <c r="W1276" s="788"/>
      <c r="X1276" s="23">
        <f>X1235+4</f>
        <v>126</v>
      </c>
    </row>
    <row r="1277" spans="1:24" s="23" customFormat="1" ht="20.100000000000001" customHeight="1" x14ac:dyDescent="0.15">
      <c r="B1277" s="780"/>
      <c r="C1277" s="781"/>
      <c r="D1277" s="784"/>
      <c r="E1277" s="785"/>
      <c r="F1277" s="773"/>
      <c r="G1277" s="774"/>
      <c r="H1277" s="774"/>
      <c r="I1277" s="774"/>
      <c r="J1277" s="774"/>
      <c r="K1277" s="774"/>
      <c r="L1277" s="775"/>
      <c r="M1277" s="780"/>
      <c r="N1277" s="781"/>
      <c r="O1277" s="784"/>
      <c r="P1277" s="785"/>
      <c r="Q1277" s="773"/>
      <c r="R1277" s="774"/>
      <c r="S1277" s="774"/>
      <c r="T1277" s="774"/>
      <c r="U1277" s="774"/>
      <c r="V1277" s="774"/>
      <c r="W1277" s="775"/>
    </row>
    <row r="1278" spans="1:24" s="23" customFormat="1" ht="20.100000000000001" customHeight="1" x14ac:dyDescent="0.15">
      <c r="B1278" s="780"/>
      <c r="C1278" s="780" t="s">
        <v>2</v>
      </c>
      <c r="D1278" s="789">
        <f>VLOOKUP(A1276,'様式D-1-1用'!$A$3:$P$1002,3,0)</f>
        <v>10</v>
      </c>
      <c r="E1278" s="790"/>
      <c r="F1278" s="773"/>
      <c r="G1278" s="774"/>
      <c r="H1278" s="774"/>
      <c r="I1278" s="774"/>
      <c r="J1278" s="774"/>
      <c r="K1278" s="774"/>
      <c r="L1278" s="775"/>
      <c r="M1278" s="780"/>
      <c r="N1278" s="780" t="s">
        <v>2</v>
      </c>
      <c r="O1278" s="789">
        <f>VLOOKUP(X1276,'様式D-1-1用'!$A$3:$P$1002,3,0)</f>
        <v>1</v>
      </c>
      <c r="P1278" s="790"/>
      <c r="Q1278" s="773"/>
      <c r="R1278" s="774"/>
      <c r="S1278" s="774"/>
      <c r="T1278" s="774"/>
      <c r="U1278" s="774"/>
      <c r="V1278" s="774"/>
      <c r="W1278" s="775"/>
    </row>
    <row r="1279" spans="1:24" s="23" customFormat="1" ht="19.5" customHeight="1" x14ac:dyDescent="0.15">
      <c r="B1279" s="781"/>
      <c r="C1279" s="781"/>
      <c r="D1279" s="791"/>
      <c r="E1279" s="792"/>
      <c r="F1279" s="773"/>
      <c r="G1279" s="774"/>
      <c r="H1279" s="774"/>
      <c r="I1279" s="774"/>
      <c r="J1279" s="774"/>
      <c r="K1279" s="774"/>
      <c r="L1279" s="775"/>
      <c r="M1279" s="781"/>
      <c r="N1279" s="781"/>
      <c r="O1279" s="791"/>
      <c r="P1279" s="792"/>
      <c r="Q1279" s="773"/>
      <c r="R1279" s="774"/>
      <c r="S1279" s="774"/>
      <c r="T1279" s="774"/>
      <c r="U1279" s="774"/>
      <c r="V1279" s="774"/>
      <c r="W1279" s="775"/>
    </row>
    <row r="1280" spans="1:24" s="23" customFormat="1" ht="20.100000000000001" customHeight="1" x14ac:dyDescent="0.15">
      <c r="B1280" s="780" t="s">
        <v>48</v>
      </c>
      <c r="C1280" s="780" t="s">
        <v>3</v>
      </c>
      <c r="D1280" s="782" t="str">
        <f>VLOOKUP(A1276,'様式D-1-1用'!$A$3:$P$1002,4,0)</f>
        <v>路面</v>
      </c>
      <c r="E1280" s="783"/>
      <c r="F1280" s="773"/>
      <c r="G1280" s="774"/>
      <c r="H1280" s="774"/>
      <c r="I1280" s="774"/>
      <c r="J1280" s="774"/>
      <c r="K1280" s="774"/>
      <c r="L1280" s="775"/>
      <c r="M1280" s="780" t="s">
        <v>48</v>
      </c>
      <c r="N1280" s="780" t="s">
        <v>3</v>
      </c>
      <c r="O1280" s="782" t="str">
        <f>VLOOKUP(X1276,'様式D-1-1用'!$A$3:$P$1002,4,0)</f>
        <v>覆工・坑門</v>
      </c>
      <c r="P1280" s="783"/>
      <c r="Q1280" s="773"/>
      <c r="R1280" s="774"/>
      <c r="S1280" s="774"/>
      <c r="T1280" s="774"/>
      <c r="U1280" s="774"/>
      <c r="V1280" s="774"/>
      <c r="W1280" s="775"/>
    </row>
    <row r="1281" spans="1:24" s="23" customFormat="1" ht="20.100000000000001" customHeight="1" x14ac:dyDescent="0.15">
      <c r="B1281" s="780"/>
      <c r="C1281" s="781"/>
      <c r="D1281" s="784"/>
      <c r="E1281" s="785"/>
      <c r="F1281" s="773"/>
      <c r="G1281" s="774"/>
      <c r="H1281" s="774"/>
      <c r="I1281" s="774"/>
      <c r="J1281" s="774"/>
      <c r="K1281" s="774"/>
      <c r="L1281" s="775"/>
      <c r="M1281" s="780"/>
      <c r="N1281" s="781"/>
      <c r="O1281" s="784"/>
      <c r="P1281" s="785"/>
      <c r="Q1281" s="773"/>
      <c r="R1281" s="774"/>
      <c r="S1281" s="774"/>
      <c r="T1281" s="774"/>
      <c r="U1281" s="774"/>
      <c r="V1281" s="774"/>
      <c r="W1281" s="775"/>
    </row>
    <row r="1282" spans="1:24" s="23" customFormat="1" ht="20.100000000000001" customHeight="1" x14ac:dyDescent="0.15">
      <c r="B1282" s="780"/>
      <c r="C1282" s="780" t="s">
        <v>4</v>
      </c>
      <c r="D1282" s="782" t="str">
        <f>VLOOKUP(A1276,'様式D-1-1用'!$A$3:$P$1002,5,0)</f>
        <v>監査歩廊</v>
      </c>
      <c r="E1282" s="783"/>
      <c r="F1282" s="773"/>
      <c r="G1282" s="774"/>
      <c r="H1282" s="774"/>
      <c r="I1282" s="774"/>
      <c r="J1282" s="774"/>
      <c r="K1282" s="774"/>
      <c r="L1282" s="775"/>
      <c r="M1282" s="780"/>
      <c r="N1282" s="780" t="s">
        <v>4</v>
      </c>
      <c r="O1282" s="782" t="str">
        <f>VLOOKUP(X1276,'様式D-1-1用'!$A$3:$P$1002,5,0)</f>
        <v>側壁（左側）</v>
      </c>
      <c r="P1282" s="783"/>
      <c r="Q1282" s="773"/>
      <c r="R1282" s="774"/>
      <c r="S1282" s="774"/>
      <c r="T1282" s="774"/>
      <c r="U1282" s="774"/>
      <c r="V1282" s="774"/>
      <c r="W1282" s="775"/>
    </row>
    <row r="1283" spans="1:24" s="23" customFormat="1" ht="20.100000000000001" customHeight="1" x14ac:dyDescent="0.15">
      <c r="B1283" s="781"/>
      <c r="C1283" s="781"/>
      <c r="D1283" s="784"/>
      <c r="E1283" s="785"/>
      <c r="F1283" s="773"/>
      <c r="G1283" s="774"/>
      <c r="H1283" s="774"/>
      <c r="I1283" s="774"/>
      <c r="J1283" s="774"/>
      <c r="K1283" s="774"/>
      <c r="L1283" s="775"/>
      <c r="M1283" s="781"/>
      <c r="N1283" s="781"/>
      <c r="O1283" s="784"/>
      <c r="P1283" s="785"/>
      <c r="Q1283" s="773"/>
      <c r="R1283" s="774"/>
      <c r="S1283" s="774"/>
      <c r="T1283" s="774"/>
      <c r="U1283" s="774"/>
      <c r="V1283" s="774"/>
      <c r="W1283" s="775"/>
    </row>
    <row r="1284" spans="1:24" s="23" customFormat="1" ht="17.100000000000001" customHeight="1" x14ac:dyDescent="0.15">
      <c r="B1284" s="770" t="s">
        <v>5</v>
      </c>
      <c r="C1284" s="771"/>
      <c r="D1284" s="765" t="str">
        <f>VLOOKUP(A1276,'様式D-1-1用'!$A$3:$P$1002,6,0)</f>
        <v>材質劣化</v>
      </c>
      <c r="E1284" s="766"/>
      <c r="F1284" s="773"/>
      <c r="G1284" s="774"/>
      <c r="H1284" s="774"/>
      <c r="I1284" s="774"/>
      <c r="J1284" s="774"/>
      <c r="K1284" s="774"/>
      <c r="L1284" s="775"/>
      <c r="M1284" s="770" t="s">
        <v>5</v>
      </c>
      <c r="N1284" s="771"/>
      <c r="O1284" s="765" t="str">
        <f>VLOOKUP(X1276,'様式D-1-1用'!$A$3:$P$1002,6,0)</f>
        <v>材質劣化</v>
      </c>
      <c r="P1284" s="766"/>
      <c r="Q1284" s="773"/>
      <c r="R1284" s="774"/>
      <c r="S1284" s="774"/>
      <c r="T1284" s="774"/>
      <c r="U1284" s="774"/>
      <c r="V1284" s="774"/>
      <c r="W1284" s="775"/>
    </row>
    <row r="1285" spans="1:24" s="23" customFormat="1" ht="17.100000000000001" customHeight="1" x14ac:dyDescent="0.15">
      <c r="B1285" s="770" t="s">
        <v>49</v>
      </c>
      <c r="C1285" s="771"/>
      <c r="D1285" s="765" t="str">
        <f>VLOOKUP(A1276,'様式D-1-1用'!$A$3:$P$1002,7,0)</f>
        <v>欠損</v>
      </c>
      <c r="E1285" s="766"/>
      <c r="F1285" s="773"/>
      <c r="G1285" s="774"/>
      <c r="H1285" s="774"/>
      <c r="I1285" s="774"/>
      <c r="J1285" s="774"/>
      <c r="K1285" s="774"/>
      <c r="L1285" s="775"/>
      <c r="M1285" s="770" t="s">
        <v>49</v>
      </c>
      <c r="N1285" s="771"/>
      <c r="O1285" s="765" t="str">
        <f>VLOOKUP(X1276,'様式D-1-1用'!$A$3:$P$1002,7,0)</f>
        <v>うき・はく離</v>
      </c>
      <c r="P1285" s="766"/>
      <c r="Q1285" s="773"/>
      <c r="R1285" s="774"/>
      <c r="S1285" s="774"/>
      <c r="T1285" s="774"/>
      <c r="U1285" s="774"/>
      <c r="V1285" s="774"/>
      <c r="W1285" s="775"/>
    </row>
    <row r="1286" spans="1:24" s="23" customFormat="1" ht="17.100000000000001" customHeight="1" x14ac:dyDescent="0.15">
      <c r="B1286" s="768" t="s">
        <v>279</v>
      </c>
      <c r="C1286" s="770" t="s">
        <v>278</v>
      </c>
      <c r="D1286" s="771"/>
      <c r="E1286" s="146">
        <f>VLOOKUP(A1276,'様式D-1-1用'!$A$3:$P$1002,8,0)</f>
        <v>0</v>
      </c>
      <c r="F1286" s="773"/>
      <c r="G1286" s="774"/>
      <c r="H1286" s="774"/>
      <c r="I1286" s="774"/>
      <c r="J1286" s="774"/>
      <c r="K1286" s="774"/>
      <c r="L1286" s="775"/>
      <c r="M1286" s="768" t="s">
        <v>279</v>
      </c>
      <c r="N1286" s="770" t="s">
        <v>278</v>
      </c>
      <c r="O1286" s="771"/>
      <c r="P1286" s="146">
        <f>VLOOKUP(X1276,'様式D-1-1用'!$A$3:$P$1002,8,0)</f>
        <v>0</v>
      </c>
      <c r="Q1286" s="773"/>
      <c r="R1286" s="774"/>
      <c r="S1286" s="774"/>
      <c r="T1286" s="774"/>
      <c r="U1286" s="774"/>
      <c r="V1286" s="774"/>
      <c r="W1286" s="775"/>
    </row>
    <row r="1287" spans="1:24" s="23" customFormat="1" ht="17.100000000000001" customHeight="1" x14ac:dyDescent="0.15">
      <c r="B1287" s="769"/>
      <c r="C1287" s="770" t="s">
        <v>280</v>
      </c>
      <c r="D1287" s="771"/>
      <c r="E1287" s="146" t="str">
        <f>VLOOKUP(A1276,'様式D-1-1用'!$A$3:$P$1002,9,0)</f>
        <v>－</v>
      </c>
      <c r="F1287" s="773"/>
      <c r="G1287" s="774"/>
      <c r="H1287" s="774"/>
      <c r="I1287" s="774"/>
      <c r="J1287" s="774"/>
      <c r="K1287" s="774"/>
      <c r="L1287" s="775"/>
      <c r="M1287" s="769"/>
      <c r="N1287" s="770" t="s">
        <v>280</v>
      </c>
      <c r="O1287" s="771"/>
      <c r="P1287" s="146" t="str">
        <f>VLOOKUP(X1276,'様式D-1-1用'!$A$3:$P$1002,9,0)</f>
        <v>Ⅱb</v>
      </c>
      <c r="Q1287" s="773"/>
      <c r="R1287" s="774"/>
      <c r="S1287" s="774"/>
      <c r="T1287" s="774"/>
      <c r="U1287" s="774"/>
      <c r="V1287" s="774"/>
      <c r="W1287" s="775"/>
    </row>
    <row r="1288" spans="1:24" s="23" customFormat="1" ht="17.100000000000001" customHeight="1" x14ac:dyDescent="0.15">
      <c r="B1288" s="770" t="s">
        <v>29</v>
      </c>
      <c r="C1288" s="771"/>
      <c r="D1288" s="767" t="str">
        <f>VLOOKUP(A1276,'様式D-1-1用'!$A$3:$P$1002,11,0)</f>
        <v>－</v>
      </c>
      <c r="E1288" s="759"/>
      <c r="F1288" s="776"/>
      <c r="G1288" s="777"/>
      <c r="H1288" s="777"/>
      <c r="I1288" s="777"/>
      <c r="J1288" s="777"/>
      <c r="K1288" s="777"/>
      <c r="L1288" s="778"/>
      <c r="M1288" s="770" t="s">
        <v>29</v>
      </c>
      <c r="N1288" s="771"/>
      <c r="O1288" s="767" t="str">
        <f>VLOOKUP(X1276,'様式D-1-1用'!$A$3:$P$1002,11,0)</f>
        <v>Ⅱ</v>
      </c>
      <c r="P1288" s="759"/>
      <c r="Q1288" s="776"/>
      <c r="R1288" s="777"/>
      <c r="S1288" s="777"/>
      <c r="T1288" s="777"/>
      <c r="U1288" s="777"/>
      <c r="V1288" s="777"/>
      <c r="W1288" s="778"/>
    </row>
    <row r="1289" spans="1:24" s="23" customFormat="1" ht="17.100000000000001" customHeight="1" x14ac:dyDescent="0.15">
      <c r="B1289" s="770" t="s">
        <v>7</v>
      </c>
      <c r="C1289" s="772"/>
      <c r="D1289" s="772"/>
      <c r="E1289" s="344" t="str">
        <f>VLOOKUP(A1276,'様式D-1-1用'!$A$3:$P$1002,12,0)</f>
        <v xml:space="preserve">0.1m×0.05m </v>
      </c>
      <c r="F1289" s="133"/>
      <c r="G1289" s="133"/>
      <c r="H1289" s="133"/>
      <c r="I1289" s="133"/>
      <c r="J1289" s="133"/>
      <c r="K1289" s="133"/>
      <c r="L1289" s="134"/>
      <c r="M1289" s="770" t="s">
        <v>7</v>
      </c>
      <c r="N1289" s="772"/>
      <c r="O1289" s="771"/>
      <c r="P1289" s="344" t="str">
        <f>VLOOKUP(X1276,'様式D-1-1用'!$A$3:$P$1002,12,0)</f>
        <v xml:space="preserve">0.1m×1.5m </v>
      </c>
      <c r="Q1289" s="133"/>
      <c r="R1289" s="133"/>
      <c r="S1289" s="133"/>
      <c r="T1289" s="133"/>
      <c r="U1289" s="133"/>
      <c r="V1289" s="133"/>
      <c r="W1289" s="134"/>
    </row>
    <row r="1290" spans="1:24" s="23" customFormat="1" ht="17.100000000000001" customHeight="1" x14ac:dyDescent="0.15">
      <c r="B1290" s="801" t="s">
        <v>54</v>
      </c>
      <c r="C1290" s="802"/>
      <c r="D1290" s="803"/>
      <c r="E1290" s="799" t="str">
        <f>VLOOKUP(A1276,'様式D-1-1用'!$A$3:$P$1002,13,0)</f>
        <v>鉄筋露出0.15m×0.05m×0.01m</v>
      </c>
      <c r="F1290" s="800"/>
      <c r="G1290" s="800"/>
      <c r="H1290" s="800"/>
      <c r="I1290" s="800"/>
      <c r="J1290" s="800"/>
      <c r="K1290" s="800"/>
      <c r="L1290" s="804"/>
      <c r="M1290" s="801" t="s">
        <v>54</v>
      </c>
      <c r="N1290" s="802"/>
      <c r="O1290" s="803"/>
      <c r="P1290" s="799" t="str">
        <f>VLOOKUP(X1276,'様式D-1-1用'!$A$3:$P$1002,13,0)</f>
        <v>0.15m×1.5m</v>
      </c>
      <c r="Q1290" s="800"/>
      <c r="R1290" s="800"/>
      <c r="S1290" s="800"/>
      <c r="T1290" s="800"/>
      <c r="U1290" s="800"/>
      <c r="V1290" s="800"/>
      <c r="W1290" s="804"/>
    </row>
    <row r="1291" spans="1:24" s="23" customFormat="1" ht="17.100000000000001" customHeight="1" x14ac:dyDescent="0.15">
      <c r="B1291" s="796" t="s">
        <v>282</v>
      </c>
      <c r="C1291" s="797"/>
      <c r="D1291" s="798"/>
      <c r="E1291" s="799" t="str">
        <f>VLOOKUP(A1276,'様式D-1-1用'!$A$3:$P$1002,14,0)</f>
        <v>－</v>
      </c>
      <c r="F1291" s="800"/>
      <c r="G1291" s="800"/>
      <c r="H1291" s="743"/>
      <c r="I1291" s="743"/>
      <c r="J1291" s="743"/>
      <c r="K1291" s="743"/>
      <c r="L1291" s="744"/>
      <c r="M1291" s="796" t="s">
        <v>282</v>
      </c>
      <c r="N1291" s="797"/>
      <c r="O1291" s="798"/>
      <c r="P1291" s="799" t="str">
        <f>VLOOKUP(X1276,'様式D-1-1用'!$A$3:$P$1002,14,0)</f>
        <v>－</v>
      </c>
      <c r="Q1291" s="800"/>
      <c r="R1291" s="800"/>
      <c r="S1291" s="743"/>
      <c r="T1291" s="743"/>
      <c r="U1291" s="743"/>
      <c r="V1291" s="743"/>
      <c r="W1291" s="744"/>
    </row>
    <row r="1292" spans="1:24" s="23" customFormat="1" ht="17.100000000000001" customHeight="1" x14ac:dyDescent="0.15">
      <c r="B1292" s="796" t="s">
        <v>302</v>
      </c>
      <c r="C1292" s="797"/>
      <c r="D1292" s="798"/>
      <c r="E1292" s="799" t="str">
        <f>VLOOKUP(A1276,'様式D-1-1用'!$A$3:$P$1002,15,0)</f>
        <v>なし</v>
      </c>
      <c r="F1292" s="800"/>
      <c r="G1292" s="800"/>
      <c r="H1292" s="811" t="s">
        <v>8</v>
      </c>
      <c r="I1292" s="812"/>
      <c r="J1292" s="808"/>
      <c r="K1292" s="809"/>
      <c r="L1292" s="810"/>
      <c r="M1292" s="796" t="s">
        <v>302</v>
      </c>
      <c r="N1292" s="797"/>
      <c r="O1292" s="798"/>
      <c r="P1292" s="799" t="str">
        <f>VLOOKUP(X1276,'様式D-1-1用'!$A$3:$P$1002,15,0)</f>
        <v>監視（日常巡視）</v>
      </c>
      <c r="Q1292" s="800"/>
      <c r="R1292" s="800"/>
      <c r="S1292" s="811" t="s">
        <v>8</v>
      </c>
      <c r="T1292" s="812"/>
      <c r="U1292" s="808"/>
      <c r="V1292" s="809"/>
      <c r="W1292" s="810"/>
    </row>
    <row r="1293" spans="1:24" s="23" customFormat="1" ht="17.100000000000001" customHeight="1" x14ac:dyDescent="0.15">
      <c r="B1293" s="770" t="s">
        <v>50</v>
      </c>
      <c r="C1293" s="771"/>
      <c r="D1293" s="805" t="str">
        <f>VLOOKUP(A1276,'様式D-1-1用'!$A$3:$P$1002,16,0)</f>
        <v xml:space="preserve">欠損、0.1m×0.05m </v>
      </c>
      <c r="E1293" s="806"/>
      <c r="F1293" s="806"/>
      <c r="G1293" s="806"/>
      <c r="H1293" s="806"/>
      <c r="I1293" s="806"/>
      <c r="J1293" s="806"/>
      <c r="K1293" s="806"/>
      <c r="L1293" s="807"/>
      <c r="M1293" s="770" t="s">
        <v>50</v>
      </c>
      <c r="N1293" s="771"/>
      <c r="O1293" s="805" t="str">
        <f>VLOOKUP(X1276,'様式D-1-1用'!$A$3:$P$1002,16,0)</f>
        <v xml:space="preserve">うき・はく離、0.1m×1.5m </v>
      </c>
      <c r="P1293" s="806"/>
      <c r="Q1293" s="806"/>
      <c r="R1293" s="806"/>
      <c r="S1293" s="806"/>
      <c r="T1293" s="806"/>
      <c r="U1293" s="806"/>
      <c r="V1293" s="806"/>
      <c r="W1293" s="807"/>
    </row>
    <row r="1294" spans="1:24" s="23" customFormat="1" ht="20.100000000000001" customHeight="1" x14ac:dyDescent="0.15">
      <c r="A1294" s="175">
        <f>A1253+4</f>
        <v>127</v>
      </c>
      <c r="B1294" s="779" t="s">
        <v>51</v>
      </c>
      <c r="C1294" s="779" t="s">
        <v>47</v>
      </c>
      <c r="D1294" s="782">
        <f>VLOOKUP(A1294,'様式D-1-1用'!$A$3:$P$1002,2,0)</f>
        <v>16</v>
      </c>
      <c r="E1294" s="783"/>
      <c r="F1294" s="786"/>
      <c r="G1294" s="787"/>
      <c r="H1294" s="787"/>
      <c r="I1294" s="787"/>
      <c r="J1294" s="787"/>
      <c r="K1294" s="787"/>
      <c r="L1294" s="788"/>
      <c r="M1294" s="779" t="s">
        <v>51</v>
      </c>
      <c r="N1294" s="779" t="s">
        <v>47</v>
      </c>
      <c r="O1294" s="782">
        <f>VLOOKUP(X1294,'様式D-1-1用'!$A$3:$P$1002,2,0)</f>
        <v>16</v>
      </c>
      <c r="P1294" s="783"/>
      <c r="Q1294" s="773"/>
      <c r="R1294" s="774"/>
      <c r="S1294" s="774"/>
      <c r="T1294" s="774"/>
      <c r="U1294" s="774"/>
      <c r="V1294" s="774"/>
      <c r="W1294" s="775"/>
      <c r="X1294" s="23">
        <f>X1253+4</f>
        <v>128</v>
      </c>
    </row>
    <row r="1295" spans="1:24" s="23" customFormat="1" ht="20.100000000000001" customHeight="1" x14ac:dyDescent="0.15">
      <c r="B1295" s="780"/>
      <c r="C1295" s="781"/>
      <c r="D1295" s="784"/>
      <c r="E1295" s="785"/>
      <c r="F1295" s="773"/>
      <c r="G1295" s="774"/>
      <c r="H1295" s="774"/>
      <c r="I1295" s="774"/>
      <c r="J1295" s="774"/>
      <c r="K1295" s="774"/>
      <c r="L1295" s="775"/>
      <c r="M1295" s="780"/>
      <c r="N1295" s="781"/>
      <c r="O1295" s="784"/>
      <c r="P1295" s="785"/>
      <c r="Q1295" s="773"/>
      <c r="R1295" s="774"/>
      <c r="S1295" s="774"/>
      <c r="T1295" s="774"/>
      <c r="U1295" s="774"/>
      <c r="V1295" s="774"/>
      <c r="W1295" s="775"/>
    </row>
    <row r="1296" spans="1:24" s="23" customFormat="1" ht="20.100000000000001" customHeight="1" x14ac:dyDescent="0.15">
      <c r="B1296" s="780"/>
      <c r="C1296" s="780" t="s">
        <v>2</v>
      </c>
      <c r="D1296" s="789">
        <f>VLOOKUP(A1294,'様式D-1-1用'!$A$3:$P$1002,3,0)</f>
        <v>2</v>
      </c>
      <c r="E1296" s="790"/>
      <c r="F1296" s="773"/>
      <c r="G1296" s="774"/>
      <c r="H1296" s="774"/>
      <c r="I1296" s="774"/>
      <c r="J1296" s="774"/>
      <c r="K1296" s="774"/>
      <c r="L1296" s="775"/>
      <c r="M1296" s="780"/>
      <c r="N1296" s="780" t="s">
        <v>2</v>
      </c>
      <c r="O1296" s="789">
        <f>VLOOKUP(X1294,'様式D-1-1用'!$A$3:$P$1002,3,0)</f>
        <v>3</v>
      </c>
      <c r="P1296" s="790"/>
      <c r="Q1296" s="773"/>
      <c r="R1296" s="774"/>
      <c r="S1296" s="774"/>
      <c r="T1296" s="774"/>
      <c r="U1296" s="774"/>
      <c r="V1296" s="774"/>
      <c r="W1296" s="775"/>
    </row>
    <row r="1297" spans="2:23" s="23" customFormat="1" ht="20.100000000000001" customHeight="1" x14ac:dyDescent="0.15">
      <c r="B1297" s="781"/>
      <c r="C1297" s="781"/>
      <c r="D1297" s="791"/>
      <c r="E1297" s="792"/>
      <c r="F1297" s="773"/>
      <c r="G1297" s="774"/>
      <c r="H1297" s="774"/>
      <c r="I1297" s="774"/>
      <c r="J1297" s="774"/>
      <c r="K1297" s="774"/>
      <c r="L1297" s="775"/>
      <c r="M1297" s="781"/>
      <c r="N1297" s="781"/>
      <c r="O1297" s="791"/>
      <c r="P1297" s="792"/>
      <c r="Q1297" s="773"/>
      <c r="R1297" s="774"/>
      <c r="S1297" s="774"/>
      <c r="T1297" s="774"/>
      <c r="U1297" s="774"/>
      <c r="V1297" s="774"/>
      <c r="W1297" s="775"/>
    </row>
    <row r="1298" spans="2:23" s="23" customFormat="1" ht="20.100000000000001" customHeight="1" x14ac:dyDescent="0.15">
      <c r="B1298" s="780" t="s">
        <v>48</v>
      </c>
      <c r="C1298" s="780" t="s">
        <v>3</v>
      </c>
      <c r="D1298" s="782" t="str">
        <f>VLOOKUP(A1294,'様式D-1-1用'!$A$3:$P$1002,4,0)</f>
        <v>覆工・坑門</v>
      </c>
      <c r="E1298" s="783"/>
      <c r="F1298" s="773"/>
      <c r="G1298" s="774"/>
      <c r="H1298" s="774"/>
      <c r="I1298" s="774"/>
      <c r="J1298" s="774"/>
      <c r="K1298" s="774"/>
      <c r="L1298" s="775"/>
      <c r="M1298" s="780" t="s">
        <v>48</v>
      </c>
      <c r="N1298" s="780" t="s">
        <v>3</v>
      </c>
      <c r="O1298" s="782" t="str">
        <f>VLOOKUP(X1294,'様式D-1-1用'!$A$3:$P$1002,4,0)</f>
        <v>覆工・坑門</v>
      </c>
      <c r="P1298" s="783"/>
      <c r="Q1298" s="773"/>
      <c r="R1298" s="774"/>
      <c r="S1298" s="774"/>
      <c r="T1298" s="774"/>
      <c r="U1298" s="774"/>
      <c r="V1298" s="774"/>
      <c r="W1298" s="775"/>
    </row>
    <row r="1299" spans="2:23" s="23" customFormat="1" ht="20.100000000000001" customHeight="1" x14ac:dyDescent="0.15">
      <c r="B1299" s="780"/>
      <c r="C1299" s="781"/>
      <c r="D1299" s="784"/>
      <c r="E1299" s="785"/>
      <c r="F1299" s="773"/>
      <c r="G1299" s="774"/>
      <c r="H1299" s="774"/>
      <c r="I1299" s="774"/>
      <c r="J1299" s="774"/>
      <c r="K1299" s="774"/>
      <c r="L1299" s="775"/>
      <c r="M1299" s="780"/>
      <c r="N1299" s="781"/>
      <c r="O1299" s="784"/>
      <c r="P1299" s="785"/>
      <c r="Q1299" s="773"/>
      <c r="R1299" s="774"/>
      <c r="S1299" s="774"/>
      <c r="T1299" s="774"/>
      <c r="U1299" s="774"/>
      <c r="V1299" s="774"/>
      <c r="W1299" s="775"/>
    </row>
    <row r="1300" spans="2:23" s="23" customFormat="1" ht="20.100000000000001" customHeight="1" x14ac:dyDescent="0.15">
      <c r="B1300" s="780"/>
      <c r="C1300" s="780" t="s">
        <v>4</v>
      </c>
      <c r="D1300" s="782" t="str">
        <f>VLOOKUP(A1294,'様式D-1-1用'!$A$3:$P$1002,5,0)</f>
        <v>アーチ（天端）</v>
      </c>
      <c r="E1300" s="783"/>
      <c r="F1300" s="773"/>
      <c r="G1300" s="774"/>
      <c r="H1300" s="774"/>
      <c r="I1300" s="774"/>
      <c r="J1300" s="774"/>
      <c r="K1300" s="774"/>
      <c r="L1300" s="775"/>
      <c r="M1300" s="780"/>
      <c r="N1300" s="780" t="s">
        <v>4</v>
      </c>
      <c r="O1300" s="782" t="str">
        <f>VLOOKUP(X1294,'様式D-1-1用'!$A$3:$P$1002,5,0)</f>
        <v>アーチ（左側）</v>
      </c>
      <c r="P1300" s="783"/>
      <c r="Q1300" s="773"/>
      <c r="R1300" s="774"/>
      <c r="S1300" s="774"/>
      <c r="T1300" s="774"/>
      <c r="U1300" s="774"/>
      <c r="V1300" s="774"/>
      <c r="W1300" s="775"/>
    </row>
    <row r="1301" spans="2:23" s="23" customFormat="1" ht="19.5" customHeight="1" x14ac:dyDescent="0.15">
      <c r="B1301" s="781"/>
      <c r="C1301" s="781"/>
      <c r="D1301" s="784"/>
      <c r="E1301" s="785"/>
      <c r="F1301" s="773"/>
      <c r="G1301" s="774"/>
      <c r="H1301" s="774"/>
      <c r="I1301" s="774"/>
      <c r="J1301" s="774"/>
      <c r="K1301" s="774"/>
      <c r="L1301" s="775"/>
      <c r="M1301" s="781"/>
      <c r="N1301" s="781"/>
      <c r="O1301" s="784"/>
      <c r="P1301" s="785"/>
      <c r="Q1301" s="773"/>
      <c r="R1301" s="774"/>
      <c r="S1301" s="774"/>
      <c r="T1301" s="774"/>
      <c r="U1301" s="774"/>
      <c r="V1301" s="774"/>
      <c r="W1301" s="775"/>
    </row>
    <row r="1302" spans="2:23" s="23" customFormat="1" ht="17.100000000000001" customHeight="1" x14ac:dyDescent="0.15">
      <c r="B1302" s="770" t="s">
        <v>5</v>
      </c>
      <c r="C1302" s="771"/>
      <c r="D1302" s="765" t="str">
        <f>VLOOKUP(A1294,'様式D-1-1用'!$A$3:$P$1002,6,0)</f>
        <v>材質劣化</v>
      </c>
      <c r="E1302" s="766"/>
      <c r="F1302" s="773"/>
      <c r="G1302" s="774"/>
      <c r="H1302" s="774"/>
      <c r="I1302" s="774"/>
      <c r="J1302" s="774"/>
      <c r="K1302" s="774"/>
      <c r="L1302" s="775"/>
      <c r="M1302" s="770" t="s">
        <v>5</v>
      </c>
      <c r="N1302" s="771"/>
      <c r="O1302" s="765" t="str">
        <f>VLOOKUP(X1294,'様式D-1-1用'!$A$3:$P$1002,6,0)</f>
        <v>材質劣化</v>
      </c>
      <c r="P1302" s="766"/>
      <c r="Q1302" s="773"/>
      <c r="R1302" s="774"/>
      <c r="S1302" s="774"/>
      <c r="T1302" s="774"/>
      <c r="U1302" s="774"/>
      <c r="V1302" s="774"/>
      <c r="W1302" s="775"/>
    </row>
    <row r="1303" spans="2:23" s="23" customFormat="1" ht="17.100000000000001" customHeight="1" x14ac:dyDescent="0.15">
      <c r="B1303" s="770" t="s">
        <v>49</v>
      </c>
      <c r="C1303" s="771"/>
      <c r="D1303" s="765" t="str">
        <f>VLOOKUP(A1294,'様式D-1-1用'!$A$3:$P$1002,7,0)</f>
        <v>ひび割れ</v>
      </c>
      <c r="E1303" s="766"/>
      <c r="F1303" s="773"/>
      <c r="G1303" s="774"/>
      <c r="H1303" s="774"/>
      <c r="I1303" s="774"/>
      <c r="J1303" s="774"/>
      <c r="K1303" s="774"/>
      <c r="L1303" s="775"/>
      <c r="M1303" s="770" t="s">
        <v>49</v>
      </c>
      <c r="N1303" s="771"/>
      <c r="O1303" s="765" t="str">
        <f>VLOOKUP(X1294,'様式D-1-1用'!$A$3:$P$1002,7,0)</f>
        <v>補修跡</v>
      </c>
      <c r="P1303" s="766"/>
      <c r="Q1303" s="773"/>
      <c r="R1303" s="774"/>
      <c r="S1303" s="774"/>
      <c r="T1303" s="774"/>
      <c r="U1303" s="774"/>
      <c r="V1303" s="774"/>
      <c r="W1303" s="775"/>
    </row>
    <row r="1304" spans="2:23" s="23" customFormat="1" ht="17.100000000000001" customHeight="1" x14ac:dyDescent="0.15">
      <c r="B1304" s="768" t="s">
        <v>279</v>
      </c>
      <c r="C1304" s="770" t="s">
        <v>278</v>
      </c>
      <c r="D1304" s="771"/>
      <c r="E1304" s="146">
        <f>VLOOKUP(A1294,'様式D-1-1用'!$A$3:$P$1002,8,0)</f>
        <v>0</v>
      </c>
      <c r="F1304" s="773"/>
      <c r="G1304" s="774"/>
      <c r="H1304" s="774"/>
      <c r="I1304" s="774"/>
      <c r="J1304" s="774"/>
      <c r="K1304" s="774"/>
      <c r="L1304" s="775"/>
      <c r="M1304" s="768" t="s">
        <v>279</v>
      </c>
      <c r="N1304" s="770" t="s">
        <v>278</v>
      </c>
      <c r="O1304" s="771"/>
      <c r="P1304" s="146">
        <f>VLOOKUP(X1294,'様式D-1-1用'!$A$3:$P$1002,8,0)</f>
        <v>0</v>
      </c>
      <c r="Q1304" s="773"/>
      <c r="R1304" s="774"/>
      <c r="S1304" s="774"/>
      <c r="T1304" s="774"/>
      <c r="U1304" s="774"/>
      <c r="V1304" s="774"/>
      <c r="W1304" s="775"/>
    </row>
    <row r="1305" spans="2:23" s="23" customFormat="1" ht="17.100000000000001" customHeight="1" x14ac:dyDescent="0.15">
      <c r="B1305" s="769"/>
      <c r="C1305" s="770" t="s">
        <v>280</v>
      </c>
      <c r="D1305" s="771"/>
      <c r="E1305" s="146" t="str">
        <f>VLOOKUP(A1294,'様式D-1-1用'!$A$3:$P$1002,9,0)</f>
        <v>Ⅱb</v>
      </c>
      <c r="F1305" s="773"/>
      <c r="G1305" s="774"/>
      <c r="H1305" s="774"/>
      <c r="I1305" s="774"/>
      <c r="J1305" s="774"/>
      <c r="K1305" s="774"/>
      <c r="L1305" s="775"/>
      <c r="M1305" s="769"/>
      <c r="N1305" s="770" t="s">
        <v>280</v>
      </c>
      <c r="O1305" s="771"/>
      <c r="P1305" s="146" t="str">
        <f>VLOOKUP(X1294,'様式D-1-1用'!$A$3:$P$1002,9,0)</f>
        <v>Ⅰ</v>
      </c>
      <c r="Q1305" s="773"/>
      <c r="R1305" s="774"/>
      <c r="S1305" s="774"/>
      <c r="T1305" s="774"/>
      <c r="U1305" s="774"/>
      <c r="V1305" s="774"/>
      <c r="W1305" s="775"/>
    </row>
    <row r="1306" spans="2:23" s="23" customFormat="1" ht="17.100000000000001" customHeight="1" x14ac:dyDescent="0.15">
      <c r="B1306" s="770" t="s">
        <v>29</v>
      </c>
      <c r="C1306" s="771"/>
      <c r="D1306" s="767" t="str">
        <f>VLOOKUP(A1294,'様式D-1-1用'!$A$3:$P$1002,11,0)</f>
        <v>Ⅱ</v>
      </c>
      <c r="E1306" s="759"/>
      <c r="F1306" s="776"/>
      <c r="G1306" s="777"/>
      <c r="H1306" s="777"/>
      <c r="I1306" s="777"/>
      <c r="J1306" s="777"/>
      <c r="K1306" s="777"/>
      <c r="L1306" s="778"/>
      <c r="M1306" s="770" t="s">
        <v>29</v>
      </c>
      <c r="N1306" s="771"/>
      <c r="O1306" s="767" t="str">
        <f>VLOOKUP(X1294,'様式D-1-1用'!$A$3:$P$1002,11,0)</f>
        <v>Ⅰ</v>
      </c>
      <c r="P1306" s="759"/>
      <c r="Q1306" s="776"/>
      <c r="R1306" s="777"/>
      <c r="S1306" s="777"/>
      <c r="T1306" s="777"/>
      <c r="U1306" s="777"/>
      <c r="V1306" s="777"/>
      <c r="W1306" s="778"/>
    </row>
    <row r="1307" spans="2:23" s="23" customFormat="1" ht="17.100000000000001" customHeight="1" x14ac:dyDescent="0.15">
      <c r="B1307" s="770" t="s">
        <v>7</v>
      </c>
      <c r="C1307" s="772"/>
      <c r="D1307" s="772"/>
      <c r="E1307" s="344" t="str">
        <f>VLOOKUP(A1294,'様式D-1-1用'!$A$3:$P$1002,12,0)</f>
        <v>幅0.5mm×長さ3.5m</v>
      </c>
      <c r="F1307" s="133"/>
      <c r="G1307" s="133"/>
      <c r="H1307" s="133"/>
      <c r="I1307" s="133"/>
      <c r="J1307" s="133"/>
      <c r="K1307" s="133"/>
      <c r="L1307" s="134"/>
      <c r="M1307" s="770" t="s">
        <v>7</v>
      </c>
      <c r="N1307" s="772"/>
      <c r="O1307" s="771"/>
      <c r="P1307" s="344" t="str">
        <f>VLOOKUP(X1294,'様式D-1-1用'!$A$3:$P$1002,12,0)</f>
        <v>2.7m×1.0m メッシュシート</v>
      </c>
      <c r="Q1307" s="133"/>
      <c r="R1307" s="133"/>
      <c r="S1307" s="133"/>
      <c r="T1307" s="133"/>
      <c r="U1307" s="133"/>
      <c r="V1307" s="133"/>
      <c r="W1307" s="134"/>
    </row>
    <row r="1308" spans="2:23" s="23" customFormat="1" ht="17.100000000000001" customHeight="1" x14ac:dyDescent="0.15">
      <c r="B1308" s="801" t="s">
        <v>54</v>
      </c>
      <c r="C1308" s="802"/>
      <c r="D1308" s="803"/>
      <c r="E1308" s="799" t="str">
        <f>VLOOKUP(A1294,'様式D-1-1用'!$A$3:$P$1002,13,0)</f>
        <v>幅1.2mm×長さ3.5m</v>
      </c>
      <c r="F1308" s="800"/>
      <c r="G1308" s="800"/>
      <c r="H1308" s="800"/>
      <c r="I1308" s="800"/>
      <c r="J1308" s="800"/>
      <c r="K1308" s="800"/>
      <c r="L1308" s="804"/>
      <c r="M1308" s="801" t="s">
        <v>54</v>
      </c>
      <c r="N1308" s="802"/>
      <c r="O1308" s="803"/>
      <c r="P1308" s="799" t="str">
        <f>VLOOKUP(X1294,'様式D-1-1用'!$A$3:$P$1002,13,0)</f>
        <v>既設応急対策工1.7m×0.3m</v>
      </c>
      <c r="Q1308" s="800"/>
      <c r="R1308" s="800"/>
      <c r="S1308" s="800"/>
      <c r="T1308" s="800"/>
      <c r="U1308" s="800"/>
      <c r="V1308" s="800"/>
      <c r="W1308" s="804"/>
    </row>
    <row r="1309" spans="2:23" s="23" customFormat="1" ht="17.100000000000001" customHeight="1" x14ac:dyDescent="0.15">
      <c r="B1309" s="796" t="s">
        <v>282</v>
      </c>
      <c r="C1309" s="797"/>
      <c r="D1309" s="798"/>
      <c r="E1309" s="799" t="str">
        <f>VLOOKUP(A1294,'様式D-1-1用'!$A$3:$P$1002,14,0)</f>
        <v>－</v>
      </c>
      <c r="F1309" s="800"/>
      <c r="G1309" s="800"/>
      <c r="H1309" s="743"/>
      <c r="I1309" s="743"/>
      <c r="J1309" s="743"/>
      <c r="K1309" s="743"/>
      <c r="L1309" s="744"/>
      <c r="M1309" s="796" t="s">
        <v>282</v>
      </c>
      <c r="N1309" s="797"/>
      <c r="O1309" s="798"/>
      <c r="P1309" s="799" t="str">
        <f>VLOOKUP(X1294,'様式D-1-1用'!$A$3:$P$1002,14,0)</f>
        <v>－</v>
      </c>
      <c r="Q1309" s="800"/>
      <c r="R1309" s="800"/>
      <c r="S1309" s="743"/>
      <c r="T1309" s="743"/>
      <c r="U1309" s="743"/>
      <c r="V1309" s="743"/>
      <c r="W1309" s="744"/>
    </row>
    <row r="1310" spans="2:23" s="23" customFormat="1" ht="17.100000000000001" customHeight="1" x14ac:dyDescent="0.15">
      <c r="B1310" s="796" t="s">
        <v>302</v>
      </c>
      <c r="C1310" s="797"/>
      <c r="D1310" s="798"/>
      <c r="E1310" s="799" t="str">
        <f>VLOOKUP(A1294,'様式D-1-1用'!$A$3:$P$1002,15,0)</f>
        <v>監視（日常巡視）</v>
      </c>
      <c r="F1310" s="800"/>
      <c r="G1310" s="800"/>
      <c r="H1310" s="811" t="s">
        <v>8</v>
      </c>
      <c r="I1310" s="812"/>
      <c r="J1310" s="808"/>
      <c r="K1310" s="809"/>
      <c r="L1310" s="810"/>
      <c r="M1310" s="796" t="s">
        <v>302</v>
      </c>
      <c r="N1310" s="797"/>
      <c r="O1310" s="798"/>
      <c r="P1310" s="799" t="str">
        <f>VLOOKUP(X1294,'様式D-1-1用'!$A$3:$P$1002,15,0)</f>
        <v>なし</v>
      </c>
      <c r="Q1310" s="800"/>
      <c r="R1310" s="800"/>
      <c r="S1310" s="811" t="s">
        <v>8</v>
      </c>
      <c r="T1310" s="812"/>
      <c r="U1310" s="808"/>
      <c r="V1310" s="809"/>
      <c r="W1310" s="810"/>
    </row>
    <row r="1311" spans="2:23" s="23" customFormat="1" ht="17.100000000000001" customHeight="1" x14ac:dyDescent="0.15">
      <c r="B1311" s="770" t="s">
        <v>50</v>
      </c>
      <c r="C1311" s="771"/>
      <c r="D1311" s="805" t="str">
        <f>VLOOKUP(A1294,'様式D-1-1用'!$A$3:$P$1002,16,0)</f>
        <v>ひび割れ、幅0.5mm×長さ3.5m</v>
      </c>
      <c r="E1311" s="806"/>
      <c r="F1311" s="806"/>
      <c r="G1311" s="806"/>
      <c r="H1311" s="806"/>
      <c r="I1311" s="806"/>
      <c r="J1311" s="806"/>
      <c r="K1311" s="806"/>
      <c r="L1311" s="807"/>
      <c r="M1311" s="770" t="s">
        <v>50</v>
      </c>
      <c r="N1311" s="771"/>
      <c r="O1311" s="805" t="str">
        <f>VLOOKUP(X1294,'様式D-1-1用'!$A$3:$P$1002,16,0)</f>
        <v>補修跡、2.7m×1.0m メッシュシート</v>
      </c>
      <c r="P1311" s="806"/>
      <c r="Q1311" s="806"/>
      <c r="R1311" s="806"/>
      <c r="S1311" s="806"/>
      <c r="T1311" s="806"/>
      <c r="U1311" s="806"/>
      <c r="V1311" s="806"/>
      <c r="W1311" s="807"/>
    </row>
    <row r="1312" spans="2:23" s="23" customFormat="1" ht="15" customHeight="1" x14ac:dyDescent="0.15">
      <c r="B1312" s="80"/>
      <c r="C1312" s="793" t="s">
        <v>304</v>
      </c>
      <c r="D1312" s="794"/>
      <c r="E1312" s="794"/>
      <c r="F1312" s="794"/>
      <c r="G1312" s="794"/>
      <c r="H1312" s="794"/>
      <c r="I1312" s="794"/>
      <c r="J1312" s="794"/>
      <c r="K1312" s="794"/>
      <c r="L1312" s="794"/>
      <c r="M1312" s="80"/>
      <c r="N1312" s="81" t="s">
        <v>257</v>
      </c>
      <c r="O1312" s="80"/>
      <c r="P1312" s="82"/>
      <c r="Q1312" s="82"/>
      <c r="R1312" s="82"/>
      <c r="S1312" s="82"/>
      <c r="T1312" s="82"/>
      <c r="U1312" s="82"/>
      <c r="V1312" s="82"/>
      <c r="W1312" s="82"/>
    </row>
    <row r="1313" spans="1:24" s="23" customFormat="1" ht="15" customHeight="1" x14ac:dyDescent="0.15">
      <c r="B1313" s="80"/>
      <c r="C1313" s="795"/>
      <c r="D1313" s="795"/>
      <c r="E1313" s="795"/>
      <c r="F1313" s="795"/>
      <c r="G1313" s="795"/>
      <c r="H1313" s="795"/>
      <c r="I1313" s="795"/>
      <c r="J1313" s="795"/>
      <c r="K1313" s="795"/>
      <c r="L1313" s="795"/>
      <c r="M1313" s="80"/>
      <c r="N1313" s="81" t="s">
        <v>283</v>
      </c>
      <c r="O1313" s="82"/>
      <c r="P1313" s="82"/>
      <c r="Q1313" s="82"/>
      <c r="R1313" s="82"/>
      <c r="S1313" s="82"/>
      <c r="T1313" s="82"/>
      <c r="U1313" s="82"/>
      <c r="V1313" s="82"/>
      <c r="W1313" s="82"/>
    </row>
    <row r="1314" spans="1:24" ht="15" customHeight="1" x14ac:dyDescent="0.15">
      <c r="B1314" s="79"/>
      <c r="C1314" s="176" t="s">
        <v>303</v>
      </c>
      <c r="D1314" s="176"/>
      <c r="E1314" s="177"/>
      <c r="M1314" s="23"/>
      <c r="N1314" s="176" t="s">
        <v>529</v>
      </c>
      <c r="O1314" s="174"/>
      <c r="P1314" s="175"/>
      <c r="Q1314" s="23"/>
      <c r="R1314" s="23"/>
      <c r="S1314" s="23"/>
      <c r="T1314" s="23"/>
      <c r="U1314" s="23"/>
      <c r="W1314" s="82"/>
      <c r="X1314" s="23"/>
    </row>
    <row r="1315" spans="1:24" ht="15" customHeight="1" x14ac:dyDescent="0.15">
      <c r="C1315" s="176" t="s">
        <v>420</v>
      </c>
      <c r="D1315" s="176"/>
      <c r="M1315" s="23"/>
      <c r="N1315" s="176" t="s">
        <v>530</v>
      </c>
      <c r="O1315" s="174"/>
      <c r="P1315" s="23"/>
      <c r="Q1315" s="23"/>
      <c r="R1315" s="23"/>
      <c r="S1315" s="23"/>
      <c r="T1315" s="23"/>
      <c r="U1315" s="23"/>
      <c r="V1315" s="23"/>
      <c r="W1315" s="23"/>
      <c r="X1315" s="23"/>
    </row>
    <row r="1316" spans="1:24" ht="15.6" customHeight="1" x14ac:dyDescent="0.15">
      <c r="C1316" s="176" t="s">
        <v>557</v>
      </c>
      <c r="N1316" s="176" t="s">
        <v>463</v>
      </c>
    </row>
    <row r="1317" spans="1:24" s="23" customFormat="1" ht="20.100000000000001" customHeight="1" x14ac:dyDescent="0.15">
      <c r="A1317" s="175">
        <f>A1276+4</f>
        <v>129</v>
      </c>
      <c r="B1317" s="779" t="s">
        <v>51</v>
      </c>
      <c r="C1317" s="779" t="s">
        <v>47</v>
      </c>
      <c r="D1317" s="782">
        <f>VLOOKUP(A1317,'様式D-1-1用'!$A$3:$P$1002,2,0)</f>
        <v>16</v>
      </c>
      <c r="E1317" s="783"/>
      <c r="F1317" s="786"/>
      <c r="G1317" s="787"/>
      <c r="H1317" s="787"/>
      <c r="I1317" s="787"/>
      <c r="J1317" s="787"/>
      <c r="K1317" s="787"/>
      <c r="L1317" s="788"/>
      <c r="M1317" s="779" t="s">
        <v>51</v>
      </c>
      <c r="N1317" s="779" t="s">
        <v>47</v>
      </c>
      <c r="O1317" s="782">
        <f>VLOOKUP(X1317,'様式D-1-1用'!$A$3:$P$1002,2,0)</f>
        <v>16</v>
      </c>
      <c r="P1317" s="783"/>
      <c r="Q1317" s="786"/>
      <c r="R1317" s="787"/>
      <c r="S1317" s="787"/>
      <c r="T1317" s="787"/>
      <c r="U1317" s="787"/>
      <c r="V1317" s="787"/>
      <c r="W1317" s="788"/>
      <c r="X1317" s="23">
        <f>X1276+4</f>
        <v>130</v>
      </c>
    </row>
    <row r="1318" spans="1:24" s="23" customFormat="1" ht="20.100000000000001" customHeight="1" x14ac:dyDescent="0.15">
      <c r="B1318" s="780"/>
      <c r="C1318" s="781"/>
      <c r="D1318" s="784"/>
      <c r="E1318" s="785"/>
      <c r="F1318" s="773"/>
      <c r="G1318" s="774"/>
      <c r="H1318" s="774"/>
      <c r="I1318" s="774"/>
      <c r="J1318" s="774"/>
      <c r="K1318" s="774"/>
      <c r="L1318" s="775"/>
      <c r="M1318" s="780"/>
      <c r="N1318" s="781"/>
      <c r="O1318" s="784"/>
      <c r="P1318" s="785"/>
      <c r="Q1318" s="773"/>
      <c r="R1318" s="774"/>
      <c r="S1318" s="774"/>
      <c r="T1318" s="774"/>
      <c r="U1318" s="774"/>
      <c r="V1318" s="774"/>
      <c r="W1318" s="775"/>
    </row>
    <row r="1319" spans="1:24" s="23" customFormat="1" ht="20.100000000000001" customHeight="1" x14ac:dyDescent="0.15">
      <c r="B1319" s="780"/>
      <c r="C1319" s="780" t="s">
        <v>2</v>
      </c>
      <c r="D1319" s="789">
        <f>VLOOKUP(A1317,'様式D-1-1用'!$A$3:$P$1002,3,0)</f>
        <v>4</v>
      </c>
      <c r="E1319" s="790"/>
      <c r="F1319" s="773"/>
      <c r="G1319" s="774"/>
      <c r="H1319" s="774"/>
      <c r="I1319" s="774"/>
      <c r="J1319" s="774"/>
      <c r="K1319" s="774"/>
      <c r="L1319" s="775"/>
      <c r="M1319" s="780"/>
      <c r="N1319" s="780" t="s">
        <v>2</v>
      </c>
      <c r="O1319" s="789">
        <f>VLOOKUP(X1317,'様式D-1-1用'!$A$3:$P$1002,3,0)</f>
        <v>5</v>
      </c>
      <c r="P1319" s="790"/>
      <c r="Q1319" s="773"/>
      <c r="R1319" s="774"/>
      <c r="S1319" s="774"/>
      <c r="T1319" s="774"/>
      <c r="U1319" s="774"/>
      <c r="V1319" s="774"/>
      <c r="W1319" s="775"/>
    </row>
    <row r="1320" spans="1:24" s="23" customFormat="1" ht="19.5" customHeight="1" x14ac:dyDescent="0.15">
      <c r="B1320" s="781"/>
      <c r="C1320" s="781"/>
      <c r="D1320" s="791"/>
      <c r="E1320" s="792"/>
      <c r="F1320" s="773"/>
      <c r="G1320" s="774"/>
      <c r="H1320" s="774"/>
      <c r="I1320" s="774"/>
      <c r="J1320" s="774"/>
      <c r="K1320" s="774"/>
      <c r="L1320" s="775"/>
      <c r="M1320" s="781"/>
      <c r="N1320" s="781"/>
      <c r="O1320" s="791"/>
      <c r="P1320" s="792"/>
      <c r="Q1320" s="773"/>
      <c r="R1320" s="774"/>
      <c r="S1320" s="774"/>
      <c r="T1320" s="774"/>
      <c r="U1320" s="774"/>
      <c r="V1320" s="774"/>
      <c r="W1320" s="775"/>
    </row>
    <row r="1321" spans="1:24" s="23" customFormat="1" ht="20.100000000000001" customHeight="1" x14ac:dyDescent="0.15">
      <c r="B1321" s="780" t="s">
        <v>48</v>
      </c>
      <c r="C1321" s="780" t="s">
        <v>3</v>
      </c>
      <c r="D1321" s="782" t="str">
        <f>VLOOKUP(A1317,'様式D-1-1用'!$A$3:$P$1002,4,0)</f>
        <v>覆工・坑門</v>
      </c>
      <c r="E1321" s="783"/>
      <c r="F1321" s="773"/>
      <c r="G1321" s="774"/>
      <c r="H1321" s="774"/>
      <c r="I1321" s="774"/>
      <c r="J1321" s="774"/>
      <c r="K1321" s="774"/>
      <c r="L1321" s="775"/>
      <c r="M1321" s="780" t="s">
        <v>48</v>
      </c>
      <c r="N1321" s="780" t="s">
        <v>3</v>
      </c>
      <c r="O1321" s="782" t="str">
        <f>VLOOKUP(X1317,'様式D-1-1用'!$A$3:$P$1002,4,0)</f>
        <v>覆工・坑門</v>
      </c>
      <c r="P1321" s="783"/>
      <c r="Q1321" s="773"/>
      <c r="R1321" s="774"/>
      <c r="S1321" s="774"/>
      <c r="T1321" s="774"/>
      <c r="U1321" s="774"/>
      <c r="V1321" s="774"/>
      <c r="W1321" s="775"/>
    </row>
    <row r="1322" spans="1:24" s="23" customFormat="1" ht="20.100000000000001" customHeight="1" x14ac:dyDescent="0.15">
      <c r="B1322" s="780"/>
      <c r="C1322" s="781"/>
      <c r="D1322" s="784"/>
      <c r="E1322" s="785"/>
      <c r="F1322" s="773"/>
      <c r="G1322" s="774"/>
      <c r="H1322" s="774"/>
      <c r="I1322" s="774"/>
      <c r="J1322" s="774"/>
      <c r="K1322" s="774"/>
      <c r="L1322" s="775"/>
      <c r="M1322" s="780"/>
      <c r="N1322" s="781"/>
      <c r="O1322" s="784"/>
      <c r="P1322" s="785"/>
      <c r="Q1322" s="773"/>
      <c r="R1322" s="774"/>
      <c r="S1322" s="774"/>
      <c r="T1322" s="774"/>
      <c r="U1322" s="774"/>
      <c r="V1322" s="774"/>
      <c r="W1322" s="775"/>
    </row>
    <row r="1323" spans="1:24" s="23" customFormat="1" ht="20.100000000000001" customHeight="1" x14ac:dyDescent="0.15">
      <c r="B1323" s="780"/>
      <c r="C1323" s="780" t="s">
        <v>4</v>
      </c>
      <c r="D1323" s="782" t="str">
        <f>VLOOKUP(A1317,'様式D-1-1用'!$A$3:$P$1002,5,0)</f>
        <v>アーチ（右側）</v>
      </c>
      <c r="E1323" s="783"/>
      <c r="F1323" s="773"/>
      <c r="G1323" s="774"/>
      <c r="H1323" s="774"/>
      <c r="I1323" s="774"/>
      <c r="J1323" s="774"/>
      <c r="K1323" s="774"/>
      <c r="L1323" s="775"/>
      <c r="M1323" s="780"/>
      <c r="N1323" s="780" t="s">
        <v>4</v>
      </c>
      <c r="O1323" s="782" t="str">
        <f>VLOOKUP(X1317,'様式D-1-1用'!$A$3:$P$1002,5,0)</f>
        <v>側壁（右側）</v>
      </c>
      <c r="P1323" s="783"/>
      <c r="Q1323" s="773"/>
      <c r="R1323" s="774"/>
      <c r="S1323" s="774"/>
      <c r="T1323" s="774"/>
      <c r="U1323" s="774"/>
      <c r="V1323" s="774"/>
      <c r="W1323" s="775"/>
    </row>
    <row r="1324" spans="1:24" s="23" customFormat="1" ht="20.100000000000001" customHeight="1" x14ac:dyDescent="0.15">
      <c r="B1324" s="781"/>
      <c r="C1324" s="781"/>
      <c r="D1324" s="784"/>
      <c r="E1324" s="785"/>
      <c r="F1324" s="773"/>
      <c r="G1324" s="774"/>
      <c r="H1324" s="774"/>
      <c r="I1324" s="774"/>
      <c r="J1324" s="774"/>
      <c r="K1324" s="774"/>
      <c r="L1324" s="775"/>
      <c r="M1324" s="781"/>
      <c r="N1324" s="781"/>
      <c r="O1324" s="784"/>
      <c r="P1324" s="785"/>
      <c r="Q1324" s="773"/>
      <c r="R1324" s="774"/>
      <c r="S1324" s="774"/>
      <c r="T1324" s="774"/>
      <c r="U1324" s="774"/>
      <c r="V1324" s="774"/>
      <c r="W1324" s="775"/>
    </row>
    <row r="1325" spans="1:24" s="23" customFormat="1" ht="17.100000000000001" customHeight="1" x14ac:dyDescent="0.15">
      <c r="B1325" s="770" t="s">
        <v>5</v>
      </c>
      <c r="C1325" s="771"/>
      <c r="D1325" s="765" t="str">
        <f>VLOOKUP(A1317,'様式D-1-1用'!$A$3:$P$1002,6,0)</f>
        <v>漏水</v>
      </c>
      <c r="E1325" s="766"/>
      <c r="F1325" s="773"/>
      <c r="G1325" s="774"/>
      <c r="H1325" s="774"/>
      <c r="I1325" s="774"/>
      <c r="J1325" s="774"/>
      <c r="K1325" s="774"/>
      <c r="L1325" s="775"/>
      <c r="M1325" s="770" t="s">
        <v>5</v>
      </c>
      <c r="N1325" s="771"/>
      <c r="O1325" s="765" t="str">
        <f>VLOOKUP(X1317,'様式D-1-1用'!$A$3:$P$1002,6,0)</f>
        <v>材質劣化</v>
      </c>
      <c r="P1325" s="766"/>
      <c r="Q1325" s="773"/>
      <c r="R1325" s="774"/>
      <c r="S1325" s="774"/>
      <c r="T1325" s="774"/>
      <c r="U1325" s="774"/>
      <c r="V1325" s="774"/>
      <c r="W1325" s="775"/>
    </row>
    <row r="1326" spans="1:24" s="23" customFormat="1" ht="17.100000000000001" customHeight="1" x14ac:dyDescent="0.15">
      <c r="B1326" s="770" t="s">
        <v>49</v>
      </c>
      <c r="C1326" s="771"/>
      <c r="D1326" s="765" t="str">
        <f>VLOOKUP(A1317,'様式D-1-1用'!$A$3:$P$1002,7,0)</f>
        <v>漏水</v>
      </c>
      <c r="E1326" s="766"/>
      <c r="F1326" s="773"/>
      <c r="G1326" s="774"/>
      <c r="H1326" s="774"/>
      <c r="I1326" s="774"/>
      <c r="J1326" s="774"/>
      <c r="K1326" s="774"/>
      <c r="L1326" s="775"/>
      <c r="M1326" s="770" t="s">
        <v>49</v>
      </c>
      <c r="N1326" s="771"/>
      <c r="O1326" s="765" t="str">
        <f>VLOOKUP(X1317,'様式D-1-1用'!$A$3:$P$1002,7,0)</f>
        <v>うき・はく離</v>
      </c>
      <c r="P1326" s="766"/>
      <c r="Q1326" s="773"/>
      <c r="R1326" s="774"/>
      <c r="S1326" s="774"/>
      <c r="T1326" s="774"/>
      <c r="U1326" s="774"/>
      <c r="V1326" s="774"/>
      <c r="W1326" s="775"/>
    </row>
    <row r="1327" spans="1:24" s="23" customFormat="1" ht="17.100000000000001" customHeight="1" x14ac:dyDescent="0.15">
      <c r="B1327" s="768" t="s">
        <v>279</v>
      </c>
      <c r="C1327" s="770" t="s">
        <v>278</v>
      </c>
      <c r="D1327" s="771"/>
      <c r="E1327" s="146">
        <f>VLOOKUP(A1317,'様式D-1-1用'!$A$3:$P$1002,8,0)</f>
        <v>0</v>
      </c>
      <c r="F1327" s="773"/>
      <c r="G1327" s="774"/>
      <c r="H1327" s="774"/>
      <c r="I1327" s="774"/>
      <c r="J1327" s="774"/>
      <c r="K1327" s="774"/>
      <c r="L1327" s="775"/>
      <c r="M1327" s="768" t="s">
        <v>279</v>
      </c>
      <c r="N1327" s="770" t="s">
        <v>278</v>
      </c>
      <c r="O1327" s="771"/>
      <c r="P1327" s="146">
        <f>VLOOKUP(X1317,'様式D-1-1用'!$A$3:$P$1002,8,0)</f>
        <v>0</v>
      </c>
      <c r="Q1327" s="773"/>
      <c r="R1327" s="774"/>
      <c r="S1327" s="774"/>
      <c r="T1327" s="774"/>
      <c r="U1327" s="774"/>
      <c r="V1327" s="774"/>
      <c r="W1327" s="775"/>
    </row>
    <row r="1328" spans="1:24" s="23" customFormat="1" ht="17.100000000000001" customHeight="1" x14ac:dyDescent="0.15">
      <c r="B1328" s="769"/>
      <c r="C1328" s="770" t="s">
        <v>280</v>
      </c>
      <c r="D1328" s="771"/>
      <c r="E1328" s="146" t="str">
        <f>VLOOKUP(A1317,'様式D-1-1用'!$A$3:$P$1002,9,0)</f>
        <v>Ⅱb</v>
      </c>
      <c r="F1328" s="773"/>
      <c r="G1328" s="774"/>
      <c r="H1328" s="774"/>
      <c r="I1328" s="774"/>
      <c r="J1328" s="774"/>
      <c r="K1328" s="774"/>
      <c r="L1328" s="775"/>
      <c r="M1328" s="769"/>
      <c r="N1328" s="770" t="s">
        <v>280</v>
      </c>
      <c r="O1328" s="771"/>
      <c r="P1328" s="146" t="str">
        <f>VLOOKUP(X1317,'様式D-1-1用'!$A$3:$P$1002,9,0)</f>
        <v>Ⅱb</v>
      </c>
      <c r="Q1328" s="773"/>
      <c r="R1328" s="774"/>
      <c r="S1328" s="774"/>
      <c r="T1328" s="774"/>
      <c r="U1328" s="774"/>
      <c r="V1328" s="774"/>
      <c r="W1328" s="775"/>
    </row>
    <row r="1329" spans="1:24" s="23" customFormat="1" ht="17.100000000000001" customHeight="1" x14ac:dyDescent="0.15">
      <c r="B1329" s="770" t="s">
        <v>29</v>
      </c>
      <c r="C1329" s="771"/>
      <c r="D1329" s="767" t="str">
        <f>VLOOKUP(A1317,'様式D-1-1用'!$A$3:$P$1002,11,0)</f>
        <v>Ⅱ</v>
      </c>
      <c r="E1329" s="759"/>
      <c r="F1329" s="776"/>
      <c r="G1329" s="777"/>
      <c r="H1329" s="777"/>
      <c r="I1329" s="777"/>
      <c r="J1329" s="777"/>
      <c r="K1329" s="777"/>
      <c r="L1329" s="778"/>
      <c r="M1329" s="770" t="s">
        <v>29</v>
      </c>
      <c r="N1329" s="771"/>
      <c r="O1329" s="767" t="str">
        <f>VLOOKUP(X1317,'様式D-1-1用'!$A$3:$P$1002,11,0)</f>
        <v>Ⅱ</v>
      </c>
      <c r="P1329" s="759"/>
      <c r="Q1329" s="776"/>
      <c r="R1329" s="777"/>
      <c r="S1329" s="777"/>
      <c r="T1329" s="777"/>
      <c r="U1329" s="777"/>
      <c r="V1329" s="777"/>
      <c r="W1329" s="778"/>
    </row>
    <row r="1330" spans="1:24" s="23" customFormat="1" ht="17.100000000000001" customHeight="1" x14ac:dyDescent="0.15">
      <c r="B1330" s="770" t="s">
        <v>7</v>
      </c>
      <c r="C1330" s="772"/>
      <c r="D1330" s="772"/>
      <c r="E1330" s="344" t="str">
        <f>VLOOKUP(A1317,'様式D-1-1用'!$A$3:$P$1002,12,0)</f>
        <v>1.8m×7.4m にじみ</v>
      </c>
      <c r="F1330" s="133"/>
      <c r="G1330" s="133"/>
      <c r="H1330" s="133"/>
      <c r="I1330" s="133"/>
      <c r="J1330" s="133"/>
      <c r="K1330" s="133"/>
      <c r="L1330" s="134"/>
      <c r="M1330" s="770" t="s">
        <v>7</v>
      </c>
      <c r="N1330" s="772"/>
      <c r="O1330" s="771"/>
      <c r="P1330" s="344" t="str">
        <f>VLOOKUP(X1317,'様式D-1-1用'!$A$3:$P$1002,12,0)</f>
        <v xml:space="preserve">0.1m×9.0m </v>
      </c>
      <c r="Q1330" s="133"/>
      <c r="R1330" s="133"/>
      <c r="S1330" s="133"/>
      <c r="T1330" s="133"/>
      <c r="U1330" s="133"/>
      <c r="V1330" s="133"/>
      <c r="W1330" s="134"/>
    </row>
    <row r="1331" spans="1:24" s="23" customFormat="1" ht="17.100000000000001" customHeight="1" x14ac:dyDescent="0.15">
      <c r="B1331" s="801" t="s">
        <v>54</v>
      </c>
      <c r="C1331" s="802"/>
      <c r="D1331" s="803"/>
      <c r="E1331" s="799" t="str">
        <f>VLOOKUP(A1317,'様式D-1-1用'!$A$3:$P$1002,13,0)</f>
        <v>1.8m×7.4m にじみ</v>
      </c>
      <c r="F1331" s="800"/>
      <c r="G1331" s="800"/>
      <c r="H1331" s="800"/>
      <c r="I1331" s="800"/>
      <c r="J1331" s="800"/>
      <c r="K1331" s="800"/>
      <c r="L1331" s="804"/>
      <c r="M1331" s="801" t="s">
        <v>54</v>
      </c>
      <c r="N1331" s="802"/>
      <c r="O1331" s="803"/>
      <c r="P1331" s="799" t="str">
        <f>VLOOKUP(X1317,'様式D-1-1用'!$A$3:$P$1002,13,0)</f>
        <v>0.1m×8.9m</v>
      </c>
      <c r="Q1331" s="800"/>
      <c r="R1331" s="800"/>
      <c r="S1331" s="800"/>
      <c r="T1331" s="800"/>
      <c r="U1331" s="800"/>
      <c r="V1331" s="800"/>
      <c r="W1331" s="804"/>
    </row>
    <row r="1332" spans="1:24" s="23" customFormat="1" ht="17.100000000000001" customHeight="1" x14ac:dyDescent="0.15">
      <c r="B1332" s="796" t="s">
        <v>282</v>
      </c>
      <c r="C1332" s="797"/>
      <c r="D1332" s="798"/>
      <c r="E1332" s="799" t="str">
        <f>VLOOKUP(A1317,'様式D-1-1用'!$A$3:$P$1002,14,0)</f>
        <v>－</v>
      </c>
      <c r="F1332" s="800"/>
      <c r="G1332" s="800"/>
      <c r="H1332" s="743"/>
      <c r="I1332" s="743"/>
      <c r="J1332" s="743"/>
      <c r="K1332" s="743"/>
      <c r="L1332" s="744"/>
      <c r="M1332" s="796" t="s">
        <v>282</v>
      </c>
      <c r="N1332" s="797"/>
      <c r="O1332" s="798"/>
      <c r="P1332" s="799" t="str">
        <f>VLOOKUP(X1317,'様式D-1-1用'!$A$3:$P$1002,14,0)</f>
        <v>－</v>
      </c>
      <c r="Q1332" s="800"/>
      <c r="R1332" s="800"/>
      <c r="S1332" s="743"/>
      <c r="T1332" s="743"/>
      <c r="U1332" s="743"/>
      <c r="V1332" s="743"/>
      <c r="W1332" s="744"/>
    </row>
    <row r="1333" spans="1:24" s="23" customFormat="1" ht="17.100000000000001" customHeight="1" x14ac:dyDescent="0.15">
      <c r="B1333" s="796" t="s">
        <v>302</v>
      </c>
      <c r="C1333" s="797"/>
      <c r="D1333" s="798"/>
      <c r="E1333" s="799" t="str">
        <f>VLOOKUP(A1317,'様式D-1-1用'!$A$3:$P$1002,15,0)</f>
        <v>監視（日常巡視）</v>
      </c>
      <c r="F1333" s="800"/>
      <c r="G1333" s="800"/>
      <c r="H1333" s="811" t="s">
        <v>8</v>
      </c>
      <c r="I1333" s="812"/>
      <c r="J1333" s="808"/>
      <c r="K1333" s="809"/>
      <c r="L1333" s="810"/>
      <c r="M1333" s="796" t="s">
        <v>302</v>
      </c>
      <c r="N1333" s="797"/>
      <c r="O1333" s="798"/>
      <c r="P1333" s="799" t="str">
        <f>VLOOKUP(X1317,'様式D-1-1用'!$A$3:$P$1002,15,0)</f>
        <v>監視（日常巡視）</v>
      </c>
      <c r="Q1333" s="800"/>
      <c r="R1333" s="800"/>
      <c r="S1333" s="811" t="s">
        <v>8</v>
      </c>
      <c r="T1333" s="812"/>
      <c r="U1333" s="808"/>
      <c r="V1333" s="809"/>
      <c r="W1333" s="810"/>
    </row>
    <row r="1334" spans="1:24" s="23" customFormat="1" ht="17.100000000000001" customHeight="1" x14ac:dyDescent="0.15">
      <c r="B1334" s="770" t="s">
        <v>50</v>
      </c>
      <c r="C1334" s="771"/>
      <c r="D1334" s="805" t="str">
        <f>VLOOKUP(A1317,'様式D-1-1用'!$A$3:$P$1002,16,0)</f>
        <v>漏水、1.8m×7.4m にじみ</v>
      </c>
      <c r="E1334" s="806"/>
      <c r="F1334" s="806"/>
      <c r="G1334" s="806"/>
      <c r="H1334" s="806"/>
      <c r="I1334" s="806"/>
      <c r="J1334" s="806"/>
      <c r="K1334" s="806"/>
      <c r="L1334" s="807"/>
      <c r="M1334" s="770" t="s">
        <v>50</v>
      </c>
      <c r="N1334" s="771"/>
      <c r="O1334" s="805" t="str">
        <f>VLOOKUP(X1317,'様式D-1-1用'!$A$3:$P$1002,16,0)</f>
        <v xml:space="preserve">うき・はく離、0.1m×9.0m </v>
      </c>
      <c r="P1334" s="806"/>
      <c r="Q1334" s="806"/>
      <c r="R1334" s="806"/>
      <c r="S1334" s="806"/>
      <c r="T1334" s="806"/>
      <c r="U1334" s="806"/>
      <c r="V1334" s="806"/>
      <c r="W1334" s="807"/>
    </row>
    <row r="1335" spans="1:24" s="23" customFormat="1" ht="20.100000000000001" customHeight="1" x14ac:dyDescent="0.15">
      <c r="A1335" s="175">
        <f>A1294+4</f>
        <v>131</v>
      </c>
      <c r="B1335" s="779" t="s">
        <v>51</v>
      </c>
      <c r="C1335" s="779" t="s">
        <v>47</v>
      </c>
      <c r="D1335" s="782">
        <f>VLOOKUP(A1335,'様式D-1-1用'!$A$3:$P$1002,2,0)</f>
        <v>16</v>
      </c>
      <c r="E1335" s="783"/>
      <c r="F1335" s="786"/>
      <c r="G1335" s="787"/>
      <c r="H1335" s="787"/>
      <c r="I1335" s="787"/>
      <c r="J1335" s="787"/>
      <c r="K1335" s="787"/>
      <c r="L1335" s="788"/>
      <c r="M1335" s="779" t="s">
        <v>51</v>
      </c>
      <c r="N1335" s="779" t="s">
        <v>47</v>
      </c>
      <c r="O1335" s="782">
        <f>VLOOKUP(X1335,'様式D-1-1用'!$A$3:$P$1002,2,0)</f>
        <v>16</v>
      </c>
      <c r="P1335" s="783"/>
      <c r="Q1335" s="773"/>
      <c r="R1335" s="774"/>
      <c r="S1335" s="774"/>
      <c r="T1335" s="774"/>
      <c r="U1335" s="774"/>
      <c r="V1335" s="774"/>
      <c r="W1335" s="775"/>
      <c r="X1335" s="23">
        <f>X1294+4</f>
        <v>132</v>
      </c>
    </row>
    <row r="1336" spans="1:24" s="23" customFormat="1" ht="20.100000000000001" customHeight="1" x14ac:dyDescent="0.15">
      <c r="B1336" s="780"/>
      <c r="C1336" s="781"/>
      <c r="D1336" s="784"/>
      <c r="E1336" s="785"/>
      <c r="F1336" s="773"/>
      <c r="G1336" s="774"/>
      <c r="H1336" s="774"/>
      <c r="I1336" s="774"/>
      <c r="J1336" s="774"/>
      <c r="K1336" s="774"/>
      <c r="L1336" s="775"/>
      <c r="M1336" s="780"/>
      <c r="N1336" s="781"/>
      <c r="O1336" s="784"/>
      <c r="P1336" s="785"/>
      <c r="Q1336" s="773"/>
      <c r="R1336" s="774"/>
      <c r="S1336" s="774"/>
      <c r="T1336" s="774"/>
      <c r="U1336" s="774"/>
      <c r="V1336" s="774"/>
      <c r="W1336" s="775"/>
    </row>
    <row r="1337" spans="1:24" s="23" customFormat="1" ht="20.100000000000001" customHeight="1" x14ac:dyDescent="0.15">
      <c r="B1337" s="780"/>
      <c r="C1337" s="780" t="s">
        <v>2</v>
      </c>
      <c r="D1337" s="789">
        <f>VLOOKUP(A1335,'様式D-1-1用'!$A$3:$P$1002,3,0)</f>
        <v>6</v>
      </c>
      <c r="E1337" s="790"/>
      <c r="F1337" s="773"/>
      <c r="G1337" s="774"/>
      <c r="H1337" s="774"/>
      <c r="I1337" s="774"/>
      <c r="J1337" s="774"/>
      <c r="K1337" s="774"/>
      <c r="L1337" s="775"/>
      <c r="M1337" s="780"/>
      <c r="N1337" s="780" t="s">
        <v>2</v>
      </c>
      <c r="O1337" s="789">
        <f>VLOOKUP(X1335,'様式D-1-1用'!$A$3:$P$1002,3,0)</f>
        <v>7</v>
      </c>
      <c r="P1337" s="790"/>
      <c r="Q1337" s="773"/>
      <c r="R1337" s="774"/>
      <c r="S1337" s="774"/>
      <c r="T1337" s="774"/>
      <c r="U1337" s="774"/>
      <c r="V1337" s="774"/>
      <c r="W1337" s="775"/>
    </row>
    <row r="1338" spans="1:24" s="23" customFormat="1" ht="20.100000000000001" customHeight="1" x14ac:dyDescent="0.15">
      <c r="B1338" s="781"/>
      <c r="C1338" s="781"/>
      <c r="D1338" s="791"/>
      <c r="E1338" s="792"/>
      <c r="F1338" s="773"/>
      <c r="G1338" s="774"/>
      <c r="H1338" s="774"/>
      <c r="I1338" s="774"/>
      <c r="J1338" s="774"/>
      <c r="K1338" s="774"/>
      <c r="L1338" s="775"/>
      <c r="M1338" s="781"/>
      <c r="N1338" s="781"/>
      <c r="O1338" s="791"/>
      <c r="P1338" s="792"/>
      <c r="Q1338" s="773"/>
      <c r="R1338" s="774"/>
      <c r="S1338" s="774"/>
      <c r="T1338" s="774"/>
      <c r="U1338" s="774"/>
      <c r="V1338" s="774"/>
      <c r="W1338" s="775"/>
    </row>
    <row r="1339" spans="1:24" s="23" customFormat="1" ht="20.100000000000001" customHeight="1" x14ac:dyDescent="0.15">
      <c r="B1339" s="780" t="s">
        <v>48</v>
      </c>
      <c r="C1339" s="780" t="s">
        <v>3</v>
      </c>
      <c r="D1339" s="782" t="str">
        <f>VLOOKUP(A1335,'様式D-1-1用'!$A$3:$P$1002,4,0)</f>
        <v>路面</v>
      </c>
      <c r="E1339" s="783"/>
      <c r="F1339" s="773"/>
      <c r="G1339" s="774"/>
      <c r="H1339" s="774"/>
      <c r="I1339" s="774"/>
      <c r="J1339" s="774"/>
      <c r="K1339" s="774"/>
      <c r="L1339" s="775"/>
      <c r="M1339" s="780" t="s">
        <v>48</v>
      </c>
      <c r="N1339" s="780" t="s">
        <v>3</v>
      </c>
      <c r="O1339" s="782" t="str">
        <f>VLOOKUP(X1335,'様式D-1-1用'!$A$3:$P$1002,4,0)</f>
        <v>路面</v>
      </c>
      <c r="P1339" s="783"/>
      <c r="Q1339" s="773"/>
      <c r="R1339" s="774"/>
      <c r="S1339" s="774"/>
      <c r="T1339" s="774"/>
      <c r="U1339" s="774"/>
      <c r="V1339" s="774"/>
      <c r="W1339" s="775"/>
    </row>
    <row r="1340" spans="1:24" s="23" customFormat="1" ht="20.100000000000001" customHeight="1" x14ac:dyDescent="0.15">
      <c r="B1340" s="780"/>
      <c r="C1340" s="781"/>
      <c r="D1340" s="784"/>
      <c r="E1340" s="785"/>
      <c r="F1340" s="773"/>
      <c r="G1340" s="774"/>
      <c r="H1340" s="774"/>
      <c r="I1340" s="774"/>
      <c r="J1340" s="774"/>
      <c r="K1340" s="774"/>
      <c r="L1340" s="775"/>
      <c r="M1340" s="780"/>
      <c r="N1340" s="781"/>
      <c r="O1340" s="784"/>
      <c r="P1340" s="785"/>
      <c r="Q1340" s="773"/>
      <c r="R1340" s="774"/>
      <c r="S1340" s="774"/>
      <c r="T1340" s="774"/>
      <c r="U1340" s="774"/>
      <c r="V1340" s="774"/>
      <c r="W1340" s="775"/>
    </row>
    <row r="1341" spans="1:24" s="23" customFormat="1" ht="20.100000000000001" customHeight="1" x14ac:dyDescent="0.15">
      <c r="B1341" s="780"/>
      <c r="C1341" s="780" t="s">
        <v>4</v>
      </c>
      <c r="D1341" s="782" t="str">
        <f>VLOOKUP(A1335,'様式D-1-1用'!$A$3:$P$1002,5,0)</f>
        <v>車道</v>
      </c>
      <c r="E1341" s="783"/>
      <c r="F1341" s="773"/>
      <c r="G1341" s="774"/>
      <c r="H1341" s="774"/>
      <c r="I1341" s="774"/>
      <c r="J1341" s="774"/>
      <c r="K1341" s="774"/>
      <c r="L1341" s="775"/>
      <c r="M1341" s="780"/>
      <c r="N1341" s="780" t="s">
        <v>4</v>
      </c>
      <c r="O1341" s="782" t="str">
        <f>VLOOKUP(X1335,'様式D-1-1用'!$A$3:$P$1002,5,0)</f>
        <v>車道</v>
      </c>
      <c r="P1341" s="783"/>
      <c r="Q1341" s="773"/>
      <c r="R1341" s="774"/>
      <c r="S1341" s="774"/>
      <c r="T1341" s="774"/>
      <c r="U1341" s="774"/>
      <c r="V1341" s="774"/>
      <c r="W1341" s="775"/>
    </row>
    <row r="1342" spans="1:24" s="23" customFormat="1" ht="19.5" customHeight="1" x14ac:dyDescent="0.15">
      <c r="B1342" s="781"/>
      <c r="C1342" s="781"/>
      <c r="D1342" s="784"/>
      <c r="E1342" s="785"/>
      <c r="F1342" s="773"/>
      <c r="G1342" s="774"/>
      <c r="H1342" s="774"/>
      <c r="I1342" s="774"/>
      <c r="J1342" s="774"/>
      <c r="K1342" s="774"/>
      <c r="L1342" s="775"/>
      <c r="M1342" s="781"/>
      <c r="N1342" s="781"/>
      <c r="O1342" s="784"/>
      <c r="P1342" s="785"/>
      <c r="Q1342" s="773"/>
      <c r="R1342" s="774"/>
      <c r="S1342" s="774"/>
      <c r="T1342" s="774"/>
      <c r="U1342" s="774"/>
      <c r="V1342" s="774"/>
      <c r="W1342" s="775"/>
    </row>
    <row r="1343" spans="1:24" s="23" customFormat="1" ht="17.100000000000001" customHeight="1" x14ac:dyDescent="0.15">
      <c r="B1343" s="770" t="s">
        <v>5</v>
      </c>
      <c r="C1343" s="771"/>
      <c r="D1343" s="765" t="str">
        <f>VLOOKUP(A1335,'様式D-1-1用'!$A$3:$P$1002,6,0)</f>
        <v>材質劣化</v>
      </c>
      <c r="E1343" s="766"/>
      <c r="F1343" s="773"/>
      <c r="G1343" s="774"/>
      <c r="H1343" s="774"/>
      <c r="I1343" s="774"/>
      <c r="J1343" s="774"/>
      <c r="K1343" s="774"/>
      <c r="L1343" s="775"/>
      <c r="M1343" s="770" t="s">
        <v>5</v>
      </c>
      <c r="N1343" s="771"/>
      <c r="O1343" s="765" t="str">
        <f>VLOOKUP(X1335,'様式D-1-1用'!$A$3:$P$1002,6,0)</f>
        <v>材質劣化</v>
      </c>
      <c r="P1343" s="766"/>
      <c r="Q1343" s="773"/>
      <c r="R1343" s="774"/>
      <c r="S1343" s="774"/>
      <c r="T1343" s="774"/>
      <c r="U1343" s="774"/>
      <c r="V1343" s="774"/>
      <c r="W1343" s="775"/>
    </row>
    <row r="1344" spans="1:24" s="23" customFormat="1" ht="17.100000000000001" customHeight="1" x14ac:dyDescent="0.15">
      <c r="B1344" s="770" t="s">
        <v>49</v>
      </c>
      <c r="C1344" s="771"/>
      <c r="D1344" s="765" t="str">
        <f>VLOOKUP(A1335,'様式D-1-1用'!$A$3:$P$1002,7,0)</f>
        <v>うき・はく離</v>
      </c>
      <c r="E1344" s="766"/>
      <c r="F1344" s="773"/>
      <c r="G1344" s="774"/>
      <c r="H1344" s="774"/>
      <c r="I1344" s="774"/>
      <c r="J1344" s="774"/>
      <c r="K1344" s="774"/>
      <c r="L1344" s="775"/>
      <c r="M1344" s="770" t="s">
        <v>49</v>
      </c>
      <c r="N1344" s="771"/>
      <c r="O1344" s="765" t="str">
        <f>VLOOKUP(X1335,'様式D-1-1用'!$A$3:$P$1002,7,0)</f>
        <v>うき・はく離</v>
      </c>
      <c r="P1344" s="766"/>
      <c r="Q1344" s="773"/>
      <c r="R1344" s="774"/>
      <c r="S1344" s="774"/>
      <c r="T1344" s="774"/>
      <c r="U1344" s="774"/>
      <c r="V1344" s="774"/>
      <c r="W1344" s="775"/>
    </row>
    <row r="1345" spans="1:24" s="23" customFormat="1" ht="17.100000000000001" customHeight="1" x14ac:dyDescent="0.15">
      <c r="B1345" s="768" t="s">
        <v>279</v>
      </c>
      <c r="C1345" s="770" t="s">
        <v>278</v>
      </c>
      <c r="D1345" s="771"/>
      <c r="E1345" s="146">
        <f>VLOOKUP(A1335,'様式D-1-1用'!$A$3:$P$1002,8,0)</f>
        <v>0</v>
      </c>
      <c r="F1345" s="773"/>
      <c r="G1345" s="774"/>
      <c r="H1345" s="774"/>
      <c r="I1345" s="774"/>
      <c r="J1345" s="774"/>
      <c r="K1345" s="774"/>
      <c r="L1345" s="775"/>
      <c r="M1345" s="768" t="s">
        <v>279</v>
      </c>
      <c r="N1345" s="770" t="s">
        <v>278</v>
      </c>
      <c r="O1345" s="771"/>
      <c r="P1345" s="146">
        <f>VLOOKUP(X1335,'様式D-1-1用'!$A$3:$P$1002,8,0)</f>
        <v>0</v>
      </c>
      <c r="Q1345" s="773"/>
      <c r="R1345" s="774"/>
      <c r="S1345" s="774"/>
      <c r="T1345" s="774"/>
      <c r="U1345" s="774"/>
      <c r="V1345" s="774"/>
      <c r="W1345" s="775"/>
    </row>
    <row r="1346" spans="1:24" s="23" customFormat="1" ht="17.100000000000001" customHeight="1" x14ac:dyDescent="0.15">
      <c r="B1346" s="769"/>
      <c r="C1346" s="770" t="s">
        <v>280</v>
      </c>
      <c r="D1346" s="771"/>
      <c r="E1346" s="146" t="str">
        <f>VLOOKUP(A1335,'様式D-1-1用'!$A$3:$P$1002,9,0)</f>
        <v>－</v>
      </c>
      <c r="F1346" s="773"/>
      <c r="G1346" s="774"/>
      <c r="H1346" s="774"/>
      <c r="I1346" s="774"/>
      <c r="J1346" s="774"/>
      <c r="K1346" s="774"/>
      <c r="L1346" s="775"/>
      <c r="M1346" s="769"/>
      <c r="N1346" s="770" t="s">
        <v>280</v>
      </c>
      <c r="O1346" s="771"/>
      <c r="P1346" s="146" t="str">
        <f>VLOOKUP(X1335,'様式D-1-1用'!$A$3:$P$1002,9,0)</f>
        <v>－</v>
      </c>
      <c r="Q1346" s="773"/>
      <c r="R1346" s="774"/>
      <c r="S1346" s="774"/>
      <c r="T1346" s="774"/>
      <c r="U1346" s="774"/>
      <c r="V1346" s="774"/>
      <c r="W1346" s="775"/>
    </row>
    <row r="1347" spans="1:24" s="23" customFormat="1" ht="17.100000000000001" customHeight="1" x14ac:dyDescent="0.15">
      <c r="B1347" s="770" t="s">
        <v>29</v>
      </c>
      <c r="C1347" s="771"/>
      <c r="D1347" s="767" t="str">
        <f>VLOOKUP(A1335,'様式D-1-1用'!$A$3:$P$1002,11,0)</f>
        <v>－</v>
      </c>
      <c r="E1347" s="759"/>
      <c r="F1347" s="776"/>
      <c r="G1347" s="777"/>
      <c r="H1347" s="777"/>
      <c r="I1347" s="777"/>
      <c r="J1347" s="777"/>
      <c r="K1347" s="777"/>
      <c r="L1347" s="778"/>
      <c r="M1347" s="770" t="s">
        <v>29</v>
      </c>
      <c r="N1347" s="771"/>
      <c r="O1347" s="767" t="str">
        <f>VLOOKUP(X1335,'様式D-1-1用'!$A$3:$P$1002,11,0)</f>
        <v>－</v>
      </c>
      <c r="P1347" s="759"/>
      <c r="Q1347" s="776"/>
      <c r="R1347" s="777"/>
      <c r="S1347" s="777"/>
      <c r="T1347" s="777"/>
      <c r="U1347" s="777"/>
      <c r="V1347" s="777"/>
      <c r="W1347" s="778"/>
    </row>
    <row r="1348" spans="1:24" s="23" customFormat="1" ht="17.100000000000001" customHeight="1" x14ac:dyDescent="0.15">
      <c r="B1348" s="770" t="s">
        <v>7</v>
      </c>
      <c r="C1348" s="772"/>
      <c r="D1348" s="772"/>
      <c r="E1348" s="344" t="str">
        <f>VLOOKUP(A1335,'様式D-1-1用'!$A$3:$P$1002,12,0)</f>
        <v xml:space="preserve">0.3m×0.3m </v>
      </c>
      <c r="F1348" s="133"/>
      <c r="G1348" s="133"/>
      <c r="H1348" s="133"/>
      <c r="I1348" s="133"/>
      <c r="J1348" s="133"/>
      <c r="K1348" s="133"/>
      <c r="L1348" s="134"/>
      <c r="M1348" s="770" t="s">
        <v>7</v>
      </c>
      <c r="N1348" s="772"/>
      <c r="O1348" s="771"/>
      <c r="P1348" s="344" t="str">
        <f>VLOOKUP(X1335,'様式D-1-1用'!$A$3:$P$1002,12,0)</f>
        <v xml:space="preserve">0.4m×0.05m </v>
      </c>
      <c r="Q1348" s="133"/>
      <c r="R1348" s="133"/>
      <c r="S1348" s="133"/>
      <c r="T1348" s="133"/>
      <c r="U1348" s="133"/>
      <c r="V1348" s="133"/>
      <c r="W1348" s="134"/>
    </row>
    <row r="1349" spans="1:24" s="23" customFormat="1" ht="17.100000000000001" customHeight="1" x14ac:dyDescent="0.15">
      <c r="B1349" s="801" t="s">
        <v>54</v>
      </c>
      <c r="C1349" s="802"/>
      <c r="D1349" s="803"/>
      <c r="E1349" s="799" t="str">
        <f>VLOOKUP(A1335,'様式D-1-1用'!$A$3:$P$1002,13,0)</f>
        <v>0.3m×0.35m</v>
      </c>
      <c r="F1349" s="800"/>
      <c r="G1349" s="800"/>
      <c r="H1349" s="800"/>
      <c r="I1349" s="800"/>
      <c r="J1349" s="800"/>
      <c r="K1349" s="800"/>
      <c r="L1349" s="804"/>
      <c r="M1349" s="801" t="s">
        <v>54</v>
      </c>
      <c r="N1349" s="802"/>
      <c r="O1349" s="803"/>
      <c r="P1349" s="799" t="str">
        <f>VLOOKUP(X1335,'様式D-1-1用'!$A$3:$P$1002,13,0)</f>
        <v xml:space="preserve">0.4m×0.05m </v>
      </c>
      <c r="Q1349" s="800"/>
      <c r="R1349" s="800"/>
      <c r="S1349" s="800"/>
      <c r="T1349" s="800"/>
      <c r="U1349" s="800"/>
      <c r="V1349" s="800"/>
      <c r="W1349" s="804"/>
    </row>
    <row r="1350" spans="1:24" s="23" customFormat="1" ht="17.100000000000001" customHeight="1" x14ac:dyDescent="0.15">
      <c r="B1350" s="796" t="s">
        <v>282</v>
      </c>
      <c r="C1350" s="797"/>
      <c r="D1350" s="798"/>
      <c r="E1350" s="799" t="str">
        <f>VLOOKUP(A1335,'様式D-1-1用'!$A$3:$P$1002,14,0)</f>
        <v>－</v>
      </c>
      <c r="F1350" s="800"/>
      <c r="G1350" s="800"/>
      <c r="H1350" s="743"/>
      <c r="I1350" s="743"/>
      <c r="J1350" s="743"/>
      <c r="K1350" s="743"/>
      <c r="L1350" s="744"/>
      <c r="M1350" s="796" t="s">
        <v>282</v>
      </c>
      <c r="N1350" s="797"/>
      <c r="O1350" s="798"/>
      <c r="P1350" s="799" t="str">
        <f>VLOOKUP(X1335,'様式D-1-1用'!$A$3:$P$1002,14,0)</f>
        <v>－</v>
      </c>
      <c r="Q1350" s="800"/>
      <c r="R1350" s="800"/>
      <c r="S1350" s="743"/>
      <c r="T1350" s="743"/>
      <c r="U1350" s="743"/>
      <c r="V1350" s="743"/>
      <c r="W1350" s="744"/>
    </row>
    <row r="1351" spans="1:24" s="23" customFormat="1" ht="17.100000000000001" customHeight="1" x14ac:dyDescent="0.15">
      <c r="B1351" s="796" t="s">
        <v>302</v>
      </c>
      <c r="C1351" s="797"/>
      <c r="D1351" s="798"/>
      <c r="E1351" s="799" t="str">
        <f>VLOOKUP(A1335,'様式D-1-1用'!$A$3:$P$1002,15,0)</f>
        <v>なし</v>
      </c>
      <c r="F1351" s="800"/>
      <c r="G1351" s="800"/>
      <c r="H1351" s="811" t="s">
        <v>8</v>
      </c>
      <c r="I1351" s="812"/>
      <c r="J1351" s="808"/>
      <c r="K1351" s="809"/>
      <c r="L1351" s="810"/>
      <c r="M1351" s="796" t="s">
        <v>302</v>
      </c>
      <c r="N1351" s="797"/>
      <c r="O1351" s="798"/>
      <c r="P1351" s="799" t="str">
        <f>VLOOKUP(X1335,'様式D-1-1用'!$A$3:$P$1002,15,0)</f>
        <v>なし</v>
      </c>
      <c r="Q1351" s="800"/>
      <c r="R1351" s="800"/>
      <c r="S1351" s="811" t="s">
        <v>8</v>
      </c>
      <c r="T1351" s="812"/>
      <c r="U1351" s="808"/>
      <c r="V1351" s="809"/>
      <c r="W1351" s="810"/>
    </row>
    <row r="1352" spans="1:24" s="23" customFormat="1" ht="17.100000000000001" customHeight="1" x14ac:dyDescent="0.15">
      <c r="B1352" s="770" t="s">
        <v>50</v>
      </c>
      <c r="C1352" s="771"/>
      <c r="D1352" s="805" t="str">
        <f>VLOOKUP(A1335,'様式D-1-1用'!$A$3:$P$1002,16,0)</f>
        <v xml:space="preserve">うき・はく離、0.3m×0.3m </v>
      </c>
      <c r="E1352" s="806"/>
      <c r="F1352" s="806"/>
      <c r="G1352" s="806"/>
      <c r="H1352" s="806"/>
      <c r="I1352" s="806"/>
      <c r="J1352" s="806"/>
      <c r="K1352" s="806"/>
      <c r="L1352" s="807"/>
      <c r="M1352" s="770" t="s">
        <v>50</v>
      </c>
      <c r="N1352" s="771"/>
      <c r="O1352" s="805" t="str">
        <f>VLOOKUP(X1335,'様式D-1-1用'!$A$3:$P$1002,16,0)</f>
        <v xml:space="preserve">うき・はく離、0.4m×0.05m </v>
      </c>
      <c r="P1352" s="806"/>
      <c r="Q1352" s="806"/>
      <c r="R1352" s="806"/>
      <c r="S1352" s="806"/>
      <c r="T1352" s="806"/>
      <c r="U1352" s="806"/>
      <c r="V1352" s="806"/>
      <c r="W1352" s="807"/>
    </row>
    <row r="1353" spans="1:24" s="23" customFormat="1" ht="15" customHeight="1" x14ac:dyDescent="0.15">
      <c r="B1353" s="80"/>
      <c r="C1353" s="793" t="s">
        <v>304</v>
      </c>
      <c r="D1353" s="794"/>
      <c r="E1353" s="794"/>
      <c r="F1353" s="794"/>
      <c r="G1353" s="794"/>
      <c r="H1353" s="794"/>
      <c r="I1353" s="794"/>
      <c r="J1353" s="794"/>
      <c r="K1353" s="794"/>
      <c r="L1353" s="794"/>
      <c r="M1353" s="80"/>
      <c r="N1353" s="81" t="s">
        <v>257</v>
      </c>
      <c r="O1353" s="80"/>
      <c r="P1353" s="82"/>
      <c r="Q1353" s="82"/>
      <c r="R1353" s="82"/>
      <c r="S1353" s="82"/>
      <c r="T1353" s="82"/>
      <c r="U1353" s="82"/>
      <c r="V1353" s="82"/>
      <c r="W1353" s="82"/>
    </row>
    <row r="1354" spans="1:24" s="23" customFormat="1" ht="15" customHeight="1" x14ac:dyDescent="0.15">
      <c r="B1354" s="80"/>
      <c r="C1354" s="795"/>
      <c r="D1354" s="795"/>
      <c r="E1354" s="795"/>
      <c r="F1354" s="795"/>
      <c r="G1354" s="795"/>
      <c r="H1354" s="795"/>
      <c r="I1354" s="795"/>
      <c r="J1354" s="795"/>
      <c r="K1354" s="795"/>
      <c r="L1354" s="795"/>
      <c r="M1354" s="80"/>
      <c r="N1354" s="81" t="s">
        <v>283</v>
      </c>
      <c r="O1354" s="82"/>
      <c r="P1354" s="82"/>
      <c r="Q1354" s="82"/>
      <c r="R1354" s="82"/>
      <c r="S1354" s="82"/>
      <c r="T1354" s="82"/>
      <c r="U1354" s="82"/>
      <c r="V1354" s="82"/>
      <c r="W1354" s="82"/>
    </row>
    <row r="1355" spans="1:24" ht="15" customHeight="1" x14ac:dyDescent="0.15">
      <c r="B1355" s="79"/>
      <c r="C1355" s="176" t="s">
        <v>303</v>
      </c>
      <c r="D1355" s="176"/>
      <c r="E1355" s="177"/>
      <c r="M1355" s="23"/>
      <c r="N1355" s="176" t="s">
        <v>529</v>
      </c>
      <c r="O1355" s="174"/>
      <c r="P1355" s="175"/>
      <c r="Q1355" s="23"/>
      <c r="R1355" s="23"/>
      <c r="S1355" s="23"/>
      <c r="T1355" s="23"/>
      <c r="U1355" s="23"/>
      <c r="W1355" s="82"/>
      <c r="X1355" s="23"/>
    </row>
    <row r="1356" spans="1:24" ht="15" customHeight="1" x14ac:dyDescent="0.15">
      <c r="C1356" s="176" t="s">
        <v>420</v>
      </c>
      <c r="D1356" s="176"/>
      <c r="M1356" s="23"/>
      <c r="N1356" s="176" t="s">
        <v>530</v>
      </c>
      <c r="O1356" s="174"/>
      <c r="P1356" s="23"/>
      <c r="Q1356" s="23"/>
      <c r="R1356" s="23"/>
      <c r="S1356" s="23"/>
      <c r="T1356" s="23"/>
      <c r="U1356" s="23"/>
      <c r="V1356" s="23"/>
      <c r="W1356" s="23"/>
      <c r="X1356" s="23"/>
    </row>
    <row r="1357" spans="1:24" ht="15.6" customHeight="1" x14ac:dyDescent="0.15">
      <c r="C1357" s="176" t="s">
        <v>557</v>
      </c>
      <c r="N1357" s="176" t="s">
        <v>463</v>
      </c>
    </row>
    <row r="1358" spans="1:24" s="23" customFormat="1" ht="20.100000000000001" customHeight="1" x14ac:dyDescent="0.15">
      <c r="A1358" s="175">
        <f>A1317+4</f>
        <v>133</v>
      </c>
      <c r="B1358" s="779" t="s">
        <v>51</v>
      </c>
      <c r="C1358" s="779" t="s">
        <v>47</v>
      </c>
      <c r="D1358" s="782">
        <f>VLOOKUP(A1358,'様式D-1-1用'!$A$3:$P$1002,2,0)</f>
        <v>16</v>
      </c>
      <c r="E1358" s="783"/>
      <c r="F1358" s="786"/>
      <c r="G1358" s="787"/>
      <c r="H1358" s="787"/>
      <c r="I1358" s="787"/>
      <c r="J1358" s="787"/>
      <c r="K1358" s="787"/>
      <c r="L1358" s="788"/>
      <c r="M1358" s="779" t="s">
        <v>51</v>
      </c>
      <c r="N1358" s="779" t="s">
        <v>47</v>
      </c>
      <c r="O1358" s="782">
        <f>VLOOKUP(X1358,'様式D-1-1用'!$A$3:$P$1002,2,0)</f>
        <v>16</v>
      </c>
      <c r="P1358" s="783"/>
      <c r="Q1358" s="786"/>
      <c r="R1358" s="787"/>
      <c r="S1358" s="787"/>
      <c r="T1358" s="787"/>
      <c r="U1358" s="787"/>
      <c r="V1358" s="787"/>
      <c r="W1358" s="788"/>
      <c r="X1358" s="23">
        <f>X1317+4</f>
        <v>134</v>
      </c>
    </row>
    <row r="1359" spans="1:24" s="23" customFormat="1" ht="20.100000000000001" customHeight="1" x14ac:dyDescent="0.15">
      <c r="B1359" s="780"/>
      <c r="C1359" s="781"/>
      <c r="D1359" s="784"/>
      <c r="E1359" s="785"/>
      <c r="F1359" s="773"/>
      <c r="G1359" s="774"/>
      <c r="H1359" s="774"/>
      <c r="I1359" s="774"/>
      <c r="J1359" s="774"/>
      <c r="K1359" s="774"/>
      <c r="L1359" s="775"/>
      <c r="M1359" s="780"/>
      <c r="N1359" s="781"/>
      <c r="O1359" s="784"/>
      <c r="P1359" s="785"/>
      <c r="Q1359" s="773"/>
      <c r="R1359" s="774"/>
      <c r="S1359" s="774"/>
      <c r="T1359" s="774"/>
      <c r="U1359" s="774"/>
      <c r="V1359" s="774"/>
      <c r="W1359" s="775"/>
    </row>
    <row r="1360" spans="1:24" s="23" customFormat="1" ht="20.100000000000001" customHeight="1" x14ac:dyDescent="0.15">
      <c r="B1360" s="780"/>
      <c r="C1360" s="780" t="s">
        <v>2</v>
      </c>
      <c r="D1360" s="789">
        <f>VLOOKUP(A1358,'様式D-1-1用'!$A$3:$P$1002,3,0)</f>
        <v>8</v>
      </c>
      <c r="E1360" s="790"/>
      <c r="F1360" s="773"/>
      <c r="G1360" s="774"/>
      <c r="H1360" s="774"/>
      <c r="I1360" s="774"/>
      <c r="J1360" s="774"/>
      <c r="K1360" s="774"/>
      <c r="L1360" s="775"/>
      <c r="M1360" s="780"/>
      <c r="N1360" s="780" t="s">
        <v>2</v>
      </c>
      <c r="O1360" s="789">
        <f>VLOOKUP(X1358,'様式D-1-1用'!$A$3:$P$1002,3,0)</f>
        <v>9</v>
      </c>
      <c r="P1360" s="790"/>
      <c r="Q1360" s="773"/>
      <c r="R1360" s="774"/>
      <c r="S1360" s="774"/>
      <c r="T1360" s="774"/>
      <c r="U1360" s="774"/>
      <c r="V1360" s="774"/>
      <c r="W1360" s="775"/>
    </row>
    <row r="1361" spans="1:24" s="23" customFormat="1" ht="19.5" customHeight="1" x14ac:dyDescent="0.15">
      <c r="B1361" s="781"/>
      <c r="C1361" s="781"/>
      <c r="D1361" s="791"/>
      <c r="E1361" s="792"/>
      <c r="F1361" s="773"/>
      <c r="G1361" s="774"/>
      <c r="H1361" s="774"/>
      <c r="I1361" s="774"/>
      <c r="J1361" s="774"/>
      <c r="K1361" s="774"/>
      <c r="L1361" s="775"/>
      <c r="M1361" s="781"/>
      <c r="N1361" s="781"/>
      <c r="O1361" s="791"/>
      <c r="P1361" s="792"/>
      <c r="Q1361" s="773"/>
      <c r="R1361" s="774"/>
      <c r="S1361" s="774"/>
      <c r="T1361" s="774"/>
      <c r="U1361" s="774"/>
      <c r="V1361" s="774"/>
      <c r="W1361" s="775"/>
    </row>
    <row r="1362" spans="1:24" s="23" customFormat="1" ht="20.100000000000001" customHeight="1" x14ac:dyDescent="0.15">
      <c r="B1362" s="780" t="s">
        <v>48</v>
      </c>
      <c r="C1362" s="780" t="s">
        <v>3</v>
      </c>
      <c r="D1362" s="782" t="str">
        <f>VLOOKUP(A1358,'様式D-1-1用'!$A$3:$P$1002,4,0)</f>
        <v>路面</v>
      </c>
      <c r="E1362" s="783"/>
      <c r="F1362" s="773"/>
      <c r="G1362" s="774"/>
      <c r="H1362" s="774"/>
      <c r="I1362" s="774"/>
      <c r="J1362" s="774"/>
      <c r="K1362" s="774"/>
      <c r="L1362" s="775"/>
      <c r="M1362" s="780" t="s">
        <v>48</v>
      </c>
      <c r="N1362" s="780" t="s">
        <v>3</v>
      </c>
      <c r="O1362" s="782" t="str">
        <f>VLOOKUP(X1358,'様式D-1-1用'!$A$3:$P$1002,4,0)</f>
        <v>覆工・坑門</v>
      </c>
      <c r="P1362" s="783"/>
      <c r="Q1362" s="773"/>
      <c r="R1362" s="774"/>
      <c r="S1362" s="774"/>
      <c r="T1362" s="774"/>
      <c r="U1362" s="774"/>
      <c r="V1362" s="774"/>
      <c r="W1362" s="775"/>
    </row>
    <row r="1363" spans="1:24" s="23" customFormat="1" ht="20.100000000000001" customHeight="1" x14ac:dyDescent="0.15">
      <c r="B1363" s="780"/>
      <c r="C1363" s="781"/>
      <c r="D1363" s="784"/>
      <c r="E1363" s="785"/>
      <c r="F1363" s="773"/>
      <c r="G1363" s="774"/>
      <c r="H1363" s="774"/>
      <c r="I1363" s="774"/>
      <c r="J1363" s="774"/>
      <c r="K1363" s="774"/>
      <c r="L1363" s="775"/>
      <c r="M1363" s="780"/>
      <c r="N1363" s="781"/>
      <c r="O1363" s="784"/>
      <c r="P1363" s="785"/>
      <c r="Q1363" s="773"/>
      <c r="R1363" s="774"/>
      <c r="S1363" s="774"/>
      <c r="T1363" s="774"/>
      <c r="U1363" s="774"/>
      <c r="V1363" s="774"/>
      <c r="W1363" s="775"/>
    </row>
    <row r="1364" spans="1:24" s="23" customFormat="1" ht="20.100000000000001" customHeight="1" x14ac:dyDescent="0.15">
      <c r="B1364" s="780"/>
      <c r="C1364" s="780" t="s">
        <v>4</v>
      </c>
      <c r="D1364" s="782" t="str">
        <f>VLOOKUP(A1358,'様式D-1-1用'!$A$3:$P$1002,5,0)</f>
        <v>車道</v>
      </c>
      <c r="E1364" s="783"/>
      <c r="F1364" s="773"/>
      <c r="G1364" s="774"/>
      <c r="H1364" s="774"/>
      <c r="I1364" s="774"/>
      <c r="J1364" s="774"/>
      <c r="K1364" s="774"/>
      <c r="L1364" s="775"/>
      <c r="M1364" s="780"/>
      <c r="N1364" s="780" t="s">
        <v>4</v>
      </c>
      <c r="O1364" s="782" t="str">
        <f>VLOOKUP(X1358,'様式D-1-1用'!$A$3:$P$1002,5,0)</f>
        <v>側壁（左側）</v>
      </c>
      <c r="P1364" s="783"/>
      <c r="Q1364" s="773"/>
      <c r="R1364" s="774"/>
      <c r="S1364" s="774"/>
      <c r="T1364" s="774"/>
      <c r="U1364" s="774"/>
      <c r="V1364" s="774"/>
      <c r="W1364" s="775"/>
    </row>
    <row r="1365" spans="1:24" s="23" customFormat="1" ht="20.100000000000001" customHeight="1" x14ac:dyDescent="0.15">
      <c r="B1365" s="781"/>
      <c r="C1365" s="781"/>
      <c r="D1365" s="784"/>
      <c r="E1365" s="785"/>
      <c r="F1365" s="773"/>
      <c r="G1365" s="774"/>
      <c r="H1365" s="774"/>
      <c r="I1365" s="774"/>
      <c r="J1365" s="774"/>
      <c r="K1365" s="774"/>
      <c r="L1365" s="775"/>
      <c r="M1365" s="781"/>
      <c r="N1365" s="781"/>
      <c r="O1365" s="784"/>
      <c r="P1365" s="785"/>
      <c r="Q1365" s="773"/>
      <c r="R1365" s="774"/>
      <c r="S1365" s="774"/>
      <c r="T1365" s="774"/>
      <c r="U1365" s="774"/>
      <c r="V1365" s="774"/>
      <c r="W1365" s="775"/>
    </row>
    <row r="1366" spans="1:24" s="23" customFormat="1" ht="17.100000000000001" customHeight="1" x14ac:dyDescent="0.15">
      <c r="B1366" s="770" t="s">
        <v>5</v>
      </c>
      <c r="C1366" s="771"/>
      <c r="D1366" s="765" t="str">
        <f>VLOOKUP(A1358,'様式D-1-1用'!$A$3:$P$1002,6,0)</f>
        <v>材質劣化</v>
      </c>
      <c r="E1366" s="766"/>
      <c r="F1366" s="773"/>
      <c r="G1366" s="774"/>
      <c r="H1366" s="774"/>
      <c r="I1366" s="774"/>
      <c r="J1366" s="774"/>
      <c r="K1366" s="774"/>
      <c r="L1366" s="775"/>
      <c r="M1366" s="770" t="s">
        <v>5</v>
      </c>
      <c r="N1366" s="771"/>
      <c r="O1366" s="765" t="str">
        <f>VLOOKUP(X1358,'様式D-1-1用'!$A$3:$P$1002,6,0)</f>
        <v>材質劣化</v>
      </c>
      <c r="P1366" s="766"/>
      <c r="Q1366" s="773"/>
      <c r="R1366" s="774"/>
      <c r="S1366" s="774"/>
      <c r="T1366" s="774"/>
      <c r="U1366" s="774"/>
      <c r="V1366" s="774"/>
      <c r="W1366" s="775"/>
    </row>
    <row r="1367" spans="1:24" s="23" customFormat="1" ht="17.100000000000001" customHeight="1" x14ac:dyDescent="0.15">
      <c r="B1367" s="770" t="s">
        <v>49</v>
      </c>
      <c r="C1367" s="771"/>
      <c r="D1367" s="765" t="str">
        <f>VLOOKUP(A1358,'様式D-1-1用'!$A$3:$P$1002,7,0)</f>
        <v>うき・はく離</v>
      </c>
      <c r="E1367" s="766"/>
      <c r="F1367" s="773"/>
      <c r="G1367" s="774"/>
      <c r="H1367" s="774"/>
      <c r="I1367" s="774"/>
      <c r="J1367" s="774"/>
      <c r="K1367" s="774"/>
      <c r="L1367" s="775"/>
      <c r="M1367" s="770" t="s">
        <v>49</v>
      </c>
      <c r="N1367" s="771"/>
      <c r="O1367" s="765" t="str">
        <f>VLOOKUP(X1358,'様式D-1-1用'!$A$3:$P$1002,7,0)</f>
        <v>うき・はく離</v>
      </c>
      <c r="P1367" s="766"/>
      <c r="Q1367" s="773"/>
      <c r="R1367" s="774"/>
      <c r="S1367" s="774"/>
      <c r="T1367" s="774"/>
      <c r="U1367" s="774"/>
      <c r="V1367" s="774"/>
      <c r="W1367" s="775"/>
    </row>
    <row r="1368" spans="1:24" s="23" customFormat="1" ht="17.100000000000001" customHeight="1" x14ac:dyDescent="0.15">
      <c r="B1368" s="768" t="s">
        <v>279</v>
      </c>
      <c r="C1368" s="770" t="s">
        <v>278</v>
      </c>
      <c r="D1368" s="771"/>
      <c r="E1368" s="146">
        <f>VLOOKUP(A1358,'様式D-1-1用'!$A$3:$P$1002,8,0)</f>
        <v>0</v>
      </c>
      <c r="F1368" s="773"/>
      <c r="G1368" s="774"/>
      <c r="H1368" s="774"/>
      <c r="I1368" s="774"/>
      <c r="J1368" s="774"/>
      <c r="K1368" s="774"/>
      <c r="L1368" s="775"/>
      <c r="M1368" s="768" t="s">
        <v>279</v>
      </c>
      <c r="N1368" s="770" t="s">
        <v>278</v>
      </c>
      <c r="O1368" s="771"/>
      <c r="P1368" s="146">
        <f>VLOOKUP(X1358,'様式D-1-1用'!$A$3:$P$1002,8,0)</f>
        <v>0</v>
      </c>
      <c r="Q1368" s="773"/>
      <c r="R1368" s="774"/>
      <c r="S1368" s="774"/>
      <c r="T1368" s="774"/>
      <c r="U1368" s="774"/>
      <c r="V1368" s="774"/>
      <c r="W1368" s="775"/>
    </row>
    <row r="1369" spans="1:24" s="23" customFormat="1" ht="17.100000000000001" customHeight="1" x14ac:dyDescent="0.15">
      <c r="B1369" s="769"/>
      <c r="C1369" s="770" t="s">
        <v>280</v>
      </c>
      <c r="D1369" s="771"/>
      <c r="E1369" s="146" t="str">
        <f>VLOOKUP(A1358,'様式D-1-1用'!$A$3:$P$1002,9,0)</f>
        <v>－</v>
      </c>
      <c r="F1369" s="773"/>
      <c r="G1369" s="774"/>
      <c r="H1369" s="774"/>
      <c r="I1369" s="774"/>
      <c r="J1369" s="774"/>
      <c r="K1369" s="774"/>
      <c r="L1369" s="775"/>
      <c r="M1369" s="769"/>
      <c r="N1369" s="770" t="s">
        <v>280</v>
      </c>
      <c r="O1369" s="771"/>
      <c r="P1369" s="146" t="str">
        <f>VLOOKUP(X1358,'様式D-1-1用'!$A$3:$P$1002,9,0)</f>
        <v>Ⅱb</v>
      </c>
      <c r="Q1369" s="773"/>
      <c r="R1369" s="774"/>
      <c r="S1369" s="774"/>
      <c r="T1369" s="774"/>
      <c r="U1369" s="774"/>
      <c r="V1369" s="774"/>
      <c r="W1369" s="775"/>
    </row>
    <row r="1370" spans="1:24" s="23" customFormat="1" ht="17.100000000000001" customHeight="1" x14ac:dyDescent="0.15">
      <c r="B1370" s="770" t="s">
        <v>29</v>
      </c>
      <c r="C1370" s="771"/>
      <c r="D1370" s="767" t="str">
        <f>VLOOKUP(A1358,'様式D-1-1用'!$A$3:$P$1002,11,0)</f>
        <v>－</v>
      </c>
      <c r="E1370" s="759"/>
      <c r="F1370" s="776"/>
      <c r="G1370" s="777"/>
      <c r="H1370" s="777"/>
      <c r="I1370" s="777"/>
      <c r="J1370" s="777"/>
      <c r="K1370" s="777"/>
      <c r="L1370" s="778"/>
      <c r="M1370" s="770" t="s">
        <v>29</v>
      </c>
      <c r="N1370" s="771"/>
      <c r="O1370" s="767" t="str">
        <f>VLOOKUP(X1358,'様式D-1-1用'!$A$3:$P$1002,11,0)</f>
        <v>Ⅱ</v>
      </c>
      <c r="P1370" s="759"/>
      <c r="Q1370" s="776"/>
      <c r="R1370" s="777"/>
      <c r="S1370" s="777"/>
      <c r="T1370" s="777"/>
      <c r="U1370" s="777"/>
      <c r="V1370" s="777"/>
      <c r="W1370" s="778"/>
    </row>
    <row r="1371" spans="1:24" s="23" customFormat="1" ht="17.100000000000001" customHeight="1" x14ac:dyDescent="0.15">
      <c r="B1371" s="770" t="s">
        <v>7</v>
      </c>
      <c r="C1371" s="772"/>
      <c r="D1371" s="772"/>
      <c r="E1371" s="344" t="str">
        <f>VLOOKUP(A1358,'様式D-1-1用'!$A$3:$P$1002,12,0)</f>
        <v xml:space="preserve">0.3m×0.05m </v>
      </c>
      <c r="F1371" s="133"/>
      <c r="G1371" s="133"/>
      <c r="H1371" s="133"/>
      <c r="I1371" s="133"/>
      <c r="J1371" s="133"/>
      <c r="K1371" s="133"/>
      <c r="L1371" s="134"/>
      <c r="M1371" s="770" t="s">
        <v>7</v>
      </c>
      <c r="N1371" s="772"/>
      <c r="O1371" s="771"/>
      <c r="P1371" s="344" t="str">
        <f>VLOOKUP(X1358,'様式D-1-1用'!$A$3:$P$1002,12,0)</f>
        <v xml:space="preserve">0.1m×4.0m </v>
      </c>
      <c r="Q1371" s="133"/>
      <c r="R1371" s="133"/>
      <c r="S1371" s="133"/>
      <c r="T1371" s="133"/>
      <c r="U1371" s="133"/>
      <c r="V1371" s="133"/>
      <c r="W1371" s="134"/>
    </row>
    <row r="1372" spans="1:24" s="23" customFormat="1" ht="17.100000000000001" customHeight="1" x14ac:dyDescent="0.15">
      <c r="B1372" s="801" t="s">
        <v>54</v>
      </c>
      <c r="C1372" s="802"/>
      <c r="D1372" s="803"/>
      <c r="E1372" s="799" t="str">
        <f>VLOOKUP(A1358,'様式D-1-1用'!$A$3:$P$1002,13,0)</f>
        <v xml:space="preserve">0.3m×0.05m </v>
      </c>
      <c r="F1372" s="800"/>
      <c r="G1372" s="800"/>
      <c r="H1372" s="800"/>
      <c r="I1372" s="800"/>
      <c r="J1372" s="800"/>
      <c r="K1372" s="800"/>
      <c r="L1372" s="804"/>
      <c r="M1372" s="801" t="s">
        <v>54</v>
      </c>
      <c r="N1372" s="802"/>
      <c r="O1372" s="803"/>
      <c r="P1372" s="799" t="str">
        <f>VLOOKUP(X1358,'様式D-1-1用'!$A$3:$P$1002,13,0)</f>
        <v>－</v>
      </c>
      <c r="Q1372" s="800"/>
      <c r="R1372" s="800"/>
      <c r="S1372" s="800"/>
      <c r="T1372" s="800"/>
      <c r="U1372" s="800"/>
      <c r="V1372" s="800"/>
      <c r="W1372" s="804"/>
    </row>
    <row r="1373" spans="1:24" s="23" customFormat="1" ht="17.100000000000001" customHeight="1" x14ac:dyDescent="0.15">
      <c r="B1373" s="796" t="s">
        <v>282</v>
      </c>
      <c r="C1373" s="797"/>
      <c r="D1373" s="798"/>
      <c r="E1373" s="799" t="str">
        <f>VLOOKUP(A1358,'様式D-1-1用'!$A$3:$P$1002,14,0)</f>
        <v>－</v>
      </c>
      <c r="F1373" s="800"/>
      <c r="G1373" s="800"/>
      <c r="H1373" s="743"/>
      <c r="I1373" s="743"/>
      <c r="J1373" s="743"/>
      <c r="K1373" s="743"/>
      <c r="L1373" s="744"/>
      <c r="M1373" s="796" t="s">
        <v>282</v>
      </c>
      <c r="N1373" s="797"/>
      <c r="O1373" s="798"/>
      <c r="P1373" s="799" t="str">
        <f>VLOOKUP(X1358,'様式D-1-1用'!$A$3:$P$1002,14,0)</f>
        <v>－</v>
      </c>
      <c r="Q1373" s="800"/>
      <c r="R1373" s="800"/>
      <c r="S1373" s="743"/>
      <c r="T1373" s="743"/>
      <c r="U1373" s="743"/>
      <c r="V1373" s="743"/>
      <c r="W1373" s="744"/>
    </row>
    <row r="1374" spans="1:24" s="23" customFormat="1" ht="17.100000000000001" customHeight="1" x14ac:dyDescent="0.15">
      <c r="B1374" s="796" t="s">
        <v>302</v>
      </c>
      <c r="C1374" s="797"/>
      <c r="D1374" s="798"/>
      <c r="E1374" s="799" t="str">
        <f>VLOOKUP(A1358,'様式D-1-1用'!$A$3:$P$1002,15,0)</f>
        <v>なし</v>
      </c>
      <c r="F1374" s="800"/>
      <c r="G1374" s="800"/>
      <c r="H1374" s="811" t="s">
        <v>8</v>
      </c>
      <c r="I1374" s="812"/>
      <c r="J1374" s="808"/>
      <c r="K1374" s="809"/>
      <c r="L1374" s="810"/>
      <c r="M1374" s="796" t="s">
        <v>302</v>
      </c>
      <c r="N1374" s="797"/>
      <c r="O1374" s="798"/>
      <c r="P1374" s="799" t="str">
        <f>VLOOKUP(X1358,'様式D-1-1用'!$A$3:$P$1002,15,0)</f>
        <v>なし</v>
      </c>
      <c r="Q1374" s="800"/>
      <c r="R1374" s="800"/>
      <c r="S1374" s="811" t="s">
        <v>8</v>
      </c>
      <c r="T1374" s="812"/>
      <c r="U1374" s="808"/>
      <c r="V1374" s="809"/>
      <c r="W1374" s="810"/>
    </row>
    <row r="1375" spans="1:24" s="23" customFormat="1" ht="17.100000000000001" customHeight="1" x14ac:dyDescent="0.15">
      <c r="B1375" s="770" t="s">
        <v>50</v>
      </c>
      <c r="C1375" s="771"/>
      <c r="D1375" s="805" t="str">
        <f>VLOOKUP(A1358,'様式D-1-1用'!$A$3:$P$1002,16,0)</f>
        <v xml:space="preserve">うき・はく離、0.3m×0.05m </v>
      </c>
      <c r="E1375" s="806"/>
      <c r="F1375" s="806"/>
      <c r="G1375" s="806"/>
      <c r="H1375" s="806"/>
      <c r="I1375" s="806"/>
      <c r="J1375" s="806"/>
      <c r="K1375" s="806"/>
      <c r="L1375" s="807"/>
      <c r="M1375" s="770" t="s">
        <v>50</v>
      </c>
      <c r="N1375" s="771"/>
      <c r="O1375" s="805" t="str">
        <f>VLOOKUP(X1358,'様式D-1-1用'!$A$3:$P$1002,16,0)</f>
        <v xml:space="preserve">うき・はく離、0.1m×4.0m </v>
      </c>
      <c r="P1375" s="806"/>
      <c r="Q1375" s="806"/>
      <c r="R1375" s="806"/>
      <c r="S1375" s="806"/>
      <c r="T1375" s="806"/>
      <c r="U1375" s="806"/>
      <c r="V1375" s="806"/>
      <c r="W1375" s="807"/>
    </row>
    <row r="1376" spans="1:24" s="23" customFormat="1" ht="20.100000000000001" customHeight="1" x14ac:dyDescent="0.15">
      <c r="A1376" s="175">
        <f>A1335+4</f>
        <v>135</v>
      </c>
      <c r="B1376" s="779" t="s">
        <v>51</v>
      </c>
      <c r="C1376" s="779" t="s">
        <v>47</v>
      </c>
      <c r="D1376" s="782">
        <f>VLOOKUP(A1376,'様式D-1-1用'!$A$3:$P$1002,2,0)</f>
        <v>17</v>
      </c>
      <c r="E1376" s="783"/>
      <c r="F1376" s="786"/>
      <c r="G1376" s="787"/>
      <c r="H1376" s="787"/>
      <c r="I1376" s="787"/>
      <c r="J1376" s="787"/>
      <c r="K1376" s="787"/>
      <c r="L1376" s="788"/>
      <c r="M1376" s="779" t="s">
        <v>51</v>
      </c>
      <c r="N1376" s="779" t="s">
        <v>47</v>
      </c>
      <c r="O1376" s="782">
        <f>VLOOKUP(X1376,'様式D-1-1用'!$A$3:$P$1002,2,0)</f>
        <v>17</v>
      </c>
      <c r="P1376" s="783"/>
      <c r="Q1376" s="773"/>
      <c r="R1376" s="774"/>
      <c r="S1376" s="774"/>
      <c r="T1376" s="774"/>
      <c r="U1376" s="774"/>
      <c r="V1376" s="774"/>
      <c r="W1376" s="775"/>
      <c r="X1376" s="23">
        <f>X1335+4</f>
        <v>136</v>
      </c>
    </row>
    <row r="1377" spans="2:23" s="23" customFormat="1" ht="20.100000000000001" customHeight="1" x14ac:dyDescent="0.15">
      <c r="B1377" s="780"/>
      <c r="C1377" s="781"/>
      <c r="D1377" s="784"/>
      <c r="E1377" s="785"/>
      <c r="F1377" s="773"/>
      <c r="G1377" s="774"/>
      <c r="H1377" s="774"/>
      <c r="I1377" s="774"/>
      <c r="J1377" s="774"/>
      <c r="K1377" s="774"/>
      <c r="L1377" s="775"/>
      <c r="M1377" s="780"/>
      <c r="N1377" s="781"/>
      <c r="O1377" s="784"/>
      <c r="P1377" s="785"/>
      <c r="Q1377" s="773"/>
      <c r="R1377" s="774"/>
      <c r="S1377" s="774"/>
      <c r="T1377" s="774"/>
      <c r="U1377" s="774"/>
      <c r="V1377" s="774"/>
      <c r="W1377" s="775"/>
    </row>
    <row r="1378" spans="2:23" s="23" customFormat="1" ht="20.100000000000001" customHeight="1" x14ac:dyDescent="0.15">
      <c r="B1378" s="780"/>
      <c r="C1378" s="780" t="s">
        <v>2</v>
      </c>
      <c r="D1378" s="789">
        <f>VLOOKUP(A1376,'様式D-1-1用'!$A$3:$P$1002,3,0)</f>
        <v>1</v>
      </c>
      <c r="E1378" s="790"/>
      <c r="F1378" s="773"/>
      <c r="G1378" s="774"/>
      <c r="H1378" s="774"/>
      <c r="I1378" s="774"/>
      <c r="J1378" s="774"/>
      <c r="K1378" s="774"/>
      <c r="L1378" s="775"/>
      <c r="M1378" s="780"/>
      <c r="N1378" s="780" t="s">
        <v>2</v>
      </c>
      <c r="O1378" s="789">
        <f>VLOOKUP(X1376,'様式D-1-1用'!$A$3:$P$1002,3,0)</f>
        <v>4</v>
      </c>
      <c r="P1378" s="790"/>
      <c r="Q1378" s="773"/>
      <c r="R1378" s="774"/>
      <c r="S1378" s="774"/>
      <c r="T1378" s="774"/>
      <c r="U1378" s="774"/>
      <c r="V1378" s="774"/>
      <c r="W1378" s="775"/>
    </row>
    <row r="1379" spans="2:23" s="23" customFormat="1" ht="20.100000000000001" customHeight="1" x14ac:dyDescent="0.15">
      <c r="B1379" s="781"/>
      <c r="C1379" s="781"/>
      <c r="D1379" s="791"/>
      <c r="E1379" s="792"/>
      <c r="F1379" s="773"/>
      <c r="G1379" s="774"/>
      <c r="H1379" s="774"/>
      <c r="I1379" s="774"/>
      <c r="J1379" s="774"/>
      <c r="K1379" s="774"/>
      <c r="L1379" s="775"/>
      <c r="M1379" s="781"/>
      <c r="N1379" s="781"/>
      <c r="O1379" s="791"/>
      <c r="P1379" s="792"/>
      <c r="Q1379" s="773"/>
      <c r="R1379" s="774"/>
      <c r="S1379" s="774"/>
      <c r="T1379" s="774"/>
      <c r="U1379" s="774"/>
      <c r="V1379" s="774"/>
      <c r="W1379" s="775"/>
    </row>
    <row r="1380" spans="2:23" s="23" customFormat="1" ht="20.100000000000001" customHeight="1" x14ac:dyDescent="0.15">
      <c r="B1380" s="780" t="s">
        <v>48</v>
      </c>
      <c r="C1380" s="780" t="s">
        <v>3</v>
      </c>
      <c r="D1380" s="782" t="str">
        <f>VLOOKUP(A1376,'様式D-1-1用'!$A$3:$P$1002,4,0)</f>
        <v>覆工・坑門</v>
      </c>
      <c r="E1380" s="783"/>
      <c r="F1380" s="773"/>
      <c r="G1380" s="774"/>
      <c r="H1380" s="774"/>
      <c r="I1380" s="774"/>
      <c r="J1380" s="774"/>
      <c r="K1380" s="774"/>
      <c r="L1380" s="775"/>
      <c r="M1380" s="780" t="s">
        <v>48</v>
      </c>
      <c r="N1380" s="780" t="s">
        <v>3</v>
      </c>
      <c r="O1380" s="782" t="str">
        <f>VLOOKUP(X1376,'様式D-1-1用'!$A$3:$P$1002,4,0)</f>
        <v>覆工・坑門</v>
      </c>
      <c r="P1380" s="783"/>
      <c r="Q1380" s="773"/>
      <c r="R1380" s="774"/>
      <c r="S1380" s="774"/>
      <c r="T1380" s="774"/>
      <c r="U1380" s="774"/>
      <c r="V1380" s="774"/>
      <c r="W1380" s="775"/>
    </row>
    <row r="1381" spans="2:23" s="23" customFormat="1" ht="20.100000000000001" customHeight="1" x14ac:dyDescent="0.15">
      <c r="B1381" s="780"/>
      <c r="C1381" s="781"/>
      <c r="D1381" s="784"/>
      <c r="E1381" s="785"/>
      <c r="F1381" s="773"/>
      <c r="G1381" s="774"/>
      <c r="H1381" s="774"/>
      <c r="I1381" s="774"/>
      <c r="J1381" s="774"/>
      <c r="K1381" s="774"/>
      <c r="L1381" s="775"/>
      <c r="M1381" s="780"/>
      <c r="N1381" s="781"/>
      <c r="O1381" s="784"/>
      <c r="P1381" s="785"/>
      <c r="Q1381" s="773"/>
      <c r="R1381" s="774"/>
      <c r="S1381" s="774"/>
      <c r="T1381" s="774"/>
      <c r="U1381" s="774"/>
      <c r="V1381" s="774"/>
      <c r="W1381" s="775"/>
    </row>
    <row r="1382" spans="2:23" s="23" customFormat="1" ht="20.100000000000001" customHeight="1" x14ac:dyDescent="0.15">
      <c r="B1382" s="780"/>
      <c r="C1382" s="780" t="s">
        <v>4</v>
      </c>
      <c r="D1382" s="782" t="str">
        <f>VLOOKUP(A1376,'様式D-1-1用'!$A$3:$P$1002,5,0)</f>
        <v>側壁（左側）</v>
      </c>
      <c r="E1382" s="783"/>
      <c r="F1382" s="773"/>
      <c r="G1382" s="774"/>
      <c r="H1382" s="774"/>
      <c r="I1382" s="774"/>
      <c r="J1382" s="774"/>
      <c r="K1382" s="774"/>
      <c r="L1382" s="775"/>
      <c r="M1382" s="780"/>
      <c r="N1382" s="780" t="s">
        <v>4</v>
      </c>
      <c r="O1382" s="782" t="str">
        <f>VLOOKUP(X1376,'様式D-1-1用'!$A$3:$P$1002,5,0)</f>
        <v>アーチ（右側）</v>
      </c>
      <c r="P1382" s="783"/>
      <c r="Q1382" s="773"/>
      <c r="R1382" s="774"/>
      <c r="S1382" s="774"/>
      <c r="T1382" s="774"/>
      <c r="U1382" s="774"/>
      <c r="V1382" s="774"/>
      <c r="W1382" s="775"/>
    </row>
    <row r="1383" spans="2:23" s="23" customFormat="1" ht="19.5" customHeight="1" x14ac:dyDescent="0.15">
      <c r="B1383" s="781"/>
      <c r="C1383" s="781"/>
      <c r="D1383" s="784"/>
      <c r="E1383" s="785"/>
      <c r="F1383" s="773"/>
      <c r="G1383" s="774"/>
      <c r="H1383" s="774"/>
      <c r="I1383" s="774"/>
      <c r="J1383" s="774"/>
      <c r="K1383" s="774"/>
      <c r="L1383" s="775"/>
      <c r="M1383" s="781"/>
      <c r="N1383" s="781"/>
      <c r="O1383" s="784"/>
      <c r="P1383" s="785"/>
      <c r="Q1383" s="773"/>
      <c r="R1383" s="774"/>
      <c r="S1383" s="774"/>
      <c r="T1383" s="774"/>
      <c r="U1383" s="774"/>
      <c r="V1383" s="774"/>
      <c r="W1383" s="775"/>
    </row>
    <row r="1384" spans="2:23" s="23" customFormat="1" ht="17.100000000000001" customHeight="1" x14ac:dyDescent="0.15">
      <c r="B1384" s="770" t="s">
        <v>5</v>
      </c>
      <c r="C1384" s="771"/>
      <c r="D1384" s="765" t="str">
        <f>VLOOKUP(A1376,'様式D-1-1用'!$A$3:$P$1002,6,0)</f>
        <v>材質劣化</v>
      </c>
      <c r="E1384" s="766"/>
      <c r="F1384" s="773"/>
      <c r="G1384" s="774"/>
      <c r="H1384" s="774"/>
      <c r="I1384" s="774"/>
      <c r="J1384" s="774"/>
      <c r="K1384" s="774"/>
      <c r="L1384" s="775"/>
      <c r="M1384" s="770" t="s">
        <v>5</v>
      </c>
      <c r="N1384" s="771"/>
      <c r="O1384" s="765" t="str">
        <f>VLOOKUP(X1376,'様式D-1-1用'!$A$3:$P$1002,6,0)</f>
        <v>漏水</v>
      </c>
      <c r="P1384" s="766"/>
      <c r="Q1384" s="773"/>
      <c r="R1384" s="774"/>
      <c r="S1384" s="774"/>
      <c r="T1384" s="774"/>
      <c r="U1384" s="774"/>
      <c r="V1384" s="774"/>
      <c r="W1384" s="775"/>
    </row>
    <row r="1385" spans="2:23" s="23" customFormat="1" ht="17.100000000000001" customHeight="1" x14ac:dyDescent="0.15">
      <c r="B1385" s="770" t="s">
        <v>49</v>
      </c>
      <c r="C1385" s="771"/>
      <c r="D1385" s="765" t="str">
        <f>VLOOKUP(A1376,'様式D-1-1用'!$A$3:$P$1002,7,0)</f>
        <v>うき・はく離</v>
      </c>
      <c r="E1385" s="766"/>
      <c r="F1385" s="773"/>
      <c r="G1385" s="774"/>
      <c r="H1385" s="774"/>
      <c r="I1385" s="774"/>
      <c r="J1385" s="774"/>
      <c r="K1385" s="774"/>
      <c r="L1385" s="775"/>
      <c r="M1385" s="770" t="s">
        <v>49</v>
      </c>
      <c r="N1385" s="771"/>
      <c r="O1385" s="765" t="str">
        <f>VLOOKUP(X1376,'様式D-1-1用'!$A$3:$P$1002,7,0)</f>
        <v>漏水</v>
      </c>
      <c r="P1385" s="766"/>
      <c r="Q1385" s="773"/>
      <c r="R1385" s="774"/>
      <c r="S1385" s="774"/>
      <c r="T1385" s="774"/>
      <c r="U1385" s="774"/>
      <c r="V1385" s="774"/>
      <c r="W1385" s="775"/>
    </row>
    <row r="1386" spans="2:23" s="23" customFormat="1" ht="17.100000000000001" customHeight="1" x14ac:dyDescent="0.15">
      <c r="B1386" s="768" t="s">
        <v>279</v>
      </c>
      <c r="C1386" s="770" t="s">
        <v>278</v>
      </c>
      <c r="D1386" s="771"/>
      <c r="E1386" s="146">
        <f>VLOOKUP(A1376,'様式D-1-1用'!$A$3:$P$1002,8,0)</f>
        <v>0</v>
      </c>
      <c r="F1386" s="773"/>
      <c r="G1386" s="774"/>
      <c r="H1386" s="774"/>
      <c r="I1386" s="774"/>
      <c r="J1386" s="774"/>
      <c r="K1386" s="774"/>
      <c r="L1386" s="775"/>
      <c r="M1386" s="768" t="s">
        <v>279</v>
      </c>
      <c r="N1386" s="770" t="s">
        <v>278</v>
      </c>
      <c r="O1386" s="771"/>
      <c r="P1386" s="146">
        <f>VLOOKUP(X1376,'様式D-1-1用'!$A$3:$P$1002,8,0)</f>
        <v>0</v>
      </c>
      <c r="Q1386" s="773"/>
      <c r="R1386" s="774"/>
      <c r="S1386" s="774"/>
      <c r="T1386" s="774"/>
      <c r="U1386" s="774"/>
      <c r="V1386" s="774"/>
      <c r="W1386" s="775"/>
    </row>
    <row r="1387" spans="2:23" s="23" customFormat="1" ht="17.100000000000001" customHeight="1" x14ac:dyDescent="0.15">
      <c r="B1387" s="769"/>
      <c r="C1387" s="770" t="s">
        <v>280</v>
      </c>
      <c r="D1387" s="771"/>
      <c r="E1387" s="146" t="str">
        <f>VLOOKUP(A1376,'様式D-1-1用'!$A$3:$P$1002,9,0)</f>
        <v>Ⅱb</v>
      </c>
      <c r="F1387" s="773"/>
      <c r="G1387" s="774"/>
      <c r="H1387" s="774"/>
      <c r="I1387" s="774"/>
      <c r="J1387" s="774"/>
      <c r="K1387" s="774"/>
      <c r="L1387" s="775"/>
      <c r="M1387" s="769"/>
      <c r="N1387" s="770" t="s">
        <v>280</v>
      </c>
      <c r="O1387" s="771"/>
      <c r="P1387" s="146" t="str">
        <f>VLOOKUP(X1376,'様式D-1-1用'!$A$3:$P$1002,9,0)</f>
        <v>Ⅱb</v>
      </c>
      <c r="Q1387" s="773"/>
      <c r="R1387" s="774"/>
      <c r="S1387" s="774"/>
      <c r="T1387" s="774"/>
      <c r="U1387" s="774"/>
      <c r="V1387" s="774"/>
      <c r="W1387" s="775"/>
    </row>
    <row r="1388" spans="2:23" s="23" customFormat="1" ht="17.100000000000001" customHeight="1" x14ac:dyDescent="0.15">
      <c r="B1388" s="770" t="s">
        <v>29</v>
      </c>
      <c r="C1388" s="771"/>
      <c r="D1388" s="767" t="str">
        <f>VLOOKUP(A1376,'様式D-1-1用'!$A$3:$P$1002,11,0)</f>
        <v>Ⅱ</v>
      </c>
      <c r="E1388" s="759"/>
      <c r="F1388" s="776"/>
      <c r="G1388" s="777"/>
      <c r="H1388" s="777"/>
      <c r="I1388" s="777"/>
      <c r="J1388" s="777"/>
      <c r="K1388" s="777"/>
      <c r="L1388" s="778"/>
      <c r="M1388" s="770" t="s">
        <v>29</v>
      </c>
      <c r="N1388" s="771"/>
      <c r="O1388" s="767" t="str">
        <f>VLOOKUP(X1376,'様式D-1-1用'!$A$3:$P$1002,11,0)</f>
        <v>Ⅱ</v>
      </c>
      <c r="P1388" s="759"/>
      <c r="Q1388" s="776"/>
      <c r="R1388" s="777"/>
      <c r="S1388" s="777"/>
      <c r="T1388" s="777"/>
      <c r="U1388" s="777"/>
      <c r="V1388" s="777"/>
      <c r="W1388" s="778"/>
    </row>
    <row r="1389" spans="2:23" s="23" customFormat="1" ht="17.100000000000001" customHeight="1" x14ac:dyDescent="0.15">
      <c r="B1389" s="770" t="s">
        <v>7</v>
      </c>
      <c r="C1389" s="772"/>
      <c r="D1389" s="772"/>
      <c r="E1389" s="344" t="str">
        <f>VLOOKUP(A1376,'様式D-1-1用'!$A$3:$P$1002,12,0)</f>
        <v xml:space="preserve">0.1m×9.0m </v>
      </c>
      <c r="F1389" s="133"/>
      <c r="G1389" s="133"/>
      <c r="H1389" s="133"/>
      <c r="I1389" s="133"/>
      <c r="J1389" s="133"/>
      <c r="K1389" s="133"/>
      <c r="L1389" s="134"/>
      <c r="M1389" s="770" t="s">
        <v>7</v>
      </c>
      <c r="N1389" s="772"/>
      <c r="O1389" s="771"/>
      <c r="P1389" s="344" t="str">
        <f>VLOOKUP(X1376,'様式D-1-1用'!$A$3:$P$1002,12,0)</f>
        <v>0.1m×9.0m にじみ</v>
      </c>
      <c r="Q1389" s="133"/>
      <c r="R1389" s="133"/>
      <c r="S1389" s="133"/>
      <c r="T1389" s="133"/>
      <c r="U1389" s="133"/>
      <c r="V1389" s="133"/>
      <c r="W1389" s="134"/>
    </row>
    <row r="1390" spans="2:23" s="23" customFormat="1" ht="17.100000000000001" customHeight="1" x14ac:dyDescent="0.15">
      <c r="B1390" s="801" t="s">
        <v>54</v>
      </c>
      <c r="C1390" s="802"/>
      <c r="D1390" s="803"/>
      <c r="E1390" s="799" t="str">
        <f>VLOOKUP(A1376,'様式D-1-1用'!$A$3:$P$1002,13,0)</f>
        <v>0.1m×1.1m(過年度写S17-1),0.1m×2.1m(過年度写S17-2),
0.15m×4.8m(過年度写S17-3)</v>
      </c>
      <c r="F1390" s="800"/>
      <c r="G1390" s="800"/>
      <c r="H1390" s="800"/>
      <c r="I1390" s="800"/>
      <c r="J1390" s="800"/>
      <c r="K1390" s="800"/>
      <c r="L1390" s="804"/>
      <c r="M1390" s="801" t="s">
        <v>54</v>
      </c>
      <c r="N1390" s="802"/>
      <c r="O1390" s="803"/>
      <c r="P1390" s="799" t="str">
        <f>VLOOKUP(X1376,'様式D-1-1用'!$A$3:$P$1002,13,0)</f>
        <v>0.1m×9.0m にじみ</v>
      </c>
      <c r="Q1390" s="800"/>
      <c r="R1390" s="800"/>
      <c r="S1390" s="800"/>
      <c r="T1390" s="800"/>
      <c r="U1390" s="800"/>
      <c r="V1390" s="800"/>
      <c r="W1390" s="804"/>
    </row>
    <row r="1391" spans="2:23" s="23" customFormat="1" ht="17.100000000000001" customHeight="1" x14ac:dyDescent="0.15">
      <c r="B1391" s="796" t="s">
        <v>282</v>
      </c>
      <c r="C1391" s="797"/>
      <c r="D1391" s="798"/>
      <c r="E1391" s="799" t="str">
        <f>VLOOKUP(A1376,'様式D-1-1用'!$A$3:$P$1002,14,0)</f>
        <v>－</v>
      </c>
      <c r="F1391" s="800"/>
      <c r="G1391" s="800"/>
      <c r="H1391" s="743"/>
      <c r="I1391" s="743"/>
      <c r="J1391" s="743"/>
      <c r="K1391" s="743"/>
      <c r="L1391" s="744"/>
      <c r="M1391" s="796" t="s">
        <v>282</v>
      </c>
      <c r="N1391" s="797"/>
      <c r="O1391" s="798"/>
      <c r="P1391" s="799" t="str">
        <f>VLOOKUP(X1376,'様式D-1-1用'!$A$3:$P$1002,14,0)</f>
        <v>－</v>
      </c>
      <c r="Q1391" s="800"/>
      <c r="R1391" s="800"/>
      <c r="S1391" s="743"/>
      <c r="T1391" s="743"/>
      <c r="U1391" s="743"/>
      <c r="V1391" s="743"/>
      <c r="W1391" s="744"/>
    </row>
    <row r="1392" spans="2:23" s="23" customFormat="1" ht="17.100000000000001" customHeight="1" x14ac:dyDescent="0.15">
      <c r="B1392" s="796" t="s">
        <v>302</v>
      </c>
      <c r="C1392" s="797"/>
      <c r="D1392" s="798"/>
      <c r="E1392" s="799" t="str">
        <f>VLOOKUP(A1376,'様式D-1-1用'!$A$3:$P$1002,15,0)</f>
        <v>監視（日常巡視）</v>
      </c>
      <c r="F1392" s="800"/>
      <c r="G1392" s="800"/>
      <c r="H1392" s="811" t="s">
        <v>8</v>
      </c>
      <c r="I1392" s="812"/>
      <c r="J1392" s="808"/>
      <c r="K1392" s="809"/>
      <c r="L1392" s="810"/>
      <c r="M1392" s="796" t="s">
        <v>302</v>
      </c>
      <c r="N1392" s="797"/>
      <c r="O1392" s="798"/>
      <c r="P1392" s="799" t="str">
        <f>VLOOKUP(X1376,'様式D-1-1用'!$A$3:$P$1002,15,0)</f>
        <v>監視（日常巡視）</v>
      </c>
      <c r="Q1392" s="800"/>
      <c r="R1392" s="800"/>
      <c r="S1392" s="811" t="s">
        <v>8</v>
      </c>
      <c r="T1392" s="812"/>
      <c r="U1392" s="808"/>
      <c r="V1392" s="809"/>
      <c r="W1392" s="810"/>
    </row>
    <row r="1393" spans="1:24" s="23" customFormat="1" ht="17.100000000000001" customHeight="1" x14ac:dyDescent="0.15">
      <c r="B1393" s="770" t="s">
        <v>50</v>
      </c>
      <c r="C1393" s="771"/>
      <c r="D1393" s="805" t="str">
        <f>VLOOKUP(A1376,'様式D-1-1用'!$A$3:$P$1002,16,0)</f>
        <v xml:space="preserve">うき・はく離、0.1m×9.0m </v>
      </c>
      <c r="E1393" s="806"/>
      <c r="F1393" s="806"/>
      <c r="G1393" s="806"/>
      <c r="H1393" s="806"/>
      <c r="I1393" s="806"/>
      <c r="J1393" s="806"/>
      <c r="K1393" s="806"/>
      <c r="L1393" s="807"/>
      <c r="M1393" s="770" t="s">
        <v>50</v>
      </c>
      <c r="N1393" s="771"/>
      <c r="O1393" s="805" t="str">
        <f>VLOOKUP(X1376,'様式D-1-1用'!$A$3:$P$1002,16,0)</f>
        <v>漏水、0.1m×9.0m にじみ</v>
      </c>
      <c r="P1393" s="806"/>
      <c r="Q1393" s="806"/>
      <c r="R1393" s="806"/>
      <c r="S1393" s="806"/>
      <c r="T1393" s="806"/>
      <c r="U1393" s="806"/>
      <c r="V1393" s="806"/>
      <c r="W1393" s="807"/>
    </row>
    <row r="1394" spans="1:24" s="23" customFormat="1" ht="15" customHeight="1" x14ac:dyDescent="0.15">
      <c r="B1394" s="80"/>
      <c r="C1394" s="793" t="s">
        <v>304</v>
      </c>
      <c r="D1394" s="794"/>
      <c r="E1394" s="794"/>
      <c r="F1394" s="794"/>
      <c r="G1394" s="794"/>
      <c r="H1394" s="794"/>
      <c r="I1394" s="794"/>
      <c r="J1394" s="794"/>
      <c r="K1394" s="794"/>
      <c r="L1394" s="794"/>
      <c r="M1394" s="80"/>
      <c r="N1394" s="81" t="s">
        <v>257</v>
      </c>
      <c r="O1394" s="80"/>
      <c r="P1394" s="82"/>
      <c r="Q1394" s="82"/>
      <c r="R1394" s="82"/>
      <c r="S1394" s="82"/>
      <c r="T1394" s="82"/>
      <c r="U1394" s="82"/>
      <c r="V1394" s="82"/>
      <c r="W1394" s="82"/>
    </row>
    <row r="1395" spans="1:24" s="23" customFormat="1" ht="15" customHeight="1" x14ac:dyDescent="0.15">
      <c r="B1395" s="80"/>
      <c r="C1395" s="795"/>
      <c r="D1395" s="795"/>
      <c r="E1395" s="795"/>
      <c r="F1395" s="795"/>
      <c r="G1395" s="795"/>
      <c r="H1395" s="795"/>
      <c r="I1395" s="795"/>
      <c r="J1395" s="795"/>
      <c r="K1395" s="795"/>
      <c r="L1395" s="795"/>
      <c r="M1395" s="80"/>
      <c r="N1395" s="81" t="s">
        <v>283</v>
      </c>
      <c r="O1395" s="82"/>
      <c r="P1395" s="82"/>
      <c r="Q1395" s="82"/>
      <c r="R1395" s="82"/>
      <c r="S1395" s="82"/>
      <c r="T1395" s="82"/>
      <c r="U1395" s="82"/>
      <c r="V1395" s="82"/>
      <c r="W1395" s="82"/>
    </row>
    <row r="1396" spans="1:24" ht="15" customHeight="1" x14ac:dyDescent="0.15">
      <c r="B1396" s="79"/>
      <c r="C1396" s="176" t="s">
        <v>303</v>
      </c>
      <c r="D1396" s="176"/>
      <c r="E1396" s="177"/>
      <c r="M1396" s="23"/>
      <c r="N1396" s="176" t="s">
        <v>529</v>
      </c>
      <c r="O1396" s="174"/>
      <c r="P1396" s="175"/>
      <c r="Q1396" s="23"/>
      <c r="R1396" s="23"/>
      <c r="S1396" s="23"/>
      <c r="T1396" s="23"/>
      <c r="U1396" s="23"/>
      <c r="W1396" s="82"/>
      <c r="X1396" s="23"/>
    </row>
    <row r="1397" spans="1:24" ht="15" customHeight="1" x14ac:dyDescent="0.15">
      <c r="C1397" s="176" t="s">
        <v>420</v>
      </c>
      <c r="D1397" s="176"/>
      <c r="M1397" s="23"/>
      <c r="N1397" s="176" t="s">
        <v>530</v>
      </c>
      <c r="O1397" s="174"/>
      <c r="P1397" s="23"/>
      <c r="Q1397" s="23"/>
      <c r="R1397" s="23"/>
      <c r="S1397" s="23"/>
      <c r="T1397" s="23"/>
      <c r="U1397" s="23"/>
      <c r="V1397" s="23"/>
      <c r="W1397" s="23"/>
      <c r="X1397" s="23"/>
    </row>
    <row r="1398" spans="1:24" ht="15.6" customHeight="1" x14ac:dyDescent="0.15">
      <c r="C1398" s="176" t="s">
        <v>557</v>
      </c>
      <c r="N1398" s="176" t="s">
        <v>463</v>
      </c>
    </row>
    <row r="1399" spans="1:24" s="23" customFormat="1" ht="20.100000000000001" customHeight="1" x14ac:dyDescent="0.15">
      <c r="A1399" s="175">
        <f>A1358+4</f>
        <v>137</v>
      </c>
      <c r="B1399" s="779" t="s">
        <v>51</v>
      </c>
      <c r="C1399" s="779" t="s">
        <v>47</v>
      </c>
      <c r="D1399" s="782">
        <f>VLOOKUP(A1399,'様式D-1-1用'!$A$3:$P$1002,2,0)</f>
        <v>17</v>
      </c>
      <c r="E1399" s="783"/>
      <c r="F1399" s="786"/>
      <c r="G1399" s="787"/>
      <c r="H1399" s="787"/>
      <c r="I1399" s="787"/>
      <c r="J1399" s="787"/>
      <c r="K1399" s="787"/>
      <c r="L1399" s="788"/>
      <c r="M1399" s="779" t="s">
        <v>51</v>
      </c>
      <c r="N1399" s="779" t="s">
        <v>47</v>
      </c>
      <c r="O1399" s="782">
        <f>VLOOKUP(X1399,'様式D-1-1用'!$A$3:$P$1002,2,0)</f>
        <v>17</v>
      </c>
      <c r="P1399" s="783"/>
      <c r="Q1399" s="786"/>
      <c r="R1399" s="787"/>
      <c r="S1399" s="787"/>
      <c r="T1399" s="787"/>
      <c r="U1399" s="787"/>
      <c r="V1399" s="787"/>
      <c r="W1399" s="788"/>
      <c r="X1399" s="23">
        <f>X1358+4</f>
        <v>138</v>
      </c>
    </row>
    <row r="1400" spans="1:24" s="23" customFormat="1" ht="20.100000000000001" customHeight="1" x14ac:dyDescent="0.15">
      <c r="B1400" s="780"/>
      <c r="C1400" s="781"/>
      <c r="D1400" s="784"/>
      <c r="E1400" s="785"/>
      <c r="F1400" s="773"/>
      <c r="G1400" s="774"/>
      <c r="H1400" s="774"/>
      <c r="I1400" s="774"/>
      <c r="J1400" s="774"/>
      <c r="K1400" s="774"/>
      <c r="L1400" s="775"/>
      <c r="M1400" s="780"/>
      <c r="N1400" s="781"/>
      <c r="O1400" s="784"/>
      <c r="P1400" s="785"/>
      <c r="Q1400" s="773"/>
      <c r="R1400" s="774"/>
      <c r="S1400" s="774"/>
      <c r="T1400" s="774"/>
      <c r="U1400" s="774"/>
      <c r="V1400" s="774"/>
      <c r="W1400" s="775"/>
    </row>
    <row r="1401" spans="1:24" s="23" customFormat="1" ht="20.100000000000001" customHeight="1" x14ac:dyDescent="0.15">
      <c r="B1401" s="780"/>
      <c r="C1401" s="780" t="s">
        <v>2</v>
      </c>
      <c r="D1401" s="789">
        <f>VLOOKUP(A1399,'様式D-1-1用'!$A$3:$P$1002,3,0)</f>
        <v>5</v>
      </c>
      <c r="E1401" s="790"/>
      <c r="F1401" s="773"/>
      <c r="G1401" s="774"/>
      <c r="H1401" s="774"/>
      <c r="I1401" s="774"/>
      <c r="J1401" s="774"/>
      <c r="K1401" s="774"/>
      <c r="L1401" s="775"/>
      <c r="M1401" s="780"/>
      <c r="N1401" s="780" t="s">
        <v>2</v>
      </c>
      <c r="O1401" s="789">
        <f>VLOOKUP(X1399,'様式D-1-1用'!$A$3:$P$1002,3,0)</f>
        <v>8</v>
      </c>
      <c r="P1401" s="790"/>
      <c r="Q1401" s="773"/>
      <c r="R1401" s="774"/>
      <c r="S1401" s="774"/>
      <c r="T1401" s="774"/>
      <c r="U1401" s="774"/>
      <c r="V1401" s="774"/>
      <c r="W1401" s="775"/>
    </row>
    <row r="1402" spans="1:24" s="23" customFormat="1" ht="19.5" customHeight="1" x14ac:dyDescent="0.15">
      <c r="B1402" s="781"/>
      <c r="C1402" s="781"/>
      <c r="D1402" s="791"/>
      <c r="E1402" s="792"/>
      <c r="F1402" s="773"/>
      <c r="G1402" s="774"/>
      <c r="H1402" s="774"/>
      <c r="I1402" s="774"/>
      <c r="J1402" s="774"/>
      <c r="K1402" s="774"/>
      <c r="L1402" s="775"/>
      <c r="M1402" s="781"/>
      <c r="N1402" s="781"/>
      <c r="O1402" s="791"/>
      <c r="P1402" s="792"/>
      <c r="Q1402" s="773"/>
      <c r="R1402" s="774"/>
      <c r="S1402" s="774"/>
      <c r="T1402" s="774"/>
      <c r="U1402" s="774"/>
      <c r="V1402" s="774"/>
      <c r="W1402" s="775"/>
    </row>
    <row r="1403" spans="1:24" s="23" customFormat="1" ht="20.100000000000001" customHeight="1" x14ac:dyDescent="0.15">
      <c r="B1403" s="780" t="s">
        <v>48</v>
      </c>
      <c r="C1403" s="780" t="s">
        <v>3</v>
      </c>
      <c r="D1403" s="782" t="str">
        <f>VLOOKUP(A1399,'様式D-1-1用'!$A$3:$P$1002,4,0)</f>
        <v>覆工・坑門</v>
      </c>
      <c r="E1403" s="783"/>
      <c r="F1403" s="773"/>
      <c r="G1403" s="774"/>
      <c r="H1403" s="774"/>
      <c r="I1403" s="774"/>
      <c r="J1403" s="774"/>
      <c r="K1403" s="774"/>
      <c r="L1403" s="775"/>
      <c r="M1403" s="780" t="s">
        <v>48</v>
      </c>
      <c r="N1403" s="780" t="s">
        <v>3</v>
      </c>
      <c r="O1403" s="782" t="str">
        <f>VLOOKUP(X1399,'様式D-1-1用'!$A$3:$P$1002,4,0)</f>
        <v>覆工・坑門</v>
      </c>
      <c r="P1403" s="783"/>
      <c r="Q1403" s="773"/>
      <c r="R1403" s="774"/>
      <c r="S1403" s="774"/>
      <c r="T1403" s="774"/>
      <c r="U1403" s="774"/>
      <c r="V1403" s="774"/>
      <c r="W1403" s="775"/>
    </row>
    <row r="1404" spans="1:24" s="23" customFormat="1" ht="20.100000000000001" customHeight="1" x14ac:dyDescent="0.15">
      <c r="B1404" s="780"/>
      <c r="C1404" s="781"/>
      <c r="D1404" s="784"/>
      <c r="E1404" s="785"/>
      <c r="F1404" s="773"/>
      <c r="G1404" s="774"/>
      <c r="H1404" s="774"/>
      <c r="I1404" s="774"/>
      <c r="J1404" s="774"/>
      <c r="K1404" s="774"/>
      <c r="L1404" s="775"/>
      <c r="M1404" s="780"/>
      <c r="N1404" s="781"/>
      <c r="O1404" s="784"/>
      <c r="P1404" s="785"/>
      <c r="Q1404" s="773"/>
      <c r="R1404" s="774"/>
      <c r="S1404" s="774"/>
      <c r="T1404" s="774"/>
      <c r="U1404" s="774"/>
      <c r="V1404" s="774"/>
      <c r="W1404" s="775"/>
    </row>
    <row r="1405" spans="1:24" s="23" customFormat="1" ht="20.100000000000001" customHeight="1" x14ac:dyDescent="0.15">
      <c r="B1405" s="780"/>
      <c r="C1405" s="780" t="s">
        <v>4</v>
      </c>
      <c r="D1405" s="782" t="str">
        <f>VLOOKUP(A1399,'様式D-1-1用'!$A$3:$P$1002,5,0)</f>
        <v>側壁（右側）</v>
      </c>
      <c r="E1405" s="783"/>
      <c r="F1405" s="773"/>
      <c r="G1405" s="774"/>
      <c r="H1405" s="774"/>
      <c r="I1405" s="774"/>
      <c r="J1405" s="774"/>
      <c r="K1405" s="774"/>
      <c r="L1405" s="775"/>
      <c r="M1405" s="780"/>
      <c r="N1405" s="780" t="s">
        <v>4</v>
      </c>
      <c r="O1405" s="782" t="str">
        <f>VLOOKUP(X1399,'様式D-1-1用'!$A$3:$P$1002,5,0)</f>
        <v>側壁（右側）</v>
      </c>
      <c r="P1405" s="783"/>
      <c r="Q1405" s="773"/>
      <c r="R1405" s="774"/>
      <c r="S1405" s="774"/>
      <c r="T1405" s="774"/>
      <c r="U1405" s="774"/>
      <c r="V1405" s="774"/>
      <c r="W1405" s="775"/>
    </row>
    <row r="1406" spans="1:24" s="23" customFormat="1" ht="20.100000000000001" customHeight="1" x14ac:dyDescent="0.15">
      <c r="B1406" s="781"/>
      <c r="C1406" s="781"/>
      <c r="D1406" s="784"/>
      <c r="E1406" s="785"/>
      <c r="F1406" s="773"/>
      <c r="G1406" s="774"/>
      <c r="H1406" s="774"/>
      <c r="I1406" s="774"/>
      <c r="J1406" s="774"/>
      <c r="K1406" s="774"/>
      <c r="L1406" s="775"/>
      <c r="M1406" s="781"/>
      <c r="N1406" s="781"/>
      <c r="O1406" s="784"/>
      <c r="P1406" s="785"/>
      <c r="Q1406" s="773"/>
      <c r="R1406" s="774"/>
      <c r="S1406" s="774"/>
      <c r="T1406" s="774"/>
      <c r="U1406" s="774"/>
      <c r="V1406" s="774"/>
      <c r="W1406" s="775"/>
    </row>
    <row r="1407" spans="1:24" s="23" customFormat="1" ht="17.100000000000001" customHeight="1" x14ac:dyDescent="0.15">
      <c r="B1407" s="770" t="s">
        <v>5</v>
      </c>
      <c r="C1407" s="771"/>
      <c r="D1407" s="765" t="str">
        <f>VLOOKUP(A1399,'様式D-1-1用'!$A$3:$P$1002,6,0)</f>
        <v>材質劣化</v>
      </c>
      <c r="E1407" s="766"/>
      <c r="F1407" s="773"/>
      <c r="G1407" s="774"/>
      <c r="H1407" s="774"/>
      <c r="I1407" s="774"/>
      <c r="J1407" s="774"/>
      <c r="K1407" s="774"/>
      <c r="L1407" s="775"/>
      <c r="M1407" s="770" t="s">
        <v>5</v>
      </c>
      <c r="N1407" s="771"/>
      <c r="O1407" s="765" t="str">
        <f>VLOOKUP(X1399,'様式D-1-1用'!$A$3:$P$1002,6,0)</f>
        <v>材質劣化</v>
      </c>
      <c r="P1407" s="766"/>
      <c r="Q1407" s="773"/>
      <c r="R1407" s="774"/>
      <c r="S1407" s="774"/>
      <c r="T1407" s="774"/>
      <c r="U1407" s="774"/>
      <c r="V1407" s="774"/>
      <c r="W1407" s="775"/>
    </row>
    <row r="1408" spans="1:24" s="23" customFormat="1" ht="17.100000000000001" customHeight="1" x14ac:dyDescent="0.15">
      <c r="B1408" s="770" t="s">
        <v>49</v>
      </c>
      <c r="C1408" s="771"/>
      <c r="D1408" s="765" t="str">
        <f>VLOOKUP(A1399,'様式D-1-1用'!$A$3:$P$1002,7,0)</f>
        <v>うき・はく離</v>
      </c>
      <c r="E1408" s="766"/>
      <c r="F1408" s="773"/>
      <c r="G1408" s="774"/>
      <c r="H1408" s="774"/>
      <c r="I1408" s="774"/>
      <c r="J1408" s="774"/>
      <c r="K1408" s="774"/>
      <c r="L1408" s="775"/>
      <c r="M1408" s="770" t="s">
        <v>49</v>
      </c>
      <c r="N1408" s="771"/>
      <c r="O1408" s="765" t="str">
        <f>VLOOKUP(X1399,'様式D-1-1用'!$A$3:$P$1002,7,0)</f>
        <v>うき・はく離</v>
      </c>
      <c r="P1408" s="766"/>
      <c r="Q1408" s="773"/>
      <c r="R1408" s="774"/>
      <c r="S1408" s="774"/>
      <c r="T1408" s="774"/>
      <c r="U1408" s="774"/>
      <c r="V1408" s="774"/>
      <c r="W1408" s="775"/>
    </row>
    <row r="1409" spans="1:24" s="23" customFormat="1" ht="17.100000000000001" customHeight="1" x14ac:dyDescent="0.15">
      <c r="B1409" s="768" t="s">
        <v>279</v>
      </c>
      <c r="C1409" s="770" t="s">
        <v>278</v>
      </c>
      <c r="D1409" s="771"/>
      <c r="E1409" s="146">
        <f>VLOOKUP(A1399,'様式D-1-1用'!$A$3:$P$1002,8,0)</f>
        <v>0</v>
      </c>
      <c r="F1409" s="773"/>
      <c r="G1409" s="774"/>
      <c r="H1409" s="774"/>
      <c r="I1409" s="774"/>
      <c r="J1409" s="774"/>
      <c r="K1409" s="774"/>
      <c r="L1409" s="775"/>
      <c r="M1409" s="768" t="s">
        <v>279</v>
      </c>
      <c r="N1409" s="770" t="s">
        <v>278</v>
      </c>
      <c r="O1409" s="771"/>
      <c r="P1409" s="146">
        <f>VLOOKUP(X1399,'様式D-1-1用'!$A$3:$P$1002,8,0)</f>
        <v>0</v>
      </c>
      <c r="Q1409" s="773"/>
      <c r="R1409" s="774"/>
      <c r="S1409" s="774"/>
      <c r="T1409" s="774"/>
      <c r="U1409" s="774"/>
      <c r="V1409" s="774"/>
      <c r="W1409" s="775"/>
    </row>
    <row r="1410" spans="1:24" s="23" customFormat="1" ht="17.100000000000001" customHeight="1" x14ac:dyDescent="0.15">
      <c r="B1410" s="769"/>
      <c r="C1410" s="770" t="s">
        <v>280</v>
      </c>
      <c r="D1410" s="771"/>
      <c r="E1410" s="146" t="str">
        <f>VLOOKUP(A1399,'様式D-1-1用'!$A$3:$P$1002,9,0)</f>
        <v>Ⅱb</v>
      </c>
      <c r="F1410" s="773"/>
      <c r="G1410" s="774"/>
      <c r="H1410" s="774"/>
      <c r="I1410" s="774"/>
      <c r="J1410" s="774"/>
      <c r="K1410" s="774"/>
      <c r="L1410" s="775"/>
      <c r="M1410" s="769"/>
      <c r="N1410" s="770" t="s">
        <v>280</v>
      </c>
      <c r="O1410" s="771"/>
      <c r="P1410" s="146" t="str">
        <f>VLOOKUP(X1399,'様式D-1-1用'!$A$3:$P$1002,9,0)</f>
        <v>Ⅱb</v>
      </c>
      <c r="Q1410" s="773"/>
      <c r="R1410" s="774"/>
      <c r="S1410" s="774"/>
      <c r="T1410" s="774"/>
      <c r="U1410" s="774"/>
      <c r="V1410" s="774"/>
      <c r="W1410" s="775"/>
    </row>
    <row r="1411" spans="1:24" s="23" customFormat="1" ht="17.100000000000001" customHeight="1" x14ac:dyDescent="0.15">
      <c r="B1411" s="770" t="s">
        <v>29</v>
      </c>
      <c r="C1411" s="771"/>
      <c r="D1411" s="767" t="str">
        <f>VLOOKUP(A1399,'様式D-1-1用'!$A$3:$P$1002,11,0)</f>
        <v>Ⅱ</v>
      </c>
      <c r="E1411" s="759"/>
      <c r="F1411" s="776"/>
      <c r="G1411" s="777"/>
      <c r="H1411" s="777"/>
      <c r="I1411" s="777"/>
      <c r="J1411" s="777"/>
      <c r="K1411" s="777"/>
      <c r="L1411" s="778"/>
      <c r="M1411" s="770" t="s">
        <v>29</v>
      </c>
      <c r="N1411" s="771"/>
      <c r="O1411" s="767" t="str">
        <f>VLOOKUP(X1399,'様式D-1-1用'!$A$3:$P$1002,11,0)</f>
        <v>Ⅱ</v>
      </c>
      <c r="P1411" s="759"/>
      <c r="Q1411" s="776"/>
      <c r="R1411" s="777"/>
      <c r="S1411" s="777"/>
      <c r="T1411" s="777"/>
      <c r="U1411" s="777"/>
      <c r="V1411" s="777"/>
      <c r="W1411" s="778"/>
    </row>
    <row r="1412" spans="1:24" s="23" customFormat="1" ht="17.100000000000001" customHeight="1" x14ac:dyDescent="0.15">
      <c r="B1412" s="770" t="s">
        <v>7</v>
      </c>
      <c r="C1412" s="772"/>
      <c r="D1412" s="772"/>
      <c r="E1412" s="344" t="str">
        <f>VLOOKUP(A1399,'様式D-1-1用'!$A$3:$P$1002,12,0)</f>
        <v xml:space="preserve">0.1m×4.2m </v>
      </c>
      <c r="F1412" s="133"/>
      <c r="G1412" s="133"/>
      <c r="H1412" s="133"/>
      <c r="I1412" s="133"/>
      <c r="J1412" s="133"/>
      <c r="K1412" s="133"/>
      <c r="L1412" s="134"/>
      <c r="M1412" s="770" t="s">
        <v>7</v>
      </c>
      <c r="N1412" s="772"/>
      <c r="O1412" s="771"/>
      <c r="P1412" s="344" t="str">
        <f>VLOOKUP(X1399,'様式D-1-1用'!$A$3:$P$1002,12,0)</f>
        <v xml:space="preserve">0.2m×3.6m </v>
      </c>
      <c r="Q1412" s="133"/>
      <c r="R1412" s="133"/>
      <c r="S1412" s="133"/>
      <c r="T1412" s="133"/>
      <c r="U1412" s="133"/>
      <c r="V1412" s="133"/>
      <c r="W1412" s="134"/>
    </row>
    <row r="1413" spans="1:24" s="23" customFormat="1" ht="17.100000000000001" customHeight="1" x14ac:dyDescent="0.15">
      <c r="B1413" s="801" t="s">
        <v>54</v>
      </c>
      <c r="C1413" s="802"/>
      <c r="D1413" s="803"/>
      <c r="E1413" s="799" t="str">
        <f>VLOOKUP(A1399,'様式D-1-1用'!$A$3:$P$1002,13,0)</f>
        <v>0.1m×1.2m(過年度写S17-5),0.1m×1.1m(過年度写S17-6),
0.1m×0.8m(過年度写S17-7)</v>
      </c>
      <c r="F1413" s="800"/>
      <c r="G1413" s="800"/>
      <c r="H1413" s="800"/>
      <c r="I1413" s="800"/>
      <c r="J1413" s="800"/>
      <c r="K1413" s="800"/>
      <c r="L1413" s="804"/>
      <c r="M1413" s="801" t="s">
        <v>54</v>
      </c>
      <c r="N1413" s="802"/>
      <c r="O1413" s="803"/>
      <c r="P1413" s="799" t="str">
        <f>VLOOKUP(X1399,'様式D-1-1用'!$A$3:$P$1002,13,0)</f>
        <v>0.1m×0.4m(過年度写S17-8),0.1m×0.5m(過年度写S17-9),
0.2m×1.4m(過年度写S17-10)</v>
      </c>
      <c r="Q1413" s="800"/>
      <c r="R1413" s="800"/>
      <c r="S1413" s="800"/>
      <c r="T1413" s="800"/>
      <c r="U1413" s="800"/>
      <c r="V1413" s="800"/>
      <c r="W1413" s="804"/>
    </row>
    <row r="1414" spans="1:24" s="23" customFormat="1" ht="17.100000000000001" customHeight="1" x14ac:dyDescent="0.15">
      <c r="B1414" s="796" t="s">
        <v>282</v>
      </c>
      <c r="C1414" s="797"/>
      <c r="D1414" s="798"/>
      <c r="E1414" s="799" t="str">
        <f>VLOOKUP(A1399,'様式D-1-1用'!$A$3:$P$1002,14,0)</f>
        <v>－</v>
      </c>
      <c r="F1414" s="800"/>
      <c r="G1414" s="800"/>
      <c r="H1414" s="743"/>
      <c r="I1414" s="743"/>
      <c r="J1414" s="743"/>
      <c r="K1414" s="743"/>
      <c r="L1414" s="744"/>
      <c r="M1414" s="796" t="s">
        <v>282</v>
      </c>
      <c r="N1414" s="797"/>
      <c r="O1414" s="798"/>
      <c r="P1414" s="799" t="str">
        <f>VLOOKUP(X1399,'様式D-1-1用'!$A$3:$P$1002,14,0)</f>
        <v>－</v>
      </c>
      <c r="Q1414" s="800"/>
      <c r="R1414" s="800"/>
      <c r="S1414" s="743"/>
      <c r="T1414" s="743"/>
      <c r="U1414" s="743"/>
      <c r="V1414" s="743"/>
      <c r="W1414" s="744"/>
    </row>
    <row r="1415" spans="1:24" s="23" customFormat="1" ht="17.100000000000001" customHeight="1" x14ac:dyDescent="0.15">
      <c r="B1415" s="796" t="s">
        <v>302</v>
      </c>
      <c r="C1415" s="797"/>
      <c r="D1415" s="798"/>
      <c r="E1415" s="799" t="str">
        <f>VLOOKUP(A1399,'様式D-1-1用'!$A$3:$P$1002,15,0)</f>
        <v>監視（日常巡視）</v>
      </c>
      <c r="F1415" s="800"/>
      <c r="G1415" s="800"/>
      <c r="H1415" s="811" t="s">
        <v>8</v>
      </c>
      <c r="I1415" s="812"/>
      <c r="J1415" s="808"/>
      <c r="K1415" s="809"/>
      <c r="L1415" s="810"/>
      <c r="M1415" s="796" t="s">
        <v>302</v>
      </c>
      <c r="N1415" s="797"/>
      <c r="O1415" s="798"/>
      <c r="P1415" s="799" t="str">
        <f>VLOOKUP(X1399,'様式D-1-1用'!$A$3:$P$1002,15,0)</f>
        <v>監視（日常巡視）</v>
      </c>
      <c r="Q1415" s="800"/>
      <c r="R1415" s="800"/>
      <c r="S1415" s="811" t="s">
        <v>8</v>
      </c>
      <c r="T1415" s="812"/>
      <c r="U1415" s="808"/>
      <c r="V1415" s="809"/>
      <c r="W1415" s="810"/>
    </row>
    <row r="1416" spans="1:24" s="23" customFormat="1" ht="17.100000000000001" customHeight="1" x14ac:dyDescent="0.15">
      <c r="B1416" s="770" t="s">
        <v>50</v>
      </c>
      <c r="C1416" s="771"/>
      <c r="D1416" s="805" t="str">
        <f>VLOOKUP(A1399,'様式D-1-1用'!$A$3:$P$1002,16,0)</f>
        <v xml:space="preserve">うき・はく離、0.1m×4.2m </v>
      </c>
      <c r="E1416" s="806"/>
      <c r="F1416" s="806"/>
      <c r="G1416" s="806"/>
      <c r="H1416" s="806"/>
      <c r="I1416" s="806"/>
      <c r="J1416" s="806"/>
      <c r="K1416" s="806"/>
      <c r="L1416" s="807"/>
      <c r="M1416" s="770" t="s">
        <v>50</v>
      </c>
      <c r="N1416" s="771"/>
      <c r="O1416" s="805" t="str">
        <f>VLOOKUP(X1399,'様式D-1-1用'!$A$3:$P$1002,16,0)</f>
        <v xml:space="preserve">うき・はく離、0.2m×3.6m </v>
      </c>
      <c r="P1416" s="806"/>
      <c r="Q1416" s="806"/>
      <c r="R1416" s="806"/>
      <c r="S1416" s="806"/>
      <c r="T1416" s="806"/>
      <c r="U1416" s="806"/>
      <c r="V1416" s="806"/>
      <c r="W1416" s="807"/>
    </row>
    <row r="1417" spans="1:24" s="23" customFormat="1" ht="20.100000000000001" customHeight="1" x14ac:dyDescent="0.15">
      <c r="A1417" s="175">
        <f>A1376+4</f>
        <v>139</v>
      </c>
      <c r="B1417" s="779" t="s">
        <v>51</v>
      </c>
      <c r="C1417" s="779" t="s">
        <v>47</v>
      </c>
      <c r="D1417" s="782">
        <f>VLOOKUP(A1417,'様式D-1-1用'!$A$3:$P$1002,2,0)</f>
        <v>18</v>
      </c>
      <c r="E1417" s="783"/>
      <c r="F1417" s="786"/>
      <c r="G1417" s="787"/>
      <c r="H1417" s="787"/>
      <c r="I1417" s="787"/>
      <c r="J1417" s="787"/>
      <c r="K1417" s="787"/>
      <c r="L1417" s="788"/>
      <c r="M1417" s="779" t="s">
        <v>51</v>
      </c>
      <c r="N1417" s="779" t="s">
        <v>47</v>
      </c>
      <c r="O1417" s="782">
        <f>VLOOKUP(X1417,'様式D-1-1用'!$A$3:$P$1002,2,0)</f>
        <v>18</v>
      </c>
      <c r="P1417" s="783"/>
      <c r="Q1417" s="773"/>
      <c r="R1417" s="774"/>
      <c r="S1417" s="774"/>
      <c r="T1417" s="774"/>
      <c r="U1417" s="774"/>
      <c r="V1417" s="774"/>
      <c r="W1417" s="775"/>
      <c r="X1417" s="23">
        <f>X1376+4</f>
        <v>140</v>
      </c>
    </row>
    <row r="1418" spans="1:24" s="23" customFormat="1" ht="20.100000000000001" customHeight="1" x14ac:dyDescent="0.15">
      <c r="B1418" s="780"/>
      <c r="C1418" s="781"/>
      <c r="D1418" s="784"/>
      <c r="E1418" s="785"/>
      <c r="F1418" s="773"/>
      <c r="G1418" s="774"/>
      <c r="H1418" s="774"/>
      <c r="I1418" s="774"/>
      <c r="J1418" s="774"/>
      <c r="K1418" s="774"/>
      <c r="L1418" s="775"/>
      <c r="M1418" s="780"/>
      <c r="N1418" s="781"/>
      <c r="O1418" s="784"/>
      <c r="P1418" s="785"/>
      <c r="Q1418" s="773"/>
      <c r="R1418" s="774"/>
      <c r="S1418" s="774"/>
      <c r="T1418" s="774"/>
      <c r="U1418" s="774"/>
      <c r="V1418" s="774"/>
      <c r="W1418" s="775"/>
    </row>
    <row r="1419" spans="1:24" s="23" customFormat="1" ht="20.100000000000001" customHeight="1" x14ac:dyDescent="0.15">
      <c r="B1419" s="780"/>
      <c r="C1419" s="780" t="s">
        <v>2</v>
      </c>
      <c r="D1419" s="789">
        <f>VLOOKUP(A1417,'様式D-1-1用'!$A$3:$P$1002,3,0)</f>
        <v>1</v>
      </c>
      <c r="E1419" s="790"/>
      <c r="F1419" s="773"/>
      <c r="G1419" s="774"/>
      <c r="H1419" s="774"/>
      <c r="I1419" s="774"/>
      <c r="J1419" s="774"/>
      <c r="K1419" s="774"/>
      <c r="L1419" s="775"/>
      <c r="M1419" s="780"/>
      <c r="N1419" s="780" t="s">
        <v>2</v>
      </c>
      <c r="O1419" s="789">
        <f>VLOOKUP(X1417,'様式D-1-1用'!$A$3:$P$1002,3,0)</f>
        <v>3</v>
      </c>
      <c r="P1419" s="790"/>
      <c r="Q1419" s="773"/>
      <c r="R1419" s="774"/>
      <c r="S1419" s="774"/>
      <c r="T1419" s="774"/>
      <c r="U1419" s="774"/>
      <c r="V1419" s="774"/>
      <c r="W1419" s="775"/>
    </row>
    <row r="1420" spans="1:24" s="23" customFormat="1" ht="20.100000000000001" customHeight="1" x14ac:dyDescent="0.15">
      <c r="B1420" s="781"/>
      <c r="C1420" s="781"/>
      <c r="D1420" s="791"/>
      <c r="E1420" s="792"/>
      <c r="F1420" s="773"/>
      <c r="G1420" s="774"/>
      <c r="H1420" s="774"/>
      <c r="I1420" s="774"/>
      <c r="J1420" s="774"/>
      <c r="K1420" s="774"/>
      <c r="L1420" s="775"/>
      <c r="M1420" s="781"/>
      <c r="N1420" s="781"/>
      <c r="O1420" s="791"/>
      <c r="P1420" s="792"/>
      <c r="Q1420" s="773"/>
      <c r="R1420" s="774"/>
      <c r="S1420" s="774"/>
      <c r="T1420" s="774"/>
      <c r="U1420" s="774"/>
      <c r="V1420" s="774"/>
      <c r="W1420" s="775"/>
    </row>
    <row r="1421" spans="1:24" s="23" customFormat="1" ht="20.100000000000001" customHeight="1" x14ac:dyDescent="0.15">
      <c r="B1421" s="780" t="s">
        <v>48</v>
      </c>
      <c r="C1421" s="780" t="s">
        <v>3</v>
      </c>
      <c r="D1421" s="782" t="str">
        <f>VLOOKUP(A1417,'様式D-1-1用'!$A$3:$P$1002,4,0)</f>
        <v>覆工・坑門</v>
      </c>
      <c r="E1421" s="783"/>
      <c r="F1421" s="773"/>
      <c r="G1421" s="774"/>
      <c r="H1421" s="774"/>
      <c r="I1421" s="774"/>
      <c r="J1421" s="774"/>
      <c r="K1421" s="774"/>
      <c r="L1421" s="775"/>
      <c r="M1421" s="780" t="s">
        <v>48</v>
      </c>
      <c r="N1421" s="780" t="s">
        <v>3</v>
      </c>
      <c r="O1421" s="782" t="str">
        <f>VLOOKUP(X1417,'様式D-1-1用'!$A$3:$P$1002,4,0)</f>
        <v>覆工・坑門</v>
      </c>
      <c r="P1421" s="783"/>
      <c r="Q1421" s="773"/>
      <c r="R1421" s="774"/>
      <c r="S1421" s="774"/>
      <c r="T1421" s="774"/>
      <c r="U1421" s="774"/>
      <c r="V1421" s="774"/>
      <c r="W1421" s="775"/>
    </row>
    <row r="1422" spans="1:24" s="23" customFormat="1" ht="20.100000000000001" customHeight="1" x14ac:dyDescent="0.15">
      <c r="B1422" s="780"/>
      <c r="C1422" s="781"/>
      <c r="D1422" s="784"/>
      <c r="E1422" s="785"/>
      <c r="F1422" s="773"/>
      <c r="G1422" s="774"/>
      <c r="H1422" s="774"/>
      <c r="I1422" s="774"/>
      <c r="J1422" s="774"/>
      <c r="K1422" s="774"/>
      <c r="L1422" s="775"/>
      <c r="M1422" s="780"/>
      <c r="N1422" s="781"/>
      <c r="O1422" s="784"/>
      <c r="P1422" s="785"/>
      <c r="Q1422" s="773"/>
      <c r="R1422" s="774"/>
      <c r="S1422" s="774"/>
      <c r="T1422" s="774"/>
      <c r="U1422" s="774"/>
      <c r="V1422" s="774"/>
      <c r="W1422" s="775"/>
    </row>
    <row r="1423" spans="1:24" s="23" customFormat="1" ht="20.100000000000001" customHeight="1" x14ac:dyDescent="0.15">
      <c r="B1423" s="780"/>
      <c r="C1423" s="780" t="s">
        <v>4</v>
      </c>
      <c r="D1423" s="782" t="str">
        <f>VLOOKUP(A1417,'様式D-1-1用'!$A$3:$P$1002,5,0)</f>
        <v>側壁（左側）</v>
      </c>
      <c r="E1423" s="783"/>
      <c r="F1423" s="773"/>
      <c r="G1423" s="774"/>
      <c r="H1423" s="774"/>
      <c r="I1423" s="774"/>
      <c r="J1423" s="774"/>
      <c r="K1423" s="774"/>
      <c r="L1423" s="775"/>
      <c r="M1423" s="780"/>
      <c r="N1423" s="780" t="s">
        <v>4</v>
      </c>
      <c r="O1423" s="782" t="str">
        <f>VLOOKUP(X1417,'様式D-1-1用'!$A$3:$P$1002,5,0)</f>
        <v>アーチ（左側）</v>
      </c>
      <c r="P1423" s="783"/>
      <c r="Q1423" s="773"/>
      <c r="R1423" s="774"/>
      <c r="S1423" s="774"/>
      <c r="T1423" s="774"/>
      <c r="U1423" s="774"/>
      <c r="V1423" s="774"/>
      <c r="W1423" s="775"/>
    </row>
    <row r="1424" spans="1:24" s="23" customFormat="1" ht="19.5" customHeight="1" x14ac:dyDescent="0.15">
      <c r="B1424" s="781"/>
      <c r="C1424" s="781"/>
      <c r="D1424" s="784"/>
      <c r="E1424" s="785"/>
      <c r="F1424" s="773"/>
      <c r="G1424" s="774"/>
      <c r="H1424" s="774"/>
      <c r="I1424" s="774"/>
      <c r="J1424" s="774"/>
      <c r="K1424" s="774"/>
      <c r="L1424" s="775"/>
      <c r="M1424" s="781"/>
      <c r="N1424" s="781"/>
      <c r="O1424" s="784"/>
      <c r="P1424" s="785"/>
      <c r="Q1424" s="773"/>
      <c r="R1424" s="774"/>
      <c r="S1424" s="774"/>
      <c r="T1424" s="774"/>
      <c r="U1424" s="774"/>
      <c r="V1424" s="774"/>
      <c r="W1424" s="775"/>
    </row>
    <row r="1425" spans="1:24" s="23" customFormat="1" ht="17.100000000000001" customHeight="1" x14ac:dyDescent="0.15">
      <c r="B1425" s="770" t="s">
        <v>5</v>
      </c>
      <c r="C1425" s="771"/>
      <c r="D1425" s="765" t="str">
        <f>VLOOKUP(A1417,'様式D-1-1用'!$A$3:$P$1002,6,0)</f>
        <v>材質劣化</v>
      </c>
      <c r="E1425" s="766"/>
      <c r="F1425" s="773"/>
      <c r="G1425" s="774"/>
      <c r="H1425" s="774"/>
      <c r="I1425" s="774"/>
      <c r="J1425" s="774"/>
      <c r="K1425" s="774"/>
      <c r="L1425" s="775"/>
      <c r="M1425" s="770" t="s">
        <v>5</v>
      </c>
      <c r="N1425" s="771"/>
      <c r="O1425" s="765" t="str">
        <f>VLOOKUP(X1417,'様式D-1-1用'!$A$3:$P$1002,6,0)</f>
        <v>漏水</v>
      </c>
      <c r="P1425" s="766"/>
      <c r="Q1425" s="773"/>
      <c r="R1425" s="774"/>
      <c r="S1425" s="774"/>
      <c r="T1425" s="774"/>
      <c r="U1425" s="774"/>
      <c r="V1425" s="774"/>
      <c r="W1425" s="775"/>
    </row>
    <row r="1426" spans="1:24" s="23" customFormat="1" ht="17.100000000000001" customHeight="1" x14ac:dyDescent="0.15">
      <c r="B1426" s="770" t="s">
        <v>49</v>
      </c>
      <c r="C1426" s="771"/>
      <c r="D1426" s="765" t="str">
        <f>VLOOKUP(A1417,'様式D-1-1用'!$A$3:$P$1002,7,0)</f>
        <v>うき・はく離</v>
      </c>
      <c r="E1426" s="766"/>
      <c r="F1426" s="773"/>
      <c r="G1426" s="774"/>
      <c r="H1426" s="774"/>
      <c r="I1426" s="774"/>
      <c r="J1426" s="774"/>
      <c r="K1426" s="774"/>
      <c r="L1426" s="775"/>
      <c r="M1426" s="770" t="s">
        <v>49</v>
      </c>
      <c r="N1426" s="771"/>
      <c r="O1426" s="765" t="str">
        <f>VLOOKUP(X1417,'様式D-1-1用'!$A$3:$P$1002,7,0)</f>
        <v>漏水</v>
      </c>
      <c r="P1426" s="766"/>
      <c r="Q1426" s="773"/>
      <c r="R1426" s="774"/>
      <c r="S1426" s="774"/>
      <c r="T1426" s="774"/>
      <c r="U1426" s="774"/>
      <c r="V1426" s="774"/>
      <c r="W1426" s="775"/>
    </row>
    <row r="1427" spans="1:24" s="23" customFormat="1" ht="17.100000000000001" customHeight="1" x14ac:dyDescent="0.15">
      <c r="B1427" s="768" t="s">
        <v>279</v>
      </c>
      <c r="C1427" s="770" t="s">
        <v>278</v>
      </c>
      <c r="D1427" s="771"/>
      <c r="E1427" s="146">
        <f>VLOOKUP(A1417,'様式D-1-1用'!$A$3:$P$1002,8,0)</f>
        <v>0</v>
      </c>
      <c r="F1427" s="773"/>
      <c r="G1427" s="774"/>
      <c r="H1427" s="774"/>
      <c r="I1427" s="774"/>
      <c r="J1427" s="774"/>
      <c r="K1427" s="774"/>
      <c r="L1427" s="775"/>
      <c r="M1427" s="768" t="s">
        <v>279</v>
      </c>
      <c r="N1427" s="770" t="s">
        <v>278</v>
      </c>
      <c r="O1427" s="771"/>
      <c r="P1427" s="146">
        <f>VLOOKUP(X1417,'様式D-1-1用'!$A$3:$P$1002,8,0)</f>
        <v>0</v>
      </c>
      <c r="Q1427" s="773"/>
      <c r="R1427" s="774"/>
      <c r="S1427" s="774"/>
      <c r="T1427" s="774"/>
      <c r="U1427" s="774"/>
      <c r="V1427" s="774"/>
      <c r="W1427" s="775"/>
    </row>
    <row r="1428" spans="1:24" s="23" customFormat="1" ht="17.100000000000001" customHeight="1" x14ac:dyDescent="0.15">
      <c r="B1428" s="769"/>
      <c r="C1428" s="770" t="s">
        <v>280</v>
      </c>
      <c r="D1428" s="771"/>
      <c r="E1428" s="146" t="str">
        <f>VLOOKUP(A1417,'様式D-1-1用'!$A$3:$P$1002,9,0)</f>
        <v>Ⅱb</v>
      </c>
      <c r="F1428" s="773"/>
      <c r="G1428" s="774"/>
      <c r="H1428" s="774"/>
      <c r="I1428" s="774"/>
      <c r="J1428" s="774"/>
      <c r="K1428" s="774"/>
      <c r="L1428" s="775"/>
      <c r="M1428" s="769"/>
      <c r="N1428" s="770" t="s">
        <v>280</v>
      </c>
      <c r="O1428" s="771"/>
      <c r="P1428" s="146" t="str">
        <f>VLOOKUP(X1417,'様式D-1-1用'!$A$3:$P$1002,9,0)</f>
        <v>Ⅱb</v>
      </c>
      <c r="Q1428" s="773"/>
      <c r="R1428" s="774"/>
      <c r="S1428" s="774"/>
      <c r="T1428" s="774"/>
      <c r="U1428" s="774"/>
      <c r="V1428" s="774"/>
      <c r="W1428" s="775"/>
    </row>
    <row r="1429" spans="1:24" s="23" customFormat="1" ht="17.100000000000001" customHeight="1" x14ac:dyDescent="0.15">
      <c r="B1429" s="770" t="s">
        <v>29</v>
      </c>
      <c r="C1429" s="771"/>
      <c r="D1429" s="767" t="str">
        <f>VLOOKUP(A1417,'様式D-1-1用'!$A$3:$P$1002,11,0)</f>
        <v>Ⅱ</v>
      </c>
      <c r="E1429" s="759"/>
      <c r="F1429" s="776"/>
      <c r="G1429" s="777"/>
      <c r="H1429" s="777"/>
      <c r="I1429" s="777"/>
      <c r="J1429" s="777"/>
      <c r="K1429" s="777"/>
      <c r="L1429" s="778"/>
      <c r="M1429" s="770" t="s">
        <v>29</v>
      </c>
      <c r="N1429" s="771"/>
      <c r="O1429" s="767" t="str">
        <f>VLOOKUP(X1417,'様式D-1-1用'!$A$3:$P$1002,11,0)</f>
        <v>Ⅱ</v>
      </c>
      <c r="P1429" s="759"/>
      <c r="Q1429" s="776"/>
      <c r="R1429" s="777"/>
      <c r="S1429" s="777"/>
      <c r="T1429" s="777"/>
      <c r="U1429" s="777"/>
      <c r="V1429" s="777"/>
      <c r="W1429" s="778"/>
    </row>
    <row r="1430" spans="1:24" s="23" customFormat="1" ht="17.100000000000001" customHeight="1" x14ac:dyDescent="0.15">
      <c r="B1430" s="770" t="s">
        <v>7</v>
      </c>
      <c r="C1430" s="772"/>
      <c r="D1430" s="772"/>
      <c r="E1430" s="344" t="str">
        <f>VLOOKUP(A1417,'様式D-1-1用'!$A$3:$P$1002,12,0)</f>
        <v xml:space="preserve">0.1m×8.9m </v>
      </c>
      <c r="F1430" s="133"/>
      <c r="G1430" s="133"/>
      <c r="H1430" s="133"/>
      <c r="I1430" s="133"/>
      <c r="J1430" s="133"/>
      <c r="K1430" s="133"/>
      <c r="L1430" s="134"/>
      <c r="M1430" s="770" t="s">
        <v>7</v>
      </c>
      <c r="N1430" s="772"/>
      <c r="O1430" s="771"/>
      <c r="P1430" s="344" t="str">
        <f>VLOOKUP(X1417,'様式D-1-1用'!$A$3:$P$1002,12,0)</f>
        <v>0.3m×4.7m 遊離石灰</v>
      </c>
      <c r="Q1430" s="133"/>
      <c r="R1430" s="133"/>
      <c r="S1430" s="133"/>
      <c r="T1430" s="133"/>
      <c r="U1430" s="133"/>
      <c r="V1430" s="133"/>
      <c r="W1430" s="134"/>
    </row>
    <row r="1431" spans="1:24" s="23" customFormat="1" ht="17.100000000000001" customHeight="1" x14ac:dyDescent="0.15">
      <c r="B1431" s="801" t="s">
        <v>54</v>
      </c>
      <c r="C1431" s="802"/>
      <c r="D1431" s="803"/>
      <c r="E1431" s="799" t="str">
        <f>VLOOKUP(A1417,'様式D-1-1用'!$A$3:$P$1002,13,0)</f>
        <v>0.1m×3.3m (過年度写S18-1),0.1m×2.4m (過年度写S18-2)</v>
      </c>
      <c r="F1431" s="800"/>
      <c r="G1431" s="800"/>
      <c r="H1431" s="800"/>
      <c r="I1431" s="800"/>
      <c r="J1431" s="800"/>
      <c r="K1431" s="800"/>
      <c r="L1431" s="804"/>
      <c r="M1431" s="801" t="s">
        <v>54</v>
      </c>
      <c r="N1431" s="802"/>
      <c r="O1431" s="803"/>
      <c r="P1431" s="799" t="str">
        <f>VLOOKUP(X1417,'様式D-1-1用'!$A$3:$P$1002,13,0)</f>
        <v>にじみ</v>
      </c>
      <c r="Q1431" s="800"/>
      <c r="R1431" s="800"/>
      <c r="S1431" s="800"/>
      <c r="T1431" s="800"/>
      <c r="U1431" s="800"/>
      <c r="V1431" s="800"/>
      <c r="W1431" s="804"/>
    </row>
    <row r="1432" spans="1:24" s="23" customFormat="1" ht="17.100000000000001" customHeight="1" x14ac:dyDescent="0.15">
      <c r="B1432" s="796" t="s">
        <v>282</v>
      </c>
      <c r="C1432" s="797"/>
      <c r="D1432" s="798"/>
      <c r="E1432" s="799" t="str">
        <f>VLOOKUP(A1417,'様式D-1-1用'!$A$3:$P$1002,14,0)</f>
        <v>－</v>
      </c>
      <c r="F1432" s="800"/>
      <c r="G1432" s="800"/>
      <c r="H1432" s="743"/>
      <c r="I1432" s="743"/>
      <c r="J1432" s="743"/>
      <c r="K1432" s="743"/>
      <c r="L1432" s="744"/>
      <c r="M1432" s="796" t="s">
        <v>282</v>
      </c>
      <c r="N1432" s="797"/>
      <c r="O1432" s="798"/>
      <c r="P1432" s="799" t="str">
        <f>VLOOKUP(X1417,'様式D-1-1用'!$A$3:$P$1002,14,0)</f>
        <v>－</v>
      </c>
      <c r="Q1432" s="800"/>
      <c r="R1432" s="800"/>
      <c r="S1432" s="743"/>
      <c r="T1432" s="743"/>
      <c r="U1432" s="743"/>
      <c r="V1432" s="743"/>
      <c r="W1432" s="744"/>
    </row>
    <row r="1433" spans="1:24" s="23" customFormat="1" ht="17.100000000000001" customHeight="1" x14ac:dyDescent="0.15">
      <c r="B1433" s="796" t="s">
        <v>302</v>
      </c>
      <c r="C1433" s="797"/>
      <c r="D1433" s="798"/>
      <c r="E1433" s="799" t="str">
        <f>VLOOKUP(A1417,'様式D-1-1用'!$A$3:$P$1002,15,0)</f>
        <v>監視（日常巡視）</v>
      </c>
      <c r="F1433" s="800"/>
      <c r="G1433" s="800"/>
      <c r="H1433" s="811" t="s">
        <v>8</v>
      </c>
      <c r="I1433" s="812"/>
      <c r="J1433" s="808"/>
      <c r="K1433" s="809"/>
      <c r="L1433" s="810"/>
      <c r="M1433" s="796" t="s">
        <v>302</v>
      </c>
      <c r="N1433" s="797"/>
      <c r="O1433" s="798"/>
      <c r="P1433" s="799" t="str">
        <f>VLOOKUP(X1417,'様式D-1-1用'!$A$3:$P$1002,15,0)</f>
        <v>監視（日常巡視）</v>
      </c>
      <c r="Q1433" s="800"/>
      <c r="R1433" s="800"/>
      <c r="S1433" s="811" t="s">
        <v>8</v>
      </c>
      <c r="T1433" s="812"/>
      <c r="U1433" s="808"/>
      <c r="V1433" s="809"/>
      <c r="W1433" s="810"/>
    </row>
    <row r="1434" spans="1:24" s="23" customFormat="1" ht="17.100000000000001" customHeight="1" x14ac:dyDescent="0.15">
      <c r="B1434" s="770" t="s">
        <v>50</v>
      </c>
      <c r="C1434" s="771"/>
      <c r="D1434" s="805" t="str">
        <f>VLOOKUP(A1417,'様式D-1-1用'!$A$3:$P$1002,16,0)</f>
        <v xml:space="preserve">うき・はく離、0.1m×8.9m </v>
      </c>
      <c r="E1434" s="806"/>
      <c r="F1434" s="806"/>
      <c r="G1434" s="806"/>
      <c r="H1434" s="806"/>
      <c r="I1434" s="806"/>
      <c r="J1434" s="806"/>
      <c r="K1434" s="806"/>
      <c r="L1434" s="807"/>
      <c r="M1434" s="770" t="s">
        <v>50</v>
      </c>
      <c r="N1434" s="771"/>
      <c r="O1434" s="805" t="str">
        <f>VLOOKUP(X1417,'様式D-1-1用'!$A$3:$P$1002,16,0)</f>
        <v>漏水、0.3m×4.7m 遊離石灰</v>
      </c>
      <c r="P1434" s="806"/>
      <c r="Q1434" s="806"/>
      <c r="R1434" s="806"/>
      <c r="S1434" s="806"/>
      <c r="T1434" s="806"/>
      <c r="U1434" s="806"/>
      <c r="V1434" s="806"/>
      <c r="W1434" s="807"/>
    </row>
    <row r="1435" spans="1:24" s="23" customFormat="1" ht="15" customHeight="1" x14ac:dyDescent="0.15">
      <c r="B1435" s="80"/>
      <c r="C1435" s="793" t="s">
        <v>304</v>
      </c>
      <c r="D1435" s="794"/>
      <c r="E1435" s="794"/>
      <c r="F1435" s="794"/>
      <c r="G1435" s="794"/>
      <c r="H1435" s="794"/>
      <c r="I1435" s="794"/>
      <c r="J1435" s="794"/>
      <c r="K1435" s="794"/>
      <c r="L1435" s="794"/>
      <c r="M1435" s="80"/>
      <c r="N1435" s="81" t="s">
        <v>257</v>
      </c>
      <c r="O1435" s="80"/>
      <c r="P1435" s="82"/>
      <c r="Q1435" s="82"/>
      <c r="R1435" s="82"/>
      <c r="S1435" s="82"/>
      <c r="T1435" s="82"/>
      <c r="U1435" s="82"/>
      <c r="V1435" s="82"/>
      <c r="W1435" s="82"/>
    </row>
    <row r="1436" spans="1:24" s="23" customFormat="1" ht="15" customHeight="1" x14ac:dyDescent="0.15">
      <c r="B1436" s="80"/>
      <c r="C1436" s="795"/>
      <c r="D1436" s="795"/>
      <c r="E1436" s="795"/>
      <c r="F1436" s="795"/>
      <c r="G1436" s="795"/>
      <c r="H1436" s="795"/>
      <c r="I1436" s="795"/>
      <c r="J1436" s="795"/>
      <c r="K1436" s="795"/>
      <c r="L1436" s="795"/>
      <c r="M1436" s="80"/>
      <c r="N1436" s="81" t="s">
        <v>283</v>
      </c>
      <c r="O1436" s="82"/>
      <c r="P1436" s="82"/>
      <c r="Q1436" s="82"/>
      <c r="R1436" s="82"/>
      <c r="S1436" s="82"/>
      <c r="T1436" s="82"/>
      <c r="U1436" s="82"/>
      <c r="V1436" s="82"/>
      <c r="W1436" s="82"/>
    </row>
    <row r="1437" spans="1:24" ht="15" customHeight="1" x14ac:dyDescent="0.15">
      <c r="B1437" s="79"/>
      <c r="C1437" s="176" t="s">
        <v>303</v>
      </c>
      <c r="D1437" s="176"/>
      <c r="E1437" s="177"/>
      <c r="M1437" s="23"/>
      <c r="N1437" s="176" t="s">
        <v>529</v>
      </c>
      <c r="O1437" s="174"/>
      <c r="P1437" s="175"/>
      <c r="Q1437" s="23"/>
      <c r="R1437" s="23"/>
      <c r="S1437" s="23"/>
      <c r="T1437" s="23"/>
      <c r="U1437" s="23"/>
      <c r="W1437" s="82"/>
      <c r="X1437" s="23"/>
    </row>
    <row r="1438" spans="1:24" ht="15" customHeight="1" x14ac:dyDescent="0.15">
      <c r="C1438" s="176" t="s">
        <v>420</v>
      </c>
      <c r="D1438" s="176"/>
      <c r="M1438" s="23"/>
      <c r="N1438" s="176" t="s">
        <v>530</v>
      </c>
      <c r="O1438" s="174"/>
      <c r="P1438" s="23"/>
      <c r="Q1438" s="23"/>
      <c r="R1438" s="23"/>
      <c r="S1438" s="23"/>
      <c r="T1438" s="23"/>
      <c r="U1438" s="23"/>
      <c r="V1438" s="23"/>
      <c r="W1438" s="23"/>
      <c r="X1438" s="23"/>
    </row>
    <row r="1439" spans="1:24" ht="15.6" customHeight="1" x14ac:dyDescent="0.15">
      <c r="C1439" s="176" t="s">
        <v>557</v>
      </c>
      <c r="N1439" s="176" t="s">
        <v>463</v>
      </c>
    </row>
    <row r="1440" spans="1:24" s="23" customFormat="1" ht="20.100000000000001" customHeight="1" x14ac:dyDescent="0.15">
      <c r="A1440" s="175">
        <f>A1399+4</f>
        <v>141</v>
      </c>
      <c r="B1440" s="779" t="s">
        <v>51</v>
      </c>
      <c r="C1440" s="779" t="s">
        <v>47</v>
      </c>
      <c r="D1440" s="782">
        <f>VLOOKUP(A1440,'様式D-1-1用'!$A$3:$P$1002,2,0)</f>
        <v>18</v>
      </c>
      <c r="E1440" s="783"/>
      <c r="F1440" s="786"/>
      <c r="G1440" s="787"/>
      <c r="H1440" s="787"/>
      <c r="I1440" s="787"/>
      <c r="J1440" s="787"/>
      <c r="K1440" s="787"/>
      <c r="L1440" s="788"/>
      <c r="M1440" s="779" t="s">
        <v>51</v>
      </c>
      <c r="N1440" s="779" t="s">
        <v>47</v>
      </c>
      <c r="O1440" s="782">
        <f>VLOOKUP(X1440,'様式D-1-1用'!$A$3:$P$1002,2,0)</f>
        <v>18</v>
      </c>
      <c r="P1440" s="783"/>
      <c r="Q1440" s="786"/>
      <c r="R1440" s="787"/>
      <c r="S1440" s="787"/>
      <c r="T1440" s="787"/>
      <c r="U1440" s="787"/>
      <c r="V1440" s="787"/>
      <c r="W1440" s="788"/>
      <c r="X1440" s="23">
        <f>X1399+4</f>
        <v>142</v>
      </c>
    </row>
    <row r="1441" spans="2:23" s="23" customFormat="1" ht="20.100000000000001" customHeight="1" x14ac:dyDescent="0.15">
      <c r="B1441" s="780"/>
      <c r="C1441" s="781"/>
      <c r="D1441" s="784"/>
      <c r="E1441" s="785"/>
      <c r="F1441" s="773"/>
      <c r="G1441" s="774"/>
      <c r="H1441" s="774"/>
      <c r="I1441" s="774"/>
      <c r="J1441" s="774"/>
      <c r="K1441" s="774"/>
      <c r="L1441" s="775"/>
      <c r="M1441" s="780"/>
      <c r="N1441" s="781"/>
      <c r="O1441" s="784"/>
      <c r="P1441" s="785"/>
      <c r="Q1441" s="773"/>
      <c r="R1441" s="774"/>
      <c r="S1441" s="774"/>
      <c r="T1441" s="774"/>
      <c r="U1441" s="774"/>
      <c r="V1441" s="774"/>
      <c r="W1441" s="775"/>
    </row>
    <row r="1442" spans="2:23" s="23" customFormat="1" ht="20.100000000000001" customHeight="1" x14ac:dyDescent="0.15">
      <c r="B1442" s="780"/>
      <c r="C1442" s="780" t="s">
        <v>2</v>
      </c>
      <c r="D1442" s="789">
        <f>VLOOKUP(A1440,'様式D-1-1用'!$A$3:$P$1002,3,0)</f>
        <v>4</v>
      </c>
      <c r="E1442" s="790"/>
      <c r="F1442" s="773"/>
      <c r="G1442" s="774"/>
      <c r="H1442" s="774"/>
      <c r="I1442" s="774"/>
      <c r="J1442" s="774"/>
      <c r="K1442" s="774"/>
      <c r="L1442" s="775"/>
      <c r="M1442" s="780"/>
      <c r="N1442" s="780" t="s">
        <v>2</v>
      </c>
      <c r="O1442" s="789">
        <f>VLOOKUP(X1440,'様式D-1-1用'!$A$3:$P$1002,3,0)</f>
        <v>5</v>
      </c>
      <c r="P1442" s="790"/>
      <c r="Q1442" s="773"/>
      <c r="R1442" s="774"/>
      <c r="S1442" s="774"/>
      <c r="T1442" s="774"/>
      <c r="U1442" s="774"/>
      <c r="V1442" s="774"/>
      <c r="W1442" s="775"/>
    </row>
    <row r="1443" spans="2:23" s="23" customFormat="1" ht="19.5" customHeight="1" x14ac:dyDescent="0.15">
      <c r="B1443" s="781"/>
      <c r="C1443" s="781"/>
      <c r="D1443" s="791"/>
      <c r="E1443" s="792"/>
      <c r="F1443" s="773"/>
      <c r="G1443" s="774"/>
      <c r="H1443" s="774"/>
      <c r="I1443" s="774"/>
      <c r="J1443" s="774"/>
      <c r="K1443" s="774"/>
      <c r="L1443" s="775"/>
      <c r="M1443" s="781"/>
      <c r="N1443" s="781"/>
      <c r="O1443" s="791"/>
      <c r="P1443" s="792"/>
      <c r="Q1443" s="773"/>
      <c r="R1443" s="774"/>
      <c r="S1443" s="774"/>
      <c r="T1443" s="774"/>
      <c r="U1443" s="774"/>
      <c r="V1443" s="774"/>
      <c r="W1443" s="775"/>
    </row>
    <row r="1444" spans="2:23" s="23" customFormat="1" ht="20.100000000000001" customHeight="1" x14ac:dyDescent="0.15">
      <c r="B1444" s="780" t="s">
        <v>48</v>
      </c>
      <c r="C1444" s="780" t="s">
        <v>3</v>
      </c>
      <c r="D1444" s="782" t="str">
        <f>VLOOKUP(A1440,'様式D-1-1用'!$A$3:$P$1002,4,0)</f>
        <v>覆工・坑門</v>
      </c>
      <c r="E1444" s="783"/>
      <c r="F1444" s="773"/>
      <c r="G1444" s="774"/>
      <c r="H1444" s="774"/>
      <c r="I1444" s="774"/>
      <c r="J1444" s="774"/>
      <c r="K1444" s="774"/>
      <c r="L1444" s="775"/>
      <c r="M1444" s="780" t="s">
        <v>48</v>
      </c>
      <c r="N1444" s="780" t="s">
        <v>3</v>
      </c>
      <c r="O1444" s="782" t="str">
        <f>VLOOKUP(X1440,'様式D-1-1用'!$A$3:$P$1002,4,0)</f>
        <v>覆工・坑門</v>
      </c>
      <c r="P1444" s="783"/>
      <c r="Q1444" s="773"/>
      <c r="R1444" s="774"/>
      <c r="S1444" s="774"/>
      <c r="T1444" s="774"/>
      <c r="U1444" s="774"/>
      <c r="V1444" s="774"/>
      <c r="W1444" s="775"/>
    </row>
    <row r="1445" spans="2:23" s="23" customFormat="1" ht="20.100000000000001" customHeight="1" x14ac:dyDescent="0.15">
      <c r="B1445" s="780"/>
      <c r="C1445" s="781"/>
      <c r="D1445" s="784"/>
      <c r="E1445" s="785"/>
      <c r="F1445" s="773"/>
      <c r="G1445" s="774"/>
      <c r="H1445" s="774"/>
      <c r="I1445" s="774"/>
      <c r="J1445" s="774"/>
      <c r="K1445" s="774"/>
      <c r="L1445" s="775"/>
      <c r="M1445" s="780"/>
      <c r="N1445" s="781"/>
      <c r="O1445" s="784"/>
      <c r="P1445" s="785"/>
      <c r="Q1445" s="773"/>
      <c r="R1445" s="774"/>
      <c r="S1445" s="774"/>
      <c r="T1445" s="774"/>
      <c r="U1445" s="774"/>
      <c r="V1445" s="774"/>
      <c r="W1445" s="775"/>
    </row>
    <row r="1446" spans="2:23" s="23" customFormat="1" ht="20.100000000000001" customHeight="1" x14ac:dyDescent="0.15">
      <c r="B1446" s="780"/>
      <c r="C1446" s="780" t="s">
        <v>4</v>
      </c>
      <c r="D1446" s="782" t="str">
        <f>VLOOKUP(A1440,'様式D-1-1用'!$A$3:$P$1002,5,0)</f>
        <v>アーチ（天端）</v>
      </c>
      <c r="E1446" s="783"/>
      <c r="F1446" s="773"/>
      <c r="G1446" s="774"/>
      <c r="H1446" s="774"/>
      <c r="I1446" s="774"/>
      <c r="J1446" s="774"/>
      <c r="K1446" s="774"/>
      <c r="L1446" s="775"/>
      <c r="M1446" s="780"/>
      <c r="N1446" s="780" t="s">
        <v>4</v>
      </c>
      <c r="O1446" s="782" t="str">
        <f>VLOOKUP(X1440,'様式D-1-1用'!$A$3:$P$1002,5,0)</f>
        <v>アーチ（右側）</v>
      </c>
      <c r="P1446" s="783"/>
      <c r="Q1446" s="773"/>
      <c r="R1446" s="774"/>
      <c r="S1446" s="774"/>
      <c r="T1446" s="774"/>
      <c r="U1446" s="774"/>
      <c r="V1446" s="774"/>
      <c r="W1446" s="775"/>
    </row>
    <row r="1447" spans="2:23" s="23" customFormat="1" ht="20.100000000000001" customHeight="1" x14ac:dyDescent="0.15">
      <c r="B1447" s="781"/>
      <c r="C1447" s="781"/>
      <c r="D1447" s="784"/>
      <c r="E1447" s="785"/>
      <c r="F1447" s="773"/>
      <c r="G1447" s="774"/>
      <c r="H1447" s="774"/>
      <c r="I1447" s="774"/>
      <c r="J1447" s="774"/>
      <c r="K1447" s="774"/>
      <c r="L1447" s="775"/>
      <c r="M1447" s="781"/>
      <c r="N1447" s="781"/>
      <c r="O1447" s="784"/>
      <c r="P1447" s="785"/>
      <c r="Q1447" s="773"/>
      <c r="R1447" s="774"/>
      <c r="S1447" s="774"/>
      <c r="T1447" s="774"/>
      <c r="U1447" s="774"/>
      <c r="V1447" s="774"/>
      <c r="W1447" s="775"/>
    </row>
    <row r="1448" spans="2:23" s="23" customFormat="1" ht="17.100000000000001" customHeight="1" x14ac:dyDescent="0.15">
      <c r="B1448" s="770" t="s">
        <v>5</v>
      </c>
      <c r="C1448" s="771"/>
      <c r="D1448" s="765" t="str">
        <f>VLOOKUP(A1440,'様式D-1-1用'!$A$3:$P$1002,6,0)</f>
        <v>材質劣化</v>
      </c>
      <c r="E1448" s="766"/>
      <c r="F1448" s="773"/>
      <c r="G1448" s="774"/>
      <c r="H1448" s="774"/>
      <c r="I1448" s="774"/>
      <c r="J1448" s="774"/>
      <c r="K1448" s="774"/>
      <c r="L1448" s="775"/>
      <c r="M1448" s="770" t="s">
        <v>5</v>
      </c>
      <c r="N1448" s="771"/>
      <c r="O1448" s="765" t="str">
        <f>VLOOKUP(X1440,'様式D-1-1用'!$A$3:$P$1002,6,0)</f>
        <v>漏水</v>
      </c>
      <c r="P1448" s="766"/>
      <c r="Q1448" s="773"/>
      <c r="R1448" s="774"/>
      <c r="S1448" s="774"/>
      <c r="T1448" s="774"/>
      <c r="U1448" s="774"/>
      <c r="V1448" s="774"/>
      <c r="W1448" s="775"/>
    </row>
    <row r="1449" spans="2:23" s="23" customFormat="1" ht="17.100000000000001" customHeight="1" x14ac:dyDescent="0.15">
      <c r="B1449" s="770" t="s">
        <v>49</v>
      </c>
      <c r="C1449" s="771"/>
      <c r="D1449" s="765" t="str">
        <f>VLOOKUP(A1440,'様式D-1-1用'!$A$3:$P$1002,7,0)</f>
        <v>ひび割れ</v>
      </c>
      <c r="E1449" s="766"/>
      <c r="F1449" s="773"/>
      <c r="G1449" s="774"/>
      <c r="H1449" s="774"/>
      <c r="I1449" s="774"/>
      <c r="J1449" s="774"/>
      <c r="K1449" s="774"/>
      <c r="L1449" s="775"/>
      <c r="M1449" s="770" t="s">
        <v>49</v>
      </c>
      <c r="N1449" s="771"/>
      <c r="O1449" s="765" t="str">
        <f>VLOOKUP(X1440,'様式D-1-1用'!$A$3:$P$1002,7,0)</f>
        <v>漏水</v>
      </c>
      <c r="P1449" s="766"/>
      <c r="Q1449" s="773"/>
      <c r="R1449" s="774"/>
      <c r="S1449" s="774"/>
      <c r="T1449" s="774"/>
      <c r="U1449" s="774"/>
      <c r="V1449" s="774"/>
      <c r="W1449" s="775"/>
    </row>
    <row r="1450" spans="2:23" s="23" customFormat="1" ht="17.100000000000001" customHeight="1" x14ac:dyDescent="0.15">
      <c r="B1450" s="768" t="s">
        <v>279</v>
      </c>
      <c r="C1450" s="770" t="s">
        <v>278</v>
      </c>
      <c r="D1450" s="771"/>
      <c r="E1450" s="146">
        <f>VLOOKUP(A1440,'様式D-1-1用'!$A$3:$P$1002,8,0)</f>
        <v>0</v>
      </c>
      <c r="F1450" s="773"/>
      <c r="G1450" s="774"/>
      <c r="H1450" s="774"/>
      <c r="I1450" s="774"/>
      <c r="J1450" s="774"/>
      <c r="K1450" s="774"/>
      <c r="L1450" s="775"/>
      <c r="M1450" s="768" t="s">
        <v>279</v>
      </c>
      <c r="N1450" s="770" t="s">
        <v>278</v>
      </c>
      <c r="O1450" s="771"/>
      <c r="P1450" s="146">
        <f>VLOOKUP(X1440,'様式D-1-1用'!$A$3:$P$1002,8,0)</f>
        <v>0</v>
      </c>
      <c r="Q1450" s="773"/>
      <c r="R1450" s="774"/>
      <c r="S1450" s="774"/>
      <c r="T1450" s="774"/>
      <c r="U1450" s="774"/>
      <c r="V1450" s="774"/>
      <c r="W1450" s="775"/>
    </row>
    <row r="1451" spans="2:23" s="23" customFormat="1" ht="17.100000000000001" customHeight="1" x14ac:dyDescent="0.15">
      <c r="B1451" s="769"/>
      <c r="C1451" s="770" t="s">
        <v>280</v>
      </c>
      <c r="D1451" s="771"/>
      <c r="E1451" s="146" t="str">
        <f>VLOOKUP(A1440,'様式D-1-1用'!$A$3:$P$1002,9,0)</f>
        <v>Ⅱb</v>
      </c>
      <c r="F1451" s="773"/>
      <c r="G1451" s="774"/>
      <c r="H1451" s="774"/>
      <c r="I1451" s="774"/>
      <c r="J1451" s="774"/>
      <c r="K1451" s="774"/>
      <c r="L1451" s="775"/>
      <c r="M1451" s="769"/>
      <c r="N1451" s="770" t="s">
        <v>280</v>
      </c>
      <c r="O1451" s="771"/>
      <c r="P1451" s="146" t="str">
        <f>VLOOKUP(X1440,'様式D-1-1用'!$A$3:$P$1002,9,0)</f>
        <v>Ⅱb</v>
      </c>
      <c r="Q1451" s="773"/>
      <c r="R1451" s="774"/>
      <c r="S1451" s="774"/>
      <c r="T1451" s="774"/>
      <c r="U1451" s="774"/>
      <c r="V1451" s="774"/>
      <c r="W1451" s="775"/>
    </row>
    <row r="1452" spans="2:23" s="23" customFormat="1" ht="17.100000000000001" customHeight="1" x14ac:dyDescent="0.15">
      <c r="B1452" s="770" t="s">
        <v>29</v>
      </c>
      <c r="C1452" s="771"/>
      <c r="D1452" s="767" t="str">
        <f>VLOOKUP(A1440,'様式D-1-1用'!$A$3:$P$1002,11,0)</f>
        <v>Ⅱ</v>
      </c>
      <c r="E1452" s="759"/>
      <c r="F1452" s="776"/>
      <c r="G1452" s="777"/>
      <c r="H1452" s="777"/>
      <c r="I1452" s="777"/>
      <c r="J1452" s="777"/>
      <c r="K1452" s="777"/>
      <c r="L1452" s="778"/>
      <c r="M1452" s="770" t="s">
        <v>29</v>
      </c>
      <c r="N1452" s="771"/>
      <c r="O1452" s="767" t="str">
        <f>VLOOKUP(X1440,'様式D-1-1用'!$A$3:$P$1002,11,0)</f>
        <v>Ⅱ</v>
      </c>
      <c r="P1452" s="759"/>
      <c r="Q1452" s="776"/>
      <c r="R1452" s="777"/>
      <c r="S1452" s="777"/>
      <c r="T1452" s="777"/>
      <c r="U1452" s="777"/>
      <c r="V1452" s="777"/>
      <c r="W1452" s="778"/>
    </row>
    <row r="1453" spans="2:23" s="23" customFormat="1" ht="17.100000000000001" customHeight="1" x14ac:dyDescent="0.15">
      <c r="B1453" s="770" t="s">
        <v>7</v>
      </c>
      <c r="C1453" s="772"/>
      <c r="D1453" s="772"/>
      <c r="E1453" s="344" t="str">
        <f>VLOOKUP(A1440,'様式D-1-1用'!$A$3:$P$1002,12,0)</f>
        <v>幅0.3mm×長さ4.5m</v>
      </c>
      <c r="F1453" s="133"/>
      <c r="G1453" s="133"/>
      <c r="H1453" s="133"/>
      <c r="I1453" s="133"/>
      <c r="J1453" s="133"/>
      <c r="K1453" s="133"/>
      <c r="L1453" s="134"/>
      <c r="M1453" s="770" t="s">
        <v>7</v>
      </c>
      <c r="N1453" s="772"/>
      <c r="O1453" s="771"/>
      <c r="P1453" s="344" t="str">
        <f>VLOOKUP(X1440,'様式D-1-1用'!$A$3:$P$1002,12,0)</f>
        <v>0.47m×7.0m にじみ</v>
      </c>
      <c r="Q1453" s="133"/>
      <c r="R1453" s="133"/>
      <c r="S1453" s="133"/>
      <c r="T1453" s="133"/>
      <c r="U1453" s="133"/>
      <c r="V1453" s="133"/>
      <c r="W1453" s="134"/>
    </row>
    <row r="1454" spans="2:23" s="23" customFormat="1" ht="17.100000000000001" customHeight="1" x14ac:dyDescent="0.15">
      <c r="B1454" s="801" t="s">
        <v>54</v>
      </c>
      <c r="C1454" s="802"/>
      <c r="D1454" s="803"/>
      <c r="E1454" s="799" t="str">
        <f>VLOOKUP(A1440,'様式D-1-1用'!$A$3:$P$1002,13,0)</f>
        <v>幅0.3mm×長さ4.5m</v>
      </c>
      <c r="F1454" s="800"/>
      <c r="G1454" s="800"/>
      <c r="H1454" s="800"/>
      <c r="I1454" s="800"/>
      <c r="J1454" s="800"/>
      <c r="K1454" s="800"/>
      <c r="L1454" s="804"/>
      <c r="M1454" s="801" t="s">
        <v>54</v>
      </c>
      <c r="N1454" s="802"/>
      <c r="O1454" s="803"/>
      <c r="P1454" s="799" t="str">
        <f>VLOOKUP(X1440,'様式D-1-1用'!$A$3:$P$1002,13,0)</f>
        <v>0.47m×7.0m にじみ</v>
      </c>
      <c r="Q1454" s="800"/>
      <c r="R1454" s="800"/>
      <c r="S1454" s="800"/>
      <c r="T1454" s="800"/>
      <c r="U1454" s="800"/>
      <c r="V1454" s="800"/>
      <c r="W1454" s="804"/>
    </row>
    <row r="1455" spans="2:23" s="23" customFormat="1" ht="17.100000000000001" customHeight="1" x14ac:dyDescent="0.15">
      <c r="B1455" s="796" t="s">
        <v>282</v>
      </c>
      <c r="C1455" s="797"/>
      <c r="D1455" s="798"/>
      <c r="E1455" s="799" t="str">
        <f>VLOOKUP(A1440,'様式D-1-1用'!$A$3:$P$1002,14,0)</f>
        <v>－</v>
      </c>
      <c r="F1455" s="800"/>
      <c r="G1455" s="800"/>
      <c r="H1455" s="743"/>
      <c r="I1455" s="743"/>
      <c r="J1455" s="743"/>
      <c r="K1455" s="743"/>
      <c r="L1455" s="744"/>
      <c r="M1455" s="796" t="s">
        <v>282</v>
      </c>
      <c r="N1455" s="797"/>
      <c r="O1455" s="798"/>
      <c r="P1455" s="799" t="str">
        <f>VLOOKUP(X1440,'様式D-1-1用'!$A$3:$P$1002,14,0)</f>
        <v>－</v>
      </c>
      <c r="Q1455" s="800"/>
      <c r="R1455" s="800"/>
      <c r="S1455" s="743"/>
      <c r="T1455" s="743"/>
      <c r="U1455" s="743"/>
      <c r="V1455" s="743"/>
      <c r="W1455" s="744"/>
    </row>
    <row r="1456" spans="2:23" s="23" customFormat="1" ht="17.100000000000001" customHeight="1" x14ac:dyDescent="0.15">
      <c r="B1456" s="796" t="s">
        <v>302</v>
      </c>
      <c r="C1456" s="797"/>
      <c r="D1456" s="798"/>
      <c r="E1456" s="799" t="str">
        <f>VLOOKUP(A1440,'様式D-1-1用'!$A$3:$P$1002,15,0)</f>
        <v>監視（日常巡視）</v>
      </c>
      <c r="F1456" s="800"/>
      <c r="G1456" s="800"/>
      <c r="H1456" s="811" t="s">
        <v>8</v>
      </c>
      <c r="I1456" s="812"/>
      <c r="J1456" s="808"/>
      <c r="K1456" s="809"/>
      <c r="L1456" s="810"/>
      <c r="M1456" s="796" t="s">
        <v>302</v>
      </c>
      <c r="N1456" s="797"/>
      <c r="O1456" s="798"/>
      <c r="P1456" s="799" t="str">
        <f>VLOOKUP(X1440,'様式D-1-1用'!$A$3:$P$1002,15,0)</f>
        <v>監視（日常巡視）</v>
      </c>
      <c r="Q1456" s="800"/>
      <c r="R1456" s="800"/>
      <c r="S1456" s="811" t="s">
        <v>8</v>
      </c>
      <c r="T1456" s="812"/>
      <c r="U1456" s="808"/>
      <c r="V1456" s="809"/>
      <c r="W1456" s="810"/>
    </row>
    <row r="1457" spans="1:24" s="23" customFormat="1" ht="17.100000000000001" customHeight="1" x14ac:dyDescent="0.15">
      <c r="B1457" s="770" t="s">
        <v>50</v>
      </c>
      <c r="C1457" s="771"/>
      <c r="D1457" s="805" t="str">
        <f>VLOOKUP(A1440,'様式D-1-1用'!$A$3:$P$1002,16,0)</f>
        <v>ひび割れ、幅0.3mm×長さ4.5m</v>
      </c>
      <c r="E1457" s="806"/>
      <c r="F1457" s="806"/>
      <c r="G1457" s="806"/>
      <c r="H1457" s="806"/>
      <c r="I1457" s="806"/>
      <c r="J1457" s="806"/>
      <c r="K1457" s="806"/>
      <c r="L1457" s="807"/>
      <c r="M1457" s="770" t="s">
        <v>50</v>
      </c>
      <c r="N1457" s="771"/>
      <c r="O1457" s="805" t="str">
        <f>VLOOKUP(X1440,'様式D-1-1用'!$A$3:$P$1002,16,0)</f>
        <v>漏水、0.47m×7.0m にじみ</v>
      </c>
      <c r="P1457" s="806"/>
      <c r="Q1457" s="806"/>
      <c r="R1457" s="806"/>
      <c r="S1457" s="806"/>
      <c r="T1457" s="806"/>
      <c r="U1457" s="806"/>
      <c r="V1457" s="806"/>
      <c r="W1457" s="807"/>
    </row>
    <row r="1458" spans="1:24" s="23" customFormat="1" ht="20.100000000000001" customHeight="1" x14ac:dyDescent="0.15">
      <c r="A1458" s="175">
        <f>A1417+4</f>
        <v>143</v>
      </c>
      <c r="B1458" s="779" t="s">
        <v>51</v>
      </c>
      <c r="C1458" s="779" t="s">
        <v>47</v>
      </c>
      <c r="D1458" s="782">
        <f>VLOOKUP(A1458,'様式D-1-1用'!$A$3:$P$1002,2,0)</f>
        <v>18</v>
      </c>
      <c r="E1458" s="783"/>
      <c r="F1458" s="786"/>
      <c r="G1458" s="787"/>
      <c r="H1458" s="787"/>
      <c r="I1458" s="787"/>
      <c r="J1458" s="787"/>
      <c r="K1458" s="787"/>
      <c r="L1458" s="788"/>
      <c r="M1458" s="779" t="s">
        <v>51</v>
      </c>
      <c r="N1458" s="779" t="s">
        <v>47</v>
      </c>
      <c r="O1458" s="782">
        <f>VLOOKUP(X1458,'様式D-1-1用'!$A$3:$P$1002,2,0)</f>
        <v>18</v>
      </c>
      <c r="P1458" s="783"/>
      <c r="Q1458" s="773"/>
      <c r="R1458" s="774"/>
      <c r="S1458" s="774"/>
      <c r="T1458" s="774"/>
      <c r="U1458" s="774"/>
      <c r="V1458" s="774"/>
      <c r="W1458" s="775"/>
      <c r="X1458" s="23">
        <f>X1417+4</f>
        <v>144</v>
      </c>
    </row>
    <row r="1459" spans="1:24" s="23" customFormat="1" ht="20.100000000000001" customHeight="1" x14ac:dyDescent="0.15">
      <c r="B1459" s="780"/>
      <c r="C1459" s="781"/>
      <c r="D1459" s="784"/>
      <c r="E1459" s="785"/>
      <c r="F1459" s="773"/>
      <c r="G1459" s="774"/>
      <c r="H1459" s="774"/>
      <c r="I1459" s="774"/>
      <c r="J1459" s="774"/>
      <c r="K1459" s="774"/>
      <c r="L1459" s="775"/>
      <c r="M1459" s="780"/>
      <c r="N1459" s="781"/>
      <c r="O1459" s="784"/>
      <c r="P1459" s="785"/>
      <c r="Q1459" s="773"/>
      <c r="R1459" s="774"/>
      <c r="S1459" s="774"/>
      <c r="T1459" s="774"/>
      <c r="U1459" s="774"/>
      <c r="V1459" s="774"/>
      <c r="W1459" s="775"/>
    </row>
    <row r="1460" spans="1:24" s="23" customFormat="1" ht="20.100000000000001" customHeight="1" x14ac:dyDescent="0.15">
      <c r="B1460" s="780"/>
      <c r="C1460" s="780" t="s">
        <v>2</v>
      </c>
      <c r="D1460" s="789">
        <f>VLOOKUP(A1458,'様式D-1-1用'!$A$3:$P$1002,3,0)</f>
        <v>6</v>
      </c>
      <c r="E1460" s="790"/>
      <c r="F1460" s="773"/>
      <c r="G1460" s="774"/>
      <c r="H1460" s="774"/>
      <c r="I1460" s="774"/>
      <c r="J1460" s="774"/>
      <c r="K1460" s="774"/>
      <c r="L1460" s="775"/>
      <c r="M1460" s="780"/>
      <c r="N1460" s="780" t="s">
        <v>2</v>
      </c>
      <c r="O1460" s="789">
        <f>VLOOKUP(X1458,'様式D-1-1用'!$A$3:$P$1002,3,0)</f>
        <v>7</v>
      </c>
      <c r="P1460" s="790"/>
      <c r="Q1460" s="773"/>
      <c r="R1460" s="774"/>
      <c r="S1460" s="774"/>
      <c r="T1460" s="774"/>
      <c r="U1460" s="774"/>
      <c r="V1460" s="774"/>
      <c r="W1460" s="775"/>
    </row>
    <row r="1461" spans="1:24" s="23" customFormat="1" ht="20.100000000000001" customHeight="1" x14ac:dyDescent="0.15">
      <c r="B1461" s="781"/>
      <c r="C1461" s="781"/>
      <c r="D1461" s="791"/>
      <c r="E1461" s="792"/>
      <c r="F1461" s="773"/>
      <c r="G1461" s="774"/>
      <c r="H1461" s="774"/>
      <c r="I1461" s="774"/>
      <c r="J1461" s="774"/>
      <c r="K1461" s="774"/>
      <c r="L1461" s="775"/>
      <c r="M1461" s="781"/>
      <c r="N1461" s="781"/>
      <c r="O1461" s="791"/>
      <c r="P1461" s="792"/>
      <c r="Q1461" s="773"/>
      <c r="R1461" s="774"/>
      <c r="S1461" s="774"/>
      <c r="T1461" s="774"/>
      <c r="U1461" s="774"/>
      <c r="V1461" s="774"/>
      <c r="W1461" s="775"/>
    </row>
    <row r="1462" spans="1:24" s="23" customFormat="1" ht="20.100000000000001" customHeight="1" x14ac:dyDescent="0.15">
      <c r="B1462" s="780" t="s">
        <v>48</v>
      </c>
      <c r="C1462" s="780" t="s">
        <v>3</v>
      </c>
      <c r="D1462" s="782" t="str">
        <f>VLOOKUP(A1458,'様式D-1-1用'!$A$3:$P$1002,4,0)</f>
        <v>覆工・坑門</v>
      </c>
      <c r="E1462" s="783"/>
      <c r="F1462" s="773"/>
      <c r="G1462" s="774"/>
      <c r="H1462" s="774"/>
      <c r="I1462" s="774"/>
      <c r="J1462" s="774"/>
      <c r="K1462" s="774"/>
      <c r="L1462" s="775"/>
      <c r="M1462" s="780" t="s">
        <v>48</v>
      </c>
      <c r="N1462" s="780" t="s">
        <v>3</v>
      </c>
      <c r="O1462" s="782" t="str">
        <f>VLOOKUP(X1458,'様式D-1-1用'!$A$3:$P$1002,4,0)</f>
        <v>覆工・坑門</v>
      </c>
      <c r="P1462" s="783"/>
      <c r="Q1462" s="773"/>
      <c r="R1462" s="774"/>
      <c r="S1462" s="774"/>
      <c r="T1462" s="774"/>
      <c r="U1462" s="774"/>
      <c r="V1462" s="774"/>
      <c r="W1462" s="775"/>
    </row>
    <row r="1463" spans="1:24" s="23" customFormat="1" ht="20.100000000000001" customHeight="1" x14ac:dyDescent="0.15">
      <c r="B1463" s="780"/>
      <c r="C1463" s="781"/>
      <c r="D1463" s="784"/>
      <c r="E1463" s="785"/>
      <c r="F1463" s="773"/>
      <c r="G1463" s="774"/>
      <c r="H1463" s="774"/>
      <c r="I1463" s="774"/>
      <c r="J1463" s="774"/>
      <c r="K1463" s="774"/>
      <c r="L1463" s="775"/>
      <c r="M1463" s="780"/>
      <c r="N1463" s="781"/>
      <c r="O1463" s="784"/>
      <c r="P1463" s="785"/>
      <c r="Q1463" s="773"/>
      <c r="R1463" s="774"/>
      <c r="S1463" s="774"/>
      <c r="T1463" s="774"/>
      <c r="U1463" s="774"/>
      <c r="V1463" s="774"/>
      <c r="W1463" s="775"/>
    </row>
    <row r="1464" spans="1:24" s="23" customFormat="1" ht="20.100000000000001" customHeight="1" x14ac:dyDescent="0.15">
      <c r="B1464" s="780"/>
      <c r="C1464" s="780" t="s">
        <v>4</v>
      </c>
      <c r="D1464" s="782" t="str">
        <f>VLOOKUP(A1458,'様式D-1-1用'!$A$3:$P$1002,5,0)</f>
        <v>アーチ（右側）</v>
      </c>
      <c r="E1464" s="783"/>
      <c r="F1464" s="773"/>
      <c r="G1464" s="774"/>
      <c r="H1464" s="774"/>
      <c r="I1464" s="774"/>
      <c r="J1464" s="774"/>
      <c r="K1464" s="774"/>
      <c r="L1464" s="775"/>
      <c r="M1464" s="780"/>
      <c r="N1464" s="780" t="s">
        <v>4</v>
      </c>
      <c r="O1464" s="782" t="str">
        <f>VLOOKUP(X1458,'様式D-1-1用'!$A$3:$P$1002,5,0)</f>
        <v>側壁（右側）</v>
      </c>
      <c r="P1464" s="783"/>
      <c r="Q1464" s="773"/>
      <c r="R1464" s="774"/>
      <c r="S1464" s="774"/>
      <c r="T1464" s="774"/>
      <c r="U1464" s="774"/>
      <c r="V1464" s="774"/>
      <c r="W1464" s="775"/>
    </row>
    <row r="1465" spans="1:24" s="23" customFormat="1" ht="19.5" customHeight="1" x14ac:dyDescent="0.15">
      <c r="B1465" s="781"/>
      <c r="C1465" s="781"/>
      <c r="D1465" s="784"/>
      <c r="E1465" s="785"/>
      <c r="F1465" s="773"/>
      <c r="G1465" s="774"/>
      <c r="H1465" s="774"/>
      <c r="I1465" s="774"/>
      <c r="J1465" s="774"/>
      <c r="K1465" s="774"/>
      <c r="L1465" s="775"/>
      <c r="M1465" s="781"/>
      <c r="N1465" s="781"/>
      <c r="O1465" s="784"/>
      <c r="P1465" s="785"/>
      <c r="Q1465" s="773"/>
      <c r="R1465" s="774"/>
      <c r="S1465" s="774"/>
      <c r="T1465" s="774"/>
      <c r="U1465" s="774"/>
      <c r="V1465" s="774"/>
      <c r="W1465" s="775"/>
    </row>
    <row r="1466" spans="1:24" s="23" customFormat="1" ht="17.100000000000001" customHeight="1" x14ac:dyDescent="0.15">
      <c r="B1466" s="770" t="s">
        <v>5</v>
      </c>
      <c r="C1466" s="771"/>
      <c r="D1466" s="765" t="str">
        <f>VLOOKUP(A1458,'様式D-1-1用'!$A$3:$P$1002,6,0)</f>
        <v>漏水</v>
      </c>
      <c r="E1466" s="766"/>
      <c r="F1466" s="773"/>
      <c r="G1466" s="774"/>
      <c r="H1466" s="774"/>
      <c r="I1466" s="774"/>
      <c r="J1466" s="774"/>
      <c r="K1466" s="774"/>
      <c r="L1466" s="775"/>
      <c r="M1466" s="770" t="s">
        <v>5</v>
      </c>
      <c r="N1466" s="771"/>
      <c r="O1466" s="765" t="str">
        <f>VLOOKUP(X1458,'様式D-1-1用'!$A$3:$P$1002,6,0)</f>
        <v>材質劣化</v>
      </c>
      <c r="P1466" s="766"/>
      <c r="Q1466" s="773"/>
      <c r="R1466" s="774"/>
      <c r="S1466" s="774"/>
      <c r="T1466" s="774"/>
      <c r="U1466" s="774"/>
      <c r="V1466" s="774"/>
      <c r="W1466" s="775"/>
    </row>
    <row r="1467" spans="1:24" s="23" customFormat="1" ht="17.100000000000001" customHeight="1" x14ac:dyDescent="0.15">
      <c r="B1467" s="770" t="s">
        <v>49</v>
      </c>
      <c r="C1467" s="771"/>
      <c r="D1467" s="765" t="str">
        <f>VLOOKUP(A1458,'様式D-1-1用'!$A$3:$P$1002,7,0)</f>
        <v>漏水</v>
      </c>
      <c r="E1467" s="766"/>
      <c r="F1467" s="773"/>
      <c r="G1467" s="774"/>
      <c r="H1467" s="774"/>
      <c r="I1467" s="774"/>
      <c r="J1467" s="774"/>
      <c r="K1467" s="774"/>
      <c r="L1467" s="775"/>
      <c r="M1467" s="770" t="s">
        <v>49</v>
      </c>
      <c r="N1467" s="771"/>
      <c r="O1467" s="765" t="str">
        <f>VLOOKUP(X1458,'様式D-1-1用'!$A$3:$P$1002,7,0)</f>
        <v>うき・はく離</v>
      </c>
      <c r="P1467" s="766"/>
      <c r="Q1467" s="773"/>
      <c r="R1467" s="774"/>
      <c r="S1467" s="774"/>
      <c r="T1467" s="774"/>
      <c r="U1467" s="774"/>
      <c r="V1467" s="774"/>
      <c r="W1467" s="775"/>
    </row>
    <row r="1468" spans="1:24" s="23" customFormat="1" ht="17.100000000000001" customHeight="1" x14ac:dyDescent="0.15">
      <c r="B1468" s="768" t="s">
        <v>279</v>
      </c>
      <c r="C1468" s="770" t="s">
        <v>278</v>
      </c>
      <c r="D1468" s="771"/>
      <c r="E1468" s="146">
        <f>VLOOKUP(A1458,'様式D-1-1用'!$A$3:$P$1002,8,0)</f>
        <v>0</v>
      </c>
      <c r="F1468" s="773"/>
      <c r="G1468" s="774"/>
      <c r="H1468" s="774"/>
      <c r="I1468" s="774"/>
      <c r="J1468" s="774"/>
      <c r="K1468" s="774"/>
      <c r="L1468" s="775"/>
      <c r="M1468" s="768" t="s">
        <v>279</v>
      </c>
      <c r="N1468" s="770" t="s">
        <v>278</v>
      </c>
      <c r="O1468" s="771"/>
      <c r="P1468" s="146">
        <f>VLOOKUP(X1458,'様式D-1-1用'!$A$3:$P$1002,8,0)</f>
        <v>0</v>
      </c>
      <c r="Q1468" s="773"/>
      <c r="R1468" s="774"/>
      <c r="S1468" s="774"/>
      <c r="T1468" s="774"/>
      <c r="U1468" s="774"/>
      <c r="V1468" s="774"/>
      <c r="W1468" s="775"/>
    </row>
    <row r="1469" spans="1:24" s="23" customFormat="1" ht="17.100000000000001" customHeight="1" x14ac:dyDescent="0.15">
      <c r="B1469" s="769"/>
      <c r="C1469" s="770" t="s">
        <v>280</v>
      </c>
      <c r="D1469" s="771"/>
      <c r="E1469" s="146" t="str">
        <f>VLOOKUP(A1458,'様式D-1-1用'!$A$3:$P$1002,9,0)</f>
        <v>Ⅱb</v>
      </c>
      <c r="F1469" s="773"/>
      <c r="G1469" s="774"/>
      <c r="H1469" s="774"/>
      <c r="I1469" s="774"/>
      <c r="J1469" s="774"/>
      <c r="K1469" s="774"/>
      <c r="L1469" s="775"/>
      <c r="M1469" s="769"/>
      <c r="N1469" s="770" t="s">
        <v>280</v>
      </c>
      <c r="O1469" s="771"/>
      <c r="P1469" s="146" t="str">
        <f>VLOOKUP(X1458,'様式D-1-1用'!$A$3:$P$1002,9,0)</f>
        <v>Ⅱb</v>
      </c>
      <c r="Q1469" s="773"/>
      <c r="R1469" s="774"/>
      <c r="S1469" s="774"/>
      <c r="T1469" s="774"/>
      <c r="U1469" s="774"/>
      <c r="V1469" s="774"/>
      <c r="W1469" s="775"/>
    </row>
    <row r="1470" spans="1:24" s="23" customFormat="1" ht="17.100000000000001" customHeight="1" x14ac:dyDescent="0.15">
      <c r="B1470" s="770" t="s">
        <v>29</v>
      </c>
      <c r="C1470" s="771"/>
      <c r="D1470" s="767" t="str">
        <f>VLOOKUP(A1458,'様式D-1-1用'!$A$3:$P$1002,11,0)</f>
        <v>Ⅱ</v>
      </c>
      <c r="E1470" s="759"/>
      <c r="F1470" s="776"/>
      <c r="G1470" s="777"/>
      <c r="H1470" s="777"/>
      <c r="I1470" s="777"/>
      <c r="J1470" s="777"/>
      <c r="K1470" s="777"/>
      <c r="L1470" s="778"/>
      <c r="M1470" s="770" t="s">
        <v>29</v>
      </c>
      <c r="N1470" s="771"/>
      <c r="O1470" s="767" t="str">
        <f>VLOOKUP(X1458,'様式D-1-1用'!$A$3:$P$1002,11,0)</f>
        <v>Ⅱ</v>
      </c>
      <c r="P1470" s="759"/>
      <c r="Q1470" s="776"/>
      <c r="R1470" s="777"/>
      <c r="S1470" s="777"/>
      <c r="T1470" s="777"/>
      <c r="U1470" s="777"/>
      <c r="V1470" s="777"/>
      <c r="W1470" s="778"/>
    </row>
    <row r="1471" spans="1:24" s="23" customFormat="1" ht="17.100000000000001" customHeight="1" x14ac:dyDescent="0.15">
      <c r="B1471" s="770" t="s">
        <v>7</v>
      </c>
      <c r="C1471" s="772"/>
      <c r="D1471" s="772"/>
      <c r="E1471" s="344" t="str">
        <f>VLOOKUP(A1458,'様式D-1-1用'!$A$3:$P$1002,12,0)</f>
        <v>0.2m×2.4m にじみ</v>
      </c>
      <c r="F1471" s="133"/>
      <c r="G1471" s="133"/>
      <c r="H1471" s="133"/>
      <c r="I1471" s="133"/>
      <c r="J1471" s="133"/>
      <c r="K1471" s="133"/>
      <c r="L1471" s="134"/>
      <c r="M1471" s="770" t="s">
        <v>7</v>
      </c>
      <c r="N1471" s="772"/>
      <c r="O1471" s="771"/>
      <c r="P1471" s="344" t="str">
        <f>VLOOKUP(X1458,'様式D-1-1用'!$A$3:$P$1002,12,0)</f>
        <v xml:space="preserve">0.1m×1.5m </v>
      </c>
      <c r="Q1471" s="133"/>
      <c r="R1471" s="133"/>
      <c r="S1471" s="133"/>
      <c r="T1471" s="133"/>
      <c r="U1471" s="133"/>
      <c r="V1471" s="133"/>
      <c r="W1471" s="134"/>
    </row>
    <row r="1472" spans="1:24" s="23" customFormat="1" ht="17.100000000000001" customHeight="1" x14ac:dyDescent="0.15">
      <c r="B1472" s="801" t="s">
        <v>54</v>
      </c>
      <c r="C1472" s="802"/>
      <c r="D1472" s="803"/>
      <c r="E1472" s="799" t="str">
        <f>VLOOKUP(A1458,'様式D-1-1用'!$A$3:$P$1002,13,0)</f>
        <v>0.2m×2.4m にじみ</v>
      </c>
      <c r="F1472" s="800"/>
      <c r="G1472" s="800"/>
      <c r="H1472" s="800"/>
      <c r="I1472" s="800"/>
      <c r="J1472" s="800"/>
      <c r="K1472" s="800"/>
      <c r="L1472" s="804"/>
      <c r="M1472" s="801" t="s">
        <v>54</v>
      </c>
      <c r="N1472" s="802"/>
      <c r="O1472" s="803"/>
      <c r="P1472" s="799" t="str">
        <f>VLOOKUP(X1458,'様式D-1-1用'!$A$3:$P$1002,13,0)</f>
        <v>0.2m×1.1m</v>
      </c>
      <c r="Q1472" s="800"/>
      <c r="R1472" s="800"/>
      <c r="S1472" s="800"/>
      <c r="T1472" s="800"/>
      <c r="U1472" s="800"/>
      <c r="V1472" s="800"/>
      <c r="W1472" s="804"/>
    </row>
    <row r="1473" spans="1:24" s="23" customFormat="1" ht="17.100000000000001" customHeight="1" x14ac:dyDescent="0.15">
      <c r="B1473" s="796" t="s">
        <v>282</v>
      </c>
      <c r="C1473" s="797"/>
      <c r="D1473" s="798"/>
      <c r="E1473" s="799" t="str">
        <f>VLOOKUP(A1458,'様式D-1-1用'!$A$3:$P$1002,14,0)</f>
        <v>－</v>
      </c>
      <c r="F1473" s="800"/>
      <c r="G1473" s="800"/>
      <c r="H1473" s="743"/>
      <c r="I1473" s="743"/>
      <c r="J1473" s="743"/>
      <c r="K1473" s="743"/>
      <c r="L1473" s="744"/>
      <c r="M1473" s="796" t="s">
        <v>282</v>
      </c>
      <c r="N1473" s="797"/>
      <c r="O1473" s="798"/>
      <c r="P1473" s="799" t="str">
        <f>VLOOKUP(X1458,'様式D-1-1用'!$A$3:$P$1002,14,0)</f>
        <v>－</v>
      </c>
      <c r="Q1473" s="800"/>
      <c r="R1473" s="800"/>
      <c r="S1473" s="743"/>
      <c r="T1473" s="743"/>
      <c r="U1473" s="743"/>
      <c r="V1473" s="743"/>
      <c r="W1473" s="744"/>
    </row>
    <row r="1474" spans="1:24" s="23" customFormat="1" ht="17.100000000000001" customHeight="1" x14ac:dyDescent="0.15">
      <c r="B1474" s="796" t="s">
        <v>302</v>
      </c>
      <c r="C1474" s="797"/>
      <c r="D1474" s="798"/>
      <c r="E1474" s="799" t="str">
        <f>VLOOKUP(A1458,'様式D-1-1用'!$A$3:$P$1002,15,0)</f>
        <v>監視（日常巡視）</v>
      </c>
      <c r="F1474" s="800"/>
      <c r="G1474" s="800"/>
      <c r="H1474" s="811" t="s">
        <v>8</v>
      </c>
      <c r="I1474" s="812"/>
      <c r="J1474" s="808"/>
      <c r="K1474" s="809"/>
      <c r="L1474" s="810"/>
      <c r="M1474" s="796" t="s">
        <v>302</v>
      </c>
      <c r="N1474" s="797"/>
      <c r="O1474" s="798"/>
      <c r="P1474" s="799" t="str">
        <f>VLOOKUP(X1458,'様式D-1-1用'!$A$3:$P$1002,15,0)</f>
        <v>監視（日常巡視）</v>
      </c>
      <c r="Q1474" s="800"/>
      <c r="R1474" s="800"/>
      <c r="S1474" s="811" t="s">
        <v>8</v>
      </c>
      <c r="T1474" s="812"/>
      <c r="U1474" s="808"/>
      <c r="V1474" s="809"/>
      <c r="W1474" s="810"/>
    </row>
    <row r="1475" spans="1:24" s="23" customFormat="1" ht="17.100000000000001" customHeight="1" x14ac:dyDescent="0.15">
      <c r="B1475" s="770" t="s">
        <v>50</v>
      </c>
      <c r="C1475" s="771"/>
      <c r="D1475" s="805" t="str">
        <f>VLOOKUP(A1458,'様式D-1-1用'!$A$3:$P$1002,16,0)</f>
        <v>漏水、0.2m×2.4m にじみ</v>
      </c>
      <c r="E1475" s="806"/>
      <c r="F1475" s="806"/>
      <c r="G1475" s="806"/>
      <c r="H1475" s="806"/>
      <c r="I1475" s="806"/>
      <c r="J1475" s="806"/>
      <c r="K1475" s="806"/>
      <c r="L1475" s="807"/>
      <c r="M1475" s="770" t="s">
        <v>50</v>
      </c>
      <c r="N1475" s="771"/>
      <c r="O1475" s="805" t="str">
        <f>VLOOKUP(X1458,'様式D-1-1用'!$A$3:$P$1002,16,0)</f>
        <v xml:space="preserve">うき・はく離、0.1m×1.5m </v>
      </c>
      <c r="P1475" s="806"/>
      <c r="Q1475" s="806"/>
      <c r="R1475" s="806"/>
      <c r="S1475" s="806"/>
      <c r="T1475" s="806"/>
      <c r="U1475" s="806"/>
      <c r="V1475" s="806"/>
      <c r="W1475" s="807"/>
    </row>
    <row r="1476" spans="1:24" s="23" customFormat="1" ht="15" customHeight="1" x14ac:dyDescent="0.15">
      <c r="B1476" s="80"/>
      <c r="C1476" s="793" t="s">
        <v>304</v>
      </c>
      <c r="D1476" s="794"/>
      <c r="E1476" s="794"/>
      <c r="F1476" s="794"/>
      <c r="G1476" s="794"/>
      <c r="H1476" s="794"/>
      <c r="I1476" s="794"/>
      <c r="J1476" s="794"/>
      <c r="K1476" s="794"/>
      <c r="L1476" s="794"/>
      <c r="M1476" s="80"/>
      <c r="N1476" s="81" t="s">
        <v>257</v>
      </c>
      <c r="O1476" s="80"/>
      <c r="P1476" s="82"/>
      <c r="Q1476" s="82"/>
      <c r="R1476" s="82"/>
      <c r="S1476" s="82"/>
      <c r="T1476" s="82"/>
      <c r="U1476" s="82"/>
      <c r="V1476" s="82"/>
      <c r="W1476" s="82"/>
    </row>
    <row r="1477" spans="1:24" s="23" customFormat="1" ht="15" customHeight="1" x14ac:dyDescent="0.15">
      <c r="B1477" s="80"/>
      <c r="C1477" s="795"/>
      <c r="D1477" s="795"/>
      <c r="E1477" s="795"/>
      <c r="F1477" s="795"/>
      <c r="G1477" s="795"/>
      <c r="H1477" s="795"/>
      <c r="I1477" s="795"/>
      <c r="J1477" s="795"/>
      <c r="K1477" s="795"/>
      <c r="L1477" s="795"/>
      <c r="M1477" s="80"/>
      <c r="N1477" s="81" t="s">
        <v>283</v>
      </c>
      <c r="O1477" s="82"/>
      <c r="P1477" s="82"/>
      <c r="Q1477" s="82"/>
      <c r="R1477" s="82"/>
      <c r="S1477" s="82"/>
      <c r="T1477" s="82"/>
      <c r="U1477" s="82"/>
      <c r="V1477" s="82"/>
      <c r="W1477" s="82"/>
    </row>
    <row r="1478" spans="1:24" ht="15" customHeight="1" x14ac:dyDescent="0.15">
      <c r="B1478" s="79"/>
      <c r="C1478" s="176" t="s">
        <v>303</v>
      </c>
      <c r="D1478" s="176"/>
      <c r="E1478" s="177"/>
      <c r="M1478" s="23"/>
      <c r="N1478" s="176" t="s">
        <v>529</v>
      </c>
      <c r="O1478" s="174"/>
      <c r="P1478" s="175"/>
      <c r="Q1478" s="23"/>
      <c r="R1478" s="23"/>
      <c r="S1478" s="23"/>
      <c r="T1478" s="23"/>
      <c r="U1478" s="23"/>
      <c r="W1478" s="82"/>
      <c r="X1478" s="23"/>
    </row>
    <row r="1479" spans="1:24" ht="15" customHeight="1" x14ac:dyDescent="0.15">
      <c r="C1479" s="176" t="s">
        <v>420</v>
      </c>
      <c r="D1479" s="176"/>
      <c r="M1479" s="23"/>
      <c r="N1479" s="176" t="s">
        <v>530</v>
      </c>
      <c r="O1479" s="174"/>
      <c r="P1479" s="23"/>
      <c r="Q1479" s="23"/>
      <c r="R1479" s="23"/>
      <c r="S1479" s="23"/>
      <c r="T1479" s="23"/>
      <c r="U1479" s="23"/>
      <c r="V1479" s="23"/>
      <c r="W1479" s="23"/>
      <c r="X1479" s="23"/>
    </row>
    <row r="1480" spans="1:24" ht="15.6" customHeight="1" x14ac:dyDescent="0.15">
      <c r="C1480" s="176" t="s">
        <v>557</v>
      </c>
      <c r="N1480" s="176" t="s">
        <v>463</v>
      </c>
    </row>
    <row r="1481" spans="1:24" s="23" customFormat="1" ht="20.100000000000001" customHeight="1" x14ac:dyDescent="0.15">
      <c r="A1481" s="175">
        <f>A1440+4</f>
        <v>145</v>
      </c>
      <c r="B1481" s="779" t="s">
        <v>51</v>
      </c>
      <c r="C1481" s="779" t="s">
        <v>47</v>
      </c>
      <c r="D1481" s="782">
        <f>VLOOKUP(A1481,'様式D-1-1用'!$A$3:$P$1002,2,0)</f>
        <v>18</v>
      </c>
      <c r="E1481" s="783"/>
      <c r="F1481" s="786"/>
      <c r="G1481" s="787"/>
      <c r="H1481" s="787"/>
      <c r="I1481" s="787"/>
      <c r="J1481" s="787"/>
      <c r="K1481" s="787"/>
      <c r="L1481" s="788"/>
      <c r="M1481" s="779" t="s">
        <v>51</v>
      </c>
      <c r="N1481" s="779" t="s">
        <v>47</v>
      </c>
      <c r="O1481" s="782">
        <f>VLOOKUP(X1481,'様式D-1-1用'!$A$3:$P$1002,2,0)</f>
        <v>18</v>
      </c>
      <c r="P1481" s="783"/>
      <c r="Q1481" s="786"/>
      <c r="R1481" s="787"/>
      <c r="S1481" s="787"/>
      <c r="T1481" s="787"/>
      <c r="U1481" s="787"/>
      <c r="V1481" s="787"/>
      <c r="W1481" s="788"/>
      <c r="X1481" s="23">
        <f>X1440+4</f>
        <v>146</v>
      </c>
    </row>
    <row r="1482" spans="1:24" s="23" customFormat="1" ht="20.100000000000001" customHeight="1" x14ac:dyDescent="0.15">
      <c r="B1482" s="780"/>
      <c r="C1482" s="781"/>
      <c r="D1482" s="784"/>
      <c r="E1482" s="785"/>
      <c r="F1482" s="773"/>
      <c r="G1482" s="774"/>
      <c r="H1482" s="774"/>
      <c r="I1482" s="774"/>
      <c r="J1482" s="774"/>
      <c r="K1482" s="774"/>
      <c r="L1482" s="775"/>
      <c r="M1482" s="780"/>
      <c r="N1482" s="781"/>
      <c r="O1482" s="784"/>
      <c r="P1482" s="785"/>
      <c r="Q1482" s="773"/>
      <c r="R1482" s="774"/>
      <c r="S1482" s="774"/>
      <c r="T1482" s="774"/>
      <c r="U1482" s="774"/>
      <c r="V1482" s="774"/>
      <c r="W1482" s="775"/>
    </row>
    <row r="1483" spans="1:24" s="23" customFormat="1" ht="20.100000000000001" customHeight="1" x14ac:dyDescent="0.15">
      <c r="B1483" s="780"/>
      <c r="C1483" s="780" t="s">
        <v>2</v>
      </c>
      <c r="D1483" s="789">
        <f>VLOOKUP(A1481,'様式D-1-1用'!$A$3:$P$1002,3,0)</f>
        <v>8</v>
      </c>
      <c r="E1483" s="790"/>
      <c r="F1483" s="773"/>
      <c r="G1483" s="774"/>
      <c r="H1483" s="774"/>
      <c r="I1483" s="774"/>
      <c r="J1483" s="774"/>
      <c r="K1483" s="774"/>
      <c r="L1483" s="775"/>
      <c r="M1483" s="780"/>
      <c r="N1483" s="780" t="s">
        <v>2</v>
      </c>
      <c r="O1483" s="789">
        <f>VLOOKUP(X1481,'様式D-1-1用'!$A$3:$P$1002,3,0)</f>
        <v>10</v>
      </c>
      <c r="P1483" s="790"/>
      <c r="Q1483" s="773"/>
      <c r="R1483" s="774"/>
      <c r="S1483" s="774"/>
      <c r="T1483" s="774"/>
      <c r="U1483" s="774"/>
      <c r="V1483" s="774"/>
      <c r="W1483" s="775"/>
    </row>
    <row r="1484" spans="1:24" s="23" customFormat="1" ht="19.5" customHeight="1" x14ac:dyDescent="0.15">
      <c r="B1484" s="781"/>
      <c r="C1484" s="781"/>
      <c r="D1484" s="791"/>
      <c r="E1484" s="792"/>
      <c r="F1484" s="773"/>
      <c r="G1484" s="774"/>
      <c r="H1484" s="774"/>
      <c r="I1484" s="774"/>
      <c r="J1484" s="774"/>
      <c r="K1484" s="774"/>
      <c r="L1484" s="775"/>
      <c r="M1484" s="781"/>
      <c r="N1484" s="781"/>
      <c r="O1484" s="791"/>
      <c r="P1484" s="792"/>
      <c r="Q1484" s="773"/>
      <c r="R1484" s="774"/>
      <c r="S1484" s="774"/>
      <c r="T1484" s="774"/>
      <c r="U1484" s="774"/>
      <c r="V1484" s="774"/>
      <c r="W1484" s="775"/>
    </row>
    <row r="1485" spans="1:24" s="23" customFormat="1" ht="20.100000000000001" customHeight="1" x14ac:dyDescent="0.15">
      <c r="B1485" s="780" t="s">
        <v>48</v>
      </c>
      <c r="C1485" s="780" t="s">
        <v>3</v>
      </c>
      <c r="D1485" s="782" t="str">
        <f>VLOOKUP(A1481,'様式D-1-1用'!$A$3:$P$1002,4,0)</f>
        <v>路面</v>
      </c>
      <c r="E1485" s="783"/>
      <c r="F1485" s="773"/>
      <c r="G1485" s="774"/>
      <c r="H1485" s="774"/>
      <c r="I1485" s="774"/>
      <c r="J1485" s="774"/>
      <c r="K1485" s="774"/>
      <c r="L1485" s="775"/>
      <c r="M1485" s="780" t="s">
        <v>48</v>
      </c>
      <c r="N1485" s="780" t="s">
        <v>3</v>
      </c>
      <c r="O1485" s="782" t="str">
        <f>VLOOKUP(X1481,'様式D-1-1用'!$A$3:$P$1002,4,0)</f>
        <v>路面</v>
      </c>
      <c r="P1485" s="783"/>
      <c r="Q1485" s="773"/>
      <c r="R1485" s="774"/>
      <c r="S1485" s="774"/>
      <c r="T1485" s="774"/>
      <c r="U1485" s="774"/>
      <c r="V1485" s="774"/>
      <c r="W1485" s="775"/>
    </row>
    <row r="1486" spans="1:24" s="23" customFormat="1" ht="20.100000000000001" customHeight="1" x14ac:dyDescent="0.15">
      <c r="B1486" s="780"/>
      <c r="C1486" s="781"/>
      <c r="D1486" s="784"/>
      <c r="E1486" s="785"/>
      <c r="F1486" s="773"/>
      <c r="G1486" s="774"/>
      <c r="H1486" s="774"/>
      <c r="I1486" s="774"/>
      <c r="J1486" s="774"/>
      <c r="K1486" s="774"/>
      <c r="L1486" s="775"/>
      <c r="M1486" s="780"/>
      <c r="N1486" s="781"/>
      <c r="O1486" s="784"/>
      <c r="P1486" s="785"/>
      <c r="Q1486" s="773"/>
      <c r="R1486" s="774"/>
      <c r="S1486" s="774"/>
      <c r="T1486" s="774"/>
      <c r="U1486" s="774"/>
      <c r="V1486" s="774"/>
      <c r="W1486" s="775"/>
    </row>
    <row r="1487" spans="1:24" s="23" customFormat="1" ht="20.100000000000001" customHeight="1" x14ac:dyDescent="0.15">
      <c r="B1487" s="780"/>
      <c r="C1487" s="780" t="s">
        <v>4</v>
      </c>
      <c r="D1487" s="782" t="str">
        <f>VLOOKUP(A1481,'様式D-1-1用'!$A$3:$P$1002,5,0)</f>
        <v>車道</v>
      </c>
      <c r="E1487" s="783"/>
      <c r="F1487" s="773"/>
      <c r="G1487" s="774"/>
      <c r="H1487" s="774"/>
      <c r="I1487" s="774"/>
      <c r="J1487" s="774"/>
      <c r="K1487" s="774"/>
      <c r="L1487" s="775"/>
      <c r="M1487" s="780"/>
      <c r="N1487" s="780" t="s">
        <v>4</v>
      </c>
      <c r="O1487" s="782" t="str">
        <f>VLOOKUP(X1481,'様式D-1-1用'!$A$3:$P$1002,5,0)</f>
        <v>車道</v>
      </c>
      <c r="P1487" s="783"/>
      <c r="Q1487" s="773"/>
      <c r="R1487" s="774"/>
      <c r="S1487" s="774"/>
      <c r="T1487" s="774"/>
      <c r="U1487" s="774"/>
      <c r="V1487" s="774"/>
      <c r="W1487" s="775"/>
    </row>
    <row r="1488" spans="1:24" s="23" customFormat="1" ht="20.100000000000001" customHeight="1" x14ac:dyDescent="0.15">
      <c r="B1488" s="781"/>
      <c r="C1488" s="781"/>
      <c r="D1488" s="784"/>
      <c r="E1488" s="785"/>
      <c r="F1488" s="773"/>
      <c r="G1488" s="774"/>
      <c r="H1488" s="774"/>
      <c r="I1488" s="774"/>
      <c r="J1488" s="774"/>
      <c r="K1488" s="774"/>
      <c r="L1488" s="775"/>
      <c r="M1488" s="781"/>
      <c r="N1488" s="781"/>
      <c r="O1488" s="784"/>
      <c r="P1488" s="785"/>
      <c r="Q1488" s="773"/>
      <c r="R1488" s="774"/>
      <c r="S1488" s="774"/>
      <c r="T1488" s="774"/>
      <c r="U1488" s="774"/>
      <c r="V1488" s="774"/>
      <c r="W1488" s="775"/>
    </row>
    <row r="1489" spans="1:24" s="23" customFormat="1" ht="17.100000000000001" customHeight="1" x14ac:dyDescent="0.15">
      <c r="B1489" s="770" t="s">
        <v>5</v>
      </c>
      <c r="C1489" s="771"/>
      <c r="D1489" s="765" t="str">
        <f>VLOOKUP(A1481,'様式D-1-1用'!$A$3:$P$1002,6,0)</f>
        <v>材質劣化</v>
      </c>
      <c r="E1489" s="766"/>
      <c r="F1489" s="773"/>
      <c r="G1489" s="774"/>
      <c r="H1489" s="774"/>
      <c r="I1489" s="774"/>
      <c r="J1489" s="774"/>
      <c r="K1489" s="774"/>
      <c r="L1489" s="775"/>
      <c r="M1489" s="770" t="s">
        <v>5</v>
      </c>
      <c r="N1489" s="771"/>
      <c r="O1489" s="765" t="str">
        <f>VLOOKUP(X1481,'様式D-1-1用'!$A$3:$P$1002,6,0)</f>
        <v>材質劣化</v>
      </c>
      <c r="P1489" s="766"/>
      <c r="Q1489" s="773"/>
      <c r="R1489" s="774"/>
      <c r="S1489" s="774"/>
      <c r="T1489" s="774"/>
      <c r="U1489" s="774"/>
      <c r="V1489" s="774"/>
      <c r="W1489" s="775"/>
    </row>
    <row r="1490" spans="1:24" s="23" customFormat="1" ht="17.100000000000001" customHeight="1" x14ac:dyDescent="0.15">
      <c r="B1490" s="770" t="s">
        <v>49</v>
      </c>
      <c r="C1490" s="771"/>
      <c r="D1490" s="765" t="str">
        <f>VLOOKUP(A1481,'様式D-1-1用'!$A$3:$P$1002,7,0)</f>
        <v>欠損</v>
      </c>
      <c r="E1490" s="766"/>
      <c r="F1490" s="773"/>
      <c r="G1490" s="774"/>
      <c r="H1490" s="774"/>
      <c r="I1490" s="774"/>
      <c r="J1490" s="774"/>
      <c r="K1490" s="774"/>
      <c r="L1490" s="775"/>
      <c r="M1490" s="770" t="s">
        <v>49</v>
      </c>
      <c r="N1490" s="771"/>
      <c r="O1490" s="765" t="str">
        <f>VLOOKUP(X1481,'様式D-1-1用'!$A$3:$P$1002,7,0)</f>
        <v>うき・はく離</v>
      </c>
      <c r="P1490" s="766"/>
      <c r="Q1490" s="773"/>
      <c r="R1490" s="774"/>
      <c r="S1490" s="774"/>
      <c r="T1490" s="774"/>
      <c r="U1490" s="774"/>
      <c r="V1490" s="774"/>
      <c r="W1490" s="775"/>
    </row>
    <row r="1491" spans="1:24" s="23" customFormat="1" ht="17.100000000000001" customHeight="1" x14ac:dyDescent="0.15">
      <c r="B1491" s="768" t="s">
        <v>279</v>
      </c>
      <c r="C1491" s="770" t="s">
        <v>278</v>
      </c>
      <c r="D1491" s="771"/>
      <c r="E1491" s="146">
        <f>VLOOKUP(A1481,'様式D-1-1用'!$A$3:$P$1002,8,0)</f>
        <v>0</v>
      </c>
      <c r="F1491" s="773"/>
      <c r="G1491" s="774"/>
      <c r="H1491" s="774"/>
      <c r="I1491" s="774"/>
      <c r="J1491" s="774"/>
      <c r="K1491" s="774"/>
      <c r="L1491" s="775"/>
      <c r="M1491" s="768" t="s">
        <v>279</v>
      </c>
      <c r="N1491" s="770" t="s">
        <v>278</v>
      </c>
      <c r="O1491" s="771"/>
      <c r="P1491" s="146">
        <f>VLOOKUP(X1481,'様式D-1-1用'!$A$3:$P$1002,8,0)</f>
        <v>0</v>
      </c>
      <c r="Q1491" s="773"/>
      <c r="R1491" s="774"/>
      <c r="S1491" s="774"/>
      <c r="T1491" s="774"/>
      <c r="U1491" s="774"/>
      <c r="V1491" s="774"/>
      <c r="W1491" s="775"/>
    </row>
    <row r="1492" spans="1:24" s="23" customFormat="1" ht="17.100000000000001" customHeight="1" x14ac:dyDescent="0.15">
      <c r="B1492" s="769"/>
      <c r="C1492" s="770" t="s">
        <v>280</v>
      </c>
      <c r="D1492" s="771"/>
      <c r="E1492" s="146" t="str">
        <f>VLOOKUP(A1481,'様式D-1-1用'!$A$3:$P$1002,9,0)</f>
        <v>－</v>
      </c>
      <c r="F1492" s="773"/>
      <c r="G1492" s="774"/>
      <c r="H1492" s="774"/>
      <c r="I1492" s="774"/>
      <c r="J1492" s="774"/>
      <c r="K1492" s="774"/>
      <c r="L1492" s="775"/>
      <c r="M1492" s="769"/>
      <c r="N1492" s="770" t="s">
        <v>280</v>
      </c>
      <c r="O1492" s="771"/>
      <c r="P1492" s="146" t="str">
        <f>VLOOKUP(X1481,'様式D-1-1用'!$A$3:$P$1002,9,0)</f>
        <v>－</v>
      </c>
      <c r="Q1492" s="773"/>
      <c r="R1492" s="774"/>
      <c r="S1492" s="774"/>
      <c r="T1492" s="774"/>
      <c r="U1492" s="774"/>
      <c r="V1492" s="774"/>
      <c r="W1492" s="775"/>
    </row>
    <row r="1493" spans="1:24" s="23" customFormat="1" ht="17.100000000000001" customHeight="1" x14ac:dyDescent="0.15">
      <c r="B1493" s="770" t="s">
        <v>29</v>
      </c>
      <c r="C1493" s="771"/>
      <c r="D1493" s="767" t="str">
        <f>VLOOKUP(A1481,'様式D-1-1用'!$A$3:$P$1002,11,0)</f>
        <v>－</v>
      </c>
      <c r="E1493" s="759"/>
      <c r="F1493" s="776"/>
      <c r="G1493" s="777"/>
      <c r="H1493" s="777"/>
      <c r="I1493" s="777"/>
      <c r="J1493" s="777"/>
      <c r="K1493" s="777"/>
      <c r="L1493" s="778"/>
      <c r="M1493" s="770" t="s">
        <v>29</v>
      </c>
      <c r="N1493" s="771"/>
      <c r="O1493" s="767" t="str">
        <f>VLOOKUP(X1481,'様式D-1-1用'!$A$3:$P$1002,11,0)</f>
        <v>－</v>
      </c>
      <c r="P1493" s="759"/>
      <c r="Q1493" s="776"/>
      <c r="R1493" s="777"/>
      <c r="S1493" s="777"/>
      <c r="T1493" s="777"/>
      <c r="U1493" s="777"/>
      <c r="V1493" s="777"/>
      <c r="W1493" s="778"/>
    </row>
    <row r="1494" spans="1:24" s="23" customFormat="1" ht="17.100000000000001" customHeight="1" x14ac:dyDescent="0.15">
      <c r="B1494" s="770" t="s">
        <v>7</v>
      </c>
      <c r="C1494" s="772"/>
      <c r="D1494" s="772"/>
      <c r="E1494" s="344" t="str">
        <f>VLOOKUP(A1481,'様式D-1-1用'!$A$3:$P$1002,12,0)</f>
        <v>3.0m×0.3m ひび割れ有(幅7.0mm×長さ3.0m)</v>
      </c>
      <c r="F1494" s="133"/>
      <c r="G1494" s="133"/>
      <c r="H1494" s="133"/>
      <c r="I1494" s="133"/>
      <c r="J1494" s="133"/>
      <c r="K1494" s="133"/>
      <c r="L1494" s="134"/>
      <c r="M1494" s="770" t="s">
        <v>7</v>
      </c>
      <c r="N1494" s="772"/>
      <c r="O1494" s="771"/>
      <c r="P1494" s="344" t="str">
        <f>VLOOKUP(X1481,'様式D-1-1用'!$A$3:$P$1002,12,0)</f>
        <v xml:space="preserve">0.3m×0.2m </v>
      </c>
      <c r="Q1494" s="133"/>
      <c r="R1494" s="133"/>
      <c r="S1494" s="133"/>
      <c r="T1494" s="133"/>
      <c r="U1494" s="133"/>
      <c r="V1494" s="133"/>
      <c r="W1494" s="134"/>
    </row>
    <row r="1495" spans="1:24" s="23" customFormat="1" ht="17.100000000000001" customHeight="1" x14ac:dyDescent="0.15">
      <c r="B1495" s="801" t="s">
        <v>54</v>
      </c>
      <c r="C1495" s="802"/>
      <c r="D1495" s="803"/>
      <c r="E1495" s="799" t="str">
        <f>VLOOKUP(A1481,'様式D-1-1用'!$A$3:$P$1002,13,0)</f>
        <v>ひび割れ幅7.0mm×長さ3.0m (過年度写S18-8),うき0.3m×0.05m (過年度写S18-9)</v>
      </c>
      <c r="F1495" s="800"/>
      <c r="G1495" s="800"/>
      <c r="H1495" s="800"/>
      <c r="I1495" s="800"/>
      <c r="J1495" s="800"/>
      <c r="K1495" s="800"/>
      <c r="L1495" s="804"/>
      <c r="M1495" s="801" t="s">
        <v>54</v>
      </c>
      <c r="N1495" s="802"/>
      <c r="O1495" s="803"/>
      <c r="P1495" s="799" t="str">
        <f>VLOOKUP(X1481,'様式D-1-1用'!$A$3:$P$1002,13,0)</f>
        <v xml:space="preserve">0.3m×0.2m </v>
      </c>
      <c r="Q1495" s="800"/>
      <c r="R1495" s="800"/>
      <c r="S1495" s="800"/>
      <c r="T1495" s="800"/>
      <c r="U1495" s="800"/>
      <c r="V1495" s="800"/>
      <c r="W1495" s="804"/>
    </row>
    <row r="1496" spans="1:24" s="23" customFormat="1" ht="17.100000000000001" customHeight="1" x14ac:dyDescent="0.15">
      <c r="B1496" s="796" t="s">
        <v>282</v>
      </c>
      <c r="C1496" s="797"/>
      <c r="D1496" s="798"/>
      <c r="E1496" s="799" t="str">
        <f>VLOOKUP(A1481,'様式D-1-1用'!$A$3:$P$1002,14,0)</f>
        <v>－</v>
      </c>
      <c r="F1496" s="800"/>
      <c r="G1496" s="800"/>
      <c r="H1496" s="743"/>
      <c r="I1496" s="743"/>
      <c r="J1496" s="743"/>
      <c r="K1496" s="743"/>
      <c r="L1496" s="744"/>
      <c r="M1496" s="796" t="s">
        <v>282</v>
      </c>
      <c r="N1496" s="797"/>
      <c r="O1496" s="798"/>
      <c r="P1496" s="799" t="str">
        <f>VLOOKUP(X1481,'様式D-1-1用'!$A$3:$P$1002,14,0)</f>
        <v>－</v>
      </c>
      <c r="Q1496" s="800"/>
      <c r="R1496" s="800"/>
      <c r="S1496" s="743"/>
      <c r="T1496" s="743"/>
      <c r="U1496" s="743"/>
      <c r="V1496" s="743"/>
      <c r="W1496" s="744"/>
    </row>
    <row r="1497" spans="1:24" s="23" customFormat="1" ht="17.100000000000001" customHeight="1" x14ac:dyDescent="0.15">
      <c r="B1497" s="796" t="s">
        <v>302</v>
      </c>
      <c r="C1497" s="797"/>
      <c r="D1497" s="798"/>
      <c r="E1497" s="799" t="str">
        <f>VLOOKUP(A1481,'様式D-1-1用'!$A$3:$P$1002,15,0)</f>
        <v>なし</v>
      </c>
      <c r="F1497" s="800"/>
      <c r="G1497" s="800"/>
      <c r="H1497" s="811" t="s">
        <v>8</v>
      </c>
      <c r="I1497" s="812"/>
      <c r="J1497" s="808"/>
      <c r="K1497" s="809"/>
      <c r="L1497" s="810"/>
      <c r="M1497" s="796" t="s">
        <v>302</v>
      </c>
      <c r="N1497" s="797"/>
      <c r="O1497" s="798"/>
      <c r="P1497" s="799" t="str">
        <f>VLOOKUP(X1481,'様式D-1-1用'!$A$3:$P$1002,15,0)</f>
        <v>なし</v>
      </c>
      <c r="Q1497" s="800"/>
      <c r="R1497" s="800"/>
      <c r="S1497" s="811" t="s">
        <v>8</v>
      </c>
      <c r="T1497" s="812"/>
      <c r="U1497" s="808"/>
      <c r="V1497" s="809"/>
      <c r="W1497" s="810"/>
    </row>
    <row r="1498" spans="1:24" s="23" customFormat="1" ht="17.100000000000001" customHeight="1" x14ac:dyDescent="0.15">
      <c r="B1498" s="770" t="s">
        <v>50</v>
      </c>
      <c r="C1498" s="771"/>
      <c r="D1498" s="805" t="str">
        <f>VLOOKUP(A1481,'様式D-1-1用'!$A$3:$P$1002,16,0)</f>
        <v>欠損、3.0m×0.3m ひび割れ有(幅7.0mm×長さ3.0m)</v>
      </c>
      <c r="E1498" s="806"/>
      <c r="F1498" s="806"/>
      <c r="G1498" s="806"/>
      <c r="H1498" s="806"/>
      <c r="I1498" s="806"/>
      <c r="J1498" s="806"/>
      <c r="K1498" s="806"/>
      <c r="L1498" s="807"/>
      <c r="M1498" s="770" t="s">
        <v>50</v>
      </c>
      <c r="N1498" s="771"/>
      <c r="O1498" s="805" t="str">
        <f>VLOOKUP(X1481,'様式D-1-1用'!$A$3:$P$1002,16,0)</f>
        <v xml:space="preserve">うき・はく離、0.3m×0.2m </v>
      </c>
      <c r="P1498" s="806"/>
      <c r="Q1498" s="806"/>
      <c r="R1498" s="806"/>
      <c r="S1498" s="806"/>
      <c r="T1498" s="806"/>
      <c r="U1498" s="806"/>
      <c r="V1498" s="806"/>
      <c r="W1498" s="807"/>
    </row>
    <row r="1499" spans="1:24" s="23" customFormat="1" ht="20.100000000000001" customHeight="1" x14ac:dyDescent="0.15">
      <c r="A1499" s="175">
        <f>A1458+4</f>
        <v>147</v>
      </c>
      <c r="B1499" s="779" t="s">
        <v>51</v>
      </c>
      <c r="C1499" s="779" t="s">
        <v>47</v>
      </c>
      <c r="D1499" s="782">
        <f>VLOOKUP(A1499,'様式D-1-1用'!$A$3:$P$1002,2,0)</f>
        <v>18</v>
      </c>
      <c r="E1499" s="783"/>
      <c r="F1499" s="786"/>
      <c r="G1499" s="787"/>
      <c r="H1499" s="787"/>
      <c r="I1499" s="787"/>
      <c r="J1499" s="787"/>
      <c r="K1499" s="787"/>
      <c r="L1499" s="788"/>
      <c r="M1499" s="779" t="s">
        <v>51</v>
      </c>
      <c r="N1499" s="779" t="s">
        <v>47</v>
      </c>
      <c r="O1499" s="782">
        <f>VLOOKUP(X1499,'様式D-1-1用'!$A$3:$P$1002,2,0)</f>
        <v>18</v>
      </c>
      <c r="P1499" s="783"/>
      <c r="Q1499" s="773"/>
      <c r="R1499" s="774"/>
      <c r="S1499" s="774"/>
      <c r="T1499" s="774"/>
      <c r="U1499" s="774"/>
      <c r="V1499" s="774"/>
      <c r="W1499" s="775"/>
      <c r="X1499" s="23">
        <f>X1458+4</f>
        <v>148</v>
      </c>
    </row>
    <row r="1500" spans="1:24" s="23" customFormat="1" ht="20.100000000000001" customHeight="1" x14ac:dyDescent="0.15">
      <c r="B1500" s="780"/>
      <c r="C1500" s="781"/>
      <c r="D1500" s="784"/>
      <c r="E1500" s="785"/>
      <c r="F1500" s="773"/>
      <c r="G1500" s="774"/>
      <c r="H1500" s="774"/>
      <c r="I1500" s="774"/>
      <c r="J1500" s="774"/>
      <c r="K1500" s="774"/>
      <c r="L1500" s="775"/>
      <c r="M1500" s="780"/>
      <c r="N1500" s="781"/>
      <c r="O1500" s="784"/>
      <c r="P1500" s="785"/>
      <c r="Q1500" s="773"/>
      <c r="R1500" s="774"/>
      <c r="S1500" s="774"/>
      <c r="T1500" s="774"/>
      <c r="U1500" s="774"/>
      <c r="V1500" s="774"/>
      <c r="W1500" s="775"/>
    </row>
    <row r="1501" spans="1:24" s="23" customFormat="1" ht="20.100000000000001" customHeight="1" x14ac:dyDescent="0.15">
      <c r="B1501" s="780"/>
      <c r="C1501" s="780" t="s">
        <v>2</v>
      </c>
      <c r="D1501" s="789">
        <f>VLOOKUP(A1499,'様式D-1-1用'!$A$3:$P$1002,3,0)</f>
        <v>11</v>
      </c>
      <c r="E1501" s="790"/>
      <c r="F1501" s="773"/>
      <c r="G1501" s="774"/>
      <c r="H1501" s="774"/>
      <c r="I1501" s="774"/>
      <c r="J1501" s="774"/>
      <c r="K1501" s="774"/>
      <c r="L1501" s="775"/>
      <c r="M1501" s="780"/>
      <c r="N1501" s="780" t="s">
        <v>2</v>
      </c>
      <c r="O1501" s="789">
        <f>VLOOKUP(X1499,'様式D-1-1用'!$A$3:$P$1002,3,0)</f>
        <v>12</v>
      </c>
      <c r="P1501" s="790"/>
      <c r="Q1501" s="773"/>
      <c r="R1501" s="774"/>
      <c r="S1501" s="774"/>
      <c r="T1501" s="774"/>
      <c r="U1501" s="774"/>
      <c r="V1501" s="774"/>
      <c r="W1501" s="775"/>
    </row>
    <row r="1502" spans="1:24" s="23" customFormat="1" ht="20.100000000000001" customHeight="1" x14ac:dyDescent="0.15">
      <c r="B1502" s="781"/>
      <c r="C1502" s="781"/>
      <c r="D1502" s="791"/>
      <c r="E1502" s="792"/>
      <c r="F1502" s="773"/>
      <c r="G1502" s="774"/>
      <c r="H1502" s="774"/>
      <c r="I1502" s="774"/>
      <c r="J1502" s="774"/>
      <c r="K1502" s="774"/>
      <c r="L1502" s="775"/>
      <c r="M1502" s="781"/>
      <c r="N1502" s="781"/>
      <c r="O1502" s="791"/>
      <c r="P1502" s="792"/>
      <c r="Q1502" s="773"/>
      <c r="R1502" s="774"/>
      <c r="S1502" s="774"/>
      <c r="T1502" s="774"/>
      <c r="U1502" s="774"/>
      <c r="V1502" s="774"/>
      <c r="W1502" s="775"/>
    </row>
    <row r="1503" spans="1:24" s="23" customFormat="1" ht="20.100000000000001" customHeight="1" x14ac:dyDescent="0.15">
      <c r="B1503" s="780" t="s">
        <v>48</v>
      </c>
      <c r="C1503" s="780" t="s">
        <v>3</v>
      </c>
      <c r="D1503" s="782" t="str">
        <f>VLOOKUP(A1499,'様式D-1-1用'!$A$3:$P$1002,4,0)</f>
        <v>路面</v>
      </c>
      <c r="E1503" s="783"/>
      <c r="F1503" s="773"/>
      <c r="G1503" s="774"/>
      <c r="H1503" s="774"/>
      <c r="I1503" s="774"/>
      <c r="J1503" s="774"/>
      <c r="K1503" s="774"/>
      <c r="L1503" s="775"/>
      <c r="M1503" s="780" t="s">
        <v>48</v>
      </c>
      <c r="N1503" s="780" t="s">
        <v>3</v>
      </c>
      <c r="O1503" s="782" t="str">
        <f>VLOOKUP(X1499,'様式D-1-1用'!$A$3:$P$1002,4,0)</f>
        <v>覆工・坑門</v>
      </c>
      <c r="P1503" s="783"/>
      <c r="Q1503" s="773"/>
      <c r="R1503" s="774"/>
      <c r="S1503" s="774"/>
      <c r="T1503" s="774"/>
      <c r="U1503" s="774"/>
      <c r="V1503" s="774"/>
      <c r="W1503" s="775"/>
    </row>
    <row r="1504" spans="1:24" s="23" customFormat="1" ht="20.100000000000001" customHeight="1" x14ac:dyDescent="0.15">
      <c r="B1504" s="780"/>
      <c r="C1504" s="781"/>
      <c r="D1504" s="784"/>
      <c r="E1504" s="785"/>
      <c r="F1504" s="773"/>
      <c r="G1504" s="774"/>
      <c r="H1504" s="774"/>
      <c r="I1504" s="774"/>
      <c r="J1504" s="774"/>
      <c r="K1504" s="774"/>
      <c r="L1504" s="775"/>
      <c r="M1504" s="780"/>
      <c r="N1504" s="781"/>
      <c r="O1504" s="784"/>
      <c r="P1504" s="785"/>
      <c r="Q1504" s="773"/>
      <c r="R1504" s="774"/>
      <c r="S1504" s="774"/>
      <c r="T1504" s="774"/>
      <c r="U1504" s="774"/>
      <c r="V1504" s="774"/>
      <c r="W1504" s="775"/>
    </row>
    <row r="1505" spans="2:24" s="23" customFormat="1" ht="20.100000000000001" customHeight="1" x14ac:dyDescent="0.15">
      <c r="B1505" s="780"/>
      <c r="C1505" s="780" t="s">
        <v>4</v>
      </c>
      <c r="D1505" s="782" t="str">
        <f>VLOOKUP(A1499,'様式D-1-1用'!$A$3:$P$1002,5,0)</f>
        <v>車道</v>
      </c>
      <c r="E1505" s="783"/>
      <c r="F1505" s="773"/>
      <c r="G1505" s="774"/>
      <c r="H1505" s="774"/>
      <c r="I1505" s="774"/>
      <c r="J1505" s="774"/>
      <c r="K1505" s="774"/>
      <c r="L1505" s="775"/>
      <c r="M1505" s="780"/>
      <c r="N1505" s="780" t="s">
        <v>4</v>
      </c>
      <c r="O1505" s="782" t="str">
        <f>VLOOKUP(X1499,'様式D-1-1用'!$A$3:$P$1002,5,0)</f>
        <v>側壁（右側）</v>
      </c>
      <c r="P1505" s="783"/>
      <c r="Q1505" s="773"/>
      <c r="R1505" s="774"/>
      <c r="S1505" s="774"/>
      <c r="T1505" s="774"/>
      <c r="U1505" s="774"/>
      <c r="V1505" s="774"/>
      <c r="W1505" s="775"/>
    </row>
    <row r="1506" spans="2:24" s="23" customFormat="1" ht="19.5" customHeight="1" x14ac:dyDescent="0.15">
      <c r="B1506" s="781"/>
      <c r="C1506" s="781"/>
      <c r="D1506" s="784"/>
      <c r="E1506" s="785"/>
      <c r="F1506" s="773"/>
      <c r="G1506" s="774"/>
      <c r="H1506" s="774"/>
      <c r="I1506" s="774"/>
      <c r="J1506" s="774"/>
      <c r="K1506" s="774"/>
      <c r="L1506" s="775"/>
      <c r="M1506" s="781"/>
      <c r="N1506" s="781"/>
      <c r="O1506" s="784"/>
      <c r="P1506" s="785"/>
      <c r="Q1506" s="773"/>
      <c r="R1506" s="774"/>
      <c r="S1506" s="774"/>
      <c r="T1506" s="774"/>
      <c r="U1506" s="774"/>
      <c r="V1506" s="774"/>
      <c r="W1506" s="775"/>
    </row>
    <row r="1507" spans="2:24" s="23" customFormat="1" ht="17.100000000000001" customHeight="1" x14ac:dyDescent="0.15">
      <c r="B1507" s="770" t="s">
        <v>5</v>
      </c>
      <c r="C1507" s="771"/>
      <c r="D1507" s="765" t="str">
        <f>VLOOKUP(A1499,'様式D-1-1用'!$A$3:$P$1002,6,0)</f>
        <v>材質劣化</v>
      </c>
      <c r="E1507" s="766"/>
      <c r="F1507" s="773"/>
      <c r="G1507" s="774"/>
      <c r="H1507" s="774"/>
      <c r="I1507" s="774"/>
      <c r="J1507" s="774"/>
      <c r="K1507" s="774"/>
      <c r="L1507" s="775"/>
      <c r="M1507" s="770" t="s">
        <v>5</v>
      </c>
      <c r="N1507" s="771"/>
      <c r="O1507" s="765" t="str">
        <f>VLOOKUP(X1499,'様式D-1-1用'!$A$3:$P$1002,6,0)</f>
        <v>材質劣化</v>
      </c>
      <c r="P1507" s="766"/>
      <c r="Q1507" s="773"/>
      <c r="R1507" s="774"/>
      <c r="S1507" s="774"/>
      <c r="T1507" s="774"/>
      <c r="U1507" s="774"/>
      <c r="V1507" s="774"/>
      <c r="W1507" s="775"/>
    </row>
    <row r="1508" spans="2:24" s="23" customFormat="1" ht="17.100000000000001" customHeight="1" x14ac:dyDescent="0.15">
      <c r="B1508" s="770" t="s">
        <v>49</v>
      </c>
      <c r="C1508" s="771"/>
      <c r="D1508" s="765" t="str">
        <f>VLOOKUP(A1499,'様式D-1-1用'!$A$3:$P$1002,7,0)</f>
        <v>うき・はく離</v>
      </c>
      <c r="E1508" s="766"/>
      <c r="F1508" s="773"/>
      <c r="G1508" s="774"/>
      <c r="H1508" s="774"/>
      <c r="I1508" s="774"/>
      <c r="J1508" s="774"/>
      <c r="K1508" s="774"/>
      <c r="L1508" s="775"/>
      <c r="M1508" s="770" t="s">
        <v>49</v>
      </c>
      <c r="N1508" s="771"/>
      <c r="O1508" s="765" t="str">
        <f>VLOOKUP(X1499,'様式D-1-1用'!$A$3:$P$1002,7,0)</f>
        <v>うき・はく離</v>
      </c>
      <c r="P1508" s="766"/>
      <c r="Q1508" s="773"/>
      <c r="R1508" s="774"/>
      <c r="S1508" s="774"/>
      <c r="T1508" s="774"/>
      <c r="U1508" s="774"/>
      <c r="V1508" s="774"/>
      <c r="W1508" s="775"/>
    </row>
    <row r="1509" spans="2:24" s="23" customFormat="1" ht="17.100000000000001" customHeight="1" x14ac:dyDescent="0.15">
      <c r="B1509" s="768" t="s">
        <v>279</v>
      </c>
      <c r="C1509" s="770" t="s">
        <v>278</v>
      </c>
      <c r="D1509" s="771"/>
      <c r="E1509" s="146">
        <f>VLOOKUP(A1499,'様式D-1-1用'!$A$3:$P$1002,8,0)</f>
        <v>0</v>
      </c>
      <c r="F1509" s="773"/>
      <c r="G1509" s="774"/>
      <c r="H1509" s="774"/>
      <c r="I1509" s="774"/>
      <c r="J1509" s="774"/>
      <c r="K1509" s="774"/>
      <c r="L1509" s="775"/>
      <c r="M1509" s="768" t="s">
        <v>279</v>
      </c>
      <c r="N1509" s="770" t="s">
        <v>278</v>
      </c>
      <c r="O1509" s="771"/>
      <c r="P1509" s="146">
        <f>VLOOKUP(X1499,'様式D-1-1用'!$A$3:$P$1002,8,0)</f>
        <v>0</v>
      </c>
      <c r="Q1509" s="773"/>
      <c r="R1509" s="774"/>
      <c r="S1509" s="774"/>
      <c r="T1509" s="774"/>
      <c r="U1509" s="774"/>
      <c r="V1509" s="774"/>
      <c r="W1509" s="775"/>
    </row>
    <row r="1510" spans="2:24" s="23" customFormat="1" ht="17.100000000000001" customHeight="1" x14ac:dyDescent="0.15">
      <c r="B1510" s="769"/>
      <c r="C1510" s="770" t="s">
        <v>280</v>
      </c>
      <c r="D1510" s="771"/>
      <c r="E1510" s="146" t="str">
        <f>VLOOKUP(A1499,'様式D-1-1用'!$A$3:$P$1002,9,0)</f>
        <v>－</v>
      </c>
      <c r="F1510" s="773"/>
      <c r="G1510" s="774"/>
      <c r="H1510" s="774"/>
      <c r="I1510" s="774"/>
      <c r="J1510" s="774"/>
      <c r="K1510" s="774"/>
      <c r="L1510" s="775"/>
      <c r="M1510" s="769"/>
      <c r="N1510" s="770" t="s">
        <v>280</v>
      </c>
      <c r="O1510" s="771"/>
      <c r="P1510" s="146" t="str">
        <f>VLOOKUP(X1499,'様式D-1-1用'!$A$3:$P$1002,9,0)</f>
        <v>Ⅱb</v>
      </c>
      <c r="Q1510" s="773"/>
      <c r="R1510" s="774"/>
      <c r="S1510" s="774"/>
      <c r="T1510" s="774"/>
      <c r="U1510" s="774"/>
      <c r="V1510" s="774"/>
      <c r="W1510" s="775"/>
    </row>
    <row r="1511" spans="2:24" s="23" customFormat="1" ht="17.100000000000001" customHeight="1" x14ac:dyDescent="0.15">
      <c r="B1511" s="770" t="s">
        <v>29</v>
      </c>
      <c r="C1511" s="771"/>
      <c r="D1511" s="767" t="str">
        <f>VLOOKUP(A1499,'様式D-1-1用'!$A$3:$P$1002,11,0)</f>
        <v>－</v>
      </c>
      <c r="E1511" s="759"/>
      <c r="F1511" s="776"/>
      <c r="G1511" s="777"/>
      <c r="H1511" s="777"/>
      <c r="I1511" s="777"/>
      <c r="J1511" s="777"/>
      <c r="K1511" s="777"/>
      <c r="L1511" s="778"/>
      <c r="M1511" s="770" t="s">
        <v>29</v>
      </c>
      <c r="N1511" s="771"/>
      <c r="O1511" s="767" t="str">
        <f>VLOOKUP(X1499,'様式D-1-1用'!$A$3:$P$1002,11,0)</f>
        <v>Ⅱ</v>
      </c>
      <c r="P1511" s="759"/>
      <c r="Q1511" s="776"/>
      <c r="R1511" s="777"/>
      <c r="S1511" s="777"/>
      <c r="T1511" s="777"/>
      <c r="U1511" s="777"/>
      <c r="V1511" s="777"/>
      <c r="W1511" s="778"/>
    </row>
    <row r="1512" spans="2:24" s="23" customFormat="1" ht="17.100000000000001" customHeight="1" x14ac:dyDescent="0.15">
      <c r="B1512" s="770" t="s">
        <v>7</v>
      </c>
      <c r="C1512" s="772"/>
      <c r="D1512" s="772"/>
      <c r="E1512" s="344" t="str">
        <f>VLOOKUP(A1499,'様式D-1-1用'!$A$3:$P$1002,12,0)</f>
        <v xml:space="preserve">0.9m×0.05m </v>
      </c>
      <c r="F1512" s="133"/>
      <c r="G1512" s="133"/>
      <c r="H1512" s="133"/>
      <c r="I1512" s="133"/>
      <c r="J1512" s="133"/>
      <c r="K1512" s="133"/>
      <c r="L1512" s="134"/>
      <c r="M1512" s="770" t="s">
        <v>7</v>
      </c>
      <c r="N1512" s="772"/>
      <c r="O1512" s="771"/>
      <c r="P1512" s="344" t="str">
        <f>VLOOKUP(X1499,'様式D-1-1用'!$A$3:$P$1002,12,0)</f>
        <v xml:space="preserve">0.4m×0.1m </v>
      </c>
      <c r="Q1512" s="133"/>
      <c r="R1512" s="133"/>
      <c r="S1512" s="133"/>
      <c r="T1512" s="133"/>
      <c r="U1512" s="133"/>
      <c r="V1512" s="133"/>
      <c r="W1512" s="134"/>
    </row>
    <row r="1513" spans="2:24" s="23" customFormat="1" ht="17.100000000000001" customHeight="1" x14ac:dyDescent="0.15">
      <c r="B1513" s="801" t="s">
        <v>54</v>
      </c>
      <c r="C1513" s="802"/>
      <c r="D1513" s="803"/>
      <c r="E1513" s="799" t="str">
        <f>VLOOKUP(A1499,'様式D-1-1用'!$A$3:$P$1002,13,0)</f>
        <v xml:space="preserve">0.9m×0.05m </v>
      </c>
      <c r="F1513" s="800"/>
      <c r="G1513" s="800"/>
      <c r="H1513" s="800"/>
      <c r="I1513" s="800"/>
      <c r="J1513" s="800"/>
      <c r="K1513" s="800"/>
      <c r="L1513" s="804"/>
      <c r="M1513" s="801" t="s">
        <v>54</v>
      </c>
      <c r="N1513" s="802"/>
      <c r="O1513" s="803"/>
      <c r="P1513" s="799" t="str">
        <f>VLOOKUP(X1499,'様式D-1-1用'!$A$3:$P$1002,13,0)</f>
        <v>－</v>
      </c>
      <c r="Q1513" s="800"/>
      <c r="R1513" s="800"/>
      <c r="S1513" s="800"/>
      <c r="T1513" s="800"/>
      <c r="U1513" s="800"/>
      <c r="V1513" s="800"/>
      <c r="W1513" s="804"/>
    </row>
    <row r="1514" spans="2:24" s="23" customFormat="1" ht="17.100000000000001" customHeight="1" x14ac:dyDescent="0.15">
      <c r="B1514" s="796" t="s">
        <v>282</v>
      </c>
      <c r="C1514" s="797"/>
      <c r="D1514" s="798"/>
      <c r="E1514" s="799" t="str">
        <f>VLOOKUP(A1499,'様式D-1-1用'!$A$3:$P$1002,14,0)</f>
        <v>－</v>
      </c>
      <c r="F1514" s="800"/>
      <c r="G1514" s="800"/>
      <c r="H1514" s="743"/>
      <c r="I1514" s="743"/>
      <c r="J1514" s="743"/>
      <c r="K1514" s="743"/>
      <c r="L1514" s="744"/>
      <c r="M1514" s="796" t="s">
        <v>282</v>
      </c>
      <c r="N1514" s="797"/>
      <c r="O1514" s="798"/>
      <c r="P1514" s="799" t="str">
        <f>VLOOKUP(X1499,'様式D-1-1用'!$A$3:$P$1002,14,0)</f>
        <v>－</v>
      </c>
      <c r="Q1514" s="800"/>
      <c r="R1514" s="800"/>
      <c r="S1514" s="743"/>
      <c r="T1514" s="743"/>
      <c r="U1514" s="743"/>
      <c r="V1514" s="743"/>
      <c r="W1514" s="744"/>
    </row>
    <row r="1515" spans="2:24" s="23" customFormat="1" ht="17.100000000000001" customHeight="1" x14ac:dyDescent="0.15">
      <c r="B1515" s="796" t="s">
        <v>302</v>
      </c>
      <c r="C1515" s="797"/>
      <c r="D1515" s="798"/>
      <c r="E1515" s="799" t="str">
        <f>VLOOKUP(A1499,'様式D-1-1用'!$A$3:$P$1002,15,0)</f>
        <v>なし</v>
      </c>
      <c r="F1515" s="800"/>
      <c r="G1515" s="800"/>
      <c r="H1515" s="811" t="s">
        <v>8</v>
      </c>
      <c r="I1515" s="812"/>
      <c r="J1515" s="808"/>
      <c r="K1515" s="809"/>
      <c r="L1515" s="810"/>
      <c r="M1515" s="796" t="s">
        <v>302</v>
      </c>
      <c r="N1515" s="797"/>
      <c r="O1515" s="798"/>
      <c r="P1515" s="799" t="str">
        <f>VLOOKUP(X1499,'様式D-1-1用'!$A$3:$P$1002,15,0)</f>
        <v>なし</v>
      </c>
      <c r="Q1515" s="800"/>
      <c r="R1515" s="800"/>
      <c r="S1515" s="811" t="s">
        <v>8</v>
      </c>
      <c r="T1515" s="812"/>
      <c r="U1515" s="808"/>
      <c r="V1515" s="809"/>
      <c r="W1515" s="810"/>
    </row>
    <row r="1516" spans="2:24" s="23" customFormat="1" ht="17.100000000000001" customHeight="1" x14ac:dyDescent="0.15">
      <c r="B1516" s="770" t="s">
        <v>50</v>
      </c>
      <c r="C1516" s="771"/>
      <c r="D1516" s="805" t="str">
        <f>VLOOKUP(A1499,'様式D-1-1用'!$A$3:$P$1002,16,0)</f>
        <v xml:space="preserve">うき・はく離、0.9m×0.05m </v>
      </c>
      <c r="E1516" s="806"/>
      <c r="F1516" s="806"/>
      <c r="G1516" s="806"/>
      <c r="H1516" s="806"/>
      <c r="I1516" s="806"/>
      <c r="J1516" s="806"/>
      <c r="K1516" s="806"/>
      <c r="L1516" s="807"/>
      <c r="M1516" s="770" t="s">
        <v>50</v>
      </c>
      <c r="N1516" s="771"/>
      <c r="O1516" s="805" t="str">
        <f>VLOOKUP(X1499,'様式D-1-1用'!$A$3:$P$1002,16,0)</f>
        <v xml:space="preserve">うき・はく離、0.4m×0.1m </v>
      </c>
      <c r="P1516" s="806"/>
      <c r="Q1516" s="806"/>
      <c r="R1516" s="806"/>
      <c r="S1516" s="806"/>
      <c r="T1516" s="806"/>
      <c r="U1516" s="806"/>
      <c r="V1516" s="806"/>
      <c r="W1516" s="807"/>
    </row>
    <row r="1517" spans="2:24" s="23" customFormat="1" ht="15" customHeight="1" x14ac:dyDescent="0.15">
      <c r="B1517" s="80"/>
      <c r="C1517" s="793" t="s">
        <v>304</v>
      </c>
      <c r="D1517" s="794"/>
      <c r="E1517" s="794"/>
      <c r="F1517" s="794"/>
      <c r="G1517" s="794"/>
      <c r="H1517" s="794"/>
      <c r="I1517" s="794"/>
      <c r="J1517" s="794"/>
      <c r="K1517" s="794"/>
      <c r="L1517" s="794"/>
      <c r="M1517" s="80"/>
      <c r="N1517" s="81" t="s">
        <v>257</v>
      </c>
      <c r="O1517" s="80"/>
      <c r="P1517" s="82"/>
      <c r="Q1517" s="82"/>
      <c r="R1517" s="82"/>
      <c r="S1517" s="82"/>
      <c r="T1517" s="82"/>
      <c r="U1517" s="82"/>
      <c r="V1517" s="82"/>
      <c r="W1517" s="82"/>
    </row>
    <row r="1518" spans="2:24" s="23" customFormat="1" ht="15" customHeight="1" x14ac:dyDescent="0.15">
      <c r="B1518" s="80"/>
      <c r="C1518" s="795"/>
      <c r="D1518" s="795"/>
      <c r="E1518" s="795"/>
      <c r="F1518" s="795"/>
      <c r="G1518" s="795"/>
      <c r="H1518" s="795"/>
      <c r="I1518" s="795"/>
      <c r="J1518" s="795"/>
      <c r="K1518" s="795"/>
      <c r="L1518" s="795"/>
      <c r="M1518" s="80"/>
      <c r="N1518" s="81" t="s">
        <v>283</v>
      </c>
      <c r="O1518" s="82"/>
      <c r="P1518" s="82"/>
      <c r="Q1518" s="82"/>
      <c r="R1518" s="82"/>
      <c r="S1518" s="82"/>
      <c r="T1518" s="82"/>
      <c r="U1518" s="82"/>
      <c r="V1518" s="82"/>
      <c r="W1518" s="82"/>
    </row>
    <row r="1519" spans="2:24" ht="15" customHeight="1" x14ac:dyDescent="0.15">
      <c r="B1519" s="79"/>
      <c r="C1519" s="176" t="s">
        <v>303</v>
      </c>
      <c r="D1519" s="176"/>
      <c r="E1519" s="177"/>
      <c r="M1519" s="23"/>
      <c r="N1519" s="176" t="s">
        <v>529</v>
      </c>
      <c r="O1519" s="174"/>
      <c r="P1519" s="175"/>
      <c r="Q1519" s="23"/>
      <c r="R1519" s="23"/>
      <c r="S1519" s="23"/>
      <c r="T1519" s="23"/>
      <c r="U1519" s="23"/>
      <c r="W1519" s="82"/>
      <c r="X1519" s="23"/>
    </row>
    <row r="1520" spans="2:24" ht="15" customHeight="1" x14ac:dyDescent="0.15">
      <c r="C1520" s="176" t="s">
        <v>420</v>
      </c>
      <c r="D1520" s="176"/>
      <c r="M1520" s="23"/>
      <c r="N1520" s="176" t="s">
        <v>530</v>
      </c>
      <c r="O1520" s="174"/>
      <c r="P1520" s="23"/>
      <c r="Q1520" s="23"/>
      <c r="R1520" s="23"/>
      <c r="S1520" s="23"/>
      <c r="T1520" s="23"/>
      <c r="U1520" s="23"/>
      <c r="V1520" s="23"/>
      <c r="W1520" s="23"/>
      <c r="X1520" s="23"/>
    </row>
    <row r="1521" spans="1:24" ht="15.6" customHeight="1" x14ac:dyDescent="0.15">
      <c r="C1521" s="176" t="s">
        <v>557</v>
      </c>
      <c r="N1521" s="176" t="s">
        <v>463</v>
      </c>
    </row>
    <row r="1522" spans="1:24" s="23" customFormat="1" ht="20.100000000000001" customHeight="1" x14ac:dyDescent="0.15">
      <c r="A1522" s="175">
        <f>A1481+4</f>
        <v>149</v>
      </c>
      <c r="B1522" s="779" t="s">
        <v>51</v>
      </c>
      <c r="C1522" s="779" t="s">
        <v>47</v>
      </c>
      <c r="D1522" s="782">
        <f>VLOOKUP(A1522,'様式D-1-1用'!$A$3:$P$1002,2,0)</f>
        <v>19</v>
      </c>
      <c r="E1522" s="783"/>
      <c r="F1522" s="786"/>
      <c r="G1522" s="787"/>
      <c r="H1522" s="787"/>
      <c r="I1522" s="787"/>
      <c r="J1522" s="787"/>
      <c r="K1522" s="787"/>
      <c r="L1522" s="788"/>
      <c r="M1522" s="779" t="s">
        <v>51</v>
      </c>
      <c r="N1522" s="779" t="s">
        <v>47</v>
      </c>
      <c r="O1522" s="782">
        <f>VLOOKUP(X1522,'様式D-1-1用'!$A$3:$P$1002,2,0)</f>
        <v>19</v>
      </c>
      <c r="P1522" s="783"/>
      <c r="Q1522" s="786"/>
      <c r="R1522" s="787"/>
      <c r="S1522" s="787"/>
      <c r="T1522" s="787"/>
      <c r="U1522" s="787"/>
      <c r="V1522" s="787"/>
      <c r="W1522" s="788"/>
      <c r="X1522" s="23">
        <f>X1481+4</f>
        <v>150</v>
      </c>
    </row>
    <row r="1523" spans="1:24" s="23" customFormat="1" ht="20.100000000000001" customHeight="1" x14ac:dyDescent="0.15">
      <c r="B1523" s="780"/>
      <c r="C1523" s="781"/>
      <c r="D1523" s="784"/>
      <c r="E1523" s="785"/>
      <c r="F1523" s="773"/>
      <c r="G1523" s="774"/>
      <c r="H1523" s="774"/>
      <c r="I1523" s="774"/>
      <c r="J1523" s="774"/>
      <c r="K1523" s="774"/>
      <c r="L1523" s="775"/>
      <c r="M1523" s="780"/>
      <c r="N1523" s="781"/>
      <c r="O1523" s="784"/>
      <c r="P1523" s="785"/>
      <c r="Q1523" s="773"/>
      <c r="R1523" s="774"/>
      <c r="S1523" s="774"/>
      <c r="T1523" s="774"/>
      <c r="U1523" s="774"/>
      <c r="V1523" s="774"/>
      <c r="W1523" s="775"/>
    </row>
    <row r="1524" spans="1:24" s="23" customFormat="1" ht="20.100000000000001" customHeight="1" x14ac:dyDescent="0.15">
      <c r="B1524" s="780"/>
      <c r="C1524" s="780" t="s">
        <v>2</v>
      </c>
      <c r="D1524" s="789">
        <f>VLOOKUP(A1522,'様式D-1-1用'!$A$3:$P$1002,3,0)</f>
        <v>1</v>
      </c>
      <c r="E1524" s="790"/>
      <c r="F1524" s="773"/>
      <c r="G1524" s="774"/>
      <c r="H1524" s="774"/>
      <c r="I1524" s="774"/>
      <c r="J1524" s="774"/>
      <c r="K1524" s="774"/>
      <c r="L1524" s="775"/>
      <c r="M1524" s="780"/>
      <c r="N1524" s="780" t="s">
        <v>2</v>
      </c>
      <c r="O1524" s="789">
        <f>VLOOKUP(X1522,'様式D-1-1用'!$A$3:$P$1002,3,0)</f>
        <v>2</v>
      </c>
      <c r="P1524" s="790"/>
      <c r="Q1524" s="773"/>
      <c r="R1524" s="774"/>
      <c r="S1524" s="774"/>
      <c r="T1524" s="774"/>
      <c r="U1524" s="774"/>
      <c r="V1524" s="774"/>
      <c r="W1524" s="775"/>
    </row>
    <row r="1525" spans="1:24" s="23" customFormat="1" ht="19.5" customHeight="1" x14ac:dyDescent="0.15">
      <c r="B1525" s="781"/>
      <c r="C1525" s="781"/>
      <c r="D1525" s="791"/>
      <c r="E1525" s="792"/>
      <c r="F1525" s="773"/>
      <c r="G1525" s="774"/>
      <c r="H1525" s="774"/>
      <c r="I1525" s="774"/>
      <c r="J1525" s="774"/>
      <c r="K1525" s="774"/>
      <c r="L1525" s="775"/>
      <c r="M1525" s="781"/>
      <c r="N1525" s="781"/>
      <c r="O1525" s="791"/>
      <c r="P1525" s="792"/>
      <c r="Q1525" s="773"/>
      <c r="R1525" s="774"/>
      <c r="S1525" s="774"/>
      <c r="T1525" s="774"/>
      <c r="U1525" s="774"/>
      <c r="V1525" s="774"/>
      <c r="W1525" s="775"/>
    </row>
    <row r="1526" spans="1:24" s="23" customFormat="1" ht="20.100000000000001" customHeight="1" x14ac:dyDescent="0.15">
      <c r="B1526" s="780" t="s">
        <v>48</v>
      </c>
      <c r="C1526" s="780" t="s">
        <v>3</v>
      </c>
      <c r="D1526" s="782" t="str">
        <f>VLOOKUP(A1522,'様式D-1-1用'!$A$3:$P$1002,4,0)</f>
        <v>覆工・坑門</v>
      </c>
      <c r="E1526" s="783"/>
      <c r="F1526" s="773"/>
      <c r="G1526" s="774"/>
      <c r="H1526" s="774"/>
      <c r="I1526" s="774"/>
      <c r="J1526" s="774"/>
      <c r="K1526" s="774"/>
      <c r="L1526" s="775"/>
      <c r="M1526" s="780" t="s">
        <v>48</v>
      </c>
      <c r="N1526" s="780" t="s">
        <v>3</v>
      </c>
      <c r="O1526" s="782" t="str">
        <f>VLOOKUP(X1522,'様式D-1-1用'!$A$3:$P$1002,4,0)</f>
        <v>覆工・坑門</v>
      </c>
      <c r="P1526" s="783"/>
      <c r="Q1526" s="773"/>
      <c r="R1526" s="774"/>
      <c r="S1526" s="774"/>
      <c r="T1526" s="774"/>
      <c r="U1526" s="774"/>
      <c r="V1526" s="774"/>
      <c r="W1526" s="775"/>
    </row>
    <row r="1527" spans="1:24" s="23" customFormat="1" ht="20.100000000000001" customHeight="1" x14ac:dyDescent="0.15">
      <c r="B1527" s="780"/>
      <c r="C1527" s="781"/>
      <c r="D1527" s="784"/>
      <c r="E1527" s="785"/>
      <c r="F1527" s="773"/>
      <c r="G1527" s="774"/>
      <c r="H1527" s="774"/>
      <c r="I1527" s="774"/>
      <c r="J1527" s="774"/>
      <c r="K1527" s="774"/>
      <c r="L1527" s="775"/>
      <c r="M1527" s="780"/>
      <c r="N1527" s="781"/>
      <c r="O1527" s="784"/>
      <c r="P1527" s="785"/>
      <c r="Q1527" s="773"/>
      <c r="R1527" s="774"/>
      <c r="S1527" s="774"/>
      <c r="T1527" s="774"/>
      <c r="U1527" s="774"/>
      <c r="V1527" s="774"/>
      <c r="W1527" s="775"/>
    </row>
    <row r="1528" spans="1:24" s="23" customFormat="1" ht="20.100000000000001" customHeight="1" x14ac:dyDescent="0.15">
      <c r="B1528" s="780"/>
      <c r="C1528" s="780" t="s">
        <v>4</v>
      </c>
      <c r="D1528" s="782" t="str">
        <f>VLOOKUP(A1522,'様式D-1-1用'!$A$3:$P$1002,5,0)</f>
        <v>アーチ（左側）</v>
      </c>
      <c r="E1528" s="783"/>
      <c r="F1528" s="773"/>
      <c r="G1528" s="774"/>
      <c r="H1528" s="774"/>
      <c r="I1528" s="774"/>
      <c r="J1528" s="774"/>
      <c r="K1528" s="774"/>
      <c r="L1528" s="775"/>
      <c r="M1528" s="780"/>
      <c r="N1528" s="780" t="s">
        <v>4</v>
      </c>
      <c r="O1528" s="782" t="str">
        <f>VLOOKUP(X1522,'様式D-1-1用'!$A$3:$P$1002,5,0)</f>
        <v>アーチ（天端）</v>
      </c>
      <c r="P1528" s="783"/>
      <c r="Q1528" s="773"/>
      <c r="R1528" s="774"/>
      <c r="S1528" s="774"/>
      <c r="T1528" s="774"/>
      <c r="U1528" s="774"/>
      <c r="V1528" s="774"/>
      <c r="W1528" s="775"/>
    </row>
    <row r="1529" spans="1:24" s="23" customFormat="1" ht="20.100000000000001" customHeight="1" x14ac:dyDescent="0.15">
      <c r="B1529" s="781"/>
      <c r="C1529" s="781"/>
      <c r="D1529" s="784"/>
      <c r="E1529" s="785"/>
      <c r="F1529" s="773"/>
      <c r="G1529" s="774"/>
      <c r="H1529" s="774"/>
      <c r="I1529" s="774"/>
      <c r="J1529" s="774"/>
      <c r="K1529" s="774"/>
      <c r="L1529" s="775"/>
      <c r="M1529" s="781"/>
      <c r="N1529" s="781"/>
      <c r="O1529" s="784"/>
      <c r="P1529" s="785"/>
      <c r="Q1529" s="773"/>
      <c r="R1529" s="774"/>
      <c r="S1529" s="774"/>
      <c r="T1529" s="774"/>
      <c r="U1529" s="774"/>
      <c r="V1529" s="774"/>
      <c r="W1529" s="775"/>
    </row>
    <row r="1530" spans="1:24" s="23" customFormat="1" ht="17.100000000000001" customHeight="1" x14ac:dyDescent="0.15">
      <c r="B1530" s="770" t="s">
        <v>5</v>
      </c>
      <c r="C1530" s="771"/>
      <c r="D1530" s="765" t="str">
        <f>VLOOKUP(A1522,'様式D-1-1用'!$A$3:$P$1002,6,0)</f>
        <v>材質劣化</v>
      </c>
      <c r="E1530" s="766"/>
      <c r="F1530" s="773"/>
      <c r="G1530" s="774"/>
      <c r="H1530" s="774"/>
      <c r="I1530" s="774"/>
      <c r="J1530" s="774"/>
      <c r="K1530" s="774"/>
      <c r="L1530" s="775"/>
      <c r="M1530" s="770" t="s">
        <v>5</v>
      </c>
      <c r="N1530" s="771"/>
      <c r="O1530" s="765" t="str">
        <f>VLOOKUP(X1522,'様式D-1-1用'!$A$3:$P$1002,6,0)</f>
        <v>材質劣化</v>
      </c>
      <c r="P1530" s="766"/>
      <c r="Q1530" s="773"/>
      <c r="R1530" s="774"/>
      <c r="S1530" s="774"/>
      <c r="T1530" s="774"/>
      <c r="U1530" s="774"/>
      <c r="V1530" s="774"/>
      <c r="W1530" s="775"/>
    </row>
    <row r="1531" spans="1:24" s="23" customFormat="1" ht="17.100000000000001" customHeight="1" x14ac:dyDescent="0.15">
      <c r="B1531" s="770" t="s">
        <v>49</v>
      </c>
      <c r="C1531" s="771"/>
      <c r="D1531" s="765" t="str">
        <f>VLOOKUP(A1522,'様式D-1-1用'!$A$3:$P$1002,7,0)</f>
        <v>補修跡</v>
      </c>
      <c r="E1531" s="766"/>
      <c r="F1531" s="773"/>
      <c r="G1531" s="774"/>
      <c r="H1531" s="774"/>
      <c r="I1531" s="774"/>
      <c r="J1531" s="774"/>
      <c r="K1531" s="774"/>
      <c r="L1531" s="775"/>
      <c r="M1531" s="770" t="s">
        <v>49</v>
      </c>
      <c r="N1531" s="771"/>
      <c r="O1531" s="765" t="str">
        <f>VLOOKUP(X1522,'様式D-1-1用'!$A$3:$P$1002,7,0)</f>
        <v>ひび割れ</v>
      </c>
      <c r="P1531" s="766"/>
      <c r="Q1531" s="773"/>
      <c r="R1531" s="774"/>
      <c r="S1531" s="774"/>
      <c r="T1531" s="774"/>
      <c r="U1531" s="774"/>
      <c r="V1531" s="774"/>
      <c r="W1531" s="775"/>
    </row>
    <row r="1532" spans="1:24" s="23" customFormat="1" ht="17.100000000000001" customHeight="1" x14ac:dyDescent="0.15">
      <c r="B1532" s="768" t="s">
        <v>279</v>
      </c>
      <c r="C1532" s="770" t="s">
        <v>278</v>
      </c>
      <c r="D1532" s="771"/>
      <c r="E1532" s="146">
        <f>VLOOKUP(A1522,'様式D-1-1用'!$A$3:$P$1002,8,0)</f>
        <v>0</v>
      </c>
      <c r="F1532" s="773"/>
      <c r="G1532" s="774"/>
      <c r="H1532" s="774"/>
      <c r="I1532" s="774"/>
      <c r="J1532" s="774"/>
      <c r="K1532" s="774"/>
      <c r="L1532" s="775"/>
      <c r="M1532" s="768" t="s">
        <v>279</v>
      </c>
      <c r="N1532" s="770" t="s">
        <v>278</v>
      </c>
      <c r="O1532" s="771"/>
      <c r="P1532" s="146">
        <f>VLOOKUP(X1522,'様式D-1-1用'!$A$3:$P$1002,8,0)</f>
        <v>0</v>
      </c>
      <c r="Q1532" s="773"/>
      <c r="R1532" s="774"/>
      <c r="S1532" s="774"/>
      <c r="T1532" s="774"/>
      <c r="U1532" s="774"/>
      <c r="V1532" s="774"/>
      <c r="W1532" s="775"/>
    </row>
    <row r="1533" spans="1:24" s="23" customFormat="1" ht="17.100000000000001" customHeight="1" x14ac:dyDescent="0.15">
      <c r="B1533" s="769"/>
      <c r="C1533" s="770" t="s">
        <v>280</v>
      </c>
      <c r="D1533" s="771"/>
      <c r="E1533" s="146" t="str">
        <f>VLOOKUP(A1522,'様式D-1-1用'!$A$3:$P$1002,9,0)</f>
        <v>Ⅰ</v>
      </c>
      <c r="F1533" s="773"/>
      <c r="G1533" s="774"/>
      <c r="H1533" s="774"/>
      <c r="I1533" s="774"/>
      <c r="J1533" s="774"/>
      <c r="K1533" s="774"/>
      <c r="L1533" s="775"/>
      <c r="M1533" s="769"/>
      <c r="N1533" s="770" t="s">
        <v>280</v>
      </c>
      <c r="O1533" s="771"/>
      <c r="P1533" s="146" t="str">
        <f>VLOOKUP(X1522,'様式D-1-1用'!$A$3:$P$1002,9,0)</f>
        <v>Ⅱb</v>
      </c>
      <c r="Q1533" s="773"/>
      <c r="R1533" s="774"/>
      <c r="S1533" s="774"/>
      <c r="T1533" s="774"/>
      <c r="U1533" s="774"/>
      <c r="V1533" s="774"/>
      <c r="W1533" s="775"/>
    </row>
    <row r="1534" spans="1:24" s="23" customFormat="1" ht="17.100000000000001" customHeight="1" x14ac:dyDescent="0.15">
      <c r="B1534" s="770" t="s">
        <v>29</v>
      </c>
      <c r="C1534" s="771"/>
      <c r="D1534" s="767" t="str">
        <f>VLOOKUP(A1522,'様式D-1-1用'!$A$3:$P$1002,11,0)</f>
        <v>Ⅰ</v>
      </c>
      <c r="E1534" s="759"/>
      <c r="F1534" s="776"/>
      <c r="G1534" s="777"/>
      <c r="H1534" s="777"/>
      <c r="I1534" s="777"/>
      <c r="J1534" s="777"/>
      <c r="K1534" s="777"/>
      <c r="L1534" s="778"/>
      <c r="M1534" s="770" t="s">
        <v>29</v>
      </c>
      <c r="N1534" s="771"/>
      <c r="O1534" s="767" t="str">
        <f>VLOOKUP(X1522,'様式D-1-1用'!$A$3:$P$1002,11,0)</f>
        <v>Ⅱ</v>
      </c>
      <c r="P1534" s="759"/>
      <c r="Q1534" s="776"/>
      <c r="R1534" s="777"/>
      <c r="S1534" s="777"/>
      <c r="T1534" s="777"/>
      <c r="U1534" s="777"/>
      <c r="V1534" s="777"/>
      <c r="W1534" s="778"/>
    </row>
    <row r="1535" spans="1:24" s="23" customFormat="1" ht="17.100000000000001" customHeight="1" x14ac:dyDescent="0.15">
      <c r="B1535" s="770" t="s">
        <v>7</v>
      </c>
      <c r="C1535" s="772"/>
      <c r="D1535" s="772"/>
      <c r="E1535" s="344" t="str">
        <f>VLOOKUP(A1522,'様式D-1-1用'!$A$3:$P$1002,12,0)</f>
        <v>1.6m×1.0m メッシュシート</v>
      </c>
      <c r="F1535" s="133"/>
      <c r="G1535" s="133"/>
      <c r="H1535" s="133"/>
      <c r="I1535" s="133"/>
      <c r="J1535" s="133"/>
      <c r="K1535" s="133"/>
      <c r="L1535" s="134"/>
      <c r="M1535" s="770" t="s">
        <v>7</v>
      </c>
      <c r="N1535" s="772"/>
      <c r="O1535" s="771"/>
      <c r="P1535" s="344" t="str">
        <f>VLOOKUP(X1522,'様式D-1-1用'!$A$3:$P$1002,12,0)</f>
        <v>幅0.3mm×長さ6.8m</v>
      </c>
      <c r="Q1535" s="133"/>
      <c r="R1535" s="133"/>
      <c r="S1535" s="133"/>
      <c r="T1535" s="133"/>
      <c r="U1535" s="133"/>
      <c r="V1535" s="133"/>
      <c r="W1535" s="134"/>
    </row>
    <row r="1536" spans="1:24" s="23" customFormat="1" ht="17.100000000000001" customHeight="1" x14ac:dyDescent="0.15">
      <c r="B1536" s="801" t="s">
        <v>54</v>
      </c>
      <c r="C1536" s="802"/>
      <c r="D1536" s="803"/>
      <c r="E1536" s="799" t="str">
        <f>VLOOKUP(A1522,'様式D-1-1用'!$A$3:$P$1002,13,0)</f>
        <v>うき0.6m×0.1m</v>
      </c>
      <c r="F1536" s="800"/>
      <c r="G1536" s="800"/>
      <c r="H1536" s="800"/>
      <c r="I1536" s="800"/>
      <c r="J1536" s="800"/>
      <c r="K1536" s="800"/>
      <c r="L1536" s="804"/>
      <c r="M1536" s="801" t="s">
        <v>54</v>
      </c>
      <c r="N1536" s="802"/>
      <c r="O1536" s="803"/>
      <c r="P1536" s="799" t="str">
        <f>VLOOKUP(X1522,'様式D-1-1用'!$A$3:$P$1002,13,0)</f>
        <v>幅0.3mm×長さ6.8m</v>
      </c>
      <c r="Q1536" s="800"/>
      <c r="R1536" s="800"/>
      <c r="S1536" s="800"/>
      <c r="T1536" s="800"/>
      <c r="U1536" s="800"/>
      <c r="V1536" s="800"/>
      <c r="W1536" s="804"/>
    </row>
    <row r="1537" spans="1:24" s="23" customFormat="1" ht="17.100000000000001" customHeight="1" x14ac:dyDescent="0.15">
      <c r="B1537" s="796" t="s">
        <v>282</v>
      </c>
      <c r="C1537" s="797"/>
      <c r="D1537" s="798"/>
      <c r="E1537" s="799" t="str">
        <f>VLOOKUP(A1522,'様式D-1-1用'!$A$3:$P$1002,14,0)</f>
        <v>－</v>
      </c>
      <c r="F1537" s="800"/>
      <c r="G1537" s="800"/>
      <c r="H1537" s="743"/>
      <c r="I1537" s="743"/>
      <c r="J1537" s="743"/>
      <c r="K1537" s="743"/>
      <c r="L1537" s="744"/>
      <c r="M1537" s="796" t="s">
        <v>282</v>
      </c>
      <c r="N1537" s="797"/>
      <c r="O1537" s="798"/>
      <c r="P1537" s="799" t="str">
        <f>VLOOKUP(X1522,'様式D-1-1用'!$A$3:$P$1002,14,0)</f>
        <v>－</v>
      </c>
      <c r="Q1537" s="800"/>
      <c r="R1537" s="800"/>
      <c r="S1537" s="743"/>
      <c r="T1537" s="743"/>
      <c r="U1537" s="743"/>
      <c r="V1537" s="743"/>
      <c r="W1537" s="744"/>
    </row>
    <row r="1538" spans="1:24" s="23" customFormat="1" ht="17.100000000000001" customHeight="1" x14ac:dyDescent="0.15">
      <c r="B1538" s="796" t="s">
        <v>302</v>
      </c>
      <c r="C1538" s="797"/>
      <c r="D1538" s="798"/>
      <c r="E1538" s="799" t="str">
        <f>VLOOKUP(A1522,'様式D-1-1用'!$A$3:$P$1002,15,0)</f>
        <v>なし</v>
      </c>
      <c r="F1538" s="800"/>
      <c r="G1538" s="800"/>
      <c r="H1538" s="811" t="s">
        <v>8</v>
      </c>
      <c r="I1538" s="812"/>
      <c r="J1538" s="808"/>
      <c r="K1538" s="809"/>
      <c r="L1538" s="810"/>
      <c r="M1538" s="796" t="s">
        <v>302</v>
      </c>
      <c r="N1538" s="797"/>
      <c r="O1538" s="798"/>
      <c r="P1538" s="799" t="str">
        <f>VLOOKUP(X1522,'様式D-1-1用'!$A$3:$P$1002,15,0)</f>
        <v>監視（日常巡視）</v>
      </c>
      <c r="Q1538" s="800"/>
      <c r="R1538" s="800"/>
      <c r="S1538" s="811" t="s">
        <v>8</v>
      </c>
      <c r="T1538" s="812"/>
      <c r="U1538" s="808"/>
      <c r="V1538" s="809"/>
      <c r="W1538" s="810"/>
    </row>
    <row r="1539" spans="1:24" s="23" customFormat="1" ht="17.100000000000001" customHeight="1" x14ac:dyDescent="0.15">
      <c r="B1539" s="770" t="s">
        <v>50</v>
      </c>
      <c r="C1539" s="771"/>
      <c r="D1539" s="805" t="str">
        <f>VLOOKUP(A1522,'様式D-1-1用'!$A$3:$P$1002,16,0)</f>
        <v>補修跡、1.6m×1.0m メッシュシート</v>
      </c>
      <c r="E1539" s="806"/>
      <c r="F1539" s="806"/>
      <c r="G1539" s="806"/>
      <c r="H1539" s="806"/>
      <c r="I1539" s="806"/>
      <c r="J1539" s="806"/>
      <c r="K1539" s="806"/>
      <c r="L1539" s="807"/>
      <c r="M1539" s="770" t="s">
        <v>50</v>
      </c>
      <c r="N1539" s="771"/>
      <c r="O1539" s="805" t="str">
        <f>VLOOKUP(X1522,'様式D-1-1用'!$A$3:$P$1002,16,0)</f>
        <v>ひび割れ、幅0.3mm×長さ6.8m</v>
      </c>
      <c r="P1539" s="806"/>
      <c r="Q1539" s="806"/>
      <c r="R1539" s="806"/>
      <c r="S1539" s="806"/>
      <c r="T1539" s="806"/>
      <c r="U1539" s="806"/>
      <c r="V1539" s="806"/>
      <c r="W1539" s="807"/>
    </row>
    <row r="1540" spans="1:24" s="23" customFormat="1" ht="20.100000000000001" customHeight="1" x14ac:dyDescent="0.15">
      <c r="A1540" s="175">
        <f>A1499+4</f>
        <v>151</v>
      </c>
      <c r="B1540" s="779" t="s">
        <v>51</v>
      </c>
      <c r="C1540" s="779" t="s">
        <v>47</v>
      </c>
      <c r="D1540" s="782">
        <f>VLOOKUP(A1540,'様式D-1-1用'!$A$3:$P$1002,2,0)</f>
        <v>19</v>
      </c>
      <c r="E1540" s="783"/>
      <c r="F1540" s="786"/>
      <c r="G1540" s="787"/>
      <c r="H1540" s="787"/>
      <c r="I1540" s="787"/>
      <c r="J1540" s="787"/>
      <c r="K1540" s="787"/>
      <c r="L1540" s="788"/>
      <c r="M1540" s="779" t="s">
        <v>51</v>
      </c>
      <c r="N1540" s="779" t="s">
        <v>47</v>
      </c>
      <c r="O1540" s="782">
        <f>VLOOKUP(X1540,'様式D-1-1用'!$A$3:$P$1002,2,0)</f>
        <v>19</v>
      </c>
      <c r="P1540" s="783"/>
      <c r="Q1540" s="773"/>
      <c r="R1540" s="774"/>
      <c r="S1540" s="774"/>
      <c r="T1540" s="774"/>
      <c r="U1540" s="774"/>
      <c r="V1540" s="774"/>
      <c r="W1540" s="775"/>
      <c r="X1540" s="23">
        <f>X1499+4</f>
        <v>152</v>
      </c>
    </row>
    <row r="1541" spans="1:24" s="23" customFormat="1" ht="20.100000000000001" customHeight="1" x14ac:dyDescent="0.15">
      <c r="B1541" s="780"/>
      <c r="C1541" s="781"/>
      <c r="D1541" s="784"/>
      <c r="E1541" s="785"/>
      <c r="F1541" s="773"/>
      <c r="G1541" s="774"/>
      <c r="H1541" s="774"/>
      <c r="I1541" s="774"/>
      <c r="J1541" s="774"/>
      <c r="K1541" s="774"/>
      <c r="L1541" s="775"/>
      <c r="M1541" s="780"/>
      <c r="N1541" s="781"/>
      <c r="O1541" s="784"/>
      <c r="P1541" s="785"/>
      <c r="Q1541" s="773"/>
      <c r="R1541" s="774"/>
      <c r="S1541" s="774"/>
      <c r="T1541" s="774"/>
      <c r="U1541" s="774"/>
      <c r="V1541" s="774"/>
      <c r="W1541" s="775"/>
    </row>
    <row r="1542" spans="1:24" s="23" customFormat="1" ht="20.100000000000001" customHeight="1" x14ac:dyDescent="0.15">
      <c r="B1542" s="780"/>
      <c r="C1542" s="780" t="s">
        <v>2</v>
      </c>
      <c r="D1542" s="789">
        <f>VLOOKUP(A1540,'様式D-1-1用'!$A$3:$P$1002,3,0)</f>
        <v>3</v>
      </c>
      <c r="E1542" s="790"/>
      <c r="F1542" s="773"/>
      <c r="G1542" s="774"/>
      <c r="H1542" s="774"/>
      <c r="I1542" s="774"/>
      <c r="J1542" s="774"/>
      <c r="K1542" s="774"/>
      <c r="L1542" s="775"/>
      <c r="M1542" s="780"/>
      <c r="N1542" s="780" t="s">
        <v>2</v>
      </c>
      <c r="O1542" s="789">
        <f>VLOOKUP(X1540,'様式D-1-1用'!$A$3:$P$1002,3,0)</f>
        <v>4</v>
      </c>
      <c r="P1542" s="790"/>
      <c r="Q1542" s="773"/>
      <c r="R1542" s="774"/>
      <c r="S1542" s="774"/>
      <c r="T1542" s="774"/>
      <c r="U1542" s="774"/>
      <c r="V1542" s="774"/>
      <c r="W1542" s="775"/>
    </row>
    <row r="1543" spans="1:24" s="23" customFormat="1" ht="20.100000000000001" customHeight="1" x14ac:dyDescent="0.15">
      <c r="B1543" s="781"/>
      <c r="C1543" s="781"/>
      <c r="D1543" s="791"/>
      <c r="E1543" s="792"/>
      <c r="F1543" s="773"/>
      <c r="G1543" s="774"/>
      <c r="H1543" s="774"/>
      <c r="I1543" s="774"/>
      <c r="J1543" s="774"/>
      <c r="K1543" s="774"/>
      <c r="L1543" s="775"/>
      <c r="M1543" s="781"/>
      <c r="N1543" s="781"/>
      <c r="O1543" s="791"/>
      <c r="P1543" s="792"/>
      <c r="Q1543" s="773"/>
      <c r="R1543" s="774"/>
      <c r="S1543" s="774"/>
      <c r="T1543" s="774"/>
      <c r="U1543" s="774"/>
      <c r="V1543" s="774"/>
      <c r="W1543" s="775"/>
    </row>
    <row r="1544" spans="1:24" s="23" customFormat="1" ht="20.100000000000001" customHeight="1" x14ac:dyDescent="0.15">
      <c r="B1544" s="780" t="s">
        <v>48</v>
      </c>
      <c r="C1544" s="780" t="s">
        <v>3</v>
      </c>
      <c r="D1544" s="782" t="str">
        <f>VLOOKUP(A1540,'様式D-1-1用'!$A$3:$P$1002,4,0)</f>
        <v>覆工・坑門</v>
      </c>
      <c r="E1544" s="783"/>
      <c r="F1544" s="773"/>
      <c r="G1544" s="774"/>
      <c r="H1544" s="774"/>
      <c r="I1544" s="774"/>
      <c r="J1544" s="774"/>
      <c r="K1544" s="774"/>
      <c r="L1544" s="775"/>
      <c r="M1544" s="780" t="s">
        <v>48</v>
      </c>
      <c r="N1544" s="780" t="s">
        <v>3</v>
      </c>
      <c r="O1544" s="782" t="str">
        <f>VLOOKUP(X1540,'様式D-1-1用'!$A$3:$P$1002,4,0)</f>
        <v>覆工・坑門</v>
      </c>
      <c r="P1544" s="783"/>
      <c r="Q1544" s="773"/>
      <c r="R1544" s="774"/>
      <c r="S1544" s="774"/>
      <c r="T1544" s="774"/>
      <c r="U1544" s="774"/>
      <c r="V1544" s="774"/>
      <c r="W1544" s="775"/>
    </row>
    <row r="1545" spans="1:24" s="23" customFormat="1" ht="20.100000000000001" customHeight="1" x14ac:dyDescent="0.15">
      <c r="B1545" s="780"/>
      <c r="C1545" s="781"/>
      <c r="D1545" s="784"/>
      <c r="E1545" s="785"/>
      <c r="F1545" s="773"/>
      <c r="G1545" s="774"/>
      <c r="H1545" s="774"/>
      <c r="I1545" s="774"/>
      <c r="J1545" s="774"/>
      <c r="K1545" s="774"/>
      <c r="L1545" s="775"/>
      <c r="M1545" s="780"/>
      <c r="N1545" s="781"/>
      <c r="O1545" s="784"/>
      <c r="P1545" s="785"/>
      <c r="Q1545" s="773"/>
      <c r="R1545" s="774"/>
      <c r="S1545" s="774"/>
      <c r="T1545" s="774"/>
      <c r="U1545" s="774"/>
      <c r="V1545" s="774"/>
      <c r="W1545" s="775"/>
    </row>
    <row r="1546" spans="1:24" s="23" customFormat="1" ht="20.100000000000001" customHeight="1" x14ac:dyDescent="0.15">
      <c r="B1546" s="780"/>
      <c r="C1546" s="780" t="s">
        <v>4</v>
      </c>
      <c r="D1546" s="782" t="str">
        <f>VLOOKUP(A1540,'様式D-1-1用'!$A$3:$P$1002,5,0)</f>
        <v>側壁（右側）</v>
      </c>
      <c r="E1546" s="783"/>
      <c r="F1546" s="773"/>
      <c r="G1546" s="774"/>
      <c r="H1546" s="774"/>
      <c r="I1546" s="774"/>
      <c r="J1546" s="774"/>
      <c r="K1546" s="774"/>
      <c r="L1546" s="775"/>
      <c r="M1546" s="780"/>
      <c r="N1546" s="780" t="s">
        <v>4</v>
      </c>
      <c r="O1546" s="782" t="str">
        <f>VLOOKUP(X1540,'様式D-1-1用'!$A$3:$P$1002,5,0)</f>
        <v>側壁（右側）</v>
      </c>
      <c r="P1546" s="783"/>
      <c r="Q1546" s="773"/>
      <c r="R1546" s="774"/>
      <c r="S1546" s="774"/>
      <c r="T1546" s="774"/>
      <c r="U1546" s="774"/>
      <c r="V1546" s="774"/>
      <c r="W1546" s="775"/>
    </row>
    <row r="1547" spans="1:24" s="23" customFormat="1" ht="19.5" customHeight="1" x14ac:dyDescent="0.15">
      <c r="B1547" s="781"/>
      <c r="C1547" s="781"/>
      <c r="D1547" s="784"/>
      <c r="E1547" s="785"/>
      <c r="F1547" s="773"/>
      <c r="G1547" s="774"/>
      <c r="H1547" s="774"/>
      <c r="I1547" s="774"/>
      <c r="J1547" s="774"/>
      <c r="K1547" s="774"/>
      <c r="L1547" s="775"/>
      <c r="M1547" s="781"/>
      <c r="N1547" s="781"/>
      <c r="O1547" s="784"/>
      <c r="P1547" s="785"/>
      <c r="Q1547" s="773"/>
      <c r="R1547" s="774"/>
      <c r="S1547" s="774"/>
      <c r="T1547" s="774"/>
      <c r="U1547" s="774"/>
      <c r="V1547" s="774"/>
      <c r="W1547" s="775"/>
    </row>
    <row r="1548" spans="1:24" s="23" customFormat="1" ht="17.100000000000001" customHeight="1" x14ac:dyDescent="0.15">
      <c r="B1548" s="770" t="s">
        <v>5</v>
      </c>
      <c r="C1548" s="771"/>
      <c r="D1548" s="765" t="str">
        <f>VLOOKUP(A1540,'様式D-1-1用'!$A$3:$P$1002,6,0)</f>
        <v>材質劣化</v>
      </c>
      <c r="E1548" s="766"/>
      <c r="F1548" s="773"/>
      <c r="G1548" s="774"/>
      <c r="H1548" s="774"/>
      <c r="I1548" s="774"/>
      <c r="J1548" s="774"/>
      <c r="K1548" s="774"/>
      <c r="L1548" s="775"/>
      <c r="M1548" s="770" t="s">
        <v>5</v>
      </c>
      <c r="N1548" s="771"/>
      <c r="O1548" s="765" t="str">
        <f>VLOOKUP(X1540,'様式D-1-1用'!$A$3:$P$1002,6,0)</f>
        <v>材質劣化</v>
      </c>
      <c r="P1548" s="766"/>
      <c r="Q1548" s="773"/>
      <c r="R1548" s="774"/>
      <c r="S1548" s="774"/>
      <c r="T1548" s="774"/>
      <c r="U1548" s="774"/>
      <c r="V1548" s="774"/>
      <c r="W1548" s="775"/>
    </row>
    <row r="1549" spans="1:24" s="23" customFormat="1" ht="17.100000000000001" customHeight="1" x14ac:dyDescent="0.15">
      <c r="B1549" s="770" t="s">
        <v>49</v>
      </c>
      <c r="C1549" s="771"/>
      <c r="D1549" s="765" t="str">
        <f>VLOOKUP(A1540,'様式D-1-1用'!$A$3:$P$1002,7,0)</f>
        <v>うき・はく離</v>
      </c>
      <c r="E1549" s="766"/>
      <c r="F1549" s="773"/>
      <c r="G1549" s="774"/>
      <c r="H1549" s="774"/>
      <c r="I1549" s="774"/>
      <c r="J1549" s="774"/>
      <c r="K1549" s="774"/>
      <c r="L1549" s="775"/>
      <c r="M1549" s="770" t="s">
        <v>49</v>
      </c>
      <c r="N1549" s="771"/>
      <c r="O1549" s="765" t="str">
        <f>VLOOKUP(X1540,'様式D-1-1用'!$A$3:$P$1002,7,0)</f>
        <v>うき・はく離</v>
      </c>
      <c r="P1549" s="766"/>
      <c r="Q1549" s="773"/>
      <c r="R1549" s="774"/>
      <c r="S1549" s="774"/>
      <c r="T1549" s="774"/>
      <c r="U1549" s="774"/>
      <c r="V1549" s="774"/>
      <c r="W1549" s="775"/>
    </row>
    <row r="1550" spans="1:24" s="23" customFormat="1" ht="17.100000000000001" customHeight="1" x14ac:dyDescent="0.15">
      <c r="B1550" s="768" t="s">
        <v>279</v>
      </c>
      <c r="C1550" s="770" t="s">
        <v>278</v>
      </c>
      <c r="D1550" s="771"/>
      <c r="E1550" s="146">
        <f>VLOOKUP(A1540,'様式D-1-1用'!$A$3:$P$1002,8,0)</f>
        <v>0</v>
      </c>
      <c r="F1550" s="773"/>
      <c r="G1550" s="774"/>
      <c r="H1550" s="774"/>
      <c r="I1550" s="774"/>
      <c r="J1550" s="774"/>
      <c r="K1550" s="774"/>
      <c r="L1550" s="775"/>
      <c r="M1550" s="768" t="s">
        <v>279</v>
      </c>
      <c r="N1550" s="770" t="s">
        <v>278</v>
      </c>
      <c r="O1550" s="771"/>
      <c r="P1550" s="146">
        <f>VLOOKUP(X1540,'様式D-1-1用'!$A$3:$P$1002,8,0)</f>
        <v>0</v>
      </c>
      <c r="Q1550" s="773"/>
      <c r="R1550" s="774"/>
      <c r="S1550" s="774"/>
      <c r="T1550" s="774"/>
      <c r="U1550" s="774"/>
      <c r="V1550" s="774"/>
      <c r="W1550" s="775"/>
    </row>
    <row r="1551" spans="1:24" s="23" customFormat="1" ht="17.100000000000001" customHeight="1" x14ac:dyDescent="0.15">
      <c r="B1551" s="769"/>
      <c r="C1551" s="770" t="s">
        <v>280</v>
      </c>
      <c r="D1551" s="771"/>
      <c r="E1551" s="146" t="str">
        <f>VLOOKUP(A1540,'様式D-1-1用'!$A$3:$P$1002,9,0)</f>
        <v>Ⅱb</v>
      </c>
      <c r="F1551" s="773"/>
      <c r="G1551" s="774"/>
      <c r="H1551" s="774"/>
      <c r="I1551" s="774"/>
      <c r="J1551" s="774"/>
      <c r="K1551" s="774"/>
      <c r="L1551" s="775"/>
      <c r="M1551" s="769"/>
      <c r="N1551" s="770" t="s">
        <v>280</v>
      </c>
      <c r="O1551" s="771"/>
      <c r="P1551" s="146" t="str">
        <f>VLOOKUP(X1540,'様式D-1-1用'!$A$3:$P$1002,9,0)</f>
        <v>Ⅱb</v>
      </c>
      <c r="Q1551" s="773"/>
      <c r="R1551" s="774"/>
      <c r="S1551" s="774"/>
      <c r="T1551" s="774"/>
      <c r="U1551" s="774"/>
      <c r="V1551" s="774"/>
      <c r="W1551" s="775"/>
    </row>
    <row r="1552" spans="1:24" s="23" customFormat="1" ht="17.100000000000001" customHeight="1" x14ac:dyDescent="0.15">
      <c r="B1552" s="770" t="s">
        <v>29</v>
      </c>
      <c r="C1552" s="771"/>
      <c r="D1552" s="767" t="str">
        <f>VLOOKUP(A1540,'様式D-1-1用'!$A$3:$P$1002,11,0)</f>
        <v>Ⅱ</v>
      </c>
      <c r="E1552" s="759"/>
      <c r="F1552" s="776"/>
      <c r="G1552" s="777"/>
      <c r="H1552" s="777"/>
      <c r="I1552" s="777"/>
      <c r="J1552" s="777"/>
      <c r="K1552" s="777"/>
      <c r="L1552" s="778"/>
      <c r="M1552" s="770" t="s">
        <v>29</v>
      </c>
      <c r="N1552" s="771"/>
      <c r="O1552" s="767" t="str">
        <f>VLOOKUP(X1540,'様式D-1-1用'!$A$3:$P$1002,11,0)</f>
        <v>Ⅱ</v>
      </c>
      <c r="P1552" s="759"/>
      <c r="Q1552" s="776"/>
      <c r="R1552" s="777"/>
      <c r="S1552" s="777"/>
      <c r="T1552" s="777"/>
      <c r="U1552" s="777"/>
      <c r="V1552" s="777"/>
      <c r="W1552" s="778"/>
    </row>
    <row r="1553" spans="1:24" s="23" customFormat="1" ht="17.100000000000001" customHeight="1" x14ac:dyDescent="0.15">
      <c r="B1553" s="770" t="s">
        <v>7</v>
      </c>
      <c r="C1553" s="772"/>
      <c r="D1553" s="772"/>
      <c r="E1553" s="344" t="str">
        <f>VLOOKUP(A1540,'様式D-1-1用'!$A$3:$P$1002,12,0)</f>
        <v xml:space="preserve">0.1m×0.9m </v>
      </c>
      <c r="F1553" s="133"/>
      <c r="G1553" s="133"/>
      <c r="H1553" s="133"/>
      <c r="I1553" s="133"/>
      <c r="J1553" s="133"/>
      <c r="K1553" s="133"/>
      <c r="L1553" s="134"/>
      <c r="M1553" s="770" t="s">
        <v>7</v>
      </c>
      <c r="N1553" s="772"/>
      <c r="O1553" s="771"/>
      <c r="P1553" s="344" t="str">
        <f>VLOOKUP(X1540,'様式D-1-1用'!$A$3:$P$1002,12,0)</f>
        <v xml:space="preserve">0.1m×0.6m </v>
      </c>
      <c r="Q1553" s="133"/>
      <c r="R1553" s="133"/>
      <c r="S1553" s="133"/>
      <c r="T1553" s="133"/>
      <c r="U1553" s="133"/>
      <c r="V1553" s="133"/>
      <c r="W1553" s="134"/>
    </row>
    <row r="1554" spans="1:24" s="23" customFormat="1" ht="17.100000000000001" customHeight="1" x14ac:dyDescent="0.15">
      <c r="B1554" s="801" t="s">
        <v>54</v>
      </c>
      <c r="C1554" s="802"/>
      <c r="D1554" s="803"/>
      <c r="E1554" s="799" t="str">
        <f>VLOOKUP(A1540,'様式D-1-1用'!$A$3:$P$1002,13,0)</f>
        <v xml:space="preserve">0.1m×0.9m </v>
      </c>
      <c r="F1554" s="800"/>
      <c r="G1554" s="800"/>
      <c r="H1554" s="800"/>
      <c r="I1554" s="800"/>
      <c r="J1554" s="800"/>
      <c r="K1554" s="800"/>
      <c r="L1554" s="804"/>
      <c r="M1554" s="801" t="s">
        <v>54</v>
      </c>
      <c r="N1554" s="802"/>
      <c r="O1554" s="803"/>
      <c r="P1554" s="799" t="str">
        <f>VLOOKUP(X1540,'様式D-1-1用'!$A$3:$P$1002,13,0)</f>
        <v xml:space="preserve">0.1m×0.6m </v>
      </c>
      <c r="Q1554" s="800"/>
      <c r="R1554" s="800"/>
      <c r="S1554" s="800"/>
      <c r="T1554" s="800"/>
      <c r="U1554" s="800"/>
      <c r="V1554" s="800"/>
      <c r="W1554" s="804"/>
    </row>
    <row r="1555" spans="1:24" s="23" customFormat="1" ht="17.100000000000001" customHeight="1" x14ac:dyDescent="0.15">
      <c r="B1555" s="796" t="s">
        <v>282</v>
      </c>
      <c r="C1555" s="797"/>
      <c r="D1555" s="798"/>
      <c r="E1555" s="799" t="str">
        <f>VLOOKUP(A1540,'様式D-1-1用'!$A$3:$P$1002,14,0)</f>
        <v>－</v>
      </c>
      <c r="F1555" s="800"/>
      <c r="G1555" s="800"/>
      <c r="H1555" s="743"/>
      <c r="I1555" s="743"/>
      <c r="J1555" s="743"/>
      <c r="K1555" s="743"/>
      <c r="L1555" s="744"/>
      <c r="M1555" s="796" t="s">
        <v>282</v>
      </c>
      <c r="N1555" s="797"/>
      <c r="O1555" s="798"/>
      <c r="P1555" s="799" t="str">
        <f>VLOOKUP(X1540,'様式D-1-1用'!$A$3:$P$1002,14,0)</f>
        <v>－</v>
      </c>
      <c r="Q1555" s="800"/>
      <c r="R1555" s="800"/>
      <c r="S1555" s="743"/>
      <c r="T1555" s="743"/>
      <c r="U1555" s="743"/>
      <c r="V1555" s="743"/>
      <c r="W1555" s="744"/>
    </row>
    <row r="1556" spans="1:24" s="23" customFormat="1" ht="17.100000000000001" customHeight="1" x14ac:dyDescent="0.15">
      <c r="B1556" s="796" t="s">
        <v>302</v>
      </c>
      <c r="C1556" s="797"/>
      <c r="D1556" s="798"/>
      <c r="E1556" s="799" t="str">
        <f>VLOOKUP(A1540,'様式D-1-1用'!$A$3:$P$1002,15,0)</f>
        <v>監視（日常巡視）</v>
      </c>
      <c r="F1556" s="800"/>
      <c r="G1556" s="800"/>
      <c r="H1556" s="811" t="s">
        <v>8</v>
      </c>
      <c r="I1556" s="812"/>
      <c r="J1556" s="808"/>
      <c r="K1556" s="809"/>
      <c r="L1556" s="810"/>
      <c r="M1556" s="796" t="s">
        <v>302</v>
      </c>
      <c r="N1556" s="797"/>
      <c r="O1556" s="798"/>
      <c r="P1556" s="799" t="str">
        <f>VLOOKUP(X1540,'様式D-1-1用'!$A$3:$P$1002,15,0)</f>
        <v>監視（日常巡視）</v>
      </c>
      <c r="Q1556" s="800"/>
      <c r="R1556" s="800"/>
      <c r="S1556" s="811" t="s">
        <v>8</v>
      </c>
      <c r="T1556" s="812"/>
      <c r="U1556" s="808"/>
      <c r="V1556" s="809"/>
      <c r="W1556" s="810"/>
    </row>
    <row r="1557" spans="1:24" s="23" customFormat="1" ht="17.100000000000001" customHeight="1" x14ac:dyDescent="0.15">
      <c r="B1557" s="770" t="s">
        <v>50</v>
      </c>
      <c r="C1557" s="771"/>
      <c r="D1557" s="805" t="str">
        <f>VLOOKUP(A1540,'様式D-1-1用'!$A$3:$P$1002,16,0)</f>
        <v xml:space="preserve">うき・はく離、0.1m×0.9m </v>
      </c>
      <c r="E1557" s="806"/>
      <c r="F1557" s="806"/>
      <c r="G1557" s="806"/>
      <c r="H1557" s="806"/>
      <c r="I1557" s="806"/>
      <c r="J1557" s="806"/>
      <c r="K1557" s="806"/>
      <c r="L1557" s="807"/>
      <c r="M1557" s="770" t="s">
        <v>50</v>
      </c>
      <c r="N1557" s="771"/>
      <c r="O1557" s="805" t="str">
        <f>VLOOKUP(X1540,'様式D-1-1用'!$A$3:$P$1002,16,0)</f>
        <v xml:space="preserve">うき・はく離、0.1m×0.6m </v>
      </c>
      <c r="P1557" s="806"/>
      <c r="Q1557" s="806"/>
      <c r="R1557" s="806"/>
      <c r="S1557" s="806"/>
      <c r="T1557" s="806"/>
      <c r="U1557" s="806"/>
      <c r="V1557" s="806"/>
      <c r="W1557" s="807"/>
    </row>
    <row r="1558" spans="1:24" s="23" customFormat="1" ht="15" customHeight="1" x14ac:dyDescent="0.15">
      <c r="B1558" s="80"/>
      <c r="C1558" s="793" t="s">
        <v>304</v>
      </c>
      <c r="D1558" s="794"/>
      <c r="E1558" s="794"/>
      <c r="F1558" s="794"/>
      <c r="G1558" s="794"/>
      <c r="H1558" s="794"/>
      <c r="I1558" s="794"/>
      <c r="J1558" s="794"/>
      <c r="K1558" s="794"/>
      <c r="L1558" s="794"/>
      <c r="M1558" s="80"/>
      <c r="N1558" s="81" t="s">
        <v>257</v>
      </c>
      <c r="O1558" s="80"/>
      <c r="P1558" s="82"/>
      <c r="Q1558" s="82"/>
      <c r="R1558" s="82"/>
      <c r="S1558" s="82"/>
      <c r="T1558" s="82"/>
      <c r="U1558" s="82"/>
      <c r="V1558" s="82"/>
      <c r="W1558" s="82"/>
    </row>
    <row r="1559" spans="1:24" s="23" customFormat="1" ht="15" customHeight="1" x14ac:dyDescent="0.15">
      <c r="B1559" s="80"/>
      <c r="C1559" s="795"/>
      <c r="D1559" s="795"/>
      <c r="E1559" s="795"/>
      <c r="F1559" s="795"/>
      <c r="G1559" s="795"/>
      <c r="H1559" s="795"/>
      <c r="I1559" s="795"/>
      <c r="J1559" s="795"/>
      <c r="K1559" s="795"/>
      <c r="L1559" s="795"/>
      <c r="M1559" s="80"/>
      <c r="N1559" s="81" t="s">
        <v>283</v>
      </c>
      <c r="O1559" s="82"/>
      <c r="P1559" s="82"/>
      <c r="Q1559" s="82"/>
      <c r="R1559" s="82"/>
      <c r="S1559" s="82"/>
      <c r="T1559" s="82"/>
      <c r="U1559" s="82"/>
      <c r="V1559" s="82"/>
      <c r="W1559" s="82"/>
    </row>
    <row r="1560" spans="1:24" ht="15" customHeight="1" x14ac:dyDescent="0.15">
      <c r="B1560" s="79"/>
      <c r="C1560" s="176" t="s">
        <v>303</v>
      </c>
      <c r="D1560" s="176"/>
      <c r="E1560" s="177"/>
      <c r="M1560" s="23"/>
      <c r="N1560" s="176" t="s">
        <v>529</v>
      </c>
      <c r="O1560" s="174"/>
      <c r="P1560" s="175"/>
      <c r="Q1560" s="23"/>
      <c r="R1560" s="23"/>
      <c r="S1560" s="23"/>
      <c r="T1560" s="23"/>
      <c r="U1560" s="23"/>
      <c r="W1560" s="82"/>
      <c r="X1560" s="23"/>
    </row>
    <row r="1561" spans="1:24" ht="15" customHeight="1" x14ac:dyDescent="0.15">
      <c r="C1561" s="176" t="s">
        <v>420</v>
      </c>
      <c r="D1561" s="176"/>
      <c r="M1561" s="23"/>
      <c r="N1561" s="176" t="s">
        <v>530</v>
      </c>
      <c r="O1561" s="174"/>
      <c r="P1561" s="23"/>
      <c r="Q1561" s="23"/>
      <c r="R1561" s="23"/>
      <c r="S1561" s="23"/>
      <c r="T1561" s="23"/>
      <c r="U1561" s="23"/>
      <c r="V1561" s="23"/>
      <c r="W1561" s="23"/>
      <c r="X1561" s="23"/>
    </row>
    <row r="1562" spans="1:24" ht="15.6" customHeight="1" x14ac:dyDescent="0.15">
      <c r="C1562" s="176" t="s">
        <v>557</v>
      </c>
      <c r="N1562" s="176" t="s">
        <v>463</v>
      </c>
    </row>
    <row r="1563" spans="1:24" s="23" customFormat="1" ht="20.100000000000001" customHeight="1" x14ac:dyDescent="0.15">
      <c r="A1563" s="175">
        <f>A1522+4</f>
        <v>153</v>
      </c>
      <c r="B1563" s="779" t="s">
        <v>51</v>
      </c>
      <c r="C1563" s="779" t="s">
        <v>47</v>
      </c>
      <c r="D1563" s="782">
        <f>VLOOKUP(A1563,'様式D-1-1用'!$A$3:$P$1002,2,0)</f>
        <v>19</v>
      </c>
      <c r="E1563" s="783"/>
      <c r="F1563" s="786"/>
      <c r="G1563" s="787"/>
      <c r="H1563" s="787"/>
      <c r="I1563" s="787"/>
      <c r="J1563" s="787"/>
      <c r="K1563" s="787"/>
      <c r="L1563" s="788"/>
      <c r="M1563" s="779" t="s">
        <v>51</v>
      </c>
      <c r="N1563" s="779" t="s">
        <v>47</v>
      </c>
      <c r="O1563" s="782">
        <f>VLOOKUP(X1563,'様式D-1-1用'!$A$3:$P$1002,2,0)</f>
        <v>19</v>
      </c>
      <c r="P1563" s="783"/>
      <c r="Q1563" s="786"/>
      <c r="R1563" s="787"/>
      <c r="S1563" s="787"/>
      <c r="T1563" s="787"/>
      <c r="U1563" s="787"/>
      <c r="V1563" s="787"/>
      <c r="W1563" s="788"/>
      <c r="X1563" s="23">
        <f>X1522+4</f>
        <v>154</v>
      </c>
    </row>
    <row r="1564" spans="1:24" s="23" customFormat="1" ht="20.100000000000001" customHeight="1" x14ac:dyDescent="0.15">
      <c r="B1564" s="780"/>
      <c r="C1564" s="781"/>
      <c r="D1564" s="784"/>
      <c r="E1564" s="785"/>
      <c r="F1564" s="773"/>
      <c r="G1564" s="774"/>
      <c r="H1564" s="774"/>
      <c r="I1564" s="774"/>
      <c r="J1564" s="774"/>
      <c r="K1564" s="774"/>
      <c r="L1564" s="775"/>
      <c r="M1564" s="780"/>
      <c r="N1564" s="781"/>
      <c r="O1564" s="784"/>
      <c r="P1564" s="785"/>
      <c r="Q1564" s="773"/>
      <c r="R1564" s="774"/>
      <c r="S1564" s="774"/>
      <c r="T1564" s="774"/>
      <c r="U1564" s="774"/>
      <c r="V1564" s="774"/>
      <c r="W1564" s="775"/>
    </row>
    <row r="1565" spans="1:24" s="23" customFormat="1" ht="20.100000000000001" customHeight="1" x14ac:dyDescent="0.15">
      <c r="B1565" s="780"/>
      <c r="C1565" s="780" t="s">
        <v>2</v>
      </c>
      <c r="D1565" s="789">
        <f>VLOOKUP(A1563,'様式D-1-1用'!$A$3:$P$1002,3,0)</f>
        <v>5</v>
      </c>
      <c r="E1565" s="790"/>
      <c r="F1565" s="773"/>
      <c r="G1565" s="774"/>
      <c r="H1565" s="774"/>
      <c r="I1565" s="774"/>
      <c r="J1565" s="774"/>
      <c r="K1565" s="774"/>
      <c r="L1565" s="775"/>
      <c r="M1565" s="780"/>
      <c r="N1565" s="780" t="s">
        <v>2</v>
      </c>
      <c r="O1565" s="789">
        <f>VLOOKUP(X1563,'様式D-1-1用'!$A$3:$P$1002,3,0)</f>
        <v>6</v>
      </c>
      <c r="P1565" s="790"/>
      <c r="Q1565" s="773"/>
      <c r="R1565" s="774"/>
      <c r="S1565" s="774"/>
      <c r="T1565" s="774"/>
      <c r="U1565" s="774"/>
      <c r="V1565" s="774"/>
      <c r="W1565" s="775"/>
    </row>
    <row r="1566" spans="1:24" s="23" customFormat="1" ht="19.5" customHeight="1" x14ac:dyDescent="0.15">
      <c r="B1566" s="781"/>
      <c r="C1566" s="781"/>
      <c r="D1566" s="791"/>
      <c r="E1566" s="792"/>
      <c r="F1566" s="773"/>
      <c r="G1566" s="774"/>
      <c r="H1566" s="774"/>
      <c r="I1566" s="774"/>
      <c r="J1566" s="774"/>
      <c r="K1566" s="774"/>
      <c r="L1566" s="775"/>
      <c r="M1566" s="781"/>
      <c r="N1566" s="781"/>
      <c r="O1566" s="791"/>
      <c r="P1566" s="792"/>
      <c r="Q1566" s="773"/>
      <c r="R1566" s="774"/>
      <c r="S1566" s="774"/>
      <c r="T1566" s="774"/>
      <c r="U1566" s="774"/>
      <c r="V1566" s="774"/>
      <c r="W1566" s="775"/>
    </row>
    <row r="1567" spans="1:24" s="23" customFormat="1" ht="20.100000000000001" customHeight="1" x14ac:dyDescent="0.15">
      <c r="B1567" s="780" t="s">
        <v>48</v>
      </c>
      <c r="C1567" s="780" t="s">
        <v>3</v>
      </c>
      <c r="D1567" s="782" t="str">
        <f>VLOOKUP(A1563,'様式D-1-1用'!$A$3:$P$1002,4,0)</f>
        <v>覆工・坑門</v>
      </c>
      <c r="E1567" s="783"/>
      <c r="F1567" s="773"/>
      <c r="G1567" s="774"/>
      <c r="H1567" s="774"/>
      <c r="I1567" s="774"/>
      <c r="J1567" s="774"/>
      <c r="K1567" s="774"/>
      <c r="L1567" s="775"/>
      <c r="M1567" s="780" t="s">
        <v>48</v>
      </c>
      <c r="N1567" s="780" t="s">
        <v>3</v>
      </c>
      <c r="O1567" s="782" t="str">
        <f>VLOOKUP(X1563,'様式D-1-1用'!$A$3:$P$1002,4,0)</f>
        <v>覆工・坑門</v>
      </c>
      <c r="P1567" s="783"/>
      <c r="Q1567" s="773"/>
      <c r="R1567" s="774"/>
      <c r="S1567" s="774"/>
      <c r="T1567" s="774"/>
      <c r="U1567" s="774"/>
      <c r="V1567" s="774"/>
      <c r="W1567" s="775"/>
    </row>
    <row r="1568" spans="1:24" s="23" customFormat="1" ht="20.100000000000001" customHeight="1" x14ac:dyDescent="0.15">
      <c r="B1568" s="780"/>
      <c r="C1568" s="781"/>
      <c r="D1568" s="784"/>
      <c r="E1568" s="785"/>
      <c r="F1568" s="773"/>
      <c r="G1568" s="774"/>
      <c r="H1568" s="774"/>
      <c r="I1568" s="774"/>
      <c r="J1568" s="774"/>
      <c r="K1568" s="774"/>
      <c r="L1568" s="775"/>
      <c r="M1568" s="780"/>
      <c r="N1568" s="781"/>
      <c r="O1568" s="784"/>
      <c r="P1568" s="785"/>
      <c r="Q1568" s="773"/>
      <c r="R1568" s="774"/>
      <c r="S1568" s="774"/>
      <c r="T1568" s="774"/>
      <c r="U1568" s="774"/>
      <c r="V1568" s="774"/>
      <c r="W1568" s="775"/>
    </row>
    <row r="1569" spans="1:24" s="23" customFormat="1" ht="20.100000000000001" customHeight="1" x14ac:dyDescent="0.15">
      <c r="B1569" s="780"/>
      <c r="C1569" s="780" t="s">
        <v>4</v>
      </c>
      <c r="D1569" s="782" t="str">
        <f>VLOOKUP(A1563,'様式D-1-1用'!$A$3:$P$1002,5,0)</f>
        <v>側壁（右側）</v>
      </c>
      <c r="E1569" s="783"/>
      <c r="F1569" s="773"/>
      <c r="G1569" s="774"/>
      <c r="H1569" s="774"/>
      <c r="I1569" s="774"/>
      <c r="J1569" s="774"/>
      <c r="K1569" s="774"/>
      <c r="L1569" s="775"/>
      <c r="M1569" s="780"/>
      <c r="N1569" s="780" t="s">
        <v>4</v>
      </c>
      <c r="O1569" s="782" t="str">
        <f>VLOOKUP(X1563,'様式D-1-1用'!$A$3:$P$1002,5,0)</f>
        <v>側壁（右側）</v>
      </c>
      <c r="P1569" s="783"/>
      <c r="Q1569" s="773"/>
      <c r="R1569" s="774"/>
      <c r="S1569" s="774"/>
      <c r="T1569" s="774"/>
      <c r="U1569" s="774"/>
      <c r="V1569" s="774"/>
      <c r="W1569" s="775"/>
    </row>
    <row r="1570" spans="1:24" s="23" customFormat="1" ht="20.100000000000001" customHeight="1" x14ac:dyDescent="0.15">
      <c r="B1570" s="781"/>
      <c r="C1570" s="781"/>
      <c r="D1570" s="784"/>
      <c r="E1570" s="785"/>
      <c r="F1570" s="773"/>
      <c r="G1570" s="774"/>
      <c r="H1570" s="774"/>
      <c r="I1570" s="774"/>
      <c r="J1570" s="774"/>
      <c r="K1570" s="774"/>
      <c r="L1570" s="775"/>
      <c r="M1570" s="781"/>
      <c r="N1570" s="781"/>
      <c r="O1570" s="784"/>
      <c r="P1570" s="785"/>
      <c r="Q1570" s="773"/>
      <c r="R1570" s="774"/>
      <c r="S1570" s="774"/>
      <c r="T1570" s="774"/>
      <c r="U1570" s="774"/>
      <c r="V1570" s="774"/>
      <c r="W1570" s="775"/>
    </row>
    <row r="1571" spans="1:24" s="23" customFormat="1" ht="17.100000000000001" customHeight="1" x14ac:dyDescent="0.15">
      <c r="B1571" s="770" t="s">
        <v>5</v>
      </c>
      <c r="C1571" s="771"/>
      <c r="D1571" s="765" t="str">
        <f>VLOOKUP(A1563,'様式D-1-1用'!$A$3:$P$1002,6,0)</f>
        <v>材質劣化</v>
      </c>
      <c r="E1571" s="766"/>
      <c r="F1571" s="773"/>
      <c r="G1571" s="774"/>
      <c r="H1571" s="774"/>
      <c r="I1571" s="774"/>
      <c r="J1571" s="774"/>
      <c r="K1571" s="774"/>
      <c r="L1571" s="775"/>
      <c r="M1571" s="770" t="s">
        <v>5</v>
      </c>
      <c r="N1571" s="771"/>
      <c r="O1571" s="765" t="str">
        <f>VLOOKUP(X1563,'様式D-1-1用'!$A$3:$P$1002,6,0)</f>
        <v>材質劣化</v>
      </c>
      <c r="P1571" s="766"/>
      <c r="Q1571" s="773"/>
      <c r="R1571" s="774"/>
      <c r="S1571" s="774"/>
      <c r="T1571" s="774"/>
      <c r="U1571" s="774"/>
      <c r="V1571" s="774"/>
      <c r="W1571" s="775"/>
    </row>
    <row r="1572" spans="1:24" s="23" customFormat="1" ht="17.100000000000001" customHeight="1" x14ac:dyDescent="0.15">
      <c r="B1572" s="770" t="s">
        <v>49</v>
      </c>
      <c r="C1572" s="771"/>
      <c r="D1572" s="765" t="str">
        <f>VLOOKUP(A1563,'様式D-1-1用'!$A$3:$P$1002,7,0)</f>
        <v>うき・はく離</v>
      </c>
      <c r="E1572" s="766"/>
      <c r="F1572" s="773"/>
      <c r="G1572" s="774"/>
      <c r="H1572" s="774"/>
      <c r="I1572" s="774"/>
      <c r="J1572" s="774"/>
      <c r="K1572" s="774"/>
      <c r="L1572" s="775"/>
      <c r="M1572" s="770" t="s">
        <v>49</v>
      </c>
      <c r="N1572" s="771"/>
      <c r="O1572" s="765" t="str">
        <f>VLOOKUP(X1563,'様式D-1-1用'!$A$3:$P$1002,7,0)</f>
        <v>うき・はく離</v>
      </c>
      <c r="P1572" s="766"/>
      <c r="Q1572" s="773"/>
      <c r="R1572" s="774"/>
      <c r="S1572" s="774"/>
      <c r="T1572" s="774"/>
      <c r="U1572" s="774"/>
      <c r="V1572" s="774"/>
      <c r="W1572" s="775"/>
    </row>
    <row r="1573" spans="1:24" s="23" customFormat="1" ht="17.100000000000001" customHeight="1" x14ac:dyDescent="0.15">
      <c r="B1573" s="768" t="s">
        <v>279</v>
      </c>
      <c r="C1573" s="770" t="s">
        <v>278</v>
      </c>
      <c r="D1573" s="771"/>
      <c r="E1573" s="146">
        <f>VLOOKUP(A1563,'様式D-1-1用'!$A$3:$P$1002,8,0)</f>
        <v>0</v>
      </c>
      <c r="F1573" s="773"/>
      <c r="G1573" s="774"/>
      <c r="H1573" s="774"/>
      <c r="I1573" s="774"/>
      <c r="J1573" s="774"/>
      <c r="K1573" s="774"/>
      <c r="L1573" s="775"/>
      <c r="M1573" s="768" t="s">
        <v>279</v>
      </c>
      <c r="N1573" s="770" t="s">
        <v>278</v>
      </c>
      <c r="O1573" s="771"/>
      <c r="P1573" s="146">
        <f>VLOOKUP(X1563,'様式D-1-1用'!$A$3:$P$1002,8,0)</f>
        <v>0</v>
      </c>
      <c r="Q1573" s="773"/>
      <c r="R1573" s="774"/>
      <c r="S1573" s="774"/>
      <c r="T1573" s="774"/>
      <c r="U1573" s="774"/>
      <c r="V1573" s="774"/>
      <c r="W1573" s="775"/>
    </row>
    <row r="1574" spans="1:24" s="23" customFormat="1" ht="17.100000000000001" customHeight="1" x14ac:dyDescent="0.15">
      <c r="B1574" s="769"/>
      <c r="C1574" s="770" t="s">
        <v>280</v>
      </c>
      <c r="D1574" s="771"/>
      <c r="E1574" s="146" t="str">
        <f>VLOOKUP(A1563,'様式D-1-1用'!$A$3:$P$1002,9,0)</f>
        <v>Ⅱb</v>
      </c>
      <c r="F1574" s="773"/>
      <c r="G1574" s="774"/>
      <c r="H1574" s="774"/>
      <c r="I1574" s="774"/>
      <c r="J1574" s="774"/>
      <c r="K1574" s="774"/>
      <c r="L1574" s="775"/>
      <c r="M1574" s="769"/>
      <c r="N1574" s="770" t="s">
        <v>280</v>
      </c>
      <c r="O1574" s="771"/>
      <c r="P1574" s="146" t="str">
        <f>VLOOKUP(X1563,'様式D-1-1用'!$A$3:$P$1002,9,0)</f>
        <v>Ⅱb</v>
      </c>
      <c r="Q1574" s="773"/>
      <c r="R1574" s="774"/>
      <c r="S1574" s="774"/>
      <c r="T1574" s="774"/>
      <c r="U1574" s="774"/>
      <c r="V1574" s="774"/>
      <c r="W1574" s="775"/>
    </row>
    <row r="1575" spans="1:24" s="23" customFormat="1" ht="17.100000000000001" customHeight="1" x14ac:dyDescent="0.15">
      <c r="B1575" s="770" t="s">
        <v>29</v>
      </c>
      <c r="C1575" s="771"/>
      <c r="D1575" s="767" t="str">
        <f>VLOOKUP(A1563,'様式D-1-1用'!$A$3:$P$1002,11,0)</f>
        <v>Ⅱ</v>
      </c>
      <c r="E1575" s="759"/>
      <c r="F1575" s="776"/>
      <c r="G1575" s="777"/>
      <c r="H1575" s="777"/>
      <c r="I1575" s="777"/>
      <c r="J1575" s="777"/>
      <c r="K1575" s="777"/>
      <c r="L1575" s="778"/>
      <c r="M1575" s="770" t="s">
        <v>29</v>
      </c>
      <c r="N1575" s="771"/>
      <c r="O1575" s="767" t="str">
        <f>VLOOKUP(X1563,'様式D-1-1用'!$A$3:$P$1002,11,0)</f>
        <v>Ⅱ</v>
      </c>
      <c r="P1575" s="759"/>
      <c r="Q1575" s="776"/>
      <c r="R1575" s="777"/>
      <c r="S1575" s="777"/>
      <c r="T1575" s="777"/>
      <c r="U1575" s="777"/>
      <c r="V1575" s="777"/>
      <c r="W1575" s="778"/>
    </row>
    <row r="1576" spans="1:24" s="23" customFormat="1" ht="17.100000000000001" customHeight="1" x14ac:dyDescent="0.15">
      <c r="B1576" s="770" t="s">
        <v>7</v>
      </c>
      <c r="C1576" s="772"/>
      <c r="D1576" s="772"/>
      <c r="E1576" s="344" t="str">
        <f>VLOOKUP(A1563,'様式D-1-1用'!$A$3:$P$1002,12,0)</f>
        <v xml:space="preserve">0.2m×1.7m </v>
      </c>
      <c r="F1576" s="133"/>
      <c r="G1576" s="133"/>
      <c r="H1576" s="133"/>
      <c r="I1576" s="133"/>
      <c r="J1576" s="133"/>
      <c r="K1576" s="133"/>
      <c r="L1576" s="134"/>
      <c r="M1576" s="770" t="s">
        <v>7</v>
      </c>
      <c r="N1576" s="772"/>
      <c r="O1576" s="771"/>
      <c r="P1576" s="344" t="str">
        <f>VLOOKUP(X1563,'様式D-1-1用'!$A$3:$P$1002,12,0)</f>
        <v xml:space="preserve">2.2m×0.2m </v>
      </c>
      <c r="Q1576" s="133"/>
      <c r="R1576" s="133"/>
      <c r="S1576" s="133"/>
      <c r="T1576" s="133"/>
      <c r="U1576" s="133"/>
      <c r="V1576" s="133"/>
      <c r="W1576" s="134"/>
    </row>
    <row r="1577" spans="1:24" s="23" customFormat="1" ht="17.100000000000001" customHeight="1" x14ac:dyDescent="0.15">
      <c r="B1577" s="801" t="s">
        <v>54</v>
      </c>
      <c r="C1577" s="802"/>
      <c r="D1577" s="803"/>
      <c r="E1577" s="799" t="str">
        <f>VLOOKUP(A1563,'様式D-1-1用'!$A$3:$P$1002,13,0)</f>
        <v>0.2m×1.5m</v>
      </c>
      <c r="F1577" s="800"/>
      <c r="G1577" s="800"/>
      <c r="H1577" s="800"/>
      <c r="I1577" s="800"/>
      <c r="J1577" s="800"/>
      <c r="K1577" s="800"/>
      <c r="L1577" s="804"/>
      <c r="M1577" s="801" t="s">
        <v>54</v>
      </c>
      <c r="N1577" s="802"/>
      <c r="O1577" s="803"/>
      <c r="P1577" s="799" t="str">
        <f>VLOOKUP(X1563,'様式D-1-1用'!$A$3:$P$1002,13,0)</f>
        <v>0.7m×0.2m</v>
      </c>
      <c r="Q1577" s="800"/>
      <c r="R1577" s="800"/>
      <c r="S1577" s="800"/>
      <c r="T1577" s="800"/>
      <c r="U1577" s="800"/>
      <c r="V1577" s="800"/>
      <c r="W1577" s="804"/>
    </row>
    <row r="1578" spans="1:24" s="23" customFormat="1" ht="17.100000000000001" customHeight="1" x14ac:dyDescent="0.15">
      <c r="B1578" s="796" t="s">
        <v>282</v>
      </c>
      <c r="C1578" s="797"/>
      <c r="D1578" s="798"/>
      <c r="E1578" s="799" t="str">
        <f>VLOOKUP(A1563,'様式D-1-1用'!$A$3:$P$1002,14,0)</f>
        <v>－</v>
      </c>
      <c r="F1578" s="800"/>
      <c r="G1578" s="800"/>
      <c r="H1578" s="743"/>
      <c r="I1578" s="743"/>
      <c r="J1578" s="743"/>
      <c r="K1578" s="743"/>
      <c r="L1578" s="744"/>
      <c r="M1578" s="796" t="s">
        <v>282</v>
      </c>
      <c r="N1578" s="797"/>
      <c r="O1578" s="798"/>
      <c r="P1578" s="799" t="str">
        <f>VLOOKUP(X1563,'様式D-1-1用'!$A$3:$P$1002,14,0)</f>
        <v>－</v>
      </c>
      <c r="Q1578" s="800"/>
      <c r="R1578" s="800"/>
      <c r="S1578" s="743"/>
      <c r="T1578" s="743"/>
      <c r="U1578" s="743"/>
      <c r="V1578" s="743"/>
      <c r="W1578" s="744"/>
    </row>
    <row r="1579" spans="1:24" s="23" customFormat="1" ht="17.100000000000001" customHeight="1" x14ac:dyDescent="0.15">
      <c r="B1579" s="796" t="s">
        <v>302</v>
      </c>
      <c r="C1579" s="797"/>
      <c r="D1579" s="798"/>
      <c r="E1579" s="799" t="str">
        <f>VLOOKUP(A1563,'様式D-1-1用'!$A$3:$P$1002,15,0)</f>
        <v>監視（日常巡視）</v>
      </c>
      <c r="F1579" s="800"/>
      <c r="G1579" s="800"/>
      <c r="H1579" s="811" t="s">
        <v>8</v>
      </c>
      <c r="I1579" s="812"/>
      <c r="J1579" s="808"/>
      <c r="K1579" s="809"/>
      <c r="L1579" s="810"/>
      <c r="M1579" s="796" t="s">
        <v>302</v>
      </c>
      <c r="N1579" s="797"/>
      <c r="O1579" s="798"/>
      <c r="P1579" s="799" t="str">
        <f>VLOOKUP(X1563,'様式D-1-1用'!$A$3:$P$1002,15,0)</f>
        <v>監視（日常巡視）</v>
      </c>
      <c r="Q1579" s="800"/>
      <c r="R1579" s="800"/>
      <c r="S1579" s="811" t="s">
        <v>8</v>
      </c>
      <c r="T1579" s="812"/>
      <c r="U1579" s="808"/>
      <c r="V1579" s="809"/>
      <c r="W1579" s="810"/>
    </row>
    <row r="1580" spans="1:24" s="23" customFormat="1" ht="17.100000000000001" customHeight="1" x14ac:dyDescent="0.15">
      <c r="B1580" s="770" t="s">
        <v>50</v>
      </c>
      <c r="C1580" s="771"/>
      <c r="D1580" s="805" t="str">
        <f>VLOOKUP(A1563,'様式D-1-1用'!$A$3:$P$1002,16,0)</f>
        <v xml:space="preserve">うき・はく離、0.2m×1.7m </v>
      </c>
      <c r="E1580" s="806"/>
      <c r="F1580" s="806"/>
      <c r="G1580" s="806"/>
      <c r="H1580" s="806"/>
      <c r="I1580" s="806"/>
      <c r="J1580" s="806"/>
      <c r="K1580" s="806"/>
      <c r="L1580" s="807"/>
      <c r="M1580" s="770" t="s">
        <v>50</v>
      </c>
      <c r="N1580" s="771"/>
      <c r="O1580" s="805" t="str">
        <f>VLOOKUP(X1563,'様式D-1-1用'!$A$3:$P$1002,16,0)</f>
        <v xml:space="preserve">うき・はく離、2.2m×0.2m </v>
      </c>
      <c r="P1580" s="806"/>
      <c r="Q1580" s="806"/>
      <c r="R1580" s="806"/>
      <c r="S1580" s="806"/>
      <c r="T1580" s="806"/>
      <c r="U1580" s="806"/>
      <c r="V1580" s="806"/>
      <c r="W1580" s="807"/>
    </row>
    <row r="1581" spans="1:24" s="23" customFormat="1" ht="20.100000000000001" customHeight="1" x14ac:dyDescent="0.15">
      <c r="A1581" s="175">
        <f>A1540+4</f>
        <v>155</v>
      </c>
      <c r="B1581" s="779" t="s">
        <v>51</v>
      </c>
      <c r="C1581" s="779" t="s">
        <v>47</v>
      </c>
      <c r="D1581" s="782">
        <f>VLOOKUP(A1581,'様式D-1-1用'!$A$3:$P$1002,2,0)</f>
        <v>19</v>
      </c>
      <c r="E1581" s="783"/>
      <c r="F1581" s="786"/>
      <c r="G1581" s="787"/>
      <c r="H1581" s="787"/>
      <c r="I1581" s="787"/>
      <c r="J1581" s="787"/>
      <c r="K1581" s="787"/>
      <c r="L1581" s="788"/>
      <c r="M1581" s="779" t="s">
        <v>51</v>
      </c>
      <c r="N1581" s="779" t="s">
        <v>47</v>
      </c>
      <c r="O1581" s="782">
        <f>VLOOKUP(X1581,'様式D-1-1用'!$A$3:$P$1002,2,0)</f>
        <v>19</v>
      </c>
      <c r="P1581" s="783"/>
      <c r="Q1581" s="773"/>
      <c r="R1581" s="774"/>
      <c r="S1581" s="774"/>
      <c r="T1581" s="774"/>
      <c r="U1581" s="774"/>
      <c r="V1581" s="774"/>
      <c r="W1581" s="775"/>
      <c r="X1581" s="23">
        <f>X1540+4</f>
        <v>156</v>
      </c>
    </row>
    <row r="1582" spans="1:24" s="23" customFormat="1" ht="20.100000000000001" customHeight="1" x14ac:dyDescent="0.15">
      <c r="B1582" s="780"/>
      <c r="C1582" s="781"/>
      <c r="D1582" s="784"/>
      <c r="E1582" s="785"/>
      <c r="F1582" s="773"/>
      <c r="G1582" s="774"/>
      <c r="H1582" s="774"/>
      <c r="I1582" s="774"/>
      <c r="J1582" s="774"/>
      <c r="K1582" s="774"/>
      <c r="L1582" s="775"/>
      <c r="M1582" s="780"/>
      <c r="N1582" s="781"/>
      <c r="O1582" s="784"/>
      <c r="P1582" s="785"/>
      <c r="Q1582" s="773"/>
      <c r="R1582" s="774"/>
      <c r="S1582" s="774"/>
      <c r="T1582" s="774"/>
      <c r="U1582" s="774"/>
      <c r="V1582" s="774"/>
      <c r="W1582" s="775"/>
    </row>
    <row r="1583" spans="1:24" s="23" customFormat="1" ht="20.100000000000001" customHeight="1" x14ac:dyDescent="0.15">
      <c r="B1583" s="780"/>
      <c r="C1583" s="780" t="s">
        <v>2</v>
      </c>
      <c r="D1583" s="789">
        <f>VLOOKUP(A1581,'様式D-1-1用'!$A$3:$P$1002,3,0)</f>
        <v>7</v>
      </c>
      <c r="E1583" s="790"/>
      <c r="F1583" s="773"/>
      <c r="G1583" s="774"/>
      <c r="H1583" s="774"/>
      <c r="I1583" s="774"/>
      <c r="J1583" s="774"/>
      <c r="K1583" s="774"/>
      <c r="L1583" s="775"/>
      <c r="M1583" s="780"/>
      <c r="N1583" s="780" t="s">
        <v>2</v>
      </c>
      <c r="O1583" s="789">
        <f>VLOOKUP(X1581,'様式D-1-1用'!$A$3:$P$1002,3,0)</f>
        <v>8</v>
      </c>
      <c r="P1583" s="790"/>
      <c r="Q1583" s="773"/>
      <c r="R1583" s="774"/>
      <c r="S1583" s="774"/>
      <c r="T1583" s="774"/>
      <c r="U1583" s="774"/>
      <c r="V1583" s="774"/>
      <c r="W1583" s="775"/>
    </row>
    <row r="1584" spans="1:24" s="23" customFormat="1" ht="20.100000000000001" customHeight="1" x14ac:dyDescent="0.15">
      <c r="B1584" s="781"/>
      <c r="C1584" s="781"/>
      <c r="D1584" s="791"/>
      <c r="E1584" s="792"/>
      <c r="F1584" s="773"/>
      <c r="G1584" s="774"/>
      <c r="H1584" s="774"/>
      <c r="I1584" s="774"/>
      <c r="J1584" s="774"/>
      <c r="K1584" s="774"/>
      <c r="L1584" s="775"/>
      <c r="M1584" s="781"/>
      <c r="N1584" s="781"/>
      <c r="O1584" s="791"/>
      <c r="P1584" s="792"/>
      <c r="Q1584" s="773"/>
      <c r="R1584" s="774"/>
      <c r="S1584" s="774"/>
      <c r="T1584" s="774"/>
      <c r="U1584" s="774"/>
      <c r="V1584" s="774"/>
      <c r="W1584" s="775"/>
    </row>
    <row r="1585" spans="2:23" s="23" customFormat="1" ht="20.100000000000001" customHeight="1" x14ac:dyDescent="0.15">
      <c r="B1585" s="780" t="s">
        <v>48</v>
      </c>
      <c r="C1585" s="780" t="s">
        <v>3</v>
      </c>
      <c r="D1585" s="782" t="str">
        <f>VLOOKUP(A1581,'様式D-1-1用'!$A$3:$P$1002,4,0)</f>
        <v>路面</v>
      </c>
      <c r="E1585" s="783"/>
      <c r="F1585" s="773"/>
      <c r="G1585" s="774"/>
      <c r="H1585" s="774"/>
      <c r="I1585" s="774"/>
      <c r="J1585" s="774"/>
      <c r="K1585" s="774"/>
      <c r="L1585" s="775"/>
      <c r="M1585" s="780" t="s">
        <v>48</v>
      </c>
      <c r="N1585" s="780" t="s">
        <v>3</v>
      </c>
      <c r="O1585" s="782" t="str">
        <f>VLOOKUP(X1581,'様式D-1-1用'!$A$3:$P$1002,4,0)</f>
        <v>覆工・坑門</v>
      </c>
      <c r="P1585" s="783"/>
      <c r="Q1585" s="773"/>
      <c r="R1585" s="774"/>
      <c r="S1585" s="774"/>
      <c r="T1585" s="774"/>
      <c r="U1585" s="774"/>
      <c r="V1585" s="774"/>
      <c r="W1585" s="775"/>
    </row>
    <row r="1586" spans="2:23" s="23" customFormat="1" ht="20.100000000000001" customHeight="1" x14ac:dyDescent="0.15">
      <c r="B1586" s="780"/>
      <c r="C1586" s="781"/>
      <c r="D1586" s="784"/>
      <c r="E1586" s="785"/>
      <c r="F1586" s="773"/>
      <c r="G1586" s="774"/>
      <c r="H1586" s="774"/>
      <c r="I1586" s="774"/>
      <c r="J1586" s="774"/>
      <c r="K1586" s="774"/>
      <c r="L1586" s="775"/>
      <c r="M1586" s="780"/>
      <c r="N1586" s="781"/>
      <c r="O1586" s="784"/>
      <c r="P1586" s="785"/>
      <c r="Q1586" s="773"/>
      <c r="R1586" s="774"/>
      <c r="S1586" s="774"/>
      <c r="T1586" s="774"/>
      <c r="U1586" s="774"/>
      <c r="V1586" s="774"/>
      <c r="W1586" s="775"/>
    </row>
    <row r="1587" spans="2:23" s="23" customFormat="1" ht="20.100000000000001" customHeight="1" x14ac:dyDescent="0.15">
      <c r="B1587" s="780"/>
      <c r="C1587" s="780" t="s">
        <v>4</v>
      </c>
      <c r="D1587" s="782" t="str">
        <f>VLOOKUP(A1581,'様式D-1-1用'!$A$3:$P$1002,5,0)</f>
        <v>監査歩廊</v>
      </c>
      <c r="E1587" s="783"/>
      <c r="F1587" s="773"/>
      <c r="G1587" s="774"/>
      <c r="H1587" s="774"/>
      <c r="I1587" s="774"/>
      <c r="J1587" s="774"/>
      <c r="K1587" s="774"/>
      <c r="L1587" s="775"/>
      <c r="M1587" s="780"/>
      <c r="N1587" s="780" t="s">
        <v>4</v>
      </c>
      <c r="O1587" s="782" t="str">
        <f>VLOOKUP(X1581,'様式D-1-1用'!$A$3:$P$1002,5,0)</f>
        <v>アーチ（右側）</v>
      </c>
      <c r="P1587" s="783"/>
      <c r="Q1587" s="773"/>
      <c r="R1587" s="774"/>
      <c r="S1587" s="774"/>
      <c r="T1587" s="774"/>
      <c r="U1587" s="774"/>
      <c r="V1587" s="774"/>
      <c r="W1587" s="775"/>
    </row>
    <row r="1588" spans="2:23" s="23" customFormat="1" ht="19.5" customHeight="1" x14ac:dyDescent="0.15">
      <c r="B1588" s="781"/>
      <c r="C1588" s="781"/>
      <c r="D1588" s="784"/>
      <c r="E1588" s="785"/>
      <c r="F1588" s="773"/>
      <c r="G1588" s="774"/>
      <c r="H1588" s="774"/>
      <c r="I1588" s="774"/>
      <c r="J1588" s="774"/>
      <c r="K1588" s="774"/>
      <c r="L1588" s="775"/>
      <c r="M1588" s="781"/>
      <c r="N1588" s="781"/>
      <c r="O1588" s="784"/>
      <c r="P1588" s="785"/>
      <c r="Q1588" s="773"/>
      <c r="R1588" s="774"/>
      <c r="S1588" s="774"/>
      <c r="T1588" s="774"/>
      <c r="U1588" s="774"/>
      <c r="V1588" s="774"/>
      <c r="W1588" s="775"/>
    </row>
    <row r="1589" spans="2:23" s="23" customFormat="1" ht="17.100000000000001" customHeight="1" x14ac:dyDescent="0.15">
      <c r="B1589" s="770" t="s">
        <v>5</v>
      </c>
      <c r="C1589" s="771"/>
      <c r="D1589" s="765" t="str">
        <f>VLOOKUP(A1581,'様式D-1-1用'!$A$3:$P$1002,6,0)</f>
        <v>材質劣化</v>
      </c>
      <c r="E1589" s="766"/>
      <c r="F1589" s="773"/>
      <c r="G1589" s="774"/>
      <c r="H1589" s="774"/>
      <c r="I1589" s="774"/>
      <c r="J1589" s="774"/>
      <c r="K1589" s="774"/>
      <c r="L1589" s="775"/>
      <c r="M1589" s="770" t="s">
        <v>5</v>
      </c>
      <c r="N1589" s="771"/>
      <c r="O1589" s="765" t="str">
        <f>VLOOKUP(X1581,'様式D-1-1用'!$A$3:$P$1002,6,0)</f>
        <v>漏水</v>
      </c>
      <c r="P1589" s="766"/>
      <c r="Q1589" s="773"/>
      <c r="R1589" s="774"/>
      <c r="S1589" s="774"/>
      <c r="T1589" s="774"/>
      <c r="U1589" s="774"/>
      <c r="V1589" s="774"/>
      <c r="W1589" s="775"/>
    </row>
    <row r="1590" spans="2:23" s="23" customFormat="1" ht="17.100000000000001" customHeight="1" x14ac:dyDescent="0.15">
      <c r="B1590" s="770" t="s">
        <v>49</v>
      </c>
      <c r="C1590" s="771"/>
      <c r="D1590" s="765" t="str">
        <f>VLOOKUP(A1581,'様式D-1-1用'!$A$3:$P$1002,7,0)</f>
        <v>破損</v>
      </c>
      <c r="E1590" s="766"/>
      <c r="F1590" s="773"/>
      <c r="G1590" s="774"/>
      <c r="H1590" s="774"/>
      <c r="I1590" s="774"/>
      <c r="J1590" s="774"/>
      <c r="K1590" s="774"/>
      <c r="L1590" s="775"/>
      <c r="M1590" s="770" t="s">
        <v>49</v>
      </c>
      <c r="N1590" s="771"/>
      <c r="O1590" s="765" t="str">
        <f>VLOOKUP(X1581,'様式D-1-1用'!$A$3:$P$1002,7,0)</f>
        <v>漏水</v>
      </c>
      <c r="P1590" s="766"/>
      <c r="Q1590" s="773"/>
      <c r="R1590" s="774"/>
      <c r="S1590" s="774"/>
      <c r="T1590" s="774"/>
      <c r="U1590" s="774"/>
      <c r="V1590" s="774"/>
      <c r="W1590" s="775"/>
    </row>
    <row r="1591" spans="2:23" s="23" customFormat="1" ht="17.100000000000001" customHeight="1" x14ac:dyDescent="0.15">
      <c r="B1591" s="768" t="s">
        <v>279</v>
      </c>
      <c r="C1591" s="770" t="s">
        <v>278</v>
      </c>
      <c r="D1591" s="771"/>
      <c r="E1591" s="146">
        <f>VLOOKUP(A1581,'様式D-1-1用'!$A$3:$P$1002,8,0)</f>
        <v>0</v>
      </c>
      <c r="F1591" s="773"/>
      <c r="G1591" s="774"/>
      <c r="H1591" s="774"/>
      <c r="I1591" s="774"/>
      <c r="J1591" s="774"/>
      <c r="K1591" s="774"/>
      <c r="L1591" s="775"/>
      <c r="M1591" s="768" t="s">
        <v>279</v>
      </c>
      <c r="N1591" s="770" t="s">
        <v>278</v>
      </c>
      <c r="O1591" s="771"/>
      <c r="P1591" s="146">
        <f>VLOOKUP(X1581,'様式D-1-1用'!$A$3:$P$1002,8,0)</f>
        <v>0</v>
      </c>
      <c r="Q1591" s="773"/>
      <c r="R1591" s="774"/>
      <c r="S1591" s="774"/>
      <c r="T1591" s="774"/>
      <c r="U1591" s="774"/>
      <c r="V1591" s="774"/>
      <c r="W1591" s="775"/>
    </row>
    <row r="1592" spans="2:23" s="23" customFormat="1" ht="17.100000000000001" customHeight="1" x14ac:dyDescent="0.15">
      <c r="B1592" s="769"/>
      <c r="C1592" s="770" t="s">
        <v>280</v>
      </c>
      <c r="D1592" s="771"/>
      <c r="E1592" s="146" t="str">
        <f>VLOOKUP(A1581,'様式D-1-1用'!$A$3:$P$1002,9,0)</f>
        <v>－</v>
      </c>
      <c r="F1592" s="773"/>
      <c r="G1592" s="774"/>
      <c r="H1592" s="774"/>
      <c r="I1592" s="774"/>
      <c r="J1592" s="774"/>
      <c r="K1592" s="774"/>
      <c r="L1592" s="775"/>
      <c r="M1592" s="769"/>
      <c r="N1592" s="770" t="s">
        <v>280</v>
      </c>
      <c r="O1592" s="771"/>
      <c r="P1592" s="146" t="str">
        <f>VLOOKUP(X1581,'様式D-1-1用'!$A$3:$P$1002,9,0)</f>
        <v>Ⅱa</v>
      </c>
      <c r="Q1592" s="773"/>
      <c r="R1592" s="774"/>
      <c r="S1592" s="774"/>
      <c r="T1592" s="774"/>
      <c r="U1592" s="774"/>
      <c r="V1592" s="774"/>
      <c r="W1592" s="775"/>
    </row>
    <row r="1593" spans="2:23" s="23" customFormat="1" ht="17.100000000000001" customHeight="1" x14ac:dyDescent="0.15">
      <c r="B1593" s="770" t="s">
        <v>29</v>
      </c>
      <c r="C1593" s="771"/>
      <c r="D1593" s="767" t="str">
        <f>VLOOKUP(A1581,'様式D-1-1用'!$A$3:$P$1002,11,0)</f>
        <v>－</v>
      </c>
      <c r="E1593" s="759"/>
      <c r="F1593" s="776"/>
      <c r="G1593" s="777"/>
      <c r="H1593" s="777"/>
      <c r="I1593" s="777"/>
      <c r="J1593" s="777"/>
      <c r="K1593" s="777"/>
      <c r="L1593" s="778"/>
      <c r="M1593" s="770" t="s">
        <v>29</v>
      </c>
      <c r="N1593" s="771"/>
      <c r="O1593" s="767" t="str">
        <f>VLOOKUP(X1581,'様式D-1-1用'!$A$3:$P$1002,11,0)</f>
        <v>Ⅱ</v>
      </c>
      <c r="P1593" s="759"/>
      <c r="Q1593" s="776"/>
      <c r="R1593" s="777"/>
      <c r="S1593" s="777"/>
      <c r="T1593" s="777"/>
      <c r="U1593" s="777"/>
      <c r="V1593" s="777"/>
      <c r="W1593" s="778"/>
    </row>
    <row r="1594" spans="2:23" s="23" customFormat="1" ht="17.100000000000001" customHeight="1" x14ac:dyDescent="0.15">
      <c r="B1594" s="770" t="s">
        <v>7</v>
      </c>
      <c r="C1594" s="772"/>
      <c r="D1594" s="772"/>
      <c r="E1594" s="344" t="str">
        <f>VLOOKUP(A1581,'様式D-1-1用'!$A$3:$P$1002,12,0)</f>
        <v xml:space="preserve">0.1m×0.3m </v>
      </c>
      <c r="F1594" s="133"/>
      <c r="G1594" s="133"/>
      <c r="H1594" s="133"/>
      <c r="I1594" s="133"/>
      <c r="J1594" s="133"/>
      <c r="K1594" s="133"/>
      <c r="L1594" s="134"/>
      <c r="M1594" s="770" t="s">
        <v>7</v>
      </c>
      <c r="N1594" s="772"/>
      <c r="O1594" s="771"/>
      <c r="P1594" s="344" t="str">
        <f>VLOOKUP(X1581,'様式D-1-1用'!$A$3:$P$1002,12,0)</f>
        <v>0.5m×6.1m 滴水0.01L/分</v>
      </c>
      <c r="Q1594" s="133"/>
      <c r="R1594" s="133"/>
      <c r="S1594" s="133"/>
      <c r="T1594" s="133"/>
      <c r="U1594" s="133"/>
      <c r="V1594" s="133"/>
      <c r="W1594" s="134"/>
    </row>
    <row r="1595" spans="2:23" s="23" customFormat="1" ht="17.100000000000001" customHeight="1" x14ac:dyDescent="0.15">
      <c r="B1595" s="801" t="s">
        <v>54</v>
      </c>
      <c r="C1595" s="802"/>
      <c r="D1595" s="803"/>
      <c r="E1595" s="799" t="str">
        <f>VLOOKUP(A1581,'様式D-1-1用'!$A$3:$P$1002,13,0)</f>
        <v>鉄筋露出0.05m×0.4m×0.02m</v>
      </c>
      <c r="F1595" s="800"/>
      <c r="G1595" s="800"/>
      <c r="H1595" s="800"/>
      <c r="I1595" s="800"/>
      <c r="J1595" s="800"/>
      <c r="K1595" s="800"/>
      <c r="L1595" s="804"/>
      <c r="M1595" s="801" t="s">
        <v>54</v>
      </c>
      <c r="N1595" s="802"/>
      <c r="O1595" s="803"/>
      <c r="P1595" s="799" t="str">
        <f>VLOOKUP(X1581,'様式D-1-1用'!$A$3:$P$1002,13,0)</f>
        <v>－</v>
      </c>
      <c r="Q1595" s="800"/>
      <c r="R1595" s="800"/>
      <c r="S1595" s="800"/>
      <c r="T1595" s="800"/>
      <c r="U1595" s="800"/>
      <c r="V1595" s="800"/>
      <c r="W1595" s="804"/>
    </row>
    <row r="1596" spans="2:23" s="23" customFormat="1" ht="17.100000000000001" customHeight="1" x14ac:dyDescent="0.15">
      <c r="B1596" s="796" t="s">
        <v>282</v>
      </c>
      <c r="C1596" s="797"/>
      <c r="D1596" s="798"/>
      <c r="E1596" s="799" t="str">
        <f>VLOOKUP(A1581,'様式D-1-1用'!$A$3:$P$1002,14,0)</f>
        <v>－</v>
      </c>
      <c r="F1596" s="800"/>
      <c r="G1596" s="800"/>
      <c r="H1596" s="743"/>
      <c r="I1596" s="743"/>
      <c r="J1596" s="743"/>
      <c r="K1596" s="743"/>
      <c r="L1596" s="744"/>
      <c r="M1596" s="796" t="s">
        <v>282</v>
      </c>
      <c r="N1596" s="797"/>
      <c r="O1596" s="798"/>
      <c r="P1596" s="799" t="str">
        <f>VLOOKUP(X1581,'様式D-1-1用'!$A$3:$P$1002,14,0)</f>
        <v>－</v>
      </c>
      <c r="Q1596" s="800"/>
      <c r="R1596" s="800"/>
      <c r="S1596" s="743"/>
      <c r="T1596" s="743"/>
      <c r="U1596" s="743"/>
      <c r="V1596" s="743"/>
      <c r="W1596" s="744"/>
    </row>
    <row r="1597" spans="2:23" s="23" customFormat="1" ht="17.100000000000001" customHeight="1" x14ac:dyDescent="0.15">
      <c r="B1597" s="796" t="s">
        <v>302</v>
      </c>
      <c r="C1597" s="797"/>
      <c r="D1597" s="798"/>
      <c r="E1597" s="799" t="str">
        <f>VLOOKUP(A1581,'様式D-1-1用'!$A$3:$P$1002,15,0)</f>
        <v>なし</v>
      </c>
      <c r="F1597" s="800"/>
      <c r="G1597" s="800"/>
      <c r="H1597" s="811" t="s">
        <v>8</v>
      </c>
      <c r="I1597" s="812"/>
      <c r="J1597" s="808"/>
      <c r="K1597" s="809"/>
      <c r="L1597" s="810"/>
      <c r="M1597" s="796" t="s">
        <v>302</v>
      </c>
      <c r="N1597" s="797"/>
      <c r="O1597" s="798"/>
      <c r="P1597" s="799" t="str">
        <f>VLOOKUP(X1581,'様式D-1-1用'!$A$3:$P$1002,15,0)</f>
        <v>なし</v>
      </c>
      <c r="Q1597" s="800"/>
      <c r="R1597" s="800"/>
      <c r="S1597" s="811" t="s">
        <v>8</v>
      </c>
      <c r="T1597" s="812"/>
      <c r="U1597" s="808"/>
      <c r="V1597" s="809"/>
      <c r="W1597" s="810"/>
    </row>
    <row r="1598" spans="2:23" s="23" customFormat="1" ht="17.100000000000001" customHeight="1" x14ac:dyDescent="0.15">
      <c r="B1598" s="770" t="s">
        <v>50</v>
      </c>
      <c r="C1598" s="771"/>
      <c r="D1598" s="805" t="str">
        <f>VLOOKUP(A1581,'様式D-1-1用'!$A$3:$P$1002,16,0)</f>
        <v xml:space="preserve">破損、0.1m×0.3m </v>
      </c>
      <c r="E1598" s="806"/>
      <c r="F1598" s="806"/>
      <c r="G1598" s="806"/>
      <c r="H1598" s="806"/>
      <c r="I1598" s="806"/>
      <c r="J1598" s="806"/>
      <c r="K1598" s="806"/>
      <c r="L1598" s="807"/>
      <c r="M1598" s="770" t="s">
        <v>50</v>
      </c>
      <c r="N1598" s="771"/>
      <c r="O1598" s="805" t="str">
        <f>VLOOKUP(X1581,'様式D-1-1用'!$A$3:$P$1002,16,0)</f>
        <v>漏水、0.5m×6.1m 滴水0.01L/分</v>
      </c>
      <c r="P1598" s="806"/>
      <c r="Q1598" s="806"/>
      <c r="R1598" s="806"/>
      <c r="S1598" s="806"/>
      <c r="T1598" s="806"/>
      <c r="U1598" s="806"/>
      <c r="V1598" s="806"/>
      <c r="W1598" s="807"/>
    </row>
    <row r="1599" spans="2:23" s="23" customFormat="1" ht="15" customHeight="1" x14ac:dyDescent="0.15">
      <c r="B1599" s="80"/>
      <c r="C1599" s="793" t="s">
        <v>304</v>
      </c>
      <c r="D1599" s="794"/>
      <c r="E1599" s="794"/>
      <c r="F1599" s="794"/>
      <c r="G1599" s="794"/>
      <c r="H1599" s="794"/>
      <c r="I1599" s="794"/>
      <c r="J1599" s="794"/>
      <c r="K1599" s="794"/>
      <c r="L1599" s="794"/>
      <c r="M1599" s="80"/>
      <c r="N1599" s="81" t="s">
        <v>257</v>
      </c>
      <c r="O1599" s="80"/>
      <c r="P1599" s="82"/>
      <c r="Q1599" s="82"/>
      <c r="R1599" s="82"/>
      <c r="S1599" s="82"/>
      <c r="T1599" s="82"/>
      <c r="U1599" s="82"/>
      <c r="V1599" s="82"/>
      <c r="W1599" s="82"/>
    </row>
    <row r="1600" spans="2:23" s="23" customFormat="1" ht="15" customHeight="1" x14ac:dyDescent="0.15">
      <c r="B1600" s="80"/>
      <c r="C1600" s="795"/>
      <c r="D1600" s="795"/>
      <c r="E1600" s="795"/>
      <c r="F1600" s="795"/>
      <c r="G1600" s="795"/>
      <c r="H1600" s="795"/>
      <c r="I1600" s="795"/>
      <c r="J1600" s="795"/>
      <c r="K1600" s="795"/>
      <c r="L1600" s="795"/>
      <c r="M1600" s="80"/>
      <c r="N1600" s="81" t="s">
        <v>283</v>
      </c>
      <c r="O1600" s="82"/>
      <c r="P1600" s="82"/>
      <c r="Q1600" s="82"/>
      <c r="R1600" s="82"/>
      <c r="S1600" s="82"/>
      <c r="T1600" s="82"/>
      <c r="U1600" s="82"/>
      <c r="V1600" s="82"/>
      <c r="W1600" s="82"/>
    </row>
    <row r="1601" spans="1:24" ht="15" customHeight="1" x14ac:dyDescent="0.15">
      <c r="B1601" s="79"/>
      <c r="C1601" s="176" t="s">
        <v>303</v>
      </c>
      <c r="D1601" s="176"/>
      <c r="E1601" s="177"/>
      <c r="M1601" s="23"/>
      <c r="N1601" s="176" t="s">
        <v>529</v>
      </c>
      <c r="O1601" s="174"/>
      <c r="P1601" s="175"/>
      <c r="Q1601" s="23"/>
      <c r="R1601" s="23"/>
      <c r="S1601" s="23"/>
      <c r="T1601" s="23"/>
      <c r="U1601" s="23"/>
      <c r="W1601" s="82"/>
      <c r="X1601" s="23"/>
    </row>
    <row r="1602" spans="1:24" ht="15" customHeight="1" x14ac:dyDescent="0.15">
      <c r="C1602" s="176" t="s">
        <v>420</v>
      </c>
      <c r="D1602" s="176"/>
      <c r="M1602" s="23"/>
      <c r="N1602" s="176" t="s">
        <v>530</v>
      </c>
      <c r="O1602" s="174"/>
      <c r="P1602" s="23"/>
      <c r="Q1602" s="23"/>
      <c r="R1602" s="23"/>
      <c r="S1602" s="23"/>
      <c r="T1602" s="23"/>
      <c r="U1602" s="23"/>
      <c r="V1602" s="23"/>
      <c r="W1602" s="23"/>
      <c r="X1602" s="23"/>
    </row>
    <row r="1603" spans="1:24" ht="15.6" customHeight="1" x14ac:dyDescent="0.15">
      <c r="C1603" s="176" t="s">
        <v>557</v>
      </c>
      <c r="N1603" s="176" t="s">
        <v>463</v>
      </c>
    </row>
    <row r="1604" spans="1:24" s="23" customFormat="1" ht="20.100000000000001" customHeight="1" x14ac:dyDescent="0.15">
      <c r="A1604" s="175">
        <f>A1563+4</f>
        <v>157</v>
      </c>
      <c r="B1604" s="779" t="s">
        <v>51</v>
      </c>
      <c r="C1604" s="779" t="s">
        <v>47</v>
      </c>
      <c r="D1604" s="782">
        <f>VLOOKUP(A1604,'様式D-1-1用'!$A$3:$P$1002,2,0)</f>
        <v>19</v>
      </c>
      <c r="E1604" s="783"/>
      <c r="F1604" s="786"/>
      <c r="G1604" s="787"/>
      <c r="H1604" s="787"/>
      <c r="I1604" s="787"/>
      <c r="J1604" s="787"/>
      <c r="K1604" s="787"/>
      <c r="L1604" s="788"/>
      <c r="M1604" s="779" t="s">
        <v>51</v>
      </c>
      <c r="N1604" s="779" t="s">
        <v>47</v>
      </c>
      <c r="O1604" s="782">
        <f>VLOOKUP(X1604,'様式D-1-1用'!$A$3:$P$1002,2,0)</f>
        <v>20</v>
      </c>
      <c r="P1604" s="783"/>
      <c r="Q1604" s="786"/>
      <c r="R1604" s="787"/>
      <c r="S1604" s="787"/>
      <c r="T1604" s="787"/>
      <c r="U1604" s="787"/>
      <c r="V1604" s="787"/>
      <c r="W1604" s="788"/>
      <c r="X1604" s="23">
        <f>X1563+4</f>
        <v>158</v>
      </c>
    </row>
    <row r="1605" spans="1:24" s="23" customFormat="1" ht="20.100000000000001" customHeight="1" x14ac:dyDescent="0.15">
      <c r="B1605" s="780"/>
      <c r="C1605" s="781"/>
      <c r="D1605" s="784"/>
      <c r="E1605" s="785"/>
      <c r="F1605" s="773"/>
      <c r="G1605" s="774"/>
      <c r="H1605" s="774"/>
      <c r="I1605" s="774"/>
      <c r="J1605" s="774"/>
      <c r="K1605" s="774"/>
      <c r="L1605" s="775"/>
      <c r="M1605" s="780"/>
      <c r="N1605" s="781"/>
      <c r="O1605" s="784"/>
      <c r="P1605" s="785"/>
      <c r="Q1605" s="773"/>
      <c r="R1605" s="774"/>
      <c r="S1605" s="774"/>
      <c r="T1605" s="774"/>
      <c r="U1605" s="774"/>
      <c r="V1605" s="774"/>
      <c r="W1605" s="775"/>
    </row>
    <row r="1606" spans="1:24" s="23" customFormat="1" ht="20.100000000000001" customHeight="1" x14ac:dyDescent="0.15">
      <c r="B1606" s="780"/>
      <c r="C1606" s="780" t="s">
        <v>2</v>
      </c>
      <c r="D1606" s="789">
        <f>VLOOKUP(A1604,'様式D-1-1用'!$A$3:$P$1002,3,0)</f>
        <v>9</v>
      </c>
      <c r="E1606" s="790"/>
      <c r="F1606" s="773"/>
      <c r="G1606" s="774"/>
      <c r="H1606" s="774"/>
      <c r="I1606" s="774"/>
      <c r="J1606" s="774"/>
      <c r="K1606" s="774"/>
      <c r="L1606" s="775"/>
      <c r="M1606" s="780"/>
      <c r="N1606" s="780" t="s">
        <v>2</v>
      </c>
      <c r="O1606" s="789">
        <f>VLOOKUP(X1604,'様式D-1-1用'!$A$3:$P$1002,3,0)</f>
        <v>1</v>
      </c>
      <c r="P1606" s="790"/>
      <c r="Q1606" s="773"/>
      <c r="R1606" s="774"/>
      <c r="S1606" s="774"/>
      <c r="T1606" s="774"/>
      <c r="U1606" s="774"/>
      <c r="V1606" s="774"/>
      <c r="W1606" s="775"/>
    </row>
    <row r="1607" spans="1:24" s="23" customFormat="1" ht="19.5" customHeight="1" x14ac:dyDescent="0.15">
      <c r="B1607" s="781"/>
      <c r="C1607" s="781"/>
      <c r="D1607" s="791"/>
      <c r="E1607" s="792"/>
      <c r="F1607" s="773"/>
      <c r="G1607" s="774"/>
      <c r="H1607" s="774"/>
      <c r="I1607" s="774"/>
      <c r="J1607" s="774"/>
      <c r="K1607" s="774"/>
      <c r="L1607" s="775"/>
      <c r="M1607" s="781"/>
      <c r="N1607" s="781"/>
      <c r="O1607" s="791"/>
      <c r="P1607" s="792"/>
      <c r="Q1607" s="773"/>
      <c r="R1607" s="774"/>
      <c r="S1607" s="774"/>
      <c r="T1607" s="774"/>
      <c r="U1607" s="774"/>
      <c r="V1607" s="774"/>
      <c r="W1607" s="775"/>
    </row>
    <row r="1608" spans="1:24" s="23" customFormat="1" ht="20.100000000000001" customHeight="1" x14ac:dyDescent="0.15">
      <c r="B1608" s="780" t="s">
        <v>48</v>
      </c>
      <c r="C1608" s="780" t="s">
        <v>3</v>
      </c>
      <c r="D1608" s="782" t="str">
        <f>VLOOKUP(A1604,'様式D-1-1用'!$A$3:$P$1002,4,0)</f>
        <v>覆工・坑門</v>
      </c>
      <c r="E1608" s="783"/>
      <c r="F1608" s="773"/>
      <c r="G1608" s="774"/>
      <c r="H1608" s="774"/>
      <c r="I1608" s="774"/>
      <c r="J1608" s="774"/>
      <c r="K1608" s="774"/>
      <c r="L1608" s="775"/>
      <c r="M1608" s="780" t="s">
        <v>48</v>
      </c>
      <c r="N1608" s="780" t="s">
        <v>3</v>
      </c>
      <c r="O1608" s="782" t="str">
        <f>VLOOKUP(X1604,'様式D-1-1用'!$A$3:$P$1002,4,0)</f>
        <v>覆工・坑門</v>
      </c>
      <c r="P1608" s="783"/>
      <c r="Q1608" s="773"/>
      <c r="R1608" s="774"/>
      <c r="S1608" s="774"/>
      <c r="T1608" s="774"/>
      <c r="U1608" s="774"/>
      <c r="V1608" s="774"/>
      <c r="W1608" s="775"/>
    </row>
    <row r="1609" spans="1:24" s="23" customFormat="1" ht="20.100000000000001" customHeight="1" x14ac:dyDescent="0.15">
      <c r="B1609" s="780"/>
      <c r="C1609" s="781"/>
      <c r="D1609" s="784"/>
      <c r="E1609" s="785"/>
      <c r="F1609" s="773"/>
      <c r="G1609" s="774"/>
      <c r="H1609" s="774"/>
      <c r="I1609" s="774"/>
      <c r="J1609" s="774"/>
      <c r="K1609" s="774"/>
      <c r="L1609" s="775"/>
      <c r="M1609" s="780"/>
      <c r="N1609" s="781"/>
      <c r="O1609" s="784"/>
      <c r="P1609" s="785"/>
      <c r="Q1609" s="773"/>
      <c r="R1609" s="774"/>
      <c r="S1609" s="774"/>
      <c r="T1609" s="774"/>
      <c r="U1609" s="774"/>
      <c r="V1609" s="774"/>
      <c r="W1609" s="775"/>
    </row>
    <row r="1610" spans="1:24" s="23" customFormat="1" ht="20.100000000000001" customHeight="1" x14ac:dyDescent="0.15">
      <c r="B1610" s="780"/>
      <c r="C1610" s="780" t="s">
        <v>4</v>
      </c>
      <c r="D1610" s="782" t="str">
        <f>VLOOKUP(A1604,'様式D-1-1用'!$A$3:$P$1002,5,0)</f>
        <v>側壁（右側）</v>
      </c>
      <c r="E1610" s="783"/>
      <c r="F1610" s="773"/>
      <c r="G1610" s="774"/>
      <c r="H1610" s="774"/>
      <c r="I1610" s="774"/>
      <c r="J1610" s="774"/>
      <c r="K1610" s="774"/>
      <c r="L1610" s="775"/>
      <c r="M1610" s="780"/>
      <c r="N1610" s="780" t="s">
        <v>4</v>
      </c>
      <c r="O1610" s="782" t="str">
        <f>VLOOKUP(X1604,'様式D-1-1用'!$A$3:$P$1002,5,0)</f>
        <v>側壁（左側）</v>
      </c>
      <c r="P1610" s="783"/>
      <c r="Q1610" s="773"/>
      <c r="R1610" s="774"/>
      <c r="S1610" s="774"/>
      <c r="T1610" s="774"/>
      <c r="U1610" s="774"/>
      <c r="V1610" s="774"/>
      <c r="W1610" s="775"/>
    </row>
    <row r="1611" spans="1:24" s="23" customFormat="1" ht="20.100000000000001" customHeight="1" x14ac:dyDescent="0.15">
      <c r="B1611" s="781"/>
      <c r="C1611" s="781"/>
      <c r="D1611" s="784"/>
      <c r="E1611" s="785"/>
      <c r="F1611" s="773"/>
      <c r="G1611" s="774"/>
      <c r="H1611" s="774"/>
      <c r="I1611" s="774"/>
      <c r="J1611" s="774"/>
      <c r="K1611" s="774"/>
      <c r="L1611" s="775"/>
      <c r="M1611" s="781"/>
      <c r="N1611" s="781"/>
      <c r="O1611" s="784"/>
      <c r="P1611" s="785"/>
      <c r="Q1611" s="773"/>
      <c r="R1611" s="774"/>
      <c r="S1611" s="774"/>
      <c r="T1611" s="774"/>
      <c r="U1611" s="774"/>
      <c r="V1611" s="774"/>
      <c r="W1611" s="775"/>
    </row>
    <row r="1612" spans="1:24" s="23" customFormat="1" ht="17.100000000000001" customHeight="1" x14ac:dyDescent="0.15">
      <c r="B1612" s="770" t="s">
        <v>5</v>
      </c>
      <c r="C1612" s="771"/>
      <c r="D1612" s="765" t="str">
        <f>VLOOKUP(A1604,'様式D-1-1用'!$A$3:$P$1002,6,0)</f>
        <v>材質劣化</v>
      </c>
      <c r="E1612" s="766"/>
      <c r="F1612" s="773"/>
      <c r="G1612" s="774"/>
      <c r="H1612" s="774"/>
      <c r="I1612" s="774"/>
      <c r="J1612" s="774"/>
      <c r="K1612" s="774"/>
      <c r="L1612" s="775"/>
      <c r="M1612" s="770" t="s">
        <v>5</v>
      </c>
      <c r="N1612" s="771"/>
      <c r="O1612" s="765" t="str">
        <f>VLOOKUP(X1604,'様式D-1-1用'!$A$3:$P$1002,6,0)</f>
        <v>材質劣化</v>
      </c>
      <c r="P1612" s="766"/>
      <c r="Q1612" s="773"/>
      <c r="R1612" s="774"/>
      <c r="S1612" s="774"/>
      <c r="T1612" s="774"/>
      <c r="U1612" s="774"/>
      <c r="V1612" s="774"/>
      <c r="W1612" s="775"/>
    </row>
    <row r="1613" spans="1:24" s="23" customFormat="1" ht="17.100000000000001" customHeight="1" x14ac:dyDescent="0.15">
      <c r="B1613" s="770" t="s">
        <v>49</v>
      </c>
      <c r="C1613" s="771"/>
      <c r="D1613" s="765" t="str">
        <f>VLOOKUP(A1604,'様式D-1-1用'!$A$3:$P$1002,7,0)</f>
        <v>うき・はく離</v>
      </c>
      <c r="E1613" s="766"/>
      <c r="F1613" s="773"/>
      <c r="G1613" s="774"/>
      <c r="H1613" s="774"/>
      <c r="I1613" s="774"/>
      <c r="J1613" s="774"/>
      <c r="K1613" s="774"/>
      <c r="L1613" s="775"/>
      <c r="M1613" s="770" t="s">
        <v>49</v>
      </c>
      <c r="N1613" s="771"/>
      <c r="O1613" s="765" t="str">
        <f>VLOOKUP(X1604,'様式D-1-1用'!$A$3:$P$1002,7,0)</f>
        <v>うき・はく離</v>
      </c>
      <c r="P1613" s="766"/>
      <c r="Q1613" s="773"/>
      <c r="R1613" s="774"/>
      <c r="S1613" s="774"/>
      <c r="T1613" s="774"/>
      <c r="U1613" s="774"/>
      <c r="V1613" s="774"/>
      <c r="W1613" s="775"/>
    </row>
    <row r="1614" spans="1:24" s="23" customFormat="1" ht="17.100000000000001" customHeight="1" x14ac:dyDescent="0.15">
      <c r="B1614" s="768" t="s">
        <v>279</v>
      </c>
      <c r="C1614" s="770" t="s">
        <v>278</v>
      </c>
      <c r="D1614" s="771"/>
      <c r="E1614" s="146">
        <f>VLOOKUP(A1604,'様式D-1-1用'!$A$3:$P$1002,8,0)</f>
        <v>0</v>
      </c>
      <c r="F1614" s="773"/>
      <c r="G1614" s="774"/>
      <c r="H1614" s="774"/>
      <c r="I1614" s="774"/>
      <c r="J1614" s="774"/>
      <c r="K1614" s="774"/>
      <c r="L1614" s="775"/>
      <c r="M1614" s="768" t="s">
        <v>279</v>
      </c>
      <c r="N1614" s="770" t="s">
        <v>278</v>
      </c>
      <c r="O1614" s="771"/>
      <c r="P1614" s="146">
        <f>VLOOKUP(X1604,'様式D-1-1用'!$A$3:$P$1002,8,0)</f>
        <v>0</v>
      </c>
      <c r="Q1614" s="773"/>
      <c r="R1614" s="774"/>
      <c r="S1614" s="774"/>
      <c r="T1614" s="774"/>
      <c r="U1614" s="774"/>
      <c r="V1614" s="774"/>
      <c r="W1614" s="775"/>
    </row>
    <row r="1615" spans="1:24" s="23" customFormat="1" ht="17.100000000000001" customHeight="1" x14ac:dyDescent="0.15">
      <c r="B1615" s="769"/>
      <c r="C1615" s="770" t="s">
        <v>280</v>
      </c>
      <c r="D1615" s="771"/>
      <c r="E1615" s="146" t="str">
        <f>VLOOKUP(A1604,'様式D-1-1用'!$A$3:$P$1002,9,0)</f>
        <v>Ⅱb</v>
      </c>
      <c r="F1615" s="773"/>
      <c r="G1615" s="774"/>
      <c r="H1615" s="774"/>
      <c r="I1615" s="774"/>
      <c r="J1615" s="774"/>
      <c r="K1615" s="774"/>
      <c r="L1615" s="775"/>
      <c r="M1615" s="769"/>
      <c r="N1615" s="770" t="s">
        <v>280</v>
      </c>
      <c r="O1615" s="771"/>
      <c r="P1615" s="146" t="str">
        <f>VLOOKUP(X1604,'様式D-1-1用'!$A$3:$P$1002,9,0)</f>
        <v>Ⅱb</v>
      </c>
      <c r="Q1615" s="773"/>
      <c r="R1615" s="774"/>
      <c r="S1615" s="774"/>
      <c r="T1615" s="774"/>
      <c r="U1615" s="774"/>
      <c r="V1615" s="774"/>
      <c r="W1615" s="775"/>
    </row>
    <row r="1616" spans="1:24" s="23" customFormat="1" ht="17.100000000000001" customHeight="1" x14ac:dyDescent="0.15">
      <c r="B1616" s="770" t="s">
        <v>29</v>
      </c>
      <c r="C1616" s="771"/>
      <c r="D1616" s="767" t="str">
        <f>VLOOKUP(A1604,'様式D-1-1用'!$A$3:$P$1002,11,0)</f>
        <v>Ⅱ</v>
      </c>
      <c r="E1616" s="759"/>
      <c r="F1616" s="776"/>
      <c r="G1616" s="777"/>
      <c r="H1616" s="777"/>
      <c r="I1616" s="777"/>
      <c r="J1616" s="777"/>
      <c r="K1616" s="777"/>
      <c r="L1616" s="778"/>
      <c r="M1616" s="770" t="s">
        <v>29</v>
      </c>
      <c r="N1616" s="771"/>
      <c r="O1616" s="767" t="str">
        <f>VLOOKUP(X1604,'様式D-1-1用'!$A$3:$P$1002,11,0)</f>
        <v>Ⅱ</v>
      </c>
      <c r="P1616" s="759"/>
      <c r="Q1616" s="776"/>
      <c r="R1616" s="777"/>
      <c r="S1616" s="777"/>
      <c r="T1616" s="777"/>
      <c r="U1616" s="777"/>
      <c r="V1616" s="777"/>
      <c r="W1616" s="778"/>
    </row>
    <row r="1617" spans="1:24" s="23" customFormat="1" ht="17.100000000000001" customHeight="1" x14ac:dyDescent="0.15">
      <c r="B1617" s="770" t="s">
        <v>7</v>
      </c>
      <c r="C1617" s="772"/>
      <c r="D1617" s="772"/>
      <c r="E1617" s="344" t="str">
        <f>VLOOKUP(A1604,'様式D-1-1用'!$A$3:$P$1002,12,0)</f>
        <v xml:space="preserve">2.4m×0.2m </v>
      </c>
      <c r="F1617" s="133"/>
      <c r="G1617" s="133"/>
      <c r="H1617" s="133"/>
      <c r="I1617" s="133"/>
      <c r="J1617" s="133"/>
      <c r="K1617" s="133"/>
      <c r="L1617" s="134"/>
      <c r="M1617" s="770" t="s">
        <v>7</v>
      </c>
      <c r="N1617" s="772"/>
      <c r="O1617" s="771"/>
      <c r="P1617" s="344" t="str">
        <f>VLOOKUP(X1604,'様式D-1-1用'!$A$3:$P$1002,12,0)</f>
        <v xml:space="preserve">0.1m×3.0m </v>
      </c>
      <c r="Q1617" s="133"/>
      <c r="R1617" s="133"/>
      <c r="S1617" s="133"/>
      <c r="T1617" s="133"/>
      <c r="U1617" s="133"/>
      <c r="V1617" s="133"/>
      <c r="W1617" s="134"/>
    </row>
    <row r="1618" spans="1:24" s="23" customFormat="1" ht="17.100000000000001" customHeight="1" x14ac:dyDescent="0.15">
      <c r="B1618" s="801" t="s">
        <v>54</v>
      </c>
      <c r="C1618" s="802"/>
      <c r="D1618" s="803"/>
      <c r="E1618" s="799" t="str">
        <f>VLOOKUP(A1604,'様式D-1-1用'!$A$3:$P$1002,13,0)</f>
        <v>－</v>
      </c>
      <c r="F1618" s="800"/>
      <c r="G1618" s="800"/>
      <c r="H1618" s="800"/>
      <c r="I1618" s="800"/>
      <c r="J1618" s="800"/>
      <c r="K1618" s="800"/>
      <c r="L1618" s="804"/>
      <c r="M1618" s="801" t="s">
        <v>54</v>
      </c>
      <c r="N1618" s="802"/>
      <c r="O1618" s="803"/>
      <c r="P1618" s="799" t="str">
        <f>VLOOKUP(X1604,'様式D-1-1用'!$A$3:$P$1002,13,0)</f>
        <v>0.1m×1.0m(過年度写S20-1),0.1m×0.6m(過年度写S20-2)</v>
      </c>
      <c r="Q1618" s="800"/>
      <c r="R1618" s="800"/>
      <c r="S1618" s="800"/>
      <c r="T1618" s="800"/>
      <c r="U1618" s="800"/>
      <c r="V1618" s="800"/>
      <c r="W1618" s="804"/>
    </row>
    <row r="1619" spans="1:24" s="23" customFormat="1" ht="17.100000000000001" customHeight="1" x14ac:dyDescent="0.15">
      <c r="B1619" s="796" t="s">
        <v>282</v>
      </c>
      <c r="C1619" s="797"/>
      <c r="D1619" s="798"/>
      <c r="E1619" s="799" t="str">
        <f>VLOOKUP(A1604,'様式D-1-1用'!$A$3:$P$1002,14,0)</f>
        <v>－</v>
      </c>
      <c r="F1619" s="800"/>
      <c r="G1619" s="800"/>
      <c r="H1619" s="743"/>
      <c r="I1619" s="743"/>
      <c r="J1619" s="743"/>
      <c r="K1619" s="743"/>
      <c r="L1619" s="744"/>
      <c r="M1619" s="796" t="s">
        <v>282</v>
      </c>
      <c r="N1619" s="797"/>
      <c r="O1619" s="798"/>
      <c r="P1619" s="799" t="str">
        <f>VLOOKUP(X1604,'様式D-1-1用'!$A$3:$P$1002,14,0)</f>
        <v>－</v>
      </c>
      <c r="Q1619" s="800"/>
      <c r="R1619" s="800"/>
      <c r="S1619" s="743"/>
      <c r="T1619" s="743"/>
      <c r="U1619" s="743"/>
      <c r="V1619" s="743"/>
      <c r="W1619" s="744"/>
    </row>
    <row r="1620" spans="1:24" s="23" customFormat="1" ht="17.100000000000001" customHeight="1" x14ac:dyDescent="0.15">
      <c r="B1620" s="796" t="s">
        <v>302</v>
      </c>
      <c r="C1620" s="797"/>
      <c r="D1620" s="798"/>
      <c r="E1620" s="799" t="str">
        <f>VLOOKUP(A1604,'様式D-1-1用'!$A$3:$P$1002,15,0)</f>
        <v>なし</v>
      </c>
      <c r="F1620" s="800"/>
      <c r="G1620" s="800"/>
      <c r="H1620" s="811" t="s">
        <v>8</v>
      </c>
      <c r="I1620" s="812"/>
      <c r="J1620" s="808"/>
      <c r="K1620" s="809"/>
      <c r="L1620" s="810"/>
      <c r="M1620" s="796" t="s">
        <v>302</v>
      </c>
      <c r="N1620" s="797"/>
      <c r="O1620" s="798"/>
      <c r="P1620" s="799" t="str">
        <f>VLOOKUP(X1604,'様式D-1-1用'!$A$3:$P$1002,15,0)</f>
        <v>監視（日常巡視）</v>
      </c>
      <c r="Q1620" s="800"/>
      <c r="R1620" s="800"/>
      <c r="S1620" s="811" t="s">
        <v>8</v>
      </c>
      <c r="T1620" s="812"/>
      <c r="U1620" s="808"/>
      <c r="V1620" s="809"/>
      <c r="W1620" s="810"/>
    </row>
    <row r="1621" spans="1:24" s="23" customFormat="1" ht="17.100000000000001" customHeight="1" x14ac:dyDescent="0.15">
      <c r="B1621" s="770" t="s">
        <v>50</v>
      </c>
      <c r="C1621" s="771"/>
      <c r="D1621" s="805" t="str">
        <f>VLOOKUP(A1604,'様式D-1-1用'!$A$3:$P$1002,16,0)</f>
        <v xml:space="preserve">うき・はく離、2.4m×0.2m </v>
      </c>
      <c r="E1621" s="806"/>
      <c r="F1621" s="806"/>
      <c r="G1621" s="806"/>
      <c r="H1621" s="806"/>
      <c r="I1621" s="806"/>
      <c r="J1621" s="806"/>
      <c r="K1621" s="806"/>
      <c r="L1621" s="807"/>
      <c r="M1621" s="770" t="s">
        <v>50</v>
      </c>
      <c r="N1621" s="771"/>
      <c r="O1621" s="805" t="str">
        <f>VLOOKUP(X1604,'様式D-1-1用'!$A$3:$P$1002,16,0)</f>
        <v xml:space="preserve">うき・はく離、0.1m×3.0m </v>
      </c>
      <c r="P1621" s="806"/>
      <c r="Q1621" s="806"/>
      <c r="R1621" s="806"/>
      <c r="S1621" s="806"/>
      <c r="T1621" s="806"/>
      <c r="U1621" s="806"/>
      <c r="V1621" s="806"/>
      <c r="W1621" s="807"/>
    </row>
    <row r="1622" spans="1:24" s="23" customFormat="1" ht="20.100000000000001" customHeight="1" x14ac:dyDescent="0.15">
      <c r="A1622" s="175">
        <f>A1581+4</f>
        <v>159</v>
      </c>
      <c r="B1622" s="779" t="s">
        <v>51</v>
      </c>
      <c r="C1622" s="779" t="s">
        <v>47</v>
      </c>
      <c r="D1622" s="782">
        <f>VLOOKUP(A1622,'様式D-1-1用'!$A$3:$P$1002,2,0)</f>
        <v>20</v>
      </c>
      <c r="E1622" s="783"/>
      <c r="F1622" s="786"/>
      <c r="G1622" s="787"/>
      <c r="H1622" s="787"/>
      <c r="I1622" s="787"/>
      <c r="J1622" s="787"/>
      <c r="K1622" s="787"/>
      <c r="L1622" s="788"/>
      <c r="M1622" s="779" t="s">
        <v>51</v>
      </c>
      <c r="N1622" s="779" t="s">
        <v>47</v>
      </c>
      <c r="O1622" s="782">
        <f>VLOOKUP(X1622,'様式D-1-1用'!$A$3:$P$1002,2,0)</f>
        <v>20</v>
      </c>
      <c r="P1622" s="783"/>
      <c r="Q1622" s="773"/>
      <c r="R1622" s="774"/>
      <c r="S1622" s="774"/>
      <c r="T1622" s="774"/>
      <c r="U1622" s="774"/>
      <c r="V1622" s="774"/>
      <c r="W1622" s="775"/>
      <c r="X1622" s="23">
        <f>X1581+4</f>
        <v>160</v>
      </c>
    </row>
    <row r="1623" spans="1:24" s="23" customFormat="1" ht="20.100000000000001" customHeight="1" x14ac:dyDescent="0.15">
      <c r="B1623" s="780"/>
      <c r="C1623" s="781"/>
      <c r="D1623" s="784"/>
      <c r="E1623" s="785"/>
      <c r="F1623" s="773"/>
      <c r="G1623" s="774"/>
      <c r="H1623" s="774"/>
      <c r="I1623" s="774"/>
      <c r="J1623" s="774"/>
      <c r="K1623" s="774"/>
      <c r="L1623" s="775"/>
      <c r="M1623" s="780"/>
      <c r="N1623" s="781"/>
      <c r="O1623" s="784"/>
      <c r="P1623" s="785"/>
      <c r="Q1623" s="773"/>
      <c r="R1623" s="774"/>
      <c r="S1623" s="774"/>
      <c r="T1623" s="774"/>
      <c r="U1623" s="774"/>
      <c r="V1623" s="774"/>
      <c r="W1623" s="775"/>
    </row>
    <row r="1624" spans="1:24" s="23" customFormat="1" ht="20.100000000000001" customHeight="1" x14ac:dyDescent="0.15">
      <c r="B1624" s="780"/>
      <c r="C1624" s="780" t="s">
        <v>2</v>
      </c>
      <c r="D1624" s="789">
        <f>VLOOKUP(A1622,'様式D-1-1用'!$A$3:$P$1002,3,0)</f>
        <v>3</v>
      </c>
      <c r="E1624" s="790"/>
      <c r="F1624" s="773"/>
      <c r="G1624" s="774"/>
      <c r="H1624" s="774"/>
      <c r="I1624" s="774"/>
      <c r="J1624" s="774"/>
      <c r="K1624" s="774"/>
      <c r="L1624" s="775"/>
      <c r="M1624" s="780"/>
      <c r="N1624" s="780" t="s">
        <v>2</v>
      </c>
      <c r="O1624" s="789">
        <f>VLOOKUP(X1622,'様式D-1-1用'!$A$3:$P$1002,3,0)</f>
        <v>4</v>
      </c>
      <c r="P1624" s="790"/>
      <c r="Q1624" s="773"/>
      <c r="R1624" s="774"/>
      <c r="S1624" s="774"/>
      <c r="T1624" s="774"/>
      <c r="U1624" s="774"/>
      <c r="V1624" s="774"/>
      <c r="W1624" s="775"/>
    </row>
    <row r="1625" spans="1:24" s="23" customFormat="1" ht="20.100000000000001" customHeight="1" x14ac:dyDescent="0.15">
      <c r="B1625" s="781"/>
      <c r="C1625" s="781"/>
      <c r="D1625" s="791"/>
      <c r="E1625" s="792"/>
      <c r="F1625" s="773"/>
      <c r="G1625" s="774"/>
      <c r="H1625" s="774"/>
      <c r="I1625" s="774"/>
      <c r="J1625" s="774"/>
      <c r="K1625" s="774"/>
      <c r="L1625" s="775"/>
      <c r="M1625" s="781"/>
      <c r="N1625" s="781"/>
      <c r="O1625" s="791"/>
      <c r="P1625" s="792"/>
      <c r="Q1625" s="773"/>
      <c r="R1625" s="774"/>
      <c r="S1625" s="774"/>
      <c r="T1625" s="774"/>
      <c r="U1625" s="774"/>
      <c r="V1625" s="774"/>
      <c r="W1625" s="775"/>
    </row>
    <row r="1626" spans="1:24" s="23" customFormat="1" ht="20.100000000000001" customHeight="1" x14ac:dyDescent="0.15">
      <c r="B1626" s="780" t="s">
        <v>48</v>
      </c>
      <c r="C1626" s="780" t="s">
        <v>3</v>
      </c>
      <c r="D1626" s="782" t="str">
        <f>VLOOKUP(A1622,'様式D-1-1用'!$A$3:$P$1002,4,0)</f>
        <v>覆工・坑門</v>
      </c>
      <c r="E1626" s="783"/>
      <c r="F1626" s="773"/>
      <c r="G1626" s="774"/>
      <c r="H1626" s="774"/>
      <c r="I1626" s="774"/>
      <c r="J1626" s="774"/>
      <c r="K1626" s="774"/>
      <c r="L1626" s="775"/>
      <c r="M1626" s="780" t="s">
        <v>48</v>
      </c>
      <c r="N1626" s="780" t="s">
        <v>3</v>
      </c>
      <c r="O1626" s="782" t="str">
        <f>VLOOKUP(X1622,'様式D-1-1用'!$A$3:$P$1002,4,0)</f>
        <v>覆工・坑門</v>
      </c>
      <c r="P1626" s="783"/>
      <c r="Q1626" s="773"/>
      <c r="R1626" s="774"/>
      <c r="S1626" s="774"/>
      <c r="T1626" s="774"/>
      <c r="U1626" s="774"/>
      <c r="V1626" s="774"/>
      <c r="W1626" s="775"/>
    </row>
    <row r="1627" spans="1:24" s="23" customFormat="1" ht="20.100000000000001" customHeight="1" x14ac:dyDescent="0.15">
      <c r="B1627" s="780"/>
      <c r="C1627" s="781"/>
      <c r="D1627" s="784"/>
      <c r="E1627" s="785"/>
      <c r="F1627" s="773"/>
      <c r="G1627" s="774"/>
      <c r="H1627" s="774"/>
      <c r="I1627" s="774"/>
      <c r="J1627" s="774"/>
      <c r="K1627" s="774"/>
      <c r="L1627" s="775"/>
      <c r="M1627" s="780"/>
      <c r="N1627" s="781"/>
      <c r="O1627" s="784"/>
      <c r="P1627" s="785"/>
      <c r="Q1627" s="773"/>
      <c r="R1627" s="774"/>
      <c r="S1627" s="774"/>
      <c r="T1627" s="774"/>
      <c r="U1627" s="774"/>
      <c r="V1627" s="774"/>
      <c r="W1627" s="775"/>
    </row>
    <row r="1628" spans="1:24" s="23" customFormat="1" ht="20.100000000000001" customHeight="1" x14ac:dyDescent="0.15">
      <c r="B1628" s="780"/>
      <c r="C1628" s="780" t="s">
        <v>4</v>
      </c>
      <c r="D1628" s="782" t="str">
        <f>VLOOKUP(A1622,'様式D-1-1用'!$A$3:$P$1002,5,0)</f>
        <v>アーチ（左側）</v>
      </c>
      <c r="E1628" s="783"/>
      <c r="F1628" s="773"/>
      <c r="G1628" s="774"/>
      <c r="H1628" s="774"/>
      <c r="I1628" s="774"/>
      <c r="J1628" s="774"/>
      <c r="K1628" s="774"/>
      <c r="L1628" s="775"/>
      <c r="M1628" s="780"/>
      <c r="N1628" s="780" t="s">
        <v>4</v>
      </c>
      <c r="O1628" s="782" t="str">
        <f>VLOOKUP(X1622,'様式D-1-1用'!$A$3:$P$1002,5,0)</f>
        <v>アーチ（右側）</v>
      </c>
      <c r="P1628" s="783"/>
      <c r="Q1628" s="773"/>
      <c r="R1628" s="774"/>
      <c r="S1628" s="774"/>
      <c r="T1628" s="774"/>
      <c r="U1628" s="774"/>
      <c r="V1628" s="774"/>
      <c r="W1628" s="775"/>
    </row>
    <row r="1629" spans="1:24" s="23" customFormat="1" ht="19.5" customHeight="1" x14ac:dyDescent="0.15">
      <c r="B1629" s="781"/>
      <c r="C1629" s="781"/>
      <c r="D1629" s="784"/>
      <c r="E1629" s="785"/>
      <c r="F1629" s="773"/>
      <c r="G1629" s="774"/>
      <c r="H1629" s="774"/>
      <c r="I1629" s="774"/>
      <c r="J1629" s="774"/>
      <c r="K1629" s="774"/>
      <c r="L1629" s="775"/>
      <c r="M1629" s="781"/>
      <c r="N1629" s="781"/>
      <c r="O1629" s="784"/>
      <c r="P1629" s="785"/>
      <c r="Q1629" s="773"/>
      <c r="R1629" s="774"/>
      <c r="S1629" s="774"/>
      <c r="T1629" s="774"/>
      <c r="U1629" s="774"/>
      <c r="V1629" s="774"/>
      <c r="W1629" s="775"/>
    </row>
    <row r="1630" spans="1:24" s="23" customFormat="1" ht="17.100000000000001" customHeight="1" x14ac:dyDescent="0.15">
      <c r="B1630" s="770" t="s">
        <v>5</v>
      </c>
      <c r="C1630" s="771"/>
      <c r="D1630" s="765" t="str">
        <f>VLOOKUP(A1622,'様式D-1-1用'!$A$3:$P$1002,6,0)</f>
        <v>漏水</v>
      </c>
      <c r="E1630" s="766"/>
      <c r="F1630" s="773"/>
      <c r="G1630" s="774"/>
      <c r="H1630" s="774"/>
      <c r="I1630" s="774"/>
      <c r="J1630" s="774"/>
      <c r="K1630" s="774"/>
      <c r="L1630" s="775"/>
      <c r="M1630" s="770" t="s">
        <v>5</v>
      </c>
      <c r="N1630" s="771"/>
      <c r="O1630" s="765" t="str">
        <f>VLOOKUP(X1622,'様式D-1-1用'!$A$3:$P$1002,6,0)</f>
        <v>漏水</v>
      </c>
      <c r="P1630" s="766"/>
      <c r="Q1630" s="773"/>
      <c r="R1630" s="774"/>
      <c r="S1630" s="774"/>
      <c r="T1630" s="774"/>
      <c r="U1630" s="774"/>
      <c r="V1630" s="774"/>
      <c r="W1630" s="775"/>
    </row>
    <row r="1631" spans="1:24" s="23" customFormat="1" ht="17.100000000000001" customHeight="1" x14ac:dyDescent="0.15">
      <c r="B1631" s="770" t="s">
        <v>49</v>
      </c>
      <c r="C1631" s="771"/>
      <c r="D1631" s="765" t="str">
        <f>VLOOKUP(A1622,'様式D-1-1用'!$A$3:$P$1002,7,0)</f>
        <v>漏水</v>
      </c>
      <c r="E1631" s="766"/>
      <c r="F1631" s="773"/>
      <c r="G1631" s="774"/>
      <c r="H1631" s="774"/>
      <c r="I1631" s="774"/>
      <c r="J1631" s="774"/>
      <c r="K1631" s="774"/>
      <c r="L1631" s="775"/>
      <c r="M1631" s="770" t="s">
        <v>49</v>
      </c>
      <c r="N1631" s="771"/>
      <c r="O1631" s="765" t="str">
        <f>VLOOKUP(X1622,'様式D-1-1用'!$A$3:$P$1002,7,0)</f>
        <v>漏水</v>
      </c>
      <c r="P1631" s="766"/>
      <c r="Q1631" s="773"/>
      <c r="R1631" s="774"/>
      <c r="S1631" s="774"/>
      <c r="T1631" s="774"/>
      <c r="U1631" s="774"/>
      <c r="V1631" s="774"/>
      <c r="W1631" s="775"/>
    </row>
    <row r="1632" spans="1:24" s="23" customFormat="1" ht="17.100000000000001" customHeight="1" x14ac:dyDescent="0.15">
      <c r="B1632" s="768" t="s">
        <v>279</v>
      </c>
      <c r="C1632" s="770" t="s">
        <v>278</v>
      </c>
      <c r="D1632" s="771"/>
      <c r="E1632" s="146">
        <f>VLOOKUP(A1622,'様式D-1-1用'!$A$3:$P$1002,8,0)</f>
        <v>0</v>
      </c>
      <c r="F1632" s="773"/>
      <c r="G1632" s="774"/>
      <c r="H1632" s="774"/>
      <c r="I1632" s="774"/>
      <c r="J1632" s="774"/>
      <c r="K1632" s="774"/>
      <c r="L1632" s="775"/>
      <c r="M1632" s="768" t="s">
        <v>279</v>
      </c>
      <c r="N1632" s="770" t="s">
        <v>278</v>
      </c>
      <c r="O1632" s="771"/>
      <c r="P1632" s="146">
        <f>VLOOKUP(X1622,'様式D-1-1用'!$A$3:$P$1002,8,0)</f>
        <v>0</v>
      </c>
      <c r="Q1632" s="773"/>
      <c r="R1632" s="774"/>
      <c r="S1632" s="774"/>
      <c r="T1632" s="774"/>
      <c r="U1632" s="774"/>
      <c r="V1632" s="774"/>
      <c r="W1632" s="775"/>
    </row>
    <row r="1633" spans="1:24" s="23" customFormat="1" ht="17.100000000000001" customHeight="1" x14ac:dyDescent="0.15">
      <c r="B1633" s="769"/>
      <c r="C1633" s="770" t="s">
        <v>280</v>
      </c>
      <c r="D1633" s="771"/>
      <c r="E1633" s="146" t="str">
        <f>VLOOKUP(A1622,'様式D-1-1用'!$A$3:$P$1002,9,0)</f>
        <v>Ⅱb</v>
      </c>
      <c r="F1633" s="773"/>
      <c r="G1633" s="774"/>
      <c r="H1633" s="774"/>
      <c r="I1633" s="774"/>
      <c r="J1633" s="774"/>
      <c r="K1633" s="774"/>
      <c r="L1633" s="775"/>
      <c r="M1633" s="769"/>
      <c r="N1633" s="770" t="s">
        <v>280</v>
      </c>
      <c r="O1633" s="771"/>
      <c r="P1633" s="146" t="str">
        <f>VLOOKUP(X1622,'様式D-1-1用'!$A$3:$P$1002,9,0)</f>
        <v>Ⅱb</v>
      </c>
      <c r="Q1633" s="773"/>
      <c r="R1633" s="774"/>
      <c r="S1633" s="774"/>
      <c r="T1633" s="774"/>
      <c r="U1633" s="774"/>
      <c r="V1633" s="774"/>
      <c r="W1633" s="775"/>
    </row>
    <row r="1634" spans="1:24" s="23" customFormat="1" ht="17.100000000000001" customHeight="1" x14ac:dyDescent="0.15">
      <c r="B1634" s="770" t="s">
        <v>29</v>
      </c>
      <c r="C1634" s="771"/>
      <c r="D1634" s="767" t="str">
        <f>VLOOKUP(A1622,'様式D-1-1用'!$A$3:$P$1002,11,0)</f>
        <v>Ⅱ</v>
      </c>
      <c r="E1634" s="759"/>
      <c r="F1634" s="776"/>
      <c r="G1634" s="777"/>
      <c r="H1634" s="777"/>
      <c r="I1634" s="777"/>
      <c r="J1634" s="777"/>
      <c r="K1634" s="777"/>
      <c r="L1634" s="778"/>
      <c r="M1634" s="770" t="s">
        <v>29</v>
      </c>
      <c r="N1634" s="771"/>
      <c r="O1634" s="767" t="str">
        <f>VLOOKUP(X1622,'様式D-1-1用'!$A$3:$P$1002,11,0)</f>
        <v>Ⅱ</v>
      </c>
      <c r="P1634" s="759"/>
      <c r="Q1634" s="776"/>
      <c r="R1634" s="777"/>
      <c r="S1634" s="777"/>
      <c r="T1634" s="777"/>
      <c r="U1634" s="777"/>
      <c r="V1634" s="777"/>
      <c r="W1634" s="778"/>
    </row>
    <row r="1635" spans="1:24" s="23" customFormat="1" ht="17.100000000000001" customHeight="1" x14ac:dyDescent="0.15">
      <c r="B1635" s="770" t="s">
        <v>7</v>
      </c>
      <c r="C1635" s="772"/>
      <c r="D1635" s="772"/>
      <c r="E1635" s="344" t="str">
        <f>VLOOKUP(A1622,'様式D-1-1用'!$A$3:$P$1002,12,0)</f>
        <v>0.45m×6.2m にじみ</v>
      </c>
      <c r="F1635" s="133"/>
      <c r="G1635" s="133"/>
      <c r="H1635" s="133"/>
      <c r="I1635" s="133"/>
      <c r="J1635" s="133"/>
      <c r="K1635" s="133"/>
      <c r="L1635" s="134"/>
      <c r="M1635" s="770" t="s">
        <v>7</v>
      </c>
      <c r="N1635" s="772"/>
      <c r="O1635" s="771"/>
      <c r="P1635" s="344" t="str">
        <f>VLOOKUP(X1622,'様式D-1-1用'!$A$3:$P$1002,12,0)</f>
        <v>0.3m×5.1m にじみ(一部遊離石灰)</v>
      </c>
      <c r="Q1635" s="133"/>
      <c r="R1635" s="133"/>
      <c r="S1635" s="133"/>
      <c r="T1635" s="133"/>
      <c r="U1635" s="133"/>
      <c r="V1635" s="133"/>
      <c r="W1635" s="134"/>
    </row>
    <row r="1636" spans="1:24" s="23" customFormat="1" ht="17.100000000000001" customHeight="1" x14ac:dyDescent="0.15">
      <c r="B1636" s="801" t="s">
        <v>54</v>
      </c>
      <c r="C1636" s="802"/>
      <c r="D1636" s="803"/>
      <c r="E1636" s="799" t="str">
        <f>VLOOKUP(A1622,'様式D-1-1用'!$A$3:$P$1002,13,0)</f>
        <v>0.45m×6.2m にじみ</v>
      </c>
      <c r="F1636" s="800"/>
      <c r="G1636" s="800"/>
      <c r="H1636" s="800"/>
      <c r="I1636" s="800"/>
      <c r="J1636" s="800"/>
      <c r="K1636" s="800"/>
      <c r="L1636" s="804"/>
      <c r="M1636" s="801" t="s">
        <v>54</v>
      </c>
      <c r="N1636" s="802"/>
      <c r="O1636" s="803"/>
      <c r="P1636" s="799" t="str">
        <f>VLOOKUP(X1622,'様式D-1-1用'!$A$3:$P$1002,13,0)</f>
        <v>にじみ</v>
      </c>
      <c r="Q1636" s="800"/>
      <c r="R1636" s="800"/>
      <c r="S1636" s="800"/>
      <c r="T1636" s="800"/>
      <c r="U1636" s="800"/>
      <c r="V1636" s="800"/>
      <c r="W1636" s="804"/>
    </row>
    <row r="1637" spans="1:24" s="23" customFormat="1" ht="17.100000000000001" customHeight="1" x14ac:dyDescent="0.15">
      <c r="B1637" s="796" t="s">
        <v>282</v>
      </c>
      <c r="C1637" s="797"/>
      <c r="D1637" s="798"/>
      <c r="E1637" s="799" t="str">
        <f>VLOOKUP(A1622,'様式D-1-1用'!$A$3:$P$1002,14,0)</f>
        <v>－</v>
      </c>
      <c r="F1637" s="800"/>
      <c r="G1637" s="800"/>
      <c r="H1637" s="743"/>
      <c r="I1637" s="743"/>
      <c r="J1637" s="743"/>
      <c r="K1637" s="743"/>
      <c r="L1637" s="744"/>
      <c r="M1637" s="796" t="s">
        <v>282</v>
      </c>
      <c r="N1637" s="797"/>
      <c r="O1637" s="798"/>
      <c r="P1637" s="799" t="str">
        <f>VLOOKUP(X1622,'様式D-1-1用'!$A$3:$P$1002,14,0)</f>
        <v>－</v>
      </c>
      <c r="Q1637" s="800"/>
      <c r="R1637" s="800"/>
      <c r="S1637" s="743"/>
      <c r="T1637" s="743"/>
      <c r="U1637" s="743"/>
      <c r="V1637" s="743"/>
      <c r="W1637" s="744"/>
    </row>
    <row r="1638" spans="1:24" s="23" customFormat="1" ht="17.100000000000001" customHeight="1" x14ac:dyDescent="0.15">
      <c r="B1638" s="796" t="s">
        <v>302</v>
      </c>
      <c r="C1638" s="797"/>
      <c r="D1638" s="798"/>
      <c r="E1638" s="799" t="str">
        <f>VLOOKUP(A1622,'様式D-1-1用'!$A$3:$P$1002,15,0)</f>
        <v>監視（日常巡視）</v>
      </c>
      <c r="F1638" s="800"/>
      <c r="G1638" s="800"/>
      <c r="H1638" s="811" t="s">
        <v>8</v>
      </c>
      <c r="I1638" s="812"/>
      <c r="J1638" s="808"/>
      <c r="K1638" s="809"/>
      <c r="L1638" s="810"/>
      <c r="M1638" s="796" t="s">
        <v>302</v>
      </c>
      <c r="N1638" s="797"/>
      <c r="O1638" s="798"/>
      <c r="P1638" s="799" t="str">
        <f>VLOOKUP(X1622,'様式D-1-1用'!$A$3:$P$1002,15,0)</f>
        <v>監視（日常巡視）</v>
      </c>
      <c r="Q1638" s="800"/>
      <c r="R1638" s="800"/>
      <c r="S1638" s="811" t="s">
        <v>8</v>
      </c>
      <c r="T1638" s="812"/>
      <c r="U1638" s="808"/>
      <c r="V1638" s="809"/>
      <c r="W1638" s="810"/>
    </row>
    <row r="1639" spans="1:24" s="23" customFormat="1" ht="17.100000000000001" customHeight="1" x14ac:dyDescent="0.15">
      <c r="B1639" s="770" t="s">
        <v>50</v>
      </c>
      <c r="C1639" s="771"/>
      <c r="D1639" s="805" t="str">
        <f>VLOOKUP(A1622,'様式D-1-1用'!$A$3:$P$1002,16,0)</f>
        <v>漏水、0.45m×6.2m にじみ</v>
      </c>
      <c r="E1639" s="806"/>
      <c r="F1639" s="806"/>
      <c r="G1639" s="806"/>
      <c r="H1639" s="806"/>
      <c r="I1639" s="806"/>
      <c r="J1639" s="806"/>
      <c r="K1639" s="806"/>
      <c r="L1639" s="807"/>
      <c r="M1639" s="770" t="s">
        <v>50</v>
      </c>
      <c r="N1639" s="771"/>
      <c r="O1639" s="805" t="str">
        <f>VLOOKUP(X1622,'様式D-1-1用'!$A$3:$P$1002,16,0)</f>
        <v>漏水、0.3m×5.1m にじみ(一部遊離石灰)</v>
      </c>
      <c r="P1639" s="806"/>
      <c r="Q1639" s="806"/>
      <c r="R1639" s="806"/>
      <c r="S1639" s="806"/>
      <c r="T1639" s="806"/>
      <c r="U1639" s="806"/>
      <c r="V1639" s="806"/>
      <c r="W1639" s="807"/>
    </row>
    <row r="1640" spans="1:24" s="23" customFormat="1" ht="15" customHeight="1" x14ac:dyDescent="0.15">
      <c r="B1640" s="80"/>
      <c r="C1640" s="793" t="s">
        <v>304</v>
      </c>
      <c r="D1640" s="794"/>
      <c r="E1640" s="794"/>
      <c r="F1640" s="794"/>
      <c r="G1640" s="794"/>
      <c r="H1640" s="794"/>
      <c r="I1640" s="794"/>
      <c r="J1640" s="794"/>
      <c r="K1640" s="794"/>
      <c r="L1640" s="794"/>
      <c r="M1640" s="80"/>
      <c r="N1640" s="81" t="s">
        <v>257</v>
      </c>
      <c r="O1640" s="80"/>
      <c r="P1640" s="82"/>
      <c r="Q1640" s="82"/>
      <c r="R1640" s="82"/>
      <c r="S1640" s="82"/>
      <c r="T1640" s="82"/>
      <c r="U1640" s="82"/>
      <c r="V1640" s="82"/>
      <c r="W1640" s="82"/>
    </row>
    <row r="1641" spans="1:24" s="23" customFormat="1" ht="15" customHeight="1" x14ac:dyDescent="0.15">
      <c r="B1641" s="80"/>
      <c r="C1641" s="795"/>
      <c r="D1641" s="795"/>
      <c r="E1641" s="795"/>
      <c r="F1641" s="795"/>
      <c r="G1641" s="795"/>
      <c r="H1641" s="795"/>
      <c r="I1641" s="795"/>
      <c r="J1641" s="795"/>
      <c r="K1641" s="795"/>
      <c r="L1641" s="795"/>
      <c r="M1641" s="80"/>
      <c r="N1641" s="81" t="s">
        <v>283</v>
      </c>
      <c r="O1641" s="82"/>
      <c r="P1641" s="82"/>
      <c r="Q1641" s="82"/>
      <c r="R1641" s="82"/>
      <c r="S1641" s="82"/>
      <c r="T1641" s="82"/>
      <c r="U1641" s="82"/>
      <c r="V1641" s="82"/>
      <c r="W1641" s="82"/>
    </row>
    <row r="1642" spans="1:24" ht="15" customHeight="1" x14ac:dyDescent="0.15">
      <c r="B1642" s="79"/>
      <c r="C1642" s="176" t="s">
        <v>303</v>
      </c>
      <c r="D1642" s="176"/>
      <c r="E1642" s="177"/>
      <c r="M1642" s="23"/>
      <c r="N1642" s="176" t="s">
        <v>529</v>
      </c>
      <c r="O1642" s="174"/>
      <c r="P1642" s="175"/>
      <c r="Q1642" s="23"/>
      <c r="R1642" s="23"/>
      <c r="S1642" s="23"/>
      <c r="T1642" s="23"/>
      <c r="U1642" s="23"/>
      <c r="W1642" s="82"/>
      <c r="X1642" s="23"/>
    </row>
    <row r="1643" spans="1:24" ht="15" customHeight="1" x14ac:dyDescent="0.15">
      <c r="C1643" s="176" t="s">
        <v>420</v>
      </c>
      <c r="D1643" s="176"/>
      <c r="M1643" s="23"/>
      <c r="N1643" s="176" t="s">
        <v>530</v>
      </c>
      <c r="O1643" s="174"/>
      <c r="P1643" s="23"/>
      <c r="Q1643" s="23"/>
      <c r="R1643" s="23"/>
      <c r="S1643" s="23"/>
      <c r="T1643" s="23"/>
      <c r="U1643" s="23"/>
      <c r="V1643" s="23"/>
      <c r="W1643" s="23"/>
      <c r="X1643" s="23"/>
    </row>
    <row r="1644" spans="1:24" ht="15.6" customHeight="1" x14ac:dyDescent="0.15">
      <c r="C1644" s="176" t="s">
        <v>557</v>
      </c>
      <c r="N1644" s="176" t="s">
        <v>463</v>
      </c>
    </row>
    <row r="1645" spans="1:24" s="23" customFormat="1" ht="20.100000000000001" customHeight="1" x14ac:dyDescent="0.15">
      <c r="A1645" s="175">
        <f>A1604+4</f>
        <v>161</v>
      </c>
      <c r="B1645" s="779" t="s">
        <v>51</v>
      </c>
      <c r="C1645" s="779" t="s">
        <v>47</v>
      </c>
      <c r="D1645" s="782">
        <f>VLOOKUP(A1645,'様式D-1-1用'!$A$3:$P$1002,2,0)</f>
        <v>20</v>
      </c>
      <c r="E1645" s="783"/>
      <c r="F1645" s="786"/>
      <c r="G1645" s="787"/>
      <c r="H1645" s="787"/>
      <c r="I1645" s="787"/>
      <c r="J1645" s="787"/>
      <c r="K1645" s="787"/>
      <c r="L1645" s="788"/>
      <c r="M1645" s="779" t="s">
        <v>51</v>
      </c>
      <c r="N1645" s="779" t="s">
        <v>47</v>
      </c>
      <c r="O1645" s="782">
        <f>VLOOKUP(X1645,'様式D-1-1用'!$A$3:$P$1002,2,0)</f>
        <v>20</v>
      </c>
      <c r="P1645" s="783"/>
      <c r="Q1645" s="786"/>
      <c r="R1645" s="787"/>
      <c r="S1645" s="787"/>
      <c r="T1645" s="787"/>
      <c r="U1645" s="787"/>
      <c r="V1645" s="787"/>
      <c r="W1645" s="788"/>
      <c r="X1645" s="23">
        <f>X1604+4</f>
        <v>162</v>
      </c>
    </row>
    <row r="1646" spans="1:24" s="23" customFormat="1" ht="20.100000000000001" customHeight="1" x14ac:dyDescent="0.15">
      <c r="B1646" s="780"/>
      <c r="C1646" s="781"/>
      <c r="D1646" s="784"/>
      <c r="E1646" s="785"/>
      <c r="F1646" s="773"/>
      <c r="G1646" s="774"/>
      <c r="H1646" s="774"/>
      <c r="I1646" s="774"/>
      <c r="J1646" s="774"/>
      <c r="K1646" s="774"/>
      <c r="L1646" s="775"/>
      <c r="M1646" s="780"/>
      <c r="N1646" s="781"/>
      <c r="O1646" s="784"/>
      <c r="P1646" s="785"/>
      <c r="Q1646" s="773"/>
      <c r="R1646" s="774"/>
      <c r="S1646" s="774"/>
      <c r="T1646" s="774"/>
      <c r="U1646" s="774"/>
      <c r="V1646" s="774"/>
      <c r="W1646" s="775"/>
    </row>
    <row r="1647" spans="1:24" s="23" customFormat="1" ht="20.100000000000001" customHeight="1" x14ac:dyDescent="0.15">
      <c r="B1647" s="780"/>
      <c r="C1647" s="780" t="s">
        <v>2</v>
      </c>
      <c r="D1647" s="789">
        <f>VLOOKUP(A1645,'様式D-1-1用'!$A$3:$P$1002,3,0)</f>
        <v>5</v>
      </c>
      <c r="E1647" s="790"/>
      <c r="F1647" s="773"/>
      <c r="G1647" s="774"/>
      <c r="H1647" s="774"/>
      <c r="I1647" s="774"/>
      <c r="J1647" s="774"/>
      <c r="K1647" s="774"/>
      <c r="L1647" s="775"/>
      <c r="M1647" s="780"/>
      <c r="N1647" s="780" t="s">
        <v>2</v>
      </c>
      <c r="O1647" s="789">
        <f>VLOOKUP(X1645,'様式D-1-1用'!$A$3:$P$1002,3,0)</f>
        <v>6</v>
      </c>
      <c r="P1647" s="790"/>
      <c r="Q1647" s="773"/>
      <c r="R1647" s="774"/>
      <c r="S1647" s="774"/>
      <c r="T1647" s="774"/>
      <c r="U1647" s="774"/>
      <c r="V1647" s="774"/>
      <c r="W1647" s="775"/>
    </row>
    <row r="1648" spans="1:24" s="23" customFormat="1" ht="19.5" customHeight="1" x14ac:dyDescent="0.15">
      <c r="B1648" s="781"/>
      <c r="C1648" s="781"/>
      <c r="D1648" s="791"/>
      <c r="E1648" s="792"/>
      <c r="F1648" s="773"/>
      <c r="G1648" s="774"/>
      <c r="H1648" s="774"/>
      <c r="I1648" s="774"/>
      <c r="J1648" s="774"/>
      <c r="K1648" s="774"/>
      <c r="L1648" s="775"/>
      <c r="M1648" s="781"/>
      <c r="N1648" s="781"/>
      <c r="O1648" s="791"/>
      <c r="P1648" s="792"/>
      <c r="Q1648" s="773"/>
      <c r="R1648" s="774"/>
      <c r="S1648" s="774"/>
      <c r="T1648" s="774"/>
      <c r="U1648" s="774"/>
      <c r="V1648" s="774"/>
      <c r="W1648" s="775"/>
    </row>
    <row r="1649" spans="1:24" s="23" customFormat="1" ht="20.100000000000001" customHeight="1" x14ac:dyDescent="0.15">
      <c r="B1649" s="780" t="s">
        <v>48</v>
      </c>
      <c r="C1649" s="780" t="s">
        <v>3</v>
      </c>
      <c r="D1649" s="782" t="str">
        <f>VLOOKUP(A1645,'様式D-1-1用'!$A$3:$P$1002,4,0)</f>
        <v>覆工・坑門</v>
      </c>
      <c r="E1649" s="783"/>
      <c r="F1649" s="773"/>
      <c r="G1649" s="774"/>
      <c r="H1649" s="774"/>
      <c r="I1649" s="774"/>
      <c r="J1649" s="774"/>
      <c r="K1649" s="774"/>
      <c r="L1649" s="775"/>
      <c r="M1649" s="780" t="s">
        <v>48</v>
      </c>
      <c r="N1649" s="780" t="s">
        <v>3</v>
      </c>
      <c r="O1649" s="782" t="str">
        <f>VLOOKUP(X1645,'様式D-1-1用'!$A$3:$P$1002,4,0)</f>
        <v>覆工・坑門</v>
      </c>
      <c r="P1649" s="783"/>
      <c r="Q1649" s="773"/>
      <c r="R1649" s="774"/>
      <c r="S1649" s="774"/>
      <c r="T1649" s="774"/>
      <c r="U1649" s="774"/>
      <c r="V1649" s="774"/>
      <c r="W1649" s="775"/>
    </row>
    <row r="1650" spans="1:24" s="23" customFormat="1" ht="20.100000000000001" customHeight="1" x14ac:dyDescent="0.15">
      <c r="B1650" s="780"/>
      <c r="C1650" s="781"/>
      <c r="D1650" s="784"/>
      <c r="E1650" s="785"/>
      <c r="F1650" s="773"/>
      <c r="G1650" s="774"/>
      <c r="H1650" s="774"/>
      <c r="I1650" s="774"/>
      <c r="J1650" s="774"/>
      <c r="K1650" s="774"/>
      <c r="L1650" s="775"/>
      <c r="M1650" s="780"/>
      <c r="N1650" s="781"/>
      <c r="O1650" s="784"/>
      <c r="P1650" s="785"/>
      <c r="Q1650" s="773"/>
      <c r="R1650" s="774"/>
      <c r="S1650" s="774"/>
      <c r="T1650" s="774"/>
      <c r="U1650" s="774"/>
      <c r="V1650" s="774"/>
      <c r="W1650" s="775"/>
    </row>
    <row r="1651" spans="1:24" s="23" customFormat="1" ht="20.100000000000001" customHeight="1" x14ac:dyDescent="0.15">
      <c r="B1651" s="780"/>
      <c r="C1651" s="780" t="s">
        <v>4</v>
      </c>
      <c r="D1651" s="782" t="str">
        <f>VLOOKUP(A1645,'様式D-1-1用'!$A$3:$P$1002,5,0)</f>
        <v>側壁（右側）</v>
      </c>
      <c r="E1651" s="783"/>
      <c r="F1651" s="773"/>
      <c r="G1651" s="774"/>
      <c r="H1651" s="774"/>
      <c r="I1651" s="774"/>
      <c r="J1651" s="774"/>
      <c r="K1651" s="774"/>
      <c r="L1651" s="775"/>
      <c r="M1651" s="780"/>
      <c r="N1651" s="780" t="s">
        <v>4</v>
      </c>
      <c r="O1651" s="782" t="str">
        <f>VLOOKUP(X1645,'様式D-1-1用'!$A$3:$P$1002,5,0)</f>
        <v>側壁（右側）</v>
      </c>
      <c r="P1651" s="783"/>
      <c r="Q1651" s="773"/>
      <c r="R1651" s="774"/>
      <c r="S1651" s="774"/>
      <c r="T1651" s="774"/>
      <c r="U1651" s="774"/>
      <c r="V1651" s="774"/>
      <c r="W1651" s="775"/>
    </row>
    <row r="1652" spans="1:24" s="23" customFormat="1" ht="20.100000000000001" customHeight="1" x14ac:dyDescent="0.15">
      <c r="B1652" s="781"/>
      <c r="C1652" s="781"/>
      <c r="D1652" s="784"/>
      <c r="E1652" s="785"/>
      <c r="F1652" s="773"/>
      <c r="G1652" s="774"/>
      <c r="H1652" s="774"/>
      <c r="I1652" s="774"/>
      <c r="J1652" s="774"/>
      <c r="K1652" s="774"/>
      <c r="L1652" s="775"/>
      <c r="M1652" s="781"/>
      <c r="N1652" s="781"/>
      <c r="O1652" s="784"/>
      <c r="P1652" s="785"/>
      <c r="Q1652" s="773"/>
      <c r="R1652" s="774"/>
      <c r="S1652" s="774"/>
      <c r="T1652" s="774"/>
      <c r="U1652" s="774"/>
      <c r="V1652" s="774"/>
      <c r="W1652" s="775"/>
    </row>
    <row r="1653" spans="1:24" s="23" customFormat="1" ht="17.100000000000001" customHeight="1" x14ac:dyDescent="0.15">
      <c r="B1653" s="770" t="s">
        <v>5</v>
      </c>
      <c r="C1653" s="771"/>
      <c r="D1653" s="765" t="str">
        <f>VLOOKUP(A1645,'様式D-1-1用'!$A$3:$P$1002,6,0)</f>
        <v>材質劣化</v>
      </c>
      <c r="E1653" s="766"/>
      <c r="F1653" s="773"/>
      <c r="G1653" s="774"/>
      <c r="H1653" s="774"/>
      <c r="I1653" s="774"/>
      <c r="J1653" s="774"/>
      <c r="K1653" s="774"/>
      <c r="L1653" s="775"/>
      <c r="M1653" s="770" t="s">
        <v>5</v>
      </c>
      <c r="N1653" s="771"/>
      <c r="O1653" s="765" t="str">
        <f>VLOOKUP(X1645,'様式D-1-1用'!$A$3:$P$1002,6,0)</f>
        <v>材質劣化</v>
      </c>
      <c r="P1653" s="766"/>
      <c r="Q1653" s="773"/>
      <c r="R1653" s="774"/>
      <c r="S1653" s="774"/>
      <c r="T1653" s="774"/>
      <c r="U1653" s="774"/>
      <c r="V1653" s="774"/>
      <c r="W1653" s="775"/>
    </row>
    <row r="1654" spans="1:24" s="23" customFormat="1" ht="17.100000000000001" customHeight="1" x14ac:dyDescent="0.15">
      <c r="B1654" s="770" t="s">
        <v>49</v>
      </c>
      <c r="C1654" s="771"/>
      <c r="D1654" s="765" t="str">
        <f>VLOOKUP(A1645,'様式D-1-1用'!$A$3:$P$1002,7,0)</f>
        <v>うき・はく離</v>
      </c>
      <c r="E1654" s="766"/>
      <c r="F1654" s="773"/>
      <c r="G1654" s="774"/>
      <c r="H1654" s="774"/>
      <c r="I1654" s="774"/>
      <c r="J1654" s="774"/>
      <c r="K1654" s="774"/>
      <c r="L1654" s="775"/>
      <c r="M1654" s="770" t="s">
        <v>49</v>
      </c>
      <c r="N1654" s="771"/>
      <c r="O1654" s="765" t="str">
        <f>VLOOKUP(X1645,'様式D-1-1用'!$A$3:$P$1002,7,0)</f>
        <v>うき・はく離</v>
      </c>
      <c r="P1654" s="766"/>
      <c r="Q1654" s="773"/>
      <c r="R1654" s="774"/>
      <c r="S1654" s="774"/>
      <c r="T1654" s="774"/>
      <c r="U1654" s="774"/>
      <c r="V1654" s="774"/>
      <c r="W1654" s="775"/>
    </row>
    <row r="1655" spans="1:24" s="23" customFormat="1" ht="17.100000000000001" customHeight="1" x14ac:dyDescent="0.15">
      <c r="B1655" s="768" t="s">
        <v>279</v>
      </c>
      <c r="C1655" s="770" t="s">
        <v>278</v>
      </c>
      <c r="D1655" s="771"/>
      <c r="E1655" s="146">
        <f>VLOOKUP(A1645,'様式D-1-1用'!$A$3:$P$1002,8,0)</f>
        <v>0</v>
      </c>
      <c r="F1655" s="773"/>
      <c r="G1655" s="774"/>
      <c r="H1655" s="774"/>
      <c r="I1655" s="774"/>
      <c r="J1655" s="774"/>
      <c r="K1655" s="774"/>
      <c r="L1655" s="775"/>
      <c r="M1655" s="768" t="s">
        <v>279</v>
      </c>
      <c r="N1655" s="770" t="s">
        <v>278</v>
      </c>
      <c r="O1655" s="771"/>
      <c r="P1655" s="146">
        <f>VLOOKUP(X1645,'様式D-1-1用'!$A$3:$P$1002,8,0)</f>
        <v>0</v>
      </c>
      <c r="Q1655" s="773"/>
      <c r="R1655" s="774"/>
      <c r="S1655" s="774"/>
      <c r="T1655" s="774"/>
      <c r="U1655" s="774"/>
      <c r="V1655" s="774"/>
      <c r="W1655" s="775"/>
    </row>
    <row r="1656" spans="1:24" s="23" customFormat="1" ht="17.100000000000001" customHeight="1" x14ac:dyDescent="0.15">
      <c r="B1656" s="769"/>
      <c r="C1656" s="770" t="s">
        <v>280</v>
      </c>
      <c r="D1656" s="771"/>
      <c r="E1656" s="146" t="str">
        <f>VLOOKUP(A1645,'様式D-1-1用'!$A$3:$P$1002,9,0)</f>
        <v>Ⅱb</v>
      </c>
      <c r="F1656" s="773"/>
      <c r="G1656" s="774"/>
      <c r="H1656" s="774"/>
      <c r="I1656" s="774"/>
      <c r="J1656" s="774"/>
      <c r="K1656" s="774"/>
      <c r="L1656" s="775"/>
      <c r="M1656" s="769"/>
      <c r="N1656" s="770" t="s">
        <v>280</v>
      </c>
      <c r="O1656" s="771"/>
      <c r="P1656" s="146" t="str">
        <f>VLOOKUP(X1645,'様式D-1-1用'!$A$3:$P$1002,9,0)</f>
        <v>Ⅱb</v>
      </c>
      <c r="Q1656" s="773"/>
      <c r="R1656" s="774"/>
      <c r="S1656" s="774"/>
      <c r="T1656" s="774"/>
      <c r="U1656" s="774"/>
      <c r="V1656" s="774"/>
      <c r="W1656" s="775"/>
    </row>
    <row r="1657" spans="1:24" s="23" customFormat="1" ht="17.100000000000001" customHeight="1" x14ac:dyDescent="0.15">
      <c r="B1657" s="770" t="s">
        <v>29</v>
      </c>
      <c r="C1657" s="771"/>
      <c r="D1657" s="767" t="str">
        <f>VLOOKUP(A1645,'様式D-1-1用'!$A$3:$P$1002,11,0)</f>
        <v>Ⅱ</v>
      </c>
      <c r="E1657" s="759"/>
      <c r="F1657" s="776"/>
      <c r="G1657" s="777"/>
      <c r="H1657" s="777"/>
      <c r="I1657" s="777"/>
      <c r="J1657" s="777"/>
      <c r="K1657" s="777"/>
      <c r="L1657" s="778"/>
      <c r="M1657" s="770" t="s">
        <v>29</v>
      </c>
      <c r="N1657" s="771"/>
      <c r="O1657" s="767" t="str">
        <f>VLOOKUP(X1645,'様式D-1-1用'!$A$3:$P$1002,11,0)</f>
        <v>Ⅱ</v>
      </c>
      <c r="P1657" s="759"/>
      <c r="Q1657" s="776"/>
      <c r="R1657" s="777"/>
      <c r="S1657" s="777"/>
      <c r="T1657" s="777"/>
      <c r="U1657" s="777"/>
      <c r="V1657" s="777"/>
      <c r="W1657" s="778"/>
    </row>
    <row r="1658" spans="1:24" s="23" customFormat="1" ht="17.100000000000001" customHeight="1" x14ac:dyDescent="0.15">
      <c r="B1658" s="770" t="s">
        <v>7</v>
      </c>
      <c r="C1658" s="772"/>
      <c r="D1658" s="772"/>
      <c r="E1658" s="344" t="str">
        <f>VLOOKUP(A1645,'様式D-1-1用'!$A$3:$P$1002,12,0)</f>
        <v xml:space="preserve">0.1m×0.8m </v>
      </c>
      <c r="F1658" s="133"/>
      <c r="G1658" s="133"/>
      <c r="H1658" s="133"/>
      <c r="I1658" s="133"/>
      <c r="J1658" s="133"/>
      <c r="K1658" s="133"/>
      <c r="L1658" s="134"/>
      <c r="M1658" s="770" t="s">
        <v>7</v>
      </c>
      <c r="N1658" s="772"/>
      <c r="O1658" s="771"/>
      <c r="P1658" s="344" t="str">
        <f>VLOOKUP(X1645,'様式D-1-1用'!$A$3:$P$1002,12,0)</f>
        <v xml:space="preserve">0.1m×2.4m </v>
      </c>
      <c r="Q1658" s="133"/>
      <c r="R1658" s="133"/>
      <c r="S1658" s="133"/>
      <c r="T1658" s="133"/>
      <c r="U1658" s="133"/>
      <c r="V1658" s="133"/>
      <c r="W1658" s="134"/>
    </row>
    <row r="1659" spans="1:24" s="23" customFormat="1" ht="17.100000000000001" customHeight="1" x14ac:dyDescent="0.15">
      <c r="B1659" s="801" t="s">
        <v>54</v>
      </c>
      <c r="C1659" s="802"/>
      <c r="D1659" s="803"/>
      <c r="E1659" s="799" t="str">
        <f>VLOOKUP(A1645,'様式D-1-1用'!$A$3:$P$1002,13,0)</f>
        <v xml:space="preserve">0.1m×0.9m </v>
      </c>
      <c r="F1659" s="800"/>
      <c r="G1659" s="800"/>
      <c r="H1659" s="800"/>
      <c r="I1659" s="800"/>
      <c r="J1659" s="800"/>
      <c r="K1659" s="800"/>
      <c r="L1659" s="804"/>
      <c r="M1659" s="801" t="s">
        <v>54</v>
      </c>
      <c r="N1659" s="802"/>
      <c r="O1659" s="803"/>
      <c r="P1659" s="799" t="str">
        <f>VLOOKUP(X1645,'様式D-1-1用'!$A$3:$P$1002,13,0)</f>
        <v>0.1m×1.8m</v>
      </c>
      <c r="Q1659" s="800"/>
      <c r="R1659" s="800"/>
      <c r="S1659" s="800"/>
      <c r="T1659" s="800"/>
      <c r="U1659" s="800"/>
      <c r="V1659" s="800"/>
      <c r="W1659" s="804"/>
    </row>
    <row r="1660" spans="1:24" s="23" customFormat="1" ht="17.100000000000001" customHeight="1" x14ac:dyDescent="0.15">
      <c r="B1660" s="796" t="s">
        <v>282</v>
      </c>
      <c r="C1660" s="797"/>
      <c r="D1660" s="798"/>
      <c r="E1660" s="799" t="str">
        <f>VLOOKUP(A1645,'様式D-1-1用'!$A$3:$P$1002,14,0)</f>
        <v>－</v>
      </c>
      <c r="F1660" s="800"/>
      <c r="G1660" s="800"/>
      <c r="H1660" s="743"/>
      <c r="I1660" s="743"/>
      <c r="J1660" s="743"/>
      <c r="K1660" s="743"/>
      <c r="L1660" s="744"/>
      <c r="M1660" s="796" t="s">
        <v>282</v>
      </c>
      <c r="N1660" s="797"/>
      <c r="O1660" s="798"/>
      <c r="P1660" s="799" t="str">
        <f>VLOOKUP(X1645,'様式D-1-1用'!$A$3:$P$1002,14,0)</f>
        <v>－</v>
      </c>
      <c r="Q1660" s="800"/>
      <c r="R1660" s="800"/>
      <c r="S1660" s="743"/>
      <c r="T1660" s="743"/>
      <c r="U1660" s="743"/>
      <c r="V1660" s="743"/>
      <c r="W1660" s="744"/>
    </row>
    <row r="1661" spans="1:24" s="23" customFormat="1" ht="17.100000000000001" customHeight="1" x14ac:dyDescent="0.15">
      <c r="B1661" s="796" t="s">
        <v>302</v>
      </c>
      <c r="C1661" s="797"/>
      <c r="D1661" s="798"/>
      <c r="E1661" s="799" t="str">
        <f>VLOOKUP(A1645,'様式D-1-1用'!$A$3:$P$1002,15,0)</f>
        <v>監視（日常巡視）</v>
      </c>
      <c r="F1661" s="800"/>
      <c r="G1661" s="800"/>
      <c r="H1661" s="811" t="s">
        <v>8</v>
      </c>
      <c r="I1661" s="812"/>
      <c r="J1661" s="808"/>
      <c r="K1661" s="809"/>
      <c r="L1661" s="810"/>
      <c r="M1661" s="796" t="s">
        <v>302</v>
      </c>
      <c r="N1661" s="797"/>
      <c r="O1661" s="798"/>
      <c r="P1661" s="799" t="str">
        <f>VLOOKUP(X1645,'様式D-1-1用'!$A$3:$P$1002,15,0)</f>
        <v>監視（日常巡視）</v>
      </c>
      <c r="Q1661" s="800"/>
      <c r="R1661" s="800"/>
      <c r="S1661" s="811" t="s">
        <v>8</v>
      </c>
      <c r="T1661" s="812"/>
      <c r="U1661" s="808"/>
      <c r="V1661" s="809"/>
      <c r="W1661" s="810"/>
    </row>
    <row r="1662" spans="1:24" s="23" customFormat="1" ht="17.100000000000001" customHeight="1" x14ac:dyDescent="0.15">
      <c r="B1662" s="770" t="s">
        <v>50</v>
      </c>
      <c r="C1662" s="771"/>
      <c r="D1662" s="805" t="str">
        <f>VLOOKUP(A1645,'様式D-1-1用'!$A$3:$P$1002,16,0)</f>
        <v xml:space="preserve">うき・はく離、0.1m×0.8m </v>
      </c>
      <c r="E1662" s="806"/>
      <c r="F1662" s="806"/>
      <c r="G1662" s="806"/>
      <c r="H1662" s="806"/>
      <c r="I1662" s="806"/>
      <c r="J1662" s="806"/>
      <c r="K1662" s="806"/>
      <c r="L1662" s="807"/>
      <c r="M1662" s="770" t="s">
        <v>50</v>
      </c>
      <c r="N1662" s="771"/>
      <c r="O1662" s="805" t="str">
        <f>VLOOKUP(X1645,'様式D-1-1用'!$A$3:$P$1002,16,0)</f>
        <v xml:space="preserve">うき・はく離、0.1m×2.4m </v>
      </c>
      <c r="P1662" s="806"/>
      <c r="Q1662" s="806"/>
      <c r="R1662" s="806"/>
      <c r="S1662" s="806"/>
      <c r="T1662" s="806"/>
      <c r="U1662" s="806"/>
      <c r="V1662" s="806"/>
      <c r="W1662" s="807"/>
    </row>
    <row r="1663" spans="1:24" s="23" customFormat="1" ht="20.100000000000001" customHeight="1" x14ac:dyDescent="0.15">
      <c r="A1663" s="175">
        <f>A1622+4</f>
        <v>163</v>
      </c>
      <c r="B1663" s="779" t="s">
        <v>51</v>
      </c>
      <c r="C1663" s="779" t="s">
        <v>47</v>
      </c>
      <c r="D1663" s="782">
        <f>VLOOKUP(A1663,'様式D-1-1用'!$A$3:$P$1002,2,0)</f>
        <v>20</v>
      </c>
      <c r="E1663" s="783"/>
      <c r="F1663" s="786"/>
      <c r="G1663" s="787"/>
      <c r="H1663" s="787"/>
      <c r="I1663" s="787"/>
      <c r="J1663" s="787"/>
      <c r="K1663" s="787"/>
      <c r="L1663" s="788"/>
      <c r="M1663" s="779" t="s">
        <v>51</v>
      </c>
      <c r="N1663" s="779" t="s">
        <v>47</v>
      </c>
      <c r="O1663" s="782">
        <f>VLOOKUP(X1663,'様式D-1-1用'!$A$3:$P$1002,2,0)</f>
        <v>20</v>
      </c>
      <c r="P1663" s="783"/>
      <c r="Q1663" s="773"/>
      <c r="R1663" s="774"/>
      <c r="S1663" s="774"/>
      <c r="T1663" s="774"/>
      <c r="U1663" s="774"/>
      <c r="V1663" s="774"/>
      <c r="W1663" s="775"/>
      <c r="X1663" s="23">
        <f>X1622+4</f>
        <v>164</v>
      </c>
    </row>
    <row r="1664" spans="1:24" s="23" customFormat="1" ht="20.100000000000001" customHeight="1" x14ac:dyDescent="0.15">
      <c r="B1664" s="780"/>
      <c r="C1664" s="781"/>
      <c r="D1664" s="784"/>
      <c r="E1664" s="785"/>
      <c r="F1664" s="773"/>
      <c r="G1664" s="774"/>
      <c r="H1664" s="774"/>
      <c r="I1664" s="774"/>
      <c r="J1664" s="774"/>
      <c r="K1664" s="774"/>
      <c r="L1664" s="775"/>
      <c r="M1664" s="780"/>
      <c r="N1664" s="781"/>
      <c r="O1664" s="784"/>
      <c r="P1664" s="785"/>
      <c r="Q1664" s="773"/>
      <c r="R1664" s="774"/>
      <c r="S1664" s="774"/>
      <c r="T1664" s="774"/>
      <c r="U1664" s="774"/>
      <c r="V1664" s="774"/>
      <c r="W1664" s="775"/>
    </row>
    <row r="1665" spans="2:23" s="23" customFormat="1" ht="20.100000000000001" customHeight="1" x14ac:dyDescent="0.15">
      <c r="B1665" s="780"/>
      <c r="C1665" s="780" t="s">
        <v>2</v>
      </c>
      <c r="D1665" s="789">
        <f>VLOOKUP(A1663,'様式D-1-1用'!$A$3:$P$1002,3,0)</f>
        <v>7</v>
      </c>
      <c r="E1665" s="790"/>
      <c r="F1665" s="773"/>
      <c r="G1665" s="774"/>
      <c r="H1665" s="774"/>
      <c r="I1665" s="774"/>
      <c r="J1665" s="774"/>
      <c r="K1665" s="774"/>
      <c r="L1665" s="775"/>
      <c r="M1665" s="780"/>
      <c r="N1665" s="780" t="s">
        <v>2</v>
      </c>
      <c r="O1665" s="789">
        <f>VLOOKUP(X1663,'様式D-1-1用'!$A$3:$P$1002,3,0)</f>
        <v>8</v>
      </c>
      <c r="P1665" s="790"/>
      <c r="Q1665" s="773"/>
      <c r="R1665" s="774"/>
      <c r="S1665" s="774"/>
      <c r="T1665" s="774"/>
      <c r="U1665" s="774"/>
      <c r="V1665" s="774"/>
      <c r="W1665" s="775"/>
    </row>
    <row r="1666" spans="2:23" s="23" customFormat="1" ht="20.100000000000001" customHeight="1" x14ac:dyDescent="0.15">
      <c r="B1666" s="781"/>
      <c r="C1666" s="781"/>
      <c r="D1666" s="791"/>
      <c r="E1666" s="792"/>
      <c r="F1666" s="773"/>
      <c r="G1666" s="774"/>
      <c r="H1666" s="774"/>
      <c r="I1666" s="774"/>
      <c r="J1666" s="774"/>
      <c r="K1666" s="774"/>
      <c r="L1666" s="775"/>
      <c r="M1666" s="781"/>
      <c r="N1666" s="781"/>
      <c r="O1666" s="791"/>
      <c r="P1666" s="792"/>
      <c r="Q1666" s="773"/>
      <c r="R1666" s="774"/>
      <c r="S1666" s="774"/>
      <c r="T1666" s="774"/>
      <c r="U1666" s="774"/>
      <c r="V1666" s="774"/>
      <c r="W1666" s="775"/>
    </row>
    <row r="1667" spans="2:23" s="23" customFormat="1" ht="20.100000000000001" customHeight="1" x14ac:dyDescent="0.15">
      <c r="B1667" s="780" t="s">
        <v>48</v>
      </c>
      <c r="C1667" s="780" t="s">
        <v>3</v>
      </c>
      <c r="D1667" s="782" t="str">
        <f>VLOOKUP(A1663,'様式D-1-1用'!$A$3:$P$1002,4,0)</f>
        <v>覆工・坑門</v>
      </c>
      <c r="E1667" s="783"/>
      <c r="F1667" s="773"/>
      <c r="G1667" s="774"/>
      <c r="H1667" s="774"/>
      <c r="I1667" s="774"/>
      <c r="J1667" s="774"/>
      <c r="K1667" s="774"/>
      <c r="L1667" s="775"/>
      <c r="M1667" s="780" t="s">
        <v>48</v>
      </c>
      <c r="N1667" s="780" t="s">
        <v>3</v>
      </c>
      <c r="O1667" s="782" t="str">
        <f>VLOOKUP(X1663,'様式D-1-1用'!$A$3:$P$1002,4,0)</f>
        <v>覆工・坑門</v>
      </c>
      <c r="P1667" s="783"/>
      <c r="Q1667" s="773"/>
      <c r="R1667" s="774"/>
      <c r="S1667" s="774"/>
      <c r="T1667" s="774"/>
      <c r="U1667" s="774"/>
      <c r="V1667" s="774"/>
      <c r="W1667" s="775"/>
    </row>
    <row r="1668" spans="2:23" s="23" customFormat="1" ht="20.100000000000001" customHeight="1" x14ac:dyDescent="0.15">
      <c r="B1668" s="780"/>
      <c r="C1668" s="781"/>
      <c r="D1668" s="784"/>
      <c r="E1668" s="785"/>
      <c r="F1668" s="773"/>
      <c r="G1668" s="774"/>
      <c r="H1668" s="774"/>
      <c r="I1668" s="774"/>
      <c r="J1668" s="774"/>
      <c r="K1668" s="774"/>
      <c r="L1668" s="775"/>
      <c r="M1668" s="780"/>
      <c r="N1668" s="781"/>
      <c r="O1668" s="784"/>
      <c r="P1668" s="785"/>
      <c r="Q1668" s="773"/>
      <c r="R1668" s="774"/>
      <c r="S1668" s="774"/>
      <c r="T1668" s="774"/>
      <c r="U1668" s="774"/>
      <c r="V1668" s="774"/>
      <c r="W1668" s="775"/>
    </row>
    <row r="1669" spans="2:23" s="23" customFormat="1" ht="20.100000000000001" customHeight="1" x14ac:dyDescent="0.15">
      <c r="B1669" s="780"/>
      <c r="C1669" s="780" t="s">
        <v>4</v>
      </c>
      <c r="D1669" s="782" t="str">
        <f>VLOOKUP(A1663,'様式D-1-1用'!$A$3:$P$1002,5,0)</f>
        <v>側壁（右側）</v>
      </c>
      <c r="E1669" s="783"/>
      <c r="F1669" s="773"/>
      <c r="G1669" s="774"/>
      <c r="H1669" s="774"/>
      <c r="I1669" s="774"/>
      <c r="J1669" s="774"/>
      <c r="K1669" s="774"/>
      <c r="L1669" s="775"/>
      <c r="M1669" s="780"/>
      <c r="N1669" s="780" t="s">
        <v>4</v>
      </c>
      <c r="O1669" s="782" t="str">
        <f>VLOOKUP(X1663,'様式D-1-1用'!$A$3:$P$1002,5,0)</f>
        <v>側壁（右側）</v>
      </c>
      <c r="P1669" s="783"/>
      <c r="Q1669" s="773"/>
      <c r="R1669" s="774"/>
      <c r="S1669" s="774"/>
      <c r="T1669" s="774"/>
      <c r="U1669" s="774"/>
      <c r="V1669" s="774"/>
      <c r="W1669" s="775"/>
    </row>
    <row r="1670" spans="2:23" s="23" customFormat="1" ht="19.5" customHeight="1" x14ac:dyDescent="0.15">
      <c r="B1670" s="781"/>
      <c r="C1670" s="781"/>
      <c r="D1670" s="784"/>
      <c r="E1670" s="785"/>
      <c r="F1670" s="773"/>
      <c r="G1670" s="774"/>
      <c r="H1670" s="774"/>
      <c r="I1670" s="774"/>
      <c r="J1670" s="774"/>
      <c r="K1670" s="774"/>
      <c r="L1670" s="775"/>
      <c r="M1670" s="781"/>
      <c r="N1670" s="781"/>
      <c r="O1670" s="784"/>
      <c r="P1670" s="785"/>
      <c r="Q1670" s="773"/>
      <c r="R1670" s="774"/>
      <c r="S1670" s="774"/>
      <c r="T1670" s="774"/>
      <c r="U1670" s="774"/>
      <c r="V1670" s="774"/>
      <c r="W1670" s="775"/>
    </row>
    <row r="1671" spans="2:23" s="23" customFormat="1" ht="17.100000000000001" customHeight="1" x14ac:dyDescent="0.15">
      <c r="B1671" s="770" t="s">
        <v>5</v>
      </c>
      <c r="C1671" s="771"/>
      <c r="D1671" s="765" t="str">
        <f>VLOOKUP(A1663,'様式D-1-1用'!$A$3:$P$1002,6,0)</f>
        <v>材質劣化</v>
      </c>
      <c r="E1671" s="766"/>
      <c r="F1671" s="773"/>
      <c r="G1671" s="774"/>
      <c r="H1671" s="774"/>
      <c r="I1671" s="774"/>
      <c r="J1671" s="774"/>
      <c r="K1671" s="774"/>
      <c r="L1671" s="775"/>
      <c r="M1671" s="770" t="s">
        <v>5</v>
      </c>
      <c r="N1671" s="771"/>
      <c r="O1671" s="765" t="str">
        <f>VLOOKUP(X1663,'様式D-1-1用'!$A$3:$P$1002,6,0)</f>
        <v>材質劣化</v>
      </c>
      <c r="P1671" s="766"/>
      <c r="Q1671" s="773"/>
      <c r="R1671" s="774"/>
      <c r="S1671" s="774"/>
      <c r="T1671" s="774"/>
      <c r="U1671" s="774"/>
      <c r="V1671" s="774"/>
      <c r="W1671" s="775"/>
    </row>
    <row r="1672" spans="2:23" s="23" customFormat="1" ht="17.100000000000001" customHeight="1" x14ac:dyDescent="0.15">
      <c r="B1672" s="770" t="s">
        <v>49</v>
      </c>
      <c r="C1672" s="771"/>
      <c r="D1672" s="765" t="str">
        <f>VLOOKUP(A1663,'様式D-1-1用'!$A$3:$P$1002,7,0)</f>
        <v>うき・はく離</v>
      </c>
      <c r="E1672" s="766"/>
      <c r="F1672" s="773"/>
      <c r="G1672" s="774"/>
      <c r="H1672" s="774"/>
      <c r="I1672" s="774"/>
      <c r="J1672" s="774"/>
      <c r="K1672" s="774"/>
      <c r="L1672" s="775"/>
      <c r="M1672" s="770" t="s">
        <v>49</v>
      </c>
      <c r="N1672" s="771"/>
      <c r="O1672" s="765" t="str">
        <f>VLOOKUP(X1663,'様式D-1-1用'!$A$3:$P$1002,7,0)</f>
        <v>補修跡</v>
      </c>
      <c r="P1672" s="766"/>
      <c r="Q1672" s="773"/>
      <c r="R1672" s="774"/>
      <c r="S1672" s="774"/>
      <c r="T1672" s="774"/>
      <c r="U1672" s="774"/>
      <c r="V1672" s="774"/>
      <c r="W1672" s="775"/>
    </row>
    <row r="1673" spans="2:23" s="23" customFormat="1" ht="17.100000000000001" customHeight="1" x14ac:dyDescent="0.15">
      <c r="B1673" s="768" t="s">
        <v>279</v>
      </c>
      <c r="C1673" s="770" t="s">
        <v>278</v>
      </c>
      <c r="D1673" s="771"/>
      <c r="E1673" s="146">
        <f>VLOOKUP(A1663,'様式D-1-1用'!$A$3:$P$1002,8,0)</f>
        <v>0</v>
      </c>
      <c r="F1673" s="773"/>
      <c r="G1673" s="774"/>
      <c r="H1673" s="774"/>
      <c r="I1673" s="774"/>
      <c r="J1673" s="774"/>
      <c r="K1673" s="774"/>
      <c r="L1673" s="775"/>
      <c r="M1673" s="768" t="s">
        <v>279</v>
      </c>
      <c r="N1673" s="770" t="s">
        <v>278</v>
      </c>
      <c r="O1673" s="771"/>
      <c r="P1673" s="146">
        <f>VLOOKUP(X1663,'様式D-1-1用'!$A$3:$P$1002,8,0)</f>
        <v>0</v>
      </c>
      <c r="Q1673" s="773"/>
      <c r="R1673" s="774"/>
      <c r="S1673" s="774"/>
      <c r="T1673" s="774"/>
      <c r="U1673" s="774"/>
      <c r="V1673" s="774"/>
      <c r="W1673" s="775"/>
    </row>
    <row r="1674" spans="2:23" s="23" customFormat="1" ht="17.100000000000001" customHeight="1" x14ac:dyDescent="0.15">
      <c r="B1674" s="769"/>
      <c r="C1674" s="770" t="s">
        <v>280</v>
      </c>
      <c r="D1674" s="771"/>
      <c r="E1674" s="146" t="str">
        <f>VLOOKUP(A1663,'様式D-1-1用'!$A$3:$P$1002,9,0)</f>
        <v>Ⅱb</v>
      </c>
      <c r="F1674" s="773"/>
      <c r="G1674" s="774"/>
      <c r="H1674" s="774"/>
      <c r="I1674" s="774"/>
      <c r="J1674" s="774"/>
      <c r="K1674" s="774"/>
      <c r="L1674" s="775"/>
      <c r="M1674" s="769"/>
      <c r="N1674" s="770" t="s">
        <v>280</v>
      </c>
      <c r="O1674" s="771"/>
      <c r="P1674" s="146" t="str">
        <f>VLOOKUP(X1663,'様式D-1-1用'!$A$3:$P$1002,9,0)</f>
        <v>Ⅰ</v>
      </c>
      <c r="Q1674" s="773"/>
      <c r="R1674" s="774"/>
      <c r="S1674" s="774"/>
      <c r="T1674" s="774"/>
      <c r="U1674" s="774"/>
      <c r="V1674" s="774"/>
      <c r="W1674" s="775"/>
    </row>
    <row r="1675" spans="2:23" s="23" customFormat="1" ht="17.100000000000001" customHeight="1" x14ac:dyDescent="0.15">
      <c r="B1675" s="770" t="s">
        <v>29</v>
      </c>
      <c r="C1675" s="771"/>
      <c r="D1675" s="767" t="str">
        <f>VLOOKUP(A1663,'様式D-1-1用'!$A$3:$P$1002,11,0)</f>
        <v>Ⅱ</v>
      </c>
      <c r="E1675" s="759"/>
      <c r="F1675" s="776"/>
      <c r="G1675" s="777"/>
      <c r="H1675" s="777"/>
      <c r="I1675" s="777"/>
      <c r="J1675" s="777"/>
      <c r="K1675" s="777"/>
      <c r="L1675" s="778"/>
      <c r="M1675" s="770" t="s">
        <v>29</v>
      </c>
      <c r="N1675" s="771"/>
      <c r="O1675" s="767" t="str">
        <f>VLOOKUP(X1663,'様式D-1-1用'!$A$3:$P$1002,11,0)</f>
        <v>Ⅰ</v>
      </c>
      <c r="P1675" s="759"/>
      <c r="Q1675" s="776"/>
      <c r="R1675" s="777"/>
      <c r="S1675" s="777"/>
      <c r="T1675" s="777"/>
      <c r="U1675" s="777"/>
      <c r="V1675" s="777"/>
      <c r="W1675" s="778"/>
    </row>
    <row r="1676" spans="2:23" s="23" customFormat="1" ht="17.100000000000001" customHeight="1" x14ac:dyDescent="0.15">
      <c r="B1676" s="770" t="s">
        <v>7</v>
      </c>
      <c r="C1676" s="772"/>
      <c r="D1676" s="772"/>
      <c r="E1676" s="344" t="str">
        <f>VLOOKUP(A1663,'様式D-1-1用'!$A$3:$P$1002,12,0)</f>
        <v xml:space="preserve">0.2m×0.1m </v>
      </c>
      <c r="F1676" s="133"/>
      <c r="G1676" s="133"/>
      <c r="H1676" s="133"/>
      <c r="I1676" s="133"/>
      <c r="J1676" s="133"/>
      <c r="K1676" s="133"/>
      <c r="L1676" s="134"/>
      <c r="M1676" s="770" t="s">
        <v>7</v>
      </c>
      <c r="N1676" s="772"/>
      <c r="O1676" s="771"/>
      <c r="P1676" s="344" t="str">
        <f>VLOOKUP(X1663,'様式D-1-1用'!$A$3:$P$1002,12,0)</f>
        <v>1.8m×1.0m メッシュシート</v>
      </c>
      <c r="Q1676" s="133"/>
      <c r="R1676" s="133"/>
      <c r="S1676" s="133"/>
      <c r="T1676" s="133"/>
      <c r="U1676" s="133"/>
      <c r="V1676" s="133"/>
      <c r="W1676" s="134"/>
    </row>
    <row r="1677" spans="2:23" s="23" customFormat="1" ht="17.100000000000001" customHeight="1" x14ac:dyDescent="0.15">
      <c r="B1677" s="801" t="s">
        <v>54</v>
      </c>
      <c r="C1677" s="802"/>
      <c r="D1677" s="803"/>
      <c r="E1677" s="799" t="str">
        <f>VLOOKUP(A1663,'様式D-1-1用'!$A$3:$P$1002,13,0)</f>
        <v xml:space="preserve">0.2m×0.1m </v>
      </c>
      <c r="F1677" s="800"/>
      <c r="G1677" s="800"/>
      <c r="H1677" s="800"/>
      <c r="I1677" s="800"/>
      <c r="J1677" s="800"/>
      <c r="K1677" s="800"/>
      <c r="L1677" s="804"/>
      <c r="M1677" s="801" t="s">
        <v>54</v>
      </c>
      <c r="N1677" s="802"/>
      <c r="O1677" s="803"/>
      <c r="P1677" s="799" t="str">
        <f>VLOOKUP(X1663,'様式D-1-1用'!$A$3:$P$1002,13,0)</f>
        <v>うき0.3m×0.1m</v>
      </c>
      <c r="Q1677" s="800"/>
      <c r="R1677" s="800"/>
      <c r="S1677" s="800"/>
      <c r="T1677" s="800"/>
      <c r="U1677" s="800"/>
      <c r="V1677" s="800"/>
      <c r="W1677" s="804"/>
    </row>
    <row r="1678" spans="2:23" s="23" customFormat="1" ht="17.100000000000001" customHeight="1" x14ac:dyDescent="0.15">
      <c r="B1678" s="796" t="s">
        <v>282</v>
      </c>
      <c r="C1678" s="797"/>
      <c r="D1678" s="798"/>
      <c r="E1678" s="799" t="str">
        <f>VLOOKUP(A1663,'様式D-1-1用'!$A$3:$P$1002,14,0)</f>
        <v>－</v>
      </c>
      <c r="F1678" s="800"/>
      <c r="G1678" s="800"/>
      <c r="H1678" s="743"/>
      <c r="I1678" s="743"/>
      <c r="J1678" s="743"/>
      <c r="K1678" s="743"/>
      <c r="L1678" s="744"/>
      <c r="M1678" s="796" t="s">
        <v>282</v>
      </c>
      <c r="N1678" s="797"/>
      <c r="O1678" s="798"/>
      <c r="P1678" s="799" t="str">
        <f>VLOOKUP(X1663,'様式D-1-1用'!$A$3:$P$1002,14,0)</f>
        <v>－</v>
      </c>
      <c r="Q1678" s="800"/>
      <c r="R1678" s="800"/>
      <c r="S1678" s="743"/>
      <c r="T1678" s="743"/>
      <c r="U1678" s="743"/>
      <c r="V1678" s="743"/>
      <c r="W1678" s="744"/>
    </row>
    <row r="1679" spans="2:23" s="23" customFormat="1" ht="17.100000000000001" customHeight="1" x14ac:dyDescent="0.15">
      <c r="B1679" s="796" t="s">
        <v>302</v>
      </c>
      <c r="C1679" s="797"/>
      <c r="D1679" s="798"/>
      <c r="E1679" s="799" t="str">
        <f>VLOOKUP(A1663,'様式D-1-1用'!$A$3:$P$1002,15,0)</f>
        <v>監視（日常巡視）</v>
      </c>
      <c r="F1679" s="800"/>
      <c r="G1679" s="800"/>
      <c r="H1679" s="811" t="s">
        <v>8</v>
      </c>
      <c r="I1679" s="812"/>
      <c r="J1679" s="808"/>
      <c r="K1679" s="809"/>
      <c r="L1679" s="810"/>
      <c r="M1679" s="796" t="s">
        <v>302</v>
      </c>
      <c r="N1679" s="797"/>
      <c r="O1679" s="798"/>
      <c r="P1679" s="799" t="str">
        <f>VLOOKUP(X1663,'様式D-1-1用'!$A$3:$P$1002,15,0)</f>
        <v>なし</v>
      </c>
      <c r="Q1679" s="800"/>
      <c r="R1679" s="800"/>
      <c r="S1679" s="811" t="s">
        <v>8</v>
      </c>
      <c r="T1679" s="812"/>
      <c r="U1679" s="808"/>
      <c r="V1679" s="809"/>
      <c r="W1679" s="810"/>
    </row>
    <row r="1680" spans="2:23" s="23" customFormat="1" ht="17.100000000000001" customHeight="1" x14ac:dyDescent="0.15">
      <c r="B1680" s="770" t="s">
        <v>50</v>
      </c>
      <c r="C1680" s="771"/>
      <c r="D1680" s="805" t="str">
        <f>VLOOKUP(A1663,'様式D-1-1用'!$A$3:$P$1002,16,0)</f>
        <v xml:space="preserve">うき・はく離、0.2m×0.1m </v>
      </c>
      <c r="E1680" s="806"/>
      <c r="F1680" s="806"/>
      <c r="G1680" s="806"/>
      <c r="H1680" s="806"/>
      <c r="I1680" s="806"/>
      <c r="J1680" s="806"/>
      <c r="K1680" s="806"/>
      <c r="L1680" s="807"/>
      <c r="M1680" s="770" t="s">
        <v>50</v>
      </c>
      <c r="N1680" s="771"/>
      <c r="O1680" s="805" t="str">
        <f>VLOOKUP(X1663,'様式D-1-1用'!$A$3:$P$1002,16,0)</f>
        <v>補修跡、1.8m×1.0m メッシュシート</v>
      </c>
      <c r="P1680" s="806"/>
      <c r="Q1680" s="806"/>
      <c r="R1680" s="806"/>
      <c r="S1680" s="806"/>
      <c r="T1680" s="806"/>
      <c r="U1680" s="806"/>
      <c r="V1680" s="806"/>
      <c r="W1680" s="807"/>
    </row>
    <row r="1681" spans="1:24" s="23" customFormat="1" ht="15" customHeight="1" x14ac:dyDescent="0.15">
      <c r="B1681" s="80"/>
      <c r="C1681" s="793" t="s">
        <v>304</v>
      </c>
      <c r="D1681" s="794"/>
      <c r="E1681" s="794"/>
      <c r="F1681" s="794"/>
      <c r="G1681" s="794"/>
      <c r="H1681" s="794"/>
      <c r="I1681" s="794"/>
      <c r="J1681" s="794"/>
      <c r="K1681" s="794"/>
      <c r="L1681" s="794"/>
      <c r="M1681" s="80"/>
      <c r="N1681" s="81" t="s">
        <v>257</v>
      </c>
      <c r="O1681" s="80"/>
      <c r="P1681" s="82"/>
      <c r="Q1681" s="82"/>
      <c r="R1681" s="82"/>
      <c r="S1681" s="82"/>
      <c r="T1681" s="82"/>
      <c r="U1681" s="82"/>
      <c r="V1681" s="82"/>
      <c r="W1681" s="82"/>
    </row>
    <row r="1682" spans="1:24" s="23" customFormat="1" ht="15" customHeight="1" x14ac:dyDescent="0.15">
      <c r="B1682" s="80"/>
      <c r="C1682" s="795"/>
      <c r="D1682" s="795"/>
      <c r="E1682" s="795"/>
      <c r="F1682" s="795"/>
      <c r="G1682" s="795"/>
      <c r="H1682" s="795"/>
      <c r="I1682" s="795"/>
      <c r="J1682" s="795"/>
      <c r="K1682" s="795"/>
      <c r="L1682" s="795"/>
      <c r="M1682" s="80"/>
      <c r="N1682" s="81" t="s">
        <v>283</v>
      </c>
      <c r="O1682" s="82"/>
      <c r="P1682" s="82"/>
      <c r="Q1682" s="82"/>
      <c r="R1682" s="82"/>
      <c r="S1682" s="82"/>
      <c r="T1682" s="82"/>
      <c r="U1682" s="82"/>
      <c r="V1682" s="82"/>
      <c r="W1682" s="82"/>
    </row>
    <row r="1683" spans="1:24" ht="15" customHeight="1" x14ac:dyDescent="0.15">
      <c r="B1683" s="79"/>
      <c r="C1683" s="176" t="s">
        <v>303</v>
      </c>
      <c r="D1683" s="176"/>
      <c r="E1683" s="177"/>
      <c r="M1683" s="23"/>
      <c r="N1683" s="176" t="s">
        <v>529</v>
      </c>
      <c r="O1683" s="174"/>
      <c r="P1683" s="175"/>
      <c r="Q1683" s="23"/>
      <c r="R1683" s="23"/>
      <c r="S1683" s="23"/>
      <c r="T1683" s="23"/>
      <c r="U1683" s="23"/>
      <c r="W1683" s="82"/>
      <c r="X1683" s="23"/>
    </row>
    <row r="1684" spans="1:24" ht="15" customHeight="1" x14ac:dyDescent="0.15">
      <c r="C1684" s="176" t="s">
        <v>420</v>
      </c>
      <c r="D1684" s="176"/>
      <c r="M1684" s="23"/>
      <c r="N1684" s="176" t="s">
        <v>530</v>
      </c>
      <c r="O1684" s="174"/>
      <c r="P1684" s="23"/>
      <c r="Q1684" s="23"/>
      <c r="R1684" s="23"/>
      <c r="S1684" s="23"/>
      <c r="T1684" s="23"/>
      <c r="U1684" s="23"/>
      <c r="V1684" s="23"/>
      <c r="W1684" s="23"/>
      <c r="X1684" s="23"/>
    </row>
    <row r="1685" spans="1:24" ht="15.6" customHeight="1" x14ac:dyDescent="0.15">
      <c r="C1685" s="176" t="s">
        <v>557</v>
      </c>
      <c r="N1685" s="176" t="s">
        <v>463</v>
      </c>
    </row>
    <row r="1686" spans="1:24" s="23" customFormat="1" ht="20.100000000000001" customHeight="1" x14ac:dyDescent="0.15">
      <c r="A1686" s="175">
        <f>A1645+4</f>
        <v>165</v>
      </c>
      <c r="B1686" s="779" t="s">
        <v>51</v>
      </c>
      <c r="C1686" s="779" t="s">
        <v>47</v>
      </c>
      <c r="D1686" s="782">
        <f>VLOOKUP(A1686,'様式D-1-1用'!$A$3:$P$1002,2,0)</f>
        <v>20</v>
      </c>
      <c r="E1686" s="783"/>
      <c r="F1686" s="786"/>
      <c r="G1686" s="787"/>
      <c r="H1686" s="787"/>
      <c r="I1686" s="787"/>
      <c r="J1686" s="787"/>
      <c r="K1686" s="787"/>
      <c r="L1686" s="788"/>
      <c r="M1686" s="779" t="s">
        <v>51</v>
      </c>
      <c r="N1686" s="779" t="s">
        <v>47</v>
      </c>
      <c r="O1686" s="782">
        <f>VLOOKUP(X1686,'様式D-1-1用'!$A$3:$P$1002,2,0)</f>
        <v>20</v>
      </c>
      <c r="P1686" s="783"/>
      <c r="Q1686" s="786"/>
      <c r="R1686" s="787"/>
      <c r="S1686" s="787"/>
      <c r="T1686" s="787"/>
      <c r="U1686" s="787"/>
      <c r="V1686" s="787"/>
      <c r="W1686" s="788"/>
      <c r="X1686" s="23">
        <f>X1645+4</f>
        <v>166</v>
      </c>
    </row>
    <row r="1687" spans="1:24" s="23" customFormat="1" ht="20.100000000000001" customHeight="1" x14ac:dyDescent="0.15">
      <c r="B1687" s="780"/>
      <c r="C1687" s="781"/>
      <c r="D1687" s="784"/>
      <c r="E1687" s="785"/>
      <c r="F1687" s="773"/>
      <c r="G1687" s="774"/>
      <c r="H1687" s="774"/>
      <c r="I1687" s="774"/>
      <c r="J1687" s="774"/>
      <c r="K1687" s="774"/>
      <c r="L1687" s="775"/>
      <c r="M1687" s="780"/>
      <c r="N1687" s="781"/>
      <c r="O1687" s="784"/>
      <c r="P1687" s="785"/>
      <c r="Q1687" s="773"/>
      <c r="R1687" s="774"/>
      <c r="S1687" s="774"/>
      <c r="T1687" s="774"/>
      <c r="U1687" s="774"/>
      <c r="V1687" s="774"/>
      <c r="W1687" s="775"/>
    </row>
    <row r="1688" spans="1:24" s="23" customFormat="1" ht="20.100000000000001" customHeight="1" x14ac:dyDescent="0.15">
      <c r="B1688" s="780"/>
      <c r="C1688" s="780" t="s">
        <v>2</v>
      </c>
      <c r="D1688" s="789">
        <f>VLOOKUP(A1686,'様式D-1-1用'!$A$3:$P$1002,3,0)</f>
        <v>9</v>
      </c>
      <c r="E1688" s="790"/>
      <c r="F1688" s="773"/>
      <c r="G1688" s="774"/>
      <c r="H1688" s="774"/>
      <c r="I1688" s="774"/>
      <c r="J1688" s="774"/>
      <c r="K1688" s="774"/>
      <c r="L1688" s="775"/>
      <c r="M1688" s="780"/>
      <c r="N1688" s="780" t="s">
        <v>2</v>
      </c>
      <c r="O1688" s="789">
        <f>VLOOKUP(X1686,'様式D-1-1用'!$A$3:$P$1002,3,0)</f>
        <v>10</v>
      </c>
      <c r="P1688" s="790"/>
      <c r="Q1688" s="773"/>
      <c r="R1688" s="774"/>
      <c r="S1688" s="774"/>
      <c r="T1688" s="774"/>
      <c r="U1688" s="774"/>
      <c r="V1688" s="774"/>
      <c r="W1688" s="775"/>
    </row>
    <row r="1689" spans="1:24" s="23" customFormat="1" ht="19.5" customHeight="1" x14ac:dyDescent="0.15">
      <c r="B1689" s="781"/>
      <c r="C1689" s="781"/>
      <c r="D1689" s="791"/>
      <c r="E1689" s="792"/>
      <c r="F1689" s="773"/>
      <c r="G1689" s="774"/>
      <c r="H1689" s="774"/>
      <c r="I1689" s="774"/>
      <c r="J1689" s="774"/>
      <c r="K1689" s="774"/>
      <c r="L1689" s="775"/>
      <c r="M1689" s="781"/>
      <c r="N1689" s="781"/>
      <c r="O1689" s="791"/>
      <c r="P1689" s="792"/>
      <c r="Q1689" s="773"/>
      <c r="R1689" s="774"/>
      <c r="S1689" s="774"/>
      <c r="T1689" s="774"/>
      <c r="U1689" s="774"/>
      <c r="V1689" s="774"/>
      <c r="W1689" s="775"/>
    </row>
    <row r="1690" spans="1:24" s="23" customFormat="1" ht="20.100000000000001" customHeight="1" x14ac:dyDescent="0.15">
      <c r="B1690" s="780" t="s">
        <v>48</v>
      </c>
      <c r="C1690" s="780" t="s">
        <v>3</v>
      </c>
      <c r="D1690" s="782" t="str">
        <f>VLOOKUP(A1686,'様式D-1-1用'!$A$3:$P$1002,4,0)</f>
        <v>路面</v>
      </c>
      <c r="E1690" s="783"/>
      <c r="F1690" s="773"/>
      <c r="G1690" s="774"/>
      <c r="H1690" s="774"/>
      <c r="I1690" s="774"/>
      <c r="J1690" s="774"/>
      <c r="K1690" s="774"/>
      <c r="L1690" s="775"/>
      <c r="M1690" s="780" t="s">
        <v>48</v>
      </c>
      <c r="N1690" s="780" t="s">
        <v>3</v>
      </c>
      <c r="O1690" s="782" t="str">
        <f>VLOOKUP(X1686,'様式D-1-1用'!$A$3:$P$1002,4,0)</f>
        <v>路面</v>
      </c>
      <c r="P1690" s="783"/>
      <c r="Q1690" s="773"/>
      <c r="R1690" s="774"/>
      <c r="S1690" s="774"/>
      <c r="T1690" s="774"/>
      <c r="U1690" s="774"/>
      <c r="V1690" s="774"/>
      <c r="W1690" s="775"/>
    </row>
    <row r="1691" spans="1:24" s="23" customFormat="1" ht="20.100000000000001" customHeight="1" x14ac:dyDescent="0.15">
      <c r="B1691" s="780"/>
      <c r="C1691" s="781"/>
      <c r="D1691" s="784"/>
      <c r="E1691" s="785"/>
      <c r="F1691" s="773"/>
      <c r="G1691" s="774"/>
      <c r="H1691" s="774"/>
      <c r="I1691" s="774"/>
      <c r="J1691" s="774"/>
      <c r="K1691" s="774"/>
      <c r="L1691" s="775"/>
      <c r="M1691" s="780"/>
      <c r="N1691" s="781"/>
      <c r="O1691" s="784"/>
      <c r="P1691" s="785"/>
      <c r="Q1691" s="773"/>
      <c r="R1691" s="774"/>
      <c r="S1691" s="774"/>
      <c r="T1691" s="774"/>
      <c r="U1691" s="774"/>
      <c r="V1691" s="774"/>
      <c r="W1691" s="775"/>
    </row>
    <row r="1692" spans="1:24" s="23" customFormat="1" ht="20.100000000000001" customHeight="1" x14ac:dyDescent="0.15">
      <c r="B1692" s="780"/>
      <c r="C1692" s="780" t="s">
        <v>4</v>
      </c>
      <c r="D1692" s="782" t="str">
        <f>VLOOKUP(A1686,'様式D-1-1用'!$A$3:$P$1002,5,0)</f>
        <v>監査歩廊</v>
      </c>
      <c r="E1692" s="783"/>
      <c r="F1692" s="773"/>
      <c r="G1692" s="774"/>
      <c r="H1692" s="774"/>
      <c r="I1692" s="774"/>
      <c r="J1692" s="774"/>
      <c r="K1692" s="774"/>
      <c r="L1692" s="775"/>
      <c r="M1692" s="780"/>
      <c r="N1692" s="780" t="s">
        <v>4</v>
      </c>
      <c r="O1692" s="782" t="str">
        <f>VLOOKUP(X1686,'様式D-1-1用'!$A$3:$P$1002,5,0)</f>
        <v>監査歩廊</v>
      </c>
      <c r="P1692" s="783"/>
      <c r="Q1692" s="773"/>
      <c r="R1692" s="774"/>
      <c r="S1692" s="774"/>
      <c r="T1692" s="774"/>
      <c r="U1692" s="774"/>
      <c r="V1692" s="774"/>
      <c r="W1692" s="775"/>
    </row>
    <row r="1693" spans="1:24" s="23" customFormat="1" ht="20.100000000000001" customHeight="1" x14ac:dyDescent="0.15">
      <c r="B1693" s="781"/>
      <c r="C1693" s="781"/>
      <c r="D1693" s="784"/>
      <c r="E1693" s="785"/>
      <c r="F1693" s="773"/>
      <c r="G1693" s="774"/>
      <c r="H1693" s="774"/>
      <c r="I1693" s="774"/>
      <c r="J1693" s="774"/>
      <c r="K1693" s="774"/>
      <c r="L1693" s="775"/>
      <c r="M1693" s="781"/>
      <c r="N1693" s="781"/>
      <c r="O1693" s="784"/>
      <c r="P1693" s="785"/>
      <c r="Q1693" s="773"/>
      <c r="R1693" s="774"/>
      <c r="S1693" s="774"/>
      <c r="T1693" s="774"/>
      <c r="U1693" s="774"/>
      <c r="V1693" s="774"/>
      <c r="W1693" s="775"/>
    </row>
    <row r="1694" spans="1:24" s="23" customFormat="1" ht="17.100000000000001" customHeight="1" x14ac:dyDescent="0.15">
      <c r="B1694" s="770" t="s">
        <v>5</v>
      </c>
      <c r="C1694" s="771"/>
      <c r="D1694" s="765" t="str">
        <f>VLOOKUP(A1686,'様式D-1-1用'!$A$3:$P$1002,6,0)</f>
        <v>材質劣化</v>
      </c>
      <c r="E1694" s="766"/>
      <c r="F1694" s="773"/>
      <c r="G1694" s="774"/>
      <c r="H1694" s="774"/>
      <c r="I1694" s="774"/>
      <c r="J1694" s="774"/>
      <c r="K1694" s="774"/>
      <c r="L1694" s="775"/>
      <c r="M1694" s="770" t="s">
        <v>5</v>
      </c>
      <c r="N1694" s="771"/>
      <c r="O1694" s="765" t="str">
        <f>VLOOKUP(X1686,'様式D-1-1用'!$A$3:$P$1002,6,0)</f>
        <v>材質劣化</v>
      </c>
      <c r="P1694" s="766"/>
      <c r="Q1694" s="773"/>
      <c r="R1694" s="774"/>
      <c r="S1694" s="774"/>
      <c r="T1694" s="774"/>
      <c r="U1694" s="774"/>
      <c r="V1694" s="774"/>
      <c r="W1694" s="775"/>
    </row>
    <row r="1695" spans="1:24" s="23" customFormat="1" ht="17.100000000000001" customHeight="1" x14ac:dyDescent="0.15">
      <c r="B1695" s="770" t="s">
        <v>49</v>
      </c>
      <c r="C1695" s="771"/>
      <c r="D1695" s="765" t="str">
        <f>VLOOKUP(A1686,'様式D-1-1用'!$A$3:$P$1002,7,0)</f>
        <v>欠損</v>
      </c>
      <c r="E1695" s="766"/>
      <c r="F1695" s="773"/>
      <c r="G1695" s="774"/>
      <c r="H1695" s="774"/>
      <c r="I1695" s="774"/>
      <c r="J1695" s="774"/>
      <c r="K1695" s="774"/>
      <c r="L1695" s="775"/>
      <c r="M1695" s="770" t="s">
        <v>49</v>
      </c>
      <c r="N1695" s="771"/>
      <c r="O1695" s="765" t="str">
        <f>VLOOKUP(X1686,'様式D-1-1用'!$A$3:$P$1002,7,0)</f>
        <v>欠損</v>
      </c>
      <c r="P1695" s="766"/>
      <c r="Q1695" s="773"/>
      <c r="R1695" s="774"/>
      <c r="S1695" s="774"/>
      <c r="T1695" s="774"/>
      <c r="U1695" s="774"/>
      <c r="V1695" s="774"/>
      <c r="W1695" s="775"/>
    </row>
    <row r="1696" spans="1:24" s="23" customFormat="1" ht="17.100000000000001" customHeight="1" x14ac:dyDescent="0.15">
      <c r="B1696" s="768" t="s">
        <v>279</v>
      </c>
      <c r="C1696" s="770" t="s">
        <v>278</v>
      </c>
      <c r="D1696" s="771"/>
      <c r="E1696" s="146">
        <f>VLOOKUP(A1686,'様式D-1-1用'!$A$3:$P$1002,8,0)</f>
        <v>0</v>
      </c>
      <c r="F1696" s="773"/>
      <c r="G1696" s="774"/>
      <c r="H1696" s="774"/>
      <c r="I1696" s="774"/>
      <c r="J1696" s="774"/>
      <c r="K1696" s="774"/>
      <c r="L1696" s="775"/>
      <c r="M1696" s="768" t="s">
        <v>279</v>
      </c>
      <c r="N1696" s="770" t="s">
        <v>278</v>
      </c>
      <c r="O1696" s="771"/>
      <c r="P1696" s="146">
        <f>VLOOKUP(X1686,'様式D-1-1用'!$A$3:$P$1002,8,0)</f>
        <v>0</v>
      </c>
      <c r="Q1696" s="773"/>
      <c r="R1696" s="774"/>
      <c r="S1696" s="774"/>
      <c r="T1696" s="774"/>
      <c r="U1696" s="774"/>
      <c r="V1696" s="774"/>
      <c r="W1696" s="775"/>
    </row>
    <row r="1697" spans="1:24" s="23" customFormat="1" ht="17.100000000000001" customHeight="1" x14ac:dyDescent="0.15">
      <c r="B1697" s="769"/>
      <c r="C1697" s="770" t="s">
        <v>280</v>
      </c>
      <c r="D1697" s="771"/>
      <c r="E1697" s="146" t="str">
        <f>VLOOKUP(A1686,'様式D-1-1用'!$A$3:$P$1002,9,0)</f>
        <v>－</v>
      </c>
      <c r="F1697" s="773"/>
      <c r="G1697" s="774"/>
      <c r="H1697" s="774"/>
      <c r="I1697" s="774"/>
      <c r="J1697" s="774"/>
      <c r="K1697" s="774"/>
      <c r="L1697" s="775"/>
      <c r="M1697" s="769"/>
      <c r="N1697" s="770" t="s">
        <v>280</v>
      </c>
      <c r="O1697" s="771"/>
      <c r="P1697" s="146" t="str">
        <f>VLOOKUP(X1686,'様式D-1-1用'!$A$3:$P$1002,9,0)</f>
        <v>－</v>
      </c>
      <c r="Q1697" s="773"/>
      <c r="R1697" s="774"/>
      <c r="S1697" s="774"/>
      <c r="T1697" s="774"/>
      <c r="U1697" s="774"/>
      <c r="V1697" s="774"/>
      <c r="W1697" s="775"/>
    </row>
    <row r="1698" spans="1:24" s="23" customFormat="1" ht="17.100000000000001" customHeight="1" x14ac:dyDescent="0.15">
      <c r="B1698" s="770" t="s">
        <v>29</v>
      </c>
      <c r="C1698" s="771"/>
      <c r="D1698" s="767" t="str">
        <f>VLOOKUP(A1686,'様式D-1-1用'!$A$3:$P$1002,11,0)</f>
        <v>－</v>
      </c>
      <c r="E1698" s="759"/>
      <c r="F1698" s="776"/>
      <c r="G1698" s="777"/>
      <c r="H1698" s="777"/>
      <c r="I1698" s="777"/>
      <c r="J1698" s="777"/>
      <c r="K1698" s="777"/>
      <c r="L1698" s="778"/>
      <c r="M1698" s="770" t="s">
        <v>29</v>
      </c>
      <c r="N1698" s="771"/>
      <c r="O1698" s="767" t="str">
        <f>VLOOKUP(X1686,'様式D-1-1用'!$A$3:$P$1002,11,0)</f>
        <v>－</v>
      </c>
      <c r="P1698" s="759"/>
      <c r="Q1698" s="776"/>
      <c r="R1698" s="777"/>
      <c r="S1698" s="777"/>
      <c r="T1698" s="777"/>
      <c r="U1698" s="777"/>
      <c r="V1698" s="777"/>
      <c r="W1698" s="778"/>
    </row>
    <row r="1699" spans="1:24" s="23" customFormat="1" ht="17.100000000000001" customHeight="1" x14ac:dyDescent="0.15">
      <c r="B1699" s="770" t="s">
        <v>7</v>
      </c>
      <c r="C1699" s="772"/>
      <c r="D1699" s="772"/>
      <c r="E1699" s="344" t="str">
        <f>VLOOKUP(A1686,'様式D-1-1用'!$A$3:$P$1002,12,0)</f>
        <v>0.2m×0.5m 内部鉄筋露出</v>
      </c>
      <c r="F1699" s="133"/>
      <c r="G1699" s="133"/>
      <c r="H1699" s="133"/>
      <c r="I1699" s="133"/>
      <c r="J1699" s="133"/>
      <c r="K1699" s="133"/>
      <c r="L1699" s="134"/>
      <c r="M1699" s="770" t="s">
        <v>7</v>
      </c>
      <c r="N1699" s="772"/>
      <c r="O1699" s="771"/>
      <c r="P1699" s="344" t="str">
        <f>VLOOKUP(X1686,'様式D-1-1用'!$A$3:$P$1002,12,0)</f>
        <v xml:space="preserve">0.3m×0.2m </v>
      </c>
      <c r="Q1699" s="133"/>
      <c r="R1699" s="133"/>
      <c r="S1699" s="133"/>
      <c r="T1699" s="133"/>
      <c r="U1699" s="133"/>
      <c r="V1699" s="133"/>
      <c r="W1699" s="134"/>
    </row>
    <row r="1700" spans="1:24" s="23" customFormat="1" ht="17.100000000000001" customHeight="1" x14ac:dyDescent="0.15">
      <c r="B1700" s="801" t="s">
        <v>54</v>
      </c>
      <c r="C1700" s="802"/>
      <c r="D1700" s="803"/>
      <c r="E1700" s="799" t="str">
        <f>VLOOKUP(A1686,'様式D-1-1用'!$A$3:$P$1002,13,0)</f>
        <v>鉄筋露出0.15m×0.5m×0.01m</v>
      </c>
      <c r="F1700" s="800"/>
      <c r="G1700" s="800"/>
      <c r="H1700" s="800"/>
      <c r="I1700" s="800"/>
      <c r="J1700" s="800"/>
      <c r="K1700" s="800"/>
      <c r="L1700" s="804"/>
      <c r="M1700" s="801" t="s">
        <v>54</v>
      </c>
      <c r="N1700" s="802"/>
      <c r="O1700" s="803"/>
      <c r="P1700" s="799" t="str">
        <f>VLOOKUP(X1686,'様式D-1-1用'!$A$3:$P$1002,13,0)</f>
        <v>鉄筋露出0.35m×0.1m×0.01m</v>
      </c>
      <c r="Q1700" s="800"/>
      <c r="R1700" s="800"/>
      <c r="S1700" s="800"/>
      <c r="T1700" s="800"/>
      <c r="U1700" s="800"/>
      <c r="V1700" s="800"/>
      <c r="W1700" s="804"/>
    </row>
    <row r="1701" spans="1:24" s="23" customFormat="1" ht="17.100000000000001" customHeight="1" x14ac:dyDescent="0.15">
      <c r="B1701" s="796" t="s">
        <v>282</v>
      </c>
      <c r="C1701" s="797"/>
      <c r="D1701" s="798"/>
      <c r="E1701" s="799" t="str">
        <f>VLOOKUP(A1686,'様式D-1-1用'!$A$3:$P$1002,14,0)</f>
        <v>－</v>
      </c>
      <c r="F1701" s="800"/>
      <c r="G1701" s="800"/>
      <c r="H1701" s="743"/>
      <c r="I1701" s="743"/>
      <c r="J1701" s="743"/>
      <c r="K1701" s="743"/>
      <c r="L1701" s="744"/>
      <c r="M1701" s="796" t="s">
        <v>282</v>
      </c>
      <c r="N1701" s="797"/>
      <c r="O1701" s="798"/>
      <c r="P1701" s="799" t="str">
        <f>VLOOKUP(X1686,'様式D-1-1用'!$A$3:$P$1002,14,0)</f>
        <v>－</v>
      </c>
      <c r="Q1701" s="800"/>
      <c r="R1701" s="800"/>
      <c r="S1701" s="743"/>
      <c r="T1701" s="743"/>
      <c r="U1701" s="743"/>
      <c r="V1701" s="743"/>
      <c r="W1701" s="744"/>
    </row>
    <row r="1702" spans="1:24" s="23" customFormat="1" ht="17.100000000000001" customHeight="1" x14ac:dyDescent="0.15">
      <c r="B1702" s="796" t="s">
        <v>302</v>
      </c>
      <c r="C1702" s="797"/>
      <c r="D1702" s="798"/>
      <c r="E1702" s="799" t="str">
        <f>VLOOKUP(A1686,'様式D-1-1用'!$A$3:$P$1002,15,0)</f>
        <v>なし</v>
      </c>
      <c r="F1702" s="800"/>
      <c r="G1702" s="800"/>
      <c r="H1702" s="811" t="s">
        <v>8</v>
      </c>
      <c r="I1702" s="812"/>
      <c r="J1702" s="808"/>
      <c r="K1702" s="809"/>
      <c r="L1702" s="810"/>
      <c r="M1702" s="796" t="s">
        <v>302</v>
      </c>
      <c r="N1702" s="797"/>
      <c r="O1702" s="798"/>
      <c r="P1702" s="799" t="str">
        <f>VLOOKUP(X1686,'様式D-1-1用'!$A$3:$P$1002,15,0)</f>
        <v>なし</v>
      </c>
      <c r="Q1702" s="800"/>
      <c r="R1702" s="800"/>
      <c r="S1702" s="811" t="s">
        <v>8</v>
      </c>
      <c r="T1702" s="812"/>
      <c r="U1702" s="808"/>
      <c r="V1702" s="809"/>
      <c r="W1702" s="810"/>
    </row>
    <row r="1703" spans="1:24" s="23" customFormat="1" ht="17.100000000000001" customHeight="1" x14ac:dyDescent="0.15">
      <c r="B1703" s="770" t="s">
        <v>50</v>
      </c>
      <c r="C1703" s="771"/>
      <c r="D1703" s="805" t="str">
        <f>VLOOKUP(A1686,'様式D-1-1用'!$A$3:$P$1002,16,0)</f>
        <v>欠損、0.2m×0.5m 内部鉄筋露出</v>
      </c>
      <c r="E1703" s="806"/>
      <c r="F1703" s="806"/>
      <c r="G1703" s="806"/>
      <c r="H1703" s="806"/>
      <c r="I1703" s="806"/>
      <c r="J1703" s="806"/>
      <c r="K1703" s="806"/>
      <c r="L1703" s="807"/>
      <c r="M1703" s="770" t="s">
        <v>50</v>
      </c>
      <c r="N1703" s="771"/>
      <c r="O1703" s="805" t="str">
        <f>VLOOKUP(X1686,'様式D-1-1用'!$A$3:$P$1002,16,0)</f>
        <v xml:space="preserve">欠損、0.3m×0.2m </v>
      </c>
      <c r="P1703" s="806"/>
      <c r="Q1703" s="806"/>
      <c r="R1703" s="806"/>
      <c r="S1703" s="806"/>
      <c r="T1703" s="806"/>
      <c r="U1703" s="806"/>
      <c r="V1703" s="806"/>
      <c r="W1703" s="807"/>
    </row>
    <row r="1704" spans="1:24" s="23" customFormat="1" ht="20.100000000000001" customHeight="1" x14ac:dyDescent="0.15">
      <c r="A1704" s="175">
        <f>A1663+4</f>
        <v>167</v>
      </c>
      <c r="B1704" s="779" t="s">
        <v>51</v>
      </c>
      <c r="C1704" s="779" t="s">
        <v>47</v>
      </c>
      <c r="D1704" s="782">
        <f>VLOOKUP(A1704,'様式D-1-1用'!$A$3:$P$1002,2,0)</f>
        <v>20</v>
      </c>
      <c r="E1704" s="783"/>
      <c r="F1704" s="786"/>
      <c r="G1704" s="787"/>
      <c r="H1704" s="787"/>
      <c r="I1704" s="787"/>
      <c r="J1704" s="787"/>
      <c r="K1704" s="787"/>
      <c r="L1704" s="788"/>
      <c r="M1704" s="779" t="s">
        <v>51</v>
      </c>
      <c r="N1704" s="779" t="s">
        <v>47</v>
      </c>
      <c r="O1704" s="782">
        <f>VLOOKUP(X1704,'様式D-1-1用'!$A$3:$P$1002,2,0)</f>
        <v>20</v>
      </c>
      <c r="P1704" s="783"/>
      <c r="Q1704" s="773"/>
      <c r="R1704" s="774"/>
      <c r="S1704" s="774"/>
      <c r="T1704" s="774"/>
      <c r="U1704" s="774"/>
      <c r="V1704" s="774"/>
      <c r="W1704" s="775"/>
      <c r="X1704" s="23">
        <f>X1663+4</f>
        <v>168</v>
      </c>
    </row>
    <row r="1705" spans="1:24" s="23" customFormat="1" ht="20.100000000000001" customHeight="1" x14ac:dyDescent="0.15">
      <c r="B1705" s="780"/>
      <c r="C1705" s="781"/>
      <c r="D1705" s="784"/>
      <c r="E1705" s="785"/>
      <c r="F1705" s="773"/>
      <c r="G1705" s="774"/>
      <c r="H1705" s="774"/>
      <c r="I1705" s="774"/>
      <c r="J1705" s="774"/>
      <c r="K1705" s="774"/>
      <c r="L1705" s="775"/>
      <c r="M1705" s="780"/>
      <c r="N1705" s="781"/>
      <c r="O1705" s="784"/>
      <c r="P1705" s="785"/>
      <c r="Q1705" s="773"/>
      <c r="R1705" s="774"/>
      <c r="S1705" s="774"/>
      <c r="T1705" s="774"/>
      <c r="U1705" s="774"/>
      <c r="V1705" s="774"/>
      <c r="W1705" s="775"/>
    </row>
    <row r="1706" spans="1:24" s="23" customFormat="1" ht="20.100000000000001" customHeight="1" x14ac:dyDescent="0.15">
      <c r="B1706" s="780"/>
      <c r="C1706" s="780" t="s">
        <v>2</v>
      </c>
      <c r="D1706" s="789">
        <f>VLOOKUP(A1704,'様式D-1-1用'!$A$3:$P$1002,3,0)</f>
        <v>11</v>
      </c>
      <c r="E1706" s="790"/>
      <c r="F1706" s="773"/>
      <c r="G1706" s="774"/>
      <c r="H1706" s="774"/>
      <c r="I1706" s="774"/>
      <c r="J1706" s="774"/>
      <c r="K1706" s="774"/>
      <c r="L1706" s="775"/>
      <c r="M1706" s="780"/>
      <c r="N1706" s="780" t="s">
        <v>2</v>
      </c>
      <c r="O1706" s="789">
        <f>VLOOKUP(X1704,'様式D-1-1用'!$A$3:$P$1002,3,0)</f>
        <v>12</v>
      </c>
      <c r="P1706" s="790"/>
      <c r="Q1706" s="773"/>
      <c r="R1706" s="774"/>
      <c r="S1706" s="774"/>
      <c r="T1706" s="774"/>
      <c r="U1706" s="774"/>
      <c r="V1706" s="774"/>
      <c r="W1706" s="775"/>
    </row>
    <row r="1707" spans="1:24" s="23" customFormat="1" ht="20.100000000000001" customHeight="1" x14ac:dyDescent="0.15">
      <c r="B1707" s="781"/>
      <c r="C1707" s="781"/>
      <c r="D1707" s="791"/>
      <c r="E1707" s="792"/>
      <c r="F1707" s="773"/>
      <c r="G1707" s="774"/>
      <c r="H1707" s="774"/>
      <c r="I1707" s="774"/>
      <c r="J1707" s="774"/>
      <c r="K1707" s="774"/>
      <c r="L1707" s="775"/>
      <c r="M1707" s="781"/>
      <c r="N1707" s="781"/>
      <c r="O1707" s="791"/>
      <c r="P1707" s="792"/>
      <c r="Q1707" s="773"/>
      <c r="R1707" s="774"/>
      <c r="S1707" s="774"/>
      <c r="T1707" s="774"/>
      <c r="U1707" s="774"/>
      <c r="V1707" s="774"/>
      <c r="W1707" s="775"/>
    </row>
    <row r="1708" spans="1:24" s="23" customFormat="1" ht="20.100000000000001" customHeight="1" x14ac:dyDescent="0.15">
      <c r="B1708" s="780" t="s">
        <v>48</v>
      </c>
      <c r="C1708" s="780" t="s">
        <v>3</v>
      </c>
      <c r="D1708" s="782" t="str">
        <f>VLOOKUP(A1704,'様式D-1-1用'!$A$3:$P$1002,4,0)</f>
        <v>路面</v>
      </c>
      <c r="E1708" s="783"/>
      <c r="F1708" s="773"/>
      <c r="G1708" s="774"/>
      <c r="H1708" s="774"/>
      <c r="I1708" s="774"/>
      <c r="J1708" s="774"/>
      <c r="K1708" s="774"/>
      <c r="L1708" s="775"/>
      <c r="M1708" s="780" t="s">
        <v>48</v>
      </c>
      <c r="N1708" s="780" t="s">
        <v>3</v>
      </c>
      <c r="O1708" s="782" t="str">
        <f>VLOOKUP(X1704,'様式D-1-1用'!$A$3:$P$1002,4,0)</f>
        <v>路面</v>
      </c>
      <c r="P1708" s="783"/>
      <c r="Q1708" s="773"/>
      <c r="R1708" s="774"/>
      <c r="S1708" s="774"/>
      <c r="T1708" s="774"/>
      <c r="U1708" s="774"/>
      <c r="V1708" s="774"/>
      <c r="W1708" s="775"/>
    </row>
    <row r="1709" spans="1:24" s="23" customFormat="1" ht="20.100000000000001" customHeight="1" x14ac:dyDescent="0.15">
      <c r="B1709" s="780"/>
      <c r="C1709" s="781"/>
      <c r="D1709" s="784"/>
      <c r="E1709" s="785"/>
      <c r="F1709" s="773"/>
      <c r="G1709" s="774"/>
      <c r="H1709" s="774"/>
      <c r="I1709" s="774"/>
      <c r="J1709" s="774"/>
      <c r="K1709" s="774"/>
      <c r="L1709" s="775"/>
      <c r="M1709" s="780"/>
      <c r="N1709" s="781"/>
      <c r="O1709" s="784"/>
      <c r="P1709" s="785"/>
      <c r="Q1709" s="773"/>
      <c r="R1709" s="774"/>
      <c r="S1709" s="774"/>
      <c r="T1709" s="774"/>
      <c r="U1709" s="774"/>
      <c r="V1709" s="774"/>
      <c r="W1709" s="775"/>
    </row>
    <row r="1710" spans="1:24" s="23" customFormat="1" ht="20.100000000000001" customHeight="1" x14ac:dyDescent="0.15">
      <c r="B1710" s="780"/>
      <c r="C1710" s="780" t="s">
        <v>4</v>
      </c>
      <c r="D1710" s="782" t="str">
        <f>VLOOKUP(A1704,'様式D-1-1用'!$A$3:$P$1002,5,0)</f>
        <v>監査歩廊</v>
      </c>
      <c r="E1710" s="783"/>
      <c r="F1710" s="773"/>
      <c r="G1710" s="774"/>
      <c r="H1710" s="774"/>
      <c r="I1710" s="774"/>
      <c r="J1710" s="774"/>
      <c r="K1710" s="774"/>
      <c r="L1710" s="775"/>
      <c r="M1710" s="780"/>
      <c r="N1710" s="780" t="s">
        <v>4</v>
      </c>
      <c r="O1710" s="782" t="str">
        <f>VLOOKUP(X1704,'様式D-1-1用'!$A$3:$P$1002,5,0)</f>
        <v>車道</v>
      </c>
      <c r="P1710" s="783"/>
      <c r="Q1710" s="773"/>
      <c r="R1710" s="774"/>
      <c r="S1710" s="774"/>
      <c r="T1710" s="774"/>
      <c r="U1710" s="774"/>
      <c r="V1710" s="774"/>
      <c r="W1710" s="775"/>
    </row>
    <row r="1711" spans="1:24" s="23" customFormat="1" ht="19.5" customHeight="1" x14ac:dyDescent="0.15">
      <c r="B1711" s="781"/>
      <c r="C1711" s="781"/>
      <c r="D1711" s="784"/>
      <c r="E1711" s="785"/>
      <c r="F1711" s="773"/>
      <c r="G1711" s="774"/>
      <c r="H1711" s="774"/>
      <c r="I1711" s="774"/>
      <c r="J1711" s="774"/>
      <c r="K1711" s="774"/>
      <c r="L1711" s="775"/>
      <c r="M1711" s="781"/>
      <c r="N1711" s="781"/>
      <c r="O1711" s="784"/>
      <c r="P1711" s="785"/>
      <c r="Q1711" s="773"/>
      <c r="R1711" s="774"/>
      <c r="S1711" s="774"/>
      <c r="T1711" s="774"/>
      <c r="U1711" s="774"/>
      <c r="V1711" s="774"/>
      <c r="W1711" s="775"/>
    </row>
    <row r="1712" spans="1:24" s="23" customFormat="1" ht="17.100000000000001" customHeight="1" x14ac:dyDescent="0.15">
      <c r="B1712" s="770" t="s">
        <v>5</v>
      </c>
      <c r="C1712" s="771"/>
      <c r="D1712" s="765" t="str">
        <f>VLOOKUP(A1704,'様式D-1-1用'!$A$3:$P$1002,6,0)</f>
        <v>材質劣化</v>
      </c>
      <c r="E1712" s="766"/>
      <c r="F1712" s="773"/>
      <c r="G1712" s="774"/>
      <c r="H1712" s="774"/>
      <c r="I1712" s="774"/>
      <c r="J1712" s="774"/>
      <c r="K1712" s="774"/>
      <c r="L1712" s="775"/>
      <c r="M1712" s="770" t="s">
        <v>5</v>
      </c>
      <c r="N1712" s="771"/>
      <c r="O1712" s="765" t="str">
        <f>VLOOKUP(X1704,'様式D-1-1用'!$A$3:$P$1002,6,0)</f>
        <v>材質劣化</v>
      </c>
      <c r="P1712" s="766"/>
      <c r="Q1712" s="773"/>
      <c r="R1712" s="774"/>
      <c r="S1712" s="774"/>
      <c r="T1712" s="774"/>
      <c r="U1712" s="774"/>
      <c r="V1712" s="774"/>
      <c r="W1712" s="775"/>
    </row>
    <row r="1713" spans="1:24" s="23" customFormat="1" ht="17.100000000000001" customHeight="1" x14ac:dyDescent="0.15">
      <c r="B1713" s="770" t="s">
        <v>49</v>
      </c>
      <c r="C1713" s="771"/>
      <c r="D1713" s="765" t="str">
        <f>VLOOKUP(A1704,'様式D-1-1用'!$A$3:$P$1002,7,0)</f>
        <v>欠損</v>
      </c>
      <c r="E1713" s="766"/>
      <c r="F1713" s="773"/>
      <c r="G1713" s="774"/>
      <c r="H1713" s="774"/>
      <c r="I1713" s="774"/>
      <c r="J1713" s="774"/>
      <c r="K1713" s="774"/>
      <c r="L1713" s="775"/>
      <c r="M1713" s="770" t="s">
        <v>49</v>
      </c>
      <c r="N1713" s="771"/>
      <c r="O1713" s="765" t="str">
        <f>VLOOKUP(X1704,'様式D-1-1用'!$A$3:$P$1002,7,0)</f>
        <v>うき・はく離</v>
      </c>
      <c r="P1713" s="766"/>
      <c r="Q1713" s="773"/>
      <c r="R1713" s="774"/>
      <c r="S1713" s="774"/>
      <c r="T1713" s="774"/>
      <c r="U1713" s="774"/>
      <c r="V1713" s="774"/>
      <c r="W1713" s="775"/>
    </row>
    <row r="1714" spans="1:24" s="23" customFormat="1" ht="17.100000000000001" customHeight="1" x14ac:dyDescent="0.15">
      <c r="B1714" s="768" t="s">
        <v>279</v>
      </c>
      <c r="C1714" s="770" t="s">
        <v>278</v>
      </c>
      <c r="D1714" s="771"/>
      <c r="E1714" s="146">
        <f>VLOOKUP(A1704,'様式D-1-1用'!$A$3:$P$1002,8,0)</f>
        <v>0</v>
      </c>
      <c r="F1714" s="773"/>
      <c r="G1714" s="774"/>
      <c r="H1714" s="774"/>
      <c r="I1714" s="774"/>
      <c r="J1714" s="774"/>
      <c r="K1714" s="774"/>
      <c r="L1714" s="775"/>
      <c r="M1714" s="768" t="s">
        <v>279</v>
      </c>
      <c r="N1714" s="770" t="s">
        <v>278</v>
      </c>
      <c r="O1714" s="771"/>
      <c r="P1714" s="146">
        <f>VLOOKUP(X1704,'様式D-1-1用'!$A$3:$P$1002,8,0)</f>
        <v>0</v>
      </c>
      <c r="Q1714" s="773"/>
      <c r="R1714" s="774"/>
      <c r="S1714" s="774"/>
      <c r="T1714" s="774"/>
      <c r="U1714" s="774"/>
      <c r="V1714" s="774"/>
      <c r="W1714" s="775"/>
    </row>
    <row r="1715" spans="1:24" s="23" customFormat="1" ht="17.100000000000001" customHeight="1" x14ac:dyDescent="0.15">
      <c r="B1715" s="769"/>
      <c r="C1715" s="770" t="s">
        <v>280</v>
      </c>
      <c r="D1715" s="771"/>
      <c r="E1715" s="146" t="str">
        <f>VLOOKUP(A1704,'様式D-1-1用'!$A$3:$P$1002,9,0)</f>
        <v>－</v>
      </c>
      <c r="F1715" s="773"/>
      <c r="G1715" s="774"/>
      <c r="H1715" s="774"/>
      <c r="I1715" s="774"/>
      <c r="J1715" s="774"/>
      <c r="K1715" s="774"/>
      <c r="L1715" s="775"/>
      <c r="M1715" s="769"/>
      <c r="N1715" s="770" t="s">
        <v>280</v>
      </c>
      <c r="O1715" s="771"/>
      <c r="P1715" s="146" t="str">
        <f>VLOOKUP(X1704,'様式D-1-1用'!$A$3:$P$1002,9,0)</f>
        <v>－</v>
      </c>
      <c r="Q1715" s="773"/>
      <c r="R1715" s="774"/>
      <c r="S1715" s="774"/>
      <c r="T1715" s="774"/>
      <c r="U1715" s="774"/>
      <c r="V1715" s="774"/>
      <c r="W1715" s="775"/>
    </row>
    <row r="1716" spans="1:24" s="23" customFormat="1" ht="17.100000000000001" customHeight="1" x14ac:dyDescent="0.15">
      <c r="B1716" s="770" t="s">
        <v>29</v>
      </c>
      <c r="C1716" s="771"/>
      <c r="D1716" s="767" t="str">
        <f>VLOOKUP(A1704,'様式D-1-1用'!$A$3:$P$1002,11,0)</f>
        <v>－</v>
      </c>
      <c r="E1716" s="759"/>
      <c r="F1716" s="776"/>
      <c r="G1716" s="777"/>
      <c r="H1716" s="777"/>
      <c r="I1716" s="777"/>
      <c r="J1716" s="777"/>
      <c r="K1716" s="777"/>
      <c r="L1716" s="778"/>
      <c r="M1716" s="770" t="s">
        <v>29</v>
      </c>
      <c r="N1716" s="771"/>
      <c r="O1716" s="767" t="str">
        <f>VLOOKUP(X1704,'様式D-1-1用'!$A$3:$P$1002,11,0)</f>
        <v>－</v>
      </c>
      <c r="P1716" s="759"/>
      <c r="Q1716" s="776"/>
      <c r="R1716" s="777"/>
      <c r="S1716" s="777"/>
      <c r="T1716" s="777"/>
      <c r="U1716" s="777"/>
      <c r="V1716" s="777"/>
      <c r="W1716" s="778"/>
    </row>
    <row r="1717" spans="1:24" s="23" customFormat="1" ht="17.100000000000001" customHeight="1" x14ac:dyDescent="0.15">
      <c r="B1717" s="770" t="s">
        <v>7</v>
      </c>
      <c r="C1717" s="772"/>
      <c r="D1717" s="772"/>
      <c r="E1717" s="344" t="str">
        <f>VLOOKUP(A1704,'様式D-1-1用'!$A$3:$P$1002,12,0)</f>
        <v>0.3m×0.5m 内部鉄筋露出</v>
      </c>
      <c r="F1717" s="133"/>
      <c r="G1717" s="133"/>
      <c r="H1717" s="133"/>
      <c r="I1717" s="133"/>
      <c r="J1717" s="133"/>
      <c r="K1717" s="133"/>
      <c r="L1717" s="134"/>
      <c r="M1717" s="770" t="s">
        <v>7</v>
      </c>
      <c r="N1717" s="772"/>
      <c r="O1717" s="771"/>
      <c r="P1717" s="344" t="str">
        <f>VLOOKUP(X1704,'様式D-1-1用'!$A$3:$P$1002,12,0)</f>
        <v xml:space="preserve">3.0m×0.1m </v>
      </c>
      <c r="Q1717" s="133"/>
      <c r="R1717" s="133"/>
      <c r="S1717" s="133"/>
      <c r="T1717" s="133"/>
      <c r="U1717" s="133"/>
      <c r="V1717" s="133"/>
      <c r="W1717" s="134"/>
    </row>
    <row r="1718" spans="1:24" s="23" customFormat="1" ht="17.100000000000001" customHeight="1" x14ac:dyDescent="0.15">
      <c r="B1718" s="801" t="s">
        <v>54</v>
      </c>
      <c r="C1718" s="802"/>
      <c r="D1718" s="803"/>
      <c r="E1718" s="799" t="str">
        <f>VLOOKUP(A1704,'様式D-1-1用'!$A$3:$P$1002,13,0)</f>
        <v>鉄筋露出0.2m×0.5m×0.01m</v>
      </c>
      <c r="F1718" s="800"/>
      <c r="G1718" s="800"/>
      <c r="H1718" s="800"/>
      <c r="I1718" s="800"/>
      <c r="J1718" s="800"/>
      <c r="K1718" s="800"/>
      <c r="L1718" s="804"/>
      <c r="M1718" s="801" t="s">
        <v>54</v>
      </c>
      <c r="N1718" s="802"/>
      <c r="O1718" s="803"/>
      <c r="P1718" s="799" t="str">
        <f>VLOOKUP(X1704,'様式D-1-1用'!$A$3:$P$1002,13,0)</f>
        <v>2.2m×0.05m</v>
      </c>
      <c r="Q1718" s="800"/>
      <c r="R1718" s="800"/>
      <c r="S1718" s="800"/>
      <c r="T1718" s="800"/>
      <c r="U1718" s="800"/>
      <c r="V1718" s="800"/>
      <c r="W1718" s="804"/>
    </row>
    <row r="1719" spans="1:24" s="23" customFormat="1" ht="17.100000000000001" customHeight="1" x14ac:dyDescent="0.15">
      <c r="B1719" s="796" t="s">
        <v>282</v>
      </c>
      <c r="C1719" s="797"/>
      <c r="D1719" s="798"/>
      <c r="E1719" s="799" t="str">
        <f>VLOOKUP(A1704,'様式D-1-1用'!$A$3:$P$1002,14,0)</f>
        <v>－</v>
      </c>
      <c r="F1719" s="800"/>
      <c r="G1719" s="800"/>
      <c r="H1719" s="743"/>
      <c r="I1719" s="743"/>
      <c r="J1719" s="743"/>
      <c r="K1719" s="743"/>
      <c r="L1719" s="744"/>
      <c r="M1719" s="796" t="s">
        <v>282</v>
      </c>
      <c r="N1719" s="797"/>
      <c r="O1719" s="798"/>
      <c r="P1719" s="799" t="str">
        <f>VLOOKUP(X1704,'様式D-1-1用'!$A$3:$P$1002,14,0)</f>
        <v>－</v>
      </c>
      <c r="Q1719" s="800"/>
      <c r="R1719" s="800"/>
      <c r="S1719" s="743"/>
      <c r="T1719" s="743"/>
      <c r="U1719" s="743"/>
      <c r="V1719" s="743"/>
      <c r="W1719" s="744"/>
    </row>
    <row r="1720" spans="1:24" s="23" customFormat="1" ht="17.100000000000001" customHeight="1" x14ac:dyDescent="0.15">
      <c r="B1720" s="796" t="s">
        <v>302</v>
      </c>
      <c r="C1720" s="797"/>
      <c r="D1720" s="798"/>
      <c r="E1720" s="799" t="str">
        <f>VLOOKUP(A1704,'様式D-1-1用'!$A$3:$P$1002,15,0)</f>
        <v>なし</v>
      </c>
      <c r="F1720" s="800"/>
      <c r="G1720" s="800"/>
      <c r="H1720" s="811" t="s">
        <v>8</v>
      </c>
      <c r="I1720" s="812"/>
      <c r="J1720" s="808"/>
      <c r="K1720" s="809"/>
      <c r="L1720" s="810"/>
      <c r="M1720" s="796" t="s">
        <v>302</v>
      </c>
      <c r="N1720" s="797"/>
      <c r="O1720" s="798"/>
      <c r="P1720" s="799" t="str">
        <f>VLOOKUP(X1704,'様式D-1-1用'!$A$3:$P$1002,15,0)</f>
        <v>なし</v>
      </c>
      <c r="Q1720" s="800"/>
      <c r="R1720" s="800"/>
      <c r="S1720" s="811" t="s">
        <v>8</v>
      </c>
      <c r="T1720" s="812"/>
      <c r="U1720" s="808"/>
      <c r="V1720" s="809"/>
      <c r="W1720" s="810"/>
    </row>
    <row r="1721" spans="1:24" s="23" customFormat="1" ht="17.100000000000001" customHeight="1" x14ac:dyDescent="0.15">
      <c r="B1721" s="770" t="s">
        <v>50</v>
      </c>
      <c r="C1721" s="771"/>
      <c r="D1721" s="805" t="str">
        <f>VLOOKUP(A1704,'様式D-1-1用'!$A$3:$P$1002,16,0)</f>
        <v>欠損、0.3m×0.5m 内部鉄筋露出</v>
      </c>
      <c r="E1721" s="806"/>
      <c r="F1721" s="806"/>
      <c r="G1721" s="806"/>
      <c r="H1721" s="806"/>
      <c r="I1721" s="806"/>
      <c r="J1721" s="806"/>
      <c r="K1721" s="806"/>
      <c r="L1721" s="807"/>
      <c r="M1721" s="770" t="s">
        <v>50</v>
      </c>
      <c r="N1721" s="771"/>
      <c r="O1721" s="805" t="str">
        <f>VLOOKUP(X1704,'様式D-1-1用'!$A$3:$P$1002,16,0)</f>
        <v xml:space="preserve">うき・はく離、3.0m×0.1m </v>
      </c>
      <c r="P1721" s="806"/>
      <c r="Q1721" s="806"/>
      <c r="R1721" s="806"/>
      <c r="S1721" s="806"/>
      <c r="T1721" s="806"/>
      <c r="U1721" s="806"/>
      <c r="V1721" s="806"/>
      <c r="W1721" s="807"/>
    </row>
    <row r="1722" spans="1:24" s="23" customFormat="1" ht="15" customHeight="1" x14ac:dyDescent="0.15">
      <c r="B1722" s="80"/>
      <c r="C1722" s="793" t="s">
        <v>304</v>
      </c>
      <c r="D1722" s="794"/>
      <c r="E1722" s="794"/>
      <c r="F1722" s="794"/>
      <c r="G1722" s="794"/>
      <c r="H1722" s="794"/>
      <c r="I1722" s="794"/>
      <c r="J1722" s="794"/>
      <c r="K1722" s="794"/>
      <c r="L1722" s="794"/>
      <c r="M1722" s="80"/>
      <c r="N1722" s="81" t="s">
        <v>257</v>
      </c>
      <c r="O1722" s="80"/>
      <c r="P1722" s="82"/>
      <c r="Q1722" s="82"/>
      <c r="R1722" s="82"/>
      <c r="S1722" s="82"/>
      <c r="T1722" s="82"/>
      <c r="U1722" s="82"/>
      <c r="V1722" s="82"/>
      <c r="W1722" s="82"/>
    </row>
    <row r="1723" spans="1:24" s="23" customFormat="1" ht="15" customHeight="1" x14ac:dyDescent="0.15">
      <c r="B1723" s="80"/>
      <c r="C1723" s="795"/>
      <c r="D1723" s="795"/>
      <c r="E1723" s="795"/>
      <c r="F1723" s="795"/>
      <c r="G1723" s="795"/>
      <c r="H1723" s="795"/>
      <c r="I1723" s="795"/>
      <c r="J1723" s="795"/>
      <c r="K1723" s="795"/>
      <c r="L1723" s="795"/>
      <c r="M1723" s="80"/>
      <c r="N1723" s="81" t="s">
        <v>283</v>
      </c>
      <c r="O1723" s="82"/>
      <c r="P1723" s="82"/>
      <c r="Q1723" s="82"/>
      <c r="R1723" s="82"/>
      <c r="S1723" s="82"/>
      <c r="T1723" s="82"/>
      <c r="U1723" s="82"/>
      <c r="V1723" s="82"/>
      <c r="W1723" s="82"/>
    </row>
    <row r="1724" spans="1:24" ht="15" customHeight="1" x14ac:dyDescent="0.15">
      <c r="B1724" s="79"/>
      <c r="C1724" s="176" t="s">
        <v>303</v>
      </c>
      <c r="D1724" s="176"/>
      <c r="E1724" s="177"/>
      <c r="M1724" s="23"/>
      <c r="N1724" s="176" t="s">
        <v>529</v>
      </c>
      <c r="O1724" s="174"/>
      <c r="P1724" s="175"/>
      <c r="Q1724" s="23"/>
      <c r="R1724" s="23"/>
      <c r="S1724" s="23"/>
      <c r="T1724" s="23"/>
      <c r="U1724" s="23"/>
      <c r="W1724" s="82"/>
      <c r="X1724" s="23"/>
    </row>
    <row r="1725" spans="1:24" ht="15" customHeight="1" x14ac:dyDescent="0.15">
      <c r="C1725" s="176" t="s">
        <v>420</v>
      </c>
      <c r="D1725" s="176"/>
      <c r="M1725" s="23"/>
      <c r="N1725" s="176" t="s">
        <v>530</v>
      </c>
      <c r="O1725" s="174"/>
      <c r="P1725" s="23"/>
      <c r="Q1725" s="23"/>
      <c r="R1725" s="23"/>
      <c r="S1725" s="23"/>
      <c r="T1725" s="23"/>
      <c r="U1725" s="23"/>
      <c r="V1725" s="23"/>
      <c r="W1725" s="23"/>
      <c r="X1725" s="23"/>
    </row>
    <row r="1726" spans="1:24" ht="15.6" customHeight="1" x14ac:dyDescent="0.15">
      <c r="C1726" s="176" t="s">
        <v>557</v>
      </c>
      <c r="N1726" s="176" t="s">
        <v>463</v>
      </c>
    </row>
    <row r="1727" spans="1:24" s="23" customFormat="1" ht="20.100000000000001" customHeight="1" x14ac:dyDescent="0.15">
      <c r="A1727" s="175">
        <f>A1686+4</f>
        <v>169</v>
      </c>
      <c r="B1727" s="779" t="s">
        <v>51</v>
      </c>
      <c r="C1727" s="779" t="s">
        <v>47</v>
      </c>
      <c r="D1727" s="782">
        <f>VLOOKUP(A1727,'様式D-1-1用'!$A$3:$P$1002,2,0)</f>
        <v>21</v>
      </c>
      <c r="E1727" s="783"/>
      <c r="F1727" s="786"/>
      <c r="G1727" s="787"/>
      <c r="H1727" s="787"/>
      <c r="I1727" s="787"/>
      <c r="J1727" s="787"/>
      <c r="K1727" s="787"/>
      <c r="L1727" s="788"/>
      <c r="M1727" s="779" t="s">
        <v>51</v>
      </c>
      <c r="N1727" s="779" t="s">
        <v>47</v>
      </c>
      <c r="O1727" s="782">
        <f>VLOOKUP(X1727,'様式D-1-1用'!$A$3:$P$1002,2,0)</f>
        <v>21</v>
      </c>
      <c r="P1727" s="783"/>
      <c r="Q1727" s="786"/>
      <c r="R1727" s="787"/>
      <c r="S1727" s="787"/>
      <c r="T1727" s="787"/>
      <c r="U1727" s="787"/>
      <c r="V1727" s="787"/>
      <c r="W1727" s="788"/>
      <c r="X1727" s="23">
        <f>X1686+4</f>
        <v>170</v>
      </c>
    </row>
    <row r="1728" spans="1:24" s="23" customFormat="1" ht="20.100000000000001" customHeight="1" x14ac:dyDescent="0.15">
      <c r="B1728" s="780"/>
      <c r="C1728" s="781"/>
      <c r="D1728" s="784"/>
      <c r="E1728" s="785"/>
      <c r="F1728" s="773"/>
      <c r="G1728" s="774"/>
      <c r="H1728" s="774"/>
      <c r="I1728" s="774"/>
      <c r="J1728" s="774"/>
      <c r="K1728" s="774"/>
      <c r="L1728" s="775"/>
      <c r="M1728" s="780"/>
      <c r="N1728" s="781"/>
      <c r="O1728" s="784"/>
      <c r="P1728" s="785"/>
      <c r="Q1728" s="773"/>
      <c r="R1728" s="774"/>
      <c r="S1728" s="774"/>
      <c r="T1728" s="774"/>
      <c r="U1728" s="774"/>
      <c r="V1728" s="774"/>
      <c r="W1728" s="775"/>
    </row>
    <row r="1729" spans="2:23" s="23" customFormat="1" ht="20.100000000000001" customHeight="1" x14ac:dyDescent="0.15">
      <c r="B1729" s="780"/>
      <c r="C1729" s="780" t="s">
        <v>2</v>
      </c>
      <c r="D1729" s="789">
        <f>VLOOKUP(A1727,'様式D-1-1用'!$A$3:$P$1002,3,0)</f>
        <v>1</v>
      </c>
      <c r="E1729" s="790"/>
      <c r="F1729" s="773"/>
      <c r="G1729" s="774"/>
      <c r="H1729" s="774"/>
      <c r="I1729" s="774"/>
      <c r="J1729" s="774"/>
      <c r="K1729" s="774"/>
      <c r="L1729" s="775"/>
      <c r="M1729" s="780"/>
      <c r="N1729" s="780" t="s">
        <v>2</v>
      </c>
      <c r="O1729" s="789">
        <f>VLOOKUP(X1727,'様式D-1-1用'!$A$3:$P$1002,3,0)</f>
        <v>4</v>
      </c>
      <c r="P1729" s="790"/>
      <c r="Q1729" s="773"/>
      <c r="R1729" s="774"/>
      <c r="S1729" s="774"/>
      <c r="T1729" s="774"/>
      <c r="U1729" s="774"/>
      <c r="V1729" s="774"/>
      <c r="W1729" s="775"/>
    </row>
    <row r="1730" spans="2:23" s="23" customFormat="1" ht="19.5" customHeight="1" x14ac:dyDescent="0.15">
      <c r="B1730" s="781"/>
      <c r="C1730" s="781"/>
      <c r="D1730" s="791"/>
      <c r="E1730" s="792"/>
      <c r="F1730" s="773"/>
      <c r="G1730" s="774"/>
      <c r="H1730" s="774"/>
      <c r="I1730" s="774"/>
      <c r="J1730" s="774"/>
      <c r="K1730" s="774"/>
      <c r="L1730" s="775"/>
      <c r="M1730" s="781"/>
      <c r="N1730" s="781"/>
      <c r="O1730" s="791"/>
      <c r="P1730" s="792"/>
      <c r="Q1730" s="773"/>
      <c r="R1730" s="774"/>
      <c r="S1730" s="774"/>
      <c r="T1730" s="774"/>
      <c r="U1730" s="774"/>
      <c r="V1730" s="774"/>
      <c r="W1730" s="775"/>
    </row>
    <row r="1731" spans="2:23" s="23" customFormat="1" ht="20.100000000000001" customHeight="1" x14ac:dyDescent="0.15">
      <c r="B1731" s="780" t="s">
        <v>48</v>
      </c>
      <c r="C1731" s="780" t="s">
        <v>3</v>
      </c>
      <c r="D1731" s="782" t="str">
        <f>VLOOKUP(A1727,'様式D-1-1用'!$A$3:$P$1002,4,0)</f>
        <v>覆工・坑門</v>
      </c>
      <c r="E1731" s="783"/>
      <c r="F1731" s="773"/>
      <c r="G1731" s="774"/>
      <c r="H1731" s="774"/>
      <c r="I1731" s="774"/>
      <c r="J1731" s="774"/>
      <c r="K1731" s="774"/>
      <c r="L1731" s="775"/>
      <c r="M1731" s="780" t="s">
        <v>48</v>
      </c>
      <c r="N1731" s="780" t="s">
        <v>3</v>
      </c>
      <c r="O1731" s="782" t="str">
        <f>VLOOKUP(X1727,'様式D-1-1用'!$A$3:$P$1002,4,0)</f>
        <v>覆工・坑門</v>
      </c>
      <c r="P1731" s="783"/>
      <c r="Q1731" s="773"/>
      <c r="R1731" s="774"/>
      <c r="S1731" s="774"/>
      <c r="T1731" s="774"/>
      <c r="U1731" s="774"/>
      <c r="V1731" s="774"/>
      <c r="W1731" s="775"/>
    </row>
    <row r="1732" spans="2:23" s="23" customFormat="1" ht="20.100000000000001" customHeight="1" x14ac:dyDescent="0.15">
      <c r="B1732" s="780"/>
      <c r="C1732" s="781"/>
      <c r="D1732" s="784"/>
      <c r="E1732" s="785"/>
      <c r="F1732" s="773"/>
      <c r="G1732" s="774"/>
      <c r="H1732" s="774"/>
      <c r="I1732" s="774"/>
      <c r="J1732" s="774"/>
      <c r="K1732" s="774"/>
      <c r="L1732" s="775"/>
      <c r="M1732" s="780"/>
      <c r="N1732" s="781"/>
      <c r="O1732" s="784"/>
      <c r="P1732" s="785"/>
      <c r="Q1732" s="773"/>
      <c r="R1732" s="774"/>
      <c r="S1732" s="774"/>
      <c r="T1732" s="774"/>
      <c r="U1732" s="774"/>
      <c r="V1732" s="774"/>
      <c r="W1732" s="775"/>
    </row>
    <row r="1733" spans="2:23" s="23" customFormat="1" ht="20.100000000000001" customHeight="1" x14ac:dyDescent="0.15">
      <c r="B1733" s="780"/>
      <c r="C1733" s="780" t="s">
        <v>4</v>
      </c>
      <c r="D1733" s="782" t="str">
        <f>VLOOKUP(A1727,'様式D-1-1用'!$A$3:$P$1002,5,0)</f>
        <v>側壁（左側）</v>
      </c>
      <c r="E1733" s="783"/>
      <c r="F1733" s="773"/>
      <c r="G1733" s="774"/>
      <c r="H1733" s="774"/>
      <c r="I1733" s="774"/>
      <c r="J1733" s="774"/>
      <c r="K1733" s="774"/>
      <c r="L1733" s="775"/>
      <c r="M1733" s="780"/>
      <c r="N1733" s="780" t="s">
        <v>4</v>
      </c>
      <c r="O1733" s="782" t="str">
        <f>VLOOKUP(X1727,'様式D-1-1用'!$A$3:$P$1002,5,0)</f>
        <v>側壁（左側）</v>
      </c>
      <c r="P1733" s="783"/>
      <c r="Q1733" s="773"/>
      <c r="R1733" s="774"/>
      <c r="S1733" s="774"/>
      <c r="T1733" s="774"/>
      <c r="U1733" s="774"/>
      <c r="V1733" s="774"/>
      <c r="W1733" s="775"/>
    </row>
    <row r="1734" spans="2:23" s="23" customFormat="1" ht="20.100000000000001" customHeight="1" x14ac:dyDescent="0.15">
      <c r="B1734" s="781"/>
      <c r="C1734" s="781"/>
      <c r="D1734" s="784"/>
      <c r="E1734" s="785"/>
      <c r="F1734" s="773"/>
      <c r="G1734" s="774"/>
      <c r="H1734" s="774"/>
      <c r="I1734" s="774"/>
      <c r="J1734" s="774"/>
      <c r="K1734" s="774"/>
      <c r="L1734" s="775"/>
      <c r="M1734" s="781"/>
      <c r="N1734" s="781"/>
      <c r="O1734" s="784"/>
      <c r="P1734" s="785"/>
      <c r="Q1734" s="773"/>
      <c r="R1734" s="774"/>
      <c r="S1734" s="774"/>
      <c r="T1734" s="774"/>
      <c r="U1734" s="774"/>
      <c r="V1734" s="774"/>
      <c r="W1734" s="775"/>
    </row>
    <row r="1735" spans="2:23" s="23" customFormat="1" ht="17.100000000000001" customHeight="1" x14ac:dyDescent="0.15">
      <c r="B1735" s="770" t="s">
        <v>5</v>
      </c>
      <c r="C1735" s="771"/>
      <c r="D1735" s="765" t="str">
        <f>VLOOKUP(A1727,'様式D-1-1用'!$A$3:$P$1002,6,0)</f>
        <v>材質劣化</v>
      </c>
      <c r="E1735" s="766"/>
      <c r="F1735" s="773"/>
      <c r="G1735" s="774"/>
      <c r="H1735" s="774"/>
      <c r="I1735" s="774"/>
      <c r="J1735" s="774"/>
      <c r="K1735" s="774"/>
      <c r="L1735" s="775"/>
      <c r="M1735" s="770" t="s">
        <v>5</v>
      </c>
      <c r="N1735" s="771"/>
      <c r="O1735" s="765" t="str">
        <f>VLOOKUP(X1727,'様式D-1-1用'!$A$3:$P$1002,6,0)</f>
        <v>材質劣化</v>
      </c>
      <c r="P1735" s="766"/>
      <c r="Q1735" s="773"/>
      <c r="R1735" s="774"/>
      <c r="S1735" s="774"/>
      <c r="T1735" s="774"/>
      <c r="U1735" s="774"/>
      <c r="V1735" s="774"/>
      <c r="W1735" s="775"/>
    </row>
    <row r="1736" spans="2:23" s="23" customFormat="1" ht="17.100000000000001" customHeight="1" x14ac:dyDescent="0.15">
      <c r="B1736" s="770" t="s">
        <v>49</v>
      </c>
      <c r="C1736" s="771"/>
      <c r="D1736" s="765" t="str">
        <f>VLOOKUP(A1727,'様式D-1-1用'!$A$3:$P$1002,7,0)</f>
        <v>うき・はく離</v>
      </c>
      <c r="E1736" s="766"/>
      <c r="F1736" s="773"/>
      <c r="G1736" s="774"/>
      <c r="H1736" s="774"/>
      <c r="I1736" s="774"/>
      <c r="J1736" s="774"/>
      <c r="K1736" s="774"/>
      <c r="L1736" s="775"/>
      <c r="M1736" s="770" t="s">
        <v>49</v>
      </c>
      <c r="N1736" s="771"/>
      <c r="O1736" s="765" t="str">
        <f>VLOOKUP(X1727,'様式D-1-1用'!$A$3:$P$1002,7,0)</f>
        <v>うき・はく離</v>
      </c>
      <c r="P1736" s="766"/>
      <c r="Q1736" s="773"/>
      <c r="R1736" s="774"/>
      <c r="S1736" s="774"/>
      <c r="T1736" s="774"/>
      <c r="U1736" s="774"/>
      <c r="V1736" s="774"/>
      <c r="W1736" s="775"/>
    </row>
    <row r="1737" spans="2:23" s="23" customFormat="1" ht="17.100000000000001" customHeight="1" x14ac:dyDescent="0.15">
      <c r="B1737" s="768" t="s">
        <v>279</v>
      </c>
      <c r="C1737" s="770" t="s">
        <v>278</v>
      </c>
      <c r="D1737" s="771"/>
      <c r="E1737" s="146">
        <f>VLOOKUP(A1727,'様式D-1-1用'!$A$3:$P$1002,8,0)</f>
        <v>0</v>
      </c>
      <c r="F1737" s="773"/>
      <c r="G1737" s="774"/>
      <c r="H1737" s="774"/>
      <c r="I1737" s="774"/>
      <c r="J1737" s="774"/>
      <c r="K1737" s="774"/>
      <c r="L1737" s="775"/>
      <c r="M1737" s="768" t="s">
        <v>279</v>
      </c>
      <c r="N1737" s="770" t="s">
        <v>278</v>
      </c>
      <c r="O1737" s="771"/>
      <c r="P1737" s="146">
        <f>VLOOKUP(X1727,'様式D-1-1用'!$A$3:$P$1002,8,0)</f>
        <v>0</v>
      </c>
      <c r="Q1737" s="773"/>
      <c r="R1737" s="774"/>
      <c r="S1737" s="774"/>
      <c r="T1737" s="774"/>
      <c r="U1737" s="774"/>
      <c r="V1737" s="774"/>
      <c r="W1737" s="775"/>
    </row>
    <row r="1738" spans="2:23" s="23" customFormat="1" ht="17.100000000000001" customHeight="1" x14ac:dyDescent="0.15">
      <c r="B1738" s="769"/>
      <c r="C1738" s="770" t="s">
        <v>280</v>
      </c>
      <c r="D1738" s="771"/>
      <c r="E1738" s="146" t="str">
        <f>VLOOKUP(A1727,'様式D-1-1用'!$A$3:$P$1002,9,0)</f>
        <v>Ⅱb</v>
      </c>
      <c r="F1738" s="773"/>
      <c r="G1738" s="774"/>
      <c r="H1738" s="774"/>
      <c r="I1738" s="774"/>
      <c r="J1738" s="774"/>
      <c r="K1738" s="774"/>
      <c r="L1738" s="775"/>
      <c r="M1738" s="769"/>
      <c r="N1738" s="770" t="s">
        <v>280</v>
      </c>
      <c r="O1738" s="771"/>
      <c r="P1738" s="146" t="str">
        <f>VLOOKUP(X1727,'様式D-1-1用'!$A$3:$P$1002,9,0)</f>
        <v>Ⅱb</v>
      </c>
      <c r="Q1738" s="773"/>
      <c r="R1738" s="774"/>
      <c r="S1738" s="774"/>
      <c r="T1738" s="774"/>
      <c r="U1738" s="774"/>
      <c r="V1738" s="774"/>
      <c r="W1738" s="775"/>
    </row>
    <row r="1739" spans="2:23" s="23" customFormat="1" ht="17.100000000000001" customHeight="1" x14ac:dyDescent="0.15">
      <c r="B1739" s="770" t="s">
        <v>29</v>
      </c>
      <c r="C1739" s="771"/>
      <c r="D1739" s="767" t="str">
        <f>VLOOKUP(A1727,'様式D-1-1用'!$A$3:$P$1002,11,0)</f>
        <v>Ⅱ</v>
      </c>
      <c r="E1739" s="759"/>
      <c r="F1739" s="776"/>
      <c r="G1739" s="777"/>
      <c r="H1739" s="777"/>
      <c r="I1739" s="777"/>
      <c r="J1739" s="777"/>
      <c r="K1739" s="777"/>
      <c r="L1739" s="778"/>
      <c r="M1739" s="770" t="s">
        <v>29</v>
      </c>
      <c r="N1739" s="771"/>
      <c r="O1739" s="767" t="str">
        <f>VLOOKUP(X1727,'様式D-1-1用'!$A$3:$P$1002,11,0)</f>
        <v>Ⅱ</v>
      </c>
      <c r="P1739" s="759"/>
      <c r="Q1739" s="776"/>
      <c r="R1739" s="777"/>
      <c r="S1739" s="777"/>
      <c r="T1739" s="777"/>
      <c r="U1739" s="777"/>
      <c r="V1739" s="777"/>
      <c r="W1739" s="778"/>
    </row>
    <row r="1740" spans="2:23" s="23" customFormat="1" ht="17.100000000000001" customHeight="1" x14ac:dyDescent="0.15">
      <c r="B1740" s="770" t="s">
        <v>7</v>
      </c>
      <c r="C1740" s="772"/>
      <c r="D1740" s="772"/>
      <c r="E1740" s="344" t="str">
        <f>VLOOKUP(A1727,'様式D-1-1用'!$A$3:$P$1002,12,0)</f>
        <v xml:space="preserve">0.1m×3.6m </v>
      </c>
      <c r="F1740" s="133"/>
      <c r="G1740" s="133"/>
      <c r="H1740" s="133"/>
      <c r="I1740" s="133"/>
      <c r="J1740" s="133"/>
      <c r="K1740" s="133"/>
      <c r="L1740" s="134"/>
      <c r="M1740" s="770" t="s">
        <v>7</v>
      </c>
      <c r="N1740" s="772"/>
      <c r="O1740" s="771"/>
      <c r="P1740" s="344" t="str">
        <f>VLOOKUP(X1727,'様式D-1-1用'!$A$3:$P$1002,12,0)</f>
        <v xml:space="preserve">0.1m×1.5m </v>
      </c>
      <c r="Q1740" s="133"/>
      <c r="R1740" s="133"/>
      <c r="S1740" s="133"/>
      <c r="T1740" s="133"/>
      <c r="U1740" s="133"/>
      <c r="V1740" s="133"/>
      <c r="W1740" s="134"/>
    </row>
    <row r="1741" spans="2:23" s="23" customFormat="1" ht="17.100000000000001" customHeight="1" x14ac:dyDescent="0.15">
      <c r="B1741" s="801" t="s">
        <v>54</v>
      </c>
      <c r="C1741" s="802"/>
      <c r="D1741" s="803"/>
      <c r="E1741" s="799" t="str">
        <f>VLOOKUP(A1727,'様式D-1-1用'!$A$3:$P$1002,13,0)</f>
        <v>0.1m×1.5m(過年度写S21-1),0.1m×0.9m(過年度写S21-2),0.1m×0.3m(過年度写S21-3)</v>
      </c>
      <c r="F1741" s="800"/>
      <c r="G1741" s="800"/>
      <c r="H1741" s="800"/>
      <c r="I1741" s="800"/>
      <c r="J1741" s="800"/>
      <c r="K1741" s="800"/>
      <c r="L1741" s="804"/>
      <c r="M1741" s="801" t="s">
        <v>54</v>
      </c>
      <c r="N1741" s="802"/>
      <c r="O1741" s="803"/>
      <c r="P1741" s="799" t="str">
        <f>VLOOKUP(X1727,'様式D-1-1用'!$A$3:$P$1002,13,0)</f>
        <v xml:space="preserve">0.1m×0.9m </v>
      </c>
      <c r="Q1741" s="800"/>
      <c r="R1741" s="800"/>
      <c r="S1741" s="800"/>
      <c r="T1741" s="800"/>
      <c r="U1741" s="800"/>
      <c r="V1741" s="800"/>
      <c r="W1741" s="804"/>
    </row>
    <row r="1742" spans="2:23" s="23" customFormat="1" ht="17.100000000000001" customHeight="1" x14ac:dyDescent="0.15">
      <c r="B1742" s="796" t="s">
        <v>282</v>
      </c>
      <c r="C1742" s="797"/>
      <c r="D1742" s="798"/>
      <c r="E1742" s="799" t="str">
        <f>VLOOKUP(A1727,'様式D-1-1用'!$A$3:$P$1002,14,0)</f>
        <v>－</v>
      </c>
      <c r="F1742" s="800"/>
      <c r="G1742" s="800"/>
      <c r="H1742" s="743"/>
      <c r="I1742" s="743"/>
      <c r="J1742" s="743"/>
      <c r="K1742" s="743"/>
      <c r="L1742" s="744"/>
      <c r="M1742" s="796" t="s">
        <v>282</v>
      </c>
      <c r="N1742" s="797"/>
      <c r="O1742" s="798"/>
      <c r="P1742" s="799" t="str">
        <f>VLOOKUP(X1727,'様式D-1-1用'!$A$3:$P$1002,14,0)</f>
        <v>－</v>
      </c>
      <c r="Q1742" s="800"/>
      <c r="R1742" s="800"/>
      <c r="S1742" s="743"/>
      <c r="T1742" s="743"/>
      <c r="U1742" s="743"/>
      <c r="V1742" s="743"/>
      <c r="W1742" s="744"/>
    </row>
    <row r="1743" spans="2:23" s="23" customFormat="1" ht="17.100000000000001" customHeight="1" x14ac:dyDescent="0.15">
      <c r="B1743" s="796" t="s">
        <v>302</v>
      </c>
      <c r="C1743" s="797"/>
      <c r="D1743" s="798"/>
      <c r="E1743" s="799" t="str">
        <f>VLOOKUP(A1727,'様式D-1-1用'!$A$3:$P$1002,15,0)</f>
        <v>監視（日常巡視）</v>
      </c>
      <c r="F1743" s="800"/>
      <c r="G1743" s="800"/>
      <c r="H1743" s="811" t="s">
        <v>8</v>
      </c>
      <c r="I1743" s="812"/>
      <c r="J1743" s="808"/>
      <c r="K1743" s="809"/>
      <c r="L1743" s="810"/>
      <c r="M1743" s="796" t="s">
        <v>302</v>
      </c>
      <c r="N1743" s="797"/>
      <c r="O1743" s="798"/>
      <c r="P1743" s="799" t="str">
        <f>VLOOKUP(X1727,'様式D-1-1用'!$A$3:$P$1002,15,0)</f>
        <v>監視（日常巡視）</v>
      </c>
      <c r="Q1743" s="800"/>
      <c r="R1743" s="800"/>
      <c r="S1743" s="811" t="s">
        <v>8</v>
      </c>
      <c r="T1743" s="812"/>
      <c r="U1743" s="808"/>
      <c r="V1743" s="809"/>
      <c r="W1743" s="810"/>
    </row>
    <row r="1744" spans="2:23" s="23" customFormat="1" ht="17.100000000000001" customHeight="1" x14ac:dyDescent="0.15">
      <c r="B1744" s="770" t="s">
        <v>50</v>
      </c>
      <c r="C1744" s="771"/>
      <c r="D1744" s="805" t="str">
        <f>VLOOKUP(A1727,'様式D-1-1用'!$A$3:$P$1002,16,0)</f>
        <v xml:space="preserve">うき・はく離、0.1m×3.6m </v>
      </c>
      <c r="E1744" s="806"/>
      <c r="F1744" s="806"/>
      <c r="G1744" s="806"/>
      <c r="H1744" s="806"/>
      <c r="I1744" s="806"/>
      <c r="J1744" s="806"/>
      <c r="K1744" s="806"/>
      <c r="L1744" s="807"/>
      <c r="M1744" s="770" t="s">
        <v>50</v>
      </c>
      <c r="N1744" s="771"/>
      <c r="O1744" s="805" t="str">
        <f>VLOOKUP(X1727,'様式D-1-1用'!$A$3:$P$1002,16,0)</f>
        <v xml:space="preserve">うき・はく離、0.1m×1.5m </v>
      </c>
      <c r="P1744" s="806"/>
      <c r="Q1744" s="806"/>
      <c r="R1744" s="806"/>
      <c r="S1744" s="806"/>
      <c r="T1744" s="806"/>
      <c r="U1744" s="806"/>
      <c r="V1744" s="806"/>
      <c r="W1744" s="807"/>
    </row>
    <row r="1745" spans="1:24" s="23" customFormat="1" ht="20.100000000000001" customHeight="1" x14ac:dyDescent="0.15">
      <c r="A1745" s="175">
        <f>A1704+4</f>
        <v>171</v>
      </c>
      <c r="B1745" s="779" t="s">
        <v>51</v>
      </c>
      <c r="C1745" s="779" t="s">
        <v>47</v>
      </c>
      <c r="D1745" s="782">
        <f>VLOOKUP(A1745,'様式D-1-1用'!$A$3:$P$1002,2,0)</f>
        <v>21</v>
      </c>
      <c r="E1745" s="783"/>
      <c r="F1745" s="786"/>
      <c r="G1745" s="787"/>
      <c r="H1745" s="787"/>
      <c r="I1745" s="787"/>
      <c r="J1745" s="787"/>
      <c r="K1745" s="787"/>
      <c r="L1745" s="788"/>
      <c r="M1745" s="779" t="s">
        <v>51</v>
      </c>
      <c r="N1745" s="779" t="s">
        <v>47</v>
      </c>
      <c r="O1745" s="782">
        <f>VLOOKUP(X1745,'様式D-1-1用'!$A$3:$P$1002,2,0)</f>
        <v>21</v>
      </c>
      <c r="P1745" s="783"/>
      <c r="Q1745" s="773"/>
      <c r="R1745" s="774"/>
      <c r="S1745" s="774"/>
      <c r="T1745" s="774"/>
      <c r="U1745" s="774"/>
      <c r="V1745" s="774"/>
      <c r="W1745" s="775"/>
      <c r="X1745" s="23">
        <f>X1704+4</f>
        <v>172</v>
      </c>
    </row>
    <row r="1746" spans="1:24" s="23" customFormat="1" ht="20.100000000000001" customHeight="1" x14ac:dyDescent="0.15">
      <c r="B1746" s="780"/>
      <c r="C1746" s="781"/>
      <c r="D1746" s="784"/>
      <c r="E1746" s="785"/>
      <c r="F1746" s="773"/>
      <c r="G1746" s="774"/>
      <c r="H1746" s="774"/>
      <c r="I1746" s="774"/>
      <c r="J1746" s="774"/>
      <c r="K1746" s="774"/>
      <c r="L1746" s="775"/>
      <c r="M1746" s="780"/>
      <c r="N1746" s="781"/>
      <c r="O1746" s="784"/>
      <c r="P1746" s="785"/>
      <c r="Q1746" s="773"/>
      <c r="R1746" s="774"/>
      <c r="S1746" s="774"/>
      <c r="T1746" s="774"/>
      <c r="U1746" s="774"/>
      <c r="V1746" s="774"/>
      <c r="W1746" s="775"/>
    </row>
    <row r="1747" spans="1:24" s="23" customFormat="1" ht="20.100000000000001" customHeight="1" x14ac:dyDescent="0.15">
      <c r="B1747" s="780"/>
      <c r="C1747" s="780" t="s">
        <v>2</v>
      </c>
      <c r="D1747" s="789">
        <f>VLOOKUP(A1745,'様式D-1-1用'!$A$3:$P$1002,3,0)</f>
        <v>5</v>
      </c>
      <c r="E1747" s="790"/>
      <c r="F1747" s="773"/>
      <c r="G1747" s="774"/>
      <c r="H1747" s="774"/>
      <c r="I1747" s="774"/>
      <c r="J1747" s="774"/>
      <c r="K1747" s="774"/>
      <c r="L1747" s="775"/>
      <c r="M1747" s="780"/>
      <c r="N1747" s="780" t="s">
        <v>2</v>
      </c>
      <c r="O1747" s="789">
        <f>VLOOKUP(X1745,'様式D-1-1用'!$A$3:$P$1002,3,0)</f>
        <v>6</v>
      </c>
      <c r="P1747" s="790"/>
      <c r="Q1747" s="773"/>
      <c r="R1747" s="774"/>
      <c r="S1747" s="774"/>
      <c r="T1747" s="774"/>
      <c r="U1747" s="774"/>
      <c r="V1747" s="774"/>
      <c r="W1747" s="775"/>
    </row>
    <row r="1748" spans="1:24" s="23" customFormat="1" ht="20.100000000000001" customHeight="1" x14ac:dyDescent="0.15">
      <c r="B1748" s="781"/>
      <c r="C1748" s="781"/>
      <c r="D1748" s="791"/>
      <c r="E1748" s="792"/>
      <c r="F1748" s="773"/>
      <c r="G1748" s="774"/>
      <c r="H1748" s="774"/>
      <c r="I1748" s="774"/>
      <c r="J1748" s="774"/>
      <c r="K1748" s="774"/>
      <c r="L1748" s="775"/>
      <c r="M1748" s="781"/>
      <c r="N1748" s="781"/>
      <c r="O1748" s="791"/>
      <c r="P1748" s="792"/>
      <c r="Q1748" s="773"/>
      <c r="R1748" s="774"/>
      <c r="S1748" s="774"/>
      <c r="T1748" s="774"/>
      <c r="U1748" s="774"/>
      <c r="V1748" s="774"/>
      <c r="W1748" s="775"/>
    </row>
    <row r="1749" spans="1:24" s="23" customFormat="1" ht="20.100000000000001" customHeight="1" x14ac:dyDescent="0.15">
      <c r="B1749" s="780" t="s">
        <v>48</v>
      </c>
      <c r="C1749" s="780" t="s">
        <v>3</v>
      </c>
      <c r="D1749" s="782" t="str">
        <f>VLOOKUP(A1745,'様式D-1-1用'!$A$3:$P$1002,4,0)</f>
        <v>覆工・坑門</v>
      </c>
      <c r="E1749" s="783"/>
      <c r="F1749" s="773"/>
      <c r="G1749" s="774"/>
      <c r="H1749" s="774"/>
      <c r="I1749" s="774"/>
      <c r="J1749" s="774"/>
      <c r="K1749" s="774"/>
      <c r="L1749" s="775"/>
      <c r="M1749" s="780" t="s">
        <v>48</v>
      </c>
      <c r="N1749" s="780" t="s">
        <v>3</v>
      </c>
      <c r="O1749" s="782" t="str">
        <f>VLOOKUP(X1745,'様式D-1-1用'!$A$3:$P$1002,4,0)</f>
        <v>覆工・坑門</v>
      </c>
      <c r="P1749" s="783"/>
      <c r="Q1749" s="773"/>
      <c r="R1749" s="774"/>
      <c r="S1749" s="774"/>
      <c r="T1749" s="774"/>
      <c r="U1749" s="774"/>
      <c r="V1749" s="774"/>
      <c r="W1749" s="775"/>
    </row>
    <row r="1750" spans="1:24" s="23" customFormat="1" ht="20.100000000000001" customHeight="1" x14ac:dyDescent="0.15">
      <c r="B1750" s="780"/>
      <c r="C1750" s="781"/>
      <c r="D1750" s="784"/>
      <c r="E1750" s="785"/>
      <c r="F1750" s="773"/>
      <c r="G1750" s="774"/>
      <c r="H1750" s="774"/>
      <c r="I1750" s="774"/>
      <c r="J1750" s="774"/>
      <c r="K1750" s="774"/>
      <c r="L1750" s="775"/>
      <c r="M1750" s="780"/>
      <c r="N1750" s="781"/>
      <c r="O1750" s="784"/>
      <c r="P1750" s="785"/>
      <c r="Q1750" s="773"/>
      <c r="R1750" s="774"/>
      <c r="S1750" s="774"/>
      <c r="T1750" s="774"/>
      <c r="U1750" s="774"/>
      <c r="V1750" s="774"/>
      <c r="W1750" s="775"/>
    </row>
    <row r="1751" spans="1:24" s="23" customFormat="1" ht="20.100000000000001" customHeight="1" x14ac:dyDescent="0.15">
      <c r="B1751" s="780"/>
      <c r="C1751" s="780" t="s">
        <v>4</v>
      </c>
      <c r="D1751" s="782" t="str">
        <f>VLOOKUP(A1745,'様式D-1-1用'!$A$3:$P$1002,5,0)</f>
        <v>側壁（左側）</v>
      </c>
      <c r="E1751" s="783"/>
      <c r="F1751" s="773"/>
      <c r="G1751" s="774"/>
      <c r="H1751" s="774"/>
      <c r="I1751" s="774"/>
      <c r="J1751" s="774"/>
      <c r="K1751" s="774"/>
      <c r="L1751" s="775"/>
      <c r="M1751" s="780"/>
      <c r="N1751" s="780" t="s">
        <v>4</v>
      </c>
      <c r="O1751" s="782" t="str">
        <f>VLOOKUP(X1745,'様式D-1-1用'!$A$3:$P$1002,5,0)</f>
        <v>アーチ（右側）</v>
      </c>
      <c r="P1751" s="783"/>
      <c r="Q1751" s="773"/>
      <c r="R1751" s="774"/>
      <c r="S1751" s="774"/>
      <c r="T1751" s="774"/>
      <c r="U1751" s="774"/>
      <c r="V1751" s="774"/>
      <c r="W1751" s="775"/>
    </row>
    <row r="1752" spans="1:24" s="23" customFormat="1" ht="19.5" customHeight="1" x14ac:dyDescent="0.15">
      <c r="B1752" s="781"/>
      <c r="C1752" s="781"/>
      <c r="D1752" s="784"/>
      <c r="E1752" s="785"/>
      <c r="F1752" s="773"/>
      <c r="G1752" s="774"/>
      <c r="H1752" s="774"/>
      <c r="I1752" s="774"/>
      <c r="J1752" s="774"/>
      <c r="K1752" s="774"/>
      <c r="L1752" s="775"/>
      <c r="M1752" s="781"/>
      <c r="N1752" s="781"/>
      <c r="O1752" s="784"/>
      <c r="P1752" s="785"/>
      <c r="Q1752" s="773"/>
      <c r="R1752" s="774"/>
      <c r="S1752" s="774"/>
      <c r="T1752" s="774"/>
      <c r="U1752" s="774"/>
      <c r="V1752" s="774"/>
      <c r="W1752" s="775"/>
    </row>
    <row r="1753" spans="1:24" s="23" customFormat="1" ht="17.100000000000001" customHeight="1" x14ac:dyDescent="0.15">
      <c r="B1753" s="770" t="s">
        <v>5</v>
      </c>
      <c r="C1753" s="771"/>
      <c r="D1753" s="765" t="str">
        <f>VLOOKUP(A1745,'様式D-1-1用'!$A$3:$P$1002,6,0)</f>
        <v>材質劣化</v>
      </c>
      <c r="E1753" s="766"/>
      <c r="F1753" s="773"/>
      <c r="G1753" s="774"/>
      <c r="H1753" s="774"/>
      <c r="I1753" s="774"/>
      <c r="J1753" s="774"/>
      <c r="K1753" s="774"/>
      <c r="L1753" s="775"/>
      <c r="M1753" s="770" t="s">
        <v>5</v>
      </c>
      <c r="N1753" s="771"/>
      <c r="O1753" s="765" t="str">
        <f>VLOOKUP(X1745,'様式D-1-1用'!$A$3:$P$1002,6,0)</f>
        <v>漏水</v>
      </c>
      <c r="P1753" s="766"/>
      <c r="Q1753" s="773"/>
      <c r="R1753" s="774"/>
      <c r="S1753" s="774"/>
      <c r="T1753" s="774"/>
      <c r="U1753" s="774"/>
      <c r="V1753" s="774"/>
      <c r="W1753" s="775"/>
    </row>
    <row r="1754" spans="1:24" s="23" customFormat="1" ht="17.100000000000001" customHeight="1" x14ac:dyDescent="0.15">
      <c r="B1754" s="770" t="s">
        <v>49</v>
      </c>
      <c r="C1754" s="771"/>
      <c r="D1754" s="765" t="str">
        <f>VLOOKUP(A1745,'様式D-1-1用'!$A$3:$P$1002,7,0)</f>
        <v>補修跡</v>
      </c>
      <c r="E1754" s="766"/>
      <c r="F1754" s="773"/>
      <c r="G1754" s="774"/>
      <c r="H1754" s="774"/>
      <c r="I1754" s="774"/>
      <c r="J1754" s="774"/>
      <c r="K1754" s="774"/>
      <c r="L1754" s="775"/>
      <c r="M1754" s="770" t="s">
        <v>49</v>
      </c>
      <c r="N1754" s="771"/>
      <c r="O1754" s="765" t="str">
        <f>VLOOKUP(X1745,'様式D-1-1用'!$A$3:$P$1002,7,0)</f>
        <v>漏水</v>
      </c>
      <c r="P1754" s="766"/>
      <c r="Q1754" s="773"/>
      <c r="R1754" s="774"/>
      <c r="S1754" s="774"/>
      <c r="T1754" s="774"/>
      <c r="U1754" s="774"/>
      <c r="V1754" s="774"/>
      <c r="W1754" s="775"/>
    </row>
    <row r="1755" spans="1:24" s="23" customFormat="1" ht="17.100000000000001" customHeight="1" x14ac:dyDescent="0.15">
      <c r="B1755" s="768" t="s">
        <v>279</v>
      </c>
      <c r="C1755" s="770" t="s">
        <v>278</v>
      </c>
      <c r="D1755" s="771"/>
      <c r="E1755" s="146">
        <f>VLOOKUP(A1745,'様式D-1-1用'!$A$3:$P$1002,8,0)</f>
        <v>0</v>
      </c>
      <c r="F1755" s="773"/>
      <c r="G1755" s="774"/>
      <c r="H1755" s="774"/>
      <c r="I1755" s="774"/>
      <c r="J1755" s="774"/>
      <c r="K1755" s="774"/>
      <c r="L1755" s="775"/>
      <c r="M1755" s="768" t="s">
        <v>279</v>
      </c>
      <c r="N1755" s="770" t="s">
        <v>278</v>
      </c>
      <c r="O1755" s="771"/>
      <c r="P1755" s="146">
        <f>VLOOKUP(X1745,'様式D-1-1用'!$A$3:$P$1002,8,0)</f>
        <v>0</v>
      </c>
      <c r="Q1755" s="773"/>
      <c r="R1755" s="774"/>
      <c r="S1755" s="774"/>
      <c r="T1755" s="774"/>
      <c r="U1755" s="774"/>
      <c r="V1755" s="774"/>
      <c r="W1755" s="775"/>
    </row>
    <row r="1756" spans="1:24" s="23" customFormat="1" ht="17.100000000000001" customHeight="1" x14ac:dyDescent="0.15">
      <c r="B1756" s="769"/>
      <c r="C1756" s="770" t="s">
        <v>280</v>
      </c>
      <c r="D1756" s="771"/>
      <c r="E1756" s="146" t="str">
        <f>VLOOKUP(A1745,'様式D-1-1用'!$A$3:$P$1002,9,0)</f>
        <v>Ⅰ</v>
      </c>
      <c r="F1756" s="773"/>
      <c r="G1756" s="774"/>
      <c r="H1756" s="774"/>
      <c r="I1756" s="774"/>
      <c r="J1756" s="774"/>
      <c r="K1756" s="774"/>
      <c r="L1756" s="775"/>
      <c r="M1756" s="769"/>
      <c r="N1756" s="770" t="s">
        <v>280</v>
      </c>
      <c r="O1756" s="771"/>
      <c r="P1756" s="146" t="str">
        <f>VLOOKUP(X1745,'様式D-1-1用'!$A$3:$P$1002,9,0)</f>
        <v>Ⅱb</v>
      </c>
      <c r="Q1756" s="773"/>
      <c r="R1756" s="774"/>
      <c r="S1756" s="774"/>
      <c r="T1756" s="774"/>
      <c r="U1756" s="774"/>
      <c r="V1756" s="774"/>
      <c r="W1756" s="775"/>
    </row>
    <row r="1757" spans="1:24" s="23" customFormat="1" ht="17.100000000000001" customHeight="1" x14ac:dyDescent="0.15">
      <c r="B1757" s="770" t="s">
        <v>29</v>
      </c>
      <c r="C1757" s="771"/>
      <c r="D1757" s="767" t="str">
        <f>VLOOKUP(A1745,'様式D-1-1用'!$A$3:$P$1002,11,0)</f>
        <v>Ⅰ</v>
      </c>
      <c r="E1757" s="759"/>
      <c r="F1757" s="776"/>
      <c r="G1757" s="777"/>
      <c r="H1757" s="777"/>
      <c r="I1757" s="777"/>
      <c r="J1757" s="777"/>
      <c r="K1757" s="777"/>
      <c r="L1757" s="778"/>
      <c r="M1757" s="770" t="s">
        <v>29</v>
      </c>
      <c r="N1757" s="771"/>
      <c r="O1757" s="767" t="str">
        <f>VLOOKUP(X1745,'様式D-1-1用'!$A$3:$P$1002,11,0)</f>
        <v>Ⅱ</v>
      </c>
      <c r="P1757" s="759"/>
      <c r="Q1757" s="776"/>
      <c r="R1757" s="777"/>
      <c r="S1757" s="777"/>
      <c r="T1757" s="777"/>
      <c r="U1757" s="777"/>
      <c r="V1757" s="777"/>
      <c r="W1757" s="778"/>
    </row>
    <row r="1758" spans="1:24" s="23" customFormat="1" ht="17.100000000000001" customHeight="1" x14ac:dyDescent="0.15">
      <c r="B1758" s="770" t="s">
        <v>7</v>
      </c>
      <c r="C1758" s="772"/>
      <c r="D1758" s="772"/>
      <c r="E1758" s="344" t="str">
        <f>VLOOKUP(A1745,'様式D-1-1用'!$A$3:$P$1002,12,0)</f>
        <v>1.8m×1.0m メッシュシート</v>
      </c>
      <c r="F1758" s="133"/>
      <c r="G1758" s="133"/>
      <c r="H1758" s="133"/>
      <c r="I1758" s="133"/>
      <c r="J1758" s="133"/>
      <c r="K1758" s="133"/>
      <c r="L1758" s="134"/>
      <c r="M1758" s="770" t="s">
        <v>7</v>
      </c>
      <c r="N1758" s="772"/>
      <c r="O1758" s="771"/>
      <c r="P1758" s="344" t="str">
        <f>VLOOKUP(X1745,'様式D-1-1用'!$A$3:$P$1002,12,0)</f>
        <v>0.6m×7.1m 遊離石灰</v>
      </c>
      <c r="Q1758" s="133"/>
      <c r="R1758" s="133"/>
      <c r="S1758" s="133"/>
      <c r="T1758" s="133"/>
      <c r="U1758" s="133"/>
      <c r="V1758" s="133"/>
      <c r="W1758" s="134"/>
    </row>
    <row r="1759" spans="1:24" s="23" customFormat="1" ht="17.100000000000001" customHeight="1" x14ac:dyDescent="0.15">
      <c r="B1759" s="801" t="s">
        <v>54</v>
      </c>
      <c r="C1759" s="802"/>
      <c r="D1759" s="803"/>
      <c r="E1759" s="799" t="str">
        <f>VLOOKUP(A1745,'様式D-1-1用'!$A$3:$P$1002,13,0)</f>
        <v>うき0.8m×0.1m</v>
      </c>
      <c r="F1759" s="800"/>
      <c r="G1759" s="800"/>
      <c r="H1759" s="800"/>
      <c r="I1759" s="800"/>
      <c r="J1759" s="800"/>
      <c r="K1759" s="800"/>
      <c r="L1759" s="804"/>
      <c r="M1759" s="801" t="s">
        <v>54</v>
      </c>
      <c r="N1759" s="802"/>
      <c r="O1759" s="803"/>
      <c r="P1759" s="799" t="str">
        <f>VLOOKUP(X1745,'様式D-1-1用'!$A$3:$P$1002,13,0)</f>
        <v>にじみ</v>
      </c>
      <c r="Q1759" s="800"/>
      <c r="R1759" s="800"/>
      <c r="S1759" s="800"/>
      <c r="T1759" s="800"/>
      <c r="U1759" s="800"/>
      <c r="V1759" s="800"/>
      <c r="W1759" s="804"/>
    </row>
    <row r="1760" spans="1:24" s="23" customFormat="1" ht="17.100000000000001" customHeight="1" x14ac:dyDescent="0.15">
      <c r="B1760" s="796" t="s">
        <v>282</v>
      </c>
      <c r="C1760" s="797"/>
      <c r="D1760" s="798"/>
      <c r="E1760" s="799" t="str">
        <f>VLOOKUP(A1745,'様式D-1-1用'!$A$3:$P$1002,14,0)</f>
        <v>－</v>
      </c>
      <c r="F1760" s="800"/>
      <c r="G1760" s="800"/>
      <c r="H1760" s="743"/>
      <c r="I1760" s="743"/>
      <c r="J1760" s="743"/>
      <c r="K1760" s="743"/>
      <c r="L1760" s="744"/>
      <c r="M1760" s="796" t="s">
        <v>282</v>
      </c>
      <c r="N1760" s="797"/>
      <c r="O1760" s="798"/>
      <c r="P1760" s="799" t="str">
        <f>VLOOKUP(X1745,'様式D-1-1用'!$A$3:$P$1002,14,0)</f>
        <v>－</v>
      </c>
      <c r="Q1760" s="800"/>
      <c r="R1760" s="800"/>
      <c r="S1760" s="743"/>
      <c r="T1760" s="743"/>
      <c r="U1760" s="743"/>
      <c r="V1760" s="743"/>
      <c r="W1760" s="744"/>
    </row>
    <row r="1761" spans="1:24" s="23" customFormat="1" ht="17.100000000000001" customHeight="1" x14ac:dyDescent="0.15">
      <c r="B1761" s="796" t="s">
        <v>302</v>
      </c>
      <c r="C1761" s="797"/>
      <c r="D1761" s="798"/>
      <c r="E1761" s="799" t="str">
        <f>VLOOKUP(A1745,'様式D-1-1用'!$A$3:$P$1002,15,0)</f>
        <v>なし</v>
      </c>
      <c r="F1761" s="800"/>
      <c r="G1761" s="800"/>
      <c r="H1761" s="811" t="s">
        <v>8</v>
      </c>
      <c r="I1761" s="812"/>
      <c r="J1761" s="808"/>
      <c r="K1761" s="809"/>
      <c r="L1761" s="810"/>
      <c r="M1761" s="796" t="s">
        <v>302</v>
      </c>
      <c r="N1761" s="797"/>
      <c r="O1761" s="798"/>
      <c r="P1761" s="799" t="str">
        <f>VLOOKUP(X1745,'様式D-1-1用'!$A$3:$P$1002,15,0)</f>
        <v>監視（日常巡視）</v>
      </c>
      <c r="Q1761" s="800"/>
      <c r="R1761" s="800"/>
      <c r="S1761" s="811" t="s">
        <v>8</v>
      </c>
      <c r="T1761" s="812"/>
      <c r="U1761" s="808"/>
      <c r="V1761" s="809"/>
      <c r="W1761" s="810"/>
    </row>
    <row r="1762" spans="1:24" s="23" customFormat="1" ht="17.100000000000001" customHeight="1" x14ac:dyDescent="0.15">
      <c r="B1762" s="770" t="s">
        <v>50</v>
      </c>
      <c r="C1762" s="771"/>
      <c r="D1762" s="805" t="str">
        <f>VLOOKUP(A1745,'様式D-1-1用'!$A$3:$P$1002,16,0)</f>
        <v>補修跡、1.8m×1.0m メッシュシート</v>
      </c>
      <c r="E1762" s="806"/>
      <c r="F1762" s="806"/>
      <c r="G1762" s="806"/>
      <c r="H1762" s="806"/>
      <c r="I1762" s="806"/>
      <c r="J1762" s="806"/>
      <c r="K1762" s="806"/>
      <c r="L1762" s="807"/>
      <c r="M1762" s="770" t="s">
        <v>50</v>
      </c>
      <c r="N1762" s="771"/>
      <c r="O1762" s="805" t="str">
        <f>VLOOKUP(X1745,'様式D-1-1用'!$A$3:$P$1002,16,0)</f>
        <v>漏水、0.6m×7.1m 遊離石灰</v>
      </c>
      <c r="P1762" s="806"/>
      <c r="Q1762" s="806"/>
      <c r="R1762" s="806"/>
      <c r="S1762" s="806"/>
      <c r="T1762" s="806"/>
      <c r="U1762" s="806"/>
      <c r="V1762" s="806"/>
      <c r="W1762" s="807"/>
    </row>
    <row r="1763" spans="1:24" s="23" customFormat="1" ht="15" customHeight="1" x14ac:dyDescent="0.15">
      <c r="B1763" s="80"/>
      <c r="C1763" s="793" t="s">
        <v>304</v>
      </c>
      <c r="D1763" s="794"/>
      <c r="E1763" s="794"/>
      <c r="F1763" s="794"/>
      <c r="G1763" s="794"/>
      <c r="H1763" s="794"/>
      <c r="I1763" s="794"/>
      <c r="J1763" s="794"/>
      <c r="K1763" s="794"/>
      <c r="L1763" s="794"/>
      <c r="M1763" s="80"/>
      <c r="N1763" s="81" t="s">
        <v>257</v>
      </c>
      <c r="O1763" s="80"/>
      <c r="P1763" s="82"/>
      <c r="Q1763" s="82"/>
      <c r="R1763" s="82"/>
      <c r="S1763" s="82"/>
      <c r="T1763" s="82"/>
      <c r="U1763" s="82"/>
      <c r="V1763" s="82"/>
      <c r="W1763" s="82"/>
    </row>
    <row r="1764" spans="1:24" s="23" customFormat="1" ht="15" customHeight="1" x14ac:dyDescent="0.15">
      <c r="B1764" s="80"/>
      <c r="C1764" s="795"/>
      <c r="D1764" s="795"/>
      <c r="E1764" s="795"/>
      <c r="F1764" s="795"/>
      <c r="G1764" s="795"/>
      <c r="H1764" s="795"/>
      <c r="I1764" s="795"/>
      <c r="J1764" s="795"/>
      <c r="K1764" s="795"/>
      <c r="L1764" s="795"/>
      <c r="M1764" s="80"/>
      <c r="N1764" s="81" t="s">
        <v>283</v>
      </c>
      <c r="O1764" s="82"/>
      <c r="P1764" s="82"/>
      <c r="Q1764" s="82"/>
      <c r="R1764" s="82"/>
      <c r="S1764" s="82"/>
      <c r="T1764" s="82"/>
      <c r="U1764" s="82"/>
      <c r="V1764" s="82"/>
      <c r="W1764" s="82"/>
    </row>
    <row r="1765" spans="1:24" ht="15" customHeight="1" x14ac:dyDescent="0.15">
      <c r="B1765" s="79"/>
      <c r="C1765" s="176" t="s">
        <v>303</v>
      </c>
      <c r="D1765" s="176"/>
      <c r="E1765" s="177"/>
      <c r="M1765" s="23"/>
      <c r="N1765" s="176" t="s">
        <v>529</v>
      </c>
      <c r="O1765" s="174"/>
      <c r="P1765" s="175"/>
      <c r="Q1765" s="23"/>
      <c r="R1765" s="23"/>
      <c r="S1765" s="23"/>
      <c r="T1765" s="23"/>
      <c r="U1765" s="23"/>
      <c r="W1765" s="82"/>
      <c r="X1765" s="23"/>
    </row>
    <row r="1766" spans="1:24" ht="15" customHeight="1" x14ac:dyDescent="0.15">
      <c r="C1766" s="176" t="s">
        <v>420</v>
      </c>
      <c r="D1766" s="176"/>
      <c r="M1766" s="23"/>
      <c r="N1766" s="176" t="s">
        <v>530</v>
      </c>
      <c r="O1766" s="174"/>
      <c r="P1766" s="23"/>
      <c r="Q1766" s="23"/>
      <c r="R1766" s="23"/>
      <c r="S1766" s="23"/>
      <c r="T1766" s="23"/>
      <c r="U1766" s="23"/>
      <c r="V1766" s="23"/>
      <c r="W1766" s="23"/>
      <c r="X1766" s="23"/>
    </row>
    <row r="1767" spans="1:24" ht="15.6" customHeight="1" x14ac:dyDescent="0.15">
      <c r="C1767" s="176" t="s">
        <v>557</v>
      </c>
      <c r="N1767" s="176" t="s">
        <v>463</v>
      </c>
    </row>
    <row r="1768" spans="1:24" s="23" customFormat="1" ht="20.100000000000001" customHeight="1" x14ac:dyDescent="0.15">
      <c r="A1768" s="175">
        <f>A1727+4</f>
        <v>173</v>
      </c>
      <c r="B1768" s="779" t="s">
        <v>51</v>
      </c>
      <c r="C1768" s="779" t="s">
        <v>47</v>
      </c>
      <c r="D1768" s="782">
        <f>VLOOKUP(A1768,'様式D-1-1用'!$A$3:$P$1002,2,0)</f>
        <v>21</v>
      </c>
      <c r="E1768" s="783"/>
      <c r="F1768" s="786"/>
      <c r="G1768" s="787"/>
      <c r="H1768" s="787"/>
      <c r="I1768" s="787"/>
      <c r="J1768" s="787"/>
      <c r="K1768" s="787"/>
      <c r="L1768" s="788"/>
      <c r="M1768" s="779" t="s">
        <v>51</v>
      </c>
      <c r="N1768" s="779" t="s">
        <v>47</v>
      </c>
      <c r="O1768" s="782">
        <f>VLOOKUP(X1768,'様式D-1-1用'!$A$3:$P$1002,2,0)</f>
        <v>21</v>
      </c>
      <c r="P1768" s="783"/>
      <c r="Q1768" s="786"/>
      <c r="R1768" s="787"/>
      <c r="S1768" s="787"/>
      <c r="T1768" s="787"/>
      <c r="U1768" s="787"/>
      <c r="V1768" s="787"/>
      <c r="W1768" s="788"/>
      <c r="X1768" s="23">
        <f>X1727+4</f>
        <v>174</v>
      </c>
    </row>
    <row r="1769" spans="1:24" s="23" customFormat="1" ht="20.100000000000001" customHeight="1" x14ac:dyDescent="0.15">
      <c r="B1769" s="780"/>
      <c r="C1769" s="781"/>
      <c r="D1769" s="784"/>
      <c r="E1769" s="785"/>
      <c r="F1769" s="773"/>
      <c r="G1769" s="774"/>
      <c r="H1769" s="774"/>
      <c r="I1769" s="774"/>
      <c r="J1769" s="774"/>
      <c r="K1769" s="774"/>
      <c r="L1769" s="775"/>
      <c r="M1769" s="780"/>
      <c r="N1769" s="781"/>
      <c r="O1769" s="784"/>
      <c r="P1769" s="785"/>
      <c r="Q1769" s="773"/>
      <c r="R1769" s="774"/>
      <c r="S1769" s="774"/>
      <c r="T1769" s="774"/>
      <c r="U1769" s="774"/>
      <c r="V1769" s="774"/>
      <c r="W1769" s="775"/>
    </row>
    <row r="1770" spans="1:24" s="23" customFormat="1" ht="20.100000000000001" customHeight="1" x14ac:dyDescent="0.15">
      <c r="B1770" s="780"/>
      <c r="C1770" s="780" t="s">
        <v>2</v>
      </c>
      <c r="D1770" s="789">
        <f>VLOOKUP(A1768,'様式D-1-1用'!$A$3:$P$1002,3,0)</f>
        <v>7</v>
      </c>
      <c r="E1770" s="790"/>
      <c r="F1770" s="773"/>
      <c r="G1770" s="774"/>
      <c r="H1770" s="774"/>
      <c r="I1770" s="774"/>
      <c r="J1770" s="774"/>
      <c r="K1770" s="774"/>
      <c r="L1770" s="775"/>
      <c r="M1770" s="780"/>
      <c r="N1770" s="780" t="s">
        <v>2</v>
      </c>
      <c r="O1770" s="789">
        <f>VLOOKUP(X1768,'様式D-1-1用'!$A$3:$P$1002,3,0)</f>
        <v>8</v>
      </c>
      <c r="P1770" s="790"/>
      <c r="Q1770" s="773"/>
      <c r="R1770" s="774"/>
      <c r="S1770" s="774"/>
      <c r="T1770" s="774"/>
      <c r="U1770" s="774"/>
      <c r="V1770" s="774"/>
      <c r="W1770" s="775"/>
    </row>
    <row r="1771" spans="1:24" s="23" customFormat="1" ht="19.5" customHeight="1" x14ac:dyDescent="0.15">
      <c r="B1771" s="781"/>
      <c r="C1771" s="781"/>
      <c r="D1771" s="791"/>
      <c r="E1771" s="792"/>
      <c r="F1771" s="773"/>
      <c r="G1771" s="774"/>
      <c r="H1771" s="774"/>
      <c r="I1771" s="774"/>
      <c r="J1771" s="774"/>
      <c r="K1771" s="774"/>
      <c r="L1771" s="775"/>
      <c r="M1771" s="781"/>
      <c r="N1771" s="781"/>
      <c r="O1771" s="791"/>
      <c r="P1771" s="792"/>
      <c r="Q1771" s="773"/>
      <c r="R1771" s="774"/>
      <c r="S1771" s="774"/>
      <c r="T1771" s="774"/>
      <c r="U1771" s="774"/>
      <c r="V1771" s="774"/>
      <c r="W1771" s="775"/>
    </row>
    <row r="1772" spans="1:24" s="23" customFormat="1" ht="20.100000000000001" customHeight="1" x14ac:dyDescent="0.15">
      <c r="B1772" s="780" t="s">
        <v>48</v>
      </c>
      <c r="C1772" s="780" t="s">
        <v>3</v>
      </c>
      <c r="D1772" s="782" t="str">
        <f>VLOOKUP(A1768,'様式D-1-1用'!$A$3:$P$1002,4,0)</f>
        <v>覆工・坑門</v>
      </c>
      <c r="E1772" s="783"/>
      <c r="F1772" s="773"/>
      <c r="G1772" s="774"/>
      <c r="H1772" s="774"/>
      <c r="I1772" s="774"/>
      <c r="J1772" s="774"/>
      <c r="K1772" s="774"/>
      <c r="L1772" s="775"/>
      <c r="M1772" s="780" t="s">
        <v>48</v>
      </c>
      <c r="N1772" s="780" t="s">
        <v>3</v>
      </c>
      <c r="O1772" s="782" t="str">
        <f>VLOOKUP(X1768,'様式D-1-1用'!$A$3:$P$1002,4,0)</f>
        <v>路面</v>
      </c>
      <c r="P1772" s="783"/>
      <c r="Q1772" s="773"/>
      <c r="R1772" s="774"/>
      <c r="S1772" s="774"/>
      <c r="T1772" s="774"/>
      <c r="U1772" s="774"/>
      <c r="V1772" s="774"/>
      <c r="W1772" s="775"/>
    </row>
    <row r="1773" spans="1:24" s="23" customFormat="1" ht="20.100000000000001" customHeight="1" x14ac:dyDescent="0.15">
      <c r="B1773" s="780"/>
      <c r="C1773" s="781"/>
      <c r="D1773" s="784"/>
      <c r="E1773" s="785"/>
      <c r="F1773" s="773"/>
      <c r="G1773" s="774"/>
      <c r="H1773" s="774"/>
      <c r="I1773" s="774"/>
      <c r="J1773" s="774"/>
      <c r="K1773" s="774"/>
      <c r="L1773" s="775"/>
      <c r="M1773" s="780"/>
      <c r="N1773" s="781"/>
      <c r="O1773" s="784"/>
      <c r="P1773" s="785"/>
      <c r="Q1773" s="773"/>
      <c r="R1773" s="774"/>
      <c r="S1773" s="774"/>
      <c r="T1773" s="774"/>
      <c r="U1773" s="774"/>
      <c r="V1773" s="774"/>
      <c r="W1773" s="775"/>
    </row>
    <row r="1774" spans="1:24" s="23" customFormat="1" ht="20.100000000000001" customHeight="1" x14ac:dyDescent="0.15">
      <c r="B1774" s="780"/>
      <c r="C1774" s="780" t="s">
        <v>4</v>
      </c>
      <c r="D1774" s="782" t="str">
        <f>VLOOKUP(A1768,'様式D-1-1用'!$A$3:$P$1002,5,0)</f>
        <v>側壁（右側）</v>
      </c>
      <c r="E1774" s="783"/>
      <c r="F1774" s="773"/>
      <c r="G1774" s="774"/>
      <c r="H1774" s="774"/>
      <c r="I1774" s="774"/>
      <c r="J1774" s="774"/>
      <c r="K1774" s="774"/>
      <c r="L1774" s="775"/>
      <c r="M1774" s="780"/>
      <c r="N1774" s="780" t="s">
        <v>4</v>
      </c>
      <c r="O1774" s="782" t="str">
        <f>VLOOKUP(X1768,'様式D-1-1用'!$A$3:$P$1002,5,0)</f>
        <v>車道</v>
      </c>
      <c r="P1774" s="783"/>
      <c r="Q1774" s="773"/>
      <c r="R1774" s="774"/>
      <c r="S1774" s="774"/>
      <c r="T1774" s="774"/>
      <c r="U1774" s="774"/>
      <c r="V1774" s="774"/>
      <c r="W1774" s="775"/>
    </row>
    <row r="1775" spans="1:24" s="23" customFormat="1" ht="20.100000000000001" customHeight="1" x14ac:dyDescent="0.15">
      <c r="B1775" s="781"/>
      <c r="C1775" s="781"/>
      <c r="D1775" s="784"/>
      <c r="E1775" s="785"/>
      <c r="F1775" s="773"/>
      <c r="G1775" s="774"/>
      <c r="H1775" s="774"/>
      <c r="I1775" s="774"/>
      <c r="J1775" s="774"/>
      <c r="K1775" s="774"/>
      <c r="L1775" s="775"/>
      <c r="M1775" s="781"/>
      <c r="N1775" s="781"/>
      <c r="O1775" s="784"/>
      <c r="P1775" s="785"/>
      <c r="Q1775" s="773"/>
      <c r="R1775" s="774"/>
      <c r="S1775" s="774"/>
      <c r="T1775" s="774"/>
      <c r="U1775" s="774"/>
      <c r="V1775" s="774"/>
      <c r="W1775" s="775"/>
    </row>
    <row r="1776" spans="1:24" s="23" customFormat="1" ht="17.100000000000001" customHeight="1" x14ac:dyDescent="0.15">
      <c r="B1776" s="770" t="s">
        <v>5</v>
      </c>
      <c r="C1776" s="771"/>
      <c r="D1776" s="765" t="str">
        <f>VLOOKUP(A1768,'様式D-1-1用'!$A$3:$P$1002,6,0)</f>
        <v>材質劣化</v>
      </c>
      <c r="E1776" s="766"/>
      <c r="F1776" s="773"/>
      <c r="G1776" s="774"/>
      <c r="H1776" s="774"/>
      <c r="I1776" s="774"/>
      <c r="J1776" s="774"/>
      <c r="K1776" s="774"/>
      <c r="L1776" s="775"/>
      <c r="M1776" s="770" t="s">
        <v>5</v>
      </c>
      <c r="N1776" s="771"/>
      <c r="O1776" s="765" t="str">
        <f>VLOOKUP(X1768,'様式D-1-1用'!$A$3:$P$1002,6,0)</f>
        <v>漏水</v>
      </c>
      <c r="P1776" s="766"/>
      <c r="Q1776" s="773"/>
      <c r="R1776" s="774"/>
      <c r="S1776" s="774"/>
      <c r="T1776" s="774"/>
      <c r="U1776" s="774"/>
      <c r="V1776" s="774"/>
      <c r="W1776" s="775"/>
    </row>
    <row r="1777" spans="1:24" s="23" customFormat="1" ht="17.100000000000001" customHeight="1" x14ac:dyDescent="0.15">
      <c r="B1777" s="770" t="s">
        <v>49</v>
      </c>
      <c r="C1777" s="771"/>
      <c r="D1777" s="765" t="str">
        <f>VLOOKUP(A1768,'様式D-1-1用'!$A$3:$P$1002,7,0)</f>
        <v>うき・はく離</v>
      </c>
      <c r="E1777" s="766"/>
      <c r="F1777" s="773"/>
      <c r="G1777" s="774"/>
      <c r="H1777" s="774"/>
      <c r="I1777" s="774"/>
      <c r="J1777" s="774"/>
      <c r="K1777" s="774"/>
      <c r="L1777" s="775"/>
      <c r="M1777" s="770" t="s">
        <v>49</v>
      </c>
      <c r="N1777" s="771"/>
      <c r="O1777" s="765" t="str">
        <f>VLOOKUP(X1768,'様式D-1-1用'!$A$3:$P$1002,7,0)</f>
        <v>漏水</v>
      </c>
      <c r="P1777" s="766"/>
      <c r="Q1777" s="773"/>
      <c r="R1777" s="774"/>
      <c r="S1777" s="774"/>
      <c r="T1777" s="774"/>
      <c r="U1777" s="774"/>
      <c r="V1777" s="774"/>
      <c r="W1777" s="775"/>
    </row>
    <row r="1778" spans="1:24" s="23" customFormat="1" ht="17.100000000000001" customHeight="1" x14ac:dyDescent="0.15">
      <c r="B1778" s="768" t="s">
        <v>279</v>
      </c>
      <c r="C1778" s="770" t="s">
        <v>278</v>
      </c>
      <c r="D1778" s="771"/>
      <c r="E1778" s="146">
        <f>VLOOKUP(A1768,'様式D-1-1用'!$A$3:$P$1002,8,0)</f>
        <v>0</v>
      </c>
      <c r="F1778" s="773"/>
      <c r="G1778" s="774"/>
      <c r="H1778" s="774"/>
      <c r="I1778" s="774"/>
      <c r="J1778" s="774"/>
      <c r="K1778" s="774"/>
      <c r="L1778" s="775"/>
      <c r="M1778" s="768" t="s">
        <v>279</v>
      </c>
      <c r="N1778" s="770" t="s">
        <v>278</v>
      </c>
      <c r="O1778" s="771"/>
      <c r="P1778" s="146">
        <f>VLOOKUP(X1768,'様式D-1-1用'!$A$3:$P$1002,8,0)</f>
        <v>0</v>
      </c>
      <c r="Q1778" s="773"/>
      <c r="R1778" s="774"/>
      <c r="S1778" s="774"/>
      <c r="T1778" s="774"/>
      <c r="U1778" s="774"/>
      <c r="V1778" s="774"/>
      <c r="W1778" s="775"/>
    </row>
    <row r="1779" spans="1:24" s="23" customFormat="1" ht="17.100000000000001" customHeight="1" x14ac:dyDescent="0.15">
      <c r="B1779" s="769"/>
      <c r="C1779" s="770" t="s">
        <v>280</v>
      </c>
      <c r="D1779" s="771"/>
      <c r="E1779" s="146" t="str">
        <f>VLOOKUP(A1768,'様式D-1-1用'!$A$3:$P$1002,9,0)</f>
        <v>Ⅱb</v>
      </c>
      <c r="F1779" s="773"/>
      <c r="G1779" s="774"/>
      <c r="H1779" s="774"/>
      <c r="I1779" s="774"/>
      <c r="J1779" s="774"/>
      <c r="K1779" s="774"/>
      <c r="L1779" s="775"/>
      <c r="M1779" s="769"/>
      <c r="N1779" s="770" t="s">
        <v>280</v>
      </c>
      <c r="O1779" s="771"/>
      <c r="P1779" s="146" t="str">
        <f>VLOOKUP(X1768,'様式D-1-1用'!$A$3:$P$1002,9,0)</f>
        <v>－</v>
      </c>
      <c r="Q1779" s="773"/>
      <c r="R1779" s="774"/>
      <c r="S1779" s="774"/>
      <c r="T1779" s="774"/>
      <c r="U1779" s="774"/>
      <c r="V1779" s="774"/>
      <c r="W1779" s="775"/>
    </row>
    <row r="1780" spans="1:24" s="23" customFormat="1" ht="17.100000000000001" customHeight="1" x14ac:dyDescent="0.15">
      <c r="B1780" s="770" t="s">
        <v>29</v>
      </c>
      <c r="C1780" s="771"/>
      <c r="D1780" s="767" t="str">
        <f>VLOOKUP(A1768,'様式D-1-1用'!$A$3:$P$1002,11,0)</f>
        <v>Ⅱ</v>
      </c>
      <c r="E1780" s="759"/>
      <c r="F1780" s="776"/>
      <c r="G1780" s="777"/>
      <c r="H1780" s="777"/>
      <c r="I1780" s="777"/>
      <c r="J1780" s="777"/>
      <c r="K1780" s="777"/>
      <c r="L1780" s="778"/>
      <c r="M1780" s="770" t="s">
        <v>29</v>
      </c>
      <c r="N1780" s="771"/>
      <c r="O1780" s="767" t="str">
        <f>VLOOKUP(X1768,'様式D-1-1用'!$A$3:$P$1002,11,0)</f>
        <v>－</v>
      </c>
      <c r="P1780" s="759"/>
      <c r="Q1780" s="776"/>
      <c r="R1780" s="777"/>
      <c r="S1780" s="777"/>
      <c r="T1780" s="777"/>
      <c r="U1780" s="777"/>
      <c r="V1780" s="777"/>
      <c r="W1780" s="778"/>
    </row>
    <row r="1781" spans="1:24" s="23" customFormat="1" ht="17.100000000000001" customHeight="1" x14ac:dyDescent="0.15">
      <c r="B1781" s="770" t="s">
        <v>7</v>
      </c>
      <c r="C1781" s="772"/>
      <c r="D1781" s="772"/>
      <c r="E1781" s="344" t="str">
        <f>VLOOKUP(A1768,'様式D-1-1用'!$A$3:$P$1002,12,0)</f>
        <v xml:space="preserve">0.1m×0.4m </v>
      </c>
      <c r="F1781" s="133"/>
      <c r="G1781" s="133"/>
      <c r="H1781" s="133"/>
      <c r="I1781" s="133"/>
      <c r="J1781" s="133"/>
      <c r="K1781" s="133"/>
      <c r="L1781" s="134"/>
      <c r="M1781" s="770" t="s">
        <v>7</v>
      </c>
      <c r="N1781" s="772"/>
      <c r="O1781" s="771"/>
      <c r="P1781" s="344" t="str">
        <f>VLOOKUP(X1768,'様式D-1-1用'!$A$3:$P$1002,12,0)</f>
        <v>0.6m×2.0m 遊離石灰</v>
      </c>
      <c r="Q1781" s="133"/>
      <c r="R1781" s="133"/>
      <c r="S1781" s="133"/>
      <c r="T1781" s="133"/>
      <c r="U1781" s="133"/>
      <c r="V1781" s="133"/>
      <c r="W1781" s="134"/>
    </row>
    <row r="1782" spans="1:24" s="23" customFormat="1" ht="17.100000000000001" customHeight="1" x14ac:dyDescent="0.15">
      <c r="B1782" s="801" t="s">
        <v>54</v>
      </c>
      <c r="C1782" s="802"/>
      <c r="D1782" s="803"/>
      <c r="E1782" s="799" t="str">
        <f>VLOOKUP(A1768,'様式D-1-1用'!$A$3:$P$1002,13,0)</f>
        <v xml:space="preserve">0.1m×0.4m </v>
      </c>
      <c r="F1782" s="800"/>
      <c r="G1782" s="800"/>
      <c r="H1782" s="800"/>
      <c r="I1782" s="800"/>
      <c r="J1782" s="800"/>
      <c r="K1782" s="800"/>
      <c r="L1782" s="804"/>
      <c r="M1782" s="801" t="s">
        <v>54</v>
      </c>
      <c r="N1782" s="802"/>
      <c r="O1782" s="803"/>
      <c r="P1782" s="799" t="str">
        <f>VLOOKUP(X1768,'様式D-1-1用'!$A$3:$P$1002,13,0)</f>
        <v>0.6m×2.0m 遊離石灰</v>
      </c>
      <c r="Q1782" s="800"/>
      <c r="R1782" s="800"/>
      <c r="S1782" s="800"/>
      <c r="T1782" s="800"/>
      <c r="U1782" s="800"/>
      <c r="V1782" s="800"/>
      <c r="W1782" s="804"/>
    </row>
    <row r="1783" spans="1:24" s="23" customFormat="1" ht="17.100000000000001" customHeight="1" x14ac:dyDescent="0.15">
      <c r="B1783" s="796" t="s">
        <v>282</v>
      </c>
      <c r="C1783" s="797"/>
      <c r="D1783" s="798"/>
      <c r="E1783" s="799" t="str">
        <f>VLOOKUP(A1768,'様式D-1-1用'!$A$3:$P$1002,14,0)</f>
        <v>－</v>
      </c>
      <c r="F1783" s="800"/>
      <c r="G1783" s="800"/>
      <c r="H1783" s="743"/>
      <c r="I1783" s="743"/>
      <c r="J1783" s="743"/>
      <c r="K1783" s="743"/>
      <c r="L1783" s="744"/>
      <c r="M1783" s="796" t="s">
        <v>282</v>
      </c>
      <c r="N1783" s="797"/>
      <c r="O1783" s="798"/>
      <c r="P1783" s="799" t="str">
        <f>VLOOKUP(X1768,'様式D-1-1用'!$A$3:$P$1002,14,0)</f>
        <v>－</v>
      </c>
      <c r="Q1783" s="800"/>
      <c r="R1783" s="800"/>
      <c r="S1783" s="743"/>
      <c r="T1783" s="743"/>
      <c r="U1783" s="743"/>
      <c r="V1783" s="743"/>
      <c r="W1783" s="744"/>
    </row>
    <row r="1784" spans="1:24" s="23" customFormat="1" ht="17.100000000000001" customHeight="1" x14ac:dyDescent="0.15">
      <c r="B1784" s="796" t="s">
        <v>302</v>
      </c>
      <c r="C1784" s="797"/>
      <c r="D1784" s="798"/>
      <c r="E1784" s="799" t="str">
        <f>VLOOKUP(A1768,'様式D-1-1用'!$A$3:$P$1002,15,0)</f>
        <v>監視（日常巡視）</v>
      </c>
      <c r="F1784" s="800"/>
      <c r="G1784" s="800"/>
      <c r="H1784" s="811" t="s">
        <v>8</v>
      </c>
      <c r="I1784" s="812"/>
      <c r="J1784" s="808"/>
      <c r="K1784" s="809"/>
      <c r="L1784" s="810"/>
      <c r="M1784" s="796" t="s">
        <v>302</v>
      </c>
      <c r="N1784" s="797"/>
      <c r="O1784" s="798"/>
      <c r="P1784" s="799" t="str">
        <f>VLOOKUP(X1768,'様式D-1-1用'!$A$3:$P$1002,15,0)</f>
        <v>なし</v>
      </c>
      <c r="Q1784" s="800"/>
      <c r="R1784" s="800"/>
      <c r="S1784" s="811" t="s">
        <v>8</v>
      </c>
      <c r="T1784" s="812"/>
      <c r="U1784" s="808"/>
      <c r="V1784" s="809"/>
      <c r="W1784" s="810"/>
    </row>
    <row r="1785" spans="1:24" s="23" customFormat="1" ht="17.100000000000001" customHeight="1" x14ac:dyDescent="0.15">
      <c r="B1785" s="770" t="s">
        <v>50</v>
      </c>
      <c r="C1785" s="771"/>
      <c r="D1785" s="805" t="str">
        <f>VLOOKUP(A1768,'様式D-1-1用'!$A$3:$P$1002,16,0)</f>
        <v xml:space="preserve">うき・はく離、0.1m×0.4m </v>
      </c>
      <c r="E1785" s="806"/>
      <c r="F1785" s="806"/>
      <c r="G1785" s="806"/>
      <c r="H1785" s="806"/>
      <c r="I1785" s="806"/>
      <c r="J1785" s="806"/>
      <c r="K1785" s="806"/>
      <c r="L1785" s="807"/>
      <c r="M1785" s="770" t="s">
        <v>50</v>
      </c>
      <c r="N1785" s="771"/>
      <c r="O1785" s="805" t="str">
        <f>VLOOKUP(X1768,'様式D-1-1用'!$A$3:$P$1002,16,0)</f>
        <v>漏水、0.6m×2.0m 遊離石灰</v>
      </c>
      <c r="P1785" s="806"/>
      <c r="Q1785" s="806"/>
      <c r="R1785" s="806"/>
      <c r="S1785" s="806"/>
      <c r="T1785" s="806"/>
      <c r="U1785" s="806"/>
      <c r="V1785" s="806"/>
      <c r="W1785" s="807"/>
    </row>
    <row r="1786" spans="1:24" s="23" customFormat="1" ht="20.100000000000001" customHeight="1" x14ac:dyDescent="0.15">
      <c r="A1786" s="175">
        <f>A1745+4</f>
        <v>175</v>
      </c>
      <c r="B1786" s="779" t="s">
        <v>51</v>
      </c>
      <c r="C1786" s="779" t="s">
        <v>47</v>
      </c>
      <c r="D1786" s="782">
        <f>VLOOKUP(A1786,'様式D-1-1用'!$A$3:$P$1002,2,0)</f>
        <v>21</v>
      </c>
      <c r="E1786" s="783"/>
      <c r="F1786" s="786"/>
      <c r="G1786" s="787"/>
      <c r="H1786" s="787"/>
      <c r="I1786" s="787"/>
      <c r="J1786" s="787"/>
      <c r="K1786" s="787"/>
      <c r="L1786" s="788"/>
      <c r="M1786" s="779" t="s">
        <v>51</v>
      </c>
      <c r="N1786" s="779" t="s">
        <v>47</v>
      </c>
      <c r="O1786" s="782">
        <f>VLOOKUP(X1786,'様式D-1-1用'!$A$3:$P$1002,2,0)</f>
        <v>21</v>
      </c>
      <c r="P1786" s="783"/>
      <c r="Q1786" s="773"/>
      <c r="R1786" s="774"/>
      <c r="S1786" s="774"/>
      <c r="T1786" s="774"/>
      <c r="U1786" s="774"/>
      <c r="V1786" s="774"/>
      <c r="W1786" s="775"/>
      <c r="X1786" s="23">
        <f>X1745+4</f>
        <v>176</v>
      </c>
    </row>
    <row r="1787" spans="1:24" s="23" customFormat="1" ht="20.100000000000001" customHeight="1" x14ac:dyDescent="0.15">
      <c r="B1787" s="780"/>
      <c r="C1787" s="781"/>
      <c r="D1787" s="784"/>
      <c r="E1787" s="785"/>
      <c r="F1787" s="773"/>
      <c r="G1787" s="774"/>
      <c r="H1787" s="774"/>
      <c r="I1787" s="774"/>
      <c r="J1787" s="774"/>
      <c r="K1787" s="774"/>
      <c r="L1787" s="775"/>
      <c r="M1787" s="780"/>
      <c r="N1787" s="781"/>
      <c r="O1787" s="784"/>
      <c r="P1787" s="785"/>
      <c r="Q1787" s="773"/>
      <c r="R1787" s="774"/>
      <c r="S1787" s="774"/>
      <c r="T1787" s="774"/>
      <c r="U1787" s="774"/>
      <c r="V1787" s="774"/>
      <c r="W1787" s="775"/>
    </row>
    <row r="1788" spans="1:24" s="23" customFormat="1" ht="20.100000000000001" customHeight="1" x14ac:dyDescent="0.15">
      <c r="B1788" s="780"/>
      <c r="C1788" s="780" t="s">
        <v>2</v>
      </c>
      <c r="D1788" s="789">
        <f>VLOOKUP(A1786,'様式D-1-1用'!$A$3:$P$1002,3,0)</f>
        <v>9</v>
      </c>
      <c r="E1788" s="790"/>
      <c r="F1788" s="773"/>
      <c r="G1788" s="774"/>
      <c r="H1788" s="774"/>
      <c r="I1788" s="774"/>
      <c r="J1788" s="774"/>
      <c r="K1788" s="774"/>
      <c r="L1788" s="775"/>
      <c r="M1788" s="780"/>
      <c r="N1788" s="780" t="s">
        <v>2</v>
      </c>
      <c r="O1788" s="789">
        <f>VLOOKUP(X1786,'様式D-1-1用'!$A$3:$P$1002,3,0)</f>
        <v>10</v>
      </c>
      <c r="P1788" s="790"/>
      <c r="Q1788" s="773"/>
      <c r="R1788" s="774"/>
      <c r="S1788" s="774"/>
      <c r="T1788" s="774"/>
      <c r="U1788" s="774"/>
      <c r="V1788" s="774"/>
      <c r="W1788" s="775"/>
    </row>
    <row r="1789" spans="1:24" s="23" customFormat="1" ht="20.100000000000001" customHeight="1" x14ac:dyDescent="0.15">
      <c r="B1789" s="781"/>
      <c r="C1789" s="781"/>
      <c r="D1789" s="791"/>
      <c r="E1789" s="792"/>
      <c r="F1789" s="773"/>
      <c r="G1789" s="774"/>
      <c r="H1789" s="774"/>
      <c r="I1789" s="774"/>
      <c r="J1789" s="774"/>
      <c r="K1789" s="774"/>
      <c r="L1789" s="775"/>
      <c r="M1789" s="781"/>
      <c r="N1789" s="781"/>
      <c r="O1789" s="791"/>
      <c r="P1789" s="792"/>
      <c r="Q1789" s="773"/>
      <c r="R1789" s="774"/>
      <c r="S1789" s="774"/>
      <c r="T1789" s="774"/>
      <c r="U1789" s="774"/>
      <c r="V1789" s="774"/>
      <c r="W1789" s="775"/>
    </row>
    <row r="1790" spans="1:24" s="23" customFormat="1" ht="20.100000000000001" customHeight="1" x14ac:dyDescent="0.15">
      <c r="B1790" s="780" t="s">
        <v>48</v>
      </c>
      <c r="C1790" s="780" t="s">
        <v>3</v>
      </c>
      <c r="D1790" s="782" t="str">
        <f>VLOOKUP(A1786,'様式D-1-1用'!$A$3:$P$1002,4,0)</f>
        <v>路面</v>
      </c>
      <c r="E1790" s="783"/>
      <c r="F1790" s="773"/>
      <c r="G1790" s="774"/>
      <c r="H1790" s="774"/>
      <c r="I1790" s="774"/>
      <c r="J1790" s="774"/>
      <c r="K1790" s="774"/>
      <c r="L1790" s="775"/>
      <c r="M1790" s="780" t="s">
        <v>48</v>
      </c>
      <c r="N1790" s="780" t="s">
        <v>3</v>
      </c>
      <c r="O1790" s="782" t="str">
        <f>VLOOKUP(X1786,'様式D-1-1用'!$A$3:$P$1002,4,0)</f>
        <v>路面</v>
      </c>
      <c r="P1790" s="783"/>
      <c r="Q1790" s="773"/>
      <c r="R1790" s="774"/>
      <c r="S1790" s="774"/>
      <c r="T1790" s="774"/>
      <c r="U1790" s="774"/>
      <c r="V1790" s="774"/>
      <c r="W1790" s="775"/>
    </row>
    <row r="1791" spans="1:24" s="23" customFormat="1" ht="20.100000000000001" customHeight="1" x14ac:dyDescent="0.15">
      <c r="B1791" s="780"/>
      <c r="C1791" s="781"/>
      <c r="D1791" s="784"/>
      <c r="E1791" s="785"/>
      <c r="F1791" s="773"/>
      <c r="G1791" s="774"/>
      <c r="H1791" s="774"/>
      <c r="I1791" s="774"/>
      <c r="J1791" s="774"/>
      <c r="K1791" s="774"/>
      <c r="L1791" s="775"/>
      <c r="M1791" s="780"/>
      <c r="N1791" s="781"/>
      <c r="O1791" s="784"/>
      <c r="P1791" s="785"/>
      <c r="Q1791" s="773"/>
      <c r="R1791" s="774"/>
      <c r="S1791" s="774"/>
      <c r="T1791" s="774"/>
      <c r="U1791" s="774"/>
      <c r="V1791" s="774"/>
      <c r="W1791" s="775"/>
    </row>
    <row r="1792" spans="1:24" s="23" customFormat="1" ht="20.100000000000001" customHeight="1" x14ac:dyDescent="0.15">
      <c r="B1792" s="780"/>
      <c r="C1792" s="780" t="s">
        <v>4</v>
      </c>
      <c r="D1792" s="782" t="str">
        <f>VLOOKUP(A1786,'様式D-1-1用'!$A$3:$P$1002,5,0)</f>
        <v>車道</v>
      </c>
      <c r="E1792" s="783"/>
      <c r="F1792" s="773"/>
      <c r="G1792" s="774"/>
      <c r="H1792" s="774"/>
      <c r="I1792" s="774"/>
      <c r="J1792" s="774"/>
      <c r="K1792" s="774"/>
      <c r="L1792" s="775"/>
      <c r="M1792" s="780"/>
      <c r="N1792" s="780" t="s">
        <v>4</v>
      </c>
      <c r="O1792" s="782" t="str">
        <f>VLOOKUP(X1786,'様式D-1-1用'!$A$3:$P$1002,5,0)</f>
        <v>車道</v>
      </c>
      <c r="P1792" s="783"/>
      <c r="Q1792" s="773"/>
      <c r="R1792" s="774"/>
      <c r="S1792" s="774"/>
      <c r="T1792" s="774"/>
      <c r="U1792" s="774"/>
      <c r="V1792" s="774"/>
      <c r="W1792" s="775"/>
    </row>
    <row r="1793" spans="2:24" s="23" customFormat="1" ht="19.5" customHeight="1" x14ac:dyDescent="0.15">
      <c r="B1793" s="781"/>
      <c r="C1793" s="781"/>
      <c r="D1793" s="784"/>
      <c r="E1793" s="785"/>
      <c r="F1793" s="773"/>
      <c r="G1793" s="774"/>
      <c r="H1793" s="774"/>
      <c r="I1793" s="774"/>
      <c r="J1793" s="774"/>
      <c r="K1793" s="774"/>
      <c r="L1793" s="775"/>
      <c r="M1793" s="781"/>
      <c r="N1793" s="781"/>
      <c r="O1793" s="784"/>
      <c r="P1793" s="785"/>
      <c r="Q1793" s="773"/>
      <c r="R1793" s="774"/>
      <c r="S1793" s="774"/>
      <c r="T1793" s="774"/>
      <c r="U1793" s="774"/>
      <c r="V1793" s="774"/>
      <c r="W1793" s="775"/>
    </row>
    <row r="1794" spans="2:24" s="23" customFormat="1" ht="17.100000000000001" customHeight="1" x14ac:dyDescent="0.15">
      <c r="B1794" s="770" t="s">
        <v>5</v>
      </c>
      <c r="C1794" s="771"/>
      <c r="D1794" s="765" t="str">
        <f>VLOOKUP(A1786,'様式D-1-1用'!$A$3:$P$1002,6,0)</f>
        <v>材質劣化</v>
      </c>
      <c r="E1794" s="766"/>
      <c r="F1794" s="773"/>
      <c r="G1794" s="774"/>
      <c r="H1794" s="774"/>
      <c r="I1794" s="774"/>
      <c r="J1794" s="774"/>
      <c r="K1794" s="774"/>
      <c r="L1794" s="775"/>
      <c r="M1794" s="770" t="s">
        <v>5</v>
      </c>
      <c r="N1794" s="771"/>
      <c r="O1794" s="765" t="str">
        <f>VLOOKUP(X1786,'様式D-1-1用'!$A$3:$P$1002,6,0)</f>
        <v>材質劣化</v>
      </c>
      <c r="P1794" s="766"/>
      <c r="Q1794" s="773"/>
      <c r="R1794" s="774"/>
      <c r="S1794" s="774"/>
      <c r="T1794" s="774"/>
      <c r="U1794" s="774"/>
      <c r="V1794" s="774"/>
      <c r="W1794" s="775"/>
    </row>
    <row r="1795" spans="2:24" s="23" customFormat="1" ht="17.100000000000001" customHeight="1" x14ac:dyDescent="0.15">
      <c r="B1795" s="770" t="s">
        <v>49</v>
      </c>
      <c r="C1795" s="771"/>
      <c r="D1795" s="765" t="str">
        <f>VLOOKUP(A1786,'様式D-1-1用'!$A$3:$P$1002,7,0)</f>
        <v>うき・はく離</v>
      </c>
      <c r="E1795" s="766"/>
      <c r="F1795" s="773"/>
      <c r="G1795" s="774"/>
      <c r="H1795" s="774"/>
      <c r="I1795" s="774"/>
      <c r="J1795" s="774"/>
      <c r="K1795" s="774"/>
      <c r="L1795" s="775"/>
      <c r="M1795" s="770" t="s">
        <v>49</v>
      </c>
      <c r="N1795" s="771"/>
      <c r="O1795" s="765" t="str">
        <f>VLOOKUP(X1786,'様式D-1-1用'!$A$3:$P$1002,7,0)</f>
        <v>欠損</v>
      </c>
      <c r="P1795" s="766"/>
      <c r="Q1795" s="773"/>
      <c r="R1795" s="774"/>
      <c r="S1795" s="774"/>
      <c r="T1795" s="774"/>
      <c r="U1795" s="774"/>
      <c r="V1795" s="774"/>
      <c r="W1795" s="775"/>
    </row>
    <row r="1796" spans="2:24" s="23" customFormat="1" ht="17.100000000000001" customHeight="1" x14ac:dyDescent="0.15">
      <c r="B1796" s="768" t="s">
        <v>279</v>
      </c>
      <c r="C1796" s="770" t="s">
        <v>278</v>
      </c>
      <c r="D1796" s="771"/>
      <c r="E1796" s="146">
        <f>VLOOKUP(A1786,'様式D-1-1用'!$A$3:$P$1002,8,0)</f>
        <v>0</v>
      </c>
      <c r="F1796" s="773"/>
      <c r="G1796" s="774"/>
      <c r="H1796" s="774"/>
      <c r="I1796" s="774"/>
      <c r="J1796" s="774"/>
      <c r="K1796" s="774"/>
      <c r="L1796" s="775"/>
      <c r="M1796" s="768" t="s">
        <v>279</v>
      </c>
      <c r="N1796" s="770" t="s">
        <v>278</v>
      </c>
      <c r="O1796" s="771"/>
      <c r="P1796" s="146">
        <f>VLOOKUP(X1786,'様式D-1-1用'!$A$3:$P$1002,8,0)</f>
        <v>0</v>
      </c>
      <c r="Q1796" s="773"/>
      <c r="R1796" s="774"/>
      <c r="S1796" s="774"/>
      <c r="T1796" s="774"/>
      <c r="U1796" s="774"/>
      <c r="V1796" s="774"/>
      <c r="W1796" s="775"/>
    </row>
    <row r="1797" spans="2:24" s="23" customFormat="1" ht="17.100000000000001" customHeight="1" x14ac:dyDescent="0.15">
      <c r="B1797" s="769"/>
      <c r="C1797" s="770" t="s">
        <v>280</v>
      </c>
      <c r="D1797" s="771"/>
      <c r="E1797" s="146" t="str">
        <f>VLOOKUP(A1786,'様式D-1-1用'!$A$3:$P$1002,9,0)</f>
        <v>－</v>
      </c>
      <c r="F1797" s="773"/>
      <c r="G1797" s="774"/>
      <c r="H1797" s="774"/>
      <c r="I1797" s="774"/>
      <c r="J1797" s="774"/>
      <c r="K1797" s="774"/>
      <c r="L1797" s="775"/>
      <c r="M1797" s="769"/>
      <c r="N1797" s="770" t="s">
        <v>280</v>
      </c>
      <c r="O1797" s="771"/>
      <c r="P1797" s="146" t="str">
        <f>VLOOKUP(X1786,'様式D-1-1用'!$A$3:$P$1002,9,0)</f>
        <v>－</v>
      </c>
      <c r="Q1797" s="773"/>
      <c r="R1797" s="774"/>
      <c r="S1797" s="774"/>
      <c r="T1797" s="774"/>
      <c r="U1797" s="774"/>
      <c r="V1797" s="774"/>
      <c r="W1797" s="775"/>
    </row>
    <row r="1798" spans="2:24" s="23" customFormat="1" ht="17.100000000000001" customHeight="1" x14ac:dyDescent="0.15">
      <c r="B1798" s="770" t="s">
        <v>29</v>
      </c>
      <c r="C1798" s="771"/>
      <c r="D1798" s="767" t="str">
        <f>VLOOKUP(A1786,'様式D-1-1用'!$A$3:$P$1002,11,0)</f>
        <v>－</v>
      </c>
      <c r="E1798" s="759"/>
      <c r="F1798" s="776"/>
      <c r="G1798" s="777"/>
      <c r="H1798" s="777"/>
      <c r="I1798" s="777"/>
      <c r="J1798" s="777"/>
      <c r="K1798" s="777"/>
      <c r="L1798" s="778"/>
      <c r="M1798" s="770" t="s">
        <v>29</v>
      </c>
      <c r="N1798" s="771"/>
      <c r="O1798" s="767" t="str">
        <f>VLOOKUP(X1786,'様式D-1-1用'!$A$3:$P$1002,11,0)</f>
        <v>－</v>
      </c>
      <c r="P1798" s="759"/>
      <c r="Q1798" s="776"/>
      <c r="R1798" s="777"/>
      <c r="S1798" s="777"/>
      <c r="T1798" s="777"/>
      <c r="U1798" s="777"/>
      <c r="V1798" s="777"/>
      <c r="W1798" s="778"/>
    </row>
    <row r="1799" spans="2:24" s="23" customFormat="1" ht="17.100000000000001" customHeight="1" x14ac:dyDescent="0.15">
      <c r="B1799" s="770" t="s">
        <v>7</v>
      </c>
      <c r="C1799" s="772"/>
      <c r="D1799" s="772"/>
      <c r="E1799" s="344" t="str">
        <f>VLOOKUP(A1786,'様式D-1-1用'!$A$3:$P$1002,12,0)</f>
        <v xml:space="preserve">1.0m×0.3m </v>
      </c>
      <c r="F1799" s="133"/>
      <c r="G1799" s="133"/>
      <c r="H1799" s="133"/>
      <c r="I1799" s="133"/>
      <c r="J1799" s="133"/>
      <c r="K1799" s="133"/>
      <c r="L1799" s="134"/>
      <c r="M1799" s="770" t="s">
        <v>7</v>
      </c>
      <c r="N1799" s="772"/>
      <c r="O1799" s="771"/>
      <c r="P1799" s="344" t="str">
        <f>VLOOKUP(X1786,'様式D-1-1用'!$A$3:$P$1002,12,0)</f>
        <v>2.0m×0.1m ひび割れ有</v>
      </c>
      <c r="Q1799" s="133"/>
      <c r="R1799" s="133"/>
      <c r="S1799" s="133"/>
      <c r="T1799" s="133"/>
      <c r="U1799" s="133"/>
      <c r="V1799" s="133"/>
      <c r="W1799" s="134"/>
    </row>
    <row r="1800" spans="2:24" s="23" customFormat="1" ht="17.100000000000001" customHeight="1" x14ac:dyDescent="0.15">
      <c r="B1800" s="801" t="s">
        <v>54</v>
      </c>
      <c r="C1800" s="802"/>
      <c r="D1800" s="803"/>
      <c r="E1800" s="799" t="str">
        <f>VLOOKUP(A1786,'様式D-1-1用'!$A$3:$P$1002,13,0)</f>
        <v>0.3m×0.35m</v>
      </c>
      <c r="F1800" s="800"/>
      <c r="G1800" s="800"/>
      <c r="H1800" s="800"/>
      <c r="I1800" s="800"/>
      <c r="J1800" s="800"/>
      <c r="K1800" s="800"/>
      <c r="L1800" s="804"/>
      <c r="M1800" s="801" t="s">
        <v>54</v>
      </c>
      <c r="N1800" s="802"/>
      <c r="O1800" s="803"/>
      <c r="P1800" s="799" t="str">
        <f>VLOOKUP(X1786,'様式D-1-1用'!$A$3:$P$1002,13,0)</f>
        <v>うき0.1m×0.1m(過年度写S21-10),ひび割れ幅10.0mm×長さ3.0m(過年度写S21-11)</v>
      </c>
      <c r="Q1800" s="800"/>
      <c r="R1800" s="800"/>
      <c r="S1800" s="800"/>
      <c r="T1800" s="800"/>
      <c r="U1800" s="800"/>
      <c r="V1800" s="800"/>
      <c r="W1800" s="804"/>
    </row>
    <row r="1801" spans="2:24" s="23" customFormat="1" ht="17.100000000000001" customHeight="1" x14ac:dyDescent="0.15">
      <c r="B1801" s="796" t="s">
        <v>282</v>
      </c>
      <c r="C1801" s="797"/>
      <c r="D1801" s="798"/>
      <c r="E1801" s="799" t="str">
        <f>VLOOKUP(A1786,'様式D-1-1用'!$A$3:$P$1002,14,0)</f>
        <v>－</v>
      </c>
      <c r="F1801" s="800"/>
      <c r="G1801" s="800"/>
      <c r="H1801" s="743"/>
      <c r="I1801" s="743"/>
      <c r="J1801" s="743"/>
      <c r="K1801" s="743"/>
      <c r="L1801" s="744"/>
      <c r="M1801" s="796" t="s">
        <v>282</v>
      </c>
      <c r="N1801" s="797"/>
      <c r="O1801" s="798"/>
      <c r="P1801" s="799" t="str">
        <f>VLOOKUP(X1786,'様式D-1-1用'!$A$3:$P$1002,14,0)</f>
        <v>－</v>
      </c>
      <c r="Q1801" s="800"/>
      <c r="R1801" s="800"/>
      <c r="S1801" s="743"/>
      <c r="T1801" s="743"/>
      <c r="U1801" s="743"/>
      <c r="V1801" s="743"/>
      <c r="W1801" s="744"/>
    </row>
    <row r="1802" spans="2:24" s="23" customFormat="1" ht="17.100000000000001" customHeight="1" x14ac:dyDescent="0.15">
      <c r="B1802" s="796" t="s">
        <v>302</v>
      </c>
      <c r="C1802" s="797"/>
      <c r="D1802" s="798"/>
      <c r="E1802" s="799" t="str">
        <f>VLOOKUP(A1786,'様式D-1-1用'!$A$3:$P$1002,15,0)</f>
        <v>なし</v>
      </c>
      <c r="F1802" s="800"/>
      <c r="G1802" s="800"/>
      <c r="H1802" s="811" t="s">
        <v>8</v>
      </c>
      <c r="I1802" s="812"/>
      <c r="J1802" s="808"/>
      <c r="K1802" s="809"/>
      <c r="L1802" s="810"/>
      <c r="M1802" s="796" t="s">
        <v>302</v>
      </c>
      <c r="N1802" s="797"/>
      <c r="O1802" s="798"/>
      <c r="P1802" s="799" t="str">
        <f>VLOOKUP(X1786,'様式D-1-1用'!$A$3:$P$1002,15,0)</f>
        <v>なし</v>
      </c>
      <c r="Q1802" s="800"/>
      <c r="R1802" s="800"/>
      <c r="S1802" s="811" t="s">
        <v>8</v>
      </c>
      <c r="T1802" s="812"/>
      <c r="U1802" s="808"/>
      <c r="V1802" s="809"/>
      <c r="W1802" s="810"/>
    </row>
    <row r="1803" spans="2:24" s="23" customFormat="1" ht="17.100000000000001" customHeight="1" x14ac:dyDescent="0.15">
      <c r="B1803" s="770" t="s">
        <v>50</v>
      </c>
      <c r="C1803" s="771"/>
      <c r="D1803" s="805" t="str">
        <f>VLOOKUP(A1786,'様式D-1-1用'!$A$3:$P$1002,16,0)</f>
        <v xml:space="preserve">うき・はく離、1.0m×0.3m </v>
      </c>
      <c r="E1803" s="806"/>
      <c r="F1803" s="806"/>
      <c r="G1803" s="806"/>
      <c r="H1803" s="806"/>
      <c r="I1803" s="806"/>
      <c r="J1803" s="806"/>
      <c r="K1803" s="806"/>
      <c r="L1803" s="807"/>
      <c r="M1803" s="770" t="s">
        <v>50</v>
      </c>
      <c r="N1803" s="771"/>
      <c r="O1803" s="805" t="str">
        <f>VLOOKUP(X1786,'様式D-1-1用'!$A$3:$P$1002,16,0)</f>
        <v>欠損、2.0m×0.1m ひび割れ有</v>
      </c>
      <c r="P1803" s="806"/>
      <c r="Q1803" s="806"/>
      <c r="R1803" s="806"/>
      <c r="S1803" s="806"/>
      <c r="T1803" s="806"/>
      <c r="U1803" s="806"/>
      <c r="V1803" s="806"/>
      <c r="W1803" s="807"/>
    </row>
    <row r="1804" spans="2:24" s="23" customFormat="1" ht="15" customHeight="1" x14ac:dyDescent="0.15">
      <c r="B1804" s="80"/>
      <c r="C1804" s="793" t="s">
        <v>304</v>
      </c>
      <c r="D1804" s="794"/>
      <c r="E1804" s="794"/>
      <c r="F1804" s="794"/>
      <c r="G1804" s="794"/>
      <c r="H1804" s="794"/>
      <c r="I1804" s="794"/>
      <c r="J1804" s="794"/>
      <c r="K1804" s="794"/>
      <c r="L1804" s="794"/>
      <c r="M1804" s="80"/>
      <c r="N1804" s="81" t="s">
        <v>257</v>
      </c>
      <c r="O1804" s="80"/>
      <c r="P1804" s="82"/>
      <c r="Q1804" s="82"/>
      <c r="R1804" s="82"/>
      <c r="S1804" s="82"/>
      <c r="T1804" s="82"/>
      <c r="U1804" s="82"/>
      <c r="V1804" s="82"/>
      <c r="W1804" s="82"/>
    </row>
    <row r="1805" spans="2:24" s="23" customFormat="1" ht="15" customHeight="1" x14ac:dyDescent="0.15">
      <c r="B1805" s="80"/>
      <c r="C1805" s="795"/>
      <c r="D1805" s="795"/>
      <c r="E1805" s="795"/>
      <c r="F1805" s="795"/>
      <c r="G1805" s="795"/>
      <c r="H1805" s="795"/>
      <c r="I1805" s="795"/>
      <c r="J1805" s="795"/>
      <c r="K1805" s="795"/>
      <c r="L1805" s="795"/>
      <c r="M1805" s="80"/>
      <c r="N1805" s="81" t="s">
        <v>283</v>
      </c>
      <c r="O1805" s="82"/>
      <c r="P1805" s="82"/>
      <c r="Q1805" s="82"/>
      <c r="R1805" s="82"/>
      <c r="S1805" s="82"/>
      <c r="T1805" s="82"/>
      <c r="U1805" s="82"/>
      <c r="V1805" s="82"/>
      <c r="W1805" s="82"/>
    </row>
    <row r="1806" spans="2:24" ht="15" customHeight="1" x14ac:dyDescent="0.15">
      <c r="B1806" s="79"/>
      <c r="C1806" s="176" t="s">
        <v>303</v>
      </c>
      <c r="D1806" s="176"/>
      <c r="E1806" s="177"/>
      <c r="M1806" s="23"/>
      <c r="N1806" s="176" t="s">
        <v>529</v>
      </c>
      <c r="O1806" s="174"/>
      <c r="P1806" s="175"/>
      <c r="Q1806" s="23"/>
      <c r="R1806" s="23"/>
      <c r="S1806" s="23"/>
      <c r="T1806" s="23"/>
      <c r="U1806" s="23"/>
      <c r="W1806" s="82"/>
      <c r="X1806" s="23"/>
    </row>
    <row r="1807" spans="2:24" ht="15" customHeight="1" x14ac:dyDescent="0.15">
      <c r="C1807" s="176" t="s">
        <v>420</v>
      </c>
      <c r="D1807" s="176"/>
      <c r="M1807" s="23"/>
      <c r="N1807" s="176" t="s">
        <v>530</v>
      </c>
      <c r="O1807" s="174"/>
      <c r="P1807" s="23"/>
      <c r="Q1807" s="23"/>
      <c r="R1807" s="23"/>
      <c r="S1807" s="23"/>
      <c r="T1807" s="23"/>
      <c r="U1807" s="23"/>
      <c r="V1807" s="23"/>
      <c r="W1807" s="23"/>
      <c r="X1807" s="23"/>
    </row>
    <row r="1808" spans="2:24" ht="15.6" customHeight="1" x14ac:dyDescent="0.15">
      <c r="C1808" s="176" t="s">
        <v>557</v>
      </c>
      <c r="N1808" s="176" t="s">
        <v>463</v>
      </c>
    </row>
    <row r="1809" spans="1:24" s="23" customFormat="1" ht="20.100000000000001" customHeight="1" x14ac:dyDescent="0.15">
      <c r="A1809" s="175">
        <f>A1768+4</f>
        <v>177</v>
      </c>
      <c r="B1809" s="779" t="s">
        <v>51</v>
      </c>
      <c r="C1809" s="779" t="s">
        <v>47</v>
      </c>
      <c r="D1809" s="782">
        <f>VLOOKUP(A1809,'様式D-1-1用'!$A$3:$P$1002,2,0)</f>
        <v>22</v>
      </c>
      <c r="E1809" s="783"/>
      <c r="F1809" s="786"/>
      <c r="G1809" s="787"/>
      <c r="H1809" s="787"/>
      <c r="I1809" s="787"/>
      <c r="J1809" s="787"/>
      <c r="K1809" s="787"/>
      <c r="L1809" s="788"/>
      <c r="M1809" s="779" t="s">
        <v>51</v>
      </c>
      <c r="N1809" s="779" t="s">
        <v>47</v>
      </c>
      <c r="O1809" s="782">
        <f>VLOOKUP(X1809,'様式D-1-1用'!$A$3:$P$1002,2,0)</f>
        <v>22</v>
      </c>
      <c r="P1809" s="783"/>
      <c r="Q1809" s="786"/>
      <c r="R1809" s="787"/>
      <c r="S1809" s="787"/>
      <c r="T1809" s="787"/>
      <c r="U1809" s="787"/>
      <c r="V1809" s="787"/>
      <c r="W1809" s="788"/>
      <c r="X1809" s="23">
        <f>X1768+4</f>
        <v>178</v>
      </c>
    </row>
    <row r="1810" spans="1:24" s="23" customFormat="1" ht="20.100000000000001" customHeight="1" x14ac:dyDescent="0.15">
      <c r="B1810" s="780"/>
      <c r="C1810" s="781"/>
      <c r="D1810" s="784"/>
      <c r="E1810" s="785"/>
      <c r="F1810" s="773"/>
      <c r="G1810" s="774"/>
      <c r="H1810" s="774"/>
      <c r="I1810" s="774"/>
      <c r="J1810" s="774"/>
      <c r="K1810" s="774"/>
      <c r="L1810" s="775"/>
      <c r="M1810" s="780"/>
      <c r="N1810" s="781"/>
      <c r="O1810" s="784"/>
      <c r="P1810" s="785"/>
      <c r="Q1810" s="773"/>
      <c r="R1810" s="774"/>
      <c r="S1810" s="774"/>
      <c r="T1810" s="774"/>
      <c r="U1810" s="774"/>
      <c r="V1810" s="774"/>
      <c r="W1810" s="775"/>
    </row>
    <row r="1811" spans="1:24" s="23" customFormat="1" ht="20.100000000000001" customHeight="1" x14ac:dyDescent="0.15">
      <c r="B1811" s="780"/>
      <c r="C1811" s="780" t="s">
        <v>2</v>
      </c>
      <c r="D1811" s="789">
        <f>VLOOKUP(A1809,'様式D-1-1用'!$A$3:$P$1002,3,0)</f>
        <v>1</v>
      </c>
      <c r="E1811" s="790"/>
      <c r="F1811" s="773"/>
      <c r="G1811" s="774"/>
      <c r="H1811" s="774"/>
      <c r="I1811" s="774"/>
      <c r="J1811" s="774"/>
      <c r="K1811" s="774"/>
      <c r="L1811" s="775"/>
      <c r="M1811" s="780"/>
      <c r="N1811" s="780" t="s">
        <v>2</v>
      </c>
      <c r="O1811" s="789">
        <f>VLOOKUP(X1809,'様式D-1-1用'!$A$3:$P$1002,3,0)</f>
        <v>5</v>
      </c>
      <c r="P1811" s="790"/>
      <c r="Q1811" s="773"/>
      <c r="R1811" s="774"/>
      <c r="S1811" s="774"/>
      <c r="T1811" s="774"/>
      <c r="U1811" s="774"/>
      <c r="V1811" s="774"/>
      <c r="W1811" s="775"/>
    </row>
    <row r="1812" spans="1:24" s="23" customFormat="1" ht="19.5" customHeight="1" x14ac:dyDescent="0.15">
      <c r="B1812" s="781"/>
      <c r="C1812" s="781"/>
      <c r="D1812" s="791"/>
      <c r="E1812" s="792"/>
      <c r="F1812" s="773"/>
      <c r="G1812" s="774"/>
      <c r="H1812" s="774"/>
      <c r="I1812" s="774"/>
      <c r="J1812" s="774"/>
      <c r="K1812" s="774"/>
      <c r="L1812" s="775"/>
      <c r="M1812" s="781"/>
      <c r="N1812" s="781"/>
      <c r="O1812" s="791"/>
      <c r="P1812" s="792"/>
      <c r="Q1812" s="773"/>
      <c r="R1812" s="774"/>
      <c r="S1812" s="774"/>
      <c r="T1812" s="774"/>
      <c r="U1812" s="774"/>
      <c r="V1812" s="774"/>
      <c r="W1812" s="775"/>
    </row>
    <row r="1813" spans="1:24" s="23" customFormat="1" ht="20.100000000000001" customHeight="1" x14ac:dyDescent="0.15">
      <c r="B1813" s="780" t="s">
        <v>48</v>
      </c>
      <c r="C1813" s="780" t="s">
        <v>3</v>
      </c>
      <c r="D1813" s="782" t="str">
        <f>VLOOKUP(A1809,'様式D-1-1用'!$A$3:$P$1002,4,0)</f>
        <v>覆工・坑門</v>
      </c>
      <c r="E1813" s="783"/>
      <c r="F1813" s="773"/>
      <c r="G1813" s="774"/>
      <c r="H1813" s="774"/>
      <c r="I1813" s="774"/>
      <c r="J1813" s="774"/>
      <c r="K1813" s="774"/>
      <c r="L1813" s="775"/>
      <c r="M1813" s="780" t="s">
        <v>48</v>
      </c>
      <c r="N1813" s="780" t="s">
        <v>3</v>
      </c>
      <c r="O1813" s="782" t="str">
        <f>VLOOKUP(X1809,'様式D-1-1用'!$A$3:$P$1002,4,0)</f>
        <v>覆工・坑門</v>
      </c>
      <c r="P1813" s="783"/>
      <c r="Q1813" s="773"/>
      <c r="R1813" s="774"/>
      <c r="S1813" s="774"/>
      <c r="T1813" s="774"/>
      <c r="U1813" s="774"/>
      <c r="V1813" s="774"/>
      <c r="W1813" s="775"/>
    </row>
    <row r="1814" spans="1:24" s="23" customFormat="1" ht="20.100000000000001" customHeight="1" x14ac:dyDescent="0.15">
      <c r="B1814" s="780"/>
      <c r="C1814" s="781"/>
      <c r="D1814" s="784"/>
      <c r="E1814" s="785"/>
      <c r="F1814" s="773"/>
      <c r="G1814" s="774"/>
      <c r="H1814" s="774"/>
      <c r="I1814" s="774"/>
      <c r="J1814" s="774"/>
      <c r="K1814" s="774"/>
      <c r="L1814" s="775"/>
      <c r="M1814" s="780"/>
      <c r="N1814" s="781"/>
      <c r="O1814" s="784"/>
      <c r="P1814" s="785"/>
      <c r="Q1814" s="773"/>
      <c r="R1814" s="774"/>
      <c r="S1814" s="774"/>
      <c r="T1814" s="774"/>
      <c r="U1814" s="774"/>
      <c r="V1814" s="774"/>
      <c r="W1814" s="775"/>
    </row>
    <row r="1815" spans="1:24" s="23" customFormat="1" ht="20.100000000000001" customHeight="1" x14ac:dyDescent="0.15">
      <c r="B1815" s="780"/>
      <c r="C1815" s="780" t="s">
        <v>4</v>
      </c>
      <c r="D1815" s="782" t="str">
        <f>VLOOKUP(A1809,'様式D-1-1用'!$A$3:$P$1002,5,0)</f>
        <v>側壁（左側）</v>
      </c>
      <c r="E1815" s="783"/>
      <c r="F1815" s="773"/>
      <c r="G1815" s="774"/>
      <c r="H1815" s="774"/>
      <c r="I1815" s="774"/>
      <c r="J1815" s="774"/>
      <c r="K1815" s="774"/>
      <c r="L1815" s="775"/>
      <c r="M1815" s="780"/>
      <c r="N1815" s="780" t="s">
        <v>4</v>
      </c>
      <c r="O1815" s="782" t="str">
        <f>VLOOKUP(X1809,'様式D-1-1用'!$A$3:$P$1002,5,0)</f>
        <v>アーチ（左側）</v>
      </c>
      <c r="P1815" s="783"/>
      <c r="Q1815" s="773"/>
      <c r="R1815" s="774"/>
      <c r="S1815" s="774"/>
      <c r="T1815" s="774"/>
      <c r="U1815" s="774"/>
      <c r="V1815" s="774"/>
      <c r="W1815" s="775"/>
    </row>
    <row r="1816" spans="1:24" s="23" customFormat="1" ht="20.100000000000001" customHeight="1" x14ac:dyDescent="0.15">
      <c r="B1816" s="781"/>
      <c r="C1816" s="781"/>
      <c r="D1816" s="784"/>
      <c r="E1816" s="785"/>
      <c r="F1816" s="773"/>
      <c r="G1816" s="774"/>
      <c r="H1816" s="774"/>
      <c r="I1816" s="774"/>
      <c r="J1816" s="774"/>
      <c r="K1816" s="774"/>
      <c r="L1816" s="775"/>
      <c r="M1816" s="781"/>
      <c r="N1816" s="781"/>
      <c r="O1816" s="784"/>
      <c r="P1816" s="785"/>
      <c r="Q1816" s="773"/>
      <c r="R1816" s="774"/>
      <c r="S1816" s="774"/>
      <c r="T1816" s="774"/>
      <c r="U1816" s="774"/>
      <c r="V1816" s="774"/>
      <c r="W1816" s="775"/>
    </row>
    <row r="1817" spans="1:24" s="23" customFormat="1" ht="17.100000000000001" customHeight="1" x14ac:dyDescent="0.15">
      <c r="B1817" s="770" t="s">
        <v>5</v>
      </c>
      <c r="C1817" s="771"/>
      <c r="D1817" s="765" t="str">
        <f>VLOOKUP(A1809,'様式D-1-1用'!$A$3:$P$1002,6,0)</f>
        <v>材質劣化</v>
      </c>
      <c r="E1817" s="766"/>
      <c r="F1817" s="773"/>
      <c r="G1817" s="774"/>
      <c r="H1817" s="774"/>
      <c r="I1817" s="774"/>
      <c r="J1817" s="774"/>
      <c r="K1817" s="774"/>
      <c r="L1817" s="775"/>
      <c r="M1817" s="770" t="s">
        <v>5</v>
      </c>
      <c r="N1817" s="771"/>
      <c r="O1817" s="765" t="str">
        <f>VLOOKUP(X1809,'様式D-1-1用'!$A$3:$P$1002,6,0)</f>
        <v>材質劣化</v>
      </c>
      <c r="P1817" s="766"/>
      <c r="Q1817" s="773"/>
      <c r="R1817" s="774"/>
      <c r="S1817" s="774"/>
      <c r="T1817" s="774"/>
      <c r="U1817" s="774"/>
      <c r="V1817" s="774"/>
      <c r="W1817" s="775"/>
    </row>
    <row r="1818" spans="1:24" s="23" customFormat="1" ht="17.100000000000001" customHeight="1" x14ac:dyDescent="0.15">
      <c r="B1818" s="770" t="s">
        <v>49</v>
      </c>
      <c r="C1818" s="771"/>
      <c r="D1818" s="765" t="str">
        <f>VLOOKUP(A1809,'様式D-1-1用'!$A$3:$P$1002,7,0)</f>
        <v>うき・はく離</v>
      </c>
      <c r="E1818" s="766"/>
      <c r="F1818" s="773"/>
      <c r="G1818" s="774"/>
      <c r="H1818" s="774"/>
      <c r="I1818" s="774"/>
      <c r="J1818" s="774"/>
      <c r="K1818" s="774"/>
      <c r="L1818" s="775"/>
      <c r="M1818" s="770" t="s">
        <v>49</v>
      </c>
      <c r="N1818" s="771"/>
      <c r="O1818" s="765" t="str">
        <f>VLOOKUP(X1809,'様式D-1-1用'!$A$3:$P$1002,7,0)</f>
        <v>補修跡</v>
      </c>
      <c r="P1818" s="766"/>
      <c r="Q1818" s="773"/>
      <c r="R1818" s="774"/>
      <c r="S1818" s="774"/>
      <c r="T1818" s="774"/>
      <c r="U1818" s="774"/>
      <c r="V1818" s="774"/>
      <c r="W1818" s="775"/>
    </row>
    <row r="1819" spans="1:24" s="23" customFormat="1" ht="17.100000000000001" customHeight="1" x14ac:dyDescent="0.15">
      <c r="B1819" s="768" t="s">
        <v>279</v>
      </c>
      <c r="C1819" s="770" t="s">
        <v>278</v>
      </c>
      <c r="D1819" s="771"/>
      <c r="E1819" s="146">
        <f>VLOOKUP(A1809,'様式D-1-1用'!$A$3:$P$1002,8,0)</f>
        <v>0</v>
      </c>
      <c r="F1819" s="773"/>
      <c r="G1819" s="774"/>
      <c r="H1819" s="774"/>
      <c r="I1819" s="774"/>
      <c r="J1819" s="774"/>
      <c r="K1819" s="774"/>
      <c r="L1819" s="775"/>
      <c r="M1819" s="768" t="s">
        <v>279</v>
      </c>
      <c r="N1819" s="770" t="s">
        <v>278</v>
      </c>
      <c r="O1819" s="771"/>
      <c r="P1819" s="146">
        <f>VLOOKUP(X1809,'様式D-1-1用'!$A$3:$P$1002,8,0)</f>
        <v>0</v>
      </c>
      <c r="Q1819" s="773"/>
      <c r="R1819" s="774"/>
      <c r="S1819" s="774"/>
      <c r="T1819" s="774"/>
      <c r="U1819" s="774"/>
      <c r="V1819" s="774"/>
      <c r="W1819" s="775"/>
    </row>
    <row r="1820" spans="1:24" s="23" customFormat="1" ht="17.100000000000001" customHeight="1" x14ac:dyDescent="0.15">
      <c r="B1820" s="769"/>
      <c r="C1820" s="770" t="s">
        <v>280</v>
      </c>
      <c r="D1820" s="771"/>
      <c r="E1820" s="146" t="str">
        <f>VLOOKUP(A1809,'様式D-1-1用'!$A$3:$P$1002,9,0)</f>
        <v>Ⅱb</v>
      </c>
      <c r="F1820" s="773"/>
      <c r="G1820" s="774"/>
      <c r="H1820" s="774"/>
      <c r="I1820" s="774"/>
      <c r="J1820" s="774"/>
      <c r="K1820" s="774"/>
      <c r="L1820" s="775"/>
      <c r="M1820" s="769"/>
      <c r="N1820" s="770" t="s">
        <v>280</v>
      </c>
      <c r="O1820" s="771"/>
      <c r="P1820" s="146" t="str">
        <f>VLOOKUP(X1809,'様式D-1-1用'!$A$3:$P$1002,9,0)</f>
        <v>Ⅰ</v>
      </c>
      <c r="Q1820" s="773"/>
      <c r="R1820" s="774"/>
      <c r="S1820" s="774"/>
      <c r="T1820" s="774"/>
      <c r="U1820" s="774"/>
      <c r="V1820" s="774"/>
      <c r="W1820" s="775"/>
    </row>
    <row r="1821" spans="1:24" s="23" customFormat="1" ht="17.100000000000001" customHeight="1" x14ac:dyDescent="0.15">
      <c r="B1821" s="770" t="s">
        <v>29</v>
      </c>
      <c r="C1821" s="771"/>
      <c r="D1821" s="767" t="str">
        <f>VLOOKUP(A1809,'様式D-1-1用'!$A$3:$P$1002,11,0)</f>
        <v>Ⅱ</v>
      </c>
      <c r="E1821" s="759"/>
      <c r="F1821" s="776"/>
      <c r="G1821" s="777"/>
      <c r="H1821" s="777"/>
      <c r="I1821" s="777"/>
      <c r="J1821" s="777"/>
      <c r="K1821" s="777"/>
      <c r="L1821" s="778"/>
      <c r="M1821" s="770" t="s">
        <v>29</v>
      </c>
      <c r="N1821" s="771"/>
      <c r="O1821" s="767" t="str">
        <f>VLOOKUP(X1809,'様式D-1-1用'!$A$3:$P$1002,11,0)</f>
        <v>Ⅰ</v>
      </c>
      <c r="P1821" s="759"/>
      <c r="Q1821" s="776"/>
      <c r="R1821" s="777"/>
      <c r="S1821" s="777"/>
      <c r="T1821" s="777"/>
      <c r="U1821" s="777"/>
      <c r="V1821" s="777"/>
      <c r="W1821" s="778"/>
    </row>
    <row r="1822" spans="1:24" s="23" customFormat="1" ht="17.100000000000001" customHeight="1" x14ac:dyDescent="0.15">
      <c r="B1822" s="770" t="s">
        <v>7</v>
      </c>
      <c r="C1822" s="772"/>
      <c r="D1822" s="772"/>
      <c r="E1822" s="344" t="str">
        <f>VLOOKUP(A1809,'様式D-1-1用'!$A$3:$P$1002,12,0)</f>
        <v xml:space="preserve">0.2m×8.9m </v>
      </c>
      <c r="F1822" s="133"/>
      <c r="G1822" s="133"/>
      <c r="H1822" s="133"/>
      <c r="I1822" s="133"/>
      <c r="J1822" s="133"/>
      <c r="K1822" s="133"/>
      <c r="L1822" s="134"/>
      <c r="M1822" s="770" t="s">
        <v>7</v>
      </c>
      <c r="N1822" s="772"/>
      <c r="O1822" s="771"/>
      <c r="P1822" s="344" t="str">
        <f>VLOOKUP(X1809,'様式D-1-1用'!$A$3:$P$1002,12,0)</f>
        <v>1.4m×2.4m メッシュシート</v>
      </c>
      <c r="Q1822" s="133"/>
      <c r="R1822" s="133"/>
      <c r="S1822" s="133"/>
      <c r="T1822" s="133"/>
      <c r="U1822" s="133"/>
      <c r="V1822" s="133"/>
      <c r="W1822" s="134"/>
    </row>
    <row r="1823" spans="1:24" s="23" customFormat="1" ht="17.100000000000001" customHeight="1" x14ac:dyDescent="0.15">
      <c r="B1823" s="801" t="s">
        <v>54</v>
      </c>
      <c r="C1823" s="802"/>
      <c r="D1823" s="803"/>
      <c r="E1823" s="813" t="str">
        <f>VLOOKUP(A1809,'様式D-1-1用'!$A$3:$P$1002,13,0)</f>
        <v>0.1m×2.9m(過年度写S22-1),0.1m×0.4m(過年度写S22-2),
0.1m×0.4m(過年度写S22-3),0.1m×0.5m(過年度写S22-4)</v>
      </c>
      <c r="F1823" s="814"/>
      <c r="G1823" s="814"/>
      <c r="H1823" s="814"/>
      <c r="I1823" s="814"/>
      <c r="J1823" s="814"/>
      <c r="K1823" s="814"/>
      <c r="L1823" s="815"/>
      <c r="M1823" s="801" t="s">
        <v>54</v>
      </c>
      <c r="N1823" s="802"/>
      <c r="O1823" s="803"/>
      <c r="P1823" s="799" t="str">
        <f>VLOOKUP(X1809,'様式D-1-1用'!$A$3:$P$1002,13,0)</f>
        <v>うき1.1m×0.1m</v>
      </c>
      <c r="Q1823" s="800"/>
      <c r="R1823" s="800"/>
      <c r="S1823" s="800"/>
      <c r="T1823" s="800"/>
      <c r="U1823" s="800"/>
      <c r="V1823" s="800"/>
      <c r="W1823" s="804"/>
    </row>
    <row r="1824" spans="1:24" s="23" customFormat="1" ht="17.100000000000001" customHeight="1" x14ac:dyDescent="0.15">
      <c r="B1824" s="796" t="s">
        <v>282</v>
      </c>
      <c r="C1824" s="797"/>
      <c r="D1824" s="798"/>
      <c r="E1824" s="799" t="str">
        <f>VLOOKUP(A1809,'様式D-1-1用'!$A$3:$P$1002,14,0)</f>
        <v>－</v>
      </c>
      <c r="F1824" s="800"/>
      <c r="G1824" s="800"/>
      <c r="H1824" s="743"/>
      <c r="I1824" s="743"/>
      <c r="J1824" s="743"/>
      <c r="K1824" s="743"/>
      <c r="L1824" s="744"/>
      <c r="M1824" s="796" t="s">
        <v>282</v>
      </c>
      <c r="N1824" s="797"/>
      <c r="O1824" s="798"/>
      <c r="P1824" s="799" t="str">
        <f>VLOOKUP(X1809,'様式D-1-1用'!$A$3:$P$1002,14,0)</f>
        <v>－</v>
      </c>
      <c r="Q1824" s="800"/>
      <c r="R1824" s="800"/>
      <c r="S1824" s="743"/>
      <c r="T1824" s="743"/>
      <c r="U1824" s="743"/>
      <c r="V1824" s="743"/>
      <c r="W1824" s="744"/>
    </row>
    <row r="1825" spans="1:24" s="23" customFormat="1" ht="17.100000000000001" customHeight="1" x14ac:dyDescent="0.15">
      <c r="B1825" s="796" t="s">
        <v>302</v>
      </c>
      <c r="C1825" s="797"/>
      <c r="D1825" s="798"/>
      <c r="E1825" s="799" t="str">
        <f>VLOOKUP(A1809,'様式D-1-1用'!$A$3:$P$1002,15,0)</f>
        <v>監視（日常巡視）</v>
      </c>
      <c r="F1825" s="800"/>
      <c r="G1825" s="800"/>
      <c r="H1825" s="811" t="s">
        <v>8</v>
      </c>
      <c r="I1825" s="812"/>
      <c r="J1825" s="808"/>
      <c r="K1825" s="809"/>
      <c r="L1825" s="810"/>
      <c r="M1825" s="796" t="s">
        <v>302</v>
      </c>
      <c r="N1825" s="797"/>
      <c r="O1825" s="798"/>
      <c r="P1825" s="799" t="str">
        <f>VLOOKUP(X1809,'様式D-1-1用'!$A$3:$P$1002,15,0)</f>
        <v>なし</v>
      </c>
      <c r="Q1825" s="800"/>
      <c r="R1825" s="800"/>
      <c r="S1825" s="811" t="s">
        <v>8</v>
      </c>
      <c r="T1825" s="812"/>
      <c r="U1825" s="808"/>
      <c r="V1825" s="809"/>
      <c r="W1825" s="810"/>
    </row>
    <row r="1826" spans="1:24" s="23" customFormat="1" ht="17.100000000000001" customHeight="1" x14ac:dyDescent="0.15">
      <c r="B1826" s="770" t="s">
        <v>50</v>
      </c>
      <c r="C1826" s="771"/>
      <c r="D1826" s="805" t="str">
        <f>VLOOKUP(A1809,'様式D-1-1用'!$A$3:$P$1002,16,0)</f>
        <v xml:space="preserve">うき・はく離、0.2m×8.9m </v>
      </c>
      <c r="E1826" s="806"/>
      <c r="F1826" s="806"/>
      <c r="G1826" s="806"/>
      <c r="H1826" s="806"/>
      <c r="I1826" s="806"/>
      <c r="J1826" s="806"/>
      <c r="K1826" s="806"/>
      <c r="L1826" s="807"/>
      <c r="M1826" s="770" t="s">
        <v>50</v>
      </c>
      <c r="N1826" s="771"/>
      <c r="O1826" s="805" t="str">
        <f>VLOOKUP(X1809,'様式D-1-1用'!$A$3:$P$1002,16,0)</f>
        <v>補修跡、1.4m×2.4m メッシュシート</v>
      </c>
      <c r="P1826" s="806"/>
      <c r="Q1826" s="806"/>
      <c r="R1826" s="806"/>
      <c r="S1826" s="806"/>
      <c r="T1826" s="806"/>
      <c r="U1826" s="806"/>
      <c r="V1826" s="806"/>
      <c r="W1826" s="807"/>
    </row>
    <row r="1827" spans="1:24" s="23" customFormat="1" ht="20.100000000000001" customHeight="1" x14ac:dyDescent="0.15">
      <c r="A1827" s="175">
        <f>A1786+4</f>
        <v>179</v>
      </c>
      <c r="B1827" s="779" t="s">
        <v>51</v>
      </c>
      <c r="C1827" s="779" t="s">
        <v>47</v>
      </c>
      <c r="D1827" s="782">
        <f>VLOOKUP(A1827,'様式D-1-1用'!$A$3:$P$1002,2,0)</f>
        <v>22</v>
      </c>
      <c r="E1827" s="783"/>
      <c r="F1827" s="786"/>
      <c r="G1827" s="787"/>
      <c r="H1827" s="787"/>
      <c r="I1827" s="787"/>
      <c r="J1827" s="787"/>
      <c r="K1827" s="787"/>
      <c r="L1827" s="788"/>
      <c r="M1827" s="779" t="s">
        <v>51</v>
      </c>
      <c r="N1827" s="779" t="s">
        <v>47</v>
      </c>
      <c r="O1827" s="782">
        <f>VLOOKUP(X1827,'様式D-1-1用'!$A$3:$P$1002,2,0)</f>
        <v>22</v>
      </c>
      <c r="P1827" s="783"/>
      <c r="Q1827" s="773"/>
      <c r="R1827" s="774"/>
      <c r="S1827" s="774"/>
      <c r="T1827" s="774"/>
      <c r="U1827" s="774"/>
      <c r="V1827" s="774"/>
      <c r="W1827" s="775"/>
      <c r="X1827" s="23">
        <f>X1786+4</f>
        <v>180</v>
      </c>
    </row>
    <row r="1828" spans="1:24" s="23" customFormat="1" ht="20.100000000000001" customHeight="1" x14ac:dyDescent="0.15">
      <c r="B1828" s="780"/>
      <c r="C1828" s="781"/>
      <c r="D1828" s="784"/>
      <c r="E1828" s="785"/>
      <c r="F1828" s="773"/>
      <c r="G1828" s="774"/>
      <c r="H1828" s="774"/>
      <c r="I1828" s="774"/>
      <c r="J1828" s="774"/>
      <c r="K1828" s="774"/>
      <c r="L1828" s="775"/>
      <c r="M1828" s="780"/>
      <c r="N1828" s="781"/>
      <c r="O1828" s="784"/>
      <c r="P1828" s="785"/>
      <c r="Q1828" s="773"/>
      <c r="R1828" s="774"/>
      <c r="S1828" s="774"/>
      <c r="T1828" s="774"/>
      <c r="U1828" s="774"/>
      <c r="V1828" s="774"/>
      <c r="W1828" s="775"/>
    </row>
    <row r="1829" spans="1:24" s="23" customFormat="1" ht="20.100000000000001" customHeight="1" x14ac:dyDescent="0.15">
      <c r="B1829" s="780"/>
      <c r="C1829" s="780" t="s">
        <v>2</v>
      </c>
      <c r="D1829" s="789">
        <f>VLOOKUP(A1827,'様式D-1-1用'!$A$3:$P$1002,3,0)</f>
        <v>6</v>
      </c>
      <c r="E1829" s="790"/>
      <c r="F1829" s="773"/>
      <c r="G1829" s="774"/>
      <c r="H1829" s="774"/>
      <c r="I1829" s="774"/>
      <c r="J1829" s="774"/>
      <c r="K1829" s="774"/>
      <c r="L1829" s="775"/>
      <c r="M1829" s="780"/>
      <c r="N1829" s="780" t="s">
        <v>2</v>
      </c>
      <c r="O1829" s="789">
        <f>VLOOKUP(X1827,'様式D-1-1用'!$A$3:$P$1002,3,0)</f>
        <v>7</v>
      </c>
      <c r="P1829" s="790"/>
      <c r="Q1829" s="773"/>
      <c r="R1829" s="774"/>
      <c r="S1829" s="774"/>
      <c r="T1829" s="774"/>
      <c r="U1829" s="774"/>
      <c r="V1829" s="774"/>
      <c r="W1829" s="775"/>
    </row>
    <row r="1830" spans="1:24" s="23" customFormat="1" ht="20.100000000000001" customHeight="1" x14ac:dyDescent="0.15">
      <c r="B1830" s="781"/>
      <c r="C1830" s="781"/>
      <c r="D1830" s="791"/>
      <c r="E1830" s="792"/>
      <c r="F1830" s="773"/>
      <c r="G1830" s="774"/>
      <c r="H1830" s="774"/>
      <c r="I1830" s="774"/>
      <c r="J1830" s="774"/>
      <c r="K1830" s="774"/>
      <c r="L1830" s="775"/>
      <c r="M1830" s="781"/>
      <c r="N1830" s="781"/>
      <c r="O1830" s="791"/>
      <c r="P1830" s="792"/>
      <c r="Q1830" s="773"/>
      <c r="R1830" s="774"/>
      <c r="S1830" s="774"/>
      <c r="T1830" s="774"/>
      <c r="U1830" s="774"/>
      <c r="V1830" s="774"/>
      <c r="W1830" s="775"/>
    </row>
    <row r="1831" spans="1:24" s="23" customFormat="1" ht="20.100000000000001" customHeight="1" x14ac:dyDescent="0.15">
      <c r="B1831" s="780" t="s">
        <v>48</v>
      </c>
      <c r="C1831" s="780" t="s">
        <v>3</v>
      </c>
      <c r="D1831" s="782" t="str">
        <f>VLOOKUP(A1827,'様式D-1-1用'!$A$3:$P$1002,4,0)</f>
        <v>覆工・坑門</v>
      </c>
      <c r="E1831" s="783"/>
      <c r="F1831" s="773"/>
      <c r="G1831" s="774"/>
      <c r="H1831" s="774"/>
      <c r="I1831" s="774"/>
      <c r="J1831" s="774"/>
      <c r="K1831" s="774"/>
      <c r="L1831" s="775"/>
      <c r="M1831" s="780" t="s">
        <v>48</v>
      </c>
      <c r="N1831" s="780" t="s">
        <v>3</v>
      </c>
      <c r="O1831" s="782" t="str">
        <f>VLOOKUP(X1827,'様式D-1-1用'!$A$3:$P$1002,4,0)</f>
        <v>路面</v>
      </c>
      <c r="P1831" s="783"/>
      <c r="Q1831" s="773"/>
      <c r="R1831" s="774"/>
      <c r="S1831" s="774"/>
      <c r="T1831" s="774"/>
      <c r="U1831" s="774"/>
      <c r="V1831" s="774"/>
      <c r="W1831" s="775"/>
    </row>
    <row r="1832" spans="1:24" s="23" customFormat="1" ht="20.100000000000001" customHeight="1" x14ac:dyDescent="0.15">
      <c r="B1832" s="780"/>
      <c r="C1832" s="781"/>
      <c r="D1832" s="784"/>
      <c r="E1832" s="785"/>
      <c r="F1832" s="773"/>
      <c r="G1832" s="774"/>
      <c r="H1832" s="774"/>
      <c r="I1832" s="774"/>
      <c r="J1832" s="774"/>
      <c r="K1832" s="774"/>
      <c r="L1832" s="775"/>
      <c r="M1832" s="780"/>
      <c r="N1832" s="781"/>
      <c r="O1832" s="784"/>
      <c r="P1832" s="785"/>
      <c r="Q1832" s="773"/>
      <c r="R1832" s="774"/>
      <c r="S1832" s="774"/>
      <c r="T1832" s="774"/>
      <c r="U1832" s="774"/>
      <c r="V1832" s="774"/>
      <c r="W1832" s="775"/>
    </row>
    <row r="1833" spans="1:24" s="23" customFormat="1" ht="20.100000000000001" customHeight="1" x14ac:dyDescent="0.15">
      <c r="B1833" s="780"/>
      <c r="C1833" s="780" t="s">
        <v>4</v>
      </c>
      <c r="D1833" s="782" t="str">
        <f>VLOOKUP(A1827,'様式D-1-1用'!$A$3:$P$1002,5,0)</f>
        <v>アーチ（右側）</v>
      </c>
      <c r="E1833" s="783"/>
      <c r="F1833" s="773"/>
      <c r="G1833" s="774"/>
      <c r="H1833" s="774"/>
      <c r="I1833" s="774"/>
      <c r="J1833" s="774"/>
      <c r="K1833" s="774"/>
      <c r="L1833" s="775"/>
      <c r="M1833" s="780"/>
      <c r="N1833" s="780" t="s">
        <v>4</v>
      </c>
      <c r="O1833" s="782" t="str">
        <f>VLOOKUP(X1827,'様式D-1-1用'!$A$3:$P$1002,5,0)</f>
        <v>車道</v>
      </c>
      <c r="P1833" s="783"/>
      <c r="Q1833" s="773"/>
      <c r="R1833" s="774"/>
      <c r="S1833" s="774"/>
      <c r="T1833" s="774"/>
      <c r="U1833" s="774"/>
      <c r="V1833" s="774"/>
      <c r="W1833" s="775"/>
    </row>
    <row r="1834" spans="1:24" s="23" customFormat="1" ht="19.5" customHeight="1" x14ac:dyDescent="0.15">
      <c r="B1834" s="781"/>
      <c r="C1834" s="781"/>
      <c r="D1834" s="784"/>
      <c r="E1834" s="785"/>
      <c r="F1834" s="773"/>
      <c r="G1834" s="774"/>
      <c r="H1834" s="774"/>
      <c r="I1834" s="774"/>
      <c r="J1834" s="774"/>
      <c r="K1834" s="774"/>
      <c r="L1834" s="775"/>
      <c r="M1834" s="781"/>
      <c r="N1834" s="781"/>
      <c r="O1834" s="784"/>
      <c r="P1834" s="785"/>
      <c r="Q1834" s="773"/>
      <c r="R1834" s="774"/>
      <c r="S1834" s="774"/>
      <c r="T1834" s="774"/>
      <c r="U1834" s="774"/>
      <c r="V1834" s="774"/>
      <c r="W1834" s="775"/>
    </row>
    <row r="1835" spans="1:24" s="23" customFormat="1" ht="17.100000000000001" customHeight="1" x14ac:dyDescent="0.15">
      <c r="B1835" s="770" t="s">
        <v>5</v>
      </c>
      <c r="C1835" s="771"/>
      <c r="D1835" s="765" t="str">
        <f>VLOOKUP(A1827,'様式D-1-1用'!$A$3:$P$1002,6,0)</f>
        <v>材質劣化</v>
      </c>
      <c r="E1835" s="766"/>
      <c r="F1835" s="773"/>
      <c r="G1835" s="774"/>
      <c r="H1835" s="774"/>
      <c r="I1835" s="774"/>
      <c r="J1835" s="774"/>
      <c r="K1835" s="774"/>
      <c r="L1835" s="775"/>
      <c r="M1835" s="770" t="s">
        <v>5</v>
      </c>
      <c r="N1835" s="771"/>
      <c r="O1835" s="765" t="str">
        <f>VLOOKUP(X1827,'様式D-1-1用'!$A$3:$P$1002,6,0)</f>
        <v>漏水</v>
      </c>
      <c r="P1835" s="766"/>
      <c r="Q1835" s="773"/>
      <c r="R1835" s="774"/>
      <c r="S1835" s="774"/>
      <c r="T1835" s="774"/>
      <c r="U1835" s="774"/>
      <c r="V1835" s="774"/>
      <c r="W1835" s="775"/>
    </row>
    <row r="1836" spans="1:24" s="23" customFormat="1" ht="17.100000000000001" customHeight="1" x14ac:dyDescent="0.15">
      <c r="B1836" s="770" t="s">
        <v>49</v>
      </c>
      <c r="C1836" s="771"/>
      <c r="D1836" s="765" t="str">
        <f>VLOOKUP(A1827,'様式D-1-1用'!$A$3:$P$1002,7,0)</f>
        <v>うき・はく離</v>
      </c>
      <c r="E1836" s="766"/>
      <c r="F1836" s="773"/>
      <c r="G1836" s="774"/>
      <c r="H1836" s="774"/>
      <c r="I1836" s="774"/>
      <c r="J1836" s="774"/>
      <c r="K1836" s="774"/>
      <c r="L1836" s="775"/>
      <c r="M1836" s="770" t="s">
        <v>49</v>
      </c>
      <c r="N1836" s="771"/>
      <c r="O1836" s="765" t="str">
        <f>VLOOKUP(X1827,'様式D-1-1用'!$A$3:$P$1002,7,0)</f>
        <v>漏水</v>
      </c>
      <c r="P1836" s="766"/>
      <c r="Q1836" s="773"/>
      <c r="R1836" s="774"/>
      <c r="S1836" s="774"/>
      <c r="T1836" s="774"/>
      <c r="U1836" s="774"/>
      <c r="V1836" s="774"/>
      <c r="W1836" s="775"/>
    </row>
    <row r="1837" spans="1:24" s="23" customFormat="1" ht="17.100000000000001" customHeight="1" x14ac:dyDescent="0.15">
      <c r="B1837" s="768" t="s">
        <v>279</v>
      </c>
      <c r="C1837" s="770" t="s">
        <v>278</v>
      </c>
      <c r="D1837" s="771"/>
      <c r="E1837" s="146">
        <f>VLOOKUP(A1827,'様式D-1-1用'!$A$3:$P$1002,8,0)</f>
        <v>0</v>
      </c>
      <c r="F1837" s="773"/>
      <c r="G1837" s="774"/>
      <c r="H1837" s="774"/>
      <c r="I1837" s="774"/>
      <c r="J1837" s="774"/>
      <c r="K1837" s="774"/>
      <c r="L1837" s="775"/>
      <c r="M1837" s="768" t="s">
        <v>279</v>
      </c>
      <c r="N1837" s="770" t="s">
        <v>278</v>
      </c>
      <c r="O1837" s="771"/>
      <c r="P1837" s="146">
        <f>VLOOKUP(X1827,'様式D-1-1用'!$A$3:$P$1002,8,0)</f>
        <v>0</v>
      </c>
      <c r="Q1837" s="773"/>
      <c r="R1837" s="774"/>
      <c r="S1837" s="774"/>
      <c r="T1837" s="774"/>
      <c r="U1837" s="774"/>
      <c r="V1837" s="774"/>
      <c r="W1837" s="775"/>
    </row>
    <row r="1838" spans="1:24" s="23" customFormat="1" ht="17.100000000000001" customHeight="1" x14ac:dyDescent="0.15">
      <c r="B1838" s="769"/>
      <c r="C1838" s="770" t="s">
        <v>280</v>
      </c>
      <c r="D1838" s="771"/>
      <c r="E1838" s="146" t="str">
        <f>VLOOKUP(A1827,'様式D-1-1用'!$A$3:$P$1002,9,0)</f>
        <v>Ⅱb</v>
      </c>
      <c r="F1838" s="773"/>
      <c r="G1838" s="774"/>
      <c r="H1838" s="774"/>
      <c r="I1838" s="774"/>
      <c r="J1838" s="774"/>
      <c r="K1838" s="774"/>
      <c r="L1838" s="775"/>
      <c r="M1838" s="769"/>
      <c r="N1838" s="770" t="s">
        <v>280</v>
      </c>
      <c r="O1838" s="771"/>
      <c r="P1838" s="146" t="str">
        <f>VLOOKUP(X1827,'様式D-1-1用'!$A$3:$P$1002,9,0)</f>
        <v>－</v>
      </c>
      <c r="Q1838" s="773"/>
      <c r="R1838" s="774"/>
      <c r="S1838" s="774"/>
      <c r="T1838" s="774"/>
      <c r="U1838" s="774"/>
      <c r="V1838" s="774"/>
      <c r="W1838" s="775"/>
    </row>
    <row r="1839" spans="1:24" s="23" customFormat="1" ht="17.100000000000001" customHeight="1" x14ac:dyDescent="0.15">
      <c r="B1839" s="770" t="s">
        <v>29</v>
      </c>
      <c r="C1839" s="771"/>
      <c r="D1839" s="767" t="str">
        <f>VLOOKUP(A1827,'様式D-1-1用'!$A$3:$P$1002,11,0)</f>
        <v>Ⅱ</v>
      </c>
      <c r="E1839" s="759"/>
      <c r="F1839" s="776"/>
      <c r="G1839" s="777"/>
      <c r="H1839" s="777"/>
      <c r="I1839" s="777"/>
      <c r="J1839" s="777"/>
      <c r="K1839" s="777"/>
      <c r="L1839" s="778"/>
      <c r="M1839" s="770" t="s">
        <v>29</v>
      </c>
      <c r="N1839" s="771"/>
      <c r="O1839" s="767" t="str">
        <f>VLOOKUP(X1827,'様式D-1-1用'!$A$3:$P$1002,11,0)</f>
        <v>－</v>
      </c>
      <c r="P1839" s="759"/>
      <c r="Q1839" s="776"/>
      <c r="R1839" s="777"/>
      <c r="S1839" s="777"/>
      <c r="T1839" s="777"/>
      <c r="U1839" s="777"/>
      <c r="V1839" s="777"/>
      <c r="W1839" s="778"/>
    </row>
    <row r="1840" spans="1:24" s="23" customFormat="1" ht="17.100000000000001" customHeight="1" x14ac:dyDescent="0.15">
      <c r="B1840" s="770" t="s">
        <v>7</v>
      </c>
      <c r="C1840" s="772"/>
      <c r="D1840" s="772"/>
      <c r="E1840" s="344" t="str">
        <f>VLOOKUP(A1827,'様式D-1-1用'!$A$3:$P$1002,12,0)</f>
        <v>0.15m×0.1m (一部はく落)</v>
      </c>
      <c r="F1840" s="133"/>
      <c r="G1840" s="133"/>
      <c r="H1840" s="133"/>
      <c r="I1840" s="133"/>
      <c r="J1840" s="133"/>
      <c r="K1840" s="133"/>
      <c r="L1840" s="134"/>
      <c r="M1840" s="770" t="s">
        <v>7</v>
      </c>
      <c r="N1840" s="772"/>
      <c r="O1840" s="771"/>
      <c r="P1840" s="344" t="str">
        <f>VLOOKUP(X1827,'様式D-1-1用'!$A$3:$P$1002,12,0)</f>
        <v>0.2m×1.4m にじみ、遊離石灰</v>
      </c>
      <c r="Q1840" s="133"/>
      <c r="R1840" s="133"/>
      <c r="S1840" s="133"/>
      <c r="T1840" s="133"/>
      <c r="U1840" s="133"/>
      <c r="V1840" s="133"/>
      <c r="W1840" s="134"/>
    </row>
    <row r="1841" spans="1:24" s="23" customFormat="1" ht="17.100000000000001" customHeight="1" x14ac:dyDescent="0.15">
      <c r="B1841" s="801" t="s">
        <v>54</v>
      </c>
      <c r="C1841" s="802"/>
      <c r="D1841" s="803"/>
      <c r="E1841" s="799" t="str">
        <f>VLOOKUP(A1827,'様式D-1-1用'!$A$3:$P$1002,13,0)</f>
        <v>0.3m×0.1m</v>
      </c>
      <c r="F1841" s="800"/>
      <c r="G1841" s="800"/>
      <c r="H1841" s="800"/>
      <c r="I1841" s="800"/>
      <c r="J1841" s="800"/>
      <c r="K1841" s="800"/>
      <c r="L1841" s="804"/>
      <c r="M1841" s="801" t="s">
        <v>54</v>
      </c>
      <c r="N1841" s="802"/>
      <c r="O1841" s="803"/>
      <c r="P1841" s="799" t="str">
        <f>VLOOKUP(X1827,'様式D-1-1用'!$A$3:$P$1002,13,0)</f>
        <v>0.2m×1.4m にじみ、遊離石灰</v>
      </c>
      <c r="Q1841" s="800"/>
      <c r="R1841" s="800"/>
      <c r="S1841" s="800"/>
      <c r="T1841" s="800"/>
      <c r="U1841" s="800"/>
      <c r="V1841" s="800"/>
      <c r="W1841" s="804"/>
    </row>
    <row r="1842" spans="1:24" s="23" customFormat="1" ht="17.100000000000001" customHeight="1" x14ac:dyDescent="0.15">
      <c r="B1842" s="796" t="s">
        <v>282</v>
      </c>
      <c r="C1842" s="797"/>
      <c r="D1842" s="798"/>
      <c r="E1842" s="799" t="str">
        <f>VLOOKUP(A1827,'様式D-1-1用'!$A$3:$P$1002,14,0)</f>
        <v>－</v>
      </c>
      <c r="F1842" s="800"/>
      <c r="G1842" s="800"/>
      <c r="H1842" s="743"/>
      <c r="I1842" s="743"/>
      <c r="J1842" s="743"/>
      <c r="K1842" s="743"/>
      <c r="L1842" s="744"/>
      <c r="M1842" s="796" t="s">
        <v>282</v>
      </c>
      <c r="N1842" s="797"/>
      <c r="O1842" s="798"/>
      <c r="P1842" s="799" t="str">
        <f>VLOOKUP(X1827,'様式D-1-1用'!$A$3:$P$1002,14,0)</f>
        <v>－</v>
      </c>
      <c r="Q1842" s="800"/>
      <c r="R1842" s="800"/>
      <c r="S1842" s="743"/>
      <c r="T1842" s="743"/>
      <c r="U1842" s="743"/>
      <c r="V1842" s="743"/>
      <c r="W1842" s="744"/>
    </row>
    <row r="1843" spans="1:24" s="23" customFormat="1" ht="17.100000000000001" customHeight="1" x14ac:dyDescent="0.15">
      <c r="B1843" s="796" t="s">
        <v>302</v>
      </c>
      <c r="C1843" s="797"/>
      <c r="D1843" s="798"/>
      <c r="E1843" s="799" t="str">
        <f>VLOOKUP(A1827,'様式D-1-1用'!$A$3:$P$1002,15,0)</f>
        <v>監視（日常巡視）</v>
      </c>
      <c r="F1843" s="800"/>
      <c r="G1843" s="800"/>
      <c r="H1843" s="811" t="s">
        <v>8</v>
      </c>
      <c r="I1843" s="812"/>
      <c r="J1843" s="808"/>
      <c r="K1843" s="809"/>
      <c r="L1843" s="810"/>
      <c r="M1843" s="796" t="s">
        <v>302</v>
      </c>
      <c r="N1843" s="797"/>
      <c r="O1843" s="798"/>
      <c r="P1843" s="799" t="str">
        <f>VLOOKUP(X1827,'様式D-1-1用'!$A$3:$P$1002,15,0)</f>
        <v>なし</v>
      </c>
      <c r="Q1843" s="800"/>
      <c r="R1843" s="800"/>
      <c r="S1843" s="811" t="s">
        <v>8</v>
      </c>
      <c r="T1843" s="812"/>
      <c r="U1843" s="808"/>
      <c r="V1843" s="809"/>
      <c r="W1843" s="810"/>
    </row>
    <row r="1844" spans="1:24" s="23" customFormat="1" ht="17.100000000000001" customHeight="1" x14ac:dyDescent="0.15">
      <c r="B1844" s="770" t="s">
        <v>50</v>
      </c>
      <c r="C1844" s="771"/>
      <c r="D1844" s="805" t="str">
        <f>VLOOKUP(A1827,'様式D-1-1用'!$A$3:$P$1002,16,0)</f>
        <v>うき・はく離、0.15m×0.1m (一部はく落)</v>
      </c>
      <c r="E1844" s="806"/>
      <c r="F1844" s="806"/>
      <c r="G1844" s="806"/>
      <c r="H1844" s="806"/>
      <c r="I1844" s="806"/>
      <c r="J1844" s="806"/>
      <c r="K1844" s="806"/>
      <c r="L1844" s="807"/>
      <c r="M1844" s="770" t="s">
        <v>50</v>
      </c>
      <c r="N1844" s="771"/>
      <c r="O1844" s="805" t="str">
        <f>VLOOKUP(X1827,'様式D-1-1用'!$A$3:$P$1002,16,0)</f>
        <v>漏水、0.2m×1.4m にじみ、遊離石灰</v>
      </c>
      <c r="P1844" s="806"/>
      <c r="Q1844" s="806"/>
      <c r="R1844" s="806"/>
      <c r="S1844" s="806"/>
      <c r="T1844" s="806"/>
      <c r="U1844" s="806"/>
      <c r="V1844" s="806"/>
      <c r="W1844" s="807"/>
    </row>
    <row r="1845" spans="1:24" s="23" customFormat="1" ht="15" customHeight="1" x14ac:dyDescent="0.15">
      <c r="B1845" s="80"/>
      <c r="C1845" s="793" t="s">
        <v>304</v>
      </c>
      <c r="D1845" s="794"/>
      <c r="E1845" s="794"/>
      <c r="F1845" s="794"/>
      <c r="G1845" s="794"/>
      <c r="H1845" s="794"/>
      <c r="I1845" s="794"/>
      <c r="J1845" s="794"/>
      <c r="K1845" s="794"/>
      <c r="L1845" s="794"/>
      <c r="M1845" s="80"/>
      <c r="N1845" s="81" t="s">
        <v>257</v>
      </c>
      <c r="O1845" s="80"/>
      <c r="P1845" s="82"/>
      <c r="Q1845" s="82"/>
      <c r="R1845" s="82"/>
      <c r="S1845" s="82"/>
      <c r="T1845" s="82"/>
      <c r="U1845" s="82"/>
      <c r="V1845" s="82"/>
      <c r="W1845" s="82"/>
    </row>
    <row r="1846" spans="1:24" s="23" customFormat="1" ht="15" customHeight="1" x14ac:dyDescent="0.15">
      <c r="B1846" s="80"/>
      <c r="C1846" s="795"/>
      <c r="D1846" s="795"/>
      <c r="E1846" s="795"/>
      <c r="F1846" s="795"/>
      <c r="G1846" s="795"/>
      <c r="H1846" s="795"/>
      <c r="I1846" s="795"/>
      <c r="J1846" s="795"/>
      <c r="K1846" s="795"/>
      <c r="L1846" s="795"/>
      <c r="M1846" s="80"/>
      <c r="N1846" s="81" t="s">
        <v>283</v>
      </c>
      <c r="O1846" s="82"/>
      <c r="P1846" s="82"/>
      <c r="Q1846" s="82"/>
      <c r="R1846" s="82"/>
      <c r="S1846" s="82"/>
      <c r="T1846" s="82"/>
      <c r="U1846" s="82"/>
      <c r="V1846" s="82"/>
      <c r="W1846" s="82"/>
    </row>
    <row r="1847" spans="1:24" ht="15" customHeight="1" x14ac:dyDescent="0.15">
      <c r="B1847" s="79"/>
      <c r="C1847" s="176" t="s">
        <v>303</v>
      </c>
      <c r="D1847" s="176"/>
      <c r="E1847" s="177"/>
      <c r="M1847" s="23"/>
      <c r="N1847" s="176" t="s">
        <v>529</v>
      </c>
      <c r="O1847" s="174"/>
      <c r="P1847" s="175"/>
      <c r="Q1847" s="23"/>
      <c r="R1847" s="23"/>
      <c r="S1847" s="23"/>
      <c r="T1847" s="23"/>
      <c r="U1847" s="23"/>
      <c r="W1847" s="82"/>
      <c r="X1847" s="23"/>
    </row>
    <row r="1848" spans="1:24" ht="15" customHeight="1" x14ac:dyDescent="0.15">
      <c r="C1848" s="176" t="s">
        <v>420</v>
      </c>
      <c r="D1848" s="176"/>
      <c r="M1848" s="23"/>
      <c r="N1848" s="176" t="s">
        <v>530</v>
      </c>
      <c r="O1848" s="174"/>
      <c r="P1848" s="23"/>
      <c r="Q1848" s="23"/>
      <c r="R1848" s="23"/>
      <c r="S1848" s="23"/>
      <c r="T1848" s="23"/>
      <c r="U1848" s="23"/>
      <c r="V1848" s="23"/>
      <c r="W1848" s="23"/>
      <c r="X1848" s="23"/>
    </row>
    <row r="1849" spans="1:24" ht="15.6" customHeight="1" x14ac:dyDescent="0.15">
      <c r="C1849" s="176" t="s">
        <v>557</v>
      </c>
      <c r="N1849" s="176" t="s">
        <v>463</v>
      </c>
    </row>
    <row r="1850" spans="1:24" s="23" customFormat="1" ht="20.100000000000001" customHeight="1" x14ac:dyDescent="0.15">
      <c r="A1850" s="175">
        <f>A1809+4</f>
        <v>181</v>
      </c>
      <c r="B1850" s="779" t="s">
        <v>51</v>
      </c>
      <c r="C1850" s="779" t="s">
        <v>47</v>
      </c>
      <c r="D1850" s="782">
        <f>VLOOKUP(A1850,'様式D-1-1用'!$A$3:$P$1002,2,0)</f>
        <v>22</v>
      </c>
      <c r="E1850" s="783"/>
      <c r="F1850" s="786"/>
      <c r="G1850" s="787"/>
      <c r="H1850" s="787"/>
      <c r="I1850" s="787"/>
      <c r="J1850" s="787"/>
      <c r="K1850" s="787"/>
      <c r="L1850" s="788"/>
      <c r="M1850" s="779" t="s">
        <v>51</v>
      </c>
      <c r="N1850" s="779" t="s">
        <v>47</v>
      </c>
      <c r="O1850" s="782">
        <f>VLOOKUP(X1850,'様式D-1-1用'!$A$3:$P$1002,2,0)</f>
        <v>22</v>
      </c>
      <c r="P1850" s="783"/>
      <c r="Q1850" s="786"/>
      <c r="R1850" s="787"/>
      <c r="S1850" s="787"/>
      <c r="T1850" s="787"/>
      <c r="U1850" s="787"/>
      <c r="V1850" s="787"/>
      <c r="W1850" s="788"/>
      <c r="X1850" s="23">
        <f>X1809+4</f>
        <v>182</v>
      </c>
    </row>
    <row r="1851" spans="1:24" s="23" customFormat="1" ht="20.100000000000001" customHeight="1" x14ac:dyDescent="0.15">
      <c r="B1851" s="780"/>
      <c r="C1851" s="781"/>
      <c r="D1851" s="784"/>
      <c r="E1851" s="785"/>
      <c r="F1851" s="773"/>
      <c r="G1851" s="774"/>
      <c r="H1851" s="774"/>
      <c r="I1851" s="774"/>
      <c r="J1851" s="774"/>
      <c r="K1851" s="774"/>
      <c r="L1851" s="775"/>
      <c r="M1851" s="780"/>
      <c r="N1851" s="781"/>
      <c r="O1851" s="784"/>
      <c r="P1851" s="785"/>
      <c r="Q1851" s="773"/>
      <c r="R1851" s="774"/>
      <c r="S1851" s="774"/>
      <c r="T1851" s="774"/>
      <c r="U1851" s="774"/>
      <c r="V1851" s="774"/>
      <c r="W1851" s="775"/>
    </row>
    <row r="1852" spans="1:24" s="23" customFormat="1" ht="20.100000000000001" customHeight="1" x14ac:dyDescent="0.15">
      <c r="B1852" s="780"/>
      <c r="C1852" s="780" t="s">
        <v>2</v>
      </c>
      <c r="D1852" s="789">
        <f>VLOOKUP(A1850,'様式D-1-1用'!$A$3:$P$1002,3,0)</f>
        <v>8</v>
      </c>
      <c r="E1852" s="790"/>
      <c r="F1852" s="773"/>
      <c r="G1852" s="774"/>
      <c r="H1852" s="774"/>
      <c r="I1852" s="774"/>
      <c r="J1852" s="774"/>
      <c r="K1852" s="774"/>
      <c r="L1852" s="775"/>
      <c r="M1852" s="780"/>
      <c r="N1852" s="780" t="s">
        <v>2</v>
      </c>
      <c r="O1852" s="789">
        <f>VLOOKUP(X1850,'様式D-1-1用'!$A$3:$P$1002,3,0)</f>
        <v>9</v>
      </c>
      <c r="P1852" s="790"/>
      <c r="Q1852" s="773"/>
      <c r="R1852" s="774"/>
      <c r="S1852" s="774"/>
      <c r="T1852" s="774"/>
      <c r="U1852" s="774"/>
      <c r="V1852" s="774"/>
      <c r="W1852" s="775"/>
    </row>
    <row r="1853" spans="1:24" s="23" customFormat="1" ht="19.5" customHeight="1" x14ac:dyDescent="0.15">
      <c r="B1853" s="781"/>
      <c r="C1853" s="781"/>
      <c r="D1853" s="791"/>
      <c r="E1853" s="792"/>
      <c r="F1853" s="773"/>
      <c r="G1853" s="774"/>
      <c r="H1853" s="774"/>
      <c r="I1853" s="774"/>
      <c r="J1853" s="774"/>
      <c r="K1853" s="774"/>
      <c r="L1853" s="775"/>
      <c r="M1853" s="781"/>
      <c r="N1853" s="781"/>
      <c r="O1853" s="791"/>
      <c r="P1853" s="792"/>
      <c r="Q1853" s="773"/>
      <c r="R1853" s="774"/>
      <c r="S1853" s="774"/>
      <c r="T1853" s="774"/>
      <c r="U1853" s="774"/>
      <c r="V1853" s="774"/>
      <c r="W1853" s="775"/>
    </row>
    <row r="1854" spans="1:24" s="23" customFormat="1" ht="20.100000000000001" customHeight="1" x14ac:dyDescent="0.15">
      <c r="B1854" s="780" t="s">
        <v>48</v>
      </c>
      <c r="C1854" s="780" t="s">
        <v>3</v>
      </c>
      <c r="D1854" s="782" t="str">
        <f>VLOOKUP(A1850,'様式D-1-1用'!$A$3:$P$1002,4,0)</f>
        <v>路面</v>
      </c>
      <c r="E1854" s="783"/>
      <c r="F1854" s="773"/>
      <c r="G1854" s="774"/>
      <c r="H1854" s="774"/>
      <c r="I1854" s="774"/>
      <c r="J1854" s="774"/>
      <c r="K1854" s="774"/>
      <c r="L1854" s="775"/>
      <c r="M1854" s="780" t="s">
        <v>48</v>
      </c>
      <c r="N1854" s="780" t="s">
        <v>3</v>
      </c>
      <c r="O1854" s="782" t="str">
        <f>VLOOKUP(X1850,'様式D-1-1用'!$A$3:$P$1002,4,0)</f>
        <v>路面</v>
      </c>
      <c r="P1854" s="783"/>
      <c r="Q1854" s="773"/>
      <c r="R1854" s="774"/>
      <c r="S1854" s="774"/>
      <c r="T1854" s="774"/>
      <c r="U1854" s="774"/>
      <c r="V1854" s="774"/>
      <c r="W1854" s="775"/>
    </row>
    <row r="1855" spans="1:24" s="23" customFormat="1" ht="20.100000000000001" customHeight="1" x14ac:dyDescent="0.15">
      <c r="B1855" s="780"/>
      <c r="C1855" s="781"/>
      <c r="D1855" s="784"/>
      <c r="E1855" s="785"/>
      <c r="F1855" s="773"/>
      <c r="G1855" s="774"/>
      <c r="H1855" s="774"/>
      <c r="I1855" s="774"/>
      <c r="J1855" s="774"/>
      <c r="K1855" s="774"/>
      <c r="L1855" s="775"/>
      <c r="M1855" s="780"/>
      <c r="N1855" s="781"/>
      <c r="O1855" s="784"/>
      <c r="P1855" s="785"/>
      <c r="Q1855" s="773"/>
      <c r="R1855" s="774"/>
      <c r="S1855" s="774"/>
      <c r="T1855" s="774"/>
      <c r="U1855" s="774"/>
      <c r="V1855" s="774"/>
      <c r="W1855" s="775"/>
    </row>
    <row r="1856" spans="1:24" s="23" customFormat="1" ht="20.100000000000001" customHeight="1" x14ac:dyDescent="0.15">
      <c r="B1856" s="780"/>
      <c r="C1856" s="780" t="s">
        <v>4</v>
      </c>
      <c r="D1856" s="782" t="str">
        <f>VLOOKUP(A1850,'様式D-1-1用'!$A$3:$P$1002,5,0)</f>
        <v>車道</v>
      </c>
      <c r="E1856" s="783"/>
      <c r="F1856" s="773"/>
      <c r="G1856" s="774"/>
      <c r="H1856" s="774"/>
      <c r="I1856" s="774"/>
      <c r="J1856" s="774"/>
      <c r="K1856" s="774"/>
      <c r="L1856" s="775"/>
      <c r="M1856" s="780"/>
      <c r="N1856" s="780" t="s">
        <v>4</v>
      </c>
      <c r="O1856" s="782" t="str">
        <f>VLOOKUP(X1850,'様式D-1-1用'!$A$3:$P$1002,5,0)</f>
        <v>監査歩廊</v>
      </c>
      <c r="P1856" s="783"/>
      <c r="Q1856" s="773"/>
      <c r="R1856" s="774"/>
      <c r="S1856" s="774"/>
      <c r="T1856" s="774"/>
      <c r="U1856" s="774"/>
      <c r="V1856" s="774"/>
      <c r="W1856" s="775"/>
    </row>
    <row r="1857" spans="1:24" s="23" customFormat="1" ht="20.100000000000001" customHeight="1" x14ac:dyDescent="0.15">
      <c r="B1857" s="781"/>
      <c r="C1857" s="781"/>
      <c r="D1857" s="784"/>
      <c r="E1857" s="785"/>
      <c r="F1857" s="773"/>
      <c r="G1857" s="774"/>
      <c r="H1857" s="774"/>
      <c r="I1857" s="774"/>
      <c r="J1857" s="774"/>
      <c r="K1857" s="774"/>
      <c r="L1857" s="775"/>
      <c r="M1857" s="781"/>
      <c r="N1857" s="781"/>
      <c r="O1857" s="784"/>
      <c r="P1857" s="785"/>
      <c r="Q1857" s="773"/>
      <c r="R1857" s="774"/>
      <c r="S1857" s="774"/>
      <c r="T1857" s="774"/>
      <c r="U1857" s="774"/>
      <c r="V1857" s="774"/>
      <c r="W1857" s="775"/>
    </row>
    <row r="1858" spans="1:24" s="23" customFormat="1" ht="17.100000000000001" customHeight="1" x14ac:dyDescent="0.15">
      <c r="B1858" s="770" t="s">
        <v>5</v>
      </c>
      <c r="C1858" s="771"/>
      <c r="D1858" s="765" t="str">
        <f>VLOOKUP(A1850,'様式D-1-1用'!$A$3:$P$1002,6,0)</f>
        <v>材質劣化</v>
      </c>
      <c r="E1858" s="766"/>
      <c r="F1858" s="773"/>
      <c r="G1858" s="774"/>
      <c r="H1858" s="774"/>
      <c r="I1858" s="774"/>
      <c r="J1858" s="774"/>
      <c r="K1858" s="774"/>
      <c r="L1858" s="775"/>
      <c r="M1858" s="770" t="s">
        <v>5</v>
      </c>
      <c r="N1858" s="771"/>
      <c r="O1858" s="765" t="str">
        <f>VLOOKUP(X1850,'様式D-1-1用'!$A$3:$P$1002,6,0)</f>
        <v>材質劣化</v>
      </c>
      <c r="P1858" s="766"/>
      <c r="Q1858" s="773"/>
      <c r="R1858" s="774"/>
      <c r="S1858" s="774"/>
      <c r="T1858" s="774"/>
      <c r="U1858" s="774"/>
      <c r="V1858" s="774"/>
      <c r="W1858" s="775"/>
    </row>
    <row r="1859" spans="1:24" s="23" customFormat="1" ht="17.100000000000001" customHeight="1" x14ac:dyDescent="0.15">
      <c r="B1859" s="770" t="s">
        <v>49</v>
      </c>
      <c r="C1859" s="771"/>
      <c r="D1859" s="765" t="str">
        <f>VLOOKUP(A1850,'様式D-1-1用'!$A$3:$P$1002,7,0)</f>
        <v>欠損</v>
      </c>
      <c r="E1859" s="766"/>
      <c r="F1859" s="773"/>
      <c r="G1859" s="774"/>
      <c r="H1859" s="774"/>
      <c r="I1859" s="774"/>
      <c r="J1859" s="774"/>
      <c r="K1859" s="774"/>
      <c r="L1859" s="775"/>
      <c r="M1859" s="770" t="s">
        <v>49</v>
      </c>
      <c r="N1859" s="771"/>
      <c r="O1859" s="765" t="str">
        <f>VLOOKUP(X1850,'様式D-1-1用'!$A$3:$P$1002,7,0)</f>
        <v>破損</v>
      </c>
      <c r="P1859" s="766"/>
      <c r="Q1859" s="773"/>
      <c r="R1859" s="774"/>
      <c r="S1859" s="774"/>
      <c r="T1859" s="774"/>
      <c r="U1859" s="774"/>
      <c r="V1859" s="774"/>
      <c r="W1859" s="775"/>
    </row>
    <row r="1860" spans="1:24" s="23" customFormat="1" ht="17.100000000000001" customHeight="1" x14ac:dyDescent="0.15">
      <c r="B1860" s="768" t="s">
        <v>279</v>
      </c>
      <c r="C1860" s="770" t="s">
        <v>278</v>
      </c>
      <c r="D1860" s="771"/>
      <c r="E1860" s="146">
        <f>VLOOKUP(A1850,'様式D-1-1用'!$A$3:$P$1002,8,0)</f>
        <v>0</v>
      </c>
      <c r="F1860" s="773"/>
      <c r="G1860" s="774"/>
      <c r="H1860" s="774"/>
      <c r="I1860" s="774"/>
      <c r="J1860" s="774"/>
      <c r="K1860" s="774"/>
      <c r="L1860" s="775"/>
      <c r="M1860" s="768" t="s">
        <v>279</v>
      </c>
      <c r="N1860" s="770" t="s">
        <v>278</v>
      </c>
      <c r="O1860" s="771"/>
      <c r="P1860" s="146">
        <f>VLOOKUP(X1850,'様式D-1-1用'!$A$3:$P$1002,8,0)</f>
        <v>0</v>
      </c>
      <c r="Q1860" s="773"/>
      <c r="R1860" s="774"/>
      <c r="S1860" s="774"/>
      <c r="T1860" s="774"/>
      <c r="U1860" s="774"/>
      <c r="V1860" s="774"/>
      <c r="W1860" s="775"/>
    </row>
    <row r="1861" spans="1:24" s="23" customFormat="1" ht="17.100000000000001" customHeight="1" x14ac:dyDescent="0.15">
      <c r="B1861" s="769"/>
      <c r="C1861" s="770" t="s">
        <v>280</v>
      </c>
      <c r="D1861" s="771"/>
      <c r="E1861" s="146" t="str">
        <f>VLOOKUP(A1850,'様式D-1-1用'!$A$3:$P$1002,9,0)</f>
        <v>－</v>
      </c>
      <c r="F1861" s="773"/>
      <c r="G1861" s="774"/>
      <c r="H1861" s="774"/>
      <c r="I1861" s="774"/>
      <c r="J1861" s="774"/>
      <c r="K1861" s="774"/>
      <c r="L1861" s="775"/>
      <c r="M1861" s="769"/>
      <c r="N1861" s="770" t="s">
        <v>280</v>
      </c>
      <c r="O1861" s="771"/>
      <c r="P1861" s="146" t="str">
        <f>VLOOKUP(X1850,'様式D-1-1用'!$A$3:$P$1002,9,0)</f>
        <v>－</v>
      </c>
      <c r="Q1861" s="773"/>
      <c r="R1861" s="774"/>
      <c r="S1861" s="774"/>
      <c r="T1861" s="774"/>
      <c r="U1861" s="774"/>
      <c r="V1861" s="774"/>
      <c r="W1861" s="775"/>
    </row>
    <row r="1862" spans="1:24" s="23" customFormat="1" ht="17.100000000000001" customHeight="1" x14ac:dyDescent="0.15">
      <c r="B1862" s="770" t="s">
        <v>29</v>
      </c>
      <c r="C1862" s="771"/>
      <c r="D1862" s="767" t="str">
        <f>VLOOKUP(A1850,'様式D-1-1用'!$A$3:$P$1002,11,0)</f>
        <v>－</v>
      </c>
      <c r="E1862" s="759"/>
      <c r="F1862" s="776"/>
      <c r="G1862" s="777"/>
      <c r="H1862" s="777"/>
      <c r="I1862" s="777"/>
      <c r="J1862" s="777"/>
      <c r="K1862" s="777"/>
      <c r="L1862" s="778"/>
      <c r="M1862" s="770" t="s">
        <v>29</v>
      </c>
      <c r="N1862" s="771"/>
      <c r="O1862" s="767" t="str">
        <f>VLOOKUP(X1850,'様式D-1-1用'!$A$3:$P$1002,11,0)</f>
        <v>－</v>
      </c>
      <c r="P1862" s="759"/>
      <c r="Q1862" s="776"/>
      <c r="R1862" s="777"/>
      <c r="S1862" s="777"/>
      <c r="T1862" s="777"/>
      <c r="U1862" s="777"/>
      <c r="V1862" s="777"/>
      <c r="W1862" s="778"/>
    </row>
    <row r="1863" spans="1:24" s="23" customFormat="1" ht="17.100000000000001" customHeight="1" x14ac:dyDescent="0.15">
      <c r="B1863" s="770" t="s">
        <v>7</v>
      </c>
      <c r="C1863" s="772"/>
      <c r="D1863" s="772"/>
      <c r="E1863" s="344" t="str">
        <f>VLOOKUP(A1850,'様式D-1-1用'!$A$3:$P$1002,12,0)</f>
        <v xml:space="preserve">0.2m×0.05m </v>
      </c>
      <c r="F1863" s="133"/>
      <c r="G1863" s="133"/>
      <c r="H1863" s="133"/>
      <c r="I1863" s="133"/>
      <c r="J1863" s="133"/>
      <c r="K1863" s="133"/>
      <c r="L1863" s="134"/>
      <c r="M1863" s="770" t="s">
        <v>7</v>
      </c>
      <c r="N1863" s="772"/>
      <c r="O1863" s="771"/>
      <c r="P1863" s="344" t="str">
        <f>VLOOKUP(X1850,'様式D-1-1用'!$A$3:$P$1002,12,0)</f>
        <v xml:space="preserve">0.2m×0.5m </v>
      </c>
      <c r="Q1863" s="133"/>
      <c r="R1863" s="133"/>
      <c r="S1863" s="133"/>
      <c r="T1863" s="133"/>
      <c r="U1863" s="133"/>
      <c r="V1863" s="133"/>
      <c r="W1863" s="134"/>
    </row>
    <row r="1864" spans="1:24" s="23" customFormat="1" ht="17.100000000000001" customHeight="1" x14ac:dyDescent="0.15">
      <c r="B1864" s="801" t="s">
        <v>54</v>
      </c>
      <c r="C1864" s="802"/>
      <c r="D1864" s="803"/>
      <c r="E1864" s="799" t="str">
        <f>VLOOKUP(A1850,'様式D-1-1用'!$A$3:$P$1002,13,0)</f>
        <v>うき0.1m×0.05m</v>
      </c>
      <c r="F1864" s="800"/>
      <c r="G1864" s="800"/>
      <c r="H1864" s="800"/>
      <c r="I1864" s="800"/>
      <c r="J1864" s="800"/>
      <c r="K1864" s="800"/>
      <c r="L1864" s="804"/>
      <c r="M1864" s="801" t="s">
        <v>54</v>
      </c>
      <c r="N1864" s="802"/>
      <c r="O1864" s="803"/>
      <c r="P1864" s="799" t="str">
        <f>VLOOKUP(X1850,'様式D-1-1用'!$A$3:$P$1002,13,0)</f>
        <v>鉄筋露出0.2m×0.5m×0.01m</v>
      </c>
      <c r="Q1864" s="800"/>
      <c r="R1864" s="800"/>
      <c r="S1864" s="800"/>
      <c r="T1864" s="800"/>
      <c r="U1864" s="800"/>
      <c r="V1864" s="800"/>
      <c r="W1864" s="804"/>
    </row>
    <row r="1865" spans="1:24" s="23" customFormat="1" ht="17.100000000000001" customHeight="1" x14ac:dyDescent="0.15">
      <c r="B1865" s="796" t="s">
        <v>282</v>
      </c>
      <c r="C1865" s="797"/>
      <c r="D1865" s="798"/>
      <c r="E1865" s="799" t="str">
        <f>VLOOKUP(A1850,'様式D-1-1用'!$A$3:$P$1002,14,0)</f>
        <v>－</v>
      </c>
      <c r="F1865" s="800"/>
      <c r="G1865" s="800"/>
      <c r="H1865" s="743"/>
      <c r="I1865" s="743"/>
      <c r="J1865" s="743"/>
      <c r="K1865" s="743"/>
      <c r="L1865" s="744"/>
      <c r="M1865" s="796" t="s">
        <v>282</v>
      </c>
      <c r="N1865" s="797"/>
      <c r="O1865" s="798"/>
      <c r="P1865" s="799" t="str">
        <f>VLOOKUP(X1850,'様式D-1-1用'!$A$3:$P$1002,14,0)</f>
        <v>－</v>
      </c>
      <c r="Q1865" s="800"/>
      <c r="R1865" s="800"/>
      <c r="S1865" s="743"/>
      <c r="T1865" s="743"/>
      <c r="U1865" s="743"/>
      <c r="V1865" s="743"/>
      <c r="W1865" s="744"/>
    </row>
    <row r="1866" spans="1:24" s="23" customFormat="1" ht="17.100000000000001" customHeight="1" x14ac:dyDescent="0.15">
      <c r="B1866" s="796" t="s">
        <v>302</v>
      </c>
      <c r="C1866" s="797"/>
      <c r="D1866" s="798"/>
      <c r="E1866" s="799" t="str">
        <f>VLOOKUP(A1850,'様式D-1-1用'!$A$3:$P$1002,15,0)</f>
        <v>なし</v>
      </c>
      <c r="F1866" s="800"/>
      <c r="G1866" s="800"/>
      <c r="H1866" s="811" t="s">
        <v>8</v>
      </c>
      <c r="I1866" s="812"/>
      <c r="J1866" s="808"/>
      <c r="K1866" s="809"/>
      <c r="L1866" s="810"/>
      <c r="M1866" s="796" t="s">
        <v>302</v>
      </c>
      <c r="N1866" s="797"/>
      <c r="O1866" s="798"/>
      <c r="P1866" s="799" t="str">
        <f>VLOOKUP(X1850,'様式D-1-1用'!$A$3:$P$1002,15,0)</f>
        <v>なし</v>
      </c>
      <c r="Q1866" s="800"/>
      <c r="R1866" s="800"/>
      <c r="S1866" s="811" t="s">
        <v>8</v>
      </c>
      <c r="T1866" s="812"/>
      <c r="U1866" s="808"/>
      <c r="V1866" s="809"/>
      <c r="W1866" s="810"/>
    </row>
    <row r="1867" spans="1:24" s="23" customFormat="1" ht="17.100000000000001" customHeight="1" x14ac:dyDescent="0.15">
      <c r="B1867" s="770" t="s">
        <v>50</v>
      </c>
      <c r="C1867" s="771"/>
      <c r="D1867" s="805" t="str">
        <f>VLOOKUP(A1850,'様式D-1-1用'!$A$3:$P$1002,16,0)</f>
        <v xml:space="preserve">欠損、0.2m×0.05m </v>
      </c>
      <c r="E1867" s="806"/>
      <c r="F1867" s="806"/>
      <c r="G1867" s="806"/>
      <c r="H1867" s="806"/>
      <c r="I1867" s="806"/>
      <c r="J1867" s="806"/>
      <c r="K1867" s="806"/>
      <c r="L1867" s="807"/>
      <c r="M1867" s="770" t="s">
        <v>50</v>
      </c>
      <c r="N1867" s="771"/>
      <c r="O1867" s="805" t="str">
        <f>VLOOKUP(X1850,'様式D-1-1用'!$A$3:$P$1002,16,0)</f>
        <v xml:space="preserve">破損、0.2m×0.5m </v>
      </c>
      <c r="P1867" s="806"/>
      <c r="Q1867" s="806"/>
      <c r="R1867" s="806"/>
      <c r="S1867" s="806"/>
      <c r="T1867" s="806"/>
      <c r="U1867" s="806"/>
      <c r="V1867" s="806"/>
      <c r="W1867" s="807"/>
    </row>
    <row r="1868" spans="1:24" s="23" customFormat="1" ht="20.100000000000001" customHeight="1" x14ac:dyDescent="0.15">
      <c r="A1868" s="175">
        <f>A1827+4</f>
        <v>183</v>
      </c>
      <c r="B1868" s="779" t="s">
        <v>51</v>
      </c>
      <c r="C1868" s="779" t="s">
        <v>47</v>
      </c>
      <c r="D1868" s="782">
        <f>VLOOKUP(A1868,'様式D-1-1用'!$A$3:$P$1002,2,0)</f>
        <v>22</v>
      </c>
      <c r="E1868" s="783"/>
      <c r="F1868" s="786"/>
      <c r="G1868" s="787"/>
      <c r="H1868" s="787"/>
      <c r="I1868" s="787"/>
      <c r="J1868" s="787"/>
      <c r="K1868" s="787"/>
      <c r="L1868" s="788"/>
      <c r="M1868" s="779" t="s">
        <v>51</v>
      </c>
      <c r="N1868" s="779" t="s">
        <v>47</v>
      </c>
      <c r="O1868" s="782">
        <f>VLOOKUP(X1868,'様式D-1-1用'!$A$3:$P$1002,2,0)</f>
        <v>23</v>
      </c>
      <c r="P1868" s="783"/>
      <c r="Q1868" s="773"/>
      <c r="R1868" s="774"/>
      <c r="S1868" s="774"/>
      <c r="T1868" s="774"/>
      <c r="U1868" s="774"/>
      <c r="V1868" s="774"/>
      <c r="W1868" s="775"/>
      <c r="X1868" s="23">
        <f>X1827+4</f>
        <v>184</v>
      </c>
    </row>
    <row r="1869" spans="1:24" s="23" customFormat="1" ht="20.100000000000001" customHeight="1" x14ac:dyDescent="0.15">
      <c r="B1869" s="780"/>
      <c r="C1869" s="781"/>
      <c r="D1869" s="784"/>
      <c r="E1869" s="785"/>
      <c r="F1869" s="773"/>
      <c r="G1869" s="774"/>
      <c r="H1869" s="774"/>
      <c r="I1869" s="774"/>
      <c r="J1869" s="774"/>
      <c r="K1869" s="774"/>
      <c r="L1869" s="775"/>
      <c r="M1869" s="780"/>
      <c r="N1869" s="781"/>
      <c r="O1869" s="784"/>
      <c r="P1869" s="785"/>
      <c r="Q1869" s="773"/>
      <c r="R1869" s="774"/>
      <c r="S1869" s="774"/>
      <c r="T1869" s="774"/>
      <c r="U1869" s="774"/>
      <c r="V1869" s="774"/>
      <c r="W1869" s="775"/>
    </row>
    <row r="1870" spans="1:24" s="23" customFormat="1" ht="20.100000000000001" customHeight="1" x14ac:dyDescent="0.15">
      <c r="B1870" s="780"/>
      <c r="C1870" s="780" t="s">
        <v>2</v>
      </c>
      <c r="D1870" s="789">
        <f>VLOOKUP(A1868,'様式D-1-1用'!$A$3:$P$1002,3,0)</f>
        <v>10</v>
      </c>
      <c r="E1870" s="790"/>
      <c r="F1870" s="773"/>
      <c r="G1870" s="774"/>
      <c r="H1870" s="774"/>
      <c r="I1870" s="774"/>
      <c r="J1870" s="774"/>
      <c r="K1870" s="774"/>
      <c r="L1870" s="775"/>
      <c r="M1870" s="780"/>
      <c r="N1870" s="780" t="s">
        <v>2</v>
      </c>
      <c r="O1870" s="789">
        <f>VLOOKUP(X1868,'様式D-1-1用'!$A$3:$P$1002,3,0)</f>
        <v>1</v>
      </c>
      <c r="P1870" s="790"/>
      <c r="Q1870" s="773"/>
      <c r="R1870" s="774"/>
      <c r="S1870" s="774"/>
      <c r="T1870" s="774"/>
      <c r="U1870" s="774"/>
      <c r="V1870" s="774"/>
      <c r="W1870" s="775"/>
    </row>
    <row r="1871" spans="1:24" s="23" customFormat="1" ht="20.100000000000001" customHeight="1" x14ac:dyDescent="0.15">
      <c r="B1871" s="781"/>
      <c r="C1871" s="781"/>
      <c r="D1871" s="791"/>
      <c r="E1871" s="792"/>
      <c r="F1871" s="773"/>
      <c r="G1871" s="774"/>
      <c r="H1871" s="774"/>
      <c r="I1871" s="774"/>
      <c r="J1871" s="774"/>
      <c r="K1871" s="774"/>
      <c r="L1871" s="775"/>
      <c r="M1871" s="781"/>
      <c r="N1871" s="781"/>
      <c r="O1871" s="791"/>
      <c r="P1871" s="792"/>
      <c r="Q1871" s="773"/>
      <c r="R1871" s="774"/>
      <c r="S1871" s="774"/>
      <c r="T1871" s="774"/>
      <c r="U1871" s="774"/>
      <c r="V1871" s="774"/>
      <c r="W1871" s="775"/>
    </row>
    <row r="1872" spans="1:24" s="23" customFormat="1" ht="20.100000000000001" customHeight="1" x14ac:dyDescent="0.15">
      <c r="B1872" s="780" t="s">
        <v>48</v>
      </c>
      <c r="C1872" s="780" t="s">
        <v>3</v>
      </c>
      <c r="D1872" s="782" t="str">
        <f>VLOOKUP(A1868,'様式D-1-1用'!$A$3:$P$1002,4,0)</f>
        <v>覆工・坑門</v>
      </c>
      <c r="E1872" s="783"/>
      <c r="F1872" s="773"/>
      <c r="G1872" s="774"/>
      <c r="H1872" s="774"/>
      <c r="I1872" s="774"/>
      <c r="J1872" s="774"/>
      <c r="K1872" s="774"/>
      <c r="L1872" s="775"/>
      <c r="M1872" s="780" t="s">
        <v>48</v>
      </c>
      <c r="N1872" s="780" t="s">
        <v>3</v>
      </c>
      <c r="O1872" s="782" t="str">
        <f>VLOOKUP(X1868,'様式D-1-1用'!$A$3:$P$1002,4,0)</f>
        <v>覆工・坑門</v>
      </c>
      <c r="P1872" s="783"/>
      <c r="Q1872" s="773"/>
      <c r="R1872" s="774"/>
      <c r="S1872" s="774"/>
      <c r="T1872" s="774"/>
      <c r="U1872" s="774"/>
      <c r="V1872" s="774"/>
      <c r="W1872" s="775"/>
    </row>
    <row r="1873" spans="2:24" s="23" customFormat="1" ht="20.100000000000001" customHeight="1" x14ac:dyDescent="0.15">
      <c r="B1873" s="780"/>
      <c r="C1873" s="781"/>
      <c r="D1873" s="784"/>
      <c r="E1873" s="785"/>
      <c r="F1873" s="773"/>
      <c r="G1873" s="774"/>
      <c r="H1873" s="774"/>
      <c r="I1873" s="774"/>
      <c r="J1873" s="774"/>
      <c r="K1873" s="774"/>
      <c r="L1873" s="775"/>
      <c r="M1873" s="780"/>
      <c r="N1873" s="781"/>
      <c r="O1873" s="784"/>
      <c r="P1873" s="785"/>
      <c r="Q1873" s="773"/>
      <c r="R1873" s="774"/>
      <c r="S1873" s="774"/>
      <c r="T1873" s="774"/>
      <c r="U1873" s="774"/>
      <c r="V1873" s="774"/>
      <c r="W1873" s="775"/>
    </row>
    <row r="1874" spans="2:24" s="23" customFormat="1" ht="20.100000000000001" customHeight="1" x14ac:dyDescent="0.15">
      <c r="B1874" s="780"/>
      <c r="C1874" s="780" t="s">
        <v>4</v>
      </c>
      <c r="D1874" s="782" t="str">
        <f>VLOOKUP(A1868,'様式D-1-1用'!$A$3:$P$1002,5,0)</f>
        <v>アーチ（天端）</v>
      </c>
      <c r="E1874" s="783"/>
      <c r="F1874" s="773"/>
      <c r="G1874" s="774"/>
      <c r="H1874" s="774"/>
      <c r="I1874" s="774"/>
      <c r="J1874" s="774"/>
      <c r="K1874" s="774"/>
      <c r="L1874" s="775"/>
      <c r="M1874" s="780"/>
      <c r="N1874" s="780" t="s">
        <v>4</v>
      </c>
      <c r="O1874" s="782" t="str">
        <f>VLOOKUP(X1868,'様式D-1-1用'!$A$3:$P$1002,5,0)</f>
        <v>側壁（左側）</v>
      </c>
      <c r="P1874" s="783"/>
      <c r="Q1874" s="773"/>
      <c r="R1874" s="774"/>
      <c r="S1874" s="774"/>
      <c r="T1874" s="774"/>
      <c r="U1874" s="774"/>
      <c r="V1874" s="774"/>
      <c r="W1874" s="775"/>
    </row>
    <row r="1875" spans="2:24" s="23" customFormat="1" ht="19.5" customHeight="1" x14ac:dyDescent="0.15">
      <c r="B1875" s="781"/>
      <c r="C1875" s="781"/>
      <c r="D1875" s="784"/>
      <c r="E1875" s="785"/>
      <c r="F1875" s="773"/>
      <c r="G1875" s="774"/>
      <c r="H1875" s="774"/>
      <c r="I1875" s="774"/>
      <c r="J1875" s="774"/>
      <c r="K1875" s="774"/>
      <c r="L1875" s="775"/>
      <c r="M1875" s="781"/>
      <c r="N1875" s="781"/>
      <c r="O1875" s="784"/>
      <c r="P1875" s="785"/>
      <c r="Q1875" s="773"/>
      <c r="R1875" s="774"/>
      <c r="S1875" s="774"/>
      <c r="T1875" s="774"/>
      <c r="U1875" s="774"/>
      <c r="V1875" s="774"/>
      <c r="W1875" s="775"/>
    </row>
    <row r="1876" spans="2:24" s="23" customFormat="1" ht="17.100000000000001" customHeight="1" x14ac:dyDescent="0.15">
      <c r="B1876" s="770" t="s">
        <v>5</v>
      </c>
      <c r="C1876" s="771"/>
      <c r="D1876" s="765" t="str">
        <f>VLOOKUP(A1868,'様式D-1-1用'!$A$3:$P$1002,6,0)</f>
        <v>漏水</v>
      </c>
      <c r="E1876" s="766"/>
      <c r="F1876" s="773"/>
      <c r="G1876" s="774"/>
      <c r="H1876" s="774"/>
      <c r="I1876" s="774"/>
      <c r="J1876" s="774"/>
      <c r="K1876" s="774"/>
      <c r="L1876" s="775"/>
      <c r="M1876" s="770" t="s">
        <v>5</v>
      </c>
      <c r="N1876" s="771"/>
      <c r="O1876" s="765" t="str">
        <f>VLOOKUP(X1868,'様式D-1-1用'!$A$3:$P$1002,6,0)</f>
        <v>材質劣化</v>
      </c>
      <c r="P1876" s="766"/>
      <c r="Q1876" s="773"/>
      <c r="R1876" s="774"/>
      <c r="S1876" s="774"/>
      <c r="T1876" s="774"/>
      <c r="U1876" s="774"/>
      <c r="V1876" s="774"/>
      <c r="W1876" s="775"/>
    </row>
    <row r="1877" spans="2:24" s="23" customFormat="1" ht="17.100000000000001" customHeight="1" x14ac:dyDescent="0.15">
      <c r="B1877" s="770" t="s">
        <v>49</v>
      </c>
      <c r="C1877" s="771"/>
      <c r="D1877" s="765" t="str">
        <f>VLOOKUP(A1868,'様式D-1-1用'!$A$3:$P$1002,7,0)</f>
        <v>漏水</v>
      </c>
      <c r="E1877" s="766"/>
      <c r="F1877" s="773"/>
      <c r="G1877" s="774"/>
      <c r="H1877" s="774"/>
      <c r="I1877" s="774"/>
      <c r="J1877" s="774"/>
      <c r="K1877" s="774"/>
      <c r="L1877" s="775"/>
      <c r="M1877" s="770" t="s">
        <v>49</v>
      </c>
      <c r="N1877" s="771"/>
      <c r="O1877" s="765" t="str">
        <f>VLOOKUP(X1868,'様式D-1-1用'!$A$3:$P$1002,7,0)</f>
        <v>うき・はく離</v>
      </c>
      <c r="P1877" s="766"/>
      <c r="Q1877" s="773"/>
      <c r="R1877" s="774"/>
      <c r="S1877" s="774"/>
      <c r="T1877" s="774"/>
      <c r="U1877" s="774"/>
      <c r="V1877" s="774"/>
      <c r="W1877" s="775"/>
    </row>
    <row r="1878" spans="2:24" s="23" customFormat="1" ht="17.100000000000001" customHeight="1" x14ac:dyDescent="0.15">
      <c r="B1878" s="768" t="s">
        <v>279</v>
      </c>
      <c r="C1878" s="770" t="s">
        <v>278</v>
      </c>
      <c r="D1878" s="771"/>
      <c r="E1878" s="146">
        <f>VLOOKUP(A1868,'様式D-1-1用'!$A$3:$P$1002,8,0)</f>
        <v>0</v>
      </c>
      <c r="F1878" s="773"/>
      <c r="G1878" s="774"/>
      <c r="H1878" s="774"/>
      <c r="I1878" s="774"/>
      <c r="J1878" s="774"/>
      <c r="K1878" s="774"/>
      <c r="L1878" s="775"/>
      <c r="M1878" s="768" t="s">
        <v>279</v>
      </c>
      <c r="N1878" s="770" t="s">
        <v>278</v>
      </c>
      <c r="O1878" s="771"/>
      <c r="P1878" s="146">
        <f>VLOOKUP(X1868,'様式D-1-1用'!$A$3:$P$1002,8,0)</f>
        <v>0</v>
      </c>
      <c r="Q1878" s="773"/>
      <c r="R1878" s="774"/>
      <c r="S1878" s="774"/>
      <c r="T1878" s="774"/>
      <c r="U1878" s="774"/>
      <c r="V1878" s="774"/>
      <c r="W1878" s="775"/>
    </row>
    <row r="1879" spans="2:24" s="23" customFormat="1" ht="17.100000000000001" customHeight="1" x14ac:dyDescent="0.15">
      <c r="B1879" s="769"/>
      <c r="C1879" s="770" t="s">
        <v>280</v>
      </c>
      <c r="D1879" s="771"/>
      <c r="E1879" s="146" t="str">
        <f>VLOOKUP(A1868,'様式D-1-1用'!$A$3:$P$1002,9,0)</f>
        <v>Ⅱa</v>
      </c>
      <c r="F1879" s="773"/>
      <c r="G1879" s="774"/>
      <c r="H1879" s="774"/>
      <c r="I1879" s="774"/>
      <c r="J1879" s="774"/>
      <c r="K1879" s="774"/>
      <c r="L1879" s="775"/>
      <c r="M1879" s="769"/>
      <c r="N1879" s="770" t="s">
        <v>280</v>
      </c>
      <c r="O1879" s="771"/>
      <c r="P1879" s="146" t="str">
        <f>VLOOKUP(X1868,'様式D-1-1用'!$A$3:$P$1002,9,0)</f>
        <v>Ⅱb</v>
      </c>
      <c r="Q1879" s="773"/>
      <c r="R1879" s="774"/>
      <c r="S1879" s="774"/>
      <c r="T1879" s="774"/>
      <c r="U1879" s="774"/>
      <c r="V1879" s="774"/>
      <c r="W1879" s="775"/>
    </row>
    <row r="1880" spans="2:24" s="23" customFormat="1" ht="17.100000000000001" customHeight="1" x14ac:dyDescent="0.15">
      <c r="B1880" s="770" t="s">
        <v>29</v>
      </c>
      <c r="C1880" s="771"/>
      <c r="D1880" s="767" t="str">
        <f>VLOOKUP(A1868,'様式D-1-1用'!$A$3:$P$1002,11,0)</f>
        <v>Ⅱ</v>
      </c>
      <c r="E1880" s="759"/>
      <c r="F1880" s="776"/>
      <c r="G1880" s="777"/>
      <c r="H1880" s="777"/>
      <c r="I1880" s="777"/>
      <c r="J1880" s="777"/>
      <c r="K1880" s="777"/>
      <c r="L1880" s="778"/>
      <c r="M1880" s="770" t="s">
        <v>29</v>
      </c>
      <c r="N1880" s="771"/>
      <c r="O1880" s="767" t="str">
        <f>VLOOKUP(X1868,'様式D-1-1用'!$A$3:$P$1002,11,0)</f>
        <v>Ⅱ</v>
      </c>
      <c r="P1880" s="759"/>
      <c r="Q1880" s="776"/>
      <c r="R1880" s="777"/>
      <c r="S1880" s="777"/>
      <c r="T1880" s="777"/>
      <c r="U1880" s="777"/>
      <c r="V1880" s="777"/>
      <c r="W1880" s="778"/>
    </row>
    <row r="1881" spans="2:24" s="23" customFormat="1" ht="17.100000000000001" customHeight="1" x14ac:dyDescent="0.15">
      <c r="B1881" s="770" t="s">
        <v>7</v>
      </c>
      <c r="C1881" s="772"/>
      <c r="D1881" s="772"/>
      <c r="E1881" s="344" t="str">
        <f>VLOOKUP(A1868,'様式D-1-1用'!$A$3:$P$1002,12,0)</f>
        <v>0.5m×11.7m 滴水0.01L/分</v>
      </c>
      <c r="F1881" s="133"/>
      <c r="G1881" s="133"/>
      <c r="H1881" s="133"/>
      <c r="I1881" s="133"/>
      <c r="J1881" s="133"/>
      <c r="K1881" s="133"/>
      <c r="L1881" s="134"/>
      <c r="M1881" s="770" t="s">
        <v>7</v>
      </c>
      <c r="N1881" s="772"/>
      <c r="O1881" s="771"/>
      <c r="P1881" s="344" t="str">
        <f>VLOOKUP(X1868,'様式D-1-1用'!$A$3:$P$1002,12,0)</f>
        <v xml:space="preserve">0.1m×3.0m </v>
      </c>
      <c r="Q1881" s="133"/>
      <c r="R1881" s="133"/>
      <c r="S1881" s="133"/>
      <c r="T1881" s="133"/>
      <c r="U1881" s="133"/>
      <c r="V1881" s="133"/>
      <c r="W1881" s="134"/>
    </row>
    <row r="1882" spans="2:24" s="23" customFormat="1" ht="17.100000000000001" customHeight="1" x14ac:dyDescent="0.15">
      <c r="B1882" s="801" t="s">
        <v>54</v>
      </c>
      <c r="C1882" s="802"/>
      <c r="D1882" s="803"/>
      <c r="E1882" s="799" t="str">
        <f>VLOOKUP(A1868,'様式D-1-1用'!$A$3:$P$1002,13,0)</f>
        <v>－</v>
      </c>
      <c r="F1882" s="800"/>
      <c r="G1882" s="800"/>
      <c r="H1882" s="800"/>
      <c r="I1882" s="800"/>
      <c r="J1882" s="800"/>
      <c r="K1882" s="800"/>
      <c r="L1882" s="804"/>
      <c r="M1882" s="801" t="s">
        <v>54</v>
      </c>
      <c r="N1882" s="802"/>
      <c r="O1882" s="803"/>
      <c r="P1882" s="799" t="str">
        <f>VLOOKUP(X1868,'様式D-1-1用'!$A$3:$P$1002,13,0)</f>
        <v>0.2m×1.9m</v>
      </c>
      <c r="Q1882" s="800"/>
      <c r="R1882" s="800"/>
      <c r="S1882" s="800"/>
      <c r="T1882" s="800"/>
      <c r="U1882" s="800"/>
      <c r="V1882" s="800"/>
      <c r="W1882" s="804"/>
    </row>
    <row r="1883" spans="2:24" s="23" customFormat="1" ht="17.100000000000001" customHeight="1" x14ac:dyDescent="0.15">
      <c r="B1883" s="796" t="s">
        <v>282</v>
      </c>
      <c r="C1883" s="797"/>
      <c r="D1883" s="798"/>
      <c r="E1883" s="799" t="str">
        <f>VLOOKUP(A1868,'様式D-1-1用'!$A$3:$P$1002,14,0)</f>
        <v>－</v>
      </c>
      <c r="F1883" s="800"/>
      <c r="G1883" s="800"/>
      <c r="H1883" s="743"/>
      <c r="I1883" s="743"/>
      <c r="J1883" s="743"/>
      <c r="K1883" s="743"/>
      <c r="L1883" s="744"/>
      <c r="M1883" s="796" t="s">
        <v>282</v>
      </c>
      <c r="N1883" s="797"/>
      <c r="O1883" s="798"/>
      <c r="P1883" s="799" t="str">
        <f>VLOOKUP(X1868,'様式D-1-1用'!$A$3:$P$1002,14,0)</f>
        <v>－</v>
      </c>
      <c r="Q1883" s="800"/>
      <c r="R1883" s="800"/>
      <c r="S1883" s="743"/>
      <c r="T1883" s="743"/>
      <c r="U1883" s="743"/>
      <c r="V1883" s="743"/>
      <c r="W1883" s="744"/>
    </row>
    <row r="1884" spans="2:24" s="23" customFormat="1" ht="17.100000000000001" customHeight="1" x14ac:dyDescent="0.15">
      <c r="B1884" s="796" t="s">
        <v>302</v>
      </c>
      <c r="C1884" s="797"/>
      <c r="D1884" s="798"/>
      <c r="E1884" s="799" t="str">
        <f>VLOOKUP(A1868,'様式D-1-1用'!$A$3:$P$1002,15,0)</f>
        <v>なし</v>
      </c>
      <c r="F1884" s="800"/>
      <c r="G1884" s="800"/>
      <c r="H1884" s="811" t="s">
        <v>8</v>
      </c>
      <c r="I1884" s="812"/>
      <c r="J1884" s="808"/>
      <c r="K1884" s="809"/>
      <c r="L1884" s="810"/>
      <c r="M1884" s="796" t="s">
        <v>302</v>
      </c>
      <c r="N1884" s="797"/>
      <c r="O1884" s="798"/>
      <c r="P1884" s="799" t="str">
        <f>VLOOKUP(X1868,'様式D-1-1用'!$A$3:$P$1002,15,0)</f>
        <v>監視（日常巡視）</v>
      </c>
      <c r="Q1884" s="800"/>
      <c r="R1884" s="800"/>
      <c r="S1884" s="811" t="s">
        <v>8</v>
      </c>
      <c r="T1884" s="812"/>
      <c r="U1884" s="808"/>
      <c r="V1884" s="809"/>
      <c r="W1884" s="810"/>
    </row>
    <row r="1885" spans="2:24" s="23" customFormat="1" ht="17.100000000000001" customHeight="1" x14ac:dyDescent="0.15">
      <c r="B1885" s="770" t="s">
        <v>50</v>
      </c>
      <c r="C1885" s="771"/>
      <c r="D1885" s="805" t="str">
        <f>VLOOKUP(A1868,'様式D-1-1用'!$A$3:$P$1002,16,0)</f>
        <v xml:space="preserve">漏水、0.5m×11.7m 滴水0.01L/分 </v>
      </c>
      <c r="E1885" s="806"/>
      <c r="F1885" s="806"/>
      <c r="G1885" s="806"/>
      <c r="H1885" s="806"/>
      <c r="I1885" s="806"/>
      <c r="J1885" s="806"/>
      <c r="K1885" s="806"/>
      <c r="L1885" s="807"/>
      <c r="M1885" s="770" t="s">
        <v>50</v>
      </c>
      <c r="N1885" s="771"/>
      <c r="O1885" s="805" t="str">
        <f>VLOOKUP(X1868,'様式D-1-1用'!$A$3:$P$1002,16,0)</f>
        <v xml:space="preserve">うき・はく離、0.1m×3.0m </v>
      </c>
      <c r="P1885" s="806"/>
      <c r="Q1885" s="806"/>
      <c r="R1885" s="806"/>
      <c r="S1885" s="806"/>
      <c r="T1885" s="806"/>
      <c r="U1885" s="806"/>
      <c r="V1885" s="806"/>
      <c r="W1885" s="807"/>
    </row>
    <row r="1886" spans="2:24" s="23" customFormat="1" ht="15" customHeight="1" x14ac:dyDescent="0.15">
      <c r="B1886" s="80"/>
      <c r="C1886" s="793" t="s">
        <v>304</v>
      </c>
      <c r="D1886" s="794"/>
      <c r="E1886" s="794"/>
      <c r="F1886" s="794"/>
      <c r="G1886" s="794"/>
      <c r="H1886" s="794"/>
      <c r="I1886" s="794"/>
      <c r="J1886" s="794"/>
      <c r="K1886" s="794"/>
      <c r="L1886" s="794"/>
      <c r="M1886" s="80"/>
      <c r="N1886" s="81" t="s">
        <v>257</v>
      </c>
      <c r="O1886" s="80"/>
      <c r="P1886" s="82"/>
      <c r="Q1886" s="82"/>
      <c r="R1886" s="82"/>
      <c r="S1886" s="82"/>
      <c r="T1886" s="82"/>
      <c r="U1886" s="82"/>
      <c r="V1886" s="82"/>
      <c r="W1886" s="82"/>
    </row>
    <row r="1887" spans="2:24" s="23" customFormat="1" ht="15" customHeight="1" x14ac:dyDescent="0.15">
      <c r="B1887" s="80"/>
      <c r="C1887" s="795"/>
      <c r="D1887" s="795"/>
      <c r="E1887" s="795"/>
      <c r="F1887" s="795"/>
      <c r="G1887" s="795"/>
      <c r="H1887" s="795"/>
      <c r="I1887" s="795"/>
      <c r="J1887" s="795"/>
      <c r="K1887" s="795"/>
      <c r="L1887" s="795"/>
      <c r="M1887" s="80"/>
      <c r="N1887" s="81" t="s">
        <v>283</v>
      </c>
      <c r="O1887" s="82"/>
      <c r="P1887" s="82"/>
      <c r="Q1887" s="82"/>
      <c r="R1887" s="82"/>
      <c r="S1887" s="82"/>
      <c r="T1887" s="82"/>
      <c r="U1887" s="82"/>
      <c r="V1887" s="82"/>
      <c r="W1887" s="82"/>
    </row>
    <row r="1888" spans="2:24" ht="15" customHeight="1" x14ac:dyDescent="0.15">
      <c r="B1888" s="79"/>
      <c r="C1888" s="176" t="s">
        <v>303</v>
      </c>
      <c r="D1888" s="176"/>
      <c r="E1888" s="177"/>
      <c r="M1888" s="23"/>
      <c r="N1888" s="176" t="s">
        <v>529</v>
      </c>
      <c r="O1888" s="174"/>
      <c r="P1888" s="175"/>
      <c r="Q1888" s="23"/>
      <c r="R1888" s="23"/>
      <c r="S1888" s="23"/>
      <c r="T1888" s="23"/>
      <c r="U1888" s="23"/>
      <c r="W1888" s="82"/>
      <c r="X1888" s="23"/>
    </row>
    <row r="1889" spans="1:24" ht="15" customHeight="1" x14ac:dyDescent="0.15">
      <c r="C1889" s="176" t="s">
        <v>420</v>
      </c>
      <c r="D1889" s="176"/>
      <c r="M1889" s="23"/>
      <c r="N1889" s="176" t="s">
        <v>530</v>
      </c>
      <c r="O1889" s="174"/>
      <c r="P1889" s="23"/>
      <c r="Q1889" s="23"/>
      <c r="R1889" s="23"/>
      <c r="S1889" s="23"/>
      <c r="T1889" s="23"/>
      <c r="U1889" s="23"/>
      <c r="V1889" s="23"/>
      <c r="W1889" s="23"/>
      <c r="X1889" s="23"/>
    </row>
    <row r="1890" spans="1:24" ht="15.6" customHeight="1" x14ac:dyDescent="0.15">
      <c r="C1890" s="176" t="s">
        <v>557</v>
      </c>
      <c r="N1890" s="176" t="s">
        <v>463</v>
      </c>
    </row>
    <row r="1891" spans="1:24" s="23" customFormat="1" ht="20.100000000000001" customHeight="1" x14ac:dyDescent="0.15">
      <c r="A1891" s="175">
        <f>A1850+4</f>
        <v>185</v>
      </c>
      <c r="B1891" s="779" t="s">
        <v>51</v>
      </c>
      <c r="C1891" s="779" t="s">
        <v>47</v>
      </c>
      <c r="D1891" s="782">
        <f>VLOOKUP(A1891,'様式D-1-1用'!$A$3:$P$1002,2,0)</f>
        <v>23</v>
      </c>
      <c r="E1891" s="783"/>
      <c r="F1891" s="786"/>
      <c r="G1891" s="787"/>
      <c r="H1891" s="787"/>
      <c r="I1891" s="787"/>
      <c r="J1891" s="787"/>
      <c r="K1891" s="787"/>
      <c r="L1891" s="788"/>
      <c r="M1891" s="779" t="s">
        <v>51</v>
      </c>
      <c r="N1891" s="779" t="s">
        <v>47</v>
      </c>
      <c r="O1891" s="782">
        <f>VLOOKUP(X1891,'様式D-1-1用'!$A$3:$P$1002,2,0)</f>
        <v>23</v>
      </c>
      <c r="P1891" s="783"/>
      <c r="Q1891" s="786"/>
      <c r="R1891" s="787"/>
      <c r="S1891" s="787"/>
      <c r="T1891" s="787"/>
      <c r="U1891" s="787"/>
      <c r="V1891" s="787"/>
      <c r="W1891" s="788"/>
      <c r="X1891" s="23">
        <f>X1850+4</f>
        <v>186</v>
      </c>
    </row>
    <row r="1892" spans="1:24" s="23" customFormat="1" ht="20.100000000000001" customHeight="1" x14ac:dyDescent="0.15">
      <c r="B1892" s="780"/>
      <c r="C1892" s="781"/>
      <c r="D1892" s="784"/>
      <c r="E1892" s="785"/>
      <c r="F1892" s="773"/>
      <c r="G1892" s="774"/>
      <c r="H1892" s="774"/>
      <c r="I1892" s="774"/>
      <c r="J1892" s="774"/>
      <c r="K1892" s="774"/>
      <c r="L1892" s="775"/>
      <c r="M1892" s="780"/>
      <c r="N1892" s="781"/>
      <c r="O1892" s="784"/>
      <c r="P1892" s="785"/>
      <c r="Q1892" s="773"/>
      <c r="R1892" s="774"/>
      <c r="S1892" s="774"/>
      <c r="T1892" s="774"/>
      <c r="U1892" s="774"/>
      <c r="V1892" s="774"/>
      <c r="W1892" s="775"/>
    </row>
    <row r="1893" spans="1:24" s="23" customFormat="1" ht="20.100000000000001" customHeight="1" x14ac:dyDescent="0.15">
      <c r="B1893" s="780"/>
      <c r="C1893" s="780" t="s">
        <v>2</v>
      </c>
      <c r="D1893" s="789">
        <f>VLOOKUP(A1891,'様式D-1-1用'!$A$3:$P$1002,3,0)</f>
        <v>2</v>
      </c>
      <c r="E1893" s="790"/>
      <c r="F1893" s="773"/>
      <c r="G1893" s="774"/>
      <c r="H1893" s="774"/>
      <c r="I1893" s="774"/>
      <c r="J1893" s="774"/>
      <c r="K1893" s="774"/>
      <c r="L1893" s="775"/>
      <c r="M1893" s="780"/>
      <c r="N1893" s="780" t="s">
        <v>2</v>
      </c>
      <c r="O1893" s="789">
        <f>VLOOKUP(X1891,'様式D-1-1用'!$A$3:$P$1002,3,0)</f>
        <v>4</v>
      </c>
      <c r="P1893" s="790"/>
      <c r="Q1893" s="773"/>
      <c r="R1893" s="774"/>
      <c r="S1893" s="774"/>
      <c r="T1893" s="774"/>
      <c r="U1893" s="774"/>
      <c r="V1893" s="774"/>
      <c r="W1893" s="775"/>
    </row>
    <row r="1894" spans="1:24" s="23" customFormat="1" ht="19.5" customHeight="1" x14ac:dyDescent="0.15">
      <c r="B1894" s="781"/>
      <c r="C1894" s="781"/>
      <c r="D1894" s="791"/>
      <c r="E1894" s="792"/>
      <c r="F1894" s="773"/>
      <c r="G1894" s="774"/>
      <c r="H1894" s="774"/>
      <c r="I1894" s="774"/>
      <c r="J1894" s="774"/>
      <c r="K1894" s="774"/>
      <c r="L1894" s="775"/>
      <c r="M1894" s="781"/>
      <c r="N1894" s="781"/>
      <c r="O1894" s="791"/>
      <c r="P1894" s="792"/>
      <c r="Q1894" s="773"/>
      <c r="R1894" s="774"/>
      <c r="S1894" s="774"/>
      <c r="T1894" s="774"/>
      <c r="U1894" s="774"/>
      <c r="V1894" s="774"/>
      <c r="W1894" s="775"/>
    </row>
    <row r="1895" spans="1:24" s="23" customFormat="1" ht="20.100000000000001" customHeight="1" x14ac:dyDescent="0.15">
      <c r="B1895" s="780" t="s">
        <v>48</v>
      </c>
      <c r="C1895" s="780" t="s">
        <v>3</v>
      </c>
      <c r="D1895" s="782" t="str">
        <f>VLOOKUP(A1891,'様式D-1-1用'!$A$3:$P$1002,4,0)</f>
        <v>覆工・坑門</v>
      </c>
      <c r="E1895" s="783"/>
      <c r="F1895" s="773"/>
      <c r="G1895" s="774"/>
      <c r="H1895" s="774"/>
      <c r="I1895" s="774"/>
      <c r="J1895" s="774"/>
      <c r="K1895" s="774"/>
      <c r="L1895" s="775"/>
      <c r="M1895" s="780" t="s">
        <v>48</v>
      </c>
      <c r="N1895" s="780" t="s">
        <v>3</v>
      </c>
      <c r="O1895" s="782" t="str">
        <f>VLOOKUP(X1891,'様式D-1-1用'!$A$3:$P$1002,4,0)</f>
        <v>覆工・坑門</v>
      </c>
      <c r="P1895" s="783"/>
      <c r="Q1895" s="773"/>
      <c r="R1895" s="774"/>
      <c r="S1895" s="774"/>
      <c r="T1895" s="774"/>
      <c r="U1895" s="774"/>
      <c r="V1895" s="774"/>
      <c r="W1895" s="775"/>
    </row>
    <row r="1896" spans="1:24" s="23" customFormat="1" ht="20.100000000000001" customHeight="1" x14ac:dyDescent="0.15">
      <c r="B1896" s="780"/>
      <c r="C1896" s="781"/>
      <c r="D1896" s="784"/>
      <c r="E1896" s="785"/>
      <c r="F1896" s="773"/>
      <c r="G1896" s="774"/>
      <c r="H1896" s="774"/>
      <c r="I1896" s="774"/>
      <c r="J1896" s="774"/>
      <c r="K1896" s="774"/>
      <c r="L1896" s="775"/>
      <c r="M1896" s="780"/>
      <c r="N1896" s="781"/>
      <c r="O1896" s="784"/>
      <c r="P1896" s="785"/>
      <c r="Q1896" s="773"/>
      <c r="R1896" s="774"/>
      <c r="S1896" s="774"/>
      <c r="T1896" s="774"/>
      <c r="U1896" s="774"/>
      <c r="V1896" s="774"/>
      <c r="W1896" s="775"/>
    </row>
    <row r="1897" spans="1:24" s="23" customFormat="1" ht="20.100000000000001" customHeight="1" x14ac:dyDescent="0.15">
      <c r="B1897" s="780"/>
      <c r="C1897" s="780" t="s">
        <v>4</v>
      </c>
      <c r="D1897" s="782" t="str">
        <f>VLOOKUP(A1891,'様式D-1-1用'!$A$3:$P$1002,5,0)</f>
        <v>側壁（左側）</v>
      </c>
      <c r="E1897" s="783"/>
      <c r="F1897" s="773"/>
      <c r="G1897" s="774"/>
      <c r="H1897" s="774"/>
      <c r="I1897" s="774"/>
      <c r="J1897" s="774"/>
      <c r="K1897" s="774"/>
      <c r="L1897" s="775"/>
      <c r="M1897" s="780"/>
      <c r="N1897" s="780" t="s">
        <v>4</v>
      </c>
      <c r="O1897" s="782" t="str">
        <f>VLOOKUP(X1891,'様式D-1-1用'!$A$3:$P$1002,5,0)</f>
        <v>側壁（左側）</v>
      </c>
      <c r="P1897" s="783"/>
      <c r="Q1897" s="773"/>
      <c r="R1897" s="774"/>
      <c r="S1897" s="774"/>
      <c r="T1897" s="774"/>
      <c r="U1897" s="774"/>
      <c r="V1897" s="774"/>
      <c r="W1897" s="775"/>
    </row>
    <row r="1898" spans="1:24" s="23" customFormat="1" ht="20.100000000000001" customHeight="1" x14ac:dyDescent="0.15">
      <c r="B1898" s="781"/>
      <c r="C1898" s="781"/>
      <c r="D1898" s="784"/>
      <c r="E1898" s="785"/>
      <c r="F1898" s="773"/>
      <c r="G1898" s="774"/>
      <c r="H1898" s="774"/>
      <c r="I1898" s="774"/>
      <c r="J1898" s="774"/>
      <c r="K1898" s="774"/>
      <c r="L1898" s="775"/>
      <c r="M1898" s="781"/>
      <c r="N1898" s="781"/>
      <c r="O1898" s="784"/>
      <c r="P1898" s="785"/>
      <c r="Q1898" s="773"/>
      <c r="R1898" s="774"/>
      <c r="S1898" s="774"/>
      <c r="T1898" s="774"/>
      <c r="U1898" s="774"/>
      <c r="V1898" s="774"/>
      <c r="W1898" s="775"/>
    </row>
    <row r="1899" spans="1:24" s="23" customFormat="1" ht="17.100000000000001" customHeight="1" x14ac:dyDescent="0.15">
      <c r="B1899" s="770" t="s">
        <v>5</v>
      </c>
      <c r="C1899" s="771"/>
      <c r="D1899" s="765" t="str">
        <f>VLOOKUP(A1891,'様式D-1-1用'!$A$3:$P$1002,6,0)</f>
        <v>材質劣化</v>
      </c>
      <c r="E1899" s="766"/>
      <c r="F1899" s="773"/>
      <c r="G1899" s="774"/>
      <c r="H1899" s="774"/>
      <c r="I1899" s="774"/>
      <c r="J1899" s="774"/>
      <c r="K1899" s="774"/>
      <c r="L1899" s="775"/>
      <c r="M1899" s="770" t="s">
        <v>5</v>
      </c>
      <c r="N1899" s="771"/>
      <c r="O1899" s="765" t="str">
        <f>VLOOKUP(X1891,'様式D-1-1用'!$A$3:$P$1002,6,0)</f>
        <v>材質劣化</v>
      </c>
      <c r="P1899" s="766"/>
      <c r="Q1899" s="773"/>
      <c r="R1899" s="774"/>
      <c r="S1899" s="774"/>
      <c r="T1899" s="774"/>
      <c r="U1899" s="774"/>
      <c r="V1899" s="774"/>
      <c r="W1899" s="775"/>
    </row>
    <row r="1900" spans="1:24" s="23" customFormat="1" ht="17.100000000000001" customHeight="1" x14ac:dyDescent="0.15">
      <c r="B1900" s="770" t="s">
        <v>49</v>
      </c>
      <c r="C1900" s="771"/>
      <c r="D1900" s="765" t="str">
        <f>VLOOKUP(A1891,'様式D-1-1用'!$A$3:$P$1002,7,0)</f>
        <v>うき・はく離</v>
      </c>
      <c r="E1900" s="766"/>
      <c r="F1900" s="773"/>
      <c r="G1900" s="774"/>
      <c r="H1900" s="774"/>
      <c r="I1900" s="774"/>
      <c r="J1900" s="774"/>
      <c r="K1900" s="774"/>
      <c r="L1900" s="775"/>
      <c r="M1900" s="770" t="s">
        <v>49</v>
      </c>
      <c r="N1900" s="771"/>
      <c r="O1900" s="765" t="str">
        <f>VLOOKUP(X1891,'様式D-1-1用'!$A$3:$P$1002,7,0)</f>
        <v>うき・はく離</v>
      </c>
      <c r="P1900" s="766"/>
      <c r="Q1900" s="773"/>
      <c r="R1900" s="774"/>
      <c r="S1900" s="774"/>
      <c r="T1900" s="774"/>
      <c r="U1900" s="774"/>
      <c r="V1900" s="774"/>
      <c r="W1900" s="775"/>
    </row>
    <row r="1901" spans="1:24" s="23" customFormat="1" ht="17.100000000000001" customHeight="1" x14ac:dyDescent="0.15">
      <c r="B1901" s="768" t="s">
        <v>279</v>
      </c>
      <c r="C1901" s="770" t="s">
        <v>278</v>
      </c>
      <c r="D1901" s="771"/>
      <c r="E1901" s="146">
        <f>VLOOKUP(A1891,'様式D-1-1用'!$A$3:$P$1002,8,0)</f>
        <v>0</v>
      </c>
      <c r="F1901" s="773"/>
      <c r="G1901" s="774"/>
      <c r="H1901" s="774"/>
      <c r="I1901" s="774"/>
      <c r="J1901" s="774"/>
      <c r="K1901" s="774"/>
      <c r="L1901" s="775"/>
      <c r="M1901" s="768" t="s">
        <v>279</v>
      </c>
      <c r="N1901" s="770" t="s">
        <v>278</v>
      </c>
      <c r="O1901" s="771"/>
      <c r="P1901" s="146">
        <f>VLOOKUP(X1891,'様式D-1-1用'!$A$3:$P$1002,8,0)</f>
        <v>0</v>
      </c>
      <c r="Q1901" s="773"/>
      <c r="R1901" s="774"/>
      <c r="S1901" s="774"/>
      <c r="T1901" s="774"/>
      <c r="U1901" s="774"/>
      <c r="V1901" s="774"/>
      <c r="W1901" s="775"/>
    </row>
    <row r="1902" spans="1:24" s="23" customFormat="1" ht="17.100000000000001" customHeight="1" x14ac:dyDescent="0.15">
      <c r="B1902" s="769"/>
      <c r="C1902" s="770" t="s">
        <v>280</v>
      </c>
      <c r="D1902" s="771"/>
      <c r="E1902" s="146" t="str">
        <f>VLOOKUP(A1891,'様式D-1-1用'!$A$3:$P$1002,9,0)</f>
        <v>Ⅱb</v>
      </c>
      <c r="F1902" s="773"/>
      <c r="G1902" s="774"/>
      <c r="H1902" s="774"/>
      <c r="I1902" s="774"/>
      <c r="J1902" s="774"/>
      <c r="K1902" s="774"/>
      <c r="L1902" s="775"/>
      <c r="M1902" s="769"/>
      <c r="N1902" s="770" t="s">
        <v>280</v>
      </c>
      <c r="O1902" s="771"/>
      <c r="P1902" s="146" t="str">
        <f>VLOOKUP(X1891,'様式D-1-1用'!$A$3:$P$1002,9,0)</f>
        <v>Ⅱb</v>
      </c>
      <c r="Q1902" s="773"/>
      <c r="R1902" s="774"/>
      <c r="S1902" s="774"/>
      <c r="T1902" s="774"/>
      <c r="U1902" s="774"/>
      <c r="V1902" s="774"/>
      <c r="W1902" s="775"/>
    </row>
    <row r="1903" spans="1:24" s="23" customFormat="1" ht="17.100000000000001" customHeight="1" x14ac:dyDescent="0.15">
      <c r="B1903" s="770" t="s">
        <v>29</v>
      </c>
      <c r="C1903" s="771"/>
      <c r="D1903" s="767" t="str">
        <f>VLOOKUP(A1891,'様式D-1-1用'!$A$3:$P$1002,11,0)</f>
        <v>Ⅱ</v>
      </c>
      <c r="E1903" s="759"/>
      <c r="F1903" s="776"/>
      <c r="G1903" s="777"/>
      <c r="H1903" s="777"/>
      <c r="I1903" s="777"/>
      <c r="J1903" s="777"/>
      <c r="K1903" s="777"/>
      <c r="L1903" s="778"/>
      <c r="M1903" s="770" t="s">
        <v>29</v>
      </c>
      <c r="N1903" s="771"/>
      <c r="O1903" s="767" t="str">
        <f>VLOOKUP(X1891,'様式D-1-1用'!$A$3:$P$1002,11,0)</f>
        <v>Ⅱ</v>
      </c>
      <c r="P1903" s="759"/>
      <c r="Q1903" s="776"/>
      <c r="R1903" s="777"/>
      <c r="S1903" s="777"/>
      <c r="T1903" s="777"/>
      <c r="U1903" s="777"/>
      <c r="V1903" s="777"/>
      <c r="W1903" s="778"/>
    </row>
    <row r="1904" spans="1:24" s="23" customFormat="1" ht="17.100000000000001" customHeight="1" x14ac:dyDescent="0.15">
      <c r="B1904" s="770" t="s">
        <v>7</v>
      </c>
      <c r="C1904" s="772"/>
      <c r="D1904" s="772"/>
      <c r="E1904" s="344" t="str">
        <f>VLOOKUP(A1891,'様式D-1-1用'!$A$3:$P$1002,12,0)</f>
        <v xml:space="preserve">0.2m×2.1m </v>
      </c>
      <c r="F1904" s="133"/>
      <c r="G1904" s="133"/>
      <c r="H1904" s="133"/>
      <c r="I1904" s="133"/>
      <c r="J1904" s="133"/>
      <c r="K1904" s="133"/>
      <c r="L1904" s="134"/>
      <c r="M1904" s="770" t="s">
        <v>7</v>
      </c>
      <c r="N1904" s="772"/>
      <c r="O1904" s="771"/>
      <c r="P1904" s="344" t="str">
        <f>VLOOKUP(X1891,'様式D-1-1用'!$A$3:$P$1002,12,0)</f>
        <v xml:space="preserve">2.4m×0.1m </v>
      </c>
      <c r="Q1904" s="133"/>
      <c r="R1904" s="133"/>
      <c r="S1904" s="133"/>
      <c r="T1904" s="133"/>
      <c r="U1904" s="133"/>
      <c r="V1904" s="133"/>
      <c r="W1904" s="134"/>
    </row>
    <row r="1905" spans="1:24" s="23" customFormat="1" ht="17.100000000000001" customHeight="1" x14ac:dyDescent="0.15">
      <c r="B1905" s="801" t="s">
        <v>54</v>
      </c>
      <c r="C1905" s="802"/>
      <c r="D1905" s="803"/>
      <c r="E1905" s="799" t="str">
        <f>VLOOKUP(A1891,'様式D-1-1用'!$A$3:$P$1002,13,0)</f>
        <v>0.1m×0.5m(過年度写S23-2),0.15m×1.0m(過年度写S23-3)</v>
      </c>
      <c r="F1905" s="800"/>
      <c r="G1905" s="800"/>
      <c r="H1905" s="800"/>
      <c r="I1905" s="800"/>
      <c r="J1905" s="800"/>
      <c r="K1905" s="800"/>
      <c r="L1905" s="804"/>
      <c r="M1905" s="801" t="s">
        <v>54</v>
      </c>
      <c r="N1905" s="802"/>
      <c r="O1905" s="803"/>
      <c r="P1905" s="799" t="str">
        <f>VLOOKUP(X1891,'様式D-1-1用'!$A$3:$P$1002,13,0)</f>
        <v>2.3m×0.1m</v>
      </c>
      <c r="Q1905" s="800"/>
      <c r="R1905" s="800"/>
      <c r="S1905" s="800"/>
      <c r="T1905" s="800"/>
      <c r="U1905" s="800"/>
      <c r="V1905" s="800"/>
      <c r="W1905" s="804"/>
    </row>
    <row r="1906" spans="1:24" s="23" customFormat="1" ht="17.100000000000001" customHeight="1" x14ac:dyDescent="0.15">
      <c r="B1906" s="796" t="s">
        <v>282</v>
      </c>
      <c r="C1906" s="797"/>
      <c r="D1906" s="798"/>
      <c r="E1906" s="799" t="str">
        <f>VLOOKUP(A1891,'様式D-1-1用'!$A$3:$P$1002,14,0)</f>
        <v>－</v>
      </c>
      <c r="F1906" s="800"/>
      <c r="G1906" s="800"/>
      <c r="H1906" s="743"/>
      <c r="I1906" s="743"/>
      <c r="J1906" s="743"/>
      <c r="K1906" s="743"/>
      <c r="L1906" s="744"/>
      <c r="M1906" s="796" t="s">
        <v>282</v>
      </c>
      <c r="N1906" s="797"/>
      <c r="O1906" s="798"/>
      <c r="P1906" s="799" t="str">
        <f>VLOOKUP(X1891,'様式D-1-1用'!$A$3:$P$1002,14,0)</f>
        <v>－</v>
      </c>
      <c r="Q1906" s="800"/>
      <c r="R1906" s="800"/>
      <c r="S1906" s="743"/>
      <c r="T1906" s="743"/>
      <c r="U1906" s="743"/>
      <c r="V1906" s="743"/>
      <c r="W1906" s="744"/>
    </row>
    <row r="1907" spans="1:24" s="23" customFormat="1" ht="17.100000000000001" customHeight="1" x14ac:dyDescent="0.15">
      <c r="B1907" s="796" t="s">
        <v>302</v>
      </c>
      <c r="C1907" s="797"/>
      <c r="D1907" s="798"/>
      <c r="E1907" s="799" t="str">
        <f>VLOOKUP(A1891,'様式D-1-1用'!$A$3:$P$1002,15,0)</f>
        <v>監視（日常巡視）</v>
      </c>
      <c r="F1907" s="800"/>
      <c r="G1907" s="800"/>
      <c r="H1907" s="811" t="s">
        <v>8</v>
      </c>
      <c r="I1907" s="812"/>
      <c r="J1907" s="808"/>
      <c r="K1907" s="809"/>
      <c r="L1907" s="810"/>
      <c r="M1907" s="796" t="s">
        <v>302</v>
      </c>
      <c r="N1907" s="797"/>
      <c r="O1907" s="798"/>
      <c r="P1907" s="799" t="str">
        <f>VLOOKUP(X1891,'様式D-1-1用'!$A$3:$P$1002,15,0)</f>
        <v>監視（日常巡視）</v>
      </c>
      <c r="Q1907" s="800"/>
      <c r="R1907" s="800"/>
      <c r="S1907" s="811" t="s">
        <v>8</v>
      </c>
      <c r="T1907" s="812"/>
      <c r="U1907" s="808"/>
      <c r="V1907" s="809"/>
      <c r="W1907" s="810"/>
    </row>
    <row r="1908" spans="1:24" s="23" customFormat="1" ht="17.100000000000001" customHeight="1" x14ac:dyDescent="0.15">
      <c r="B1908" s="770" t="s">
        <v>50</v>
      </c>
      <c r="C1908" s="771"/>
      <c r="D1908" s="805" t="str">
        <f>VLOOKUP(A1891,'様式D-1-1用'!$A$3:$P$1002,16,0)</f>
        <v xml:space="preserve">うき・はく離、0.2m×2.1m </v>
      </c>
      <c r="E1908" s="806"/>
      <c r="F1908" s="806"/>
      <c r="G1908" s="806"/>
      <c r="H1908" s="806"/>
      <c r="I1908" s="806"/>
      <c r="J1908" s="806"/>
      <c r="K1908" s="806"/>
      <c r="L1908" s="807"/>
      <c r="M1908" s="770" t="s">
        <v>50</v>
      </c>
      <c r="N1908" s="771"/>
      <c r="O1908" s="805" t="str">
        <f>VLOOKUP(X1891,'様式D-1-1用'!$A$3:$P$1002,16,0)</f>
        <v xml:space="preserve">うき・はく離、2.4m×0.1m </v>
      </c>
      <c r="P1908" s="806"/>
      <c r="Q1908" s="806"/>
      <c r="R1908" s="806"/>
      <c r="S1908" s="806"/>
      <c r="T1908" s="806"/>
      <c r="U1908" s="806"/>
      <c r="V1908" s="806"/>
      <c r="W1908" s="807"/>
    </row>
    <row r="1909" spans="1:24" s="23" customFormat="1" ht="20.100000000000001" customHeight="1" x14ac:dyDescent="0.15">
      <c r="A1909" s="175">
        <f>A1868+4</f>
        <v>187</v>
      </c>
      <c r="B1909" s="779" t="s">
        <v>51</v>
      </c>
      <c r="C1909" s="779" t="s">
        <v>47</v>
      </c>
      <c r="D1909" s="782">
        <f>VLOOKUP(A1909,'様式D-1-1用'!$A$3:$P$1002,2,0)</f>
        <v>23</v>
      </c>
      <c r="E1909" s="783"/>
      <c r="F1909" s="786"/>
      <c r="G1909" s="787"/>
      <c r="H1909" s="787"/>
      <c r="I1909" s="787"/>
      <c r="J1909" s="787"/>
      <c r="K1909" s="787"/>
      <c r="L1909" s="788"/>
      <c r="M1909" s="779" t="s">
        <v>51</v>
      </c>
      <c r="N1909" s="779" t="s">
        <v>47</v>
      </c>
      <c r="O1909" s="782">
        <f>VLOOKUP(X1909,'様式D-1-1用'!$A$3:$P$1002,2,0)</f>
        <v>23</v>
      </c>
      <c r="P1909" s="783"/>
      <c r="Q1909" s="773"/>
      <c r="R1909" s="774"/>
      <c r="S1909" s="774"/>
      <c r="T1909" s="774"/>
      <c r="U1909" s="774"/>
      <c r="V1909" s="774"/>
      <c r="W1909" s="775"/>
      <c r="X1909" s="23">
        <f>X1868+4</f>
        <v>188</v>
      </c>
    </row>
    <row r="1910" spans="1:24" s="23" customFormat="1" ht="20.100000000000001" customHeight="1" x14ac:dyDescent="0.15">
      <c r="B1910" s="780"/>
      <c r="C1910" s="781"/>
      <c r="D1910" s="784"/>
      <c r="E1910" s="785"/>
      <c r="F1910" s="773"/>
      <c r="G1910" s="774"/>
      <c r="H1910" s="774"/>
      <c r="I1910" s="774"/>
      <c r="J1910" s="774"/>
      <c r="K1910" s="774"/>
      <c r="L1910" s="775"/>
      <c r="M1910" s="780"/>
      <c r="N1910" s="781"/>
      <c r="O1910" s="784"/>
      <c r="P1910" s="785"/>
      <c r="Q1910" s="773"/>
      <c r="R1910" s="774"/>
      <c r="S1910" s="774"/>
      <c r="T1910" s="774"/>
      <c r="U1910" s="774"/>
      <c r="V1910" s="774"/>
      <c r="W1910" s="775"/>
    </row>
    <row r="1911" spans="1:24" s="23" customFormat="1" ht="20.100000000000001" customHeight="1" x14ac:dyDescent="0.15">
      <c r="B1911" s="780"/>
      <c r="C1911" s="780" t="s">
        <v>2</v>
      </c>
      <c r="D1911" s="789">
        <f>VLOOKUP(A1909,'様式D-1-1用'!$A$3:$P$1002,3,0)</f>
        <v>5</v>
      </c>
      <c r="E1911" s="790"/>
      <c r="F1911" s="773"/>
      <c r="G1911" s="774"/>
      <c r="H1911" s="774"/>
      <c r="I1911" s="774"/>
      <c r="J1911" s="774"/>
      <c r="K1911" s="774"/>
      <c r="L1911" s="775"/>
      <c r="M1911" s="780"/>
      <c r="N1911" s="780" t="s">
        <v>2</v>
      </c>
      <c r="O1911" s="789">
        <f>VLOOKUP(X1909,'様式D-1-1用'!$A$3:$P$1002,3,0)</f>
        <v>6</v>
      </c>
      <c r="P1911" s="790"/>
      <c r="Q1911" s="773"/>
      <c r="R1911" s="774"/>
      <c r="S1911" s="774"/>
      <c r="T1911" s="774"/>
      <c r="U1911" s="774"/>
      <c r="V1911" s="774"/>
      <c r="W1911" s="775"/>
    </row>
    <row r="1912" spans="1:24" s="23" customFormat="1" ht="20.100000000000001" customHeight="1" x14ac:dyDescent="0.15">
      <c r="B1912" s="781"/>
      <c r="C1912" s="781"/>
      <c r="D1912" s="791"/>
      <c r="E1912" s="792"/>
      <c r="F1912" s="773"/>
      <c r="G1912" s="774"/>
      <c r="H1912" s="774"/>
      <c r="I1912" s="774"/>
      <c r="J1912" s="774"/>
      <c r="K1912" s="774"/>
      <c r="L1912" s="775"/>
      <c r="M1912" s="781"/>
      <c r="N1912" s="781"/>
      <c r="O1912" s="791"/>
      <c r="P1912" s="792"/>
      <c r="Q1912" s="773"/>
      <c r="R1912" s="774"/>
      <c r="S1912" s="774"/>
      <c r="T1912" s="774"/>
      <c r="U1912" s="774"/>
      <c r="V1912" s="774"/>
      <c r="W1912" s="775"/>
    </row>
    <row r="1913" spans="1:24" s="23" customFormat="1" ht="20.100000000000001" customHeight="1" x14ac:dyDescent="0.15">
      <c r="B1913" s="780" t="s">
        <v>48</v>
      </c>
      <c r="C1913" s="780" t="s">
        <v>3</v>
      </c>
      <c r="D1913" s="782" t="str">
        <f>VLOOKUP(A1909,'様式D-1-1用'!$A$3:$P$1002,4,0)</f>
        <v>覆工・坑門</v>
      </c>
      <c r="E1913" s="783"/>
      <c r="F1913" s="773"/>
      <c r="G1913" s="774"/>
      <c r="H1913" s="774"/>
      <c r="I1913" s="774"/>
      <c r="J1913" s="774"/>
      <c r="K1913" s="774"/>
      <c r="L1913" s="775"/>
      <c r="M1913" s="780" t="s">
        <v>48</v>
      </c>
      <c r="N1913" s="780" t="s">
        <v>3</v>
      </c>
      <c r="O1913" s="782" t="str">
        <f>VLOOKUP(X1909,'様式D-1-1用'!$A$3:$P$1002,4,0)</f>
        <v>覆工・坑門</v>
      </c>
      <c r="P1913" s="783"/>
      <c r="Q1913" s="773"/>
      <c r="R1913" s="774"/>
      <c r="S1913" s="774"/>
      <c r="T1913" s="774"/>
      <c r="U1913" s="774"/>
      <c r="V1913" s="774"/>
      <c r="W1913" s="775"/>
    </row>
    <row r="1914" spans="1:24" s="23" customFormat="1" ht="20.100000000000001" customHeight="1" x14ac:dyDescent="0.15">
      <c r="B1914" s="780"/>
      <c r="C1914" s="781"/>
      <c r="D1914" s="784"/>
      <c r="E1914" s="785"/>
      <c r="F1914" s="773"/>
      <c r="G1914" s="774"/>
      <c r="H1914" s="774"/>
      <c r="I1914" s="774"/>
      <c r="J1914" s="774"/>
      <c r="K1914" s="774"/>
      <c r="L1914" s="775"/>
      <c r="M1914" s="780"/>
      <c r="N1914" s="781"/>
      <c r="O1914" s="784"/>
      <c r="P1914" s="785"/>
      <c r="Q1914" s="773"/>
      <c r="R1914" s="774"/>
      <c r="S1914" s="774"/>
      <c r="T1914" s="774"/>
      <c r="U1914" s="774"/>
      <c r="V1914" s="774"/>
      <c r="W1914" s="775"/>
    </row>
    <row r="1915" spans="1:24" s="23" customFormat="1" ht="20.100000000000001" customHeight="1" x14ac:dyDescent="0.15">
      <c r="B1915" s="780"/>
      <c r="C1915" s="780" t="s">
        <v>4</v>
      </c>
      <c r="D1915" s="782" t="str">
        <f>VLOOKUP(A1909,'様式D-1-1用'!$A$3:$P$1002,5,0)</f>
        <v>アーチ（左側）</v>
      </c>
      <c r="E1915" s="783"/>
      <c r="F1915" s="773"/>
      <c r="G1915" s="774"/>
      <c r="H1915" s="774"/>
      <c r="I1915" s="774"/>
      <c r="J1915" s="774"/>
      <c r="K1915" s="774"/>
      <c r="L1915" s="775"/>
      <c r="M1915" s="780"/>
      <c r="N1915" s="780" t="s">
        <v>4</v>
      </c>
      <c r="O1915" s="782" t="str">
        <f>VLOOKUP(X1909,'様式D-1-1用'!$A$3:$P$1002,5,0)</f>
        <v>アーチ（左側）</v>
      </c>
      <c r="P1915" s="783"/>
      <c r="Q1915" s="773"/>
      <c r="R1915" s="774"/>
      <c r="S1915" s="774"/>
      <c r="T1915" s="774"/>
      <c r="U1915" s="774"/>
      <c r="V1915" s="774"/>
      <c r="W1915" s="775"/>
    </row>
    <row r="1916" spans="1:24" s="23" customFormat="1" ht="19.5" customHeight="1" x14ac:dyDescent="0.15">
      <c r="B1916" s="781"/>
      <c r="C1916" s="781"/>
      <c r="D1916" s="784"/>
      <c r="E1916" s="785"/>
      <c r="F1916" s="773"/>
      <c r="G1916" s="774"/>
      <c r="H1916" s="774"/>
      <c r="I1916" s="774"/>
      <c r="J1916" s="774"/>
      <c r="K1916" s="774"/>
      <c r="L1916" s="775"/>
      <c r="M1916" s="781"/>
      <c r="N1916" s="781"/>
      <c r="O1916" s="784"/>
      <c r="P1916" s="785"/>
      <c r="Q1916" s="773"/>
      <c r="R1916" s="774"/>
      <c r="S1916" s="774"/>
      <c r="T1916" s="774"/>
      <c r="U1916" s="774"/>
      <c r="V1916" s="774"/>
      <c r="W1916" s="775"/>
    </row>
    <row r="1917" spans="1:24" s="23" customFormat="1" ht="17.100000000000001" customHeight="1" x14ac:dyDescent="0.15">
      <c r="B1917" s="770" t="s">
        <v>5</v>
      </c>
      <c r="C1917" s="771"/>
      <c r="D1917" s="765" t="str">
        <f>VLOOKUP(A1909,'様式D-1-1用'!$A$3:$P$1002,6,0)</f>
        <v>材質劣化</v>
      </c>
      <c r="E1917" s="766"/>
      <c r="F1917" s="773"/>
      <c r="G1917" s="774"/>
      <c r="H1917" s="774"/>
      <c r="I1917" s="774"/>
      <c r="J1917" s="774"/>
      <c r="K1917" s="774"/>
      <c r="L1917" s="775"/>
      <c r="M1917" s="770" t="s">
        <v>5</v>
      </c>
      <c r="N1917" s="771"/>
      <c r="O1917" s="765" t="str">
        <f>VLOOKUP(X1909,'様式D-1-1用'!$A$3:$P$1002,6,0)</f>
        <v>材質劣化</v>
      </c>
      <c r="P1917" s="766"/>
      <c r="Q1917" s="773"/>
      <c r="R1917" s="774"/>
      <c r="S1917" s="774"/>
      <c r="T1917" s="774"/>
      <c r="U1917" s="774"/>
      <c r="V1917" s="774"/>
      <c r="W1917" s="775"/>
    </row>
    <row r="1918" spans="1:24" s="23" customFormat="1" ht="17.100000000000001" customHeight="1" x14ac:dyDescent="0.15">
      <c r="B1918" s="770" t="s">
        <v>49</v>
      </c>
      <c r="C1918" s="771"/>
      <c r="D1918" s="765" t="str">
        <f>VLOOKUP(A1909,'様式D-1-1用'!$A$3:$P$1002,7,0)</f>
        <v>補修跡</v>
      </c>
      <c r="E1918" s="766"/>
      <c r="F1918" s="773"/>
      <c r="G1918" s="774"/>
      <c r="H1918" s="774"/>
      <c r="I1918" s="774"/>
      <c r="J1918" s="774"/>
      <c r="K1918" s="774"/>
      <c r="L1918" s="775"/>
      <c r="M1918" s="770" t="s">
        <v>49</v>
      </c>
      <c r="N1918" s="771"/>
      <c r="O1918" s="765" t="str">
        <f>VLOOKUP(X1909,'様式D-1-1用'!$A$3:$P$1002,7,0)</f>
        <v>補修跡</v>
      </c>
      <c r="P1918" s="766"/>
      <c r="Q1918" s="773"/>
      <c r="R1918" s="774"/>
      <c r="S1918" s="774"/>
      <c r="T1918" s="774"/>
      <c r="U1918" s="774"/>
      <c r="V1918" s="774"/>
      <c r="W1918" s="775"/>
    </row>
    <row r="1919" spans="1:24" s="23" customFormat="1" ht="17.100000000000001" customHeight="1" x14ac:dyDescent="0.15">
      <c r="B1919" s="768" t="s">
        <v>279</v>
      </c>
      <c r="C1919" s="770" t="s">
        <v>278</v>
      </c>
      <c r="D1919" s="771"/>
      <c r="E1919" s="146">
        <f>VLOOKUP(A1909,'様式D-1-1用'!$A$3:$P$1002,8,0)</f>
        <v>0</v>
      </c>
      <c r="F1919" s="773"/>
      <c r="G1919" s="774"/>
      <c r="H1919" s="774"/>
      <c r="I1919" s="774"/>
      <c r="J1919" s="774"/>
      <c r="K1919" s="774"/>
      <c r="L1919" s="775"/>
      <c r="M1919" s="768" t="s">
        <v>279</v>
      </c>
      <c r="N1919" s="770" t="s">
        <v>278</v>
      </c>
      <c r="O1919" s="771"/>
      <c r="P1919" s="146">
        <f>VLOOKUP(X1909,'様式D-1-1用'!$A$3:$P$1002,8,0)</f>
        <v>0</v>
      </c>
      <c r="Q1919" s="773"/>
      <c r="R1919" s="774"/>
      <c r="S1919" s="774"/>
      <c r="T1919" s="774"/>
      <c r="U1919" s="774"/>
      <c r="V1919" s="774"/>
      <c r="W1919" s="775"/>
    </row>
    <row r="1920" spans="1:24" s="23" customFormat="1" ht="17.100000000000001" customHeight="1" x14ac:dyDescent="0.15">
      <c r="B1920" s="769"/>
      <c r="C1920" s="770" t="s">
        <v>280</v>
      </c>
      <c r="D1920" s="771"/>
      <c r="E1920" s="146" t="str">
        <f>VLOOKUP(A1909,'様式D-1-1用'!$A$3:$P$1002,9,0)</f>
        <v>Ⅰ</v>
      </c>
      <c r="F1920" s="773"/>
      <c r="G1920" s="774"/>
      <c r="H1920" s="774"/>
      <c r="I1920" s="774"/>
      <c r="J1920" s="774"/>
      <c r="K1920" s="774"/>
      <c r="L1920" s="775"/>
      <c r="M1920" s="769"/>
      <c r="N1920" s="770" t="s">
        <v>280</v>
      </c>
      <c r="O1920" s="771"/>
      <c r="P1920" s="146" t="str">
        <f>VLOOKUP(X1909,'様式D-1-1用'!$A$3:$P$1002,9,0)</f>
        <v>Ⅰ</v>
      </c>
      <c r="Q1920" s="773"/>
      <c r="R1920" s="774"/>
      <c r="S1920" s="774"/>
      <c r="T1920" s="774"/>
      <c r="U1920" s="774"/>
      <c r="V1920" s="774"/>
      <c r="W1920" s="775"/>
    </row>
    <row r="1921" spans="1:24" s="23" customFormat="1" ht="17.100000000000001" customHeight="1" x14ac:dyDescent="0.15">
      <c r="B1921" s="770" t="s">
        <v>29</v>
      </c>
      <c r="C1921" s="771"/>
      <c r="D1921" s="767" t="str">
        <f>VLOOKUP(A1909,'様式D-1-1用'!$A$3:$P$1002,11,0)</f>
        <v>Ⅰ</v>
      </c>
      <c r="E1921" s="759"/>
      <c r="F1921" s="776"/>
      <c r="G1921" s="777"/>
      <c r="H1921" s="777"/>
      <c r="I1921" s="777"/>
      <c r="J1921" s="777"/>
      <c r="K1921" s="777"/>
      <c r="L1921" s="778"/>
      <c r="M1921" s="770" t="s">
        <v>29</v>
      </c>
      <c r="N1921" s="771"/>
      <c r="O1921" s="767" t="str">
        <f>VLOOKUP(X1909,'様式D-1-1用'!$A$3:$P$1002,11,0)</f>
        <v>Ⅰ</v>
      </c>
      <c r="P1921" s="759"/>
      <c r="Q1921" s="776"/>
      <c r="R1921" s="777"/>
      <c r="S1921" s="777"/>
      <c r="T1921" s="777"/>
      <c r="U1921" s="777"/>
      <c r="V1921" s="777"/>
      <c r="W1921" s="778"/>
    </row>
    <row r="1922" spans="1:24" s="23" customFormat="1" ht="17.100000000000001" customHeight="1" x14ac:dyDescent="0.15">
      <c r="B1922" s="770" t="s">
        <v>7</v>
      </c>
      <c r="C1922" s="772"/>
      <c r="D1922" s="772"/>
      <c r="E1922" s="344" t="str">
        <f>VLOOKUP(A1909,'様式D-1-1用'!$A$3:$P$1002,12,0)</f>
        <v>15.6m×0.4m 導水工</v>
      </c>
      <c r="F1922" s="133"/>
      <c r="G1922" s="133"/>
      <c r="H1922" s="133"/>
      <c r="I1922" s="133"/>
      <c r="J1922" s="133"/>
      <c r="K1922" s="133"/>
      <c r="L1922" s="134"/>
      <c r="M1922" s="770" t="s">
        <v>7</v>
      </c>
      <c r="N1922" s="772"/>
      <c r="O1922" s="771"/>
      <c r="P1922" s="344" t="str">
        <f>VLOOKUP(X1909,'様式D-1-1用'!$A$3:$P$1002,12,0)</f>
        <v>4.4m×8.9m メッシュシート</v>
      </c>
      <c r="Q1922" s="133"/>
      <c r="R1922" s="133"/>
      <c r="S1922" s="133"/>
      <c r="T1922" s="133"/>
      <c r="U1922" s="133"/>
      <c r="V1922" s="133"/>
      <c r="W1922" s="134"/>
    </row>
    <row r="1923" spans="1:24" s="23" customFormat="1" ht="27" customHeight="1" x14ac:dyDescent="0.15">
      <c r="B1923" s="801" t="s">
        <v>54</v>
      </c>
      <c r="C1923" s="802"/>
      <c r="D1923" s="803"/>
      <c r="E1923" s="830" t="str">
        <f>VLOOKUP(A1909,'様式D-1-1用'!$A$3:$P$1002,13,0)</f>
        <v>うき4.0m×0.1m</v>
      </c>
      <c r="F1923" s="831"/>
      <c r="G1923" s="831"/>
      <c r="H1923" s="831"/>
      <c r="I1923" s="831"/>
      <c r="J1923" s="831"/>
      <c r="K1923" s="831"/>
      <c r="L1923" s="832"/>
      <c r="M1923" s="801" t="s">
        <v>54</v>
      </c>
      <c r="N1923" s="802"/>
      <c r="O1923" s="803"/>
      <c r="P1923" s="830" t="str">
        <f>VLOOKUP(X1909,'様式D-1-1用'!$A$3:$P$1002,13,0)</f>
        <v>うき0.1m×4.0m(過年度写S23-6),うき3.0m×0.1m(過年度写S23-7),
うき0.15m×2.8m(過年度写S23-8),うき0.15m×0.8m(過年度写S23-9)</v>
      </c>
      <c r="Q1923" s="831"/>
      <c r="R1923" s="831"/>
      <c r="S1923" s="831"/>
      <c r="T1923" s="831"/>
      <c r="U1923" s="831"/>
      <c r="V1923" s="831"/>
      <c r="W1923" s="832"/>
    </row>
    <row r="1924" spans="1:24" s="23" customFormat="1" ht="16.5" customHeight="1" x14ac:dyDescent="0.15">
      <c r="B1924" s="796" t="s">
        <v>282</v>
      </c>
      <c r="C1924" s="797"/>
      <c r="D1924" s="798"/>
      <c r="E1924" s="799" t="str">
        <f>VLOOKUP(A1909,'様式D-1-1用'!$A$3:$P$1002,14,0)</f>
        <v>－</v>
      </c>
      <c r="F1924" s="800"/>
      <c r="G1924" s="800"/>
      <c r="H1924" s="743"/>
      <c r="I1924" s="743"/>
      <c r="J1924" s="743"/>
      <c r="K1924" s="743"/>
      <c r="L1924" s="744"/>
      <c r="M1924" s="796" t="s">
        <v>282</v>
      </c>
      <c r="N1924" s="797"/>
      <c r="O1924" s="798"/>
      <c r="P1924" s="799" t="str">
        <f>VLOOKUP(X1909,'様式D-1-1用'!$A$3:$P$1002,14,0)</f>
        <v>－</v>
      </c>
      <c r="Q1924" s="800"/>
      <c r="R1924" s="800"/>
      <c r="S1924" s="743"/>
      <c r="T1924" s="743"/>
      <c r="U1924" s="743"/>
      <c r="V1924" s="743"/>
      <c r="W1924" s="744"/>
    </row>
    <row r="1925" spans="1:24" s="23" customFormat="1" ht="17.100000000000001" customHeight="1" x14ac:dyDescent="0.15">
      <c r="B1925" s="796" t="s">
        <v>302</v>
      </c>
      <c r="C1925" s="797"/>
      <c r="D1925" s="798"/>
      <c r="E1925" s="799" t="str">
        <f>VLOOKUP(A1909,'様式D-1-1用'!$A$3:$P$1002,15,0)</f>
        <v>なし</v>
      </c>
      <c r="F1925" s="800"/>
      <c r="G1925" s="800"/>
      <c r="H1925" s="811" t="s">
        <v>8</v>
      </c>
      <c r="I1925" s="812"/>
      <c r="J1925" s="808"/>
      <c r="K1925" s="809"/>
      <c r="L1925" s="810"/>
      <c r="M1925" s="796" t="s">
        <v>302</v>
      </c>
      <c r="N1925" s="797"/>
      <c r="O1925" s="798"/>
      <c r="P1925" s="799" t="str">
        <f>VLOOKUP(X1909,'様式D-1-1用'!$A$3:$P$1002,15,0)</f>
        <v>なし</v>
      </c>
      <c r="Q1925" s="800"/>
      <c r="R1925" s="800"/>
      <c r="S1925" s="811" t="s">
        <v>8</v>
      </c>
      <c r="T1925" s="812"/>
      <c r="U1925" s="808"/>
      <c r="V1925" s="809"/>
      <c r="W1925" s="810"/>
    </row>
    <row r="1926" spans="1:24" s="23" customFormat="1" ht="17.100000000000001" customHeight="1" x14ac:dyDescent="0.15">
      <c r="B1926" s="770" t="s">
        <v>50</v>
      </c>
      <c r="C1926" s="771"/>
      <c r="D1926" s="805" t="str">
        <f>VLOOKUP(A1909,'様式D-1-1用'!$A$3:$P$1002,16,0)</f>
        <v>補修跡、15.6m×0.4m 導水工</v>
      </c>
      <c r="E1926" s="806"/>
      <c r="F1926" s="806"/>
      <c r="G1926" s="806"/>
      <c r="H1926" s="806"/>
      <c r="I1926" s="806"/>
      <c r="J1926" s="806"/>
      <c r="K1926" s="806"/>
      <c r="L1926" s="807"/>
      <c r="M1926" s="770" t="s">
        <v>50</v>
      </c>
      <c r="N1926" s="771"/>
      <c r="O1926" s="805" t="str">
        <f>VLOOKUP(X1909,'様式D-1-1用'!$A$3:$P$1002,16,0)</f>
        <v>補修跡、4.4m×8.9m メッシュシート</v>
      </c>
      <c r="P1926" s="806"/>
      <c r="Q1926" s="806"/>
      <c r="R1926" s="806"/>
      <c r="S1926" s="806"/>
      <c r="T1926" s="806"/>
      <c r="U1926" s="806"/>
      <c r="V1926" s="806"/>
      <c r="W1926" s="807"/>
    </row>
    <row r="1927" spans="1:24" s="23" customFormat="1" ht="15" customHeight="1" x14ac:dyDescent="0.15">
      <c r="B1927" s="80"/>
      <c r="C1927" s="793" t="s">
        <v>304</v>
      </c>
      <c r="D1927" s="794"/>
      <c r="E1927" s="794"/>
      <c r="F1927" s="794"/>
      <c r="G1927" s="794"/>
      <c r="H1927" s="794"/>
      <c r="I1927" s="794"/>
      <c r="J1927" s="794"/>
      <c r="K1927" s="794"/>
      <c r="L1927" s="794"/>
      <c r="M1927" s="80"/>
      <c r="N1927" s="81" t="s">
        <v>257</v>
      </c>
      <c r="O1927" s="80"/>
      <c r="P1927" s="82"/>
      <c r="Q1927" s="82"/>
      <c r="R1927" s="82"/>
      <c r="S1927" s="82"/>
      <c r="T1927" s="82"/>
      <c r="U1927" s="82"/>
      <c r="V1927" s="82"/>
      <c r="W1927" s="82"/>
    </row>
    <row r="1928" spans="1:24" s="23" customFormat="1" ht="15" customHeight="1" x14ac:dyDescent="0.15">
      <c r="B1928" s="80"/>
      <c r="C1928" s="795"/>
      <c r="D1928" s="795"/>
      <c r="E1928" s="795"/>
      <c r="F1928" s="795"/>
      <c r="G1928" s="795"/>
      <c r="H1928" s="795"/>
      <c r="I1928" s="795"/>
      <c r="J1928" s="795"/>
      <c r="K1928" s="795"/>
      <c r="L1928" s="795"/>
      <c r="M1928" s="80"/>
      <c r="N1928" s="81" t="s">
        <v>283</v>
      </c>
      <c r="O1928" s="82"/>
      <c r="P1928" s="82"/>
      <c r="Q1928" s="82"/>
      <c r="R1928" s="82"/>
      <c r="S1928" s="82"/>
      <c r="T1928" s="82"/>
      <c r="U1928" s="82"/>
      <c r="V1928" s="82"/>
      <c r="W1928" s="82"/>
    </row>
    <row r="1929" spans="1:24" ht="15" customHeight="1" x14ac:dyDescent="0.15">
      <c r="B1929" s="79"/>
      <c r="C1929" s="176" t="s">
        <v>303</v>
      </c>
      <c r="D1929" s="176"/>
      <c r="E1929" s="177"/>
      <c r="M1929" s="23"/>
      <c r="N1929" s="176" t="s">
        <v>529</v>
      </c>
      <c r="O1929" s="174"/>
      <c r="P1929" s="175"/>
      <c r="Q1929" s="23"/>
      <c r="R1929" s="23"/>
      <c r="S1929" s="23"/>
      <c r="T1929" s="23"/>
      <c r="U1929" s="23"/>
      <c r="W1929" s="82"/>
      <c r="X1929" s="23"/>
    </row>
    <row r="1930" spans="1:24" ht="15" customHeight="1" x14ac:dyDescent="0.15">
      <c r="C1930" s="176" t="s">
        <v>420</v>
      </c>
      <c r="D1930" s="176"/>
      <c r="M1930" s="23"/>
      <c r="N1930" s="176" t="s">
        <v>530</v>
      </c>
      <c r="O1930" s="174"/>
      <c r="P1930" s="23"/>
      <c r="Q1930" s="23"/>
      <c r="R1930" s="23"/>
      <c r="S1930" s="23"/>
      <c r="T1930" s="23"/>
      <c r="U1930" s="23"/>
      <c r="V1930" s="23"/>
      <c r="W1930" s="23"/>
      <c r="X1930" s="23"/>
    </row>
    <row r="1931" spans="1:24" ht="15.6" customHeight="1" x14ac:dyDescent="0.15">
      <c r="C1931" s="176" t="s">
        <v>557</v>
      </c>
      <c r="N1931" s="176" t="s">
        <v>463</v>
      </c>
    </row>
    <row r="1932" spans="1:24" s="23" customFormat="1" ht="20.100000000000001" customHeight="1" x14ac:dyDescent="0.15">
      <c r="A1932" s="175">
        <f>A1891+4</f>
        <v>189</v>
      </c>
      <c r="B1932" s="779" t="s">
        <v>51</v>
      </c>
      <c r="C1932" s="779" t="s">
        <v>47</v>
      </c>
      <c r="D1932" s="782">
        <f>VLOOKUP(A1932,'様式D-1-1用'!$A$3:$P$1002,2,0)</f>
        <v>23</v>
      </c>
      <c r="E1932" s="783"/>
      <c r="F1932" s="786"/>
      <c r="G1932" s="787"/>
      <c r="H1932" s="787"/>
      <c r="I1932" s="787"/>
      <c r="J1932" s="787"/>
      <c r="K1932" s="787"/>
      <c r="L1932" s="788"/>
      <c r="M1932" s="779" t="s">
        <v>51</v>
      </c>
      <c r="N1932" s="779" t="s">
        <v>47</v>
      </c>
      <c r="O1932" s="782">
        <f>VLOOKUP(X1932,'様式D-1-1用'!$A$3:$P$1002,2,0)</f>
        <v>23</v>
      </c>
      <c r="P1932" s="783"/>
      <c r="Q1932" s="786"/>
      <c r="R1932" s="787"/>
      <c r="S1932" s="787"/>
      <c r="T1932" s="787"/>
      <c r="U1932" s="787"/>
      <c r="V1932" s="787"/>
      <c r="W1932" s="788"/>
      <c r="X1932" s="23">
        <f>X1891+4</f>
        <v>190</v>
      </c>
    </row>
    <row r="1933" spans="1:24" s="23" customFormat="1" ht="20.100000000000001" customHeight="1" x14ac:dyDescent="0.15">
      <c r="B1933" s="780"/>
      <c r="C1933" s="781"/>
      <c r="D1933" s="784"/>
      <c r="E1933" s="785"/>
      <c r="F1933" s="773"/>
      <c r="G1933" s="774"/>
      <c r="H1933" s="774"/>
      <c r="I1933" s="774"/>
      <c r="J1933" s="774"/>
      <c r="K1933" s="774"/>
      <c r="L1933" s="775"/>
      <c r="M1933" s="780"/>
      <c r="N1933" s="781"/>
      <c r="O1933" s="784"/>
      <c r="P1933" s="785"/>
      <c r="Q1933" s="773"/>
      <c r="R1933" s="774"/>
      <c r="S1933" s="774"/>
      <c r="T1933" s="774"/>
      <c r="U1933" s="774"/>
      <c r="V1933" s="774"/>
      <c r="W1933" s="775"/>
    </row>
    <row r="1934" spans="1:24" s="23" customFormat="1" ht="20.100000000000001" customHeight="1" x14ac:dyDescent="0.15">
      <c r="B1934" s="780"/>
      <c r="C1934" s="780" t="s">
        <v>2</v>
      </c>
      <c r="D1934" s="789">
        <f>VLOOKUP(A1932,'様式D-1-1用'!$A$3:$P$1002,3,0)</f>
        <v>10</v>
      </c>
      <c r="E1934" s="790"/>
      <c r="F1934" s="773"/>
      <c r="G1934" s="774"/>
      <c r="H1934" s="774"/>
      <c r="I1934" s="774"/>
      <c r="J1934" s="774"/>
      <c r="K1934" s="774"/>
      <c r="L1934" s="775"/>
      <c r="M1934" s="780"/>
      <c r="N1934" s="780" t="s">
        <v>2</v>
      </c>
      <c r="O1934" s="789">
        <f>VLOOKUP(X1932,'様式D-1-1用'!$A$3:$P$1002,3,0)</f>
        <v>11</v>
      </c>
      <c r="P1934" s="790"/>
      <c r="Q1934" s="773"/>
      <c r="R1934" s="774"/>
      <c r="S1934" s="774"/>
      <c r="T1934" s="774"/>
      <c r="U1934" s="774"/>
      <c r="V1934" s="774"/>
      <c r="W1934" s="775"/>
    </row>
    <row r="1935" spans="1:24" s="23" customFormat="1" ht="19.5" customHeight="1" x14ac:dyDescent="0.15">
      <c r="B1935" s="781"/>
      <c r="C1935" s="781"/>
      <c r="D1935" s="791"/>
      <c r="E1935" s="792"/>
      <c r="F1935" s="773"/>
      <c r="G1935" s="774"/>
      <c r="H1935" s="774"/>
      <c r="I1935" s="774"/>
      <c r="J1935" s="774"/>
      <c r="K1935" s="774"/>
      <c r="L1935" s="775"/>
      <c r="M1935" s="781"/>
      <c r="N1935" s="781"/>
      <c r="O1935" s="791"/>
      <c r="P1935" s="792"/>
      <c r="Q1935" s="773"/>
      <c r="R1935" s="774"/>
      <c r="S1935" s="774"/>
      <c r="T1935" s="774"/>
      <c r="U1935" s="774"/>
      <c r="V1935" s="774"/>
      <c r="W1935" s="775"/>
    </row>
    <row r="1936" spans="1:24" s="23" customFormat="1" ht="20.100000000000001" customHeight="1" x14ac:dyDescent="0.15">
      <c r="B1936" s="780" t="s">
        <v>48</v>
      </c>
      <c r="C1936" s="780" t="s">
        <v>3</v>
      </c>
      <c r="D1936" s="782" t="str">
        <f>VLOOKUP(A1932,'様式D-1-1用'!$A$3:$P$1002,4,0)</f>
        <v>覆工・坑門</v>
      </c>
      <c r="E1936" s="783"/>
      <c r="F1936" s="773"/>
      <c r="G1936" s="774"/>
      <c r="H1936" s="774"/>
      <c r="I1936" s="774"/>
      <c r="J1936" s="774"/>
      <c r="K1936" s="774"/>
      <c r="L1936" s="775"/>
      <c r="M1936" s="780" t="s">
        <v>48</v>
      </c>
      <c r="N1936" s="780" t="s">
        <v>3</v>
      </c>
      <c r="O1936" s="782" t="str">
        <f>VLOOKUP(X1932,'様式D-1-1用'!$A$3:$P$1002,4,0)</f>
        <v>覆工・坑門</v>
      </c>
      <c r="P1936" s="783"/>
      <c r="Q1936" s="773"/>
      <c r="R1936" s="774"/>
      <c r="S1936" s="774"/>
      <c r="T1936" s="774"/>
      <c r="U1936" s="774"/>
      <c r="V1936" s="774"/>
      <c r="W1936" s="775"/>
    </row>
    <row r="1937" spans="1:24" s="23" customFormat="1" ht="20.100000000000001" customHeight="1" x14ac:dyDescent="0.15">
      <c r="B1937" s="780"/>
      <c r="C1937" s="781"/>
      <c r="D1937" s="784"/>
      <c r="E1937" s="785"/>
      <c r="F1937" s="773"/>
      <c r="G1937" s="774"/>
      <c r="H1937" s="774"/>
      <c r="I1937" s="774"/>
      <c r="J1937" s="774"/>
      <c r="K1937" s="774"/>
      <c r="L1937" s="775"/>
      <c r="M1937" s="780"/>
      <c r="N1937" s="781"/>
      <c r="O1937" s="784"/>
      <c r="P1937" s="785"/>
      <c r="Q1937" s="773"/>
      <c r="R1937" s="774"/>
      <c r="S1937" s="774"/>
      <c r="T1937" s="774"/>
      <c r="U1937" s="774"/>
      <c r="V1937" s="774"/>
      <c r="W1937" s="775"/>
    </row>
    <row r="1938" spans="1:24" s="23" customFormat="1" ht="20.100000000000001" customHeight="1" x14ac:dyDescent="0.15">
      <c r="B1938" s="780"/>
      <c r="C1938" s="780" t="s">
        <v>4</v>
      </c>
      <c r="D1938" s="782" t="str">
        <f>VLOOKUP(A1932,'様式D-1-1用'!$A$3:$P$1002,5,0)</f>
        <v>アーチ（右側）</v>
      </c>
      <c r="E1938" s="783"/>
      <c r="F1938" s="773"/>
      <c r="G1938" s="774"/>
      <c r="H1938" s="774"/>
      <c r="I1938" s="774"/>
      <c r="J1938" s="774"/>
      <c r="K1938" s="774"/>
      <c r="L1938" s="775"/>
      <c r="M1938" s="780"/>
      <c r="N1938" s="780" t="s">
        <v>4</v>
      </c>
      <c r="O1938" s="782" t="str">
        <f>VLOOKUP(X1932,'様式D-1-1用'!$A$3:$P$1002,5,0)</f>
        <v>アーチ（右側）</v>
      </c>
      <c r="P1938" s="783"/>
      <c r="Q1938" s="773"/>
      <c r="R1938" s="774"/>
      <c r="S1938" s="774"/>
      <c r="T1938" s="774"/>
      <c r="U1938" s="774"/>
      <c r="V1938" s="774"/>
      <c r="W1938" s="775"/>
    </row>
    <row r="1939" spans="1:24" s="23" customFormat="1" ht="20.100000000000001" customHeight="1" x14ac:dyDescent="0.15">
      <c r="B1939" s="781"/>
      <c r="C1939" s="781"/>
      <c r="D1939" s="784"/>
      <c r="E1939" s="785"/>
      <c r="F1939" s="773"/>
      <c r="G1939" s="774"/>
      <c r="H1939" s="774"/>
      <c r="I1939" s="774"/>
      <c r="J1939" s="774"/>
      <c r="K1939" s="774"/>
      <c r="L1939" s="775"/>
      <c r="M1939" s="781"/>
      <c r="N1939" s="781"/>
      <c r="O1939" s="784"/>
      <c r="P1939" s="785"/>
      <c r="Q1939" s="773"/>
      <c r="R1939" s="774"/>
      <c r="S1939" s="774"/>
      <c r="T1939" s="774"/>
      <c r="U1939" s="774"/>
      <c r="V1939" s="774"/>
      <c r="W1939" s="775"/>
    </row>
    <row r="1940" spans="1:24" s="23" customFormat="1" ht="17.100000000000001" customHeight="1" x14ac:dyDescent="0.15">
      <c r="B1940" s="770" t="s">
        <v>5</v>
      </c>
      <c r="C1940" s="771"/>
      <c r="D1940" s="765" t="str">
        <f>VLOOKUP(A1932,'様式D-1-1用'!$A$3:$P$1002,6,0)</f>
        <v>材質劣化</v>
      </c>
      <c r="E1940" s="766"/>
      <c r="F1940" s="773"/>
      <c r="G1940" s="774"/>
      <c r="H1940" s="774"/>
      <c r="I1940" s="774"/>
      <c r="J1940" s="774"/>
      <c r="K1940" s="774"/>
      <c r="L1940" s="775"/>
      <c r="M1940" s="770" t="s">
        <v>5</v>
      </c>
      <c r="N1940" s="771"/>
      <c r="O1940" s="765" t="str">
        <f>VLOOKUP(X1932,'様式D-1-1用'!$A$3:$P$1002,6,0)</f>
        <v>漏水</v>
      </c>
      <c r="P1940" s="766"/>
      <c r="Q1940" s="773"/>
      <c r="R1940" s="774"/>
      <c r="S1940" s="774"/>
      <c r="T1940" s="774"/>
      <c r="U1940" s="774"/>
      <c r="V1940" s="774"/>
      <c r="W1940" s="775"/>
    </row>
    <row r="1941" spans="1:24" s="23" customFormat="1" ht="17.100000000000001" customHeight="1" x14ac:dyDescent="0.15">
      <c r="B1941" s="770" t="s">
        <v>49</v>
      </c>
      <c r="C1941" s="771"/>
      <c r="D1941" s="765" t="str">
        <f>VLOOKUP(A1932,'様式D-1-1用'!$A$3:$P$1002,7,0)</f>
        <v>補修跡</v>
      </c>
      <c r="E1941" s="766"/>
      <c r="F1941" s="773"/>
      <c r="G1941" s="774"/>
      <c r="H1941" s="774"/>
      <c r="I1941" s="774"/>
      <c r="J1941" s="774"/>
      <c r="K1941" s="774"/>
      <c r="L1941" s="775"/>
      <c r="M1941" s="770" t="s">
        <v>49</v>
      </c>
      <c r="N1941" s="771"/>
      <c r="O1941" s="765" t="str">
        <f>VLOOKUP(X1932,'様式D-1-1用'!$A$3:$P$1002,7,0)</f>
        <v>補修跡</v>
      </c>
      <c r="P1941" s="766"/>
      <c r="Q1941" s="773"/>
      <c r="R1941" s="774"/>
      <c r="S1941" s="774"/>
      <c r="T1941" s="774"/>
      <c r="U1941" s="774"/>
      <c r="V1941" s="774"/>
      <c r="W1941" s="775"/>
    </row>
    <row r="1942" spans="1:24" s="23" customFormat="1" ht="17.100000000000001" customHeight="1" x14ac:dyDescent="0.15">
      <c r="B1942" s="768" t="s">
        <v>279</v>
      </c>
      <c r="C1942" s="770" t="s">
        <v>278</v>
      </c>
      <c r="D1942" s="771"/>
      <c r="E1942" s="146">
        <f>VLOOKUP(A1932,'様式D-1-1用'!$A$3:$P$1002,8,0)</f>
        <v>0</v>
      </c>
      <c r="F1942" s="773"/>
      <c r="G1942" s="774"/>
      <c r="H1942" s="774"/>
      <c r="I1942" s="774"/>
      <c r="J1942" s="774"/>
      <c r="K1942" s="774"/>
      <c r="L1942" s="775"/>
      <c r="M1942" s="768" t="s">
        <v>279</v>
      </c>
      <c r="N1942" s="770" t="s">
        <v>278</v>
      </c>
      <c r="O1942" s="771"/>
      <c r="P1942" s="146">
        <f>VLOOKUP(X1932,'様式D-1-1用'!$A$3:$P$1002,8,0)</f>
        <v>0</v>
      </c>
      <c r="Q1942" s="773"/>
      <c r="R1942" s="774"/>
      <c r="S1942" s="774"/>
      <c r="T1942" s="774"/>
      <c r="U1942" s="774"/>
      <c r="V1942" s="774"/>
      <c r="W1942" s="775"/>
    </row>
    <row r="1943" spans="1:24" s="23" customFormat="1" ht="17.100000000000001" customHeight="1" x14ac:dyDescent="0.15">
      <c r="B1943" s="769"/>
      <c r="C1943" s="770" t="s">
        <v>280</v>
      </c>
      <c r="D1943" s="771"/>
      <c r="E1943" s="146" t="str">
        <f>VLOOKUP(A1932,'様式D-1-1用'!$A$3:$P$1002,9,0)</f>
        <v>Ⅰ</v>
      </c>
      <c r="F1943" s="773"/>
      <c r="G1943" s="774"/>
      <c r="H1943" s="774"/>
      <c r="I1943" s="774"/>
      <c r="J1943" s="774"/>
      <c r="K1943" s="774"/>
      <c r="L1943" s="775"/>
      <c r="M1943" s="769"/>
      <c r="N1943" s="770" t="s">
        <v>280</v>
      </c>
      <c r="O1943" s="771"/>
      <c r="P1943" s="146" t="str">
        <f>VLOOKUP(X1932,'様式D-1-1用'!$A$3:$P$1002,9,0)</f>
        <v>Ⅰ</v>
      </c>
      <c r="Q1943" s="773"/>
      <c r="R1943" s="774"/>
      <c r="S1943" s="774"/>
      <c r="T1943" s="774"/>
      <c r="U1943" s="774"/>
      <c r="V1943" s="774"/>
      <c r="W1943" s="775"/>
    </row>
    <row r="1944" spans="1:24" s="23" customFormat="1" ht="17.100000000000001" customHeight="1" x14ac:dyDescent="0.15">
      <c r="B1944" s="770" t="s">
        <v>29</v>
      </c>
      <c r="C1944" s="771"/>
      <c r="D1944" s="767" t="str">
        <f>VLOOKUP(A1932,'様式D-1-1用'!$A$3:$P$1002,11,0)</f>
        <v>Ⅰ</v>
      </c>
      <c r="E1944" s="759"/>
      <c r="F1944" s="776"/>
      <c r="G1944" s="777"/>
      <c r="H1944" s="777"/>
      <c r="I1944" s="777"/>
      <c r="J1944" s="777"/>
      <c r="K1944" s="777"/>
      <c r="L1944" s="778"/>
      <c r="M1944" s="770" t="s">
        <v>29</v>
      </c>
      <c r="N1944" s="771"/>
      <c r="O1944" s="767" t="str">
        <f>VLOOKUP(X1932,'様式D-1-1用'!$A$3:$P$1002,11,0)</f>
        <v>Ⅰ</v>
      </c>
      <c r="P1944" s="759"/>
      <c r="Q1944" s="776"/>
      <c r="R1944" s="777"/>
      <c r="S1944" s="777"/>
      <c r="T1944" s="777"/>
      <c r="U1944" s="777"/>
      <c r="V1944" s="777"/>
      <c r="W1944" s="778"/>
    </row>
    <row r="1945" spans="1:24" s="23" customFormat="1" ht="17.100000000000001" customHeight="1" x14ac:dyDescent="0.15">
      <c r="B1945" s="770" t="s">
        <v>7</v>
      </c>
      <c r="C1945" s="772"/>
      <c r="D1945" s="772"/>
      <c r="E1945" s="344" t="str">
        <f>VLOOKUP(A1932,'様式D-1-1用'!$A$3:$P$1002,12,0)</f>
        <v>3.6m×1.9m メッシュシート</v>
      </c>
      <c r="F1945" s="133"/>
      <c r="G1945" s="133"/>
      <c r="H1945" s="133"/>
      <c r="I1945" s="133"/>
      <c r="J1945" s="133"/>
      <c r="K1945" s="133"/>
      <c r="L1945" s="134"/>
      <c r="M1945" s="770" t="s">
        <v>7</v>
      </c>
      <c r="N1945" s="772"/>
      <c r="O1945" s="771"/>
      <c r="P1945" s="344" t="str">
        <f>VLOOKUP(X1932,'様式D-1-1用'!$A$3:$P$1002,12,0)</f>
        <v>15.6m×0.4m 導水工</v>
      </c>
      <c r="Q1945" s="133"/>
      <c r="R1945" s="133"/>
      <c r="S1945" s="133"/>
      <c r="T1945" s="133"/>
      <c r="U1945" s="133"/>
      <c r="V1945" s="133"/>
      <c r="W1945" s="134"/>
    </row>
    <row r="1946" spans="1:24" s="23" customFormat="1" ht="17.100000000000001" customHeight="1" x14ac:dyDescent="0.15">
      <c r="B1946" s="801" t="s">
        <v>54</v>
      </c>
      <c r="C1946" s="802"/>
      <c r="D1946" s="803"/>
      <c r="E1946" s="799" t="str">
        <f>VLOOKUP(A1932,'様式D-1-1用'!$A$3:$P$1002,13,0)</f>
        <v>2.3m×0.15m</v>
      </c>
      <c r="F1946" s="800"/>
      <c r="G1946" s="800"/>
      <c r="H1946" s="800"/>
      <c r="I1946" s="800"/>
      <c r="J1946" s="800"/>
      <c r="K1946" s="800"/>
      <c r="L1946" s="804"/>
      <c r="M1946" s="801" t="s">
        <v>54</v>
      </c>
      <c r="N1946" s="802"/>
      <c r="O1946" s="803"/>
      <c r="P1946" s="799" t="str">
        <f>VLOOKUP(X1932,'様式D-1-1用'!$A$3:$P$1002,13,0)</f>
        <v>にじみ(過年度写S23-11,12)</v>
      </c>
      <c r="Q1946" s="800"/>
      <c r="R1946" s="800"/>
      <c r="S1946" s="800"/>
      <c r="T1946" s="800"/>
      <c r="U1946" s="800"/>
      <c r="V1946" s="800"/>
      <c r="W1946" s="804"/>
    </row>
    <row r="1947" spans="1:24" s="23" customFormat="1" ht="17.100000000000001" customHeight="1" x14ac:dyDescent="0.15">
      <c r="B1947" s="796" t="s">
        <v>282</v>
      </c>
      <c r="C1947" s="797"/>
      <c r="D1947" s="798"/>
      <c r="E1947" s="799" t="str">
        <f>VLOOKUP(A1932,'様式D-1-1用'!$A$3:$P$1002,14,0)</f>
        <v>－</v>
      </c>
      <c r="F1947" s="800"/>
      <c r="G1947" s="800"/>
      <c r="H1947" s="743"/>
      <c r="I1947" s="743"/>
      <c r="J1947" s="743"/>
      <c r="K1947" s="743"/>
      <c r="L1947" s="744"/>
      <c r="M1947" s="796" t="s">
        <v>282</v>
      </c>
      <c r="N1947" s="797"/>
      <c r="O1947" s="798"/>
      <c r="P1947" s="799" t="str">
        <f>VLOOKUP(X1932,'様式D-1-1用'!$A$3:$P$1002,14,0)</f>
        <v>－</v>
      </c>
      <c r="Q1947" s="800"/>
      <c r="R1947" s="800"/>
      <c r="S1947" s="743"/>
      <c r="T1947" s="743"/>
      <c r="U1947" s="743"/>
      <c r="V1947" s="743"/>
      <c r="W1947" s="744"/>
    </row>
    <row r="1948" spans="1:24" s="23" customFormat="1" ht="17.100000000000001" customHeight="1" x14ac:dyDescent="0.15">
      <c r="B1948" s="796" t="s">
        <v>302</v>
      </c>
      <c r="C1948" s="797"/>
      <c r="D1948" s="798"/>
      <c r="E1948" s="799" t="str">
        <f>VLOOKUP(A1932,'様式D-1-1用'!$A$3:$P$1002,15,0)</f>
        <v>なし</v>
      </c>
      <c r="F1948" s="800"/>
      <c r="G1948" s="800"/>
      <c r="H1948" s="811" t="s">
        <v>8</v>
      </c>
      <c r="I1948" s="812"/>
      <c r="J1948" s="808"/>
      <c r="K1948" s="809"/>
      <c r="L1948" s="810"/>
      <c r="M1948" s="796" t="s">
        <v>302</v>
      </c>
      <c r="N1948" s="797"/>
      <c r="O1948" s="798"/>
      <c r="P1948" s="799" t="str">
        <f>VLOOKUP(X1932,'様式D-1-1用'!$A$3:$P$1002,15,0)</f>
        <v>なし</v>
      </c>
      <c r="Q1948" s="800"/>
      <c r="R1948" s="800"/>
      <c r="S1948" s="811" t="s">
        <v>8</v>
      </c>
      <c r="T1948" s="812"/>
      <c r="U1948" s="808"/>
      <c r="V1948" s="809"/>
      <c r="W1948" s="810"/>
    </row>
    <row r="1949" spans="1:24" s="23" customFormat="1" ht="17.100000000000001" customHeight="1" x14ac:dyDescent="0.15">
      <c r="B1949" s="770" t="s">
        <v>50</v>
      </c>
      <c r="C1949" s="771"/>
      <c r="D1949" s="805" t="str">
        <f>VLOOKUP(A1932,'様式D-1-1用'!$A$3:$P$1002,16,0)</f>
        <v>補修跡、3.6m×1.9m メッシュシート</v>
      </c>
      <c r="E1949" s="806"/>
      <c r="F1949" s="806"/>
      <c r="G1949" s="806"/>
      <c r="H1949" s="806"/>
      <c r="I1949" s="806"/>
      <c r="J1949" s="806"/>
      <c r="K1949" s="806"/>
      <c r="L1949" s="807"/>
      <c r="M1949" s="770" t="s">
        <v>50</v>
      </c>
      <c r="N1949" s="771"/>
      <c r="O1949" s="805" t="str">
        <f>VLOOKUP(X1932,'様式D-1-1用'!$A$3:$P$1002,16,0)</f>
        <v>補修跡、15.6m×0.4m 導水工</v>
      </c>
      <c r="P1949" s="806"/>
      <c r="Q1949" s="806"/>
      <c r="R1949" s="806"/>
      <c r="S1949" s="806"/>
      <c r="T1949" s="806"/>
      <c r="U1949" s="806"/>
      <c r="V1949" s="806"/>
      <c r="W1949" s="807"/>
    </row>
    <row r="1950" spans="1:24" s="23" customFormat="1" ht="20.100000000000001" customHeight="1" x14ac:dyDescent="0.15">
      <c r="A1950" s="175">
        <f>A1909+4</f>
        <v>191</v>
      </c>
      <c r="B1950" s="779" t="s">
        <v>51</v>
      </c>
      <c r="C1950" s="779" t="s">
        <v>47</v>
      </c>
      <c r="D1950" s="782">
        <f>VLOOKUP(A1950,'様式D-1-1用'!$A$3:$P$1002,2,0)</f>
        <v>23</v>
      </c>
      <c r="E1950" s="783"/>
      <c r="F1950" s="786"/>
      <c r="G1950" s="787"/>
      <c r="H1950" s="787"/>
      <c r="I1950" s="787"/>
      <c r="J1950" s="787"/>
      <c r="K1950" s="787"/>
      <c r="L1950" s="788"/>
      <c r="M1950" s="779" t="s">
        <v>51</v>
      </c>
      <c r="N1950" s="779" t="s">
        <v>47</v>
      </c>
      <c r="O1950" s="782">
        <f>VLOOKUP(X1950,'様式D-1-1用'!$A$3:$P$1002,2,0)</f>
        <v>23</v>
      </c>
      <c r="P1950" s="783"/>
      <c r="Q1950" s="773"/>
      <c r="R1950" s="774"/>
      <c r="S1950" s="774"/>
      <c r="T1950" s="774"/>
      <c r="U1950" s="774"/>
      <c r="V1950" s="774"/>
      <c r="W1950" s="775"/>
      <c r="X1950" s="23">
        <f>X1909+4</f>
        <v>192</v>
      </c>
    </row>
    <row r="1951" spans="1:24" s="23" customFormat="1" ht="20.100000000000001" customHeight="1" x14ac:dyDescent="0.15">
      <c r="B1951" s="780"/>
      <c r="C1951" s="781"/>
      <c r="D1951" s="784"/>
      <c r="E1951" s="785"/>
      <c r="F1951" s="773"/>
      <c r="G1951" s="774"/>
      <c r="H1951" s="774"/>
      <c r="I1951" s="774"/>
      <c r="J1951" s="774"/>
      <c r="K1951" s="774"/>
      <c r="L1951" s="775"/>
      <c r="M1951" s="780"/>
      <c r="N1951" s="781"/>
      <c r="O1951" s="784"/>
      <c r="P1951" s="785"/>
      <c r="Q1951" s="773"/>
      <c r="R1951" s="774"/>
      <c r="S1951" s="774"/>
      <c r="T1951" s="774"/>
      <c r="U1951" s="774"/>
      <c r="V1951" s="774"/>
      <c r="W1951" s="775"/>
    </row>
    <row r="1952" spans="1:24" s="23" customFormat="1" ht="20.100000000000001" customHeight="1" x14ac:dyDescent="0.15">
      <c r="B1952" s="780"/>
      <c r="C1952" s="780" t="s">
        <v>2</v>
      </c>
      <c r="D1952" s="789">
        <f>VLOOKUP(A1950,'様式D-1-1用'!$A$3:$P$1002,3,0)</f>
        <v>13</v>
      </c>
      <c r="E1952" s="790"/>
      <c r="F1952" s="773"/>
      <c r="G1952" s="774"/>
      <c r="H1952" s="774"/>
      <c r="I1952" s="774"/>
      <c r="J1952" s="774"/>
      <c r="K1952" s="774"/>
      <c r="L1952" s="775"/>
      <c r="M1952" s="780"/>
      <c r="N1952" s="780" t="s">
        <v>2</v>
      </c>
      <c r="O1952" s="789">
        <f>VLOOKUP(X1950,'様式D-1-1用'!$A$3:$P$1002,3,0)</f>
        <v>14</v>
      </c>
      <c r="P1952" s="790"/>
      <c r="Q1952" s="773"/>
      <c r="R1952" s="774"/>
      <c r="S1952" s="774"/>
      <c r="T1952" s="774"/>
      <c r="U1952" s="774"/>
      <c r="V1952" s="774"/>
      <c r="W1952" s="775"/>
    </row>
    <row r="1953" spans="2:23" s="23" customFormat="1" ht="20.100000000000001" customHeight="1" x14ac:dyDescent="0.15">
      <c r="B1953" s="781"/>
      <c r="C1953" s="781"/>
      <c r="D1953" s="791"/>
      <c r="E1953" s="792"/>
      <c r="F1953" s="773"/>
      <c r="G1953" s="774"/>
      <c r="H1953" s="774"/>
      <c r="I1953" s="774"/>
      <c r="J1953" s="774"/>
      <c r="K1953" s="774"/>
      <c r="L1953" s="775"/>
      <c r="M1953" s="781"/>
      <c r="N1953" s="781"/>
      <c r="O1953" s="791"/>
      <c r="P1953" s="792"/>
      <c r="Q1953" s="773"/>
      <c r="R1953" s="774"/>
      <c r="S1953" s="774"/>
      <c r="T1953" s="774"/>
      <c r="U1953" s="774"/>
      <c r="V1953" s="774"/>
      <c r="W1953" s="775"/>
    </row>
    <row r="1954" spans="2:23" s="23" customFormat="1" ht="20.100000000000001" customHeight="1" x14ac:dyDescent="0.15">
      <c r="B1954" s="780" t="s">
        <v>48</v>
      </c>
      <c r="C1954" s="780" t="s">
        <v>3</v>
      </c>
      <c r="D1954" s="782" t="str">
        <f>VLOOKUP(A1950,'様式D-1-1用'!$A$3:$P$1002,4,0)</f>
        <v>覆工・坑門</v>
      </c>
      <c r="E1954" s="783"/>
      <c r="F1954" s="773"/>
      <c r="G1954" s="774"/>
      <c r="H1954" s="774"/>
      <c r="I1954" s="774"/>
      <c r="J1954" s="774"/>
      <c r="K1954" s="774"/>
      <c r="L1954" s="775"/>
      <c r="M1954" s="780" t="s">
        <v>48</v>
      </c>
      <c r="N1954" s="780" t="s">
        <v>3</v>
      </c>
      <c r="O1954" s="782" t="str">
        <f>VLOOKUP(X1950,'様式D-1-1用'!$A$3:$P$1002,4,0)</f>
        <v>覆工・坑門</v>
      </c>
      <c r="P1954" s="783"/>
      <c r="Q1954" s="773"/>
      <c r="R1954" s="774"/>
      <c r="S1954" s="774"/>
      <c r="T1954" s="774"/>
      <c r="U1954" s="774"/>
      <c r="V1954" s="774"/>
      <c r="W1954" s="775"/>
    </row>
    <row r="1955" spans="2:23" s="23" customFormat="1" ht="20.100000000000001" customHeight="1" x14ac:dyDescent="0.15">
      <c r="B1955" s="780"/>
      <c r="C1955" s="781"/>
      <c r="D1955" s="784"/>
      <c r="E1955" s="785"/>
      <c r="F1955" s="773"/>
      <c r="G1955" s="774"/>
      <c r="H1955" s="774"/>
      <c r="I1955" s="774"/>
      <c r="J1955" s="774"/>
      <c r="K1955" s="774"/>
      <c r="L1955" s="775"/>
      <c r="M1955" s="780"/>
      <c r="N1955" s="781"/>
      <c r="O1955" s="784"/>
      <c r="P1955" s="785"/>
      <c r="Q1955" s="773"/>
      <c r="R1955" s="774"/>
      <c r="S1955" s="774"/>
      <c r="T1955" s="774"/>
      <c r="U1955" s="774"/>
      <c r="V1955" s="774"/>
      <c r="W1955" s="775"/>
    </row>
    <row r="1956" spans="2:23" s="23" customFormat="1" ht="20.100000000000001" customHeight="1" x14ac:dyDescent="0.15">
      <c r="B1956" s="780"/>
      <c r="C1956" s="780" t="s">
        <v>4</v>
      </c>
      <c r="D1956" s="782" t="str">
        <f>VLOOKUP(A1950,'様式D-1-1用'!$A$3:$P$1002,5,0)</f>
        <v>側壁（右側）</v>
      </c>
      <c r="E1956" s="783"/>
      <c r="F1956" s="773"/>
      <c r="G1956" s="774"/>
      <c r="H1956" s="774"/>
      <c r="I1956" s="774"/>
      <c r="J1956" s="774"/>
      <c r="K1956" s="774"/>
      <c r="L1956" s="775"/>
      <c r="M1956" s="780"/>
      <c r="N1956" s="780" t="s">
        <v>4</v>
      </c>
      <c r="O1956" s="782" t="str">
        <f>VLOOKUP(X1950,'様式D-1-1用'!$A$3:$P$1002,5,0)</f>
        <v>側壁（右側）</v>
      </c>
      <c r="P1956" s="783"/>
      <c r="Q1956" s="773"/>
      <c r="R1956" s="774"/>
      <c r="S1956" s="774"/>
      <c r="T1956" s="774"/>
      <c r="U1956" s="774"/>
      <c r="V1956" s="774"/>
      <c r="W1956" s="775"/>
    </row>
    <row r="1957" spans="2:23" s="23" customFormat="1" ht="19.5" customHeight="1" x14ac:dyDescent="0.15">
      <c r="B1957" s="781"/>
      <c r="C1957" s="781"/>
      <c r="D1957" s="784"/>
      <c r="E1957" s="785"/>
      <c r="F1957" s="773"/>
      <c r="G1957" s="774"/>
      <c r="H1957" s="774"/>
      <c r="I1957" s="774"/>
      <c r="J1957" s="774"/>
      <c r="K1957" s="774"/>
      <c r="L1957" s="775"/>
      <c r="M1957" s="781"/>
      <c r="N1957" s="781"/>
      <c r="O1957" s="784"/>
      <c r="P1957" s="785"/>
      <c r="Q1957" s="773"/>
      <c r="R1957" s="774"/>
      <c r="S1957" s="774"/>
      <c r="T1957" s="774"/>
      <c r="U1957" s="774"/>
      <c r="V1957" s="774"/>
      <c r="W1957" s="775"/>
    </row>
    <row r="1958" spans="2:23" s="23" customFormat="1" ht="17.100000000000001" customHeight="1" x14ac:dyDescent="0.15">
      <c r="B1958" s="770" t="s">
        <v>5</v>
      </c>
      <c r="C1958" s="771"/>
      <c r="D1958" s="765" t="str">
        <f>VLOOKUP(A1950,'様式D-1-1用'!$A$3:$P$1002,6,0)</f>
        <v>材質劣化</v>
      </c>
      <c r="E1958" s="766"/>
      <c r="F1958" s="773"/>
      <c r="G1958" s="774"/>
      <c r="H1958" s="774"/>
      <c r="I1958" s="774"/>
      <c r="J1958" s="774"/>
      <c r="K1958" s="774"/>
      <c r="L1958" s="775"/>
      <c r="M1958" s="770" t="s">
        <v>5</v>
      </c>
      <c r="N1958" s="771"/>
      <c r="O1958" s="765" t="str">
        <f>VLOOKUP(X1950,'様式D-1-1用'!$A$3:$P$1002,6,0)</f>
        <v>材質劣化</v>
      </c>
      <c r="P1958" s="766"/>
      <c r="Q1958" s="773"/>
      <c r="R1958" s="774"/>
      <c r="S1958" s="774"/>
      <c r="T1958" s="774"/>
      <c r="U1958" s="774"/>
      <c r="V1958" s="774"/>
      <c r="W1958" s="775"/>
    </row>
    <row r="1959" spans="2:23" s="23" customFormat="1" ht="17.100000000000001" customHeight="1" x14ac:dyDescent="0.15">
      <c r="B1959" s="770" t="s">
        <v>49</v>
      </c>
      <c r="C1959" s="771"/>
      <c r="D1959" s="765" t="str">
        <f>VLOOKUP(A1950,'様式D-1-1用'!$A$3:$P$1002,7,0)</f>
        <v>うき・はく離</v>
      </c>
      <c r="E1959" s="766"/>
      <c r="F1959" s="773"/>
      <c r="G1959" s="774"/>
      <c r="H1959" s="774"/>
      <c r="I1959" s="774"/>
      <c r="J1959" s="774"/>
      <c r="K1959" s="774"/>
      <c r="L1959" s="775"/>
      <c r="M1959" s="770" t="s">
        <v>49</v>
      </c>
      <c r="N1959" s="771"/>
      <c r="O1959" s="765" t="str">
        <f>VLOOKUP(X1950,'様式D-1-1用'!$A$3:$P$1002,7,0)</f>
        <v>うき・はく離</v>
      </c>
      <c r="P1959" s="766"/>
      <c r="Q1959" s="773"/>
      <c r="R1959" s="774"/>
      <c r="S1959" s="774"/>
      <c r="T1959" s="774"/>
      <c r="U1959" s="774"/>
      <c r="V1959" s="774"/>
      <c r="W1959" s="775"/>
    </row>
    <row r="1960" spans="2:23" s="23" customFormat="1" ht="17.100000000000001" customHeight="1" x14ac:dyDescent="0.15">
      <c r="B1960" s="768" t="s">
        <v>279</v>
      </c>
      <c r="C1960" s="770" t="s">
        <v>278</v>
      </c>
      <c r="D1960" s="771"/>
      <c r="E1960" s="146">
        <f>VLOOKUP(A1950,'様式D-1-1用'!$A$3:$P$1002,8,0)</f>
        <v>0</v>
      </c>
      <c r="F1960" s="773"/>
      <c r="G1960" s="774"/>
      <c r="H1960" s="774"/>
      <c r="I1960" s="774"/>
      <c r="J1960" s="774"/>
      <c r="K1960" s="774"/>
      <c r="L1960" s="775"/>
      <c r="M1960" s="768" t="s">
        <v>279</v>
      </c>
      <c r="N1960" s="770" t="s">
        <v>278</v>
      </c>
      <c r="O1960" s="771"/>
      <c r="P1960" s="146">
        <f>VLOOKUP(X1950,'様式D-1-1用'!$A$3:$P$1002,8,0)</f>
        <v>0</v>
      </c>
      <c r="Q1960" s="773"/>
      <c r="R1960" s="774"/>
      <c r="S1960" s="774"/>
      <c r="T1960" s="774"/>
      <c r="U1960" s="774"/>
      <c r="V1960" s="774"/>
      <c r="W1960" s="775"/>
    </row>
    <row r="1961" spans="2:23" s="23" customFormat="1" ht="17.100000000000001" customHeight="1" x14ac:dyDescent="0.15">
      <c r="B1961" s="769"/>
      <c r="C1961" s="770" t="s">
        <v>280</v>
      </c>
      <c r="D1961" s="771"/>
      <c r="E1961" s="146" t="str">
        <f>VLOOKUP(A1950,'様式D-1-1用'!$A$3:$P$1002,9,0)</f>
        <v>Ⅱb</v>
      </c>
      <c r="F1961" s="773"/>
      <c r="G1961" s="774"/>
      <c r="H1961" s="774"/>
      <c r="I1961" s="774"/>
      <c r="J1961" s="774"/>
      <c r="K1961" s="774"/>
      <c r="L1961" s="775"/>
      <c r="M1961" s="769"/>
      <c r="N1961" s="770" t="s">
        <v>280</v>
      </c>
      <c r="O1961" s="771"/>
      <c r="P1961" s="146" t="str">
        <f>VLOOKUP(X1950,'様式D-1-1用'!$A$3:$P$1002,9,0)</f>
        <v>Ⅱb</v>
      </c>
      <c r="Q1961" s="773"/>
      <c r="R1961" s="774"/>
      <c r="S1961" s="774"/>
      <c r="T1961" s="774"/>
      <c r="U1961" s="774"/>
      <c r="V1961" s="774"/>
      <c r="W1961" s="775"/>
    </row>
    <row r="1962" spans="2:23" s="23" customFormat="1" ht="17.100000000000001" customHeight="1" x14ac:dyDescent="0.15">
      <c r="B1962" s="770" t="s">
        <v>29</v>
      </c>
      <c r="C1962" s="771"/>
      <c r="D1962" s="767" t="str">
        <f>VLOOKUP(A1950,'様式D-1-1用'!$A$3:$P$1002,11,0)</f>
        <v>Ⅱ</v>
      </c>
      <c r="E1962" s="759"/>
      <c r="F1962" s="776"/>
      <c r="G1962" s="777"/>
      <c r="H1962" s="777"/>
      <c r="I1962" s="777"/>
      <c r="J1962" s="777"/>
      <c r="K1962" s="777"/>
      <c r="L1962" s="778"/>
      <c r="M1962" s="770" t="s">
        <v>29</v>
      </c>
      <c r="N1962" s="771"/>
      <c r="O1962" s="767" t="str">
        <f>VLOOKUP(X1950,'様式D-1-1用'!$A$3:$P$1002,11,0)</f>
        <v>Ⅱ</v>
      </c>
      <c r="P1962" s="759"/>
      <c r="Q1962" s="776"/>
      <c r="R1962" s="777"/>
      <c r="S1962" s="777"/>
      <c r="T1962" s="777"/>
      <c r="U1962" s="777"/>
      <c r="V1962" s="777"/>
      <c r="W1962" s="778"/>
    </row>
    <row r="1963" spans="2:23" s="23" customFormat="1" ht="17.100000000000001" customHeight="1" x14ac:dyDescent="0.15">
      <c r="B1963" s="770" t="s">
        <v>7</v>
      </c>
      <c r="C1963" s="772"/>
      <c r="D1963" s="772"/>
      <c r="E1963" s="344" t="str">
        <f>VLOOKUP(A1950,'様式D-1-1用'!$A$3:$P$1002,12,0)</f>
        <v xml:space="preserve">0.1m×0.3m </v>
      </c>
      <c r="F1963" s="133"/>
      <c r="G1963" s="133"/>
      <c r="H1963" s="133"/>
      <c r="I1963" s="133"/>
      <c r="J1963" s="133"/>
      <c r="K1963" s="133"/>
      <c r="L1963" s="134"/>
      <c r="M1963" s="770" t="s">
        <v>7</v>
      </c>
      <c r="N1963" s="772"/>
      <c r="O1963" s="771"/>
      <c r="P1963" s="344" t="str">
        <f>VLOOKUP(X1950,'様式D-1-1用'!$A$3:$P$1002,12,0)</f>
        <v xml:space="preserve">0.1m×0.5m </v>
      </c>
      <c r="Q1963" s="133"/>
      <c r="R1963" s="133"/>
      <c r="S1963" s="133"/>
      <c r="T1963" s="133"/>
      <c r="U1963" s="133"/>
      <c r="V1963" s="133"/>
      <c r="W1963" s="134"/>
    </row>
    <row r="1964" spans="2:23" s="23" customFormat="1" ht="17.100000000000001" customHeight="1" x14ac:dyDescent="0.15">
      <c r="B1964" s="801" t="s">
        <v>54</v>
      </c>
      <c r="C1964" s="802"/>
      <c r="D1964" s="803"/>
      <c r="E1964" s="799" t="str">
        <f>VLOOKUP(A1950,'様式D-1-1用'!$A$3:$P$1002,13,0)</f>
        <v xml:space="preserve">0.1m×0.3m </v>
      </c>
      <c r="F1964" s="800"/>
      <c r="G1964" s="800"/>
      <c r="H1964" s="800"/>
      <c r="I1964" s="800"/>
      <c r="J1964" s="800"/>
      <c r="K1964" s="800"/>
      <c r="L1964" s="804"/>
      <c r="M1964" s="801" t="s">
        <v>54</v>
      </c>
      <c r="N1964" s="802"/>
      <c r="O1964" s="803"/>
      <c r="P1964" s="799" t="str">
        <f>VLOOKUP(X1950,'様式D-1-1用'!$A$3:$P$1002,13,0)</f>
        <v xml:space="preserve">0.1m×0.5m </v>
      </c>
      <c r="Q1964" s="800"/>
      <c r="R1964" s="800"/>
      <c r="S1964" s="800"/>
      <c r="T1964" s="800"/>
      <c r="U1964" s="800"/>
      <c r="V1964" s="800"/>
      <c r="W1964" s="804"/>
    </row>
    <row r="1965" spans="2:23" s="23" customFormat="1" ht="17.100000000000001" customHeight="1" x14ac:dyDescent="0.15">
      <c r="B1965" s="796" t="s">
        <v>282</v>
      </c>
      <c r="C1965" s="797"/>
      <c r="D1965" s="798"/>
      <c r="E1965" s="799" t="str">
        <f>VLOOKUP(A1950,'様式D-1-1用'!$A$3:$P$1002,14,0)</f>
        <v>－</v>
      </c>
      <c r="F1965" s="800"/>
      <c r="G1965" s="800"/>
      <c r="H1965" s="743"/>
      <c r="I1965" s="743"/>
      <c r="J1965" s="743"/>
      <c r="K1965" s="743"/>
      <c r="L1965" s="744"/>
      <c r="M1965" s="796" t="s">
        <v>282</v>
      </c>
      <c r="N1965" s="797"/>
      <c r="O1965" s="798"/>
      <c r="P1965" s="799" t="str">
        <f>VLOOKUP(X1950,'様式D-1-1用'!$A$3:$P$1002,14,0)</f>
        <v>－</v>
      </c>
      <c r="Q1965" s="800"/>
      <c r="R1965" s="800"/>
      <c r="S1965" s="743"/>
      <c r="T1965" s="743"/>
      <c r="U1965" s="743"/>
      <c r="V1965" s="743"/>
      <c r="W1965" s="744"/>
    </row>
    <row r="1966" spans="2:23" s="23" customFormat="1" ht="17.100000000000001" customHeight="1" x14ac:dyDescent="0.15">
      <c r="B1966" s="796" t="s">
        <v>302</v>
      </c>
      <c r="C1966" s="797"/>
      <c r="D1966" s="798"/>
      <c r="E1966" s="799" t="str">
        <f>VLOOKUP(A1950,'様式D-1-1用'!$A$3:$P$1002,15,0)</f>
        <v>監視（日常巡視）</v>
      </c>
      <c r="F1966" s="800"/>
      <c r="G1966" s="800"/>
      <c r="H1966" s="811" t="s">
        <v>8</v>
      </c>
      <c r="I1966" s="812"/>
      <c r="J1966" s="808"/>
      <c r="K1966" s="809"/>
      <c r="L1966" s="810"/>
      <c r="M1966" s="796" t="s">
        <v>302</v>
      </c>
      <c r="N1966" s="797"/>
      <c r="O1966" s="798"/>
      <c r="P1966" s="799" t="str">
        <f>VLOOKUP(X1950,'様式D-1-1用'!$A$3:$P$1002,15,0)</f>
        <v>監視（日常巡視）</v>
      </c>
      <c r="Q1966" s="800"/>
      <c r="R1966" s="800"/>
      <c r="S1966" s="811" t="s">
        <v>8</v>
      </c>
      <c r="T1966" s="812"/>
      <c r="U1966" s="808"/>
      <c r="V1966" s="809"/>
      <c r="W1966" s="810"/>
    </row>
    <row r="1967" spans="2:23" s="23" customFormat="1" ht="17.100000000000001" customHeight="1" x14ac:dyDescent="0.15">
      <c r="B1967" s="770" t="s">
        <v>50</v>
      </c>
      <c r="C1967" s="771"/>
      <c r="D1967" s="805" t="str">
        <f>VLOOKUP(A1950,'様式D-1-1用'!$A$3:$P$1002,16,0)</f>
        <v xml:space="preserve">うき・はく離、0.1m×0.3m </v>
      </c>
      <c r="E1967" s="806"/>
      <c r="F1967" s="806"/>
      <c r="G1967" s="806"/>
      <c r="H1967" s="806"/>
      <c r="I1967" s="806"/>
      <c r="J1967" s="806"/>
      <c r="K1967" s="806"/>
      <c r="L1967" s="807"/>
      <c r="M1967" s="770" t="s">
        <v>50</v>
      </c>
      <c r="N1967" s="771"/>
      <c r="O1967" s="805" t="str">
        <f>VLOOKUP(X1950,'様式D-1-1用'!$A$3:$P$1002,16,0)</f>
        <v xml:space="preserve">うき・はく離、0.1m×0.5m </v>
      </c>
      <c r="P1967" s="806"/>
      <c r="Q1967" s="806"/>
      <c r="R1967" s="806"/>
      <c r="S1967" s="806"/>
      <c r="T1967" s="806"/>
      <c r="U1967" s="806"/>
      <c r="V1967" s="806"/>
      <c r="W1967" s="807"/>
    </row>
    <row r="1968" spans="2:23" s="23" customFormat="1" ht="15" customHeight="1" x14ac:dyDescent="0.15">
      <c r="B1968" s="80"/>
      <c r="C1968" s="793" t="s">
        <v>304</v>
      </c>
      <c r="D1968" s="794"/>
      <c r="E1968" s="794"/>
      <c r="F1968" s="794"/>
      <c r="G1968" s="794"/>
      <c r="H1968" s="794"/>
      <c r="I1968" s="794"/>
      <c r="J1968" s="794"/>
      <c r="K1968" s="794"/>
      <c r="L1968" s="794"/>
      <c r="M1968" s="80"/>
      <c r="N1968" s="81" t="s">
        <v>257</v>
      </c>
      <c r="O1968" s="80"/>
      <c r="P1968" s="82"/>
      <c r="Q1968" s="82"/>
      <c r="R1968" s="82"/>
      <c r="S1968" s="82"/>
      <c r="T1968" s="82"/>
      <c r="U1968" s="82"/>
      <c r="V1968" s="82"/>
      <c r="W1968" s="82"/>
    </row>
    <row r="1969" spans="1:24" s="23" customFormat="1" ht="15" customHeight="1" x14ac:dyDescent="0.15">
      <c r="B1969" s="80"/>
      <c r="C1969" s="795"/>
      <c r="D1969" s="795"/>
      <c r="E1969" s="795"/>
      <c r="F1969" s="795"/>
      <c r="G1969" s="795"/>
      <c r="H1969" s="795"/>
      <c r="I1969" s="795"/>
      <c r="J1969" s="795"/>
      <c r="K1969" s="795"/>
      <c r="L1969" s="795"/>
      <c r="M1969" s="80"/>
      <c r="N1969" s="81" t="s">
        <v>283</v>
      </c>
      <c r="O1969" s="82"/>
      <c r="P1969" s="82"/>
      <c r="Q1969" s="82"/>
      <c r="R1969" s="82"/>
      <c r="S1969" s="82"/>
      <c r="T1969" s="82"/>
      <c r="U1969" s="82"/>
      <c r="V1969" s="82"/>
      <c r="W1969" s="82"/>
    </row>
    <row r="1970" spans="1:24" ht="15" customHeight="1" x14ac:dyDescent="0.15">
      <c r="B1970" s="79"/>
      <c r="C1970" s="176" t="s">
        <v>303</v>
      </c>
      <c r="D1970" s="176"/>
      <c r="E1970" s="177"/>
      <c r="M1970" s="23"/>
      <c r="N1970" s="176" t="s">
        <v>529</v>
      </c>
      <c r="O1970" s="174"/>
      <c r="P1970" s="175"/>
      <c r="Q1970" s="23"/>
      <c r="R1970" s="23"/>
      <c r="S1970" s="23"/>
      <c r="T1970" s="23"/>
      <c r="U1970" s="23"/>
      <c r="W1970" s="82"/>
      <c r="X1970" s="23"/>
    </row>
    <row r="1971" spans="1:24" ht="15" customHeight="1" x14ac:dyDescent="0.15">
      <c r="C1971" s="176" t="s">
        <v>420</v>
      </c>
      <c r="D1971" s="176"/>
      <c r="M1971" s="23"/>
      <c r="N1971" s="176" t="s">
        <v>530</v>
      </c>
      <c r="O1971" s="174"/>
      <c r="P1971" s="23"/>
      <c r="Q1971" s="23"/>
      <c r="R1971" s="23"/>
      <c r="S1971" s="23"/>
      <c r="T1971" s="23"/>
      <c r="U1971" s="23"/>
      <c r="V1971" s="23"/>
      <c r="W1971" s="23"/>
      <c r="X1971" s="23"/>
    </row>
    <row r="1972" spans="1:24" ht="15.6" customHeight="1" x14ac:dyDescent="0.15">
      <c r="C1972" s="176" t="s">
        <v>557</v>
      </c>
      <c r="N1972" s="176" t="s">
        <v>463</v>
      </c>
    </row>
    <row r="1973" spans="1:24" s="23" customFormat="1" ht="20.100000000000001" customHeight="1" x14ac:dyDescent="0.15">
      <c r="A1973" s="175">
        <f>A1932+4</f>
        <v>193</v>
      </c>
      <c r="B1973" s="779" t="s">
        <v>51</v>
      </c>
      <c r="C1973" s="779" t="s">
        <v>47</v>
      </c>
      <c r="D1973" s="782">
        <f>VLOOKUP(A1973,'様式D-1-1用'!$A$3:$P$1002,2,0)</f>
        <v>23</v>
      </c>
      <c r="E1973" s="783"/>
      <c r="F1973" s="786"/>
      <c r="G1973" s="787"/>
      <c r="H1973" s="787"/>
      <c r="I1973" s="787"/>
      <c r="J1973" s="787"/>
      <c r="K1973" s="787"/>
      <c r="L1973" s="788"/>
      <c r="M1973" s="779" t="s">
        <v>51</v>
      </c>
      <c r="N1973" s="779" t="s">
        <v>47</v>
      </c>
      <c r="O1973" s="782">
        <f>VLOOKUP(X1973,'様式D-1-1用'!$A$3:$P$1002,2,0)</f>
        <v>23</v>
      </c>
      <c r="P1973" s="783"/>
      <c r="Q1973" s="786"/>
      <c r="R1973" s="787"/>
      <c r="S1973" s="787"/>
      <c r="T1973" s="787"/>
      <c r="U1973" s="787"/>
      <c r="V1973" s="787"/>
      <c r="W1973" s="788"/>
      <c r="X1973" s="23">
        <f>X1932+4</f>
        <v>194</v>
      </c>
    </row>
    <row r="1974" spans="1:24" s="23" customFormat="1" ht="20.100000000000001" customHeight="1" x14ac:dyDescent="0.15">
      <c r="B1974" s="780"/>
      <c r="C1974" s="781"/>
      <c r="D1974" s="784"/>
      <c r="E1974" s="785"/>
      <c r="F1974" s="773"/>
      <c r="G1974" s="774"/>
      <c r="H1974" s="774"/>
      <c r="I1974" s="774"/>
      <c r="J1974" s="774"/>
      <c r="K1974" s="774"/>
      <c r="L1974" s="775"/>
      <c r="M1974" s="780"/>
      <c r="N1974" s="781"/>
      <c r="O1974" s="784"/>
      <c r="P1974" s="785"/>
      <c r="Q1974" s="773"/>
      <c r="R1974" s="774"/>
      <c r="S1974" s="774"/>
      <c r="T1974" s="774"/>
      <c r="U1974" s="774"/>
      <c r="V1974" s="774"/>
      <c r="W1974" s="775"/>
    </row>
    <row r="1975" spans="1:24" s="23" customFormat="1" ht="20.100000000000001" customHeight="1" x14ac:dyDescent="0.15">
      <c r="B1975" s="780"/>
      <c r="C1975" s="780" t="s">
        <v>2</v>
      </c>
      <c r="D1975" s="789">
        <f>VLOOKUP(A1973,'様式D-1-1用'!$A$3:$P$1002,3,0)</f>
        <v>15</v>
      </c>
      <c r="E1975" s="790"/>
      <c r="F1975" s="773"/>
      <c r="G1975" s="774"/>
      <c r="H1975" s="774"/>
      <c r="I1975" s="774"/>
      <c r="J1975" s="774"/>
      <c r="K1975" s="774"/>
      <c r="L1975" s="775"/>
      <c r="M1975" s="780"/>
      <c r="N1975" s="780" t="s">
        <v>2</v>
      </c>
      <c r="O1975" s="789">
        <f>VLOOKUP(X1973,'様式D-1-1用'!$A$3:$P$1002,3,0)</f>
        <v>16</v>
      </c>
      <c r="P1975" s="790"/>
      <c r="Q1975" s="773"/>
      <c r="R1975" s="774"/>
      <c r="S1975" s="774"/>
      <c r="T1975" s="774"/>
      <c r="U1975" s="774"/>
      <c r="V1975" s="774"/>
      <c r="W1975" s="775"/>
    </row>
    <row r="1976" spans="1:24" s="23" customFormat="1" ht="19.5" customHeight="1" x14ac:dyDescent="0.15">
      <c r="B1976" s="781"/>
      <c r="C1976" s="781"/>
      <c r="D1976" s="791"/>
      <c r="E1976" s="792"/>
      <c r="F1976" s="773"/>
      <c r="G1976" s="774"/>
      <c r="H1976" s="774"/>
      <c r="I1976" s="774"/>
      <c r="J1976" s="774"/>
      <c r="K1976" s="774"/>
      <c r="L1976" s="775"/>
      <c r="M1976" s="781"/>
      <c r="N1976" s="781"/>
      <c r="O1976" s="791"/>
      <c r="P1976" s="792"/>
      <c r="Q1976" s="773"/>
      <c r="R1976" s="774"/>
      <c r="S1976" s="774"/>
      <c r="T1976" s="774"/>
      <c r="U1976" s="774"/>
      <c r="V1976" s="774"/>
      <c r="W1976" s="775"/>
    </row>
    <row r="1977" spans="1:24" s="23" customFormat="1" ht="20.100000000000001" customHeight="1" x14ac:dyDescent="0.15">
      <c r="B1977" s="780" t="s">
        <v>48</v>
      </c>
      <c r="C1977" s="780" t="s">
        <v>3</v>
      </c>
      <c r="D1977" s="782" t="str">
        <f>VLOOKUP(A1973,'様式D-1-1用'!$A$3:$P$1002,4,0)</f>
        <v>覆工・坑門</v>
      </c>
      <c r="E1977" s="783"/>
      <c r="F1977" s="773"/>
      <c r="G1977" s="774"/>
      <c r="H1977" s="774"/>
      <c r="I1977" s="774"/>
      <c r="J1977" s="774"/>
      <c r="K1977" s="774"/>
      <c r="L1977" s="775"/>
      <c r="M1977" s="780" t="s">
        <v>48</v>
      </c>
      <c r="N1977" s="780" t="s">
        <v>3</v>
      </c>
      <c r="O1977" s="782" t="str">
        <f>VLOOKUP(X1973,'様式D-1-1用'!$A$3:$P$1002,4,0)</f>
        <v>覆工・坑門</v>
      </c>
      <c r="P1977" s="783"/>
      <c r="Q1977" s="773"/>
      <c r="R1977" s="774"/>
      <c r="S1977" s="774"/>
      <c r="T1977" s="774"/>
      <c r="U1977" s="774"/>
      <c r="V1977" s="774"/>
      <c r="W1977" s="775"/>
    </row>
    <row r="1978" spans="1:24" s="23" customFormat="1" ht="20.100000000000001" customHeight="1" x14ac:dyDescent="0.15">
      <c r="B1978" s="780"/>
      <c r="C1978" s="781"/>
      <c r="D1978" s="784"/>
      <c r="E1978" s="785"/>
      <c r="F1978" s="773"/>
      <c r="G1978" s="774"/>
      <c r="H1978" s="774"/>
      <c r="I1978" s="774"/>
      <c r="J1978" s="774"/>
      <c r="K1978" s="774"/>
      <c r="L1978" s="775"/>
      <c r="M1978" s="780"/>
      <c r="N1978" s="781"/>
      <c r="O1978" s="784"/>
      <c r="P1978" s="785"/>
      <c r="Q1978" s="773"/>
      <c r="R1978" s="774"/>
      <c r="S1978" s="774"/>
      <c r="T1978" s="774"/>
      <c r="U1978" s="774"/>
      <c r="V1978" s="774"/>
      <c r="W1978" s="775"/>
    </row>
    <row r="1979" spans="1:24" s="23" customFormat="1" ht="20.100000000000001" customHeight="1" x14ac:dyDescent="0.15">
      <c r="B1979" s="780"/>
      <c r="C1979" s="780" t="s">
        <v>4</v>
      </c>
      <c r="D1979" s="782" t="str">
        <f>VLOOKUP(A1973,'様式D-1-1用'!$A$3:$P$1002,5,0)</f>
        <v>側壁（右側）</v>
      </c>
      <c r="E1979" s="783"/>
      <c r="F1979" s="773"/>
      <c r="G1979" s="774"/>
      <c r="H1979" s="774"/>
      <c r="I1979" s="774"/>
      <c r="J1979" s="774"/>
      <c r="K1979" s="774"/>
      <c r="L1979" s="775"/>
      <c r="M1979" s="780"/>
      <c r="N1979" s="780" t="s">
        <v>4</v>
      </c>
      <c r="O1979" s="782" t="str">
        <f>VLOOKUP(X1973,'様式D-1-1用'!$A$3:$P$1002,5,0)</f>
        <v>側壁（右側）</v>
      </c>
      <c r="P1979" s="783"/>
      <c r="Q1979" s="773"/>
      <c r="R1979" s="774"/>
      <c r="S1979" s="774"/>
      <c r="T1979" s="774"/>
      <c r="U1979" s="774"/>
      <c r="V1979" s="774"/>
      <c r="W1979" s="775"/>
    </row>
    <row r="1980" spans="1:24" s="23" customFormat="1" ht="20.100000000000001" customHeight="1" x14ac:dyDescent="0.15">
      <c r="B1980" s="781"/>
      <c r="C1980" s="781"/>
      <c r="D1980" s="784"/>
      <c r="E1980" s="785"/>
      <c r="F1980" s="773"/>
      <c r="G1980" s="774"/>
      <c r="H1980" s="774"/>
      <c r="I1980" s="774"/>
      <c r="J1980" s="774"/>
      <c r="K1980" s="774"/>
      <c r="L1980" s="775"/>
      <c r="M1980" s="781"/>
      <c r="N1980" s="781"/>
      <c r="O1980" s="784"/>
      <c r="P1980" s="785"/>
      <c r="Q1980" s="773"/>
      <c r="R1980" s="774"/>
      <c r="S1980" s="774"/>
      <c r="T1980" s="774"/>
      <c r="U1980" s="774"/>
      <c r="V1980" s="774"/>
      <c r="W1980" s="775"/>
    </row>
    <row r="1981" spans="1:24" s="23" customFormat="1" ht="17.100000000000001" customHeight="1" x14ac:dyDescent="0.15">
      <c r="B1981" s="770" t="s">
        <v>5</v>
      </c>
      <c r="C1981" s="771"/>
      <c r="D1981" s="765" t="str">
        <f>VLOOKUP(A1973,'様式D-1-1用'!$A$3:$P$1002,6,0)</f>
        <v>材質劣化</v>
      </c>
      <c r="E1981" s="766"/>
      <c r="F1981" s="773"/>
      <c r="G1981" s="774"/>
      <c r="H1981" s="774"/>
      <c r="I1981" s="774"/>
      <c r="J1981" s="774"/>
      <c r="K1981" s="774"/>
      <c r="L1981" s="775"/>
      <c r="M1981" s="770" t="s">
        <v>5</v>
      </c>
      <c r="N1981" s="771"/>
      <c r="O1981" s="765" t="str">
        <f>VLOOKUP(X1973,'様式D-1-1用'!$A$3:$P$1002,6,0)</f>
        <v>材質劣化</v>
      </c>
      <c r="P1981" s="766"/>
      <c r="Q1981" s="773"/>
      <c r="R1981" s="774"/>
      <c r="S1981" s="774"/>
      <c r="T1981" s="774"/>
      <c r="U1981" s="774"/>
      <c r="V1981" s="774"/>
      <c r="W1981" s="775"/>
    </row>
    <row r="1982" spans="1:24" s="23" customFormat="1" ht="17.100000000000001" customHeight="1" x14ac:dyDescent="0.15">
      <c r="B1982" s="770" t="s">
        <v>49</v>
      </c>
      <c r="C1982" s="771"/>
      <c r="D1982" s="765" t="str">
        <f>VLOOKUP(A1973,'様式D-1-1用'!$A$3:$P$1002,7,0)</f>
        <v>うき・はく離</v>
      </c>
      <c r="E1982" s="766"/>
      <c r="F1982" s="773"/>
      <c r="G1982" s="774"/>
      <c r="H1982" s="774"/>
      <c r="I1982" s="774"/>
      <c r="J1982" s="774"/>
      <c r="K1982" s="774"/>
      <c r="L1982" s="775"/>
      <c r="M1982" s="770" t="s">
        <v>49</v>
      </c>
      <c r="N1982" s="771"/>
      <c r="O1982" s="765" t="str">
        <f>VLOOKUP(X1973,'様式D-1-1用'!$A$3:$P$1002,7,0)</f>
        <v>うき・はく離</v>
      </c>
      <c r="P1982" s="766"/>
      <c r="Q1982" s="773"/>
      <c r="R1982" s="774"/>
      <c r="S1982" s="774"/>
      <c r="T1982" s="774"/>
      <c r="U1982" s="774"/>
      <c r="V1982" s="774"/>
      <c r="W1982" s="775"/>
    </row>
    <row r="1983" spans="1:24" s="23" customFormat="1" ht="17.100000000000001" customHeight="1" x14ac:dyDescent="0.15">
      <c r="B1983" s="768" t="s">
        <v>279</v>
      </c>
      <c r="C1983" s="770" t="s">
        <v>278</v>
      </c>
      <c r="D1983" s="771"/>
      <c r="E1983" s="146">
        <f>VLOOKUP(A1973,'様式D-1-1用'!$A$3:$P$1002,8,0)</f>
        <v>0</v>
      </c>
      <c r="F1983" s="773"/>
      <c r="G1983" s="774"/>
      <c r="H1983" s="774"/>
      <c r="I1983" s="774"/>
      <c r="J1983" s="774"/>
      <c r="K1983" s="774"/>
      <c r="L1983" s="775"/>
      <c r="M1983" s="768" t="s">
        <v>279</v>
      </c>
      <c r="N1983" s="770" t="s">
        <v>278</v>
      </c>
      <c r="O1983" s="771"/>
      <c r="P1983" s="146">
        <f>VLOOKUP(X1973,'様式D-1-1用'!$A$3:$P$1002,8,0)</f>
        <v>0</v>
      </c>
      <c r="Q1983" s="773"/>
      <c r="R1983" s="774"/>
      <c r="S1983" s="774"/>
      <c r="T1983" s="774"/>
      <c r="U1983" s="774"/>
      <c r="V1983" s="774"/>
      <c r="W1983" s="775"/>
    </row>
    <row r="1984" spans="1:24" s="23" customFormat="1" ht="17.100000000000001" customHeight="1" x14ac:dyDescent="0.15">
      <c r="B1984" s="769"/>
      <c r="C1984" s="770" t="s">
        <v>280</v>
      </c>
      <c r="D1984" s="771"/>
      <c r="E1984" s="146" t="str">
        <f>VLOOKUP(A1973,'様式D-1-1用'!$A$3:$P$1002,9,0)</f>
        <v>Ⅱb</v>
      </c>
      <c r="F1984" s="773"/>
      <c r="G1984" s="774"/>
      <c r="H1984" s="774"/>
      <c r="I1984" s="774"/>
      <c r="J1984" s="774"/>
      <c r="K1984" s="774"/>
      <c r="L1984" s="775"/>
      <c r="M1984" s="769"/>
      <c r="N1984" s="770" t="s">
        <v>280</v>
      </c>
      <c r="O1984" s="771"/>
      <c r="P1984" s="146" t="str">
        <f>VLOOKUP(X1973,'様式D-1-1用'!$A$3:$P$1002,9,0)</f>
        <v>Ⅱb</v>
      </c>
      <c r="Q1984" s="773"/>
      <c r="R1984" s="774"/>
      <c r="S1984" s="774"/>
      <c r="T1984" s="774"/>
      <c r="U1984" s="774"/>
      <c r="V1984" s="774"/>
      <c r="W1984" s="775"/>
    </row>
    <row r="1985" spans="1:24" s="23" customFormat="1" ht="17.100000000000001" customHeight="1" x14ac:dyDescent="0.15">
      <c r="B1985" s="770" t="s">
        <v>29</v>
      </c>
      <c r="C1985" s="771"/>
      <c r="D1985" s="767" t="str">
        <f>VLOOKUP(A1973,'様式D-1-1用'!$A$3:$P$1002,11,0)</f>
        <v>Ⅱ</v>
      </c>
      <c r="E1985" s="759"/>
      <c r="F1985" s="776"/>
      <c r="G1985" s="777"/>
      <c r="H1985" s="777"/>
      <c r="I1985" s="777"/>
      <c r="J1985" s="777"/>
      <c r="K1985" s="777"/>
      <c r="L1985" s="778"/>
      <c r="M1985" s="770" t="s">
        <v>29</v>
      </c>
      <c r="N1985" s="771"/>
      <c r="O1985" s="767" t="str">
        <f>VLOOKUP(X1973,'様式D-1-1用'!$A$3:$P$1002,11,0)</f>
        <v>Ⅱ</v>
      </c>
      <c r="P1985" s="759"/>
      <c r="Q1985" s="776"/>
      <c r="R1985" s="777"/>
      <c r="S1985" s="777"/>
      <c r="T1985" s="777"/>
      <c r="U1985" s="777"/>
      <c r="V1985" s="777"/>
      <c r="W1985" s="778"/>
    </row>
    <row r="1986" spans="1:24" s="23" customFormat="1" ht="17.100000000000001" customHeight="1" x14ac:dyDescent="0.15">
      <c r="B1986" s="770" t="s">
        <v>7</v>
      </c>
      <c r="C1986" s="772"/>
      <c r="D1986" s="772"/>
      <c r="E1986" s="344" t="str">
        <f>VLOOKUP(A1973,'様式D-1-1用'!$A$3:$P$1002,12,0)</f>
        <v xml:space="preserve">0.1m×0.9m </v>
      </c>
      <c r="F1986" s="133"/>
      <c r="G1986" s="133"/>
      <c r="H1986" s="133"/>
      <c r="I1986" s="133"/>
      <c r="J1986" s="133"/>
      <c r="K1986" s="133"/>
      <c r="L1986" s="134"/>
      <c r="M1986" s="770" t="s">
        <v>7</v>
      </c>
      <c r="N1986" s="772"/>
      <c r="O1986" s="771"/>
      <c r="P1986" s="344" t="str">
        <f>VLOOKUP(X1973,'様式D-1-1用'!$A$3:$P$1002,12,0)</f>
        <v xml:space="preserve">0.9m×0.1m </v>
      </c>
      <c r="Q1986" s="133"/>
      <c r="R1986" s="133"/>
      <c r="S1986" s="133"/>
      <c r="T1986" s="133"/>
      <c r="U1986" s="133"/>
      <c r="V1986" s="133"/>
      <c r="W1986" s="134"/>
    </row>
    <row r="1987" spans="1:24" s="23" customFormat="1" ht="17.100000000000001" customHeight="1" x14ac:dyDescent="0.15">
      <c r="B1987" s="801" t="s">
        <v>54</v>
      </c>
      <c r="C1987" s="802"/>
      <c r="D1987" s="803"/>
      <c r="E1987" s="799" t="str">
        <f>VLOOKUP(A1973,'様式D-1-1用'!$A$3:$P$1002,13,0)</f>
        <v xml:space="preserve">0.1m×0.3m </v>
      </c>
      <c r="F1987" s="800"/>
      <c r="G1987" s="800"/>
      <c r="H1987" s="800"/>
      <c r="I1987" s="800"/>
      <c r="J1987" s="800"/>
      <c r="K1987" s="800"/>
      <c r="L1987" s="804"/>
      <c r="M1987" s="801" t="s">
        <v>54</v>
      </c>
      <c r="N1987" s="802"/>
      <c r="O1987" s="803"/>
      <c r="P1987" s="799" t="str">
        <f>VLOOKUP(X1973,'様式D-1-1用'!$A$3:$P$1002,13,0)</f>
        <v xml:space="preserve">0.9m×0.1m </v>
      </c>
      <c r="Q1987" s="800"/>
      <c r="R1987" s="800"/>
      <c r="S1987" s="800"/>
      <c r="T1987" s="800"/>
      <c r="U1987" s="800"/>
      <c r="V1987" s="800"/>
      <c r="W1987" s="804"/>
    </row>
    <row r="1988" spans="1:24" s="23" customFormat="1" ht="17.100000000000001" customHeight="1" x14ac:dyDescent="0.15">
      <c r="B1988" s="796" t="s">
        <v>282</v>
      </c>
      <c r="C1988" s="797"/>
      <c r="D1988" s="798"/>
      <c r="E1988" s="799" t="str">
        <f>VLOOKUP(A1973,'様式D-1-1用'!$A$3:$P$1002,14,0)</f>
        <v>－</v>
      </c>
      <c r="F1988" s="800"/>
      <c r="G1988" s="800"/>
      <c r="H1988" s="743"/>
      <c r="I1988" s="743"/>
      <c r="J1988" s="743"/>
      <c r="K1988" s="743"/>
      <c r="L1988" s="744"/>
      <c r="M1988" s="796" t="s">
        <v>282</v>
      </c>
      <c r="N1988" s="797"/>
      <c r="O1988" s="798"/>
      <c r="P1988" s="799" t="str">
        <f>VLOOKUP(X1973,'様式D-1-1用'!$A$3:$P$1002,14,0)</f>
        <v>－</v>
      </c>
      <c r="Q1988" s="800"/>
      <c r="R1988" s="800"/>
      <c r="S1988" s="743"/>
      <c r="T1988" s="743"/>
      <c r="U1988" s="743"/>
      <c r="V1988" s="743"/>
      <c r="W1988" s="744"/>
    </row>
    <row r="1989" spans="1:24" s="23" customFormat="1" ht="17.100000000000001" customHeight="1" x14ac:dyDescent="0.15">
      <c r="B1989" s="796" t="s">
        <v>302</v>
      </c>
      <c r="C1989" s="797"/>
      <c r="D1989" s="798"/>
      <c r="E1989" s="799" t="str">
        <f>VLOOKUP(A1973,'様式D-1-1用'!$A$3:$P$1002,15,0)</f>
        <v>監視（日常巡視）</v>
      </c>
      <c r="F1989" s="800"/>
      <c r="G1989" s="800"/>
      <c r="H1989" s="811" t="s">
        <v>8</v>
      </c>
      <c r="I1989" s="812"/>
      <c r="J1989" s="808"/>
      <c r="K1989" s="809"/>
      <c r="L1989" s="810"/>
      <c r="M1989" s="796" t="s">
        <v>302</v>
      </c>
      <c r="N1989" s="797"/>
      <c r="O1989" s="798"/>
      <c r="P1989" s="799" t="str">
        <f>VLOOKUP(X1973,'様式D-1-1用'!$A$3:$P$1002,15,0)</f>
        <v>監視（日常巡視）</v>
      </c>
      <c r="Q1989" s="800"/>
      <c r="R1989" s="800"/>
      <c r="S1989" s="811" t="s">
        <v>8</v>
      </c>
      <c r="T1989" s="812"/>
      <c r="U1989" s="808"/>
      <c r="V1989" s="809"/>
      <c r="W1989" s="810"/>
    </row>
    <row r="1990" spans="1:24" s="23" customFormat="1" ht="17.100000000000001" customHeight="1" x14ac:dyDescent="0.15">
      <c r="B1990" s="770" t="s">
        <v>50</v>
      </c>
      <c r="C1990" s="771"/>
      <c r="D1990" s="805" t="str">
        <f>VLOOKUP(A1973,'様式D-1-1用'!$A$3:$P$1002,16,0)</f>
        <v xml:space="preserve">うき・はく離、0.1m×0.9m </v>
      </c>
      <c r="E1990" s="806"/>
      <c r="F1990" s="806"/>
      <c r="G1990" s="806"/>
      <c r="H1990" s="806"/>
      <c r="I1990" s="806"/>
      <c r="J1990" s="806"/>
      <c r="K1990" s="806"/>
      <c r="L1990" s="807"/>
      <c r="M1990" s="770" t="s">
        <v>50</v>
      </c>
      <c r="N1990" s="771"/>
      <c r="O1990" s="805" t="str">
        <f>VLOOKUP(X1973,'様式D-1-1用'!$A$3:$P$1002,16,0)</f>
        <v xml:space="preserve">うき・はく離、0.9m×0.1m </v>
      </c>
      <c r="P1990" s="806"/>
      <c r="Q1990" s="806"/>
      <c r="R1990" s="806"/>
      <c r="S1990" s="806"/>
      <c r="T1990" s="806"/>
      <c r="U1990" s="806"/>
      <c r="V1990" s="806"/>
      <c r="W1990" s="807"/>
    </row>
    <row r="1991" spans="1:24" s="23" customFormat="1" ht="20.100000000000001" customHeight="1" x14ac:dyDescent="0.15">
      <c r="A1991" s="175">
        <f>A1950+4</f>
        <v>195</v>
      </c>
      <c r="B1991" s="779" t="s">
        <v>51</v>
      </c>
      <c r="C1991" s="779" t="s">
        <v>47</v>
      </c>
      <c r="D1991" s="782">
        <f>VLOOKUP(A1991,'様式D-1-1用'!$A$3:$P$1002,2,0)</f>
        <v>23</v>
      </c>
      <c r="E1991" s="783"/>
      <c r="F1991" s="786"/>
      <c r="G1991" s="787"/>
      <c r="H1991" s="787"/>
      <c r="I1991" s="787"/>
      <c r="J1991" s="787"/>
      <c r="K1991" s="787"/>
      <c r="L1991" s="788"/>
      <c r="M1991" s="779" t="s">
        <v>51</v>
      </c>
      <c r="N1991" s="779" t="s">
        <v>47</v>
      </c>
      <c r="O1991" s="782">
        <f>VLOOKUP(X1991,'様式D-1-1用'!$A$3:$P$1002,2,0)</f>
        <v>0</v>
      </c>
      <c r="P1991" s="783"/>
      <c r="Q1991" s="773"/>
      <c r="R1991" s="774"/>
      <c r="S1991" s="774"/>
      <c r="T1991" s="774"/>
      <c r="U1991" s="774"/>
      <c r="V1991" s="774"/>
      <c r="W1991" s="775"/>
      <c r="X1991" s="23">
        <f>X1950+4</f>
        <v>196</v>
      </c>
    </row>
    <row r="1992" spans="1:24" s="23" customFormat="1" ht="20.100000000000001" customHeight="1" x14ac:dyDescent="0.15">
      <c r="B1992" s="780"/>
      <c r="C1992" s="781"/>
      <c r="D1992" s="784"/>
      <c r="E1992" s="785"/>
      <c r="F1992" s="773"/>
      <c r="G1992" s="774"/>
      <c r="H1992" s="774"/>
      <c r="I1992" s="774"/>
      <c r="J1992" s="774"/>
      <c r="K1992" s="774"/>
      <c r="L1992" s="775"/>
      <c r="M1992" s="780"/>
      <c r="N1992" s="781"/>
      <c r="O1992" s="784"/>
      <c r="P1992" s="785"/>
      <c r="Q1992" s="773"/>
      <c r="R1992" s="774"/>
      <c r="S1992" s="774"/>
      <c r="T1992" s="774"/>
      <c r="U1992" s="774"/>
      <c r="V1992" s="774"/>
      <c r="W1992" s="775"/>
    </row>
    <row r="1993" spans="1:24" s="23" customFormat="1" ht="20.100000000000001" customHeight="1" x14ac:dyDescent="0.15">
      <c r="B1993" s="780"/>
      <c r="C1993" s="780" t="s">
        <v>2</v>
      </c>
      <c r="D1993" s="789">
        <f>VLOOKUP(A1991,'様式D-1-1用'!$A$3:$P$1002,3,0)</f>
        <v>17</v>
      </c>
      <c r="E1993" s="790"/>
      <c r="F1993" s="773"/>
      <c r="G1993" s="774"/>
      <c r="H1993" s="774"/>
      <c r="I1993" s="774"/>
      <c r="J1993" s="774"/>
      <c r="K1993" s="774"/>
      <c r="L1993" s="775"/>
      <c r="M1993" s="780"/>
      <c r="N1993" s="780" t="s">
        <v>2</v>
      </c>
      <c r="O1993" s="789" t="str">
        <f>VLOOKUP(X1991,'様式D-1-1用'!$A$3:$P$1002,3,0)</f>
        <v/>
      </c>
      <c r="P1993" s="790"/>
      <c r="Q1993" s="773"/>
      <c r="R1993" s="774"/>
      <c r="S1993" s="774"/>
      <c r="T1993" s="774"/>
      <c r="U1993" s="774"/>
      <c r="V1993" s="774"/>
      <c r="W1993" s="775"/>
    </row>
    <row r="1994" spans="1:24" s="23" customFormat="1" ht="20.100000000000001" customHeight="1" x14ac:dyDescent="0.15">
      <c r="B1994" s="781"/>
      <c r="C1994" s="781"/>
      <c r="D1994" s="791"/>
      <c r="E1994" s="792"/>
      <c r="F1994" s="773"/>
      <c r="G1994" s="774"/>
      <c r="H1994" s="774"/>
      <c r="I1994" s="774"/>
      <c r="J1994" s="774"/>
      <c r="K1994" s="774"/>
      <c r="L1994" s="775"/>
      <c r="M1994" s="781"/>
      <c r="N1994" s="781"/>
      <c r="O1994" s="791"/>
      <c r="P1994" s="792"/>
      <c r="Q1994" s="773"/>
      <c r="R1994" s="774"/>
      <c r="S1994" s="774"/>
      <c r="T1994" s="774"/>
      <c r="U1994" s="774"/>
      <c r="V1994" s="774"/>
      <c r="W1994" s="775"/>
    </row>
    <row r="1995" spans="1:24" s="23" customFormat="1" ht="20.100000000000001" customHeight="1" x14ac:dyDescent="0.15">
      <c r="B1995" s="780" t="s">
        <v>48</v>
      </c>
      <c r="C1995" s="780" t="s">
        <v>3</v>
      </c>
      <c r="D1995" s="782" t="str">
        <f>VLOOKUP(A1991,'様式D-1-1用'!$A$3:$P$1002,4,0)</f>
        <v>覆工・坑門</v>
      </c>
      <c r="E1995" s="783"/>
      <c r="F1995" s="773"/>
      <c r="G1995" s="774"/>
      <c r="H1995" s="774"/>
      <c r="I1995" s="774"/>
      <c r="J1995" s="774"/>
      <c r="K1995" s="774"/>
      <c r="L1995" s="775"/>
      <c r="M1995" s="780" t="s">
        <v>48</v>
      </c>
      <c r="N1995" s="780" t="s">
        <v>3</v>
      </c>
      <c r="O1995" s="782">
        <f>VLOOKUP(X1991,'様式D-1-1用'!$A$3:$P$1002,4,0)</f>
        <v>0</v>
      </c>
      <c r="P1995" s="783"/>
      <c r="Q1995" s="773"/>
      <c r="R1995" s="774"/>
      <c r="S1995" s="774"/>
      <c r="T1995" s="774"/>
      <c r="U1995" s="774"/>
      <c r="V1995" s="774"/>
      <c r="W1995" s="775"/>
    </row>
    <row r="1996" spans="1:24" s="23" customFormat="1" ht="20.100000000000001" customHeight="1" x14ac:dyDescent="0.15">
      <c r="B1996" s="780"/>
      <c r="C1996" s="781"/>
      <c r="D1996" s="784"/>
      <c r="E1996" s="785"/>
      <c r="F1996" s="773"/>
      <c r="G1996" s="774"/>
      <c r="H1996" s="774"/>
      <c r="I1996" s="774"/>
      <c r="J1996" s="774"/>
      <c r="K1996" s="774"/>
      <c r="L1996" s="775"/>
      <c r="M1996" s="780"/>
      <c r="N1996" s="781"/>
      <c r="O1996" s="784"/>
      <c r="P1996" s="785"/>
      <c r="Q1996" s="773"/>
      <c r="R1996" s="774"/>
      <c r="S1996" s="774"/>
      <c r="T1996" s="774"/>
      <c r="U1996" s="774"/>
      <c r="V1996" s="774"/>
      <c r="W1996" s="775"/>
    </row>
    <row r="1997" spans="1:24" s="23" customFormat="1" ht="20.100000000000001" customHeight="1" x14ac:dyDescent="0.15">
      <c r="B1997" s="780"/>
      <c r="C1997" s="780" t="s">
        <v>4</v>
      </c>
      <c r="D1997" s="782" t="str">
        <f>VLOOKUP(A1991,'様式D-1-1用'!$A$3:$P$1002,5,0)</f>
        <v>側壁（右側）</v>
      </c>
      <c r="E1997" s="783"/>
      <c r="F1997" s="773"/>
      <c r="G1997" s="774"/>
      <c r="H1997" s="774"/>
      <c r="I1997" s="774"/>
      <c r="J1997" s="774"/>
      <c r="K1997" s="774"/>
      <c r="L1997" s="775"/>
      <c r="M1997" s="780"/>
      <c r="N1997" s="780" t="s">
        <v>4</v>
      </c>
      <c r="O1997" s="782">
        <f>VLOOKUP(X1991,'様式D-1-1用'!$A$3:$P$1002,5,0)</f>
        <v>0</v>
      </c>
      <c r="P1997" s="783"/>
      <c r="Q1997" s="773"/>
      <c r="R1997" s="774"/>
      <c r="S1997" s="774"/>
      <c r="T1997" s="774"/>
      <c r="U1997" s="774"/>
      <c r="V1997" s="774"/>
      <c r="W1997" s="775"/>
    </row>
    <row r="1998" spans="1:24" s="23" customFormat="1" ht="19.5" customHeight="1" x14ac:dyDescent="0.15">
      <c r="B1998" s="781"/>
      <c r="C1998" s="781"/>
      <c r="D1998" s="784"/>
      <c r="E1998" s="785"/>
      <c r="F1998" s="773"/>
      <c r="G1998" s="774"/>
      <c r="H1998" s="774"/>
      <c r="I1998" s="774"/>
      <c r="J1998" s="774"/>
      <c r="K1998" s="774"/>
      <c r="L1998" s="775"/>
      <c r="M1998" s="781"/>
      <c r="N1998" s="781"/>
      <c r="O1998" s="784"/>
      <c r="P1998" s="785"/>
      <c r="Q1998" s="773"/>
      <c r="R1998" s="774"/>
      <c r="S1998" s="774"/>
      <c r="T1998" s="774"/>
      <c r="U1998" s="774"/>
      <c r="V1998" s="774"/>
      <c r="W1998" s="775"/>
    </row>
    <row r="1999" spans="1:24" s="23" customFormat="1" ht="17.100000000000001" customHeight="1" x14ac:dyDescent="0.15">
      <c r="B1999" s="770" t="s">
        <v>5</v>
      </c>
      <c r="C1999" s="771"/>
      <c r="D1999" s="765" t="str">
        <f>VLOOKUP(A1991,'様式D-1-1用'!$A$3:$P$1002,6,0)</f>
        <v>材質劣化</v>
      </c>
      <c r="E1999" s="766"/>
      <c r="F1999" s="773"/>
      <c r="G1999" s="774"/>
      <c r="H1999" s="774"/>
      <c r="I1999" s="774"/>
      <c r="J1999" s="774"/>
      <c r="K1999" s="774"/>
      <c r="L1999" s="775"/>
      <c r="M1999" s="770" t="s">
        <v>5</v>
      </c>
      <c r="N1999" s="771"/>
      <c r="O1999" s="765">
        <f>VLOOKUP(X1991,'様式D-1-1用'!$A$3:$P$1002,6,0)</f>
        <v>0</v>
      </c>
      <c r="P1999" s="766"/>
      <c r="Q1999" s="773"/>
      <c r="R1999" s="774"/>
      <c r="S1999" s="774"/>
      <c r="T1999" s="774"/>
      <c r="U1999" s="774"/>
      <c r="V1999" s="774"/>
      <c r="W1999" s="775"/>
    </row>
    <row r="2000" spans="1:24" s="23" customFormat="1" ht="17.100000000000001" customHeight="1" x14ac:dyDescent="0.15">
      <c r="B2000" s="770" t="s">
        <v>49</v>
      </c>
      <c r="C2000" s="771"/>
      <c r="D2000" s="765" t="str">
        <f>VLOOKUP(A1991,'様式D-1-1用'!$A$3:$P$1002,7,0)</f>
        <v>うき・はく離</v>
      </c>
      <c r="E2000" s="766"/>
      <c r="F2000" s="773"/>
      <c r="G2000" s="774"/>
      <c r="H2000" s="774"/>
      <c r="I2000" s="774"/>
      <c r="J2000" s="774"/>
      <c r="K2000" s="774"/>
      <c r="L2000" s="775"/>
      <c r="M2000" s="770" t="s">
        <v>49</v>
      </c>
      <c r="N2000" s="771"/>
      <c r="O2000" s="765">
        <f>VLOOKUP(X1991,'様式D-1-1用'!$A$3:$P$1002,7,0)</f>
        <v>0</v>
      </c>
      <c r="P2000" s="766"/>
      <c r="Q2000" s="773"/>
      <c r="R2000" s="774"/>
      <c r="S2000" s="774"/>
      <c r="T2000" s="774"/>
      <c r="U2000" s="774"/>
      <c r="V2000" s="774"/>
      <c r="W2000" s="775"/>
    </row>
    <row r="2001" spans="2:24" s="23" customFormat="1" ht="17.100000000000001" customHeight="1" x14ac:dyDescent="0.15">
      <c r="B2001" s="768" t="s">
        <v>279</v>
      </c>
      <c r="C2001" s="770" t="s">
        <v>278</v>
      </c>
      <c r="D2001" s="771"/>
      <c r="E2001" s="146">
        <f>VLOOKUP(A1991,'様式D-1-1用'!$A$3:$P$1002,8,0)</f>
        <v>0</v>
      </c>
      <c r="F2001" s="773"/>
      <c r="G2001" s="774"/>
      <c r="H2001" s="774"/>
      <c r="I2001" s="774"/>
      <c r="J2001" s="774"/>
      <c r="K2001" s="774"/>
      <c r="L2001" s="775"/>
      <c r="M2001" s="768" t="s">
        <v>279</v>
      </c>
      <c r="N2001" s="770" t="s">
        <v>278</v>
      </c>
      <c r="O2001" s="771"/>
      <c r="P2001" s="146">
        <f>VLOOKUP(X1991,'様式D-1-1用'!$A$3:$P$1002,8,0)</f>
        <v>0</v>
      </c>
      <c r="Q2001" s="773"/>
      <c r="R2001" s="774"/>
      <c r="S2001" s="774"/>
      <c r="T2001" s="774"/>
      <c r="U2001" s="774"/>
      <c r="V2001" s="774"/>
      <c r="W2001" s="775"/>
    </row>
    <row r="2002" spans="2:24" s="23" customFormat="1" ht="17.100000000000001" customHeight="1" x14ac:dyDescent="0.15">
      <c r="B2002" s="769"/>
      <c r="C2002" s="770" t="s">
        <v>280</v>
      </c>
      <c r="D2002" s="771"/>
      <c r="E2002" s="146" t="str">
        <f>VLOOKUP(A1991,'様式D-1-1用'!$A$3:$P$1002,9,0)</f>
        <v>Ⅱb</v>
      </c>
      <c r="F2002" s="773"/>
      <c r="G2002" s="774"/>
      <c r="H2002" s="774"/>
      <c r="I2002" s="774"/>
      <c r="J2002" s="774"/>
      <c r="K2002" s="774"/>
      <c r="L2002" s="775"/>
      <c r="M2002" s="769"/>
      <c r="N2002" s="770" t="s">
        <v>280</v>
      </c>
      <c r="O2002" s="771"/>
      <c r="P2002" s="146">
        <f>VLOOKUP(X1991,'様式D-1-1用'!$A$3:$P$1002,9,0)</f>
        <v>0</v>
      </c>
      <c r="Q2002" s="773"/>
      <c r="R2002" s="774"/>
      <c r="S2002" s="774"/>
      <c r="T2002" s="774"/>
      <c r="U2002" s="774"/>
      <c r="V2002" s="774"/>
      <c r="W2002" s="775"/>
    </row>
    <row r="2003" spans="2:24" s="23" customFormat="1" ht="17.100000000000001" customHeight="1" x14ac:dyDescent="0.15">
      <c r="B2003" s="770" t="s">
        <v>29</v>
      </c>
      <c r="C2003" s="771"/>
      <c r="D2003" s="767" t="str">
        <f>VLOOKUP(A1991,'様式D-1-1用'!$A$3:$P$1002,11,0)</f>
        <v>Ⅱ</v>
      </c>
      <c r="E2003" s="759"/>
      <c r="F2003" s="776"/>
      <c r="G2003" s="777"/>
      <c r="H2003" s="777"/>
      <c r="I2003" s="777"/>
      <c r="J2003" s="777"/>
      <c r="K2003" s="777"/>
      <c r="L2003" s="778"/>
      <c r="M2003" s="770" t="s">
        <v>29</v>
      </c>
      <c r="N2003" s="771"/>
      <c r="O2003" s="767" t="str">
        <f>VLOOKUP(X1991,'様式D-1-1用'!$A$3:$P$1002,11,0)</f>
        <v/>
      </c>
      <c r="P2003" s="759"/>
      <c r="Q2003" s="776"/>
      <c r="R2003" s="777"/>
      <c r="S2003" s="777"/>
      <c r="T2003" s="777"/>
      <c r="U2003" s="777"/>
      <c r="V2003" s="777"/>
      <c r="W2003" s="778"/>
    </row>
    <row r="2004" spans="2:24" s="23" customFormat="1" ht="17.100000000000001" customHeight="1" x14ac:dyDescent="0.15">
      <c r="B2004" s="770" t="s">
        <v>7</v>
      </c>
      <c r="C2004" s="772"/>
      <c r="D2004" s="772"/>
      <c r="E2004" s="344" t="str">
        <f>VLOOKUP(A1991,'様式D-1-1用'!$A$3:$P$1002,12,0)</f>
        <v xml:space="preserve">2.3m×0.1m </v>
      </c>
      <c r="F2004" s="133"/>
      <c r="G2004" s="133"/>
      <c r="H2004" s="133"/>
      <c r="I2004" s="133"/>
      <c r="J2004" s="133"/>
      <c r="K2004" s="133"/>
      <c r="L2004" s="134"/>
      <c r="M2004" s="770" t="s">
        <v>7</v>
      </c>
      <c r="N2004" s="772"/>
      <c r="O2004" s="771"/>
      <c r="P2004" s="344">
        <f>VLOOKUP(X1991,'様式D-1-1用'!$A$3:$P$1002,12,0)</f>
        <v>0</v>
      </c>
      <c r="Q2004" s="133"/>
      <c r="R2004" s="133"/>
      <c r="S2004" s="133"/>
      <c r="T2004" s="133"/>
      <c r="U2004" s="133"/>
      <c r="V2004" s="133"/>
      <c r="W2004" s="134"/>
    </row>
    <row r="2005" spans="2:24" s="23" customFormat="1" ht="17.100000000000001" customHeight="1" x14ac:dyDescent="0.15">
      <c r="B2005" s="801" t="s">
        <v>54</v>
      </c>
      <c r="C2005" s="802"/>
      <c r="D2005" s="803"/>
      <c r="E2005" s="799" t="str">
        <f>VLOOKUP(A1991,'様式D-1-1用'!$A$3:$P$1002,13,0)</f>
        <v>2.4m×0.1m</v>
      </c>
      <c r="F2005" s="800"/>
      <c r="G2005" s="800"/>
      <c r="H2005" s="800"/>
      <c r="I2005" s="800"/>
      <c r="J2005" s="800"/>
      <c r="K2005" s="800"/>
      <c r="L2005" s="804"/>
      <c r="M2005" s="801" t="s">
        <v>54</v>
      </c>
      <c r="N2005" s="802"/>
      <c r="O2005" s="803"/>
      <c r="P2005" s="799" t="str">
        <f>VLOOKUP(X1991,'様式D-1-1用'!$A$3:$P$1002,13,0)</f>
        <v/>
      </c>
      <c r="Q2005" s="800"/>
      <c r="R2005" s="800"/>
      <c r="S2005" s="800"/>
      <c r="T2005" s="800"/>
      <c r="U2005" s="800"/>
      <c r="V2005" s="800"/>
      <c r="W2005" s="804"/>
    </row>
    <row r="2006" spans="2:24" s="23" customFormat="1" ht="17.100000000000001" customHeight="1" x14ac:dyDescent="0.15">
      <c r="B2006" s="796" t="s">
        <v>282</v>
      </c>
      <c r="C2006" s="797"/>
      <c r="D2006" s="798"/>
      <c r="E2006" s="799" t="str">
        <f>VLOOKUP(A1991,'様式D-1-1用'!$A$3:$P$1002,14,0)</f>
        <v>－</v>
      </c>
      <c r="F2006" s="800"/>
      <c r="G2006" s="800"/>
      <c r="H2006" s="743"/>
      <c r="I2006" s="743"/>
      <c r="J2006" s="743"/>
      <c r="K2006" s="743"/>
      <c r="L2006" s="744"/>
      <c r="M2006" s="796" t="s">
        <v>282</v>
      </c>
      <c r="N2006" s="797"/>
      <c r="O2006" s="798"/>
      <c r="P2006" s="799" t="str">
        <f>VLOOKUP(X1991,'様式D-1-1用'!$A$3:$P$1002,14,0)</f>
        <v/>
      </c>
      <c r="Q2006" s="800"/>
      <c r="R2006" s="800"/>
      <c r="S2006" s="743"/>
      <c r="T2006" s="743"/>
      <c r="U2006" s="743"/>
      <c r="V2006" s="743"/>
      <c r="W2006" s="744"/>
    </row>
    <row r="2007" spans="2:24" s="23" customFormat="1" ht="17.100000000000001" customHeight="1" x14ac:dyDescent="0.15">
      <c r="B2007" s="796" t="s">
        <v>302</v>
      </c>
      <c r="C2007" s="797"/>
      <c r="D2007" s="798"/>
      <c r="E2007" s="799" t="str">
        <f>VLOOKUP(A1991,'様式D-1-1用'!$A$3:$P$1002,15,0)</f>
        <v>監視（日常巡視）</v>
      </c>
      <c r="F2007" s="800"/>
      <c r="G2007" s="800"/>
      <c r="H2007" s="811" t="s">
        <v>8</v>
      </c>
      <c r="I2007" s="812"/>
      <c r="J2007" s="808"/>
      <c r="K2007" s="809"/>
      <c r="L2007" s="810"/>
      <c r="M2007" s="796" t="s">
        <v>302</v>
      </c>
      <c r="N2007" s="797"/>
      <c r="O2007" s="798"/>
      <c r="P2007" s="799" t="str">
        <f>VLOOKUP(X1991,'様式D-1-1用'!$A$3:$P$1002,15,0)</f>
        <v/>
      </c>
      <c r="Q2007" s="800"/>
      <c r="R2007" s="800"/>
      <c r="S2007" s="811" t="s">
        <v>8</v>
      </c>
      <c r="T2007" s="812"/>
      <c r="U2007" s="808"/>
      <c r="V2007" s="809"/>
      <c r="W2007" s="810"/>
    </row>
    <row r="2008" spans="2:24" s="23" customFormat="1" ht="17.100000000000001" customHeight="1" x14ac:dyDescent="0.15">
      <c r="B2008" s="770" t="s">
        <v>50</v>
      </c>
      <c r="C2008" s="771"/>
      <c r="D2008" s="805" t="str">
        <f>VLOOKUP(A1991,'様式D-1-1用'!$A$3:$P$1002,16,0)</f>
        <v xml:space="preserve">うき・はく離、2.3m×0.1m </v>
      </c>
      <c r="E2008" s="806"/>
      <c r="F2008" s="806"/>
      <c r="G2008" s="806"/>
      <c r="H2008" s="806"/>
      <c r="I2008" s="806"/>
      <c r="J2008" s="806"/>
      <c r="K2008" s="806"/>
      <c r="L2008" s="807"/>
      <c r="M2008" s="770" t="s">
        <v>50</v>
      </c>
      <c r="N2008" s="771"/>
      <c r="O2008" s="805" t="str">
        <f>VLOOKUP(X1991,'様式D-1-1用'!$A$3:$P$1002,16,0)</f>
        <v/>
      </c>
      <c r="P2008" s="806"/>
      <c r="Q2008" s="806"/>
      <c r="R2008" s="806"/>
      <c r="S2008" s="806"/>
      <c r="T2008" s="806"/>
      <c r="U2008" s="806"/>
      <c r="V2008" s="806"/>
      <c r="W2008" s="807"/>
    </row>
    <row r="2009" spans="2:24" s="23" customFormat="1" ht="15" customHeight="1" x14ac:dyDescent="0.15">
      <c r="B2009" s="80"/>
      <c r="C2009" s="793" t="s">
        <v>304</v>
      </c>
      <c r="D2009" s="794"/>
      <c r="E2009" s="794"/>
      <c r="F2009" s="794"/>
      <c r="G2009" s="794"/>
      <c r="H2009" s="794"/>
      <c r="I2009" s="794"/>
      <c r="J2009" s="794"/>
      <c r="K2009" s="794"/>
      <c r="L2009" s="794"/>
      <c r="M2009" s="80"/>
      <c r="N2009" s="81" t="s">
        <v>257</v>
      </c>
      <c r="O2009" s="80"/>
      <c r="P2009" s="82"/>
      <c r="Q2009" s="82"/>
      <c r="R2009" s="82"/>
      <c r="S2009" s="82"/>
      <c r="T2009" s="82"/>
      <c r="U2009" s="82"/>
      <c r="V2009" s="82"/>
      <c r="W2009" s="82"/>
    </row>
    <row r="2010" spans="2:24" s="23" customFormat="1" ht="15" customHeight="1" x14ac:dyDescent="0.15">
      <c r="B2010" s="80"/>
      <c r="C2010" s="795"/>
      <c r="D2010" s="795"/>
      <c r="E2010" s="795"/>
      <c r="F2010" s="795"/>
      <c r="G2010" s="795"/>
      <c r="H2010" s="795"/>
      <c r="I2010" s="795"/>
      <c r="J2010" s="795"/>
      <c r="K2010" s="795"/>
      <c r="L2010" s="795"/>
      <c r="M2010" s="80"/>
      <c r="N2010" s="81" t="s">
        <v>283</v>
      </c>
      <c r="O2010" s="82"/>
      <c r="P2010" s="82"/>
      <c r="Q2010" s="82"/>
      <c r="R2010" s="82"/>
      <c r="S2010" s="82"/>
      <c r="T2010" s="82"/>
      <c r="U2010" s="82"/>
      <c r="V2010" s="82"/>
      <c r="W2010" s="82"/>
    </row>
    <row r="2011" spans="2:24" ht="15" customHeight="1" x14ac:dyDescent="0.15">
      <c r="B2011" s="79"/>
      <c r="C2011" s="176" t="s">
        <v>303</v>
      </c>
      <c r="D2011" s="176"/>
      <c r="E2011" s="177"/>
      <c r="M2011" s="23"/>
      <c r="N2011" s="176" t="s">
        <v>529</v>
      </c>
      <c r="O2011" s="174"/>
      <c r="P2011" s="175"/>
      <c r="Q2011" s="23"/>
      <c r="R2011" s="23"/>
      <c r="S2011" s="23"/>
      <c r="T2011" s="23"/>
      <c r="U2011" s="23"/>
      <c r="W2011" s="82"/>
      <c r="X2011" s="23"/>
    </row>
    <row r="2012" spans="2:24" ht="15" customHeight="1" x14ac:dyDescent="0.15">
      <c r="C2012" s="176" t="s">
        <v>420</v>
      </c>
      <c r="D2012" s="176"/>
      <c r="M2012" s="23"/>
      <c r="N2012" s="176" t="s">
        <v>530</v>
      </c>
      <c r="O2012" s="174"/>
      <c r="P2012" s="23"/>
      <c r="Q2012" s="23"/>
      <c r="R2012" s="23"/>
      <c r="S2012" s="23"/>
      <c r="T2012" s="23"/>
      <c r="U2012" s="23"/>
      <c r="V2012" s="23"/>
      <c r="W2012" s="23"/>
      <c r="X2012" s="23"/>
    </row>
    <row r="2013" spans="2:24" ht="15.6" customHeight="1" x14ac:dyDescent="0.15">
      <c r="C2013" s="176" t="s">
        <v>557</v>
      </c>
      <c r="N2013" s="176" t="s">
        <v>463</v>
      </c>
    </row>
  </sheetData>
  <mergeCells count="6139">
    <mergeCell ref="B2008:C2008"/>
    <mergeCell ref="D2008:L2008"/>
    <mergeCell ref="M2008:N2008"/>
    <mergeCell ref="O2008:W2008"/>
    <mergeCell ref="C2009:L2010"/>
    <mergeCell ref="B2003:C2003"/>
    <mergeCell ref="D2003:E2003"/>
    <mergeCell ref="M2003:N2003"/>
    <mergeCell ref="O2003:P2003"/>
    <mergeCell ref="B2004:D2004"/>
    <mergeCell ref="M2004:O2004"/>
    <mergeCell ref="B2005:D2005"/>
    <mergeCell ref="E2005:L2005"/>
    <mergeCell ref="M2005:O2005"/>
    <mergeCell ref="P2005:W2005"/>
    <mergeCell ref="B2006:D2006"/>
    <mergeCell ref="E2006:L2006"/>
    <mergeCell ref="M2006:O2006"/>
    <mergeCell ref="P2006:W2006"/>
    <mergeCell ref="B2007:D2007"/>
    <mergeCell ref="E2007:G2007"/>
    <mergeCell ref="H2007:I2007"/>
    <mergeCell ref="J2007:L2007"/>
    <mergeCell ref="M2007:O2007"/>
    <mergeCell ref="P2007:R2007"/>
    <mergeCell ref="S2007:T2007"/>
    <mergeCell ref="U2007:W2007"/>
    <mergeCell ref="N1995:N1996"/>
    <mergeCell ref="O1995:P1996"/>
    <mergeCell ref="C1997:C1998"/>
    <mergeCell ref="D1997:E1998"/>
    <mergeCell ref="N1997:N1998"/>
    <mergeCell ref="O1997:P1998"/>
    <mergeCell ref="B1999:C1999"/>
    <mergeCell ref="D1999:E1999"/>
    <mergeCell ref="M1999:N1999"/>
    <mergeCell ref="O1999:P1999"/>
    <mergeCell ref="B2000:C2000"/>
    <mergeCell ref="D2000:E2000"/>
    <mergeCell ref="M2000:N2000"/>
    <mergeCell ref="O2000:P2000"/>
    <mergeCell ref="B2001:B2002"/>
    <mergeCell ref="C2001:D2001"/>
    <mergeCell ref="M2001:M2002"/>
    <mergeCell ref="N2001:O2001"/>
    <mergeCell ref="C2002:D2002"/>
    <mergeCell ref="N2002:O2002"/>
    <mergeCell ref="B1988:D1988"/>
    <mergeCell ref="E1988:L1988"/>
    <mergeCell ref="M1988:O1988"/>
    <mergeCell ref="P1988:W1988"/>
    <mergeCell ref="B1989:D1989"/>
    <mergeCell ref="E1989:G1989"/>
    <mergeCell ref="H1989:I1989"/>
    <mergeCell ref="J1989:L1989"/>
    <mergeCell ref="M1989:O1989"/>
    <mergeCell ref="P1989:R1989"/>
    <mergeCell ref="S1989:T1989"/>
    <mergeCell ref="U1989:W1989"/>
    <mergeCell ref="B1990:C1990"/>
    <mergeCell ref="D1990:L1990"/>
    <mergeCell ref="M1990:N1990"/>
    <mergeCell ref="O1990:W1990"/>
    <mergeCell ref="B1991:B1994"/>
    <mergeCell ref="C1991:C1992"/>
    <mergeCell ref="D1991:E1992"/>
    <mergeCell ref="F1991:L2003"/>
    <mergeCell ref="M1991:M1994"/>
    <mergeCell ref="N1991:N1992"/>
    <mergeCell ref="O1991:P1992"/>
    <mergeCell ref="Q1991:W2003"/>
    <mergeCell ref="C1993:C1994"/>
    <mergeCell ref="D1993:E1994"/>
    <mergeCell ref="N1993:N1994"/>
    <mergeCell ref="O1993:P1994"/>
    <mergeCell ref="B1995:B1998"/>
    <mergeCell ref="C1995:C1996"/>
    <mergeCell ref="D1995:E1996"/>
    <mergeCell ref="M1995:M1998"/>
    <mergeCell ref="D1982:E1982"/>
    <mergeCell ref="M1982:N1982"/>
    <mergeCell ref="O1982:P1982"/>
    <mergeCell ref="B1983:B1984"/>
    <mergeCell ref="C1983:D1983"/>
    <mergeCell ref="M1983:M1984"/>
    <mergeCell ref="N1983:O1983"/>
    <mergeCell ref="C1984:D1984"/>
    <mergeCell ref="N1984:O1984"/>
    <mergeCell ref="B1985:C1985"/>
    <mergeCell ref="D1985:E1985"/>
    <mergeCell ref="M1985:N1985"/>
    <mergeCell ref="O1985:P1985"/>
    <mergeCell ref="B1986:D1986"/>
    <mergeCell ref="M1986:O1986"/>
    <mergeCell ref="B1987:D1987"/>
    <mergeCell ref="E1987:L1987"/>
    <mergeCell ref="M1987:O1987"/>
    <mergeCell ref="P1987:W1987"/>
    <mergeCell ref="B1967:C1967"/>
    <mergeCell ref="D1967:L1967"/>
    <mergeCell ref="M1967:N1967"/>
    <mergeCell ref="O1967:W1967"/>
    <mergeCell ref="C1968:L1969"/>
    <mergeCell ref="B1973:B1976"/>
    <mergeCell ref="C1973:C1974"/>
    <mergeCell ref="D1973:E1974"/>
    <mergeCell ref="F1973:L1985"/>
    <mergeCell ref="M1973:M1976"/>
    <mergeCell ref="N1973:N1974"/>
    <mergeCell ref="O1973:P1974"/>
    <mergeCell ref="Q1973:W1985"/>
    <mergeCell ref="C1975:C1976"/>
    <mergeCell ref="D1975:E1976"/>
    <mergeCell ref="N1975:N1976"/>
    <mergeCell ref="O1975:P1976"/>
    <mergeCell ref="B1977:B1980"/>
    <mergeCell ref="C1977:C1978"/>
    <mergeCell ref="D1977:E1978"/>
    <mergeCell ref="M1977:M1980"/>
    <mergeCell ref="N1977:N1978"/>
    <mergeCell ref="O1977:P1978"/>
    <mergeCell ref="C1979:C1980"/>
    <mergeCell ref="D1979:E1980"/>
    <mergeCell ref="N1979:N1980"/>
    <mergeCell ref="O1979:P1980"/>
    <mergeCell ref="B1981:C1981"/>
    <mergeCell ref="D1981:E1981"/>
    <mergeCell ref="M1981:N1981"/>
    <mergeCell ref="O1981:P1981"/>
    <mergeCell ref="B1982:C1982"/>
    <mergeCell ref="B1962:C1962"/>
    <mergeCell ref="D1962:E1962"/>
    <mergeCell ref="M1962:N1962"/>
    <mergeCell ref="O1962:P1962"/>
    <mergeCell ref="B1963:D1963"/>
    <mergeCell ref="M1963:O1963"/>
    <mergeCell ref="B1964:D1964"/>
    <mergeCell ref="E1964:L1964"/>
    <mergeCell ref="M1964:O1964"/>
    <mergeCell ref="P1964:W1964"/>
    <mergeCell ref="B1965:D1965"/>
    <mergeCell ref="E1965:L1965"/>
    <mergeCell ref="M1965:O1965"/>
    <mergeCell ref="P1965:W1965"/>
    <mergeCell ref="B1966:D1966"/>
    <mergeCell ref="E1966:G1966"/>
    <mergeCell ref="H1966:I1966"/>
    <mergeCell ref="J1966:L1966"/>
    <mergeCell ref="M1966:O1966"/>
    <mergeCell ref="P1966:R1966"/>
    <mergeCell ref="S1966:T1966"/>
    <mergeCell ref="U1966:W1966"/>
    <mergeCell ref="N1954:N1955"/>
    <mergeCell ref="O1954:P1955"/>
    <mergeCell ref="C1956:C1957"/>
    <mergeCell ref="D1956:E1957"/>
    <mergeCell ref="N1956:N1957"/>
    <mergeCell ref="O1956:P1957"/>
    <mergeCell ref="B1958:C1958"/>
    <mergeCell ref="D1958:E1958"/>
    <mergeCell ref="M1958:N1958"/>
    <mergeCell ref="O1958:P1958"/>
    <mergeCell ref="B1959:C1959"/>
    <mergeCell ref="D1959:E1959"/>
    <mergeCell ref="M1959:N1959"/>
    <mergeCell ref="O1959:P1959"/>
    <mergeCell ref="B1960:B1961"/>
    <mergeCell ref="C1960:D1960"/>
    <mergeCell ref="M1960:M1961"/>
    <mergeCell ref="N1960:O1960"/>
    <mergeCell ref="C1961:D1961"/>
    <mergeCell ref="N1961:O1961"/>
    <mergeCell ref="B1947:D1947"/>
    <mergeCell ref="E1947:L1947"/>
    <mergeCell ref="M1947:O1947"/>
    <mergeCell ref="P1947:W1947"/>
    <mergeCell ref="B1948:D1948"/>
    <mergeCell ref="E1948:G1948"/>
    <mergeCell ref="H1948:I1948"/>
    <mergeCell ref="J1948:L1948"/>
    <mergeCell ref="M1948:O1948"/>
    <mergeCell ref="P1948:R1948"/>
    <mergeCell ref="S1948:T1948"/>
    <mergeCell ref="U1948:W1948"/>
    <mergeCell ref="B1949:C1949"/>
    <mergeCell ref="D1949:L1949"/>
    <mergeCell ref="M1949:N1949"/>
    <mergeCell ref="O1949:W1949"/>
    <mergeCell ref="B1950:B1953"/>
    <mergeCell ref="C1950:C1951"/>
    <mergeCell ref="D1950:E1951"/>
    <mergeCell ref="F1950:L1962"/>
    <mergeCell ref="M1950:M1953"/>
    <mergeCell ref="N1950:N1951"/>
    <mergeCell ref="O1950:P1951"/>
    <mergeCell ref="Q1950:W1962"/>
    <mergeCell ref="C1952:C1953"/>
    <mergeCell ref="D1952:E1953"/>
    <mergeCell ref="N1952:N1953"/>
    <mergeCell ref="O1952:P1953"/>
    <mergeCell ref="B1954:B1957"/>
    <mergeCell ref="C1954:C1955"/>
    <mergeCell ref="D1954:E1955"/>
    <mergeCell ref="M1954:M1957"/>
    <mergeCell ref="D1941:E1941"/>
    <mergeCell ref="M1941:N1941"/>
    <mergeCell ref="O1941:P1941"/>
    <mergeCell ref="B1942:B1943"/>
    <mergeCell ref="C1942:D1942"/>
    <mergeCell ref="M1942:M1943"/>
    <mergeCell ref="N1942:O1942"/>
    <mergeCell ref="C1943:D1943"/>
    <mergeCell ref="N1943:O1943"/>
    <mergeCell ref="B1944:C1944"/>
    <mergeCell ref="D1944:E1944"/>
    <mergeCell ref="M1944:N1944"/>
    <mergeCell ref="O1944:P1944"/>
    <mergeCell ref="B1945:D1945"/>
    <mergeCell ref="M1945:O1945"/>
    <mergeCell ref="B1946:D1946"/>
    <mergeCell ref="E1946:L1946"/>
    <mergeCell ref="M1946:O1946"/>
    <mergeCell ref="P1946:W1946"/>
    <mergeCell ref="B1926:C1926"/>
    <mergeCell ref="D1926:L1926"/>
    <mergeCell ref="M1926:N1926"/>
    <mergeCell ref="O1926:W1926"/>
    <mergeCell ref="C1927:L1928"/>
    <mergeCell ref="B1932:B1935"/>
    <mergeCell ref="C1932:C1933"/>
    <mergeCell ref="D1932:E1933"/>
    <mergeCell ref="F1932:L1944"/>
    <mergeCell ref="M1932:M1935"/>
    <mergeCell ref="N1932:N1933"/>
    <mergeCell ref="O1932:P1933"/>
    <mergeCell ref="Q1932:W1944"/>
    <mergeCell ref="C1934:C1935"/>
    <mergeCell ref="D1934:E1935"/>
    <mergeCell ref="N1934:N1935"/>
    <mergeCell ref="O1934:P1935"/>
    <mergeCell ref="B1936:B1939"/>
    <mergeCell ref="C1936:C1937"/>
    <mergeCell ref="D1936:E1937"/>
    <mergeCell ref="M1936:M1939"/>
    <mergeCell ref="N1936:N1937"/>
    <mergeCell ref="O1936:P1937"/>
    <mergeCell ref="C1938:C1939"/>
    <mergeCell ref="D1938:E1939"/>
    <mergeCell ref="N1938:N1939"/>
    <mergeCell ref="O1938:P1939"/>
    <mergeCell ref="B1940:C1940"/>
    <mergeCell ref="D1940:E1940"/>
    <mergeCell ref="M1940:N1940"/>
    <mergeCell ref="O1940:P1940"/>
    <mergeCell ref="B1941:C1941"/>
    <mergeCell ref="B1921:C1921"/>
    <mergeCell ref="D1921:E1921"/>
    <mergeCell ref="M1921:N1921"/>
    <mergeCell ref="O1921:P1921"/>
    <mergeCell ref="B1922:D1922"/>
    <mergeCell ref="M1922:O1922"/>
    <mergeCell ref="B1923:D1923"/>
    <mergeCell ref="E1923:L1923"/>
    <mergeCell ref="M1923:O1923"/>
    <mergeCell ref="P1923:W1923"/>
    <mergeCell ref="B1924:D1924"/>
    <mergeCell ref="E1924:L1924"/>
    <mergeCell ref="M1924:O1924"/>
    <mergeCell ref="P1924:W1924"/>
    <mergeCell ref="B1925:D1925"/>
    <mergeCell ref="E1925:G1925"/>
    <mergeCell ref="H1925:I1925"/>
    <mergeCell ref="J1925:L1925"/>
    <mergeCell ref="M1925:O1925"/>
    <mergeCell ref="P1925:R1925"/>
    <mergeCell ref="S1925:T1925"/>
    <mergeCell ref="U1925:W1925"/>
    <mergeCell ref="N1913:N1914"/>
    <mergeCell ref="O1913:P1914"/>
    <mergeCell ref="C1915:C1916"/>
    <mergeCell ref="D1915:E1916"/>
    <mergeCell ref="N1915:N1916"/>
    <mergeCell ref="O1915:P1916"/>
    <mergeCell ref="B1917:C1917"/>
    <mergeCell ref="D1917:E1917"/>
    <mergeCell ref="M1917:N1917"/>
    <mergeCell ref="O1917:P1917"/>
    <mergeCell ref="B1918:C1918"/>
    <mergeCell ref="D1918:E1918"/>
    <mergeCell ref="M1918:N1918"/>
    <mergeCell ref="O1918:P1918"/>
    <mergeCell ref="B1919:B1920"/>
    <mergeCell ref="C1919:D1919"/>
    <mergeCell ref="M1919:M1920"/>
    <mergeCell ref="N1919:O1919"/>
    <mergeCell ref="C1920:D1920"/>
    <mergeCell ref="N1920:O1920"/>
    <mergeCell ref="B1906:D1906"/>
    <mergeCell ref="E1906:L1906"/>
    <mergeCell ref="M1906:O1906"/>
    <mergeCell ref="P1906:W1906"/>
    <mergeCell ref="B1907:D1907"/>
    <mergeCell ref="E1907:G1907"/>
    <mergeCell ref="H1907:I1907"/>
    <mergeCell ref="J1907:L1907"/>
    <mergeCell ref="M1907:O1907"/>
    <mergeCell ref="P1907:R1907"/>
    <mergeCell ref="S1907:T1907"/>
    <mergeCell ref="U1907:W1907"/>
    <mergeCell ref="B1908:C1908"/>
    <mergeCell ref="D1908:L1908"/>
    <mergeCell ref="M1908:N1908"/>
    <mergeCell ref="O1908:W1908"/>
    <mergeCell ref="B1909:B1912"/>
    <mergeCell ref="C1909:C1910"/>
    <mergeCell ref="D1909:E1910"/>
    <mergeCell ref="F1909:L1921"/>
    <mergeCell ref="M1909:M1912"/>
    <mergeCell ref="N1909:N1910"/>
    <mergeCell ref="O1909:P1910"/>
    <mergeCell ref="Q1909:W1921"/>
    <mergeCell ref="C1911:C1912"/>
    <mergeCell ref="D1911:E1912"/>
    <mergeCell ref="N1911:N1912"/>
    <mergeCell ref="O1911:P1912"/>
    <mergeCell ref="B1913:B1916"/>
    <mergeCell ref="C1913:C1914"/>
    <mergeCell ref="D1913:E1914"/>
    <mergeCell ref="M1913:M1916"/>
    <mergeCell ref="D1900:E1900"/>
    <mergeCell ref="M1900:N1900"/>
    <mergeCell ref="O1900:P1900"/>
    <mergeCell ref="B1901:B1902"/>
    <mergeCell ref="C1901:D1901"/>
    <mergeCell ref="M1901:M1902"/>
    <mergeCell ref="N1901:O1901"/>
    <mergeCell ref="C1902:D1902"/>
    <mergeCell ref="N1902:O1902"/>
    <mergeCell ref="B1903:C1903"/>
    <mergeCell ref="D1903:E1903"/>
    <mergeCell ref="M1903:N1903"/>
    <mergeCell ref="O1903:P1903"/>
    <mergeCell ref="B1904:D1904"/>
    <mergeCell ref="M1904:O1904"/>
    <mergeCell ref="B1905:D1905"/>
    <mergeCell ref="E1905:L1905"/>
    <mergeCell ref="M1905:O1905"/>
    <mergeCell ref="P1905:W1905"/>
    <mergeCell ref="B1885:C1885"/>
    <mergeCell ref="D1885:L1885"/>
    <mergeCell ref="M1885:N1885"/>
    <mergeCell ref="O1885:W1885"/>
    <mergeCell ref="C1886:L1887"/>
    <mergeCell ref="B1891:B1894"/>
    <mergeCell ref="C1891:C1892"/>
    <mergeCell ref="D1891:E1892"/>
    <mergeCell ref="F1891:L1903"/>
    <mergeCell ref="M1891:M1894"/>
    <mergeCell ref="N1891:N1892"/>
    <mergeCell ref="O1891:P1892"/>
    <mergeCell ref="Q1891:W1903"/>
    <mergeCell ref="C1893:C1894"/>
    <mergeCell ref="D1893:E1894"/>
    <mergeCell ref="N1893:N1894"/>
    <mergeCell ref="O1893:P1894"/>
    <mergeCell ref="B1895:B1898"/>
    <mergeCell ref="C1895:C1896"/>
    <mergeCell ref="D1895:E1896"/>
    <mergeCell ref="M1895:M1898"/>
    <mergeCell ref="N1895:N1896"/>
    <mergeCell ref="O1895:P1896"/>
    <mergeCell ref="C1897:C1898"/>
    <mergeCell ref="D1897:E1898"/>
    <mergeCell ref="N1897:N1898"/>
    <mergeCell ref="O1897:P1898"/>
    <mergeCell ref="B1899:C1899"/>
    <mergeCell ref="D1899:E1899"/>
    <mergeCell ref="M1899:N1899"/>
    <mergeCell ref="O1899:P1899"/>
    <mergeCell ref="B1900:C1900"/>
    <mergeCell ref="B1880:C1880"/>
    <mergeCell ref="D1880:E1880"/>
    <mergeCell ref="M1880:N1880"/>
    <mergeCell ref="O1880:P1880"/>
    <mergeCell ref="B1881:D1881"/>
    <mergeCell ref="M1881:O1881"/>
    <mergeCell ref="B1882:D1882"/>
    <mergeCell ref="E1882:L1882"/>
    <mergeCell ref="M1882:O1882"/>
    <mergeCell ref="P1882:W1882"/>
    <mergeCell ref="B1883:D1883"/>
    <mergeCell ref="E1883:L1883"/>
    <mergeCell ref="M1883:O1883"/>
    <mergeCell ref="P1883:W1883"/>
    <mergeCell ref="B1884:D1884"/>
    <mergeCell ref="E1884:G1884"/>
    <mergeCell ref="H1884:I1884"/>
    <mergeCell ref="J1884:L1884"/>
    <mergeCell ref="M1884:O1884"/>
    <mergeCell ref="P1884:R1884"/>
    <mergeCell ref="S1884:T1884"/>
    <mergeCell ref="U1884:W1884"/>
    <mergeCell ref="N1872:N1873"/>
    <mergeCell ref="O1872:P1873"/>
    <mergeCell ref="C1874:C1875"/>
    <mergeCell ref="D1874:E1875"/>
    <mergeCell ref="N1874:N1875"/>
    <mergeCell ref="O1874:P1875"/>
    <mergeCell ref="B1876:C1876"/>
    <mergeCell ref="D1876:E1876"/>
    <mergeCell ref="M1876:N1876"/>
    <mergeCell ref="O1876:P1876"/>
    <mergeCell ref="B1877:C1877"/>
    <mergeCell ref="D1877:E1877"/>
    <mergeCell ref="M1877:N1877"/>
    <mergeCell ref="O1877:P1877"/>
    <mergeCell ref="B1878:B1879"/>
    <mergeCell ref="C1878:D1878"/>
    <mergeCell ref="M1878:M1879"/>
    <mergeCell ref="N1878:O1878"/>
    <mergeCell ref="C1879:D1879"/>
    <mergeCell ref="N1879:O1879"/>
    <mergeCell ref="B1865:D1865"/>
    <mergeCell ref="E1865:L1865"/>
    <mergeCell ref="M1865:O1865"/>
    <mergeCell ref="P1865:W1865"/>
    <mergeCell ref="B1866:D1866"/>
    <mergeCell ref="E1866:G1866"/>
    <mergeCell ref="H1866:I1866"/>
    <mergeCell ref="J1866:L1866"/>
    <mergeCell ref="M1866:O1866"/>
    <mergeCell ref="P1866:R1866"/>
    <mergeCell ref="S1866:T1866"/>
    <mergeCell ref="U1866:W1866"/>
    <mergeCell ref="B1867:C1867"/>
    <mergeCell ref="D1867:L1867"/>
    <mergeCell ref="M1867:N1867"/>
    <mergeCell ref="O1867:W1867"/>
    <mergeCell ref="B1868:B1871"/>
    <mergeCell ref="C1868:C1869"/>
    <mergeCell ref="D1868:E1869"/>
    <mergeCell ref="F1868:L1880"/>
    <mergeCell ref="M1868:M1871"/>
    <mergeCell ref="N1868:N1869"/>
    <mergeCell ref="O1868:P1869"/>
    <mergeCell ref="Q1868:W1880"/>
    <mergeCell ref="C1870:C1871"/>
    <mergeCell ref="D1870:E1871"/>
    <mergeCell ref="N1870:N1871"/>
    <mergeCell ref="O1870:P1871"/>
    <mergeCell ref="B1872:B1875"/>
    <mergeCell ref="C1872:C1873"/>
    <mergeCell ref="D1872:E1873"/>
    <mergeCell ref="M1872:M1875"/>
    <mergeCell ref="D1859:E1859"/>
    <mergeCell ref="M1859:N1859"/>
    <mergeCell ref="O1859:P1859"/>
    <mergeCell ref="B1860:B1861"/>
    <mergeCell ref="C1860:D1860"/>
    <mergeCell ref="M1860:M1861"/>
    <mergeCell ref="N1860:O1860"/>
    <mergeCell ref="C1861:D1861"/>
    <mergeCell ref="N1861:O1861"/>
    <mergeCell ref="B1862:C1862"/>
    <mergeCell ref="D1862:E1862"/>
    <mergeCell ref="M1862:N1862"/>
    <mergeCell ref="O1862:P1862"/>
    <mergeCell ref="B1863:D1863"/>
    <mergeCell ref="M1863:O1863"/>
    <mergeCell ref="B1864:D1864"/>
    <mergeCell ref="E1864:L1864"/>
    <mergeCell ref="M1864:O1864"/>
    <mergeCell ref="P1864:W1864"/>
    <mergeCell ref="B1844:C1844"/>
    <mergeCell ref="D1844:L1844"/>
    <mergeCell ref="M1844:N1844"/>
    <mergeCell ref="O1844:W1844"/>
    <mergeCell ref="C1845:L1846"/>
    <mergeCell ref="B1850:B1853"/>
    <mergeCell ref="C1850:C1851"/>
    <mergeCell ref="D1850:E1851"/>
    <mergeCell ref="F1850:L1862"/>
    <mergeCell ref="M1850:M1853"/>
    <mergeCell ref="N1850:N1851"/>
    <mergeCell ref="O1850:P1851"/>
    <mergeCell ref="Q1850:W1862"/>
    <mergeCell ref="C1852:C1853"/>
    <mergeCell ref="D1852:E1853"/>
    <mergeCell ref="N1852:N1853"/>
    <mergeCell ref="O1852:P1853"/>
    <mergeCell ref="B1854:B1857"/>
    <mergeCell ref="C1854:C1855"/>
    <mergeCell ref="D1854:E1855"/>
    <mergeCell ref="M1854:M1857"/>
    <mergeCell ref="N1854:N1855"/>
    <mergeCell ref="O1854:P1855"/>
    <mergeCell ref="C1856:C1857"/>
    <mergeCell ref="D1856:E1857"/>
    <mergeCell ref="N1856:N1857"/>
    <mergeCell ref="O1856:P1857"/>
    <mergeCell ref="B1858:C1858"/>
    <mergeCell ref="D1858:E1858"/>
    <mergeCell ref="M1858:N1858"/>
    <mergeCell ref="O1858:P1858"/>
    <mergeCell ref="B1859:C1859"/>
    <mergeCell ref="B1839:C1839"/>
    <mergeCell ref="D1839:E1839"/>
    <mergeCell ref="M1839:N1839"/>
    <mergeCell ref="O1839:P1839"/>
    <mergeCell ref="B1840:D1840"/>
    <mergeCell ref="M1840:O1840"/>
    <mergeCell ref="B1841:D1841"/>
    <mergeCell ref="E1841:L1841"/>
    <mergeCell ref="M1841:O1841"/>
    <mergeCell ref="P1841:W1841"/>
    <mergeCell ref="B1842:D1842"/>
    <mergeCell ref="E1842:L1842"/>
    <mergeCell ref="M1842:O1842"/>
    <mergeCell ref="P1842:W1842"/>
    <mergeCell ref="B1843:D1843"/>
    <mergeCell ref="E1843:G1843"/>
    <mergeCell ref="H1843:I1843"/>
    <mergeCell ref="J1843:L1843"/>
    <mergeCell ref="M1843:O1843"/>
    <mergeCell ref="P1843:R1843"/>
    <mergeCell ref="S1843:T1843"/>
    <mergeCell ref="U1843:W1843"/>
    <mergeCell ref="N1831:N1832"/>
    <mergeCell ref="O1831:P1832"/>
    <mergeCell ref="C1833:C1834"/>
    <mergeCell ref="D1833:E1834"/>
    <mergeCell ref="N1833:N1834"/>
    <mergeCell ref="O1833:P1834"/>
    <mergeCell ref="B1835:C1835"/>
    <mergeCell ref="D1835:E1835"/>
    <mergeCell ref="M1835:N1835"/>
    <mergeCell ref="O1835:P1835"/>
    <mergeCell ref="B1836:C1836"/>
    <mergeCell ref="D1836:E1836"/>
    <mergeCell ref="M1836:N1836"/>
    <mergeCell ref="O1836:P1836"/>
    <mergeCell ref="B1837:B1838"/>
    <mergeCell ref="C1837:D1837"/>
    <mergeCell ref="M1837:M1838"/>
    <mergeCell ref="N1837:O1837"/>
    <mergeCell ref="C1838:D1838"/>
    <mergeCell ref="N1838:O1838"/>
    <mergeCell ref="B1824:D1824"/>
    <mergeCell ref="E1824:L1824"/>
    <mergeCell ref="M1824:O1824"/>
    <mergeCell ref="P1824:W1824"/>
    <mergeCell ref="B1825:D1825"/>
    <mergeCell ref="E1825:G1825"/>
    <mergeCell ref="H1825:I1825"/>
    <mergeCell ref="J1825:L1825"/>
    <mergeCell ref="M1825:O1825"/>
    <mergeCell ref="P1825:R1825"/>
    <mergeCell ref="S1825:T1825"/>
    <mergeCell ref="U1825:W1825"/>
    <mergeCell ref="B1826:C1826"/>
    <mergeCell ref="D1826:L1826"/>
    <mergeCell ref="M1826:N1826"/>
    <mergeCell ref="O1826:W1826"/>
    <mergeCell ref="B1827:B1830"/>
    <mergeCell ref="C1827:C1828"/>
    <mergeCell ref="D1827:E1828"/>
    <mergeCell ref="F1827:L1839"/>
    <mergeCell ref="M1827:M1830"/>
    <mergeCell ref="N1827:N1828"/>
    <mergeCell ref="O1827:P1828"/>
    <mergeCell ref="Q1827:W1839"/>
    <mergeCell ref="C1829:C1830"/>
    <mergeCell ref="D1829:E1830"/>
    <mergeCell ref="N1829:N1830"/>
    <mergeCell ref="O1829:P1830"/>
    <mergeCell ref="B1831:B1834"/>
    <mergeCell ref="C1831:C1832"/>
    <mergeCell ref="D1831:E1832"/>
    <mergeCell ref="M1831:M1834"/>
    <mergeCell ref="D1818:E1818"/>
    <mergeCell ref="M1818:N1818"/>
    <mergeCell ref="O1818:P1818"/>
    <mergeCell ref="B1819:B1820"/>
    <mergeCell ref="C1819:D1819"/>
    <mergeCell ref="M1819:M1820"/>
    <mergeCell ref="N1819:O1819"/>
    <mergeCell ref="C1820:D1820"/>
    <mergeCell ref="N1820:O1820"/>
    <mergeCell ref="B1821:C1821"/>
    <mergeCell ref="D1821:E1821"/>
    <mergeCell ref="M1821:N1821"/>
    <mergeCell ref="O1821:P1821"/>
    <mergeCell ref="B1822:D1822"/>
    <mergeCell ref="M1822:O1822"/>
    <mergeCell ref="B1823:D1823"/>
    <mergeCell ref="E1823:L1823"/>
    <mergeCell ref="M1823:O1823"/>
    <mergeCell ref="P1823:W1823"/>
    <mergeCell ref="B1803:C1803"/>
    <mergeCell ref="D1803:L1803"/>
    <mergeCell ref="M1803:N1803"/>
    <mergeCell ref="O1803:W1803"/>
    <mergeCell ref="C1804:L1805"/>
    <mergeCell ref="B1809:B1812"/>
    <mergeCell ref="C1809:C1810"/>
    <mergeCell ref="D1809:E1810"/>
    <mergeCell ref="F1809:L1821"/>
    <mergeCell ref="M1809:M1812"/>
    <mergeCell ref="N1809:N1810"/>
    <mergeCell ref="O1809:P1810"/>
    <mergeCell ref="Q1809:W1821"/>
    <mergeCell ref="C1811:C1812"/>
    <mergeCell ref="D1811:E1812"/>
    <mergeCell ref="N1811:N1812"/>
    <mergeCell ref="O1811:P1812"/>
    <mergeCell ref="B1813:B1816"/>
    <mergeCell ref="C1813:C1814"/>
    <mergeCell ref="D1813:E1814"/>
    <mergeCell ref="M1813:M1816"/>
    <mergeCell ref="N1813:N1814"/>
    <mergeCell ref="O1813:P1814"/>
    <mergeCell ref="C1815:C1816"/>
    <mergeCell ref="D1815:E1816"/>
    <mergeCell ref="N1815:N1816"/>
    <mergeCell ref="O1815:P1816"/>
    <mergeCell ref="B1817:C1817"/>
    <mergeCell ref="D1817:E1817"/>
    <mergeCell ref="M1817:N1817"/>
    <mergeCell ref="O1817:P1817"/>
    <mergeCell ref="B1818:C1818"/>
    <mergeCell ref="B1798:C1798"/>
    <mergeCell ref="D1798:E1798"/>
    <mergeCell ref="M1798:N1798"/>
    <mergeCell ref="O1798:P1798"/>
    <mergeCell ref="B1799:D1799"/>
    <mergeCell ref="M1799:O1799"/>
    <mergeCell ref="B1800:D1800"/>
    <mergeCell ref="E1800:L1800"/>
    <mergeCell ref="M1800:O1800"/>
    <mergeCell ref="P1800:W1800"/>
    <mergeCell ref="B1801:D1801"/>
    <mergeCell ref="E1801:L1801"/>
    <mergeCell ref="M1801:O1801"/>
    <mergeCell ref="P1801:W1801"/>
    <mergeCell ref="B1802:D1802"/>
    <mergeCell ref="E1802:G1802"/>
    <mergeCell ref="H1802:I1802"/>
    <mergeCell ref="J1802:L1802"/>
    <mergeCell ref="M1802:O1802"/>
    <mergeCell ref="P1802:R1802"/>
    <mergeCell ref="S1802:T1802"/>
    <mergeCell ref="U1802:W1802"/>
    <mergeCell ref="N1790:N1791"/>
    <mergeCell ref="O1790:P1791"/>
    <mergeCell ref="C1792:C1793"/>
    <mergeCell ref="D1792:E1793"/>
    <mergeCell ref="N1792:N1793"/>
    <mergeCell ref="O1792:P1793"/>
    <mergeCell ref="B1794:C1794"/>
    <mergeCell ref="D1794:E1794"/>
    <mergeCell ref="M1794:N1794"/>
    <mergeCell ref="O1794:P1794"/>
    <mergeCell ref="B1795:C1795"/>
    <mergeCell ref="D1795:E1795"/>
    <mergeCell ref="M1795:N1795"/>
    <mergeCell ref="O1795:P1795"/>
    <mergeCell ref="B1796:B1797"/>
    <mergeCell ref="C1796:D1796"/>
    <mergeCell ref="M1796:M1797"/>
    <mergeCell ref="N1796:O1796"/>
    <mergeCell ref="C1797:D1797"/>
    <mergeCell ref="N1797:O1797"/>
    <mergeCell ref="B1783:D1783"/>
    <mergeCell ref="E1783:L1783"/>
    <mergeCell ref="M1783:O1783"/>
    <mergeCell ref="P1783:W1783"/>
    <mergeCell ref="B1784:D1784"/>
    <mergeCell ref="E1784:G1784"/>
    <mergeCell ref="H1784:I1784"/>
    <mergeCell ref="J1784:L1784"/>
    <mergeCell ref="M1784:O1784"/>
    <mergeCell ref="P1784:R1784"/>
    <mergeCell ref="S1784:T1784"/>
    <mergeCell ref="U1784:W1784"/>
    <mergeCell ref="B1785:C1785"/>
    <mergeCell ref="D1785:L1785"/>
    <mergeCell ref="M1785:N1785"/>
    <mergeCell ref="O1785:W1785"/>
    <mergeCell ref="B1786:B1789"/>
    <mergeCell ref="C1786:C1787"/>
    <mergeCell ref="D1786:E1787"/>
    <mergeCell ref="F1786:L1798"/>
    <mergeCell ref="M1786:M1789"/>
    <mergeCell ref="N1786:N1787"/>
    <mergeCell ref="O1786:P1787"/>
    <mergeCell ref="Q1786:W1798"/>
    <mergeCell ref="C1788:C1789"/>
    <mergeCell ref="D1788:E1789"/>
    <mergeCell ref="N1788:N1789"/>
    <mergeCell ref="O1788:P1789"/>
    <mergeCell ref="B1790:B1793"/>
    <mergeCell ref="C1790:C1791"/>
    <mergeCell ref="D1790:E1791"/>
    <mergeCell ref="M1790:M1793"/>
    <mergeCell ref="D1777:E1777"/>
    <mergeCell ref="M1777:N1777"/>
    <mergeCell ref="O1777:P1777"/>
    <mergeCell ref="B1778:B1779"/>
    <mergeCell ref="C1778:D1778"/>
    <mergeCell ref="M1778:M1779"/>
    <mergeCell ref="N1778:O1778"/>
    <mergeCell ref="C1779:D1779"/>
    <mergeCell ref="N1779:O1779"/>
    <mergeCell ref="B1780:C1780"/>
    <mergeCell ref="D1780:E1780"/>
    <mergeCell ref="M1780:N1780"/>
    <mergeCell ref="O1780:P1780"/>
    <mergeCell ref="B1781:D1781"/>
    <mergeCell ref="M1781:O1781"/>
    <mergeCell ref="B1782:D1782"/>
    <mergeCell ref="E1782:L1782"/>
    <mergeCell ref="M1782:O1782"/>
    <mergeCell ref="P1782:W1782"/>
    <mergeCell ref="B1762:C1762"/>
    <mergeCell ref="D1762:L1762"/>
    <mergeCell ref="M1762:N1762"/>
    <mergeCell ref="O1762:W1762"/>
    <mergeCell ref="C1763:L1764"/>
    <mergeCell ref="B1768:B1771"/>
    <mergeCell ref="C1768:C1769"/>
    <mergeCell ref="D1768:E1769"/>
    <mergeCell ref="F1768:L1780"/>
    <mergeCell ref="M1768:M1771"/>
    <mergeCell ref="N1768:N1769"/>
    <mergeCell ref="O1768:P1769"/>
    <mergeCell ref="Q1768:W1780"/>
    <mergeCell ref="C1770:C1771"/>
    <mergeCell ref="D1770:E1771"/>
    <mergeCell ref="N1770:N1771"/>
    <mergeCell ref="O1770:P1771"/>
    <mergeCell ref="B1772:B1775"/>
    <mergeCell ref="C1772:C1773"/>
    <mergeCell ref="D1772:E1773"/>
    <mergeCell ref="M1772:M1775"/>
    <mergeCell ref="N1772:N1773"/>
    <mergeCell ref="O1772:P1773"/>
    <mergeCell ref="C1774:C1775"/>
    <mergeCell ref="D1774:E1775"/>
    <mergeCell ref="N1774:N1775"/>
    <mergeCell ref="O1774:P1775"/>
    <mergeCell ref="B1776:C1776"/>
    <mergeCell ref="D1776:E1776"/>
    <mergeCell ref="M1776:N1776"/>
    <mergeCell ref="O1776:P1776"/>
    <mergeCell ref="B1777:C1777"/>
    <mergeCell ref="B1757:C1757"/>
    <mergeCell ref="D1757:E1757"/>
    <mergeCell ref="M1757:N1757"/>
    <mergeCell ref="O1757:P1757"/>
    <mergeCell ref="B1758:D1758"/>
    <mergeCell ref="M1758:O1758"/>
    <mergeCell ref="B1759:D1759"/>
    <mergeCell ref="E1759:L1759"/>
    <mergeCell ref="M1759:O1759"/>
    <mergeCell ref="P1759:W1759"/>
    <mergeCell ref="B1760:D1760"/>
    <mergeCell ref="E1760:L1760"/>
    <mergeCell ref="M1760:O1760"/>
    <mergeCell ref="P1760:W1760"/>
    <mergeCell ref="B1761:D1761"/>
    <mergeCell ref="E1761:G1761"/>
    <mergeCell ref="H1761:I1761"/>
    <mergeCell ref="J1761:L1761"/>
    <mergeCell ref="M1761:O1761"/>
    <mergeCell ref="P1761:R1761"/>
    <mergeCell ref="S1761:T1761"/>
    <mergeCell ref="U1761:W1761"/>
    <mergeCell ref="N1749:N1750"/>
    <mergeCell ref="O1749:P1750"/>
    <mergeCell ref="C1751:C1752"/>
    <mergeCell ref="D1751:E1752"/>
    <mergeCell ref="N1751:N1752"/>
    <mergeCell ref="O1751:P1752"/>
    <mergeCell ref="B1753:C1753"/>
    <mergeCell ref="D1753:E1753"/>
    <mergeCell ref="M1753:N1753"/>
    <mergeCell ref="O1753:P1753"/>
    <mergeCell ref="B1754:C1754"/>
    <mergeCell ref="D1754:E1754"/>
    <mergeCell ref="M1754:N1754"/>
    <mergeCell ref="O1754:P1754"/>
    <mergeCell ref="B1755:B1756"/>
    <mergeCell ref="C1755:D1755"/>
    <mergeCell ref="M1755:M1756"/>
    <mergeCell ref="N1755:O1755"/>
    <mergeCell ref="C1756:D1756"/>
    <mergeCell ref="N1756:O1756"/>
    <mergeCell ref="B1742:D1742"/>
    <mergeCell ref="E1742:L1742"/>
    <mergeCell ref="M1742:O1742"/>
    <mergeCell ref="P1742:W1742"/>
    <mergeCell ref="B1743:D1743"/>
    <mergeCell ref="E1743:G1743"/>
    <mergeCell ref="H1743:I1743"/>
    <mergeCell ref="J1743:L1743"/>
    <mergeCell ref="M1743:O1743"/>
    <mergeCell ref="P1743:R1743"/>
    <mergeCell ref="S1743:T1743"/>
    <mergeCell ref="U1743:W1743"/>
    <mergeCell ref="B1744:C1744"/>
    <mergeCell ref="D1744:L1744"/>
    <mergeCell ref="M1744:N1744"/>
    <mergeCell ref="O1744:W1744"/>
    <mergeCell ref="B1745:B1748"/>
    <mergeCell ref="C1745:C1746"/>
    <mergeCell ref="D1745:E1746"/>
    <mergeCell ref="F1745:L1757"/>
    <mergeCell ref="M1745:M1748"/>
    <mergeCell ref="N1745:N1746"/>
    <mergeCell ref="O1745:P1746"/>
    <mergeCell ref="Q1745:W1757"/>
    <mergeCell ref="C1747:C1748"/>
    <mergeCell ref="D1747:E1748"/>
    <mergeCell ref="N1747:N1748"/>
    <mergeCell ref="O1747:P1748"/>
    <mergeCell ref="B1749:B1752"/>
    <mergeCell ref="C1749:C1750"/>
    <mergeCell ref="D1749:E1750"/>
    <mergeCell ref="M1749:M1752"/>
    <mergeCell ref="D1736:E1736"/>
    <mergeCell ref="M1736:N1736"/>
    <mergeCell ref="O1736:P1736"/>
    <mergeCell ref="B1737:B1738"/>
    <mergeCell ref="C1737:D1737"/>
    <mergeCell ref="M1737:M1738"/>
    <mergeCell ref="N1737:O1737"/>
    <mergeCell ref="C1738:D1738"/>
    <mergeCell ref="N1738:O1738"/>
    <mergeCell ref="B1739:C1739"/>
    <mergeCell ref="D1739:E1739"/>
    <mergeCell ref="M1739:N1739"/>
    <mergeCell ref="O1739:P1739"/>
    <mergeCell ref="B1740:D1740"/>
    <mergeCell ref="M1740:O1740"/>
    <mergeCell ref="B1741:D1741"/>
    <mergeCell ref="E1741:L1741"/>
    <mergeCell ref="M1741:O1741"/>
    <mergeCell ref="P1741:W1741"/>
    <mergeCell ref="B1721:C1721"/>
    <mergeCell ref="D1721:L1721"/>
    <mergeCell ref="M1721:N1721"/>
    <mergeCell ref="O1721:W1721"/>
    <mergeCell ref="C1722:L1723"/>
    <mergeCell ref="B1727:B1730"/>
    <mergeCell ref="C1727:C1728"/>
    <mergeCell ref="D1727:E1728"/>
    <mergeCell ref="F1727:L1739"/>
    <mergeCell ref="M1727:M1730"/>
    <mergeCell ref="N1727:N1728"/>
    <mergeCell ref="O1727:P1728"/>
    <mergeCell ref="Q1727:W1739"/>
    <mergeCell ref="C1729:C1730"/>
    <mergeCell ref="D1729:E1730"/>
    <mergeCell ref="N1729:N1730"/>
    <mergeCell ref="O1729:P1730"/>
    <mergeCell ref="B1731:B1734"/>
    <mergeCell ref="C1731:C1732"/>
    <mergeCell ref="D1731:E1732"/>
    <mergeCell ref="M1731:M1734"/>
    <mergeCell ref="N1731:N1732"/>
    <mergeCell ref="O1731:P1732"/>
    <mergeCell ref="C1733:C1734"/>
    <mergeCell ref="D1733:E1734"/>
    <mergeCell ref="N1733:N1734"/>
    <mergeCell ref="O1733:P1734"/>
    <mergeCell ref="B1735:C1735"/>
    <mergeCell ref="D1735:E1735"/>
    <mergeCell ref="M1735:N1735"/>
    <mergeCell ref="O1735:P1735"/>
    <mergeCell ref="B1736:C1736"/>
    <mergeCell ref="B1716:C1716"/>
    <mergeCell ref="D1716:E1716"/>
    <mergeCell ref="M1716:N1716"/>
    <mergeCell ref="O1716:P1716"/>
    <mergeCell ref="B1717:D1717"/>
    <mergeCell ref="M1717:O1717"/>
    <mergeCell ref="B1718:D1718"/>
    <mergeCell ref="E1718:L1718"/>
    <mergeCell ref="M1718:O1718"/>
    <mergeCell ref="P1718:W1718"/>
    <mergeCell ref="B1719:D1719"/>
    <mergeCell ref="E1719:L1719"/>
    <mergeCell ref="M1719:O1719"/>
    <mergeCell ref="P1719:W1719"/>
    <mergeCell ref="B1720:D1720"/>
    <mergeCell ref="E1720:G1720"/>
    <mergeCell ref="H1720:I1720"/>
    <mergeCell ref="J1720:L1720"/>
    <mergeCell ref="M1720:O1720"/>
    <mergeCell ref="P1720:R1720"/>
    <mergeCell ref="S1720:T1720"/>
    <mergeCell ref="U1720:W1720"/>
    <mergeCell ref="N1708:N1709"/>
    <mergeCell ref="O1708:P1709"/>
    <mergeCell ref="C1710:C1711"/>
    <mergeCell ref="D1710:E1711"/>
    <mergeCell ref="N1710:N1711"/>
    <mergeCell ref="O1710:P1711"/>
    <mergeCell ref="B1712:C1712"/>
    <mergeCell ref="D1712:E1712"/>
    <mergeCell ref="M1712:N1712"/>
    <mergeCell ref="O1712:P1712"/>
    <mergeCell ref="B1713:C1713"/>
    <mergeCell ref="D1713:E1713"/>
    <mergeCell ref="M1713:N1713"/>
    <mergeCell ref="O1713:P1713"/>
    <mergeCell ref="B1714:B1715"/>
    <mergeCell ref="C1714:D1714"/>
    <mergeCell ref="M1714:M1715"/>
    <mergeCell ref="N1714:O1714"/>
    <mergeCell ref="C1715:D1715"/>
    <mergeCell ref="N1715:O1715"/>
    <mergeCell ref="B1701:D1701"/>
    <mergeCell ref="E1701:L1701"/>
    <mergeCell ref="M1701:O1701"/>
    <mergeCell ref="P1701:W1701"/>
    <mergeCell ref="B1702:D1702"/>
    <mergeCell ref="E1702:G1702"/>
    <mergeCell ref="H1702:I1702"/>
    <mergeCell ref="J1702:L1702"/>
    <mergeCell ref="M1702:O1702"/>
    <mergeCell ref="P1702:R1702"/>
    <mergeCell ref="S1702:T1702"/>
    <mergeCell ref="U1702:W1702"/>
    <mergeCell ref="B1703:C1703"/>
    <mergeCell ref="D1703:L1703"/>
    <mergeCell ref="M1703:N1703"/>
    <mergeCell ref="O1703:W1703"/>
    <mergeCell ref="B1704:B1707"/>
    <mergeCell ref="C1704:C1705"/>
    <mergeCell ref="D1704:E1705"/>
    <mergeCell ref="F1704:L1716"/>
    <mergeCell ref="M1704:M1707"/>
    <mergeCell ref="N1704:N1705"/>
    <mergeCell ref="O1704:P1705"/>
    <mergeCell ref="Q1704:W1716"/>
    <mergeCell ref="C1706:C1707"/>
    <mergeCell ref="D1706:E1707"/>
    <mergeCell ref="N1706:N1707"/>
    <mergeCell ref="O1706:P1707"/>
    <mergeCell ref="B1708:B1711"/>
    <mergeCell ref="C1708:C1709"/>
    <mergeCell ref="D1708:E1709"/>
    <mergeCell ref="M1708:M1711"/>
    <mergeCell ref="D1695:E1695"/>
    <mergeCell ref="M1695:N1695"/>
    <mergeCell ref="O1695:P1695"/>
    <mergeCell ref="B1696:B1697"/>
    <mergeCell ref="C1696:D1696"/>
    <mergeCell ref="M1696:M1697"/>
    <mergeCell ref="N1696:O1696"/>
    <mergeCell ref="C1697:D1697"/>
    <mergeCell ref="N1697:O1697"/>
    <mergeCell ref="B1698:C1698"/>
    <mergeCell ref="D1698:E1698"/>
    <mergeCell ref="M1698:N1698"/>
    <mergeCell ref="O1698:P1698"/>
    <mergeCell ref="B1699:D1699"/>
    <mergeCell ref="M1699:O1699"/>
    <mergeCell ref="B1700:D1700"/>
    <mergeCell ref="E1700:L1700"/>
    <mergeCell ref="M1700:O1700"/>
    <mergeCell ref="P1700:W1700"/>
    <mergeCell ref="B1680:C1680"/>
    <mergeCell ref="D1680:L1680"/>
    <mergeCell ref="M1680:N1680"/>
    <mergeCell ref="O1680:W1680"/>
    <mergeCell ref="C1681:L1682"/>
    <mergeCell ref="B1686:B1689"/>
    <mergeCell ref="C1686:C1687"/>
    <mergeCell ref="D1686:E1687"/>
    <mergeCell ref="F1686:L1698"/>
    <mergeCell ref="M1686:M1689"/>
    <mergeCell ref="N1686:N1687"/>
    <mergeCell ref="O1686:P1687"/>
    <mergeCell ref="Q1686:W1698"/>
    <mergeCell ref="C1688:C1689"/>
    <mergeCell ref="D1688:E1689"/>
    <mergeCell ref="N1688:N1689"/>
    <mergeCell ref="O1688:P1689"/>
    <mergeCell ref="B1690:B1693"/>
    <mergeCell ref="C1690:C1691"/>
    <mergeCell ref="D1690:E1691"/>
    <mergeCell ref="M1690:M1693"/>
    <mergeCell ref="N1690:N1691"/>
    <mergeCell ref="O1690:P1691"/>
    <mergeCell ref="C1692:C1693"/>
    <mergeCell ref="D1692:E1693"/>
    <mergeCell ref="N1692:N1693"/>
    <mergeCell ref="O1692:P1693"/>
    <mergeCell ref="B1694:C1694"/>
    <mergeCell ref="D1694:E1694"/>
    <mergeCell ref="M1694:N1694"/>
    <mergeCell ref="O1694:P1694"/>
    <mergeCell ref="B1695:C1695"/>
    <mergeCell ref="B1675:C1675"/>
    <mergeCell ref="D1675:E1675"/>
    <mergeCell ref="M1675:N1675"/>
    <mergeCell ref="O1675:P1675"/>
    <mergeCell ref="B1676:D1676"/>
    <mergeCell ref="M1676:O1676"/>
    <mergeCell ref="B1677:D1677"/>
    <mergeCell ref="E1677:L1677"/>
    <mergeCell ref="M1677:O1677"/>
    <mergeCell ref="P1677:W1677"/>
    <mergeCell ref="B1678:D1678"/>
    <mergeCell ref="E1678:L1678"/>
    <mergeCell ref="M1678:O1678"/>
    <mergeCell ref="P1678:W1678"/>
    <mergeCell ref="B1679:D1679"/>
    <mergeCell ref="E1679:G1679"/>
    <mergeCell ref="H1679:I1679"/>
    <mergeCell ref="J1679:L1679"/>
    <mergeCell ref="M1679:O1679"/>
    <mergeCell ref="P1679:R1679"/>
    <mergeCell ref="S1679:T1679"/>
    <mergeCell ref="U1679:W1679"/>
    <mergeCell ref="N1667:N1668"/>
    <mergeCell ref="O1667:P1668"/>
    <mergeCell ref="C1669:C1670"/>
    <mergeCell ref="D1669:E1670"/>
    <mergeCell ref="N1669:N1670"/>
    <mergeCell ref="O1669:P1670"/>
    <mergeCell ref="B1671:C1671"/>
    <mergeCell ref="D1671:E1671"/>
    <mergeCell ref="M1671:N1671"/>
    <mergeCell ref="O1671:P1671"/>
    <mergeCell ref="B1672:C1672"/>
    <mergeCell ref="D1672:E1672"/>
    <mergeCell ref="M1672:N1672"/>
    <mergeCell ref="O1672:P1672"/>
    <mergeCell ref="B1673:B1674"/>
    <mergeCell ref="C1673:D1673"/>
    <mergeCell ref="M1673:M1674"/>
    <mergeCell ref="N1673:O1673"/>
    <mergeCell ref="C1674:D1674"/>
    <mergeCell ref="N1674:O1674"/>
    <mergeCell ref="B1660:D1660"/>
    <mergeCell ref="E1660:L1660"/>
    <mergeCell ref="M1660:O1660"/>
    <mergeCell ref="P1660:W1660"/>
    <mergeCell ref="B1661:D1661"/>
    <mergeCell ref="E1661:G1661"/>
    <mergeCell ref="H1661:I1661"/>
    <mergeCell ref="J1661:L1661"/>
    <mergeCell ref="M1661:O1661"/>
    <mergeCell ref="P1661:R1661"/>
    <mergeCell ref="S1661:T1661"/>
    <mergeCell ref="U1661:W1661"/>
    <mergeCell ref="B1662:C1662"/>
    <mergeCell ref="D1662:L1662"/>
    <mergeCell ref="M1662:N1662"/>
    <mergeCell ref="O1662:W1662"/>
    <mergeCell ref="B1663:B1666"/>
    <mergeCell ref="C1663:C1664"/>
    <mergeCell ref="D1663:E1664"/>
    <mergeCell ref="F1663:L1675"/>
    <mergeCell ref="M1663:M1666"/>
    <mergeCell ref="N1663:N1664"/>
    <mergeCell ref="O1663:P1664"/>
    <mergeCell ref="Q1663:W1675"/>
    <mergeCell ref="C1665:C1666"/>
    <mergeCell ref="D1665:E1666"/>
    <mergeCell ref="N1665:N1666"/>
    <mergeCell ref="O1665:P1666"/>
    <mergeCell ref="B1667:B1670"/>
    <mergeCell ref="C1667:C1668"/>
    <mergeCell ref="D1667:E1668"/>
    <mergeCell ref="M1667:M1670"/>
    <mergeCell ref="D1654:E1654"/>
    <mergeCell ref="M1654:N1654"/>
    <mergeCell ref="O1654:P1654"/>
    <mergeCell ref="B1655:B1656"/>
    <mergeCell ref="C1655:D1655"/>
    <mergeCell ref="M1655:M1656"/>
    <mergeCell ref="N1655:O1655"/>
    <mergeCell ref="C1656:D1656"/>
    <mergeCell ref="N1656:O1656"/>
    <mergeCell ref="B1657:C1657"/>
    <mergeCell ref="D1657:E1657"/>
    <mergeCell ref="M1657:N1657"/>
    <mergeCell ref="O1657:P1657"/>
    <mergeCell ref="B1658:D1658"/>
    <mergeCell ref="M1658:O1658"/>
    <mergeCell ref="B1659:D1659"/>
    <mergeCell ref="E1659:L1659"/>
    <mergeCell ref="M1659:O1659"/>
    <mergeCell ref="P1659:W1659"/>
    <mergeCell ref="B1639:C1639"/>
    <mergeCell ref="D1639:L1639"/>
    <mergeCell ref="M1639:N1639"/>
    <mergeCell ref="O1639:W1639"/>
    <mergeCell ref="C1640:L1641"/>
    <mergeCell ref="B1645:B1648"/>
    <mergeCell ref="C1645:C1646"/>
    <mergeCell ref="D1645:E1646"/>
    <mergeCell ref="F1645:L1657"/>
    <mergeCell ref="M1645:M1648"/>
    <mergeCell ref="N1645:N1646"/>
    <mergeCell ref="O1645:P1646"/>
    <mergeCell ref="Q1645:W1657"/>
    <mergeCell ref="C1647:C1648"/>
    <mergeCell ref="D1647:E1648"/>
    <mergeCell ref="N1647:N1648"/>
    <mergeCell ref="O1647:P1648"/>
    <mergeCell ref="B1649:B1652"/>
    <mergeCell ref="C1649:C1650"/>
    <mergeCell ref="D1649:E1650"/>
    <mergeCell ref="M1649:M1652"/>
    <mergeCell ref="N1649:N1650"/>
    <mergeCell ref="O1649:P1650"/>
    <mergeCell ref="C1651:C1652"/>
    <mergeCell ref="D1651:E1652"/>
    <mergeCell ref="N1651:N1652"/>
    <mergeCell ref="O1651:P1652"/>
    <mergeCell ref="B1653:C1653"/>
    <mergeCell ref="D1653:E1653"/>
    <mergeCell ref="M1653:N1653"/>
    <mergeCell ref="O1653:P1653"/>
    <mergeCell ref="B1654:C1654"/>
    <mergeCell ref="B1634:C1634"/>
    <mergeCell ref="D1634:E1634"/>
    <mergeCell ref="M1634:N1634"/>
    <mergeCell ref="O1634:P1634"/>
    <mergeCell ref="B1635:D1635"/>
    <mergeCell ref="M1635:O1635"/>
    <mergeCell ref="B1636:D1636"/>
    <mergeCell ref="E1636:L1636"/>
    <mergeCell ref="M1636:O1636"/>
    <mergeCell ref="P1636:W1636"/>
    <mergeCell ref="B1637:D1637"/>
    <mergeCell ref="E1637:L1637"/>
    <mergeCell ref="M1637:O1637"/>
    <mergeCell ref="P1637:W1637"/>
    <mergeCell ref="B1638:D1638"/>
    <mergeCell ref="E1638:G1638"/>
    <mergeCell ref="H1638:I1638"/>
    <mergeCell ref="J1638:L1638"/>
    <mergeCell ref="M1638:O1638"/>
    <mergeCell ref="P1638:R1638"/>
    <mergeCell ref="S1638:T1638"/>
    <mergeCell ref="U1638:W1638"/>
    <mergeCell ref="N1626:N1627"/>
    <mergeCell ref="O1626:P1627"/>
    <mergeCell ref="C1628:C1629"/>
    <mergeCell ref="D1628:E1629"/>
    <mergeCell ref="N1628:N1629"/>
    <mergeCell ref="O1628:P1629"/>
    <mergeCell ref="B1630:C1630"/>
    <mergeCell ref="D1630:E1630"/>
    <mergeCell ref="M1630:N1630"/>
    <mergeCell ref="O1630:P1630"/>
    <mergeCell ref="B1631:C1631"/>
    <mergeCell ref="D1631:E1631"/>
    <mergeCell ref="M1631:N1631"/>
    <mergeCell ref="O1631:P1631"/>
    <mergeCell ref="B1632:B1633"/>
    <mergeCell ref="C1632:D1632"/>
    <mergeCell ref="M1632:M1633"/>
    <mergeCell ref="N1632:O1632"/>
    <mergeCell ref="C1633:D1633"/>
    <mergeCell ref="N1633:O1633"/>
    <mergeCell ref="B1619:D1619"/>
    <mergeCell ref="E1619:L1619"/>
    <mergeCell ref="M1619:O1619"/>
    <mergeCell ref="P1619:W1619"/>
    <mergeCell ref="B1620:D1620"/>
    <mergeCell ref="E1620:G1620"/>
    <mergeCell ref="H1620:I1620"/>
    <mergeCell ref="J1620:L1620"/>
    <mergeCell ref="M1620:O1620"/>
    <mergeCell ref="P1620:R1620"/>
    <mergeCell ref="S1620:T1620"/>
    <mergeCell ref="U1620:W1620"/>
    <mergeCell ref="B1621:C1621"/>
    <mergeCell ref="D1621:L1621"/>
    <mergeCell ref="M1621:N1621"/>
    <mergeCell ref="O1621:W1621"/>
    <mergeCell ref="B1622:B1625"/>
    <mergeCell ref="C1622:C1623"/>
    <mergeCell ref="D1622:E1623"/>
    <mergeCell ref="F1622:L1634"/>
    <mergeCell ref="M1622:M1625"/>
    <mergeCell ref="N1622:N1623"/>
    <mergeCell ref="O1622:P1623"/>
    <mergeCell ref="Q1622:W1634"/>
    <mergeCell ref="C1624:C1625"/>
    <mergeCell ref="D1624:E1625"/>
    <mergeCell ref="N1624:N1625"/>
    <mergeCell ref="O1624:P1625"/>
    <mergeCell ref="B1626:B1629"/>
    <mergeCell ref="C1626:C1627"/>
    <mergeCell ref="D1626:E1627"/>
    <mergeCell ref="M1626:M1629"/>
    <mergeCell ref="D1613:E1613"/>
    <mergeCell ref="M1613:N1613"/>
    <mergeCell ref="O1613:P1613"/>
    <mergeCell ref="B1614:B1615"/>
    <mergeCell ref="C1614:D1614"/>
    <mergeCell ref="M1614:M1615"/>
    <mergeCell ref="N1614:O1614"/>
    <mergeCell ref="C1615:D1615"/>
    <mergeCell ref="N1615:O1615"/>
    <mergeCell ref="B1616:C1616"/>
    <mergeCell ref="D1616:E1616"/>
    <mergeCell ref="M1616:N1616"/>
    <mergeCell ref="O1616:P1616"/>
    <mergeCell ref="B1617:D1617"/>
    <mergeCell ref="M1617:O1617"/>
    <mergeCell ref="B1618:D1618"/>
    <mergeCell ref="E1618:L1618"/>
    <mergeCell ref="M1618:O1618"/>
    <mergeCell ref="P1618:W1618"/>
    <mergeCell ref="B1598:C1598"/>
    <mergeCell ref="D1598:L1598"/>
    <mergeCell ref="M1598:N1598"/>
    <mergeCell ref="O1598:W1598"/>
    <mergeCell ref="C1599:L1600"/>
    <mergeCell ref="B1604:B1607"/>
    <mergeCell ref="C1604:C1605"/>
    <mergeCell ref="D1604:E1605"/>
    <mergeCell ref="F1604:L1616"/>
    <mergeCell ref="M1604:M1607"/>
    <mergeCell ref="N1604:N1605"/>
    <mergeCell ref="O1604:P1605"/>
    <mergeCell ref="Q1604:W1616"/>
    <mergeCell ref="C1606:C1607"/>
    <mergeCell ref="D1606:E1607"/>
    <mergeCell ref="N1606:N1607"/>
    <mergeCell ref="O1606:P1607"/>
    <mergeCell ref="B1608:B1611"/>
    <mergeCell ref="C1608:C1609"/>
    <mergeCell ref="D1608:E1609"/>
    <mergeCell ref="M1608:M1611"/>
    <mergeCell ref="N1608:N1609"/>
    <mergeCell ref="O1608:P1609"/>
    <mergeCell ref="C1610:C1611"/>
    <mergeCell ref="D1610:E1611"/>
    <mergeCell ref="N1610:N1611"/>
    <mergeCell ref="O1610:P1611"/>
    <mergeCell ref="B1612:C1612"/>
    <mergeCell ref="D1612:E1612"/>
    <mergeCell ref="M1612:N1612"/>
    <mergeCell ref="O1612:P1612"/>
    <mergeCell ref="B1613:C1613"/>
    <mergeCell ref="B1593:C1593"/>
    <mergeCell ref="D1593:E1593"/>
    <mergeCell ref="M1593:N1593"/>
    <mergeCell ref="O1593:P1593"/>
    <mergeCell ref="B1594:D1594"/>
    <mergeCell ref="M1594:O1594"/>
    <mergeCell ref="B1595:D1595"/>
    <mergeCell ref="E1595:L1595"/>
    <mergeCell ref="M1595:O1595"/>
    <mergeCell ref="P1595:W1595"/>
    <mergeCell ref="B1596:D1596"/>
    <mergeCell ref="E1596:L1596"/>
    <mergeCell ref="M1596:O1596"/>
    <mergeCell ref="P1596:W1596"/>
    <mergeCell ref="B1597:D1597"/>
    <mergeCell ref="E1597:G1597"/>
    <mergeCell ref="H1597:I1597"/>
    <mergeCell ref="J1597:L1597"/>
    <mergeCell ref="M1597:O1597"/>
    <mergeCell ref="P1597:R1597"/>
    <mergeCell ref="S1597:T1597"/>
    <mergeCell ref="U1597:W1597"/>
    <mergeCell ref="N1585:N1586"/>
    <mergeCell ref="O1585:P1586"/>
    <mergeCell ref="C1587:C1588"/>
    <mergeCell ref="D1587:E1588"/>
    <mergeCell ref="N1587:N1588"/>
    <mergeCell ref="O1587:P1588"/>
    <mergeCell ref="B1589:C1589"/>
    <mergeCell ref="D1589:E1589"/>
    <mergeCell ref="M1589:N1589"/>
    <mergeCell ref="O1589:P1589"/>
    <mergeCell ref="B1590:C1590"/>
    <mergeCell ref="D1590:E1590"/>
    <mergeCell ref="M1590:N1590"/>
    <mergeCell ref="O1590:P1590"/>
    <mergeCell ref="B1591:B1592"/>
    <mergeCell ref="C1591:D1591"/>
    <mergeCell ref="M1591:M1592"/>
    <mergeCell ref="N1591:O1591"/>
    <mergeCell ref="C1592:D1592"/>
    <mergeCell ref="N1592:O1592"/>
    <mergeCell ref="B1578:D1578"/>
    <mergeCell ref="E1578:L1578"/>
    <mergeCell ref="M1578:O1578"/>
    <mergeCell ref="P1578:W1578"/>
    <mergeCell ref="B1579:D1579"/>
    <mergeCell ref="E1579:G1579"/>
    <mergeCell ref="H1579:I1579"/>
    <mergeCell ref="J1579:L1579"/>
    <mergeCell ref="M1579:O1579"/>
    <mergeCell ref="P1579:R1579"/>
    <mergeCell ref="S1579:T1579"/>
    <mergeCell ref="U1579:W1579"/>
    <mergeCell ref="B1580:C1580"/>
    <mergeCell ref="D1580:L1580"/>
    <mergeCell ref="M1580:N1580"/>
    <mergeCell ref="O1580:W1580"/>
    <mergeCell ref="B1581:B1584"/>
    <mergeCell ref="C1581:C1582"/>
    <mergeCell ref="D1581:E1582"/>
    <mergeCell ref="F1581:L1593"/>
    <mergeCell ref="M1581:M1584"/>
    <mergeCell ref="N1581:N1582"/>
    <mergeCell ref="O1581:P1582"/>
    <mergeCell ref="Q1581:W1593"/>
    <mergeCell ref="C1583:C1584"/>
    <mergeCell ref="D1583:E1584"/>
    <mergeCell ref="N1583:N1584"/>
    <mergeCell ref="O1583:P1584"/>
    <mergeCell ref="B1585:B1588"/>
    <mergeCell ref="C1585:C1586"/>
    <mergeCell ref="D1585:E1586"/>
    <mergeCell ref="M1585:M1588"/>
    <mergeCell ref="D1572:E1572"/>
    <mergeCell ref="M1572:N1572"/>
    <mergeCell ref="O1572:P1572"/>
    <mergeCell ref="B1573:B1574"/>
    <mergeCell ref="C1573:D1573"/>
    <mergeCell ref="M1573:M1574"/>
    <mergeCell ref="N1573:O1573"/>
    <mergeCell ref="C1574:D1574"/>
    <mergeCell ref="N1574:O1574"/>
    <mergeCell ref="B1575:C1575"/>
    <mergeCell ref="D1575:E1575"/>
    <mergeCell ref="M1575:N1575"/>
    <mergeCell ref="O1575:P1575"/>
    <mergeCell ref="B1576:D1576"/>
    <mergeCell ref="M1576:O1576"/>
    <mergeCell ref="B1577:D1577"/>
    <mergeCell ref="E1577:L1577"/>
    <mergeCell ref="M1577:O1577"/>
    <mergeCell ref="P1577:W1577"/>
    <mergeCell ref="B1557:C1557"/>
    <mergeCell ref="D1557:L1557"/>
    <mergeCell ref="M1557:N1557"/>
    <mergeCell ref="O1557:W1557"/>
    <mergeCell ref="C1558:L1559"/>
    <mergeCell ref="B1563:B1566"/>
    <mergeCell ref="C1563:C1564"/>
    <mergeCell ref="D1563:E1564"/>
    <mergeCell ref="F1563:L1575"/>
    <mergeCell ref="M1563:M1566"/>
    <mergeCell ref="N1563:N1564"/>
    <mergeCell ref="O1563:P1564"/>
    <mergeCell ref="Q1563:W1575"/>
    <mergeCell ref="C1565:C1566"/>
    <mergeCell ref="D1565:E1566"/>
    <mergeCell ref="N1565:N1566"/>
    <mergeCell ref="O1565:P1566"/>
    <mergeCell ref="B1567:B1570"/>
    <mergeCell ref="C1567:C1568"/>
    <mergeCell ref="D1567:E1568"/>
    <mergeCell ref="M1567:M1570"/>
    <mergeCell ref="N1567:N1568"/>
    <mergeCell ref="O1567:P1568"/>
    <mergeCell ref="C1569:C1570"/>
    <mergeCell ref="D1569:E1570"/>
    <mergeCell ref="N1569:N1570"/>
    <mergeCell ref="O1569:P1570"/>
    <mergeCell ref="B1571:C1571"/>
    <mergeCell ref="D1571:E1571"/>
    <mergeCell ref="M1571:N1571"/>
    <mergeCell ref="O1571:P1571"/>
    <mergeCell ref="B1572:C1572"/>
    <mergeCell ref="B1552:C1552"/>
    <mergeCell ref="D1552:E1552"/>
    <mergeCell ref="M1552:N1552"/>
    <mergeCell ref="O1552:P1552"/>
    <mergeCell ref="B1553:D1553"/>
    <mergeCell ref="M1553:O1553"/>
    <mergeCell ref="B1554:D1554"/>
    <mergeCell ref="E1554:L1554"/>
    <mergeCell ref="M1554:O1554"/>
    <mergeCell ref="P1554:W1554"/>
    <mergeCell ref="B1555:D1555"/>
    <mergeCell ref="E1555:L1555"/>
    <mergeCell ref="M1555:O1555"/>
    <mergeCell ref="P1555:W1555"/>
    <mergeCell ref="B1556:D1556"/>
    <mergeCell ref="E1556:G1556"/>
    <mergeCell ref="H1556:I1556"/>
    <mergeCell ref="J1556:L1556"/>
    <mergeCell ref="M1556:O1556"/>
    <mergeCell ref="P1556:R1556"/>
    <mergeCell ref="S1556:T1556"/>
    <mergeCell ref="U1556:W1556"/>
    <mergeCell ref="N1544:N1545"/>
    <mergeCell ref="O1544:P1545"/>
    <mergeCell ref="C1546:C1547"/>
    <mergeCell ref="D1546:E1547"/>
    <mergeCell ref="N1546:N1547"/>
    <mergeCell ref="O1546:P1547"/>
    <mergeCell ref="B1548:C1548"/>
    <mergeCell ref="D1548:E1548"/>
    <mergeCell ref="M1548:N1548"/>
    <mergeCell ref="O1548:P1548"/>
    <mergeCell ref="B1549:C1549"/>
    <mergeCell ref="D1549:E1549"/>
    <mergeCell ref="M1549:N1549"/>
    <mergeCell ref="O1549:P1549"/>
    <mergeCell ref="B1550:B1551"/>
    <mergeCell ref="C1550:D1550"/>
    <mergeCell ref="M1550:M1551"/>
    <mergeCell ref="N1550:O1550"/>
    <mergeCell ref="C1551:D1551"/>
    <mergeCell ref="N1551:O1551"/>
    <mergeCell ref="B1537:D1537"/>
    <mergeCell ref="E1537:L1537"/>
    <mergeCell ref="M1537:O1537"/>
    <mergeCell ref="P1537:W1537"/>
    <mergeCell ref="B1538:D1538"/>
    <mergeCell ref="E1538:G1538"/>
    <mergeCell ref="H1538:I1538"/>
    <mergeCell ref="J1538:L1538"/>
    <mergeCell ref="M1538:O1538"/>
    <mergeCell ref="P1538:R1538"/>
    <mergeCell ref="S1538:T1538"/>
    <mergeCell ref="U1538:W1538"/>
    <mergeCell ref="B1539:C1539"/>
    <mergeCell ref="D1539:L1539"/>
    <mergeCell ref="M1539:N1539"/>
    <mergeCell ref="O1539:W1539"/>
    <mergeCell ref="B1540:B1543"/>
    <mergeCell ref="C1540:C1541"/>
    <mergeCell ref="D1540:E1541"/>
    <mergeCell ref="F1540:L1552"/>
    <mergeCell ref="M1540:M1543"/>
    <mergeCell ref="N1540:N1541"/>
    <mergeCell ref="O1540:P1541"/>
    <mergeCell ref="Q1540:W1552"/>
    <mergeCell ref="C1542:C1543"/>
    <mergeCell ref="D1542:E1543"/>
    <mergeCell ref="N1542:N1543"/>
    <mergeCell ref="O1542:P1543"/>
    <mergeCell ref="B1544:B1547"/>
    <mergeCell ref="C1544:C1545"/>
    <mergeCell ref="D1544:E1545"/>
    <mergeCell ref="M1544:M1547"/>
    <mergeCell ref="D1531:E1531"/>
    <mergeCell ref="M1531:N1531"/>
    <mergeCell ref="O1531:P1531"/>
    <mergeCell ref="B1532:B1533"/>
    <mergeCell ref="C1532:D1532"/>
    <mergeCell ref="M1532:M1533"/>
    <mergeCell ref="N1532:O1532"/>
    <mergeCell ref="C1533:D1533"/>
    <mergeCell ref="N1533:O1533"/>
    <mergeCell ref="B1534:C1534"/>
    <mergeCell ref="D1534:E1534"/>
    <mergeCell ref="M1534:N1534"/>
    <mergeCell ref="O1534:P1534"/>
    <mergeCell ref="B1535:D1535"/>
    <mergeCell ref="M1535:O1535"/>
    <mergeCell ref="B1536:D1536"/>
    <mergeCell ref="E1536:L1536"/>
    <mergeCell ref="M1536:O1536"/>
    <mergeCell ref="P1536:W1536"/>
    <mergeCell ref="B1516:C1516"/>
    <mergeCell ref="D1516:L1516"/>
    <mergeCell ref="M1516:N1516"/>
    <mergeCell ref="O1516:W1516"/>
    <mergeCell ref="C1517:L1518"/>
    <mergeCell ref="B1522:B1525"/>
    <mergeCell ref="C1522:C1523"/>
    <mergeCell ref="D1522:E1523"/>
    <mergeCell ref="F1522:L1534"/>
    <mergeCell ref="M1522:M1525"/>
    <mergeCell ref="N1522:N1523"/>
    <mergeCell ref="O1522:P1523"/>
    <mergeCell ref="Q1522:W1534"/>
    <mergeCell ref="C1524:C1525"/>
    <mergeCell ref="D1524:E1525"/>
    <mergeCell ref="N1524:N1525"/>
    <mergeCell ref="O1524:P1525"/>
    <mergeCell ref="B1526:B1529"/>
    <mergeCell ref="C1526:C1527"/>
    <mergeCell ref="D1526:E1527"/>
    <mergeCell ref="M1526:M1529"/>
    <mergeCell ref="N1526:N1527"/>
    <mergeCell ref="O1526:P1527"/>
    <mergeCell ref="C1528:C1529"/>
    <mergeCell ref="D1528:E1529"/>
    <mergeCell ref="N1528:N1529"/>
    <mergeCell ref="O1528:P1529"/>
    <mergeCell ref="B1530:C1530"/>
    <mergeCell ref="D1530:E1530"/>
    <mergeCell ref="M1530:N1530"/>
    <mergeCell ref="O1530:P1530"/>
    <mergeCell ref="B1531:C1531"/>
    <mergeCell ref="B1511:C1511"/>
    <mergeCell ref="D1511:E1511"/>
    <mergeCell ref="M1511:N1511"/>
    <mergeCell ref="O1511:P1511"/>
    <mergeCell ref="B1512:D1512"/>
    <mergeCell ref="M1512:O1512"/>
    <mergeCell ref="B1513:D1513"/>
    <mergeCell ref="E1513:L1513"/>
    <mergeCell ref="M1513:O1513"/>
    <mergeCell ref="P1513:W1513"/>
    <mergeCell ref="B1514:D1514"/>
    <mergeCell ref="E1514:L1514"/>
    <mergeCell ref="M1514:O1514"/>
    <mergeCell ref="P1514:W1514"/>
    <mergeCell ref="B1515:D1515"/>
    <mergeCell ref="E1515:G1515"/>
    <mergeCell ref="H1515:I1515"/>
    <mergeCell ref="J1515:L1515"/>
    <mergeCell ref="M1515:O1515"/>
    <mergeCell ref="P1515:R1515"/>
    <mergeCell ref="S1515:T1515"/>
    <mergeCell ref="U1515:W1515"/>
    <mergeCell ref="N1503:N1504"/>
    <mergeCell ref="O1503:P1504"/>
    <mergeCell ref="C1505:C1506"/>
    <mergeCell ref="D1505:E1506"/>
    <mergeCell ref="N1505:N1506"/>
    <mergeCell ref="O1505:P1506"/>
    <mergeCell ref="B1507:C1507"/>
    <mergeCell ref="D1507:E1507"/>
    <mergeCell ref="M1507:N1507"/>
    <mergeCell ref="O1507:P1507"/>
    <mergeCell ref="B1508:C1508"/>
    <mergeCell ref="D1508:E1508"/>
    <mergeCell ref="M1508:N1508"/>
    <mergeCell ref="O1508:P1508"/>
    <mergeCell ref="B1509:B1510"/>
    <mergeCell ref="C1509:D1509"/>
    <mergeCell ref="M1509:M1510"/>
    <mergeCell ref="N1509:O1509"/>
    <mergeCell ref="C1510:D1510"/>
    <mergeCell ref="N1510:O1510"/>
    <mergeCell ref="B1496:D1496"/>
    <mergeCell ref="E1496:L1496"/>
    <mergeCell ref="M1496:O1496"/>
    <mergeCell ref="P1496:W1496"/>
    <mergeCell ref="B1497:D1497"/>
    <mergeCell ref="E1497:G1497"/>
    <mergeCell ref="H1497:I1497"/>
    <mergeCell ref="J1497:L1497"/>
    <mergeCell ref="M1497:O1497"/>
    <mergeCell ref="P1497:R1497"/>
    <mergeCell ref="S1497:T1497"/>
    <mergeCell ref="U1497:W1497"/>
    <mergeCell ref="B1498:C1498"/>
    <mergeCell ref="D1498:L1498"/>
    <mergeCell ref="M1498:N1498"/>
    <mergeCell ref="O1498:W1498"/>
    <mergeCell ref="B1499:B1502"/>
    <mergeCell ref="C1499:C1500"/>
    <mergeCell ref="D1499:E1500"/>
    <mergeCell ref="F1499:L1511"/>
    <mergeCell ref="M1499:M1502"/>
    <mergeCell ref="N1499:N1500"/>
    <mergeCell ref="O1499:P1500"/>
    <mergeCell ref="Q1499:W1511"/>
    <mergeCell ref="C1501:C1502"/>
    <mergeCell ref="D1501:E1502"/>
    <mergeCell ref="N1501:N1502"/>
    <mergeCell ref="O1501:P1502"/>
    <mergeCell ref="B1503:B1506"/>
    <mergeCell ref="C1503:C1504"/>
    <mergeCell ref="D1503:E1504"/>
    <mergeCell ref="M1503:M1506"/>
    <mergeCell ref="D1490:E1490"/>
    <mergeCell ref="M1490:N1490"/>
    <mergeCell ref="O1490:P1490"/>
    <mergeCell ref="B1491:B1492"/>
    <mergeCell ref="C1491:D1491"/>
    <mergeCell ref="M1491:M1492"/>
    <mergeCell ref="N1491:O1491"/>
    <mergeCell ref="C1492:D1492"/>
    <mergeCell ref="N1492:O1492"/>
    <mergeCell ref="B1493:C1493"/>
    <mergeCell ref="D1493:E1493"/>
    <mergeCell ref="M1493:N1493"/>
    <mergeCell ref="O1493:P1493"/>
    <mergeCell ref="B1494:D1494"/>
    <mergeCell ref="M1494:O1494"/>
    <mergeCell ref="B1495:D1495"/>
    <mergeCell ref="E1495:L1495"/>
    <mergeCell ref="M1495:O1495"/>
    <mergeCell ref="P1495:W1495"/>
    <mergeCell ref="B1475:C1475"/>
    <mergeCell ref="D1475:L1475"/>
    <mergeCell ref="M1475:N1475"/>
    <mergeCell ref="O1475:W1475"/>
    <mergeCell ref="C1476:L1477"/>
    <mergeCell ref="B1481:B1484"/>
    <mergeCell ref="C1481:C1482"/>
    <mergeCell ref="D1481:E1482"/>
    <mergeCell ref="F1481:L1493"/>
    <mergeCell ref="M1481:M1484"/>
    <mergeCell ref="N1481:N1482"/>
    <mergeCell ref="O1481:P1482"/>
    <mergeCell ref="Q1481:W1493"/>
    <mergeCell ref="C1483:C1484"/>
    <mergeCell ref="D1483:E1484"/>
    <mergeCell ref="N1483:N1484"/>
    <mergeCell ref="O1483:P1484"/>
    <mergeCell ref="B1485:B1488"/>
    <mergeCell ref="C1485:C1486"/>
    <mergeCell ref="D1485:E1486"/>
    <mergeCell ref="M1485:M1488"/>
    <mergeCell ref="N1485:N1486"/>
    <mergeCell ref="O1485:P1486"/>
    <mergeCell ref="C1487:C1488"/>
    <mergeCell ref="D1487:E1488"/>
    <mergeCell ref="N1487:N1488"/>
    <mergeCell ref="O1487:P1488"/>
    <mergeCell ref="B1489:C1489"/>
    <mergeCell ref="D1489:E1489"/>
    <mergeCell ref="M1489:N1489"/>
    <mergeCell ref="O1489:P1489"/>
    <mergeCell ref="B1490:C1490"/>
    <mergeCell ref="B1470:C1470"/>
    <mergeCell ref="D1470:E1470"/>
    <mergeCell ref="M1470:N1470"/>
    <mergeCell ref="O1470:P1470"/>
    <mergeCell ref="B1471:D1471"/>
    <mergeCell ref="M1471:O1471"/>
    <mergeCell ref="B1472:D1472"/>
    <mergeCell ref="E1472:L1472"/>
    <mergeCell ref="M1472:O1472"/>
    <mergeCell ref="P1472:W1472"/>
    <mergeCell ref="B1473:D1473"/>
    <mergeCell ref="E1473:L1473"/>
    <mergeCell ref="M1473:O1473"/>
    <mergeCell ref="P1473:W1473"/>
    <mergeCell ref="B1474:D1474"/>
    <mergeCell ref="E1474:G1474"/>
    <mergeCell ref="H1474:I1474"/>
    <mergeCell ref="J1474:L1474"/>
    <mergeCell ref="M1474:O1474"/>
    <mergeCell ref="P1474:R1474"/>
    <mergeCell ref="S1474:T1474"/>
    <mergeCell ref="U1474:W1474"/>
    <mergeCell ref="N1462:N1463"/>
    <mergeCell ref="O1462:P1463"/>
    <mergeCell ref="C1464:C1465"/>
    <mergeCell ref="D1464:E1465"/>
    <mergeCell ref="N1464:N1465"/>
    <mergeCell ref="O1464:P1465"/>
    <mergeCell ref="B1466:C1466"/>
    <mergeCell ref="D1466:E1466"/>
    <mergeCell ref="M1466:N1466"/>
    <mergeCell ref="O1466:P1466"/>
    <mergeCell ref="B1467:C1467"/>
    <mergeCell ref="D1467:E1467"/>
    <mergeCell ref="M1467:N1467"/>
    <mergeCell ref="O1467:P1467"/>
    <mergeCell ref="B1468:B1469"/>
    <mergeCell ref="C1468:D1468"/>
    <mergeCell ref="M1468:M1469"/>
    <mergeCell ref="N1468:O1468"/>
    <mergeCell ref="C1469:D1469"/>
    <mergeCell ref="N1469:O1469"/>
    <mergeCell ref="B1455:D1455"/>
    <mergeCell ref="E1455:L1455"/>
    <mergeCell ref="M1455:O1455"/>
    <mergeCell ref="P1455:W1455"/>
    <mergeCell ref="B1456:D1456"/>
    <mergeCell ref="E1456:G1456"/>
    <mergeCell ref="H1456:I1456"/>
    <mergeCell ref="J1456:L1456"/>
    <mergeCell ref="M1456:O1456"/>
    <mergeCell ref="P1456:R1456"/>
    <mergeCell ref="S1456:T1456"/>
    <mergeCell ref="U1456:W1456"/>
    <mergeCell ref="B1457:C1457"/>
    <mergeCell ref="D1457:L1457"/>
    <mergeCell ref="M1457:N1457"/>
    <mergeCell ref="O1457:W1457"/>
    <mergeCell ref="B1458:B1461"/>
    <mergeCell ref="C1458:C1459"/>
    <mergeCell ref="D1458:E1459"/>
    <mergeCell ref="F1458:L1470"/>
    <mergeCell ref="M1458:M1461"/>
    <mergeCell ref="N1458:N1459"/>
    <mergeCell ref="O1458:P1459"/>
    <mergeCell ref="Q1458:W1470"/>
    <mergeCell ref="C1460:C1461"/>
    <mergeCell ref="D1460:E1461"/>
    <mergeCell ref="N1460:N1461"/>
    <mergeCell ref="O1460:P1461"/>
    <mergeCell ref="B1462:B1465"/>
    <mergeCell ref="C1462:C1463"/>
    <mergeCell ref="D1462:E1463"/>
    <mergeCell ref="M1462:M1465"/>
    <mergeCell ref="D1449:E1449"/>
    <mergeCell ref="M1449:N1449"/>
    <mergeCell ref="O1449:P1449"/>
    <mergeCell ref="B1450:B1451"/>
    <mergeCell ref="C1450:D1450"/>
    <mergeCell ref="M1450:M1451"/>
    <mergeCell ref="N1450:O1450"/>
    <mergeCell ref="C1451:D1451"/>
    <mergeCell ref="N1451:O1451"/>
    <mergeCell ref="B1452:C1452"/>
    <mergeCell ref="D1452:E1452"/>
    <mergeCell ref="M1452:N1452"/>
    <mergeCell ref="O1452:P1452"/>
    <mergeCell ref="B1453:D1453"/>
    <mergeCell ref="M1453:O1453"/>
    <mergeCell ref="B1454:D1454"/>
    <mergeCell ref="E1454:L1454"/>
    <mergeCell ref="M1454:O1454"/>
    <mergeCell ref="P1454:W1454"/>
    <mergeCell ref="B1434:C1434"/>
    <mergeCell ref="D1434:L1434"/>
    <mergeCell ref="M1434:N1434"/>
    <mergeCell ref="O1434:W1434"/>
    <mergeCell ref="C1435:L1436"/>
    <mergeCell ref="B1440:B1443"/>
    <mergeCell ref="C1440:C1441"/>
    <mergeCell ref="D1440:E1441"/>
    <mergeCell ref="F1440:L1452"/>
    <mergeCell ref="M1440:M1443"/>
    <mergeCell ref="N1440:N1441"/>
    <mergeCell ref="O1440:P1441"/>
    <mergeCell ref="Q1440:W1452"/>
    <mergeCell ref="C1442:C1443"/>
    <mergeCell ref="D1442:E1443"/>
    <mergeCell ref="N1442:N1443"/>
    <mergeCell ref="O1442:P1443"/>
    <mergeCell ref="B1444:B1447"/>
    <mergeCell ref="C1444:C1445"/>
    <mergeCell ref="D1444:E1445"/>
    <mergeCell ref="M1444:M1447"/>
    <mergeCell ref="N1444:N1445"/>
    <mergeCell ref="O1444:P1445"/>
    <mergeCell ref="C1446:C1447"/>
    <mergeCell ref="D1446:E1447"/>
    <mergeCell ref="N1446:N1447"/>
    <mergeCell ref="O1446:P1447"/>
    <mergeCell ref="B1448:C1448"/>
    <mergeCell ref="D1448:E1448"/>
    <mergeCell ref="M1448:N1448"/>
    <mergeCell ref="O1448:P1448"/>
    <mergeCell ref="B1449:C1449"/>
    <mergeCell ref="B1429:C1429"/>
    <mergeCell ref="D1429:E1429"/>
    <mergeCell ref="M1429:N1429"/>
    <mergeCell ref="O1429:P1429"/>
    <mergeCell ref="B1430:D1430"/>
    <mergeCell ref="M1430:O1430"/>
    <mergeCell ref="B1431:D1431"/>
    <mergeCell ref="E1431:L1431"/>
    <mergeCell ref="M1431:O1431"/>
    <mergeCell ref="P1431:W1431"/>
    <mergeCell ref="B1432:D1432"/>
    <mergeCell ref="E1432:L1432"/>
    <mergeCell ref="M1432:O1432"/>
    <mergeCell ref="P1432:W1432"/>
    <mergeCell ref="B1433:D1433"/>
    <mergeCell ref="E1433:G1433"/>
    <mergeCell ref="H1433:I1433"/>
    <mergeCell ref="J1433:L1433"/>
    <mergeCell ref="M1433:O1433"/>
    <mergeCell ref="P1433:R1433"/>
    <mergeCell ref="S1433:T1433"/>
    <mergeCell ref="U1433:W1433"/>
    <mergeCell ref="N1421:N1422"/>
    <mergeCell ref="O1421:P1422"/>
    <mergeCell ref="C1423:C1424"/>
    <mergeCell ref="D1423:E1424"/>
    <mergeCell ref="N1423:N1424"/>
    <mergeCell ref="O1423:P1424"/>
    <mergeCell ref="B1425:C1425"/>
    <mergeCell ref="D1425:E1425"/>
    <mergeCell ref="M1425:N1425"/>
    <mergeCell ref="O1425:P1425"/>
    <mergeCell ref="B1426:C1426"/>
    <mergeCell ref="D1426:E1426"/>
    <mergeCell ref="M1426:N1426"/>
    <mergeCell ref="O1426:P1426"/>
    <mergeCell ref="B1427:B1428"/>
    <mergeCell ref="C1427:D1427"/>
    <mergeCell ref="M1427:M1428"/>
    <mergeCell ref="N1427:O1427"/>
    <mergeCell ref="C1428:D1428"/>
    <mergeCell ref="N1428:O1428"/>
    <mergeCell ref="B1414:D1414"/>
    <mergeCell ref="E1414:L1414"/>
    <mergeCell ref="M1414:O1414"/>
    <mergeCell ref="P1414:W1414"/>
    <mergeCell ref="B1415:D1415"/>
    <mergeCell ref="E1415:G1415"/>
    <mergeCell ref="H1415:I1415"/>
    <mergeCell ref="J1415:L1415"/>
    <mergeCell ref="M1415:O1415"/>
    <mergeCell ref="P1415:R1415"/>
    <mergeCell ref="S1415:T1415"/>
    <mergeCell ref="U1415:W1415"/>
    <mergeCell ref="B1416:C1416"/>
    <mergeCell ref="D1416:L1416"/>
    <mergeCell ref="M1416:N1416"/>
    <mergeCell ref="O1416:W1416"/>
    <mergeCell ref="B1417:B1420"/>
    <mergeCell ref="C1417:C1418"/>
    <mergeCell ref="D1417:E1418"/>
    <mergeCell ref="F1417:L1429"/>
    <mergeCell ref="M1417:M1420"/>
    <mergeCell ref="N1417:N1418"/>
    <mergeCell ref="O1417:P1418"/>
    <mergeCell ref="Q1417:W1429"/>
    <mergeCell ref="C1419:C1420"/>
    <mergeCell ref="D1419:E1420"/>
    <mergeCell ref="N1419:N1420"/>
    <mergeCell ref="O1419:P1420"/>
    <mergeCell ref="B1421:B1424"/>
    <mergeCell ref="C1421:C1422"/>
    <mergeCell ref="D1421:E1422"/>
    <mergeCell ref="M1421:M1424"/>
    <mergeCell ref="D1408:E1408"/>
    <mergeCell ref="M1408:N1408"/>
    <mergeCell ref="O1408:P1408"/>
    <mergeCell ref="B1409:B1410"/>
    <mergeCell ref="C1409:D1409"/>
    <mergeCell ref="M1409:M1410"/>
    <mergeCell ref="N1409:O1409"/>
    <mergeCell ref="C1410:D1410"/>
    <mergeCell ref="N1410:O1410"/>
    <mergeCell ref="B1411:C1411"/>
    <mergeCell ref="D1411:E1411"/>
    <mergeCell ref="M1411:N1411"/>
    <mergeCell ref="O1411:P1411"/>
    <mergeCell ref="B1412:D1412"/>
    <mergeCell ref="M1412:O1412"/>
    <mergeCell ref="B1413:D1413"/>
    <mergeCell ref="E1413:L1413"/>
    <mergeCell ref="M1413:O1413"/>
    <mergeCell ref="P1413:W1413"/>
    <mergeCell ref="B1393:C1393"/>
    <mergeCell ref="D1393:L1393"/>
    <mergeCell ref="M1393:N1393"/>
    <mergeCell ref="O1393:W1393"/>
    <mergeCell ref="C1394:L1395"/>
    <mergeCell ref="B1399:B1402"/>
    <mergeCell ref="C1399:C1400"/>
    <mergeCell ref="D1399:E1400"/>
    <mergeCell ref="F1399:L1411"/>
    <mergeCell ref="M1399:M1402"/>
    <mergeCell ref="N1399:N1400"/>
    <mergeCell ref="O1399:P1400"/>
    <mergeCell ref="Q1399:W1411"/>
    <mergeCell ref="C1401:C1402"/>
    <mergeCell ref="D1401:E1402"/>
    <mergeCell ref="N1401:N1402"/>
    <mergeCell ref="O1401:P1402"/>
    <mergeCell ref="B1403:B1406"/>
    <mergeCell ref="C1403:C1404"/>
    <mergeCell ref="D1403:E1404"/>
    <mergeCell ref="M1403:M1406"/>
    <mergeCell ref="N1403:N1404"/>
    <mergeCell ref="O1403:P1404"/>
    <mergeCell ref="C1405:C1406"/>
    <mergeCell ref="D1405:E1406"/>
    <mergeCell ref="N1405:N1406"/>
    <mergeCell ref="O1405:P1406"/>
    <mergeCell ref="B1407:C1407"/>
    <mergeCell ref="D1407:E1407"/>
    <mergeCell ref="M1407:N1407"/>
    <mergeCell ref="O1407:P1407"/>
    <mergeCell ref="B1408:C1408"/>
    <mergeCell ref="B1388:C1388"/>
    <mergeCell ref="D1388:E1388"/>
    <mergeCell ref="M1388:N1388"/>
    <mergeCell ref="O1388:P1388"/>
    <mergeCell ref="B1389:D1389"/>
    <mergeCell ref="M1389:O1389"/>
    <mergeCell ref="B1390:D1390"/>
    <mergeCell ref="E1390:L1390"/>
    <mergeCell ref="M1390:O1390"/>
    <mergeCell ref="P1390:W1390"/>
    <mergeCell ref="B1391:D1391"/>
    <mergeCell ref="E1391:L1391"/>
    <mergeCell ref="M1391:O1391"/>
    <mergeCell ref="P1391:W1391"/>
    <mergeCell ref="B1392:D1392"/>
    <mergeCell ref="E1392:G1392"/>
    <mergeCell ref="H1392:I1392"/>
    <mergeCell ref="J1392:L1392"/>
    <mergeCell ref="M1392:O1392"/>
    <mergeCell ref="P1392:R1392"/>
    <mergeCell ref="S1392:T1392"/>
    <mergeCell ref="U1392:W1392"/>
    <mergeCell ref="N1380:N1381"/>
    <mergeCell ref="O1380:P1381"/>
    <mergeCell ref="C1382:C1383"/>
    <mergeCell ref="D1382:E1383"/>
    <mergeCell ref="N1382:N1383"/>
    <mergeCell ref="O1382:P1383"/>
    <mergeCell ref="B1384:C1384"/>
    <mergeCell ref="D1384:E1384"/>
    <mergeCell ref="M1384:N1384"/>
    <mergeCell ref="O1384:P1384"/>
    <mergeCell ref="B1385:C1385"/>
    <mergeCell ref="D1385:E1385"/>
    <mergeCell ref="M1385:N1385"/>
    <mergeCell ref="O1385:P1385"/>
    <mergeCell ref="B1386:B1387"/>
    <mergeCell ref="C1386:D1386"/>
    <mergeCell ref="M1386:M1387"/>
    <mergeCell ref="N1386:O1386"/>
    <mergeCell ref="C1387:D1387"/>
    <mergeCell ref="N1387:O1387"/>
    <mergeCell ref="B1373:D1373"/>
    <mergeCell ref="E1373:L1373"/>
    <mergeCell ref="M1373:O1373"/>
    <mergeCell ref="P1373:W1373"/>
    <mergeCell ref="B1374:D1374"/>
    <mergeCell ref="E1374:G1374"/>
    <mergeCell ref="H1374:I1374"/>
    <mergeCell ref="J1374:L1374"/>
    <mergeCell ref="M1374:O1374"/>
    <mergeCell ref="P1374:R1374"/>
    <mergeCell ref="S1374:T1374"/>
    <mergeCell ref="U1374:W1374"/>
    <mergeCell ref="B1375:C1375"/>
    <mergeCell ref="D1375:L1375"/>
    <mergeCell ref="M1375:N1375"/>
    <mergeCell ref="O1375:W1375"/>
    <mergeCell ref="B1376:B1379"/>
    <mergeCell ref="C1376:C1377"/>
    <mergeCell ref="D1376:E1377"/>
    <mergeCell ref="F1376:L1388"/>
    <mergeCell ref="M1376:M1379"/>
    <mergeCell ref="N1376:N1377"/>
    <mergeCell ref="O1376:P1377"/>
    <mergeCell ref="Q1376:W1388"/>
    <mergeCell ref="C1378:C1379"/>
    <mergeCell ref="D1378:E1379"/>
    <mergeCell ref="N1378:N1379"/>
    <mergeCell ref="O1378:P1379"/>
    <mergeCell ref="B1380:B1383"/>
    <mergeCell ref="C1380:C1381"/>
    <mergeCell ref="D1380:E1381"/>
    <mergeCell ref="M1380:M1383"/>
    <mergeCell ref="D1367:E1367"/>
    <mergeCell ref="M1367:N1367"/>
    <mergeCell ref="O1367:P1367"/>
    <mergeCell ref="B1368:B1369"/>
    <mergeCell ref="C1368:D1368"/>
    <mergeCell ref="M1368:M1369"/>
    <mergeCell ref="N1368:O1368"/>
    <mergeCell ref="C1369:D1369"/>
    <mergeCell ref="N1369:O1369"/>
    <mergeCell ref="B1370:C1370"/>
    <mergeCell ref="D1370:E1370"/>
    <mergeCell ref="M1370:N1370"/>
    <mergeCell ref="O1370:P1370"/>
    <mergeCell ref="B1371:D1371"/>
    <mergeCell ref="M1371:O1371"/>
    <mergeCell ref="B1372:D1372"/>
    <mergeCell ref="E1372:L1372"/>
    <mergeCell ref="M1372:O1372"/>
    <mergeCell ref="P1372:W1372"/>
    <mergeCell ref="B1352:C1352"/>
    <mergeCell ref="D1352:L1352"/>
    <mergeCell ref="M1352:N1352"/>
    <mergeCell ref="O1352:W1352"/>
    <mergeCell ref="C1353:L1354"/>
    <mergeCell ref="B1358:B1361"/>
    <mergeCell ref="C1358:C1359"/>
    <mergeCell ref="D1358:E1359"/>
    <mergeCell ref="F1358:L1370"/>
    <mergeCell ref="M1358:M1361"/>
    <mergeCell ref="N1358:N1359"/>
    <mergeCell ref="O1358:P1359"/>
    <mergeCell ref="Q1358:W1370"/>
    <mergeCell ref="C1360:C1361"/>
    <mergeCell ref="D1360:E1361"/>
    <mergeCell ref="N1360:N1361"/>
    <mergeCell ref="O1360:P1361"/>
    <mergeCell ref="B1362:B1365"/>
    <mergeCell ref="C1362:C1363"/>
    <mergeCell ref="D1362:E1363"/>
    <mergeCell ref="M1362:M1365"/>
    <mergeCell ref="N1362:N1363"/>
    <mergeCell ref="O1362:P1363"/>
    <mergeCell ref="C1364:C1365"/>
    <mergeCell ref="D1364:E1365"/>
    <mergeCell ref="N1364:N1365"/>
    <mergeCell ref="O1364:P1365"/>
    <mergeCell ref="B1366:C1366"/>
    <mergeCell ref="D1366:E1366"/>
    <mergeCell ref="M1366:N1366"/>
    <mergeCell ref="O1366:P1366"/>
    <mergeCell ref="B1367:C1367"/>
    <mergeCell ref="B1347:C1347"/>
    <mergeCell ref="D1347:E1347"/>
    <mergeCell ref="M1347:N1347"/>
    <mergeCell ref="O1347:P1347"/>
    <mergeCell ref="B1348:D1348"/>
    <mergeCell ref="M1348:O1348"/>
    <mergeCell ref="B1349:D1349"/>
    <mergeCell ref="E1349:L1349"/>
    <mergeCell ref="M1349:O1349"/>
    <mergeCell ref="P1349:W1349"/>
    <mergeCell ref="B1350:D1350"/>
    <mergeCell ref="E1350:L1350"/>
    <mergeCell ref="M1350:O1350"/>
    <mergeCell ref="P1350:W1350"/>
    <mergeCell ref="B1351:D1351"/>
    <mergeCell ref="E1351:G1351"/>
    <mergeCell ref="H1351:I1351"/>
    <mergeCell ref="J1351:L1351"/>
    <mergeCell ref="M1351:O1351"/>
    <mergeCell ref="P1351:R1351"/>
    <mergeCell ref="S1351:T1351"/>
    <mergeCell ref="U1351:W1351"/>
    <mergeCell ref="N1339:N1340"/>
    <mergeCell ref="O1339:P1340"/>
    <mergeCell ref="C1341:C1342"/>
    <mergeCell ref="D1341:E1342"/>
    <mergeCell ref="N1341:N1342"/>
    <mergeCell ref="O1341:P1342"/>
    <mergeCell ref="B1343:C1343"/>
    <mergeCell ref="D1343:E1343"/>
    <mergeCell ref="M1343:N1343"/>
    <mergeCell ref="O1343:P1343"/>
    <mergeCell ref="B1344:C1344"/>
    <mergeCell ref="D1344:E1344"/>
    <mergeCell ref="M1344:N1344"/>
    <mergeCell ref="O1344:P1344"/>
    <mergeCell ref="B1345:B1346"/>
    <mergeCell ref="C1345:D1345"/>
    <mergeCell ref="M1345:M1346"/>
    <mergeCell ref="N1345:O1345"/>
    <mergeCell ref="C1346:D1346"/>
    <mergeCell ref="N1346:O1346"/>
    <mergeCell ref="B1332:D1332"/>
    <mergeCell ref="E1332:L1332"/>
    <mergeCell ref="M1332:O1332"/>
    <mergeCell ref="P1332:W1332"/>
    <mergeCell ref="B1333:D1333"/>
    <mergeCell ref="E1333:G1333"/>
    <mergeCell ref="H1333:I1333"/>
    <mergeCell ref="J1333:L1333"/>
    <mergeCell ref="M1333:O1333"/>
    <mergeCell ref="P1333:R1333"/>
    <mergeCell ref="S1333:T1333"/>
    <mergeCell ref="U1333:W1333"/>
    <mergeCell ref="B1334:C1334"/>
    <mergeCell ref="D1334:L1334"/>
    <mergeCell ref="M1334:N1334"/>
    <mergeCell ref="O1334:W1334"/>
    <mergeCell ref="B1335:B1338"/>
    <mergeCell ref="C1335:C1336"/>
    <mergeCell ref="D1335:E1336"/>
    <mergeCell ref="F1335:L1347"/>
    <mergeCell ref="M1335:M1338"/>
    <mergeCell ref="N1335:N1336"/>
    <mergeCell ref="O1335:P1336"/>
    <mergeCell ref="Q1335:W1347"/>
    <mergeCell ref="C1337:C1338"/>
    <mergeCell ref="D1337:E1338"/>
    <mergeCell ref="N1337:N1338"/>
    <mergeCell ref="O1337:P1338"/>
    <mergeCell ref="B1339:B1342"/>
    <mergeCell ref="C1339:C1340"/>
    <mergeCell ref="D1339:E1340"/>
    <mergeCell ref="M1339:M1342"/>
    <mergeCell ref="D1326:E1326"/>
    <mergeCell ref="M1326:N1326"/>
    <mergeCell ref="O1326:P1326"/>
    <mergeCell ref="B1327:B1328"/>
    <mergeCell ref="C1327:D1327"/>
    <mergeCell ref="M1327:M1328"/>
    <mergeCell ref="N1327:O1327"/>
    <mergeCell ref="C1328:D1328"/>
    <mergeCell ref="N1328:O1328"/>
    <mergeCell ref="B1329:C1329"/>
    <mergeCell ref="D1329:E1329"/>
    <mergeCell ref="M1329:N1329"/>
    <mergeCell ref="O1329:P1329"/>
    <mergeCell ref="B1330:D1330"/>
    <mergeCell ref="M1330:O1330"/>
    <mergeCell ref="B1331:D1331"/>
    <mergeCell ref="E1331:L1331"/>
    <mergeCell ref="M1331:O1331"/>
    <mergeCell ref="P1331:W1331"/>
    <mergeCell ref="B1311:C1311"/>
    <mergeCell ref="D1311:L1311"/>
    <mergeCell ref="M1311:N1311"/>
    <mergeCell ref="O1311:W1311"/>
    <mergeCell ref="C1312:L1313"/>
    <mergeCell ref="B1317:B1320"/>
    <mergeCell ref="C1317:C1318"/>
    <mergeCell ref="D1317:E1318"/>
    <mergeCell ref="F1317:L1329"/>
    <mergeCell ref="M1317:M1320"/>
    <mergeCell ref="N1317:N1318"/>
    <mergeCell ref="O1317:P1318"/>
    <mergeCell ref="Q1317:W1329"/>
    <mergeCell ref="C1319:C1320"/>
    <mergeCell ref="D1319:E1320"/>
    <mergeCell ref="N1319:N1320"/>
    <mergeCell ref="O1319:P1320"/>
    <mergeCell ref="B1321:B1324"/>
    <mergeCell ref="C1321:C1322"/>
    <mergeCell ref="D1321:E1322"/>
    <mergeCell ref="M1321:M1324"/>
    <mergeCell ref="N1321:N1322"/>
    <mergeCell ref="O1321:P1322"/>
    <mergeCell ref="C1323:C1324"/>
    <mergeCell ref="D1323:E1324"/>
    <mergeCell ref="N1323:N1324"/>
    <mergeCell ref="O1323:P1324"/>
    <mergeCell ref="B1325:C1325"/>
    <mergeCell ref="D1325:E1325"/>
    <mergeCell ref="M1325:N1325"/>
    <mergeCell ref="O1325:P1325"/>
    <mergeCell ref="B1326:C1326"/>
    <mergeCell ref="B1306:C1306"/>
    <mergeCell ref="D1306:E1306"/>
    <mergeCell ref="M1306:N1306"/>
    <mergeCell ref="O1306:P1306"/>
    <mergeCell ref="B1307:D1307"/>
    <mergeCell ref="M1307:O1307"/>
    <mergeCell ref="B1308:D1308"/>
    <mergeCell ref="E1308:L1308"/>
    <mergeCell ref="M1308:O1308"/>
    <mergeCell ref="P1308:W1308"/>
    <mergeCell ref="B1309:D1309"/>
    <mergeCell ref="E1309:L1309"/>
    <mergeCell ref="M1309:O1309"/>
    <mergeCell ref="P1309:W1309"/>
    <mergeCell ref="B1310:D1310"/>
    <mergeCell ref="E1310:G1310"/>
    <mergeCell ref="H1310:I1310"/>
    <mergeCell ref="J1310:L1310"/>
    <mergeCell ref="M1310:O1310"/>
    <mergeCell ref="P1310:R1310"/>
    <mergeCell ref="S1310:T1310"/>
    <mergeCell ref="U1310:W1310"/>
    <mergeCell ref="N1298:N1299"/>
    <mergeCell ref="O1298:P1299"/>
    <mergeCell ref="C1300:C1301"/>
    <mergeCell ref="D1300:E1301"/>
    <mergeCell ref="N1300:N1301"/>
    <mergeCell ref="O1300:P1301"/>
    <mergeCell ref="B1302:C1302"/>
    <mergeCell ref="D1302:E1302"/>
    <mergeCell ref="M1302:N1302"/>
    <mergeCell ref="O1302:P1302"/>
    <mergeCell ref="B1303:C1303"/>
    <mergeCell ref="D1303:E1303"/>
    <mergeCell ref="M1303:N1303"/>
    <mergeCell ref="O1303:P1303"/>
    <mergeCell ref="B1304:B1305"/>
    <mergeCell ref="C1304:D1304"/>
    <mergeCell ref="M1304:M1305"/>
    <mergeCell ref="N1304:O1304"/>
    <mergeCell ref="C1305:D1305"/>
    <mergeCell ref="N1305:O1305"/>
    <mergeCell ref="B1291:D1291"/>
    <mergeCell ref="E1291:L1291"/>
    <mergeCell ref="M1291:O1291"/>
    <mergeCell ref="P1291:W1291"/>
    <mergeCell ref="B1292:D1292"/>
    <mergeCell ref="E1292:G1292"/>
    <mergeCell ref="H1292:I1292"/>
    <mergeCell ref="J1292:L1292"/>
    <mergeCell ref="M1292:O1292"/>
    <mergeCell ref="P1292:R1292"/>
    <mergeCell ref="S1292:T1292"/>
    <mergeCell ref="U1292:W1292"/>
    <mergeCell ref="B1293:C1293"/>
    <mergeCell ref="D1293:L1293"/>
    <mergeCell ref="M1293:N1293"/>
    <mergeCell ref="O1293:W1293"/>
    <mergeCell ref="B1294:B1297"/>
    <mergeCell ref="C1294:C1295"/>
    <mergeCell ref="D1294:E1295"/>
    <mergeCell ref="F1294:L1306"/>
    <mergeCell ref="M1294:M1297"/>
    <mergeCell ref="N1294:N1295"/>
    <mergeCell ref="O1294:P1295"/>
    <mergeCell ref="Q1294:W1306"/>
    <mergeCell ref="C1296:C1297"/>
    <mergeCell ref="D1296:E1297"/>
    <mergeCell ref="N1296:N1297"/>
    <mergeCell ref="O1296:P1297"/>
    <mergeCell ref="B1298:B1301"/>
    <mergeCell ref="C1298:C1299"/>
    <mergeCell ref="D1298:E1299"/>
    <mergeCell ref="M1298:M1301"/>
    <mergeCell ref="D1285:E1285"/>
    <mergeCell ref="M1285:N1285"/>
    <mergeCell ref="O1285:P1285"/>
    <mergeCell ref="B1286:B1287"/>
    <mergeCell ref="C1286:D1286"/>
    <mergeCell ref="M1286:M1287"/>
    <mergeCell ref="N1286:O1286"/>
    <mergeCell ref="C1287:D1287"/>
    <mergeCell ref="N1287:O1287"/>
    <mergeCell ref="B1288:C1288"/>
    <mergeCell ref="D1288:E1288"/>
    <mergeCell ref="M1288:N1288"/>
    <mergeCell ref="O1288:P1288"/>
    <mergeCell ref="B1289:D1289"/>
    <mergeCell ref="M1289:O1289"/>
    <mergeCell ref="B1290:D1290"/>
    <mergeCell ref="E1290:L1290"/>
    <mergeCell ref="M1290:O1290"/>
    <mergeCell ref="P1290:W1290"/>
    <mergeCell ref="B1270:C1270"/>
    <mergeCell ref="D1270:L1270"/>
    <mergeCell ref="M1270:N1270"/>
    <mergeCell ref="O1270:W1270"/>
    <mergeCell ref="C1271:L1272"/>
    <mergeCell ref="B1276:B1279"/>
    <mergeCell ref="C1276:C1277"/>
    <mergeCell ref="D1276:E1277"/>
    <mergeCell ref="F1276:L1288"/>
    <mergeCell ref="M1276:M1279"/>
    <mergeCell ref="N1276:N1277"/>
    <mergeCell ref="O1276:P1277"/>
    <mergeCell ref="Q1276:W1288"/>
    <mergeCell ref="C1278:C1279"/>
    <mergeCell ref="D1278:E1279"/>
    <mergeCell ref="N1278:N1279"/>
    <mergeCell ref="O1278:P1279"/>
    <mergeCell ref="B1280:B1283"/>
    <mergeCell ref="C1280:C1281"/>
    <mergeCell ref="D1280:E1281"/>
    <mergeCell ref="M1280:M1283"/>
    <mergeCell ref="N1280:N1281"/>
    <mergeCell ref="O1280:P1281"/>
    <mergeCell ref="C1282:C1283"/>
    <mergeCell ref="D1282:E1283"/>
    <mergeCell ref="N1282:N1283"/>
    <mergeCell ref="O1282:P1283"/>
    <mergeCell ref="B1284:C1284"/>
    <mergeCell ref="D1284:E1284"/>
    <mergeCell ref="M1284:N1284"/>
    <mergeCell ref="O1284:P1284"/>
    <mergeCell ref="B1285:C1285"/>
    <mergeCell ref="B1265:C1265"/>
    <mergeCell ref="D1265:E1265"/>
    <mergeCell ref="M1265:N1265"/>
    <mergeCell ref="O1265:P1265"/>
    <mergeCell ref="B1266:D1266"/>
    <mergeCell ref="M1266:O1266"/>
    <mergeCell ref="B1267:D1267"/>
    <mergeCell ref="E1267:L1267"/>
    <mergeCell ref="M1267:O1267"/>
    <mergeCell ref="P1267:W1267"/>
    <mergeCell ref="B1268:D1268"/>
    <mergeCell ref="E1268:L1268"/>
    <mergeCell ref="M1268:O1268"/>
    <mergeCell ref="P1268:W1268"/>
    <mergeCell ref="B1269:D1269"/>
    <mergeCell ref="E1269:G1269"/>
    <mergeCell ref="H1269:I1269"/>
    <mergeCell ref="J1269:L1269"/>
    <mergeCell ref="M1269:O1269"/>
    <mergeCell ref="P1269:R1269"/>
    <mergeCell ref="S1269:T1269"/>
    <mergeCell ref="U1269:W1269"/>
    <mergeCell ref="N1257:N1258"/>
    <mergeCell ref="O1257:P1258"/>
    <mergeCell ref="C1259:C1260"/>
    <mergeCell ref="D1259:E1260"/>
    <mergeCell ref="N1259:N1260"/>
    <mergeCell ref="O1259:P1260"/>
    <mergeCell ref="B1261:C1261"/>
    <mergeCell ref="D1261:E1261"/>
    <mergeCell ref="M1261:N1261"/>
    <mergeCell ref="O1261:P1261"/>
    <mergeCell ref="B1262:C1262"/>
    <mergeCell ref="D1262:E1262"/>
    <mergeCell ref="M1262:N1262"/>
    <mergeCell ref="O1262:P1262"/>
    <mergeCell ref="B1263:B1264"/>
    <mergeCell ref="C1263:D1263"/>
    <mergeCell ref="M1263:M1264"/>
    <mergeCell ref="N1263:O1263"/>
    <mergeCell ref="C1264:D1264"/>
    <mergeCell ref="N1264:O1264"/>
    <mergeCell ref="B1250:D1250"/>
    <mergeCell ref="E1250:L1250"/>
    <mergeCell ref="M1250:O1250"/>
    <mergeCell ref="P1250:W1250"/>
    <mergeCell ref="B1251:D1251"/>
    <mergeCell ref="E1251:G1251"/>
    <mergeCell ref="H1251:I1251"/>
    <mergeCell ref="J1251:L1251"/>
    <mergeCell ref="M1251:O1251"/>
    <mergeCell ref="P1251:R1251"/>
    <mergeCell ref="S1251:T1251"/>
    <mergeCell ref="U1251:W1251"/>
    <mergeCell ref="B1252:C1252"/>
    <mergeCell ref="D1252:L1252"/>
    <mergeCell ref="M1252:N1252"/>
    <mergeCell ref="O1252:W1252"/>
    <mergeCell ref="B1253:B1256"/>
    <mergeCell ref="C1253:C1254"/>
    <mergeCell ref="D1253:E1254"/>
    <mergeCell ref="F1253:L1265"/>
    <mergeCell ref="M1253:M1256"/>
    <mergeCell ref="N1253:N1254"/>
    <mergeCell ref="O1253:P1254"/>
    <mergeCell ref="Q1253:W1265"/>
    <mergeCell ref="C1255:C1256"/>
    <mergeCell ref="D1255:E1256"/>
    <mergeCell ref="N1255:N1256"/>
    <mergeCell ref="O1255:P1256"/>
    <mergeCell ref="B1257:B1260"/>
    <mergeCell ref="C1257:C1258"/>
    <mergeCell ref="D1257:E1258"/>
    <mergeCell ref="M1257:M1260"/>
    <mergeCell ref="D1244:E1244"/>
    <mergeCell ref="M1244:N1244"/>
    <mergeCell ref="O1244:P1244"/>
    <mergeCell ref="B1245:B1246"/>
    <mergeCell ref="C1245:D1245"/>
    <mergeCell ref="M1245:M1246"/>
    <mergeCell ref="N1245:O1245"/>
    <mergeCell ref="C1246:D1246"/>
    <mergeCell ref="N1246:O1246"/>
    <mergeCell ref="B1247:C1247"/>
    <mergeCell ref="D1247:E1247"/>
    <mergeCell ref="M1247:N1247"/>
    <mergeCell ref="O1247:P1247"/>
    <mergeCell ref="B1248:D1248"/>
    <mergeCell ref="M1248:O1248"/>
    <mergeCell ref="B1249:D1249"/>
    <mergeCell ref="E1249:L1249"/>
    <mergeCell ref="M1249:O1249"/>
    <mergeCell ref="P1249:W1249"/>
    <mergeCell ref="B1229:C1229"/>
    <mergeCell ref="D1229:L1229"/>
    <mergeCell ref="M1229:N1229"/>
    <mergeCell ref="O1229:W1229"/>
    <mergeCell ref="C1230:L1231"/>
    <mergeCell ref="B1235:B1238"/>
    <mergeCell ref="C1235:C1236"/>
    <mergeCell ref="D1235:E1236"/>
    <mergeCell ref="F1235:L1247"/>
    <mergeCell ref="M1235:M1238"/>
    <mergeCell ref="N1235:N1236"/>
    <mergeCell ref="O1235:P1236"/>
    <mergeCell ref="Q1235:W1247"/>
    <mergeCell ref="C1237:C1238"/>
    <mergeCell ref="D1237:E1238"/>
    <mergeCell ref="N1237:N1238"/>
    <mergeCell ref="O1237:P1238"/>
    <mergeCell ref="B1239:B1242"/>
    <mergeCell ref="C1239:C1240"/>
    <mergeCell ref="D1239:E1240"/>
    <mergeCell ref="M1239:M1242"/>
    <mergeCell ref="N1239:N1240"/>
    <mergeCell ref="O1239:P1240"/>
    <mergeCell ref="C1241:C1242"/>
    <mergeCell ref="D1241:E1242"/>
    <mergeCell ref="N1241:N1242"/>
    <mergeCell ref="O1241:P1242"/>
    <mergeCell ref="B1243:C1243"/>
    <mergeCell ref="D1243:E1243"/>
    <mergeCell ref="M1243:N1243"/>
    <mergeCell ref="O1243:P1243"/>
    <mergeCell ref="B1244:C1244"/>
    <mergeCell ref="B1224:C1224"/>
    <mergeCell ref="D1224:E1224"/>
    <mergeCell ref="M1224:N1224"/>
    <mergeCell ref="O1224:P1224"/>
    <mergeCell ref="B1225:D1225"/>
    <mergeCell ref="M1225:O1225"/>
    <mergeCell ref="B1226:D1226"/>
    <mergeCell ref="E1226:L1226"/>
    <mergeCell ref="M1226:O1226"/>
    <mergeCell ref="P1226:W1226"/>
    <mergeCell ref="B1227:D1227"/>
    <mergeCell ref="E1227:L1227"/>
    <mergeCell ref="M1227:O1227"/>
    <mergeCell ref="P1227:W1227"/>
    <mergeCell ref="B1228:D1228"/>
    <mergeCell ref="E1228:G1228"/>
    <mergeCell ref="H1228:I1228"/>
    <mergeCell ref="J1228:L1228"/>
    <mergeCell ref="M1228:O1228"/>
    <mergeCell ref="P1228:R1228"/>
    <mergeCell ref="S1228:T1228"/>
    <mergeCell ref="U1228:W1228"/>
    <mergeCell ref="N1216:N1217"/>
    <mergeCell ref="O1216:P1217"/>
    <mergeCell ref="C1218:C1219"/>
    <mergeCell ref="D1218:E1219"/>
    <mergeCell ref="N1218:N1219"/>
    <mergeCell ref="O1218:P1219"/>
    <mergeCell ref="B1220:C1220"/>
    <mergeCell ref="D1220:E1220"/>
    <mergeCell ref="M1220:N1220"/>
    <mergeCell ref="O1220:P1220"/>
    <mergeCell ref="B1221:C1221"/>
    <mergeCell ref="D1221:E1221"/>
    <mergeCell ref="M1221:N1221"/>
    <mergeCell ref="O1221:P1221"/>
    <mergeCell ref="B1222:B1223"/>
    <mergeCell ref="C1222:D1222"/>
    <mergeCell ref="M1222:M1223"/>
    <mergeCell ref="N1222:O1222"/>
    <mergeCell ref="C1223:D1223"/>
    <mergeCell ref="N1223:O1223"/>
    <mergeCell ref="B1209:D1209"/>
    <mergeCell ref="E1209:L1209"/>
    <mergeCell ref="M1209:O1209"/>
    <mergeCell ref="P1209:W1209"/>
    <mergeCell ref="B1210:D1210"/>
    <mergeCell ref="E1210:G1210"/>
    <mergeCell ref="H1210:I1210"/>
    <mergeCell ref="J1210:L1210"/>
    <mergeCell ref="M1210:O1210"/>
    <mergeCell ref="P1210:R1210"/>
    <mergeCell ref="S1210:T1210"/>
    <mergeCell ref="U1210:W1210"/>
    <mergeCell ref="B1211:C1211"/>
    <mergeCell ref="D1211:L1211"/>
    <mergeCell ref="M1211:N1211"/>
    <mergeCell ref="O1211:W1211"/>
    <mergeCell ref="B1212:B1215"/>
    <mergeCell ref="C1212:C1213"/>
    <mergeCell ref="D1212:E1213"/>
    <mergeCell ref="F1212:L1224"/>
    <mergeCell ref="M1212:M1215"/>
    <mergeCell ref="N1212:N1213"/>
    <mergeCell ref="O1212:P1213"/>
    <mergeCell ref="Q1212:W1224"/>
    <mergeCell ref="C1214:C1215"/>
    <mergeCell ref="D1214:E1215"/>
    <mergeCell ref="N1214:N1215"/>
    <mergeCell ref="O1214:P1215"/>
    <mergeCell ref="B1216:B1219"/>
    <mergeCell ref="C1216:C1217"/>
    <mergeCell ref="D1216:E1217"/>
    <mergeCell ref="M1216:M1219"/>
    <mergeCell ref="D1203:E1203"/>
    <mergeCell ref="M1203:N1203"/>
    <mergeCell ref="O1203:P1203"/>
    <mergeCell ref="B1204:B1205"/>
    <mergeCell ref="C1204:D1204"/>
    <mergeCell ref="M1204:M1205"/>
    <mergeCell ref="N1204:O1204"/>
    <mergeCell ref="C1205:D1205"/>
    <mergeCell ref="N1205:O1205"/>
    <mergeCell ref="B1206:C1206"/>
    <mergeCell ref="D1206:E1206"/>
    <mergeCell ref="M1206:N1206"/>
    <mergeCell ref="O1206:P1206"/>
    <mergeCell ref="B1207:D1207"/>
    <mergeCell ref="M1207:O1207"/>
    <mergeCell ref="B1208:D1208"/>
    <mergeCell ref="E1208:L1208"/>
    <mergeCell ref="M1208:O1208"/>
    <mergeCell ref="P1208:W1208"/>
    <mergeCell ref="B1188:C1188"/>
    <mergeCell ref="D1188:L1188"/>
    <mergeCell ref="M1188:N1188"/>
    <mergeCell ref="O1188:W1188"/>
    <mergeCell ref="C1189:L1190"/>
    <mergeCell ref="B1194:B1197"/>
    <mergeCell ref="C1194:C1195"/>
    <mergeCell ref="D1194:E1195"/>
    <mergeCell ref="F1194:L1206"/>
    <mergeCell ref="M1194:M1197"/>
    <mergeCell ref="N1194:N1195"/>
    <mergeCell ref="O1194:P1195"/>
    <mergeCell ref="Q1194:W1206"/>
    <mergeCell ref="C1196:C1197"/>
    <mergeCell ref="D1196:E1197"/>
    <mergeCell ref="N1196:N1197"/>
    <mergeCell ref="O1196:P1197"/>
    <mergeCell ref="B1198:B1201"/>
    <mergeCell ref="C1198:C1199"/>
    <mergeCell ref="D1198:E1199"/>
    <mergeCell ref="M1198:M1201"/>
    <mergeCell ref="N1198:N1199"/>
    <mergeCell ref="O1198:P1199"/>
    <mergeCell ref="C1200:C1201"/>
    <mergeCell ref="D1200:E1201"/>
    <mergeCell ref="N1200:N1201"/>
    <mergeCell ref="O1200:P1201"/>
    <mergeCell ref="B1202:C1202"/>
    <mergeCell ref="D1202:E1202"/>
    <mergeCell ref="M1202:N1202"/>
    <mergeCell ref="O1202:P1202"/>
    <mergeCell ref="B1203:C1203"/>
    <mergeCell ref="B1183:C1183"/>
    <mergeCell ref="D1183:E1183"/>
    <mergeCell ref="M1183:N1183"/>
    <mergeCell ref="O1183:P1183"/>
    <mergeCell ref="B1184:D1184"/>
    <mergeCell ref="M1184:O1184"/>
    <mergeCell ref="B1185:D1185"/>
    <mergeCell ref="E1185:L1185"/>
    <mergeCell ref="M1185:O1185"/>
    <mergeCell ref="P1185:W1185"/>
    <mergeCell ref="B1186:D1186"/>
    <mergeCell ref="E1186:L1186"/>
    <mergeCell ref="M1186:O1186"/>
    <mergeCell ref="P1186:W1186"/>
    <mergeCell ref="B1187:D1187"/>
    <mergeCell ref="E1187:G1187"/>
    <mergeCell ref="H1187:I1187"/>
    <mergeCell ref="J1187:L1187"/>
    <mergeCell ref="M1187:O1187"/>
    <mergeCell ref="P1187:R1187"/>
    <mergeCell ref="S1187:T1187"/>
    <mergeCell ref="U1187:W1187"/>
    <mergeCell ref="N1175:N1176"/>
    <mergeCell ref="O1175:P1176"/>
    <mergeCell ref="C1177:C1178"/>
    <mergeCell ref="D1177:E1178"/>
    <mergeCell ref="N1177:N1178"/>
    <mergeCell ref="O1177:P1178"/>
    <mergeCell ref="B1179:C1179"/>
    <mergeCell ref="D1179:E1179"/>
    <mergeCell ref="M1179:N1179"/>
    <mergeCell ref="O1179:P1179"/>
    <mergeCell ref="B1180:C1180"/>
    <mergeCell ref="D1180:E1180"/>
    <mergeCell ref="M1180:N1180"/>
    <mergeCell ref="O1180:P1180"/>
    <mergeCell ref="B1181:B1182"/>
    <mergeCell ref="C1181:D1181"/>
    <mergeCell ref="M1181:M1182"/>
    <mergeCell ref="N1181:O1181"/>
    <mergeCell ref="C1182:D1182"/>
    <mergeCell ref="N1182:O1182"/>
    <mergeCell ref="B1168:D1168"/>
    <mergeCell ref="E1168:L1168"/>
    <mergeCell ref="M1168:O1168"/>
    <mergeCell ref="P1168:W1168"/>
    <mergeCell ref="B1169:D1169"/>
    <mergeCell ref="E1169:G1169"/>
    <mergeCell ref="H1169:I1169"/>
    <mergeCell ref="J1169:L1169"/>
    <mergeCell ref="M1169:O1169"/>
    <mergeCell ref="P1169:R1169"/>
    <mergeCell ref="S1169:T1169"/>
    <mergeCell ref="U1169:W1169"/>
    <mergeCell ref="B1170:C1170"/>
    <mergeCell ref="D1170:L1170"/>
    <mergeCell ref="M1170:N1170"/>
    <mergeCell ref="O1170:W1170"/>
    <mergeCell ref="B1171:B1174"/>
    <mergeCell ref="C1171:C1172"/>
    <mergeCell ref="D1171:E1172"/>
    <mergeCell ref="F1171:L1183"/>
    <mergeCell ref="M1171:M1174"/>
    <mergeCell ref="N1171:N1172"/>
    <mergeCell ref="O1171:P1172"/>
    <mergeCell ref="Q1171:W1183"/>
    <mergeCell ref="C1173:C1174"/>
    <mergeCell ref="D1173:E1174"/>
    <mergeCell ref="N1173:N1174"/>
    <mergeCell ref="O1173:P1174"/>
    <mergeCell ref="B1175:B1178"/>
    <mergeCell ref="C1175:C1176"/>
    <mergeCell ref="D1175:E1176"/>
    <mergeCell ref="M1175:M1178"/>
    <mergeCell ref="D1162:E1162"/>
    <mergeCell ref="M1162:N1162"/>
    <mergeCell ref="O1162:P1162"/>
    <mergeCell ref="B1163:B1164"/>
    <mergeCell ref="C1163:D1163"/>
    <mergeCell ref="M1163:M1164"/>
    <mergeCell ref="N1163:O1163"/>
    <mergeCell ref="C1164:D1164"/>
    <mergeCell ref="N1164:O1164"/>
    <mergeCell ref="B1165:C1165"/>
    <mergeCell ref="D1165:E1165"/>
    <mergeCell ref="M1165:N1165"/>
    <mergeCell ref="O1165:P1165"/>
    <mergeCell ref="B1166:D1166"/>
    <mergeCell ref="M1166:O1166"/>
    <mergeCell ref="B1167:D1167"/>
    <mergeCell ref="E1167:L1167"/>
    <mergeCell ref="M1167:O1167"/>
    <mergeCell ref="P1167:W1167"/>
    <mergeCell ref="B1147:C1147"/>
    <mergeCell ref="D1147:L1147"/>
    <mergeCell ref="M1147:N1147"/>
    <mergeCell ref="O1147:W1147"/>
    <mergeCell ref="C1148:L1149"/>
    <mergeCell ref="B1153:B1156"/>
    <mergeCell ref="C1153:C1154"/>
    <mergeCell ref="D1153:E1154"/>
    <mergeCell ref="F1153:L1165"/>
    <mergeCell ref="M1153:M1156"/>
    <mergeCell ref="N1153:N1154"/>
    <mergeCell ref="O1153:P1154"/>
    <mergeCell ref="Q1153:W1165"/>
    <mergeCell ref="C1155:C1156"/>
    <mergeCell ref="D1155:E1156"/>
    <mergeCell ref="N1155:N1156"/>
    <mergeCell ref="O1155:P1156"/>
    <mergeCell ref="B1157:B1160"/>
    <mergeCell ref="C1157:C1158"/>
    <mergeCell ref="D1157:E1158"/>
    <mergeCell ref="M1157:M1160"/>
    <mergeCell ref="N1157:N1158"/>
    <mergeCell ref="O1157:P1158"/>
    <mergeCell ref="C1159:C1160"/>
    <mergeCell ref="D1159:E1160"/>
    <mergeCell ref="N1159:N1160"/>
    <mergeCell ref="O1159:P1160"/>
    <mergeCell ref="B1161:C1161"/>
    <mergeCell ref="D1161:E1161"/>
    <mergeCell ref="M1161:N1161"/>
    <mergeCell ref="O1161:P1161"/>
    <mergeCell ref="B1162:C1162"/>
    <mergeCell ref="B1142:C1142"/>
    <mergeCell ref="D1142:E1142"/>
    <mergeCell ref="M1142:N1142"/>
    <mergeCell ref="O1142:P1142"/>
    <mergeCell ref="B1143:D1143"/>
    <mergeCell ref="M1143:O1143"/>
    <mergeCell ref="B1144:D1144"/>
    <mergeCell ref="E1144:L1144"/>
    <mergeCell ref="M1144:O1144"/>
    <mergeCell ref="P1144:W1144"/>
    <mergeCell ref="B1145:D1145"/>
    <mergeCell ref="E1145:L1145"/>
    <mergeCell ref="M1145:O1145"/>
    <mergeCell ref="P1145:W1145"/>
    <mergeCell ref="B1146:D1146"/>
    <mergeCell ref="E1146:G1146"/>
    <mergeCell ref="H1146:I1146"/>
    <mergeCell ref="J1146:L1146"/>
    <mergeCell ref="M1146:O1146"/>
    <mergeCell ref="P1146:R1146"/>
    <mergeCell ref="S1146:T1146"/>
    <mergeCell ref="U1146:W1146"/>
    <mergeCell ref="N1134:N1135"/>
    <mergeCell ref="O1134:P1135"/>
    <mergeCell ref="C1136:C1137"/>
    <mergeCell ref="D1136:E1137"/>
    <mergeCell ref="N1136:N1137"/>
    <mergeCell ref="O1136:P1137"/>
    <mergeCell ref="B1138:C1138"/>
    <mergeCell ref="D1138:E1138"/>
    <mergeCell ref="M1138:N1138"/>
    <mergeCell ref="O1138:P1138"/>
    <mergeCell ref="B1139:C1139"/>
    <mergeCell ref="D1139:E1139"/>
    <mergeCell ref="M1139:N1139"/>
    <mergeCell ref="O1139:P1139"/>
    <mergeCell ref="B1140:B1141"/>
    <mergeCell ref="C1140:D1140"/>
    <mergeCell ref="M1140:M1141"/>
    <mergeCell ref="N1140:O1140"/>
    <mergeCell ref="C1141:D1141"/>
    <mergeCell ref="N1141:O1141"/>
    <mergeCell ref="B1127:D1127"/>
    <mergeCell ref="E1127:L1127"/>
    <mergeCell ref="M1127:O1127"/>
    <mergeCell ref="P1127:W1127"/>
    <mergeCell ref="B1128:D1128"/>
    <mergeCell ref="E1128:G1128"/>
    <mergeCell ref="H1128:I1128"/>
    <mergeCell ref="J1128:L1128"/>
    <mergeCell ref="M1128:O1128"/>
    <mergeCell ref="P1128:R1128"/>
    <mergeCell ref="S1128:T1128"/>
    <mergeCell ref="U1128:W1128"/>
    <mergeCell ref="B1129:C1129"/>
    <mergeCell ref="D1129:L1129"/>
    <mergeCell ref="M1129:N1129"/>
    <mergeCell ref="O1129:W1129"/>
    <mergeCell ref="B1130:B1133"/>
    <mergeCell ref="C1130:C1131"/>
    <mergeCell ref="D1130:E1131"/>
    <mergeCell ref="F1130:L1142"/>
    <mergeCell ref="M1130:M1133"/>
    <mergeCell ref="N1130:N1131"/>
    <mergeCell ref="O1130:P1131"/>
    <mergeCell ref="Q1130:W1142"/>
    <mergeCell ref="C1132:C1133"/>
    <mergeCell ref="D1132:E1133"/>
    <mergeCell ref="N1132:N1133"/>
    <mergeCell ref="O1132:P1133"/>
    <mergeCell ref="B1134:B1137"/>
    <mergeCell ref="C1134:C1135"/>
    <mergeCell ref="D1134:E1135"/>
    <mergeCell ref="M1134:M1137"/>
    <mergeCell ref="D1121:E1121"/>
    <mergeCell ref="M1121:N1121"/>
    <mergeCell ref="O1121:P1121"/>
    <mergeCell ref="B1122:B1123"/>
    <mergeCell ref="C1122:D1122"/>
    <mergeCell ref="M1122:M1123"/>
    <mergeCell ref="N1122:O1122"/>
    <mergeCell ref="C1123:D1123"/>
    <mergeCell ref="N1123:O1123"/>
    <mergeCell ref="B1124:C1124"/>
    <mergeCell ref="D1124:E1124"/>
    <mergeCell ref="M1124:N1124"/>
    <mergeCell ref="O1124:P1124"/>
    <mergeCell ref="B1125:D1125"/>
    <mergeCell ref="M1125:O1125"/>
    <mergeCell ref="B1126:D1126"/>
    <mergeCell ref="E1126:L1126"/>
    <mergeCell ref="M1126:O1126"/>
    <mergeCell ref="P1126:W1126"/>
    <mergeCell ref="B1106:C1106"/>
    <mergeCell ref="D1106:L1106"/>
    <mergeCell ref="M1106:N1106"/>
    <mergeCell ref="O1106:W1106"/>
    <mergeCell ref="C1107:L1108"/>
    <mergeCell ref="B1112:B1115"/>
    <mergeCell ref="C1112:C1113"/>
    <mergeCell ref="D1112:E1113"/>
    <mergeCell ref="F1112:L1124"/>
    <mergeCell ref="M1112:M1115"/>
    <mergeCell ref="N1112:N1113"/>
    <mergeCell ref="O1112:P1113"/>
    <mergeCell ref="Q1112:W1124"/>
    <mergeCell ref="C1114:C1115"/>
    <mergeCell ref="D1114:E1115"/>
    <mergeCell ref="N1114:N1115"/>
    <mergeCell ref="O1114:P1115"/>
    <mergeCell ref="B1116:B1119"/>
    <mergeCell ref="C1116:C1117"/>
    <mergeCell ref="D1116:E1117"/>
    <mergeCell ref="M1116:M1119"/>
    <mergeCell ref="N1116:N1117"/>
    <mergeCell ref="O1116:P1117"/>
    <mergeCell ref="C1118:C1119"/>
    <mergeCell ref="D1118:E1119"/>
    <mergeCell ref="N1118:N1119"/>
    <mergeCell ref="O1118:P1119"/>
    <mergeCell ref="B1120:C1120"/>
    <mergeCell ref="D1120:E1120"/>
    <mergeCell ref="M1120:N1120"/>
    <mergeCell ref="O1120:P1120"/>
    <mergeCell ref="B1121:C1121"/>
    <mergeCell ref="B1101:C1101"/>
    <mergeCell ref="D1101:E1101"/>
    <mergeCell ref="M1101:N1101"/>
    <mergeCell ref="O1101:P1101"/>
    <mergeCell ref="B1102:D1102"/>
    <mergeCell ref="M1102:O1102"/>
    <mergeCell ref="B1103:D1103"/>
    <mergeCell ref="E1103:L1103"/>
    <mergeCell ref="M1103:O1103"/>
    <mergeCell ref="P1103:W1103"/>
    <mergeCell ref="B1104:D1104"/>
    <mergeCell ref="E1104:L1104"/>
    <mergeCell ref="M1104:O1104"/>
    <mergeCell ref="P1104:W1104"/>
    <mergeCell ref="B1105:D1105"/>
    <mergeCell ref="E1105:G1105"/>
    <mergeCell ref="H1105:I1105"/>
    <mergeCell ref="J1105:L1105"/>
    <mergeCell ref="M1105:O1105"/>
    <mergeCell ref="P1105:R1105"/>
    <mergeCell ref="S1105:T1105"/>
    <mergeCell ref="U1105:W1105"/>
    <mergeCell ref="N1093:N1094"/>
    <mergeCell ref="O1093:P1094"/>
    <mergeCell ref="C1095:C1096"/>
    <mergeCell ref="D1095:E1096"/>
    <mergeCell ref="N1095:N1096"/>
    <mergeCell ref="O1095:P1096"/>
    <mergeCell ref="B1097:C1097"/>
    <mergeCell ref="D1097:E1097"/>
    <mergeCell ref="M1097:N1097"/>
    <mergeCell ref="O1097:P1097"/>
    <mergeCell ref="B1098:C1098"/>
    <mergeCell ref="D1098:E1098"/>
    <mergeCell ref="M1098:N1098"/>
    <mergeCell ref="O1098:P1098"/>
    <mergeCell ref="B1099:B1100"/>
    <mergeCell ref="C1099:D1099"/>
    <mergeCell ref="M1099:M1100"/>
    <mergeCell ref="N1099:O1099"/>
    <mergeCell ref="C1100:D1100"/>
    <mergeCell ref="N1100:O1100"/>
    <mergeCell ref="B1086:D1086"/>
    <mergeCell ref="E1086:L1086"/>
    <mergeCell ref="M1086:O1086"/>
    <mergeCell ref="P1086:W1086"/>
    <mergeCell ref="B1087:D1087"/>
    <mergeCell ref="E1087:G1087"/>
    <mergeCell ref="H1087:I1087"/>
    <mergeCell ref="J1087:L1087"/>
    <mergeCell ref="M1087:O1087"/>
    <mergeCell ref="P1087:R1087"/>
    <mergeCell ref="S1087:T1087"/>
    <mergeCell ref="U1087:W1087"/>
    <mergeCell ref="B1088:C1088"/>
    <mergeCell ref="D1088:L1088"/>
    <mergeCell ref="M1088:N1088"/>
    <mergeCell ref="O1088:W1088"/>
    <mergeCell ref="B1089:B1092"/>
    <mergeCell ref="C1089:C1090"/>
    <mergeCell ref="D1089:E1090"/>
    <mergeCell ref="F1089:L1101"/>
    <mergeCell ref="M1089:M1092"/>
    <mergeCell ref="N1089:N1090"/>
    <mergeCell ref="O1089:P1090"/>
    <mergeCell ref="Q1089:W1101"/>
    <mergeCell ref="C1091:C1092"/>
    <mergeCell ref="D1091:E1092"/>
    <mergeCell ref="N1091:N1092"/>
    <mergeCell ref="O1091:P1092"/>
    <mergeCell ref="B1093:B1096"/>
    <mergeCell ref="C1093:C1094"/>
    <mergeCell ref="D1093:E1094"/>
    <mergeCell ref="M1093:M1096"/>
    <mergeCell ref="D1080:E1080"/>
    <mergeCell ref="M1080:N1080"/>
    <mergeCell ref="O1080:P1080"/>
    <mergeCell ref="B1081:B1082"/>
    <mergeCell ref="C1081:D1081"/>
    <mergeCell ref="M1081:M1082"/>
    <mergeCell ref="N1081:O1081"/>
    <mergeCell ref="C1082:D1082"/>
    <mergeCell ref="N1082:O1082"/>
    <mergeCell ref="B1083:C1083"/>
    <mergeCell ref="D1083:E1083"/>
    <mergeCell ref="M1083:N1083"/>
    <mergeCell ref="O1083:P1083"/>
    <mergeCell ref="B1084:D1084"/>
    <mergeCell ref="M1084:O1084"/>
    <mergeCell ref="B1085:D1085"/>
    <mergeCell ref="E1085:L1085"/>
    <mergeCell ref="M1085:O1085"/>
    <mergeCell ref="P1085:W1085"/>
    <mergeCell ref="B1065:C1065"/>
    <mergeCell ref="D1065:L1065"/>
    <mergeCell ref="M1065:N1065"/>
    <mergeCell ref="O1065:W1065"/>
    <mergeCell ref="C1066:L1067"/>
    <mergeCell ref="B1071:B1074"/>
    <mergeCell ref="C1071:C1072"/>
    <mergeCell ref="D1071:E1072"/>
    <mergeCell ref="F1071:L1083"/>
    <mergeCell ref="M1071:M1074"/>
    <mergeCell ref="N1071:N1072"/>
    <mergeCell ref="O1071:P1072"/>
    <mergeCell ref="Q1071:W1083"/>
    <mergeCell ref="C1073:C1074"/>
    <mergeCell ref="D1073:E1074"/>
    <mergeCell ref="N1073:N1074"/>
    <mergeCell ref="O1073:P1074"/>
    <mergeCell ref="B1075:B1078"/>
    <mergeCell ref="C1075:C1076"/>
    <mergeCell ref="D1075:E1076"/>
    <mergeCell ref="M1075:M1078"/>
    <mergeCell ref="N1075:N1076"/>
    <mergeCell ref="O1075:P1076"/>
    <mergeCell ref="C1077:C1078"/>
    <mergeCell ref="D1077:E1078"/>
    <mergeCell ref="N1077:N1078"/>
    <mergeCell ref="O1077:P1078"/>
    <mergeCell ref="B1079:C1079"/>
    <mergeCell ref="D1079:E1079"/>
    <mergeCell ref="M1079:N1079"/>
    <mergeCell ref="O1079:P1079"/>
    <mergeCell ref="B1080:C1080"/>
    <mergeCell ref="B1061:D1061"/>
    <mergeCell ref="M1061:O1061"/>
    <mergeCell ref="B1062:D1062"/>
    <mergeCell ref="E1062:L1062"/>
    <mergeCell ref="M1062:O1062"/>
    <mergeCell ref="P1062:W1062"/>
    <mergeCell ref="B1063:D1063"/>
    <mergeCell ref="E1063:L1063"/>
    <mergeCell ref="M1063:O1063"/>
    <mergeCell ref="P1063:W1063"/>
    <mergeCell ref="B1064:D1064"/>
    <mergeCell ref="E1064:G1064"/>
    <mergeCell ref="H1064:I1064"/>
    <mergeCell ref="J1064:L1064"/>
    <mergeCell ref="M1064:O1064"/>
    <mergeCell ref="P1064:R1064"/>
    <mergeCell ref="S1064:T1064"/>
    <mergeCell ref="U1064:W1064"/>
    <mergeCell ref="N1054:N1055"/>
    <mergeCell ref="O1054:P1055"/>
    <mergeCell ref="B1056:C1056"/>
    <mergeCell ref="D1056:E1056"/>
    <mergeCell ref="M1056:N1056"/>
    <mergeCell ref="O1056:P1056"/>
    <mergeCell ref="B1057:C1057"/>
    <mergeCell ref="D1057:E1057"/>
    <mergeCell ref="M1057:N1057"/>
    <mergeCell ref="O1057:P1057"/>
    <mergeCell ref="B1058:B1059"/>
    <mergeCell ref="C1058:D1058"/>
    <mergeCell ref="M1058:M1059"/>
    <mergeCell ref="N1058:O1058"/>
    <mergeCell ref="C1059:D1059"/>
    <mergeCell ref="N1059:O1059"/>
    <mergeCell ref="B1060:C1060"/>
    <mergeCell ref="D1060:E1060"/>
    <mergeCell ref="M1060:N1060"/>
    <mergeCell ref="O1060:P1060"/>
    <mergeCell ref="B1046:D1046"/>
    <mergeCell ref="E1046:G1046"/>
    <mergeCell ref="H1046:I1046"/>
    <mergeCell ref="J1046:L1046"/>
    <mergeCell ref="M1046:O1046"/>
    <mergeCell ref="P1046:R1046"/>
    <mergeCell ref="S1046:T1046"/>
    <mergeCell ref="U1046:W1046"/>
    <mergeCell ref="B1047:C1047"/>
    <mergeCell ref="D1047:L1047"/>
    <mergeCell ref="M1047:N1047"/>
    <mergeCell ref="O1047:W1047"/>
    <mergeCell ref="B1048:B1051"/>
    <mergeCell ref="C1048:C1049"/>
    <mergeCell ref="D1048:E1049"/>
    <mergeCell ref="F1048:L1060"/>
    <mergeCell ref="M1048:M1051"/>
    <mergeCell ref="N1048:N1049"/>
    <mergeCell ref="O1048:P1049"/>
    <mergeCell ref="Q1048:W1060"/>
    <mergeCell ref="C1050:C1051"/>
    <mergeCell ref="D1050:E1051"/>
    <mergeCell ref="N1050:N1051"/>
    <mergeCell ref="O1050:P1051"/>
    <mergeCell ref="B1052:B1055"/>
    <mergeCell ref="C1052:C1053"/>
    <mergeCell ref="D1052:E1053"/>
    <mergeCell ref="M1052:M1055"/>
    <mergeCell ref="N1052:N1053"/>
    <mergeCell ref="O1052:P1053"/>
    <mergeCell ref="C1054:C1055"/>
    <mergeCell ref="D1054:E1055"/>
    <mergeCell ref="M1040:M1041"/>
    <mergeCell ref="N1040:O1040"/>
    <mergeCell ref="C1041:D1041"/>
    <mergeCell ref="N1041:O1041"/>
    <mergeCell ref="B1042:C1042"/>
    <mergeCell ref="D1042:E1042"/>
    <mergeCell ref="M1042:N1042"/>
    <mergeCell ref="O1042:P1042"/>
    <mergeCell ref="B1043:D1043"/>
    <mergeCell ref="M1043:O1043"/>
    <mergeCell ref="B1044:D1044"/>
    <mergeCell ref="E1044:L1044"/>
    <mergeCell ref="M1044:O1044"/>
    <mergeCell ref="P1044:W1044"/>
    <mergeCell ref="B1045:D1045"/>
    <mergeCell ref="E1045:L1045"/>
    <mergeCell ref="M1045:O1045"/>
    <mergeCell ref="P1045:W1045"/>
    <mergeCell ref="B1030:B1033"/>
    <mergeCell ref="C1030:C1031"/>
    <mergeCell ref="D1030:E1031"/>
    <mergeCell ref="F1030:L1042"/>
    <mergeCell ref="M1030:M1033"/>
    <mergeCell ref="N1030:N1031"/>
    <mergeCell ref="O1030:P1031"/>
    <mergeCell ref="Q1030:W1042"/>
    <mergeCell ref="C1032:C1033"/>
    <mergeCell ref="D1032:E1033"/>
    <mergeCell ref="N1032:N1033"/>
    <mergeCell ref="O1032:P1033"/>
    <mergeCell ref="B1034:B1037"/>
    <mergeCell ref="C1034:C1035"/>
    <mergeCell ref="D1034:E1035"/>
    <mergeCell ref="M1034:M1037"/>
    <mergeCell ref="N1034:N1035"/>
    <mergeCell ref="O1034:P1035"/>
    <mergeCell ref="C1036:C1037"/>
    <mergeCell ref="D1036:E1037"/>
    <mergeCell ref="N1036:N1037"/>
    <mergeCell ref="O1036:P1037"/>
    <mergeCell ref="B1038:C1038"/>
    <mergeCell ref="D1038:E1038"/>
    <mergeCell ref="M1038:N1038"/>
    <mergeCell ref="O1038:P1038"/>
    <mergeCell ref="B1039:C1039"/>
    <mergeCell ref="D1039:E1039"/>
    <mergeCell ref="M1039:N1039"/>
    <mergeCell ref="O1039:P1039"/>
    <mergeCell ref="B1040:B1041"/>
    <mergeCell ref="C1040:D1040"/>
    <mergeCell ref="S1023:T1023"/>
    <mergeCell ref="U1023:W1023"/>
    <mergeCell ref="B1024:C1024"/>
    <mergeCell ref="D1024:L1024"/>
    <mergeCell ref="M1024:N1024"/>
    <mergeCell ref="O1024:W1024"/>
    <mergeCell ref="B1020:D1020"/>
    <mergeCell ref="M1020:O1020"/>
    <mergeCell ref="B1021:D1021"/>
    <mergeCell ref="E1021:L1021"/>
    <mergeCell ref="M1021:O1021"/>
    <mergeCell ref="P1021:W1021"/>
    <mergeCell ref="B1022:D1022"/>
    <mergeCell ref="E1022:L1022"/>
    <mergeCell ref="M1022:O1022"/>
    <mergeCell ref="P1022:W1022"/>
    <mergeCell ref="M1019:N1019"/>
    <mergeCell ref="O1019:P1019"/>
    <mergeCell ref="N1013:N1014"/>
    <mergeCell ref="O1013:P1014"/>
    <mergeCell ref="B1015:C1015"/>
    <mergeCell ref="D1015:E1015"/>
    <mergeCell ref="M1015:N1015"/>
    <mergeCell ref="O1015:P1015"/>
    <mergeCell ref="B1016:C1016"/>
    <mergeCell ref="D1016:E1016"/>
    <mergeCell ref="M1016:N1016"/>
    <mergeCell ref="O1016:P1016"/>
    <mergeCell ref="C1025:L1026"/>
    <mergeCell ref="B1023:D1023"/>
    <mergeCell ref="E1023:G1023"/>
    <mergeCell ref="H1023:I1023"/>
    <mergeCell ref="J1023:L1023"/>
    <mergeCell ref="M1023:O1023"/>
    <mergeCell ref="P1023:R1023"/>
    <mergeCell ref="B1006:C1006"/>
    <mergeCell ref="D1006:L1006"/>
    <mergeCell ref="M1006:N1006"/>
    <mergeCell ref="O1006:W1006"/>
    <mergeCell ref="B1007:B1010"/>
    <mergeCell ref="C1007:C1008"/>
    <mergeCell ref="D1007:E1008"/>
    <mergeCell ref="F1007:L1019"/>
    <mergeCell ref="M1007:M1010"/>
    <mergeCell ref="N1007:N1008"/>
    <mergeCell ref="O1007:P1008"/>
    <mergeCell ref="Q1007:W1019"/>
    <mergeCell ref="C1009:C1010"/>
    <mergeCell ref="D1009:E1010"/>
    <mergeCell ref="N1009:N1010"/>
    <mergeCell ref="O1009:P1010"/>
    <mergeCell ref="B1011:B1014"/>
    <mergeCell ref="C1011:C1012"/>
    <mergeCell ref="D1011:E1012"/>
    <mergeCell ref="M1011:M1014"/>
    <mergeCell ref="N1011:N1012"/>
    <mergeCell ref="O1011:P1012"/>
    <mergeCell ref="C1013:C1014"/>
    <mergeCell ref="D1013:E1014"/>
    <mergeCell ref="B1017:B1018"/>
    <mergeCell ref="C1017:D1017"/>
    <mergeCell ref="M1017:M1018"/>
    <mergeCell ref="N1017:O1017"/>
    <mergeCell ref="C1018:D1018"/>
    <mergeCell ref="N1018:O1018"/>
    <mergeCell ref="B1019:C1019"/>
    <mergeCell ref="D1019:E1019"/>
    <mergeCell ref="B1004:D1004"/>
    <mergeCell ref="E1004:L1004"/>
    <mergeCell ref="M1004:O1004"/>
    <mergeCell ref="P1004:W1004"/>
    <mergeCell ref="B1005:D1005"/>
    <mergeCell ref="E1005:G1005"/>
    <mergeCell ref="H1005:I1005"/>
    <mergeCell ref="J1005:L1005"/>
    <mergeCell ref="M1005:O1005"/>
    <mergeCell ref="P1005:R1005"/>
    <mergeCell ref="S1005:T1005"/>
    <mergeCell ref="U1005:W1005"/>
    <mergeCell ref="B1001:C1001"/>
    <mergeCell ref="D1001:E1001"/>
    <mergeCell ref="M1001:N1001"/>
    <mergeCell ref="O1001:P1001"/>
    <mergeCell ref="B1002:D1002"/>
    <mergeCell ref="M1002:O1002"/>
    <mergeCell ref="B1003:D1003"/>
    <mergeCell ref="E1003:L1003"/>
    <mergeCell ref="M1003:O1003"/>
    <mergeCell ref="P1003:W1003"/>
    <mergeCell ref="Q989:W1001"/>
    <mergeCell ref="D995:E996"/>
    <mergeCell ref="N995:N996"/>
    <mergeCell ref="O995:P996"/>
    <mergeCell ref="B997:C997"/>
    <mergeCell ref="B998:C998"/>
    <mergeCell ref="D998:E998"/>
    <mergeCell ref="M998:N998"/>
    <mergeCell ref="O998:P998"/>
    <mergeCell ref="B999:B1000"/>
    <mergeCell ref="C999:D999"/>
    <mergeCell ref="M999:M1000"/>
    <mergeCell ref="N999:O999"/>
    <mergeCell ref="C1000:D1000"/>
    <mergeCell ref="N1000:O1000"/>
    <mergeCell ref="C984:L985"/>
    <mergeCell ref="B989:B992"/>
    <mergeCell ref="C989:C990"/>
    <mergeCell ref="D989:E990"/>
    <mergeCell ref="F989:L1001"/>
    <mergeCell ref="M989:M992"/>
    <mergeCell ref="N989:N990"/>
    <mergeCell ref="O989:P990"/>
    <mergeCell ref="C991:C992"/>
    <mergeCell ref="D991:E992"/>
    <mergeCell ref="N991:N992"/>
    <mergeCell ref="O991:P992"/>
    <mergeCell ref="B993:B996"/>
    <mergeCell ref="C993:C994"/>
    <mergeCell ref="D993:E994"/>
    <mergeCell ref="M993:M996"/>
    <mergeCell ref="N993:N994"/>
    <mergeCell ref="O993:P994"/>
    <mergeCell ref="C995:C996"/>
    <mergeCell ref="S982:T982"/>
    <mergeCell ref="U982:W982"/>
    <mergeCell ref="B983:C983"/>
    <mergeCell ref="D983:L983"/>
    <mergeCell ref="M983:N983"/>
    <mergeCell ref="O983:W983"/>
    <mergeCell ref="B979:D979"/>
    <mergeCell ref="M979:O979"/>
    <mergeCell ref="B980:D980"/>
    <mergeCell ref="E980:L980"/>
    <mergeCell ref="M980:O980"/>
    <mergeCell ref="P980:W980"/>
    <mergeCell ref="B981:D981"/>
    <mergeCell ref="E981:L981"/>
    <mergeCell ref="M981:O981"/>
    <mergeCell ref="P981:W981"/>
    <mergeCell ref="D997:E997"/>
    <mergeCell ref="M997:N997"/>
    <mergeCell ref="O997:P997"/>
    <mergeCell ref="M978:N978"/>
    <mergeCell ref="O978:P978"/>
    <mergeCell ref="N972:N973"/>
    <mergeCell ref="O972:P973"/>
    <mergeCell ref="B974:C974"/>
    <mergeCell ref="D974:E974"/>
    <mergeCell ref="M974:N974"/>
    <mergeCell ref="O974:P974"/>
    <mergeCell ref="B975:C975"/>
    <mergeCell ref="D975:E975"/>
    <mergeCell ref="M975:N975"/>
    <mergeCell ref="O975:P975"/>
    <mergeCell ref="B982:D982"/>
    <mergeCell ref="E982:G982"/>
    <mergeCell ref="H982:I982"/>
    <mergeCell ref="J982:L982"/>
    <mergeCell ref="M982:O982"/>
    <mergeCell ref="P982:R982"/>
    <mergeCell ref="B965:C965"/>
    <mergeCell ref="D965:L965"/>
    <mergeCell ref="M965:N965"/>
    <mergeCell ref="O965:W965"/>
    <mergeCell ref="B966:B969"/>
    <mergeCell ref="C966:C967"/>
    <mergeCell ref="D966:E967"/>
    <mergeCell ref="F966:L978"/>
    <mergeCell ref="M966:M969"/>
    <mergeCell ref="N966:N967"/>
    <mergeCell ref="O966:P967"/>
    <mergeCell ref="Q966:W978"/>
    <mergeCell ref="C968:C969"/>
    <mergeCell ref="D968:E969"/>
    <mergeCell ref="N968:N969"/>
    <mergeCell ref="O968:P969"/>
    <mergeCell ref="B970:B973"/>
    <mergeCell ref="C970:C971"/>
    <mergeCell ref="D970:E971"/>
    <mergeCell ref="M970:M973"/>
    <mergeCell ref="N970:N971"/>
    <mergeCell ref="O970:P971"/>
    <mergeCell ref="C972:C973"/>
    <mergeCell ref="D972:E973"/>
    <mergeCell ref="B976:B977"/>
    <mergeCell ref="C976:D976"/>
    <mergeCell ref="M976:M977"/>
    <mergeCell ref="N976:O976"/>
    <mergeCell ref="C977:D977"/>
    <mergeCell ref="N977:O977"/>
    <mergeCell ref="B978:C978"/>
    <mergeCell ref="D978:E978"/>
    <mergeCell ref="B963:D963"/>
    <mergeCell ref="E963:L963"/>
    <mergeCell ref="M963:O963"/>
    <mergeCell ref="P963:W963"/>
    <mergeCell ref="B964:D964"/>
    <mergeCell ref="E964:G964"/>
    <mergeCell ref="H964:I964"/>
    <mergeCell ref="J964:L964"/>
    <mergeCell ref="M964:O964"/>
    <mergeCell ref="P964:R964"/>
    <mergeCell ref="S964:T964"/>
    <mergeCell ref="U964:W964"/>
    <mergeCell ref="B960:C960"/>
    <mergeCell ref="D960:E960"/>
    <mergeCell ref="M960:N960"/>
    <mergeCell ref="O960:P960"/>
    <mergeCell ref="B961:D961"/>
    <mergeCell ref="M961:O961"/>
    <mergeCell ref="B962:D962"/>
    <mergeCell ref="E962:L962"/>
    <mergeCell ref="M962:O962"/>
    <mergeCell ref="P962:W962"/>
    <mergeCell ref="Q948:W960"/>
    <mergeCell ref="D954:E955"/>
    <mergeCell ref="N954:N955"/>
    <mergeCell ref="O954:P955"/>
    <mergeCell ref="B956:C956"/>
    <mergeCell ref="B957:C957"/>
    <mergeCell ref="D957:E957"/>
    <mergeCell ref="M957:N957"/>
    <mergeCell ref="O957:P957"/>
    <mergeCell ref="B958:B959"/>
    <mergeCell ref="C958:D958"/>
    <mergeCell ref="M958:M959"/>
    <mergeCell ref="N958:O958"/>
    <mergeCell ref="C959:D959"/>
    <mergeCell ref="N959:O959"/>
    <mergeCell ref="C943:L944"/>
    <mergeCell ref="B948:B951"/>
    <mergeCell ref="C948:C949"/>
    <mergeCell ref="D948:E949"/>
    <mergeCell ref="F948:L960"/>
    <mergeCell ref="M948:M951"/>
    <mergeCell ref="N948:N949"/>
    <mergeCell ref="O948:P949"/>
    <mergeCell ref="C950:C951"/>
    <mergeCell ref="D950:E951"/>
    <mergeCell ref="N950:N951"/>
    <mergeCell ref="O950:P951"/>
    <mergeCell ref="B952:B955"/>
    <mergeCell ref="C952:C953"/>
    <mergeCell ref="D952:E953"/>
    <mergeCell ref="M952:M955"/>
    <mergeCell ref="N952:N953"/>
    <mergeCell ref="O952:P953"/>
    <mergeCell ref="C954:C955"/>
    <mergeCell ref="S941:T941"/>
    <mergeCell ref="U941:W941"/>
    <mergeCell ref="B942:C942"/>
    <mergeCell ref="D942:L942"/>
    <mergeCell ref="M942:N942"/>
    <mergeCell ref="O942:W942"/>
    <mergeCell ref="B938:D938"/>
    <mergeCell ref="M938:O938"/>
    <mergeCell ref="B939:D939"/>
    <mergeCell ref="E939:L939"/>
    <mergeCell ref="M939:O939"/>
    <mergeCell ref="P939:W939"/>
    <mergeCell ref="B940:D940"/>
    <mergeCell ref="E940:L940"/>
    <mergeCell ref="M940:O940"/>
    <mergeCell ref="P940:W940"/>
    <mergeCell ref="D956:E956"/>
    <mergeCell ref="M956:N956"/>
    <mergeCell ref="O956:P956"/>
    <mergeCell ref="M937:N937"/>
    <mergeCell ref="O937:P937"/>
    <mergeCell ref="N931:N932"/>
    <mergeCell ref="O931:P932"/>
    <mergeCell ref="B933:C933"/>
    <mergeCell ref="D933:E933"/>
    <mergeCell ref="M933:N933"/>
    <mergeCell ref="O933:P933"/>
    <mergeCell ref="B934:C934"/>
    <mergeCell ref="D934:E934"/>
    <mergeCell ref="M934:N934"/>
    <mergeCell ref="O934:P934"/>
    <mergeCell ref="B941:D941"/>
    <mergeCell ref="E941:G941"/>
    <mergeCell ref="H941:I941"/>
    <mergeCell ref="J941:L941"/>
    <mergeCell ref="M941:O941"/>
    <mergeCell ref="P941:R941"/>
    <mergeCell ref="B924:C924"/>
    <mergeCell ref="D924:L924"/>
    <mergeCell ref="M924:N924"/>
    <mergeCell ref="O924:W924"/>
    <mergeCell ref="B925:B928"/>
    <mergeCell ref="C925:C926"/>
    <mergeCell ref="D925:E926"/>
    <mergeCell ref="F925:L937"/>
    <mergeCell ref="M925:M928"/>
    <mergeCell ref="N925:N926"/>
    <mergeCell ref="O925:P926"/>
    <mergeCell ref="Q925:W937"/>
    <mergeCell ref="C927:C928"/>
    <mergeCell ref="D927:E928"/>
    <mergeCell ref="N927:N928"/>
    <mergeCell ref="O927:P928"/>
    <mergeCell ref="B929:B932"/>
    <mergeCell ref="C929:C930"/>
    <mergeCell ref="D929:E930"/>
    <mergeCell ref="M929:M932"/>
    <mergeCell ref="N929:N930"/>
    <mergeCell ref="O929:P930"/>
    <mergeCell ref="C931:C932"/>
    <mergeCell ref="D931:E932"/>
    <mergeCell ref="B935:B936"/>
    <mergeCell ref="C935:D935"/>
    <mergeCell ref="M935:M936"/>
    <mergeCell ref="N935:O935"/>
    <mergeCell ref="C936:D936"/>
    <mergeCell ref="N936:O936"/>
    <mergeCell ref="B937:C937"/>
    <mergeCell ref="D937:E937"/>
    <mergeCell ref="B922:D922"/>
    <mergeCell ref="E922:L922"/>
    <mergeCell ref="M922:O922"/>
    <mergeCell ref="P922:W922"/>
    <mergeCell ref="B923:D923"/>
    <mergeCell ref="E923:G923"/>
    <mergeCell ref="H923:I923"/>
    <mergeCell ref="J923:L923"/>
    <mergeCell ref="M923:O923"/>
    <mergeCell ref="P923:R923"/>
    <mergeCell ref="S923:T923"/>
    <mergeCell ref="U923:W923"/>
    <mergeCell ref="B919:C919"/>
    <mergeCell ref="D919:E919"/>
    <mergeCell ref="M919:N919"/>
    <mergeCell ref="O919:P919"/>
    <mergeCell ref="B920:D920"/>
    <mergeCell ref="M920:O920"/>
    <mergeCell ref="B921:D921"/>
    <mergeCell ref="E921:L921"/>
    <mergeCell ref="M921:O921"/>
    <mergeCell ref="P921:W921"/>
    <mergeCell ref="Q907:W919"/>
    <mergeCell ref="D913:E914"/>
    <mergeCell ref="N913:N914"/>
    <mergeCell ref="O913:P914"/>
    <mergeCell ref="B915:C915"/>
    <mergeCell ref="B916:C916"/>
    <mergeCell ref="D916:E916"/>
    <mergeCell ref="M916:N916"/>
    <mergeCell ref="O916:P916"/>
    <mergeCell ref="B917:B918"/>
    <mergeCell ref="C917:D917"/>
    <mergeCell ref="M917:M918"/>
    <mergeCell ref="N917:O917"/>
    <mergeCell ref="C918:D918"/>
    <mergeCell ref="N918:O918"/>
    <mergeCell ref="C902:L903"/>
    <mergeCell ref="B907:B910"/>
    <mergeCell ref="C907:C908"/>
    <mergeCell ref="D907:E908"/>
    <mergeCell ref="F907:L919"/>
    <mergeCell ref="M907:M910"/>
    <mergeCell ref="N907:N908"/>
    <mergeCell ref="O907:P908"/>
    <mergeCell ref="C909:C910"/>
    <mergeCell ref="D909:E910"/>
    <mergeCell ref="N909:N910"/>
    <mergeCell ref="O909:P910"/>
    <mergeCell ref="B911:B914"/>
    <mergeCell ref="C911:C912"/>
    <mergeCell ref="D911:E912"/>
    <mergeCell ref="M911:M914"/>
    <mergeCell ref="N911:N912"/>
    <mergeCell ref="O911:P912"/>
    <mergeCell ref="C913:C914"/>
    <mergeCell ref="S900:T900"/>
    <mergeCell ref="U900:W900"/>
    <mergeCell ref="B901:C901"/>
    <mergeCell ref="D901:L901"/>
    <mergeCell ref="M901:N901"/>
    <mergeCell ref="O901:W901"/>
    <mergeCell ref="B897:D897"/>
    <mergeCell ref="M897:O897"/>
    <mergeCell ref="B898:D898"/>
    <mergeCell ref="E898:L898"/>
    <mergeCell ref="M898:O898"/>
    <mergeCell ref="P898:W898"/>
    <mergeCell ref="B899:D899"/>
    <mergeCell ref="E899:L899"/>
    <mergeCell ref="M899:O899"/>
    <mergeCell ref="P899:W899"/>
    <mergeCell ref="D915:E915"/>
    <mergeCell ref="M915:N915"/>
    <mergeCell ref="O915:P915"/>
    <mergeCell ref="M896:N896"/>
    <mergeCell ref="O896:P896"/>
    <mergeCell ref="N890:N891"/>
    <mergeCell ref="O890:P891"/>
    <mergeCell ref="B892:C892"/>
    <mergeCell ref="D892:E892"/>
    <mergeCell ref="M892:N892"/>
    <mergeCell ref="O892:P892"/>
    <mergeCell ref="B893:C893"/>
    <mergeCell ref="D893:E893"/>
    <mergeCell ref="M893:N893"/>
    <mergeCell ref="O893:P893"/>
    <mergeCell ref="B900:D900"/>
    <mergeCell ref="E900:G900"/>
    <mergeCell ref="H900:I900"/>
    <mergeCell ref="J900:L900"/>
    <mergeCell ref="M900:O900"/>
    <mergeCell ref="P900:R900"/>
    <mergeCell ref="B883:C883"/>
    <mergeCell ref="D883:L883"/>
    <mergeCell ref="M883:N883"/>
    <mergeCell ref="O883:W883"/>
    <mergeCell ref="B884:B887"/>
    <mergeCell ref="C884:C885"/>
    <mergeCell ref="D884:E885"/>
    <mergeCell ref="F884:L896"/>
    <mergeCell ref="M884:M887"/>
    <mergeCell ref="N884:N885"/>
    <mergeCell ref="O884:P885"/>
    <mergeCell ref="Q884:W896"/>
    <mergeCell ref="C886:C887"/>
    <mergeCell ref="D886:E887"/>
    <mergeCell ref="N886:N887"/>
    <mergeCell ref="O886:P887"/>
    <mergeCell ref="B888:B891"/>
    <mergeCell ref="C888:C889"/>
    <mergeCell ref="D888:E889"/>
    <mergeCell ref="M888:M891"/>
    <mergeCell ref="N888:N889"/>
    <mergeCell ref="O888:P889"/>
    <mergeCell ref="C890:C891"/>
    <mergeCell ref="D890:E891"/>
    <mergeCell ref="B894:B895"/>
    <mergeCell ref="C894:D894"/>
    <mergeCell ref="M894:M895"/>
    <mergeCell ref="N894:O894"/>
    <mergeCell ref="C895:D895"/>
    <mergeCell ref="N895:O895"/>
    <mergeCell ref="B896:C896"/>
    <mergeCell ref="D896:E896"/>
    <mergeCell ref="B881:D881"/>
    <mergeCell ref="E881:L881"/>
    <mergeCell ref="M881:O881"/>
    <mergeCell ref="P881:W881"/>
    <mergeCell ref="B882:D882"/>
    <mergeCell ref="E882:G882"/>
    <mergeCell ref="H882:I882"/>
    <mergeCell ref="J882:L882"/>
    <mergeCell ref="M882:O882"/>
    <mergeCell ref="P882:R882"/>
    <mergeCell ref="S882:T882"/>
    <mergeCell ref="U882:W882"/>
    <mergeCell ref="B878:C878"/>
    <mergeCell ref="D878:E878"/>
    <mergeCell ref="M878:N878"/>
    <mergeCell ref="O878:P878"/>
    <mergeCell ref="B879:D879"/>
    <mergeCell ref="M879:O879"/>
    <mergeCell ref="B880:D880"/>
    <mergeCell ref="E880:L880"/>
    <mergeCell ref="M880:O880"/>
    <mergeCell ref="P880:W880"/>
    <mergeCell ref="Q866:W878"/>
    <mergeCell ref="D872:E873"/>
    <mergeCell ref="N872:N873"/>
    <mergeCell ref="O872:P873"/>
    <mergeCell ref="B874:C874"/>
    <mergeCell ref="B875:C875"/>
    <mergeCell ref="D875:E875"/>
    <mergeCell ref="M875:N875"/>
    <mergeCell ref="O875:P875"/>
    <mergeCell ref="B876:B877"/>
    <mergeCell ref="C876:D876"/>
    <mergeCell ref="M876:M877"/>
    <mergeCell ref="N876:O876"/>
    <mergeCell ref="C877:D877"/>
    <mergeCell ref="N877:O877"/>
    <mergeCell ref="C861:L862"/>
    <mergeCell ref="B866:B869"/>
    <mergeCell ref="C866:C867"/>
    <mergeCell ref="D866:E867"/>
    <mergeCell ref="F866:L878"/>
    <mergeCell ref="M866:M869"/>
    <mergeCell ref="N866:N867"/>
    <mergeCell ref="O866:P867"/>
    <mergeCell ref="C868:C869"/>
    <mergeCell ref="D868:E869"/>
    <mergeCell ref="N868:N869"/>
    <mergeCell ref="O868:P869"/>
    <mergeCell ref="B870:B873"/>
    <mergeCell ref="C870:C871"/>
    <mergeCell ref="D870:E871"/>
    <mergeCell ref="M870:M873"/>
    <mergeCell ref="N870:N871"/>
    <mergeCell ref="O870:P871"/>
    <mergeCell ref="C872:C873"/>
    <mergeCell ref="S859:T859"/>
    <mergeCell ref="U859:W859"/>
    <mergeCell ref="B860:C860"/>
    <mergeCell ref="D860:L860"/>
    <mergeCell ref="M860:N860"/>
    <mergeCell ref="O860:W860"/>
    <mergeCell ref="B856:D856"/>
    <mergeCell ref="M856:O856"/>
    <mergeCell ref="B857:D857"/>
    <mergeCell ref="E857:L857"/>
    <mergeCell ref="M857:O857"/>
    <mergeCell ref="P857:W857"/>
    <mergeCell ref="B858:D858"/>
    <mergeCell ref="E858:L858"/>
    <mergeCell ref="M858:O858"/>
    <mergeCell ref="P858:W858"/>
    <mergeCell ref="D874:E874"/>
    <mergeCell ref="M874:N874"/>
    <mergeCell ref="O874:P874"/>
    <mergeCell ref="M855:N855"/>
    <mergeCell ref="O855:P855"/>
    <mergeCell ref="N849:N850"/>
    <mergeCell ref="O849:P850"/>
    <mergeCell ref="B851:C851"/>
    <mergeCell ref="D851:E851"/>
    <mergeCell ref="M851:N851"/>
    <mergeCell ref="O851:P851"/>
    <mergeCell ref="B852:C852"/>
    <mergeCell ref="D852:E852"/>
    <mergeCell ref="M852:N852"/>
    <mergeCell ref="O852:P852"/>
    <mergeCell ref="B859:D859"/>
    <mergeCell ref="E859:G859"/>
    <mergeCell ref="H859:I859"/>
    <mergeCell ref="J859:L859"/>
    <mergeCell ref="M859:O859"/>
    <mergeCell ref="P859:R859"/>
    <mergeCell ref="B842:C842"/>
    <mergeCell ref="D842:L842"/>
    <mergeCell ref="M842:N842"/>
    <mergeCell ref="O842:W842"/>
    <mergeCell ref="B843:B846"/>
    <mergeCell ref="C843:C844"/>
    <mergeCell ref="D843:E844"/>
    <mergeCell ref="F843:L855"/>
    <mergeCell ref="M843:M846"/>
    <mergeCell ref="N843:N844"/>
    <mergeCell ref="O843:P844"/>
    <mergeCell ref="Q843:W855"/>
    <mergeCell ref="C845:C846"/>
    <mergeCell ref="D845:E846"/>
    <mergeCell ref="N845:N846"/>
    <mergeCell ref="O845:P846"/>
    <mergeCell ref="B847:B850"/>
    <mergeCell ref="C847:C848"/>
    <mergeCell ref="D847:E848"/>
    <mergeCell ref="M847:M850"/>
    <mergeCell ref="N847:N848"/>
    <mergeCell ref="O847:P848"/>
    <mergeCell ref="C849:C850"/>
    <mergeCell ref="D849:E850"/>
    <mergeCell ref="B853:B854"/>
    <mergeCell ref="C853:D853"/>
    <mergeCell ref="M853:M854"/>
    <mergeCell ref="N853:O853"/>
    <mergeCell ref="C854:D854"/>
    <mergeCell ref="N854:O854"/>
    <mergeCell ref="B855:C855"/>
    <mergeCell ref="D855:E855"/>
    <mergeCell ref="B840:D840"/>
    <mergeCell ref="E840:L840"/>
    <mergeCell ref="M840:O840"/>
    <mergeCell ref="P840:W840"/>
    <mergeCell ref="B841:D841"/>
    <mergeCell ref="E841:G841"/>
    <mergeCell ref="H841:I841"/>
    <mergeCell ref="J841:L841"/>
    <mergeCell ref="M841:O841"/>
    <mergeCell ref="P841:R841"/>
    <mergeCell ref="S841:T841"/>
    <mergeCell ref="U841:W841"/>
    <mergeCell ref="B837:C837"/>
    <mergeCell ref="D837:E837"/>
    <mergeCell ref="M837:N837"/>
    <mergeCell ref="O837:P837"/>
    <mergeCell ref="B838:D838"/>
    <mergeCell ref="M838:O838"/>
    <mergeCell ref="B839:D839"/>
    <mergeCell ref="E839:L839"/>
    <mergeCell ref="M839:O839"/>
    <mergeCell ref="P839:W839"/>
    <mergeCell ref="Q825:W837"/>
    <mergeCell ref="D831:E832"/>
    <mergeCell ref="N831:N832"/>
    <mergeCell ref="O831:P832"/>
    <mergeCell ref="B833:C833"/>
    <mergeCell ref="B834:C834"/>
    <mergeCell ref="D834:E834"/>
    <mergeCell ref="M834:N834"/>
    <mergeCell ref="O834:P834"/>
    <mergeCell ref="B835:B836"/>
    <mergeCell ref="C835:D835"/>
    <mergeCell ref="M835:M836"/>
    <mergeCell ref="N835:O835"/>
    <mergeCell ref="C836:D836"/>
    <mergeCell ref="N836:O836"/>
    <mergeCell ref="C820:L821"/>
    <mergeCell ref="B825:B828"/>
    <mergeCell ref="C825:C826"/>
    <mergeCell ref="D825:E826"/>
    <mergeCell ref="F825:L837"/>
    <mergeCell ref="M825:M828"/>
    <mergeCell ref="N825:N826"/>
    <mergeCell ref="O825:P826"/>
    <mergeCell ref="C827:C828"/>
    <mergeCell ref="D827:E828"/>
    <mergeCell ref="N827:N828"/>
    <mergeCell ref="O827:P828"/>
    <mergeCell ref="B829:B832"/>
    <mergeCell ref="C829:C830"/>
    <mergeCell ref="D829:E830"/>
    <mergeCell ref="M829:M832"/>
    <mergeCell ref="N829:N830"/>
    <mergeCell ref="O829:P830"/>
    <mergeCell ref="C831:C832"/>
    <mergeCell ref="S818:T818"/>
    <mergeCell ref="U818:W818"/>
    <mergeCell ref="B819:C819"/>
    <mergeCell ref="D819:L819"/>
    <mergeCell ref="M819:N819"/>
    <mergeCell ref="O819:W819"/>
    <mergeCell ref="B815:D815"/>
    <mergeCell ref="M815:O815"/>
    <mergeCell ref="B816:D816"/>
    <mergeCell ref="E816:L816"/>
    <mergeCell ref="M816:O816"/>
    <mergeCell ref="P816:W816"/>
    <mergeCell ref="B817:D817"/>
    <mergeCell ref="E817:L817"/>
    <mergeCell ref="M817:O817"/>
    <mergeCell ref="P817:W817"/>
    <mergeCell ref="D833:E833"/>
    <mergeCell ref="M833:N833"/>
    <mergeCell ref="O833:P833"/>
    <mergeCell ref="M814:N814"/>
    <mergeCell ref="O814:P814"/>
    <mergeCell ref="N808:N809"/>
    <mergeCell ref="O808:P809"/>
    <mergeCell ref="B810:C810"/>
    <mergeCell ref="D810:E810"/>
    <mergeCell ref="M810:N810"/>
    <mergeCell ref="O810:P810"/>
    <mergeCell ref="B811:C811"/>
    <mergeCell ref="D811:E811"/>
    <mergeCell ref="M811:N811"/>
    <mergeCell ref="O811:P811"/>
    <mergeCell ref="B818:D818"/>
    <mergeCell ref="E818:G818"/>
    <mergeCell ref="H818:I818"/>
    <mergeCell ref="J818:L818"/>
    <mergeCell ref="M818:O818"/>
    <mergeCell ref="P818:R818"/>
    <mergeCell ref="B801:C801"/>
    <mergeCell ref="D801:L801"/>
    <mergeCell ref="M801:N801"/>
    <mergeCell ref="O801:W801"/>
    <mergeCell ref="B802:B805"/>
    <mergeCell ref="C802:C803"/>
    <mergeCell ref="D802:E803"/>
    <mergeCell ref="F802:L814"/>
    <mergeCell ref="M802:M805"/>
    <mergeCell ref="N802:N803"/>
    <mergeCell ref="O802:P803"/>
    <mergeCell ref="Q802:W814"/>
    <mergeCell ref="C804:C805"/>
    <mergeCell ref="D804:E805"/>
    <mergeCell ref="N804:N805"/>
    <mergeCell ref="O804:P805"/>
    <mergeCell ref="B806:B809"/>
    <mergeCell ref="C806:C807"/>
    <mergeCell ref="D806:E807"/>
    <mergeCell ref="M806:M809"/>
    <mergeCell ref="N806:N807"/>
    <mergeCell ref="O806:P807"/>
    <mergeCell ref="C808:C809"/>
    <mergeCell ref="D808:E809"/>
    <mergeCell ref="B812:B813"/>
    <mergeCell ref="C812:D812"/>
    <mergeCell ref="M812:M813"/>
    <mergeCell ref="N812:O812"/>
    <mergeCell ref="C813:D813"/>
    <mergeCell ref="N813:O813"/>
    <mergeCell ref="B814:C814"/>
    <mergeCell ref="D814:E814"/>
    <mergeCell ref="B799:D799"/>
    <mergeCell ref="E799:L799"/>
    <mergeCell ref="M799:O799"/>
    <mergeCell ref="P799:W799"/>
    <mergeCell ref="B800:D800"/>
    <mergeCell ref="E800:G800"/>
    <mergeCell ref="H800:I800"/>
    <mergeCell ref="J800:L800"/>
    <mergeCell ref="M800:O800"/>
    <mergeCell ref="P800:R800"/>
    <mergeCell ref="S800:T800"/>
    <mergeCell ref="U800:W800"/>
    <mergeCell ref="B796:C796"/>
    <mergeCell ref="D796:E796"/>
    <mergeCell ref="M796:N796"/>
    <mergeCell ref="O796:P796"/>
    <mergeCell ref="B797:D797"/>
    <mergeCell ref="M797:O797"/>
    <mergeCell ref="B798:D798"/>
    <mergeCell ref="E798:L798"/>
    <mergeCell ref="M798:O798"/>
    <mergeCell ref="P798:W798"/>
    <mergeCell ref="Q784:W796"/>
    <mergeCell ref="D790:E791"/>
    <mergeCell ref="N790:N791"/>
    <mergeCell ref="O790:P791"/>
    <mergeCell ref="B792:C792"/>
    <mergeCell ref="B793:C793"/>
    <mergeCell ref="D793:E793"/>
    <mergeCell ref="M793:N793"/>
    <mergeCell ref="O793:P793"/>
    <mergeCell ref="B794:B795"/>
    <mergeCell ref="C794:D794"/>
    <mergeCell ref="M794:M795"/>
    <mergeCell ref="N794:O794"/>
    <mergeCell ref="C795:D795"/>
    <mergeCell ref="N795:O795"/>
    <mergeCell ref="C779:L780"/>
    <mergeCell ref="B784:B787"/>
    <mergeCell ref="C784:C785"/>
    <mergeCell ref="D784:E785"/>
    <mergeCell ref="F784:L796"/>
    <mergeCell ref="M784:M787"/>
    <mergeCell ref="N784:N785"/>
    <mergeCell ref="O784:P785"/>
    <mergeCell ref="C786:C787"/>
    <mergeCell ref="D786:E787"/>
    <mergeCell ref="N786:N787"/>
    <mergeCell ref="O786:P787"/>
    <mergeCell ref="B788:B791"/>
    <mergeCell ref="C788:C789"/>
    <mergeCell ref="D788:E789"/>
    <mergeCell ref="M788:M791"/>
    <mergeCell ref="N788:N789"/>
    <mergeCell ref="O788:P789"/>
    <mergeCell ref="C790:C791"/>
    <mergeCell ref="S777:T777"/>
    <mergeCell ref="U777:W777"/>
    <mergeCell ref="B778:C778"/>
    <mergeCell ref="D778:L778"/>
    <mergeCell ref="M778:N778"/>
    <mergeCell ref="O778:W778"/>
    <mergeCell ref="B774:D774"/>
    <mergeCell ref="M774:O774"/>
    <mergeCell ref="B775:D775"/>
    <mergeCell ref="E775:L775"/>
    <mergeCell ref="M775:O775"/>
    <mergeCell ref="P775:W775"/>
    <mergeCell ref="B776:D776"/>
    <mergeCell ref="E776:L776"/>
    <mergeCell ref="M776:O776"/>
    <mergeCell ref="P776:W776"/>
    <mergeCell ref="D792:E792"/>
    <mergeCell ref="M792:N792"/>
    <mergeCell ref="O792:P792"/>
    <mergeCell ref="M773:N773"/>
    <mergeCell ref="O773:P773"/>
    <mergeCell ref="N767:N768"/>
    <mergeCell ref="O767:P768"/>
    <mergeCell ref="B769:C769"/>
    <mergeCell ref="D769:E769"/>
    <mergeCell ref="M769:N769"/>
    <mergeCell ref="O769:P769"/>
    <mergeCell ref="B770:C770"/>
    <mergeCell ref="D770:E770"/>
    <mergeCell ref="M770:N770"/>
    <mergeCell ref="O770:P770"/>
    <mergeCell ref="B777:D777"/>
    <mergeCell ref="E777:G777"/>
    <mergeCell ref="H777:I777"/>
    <mergeCell ref="J777:L777"/>
    <mergeCell ref="M777:O777"/>
    <mergeCell ref="P777:R777"/>
    <mergeCell ref="B760:C760"/>
    <mergeCell ref="D760:L760"/>
    <mergeCell ref="M760:N760"/>
    <mergeCell ref="O760:W760"/>
    <mergeCell ref="B761:B764"/>
    <mergeCell ref="C761:C762"/>
    <mergeCell ref="D761:E762"/>
    <mergeCell ref="F761:L773"/>
    <mergeCell ref="M761:M764"/>
    <mergeCell ref="N761:N762"/>
    <mergeCell ref="O761:P762"/>
    <mergeCell ref="Q761:W773"/>
    <mergeCell ref="C763:C764"/>
    <mergeCell ref="D763:E764"/>
    <mergeCell ref="N763:N764"/>
    <mergeCell ref="O763:P764"/>
    <mergeCell ref="B765:B768"/>
    <mergeCell ref="C765:C766"/>
    <mergeCell ref="D765:E766"/>
    <mergeCell ref="M765:M768"/>
    <mergeCell ref="N765:N766"/>
    <mergeCell ref="O765:P766"/>
    <mergeCell ref="C767:C768"/>
    <mergeCell ref="D767:E768"/>
    <mergeCell ref="B771:B772"/>
    <mergeCell ref="C771:D771"/>
    <mergeCell ref="M771:M772"/>
    <mergeCell ref="N771:O771"/>
    <mergeCell ref="C772:D772"/>
    <mergeCell ref="N772:O772"/>
    <mergeCell ref="B773:C773"/>
    <mergeCell ref="D773:E773"/>
    <mergeCell ref="B758:D758"/>
    <mergeCell ref="E758:L758"/>
    <mergeCell ref="M758:O758"/>
    <mergeCell ref="P758:W758"/>
    <mergeCell ref="B759:D759"/>
    <mergeCell ref="E759:G759"/>
    <mergeCell ref="H759:I759"/>
    <mergeCell ref="J759:L759"/>
    <mergeCell ref="M759:O759"/>
    <mergeCell ref="P759:R759"/>
    <mergeCell ref="S759:T759"/>
    <mergeCell ref="U759:W759"/>
    <mergeCell ref="B755:C755"/>
    <mergeCell ref="D755:E755"/>
    <mergeCell ref="M755:N755"/>
    <mergeCell ref="O755:P755"/>
    <mergeCell ref="B756:D756"/>
    <mergeCell ref="M756:O756"/>
    <mergeCell ref="B757:D757"/>
    <mergeCell ref="E757:L757"/>
    <mergeCell ref="M757:O757"/>
    <mergeCell ref="P757:W757"/>
    <mergeCell ref="Q743:W755"/>
    <mergeCell ref="D749:E750"/>
    <mergeCell ref="N749:N750"/>
    <mergeCell ref="O749:P750"/>
    <mergeCell ref="B751:C751"/>
    <mergeCell ref="B752:C752"/>
    <mergeCell ref="D752:E752"/>
    <mergeCell ref="M752:N752"/>
    <mergeCell ref="O752:P752"/>
    <mergeCell ref="B753:B754"/>
    <mergeCell ref="C753:D753"/>
    <mergeCell ref="M753:M754"/>
    <mergeCell ref="N753:O753"/>
    <mergeCell ref="C754:D754"/>
    <mergeCell ref="N754:O754"/>
    <mergeCell ref="C738:L739"/>
    <mergeCell ref="B743:B746"/>
    <mergeCell ref="C743:C744"/>
    <mergeCell ref="D743:E744"/>
    <mergeCell ref="F743:L755"/>
    <mergeCell ref="M743:M746"/>
    <mergeCell ref="N743:N744"/>
    <mergeCell ref="O743:P744"/>
    <mergeCell ref="C745:C746"/>
    <mergeCell ref="D745:E746"/>
    <mergeCell ref="N745:N746"/>
    <mergeCell ref="O745:P746"/>
    <mergeCell ref="B747:B750"/>
    <mergeCell ref="C747:C748"/>
    <mergeCell ref="D747:E748"/>
    <mergeCell ref="M747:M750"/>
    <mergeCell ref="N747:N748"/>
    <mergeCell ref="O747:P748"/>
    <mergeCell ref="C749:C750"/>
    <mergeCell ref="S736:T736"/>
    <mergeCell ref="U736:W736"/>
    <mergeCell ref="B737:C737"/>
    <mergeCell ref="D737:L737"/>
    <mergeCell ref="M737:N737"/>
    <mergeCell ref="O737:W737"/>
    <mergeCell ref="B733:D733"/>
    <mergeCell ref="M733:O733"/>
    <mergeCell ref="B734:D734"/>
    <mergeCell ref="E734:L734"/>
    <mergeCell ref="M734:O734"/>
    <mergeCell ref="P734:W734"/>
    <mergeCell ref="B735:D735"/>
    <mergeCell ref="E735:L735"/>
    <mergeCell ref="M735:O735"/>
    <mergeCell ref="P735:W735"/>
    <mergeCell ref="D751:E751"/>
    <mergeCell ref="M751:N751"/>
    <mergeCell ref="O751:P751"/>
    <mergeCell ref="M732:N732"/>
    <mergeCell ref="O732:P732"/>
    <mergeCell ref="N726:N727"/>
    <mergeCell ref="O726:P727"/>
    <mergeCell ref="B728:C728"/>
    <mergeCell ref="D728:E728"/>
    <mergeCell ref="M728:N728"/>
    <mergeCell ref="O728:P728"/>
    <mergeCell ref="B729:C729"/>
    <mergeCell ref="D729:E729"/>
    <mergeCell ref="M729:N729"/>
    <mergeCell ref="O729:P729"/>
    <mergeCell ref="B736:D736"/>
    <mergeCell ref="E736:G736"/>
    <mergeCell ref="H736:I736"/>
    <mergeCell ref="J736:L736"/>
    <mergeCell ref="M736:O736"/>
    <mergeCell ref="P736:R736"/>
    <mergeCell ref="B719:C719"/>
    <mergeCell ref="D719:L719"/>
    <mergeCell ref="M719:N719"/>
    <mergeCell ref="O719:W719"/>
    <mergeCell ref="B720:B723"/>
    <mergeCell ref="C720:C721"/>
    <mergeCell ref="D720:E721"/>
    <mergeCell ref="F720:L732"/>
    <mergeCell ref="M720:M723"/>
    <mergeCell ref="N720:N721"/>
    <mergeCell ref="O720:P721"/>
    <mergeCell ref="Q720:W732"/>
    <mergeCell ref="C722:C723"/>
    <mergeCell ref="D722:E723"/>
    <mergeCell ref="N722:N723"/>
    <mergeCell ref="O722:P723"/>
    <mergeCell ref="B724:B727"/>
    <mergeCell ref="C724:C725"/>
    <mergeCell ref="D724:E725"/>
    <mergeCell ref="M724:M727"/>
    <mergeCell ref="N724:N725"/>
    <mergeCell ref="O724:P725"/>
    <mergeCell ref="C726:C727"/>
    <mergeCell ref="D726:E727"/>
    <mergeCell ref="B730:B731"/>
    <mergeCell ref="C730:D730"/>
    <mergeCell ref="M730:M731"/>
    <mergeCell ref="N730:O730"/>
    <mergeCell ref="C731:D731"/>
    <mergeCell ref="N731:O731"/>
    <mergeCell ref="B732:C732"/>
    <mergeCell ref="D732:E732"/>
    <mergeCell ref="B717:D717"/>
    <mergeCell ref="E717:L717"/>
    <mergeCell ref="M717:O717"/>
    <mergeCell ref="P717:W717"/>
    <mergeCell ref="B718:D718"/>
    <mergeCell ref="E718:G718"/>
    <mergeCell ref="H718:I718"/>
    <mergeCell ref="J718:L718"/>
    <mergeCell ref="M718:O718"/>
    <mergeCell ref="P718:R718"/>
    <mergeCell ref="S718:T718"/>
    <mergeCell ref="U718:W718"/>
    <mergeCell ref="B714:C714"/>
    <mergeCell ref="D714:E714"/>
    <mergeCell ref="M714:N714"/>
    <mergeCell ref="O714:P714"/>
    <mergeCell ref="B715:D715"/>
    <mergeCell ref="M715:O715"/>
    <mergeCell ref="B716:D716"/>
    <mergeCell ref="E716:L716"/>
    <mergeCell ref="M716:O716"/>
    <mergeCell ref="P716:W716"/>
    <mergeCell ref="Q702:W714"/>
    <mergeCell ref="D708:E709"/>
    <mergeCell ref="N708:N709"/>
    <mergeCell ref="O708:P709"/>
    <mergeCell ref="B710:C710"/>
    <mergeCell ref="B711:C711"/>
    <mergeCell ref="D711:E711"/>
    <mergeCell ref="M711:N711"/>
    <mergeCell ref="O711:P711"/>
    <mergeCell ref="B712:B713"/>
    <mergeCell ref="C712:D712"/>
    <mergeCell ref="M712:M713"/>
    <mergeCell ref="N712:O712"/>
    <mergeCell ref="C713:D713"/>
    <mergeCell ref="N713:O713"/>
    <mergeCell ref="C697:L698"/>
    <mergeCell ref="B702:B705"/>
    <mergeCell ref="C702:C703"/>
    <mergeCell ref="D702:E703"/>
    <mergeCell ref="F702:L714"/>
    <mergeCell ref="M702:M705"/>
    <mergeCell ref="N702:N703"/>
    <mergeCell ref="O702:P703"/>
    <mergeCell ref="C704:C705"/>
    <mergeCell ref="D704:E705"/>
    <mergeCell ref="N704:N705"/>
    <mergeCell ref="O704:P705"/>
    <mergeCell ref="B706:B709"/>
    <mergeCell ref="C706:C707"/>
    <mergeCell ref="D706:E707"/>
    <mergeCell ref="M706:M709"/>
    <mergeCell ref="N706:N707"/>
    <mergeCell ref="O706:P707"/>
    <mergeCell ref="C708:C709"/>
    <mergeCell ref="S695:T695"/>
    <mergeCell ref="U695:W695"/>
    <mergeCell ref="B696:C696"/>
    <mergeCell ref="D696:L696"/>
    <mergeCell ref="M696:N696"/>
    <mergeCell ref="O696:W696"/>
    <mergeCell ref="B692:D692"/>
    <mergeCell ref="M692:O692"/>
    <mergeCell ref="B693:D693"/>
    <mergeCell ref="E693:L693"/>
    <mergeCell ref="M693:O693"/>
    <mergeCell ref="P693:W693"/>
    <mergeCell ref="B694:D694"/>
    <mergeCell ref="E694:L694"/>
    <mergeCell ref="M694:O694"/>
    <mergeCell ref="P694:W694"/>
    <mergeCell ref="D710:E710"/>
    <mergeCell ref="M710:N710"/>
    <mergeCell ref="O710:P710"/>
    <mergeCell ref="M691:N691"/>
    <mergeCell ref="O691:P691"/>
    <mergeCell ref="N685:N686"/>
    <mergeCell ref="O685:P686"/>
    <mergeCell ref="B687:C687"/>
    <mergeCell ref="D687:E687"/>
    <mergeCell ref="M687:N687"/>
    <mergeCell ref="O687:P687"/>
    <mergeCell ref="B688:C688"/>
    <mergeCell ref="D688:E688"/>
    <mergeCell ref="M688:N688"/>
    <mergeCell ref="O688:P688"/>
    <mergeCell ref="B695:D695"/>
    <mergeCell ref="E695:G695"/>
    <mergeCell ref="H695:I695"/>
    <mergeCell ref="J695:L695"/>
    <mergeCell ref="M695:O695"/>
    <mergeCell ref="P695:R695"/>
    <mergeCell ref="B678:C678"/>
    <mergeCell ref="D678:L678"/>
    <mergeCell ref="M678:N678"/>
    <mergeCell ref="O678:W678"/>
    <mergeCell ref="B679:B682"/>
    <mergeCell ref="C679:C680"/>
    <mergeCell ref="D679:E680"/>
    <mergeCell ref="F679:L691"/>
    <mergeCell ref="M679:M682"/>
    <mergeCell ref="N679:N680"/>
    <mergeCell ref="O679:P680"/>
    <mergeCell ref="Q679:W691"/>
    <mergeCell ref="C681:C682"/>
    <mergeCell ref="D681:E682"/>
    <mergeCell ref="N681:N682"/>
    <mergeCell ref="O681:P682"/>
    <mergeCell ref="B683:B686"/>
    <mergeCell ref="C683:C684"/>
    <mergeCell ref="D683:E684"/>
    <mergeCell ref="M683:M686"/>
    <mergeCell ref="N683:N684"/>
    <mergeCell ref="O683:P684"/>
    <mergeCell ref="C685:C686"/>
    <mergeCell ref="D685:E686"/>
    <mergeCell ref="B689:B690"/>
    <mergeCell ref="C689:D689"/>
    <mergeCell ref="M689:M690"/>
    <mergeCell ref="N689:O689"/>
    <mergeCell ref="C690:D690"/>
    <mergeCell ref="N690:O690"/>
    <mergeCell ref="B691:C691"/>
    <mergeCell ref="D691:E691"/>
    <mergeCell ref="B676:D676"/>
    <mergeCell ref="E676:L676"/>
    <mergeCell ref="M676:O676"/>
    <mergeCell ref="P676:W676"/>
    <mergeCell ref="B677:D677"/>
    <mergeCell ref="E677:G677"/>
    <mergeCell ref="H677:I677"/>
    <mergeCell ref="J677:L677"/>
    <mergeCell ref="M677:O677"/>
    <mergeCell ref="P677:R677"/>
    <mergeCell ref="S677:T677"/>
    <mergeCell ref="U677:W677"/>
    <mergeCell ref="B673:C673"/>
    <mergeCell ref="D673:E673"/>
    <mergeCell ref="M673:N673"/>
    <mergeCell ref="O673:P673"/>
    <mergeCell ref="B674:D674"/>
    <mergeCell ref="M674:O674"/>
    <mergeCell ref="B675:D675"/>
    <mergeCell ref="E675:L675"/>
    <mergeCell ref="M675:O675"/>
    <mergeCell ref="P675:W675"/>
    <mergeCell ref="Q661:W673"/>
    <mergeCell ref="D667:E668"/>
    <mergeCell ref="N667:N668"/>
    <mergeCell ref="O667:P668"/>
    <mergeCell ref="B669:C669"/>
    <mergeCell ref="B670:C670"/>
    <mergeCell ref="D670:E670"/>
    <mergeCell ref="M670:N670"/>
    <mergeCell ref="O670:P670"/>
    <mergeCell ref="B671:B672"/>
    <mergeCell ref="C671:D671"/>
    <mergeCell ref="M671:M672"/>
    <mergeCell ref="N671:O671"/>
    <mergeCell ref="C672:D672"/>
    <mergeCell ref="N672:O672"/>
    <mergeCell ref="C656:L657"/>
    <mergeCell ref="B661:B664"/>
    <mergeCell ref="C661:C662"/>
    <mergeCell ref="D661:E662"/>
    <mergeCell ref="F661:L673"/>
    <mergeCell ref="M661:M664"/>
    <mergeCell ref="N661:N662"/>
    <mergeCell ref="O661:P662"/>
    <mergeCell ref="C663:C664"/>
    <mergeCell ref="D663:E664"/>
    <mergeCell ref="N663:N664"/>
    <mergeCell ref="O663:P664"/>
    <mergeCell ref="B665:B668"/>
    <mergeCell ref="C665:C666"/>
    <mergeCell ref="D665:E666"/>
    <mergeCell ref="M665:M668"/>
    <mergeCell ref="N665:N666"/>
    <mergeCell ref="O665:P666"/>
    <mergeCell ref="C667:C668"/>
    <mergeCell ref="S654:T654"/>
    <mergeCell ref="U654:W654"/>
    <mergeCell ref="B655:C655"/>
    <mergeCell ref="D655:L655"/>
    <mergeCell ref="M655:N655"/>
    <mergeCell ref="O655:W655"/>
    <mergeCell ref="B651:D651"/>
    <mergeCell ref="M651:O651"/>
    <mergeCell ref="B652:D652"/>
    <mergeCell ref="E652:L652"/>
    <mergeCell ref="M652:O652"/>
    <mergeCell ref="P652:W652"/>
    <mergeCell ref="B653:D653"/>
    <mergeCell ref="E653:L653"/>
    <mergeCell ref="M653:O653"/>
    <mergeCell ref="P653:W653"/>
    <mergeCell ref="D669:E669"/>
    <mergeCell ref="M669:N669"/>
    <mergeCell ref="O669:P669"/>
    <mergeCell ref="M650:N650"/>
    <mergeCell ref="O650:P650"/>
    <mergeCell ref="N644:N645"/>
    <mergeCell ref="O644:P645"/>
    <mergeCell ref="B646:C646"/>
    <mergeCell ref="D646:E646"/>
    <mergeCell ref="M646:N646"/>
    <mergeCell ref="O646:P646"/>
    <mergeCell ref="B647:C647"/>
    <mergeCell ref="D647:E647"/>
    <mergeCell ref="M647:N647"/>
    <mergeCell ref="O647:P647"/>
    <mergeCell ref="B654:D654"/>
    <mergeCell ref="E654:G654"/>
    <mergeCell ref="H654:I654"/>
    <mergeCell ref="J654:L654"/>
    <mergeCell ref="M654:O654"/>
    <mergeCell ref="P654:R654"/>
    <mergeCell ref="B637:C637"/>
    <mergeCell ref="D637:L637"/>
    <mergeCell ref="M637:N637"/>
    <mergeCell ref="O637:W637"/>
    <mergeCell ref="B638:B641"/>
    <mergeCell ref="C638:C639"/>
    <mergeCell ref="D638:E639"/>
    <mergeCell ref="F638:L650"/>
    <mergeCell ref="M638:M641"/>
    <mergeCell ref="N638:N639"/>
    <mergeCell ref="O638:P639"/>
    <mergeCell ref="Q638:W650"/>
    <mergeCell ref="C640:C641"/>
    <mergeCell ref="D640:E641"/>
    <mergeCell ref="N640:N641"/>
    <mergeCell ref="O640:P641"/>
    <mergeCell ref="B642:B645"/>
    <mergeCell ref="C642:C643"/>
    <mergeCell ref="D642:E643"/>
    <mergeCell ref="M642:M645"/>
    <mergeCell ref="N642:N643"/>
    <mergeCell ref="O642:P643"/>
    <mergeCell ref="C644:C645"/>
    <mergeCell ref="D644:E645"/>
    <mergeCell ref="B648:B649"/>
    <mergeCell ref="C648:D648"/>
    <mergeCell ref="M648:M649"/>
    <mergeCell ref="N648:O648"/>
    <mergeCell ref="C649:D649"/>
    <mergeCell ref="N649:O649"/>
    <mergeCell ref="B650:C650"/>
    <mergeCell ref="D650:E650"/>
    <mergeCell ref="B635:D635"/>
    <mergeCell ref="E635:L635"/>
    <mergeCell ref="M635:O635"/>
    <mergeCell ref="P635:W635"/>
    <mergeCell ref="B636:D636"/>
    <mergeCell ref="E636:G636"/>
    <mergeCell ref="H636:I636"/>
    <mergeCell ref="J636:L636"/>
    <mergeCell ref="M636:O636"/>
    <mergeCell ref="P636:R636"/>
    <mergeCell ref="S636:T636"/>
    <mergeCell ref="U636:W636"/>
    <mergeCell ref="B632:C632"/>
    <mergeCell ref="D632:E632"/>
    <mergeCell ref="M632:N632"/>
    <mergeCell ref="O632:P632"/>
    <mergeCell ref="B633:D633"/>
    <mergeCell ref="M633:O633"/>
    <mergeCell ref="B634:D634"/>
    <mergeCell ref="E634:L634"/>
    <mergeCell ref="M634:O634"/>
    <mergeCell ref="P634:W634"/>
    <mergeCell ref="Q620:W632"/>
    <mergeCell ref="D626:E627"/>
    <mergeCell ref="N626:N627"/>
    <mergeCell ref="O626:P627"/>
    <mergeCell ref="B628:C628"/>
    <mergeCell ref="B629:C629"/>
    <mergeCell ref="D629:E629"/>
    <mergeCell ref="M629:N629"/>
    <mergeCell ref="O629:P629"/>
    <mergeCell ref="B630:B631"/>
    <mergeCell ref="C630:D630"/>
    <mergeCell ref="M630:M631"/>
    <mergeCell ref="N630:O630"/>
    <mergeCell ref="C631:D631"/>
    <mergeCell ref="N631:O631"/>
    <mergeCell ref="C615:L616"/>
    <mergeCell ref="B620:B623"/>
    <mergeCell ref="C620:C621"/>
    <mergeCell ref="D620:E621"/>
    <mergeCell ref="F620:L632"/>
    <mergeCell ref="M620:M623"/>
    <mergeCell ref="N620:N621"/>
    <mergeCell ref="O620:P621"/>
    <mergeCell ref="C622:C623"/>
    <mergeCell ref="D622:E623"/>
    <mergeCell ref="N622:N623"/>
    <mergeCell ref="O622:P623"/>
    <mergeCell ref="B624:B627"/>
    <mergeCell ref="C624:C625"/>
    <mergeCell ref="D624:E625"/>
    <mergeCell ref="M624:M627"/>
    <mergeCell ref="N624:N625"/>
    <mergeCell ref="O624:P625"/>
    <mergeCell ref="C626:C627"/>
    <mergeCell ref="S613:T613"/>
    <mergeCell ref="U613:W613"/>
    <mergeCell ref="B614:C614"/>
    <mergeCell ref="D614:L614"/>
    <mergeCell ref="M614:N614"/>
    <mergeCell ref="O614:W614"/>
    <mergeCell ref="B610:D610"/>
    <mergeCell ref="M610:O610"/>
    <mergeCell ref="B611:D611"/>
    <mergeCell ref="E611:L611"/>
    <mergeCell ref="M611:O611"/>
    <mergeCell ref="P611:W611"/>
    <mergeCell ref="B612:D612"/>
    <mergeCell ref="E612:L612"/>
    <mergeCell ref="M612:O612"/>
    <mergeCell ref="P612:W612"/>
    <mergeCell ref="D628:E628"/>
    <mergeCell ref="M628:N628"/>
    <mergeCell ref="O628:P628"/>
    <mergeCell ref="M609:N609"/>
    <mergeCell ref="O609:P609"/>
    <mergeCell ref="N603:N604"/>
    <mergeCell ref="O603:P604"/>
    <mergeCell ref="B605:C605"/>
    <mergeCell ref="D605:E605"/>
    <mergeCell ref="M605:N605"/>
    <mergeCell ref="O605:P605"/>
    <mergeCell ref="B606:C606"/>
    <mergeCell ref="D606:E606"/>
    <mergeCell ref="M606:N606"/>
    <mergeCell ref="O606:P606"/>
    <mergeCell ref="B613:D613"/>
    <mergeCell ref="E613:G613"/>
    <mergeCell ref="H613:I613"/>
    <mergeCell ref="J613:L613"/>
    <mergeCell ref="M613:O613"/>
    <mergeCell ref="P613:R613"/>
    <mergeCell ref="B596:C596"/>
    <mergeCell ref="D596:L596"/>
    <mergeCell ref="M596:N596"/>
    <mergeCell ref="O596:W596"/>
    <mergeCell ref="B597:B600"/>
    <mergeCell ref="C597:C598"/>
    <mergeCell ref="D597:E598"/>
    <mergeCell ref="F597:L609"/>
    <mergeCell ref="M597:M600"/>
    <mergeCell ref="N597:N598"/>
    <mergeCell ref="O597:P598"/>
    <mergeCell ref="Q597:W609"/>
    <mergeCell ref="C599:C600"/>
    <mergeCell ref="D599:E600"/>
    <mergeCell ref="N599:N600"/>
    <mergeCell ref="O599:P600"/>
    <mergeCell ref="B601:B604"/>
    <mergeCell ref="C601:C602"/>
    <mergeCell ref="D601:E602"/>
    <mergeCell ref="M601:M604"/>
    <mergeCell ref="N601:N602"/>
    <mergeCell ref="O601:P602"/>
    <mergeCell ref="C603:C604"/>
    <mergeCell ref="D603:E604"/>
    <mergeCell ref="B607:B608"/>
    <mergeCell ref="C607:D607"/>
    <mergeCell ref="M607:M608"/>
    <mergeCell ref="N607:O607"/>
    <mergeCell ref="C608:D608"/>
    <mergeCell ref="N608:O608"/>
    <mergeCell ref="B609:C609"/>
    <mergeCell ref="D609:E609"/>
    <mergeCell ref="B594:D594"/>
    <mergeCell ref="E594:L594"/>
    <mergeCell ref="M594:O594"/>
    <mergeCell ref="P594:W594"/>
    <mergeCell ref="B595:D595"/>
    <mergeCell ref="E595:G595"/>
    <mergeCell ref="H595:I595"/>
    <mergeCell ref="J595:L595"/>
    <mergeCell ref="M595:O595"/>
    <mergeCell ref="P595:R595"/>
    <mergeCell ref="S595:T595"/>
    <mergeCell ref="U595:W595"/>
    <mergeCell ref="B591:C591"/>
    <mergeCell ref="D591:E591"/>
    <mergeCell ref="M591:N591"/>
    <mergeCell ref="O591:P591"/>
    <mergeCell ref="B592:D592"/>
    <mergeCell ref="M592:O592"/>
    <mergeCell ref="B593:D593"/>
    <mergeCell ref="E593:L593"/>
    <mergeCell ref="M593:O593"/>
    <mergeCell ref="P593:W593"/>
    <mergeCell ref="Q579:W591"/>
    <mergeCell ref="D585:E586"/>
    <mergeCell ref="N585:N586"/>
    <mergeCell ref="O585:P586"/>
    <mergeCell ref="B587:C587"/>
    <mergeCell ref="B588:C588"/>
    <mergeCell ref="D588:E588"/>
    <mergeCell ref="M588:N588"/>
    <mergeCell ref="O588:P588"/>
    <mergeCell ref="B589:B590"/>
    <mergeCell ref="C589:D589"/>
    <mergeCell ref="M589:M590"/>
    <mergeCell ref="N589:O589"/>
    <mergeCell ref="C590:D590"/>
    <mergeCell ref="N590:O590"/>
    <mergeCell ref="C574:L575"/>
    <mergeCell ref="B579:B582"/>
    <mergeCell ref="C579:C580"/>
    <mergeCell ref="D579:E580"/>
    <mergeCell ref="F579:L591"/>
    <mergeCell ref="M579:M582"/>
    <mergeCell ref="N579:N580"/>
    <mergeCell ref="O579:P580"/>
    <mergeCell ref="C581:C582"/>
    <mergeCell ref="D581:E582"/>
    <mergeCell ref="N581:N582"/>
    <mergeCell ref="O581:P582"/>
    <mergeCell ref="B583:B586"/>
    <mergeCell ref="C583:C584"/>
    <mergeCell ref="D583:E584"/>
    <mergeCell ref="M583:M586"/>
    <mergeCell ref="N583:N584"/>
    <mergeCell ref="O583:P584"/>
    <mergeCell ref="C585:C586"/>
    <mergeCell ref="S572:T572"/>
    <mergeCell ref="U572:W572"/>
    <mergeCell ref="B573:C573"/>
    <mergeCell ref="D573:L573"/>
    <mergeCell ref="M573:N573"/>
    <mergeCell ref="O573:W573"/>
    <mergeCell ref="B569:D569"/>
    <mergeCell ref="M569:O569"/>
    <mergeCell ref="B570:D570"/>
    <mergeCell ref="E570:L570"/>
    <mergeCell ref="M570:O570"/>
    <mergeCell ref="P570:W570"/>
    <mergeCell ref="B571:D571"/>
    <mergeCell ref="E571:L571"/>
    <mergeCell ref="M571:O571"/>
    <mergeCell ref="P571:W571"/>
    <mergeCell ref="D587:E587"/>
    <mergeCell ref="M587:N587"/>
    <mergeCell ref="O587:P587"/>
    <mergeCell ref="M568:N568"/>
    <mergeCell ref="O568:P568"/>
    <mergeCell ref="N562:N563"/>
    <mergeCell ref="O562:P563"/>
    <mergeCell ref="B564:C564"/>
    <mergeCell ref="D564:E564"/>
    <mergeCell ref="M564:N564"/>
    <mergeCell ref="O564:P564"/>
    <mergeCell ref="B565:C565"/>
    <mergeCell ref="D565:E565"/>
    <mergeCell ref="M565:N565"/>
    <mergeCell ref="O565:P565"/>
    <mergeCell ref="B572:D572"/>
    <mergeCell ref="E572:G572"/>
    <mergeCell ref="H572:I572"/>
    <mergeCell ref="J572:L572"/>
    <mergeCell ref="M572:O572"/>
    <mergeCell ref="P572:R572"/>
    <mergeCell ref="B555:C555"/>
    <mergeCell ref="D555:L555"/>
    <mergeCell ref="M555:N555"/>
    <mergeCell ref="O555:W555"/>
    <mergeCell ref="B556:B559"/>
    <mergeCell ref="C556:C557"/>
    <mergeCell ref="D556:E557"/>
    <mergeCell ref="F556:L568"/>
    <mergeCell ref="M556:M559"/>
    <mergeCell ref="N556:N557"/>
    <mergeCell ref="O556:P557"/>
    <mergeCell ref="Q556:W568"/>
    <mergeCell ref="C558:C559"/>
    <mergeCell ref="D558:E559"/>
    <mergeCell ref="N558:N559"/>
    <mergeCell ref="O558:P559"/>
    <mergeCell ref="B560:B563"/>
    <mergeCell ref="C560:C561"/>
    <mergeCell ref="D560:E561"/>
    <mergeCell ref="M560:M563"/>
    <mergeCell ref="N560:N561"/>
    <mergeCell ref="O560:P561"/>
    <mergeCell ref="C562:C563"/>
    <mergeCell ref="D562:E563"/>
    <mergeCell ref="B566:B567"/>
    <mergeCell ref="C566:D566"/>
    <mergeCell ref="M566:M567"/>
    <mergeCell ref="N566:O566"/>
    <mergeCell ref="C567:D567"/>
    <mergeCell ref="N567:O567"/>
    <mergeCell ref="B568:C568"/>
    <mergeCell ref="D568:E568"/>
    <mergeCell ref="B553:D553"/>
    <mergeCell ref="E553:L553"/>
    <mergeCell ref="M553:O553"/>
    <mergeCell ref="P553:W553"/>
    <mergeCell ref="B554:D554"/>
    <mergeCell ref="E554:G554"/>
    <mergeCell ref="H554:I554"/>
    <mergeCell ref="J554:L554"/>
    <mergeCell ref="M554:O554"/>
    <mergeCell ref="P554:R554"/>
    <mergeCell ref="S554:T554"/>
    <mergeCell ref="U554:W554"/>
    <mergeCell ref="B550:C550"/>
    <mergeCell ref="D550:E550"/>
    <mergeCell ref="M550:N550"/>
    <mergeCell ref="O550:P550"/>
    <mergeCell ref="B551:D551"/>
    <mergeCell ref="M551:O551"/>
    <mergeCell ref="B552:D552"/>
    <mergeCell ref="E552:L552"/>
    <mergeCell ref="M552:O552"/>
    <mergeCell ref="P552:W552"/>
    <mergeCell ref="Q538:W550"/>
    <mergeCell ref="D544:E545"/>
    <mergeCell ref="N544:N545"/>
    <mergeCell ref="O544:P545"/>
    <mergeCell ref="B546:C546"/>
    <mergeCell ref="B547:C547"/>
    <mergeCell ref="D547:E547"/>
    <mergeCell ref="M547:N547"/>
    <mergeCell ref="O547:P547"/>
    <mergeCell ref="B548:B549"/>
    <mergeCell ref="C548:D548"/>
    <mergeCell ref="M548:M549"/>
    <mergeCell ref="N548:O548"/>
    <mergeCell ref="C549:D549"/>
    <mergeCell ref="N549:O549"/>
    <mergeCell ref="C533:L534"/>
    <mergeCell ref="B538:B541"/>
    <mergeCell ref="C538:C539"/>
    <mergeCell ref="D538:E539"/>
    <mergeCell ref="F538:L550"/>
    <mergeCell ref="M538:M541"/>
    <mergeCell ref="N538:N539"/>
    <mergeCell ref="O538:P539"/>
    <mergeCell ref="C540:C541"/>
    <mergeCell ref="D540:E541"/>
    <mergeCell ref="N540:N541"/>
    <mergeCell ref="O540:P541"/>
    <mergeCell ref="B542:B545"/>
    <mergeCell ref="C542:C543"/>
    <mergeCell ref="D542:E543"/>
    <mergeCell ref="M542:M545"/>
    <mergeCell ref="N542:N543"/>
    <mergeCell ref="O542:P543"/>
    <mergeCell ref="C544:C545"/>
    <mergeCell ref="S531:T531"/>
    <mergeCell ref="U531:W531"/>
    <mergeCell ref="B532:C532"/>
    <mergeCell ref="D532:L532"/>
    <mergeCell ref="M532:N532"/>
    <mergeCell ref="O532:W532"/>
    <mergeCell ref="B528:D528"/>
    <mergeCell ref="M528:O528"/>
    <mergeCell ref="B529:D529"/>
    <mergeCell ref="E529:L529"/>
    <mergeCell ref="M529:O529"/>
    <mergeCell ref="P529:W529"/>
    <mergeCell ref="B530:D530"/>
    <mergeCell ref="E530:L530"/>
    <mergeCell ref="M530:O530"/>
    <mergeCell ref="P530:W530"/>
    <mergeCell ref="D546:E546"/>
    <mergeCell ref="M546:N546"/>
    <mergeCell ref="O546:P546"/>
    <mergeCell ref="M527:N527"/>
    <mergeCell ref="O527:P527"/>
    <mergeCell ref="N521:N522"/>
    <mergeCell ref="O521:P522"/>
    <mergeCell ref="B523:C523"/>
    <mergeCell ref="D523:E523"/>
    <mergeCell ref="M523:N523"/>
    <mergeCell ref="O523:P523"/>
    <mergeCell ref="B524:C524"/>
    <mergeCell ref="D524:E524"/>
    <mergeCell ref="M524:N524"/>
    <mergeCell ref="O524:P524"/>
    <mergeCell ref="B531:D531"/>
    <mergeCell ref="E531:G531"/>
    <mergeCell ref="H531:I531"/>
    <mergeCell ref="J531:L531"/>
    <mergeCell ref="M531:O531"/>
    <mergeCell ref="P531:R531"/>
    <mergeCell ref="B514:C514"/>
    <mergeCell ref="D514:L514"/>
    <mergeCell ref="M514:N514"/>
    <mergeCell ref="O514:W514"/>
    <mergeCell ref="B515:B518"/>
    <mergeCell ref="C515:C516"/>
    <mergeCell ref="D515:E516"/>
    <mergeCell ref="F515:L527"/>
    <mergeCell ref="M515:M518"/>
    <mergeCell ref="N515:N516"/>
    <mergeCell ref="O515:P516"/>
    <mergeCell ref="Q515:W527"/>
    <mergeCell ref="C517:C518"/>
    <mergeCell ref="D517:E518"/>
    <mergeCell ref="N517:N518"/>
    <mergeCell ref="O517:P518"/>
    <mergeCell ref="B519:B522"/>
    <mergeCell ref="C519:C520"/>
    <mergeCell ref="D519:E520"/>
    <mergeCell ref="M519:M522"/>
    <mergeCell ref="N519:N520"/>
    <mergeCell ref="O519:P520"/>
    <mergeCell ref="C521:C522"/>
    <mergeCell ref="D521:E522"/>
    <mergeCell ref="B525:B526"/>
    <mergeCell ref="C525:D525"/>
    <mergeCell ref="M525:M526"/>
    <mergeCell ref="N525:O525"/>
    <mergeCell ref="C526:D526"/>
    <mergeCell ref="N526:O526"/>
    <mergeCell ref="B527:C527"/>
    <mergeCell ref="D527:E527"/>
    <mergeCell ref="B512:D512"/>
    <mergeCell ref="E512:L512"/>
    <mergeCell ref="M512:O512"/>
    <mergeCell ref="P512:W512"/>
    <mergeCell ref="B513:D513"/>
    <mergeCell ref="E513:G513"/>
    <mergeCell ref="H513:I513"/>
    <mergeCell ref="J513:L513"/>
    <mergeCell ref="M513:O513"/>
    <mergeCell ref="P513:R513"/>
    <mergeCell ref="S513:T513"/>
    <mergeCell ref="U513:W513"/>
    <mergeCell ref="B509:C509"/>
    <mergeCell ref="D509:E509"/>
    <mergeCell ref="M509:N509"/>
    <mergeCell ref="O509:P509"/>
    <mergeCell ref="B510:D510"/>
    <mergeCell ref="M510:O510"/>
    <mergeCell ref="B511:D511"/>
    <mergeCell ref="E511:L511"/>
    <mergeCell ref="M511:O511"/>
    <mergeCell ref="P511:W511"/>
    <mergeCell ref="Q497:W509"/>
    <mergeCell ref="D503:E504"/>
    <mergeCell ref="N503:N504"/>
    <mergeCell ref="O503:P504"/>
    <mergeCell ref="B505:C505"/>
    <mergeCell ref="B506:C506"/>
    <mergeCell ref="D506:E506"/>
    <mergeCell ref="M506:N506"/>
    <mergeCell ref="O506:P506"/>
    <mergeCell ref="B507:B508"/>
    <mergeCell ref="C507:D507"/>
    <mergeCell ref="M507:M508"/>
    <mergeCell ref="N507:O507"/>
    <mergeCell ref="C508:D508"/>
    <mergeCell ref="N508:O508"/>
    <mergeCell ref="C492:L493"/>
    <mergeCell ref="B497:B500"/>
    <mergeCell ref="C497:C498"/>
    <mergeCell ref="D497:E498"/>
    <mergeCell ref="F497:L509"/>
    <mergeCell ref="M497:M500"/>
    <mergeCell ref="N497:N498"/>
    <mergeCell ref="O497:P498"/>
    <mergeCell ref="C499:C500"/>
    <mergeCell ref="D499:E500"/>
    <mergeCell ref="N499:N500"/>
    <mergeCell ref="O499:P500"/>
    <mergeCell ref="B501:B504"/>
    <mergeCell ref="C501:C502"/>
    <mergeCell ref="D501:E502"/>
    <mergeCell ref="M501:M504"/>
    <mergeCell ref="N501:N502"/>
    <mergeCell ref="O501:P502"/>
    <mergeCell ref="C503:C504"/>
    <mergeCell ref="S490:T490"/>
    <mergeCell ref="U490:W490"/>
    <mergeCell ref="B491:C491"/>
    <mergeCell ref="D491:L491"/>
    <mergeCell ref="M491:N491"/>
    <mergeCell ref="O491:W491"/>
    <mergeCell ref="B487:D487"/>
    <mergeCell ref="M487:O487"/>
    <mergeCell ref="B488:D488"/>
    <mergeCell ref="E488:L488"/>
    <mergeCell ref="M488:O488"/>
    <mergeCell ref="P488:W488"/>
    <mergeCell ref="B489:D489"/>
    <mergeCell ref="E489:L489"/>
    <mergeCell ref="M489:O489"/>
    <mergeCell ref="P489:W489"/>
    <mergeCell ref="D505:E505"/>
    <mergeCell ref="M505:N505"/>
    <mergeCell ref="O505:P505"/>
    <mergeCell ref="M486:N486"/>
    <mergeCell ref="O486:P486"/>
    <mergeCell ref="N480:N481"/>
    <mergeCell ref="O480:P481"/>
    <mergeCell ref="B482:C482"/>
    <mergeCell ref="D482:E482"/>
    <mergeCell ref="M482:N482"/>
    <mergeCell ref="O482:P482"/>
    <mergeCell ref="B483:C483"/>
    <mergeCell ref="D483:E483"/>
    <mergeCell ref="M483:N483"/>
    <mergeCell ref="O483:P483"/>
    <mergeCell ref="B490:D490"/>
    <mergeCell ref="E490:G490"/>
    <mergeCell ref="H490:I490"/>
    <mergeCell ref="J490:L490"/>
    <mergeCell ref="M490:O490"/>
    <mergeCell ref="P490:R490"/>
    <mergeCell ref="B473:C473"/>
    <mergeCell ref="D473:L473"/>
    <mergeCell ref="M473:N473"/>
    <mergeCell ref="O473:W473"/>
    <mergeCell ref="B474:B477"/>
    <mergeCell ref="C474:C475"/>
    <mergeCell ref="D474:E475"/>
    <mergeCell ref="F474:L486"/>
    <mergeCell ref="M474:M477"/>
    <mergeCell ref="N474:N475"/>
    <mergeCell ref="O474:P475"/>
    <mergeCell ref="Q474:W486"/>
    <mergeCell ref="C476:C477"/>
    <mergeCell ref="D476:E477"/>
    <mergeCell ref="N476:N477"/>
    <mergeCell ref="O476:P477"/>
    <mergeCell ref="B478:B481"/>
    <mergeCell ref="C478:C479"/>
    <mergeCell ref="D478:E479"/>
    <mergeCell ref="M478:M481"/>
    <mergeCell ref="N478:N479"/>
    <mergeCell ref="O478:P479"/>
    <mergeCell ref="C480:C481"/>
    <mergeCell ref="D480:E481"/>
    <mergeCell ref="B484:B485"/>
    <mergeCell ref="C484:D484"/>
    <mergeCell ref="M484:M485"/>
    <mergeCell ref="N484:O484"/>
    <mergeCell ref="C485:D485"/>
    <mergeCell ref="N485:O485"/>
    <mergeCell ref="B486:C486"/>
    <mergeCell ref="D486:E486"/>
    <mergeCell ref="B471:D471"/>
    <mergeCell ref="E471:L471"/>
    <mergeCell ref="M471:O471"/>
    <mergeCell ref="P471:W471"/>
    <mergeCell ref="B472:D472"/>
    <mergeCell ref="E472:G472"/>
    <mergeCell ref="H472:I472"/>
    <mergeCell ref="J472:L472"/>
    <mergeCell ref="M472:O472"/>
    <mergeCell ref="P472:R472"/>
    <mergeCell ref="S472:T472"/>
    <mergeCell ref="U472:W472"/>
    <mergeCell ref="B468:C468"/>
    <mergeCell ref="D468:E468"/>
    <mergeCell ref="M468:N468"/>
    <mergeCell ref="O468:P468"/>
    <mergeCell ref="B469:D469"/>
    <mergeCell ref="M469:O469"/>
    <mergeCell ref="B470:D470"/>
    <mergeCell ref="E470:L470"/>
    <mergeCell ref="M470:O470"/>
    <mergeCell ref="P470:W470"/>
    <mergeCell ref="Q456:W468"/>
    <mergeCell ref="D462:E463"/>
    <mergeCell ref="N462:N463"/>
    <mergeCell ref="O462:P463"/>
    <mergeCell ref="B464:C464"/>
    <mergeCell ref="B465:C465"/>
    <mergeCell ref="D465:E465"/>
    <mergeCell ref="M465:N465"/>
    <mergeCell ref="O465:P465"/>
    <mergeCell ref="B466:B467"/>
    <mergeCell ref="C466:D466"/>
    <mergeCell ref="M466:M467"/>
    <mergeCell ref="N466:O466"/>
    <mergeCell ref="C467:D467"/>
    <mergeCell ref="N467:O467"/>
    <mergeCell ref="C451:L452"/>
    <mergeCell ref="B456:B459"/>
    <mergeCell ref="C456:C457"/>
    <mergeCell ref="D456:E457"/>
    <mergeCell ref="F456:L468"/>
    <mergeCell ref="M456:M459"/>
    <mergeCell ref="N456:N457"/>
    <mergeCell ref="O456:P457"/>
    <mergeCell ref="C458:C459"/>
    <mergeCell ref="D458:E459"/>
    <mergeCell ref="N458:N459"/>
    <mergeCell ref="O458:P459"/>
    <mergeCell ref="B460:B463"/>
    <mergeCell ref="C460:C461"/>
    <mergeCell ref="D460:E461"/>
    <mergeCell ref="M460:M463"/>
    <mergeCell ref="N460:N461"/>
    <mergeCell ref="O460:P461"/>
    <mergeCell ref="C462:C463"/>
    <mergeCell ref="S449:T449"/>
    <mergeCell ref="U449:W449"/>
    <mergeCell ref="B450:C450"/>
    <mergeCell ref="D450:L450"/>
    <mergeCell ref="M450:N450"/>
    <mergeCell ref="O450:W450"/>
    <mergeCell ref="B446:D446"/>
    <mergeCell ref="M446:O446"/>
    <mergeCell ref="B447:D447"/>
    <mergeCell ref="E447:L447"/>
    <mergeCell ref="M447:O447"/>
    <mergeCell ref="P447:W447"/>
    <mergeCell ref="B448:D448"/>
    <mergeCell ref="E448:L448"/>
    <mergeCell ref="M448:O448"/>
    <mergeCell ref="P448:W448"/>
    <mergeCell ref="D464:E464"/>
    <mergeCell ref="M464:N464"/>
    <mergeCell ref="O464:P464"/>
    <mergeCell ref="M445:N445"/>
    <mergeCell ref="O445:P445"/>
    <mergeCell ref="N439:N440"/>
    <mergeCell ref="O439:P440"/>
    <mergeCell ref="B441:C441"/>
    <mergeCell ref="D441:E441"/>
    <mergeCell ref="M441:N441"/>
    <mergeCell ref="O441:P441"/>
    <mergeCell ref="B442:C442"/>
    <mergeCell ref="D442:E442"/>
    <mergeCell ref="M442:N442"/>
    <mergeCell ref="O442:P442"/>
    <mergeCell ref="B449:D449"/>
    <mergeCell ref="E449:G449"/>
    <mergeCell ref="H449:I449"/>
    <mergeCell ref="J449:L449"/>
    <mergeCell ref="M449:O449"/>
    <mergeCell ref="P449:R449"/>
    <mergeCell ref="B432:C432"/>
    <mergeCell ref="D432:L432"/>
    <mergeCell ref="M432:N432"/>
    <mergeCell ref="O432:W432"/>
    <mergeCell ref="B433:B436"/>
    <mergeCell ref="C433:C434"/>
    <mergeCell ref="D433:E434"/>
    <mergeCell ref="F433:L445"/>
    <mergeCell ref="M433:M436"/>
    <mergeCell ref="N433:N434"/>
    <mergeCell ref="O433:P434"/>
    <mergeCell ref="Q433:W445"/>
    <mergeCell ref="C435:C436"/>
    <mergeCell ref="D435:E436"/>
    <mergeCell ref="N435:N436"/>
    <mergeCell ref="O435:P436"/>
    <mergeCell ref="B437:B440"/>
    <mergeCell ref="C437:C438"/>
    <mergeCell ref="D437:E438"/>
    <mergeCell ref="M437:M440"/>
    <mergeCell ref="N437:N438"/>
    <mergeCell ref="O437:P438"/>
    <mergeCell ref="C439:C440"/>
    <mergeCell ref="D439:E440"/>
    <mergeCell ref="B443:B444"/>
    <mergeCell ref="C443:D443"/>
    <mergeCell ref="M443:M444"/>
    <mergeCell ref="N443:O443"/>
    <mergeCell ref="C444:D444"/>
    <mergeCell ref="N444:O444"/>
    <mergeCell ref="B445:C445"/>
    <mergeCell ref="D445:E445"/>
    <mergeCell ref="B430:D430"/>
    <mergeCell ref="E430:L430"/>
    <mergeCell ref="M430:O430"/>
    <mergeCell ref="P430:W430"/>
    <mergeCell ref="B431:D431"/>
    <mergeCell ref="E431:G431"/>
    <mergeCell ref="H431:I431"/>
    <mergeCell ref="J431:L431"/>
    <mergeCell ref="M431:O431"/>
    <mergeCell ref="P431:R431"/>
    <mergeCell ref="S431:T431"/>
    <mergeCell ref="U431:W431"/>
    <mergeCell ref="B427:C427"/>
    <mergeCell ref="D427:E427"/>
    <mergeCell ref="M427:N427"/>
    <mergeCell ref="O427:P427"/>
    <mergeCell ref="B428:D428"/>
    <mergeCell ref="M428:O428"/>
    <mergeCell ref="B429:D429"/>
    <mergeCell ref="E429:L429"/>
    <mergeCell ref="M429:O429"/>
    <mergeCell ref="P429:W429"/>
    <mergeCell ref="Q415:W427"/>
    <mergeCell ref="D421:E422"/>
    <mergeCell ref="N421:N422"/>
    <mergeCell ref="O421:P422"/>
    <mergeCell ref="B423:C423"/>
    <mergeCell ref="B424:C424"/>
    <mergeCell ref="D424:E424"/>
    <mergeCell ref="M424:N424"/>
    <mergeCell ref="O424:P424"/>
    <mergeCell ref="B425:B426"/>
    <mergeCell ref="C425:D425"/>
    <mergeCell ref="M425:M426"/>
    <mergeCell ref="N425:O425"/>
    <mergeCell ref="C426:D426"/>
    <mergeCell ref="N426:O426"/>
    <mergeCell ref="C410:L411"/>
    <mergeCell ref="B415:B418"/>
    <mergeCell ref="C415:C416"/>
    <mergeCell ref="D415:E416"/>
    <mergeCell ref="F415:L427"/>
    <mergeCell ref="M415:M418"/>
    <mergeCell ref="N415:N416"/>
    <mergeCell ref="O415:P416"/>
    <mergeCell ref="C417:C418"/>
    <mergeCell ref="D417:E418"/>
    <mergeCell ref="N417:N418"/>
    <mergeCell ref="O417:P418"/>
    <mergeCell ref="B419:B422"/>
    <mergeCell ref="C419:C420"/>
    <mergeCell ref="D419:E420"/>
    <mergeCell ref="M419:M422"/>
    <mergeCell ref="N419:N420"/>
    <mergeCell ref="O419:P420"/>
    <mergeCell ref="C421:C422"/>
    <mergeCell ref="S408:T408"/>
    <mergeCell ref="U408:W408"/>
    <mergeCell ref="B409:C409"/>
    <mergeCell ref="D409:L409"/>
    <mergeCell ref="M409:N409"/>
    <mergeCell ref="O409:W409"/>
    <mergeCell ref="B405:D405"/>
    <mergeCell ref="M405:O405"/>
    <mergeCell ref="B406:D406"/>
    <mergeCell ref="E406:L406"/>
    <mergeCell ref="M406:O406"/>
    <mergeCell ref="P406:W406"/>
    <mergeCell ref="B407:D407"/>
    <mergeCell ref="E407:L407"/>
    <mergeCell ref="M407:O407"/>
    <mergeCell ref="P407:W407"/>
    <mergeCell ref="D423:E423"/>
    <mergeCell ref="M423:N423"/>
    <mergeCell ref="O423:P423"/>
    <mergeCell ref="M404:N404"/>
    <mergeCell ref="O404:P404"/>
    <mergeCell ref="N398:N399"/>
    <mergeCell ref="O398:P399"/>
    <mergeCell ref="B400:C400"/>
    <mergeCell ref="D400:E400"/>
    <mergeCell ref="M400:N400"/>
    <mergeCell ref="O400:P400"/>
    <mergeCell ref="B401:C401"/>
    <mergeCell ref="D401:E401"/>
    <mergeCell ref="M401:N401"/>
    <mergeCell ref="O401:P401"/>
    <mergeCell ref="B408:D408"/>
    <mergeCell ref="E408:G408"/>
    <mergeCell ref="H408:I408"/>
    <mergeCell ref="J408:L408"/>
    <mergeCell ref="M408:O408"/>
    <mergeCell ref="P408:R408"/>
    <mergeCell ref="B391:C391"/>
    <mergeCell ref="D391:L391"/>
    <mergeCell ref="M391:N391"/>
    <mergeCell ref="O391:W391"/>
    <mergeCell ref="B392:B395"/>
    <mergeCell ref="C392:C393"/>
    <mergeCell ref="D392:E393"/>
    <mergeCell ref="F392:L404"/>
    <mergeCell ref="M392:M395"/>
    <mergeCell ref="N392:N393"/>
    <mergeCell ref="O392:P393"/>
    <mergeCell ref="Q392:W404"/>
    <mergeCell ref="C394:C395"/>
    <mergeCell ref="D394:E395"/>
    <mergeCell ref="N394:N395"/>
    <mergeCell ref="O394:P395"/>
    <mergeCell ref="B396:B399"/>
    <mergeCell ref="C396:C397"/>
    <mergeCell ref="D396:E397"/>
    <mergeCell ref="M396:M399"/>
    <mergeCell ref="N396:N397"/>
    <mergeCell ref="O396:P397"/>
    <mergeCell ref="C398:C399"/>
    <mergeCell ref="D398:E399"/>
    <mergeCell ref="B402:B403"/>
    <mergeCell ref="C402:D402"/>
    <mergeCell ref="M402:M403"/>
    <mergeCell ref="N402:O402"/>
    <mergeCell ref="C403:D403"/>
    <mergeCell ref="N403:O403"/>
    <mergeCell ref="B404:C404"/>
    <mergeCell ref="D404:E404"/>
    <mergeCell ref="B389:D389"/>
    <mergeCell ref="E389:L389"/>
    <mergeCell ref="M389:O389"/>
    <mergeCell ref="P389:W389"/>
    <mergeCell ref="B390:D390"/>
    <mergeCell ref="E390:G390"/>
    <mergeCell ref="H390:I390"/>
    <mergeCell ref="J390:L390"/>
    <mergeCell ref="M390:O390"/>
    <mergeCell ref="P390:R390"/>
    <mergeCell ref="S390:T390"/>
    <mergeCell ref="U390:W390"/>
    <mergeCell ref="B386:C386"/>
    <mergeCell ref="D386:E386"/>
    <mergeCell ref="M386:N386"/>
    <mergeCell ref="O386:P386"/>
    <mergeCell ref="B387:D387"/>
    <mergeCell ref="M387:O387"/>
    <mergeCell ref="B388:D388"/>
    <mergeCell ref="E388:L388"/>
    <mergeCell ref="M388:O388"/>
    <mergeCell ref="P388:W388"/>
    <mergeCell ref="Q374:W386"/>
    <mergeCell ref="D380:E381"/>
    <mergeCell ref="N380:N381"/>
    <mergeCell ref="O380:P381"/>
    <mergeCell ref="B382:C382"/>
    <mergeCell ref="B383:C383"/>
    <mergeCell ref="D383:E383"/>
    <mergeCell ref="M383:N383"/>
    <mergeCell ref="O383:P383"/>
    <mergeCell ref="B384:B385"/>
    <mergeCell ref="C384:D384"/>
    <mergeCell ref="M384:M385"/>
    <mergeCell ref="N384:O384"/>
    <mergeCell ref="C385:D385"/>
    <mergeCell ref="N385:O385"/>
    <mergeCell ref="C369:L370"/>
    <mergeCell ref="B374:B377"/>
    <mergeCell ref="C374:C375"/>
    <mergeCell ref="D374:E375"/>
    <mergeCell ref="F374:L386"/>
    <mergeCell ref="M374:M377"/>
    <mergeCell ref="N374:N375"/>
    <mergeCell ref="O374:P375"/>
    <mergeCell ref="C376:C377"/>
    <mergeCell ref="D376:E377"/>
    <mergeCell ref="N376:N377"/>
    <mergeCell ref="O376:P377"/>
    <mergeCell ref="B378:B381"/>
    <mergeCell ref="C378:C379"/>
    <mergeCell ref="D378:E379"/>
    <mergeCell ref="M378:M381"/>
    <mergeCell ref="N378:N379"/>
    <mergeCell ref="O378:P379"/>
    <mergeCell ref="C380:C381"/>
    <mergeCell ref="S367:T367"/>
    <mergeCell ref="U367:W367"/>
    <mergeCell ref="B368:C368"/>
    <mergeCell ref="D368:L368"/>
    <mergeCell ref="M368:N368"/>
    <mergeCell ref="O368:W368"/>
    <mergeCell ref="B364:D364"/>
    <mergeCell ref="M364:O364"/>
    <mergeCell ref="B365:D365"/>
    <mergeCell ref="E365:L365"/>
    <mergeCell ref="M365:O365"/>
    <mergeCell ref="P365:W365"/>
    <mergeCell ref="B366:D366"/>
    <mergeCell ref="E366:L366"/>
    <mergeCell ref="M366:O366"/>
    <mergeCell ref="P366:W366"/>
    <mergeCell ref="D382:E382"/>
    <mergeCell ref="M382:N382"/>
    <mergeCell ref="O382:P382"/>
    <mergeCell ref="M363:N363"/>
    <mergeCell ref="O363:P363"/>
    <mergeCell ref="N357:N358"/>
    <mergeCell ref="O357:P358"/>
    <mergeCell ref="B359:C359"/>
    <mergeCell ref="D359:E359"/>
    <mergeCell ref="M359:N359"/>
    <mergeCell ref="O359:P359"/>
    <mergeCell ref="B360:C360"/>
    <mergeCell ref="D360:E360"/>
    <mergeCell ref="M360:N360"/>
    <mergeCell ref="O360:P360"/>
    <mergeCell ref="B367:D367"/>
    <mergeCell ref="E367:G367"/>
    <mergeCell ref="H367:I367"/>
    <mergeCell ref="J367:L367"/>
    <mergeCell ref="M367:O367"/>
    <mergeCell ref="P367:R367"/>
    <mergeCell ref="B350:C350"/>
    <mergeCell ref="D350:L350"/>
    <mergeCell ref="M350:N350"/>
    <mergeCell ref="O350:W350"/>
    <mergeCell ref="B351:B354"/>
    <mergeCell ref="C351:C352"/>
    <mergeCell ref="D351:E352"/>
    <mergeCell ref="F351:L363"/>
    <mergeCell ref="M351:M354"/>
    <mergeCell ref="N351:N352"/>
    <mergeCell ref="O351:P352"/>
    <mergeCell ref="Q351:W363"/>
    <mergeCell ref="C353:C354"/>
    <mergeCell ref="D353:E354"/>
    <mergeCell ref="N353:N354"/>
    <mergeCell ref="O353:P354"/>
    <mergeCell ref="B355:B358"/>
    <mergeCell ref="C355:C356"/>
    <mergeCell ref="D355:E356"/>
    <mergeCell ref="M355:M358"/>
    <mergeCell ref="N355:N356"/>
    <mergeCell ref="O355:P356"/>
    <mergeCell ref="C357:C358"/>
    <mergeCell ref="D357:E358"/>
    <mergeCell ref="B361:B362"/>
    <mergeCell ref="C361:D361"/>
    <mergeCell ref="M361:M362"/>
    <mergeCell ref="N361:O361"/>
    <mergeCell ref="C362:D362"/>
    <mergeCell ref="N362:O362"/>
    <mergeCell ref="B363:C363"/>
    <mergeCell ref="D363:E363"/>
    <mergeCell ref="B348:D348"/>
    <mergeCell ref="E348:L348"/>
    <mergeCell ref="M348:O348"/>
    <mergeCell ref="P348:W348"/>
    <mergeCell ref="B349:D349"/>
    <mergeCell ref="E349:G349"/>
    <mergeCell ref="H349:I349"/>
    <mergeCell ref="J349:L349"/>
    <mergeCell ref="M349:O349"/>
    <mergeCell ref="P349:R349"/>
    <mergeCell ref="S349:T349"/>
    <mergeCell ref="U349:W349"/>
    <mergeCell ref="B345:C345"/>
    <mergeCell ref="D345:E345"/>
    <mergeCell ref="M345:N345"/>
    <mergeCell ref="O345:P345"/>
    <mergeCell ref="B346:D346"/>
    <mergeCell ref="M346:O346"/>
    <mergeCell ref="B347:D347"/>
    <mergeCell ref="E347:L347"/>
    <mergeCell ref="M347:O347"/>
    <mergeCell ref="P347:W347"/>
    <mergeCell ref="Q333:W345"/>
    <mergeCell ref="D339:E340"/>
    <mergeCell ref="N339:N340"/>
    <mergeCell ref="O339:P340"/>
    <mergeCell ref="B341:C341"/>
    <mergeCell ref="B342:C342"/>
    <mergeCell ref="D342:E342"/>
    <mergeCell ref="M342:N342"/>
    <mergeCell ref="O342:P342"/>
    <mergeCell ref="B343:B344"/>
    <mergeCell ref="C343:D343"/>
    <mergeCell ref="M343:M344"/>
    <mergeCell ref="N343:O343"/>
    <mergeCell ref="C344:D344"/>
    <mergeCell ref="N344:O344"/>
    <mergeCell ref="C328:L329"/>
    <mergeCell ref="B333:B336"/>
    <mergeCell ref="C333:C334"/>
    <mergeCell ref="D333:E334"/>
    <mergeCell ref="F333:L345"/>
    <mergeCell ref="M333:M336"/>
    <mergeCell ref="N333:N334"/>
    <mergeCell ref="O333:P334"/>
    <mergeCell ref="C335:C336"/>
    <mergeCell ref="D335:E336"/>
    <mergeCell ref="N335:N336"/>
    <mergeCell ref="O335:P336"/>
    <mergeCell ref="B337:B340"/>
    <mergeCell ref="C337:C338"/>
    <mergeCell ref="D337:E338"/>
    <mergeCell ref="M337:M340"/>
    <mergeCell ref="N337:N338"/>
    <mergeCell ref="O337:P338"/>
    <mergeCell ref="C339:C340"/>
    <mergeCell ref="S326:T326"/>
    <mergeCell ref="U326:W326"/>
    <mergeCell ref="B327:C327"/>
    <mergeCell ref="D327:L327"/>
    <mergeCell ref="M327:N327"/>
    <mergeCell ref="O327:W327"/>
    <mergeCell ref="B323:D323"/>
    <mergeCell ref="M323:O323"/>
    <mergeCell ref="B324:D324"/>
    <mergeCell ref="E324:L324"/>
    <mergeCell ref="M324:O324"/>
    <mergeCell ref="P324:W324"/>
    <mergeCell ref="B325:D325"/>
    <mergeCell ref="E325:L325"/>
    <mergeCell ref="M325:O325"/>
    <mergeCell ref="P325:W325"/>
    <mergeCell ref="D341:E341"/>
    <mergeCell ref="M341:N341"/>
    <mergeCell ref="O341:P341"/>
    <mergeCell ref="M322:N322"/>
    <mergeCell ref="O322:P322"/>
    <mergeCell ref="N316:N317"/>
    <mergeCell ref="O316:P317"/>
    <mergeCell ref="B318:C318"/>
    <mergeCell ref="D318:E318"/>
    <mergeCell ref="M318:N318"/>
    <mergeCell ref="O318:P318"/>
    <mergeCell ref="B319:C319"/>
    <mergeCell ref="D319:E319"/>
    <mergeCell ref="M319:N319"/>
    <mergeCell ref="O319:P319"/>
    <mergeCell ref="B326:D326"/>
    <mergeCell ref="E326:G326"/>
    <mergeCell ref="H326:I326"/>
    <mergeCell ref="J326:L326"/>
    <mergeCell ref="M326:O326"/>
    <mergeCell ref="P326:R326"/>
    <mergeCell ref="B309:C309"/>
    <mergeCell ref="D309:L309"/>
    <mergeCell ref="M309:N309"/>
    <mergeCell ref="O309:W309"/>
    <mergeCell ref="B310:B313"/>
    <mergeCell ref="C310:C311"/>
    <mergeCell ref="D310:E311"/>
    <mergeCell ref="F310:L322"/>
    <mergeCell ref="M310:M313"/>
    <mergeCell ref="N310:N311"/>
    <mergeCell ref="O310:P311"/>
    <mergeCell ref="Q310:W322"/>
    <mergeCell ref="C312:C313"/>
    <mergeCell ref="D312:E313"/>
    <mergeCell ref="N312:N313"/>
    <mergeCell ref="O312:P313"/>
    <mergeCell ref="B314:B317"/>
    <mergeCell ref="C314:C315"/>
    <mergeCell ref="D314:E315"/>
    <mergeCell ref="M314:M317"/>
    <mergeCell ref="N314:N315"/>
    <mergeCell ref="O314:P315"/>
    <mergeCell ref="C316:C317"/>
    <mergeCell ref="D316:E317"/>
    <mergeCell ref="B320:B321"/>
    <mergeCell ref="C320:D320"/>
    <mergeCell ref="M320:M321"/>
    <mergeCell ref="N320:O320"/>
    <mergeCell ref="C321:D321"/>
    <mergeCell ref="N321:O321"/>
    <mergeCell ref="B322:C322"/>
    <mergeCell ref="D322:E322"/>
    <mergeCell ref="B307:D307"/>
    <mergeCell ref="E307:L307"/>
    <mergeCell ref="M307:O307"/>
    <mergeCell ref="P307:W307"/>
    <mergeCell ref="B308:D308"/>
    <mergeCell ref="E308:G308"/>
    <mergeCell ref="H308:I308"/>
    <mergeCell ref="J308:L308"/>
    <mergeCell ref="M308:O308"/>
    <mergeCell ref="P308:R308"/>
    <mergeCell ref="S308:T308"/>
    <mergeCell ref="U308:W308"/>
    <mergeCell ref="B304:C304"/>
    <mergeCell ref="D304:E304"/>
    <mergeCell ref="M304:N304"/>
    <mergeCell ref="O304:P304"/>
    <mergeCell ref="B305:D305"/>
    <mergeCell ref="M305:O305"/>
    <mergeCell ref="B306:D306"/>
    <mergeCell ref="E306:L306"/>
    <mergeCell ref="M306:O306"/>
    <mergeCell ref="P306:W306"/>
    <mergeCell ref="Q292:W304"/>
    <mergeCell ref="O298:P299"/>
    <mergeCell ref="B300:C300"/>
    <mergeCell ref="D300:E300"/>
    <mergeCell ref="B301:C301"/>
    <mergeCell ref="D301:E301"/>
    <mergeCell ref="M301:N301"/>
    <mergeCell ref="O301:P301"/>
    <mergeCell ref="B302:B303"/>
    <mergeCell ref="C302:D302"/>
    <mergeCell ref="M302:M303"/>
    <mergeCell ref="N302:O302"/>
    <mergeCell ref="C303:D303"/>
    <mergeCell ref="N303:O303"/>
    <mergeCell ref="B292:B295"/>
    <mergeCell ref="C292:C293"/>
    <mergeCell ref="D292:E293"/>
    <mergeCell ref="F292:L304"/>
    <mergeCell ref="M292:M295"/>
    <mergeCell ref="N292:N293"/>
    <mergeCell ref="O292:P293"/>
    <mergeCell ref="C294:C295"/>
    <mergeCell ref="D294:E295"/>
    <mergeCell ref="N294:N295"/>
    <mergeCell ref="O294:P295"/>
    <mergeCell ref="B296:B299"/>
    <mergeCell ref="C296:C297"/>
    <mergeCell ref="D296:E297"/>
    <mergeCell ref="M296:M299"/>
    <mergeCell ref="N296:N297"/>
    <mergeCell ref="O296:P297"/>
    <mergeCell ref="C298:C299"/>
    <mergeCell ref="D298:E299"/>
    <mergeCell ref="N298:N299"/>
    <mergeCell ref="S285:T285"/>
    <mergeCell ref="U285:W285"/>
    <mergeCell ref="B286:C286"/>
    <mergeCell ref="D286:L286"/>
    <mergeCell ref="M286:N286"/>
    <mergeCell ref="O286:W286"/>
    <mergeCell ref="B282:D282"/>
    <mergeCell ref="M282:O282"/>
    <mergeCell ref="B283:D283"/>
    <mergeCell ref="E283:L283"/>
    <mergeCell ref="M283:O283"/>
    <mergeCell ref="P283:W283"/>
    <mergeCell ref="B284:D284"/>
    <mergeCell ref="E284:L284"/>
    <mergeCell ref="M284:O284"/>
    <mergeCell ref="P284:W284"/>
    <mergeCell ref="M300:N300"/>
    <mergeCell ref="O300:P300"/>
    <mergeCell ref="M281:N281"/>
    <mergeCell ref="O281:P281"/>
    <mergeCell ref="N275:N276"/>
    <mergeCell ref="O275:P276"/>
    <mergeCell ref="B277:C277"/>
    <mergeCell ref="D277:E277"/>
    <mergeCell ref="M277:N277"/>
    <mergeCell ref="O277:P277"/>
    <mergeCell ref="B278:C278"/>
    <mergeCell ref="D278:E278"/>
    <mergeCell ref="M278:N278"/>
    <mergeCell ref="O278:P278"/>
    <mergeCell ref="C287:L288"/>
    <mergeCell ref="B285:D285"/>
    <mergeCell ref="E285:G285"/>
    <mergeCell ref="H285:I285"/>
    <mergeCell ref="J285:L285"/>
    <mergeCell ref="M285:O285"/>
    <mergeCell ref="P285:R285"/>
    <mergeCell ref="B268:C268"/>
    <mergeCell ref="D268:L268"/>
    <mergeCell ref="M268:N268"/>
    <mergeCell ref="O268:W268"/>
    <mergeCell ref="B269:B272"/>
    <mergeCell ref="C269:C270"/>
    <mergeCell ref="D269:E270"/>
    <mergeCell ref="F269:L281"/>
    <mergeCell ref="M269:M272"/>
    <mergeCell ref="N269:N270"/>
    <mergeCell ref="O269:P270"/>
    <mergeCell ref="Q269:W281"/>
    <mergeCell ref="C271:C272"/>
    <mergeCell ref="D271:E272"/>
    <mergeCell ref="N271:N272"/>
    <mergeCell ref="O271:P272"/>
    <mergeCell ref="B273:B276"/>
    <mergeCell ref="C273:C274"/>
    <mergeCell ref="D273:E274"/>
    <mergeCell ref="M273:M276"/>
    <mergeCell ref="N273:N274"/>
    <mergeCell ref="O273:P274"/>
    <mergeCell ref="C275:C276"/>
    <mergeCell ref="D275:E276"/>
    <mergeCell ref="B279:B280"/>
    <mergeCell ref="C279:D279"/>
    <mergeCell ref="M279:M280"/>
    <mergeCell ref="N279:O279"/>
    <mergeCell ref="C280:D280"/>
    <mergeCell ref="N280:O280"/>
    <mergeCell ref="B281:C281"/>
    <mergeCell ref="D281:E281"/>
    <mergeCell ref="B266:D266"/>
    <mergeCell ref="E266:L266"/>
    <mergeCell ref="M266:O266"/>
    <mergeCell ref="P266:W266"/>
    <mergeCell ref="B267:D267"/>
    <mergeCell ref="E267:G267"/>
    <mergeCell ref="H267:I267"/>
    <mergeCell ref="J267:L267"/>
    <mergeCell ref="M267:O267"/>
    <mergeCell ref="P267:R267"/>
    <mergeCell ref="S267:T267"/>
    <mergeCell ref="U267:W267"/>
    <mergeCell ref="B263:C263"/>
    <mergeCell ref="D263:E263"/>
    <mergeCell ref="M263:N263"/>
    <mergeCell ref="O263:P263"/>
    <mergeCell ref="B264:D264"/>
    <mergeCell ref="M264:O264"/>
    <mergeCell ref="B265:D265"/>
    <mergeCell ref="E265:L265"/>
    <mergeCell ref="M265:O265"/>
    <mergeCell ref="P265:W265"/>
    <mergeCell ref="Q251:W263"/>
    <mergeCell ref="D257:E258"/>
    <mergeCell ref="N257:N258"/>
    <mergeCell ref="O257:P258"/>
    <mergeCell ref="B259:C259"/>
    <mergeCell ref="B260:C260"/>
    <mergeCell ref="D260:E260"/>
    <mergeCell ref="M260:N260"/>
    <mergeCell ref="O260:P260"/>
    <mergeCell ref="B261:B262"/>
    <mergeCell ref="C261:D261"/>
    <mergeCell ref="M261:M262"/>
    <mergeCell ref="N261:O261"/>
    <mergeCell ref="C262:D262"/>
    <mergeCell ref="N262:O262"/>
    <mergeCell ref="C246:L247"/>
    <mergeCell ref="B251:B254"/>
    <mergeCell ref="C251:C252"/>
    <mergeCell ref="D251:E252"/>
    <mergeCell ref="F251:L263"/>
    <mergeCell ref="M251:M254"/>
    <mergeCell ref="N251:N252"/>
    <mergeCell ref="O251:P252"/>
    <mergeCell ref="C253:C254"/>
    <mergeCell ref="D253:E254"/>
    <mergeCell ref="N253:N254"/>
    <mergeCell ref="O253:P254"/>
    <mergeCell ref="B255:B258"/>
    <mergeCell ref="C255:C256"/>
    <mergeCell ref="D255:E256"/>
    <mergeCell ref="M255:M258"/>
    <mergeCell ref="N255:N256"/>
    <mergeCell ref="O255:P256"/>
    <mergeCell ref="C257:C258"/>
    <mergeCell ref="S244:T244"/>
    <mergeCell ref="U244:W244"/>
    <mergeCell ref="B245:C245"/>
    <mergeCell ref="D245:L245"/>
    <mergeCell ref="M245:N245"/>
    <mergeCell ref="O245:W245"/>
    <mergeCell ref="B241:D241"/>
    <mergeCell ref="M241:O241"/>
    <mergeCell ref="B242:D242"/>
    <mergeCell ref="E242:L242"/>
    <mergeCell ref="M242:O242"/>
    <mergeCell ref="P242:W242"/>
    <mergeCell ref="B243:D243"/>
    <mergeCell ref="E243:L243"/>
    <mergeCell ref="M243:O243"/>
    <mergeCell ref="P243:W243"/>
    <mergeCell ref="D259:E259"/>
    <mergeCell ref="M259:N259"/>
    <mergeCell ref="O259:P259"/>
    <mergeCell ref="M240:N240"/>
    <mergeCell ref="O240:P240"/>
    <mergeCell ref="N234:N235"/>
    <mergeCell ref="O234:P235"/>
    <mergeCell ref="B236:C236"/>
    <mergeCell ref="D236:E236"/>
    <mergeCell ref="M236:N236"/>
    <mergeCell ref="O236:P236"/>
    <mergeCell ref="B237:C237"/>
    <mergeCell ref="D237:E237"/>
    <mergeCell ref="M237:N237"/>
    <mergeCell ref="O237:P237"/>
    <mergeCell ref="B244:D244"/>
    <mergeCell ref="E244:G244"/>
    <mergeCell ref="H244:I244"/>
    <mergeCell ref="J244:L244"/>
    <mergeCell ref="M244:O244"/>
    <mergeCell ref="P244:R244"/>
    <mergeCell ref="B227:C227"/>
    <mergeCell ref="D227:L227"/>
    <mergeCell ref="M227:N227"/>
    <mergeCell ref="O227:W227"/>
    <mergeCell ref="B228:B231"/>
    <mergeCell ref="C228:C229"/>
    <mergeCell ref="D228:E229"/>
    <mergeCell ref="F228:L240"/>
    <mergeCell ref="M228:M231"/>
    <mergeCell ref="N228:N229"/>
    <mergeCell ref="O228:P229"/>
    <mergeCell ref="Q228:W240"/>
    <mergeCell ref="C230:C231"/>
    <mergeCell ref="D230:E231"/>
    <mergeCell ref="N230:N231"/>
    <mergeCell ref="O230:P231"/>
    <mergeCell ref="B232:B235"/>
    <mergeCell ref="C232:C233"/>
    <mergeCell ref="D232:E233"/>
    <mergeCell ref="M232:M235"/>
    <mergeCell ref="N232:N233"/>
    <mergeCell ref="O232:P233"/>
    <mergeCell ref="C234:C235"/>
    <mergeCell ref="D234:E235"/>
    <mergeCell ref="B238:B239"/>
    <mergeCell ref="C238:D238"/>
    <mergeCell ref="M238:M239"/>
    <mergeCell ref="N238:O238"/>
    <mergeCell ref="C239:D239"/>
    <mergeCell ref="N239:O239"/>
    <mergeCell ref="B240:C240"/>
    <mergeCell ref="D240:E240"/>
    <mergeCell ref="B225:D225"/>
    <mergeCell ref="E225:L225"/>
    <mergeCell ref="M225:O225"/>
    <mergeCell ref="P225:W225"/>
    <mergeCell ref="B226:D226"/>
    <mergeCell ref="E226:G226"/>
    <mergeCell ref="H226:I226"/>
    <mergeCell ref="J226:L226"/>
    <mergeCell ref="M226:O226"/>
    <mergeCell ref="P226:R226"/>
    <mergeCell ref="S226:T226"/>
    <mergeCell ref="U226:W226"/>
    <mergeCell ref="B222:C222"/>
    <mergeCell ref="D222:E222"/>
    <mergeCell ref="M222:N222"/>
    <mergeCell ref="O222:P222"/>
    <mergeCell ref="B223:D223"/>
    <mergeCell ref="M223:O223"/>
    <mergeCell ref="B224:D224"/>
    <mergeCell ref="E224:L224"/>
    <mergeCell ref="M224:O224"/>
    <mergeCell ref="P224:W224"/>
    <mergeCell ref="Q210:W222"/>
    <mergeCell ref="D216:E217"/>
    <mergeCell ref="N216:N217"/>
    <mergeCell ref="O216:P217"/>
    <mergeCell ref="B218:C218"/>
    <mergeCell ref="B219:C219"/>
    <mergeCell ref="D219:E219"/>
    <mergeCell ref="M219:N219"/>
    <mergeCell ref="O219:P219"/>
    <mergeCell ref="B220:B221"/>
    <mergeCell ref="C220:D220"/>
    <mergeCell ref="M220:M221"/>
    <mergeCell ref="N220:O220"/>
    <mergeCell ref="C221:D221"/>
    <mergeCell ref="N221:O221"/>
    <mergeCell ref="C205:L206"/>
    <mergeCell ref="B210:B213"/>
    <mergeCell ref="C210:C211"/>
    <mergeCell ref="D210:E211"/>
    <mergeCell ref="F210:L222"/>
    <mergeCell ref="M210:M213"/>
    <mergeCell ref="N210:N211"/>
    <mergeCell ref="O210:P211"/>
    <mergeCell ref="C212:C213"/>
    <mergeCell ref="D212:E213"/>
    <mergeCell ref="N212:N213"/>
    <mergeCell ref="O212:P213"/>
    <mergeCell ref="B214:B217"/>
    <mergeCell ref="C214:C215"/>
    <mergeCell ref="D214:E215"/>
    <mergeCell ref="M214:M217"/>
    <mergeCell ref="N214:N215"/>
    <mergeCell ref="O214:P215"/>
    <mergeCell ref="C216:C217"/>
    <mergeCell ref="S203:T203"/>
    <mergeCell ref="U203:W203"/>
    <mergeCell ref="B204:C204"/>
    <mergeCell ref="D204:L204"/>
    <mergeCell ref="M204:N204"/>
    <mergeCell ref="O204:W204"/>
    <mergeCell ref="B200:D200"/>
    <mergeCell ref="M200:O200"/>
    <mergeCell ref="B201:D201"/>
    <mergeCell ref="E201:L201"/>
    <mergeCell ref="M201:O201"/>
    <mergeCell ref="P201:W201"/>
    <mergeCell ref="B202:D202"/>
    <mergeCell ref="E202:L202"/>
    <mergeCell ref="M202:O202"/>
    <mergeCell ref="P202:W202"/>
    <mergeCell ref="D218:E218"/>
    <mergeCell ref="M218:N218"/>
    <mergeCell ref="O218:P218"/>
    <mergeCell ref="M199:N199"/>
    <mergeCell ref="O199:P199"/>
    <mergeCell ref="N193:N194"/>
    <mergeCell ref="O193:P194"/>
    <mergeCell ref="B195:C195"/>
    <mergeCell ref="D195:E195"/>
    <mergeCell ref="M195:N195"/>
    <mergeCell ref="O195:P195"/>
    <mergeCell ref="B196:C196"/>
    <mergeCell ref="D196:E196"/>
    <mergeCell ref="M196:N196"/>
    <mergeCell ref="O196:P196"/>
    <mergeCell ref="B203:D203"/>
    <mergeCell ref="E203:G203"/>
    <mergeCell ref="H203:I203"/>
    <mergeCell ref="J203:L203"/>
    <mergeCell ref="M203:O203"/>
    <mergeCell ref="P203:R203"/>
    <mergeCell ref="B186:C186"/>
    <mergeCell ref="D186:L186"/>
    <mergeCell ref="M186:N186"/>
    <mergeCell ref="O186:W186"/>
    <mergeCell ref="B187:B190"/>
    <mergeCell ref="C187:C188"/>
    <mergeCell ref="D187:E188"/>
    <mergeCell ref="F187:L199"/>
    <mergeCell ref="M187:M190"/>
    <mergeCell ref="N187:N188"/>
    <mergeCell ref="O187:P188"/>
    <mergeCell ref="Q187:W199"/>
    <mergeCell ref="C189:C190"/>
    <mergeCell ref="D189:E190"/>
    <mergeCell ref="N189:N190"/>
    <mergeCell ref="O189:P190"/>
    <mergeCell ref="B191:B194"/>
    <mergeCell ref="C191:C192"/>
    <mergeCell ref="D191:E192"/>
    <mergeCell ref="M191:M194"/>
    <mergeCell ref="N191:N192"/>
    <mergeCell ref="O191:P192"/>
    <mergeCell ref="C193:C194"/>
    <mergeCell ref="D193:E194"/>
    <mergeCell ref="B197:B198"/>
    <mergeCell ref="C197:D197"/>
    <mergeCell ref="M197:M198"/>
    <mergeCell ref="N197:O197"/>
    <mergeCell ref="C198:D198"/>
    <mergeCell ref="N198:O198"/>
    <mergeCell ref="B199:C199"/>
    <mergeCell ref="D199:E199"/>
    <mergeCell ref="B184:D184"/>
    <mergeCell ref="E184:L184"/>
    <mergeCell ref="M184:O184"/>
    <mergeCell ref="P184:W184"/>
    <mergeCell ref="B185:D185"/>
    <mergeCell ref="E185:G185"/>
    <mergeCell ref="H185:I185"/>
    <mergeCell ref="J185:L185"/>
    <mergeCell ref="M185:O185"/>
    <mergeCell ref="P185:R185"/>
    <mergeCell ref="S185:T185"/>
    <mergeCell ref="U185:W185"/>
    <mergeCell ref="B181:C181"/>
    <mergeCell ref="D181:E181"/>
    <mergeCell ref="M181:N181"/>
    <mergeCell ref="O181:P181"/>
    <mergeCell ref="B182:D182"/>
    <mergeCell ref="M182:O182"/>
    <mergeCell ref="B183:D183"/>
    <mergeCell ref="E183:L183"/>
    <mergeCell ref="M183:O183"/>
    <mergeCell ref="P183:W183"/>
    <mergeCell ref="Q169:W181"/>
    <mergeCell ref="D175:E176"/>
    <mergeCell ref="N175:N176"/>
    <mergeCell ref="O175:P176"/>
    <mergeCell ref="B177:C177"/>
    <mergeCell ref="B178:C178"/>
    <mergeCell ref="D178:E178"/>
    <mergeCell ref="M178:N178"/>
    <mergeCell ref="O178:P178"/>
    <mergeCell ref="B179:B180"/>
    <mergeCell ref="C179:D179"/>
    <mergeCell ref="M179:M180"/>
    <mergeCell ref="N179:O179"/>
    <mergeCell ref="C180:D180"/>
    <mergeCell ref="N180:O180"/>
    <mergeCell ref="C164:L165"/>
    <mergeCell ref="B169:B172"/>
    <mergeCell ref="C169:C170"/>
    <mergeCell ref="D169:E170"/>
    <mergeCell ref="F169:L181"/>
    <mergeCell ref="M169:M172"/>
    <mergeCell ref="N169:N170"/>
    <mergeCell ref="O169:P170"/>
    <mergeCell ref="C171:C172"/>
    <mergeCell ref="D171:E172"/>
    <mergeCell ref="N171:N172"/>
    <mergeCell ref="O171:P172"/>
    <mergeCell ref="B173:B176"/>
    <mergeCell ref="C173:C174"/>
    <mergeCell ref="D173:E174"/>
    <mergeCell ref="M173:M176"/>
    <mergeCell ref="N173:N174"/>
    <mergeCell ref="O173:P174"/>
    <mergeCell ref="C175:C176"/>
    <mergeCell ref="S162:T162"/>
    <mergeCell ref="U162:W162"/>
    <mergeCell ref="B163:C163"/>
    <mergeCell ref="D163:L163"/>
    <mergeCell ref="M163:N163"/>
    <mergeCell ref="O163:W163"/>
    <mergeCell ref="B159:D159"/>
    <mergeCell ref="M159:O159"/>
    <mergeCell ref="B160:D160"/>
    <mergeCell ref="E160:L160"/>
    <mergeCell ref="M160:O160"/>
    <mergeCell ref="P160:W160"/>
    <mergeCell ref="B161:D161"/>
    <mergeCell ref="E161:L161"/>
    <mergeCell ref="M161:O161"/>
    <mergeCell ref="P161:W161"/>
    <mergeCell ref="D177:E177"/>
    <mergeCell ref="M177:N177"/>
    <mergeCell ref="O177:P177"/>
    <mergeCell ref="M158:N158"/>
    <mergeCell ref="O158:P158"/>
    <mergeCell ref="N152:N153"/>
    <mergeCell ref="O152:P153"/>
    <mergeCell ref="B154:C154"/>
    <mergeCell ref="D154:E154"/>
    <mergeCell ref="M154:N154"/>
    <mergeCell ref="O154:P154"/>
    <mergeCell ref="B155:C155"/>
    <mergeCell ref="D155:E155"/>
    <mergeCell ref="M155:N155"/>
    <mergeCell ref="O155:P155"/>
    <mergeCell ref="B162:D162"/>
    <mergeCell ref="E162:G162"/>
    <mergeCell ref="H162:I162"/>
    <mergeCell ref="J162:L162"/>
    <mergeCell ref="M162:O162"/>
    <mergeCell ref="P162:R162"/>
    <mergeCell ref="B145:C145"/>
    <mergeCell ref="D145:L145"/>
    <mergeCell ref="M145:N145"/>
    <mergeCell ref="O145:W145"/>
    <mergeCell ref="B146:B149"/>
    <mergeCell ref="C146:C147"/>
    <mergeCell ref="D146:E147"/>
    <mergeCell ref="F146:L158"/>
    <mergeCell ref="M146:M149"/>
    <mergeCell ref="N146:N147"/>
    <mergeCell ref="O146:P147"/>
    <mergeCell ref="Q146:W158"/>
    <mergeCell ref="C148:C149"/>
    <mergeCell ref="D148:E149"/>
    <mergeCell ref="N148:N149"/>
    <mergeCell ref="O148:P149"/>
    <mergeCell ref="B150:B153"/>
    <mergeCell ref="C150:C151"/>
    <mergeCell ref="D150:E151"/>
    <mergeCell ref="M150:M153"/>
    <mergeCell ref="N150:N151"/>
    <mergeCell ref="O150:P151"/>
    <mergeCell ref="C152:C153"/>
    <mergeCell ref="D152:E153"/>
    <mergeCell ref="B156:B157"/>
    <mergeCell ref="C156:D156"/>
    <mergeCell ref="M156:M157"/>
    <mergeCell ref="N156:O156"/>
    <mergeCell ref="C157:D157"/>
    <mergeCell ref="N157:O157"/>
    <mergeCell ref="B158:C158"/>
    <mergeCell ref="D158:E158"/>
    <mergeCell ref="B143:D143"/>
    <mergeCell ref="E143:L143"/>
    <mergeCell ref="M143:O143"/>
    <mergeCell ref="P143:W143"/>
    <mergeCell ref="B144:D144"/>
    <mergeCell ref="E144:G144"/>
    <mergeCell ref="H144:I144"/>
    <mergeCell ref="J144:L144"/>
    <mergeCell ref="M144:O144"/>
    <mergeCell ref="P144:R144"/>
    <mergeCell ref="S144:T144"/>
    <mergeCell ref="U144:W144"/>
    <mergeCell ref="B140:C140"/>
    <mergeCell ref="D140:E140"/>
    <mergeCell ref="M140:N140"/>
    <mergeCell ref="O140:P140"/>
    <mergeCell ref="B141:D141"/>
    <mergeCell ref="M141:O141"/>
    <mergeCell ref="B142:D142"/>
    <mergeCell ref="E142:L142"/>
    <mergeCell ref="M142:O142"/>
    <mergeCell ref="P142:W142"/>
    <mergeCell ref="Q128:W140"/>
    <mergeCell ref="D134:E135"/>
    <mergeCell ref="N134:N135"/>
    <mergeCell ref="O134:P135"/>
    <mergeCell ref="B136:C136"/>
    <mergeCell ref="B137:C137"/>
    <mergeCell ref="D137:E137"/>
    <mergeCell ref="M137:N137"/>
    <mergeCell ref="O137:P137"/>
    <mergeCell ref="B138:B139"/>
    <mergeCell ref="C138:D138"/>
    <mergeCell ref="M138:M139"/>
    <mergeCell ref="N138:O138"/>
    <mergeCell ref="C139:D139"/>
    <mergeCell ref="N139:O139"/>
    <mergeCell ref="C123:L124"/>
    <mergeCell ref="B128:B131"/>
    <mergeCell ref="C128:C129"/>
    <mergeCell ref="D128:E129"/>
    <mergeCell ref="F128:L140"/>
    <mergeCell ref="M128:M131"/>
    <mergeCell ref="N128:N129"/>
    <mergeCell ref="O128:P129"/>
    <mergeCell ref="C130:C131"/>
    <mergeCell ref="D130:E131"/>
    <mergeCell ref="N130:N131"/>
    <mergeCell ref="O130:P131"/>
    <mergeCell ref="B132:B135"/>
    <mergeCell ref="C132:C133"/>
    <mergeCell ref="D132:E133"/>
    <mergeCell ref="M132:M135"/>
    <mergeCell ref="N132:N133"/>
    <mergeCell ref="O132:P133"/>
    <mergeCell ref="C134:C135"/>
    <mergeCell ref="S121:T121"/>
    <mergeCell ref="U121:W121"/>
    <mergeCell ref="B122:C122"/>
    <mergeCell ref="D122:L122"/>
    <mergeCell ref="M122:N122"/>
    <mergeCell ref="O122:W122"/>
    <mergeCell ref="B118:D118"/>
    <mergeCell ref="M118:O118"/>
    <mergeCell ref="B119:D119"/>
    <mergeCell ref="E119:L119"/>
    <mergeCell ref="M119:O119"/>
    <mergeCell ref="P119:W119"/>
    <mergeCell ref="B120:D120"/>
    <mergeCell ref="E120:L120"/>
    <mergeCell ref="M120:O120"/>
    <mergeCell ref="P120:W120"/>
    <mergeCell ref="D136:E136"/>
    <mergeCell ref="M136:N136"/>
    <mergeCell ref="O136:P136"/>
    <mergeCell ref="M117:N117"/>
    <mergeCell ref="O117:P117"/>
    <mergeCell ref="N111:N112"/>
    <mergeCell ref="O111:P112"/>
    <mergeCell ref="B113:C113"/>
    <mergeCell ref="D113:E113"/>
    <mergeCell ref="M113:N113"/>
    <mergeCell ref="O113:P113"/>
    <mergeCell ref="B114:C114"/>
    <mergeCell ref="D114:E114"/>
    <mergeCell ref="M114:N114"/>
    <mergeCell ref="O114:P114"/>
    <mergeCell ref="B121:D121"/>
    <mergeCell ref="E121:G121"/>
    <mergeCell ref="H121:I121"/>
    <mergeCell ref="J121:L121"/>
    <mergeCell ref="M121:O121"/>
    <mergeCell ref="P121:R121"/>
    <mergeCell ref="B104:C104"/>
    <mergeCell ref="D104:L104"/>
    <mergeCell ref="M104:N104"/>
    <mergeCell ref="O104:W104"/>
    <mergeCell ref="B105:B108"/>
    <mergeCell ref="C105:C106"/>
    <mergeCell ref="D105:E106"/>
    <mergeCell ref="F105:L117"/>
    <mergeCell ref="M105:M108"/>
    <mergeCell ref="N105:N106"/>
    <mergeCell ref="O105:P106"/>
    <mergeCell ref="Q105:W117"/>
    <mergeCell ref="C107:C108"/>
    <mergeCell ref="D107:E108"/>
    <mergeCell ref="N107:N108"/>
    <mergeCell ref="O107:P108"/>
    <mergeCell ref="B109:B112"/>
    <mergeCell ref="C109:C110"/>
    <mergeCell ref="D109:E110"/>
    <mergeCell ref="M109:M112"/>
    <mergeCell ref="N109:N110"/>
    <mergeCell ref="O109:P110"/>
    <mergeCell ref="C111:C112"/>
    <mergeCell ref="D111:E112"/>
    <mergeCell ref="B115:B116"/>
    <mergeCell ref="C115:D115"/>
    <mergeCell ref="M115:M116"/>
    <mergeCell ref="N115:O115"/>
    <mergeCell ref="C116:D116"/>
    <mergeCell ref="N116:O116"/>
    <mergeCell ref="B117:C117"/>
    <mergeCell ref="D117:E117"/>
    <mergeCell ref="B102:D102"/>
    <mergeCell ref="E102:L102"/>
    <mergeCell ref="M102:O102"/>
    <mergeCell ref="P102:W102"/>
    <mergeCell ref="B103:D103"/>
    <mergeCell ref="E103:G103"/>
    <mergeCell ref="H103:I103"/>
    <mergeCell ref="J103:L103"/>
    <mergeCell ref="M103:O103"/>
    <mergeCell ref="P103:R103"/>
    <mergeCell ref="S103:T103"/>
    <mergeCell ref="U103:W103"/>
    <mergeCell ref="B99:C99"/>
    <mergeCell ref="D99:E99"/>
    <mergeCell ref="M99:N99"/>
    <mergeCell ref="O99:P99"/>
    <mergeCell ref="B100:D100"/>
    <mergeCell ref="M100:O100"/>
    <mergeCell ref="B101:D101"/>
    <mergeCell ref="E101:L101"/>
    <mergeCell ref="M101:O101"/>
    <mergeCell ref="P101:W101"/>
    <mergeCell ref="Q87:W99"/>
    <mergeCell ref="D93:E94"/>
    <mergeCell ref="N93:N94"/>
    <mergeCell ref="O93:P94"/>
    <mergeCell ref="B95:C95"/>
    <mergeCell ref="B96:C96"/>
    <mergeCell ref="D96:E96"/>
    <mergeCell ref="M96:N96"/>
    <mergeCell ref="O96:P96"/>
    <mergeCell ref="B97:B98"/>
    <mergeCell ref="C97:D97"/>
    <mergeCell ref="M97:M98"/>
    <mergeCell ref="N97:O97"/>
    <mergeCell ref="C98:D98"/>
    <mergeCell ref="N98:O98"/>
    <mergeCell ref="C82:L83"/>
    <mergeCell ref="B87:B90"/>
    <mergeCell ref="C87:C88"/>
    <mergeCell ref="D87:E88"/>
    <mergeCell ref="F87:L99"/>
    <mergeCell ref="M87:M90"/>
    <mergeCell ref="N87:N88"/>
    <mergeCell ref="O87:P88"/>
    <mergeCell ref="C89:C90"/>
    <mergeCell ref="D89:E90"/>
    <mergeCell ref="N89:N90"/>
    <mergeCell ref="O89:P90"/>
    <mergeCell ref="B91:B94"/>
    <mergeCell ref="C91:C92"/>
    <mergeCell ref="D91:E92"/>
    <mergeCell ref="M91:M94"/>
    <mergeCell ref="N91:N92"/>
    <mergeCell ref="O91:P92"/>
    <mergeCell ref="C93:C94"/>
    <mergeCell ref="S80:T80"/>
    <mergeCell ref="U80:W80"/>
    <mergeCell ref="B81:C81"/>
    <mergeCell ref="D81:L81"/>
    <mergeCell ref="M81:N81"/>
    <mergeCell ref="O81:W81"/>
    <mergeCell ref="B77:D77"/>
    <mergeCell ref="M77:O77"/>
    <mergeCell ref="B78:D78"/>
    <mergeCell ref="E78:L78"/>
    <mergeCell ref="M78:O78"/>
    <mergeCell ref="P78:W78"/>
    <mergeCell ref="B79:D79"/>
    <mergeCell ref="E79:L79"/>
    <mergeCell ref="M79:O79"/>
    <mergeCell ref="P79:W79"/>
    <mergeCell ref="D95:E95"/>
    <mergeCell ref="M95:N95"/>
    <mergeCell ref="O95:P95"/>
    <mergeCell ref="M76:N76"/>
    <mergeCell ref="O76:P76"/>
    <mergeCell ref="N70:N71"/>
    <mergeCell ref="O70:P71"/>
    <mergeCell ref="B72:C72"/>
    <mergeCell ref="D72:E72"/>
    <mergeCell ref="M72:N72"/>
    <mergeCell ref="O72:P72"/>
    <mergeCell ref="B73:C73"/>
    <mergeCell ref="D73:E73"/>
    <mergeCell ref="M73:N73"/>
    <mergeCell ref="O73:P73"/>
    <mergeCell ref="B80:D80"/>
    <mergeCell ref="E80:G80"/>
    <mergeCell ref="H80:I80"/>
    <mergeCell ref="J80:L80"/>
    <mergeCell ref="M80:O80"/>
    <mergeCell ref="P80:R80"/>
    <mergeCell ref="B63:C63"/>
    <mergeCell ref="D63:L63"/>
    <mergeCell ref="M63:N63"/>
    <mergeCell ref="O63:W63"/>
    <mergeCell ref="B64:B67"/>
    <mergeCell ref="C64:C65"/>
    <mergeCell ref="D64:E65"/>
    <mergeCell ref="F64:L76"/>
    <mergeCell ref="M64:M67"/>
    <mergeCell ref="N64:N65"/>
    <mergeCell ref="O64:P65"/>
    <mergeCell ref="Q64:W76"/>
    <mergeCell ref="C66:C67"/>
    <mergeCell ref="D66:E67"/>
    <mergeCell ref="N66:N67"/>
    <mergeCell ref="O66:P67"/>
    <mergeCell ref="B68:B71"/>
    <mergeCell ref="C68:C69"/>
    <mergeCell ref="D68:E69"/>
    <mergeCell ref="M68:M71"/>
    <mergeCell ref="N68:N69"/>
    <mergeCell ref="O68:P69"/>
    <mergeCell ref="C70:C71"/>
    <mergeCell ref="D70:E71"/>
    <mergeCell ref="B74:B75"/>
    <mergeCell ref="C74:D74"/>
    <mergeCell ref="M74:M75"/>
    <mergeCell ref="N74:O74"/>
    <mergeCell ref="C75:D75"/>
    <mergeCell ref="N75:O75"/>
    <mergeCell ref="B76:C76"/>
    <mergeCell ref="D76:E76"/>
    <mergeCell ref="B61:D61"/>
    <mergeCell ref="E61:L61"/>
    <mergeCell ref="M61:O61"/>
    <mergeCell ref="P61:W61"/>
    <mergeCell ref="B62:D62"/>
    <mergeCell ref="E62:G62"/>
    <mergeCell ref="H62:I62"/>
    <mergeCell ref="J62:L62"/>
    <mergeCell ref="M62:O62"/>
    <mergeCell ref="P62:R62"/>
    <mergeCell ref="S62:T62"/>
    <mergeCell ref="U62:W62"/>
    <mergeCell ref="B58:C58"/>
    <mergeCell ref="D58:E58"/>
    <mergeCell ref="M58:N58"/>
    <mergeCell ref="O58:P58"/>
    <mergeCell ref="B59:D59"/>
    <mergeCell ref="M59:O59"/>
    <mergeCell ref="B60:D60"/>
    <mergeCell ref="E60:L60"/>
    <mergeCell ref="M60:O60"/>
    <mergeCell ref="P60:W60"/>
    <mergeCell ref="Q46:W58"/>
    <mergeCell ref="O52:P53"/>
    <mergeCell ref="B54:C54"/>
    <mergeCell ref="D54:E54"/>
    <mergeCell ref="M54:N54"/>
    <mergeCell ref="O54:P54"/>
    <mergeCell ref="B55:C55"/>
    <mergeCell ref="D55:E55"/>
    <mergeCell ref="M55:N55"/>
    <mergeCell ref="O55:P55"/>
    <mergeCell ref="B56:B57"/>
    <mergeCell ref="C56:D56"/>
    <mergeCell ref="M56:M57"/>
    <mergeCell ref="N56:O56"/>
    <mergeCell ref="C57:D57"/>
    <mergeCell ref="N57:O57"/>
    <mergeCell ref="B46:B49"/>
    <mergeCell ref="C46:C47"/>
    <mergeCell ref="D46:E47"/>
    <mergeCell ref="F46:L58"/>
    <mergeCell ref="M46:M49"/>
    <mergeCell ref="N46:N47"/>
    <mergeCell ref="O46:P47"/>
    <mergeCell ref="C48:C49"/>
    <mergeCell ref="D48:E49"/>
    <mergeCell ref="N48:N49"/>
    <mergeCell ref="O48:P49"/>
    <mergeCell ref="B50:B53"/>
    <mergeCell ref="C50:C51"/>
    <mergeCell ref="D50:E51"/>
    <mergeCell ref="M50:M53"/>
    <mergeCell ref="N50:N51"/>
    <mergeCell ref="O50:P51"/>
    <mergeCell ref="C52:C53"/>
    <mergeCell ref="D52:E53"/>
    <mergeCell ref="N52:N53"/>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 ref="O11:P12"/>
    <mergeCell ref="D4:G4"/>
    <mergeCell ref="H4:I4"/>
    <mergeCell ref="J4:L4"/>
    <mergeCell ref="M4:O4"/>
    <mergeCell ref="O5:P6"/>
    <mergeCell ref="M9:M12"/>
    <mergeCell ref="N9:N10"/>
    <mergeCell ref="O9:P10"/>
    <mergeCell ref="D7:E8"/>
    <mergeCell ref="N7:N8"/>
    <mergeCell ref="O7:P8"/>
    <mergeCell ref="D9:E10"/>
    <mergeCell ref="D5:E6"/>
    <mergeCell ref="F5:L17"/>
    <mergeCell ref="M5:M8"/>
    <mergeCell ref="N5:N6"/>
    <mergeCell ref="C16:D16"/>
    <mergeCell ref="B17:C17"/>
    <mergeCell ref="B15:B16"/>
    <mergeCell ref="D17:E17"/>
    <mergeCell ref="C15:D15"/>
    <mergeCell ref="N16:O16"/>
    <mergeCell ref="O14:P14"/>
    <mergeCell ref="B14:C14"/>
    <mergeCell ref="D14:E14"/>
    <mergeCell ref="M15:M16"/>
    <mergeCell ref="N15:O15"/>
    <mergeCell ref="M17:N17"/>
    <mergeCell ref="B20:D20"/>
    <mergeCell ref="M20:O20"/>
    <mergeCell ref="O17:P17"/>
    <mergeCell ref="P19:W19"/>
    <mergeCell ref="B19:D19"/>
    <mergeCell ref="E19:L19"/>
    <mergeCell ref="B18:D18"/>
    <mergeCell ref="M18:O18"/>
    <mergeCell ref="M19:O19"/>
    <mergeCell ref="E20:L20"/>
    <mergeCell ref="P20:W20"/>
    <mergeCell ref="J21:L21"/>
    <mergeCell ref="M21:O21"/>
    <mergeCell ref="P21:R21"/>
    <mergeCell ref="S21:T21"/>
    <mergeCell ref="U21:W21"/>
    <mergeCell ref="B22:C22"/>
    <mergeCell ref="D22:L22"/>
    <mergeCell ref="M22:N22"/>
    <mergeCell ref="O22:W22"/>
    <mergeCell ref="B21:D21"/>
    <mergeCell ref="E21:G21"/>
    <mergeCell ref="H21:I21"/>
    <mergeCell ref="C41:L42"/>
    <mergeCell ref="B31:C31"/>
    <mergeCell ref="M38:O38"/>
    <mergeCell ref="E38:L38"/>
    <mergeCell ref="M32:N32"/>
    <mergeCell ref="B37:D37"/>
    <mergeCell ref="E37:L37"/>
    <mergeCell ref="M37:O37"/>
    <mergeCell ref="C25:C26"/>
    <mergeCell ref="O25:P26"/>
    <mergeCell ref="N25:N26"/>
    <mergeCell ref="M36:O36"/>
    <mergeCell ref="P38:W38"/>
    <mergeCell ref="B40:C40"/>
    <mergeCell ref="D40:L40"/>
    <mergeCell ref="M40:N40"/>
    <mergeCell ref="O40:W40"/>
    <mergeCell ref="E39:G39"/>
    <mergeCell ref="U39:W39"/>
    <mergeCell ref="B38:D38"/>
    <mergeCell ref="P37:W37"/>
    <mergeCell ref="H39:I39"/>
    <mergeCell ref="J39:L39"/>
    <mergeCell ref="M39:O39"/>
    <mergeCell ref="B39:D39"/>
    <mergeCell ref="P39:R39"/>
    <mergeCell ref="S39:T39"/>
    <mergeCell ref="B33:B34"/>
    <mergeCell ref="C33:D33"/>
    <mergeCell ref="C34:D34"/>
    <mergeCell ref="B35:C35"/>
    <mergeCell ref="B32:C32"/>
    <mergeCell ref="O32:P32"/>
    <mergeCell ref="D35:E35"/>
    <mergeCell ref="M33:M34"/>
    <mergeCell ref="N33:O33"/>
    <mergeCell ref="N34:O34"/>
    <mergeCell ref="M35:N35"/>
    <mergeCell ref="O35:P35"/>
    <mergeCell ref="B36:D36"/>
    <mergeCell ref="Q23:W35"/>
    <mergeCell ref="B23:B26"/>
    <mergeCell ref="C23:C24"/>
    <mergeCell ref="O23:P24"/>
    <mergeCell ref="F23:L35"/>
    <mergeCell ref="M23:M26"/>
    <mergeCell ref="N23:N24"/>
    <mergeCell ref="B27:B30"/>
    <mergeCell ref="D23:E24"/>
    <mergeCell ref="D25:E26"/>
    <mergeCell ref="D27:E28"/>
    <mergeCell ref="D29:E30"/>
    <mergeCell ref="D31:E31"/>
    <mergeCell ref="D32:E32"/>
    <mergeCell ref="N27:N28"/>
    <mergeCell ref="C29:C30"/>
    <mergeCell ref="O29:P30"/>
    <mergeCell ref="N29:N30"/>
    <mergeCell ref="O31:P31"/>
    <mergeCell ref="M31:N31"/>
    <mergeCell ref="C27:C28"/>
    <mergeCell ref="O27:P28"/>
    <mergeCell ref="M27:M30"/>
  </mergeCells>
  <phoneticPr fontId="8"/>
  <printOptions horizontalCentered="1" verticalCentered="1"/>
  <pageMargins left="0.19685039370078741" right="0.19685039370078741" top="0.78740157480314965" bottom="0.19685039370078741" header="0.31496062992125984" footer="0.31496062992125984"/>
  <pageSetup paperSize="9" scale="67" orientation="landscape" r:id="rId1"/>
  <rowBreaks count="48" manualBreakCount="48">
    <brk id="45" min="1" max="22" man="1"/>
    <brk id="86" min="1" max="22" man="1"/>
    <brk id="127" min="1" max="22" man="1"/>
    <brk id="168" min="1" max="22" man="1"/>
    <brk id="209" min="1" max="22" man="1"/>
    <brk id="250" min="1" max="22" man="1"/>
    <brk id="291" min="1" max="22" man="1"/>
    <brk id="332" min="1" max="22" man="1"/>
    <brk id="373" min="1" max="22" man="1"/>
    <brk id="414" min="1" max="22" man="1"/>
    <brk id="455" min="1" max="22" man="1"/>
    <brk id="496" min="1" max="22" man="1"/>
    <brk id="537" min="1" max="22" man="1"/>
    <brk id="578" min="1" max="22" man="1"/>
    <brk id="619" min="1" max="22" man="1"/>
    <brk id="660" min="1" max="22" man="1"/>
    <brk id="701" min="1" max="22" man="1"/>
    <brk id="742" min="1" max="22" man="1"/>
    <brk id="783" min="1" max="22" man="1"/>
    <brk id="824" min="1" max="22" man="1"/>
    <brk id="865" min="1" max="22" man="1"/>
    <brk id="906" min="1" max="22" man="1"/>
    <brk id="947" min="1" max="22" man="1"/>
    <brk id="988" min="1" max="22" man="1"/>
    <brk id="1029" min="1" max="22" man="1"/>
    <brk id="1070" min="1" max="22" man="1"/>
    <brk id="1111" min="1" max="22" man="1"/>
    <brk id="1152" min="1" max="22" man="1"/>
    <brk id="1193" min="1" max="22" man="1"/>
    <brk id="1234" min="1" max="22" man="1"/>
    <brk id="1275" min="1" max="22" man="1"/>
    <brk id="1316" min="1" max="22" man="1"/>
    <brk id="1357" min="1" max="22" man="1"/>
    <brk id="1398" min="1" max="22" man="1"/>
    <brk id="1439" min="1" max="22" man="1"/>
    <brk id="1480" min="1" max="22" man="1"/>
    <brk id="1521" min="1" max="22" man="1"/>
    <brk id="1562" min="1" max="22" man="1"/>
    <brk id="1603" min="1" max="22" man="1"/>
    <brk id="1644" min="1" max="22" man="1"/>
    <brk id="1685" min="1" max="22" man="1"/>
    <brk id="1726" min="1" max="22" man="1"/>
    <brk id="1767" min="1" max="22" man="1"/>
    <brk id="1808" min="1" max="22" man="1"/>
    <brk id="1849" min="1" max="22" man="1"/>
    <brk id="1890" min="1" max="22" man="1"/>
    <brk id="1931" min="1" max="22" man="1"/>
    <brk id="1972" min="1" max="22"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3000000}">
          <x14:formula1>
            <xm:f>'(参考)リスト'!$F$16:$F$21</xm:f>
          </x14:formula1>
          <xm:sqref>E34 E16 E75 E57 E116 E98 E157 E139 E198 E180 E239 E221 E280 E262 E321 E303 E362 E344 E403 E385 E444 E426 E485 E467 E526 E508 E567 E549 E608 E590 E649 E631 E690 E672 E731 E713 E772 E754 E813 E795 E854 E836 E895 E877 E936 E918 E977 E959 E1018 E1000 E1059 E1041 E1100 E1082 E1141 E1123 E1182 E1164 E1223 E1205 E1264 E1246 E1305 E1287 E1346 E1328 E1387 E1369 E1428 E1410 E1469 E1451 E1510 E1492 E1551 E1533 E1592 E1574 E1633 E1615 E1674 E1656 E1715 E1697 E1756 E1738 E1797 E1779 E1838 E1820 E1879 E1861 E1920 E1902 E1961 E1943 E2002 E1984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Z436"/>
  <sheetViews>
    <sheetView showGridLines="0" showZeros="0" view="pageBreakPreview" zoomScale="77" zoomScaleNormal="100" zoomScaleSheetLayoutView="77" workbookViewId="0">
      <selection activeCell="L13" sqref="L13"/>
    </sheetView>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6" ht="9" customHeight="1" x14ac:dyDescent="0.15"/>
    <row r="2" spans="2:26" ht="18" customHeight="1" x14ac:dyDescent="0.15">
      <c r="B2" s="90" t="s">
        <v>341</v>
      </c>
      <c r="C2" s="79"/>
      <c r="D2" s="79"/>
      <c r="E2" s="79"/>
      <c r="F2" s="79"/>
      <c r="G2" s="79"/>
      <c r="H2" s="79"/>
      <c r="I2" s="79"/>
      <c r="J2" s="79"/>
      <c r="K2" s="79"/>
      <c r="L2" s="79"/>
      <c r="M2" s="79"/>
      <c r="N2" s="79"/>
      <c r="O2" s="79"/>
      <c r="P2" s="79"/>
      <c r="Q2" s="79"/>
      <c r="R2" s="79"/>
      <c r="S2" s="79"/>
      <c r="T2" s="79"/>
      <c r="U2" s="79"/>
      <c r="V2" s="79"/>
      <c r="W2" s="79"/>
      <c r="X2" s="79"/>
      <c r="Y2" s="79"/>
    </row>
    <row r="3" spans="2:26" ht="15" customHeight="1" x14ac:dyDescent="0.15">
      <c r="B3" s="821" t="s">
        <v>53</v>
      </c>
      <c r="C3" s="821"/>
      <c r="D3" s="821"/>
      <c r="E3" s="823" t="str">
        <f>'様式A-1'!$D$3</f>
        <v>ユノセトンネル</v>
      </c>
      <c r="F3" s="823"/>
      <c r="G3" s="823"/>
      <c r="H3" s="823"/>
      <c r="I3" s="824" t="s">
        <v>45</v>
      </c>
      <c r="J3" s="833"/>
      <c r="K3" s="825"/>
      <c r="L3" s="826" t="str">
        <f>'様式A-1'!$J$3</f>
        <v>一般県道長門峡線</v>
      </c>
      <c r="M3" s="827"/>
      <c r="N3" s="828"/>
      <c r="O3" s="819" t="s">
        <v>266</v>
      </c>
      <c r="P3" s="819"/>
      <c r="Q3" s="819"/>
      <c r="R3" s="852" t="str">
        <f>様式B!$K$5</f>
        <v>日本工営株式会社</v>
      </c>
      <c r="S3" s="853"/>
      <c r="T3" s="854"/>
      <c r="U3" s="855" t="s">
        <v>270</v>
      </c>
      <c r="V3" s="856"/>
      <c r="W3" s="846">
        <f>様式B!$Q$5</f>
        <v>45240</v>
      </c>
      <c r="X3" s="847"/>
      <c r="Y3" s="848"/>
    </row>
    <row r="4" spans="2:26" ht="15" customHeight="1" x14ac:dyDescent="0.15">
      <c r="B4" s="822" t="s">
        <v>46</v>
      </c>
      <c r="C4" s="822"/>
      <c r="D4" s="822"/>
      <c r="E4" s="823" t="str">
        <f>'様式A-1'!$D$4</f>
        <v>湯之瀬トンネル</v>
      </c>
      <c r="F4" s="823"/>
      <c r="G4" s="823"/>
      <c r="H4" s="823"/>
      <c r="I4" s="824" t="s">
        <v>52</v>
      </c>
      <c r="J4" s="833"/>
      <c r="K4" s="825"/>
      <c r="L4" s="826" t="str">
        <f>'様式A-1'!$R$3</f>
        <v>山口県萩土木事務所</v>
      </c>
      <c r="M4" s="827"/>
      <c r="N4" s="828"/>
      <c r="O4" s="819" t="s">
        <v>267</v>
      </c>
      <c r="P4" s="819"/>
      <c r="Q4" s="819"/>
      <c r="R4" s="852" t="str">
        <f>様式B!$K$6</f>
        <v>横山真一郎</v>
      </c>
      <c r="S4" s="853"/>
      <c r="T4" s="854"/>
      <c r="U4" s="857"/>
      <c r="V4" s="858"/>
      <c r="W4" s="849"/>
      <c r="X4" s="850"/>
      <c r="Y4" s="851"/>
    </row>
    <row r="5" spans="2:26" ht="15" customHeight="1" x14ac:dyDescent="0.15">
      <c r="B5" s="824" t="s">
        <v>244</v>
      </c>
      <c r="C5" s="833"/>
      <c r="D5" s="825"/>
      <c r="E5" s="147">
        <f>VLOOKUP($Z5,'様式D-1-2用'!$A$3:$O$1002,2,0)</f>
        <v>1</v>
      </c>
      <c r="F5" s="824" t="s">
        <v>243</v>
      </c>
      <c r="G5" s="833"/>
      <c r="H5" s="825"/>
      <c r="I5" s="147">
        <f>VLOOKUP($Z5,'様式D-1-2用'!$A$3:$O$1002,3,0)</f>
        <v>101</v>
      </c>
      <c r="J5" s="824" t="s">
        <v>244</v>
      </c>
      <c r="K5" s="833"/>
      <c r="L5" s="825"/>
      <c r="M5" s="147">
        <f>VLOOKUP($Z6,'様式D-1-2用'!$A$3:$O$1002,2,0)</f>
        <v>2</v>
      </c>
      <c r="N5" s="824" t="s">
        <v>243</v>
      </c>
      <c r="O5" s="833"/>
      <c r="P5" s="825"/>
      <c r="Q5" s="147">
        <f>VLOOKUP($Z6,'様式D-1-2用'!$A$3:$O$1002,3,0)</f>
        <v>101</v>
      </c>
      <c r="R5" s="824" t="s">
        <v>244</v>
      </c>
      <c r="S5" s="833"/>
      <c r="T5" s="825"/>
      <c r="U5" s="147">
        <f>VLOOKUP($Z7,'様式D-1-2用'!$A$3:$O$1002,2,0)</f>
        <v>2</v>
      </c>
      <c r="V5" s="824" t="s">
        <v>243</v>
      </c>
      <c r="W5" s="833"/>
      <c r="X5" s="825"/>
      <c r="Y5" s="147">
        <f>VLOOKUP($Z7,'様式D-1-2用'!$A$3:$O$1002,3,0)</f>
        <v>102</v>
      </c>
      <c r="Z5" s="22">
        <v>1</v>
      </c>
    </row>
    <row r="6" spans="2:26" ht="15" customHeight="1" x14ac:dyDescent="0.15">
      <c r="B6" s="824" t="s">
        <v>242</v>
      </c>
      <c r="C6" s="833"/>
      <c r="D6" s="163" t="str">
        <f>VLOOKUP($Z5,'様式D-1-2用'!$A$3:$O$1002,4,0)</f>
        <v>照明施設</v>
      </c>
      <c r="E6" s="844" t="str">
        <f>VLOOKUP($Z5,'様式D-1-2用'!$A$3:$O$1002,5,0)</f>
        <v>ケーブル類</v>
      </c>
      <c r="F6" s="845"/>
      <c r="G6" s="824" t="s">
        <v>241</v>
      </c>
      <c r="H6" s="825"/>
      <c r="I6" s="329" t="str">
        <f>VLOOKUP($Z5,'様式D-1-2用'!$A$3:$O$1002,6,0)</f>
        <v>取付部材</v>
      </c>
      <c r="J6" s="824" t="s">
        <v>242</v>
      </c>
      <c r="K6" s="833"/>
      <c r="L6" s="163" t="str">
        <f>VLOOKUP($Z6,'様式D-1-2用'!$A$3:$O$1002,4,0)</f>
        <v>照明施設</v>
      </c>
      <c r="M6" s="844" t="str">
        <f>VLOOKUP($Z6,'様式D-1-2用'!$A$3:$O$1002,5,0)</f>
        <v>ケーブル類</v>
      </c>
      <c r="N6" s="845"/>
      <c r="O6" s="824" t="s">
        <v>241</v>
      </c>
      <c r="P6" s="825"/>
      <c r="Q6" s="329" t="str">
        <f>VLOOKUP($Z6,'様式D-1-2用'!$A$3:$O$1002,6,0)</f>
        <v>取付部材</v>
      </c>
      <c r="R6" s="824" t="s">
        <v>242</v>
      </c>
      <c r="S6" s="833"/>
      <c r="T6" s="163" t="str">
        <f>VLOOKUP($Z7,'様式D-1-2用'!$A$3:$O$1002,4,0)</f>
        <v>照明施設</v>
      </c>
      <c r="U6" s="844" t="str">
        <f>VLOOKUP($Z7,'様式D-1-2用'!$A$3:$O$1002,5,0)</f>
        <v>ケーブル類</v>
      </c>
      <c r="V6" s="845"/>
      <c r="W6" s="824" t="s">
        <v>241</v>
      </c>
      <c r="X6" s="825"/>
      <c r="Y6" s="329" t="str">
        <f>VLOOKUP($Z7,'様式D-1-2用'!$A$3:$O$1002,6,0)</f>
        <v>取付部材</v>
      </c>
      <c r="Z6" s="22">
        <v>2</v>
      </c>
    </row>
    <row r="7" spans="2:26" ht="15" customHeight="1" x14ac:dyDescent="0.15">
      <c r="B7" s="824" t="s">
        <v>240</v>
      </c>
      <c r="C7" s="833"/>
      <c r="D7" s="841" t="str">
        <f>VLOOKUP($Z5,'様式D-1-2用'!$A$3:$O$1002,7,0)</f>
        <v>腐食</v>
      </c>
      <c r="E7" s="842"/>
      <c r="F7" s="842"/>
      <c r="G7" s="842"/>
      <c r="H7" s="842"/>
      <c r="I7" s="843"/>
      <c r="J7" s="824" t="s">
        <v>240</v>
      </c>
      <c r="K7" s="833"/>
      <c r="L7" s="841" t="str">
        <f>VLOOKUP($Z6,'様式D-1-2用'!$A$3:$O$1002,7,0)</f>
        <v>腐食</v>
      </c>
      <c r="M7" s="842"/>
      <c r="N7" s="842"/>
      <c r="O7" s="842"/>
      <c r="P7" s="842"/>
      <c r="Q7" s="843"/>
      <c r="R7" s="824" t="s">
        <v>240</v>
      </c>
      <c r="S7" s="833"/>
      <c r="T7" s="841" t="str">
        <f>VLOOKUP($Z7,'様式D-1-2用'!$A$3:$O$1002,7,0)</f>
        <v>腐食</v>
      </c>
      <c r="U7" s="842"/>
      <c r="V7" s="842"/>
      <c r="W7" s="842"/>
      <c r="X7" s="842"/>
      <c r="Y7" s="843"/>
      <c r="Z7" s="22">
        <v>3</v>
      </c>
    </row>
    <row r="8" spans="2:26" ht="42.75" customHeight="1" x14ac:dyDescent="0.15">
      <c r="B8" s="822" t="s">
        <v>252</v>
      </c>
      <c r="C8" s="822"/>
      <c r="D8" s="164" t="str">
        <f>VLOOKUP($Z5,'様式D-1-2用'!$A$3:$O$1002,11,0)</f>
        <v>×</v>
      </c>
      <c r="E8" s="128" t="s">
        <v>239</v>
      </c>
      <c r="F8" s="840" t="str">
        <f>VLOOKUP($Z5,'様式D-1-2用'!$A$3:$O$1002,15,0)</f>
        <v>取付金具腐食3箇所
(過年度写S1-11,1-12,1-13)</v>
      </c>
      <c r="G8" s="840"/>
      <c r="H8" s="840"/>
      <c r="I8" s="840"/>
      <c r="J8" s="822" t="s">
        <v>252</v>
      </c>
      <c r="K8" s="822"/>
      <c r="L8" s="164" t="str">
        <f>VLOOKUP($Z6,'様式D-1-2用'!$A$3:$O$1002,11,0)</f>
        <v>×</v>
      </c>
      <c r="M8" s="128" t="s">
        <v>238</v>
      </c>
      <c r="N8" s="839" t="str">
        <f>VLOOKUP($Z6,'様式D-1-2用'!$A$3:$O$1002,15,0)</f>
        <v>取付金具腐食4箇所
(過年度写S2-7,2-8,2-9,2-10)</v>
      </c>
      <c r="O8" s="839"/>
      <c r="P8" s="839"/>
      <c r="Q8" s="839"/>
      <c r="R8" s="822" t="s">
        <v>252</v>
      </c>
      <c r="S8" s="822"/>
      <c r="T8" s="164" t="str">
        <f>VLOOKUP($Z7,'様式D-1-2用'!$A$3:$O$1002,11,0)</f>
        <v>×</v>
      </c>
      <c r="U8" s="128" t="s">
        <v>238</v>
      </c>
      <c r="V8" s="839" t="str">
        <f>VLOOKUP($Z7,'様式D-1-2用'!$A$3:$O$1002,15,0)</f>
        <v>取付金具腐食4箇所
(過年度写S2-12,2-13,2-14,
2-15)</v>
      </c>
      <c r="W8" s="839"/>
      <c r="X8" s="839"/>
      <c r="Y8" s="839"/>
    </row>
    <row r="9" spans="2:26" s="23" customFormat="1" ht="14.1" customHeight="1" x14ac:dyDescent="0.15">
      <c r="B9" s="834"/>
      <c r="C9" s="834"/>
      <c r="D9" s="834"/>
      <c r="E9" s="834"/>
      <c r="F9" s="834"/>
      <c r="G9" s="834"/>
      <c r="H9" s="834"/>
      <c r="I9" s="834"/>
      <c r="J9" s="836"/>
      <c r="K9" s="836"/>
      <c r="L9" s="836"/>
      <c r="M9" s="836"/>
      <c r="N9" s="836"/>
      <c r="O9" s="836"/>
      <c r="P9" s="836"/>
      <c r="Q9" s="836"/>
      <c r="R9" s="837"/>
      <c r="S9" s="837"/>
      <c r="T9" s="837"/>
      <c r="U9" s="837"/>
      <c r="V9" s="837"/>
      <c r="W9" s="837"/>
      <c r="X9" s="837"/>
      <c r="Y9" s="838"/>
    </row>
    <row r="10" spans="2:26" s="23" customFormat="1" ht="14.1" customHeight="1" x14ac:dyDescent="0.15">
      <c r="B10" s="835"/>
      <c r="C10" s="835"/>
      <c r="D10" s="835"/>
      <c r="E10" s="835"/>
      <c r="F10" s="835"/>
      <c r="G10" s="835"/>
      <c r="H10" s="835"/>
      <c r="I10" s="835"/>
      <c r="J10" s="836"/>
      <c r="K10" s="836"/>
      <c r="L10" s="836"/>
      <c r="M10" s="836"/>
      <c r="N10" s="836"/>
      <c r="O10" s="836"/>
      <c r="P10" s="836"/>
      <c r="Q10" s="836"/>
      <c r="R10" s="837"/>
      <c r="S10" s="837"/>
      <c r="T10" s="837"/>
      <c r="U10" s="837"/>
      <c r="V10" s="837"/>
      <c r="W10" s="837"/>
      <c r="X10" s="837"/>
      <c r="Y10" s="838"/>
    </row>
    <row r="11" spans="2:26" s="23" customFormat="1" ht="14.1" customHeight="1" x14ac:dyDescent="0.15">
      <c r="B11" s="835"/>
      <c r="C11" s="835"/>
      <c r="D11" s="835"/>
      <c r="E11" s="835"/>
      <c r="F11" s="835"/>
      <c r="G11" s="835"/>
      <c r="H11" s="835"/>
      <c r="I11" s="835"/>
      <c r="J11" s="836"/>
      <c r="K11" s="836"/>
      <c r="L11" s="836"/>
      <c r="M11" s="836"/>
      <c r="N11" s="836"/>
      <c r="O11" s="836"/>
      <c r="P11" s="836"/>
      <c r="Q11" s="836"/>
      <c r="R11" s="837"/>
      <c r="S11" s="837"/>
      <c r="T11" s="837"/>
      <c r="U11" s="837"/>
      <c r="V11" s="837"/>
      <c r="W11" s="837"/>
      <c r="X11" s="837"/>
      <c r="Y11" s="838"/>
    </row>
    <row r="12" spans="2:26" s="23" customFormat="1" ht="14.1" customHeight="1" x14ac:dyDescent="0.15">
      <c r="B12" s="835"/>
      <c r="C12" s="835"/>
      <c r="D12" s="835"/>
      <c r="E12" s="835"/>
      <c r="F12" s="835"/>
      <c r="G12" s="835"/>
      <c r="H12" s="835"/>
      <c r="I12" s="835"/>
      <c r="J12" s="836"/>
      <c r="K12" s="836"/>
      <c r="L12" s="836"/>
      <c r="M12" s="836"/>
      <c r="N12" s="836"/>
      <c r="O12" s="836"/>
      <c r="P12" s="836"/>
      <c r="Q12" s="836"/>
      <c r="R12" s="837"/>
      <c r="S12" s="837"/>
      <c r="T12" s="837"/>
      <c r="U12" s="837"/>
      <c r="V12" s="837"/>
      <c r="W12" s="837"/>
      <c r="X12" s="837"/>
      <c r="Y12" s="838"/>
    </row>
    <row r="13" spans="2:26" s="23" customFormat="1" ht="14.1" customHeight="1" x14ac:dyDescent="0.15">
      <c r="B13" s="835"/>
      <c r="C13" s="835"/>
      <c r="D13" s="835"/>
      <c r="E13" s="835"/>
      <c r="F13" s="835"/>
      <c r="G13" s="835"/>
      <c r="H13" s="835"/>
      <c r="I13" s="835"/>
      <c r="J13" s="836"/>
      <c r="K13" s="836"/>
      <c r="L13" s="836"/>
      <c r="M13" s="836"/>
      <c r="N13" s="836"/>
      <c r="O13" s="836"/>
      <c r="P13" s="836"/>
      <c r="Q13" s="836"/>
      <c r="R13" s="837"/>
      <c r="S13" s="837"/>
      <c r="T13" s="837"/>
      <c r="U13" s="837"/>
      <c r="V13" s="837"/>
      <c r="W13" s="837"/>
      <c r="X13" s="837"/>
      <c r="Y13" s="838"/>
    </row>
    <row r="14" spans="2:26" s="23" customFormat="1" ht="14.1" customHeight="1" x14ac:dyDescent="0.15">
      <c r="B14" s="835"/>
      <c r="C14" s="835"/>
      <c r="D14" s="835"/>
      <c r="E14" s="835"/>
      <c r="F14" s="835"/>
      <c r="G14" s="835"/>
      <c r="H14" s="835"/>
      <c r="I14" s="835"/>
      <c r="J14" s="836"/>
      <c r="K14" s="836"/>
      <c r="L14" s="836"/>
      <c r="M14" s="836"/>
      <c r="N14" s="836"/>
      <c r="O14" s="836"/>
      <c r="P14" s="836"/>
      <c r="Q14" s="836"/>
      <c r="R14" s="837"/>
      <c r="S14" s="837"/>
      <c r="T14" s="837"/>
      <c r="U14" s="837"/>
      <c r="V14" s="837"/>
      <c r="W14" s="837"/>
      <c r="X14" s="837"/>
      <c r="Y14" s="838"/>
    </row>
    <row r="15" spans="2:26" s="23" customFormat="1" ht="14.1" customHeight="1" x14ac:dyDescent="0.15">
      <c r="B15" s="835"/>
      <c r="C15" s="835"/>
      <c r="D15" s="835"/>
      <c r="E15" s="835"/>
      <c r="F15" s="835"/>
      <c r="G15" s="835"/>
      <c r="H15" s="835"/>
      <c r="I15" s="835"/>
      <c r="J15" s="836"/>
      <c r="K15" s="836"/>
      <c r="L15" s="836"/>
      <c r="M15" s="836"/>
      <c r="N15" s="836"/>
      <c r="O15" s="836"/>
      <c r="P15" s="836"/>
      <c r="Q15" s="836"/>
      <c r="R15" s="837"/>
      <c r="S15" s="837"/>
      <c r="T15" s="837"/>
      <c r="U15" s="837"/>
      <c r="V15" s="837"/>
      <c r="W15" s="837"/>
      <c r="X15" s="837"/>
      <c r="Y15" s="838"/>
    </row>
    <row r="16" spans="2:26" s="23" customFormat="1" ht="14.1" customHeight="1" x14ac:dyDescent="0.15">
      <c r="B16" s="835"/>
      <c r="C16" s="835"/>
      <c r="D16" s="835"/>
      <c r="E16" s="835"/>
      <c r="F16" s="835"/>
      <c r="G16" s="835"/>
      <c r="H16" s="835"/>
      <c r="I16" s="835"/>
      <c r="J16" s="836"/>
      <c r="K16" s="836"/>
      <c r="L16" s="836"/>
      <c r="M16" s="836"/>
      <c r="N16" s="836"/>
      <c r="O16" s="836"/>
      <c r="P16" s="836"/>
      <c r="Q16" s="836"/>
      <c r="R16" s="837"/>
      <c r="S16" s="837"/>
      <c r="T16" s="837"/>
      <c r="U16" s="837"/>
      <c r="V16" s="837"/>
      <c r="W16" s="837"/>
      <c r="X16" s="837"/>
      <c r="Y16" s="838"/>
    </row>
    <row r="17" spans="2:26" s="23" customFormat="1" ht="14.1" customHeight="1" x14ac:dyDescent="0.15">
      <c r="B17" s="835"/>
      <c r="C17" s="835"/>
      <c r="D17" s="835"/>
      <c r="E17" s="835"/>
      <c r="F17" s="835"/>
      <c r="G17" s="835"/>
      <c r="H17" s="835"/>
      <c r="I17" s="835"/>
      <c r="J17" s="836"/>
      <c r="K17" s="836"/>
      <c r="L17" s="836"/>
      <c r="M17" s="836"/>
      <c r="N17" s="836"/>
      <c r="O17" s="836"/>
      <c r="P17" s="836"/>
      <c r="Q17" s="836"/>
      <c r="R17" s="837"/>
      <c r="S17" s="837"/>
      <c r="T17" s="837"/>
      <c r="U17" s="837"/>
      <c r="V17" s="837"/>
      <c r="W17" s="837"/>
      <c r="X17" s="837"/>
      <c r="Y17" s="838"/>
    </row>
    <row r="18" spans="2:26" s="23" customFormat="1" ht="14.1" customHeight="1" x14ac:dyDescent="0.15">
      <c r="B18" s="835"/>
      <c r="C18" s="835"/>
      <c r="D18" s="835"/>
      <c r="E18" s="835"/>
      <c r="F18" s="835"/>
      <c r="G18" s="835"/>
      <c r="H18" s="835"/>
      <c r="I18" s="835"/>
      <c r="J18" s="836"/>
      <c r="K18" s="836"/>
      <c r="L18" s="836"/>
      <c r="M18" s="836"/>
      <c r="N18" s="836"/>
      <c r="O18" s="836"/>
      <c r="P18" s="836"/>
      <c r="Q18" s="836"/>
      <c r="R18" s="837"/>
      <c r="S18" s="837"/>
      <c r="T18" s="837"/>
      <c r="U18" s="837"/>
      <c r="V18" s="837"/>
      <c r="W18" s="837"/>
      <c r="X18" s="837"/>
      <c r="Y18" s="838"/>
    </row>
    <row r="19" spans="2:26" s="23" customFormat="1" ht="14.1" customHeight="1" x14ac:dyDescent="0.15">
      <c r="B19" s="835"/>
      <c r="C19" s="835"/>
      <c r="D19" s="835"/>
      <c r="E19" s="835"/>
      <c r="F19" s="835"/>
      <c r="G19" s="835"/>
      <c r="H19" s="835"/>
      <c r="I19" s="835"/>
      <c r="J19" s="836"/>
      <c r="K19" s="836"/>
      <c r="L19" s="836"/>
      <c r="M19" s="836"/>
      <c r="N19" s="836"/>
      <c r="O19" s="836"/>
      <c r="P19" s="836"/>
      <c r="Q19" s="836"/>
      <c r="R19" s="837"/>
      <c r="S19" s="837"/>
      <c r="T19" s="837"/>
      <c r="U19" s="837"/>
      <c r="V19" s="837"/>
      <c r="W19" s="837"/>
      <c r="X19" s="837"/>
      <c r="Y19" s="838"/>
    </row>
    <row r="20" spans="2:26" s="23" customFormat="1" ht="14.1" customHeight="1" x14ac:dyDescent="0.15">
      <c r="B20" s="835"/>
      <c r="C20" s="835"/>
      <c r="D20" s="835"/>
      <c r="E20" s="835"/>
      <c r="F20" s="835"/>
      <c r="G20" s="835"/>
      <c r="H20" s="835"/>
      <c r="I20" s="835"/>
      <c r="J20" s="836"/>
      <c r="K20" s="836"/>
      <c r="L20" s="836"/>
      <c r="M20" s="836"/>
      <c r="N20" s="836"/>
      <c r="O20" s="836"/>
      <c r="P20" s="836"/>
      <c r="Q20" s="836"/>
      <c r="R20" s="837"/>
      <c r="S20" s="837"/>
      <c r="T20" s="837"/>
      <c r="U20" s="837"/>
      <c r="V20" s="837"/>
      <c r="W20" s="837"/>
      <c r="X20" s="837"/>
      <c r="Y20" s="838"/>
    </row>
    <row r="21" spans="2:26" s="23" customFormat="1" ht="14.1" customHeight="1" x14ac:dyDescent="0.15">
      <c r="B21" s="835"/>
      <c r="C21" s="835"/>
      <c r="D21" s="835"/>
      <c r="E21" s="835"/>
      <c r="F21" s="835"/>
      <c r="G21" s="835"/>
      <c r="H21" s="835"/>
      <c r="I21" s="835"/>
      <c r="J21" s="836"/>
      <c r="K21" s="836"/>
      <c r="L21" s="836"/>
      <c r="M21" s="836"/>
      <c r="N21" s="836"/>
      <c r="O21" s="836"/>
      <c r="P21" s="836"/>
      <c r="Q21" s="836"/>
      <c r="R21" s="837"/>
      <c r="S21" s="837"/>
      <c r="T21" s="837"/>
      <c r="U21" s="837"/>
      <c r="V21" s="837"/>
      <c r="W21" s="837"/>
      <c r="X21" s="837"/>
      <c r="Y21" s="838"/>
    </row>
    <row r="22" spans="2:26" ht="15" customHeight="1" x14ac:dyDescent="0.15">
      <c r="B22" s="824" t="s">
        <v>244</v>
      </c>
      <c r="C22" s="833"/>
      <c r="D22" s="825"/>
      <c r="E22" s="147">
        <f>VLOOKUP($Z22,'様式D-1-2用'!$A$3:$O$1002,2,0)</f>
        <v>2</v>
      </c>
      <c r="F22" s="824" t="s">
        <v>243</v>
      </c>
      <c r="G22" s="833"/>
      <c r="H22" s="825"/>
      <c r="I22" s="147">
        <f>VLOOKUP($Z22,'様式D-1-2用'!$A$3:$O$1002,3,0)</f>
        <v>103</v>
      </c>
      <c r="J22" s="824" t="s">
        <v>244</v>
      </c>
      <c r="K22" s="833"/>
      <c r="L22" s="825"/>
      <c r="M22" s="147">
        <f>VLOOKUP($Z23,'様式D-1-2用'!$A$3:$O$1002,2,0)</f>
        <v>3</v>
      </c>
      <c r="N22" s="824" t="s">
        <v>243</v>
      </c>
      <c r="O22" s="833"/>
      <c r="P22" s="825"/>
      <c r="Q22" s="147">
        <f>VLOOKUP($Z23,'様式D-1-2用'!$A$3:$O$1002,3,0)</f>
        <v>101</v>
      </c>
      <c r="R22" s="824" t="s">
        <v>244</v>
      </c>
      <c r="S22" s="833"/>
      <c r="T22" s="825"/>
      <c r="U22" s="147">
        <f>VLOOKUP($Z24,'様式D-1-2用'!$A$3:$O$1002,2,0)</f>
        <v>3</v>
      </c>
      <c r="V22" s="824" t="s">
        <v>243</v>
      </c>
      <c r="W22" s="833"/>
      <c r="X22" s="825"/>
      <c r="Y22" s="147">
        <f>VLOOKUP($Z24,'様式D-1-2用'!$A$3:$O$1002,3,0)</f>
        <v>102</v>
      </c>
      <c r="Z22" s="22">
        <f>Z5+3</f>
        <v>4</v>
      </c>
    </row>
    <row r="23" spans="2:26" ht="15" customHeight="1" x14ac:dyDescent="0.15">
      <c r="B23" s="824" t="s">
        <v>242</v>
      </c>
      <c r="C23" s="833"/>
      <c r="D23" s="163" t="str">
        <f>VLOOKUP($Z22,'様式D-1-2用'!$A$3:$O$1002,4,0)</f>
        <v>照明施設</v>
      </c>
      <c r="E23" s="844" t="str">
        <f>VLOOKUP($Z22,'様式D-1-2用'!$A$3:$O$1002,5,0)</f>
        <v>灯具</v>
      </c>
      <c r="F23" s="845"/>
      <c r="G23" s="824" t="s">
        <v>241</v>
      </c>
      <c r="H23" s="825"/>
      <c r="I23" s="329" t="str">
        <f>VLOOKUP($Z22,'様式D-1-2用'!$A$3:$O$1002,6,0)</f>
        <v>附属物本体</v>
      </c>
      <c r="J23" s="824" t="s">
        <v>242</v>
      </c>
      <c r="K23" s="833"/>
      <c r="L23" s="163" t="str">
        <f>VLOOKUP($Z23,'様式D-1-2用'!$A$3:$O$1002,4,0)</f>
        <v>照明施設</v>
      </c>
      <c r="M23" s="844" t="str">
        <f>VLOOKUP($Z23,'様式D-1-2用'!$A$3:$O$1002,5,0)</f>
        <v>ケーブル類</v>
      </c>
      <c r="N23" s="845"/>
      <c r="O23" s="824" t="s">
        <v>241</v>
      </c>
      <c r="P23" s="825"/>
      <c r="Q23" s="329" t="str">
        <f>VLOOKUP($Z23,'様式D-1-2用'!$A$3:$O$1002,6,0)</f>
        <v>取付部材</v>
      </c>
      <c r="R23" s="824" t="s">
        <v>242</v>
      </c>
      <c r="S23" s="833"/>
      <c r="T23" s="163" t="str">
        <f>VLOOKUP($Z24,'様式D-1-2用'!$A$3:$O$1002,4,0)</f>
        <v>照明施設</v>
      </c>
      <c r="U23" s="844" t="str">
        <f>VLOOKUP($Z24,'様式D-1-2用'!$A$3:$O$1002,5,0)</f>
        <v>灯具</v>
      </c>
      <c r="V23" s="845"/>
      <c r="W23" s="824" t="s">
        <v>241</v>
      </c>
      <c r="X23" s="825"/>
      <c r="Y23" s="329" t="str">
        <f>VLOOKUP($Z24,'様式D-1-2用'!$A$3:$O$1002,6,0)</f>
        <v>附属物本体</v>
      </c>
      <c r="Z23" s="22">
        <f t="shared" ref="Z23:Z24" si="0">Z6+3</f>
        <v>5</v>
      </c>
    </row>
    <row r="24" spans="2:26" ht="15" customHeight="1" x14ac:dyDescent="0.15">
      <c r="B24" s="824" t="s">
        <v>240</v>
      </c>
      <c r="C24" s="833"/>
      <c r="D24" s="841" t="str">
        <f>VLOOKUP($Z22,'様式D-1-2用'!$A$3:$O$1002,7,0)</f>
        <v>腐食</v>
      </c>
      <c r="E24" s="842"/>
      <c r="F24" s="842"/>
      <c r="G24" s="842"/>
      <c r="H24" s="842"/>
      <c r="I24" s="843"/>
      <c r="J24" s="824" t="s">
        <v>240</v>
      </c>
      <c r="K24" s="833"/>
      <c r="L24" s="841" t="str">
        <f>VLOOKUP($Z23,'様式D-1-2用'!$A$3:$O$1002,7,0)</f>
        <v>腐食</v>
      </c>
      <c r="M24" s="842"/>
      <c r="N24" s="842"/>
      <c r="O24" s="842"/>
      <c r="P24" s="842"/>
      <c r="Q24" s="843"/>
      <c r="R24" s="824" t="s">
        <v>240</v>
      </c>
      <c r="S24" s="833"/>
      <c r="T24" s="841" t="str">
        <f>VLOOKUP($Z24,'様式D-1-2用'!$A$3:$O$1002,7,0)</f>
        <v>腐食</v>
      </c>
      <c r="U24" s="842"/>
      <c r="V24" s="842"/>
      <c r="W24" s="842"/>
      <c r="X24" s="842"/>
      <c r="Y24" s="843"/>
      <c r="Z24" s="22">
        <f t="shared" si="0"/>
        <v>6</v>
      </c>
    </row>
    <row r="25" spans="2:26" ht="42" customHeight="1" x14ac:dyDescent="0.15">
      <c r="B25" s="822" t="s">
        <v>252</v>
      </c>
      <c r="C25" s="822"/>
      <c r="D25" s="164" t="str">
        <f>VLOOKUP($Z22,'様式D-1-2用'!$A$3:$O$1002,11,0)</f>
        <v>×</v>
      </c>
      <c r="E25" s="128" t="s">
        <v>238</v>
      </c>
      <c r="F25" s="839" t="str">
        <f>VLOOKUP($Z22,'様式D-1-2用'!$A$3:$O$1002,15,0)</f>
        <v>照明本体カバー腐食1箇所
(過年度写S2-11)</v>
      </c>
      <c r="G25" s="839"/>
      <c r="H25" s="839"/>
      <c r="I25" s="839"/>
      <c r="J25" s="822" t="s">
        <v>252</v>
      </c>
      <c r="K25" s="822"/>
      <c r="L25" s="164" t="str">
        <f>VLOOKUP($Z23,'様式D-1-2用'!$A$3:$O$1002,11,0)</f>
        <v>×</v>
      </c>
      <c r="M25" s="128" t="s">
        <v>238</v>
      </c>
      <c r="N25" s="860" t="str">
        <f>VLOOKUP($Z23,'様式D-1-2用'!$A$3:$O$1002,15,0)</f>
        <v>取付金具腐食6箇所(過年度写S3-7,
3-10,3-11,3-12,3-13)</v>
      </c>
      <c r="O25" s="860"/>
      <c r="P25" s="860"/>
      <c r="Q25" s="860"/>
      <c r="R25" s="822" t="s">
        <v>252</v>
      </c>
      <c r="S25" s="822"/>
      <c r="T25" s="164" t="str">
        <f>VLOOKUP($Z24,'様式D-1-2用'!$A$3:$O$1002,11,0)</f>
        <v>×</v>
      </c>
      <c r="U25" s="128" t="s">
        <v>238</v>
      </c>
      <c r="V25" s="839" t="str">
        <f>VLOOKUP($Z24,'様式D-1-2用'!$A$3:$O$1002,15,0)</f>
        <v>照明本体カバー腐食1箇所
(過年度写S3-8,3-9)</v>
      </c>
      <c r="W25" s="839"/>
      <c r="X25" s="839"/>
      <c r="Y25" s="839"/>
    </row>
    <row r="26" spans="2:26" s="23" customFormat="1" ht="14.1" customHeight="1" x14ac:dyDescent="0.15">
      <c r="B26" s="834"/>
      <c r="C26" s="834"/>
      <c r="D26" s="834"/>
      <c r="E26" s="834"/>
      <c r="F26" s="834"/>
      <c r="G26" s="834"/>
      <c r="H26" s="834"/>
      <c r="I26" s="834"/>
      <c r="J26" s="836"/>
      <c r="K26" s="836"/>
      <c r="L26" s="836"/>
      <c r="M26" s="836"/>
      <c r="N26" s="836"/>
      <c r="O26" s="836"/>
      <c r="P26" s="836"/>
      <c r="Q26" s="836"/>
      <c r="R26" s="837"/>
      <c r="S26" s="837"/>
      <c r="T26" s="837"/>
      <c r="U26" s="837"/>
      <c r="V26" s="837"/>
      <c r="W26" s="837"/>
      <c r="X26" s="837"/>
      <c r="Y26" s="838"/>
    </row>
    <row r="27" spans="2:26" s="23" customFormat="1" ht="14.1" customHeight="1" x14ac:dyDescent="0.15">
      <c r="B27" s="835"/>
      <c r="C27" s="835"/>
      <c r="D27" s="835"/>
      <c r="E27" s="835"/>
      <c r="F27" s="835"/>
      <c r="G27" s="835"/>
      <c r="H27" s="835"/>
      <c r="I27" s="835"/>
      <c r="J27" s="836"/>
      <c r="K27" s="836"/>
      <c r="L27" s="836"/>
      <c r="M27" s="836"/>
      <c r="N27" s="836"/>
      <c r="O27" s="836"/>
      <c r="P27" s="836"/>
      <c r="Q27" s="836"/>
      <c r="R27" s="837"/>
      <c r="S27" s="837"/>
      <c r="T27" s="837"/>
      <c r="U27" s="837"/>
      <c r="V27" s="837"/>
      <c r="W27" s="837"/>
      <c r="X27" s="837"/>
      <c r="Y27" s="838"/>
    </row>
    <row r="28" spans="2:26" s="23" customFormat="1" ht="14.1" customHeight="1" x14ac:dyDescent="0.15">
      <c r="B28" s="835"/>
      <c r="C28" s="835"/>
      <c r="D28" s="835"/>
      <c r="E28" s="835"/>
      <c r="F28" s="835"/>
      <c r="G28" s="835"/>
      <c r="H28" s="835"/>
      <c r="I28" s="835"/>
      <c r="J28" s="836"/>
      <c r="K28" s="836"/>
      <c r="L28" s="836"/>
      <c r="M28" s="836"/>
      <c r="N28" s="836"/>
      <c r="O28" s="836"/>
      <c r="P28" s="836"/>
      <c r="Q28" s="836"/>
      <c r="R28" s="837"/>
      <c r="S28" s="837"/>
      <c r="T28" s="837"/>
      <c r="U28" s="837"/>
      <c r="V28" s="837"/>
      <c r="W28" s="837"/>
      <c r="X28" s="837"/>
      <c r="Y28" s="838"/>
    </row>
    <row r="29" spans="2:26" s="23" customFormat="1" ht="14.1" customHeight="1" x14ac:dyDescent="0.15">
      <c r="B29" s="835"/>
      <c r="C29" s="835"/>
      <c r="D29" s="835"/>
      <c r="E29" s="835"/>
      <c r="F29" s="835"/>
      <c r="G29" s="835"/>
      <c r="H29" s="835"/>
      <c r="I29" s="835"/>
      <c r="J29" s="836"/>
      <c r="K29" s="836"/>
      <c r="L29" s="836"/>
      <c r="M29" s="836"/>
      <c r="N29" s="836"/>
      <c r="O29" s="836"/>
      <c r="P29" s="836"/>
      <c r="Q29" s="836"/>
      <c r="R29" s="837"/>
      <c r="S29" s="837"/>
      <c r="T29" s="837"/>
      <c r="U29" s="837"/>
      <c r="V29" s="837"/>
      <c r="W29" s="837"/>
      <c r="X29" s="837"/>
      <c r="Y29" s="838"/>
    </row>
    <row r="30" spans="2:26" s="23" customFormat="1" ht="14.1" customHeight="1" x14ac:dyDescent="0.15">
      <c r="B30" s="835"/>
      <c r="C30" s="835"/>
      <c r="D30" s="835"/>
      <c r="E30" s="835"/>
      <c r="F30" s="835"/>
      <c r="G30" s="835"/>
      <c r="H30" s="835"/>
      <c r="I30" s="835"/>
      <c r="J30" s="836"/>
      <c r="K30" s="836"/>
      <c r="L30" s="836"/>
      <c r="M30" s="836"/>
      <c r="N30" s="836"/>
      <c r="O30" s="836"/>
      <c r="P30" s="836"/>
      <c r="Q30" s="836"/>
      <c r="R30" s="837"/>
      <c r="S30" s="837"/>
      <c r="T30" s="837"/>
      <c r="U30" s="837"/>
      <c r="V30" s="837"/>
      <c r="W30" s="837"/>
      <c r="X30" s="837"/>
      <c r="Y30" s="838"/>
    </row>
    <row r="31" spans="2:26" s="23" customFormat="1" ht="14.1" customHeight="1" x14ac:dyDescent="0.15">
      <c r="B31" s="835"/>
      <c r="C31" s="835"/>
      <c r="D31" s="835"/>
      <c r="E31" s="835"/>
      <c r="F31" s="835"/>
      <c r="G31" s="835"/>
      <c r="H31" s="835"/>
      <c r="I31" s="835"/>
      <c r="J31" s="836"/>
      <c r="K31" s="836"/>
      <c r="L31" s="836"/>
      <c r="M31" s="836"/>
      <c r="N31" s="836"/>
      <c r="O31" s="836"/>
      <c r="P31" s="836"/>
      <c r="Q31" s="836"/>
      <c r="R31" s="837"/>
      <c r="S31" s="837"/>
      <c r="T31" s="837"/>
      <c r="U31" s="837"/>
      <c r="V31" s="837"/>
      <c r="W31" s="837"/>
      <c r="X31" s="837"/>
      <c r="Y31" s="838"/>
    </row>
    <row r="32" spans="2:26" s="23" customFormat="1" ht="14.1" customHeight="1" x14ac:dyDescent="0.15">
      <c r="B32" s="835"/>
      <c r="C32" s="835"/>
      <c r="D32" s="835"/>
      <c r="E32" s="835"/>
      <c r="F32" s="835"/>
      <c r="G32" s="835"/>
      <c r="H32" s="835"/>
      <c r="I32" s="835"/>
      <c r="J32" s="836"/>
      <c r="K32" s="836"/>
      <c r="L32" s="836"/>
      <c r="M32" s="836"/>
      <c r="N32" s="836"/>
      <c r="O32" s="836"/>
      <c r="P32" s="836"/>
      <c r="Q32" s="836"/>
      <c r="R32" s="837"/>
      <c r="S32" s="837"/>
      <c r="T32" s="837"/>
      <c r="U32" s="837"/>
      <c r="V32" s="837"/>
      <c r="W32" s="837"/>
      <c r="X32" s="837"/>
      <c r="Y32" s="838"/>
    </row>
    <row r="33" spans="2:26" s="23" customFormat="1" ht="14.1" customHeight="1" x14ac:dyDescent="0.15">
      <c r="B33" s="835"/>
      <c r="C33" s="835"/>
      <c r="D33" s="835"/>
      <c r="E33" s="835"/>
      <c r="F33" s="835"/>
      <c r="G33" s="835"/>
      <c r="H33" s="835"/>
      <c r="I33" s="835"/>
      <c r="J33" s="836"/>
      <c r="K33" s="836"/>
      <c r="L33" s="836"/>
      <c r="M33" s="836"/>
      <c r="N33" s="836"/>
      <c r="O33" s="836"/>
      <c r="P33" s="836"/>
      <c r="Q33" s="836"/>
      <c r="R33" s="837"/>
      <c r="S33" s="837"/>
      <c r="T33" s="837"/>
      <c r="U33" s="837"/>
      <c r="V33" s="837"/>
      <c r="W33" s="837"/>
      <c r="X33" s="837"/>
      <c r="Y33" s="838"/>
    </row>
    <row r="34" spans="2:26" s="23" customFormat="1" ht="14.1" customHeight="1" x14ac:dyDescent="0.15">
      <c r="B34" s="835"/>
      <c r="C34" s="835"/>
      <c r="D34" s="835"/>
      <c r="E34" s="835"/>
      <c r="F34" s="835"/>
      <c r="G34" s="835"/>
      <c r="H34" s="835"/>
      <c r="I34" s="835"/>
      <c r="J34" s="836"/>
      <c r="K34" s="836"/>
      <c r="L34" s="836"/>
      <c r="M34" s="836"/>
      <c r="N34" s="836"/>
      <c r="O34" s="836"/>
      <c r="P34" s="836"/>
      <c r="Q34" s="836"/>
      <c r="R34" s="837"/>
      <c r="S34" s="837"/>
      <c r="T34" s="837"/>
      <c r="U34" s="837"/>
      <c r="V34" s="837"/>
      <c r="W34" s="837"/>
      <c r="X34" s="837"/>
      <c r="Y34" s="838"/>
    </row>
    <row r="35" spans="2:26" s="23" customFormat="1" ht="14.1" customHeight="1" x14ac:dyDescent="0.15">
      <c r="B35" s="835"/>
      <c r="C35" s="835"/>
      <c r="D35" s="835"/>
      <c r="E35" s="835"/>
      <c r="F35" s="835"/>
      <c r="G35" s="835"/>
      <c r="H35" s="835"/>
      <c r="I35" s="835"/>
      <c r="J35" s="836"/>
      <c r="K35" s="836"/>
      <c r="L35" s="836"/>
      <c r="M35" s="836"/>
      <c r="N35" s="836"/>
      <c r="O35" s="836"/>
      <c r="P35" s="836"/>
      <c r="Q35" s="836"/>
      <c r="R35" s="837"/>
      <c r="S35" s="837"/>
      <c r="T35" s="837"/>
      <c r="U35" s="837"/>
      <c r="V35" s="837"/>
      <c r="W35" s="837"/>
      <c r="X35" s="837"/>
      <c r="Y35" s="838"/>
    </row>
    <row r="36" spans="2:26" s="23" customFormat="1" ht="14.1" customHeight="1" x14ac:dyDescent="0.15">
      <c r="B36" s="835"/>
      <c r="C36" s="835"/>
      <c r="D36" s="835"/>
      <c r="E36" s="835"/>
      <c r="F36" s="835"/>
      <c r="G36" s="835"/>
      <c r="H36" s="835"/>
      <c r="I36" s="835"/>
      <c r="J36" s="836"/>
      <c r="K36" s="836"/>
      <c r="L36" s="836"/>
      <c r="M36" s="836"/>
      <c r="N36" s="836"/>
      <c r="O36" s="836"/>
      <c r="P36" s="836"/>
      <c r="Q36" s="836"/>
      <c r="R36" s="837"/>
      <c r="S36" s="837"/>
      <c r="T36" s="837"/>
      <c r="U36" s="837"/>
      <c r="V36" s="837"/>
      <c r="W36" s="837"/>
      <c r="X36" s="837"/>
      <c r="Y36" s="838"/>
    </row>
    <row r="37" spans="2:26" s="23" customFormat="1" ht="14.1" customHeight="1" x14ac:dyDescent="0.15">
      <c r="B37" s="835"/>
      <c r="C37" s="835"/>
      <c r="D37" s="835"/>
      <c r="E37" s="835"/>
      <c r="F37" s="835"/>
      <c r="G37" s="835"/>
      <c r="H37" s="835"/>
      <c r="I37" s="835"/>
      <c r="J37" s="836"/>
      <c r="K37" s="836"/>
      <c r="L37" s="836"/>
      <c r="M37" s="836"/>
      <c r="N37" s="836"/>
      <c r="O37" s="836"/>
      <c r="P37" s="836"/>
      <c r="Q37" s="836"/>
      <c r="R37" s="837"/>
      <c r="S37" s="837"/>
      <c r="T37" s="837"/>
      <c r="U37" s="837"/>
      <c r="V37" s="837"/>
      <c r="W37" s="837"/>
      <c r="X37" s="837"/>
      <c r="Y37" s="838"/>
    </row>
    <row r="38" spans="2:26" s="23" customFormat="1" ht="14.1" customHeight="1" x14ac:dyDescent="0.15">
      <c r="B38" s="835"/>
      <c r="C38" s="835"/>
      <c r="D38" s="835"/>
      <c r="E38" s="835"/>
      <c r="F38" s="835"/>
      <c r="G38" s="835"/>
      <c r="H38" s="835"/>
      <c r="I38" s="835"/>
      <c r="J38" s="836"/>
      <c r="K38" s="836"/>
      <c r="L38" s="836"/>
      <c r="M38" s="836"/>
      <c r="N38" s="836"/>
      <c r="O38" s="836"/>
      <c r="P38" s="836"/>
      <c r="Q38" s="836"/>
      <c r="R38" s="837"/>
      <c r="S38" s="837"/>
      <c r="T38" s="837"/>
      <c r="U38" s="837"/>
      <c r="V38" s="837"/>
      <c r="W38" s="837"/>
      <c r="X38" s="837"/>
      <c r="Y38" s="838"/>
    </row>
    <row r="39" spans="2:26" ht="15" customHeight="1" x14ac:dyDescent="0.15">
      <c r="B39" s="824" t="s">
        <v>244</v>
      </c>
      <c r="C39" s="833"/>
      <c r="D39" s="825"/>
      <c r="E39" s="147">
        <f>VLOOKUP($Z39,'様式D-1-2用'!$A$3:$O$1002,2,0)</f>
        <v>3</v>
      </c>
      <c r="F39" s="824" t="s">
        <v>243</v>
      </c>
      <c r="G39" s="833"/>
      <c r="H39" s="825"/>
      <c r="I39" s="147">
        <f>VLOOKUP($Z39,'様式D-1-2用'!$A$3:$O$1002,3,0)</f>
        <v>103</v>
      </c>
      <c r="J39" s="824" t="s">
        <v>244</v>
      </c>
      <c r="K39" s="833"/>
      <c r="L39" s="825"/>
      <c r="M39" s="147">
        <f>VLOOKUP($Z40,'様式D-1-2用'!$A$3:$O$1002,2,0)</f>
        <v>3</v>
      </c>
      <c r="N39" s="824" t="s">
        <v>243</v>
      </c>
      <c r="O39" s="833"/>
      <c r="P39" s="825"/>
      <c r="Q39" s="147">
        <f>VLOOKUP($Z40,'様式D-1-2用'!$A$3:$O$1002,3,0)</f>
        <v>104</v>
      </c>
      <c r="R39" s="824" t="s">
        <v>244</v>
      </c>
      <c r="S39" s="833"/>
      <c r="T39" s="825"/>
      <c r="U39" s="147">
        <f>VLOOKUP($Z41,'様式D-1-2用'!$A$3:$O$1002,2,0)</f>
        <v>4</v>
      </c>
      <c r="V39" s="824" t="s">
        <v>243</v>
      </c>
      <c r="W39" s="833"/>
      <c r="X39" s="825"/>
      <c r="Y39" s="147">
        <f>VLOOKUP($Z41,'様式D-1-2用'!$A$3:$O$1002,3,0)</f>
        <v>101</v>
      </c>
      <c r="Z39" s="22">
        <f t="shared" ref="Z39:Z41" si="1">Z22+3</f>
        <v>7</v>
      </c>
    </row>
    <row r="40" spans="2:26" ht="15" customHeight="1" x14ac:dyDescent="0.15">
      <c r="B40" s="824" t="s">
        <v>242</v>
      </c>
      <c r="C40" s="833"/>
      <c r="D40" s="163" t="str">
        <f>VLOOKUP($Z39,'様式D-1-2用'!$A$3:$O$1002,4,0)</f>
        <v>照明施設</v>
      </c>
      <c r="E40" s="844" t="str">
        <f>VLOOKUP($Z39,'様式D-1-2用'!$A$3:$O$1002,5,0)</f>
        <v>ケーブル類</v>
      </c>
      <c r="F40" s="845"/>
      <c r="G40" s="824" t="s">
        <v>241</v>
      </c>
      <c r="H40" s="825"/>
      <c r="I40" s="329" t="str">
        <f>VLOOKUP($Z39,'様式D-1-2用'!$A$3:$O$1002,6,0)</f>
        <v>取付部材</v>
      </c>
      <c r="J40" s="824" t="s">
        <v>242</v>
      </c>
      <c r="K40" s="833"/>
      <c r="L40" s="163" t="str">
        <f>VLOOKUP($Z40,'様式D-1-2用'!$A$3:$O$1002,4,0)</f>
        <v>照明施設</v>
      </c>
      <c r="M40" s="844" t="str">
        <f>VLOOKUP($Z40,'様式D-1-2用'!$A$3:$O$1002,5,0)</f>
        <v>灯具</v>
      </c>
      <c r="N40" s="845"/>
      <c r="O40" s="824" t="s">
        <v>241</v>
      </c>
      <c r="P40" s="825"/>
      <c r="Q40" s="329" t="str">
        <f>VLOOKUP($Z40,'様式D-1-2用'!$A$3:$O$1002,6,0)</f>
        <v>附属物本体</v>
      </c>
      <c r="R40" s="824" t="s">
        <v>242</v>
      </c>
      <c r="S40" s="833"/>
      <c r="T40" s="163" t="str">
        <f>VLOOKUP($Z41,'様式D-1-2用'!$A$3:$O$1002,4,0)</f>
        <v>照明施設</v>
      </c>
      <c r="U40" s="844" t="str">
        <f>VLOOKUP($Z41,'様式D-1-2用'!$A$3:$O$1002,5,0)</f>
        <v>ケーブル類</v>
      </c>
      <c r="V40" s="845"/>
      <c r="W40" s="824" t="s">
        <v>241</v>
      </c>
      <c r="X40" s="825"/>
      <c r="Y40" s="329" t="str">
        <f>VLOOKUP($Z41,'様式D-1-2用'!$A$3:$O$1002,6,0)</f>
        <v>取付部材</v>
      </c>
      <c r="Z40" s="22">
        <f t="shared" si="1"/>
        <v>8</v>
      </c>
    </row>
    <row r="41" spans="2:26" ht="15" customHeight="1" x14ac:dyDescent="0.15">
      <c r="B41" s="824" t="s">
        <v>240</v>
      </c>
      <c r="C41" s="833"/>
      <c r="D41" s="841" t="str">
        <f>VLOOKUP($Z39,'様式D-1-2用'!$A$3:$O$1002,7,0)</f>
        <v>腐食</v>
      </c>
      <c r="E41" s="842"/>
      <c r="F41" s="842"/>
      <c r="G41" s="842"/>
      <c r="H41" s="842"/>
      <c r="I41" s="843"/>
      <c r="J41" s="824" t="s">
        <v>240</v>
      </c>
      <c r="K41" s="833"/>
      <c r="L41" s="841" t="str">
        <f>VLOOKUP($Z40,'様式D-1-2用'!$A$3:$O$1002,7,0)</f>
        <v>腐食</v>
      </c>
      <c r="M41" s="842"/>
      <c r="N41" s="842"/>
      <c r="O41" s="842"/>
      <c r="P41" s="842"/>
      <c r="Q41" s="843"/>
      <c r="R41" s="824" t="s">
        <v>240</v>
      </c>
      <c r="S41" s="833"/>
      <c r="T41" s="841" t="str">
        <f>VLOOKUP($Z41,'様式D-1-2用'!$A$3:$O$1002,7,0)</f>
        <v>腐食</v>
      </c>
      <c r="U41" s="842"/>
      <c r="V41" s="842"/>
      <c r="W41" s="842"/>
      <c r="X41" s="842"/>
      <c r="Y41" s="843"/>
      <c r="Z41" s="22">
        <f t="shared" si="1"/>
        <v>9</v>
      </c>
    </row>
    <row r="42" spans="2:26" ht="42.75" customHeight="1" x14ac:dyDescent="0.15">
      <c r="B42" s="822" t="s">
        <v>252</v>
      </c>
      <c r="C42" s="822"/>
      <c r="D42" s="164" t="str">
        <f>VLOOKUP($Z39,'様式D-1-2用'!$A$3:$O$1002,11,0)</f>
        <v>×</v>
      </c>
      <c r="E42" s="128" t="s">
        <v>238</v>
      </c>
      <c r="F42" s="839" t="str">
        <f>VLOOKUP($Z39,'様式D-1-2用'!$A$3:$O$1002,15,0)</f>
        <v>取付金具腐食4箇所
(過年度写S3-14,3-16-3-17)</v>
      </c>
      <c r="G42" s="839"/>
      <c r="H42" s="839"/>
      <c r="I42" s="839"/>
      <c r="J42" s="822" t="s">
        <v>252</v>
      </c>
      <c r="K42" s="822"/>
      <c r="L42" s="164" t="str">
        <f>VLOOKUP($Z40,'様式D-1-2用'!$A$3:$O$1002,11,0)</f>
        <v>×</v>
      </c>
      <c r="M42" s="128" t="s">
        <v>238</v>
      </c>
      <c r="N42" s="839" t="str">
        <f>VLOOKUP($Z40,'様式D-1-2用'!$A$3:$O$1002,15,0)</f>
        <v>照明本体カバー腐食1箇所
(過年度写S3-15)</v>
      </c>
      <c r="O42" s="839"/>
      <c r="P42" s="839"/>
      <c r="Q42" s="839"/>
      <c r="R42" s="822" t="s">
        <v>252</v>
      </c>
      <c r="S42" s="822"/>
      <c r="T42" s="164" t="str">
        <f>VLOOKUP($Z41,'様式D-1-2用'!$A$3:$O$1002,11,0)</f>
        <v>×</v>
      </c>
      <c r="U42" s="128" t="s">
        <v>238</v>
      </c>
      <c r="V42" s="840" t="str">
        <f>VLOOKUP($Z41,'様式D-1-2用'!$A$3:$O$1002,15,0)</f>
        <v>取付金具腐食6箇所
(過年度写S4-11,4-12,
4-13,4-14,4-15)</v>
      </c>
      <c r="W42" s="840"/>
      <c r="X42" s="840"/>
      <c r="Y42" s="840"/>
    </row>
    <row r="43" spans="2:26" s="23" customFormat="1" ht="14.1" customHeight="1" x14ac:dyDescent="0.15">
      <c r="B43" s="835"/>
      <c r="C43" s="835"/>
      <c r="D43" s="835"/>
      <c r="E43" s="835"/>
      <c r="F43" s="835"/>
      <c r="G43" s="835"/>
      <c r="H43" s="835"/>
      <c r="I43" s="835"/>
      <c r="J43" s="836"/>
      <c r="K43" s="836"/>
      <c r="L43" s="836"/>
      <c r="M43" s="836"/>
      <c r="N43" s="836"/>
      <c r="O43" s="836"/>
      <c r="P43" s="836"/>
      <c r="Q43" s="836"/>
      <c r="R43" s="859"/>
      <c r="S43" s="859"/>
      <c r="T43" s="859"/>
      <c r="U43" s="859"/>
      <c r="V43" s="859"/>
      <c r="W43" s="859"/>
      <c r="X43" s="859"/>
      <c r="Y43" s="859"/>
    </row>
    <row r="44" spans="2:26" s="23" customFormat="1" ht="14.1" customHeight="1" x14ac:dyDescent="0.15">
      <c r="B44" s="835"/>
      <c r="C44" s="835"/>
      <c r="D44" s="835"/>
      <c r="E44" s="835"/>
      <c r="F44" s="835"/>
      <c r="G44" s="835"/>
      <c r="H44" s="835"/>
      <c r="I44" s="835"/>
      <c r="J44" s="836"/>
      <c r="K44" s="836"/>
      <c r="L44" s="836"/>
      <c r="M44" s="836"/>
      <c r="N44" s="836"/>
      <c r="O44" s="836"/>
      <c r="P44" s="836"/>
      <c r="Q44" s="836"/>
      <c r="R44" s="859"/>
      <c r="S44" s="859"/>
      <c r="T44" s="859"/>
      <c r="U44" s="859"/>
      <c r="V44" s="859"/>
      <c r="W44" s="859"/>
      <c r="X44" s="859"/>
      <c r="Y44" s="859"/>
    </row>
    <row r="45" spans="2:26" s="23" customFormat="1" ht="14.1" customHeight="1" x14ac:dyDescent="0.15">
      <c r="B45" s="835"/>
      <c r="C45" s="835"/>
      <c r="D45" s="835"/>
      <c r="E45" s="835"/>
      <c r="F45" s="835"/>
      <c r="G45" s="835"/>
      <c r="H45" s="835"/>
      <c r="I45" s="835"/>
      <c r="J45" s="836"/>
      <c r="K45" s="836"/>
      <c r="L45" s="836"/>
      <c r="M45" s="836"/>
      <c r="N45" s="836"/>
      <c r="O45" s="836"/>
      <c r="P45" s="836"/>
      <c r="Q45" s="836"/>
      <c r="R45" s="859"/>
      <c r="S45" s="859"/>
      <c r="T45" s="859"/>
      <c r="U45" s="859"/>
      <c r="V45" s="859"/>
      <c r="W45" s="859"/>
      <c r="X45" s="859"/>
      <c r="Y45" s="859"/>
    </row>
    <row r="46" spans="2:26" s="23" customFormat="1" ht="14.1" customHeight="1" x14ac:dyDescent="0.15">
      <c r="B46" s="835"/>
      <c r="C46" s="835"/>
      <c r="D46" s="835"/>
      <c r="E46" s="835"/>
      <c r="F46" s="835"/>
      <c r="G46" s="835"/>
      <c r="H46" s="835"/>
      <c r="I46" s="835"/>
      <c r="J46" s="836"/>
      <c r="K46" s="836"/>
      <c r="L46" s="836"/>
      <c r="M46" s="836"/>
      <c r="N46" s="836"/>
      <c r="O46" s="836"/>
      <c r="P46" s="836"/>
      <c r="Q46" s="836"/>
      <c r="R46" s="859"/>
      <c r="S46" s="859"/>
      <c r="T46" s="859"/>
      <c r="U46" s="859"/>
      <c r="V46" s="859"/>
      <c r="W46" s="859"/>
      <c r="X46" s="859"/>
      <c r="Y46" s="859"/>
    </row>
    <row r="47" spans="2:26" s="23" customFormat="1" ht="14.1" customHeight="1" x14ac:dyDescent="0.15">
      <c r="B47" s="835"/>
      <c r="C47" s="835"/>
      <c r="D47" s="835"/>
      <c r="E47" s="835"/>
      <c r="F47" s="835"/>
      <c r="G47" s="835"/>
      <c r="H47" s="835"/>
      <c r="I47" s="835"/>
      <c r="J47" s="836"/>
      <c r="K47" s="836"/>
      <c r="L47" s="836"/>
      <c r="M47" s="836"/>
      <c r="N47" s="836"/>
      <c r="O47" s="836"/>
      <c r="P47" s="836"/>
      <c r="Q47" s="836"/>
      <c r="R47" s="859"/>
      <c r="S47" s="859"/>
      <c r="T47" s="859"/>
      <c r="U47" s="859"/>
      <c r="V47" s="859"/>
      <c r="W47" s="859"/>
      <c r="X47" s="859"/>
      <c r="Y47" s="859"/>
    </row>
    <row r="48" spans="2:26" s="23" customFormat="1" ht="14.1" customHeight="1" x14ac:dyDescent="0.15">
      <c r="B48" s="835"/>
      <c r="C48" s="835"/>
      <c r="D48" s="835"/>
      <c r="E48" s="835"/>
      <c r="F48" s="835"/>
      <c r="G48" s="835"/>
      <c r="H48" s="835"/>
      <c r="I48" s="835"/>
      <c r="J48" s="836"/>
      <c r="K48" s="836"/>
      <c r="L48" s="836"/>
      <c r="M48" s="836"/>
      <c r="N48" s="836"/>
      <c r="O48" s="836"/>
      <c r="P48" s="836"/>
      <c r="Q48" s="836"/>
      <c r="R48" s="859"/>
      <c r="S48" s="859"/>
      <c r="T48" s="859"/>
      <c r="U48" s="859"/>
      <c r="V48" s="859"/>
      <c r="W48" s="859"/>
      <c r="X48" s="859"/>
      <c r="Y48" s="859"/>
    </row>
    <row r="49" spans="2:26" s="23" customFormat="1" ht="14.1" customHeight="1" x14ac:dyDescent="0.15">
      <c r="B49" s="835"/>
      <c r="C49" s="835"/>
      <c r="D49" s="835"/>
      <c r="E49" s="835"/>
      <c r="F49" s="835"/>
      <c r="G49" s="835"/>
      <c r="H49" s="835"/>
      <c r="I49" s="835"/>
      <c r="J49" s="836"/>
      <c r="K49" s="836"/>
      <c r="L49" s="836"/>
      <c r="M49" s="836"/>
      <c r="N49" s="836"/>
      <c r="O49" s="836"/>
      <c r="P49" s="836"/>
      <c r="Q49" s="836"/>
      <c r="R49" s="859"/>
      <c r="S49" s="859"/>
      <c r="T49" s="859"/>
      <c r="U49" s="859"/>
      <c r="V49" s="859"/>
      <c r="W49" s="859"/>
      <c r="X49" s="859"/>
      <c r="Y49" s="859"/>
    </row>
    <row r="50" spans="2:26" s="23" customFormat="1" ht="14.1" customHeight="1" x14ac:dyDescent="0.15">
      <c r="B50" s="835"/>
      <c r="C50" s="835"/>
      <c r="D50" s="835"/>
      <c r="E50" s="835"/>
      <c r="F50" s="835"/>
      <c r="G50" s="835"/>
      <c r="H50" s="835"/>
      <c r="I50" s="835"/>
      <c r="J50" s="836"/>
      <c r="K50" s="836"/>
      <c r="L50" s="836"/>
      <c r="M50" s="836"/>
      <c r="N50" s="836"/>
      <c r="O50" s="836"/>
      <c r="P50" s="836"/>
      <c r="Q50" s="836"/>
      <c r="R50" s="859"/>
      <c r="S50" s="859"/>
      <c r="T50" s="859"/>
      <c r="U50" s="859"/>
      <c r="V50" s="859"/>
      <c r="W50" s="859"/>
      <c r="X50" s="859"/>
      <c r="Y50" s="859"/>
    </row>
    <row r="51" spans="2:26" s="23" customFormat="1" ht="14.1" customHeight="1" x14ac:dyDescent="0.15">
      <c r="B51" s="835"/>
      <c r="C51" s="835"/>
      <c r="D51" s="835"/>
      <c r="E51" s="835"/>
      <c r="F51" s="835"/>
      <c r="G51" s="835"/>
      <c r="H51" s="835"/>
      <c r="I51" s="835"/>
      <c r="J51" s="836"/>
      <c r="K51" s="836"/>
      <c r="L51" s="836"/>
      <c r="M51" s="836"/>
      <c r="N51" s="836"/>
      <c r="O51" s="836"/>
      <c r="P51" s="836"/>
      <c r="Q51" s="836"/>
      <c r="R51" s="859"/>
      <c r="S51" s="859"/>
      <c r="T51" s="859"/>
      <c r="U51" s="859"/>
      <c r="V51" s="859"/>
      <c r="W51" s="859"/>
      <c r="X51" s="859"/>
      <c r="Y51" s="859"/>
    </row>
    <row r="52" spans="2:26" s="23" customFormat="1" ht="14.1" customHeight="1" x14ac:dyDescent="0.15">
      <c r="B52" s="835"/>
      <c r="C52" s="835"/>
      <c r="D52" s="835"/>
      <c r="E52" s="835"/>
      <c r="F52" s="835"/>
      <c r="G52" s="835"/>
      <c r="H52" s="835"/>
      <c r="I52" s="835"/>
      <c r="J52" s="836"/>
      <c r="K52" s="836"/>
      <c r="L52" s="836"/>
      <c r="M52" s="836"/>
      <c r="N52" s="836"/>
      <c r="O52" s="836"/>
      <c r="P52" s="836"/>
      <c r="Q52" s="836"/>
      <c r="R52" s="859"/>
      <c r="S52" s="859"/>
      <c r="T52" s="859"/>
      <c r="U52" s="859"/>
      <c r="V52" s="859"/>
      <c r="W52" s="859"/>
      <c r="X52" s="859"/>
      <c r="Y52" s="859"/>
    </row>
    <row r="53" spans="2:26" s="23" customFormat="1" ht="14.1" customHeight="1" x14ac:dyDescent="0.15">
      <c r="B53" s="835"/>
      <c r="C53" s="835"/>
      <c r="D53" s="835"/>
      <c r="E53" s="835"/>
      <c r="F53" s="835"/>
      <c r="G53" s="835"/>
      <c r="H53" s="835"/>
      <c r="I53" s="835"/>
      <c r="J53" s="836"/>
      <c r="K53" s="836"/>
      <c r="L53" s="836"/>
      <c r="M53" s="836"/>
      <c r="N53" s="836"/>
      <c r="O53" s="836"/>
      <c r="P53" s="836"/>
      <c r="Q53" s="836"/>
      <c r="R53" s="859"/>
      <c r="S53" s="859"/>
      <c r="T53" s="859"/>
      <c r="U53" s="859"/>
      <c r="V53" s="859"/>
      <c r="W53" s="859"/>
      <c r="X53" s="859"/>
      <c r="Y53" s="859"/>
    </row>
    <row r="54" spans="2:26" s="23" customFormat="1" ht="14.1" customHeight="1" x14ac:dyDescent="0.15">
      <c r="B54" s="835"/>
      <c r="C54" s="835"/>
      <c r="D54" s="835"/>
      <c r="E54" s="835"/>
      <c r="F54" s="835"/>
      <c r="G54" s="835"/>
      <c r="H54" s="835"/>
      <c r="I54" s="835"/>
      <c r="J54" s="836"/>
      <c r="K54" s="836"/>
      <c r="L54" s="836"/>
      <c r="M54" s="836"/>
      <c r="N54" s="836"/>
      <c r="O54" s="836"/>
      <c r="P54" s="836"/>
      <c r="Q54" s="836"/>
      <c r="R54" s="859"/>
      <c r="S54" s="859"/>
      <c r="T54" s="859"/>
      <c r="U54" s="859"/>
      <c r="V54" s="859"/>
      <c r="W54" s="859"/>
      <c r="X54" s="859"/>
      <c r="Y54" s="859"/>
    </row>
    <row r="55" spans="2:26" s="23" customFormat="1" ht="14.1" customHeight="1" x14ac:dyDescent="0.15">
      <c r="B55" s="835"/>
      <c r="C55" s="835"/>
      <c r="D55" s="835"/>
      <c r="E55" s="835"/>
      <c r="F55" s="835"/>
      <c r="G55" s="835"/>
      <c r="H55" s="835"/>
      <c r="I55" s="835"/>
      <c r="J55" s="836"/>
      <c r="K55" s="836"/>
      <c r="L55" s="836"/>
      <c r="M55" s="836"/>
      <c r="N55" s="836"/>
      <c r="O55" s="836"/>
      <c r="P55" s="836"/>
      <c r="Q55" s="836"/>
      <c r="R55" s="859"/>
      <c r="S55" s="859"/>
      <c r="T55" s="859"/>
      <c r="U55" s="859"/>
      <c r="V55" s="859"/>
      <c r="W55" s="859"/>
      <c r="X55" s="859"/>
      <c r="Y55" s="859"/>
    </row>
    <row r="56" spans="2:26" s="23" customFormat="1" ht="14.1" customHeight="1" x14ac:dyDescent="0.15">
      <c r="B56" s="83"/>
      <c r="C56" s="83"/>
      <c r="D56" s="86" t="s">
        <v>284</v>
      </c>
      <c r="E56" s="83"/>
      <c r="F56" s="83"/>
      <c r="G56" s="83"/>
      <c r="H56" s="83"/>
      <c r="I56" s="83"/>
      <c r="J56" s="80"/>
      <c r="K56" s="80"/>
      <c r="L56" s="80"/>
      <c r="M56" s="80"/>
      <c r="N56" s="80"/>
      <c r="O56" s="80"/>
      <c r="P56" s="80"/>
      <c r="Q56" s="80"/>
      <c r="R56" s="84"/>
      <c r="S56" s="84"/>
      <c r="T56" s="84"/>
      <c r="U56" s="84"/>
      <c r="V56" s="84"/>
      <c r="W56" s="84"/>
      <c r="X56" s="84"/>
      <c r="Y56" s="84"/>
    </row>
    <row r="57" spans="2:26" s="23" customFormat="1" ht="15" customHeight="1" x14ac:dyDescent="0.15">
      <c r="B57" s="80"/>
      <c r="C57" s="80"/>
      <c r="D57" s="85" t="s">
        <v>262</v>
      </c>
      <c r="E57" s="82"/>
      <c r="F57" s="82"/>
      <c r="G57" s="82"/>
      <c r="H57" s="82"/>
      <c r="I57" s="82"/>
      <c r="J57" s="82"/>
      <c r="K57" s="82"/>
      <c r="L57" s="82"/>
      <c r="M57" s="82"/>
      <c r="N57" s="82"/>
      <c r="O57" s="80"/>
      <c r="P57" s="85"/>
      <c r="Q57" s="82"/>
      <c r="R57" s="82"/>
      <c r="S57" s="82"/>
      <c r="T57" s="82"/>
      <c r="U57" s="82"/>
      <c r="V57" s="82"/>
      <c r="W57" s="82"/>
      <c r="X57" s="82"/>
      <c r="Y57" s="82"/>
    </row>
    <row r="58" spans="2:26" ht="15" customHeight="1" x14ac:dyDescent="0.15">
      <c r="D58" s="174" t="s">
        <v>452</v>
      </c>
      <c r="E58" s="174"/>
      <c r="F58" s="175"/>
      <c r="G58" s="23"/>
      <c r="H58" s="23"/>
      <c r="I58" s="23"/>
      <c r="J58" s="23"/>
      <c r="K58" s="23"/>
      <c r="L58" s="176" t="s">
        <v>557</v>
      </c>
      <c r="M58" s="23"/>
      <c r="N58" s="23"/>
      <c r="O58" s="23"/>
      <c r="P58" s="175"/>
      <c r="Q58" s="174"/>
      <c r="R58" s="175"/>
      <c r="S58" s="23"/>
      <c r="T58" s="23"/>
      <c r="U58" s="23"/>
      <c r="V58" s="23"/>
      <c r="W58" s="23"/>
      <c r="X58" s="23"/>
      <c r="Y58" s="23"/>
      <c r="Z58" s="23"/>
    </row>
    <row r="59" spans="2:26" ht="15" customHeight="1" x14ac:dyDescent="0.15">
      <c r="B59" s="824" t="s">
        <v>244</v>
      </c>
      <c r="C59" s="833"/>
      <c r="D59" s="825"/>
      <c r="E59" s="147">
        <f>VLOOKUP($Z59,'様式D-1-2用'!$A$3:$O$1002,2,0)</f>
        <v>4</v>
      </c>
      <c r="F59" s="824" t="s">
        <v>243</v>
      </c>
      <c r="G59" s="833"/>
      <c r="H59" s="825"/>
      <c r="I59" s="147">
        <f>VLOOKUP($Z59,'様式D-1-2用'!$A$3:$O$1002,3,0)</f>
        <v>102</v>
      </c>
      <c r="J59" s="824" t="s">
        <v>244</v>
      </c>
      <c r="K59" s="833"/>
      <c r="L59" s="825"/>
      <c r="M59" s="147">
        <f>VLOOKUP($Z60,'様式D-1-2用'!$A$3:$O$1002,2,0)</f>
        <v>4</v>
      </c>
      <c r="N59" s="824" t="s">
        <v>243</v>
      </c>
      <c r="O59" s="833"/>
      <c r="P59" s="825"/>
      <c r="Q59" s="147">
        <f>VLOOKUP($Z60,'様式D-1-2用'!$A$3:$O$1002,3,0)</f>
        <v>103</v>
      </c>
      <c r="R59" s="824" t="s">
        <v>244</v>
      </c>
      <c r="S59" s="833"/>
      <c r="T59" s="825"/>
      <c r="U59" s="147">
        <f>VLOOKUP($Z61,'様式D-1-2用'!$A$3:$O$1002,2,0)</f>
        <v>4</v>
      </c>
      <c r="V59" s="824" t="s">
        <v>243</v>
      </c>
      <c r="W59" s="833"/>
      <c r="X59" s="825"/>
      <c r="Y59" s="147">
        <f>VLOOKUP($Z61,'様式D-1-2用'!$A$3:$O$1002,3,0)</f>
        <v>104</v>
      </c>
      <c r="Z59" s="22">
        <f>Z39+3</f>
        <v>10</v>
      </c>
    </row>
    <row r="60" spans="2:26" ht="15" customHeight="1" x14ac:dyDescent="0.15">
      <c r="B60" s="824" t="s">
        <v>242</v>
      </c>
      <c r="C60" s="833"/>
      <c r="D60" s="163" t="str">
        <f>VLOOKUP($Z59,'様式D-1-2用'!$A$3:$O$1002,4,0)</f>
        <v>照明施設</v>
      </c>
      <c r="E60" s="844" t="str">
        <f>VLOOKUP($Z59,'様式D-1-2用'!$A$3:$O$1002,5,0)</f>
        <v>灯具</v>
      </c>
      <c r="F60" s="845"/>
      <c r="G60" s="824" t="s">
        <v>241</v>
      </c>
      <c r="H60" s="825"/>
      <c r="I60" s="329" t="str">
        <f>VLOOKUP($Z59,'様式D-1-2用'!$A$3:$O$1002,6,0)</f>
        <v>附属物本体</v>
      </c>
      <c r="J60" s="824" t="s">
        <v>242</v>
      </c>
      <c r="K60" s="833"/>
      <c r="L60" s="163" t="str">
        <f>VLOOKUP($Z60,'様式D-1-2用'!$A$3:$O$1002,4,0)</f>
        <v>照明施設</v>
      </c>
      <c r="M60" s="844" t="str">
        <f>VLOOKUP($Z60,'様式D-1-2用'!$A$3:$O$1002,5,0)</f>
        <v>ケーブル類</v>
      </c>
      <c r="N60" s="845"/>
      <c r="O60" s="824" t="s">
        <v>241</v>
      </c>
      <c r="P60" s="825"/>
      <c r="Q60" s="329" t="str">
        <f>VLOOKUP($Z60,'様式D-1-2用'!$A$3:$O$1002,6,0)</f>
        <v>取付部材</v>
      </c>
      <c r="R60" s="824" t="s">
        <v>242</v>
      </c>
      <c r="S60" s="833"/>
      <c r="T60" s="163" t="str">
        <f>VLOOKUP($Z61,'様式D-1-2用'!$A$3:$O$1002,4,0)</f>
        <v>照明施設</v>
      </c>
      <c r="U60" s="844" t="str">
        <f>VLOOKUP($Z61,'様式D-1-2用'!$A$3:$O$1002,5,0)</f>
        <v>灯具</v>
      </c>
      <c r="V60" s="845"/>
      <c r="W60" s="824" t="s">
        <v>241</v>
      </c>
      <c r="X60" s="825"/>
      <c r="Y60" s="329" t="str">
        <f>VLOOKUP($Z61,'様式D-1-2用'!$A$3:$O$1002,6,0)</f>
        <v>附属物本体</v>
      </c>
      <c r="Z60" s="22">
        <f>Z40+3</f>
        <v>11</v>
      </c>
    </row>
    <row r="61" spans="2:26" ht="15" customHeight="1" x14ac:dyDescent="0.15">
      <c r="B61" s="824" t="s">
        <v>240</v>
      </c>
      <c r="C61" s="833"/>
      <c r="D61" s="841" t="str">
        <f>VLOOKUP($Z59,'様式D-1-2用'!$A$3:$O$1002,7,0)</f>
        <v>破損</v>
      </c>
      <c r="E61" s="842"/>
      <c r="F61" s="842"/>
      <c r="G61" s="842"/>
      <c r="H61" s="842"/>
      <c r="I61" s="843"/>
      <c r="J61" s="824" t="s">
        <v>240</v>
      </c>
      <c r="K61" s="833"/>
      <c r="L61" s="841" t="str">
        <f>VLOOKUP($Z60,'様式D-1-2用'!$A$3:$O$1002,7,0)</f>
        <v>腐食</v>
      </c>
      <c r="M61" s="842"/>
      <c r="N61" s="842"/>
      <c r="O61" s="842"/>
      <c r="P61" s="842"/>
      <c r="Q61" s="843"/>
      <c r="R61" s="824" t="s">
        <v>240</v>
      </c>
      <c r="S61" s="833"/>
      <c r="T61" s="841" t="str">
        <f>VLOOKUP($Z61,'様式D-1-2用'!$A$3:$O$1002,7,0)</f>
        <v>腐食</v>
      </c>
      <c r="U61" s="842"/>
      <c r="V61" s="842"/>
      <c r="W61" s="842"/>
      <c r="X61" s="842"/>
      <c r="Y61" s="843"/>
      <c r="Z61" s="22">
        <f>Z41+3</f>
        <v>12</v>
      </c>
    </row>
    <row r="62" spans="2:26" ht="39.75" customHeight="1" x14ac:dyDescent="0.15">
      <c r="B62" s="822" t="s">
        <v>252</v>
      </c>
      <c r="C62" s="822"/>
      <c r="D62" s="164" t="str">
        <f>VLOOKUP($Z59,'様式D-1-2用'!$A$3:$O$1002,11,0)</f>
        <v>×</v>
      </c>
      <c r="E62" s="128" t="s">
        <v>238</v>
      </c>
      <c r="F62" s="839" t="str">
        <f>VLOOKUP($Z59,'様式D-1-2用'!$A$3:$O$1002,15,0)</f>
        <v>照明本体カバー破損1箇所
(過年度写S4-16)</v>
      </c>
      <c r="G62" s="839"/>
      <c r="H62" s="839"/>
      <c r="I62" s="839"/>
      <c r="J62" s="822" t="s">
        <v>252</v>
      </c>
      <c r="K62" s="822"/>
      <c r="L62" s="164" t="str">
        <f>VLOOKUP($Z60,'様式D-1-2用'!$A$3:$O$1002,11,0)</f>
        <v>×</v>
      </c>
      <c r="M62" s="128" t="s">
        <v>238</v>
      </c>
      <c r="N62" s="840" t="str">
        <f>VLOOKUP($Z60,'様式D-1-2用'!$A$3:$O$1002,15,0)</f>
        <v>取付金具腐食6箇所
(過年度写S4-18,4-19,4-20,
4-21,4-22,4-23)</v>
      </c>
      <c r="O62" s="840"/>
      <c r="P62" s="840"/>
      <c r="Q62" s="840"/>
      <c r="R62" s="822" t="s">
        <v>252</v>
      </c>
      <c r="S62" s="822"/>
      <c r="T62" s="164" t="str">
        <f>VLOOKUP($Z61,'様式D-1-2用'!$A$3:$O$1002,11,0)</f>
        <v>×</v>
      </c>
      <c r="U62" s="128" t="s">
        <v>238</v>
      </c>
      <c r="V62" s="839" t="str">
        <f>VLOOKUP($Z61,'様式D-1-2用'!$A$3:$O$1002,15,0)</f>
        <v>照明本体カバー腐食1箇所
(過年度写S4-17)</v>
      </c>
      <c r="W62" s="839"/>
      <c r="X62" s="839"/>
      <c r="Y62" s="839"/>
    </row>
    <row r="63" spans="2:26" s="23" customFormat="1" ht="14.1" customHeight="1" x14ac:dyDescent="0.15">
      <c r="B63" s="834"/>
      <c r="C63" s="834"/>
      <c r="D63" s="834"/>
      <c r="E63" s="834"/>
      <c r="F63" s="834"/>
      <c r="G63" s="834"/>
      <c r="H63" s="834"/>
      <c r="I63" s="834"/>
      <c r="J63" s="836"/>
      <c r="K63" s="836"/>
      <c r="L63" s="836"/>
      <c r="M63" s="836"/>
      <c r="N63" s="836"/>
      <c r="O63" s="836"/>
      <c r="P63" s="836"/>
      <c r="Q63" s="836"/>
      <c r="R63" s="837"/>
      <c r="S63" s="837"/>
      <c r="T63" s="837"/>
      <c r="U63" s="837"/>
      <c r="V63" s="837"/>
      <c r="W63" s="837"/>
      <c r="X63" s="837"/>
      <c r="Y63" s="838"/>
    </row>
    <row r="64" spans="2:26" s="23" customFormat="1" ht="14.1" customHeight="1" x14ac:dyDescent="0.15">
      <c r="B64" s="835"/>
      <c r="C64" s="835"/>
      <c r="D64" s="835"/>
      <c r="E64" s="835"/>
      <c r="F64" s="835"/>
      <c r="G64" s="835"/>
      <c r="H64" s="835"/>
      <c r="I64" s="835"/>
      <c r="J64" s="836"/>
      <c r="K64" s="836"/>
      <c r="L64" s="836"/>
      <c r="M64" s="836"/>
      <c r="N64" s="836"/>
      <c r="O64" s="836"/>
      <c r="P64" s="836"/>
      <c r="Q64" s="836"/>
      <c r="R64" s="837"/>
      <c r="S64" s="837"/>
      <c r="T64" s="837"/>
      <c r="U64" s="837"/>
      <c r="V64" s="837"/>
      <c r="W64" s="837"/>
      <c r="X64" s="837"/>
      <c r="Y64" s="838"/>
    </row>
    <row r="65" spans="2:26" s="23" customFormat="1" ht="14.1" customHeight="1" x14ac:dyDescent="0.15">
      <c r="B65" s="835"/>
      <c r="C65" s="835"/>
      <c r="D65" s="835"/>
      <c r="E65" s="835"/>
      <c r="F65" s="835"/>
      <c r="G65" s="835"/>
      <c r="H65" s="835"/>
      <c r="I65" s="835"/>
      <c r="J65" s="836"/>
      <c r="K65" s="836"/>
      <c r="L65" s="836"/>
      <c r="M65" s="836"/>
      <c r="N65" s="836"/>
      <c r="O65" s="836"/>
      <c r="P65" s="836"/>
      <c r="Q65" s="836"/>
      <c r="R65" s="837"/>
      <c r="S65" s="837"/>
      <c r="T65" s="837"/>
      <c r="U65" s="837"/>
      <c r="V65" s="837"/>
      <c r="W65" s="837"/>
      <c r="X65" s="837"/>
      <c r="Y65" s="838"/>
    </row>
    <row r="66" spans="2:26" s="23" customFormat="1" ht="14.1" customHeight="1" x14ac:dyDescent="0.15">
      <c r="B66" s="835"/>
      <c r="C66" s="835"/>
      <c r="D66" s="835"/>
      <c r="E66" s="835"/>
      <c r="F66" s="835"/>
      <c r="G66" s="835"/>
      <c r="H66" s="835"/>
      <c r="I66" s="835"/>
      <c r="J66" s="836"/>
      <c r="K66" s="836"/>
      <c r="L66" s="836"/>
      <c r="M66" s="836"/>
      <c r="N66" s="836"/>
      <c r="O66" s="836"/>
      <c r="P66" s="836"/>
      <c r="Q66" s="836"/>
      <c r="R66" s="837"/>
      <c r="S66" s="837"/>
      <c r="T66" s="837"/>
      <c r="U66" s="837"/>
      <c r="V66" s="837"/>
      <c r="W66" s="837"/>
      <c r="X66" s="837"/>
      <c r="Y66" s="838"/>
    </row>
    <row r="67" spans="2:26" s="23" customFormat="1" ht="14.1" customHeight="1" x14ac:dyDescent="0.15">
      <c r="B67" s="835"/>
      <c r="C67" s="835"/>
      <c r="D67" s="835"/>
      <c r="E67" s="835"/>
      <c r="F67" s="835"/>
      <c r="G67" s="835"/>
      <c r="H67" s="835"/>
      <c r="I67" s="835"/>
      <c r="J67" s="836"/>
      <c r="K67" s="836"/>
      <c r="L67" s="836"/>
      <c r="M67" s="836"/>
      <c r="N67" s="836"/>
      <c r="O67" s="836"/>
      <c r="P67" s="836"/>
      <c r="Q67" s="836"/>
      <c r="R67" s="837"/>
      <c r="S67" s="837"/>
      <c r="T67" s="837"/>
      <c r="U67" s="837"/>
      <c r="V67" s="837"/>
      <c r="W67" s="837"/>
      <c r="X67" s="837"/>
      <c r="Y67" s="838"/>
    </row>
    <row r="68" spans="2:26" s="23" customFormat="1" ht="14.1" customHeight="1" x14ac:dyDescent="0.15">
      <c r="B68" s="835"/>
      <c r="C68" s="835"/>
      <c r="D68" s="835"/>
      <c r="E68" s="835"/>
      <c r="F68" s="835"/>
      <c r="G68" s="835"/>
      <c r="H68" s="835"/>
      <c r="I68" s="835"/>
      <c r="J68" s="836"/>
      <c r="K68" s="836"/>
      <c r="L68" s="836"/>
      <c r="M68" s="836"/>
      <c r="N68" s="836"/>
      <c r="O68" s="836"/>
      <c r="P68" s="836"/>
      <c r="Q68" s="836"/>
      <c r="R68" s="837"/>
      <c r="S68" s="837"/>
      <c r="T68" s="837"/>
      <c r="U68" s="837"/>
      <c r="V68" s="837"/>
      <c r="W68" s="837"/>
      <c r="X68" s="837"/>
      <c r="Y68" s="838"/>
    </row>
    <row r="69" spans="2:26" s="23" customFormat="1" ht="14.1" customHeight="1" x14ac:dyDescent="0.15">
      <c r="B69" s="835"/>
      <c r="C69" s="835"/>
      <c r="D69" s="835"/>
      <c r="E69" s="835"/>
      <c r="F69" s="835"/>
      <c r="G69" s="835"/>
      <c r="H69" s="835"/>
      <c r="I69" s="835"/>
      <c r="J69" s="836"/>
      <c r="K69" s="836"/>
      <c r="L69" s="836"/>
      <c r="M69" s="836"/>
      <c r="N69" s="836"/>
      <c r="O69" s="836"/>
      <c r="P69" s="836"/>
      <c r="Q69" s="836"/>
      <c r="R69" s="837"/>
      <c r="S69" s="837"/>
      <c r="T69" s="837"/>
      <c r="U69" s="837"/>
      <c r="V69" s="837"/>
      <c r="W69" s="837"/>
      <c r="X69" s="837"/>
      <c r="Y69" s="838"/>
    </row>
    <row r="70" spans="2:26" s="23" customFormat="1" ht="14.1" customHeight="1" x14ac:dyDescent="0.15">
      <c r="B70" s="835"/>
      <c r="C70" s="835"/>
      <c r="D70" s="835"/>
      <c r="E70" s="835"/>
      <c r="F70" s="835"/>
      <c r="G70" s="835"/>
      <c r="H70" s="835"/>
      <c r="I70" s="835"/>
      <c r="J70" s="836"/>
      <c r="K70" s="836"/>
      <c r="L70" s="836"/>
      <c r="M70" s="836"/>
      <c r="N70" s="836"/>
      <c r="O70" s="836"/>
      <c r="P70" s="836"/>
      <c r="Q70" s="836"/>
      <c r="R70" s="837"/>
      <c r="S70" s="837"/>
      <c r="T70" s="837"/>
      <c r="U70" s="837"/>
      <c r="V70" s="837"/>
      <c r="W70" s="837"/>
      <c r="X70" s="837"/>
      <c r="Y70" s="838"/>
    </row>
    <row r="71" spans="2:26" s="23" customFormat="1" ht="14.1" customHeight="1" x14ac:dyDescent="0.15">
      <c r="B71" s="835"/>
      <c r="C71" s="835"/>
      <c r="D71" s="835"/>
      <c r="E71" s="835"/>
      <c r="F71" s="835"/>
      <c r="G71" s="835"/>
      <c r="H71" s="835"/>
      <c r="I71" s="835"/>
      <c r="J71" s="836"/>
      <c r="K71" s="836"/>
      <c r="L71" s="836"/>
      <c r="M71" s="836"/>
      <c r="N71" s="836"/>
      <c r="O71" s="836"/>
      <c r="P71" s="836"/>
      <c r="Q71" s="836"/>
      <c r="R71" s="837"/>
      <c r="S71" s="837"/>
      <c r="T71" s="837"/>
      <c r="U71" s="837"/>
      <c r="V71" s="837"/>
      <c r="W71" s="837"/>
      <c r="X71" s="837"/>
      <c r="Y71" s="838"/>
    </row>
    <row r="72" spans="2:26" s="23" customFormat="1" ht="14.1" customHeight="1" x14ac:dyDescent="0.15">
      <c r="B72" s="835"/>
      <c r="C72" s="835"/>
      <c r="D72" s="835"/>
      <c r="E72" s="835"/>
      <c r="F72" s="835"/>
      <c r="G72" s="835"/>
      <c r="H72" s="835"/>
      <c r="I72" s="835"/>
      <c r="J72" s="836"/>
      <c r="K72" s="836"/>
      <c r="L72" s="836"/>
      <c r="M72" s="836"/>
      <c r="N72" s="836"/>
      <c r="O72" s="836"/>
      <c r="P72" s="836"/>
      <c r="Q72" s="836"/>
      <c r="R72" s="837"/>
      <c r="S72" s="837"/>
      <c r="T72" s="837"/>
      <c r="U72" s="837"/>
      <c r="V72" s="837"/>
      <c r="W72" s="837"/>
      <c r="X72" s="837"/>
      <c r="Y72" s="838"/>
    </row>
    <row r="73" spans="2:26" s="23" customFormat="1" ht="14.1" customHeight="1" x14ac:dyDescent="0.15">
      <c r="B73" s="835"/>
      <c r="C73" s="835"/>
      <c r="D73" s="835"/>
      <c r="E73" s="835"/>
      <c r="F73" s="835"/>
      <c r="G73" s="835"/>
      <c r="H73" s="835"/>
      <c r="I73" s="835"/>
      <c r="J73" s="836"/>
      <c r="K73" s="836"/>
      <c r="L73" s="836"/>
      <c r="M73" s="836"/>
      <c r="N73" s="836"/>
      <c r="O73" s="836"/>
      <c r="P73" s="836"/>
      <c r="Q73" s="836"/>
      <c r="R73" s="837"/>
      <c r="S73" s="837"/>
      <c r="T73" s="837"/>
      <c r="U73" s="837"/>
      <c r="V73" s="837"/>
      <c r="W73" s="837"/>
      <c r="X73" s="837"/>
      <c r="Y73" s="838"/>
    </row>
    <row r="74" spans="2:26" s="23" customFormat="1" ht="14.1" customHeight="1" x14ac:dyDescent="0.15">
      <c r="B74" s="835"/>
      <c r="C74" s="835"/>
      <c r="D74" s="835"/>
      <c r="E74" s="835"/>
      <c r="F74" s="835"/>
      <c r="G74" s="835"/>
      <c r="H74" s="835"/>
      <c r="I74" s="835"/>
      <c r="J74" s="836"/>
      <c r="K74" s="836"/>
      <c r="L74" s="836"/>
      <c r="M74" s="836"/>
      <c r="N74" s="836"/>
      <c r="O74" s="836"/>
      <c r="P74" s="836"/>
      <c r="Q74" s="836"/>
      <c r="R74" s="837"/>
      <c r="S74" s="837"/>
      <c r="T74" s="837"/>
      <c r="U74" s="837"/>
      <c r="V74" s="837"/>
      <c r="W74" s="837"/>
      <c r="X74" s="837"/>
      <c r="Y74" s="838"/>
    </row>
    <row r="75" spans="2:26" s="23" customFormat="1" ht="14.1" customHeight="1" x14ac:dyDescent="0.15">
      <c r="B75" s="835"/>
      <c r="C75" s="835"/>
      <c r="D75" s="835"/>
      <c r="E75" s="835"/>
      <c r="F75" s="835"/>
      <c r="G75" s="835"/>
      <c r="H75" s="835"/>
      <c r="I75" s="835"/>
      <c r="J75" s="836"/>
      <c r="K75" s="836"/>
      <c r="L75" s="836"/>
      <c r="M75" s="836"/>
      <c r="N75" s="836"/>
      <c r="O75" s="836"/>
      <c r="P75" s="836"/>
      <c r="Q75" s="836"/>
      <c r="R75" s="837"/>
      <c r="S75" s="837"/>
      <c r="T75" s="837"/>
      <c r="U75" s="837"/>
      <c r="V75" s="837"/>
      <c r="W75" s="837"/>
      <c r="X75" s="837"/>
      <c r="Y75" s="838"/>
    </row>
    <row r="76" spans="2:26" ht="15" customHeight="1" x14ac:dyDescent="0.15">
      <c r="B76" s="824" t="s">
        <v>244</v>
      </c>
      <c r="C76" s="833"/>
      <c r="D76" s="825"/>
      <c r="E76" s="147">
        <f>VLOOKUP($Z76,'様式D-1-2用'!$A$3:$O$1002,2,0)</f>
        <v>5</v>
      </c>
      <c r="F76" s="824" t="s">
        <v>243</v>
      </c>
      <c r="G76" s="833"/>
      <c r="H76" s="825"/>
      <c r="I76" s="147">
        <f>VLOOKUP($Z76,'様式D-1-2用'!$A$3:$O$1002,3,0)</f>
        <v>101</v>
      </c>
      <c r="J76" s="824" t="s">
        <v>244</v>
      </c>
      <c r="K76" s="833"/>
      <c r="L76" s="825"/>
      <c r="M76" s="147">
        <f>VLOOKUP($Z77,'様式D-1-2用'!$A$3:$O$1002,2,0)</f>
        <v>5</v>
      </c>
      <c r="N76" s="824" t="s">
        <v>243</v>
      </c>
      <c r="O76" s="833"/>
      <c r="P76" s="825"/>
      <c r="Q76" s="147">
        <f>VLOOKUP($Z77,'様式D-1-2用'!$A$3:$O$1002,3,0)</f>
        <v>102</v>
      </c>
      <c r="R76" s="824" t="s">
        <v>244</v>
      </c>
      <c r="S76" s="833"/>
      <c r="T76" s="825"/>
      <c r="U76" s="147">
        <f>VLOOKUP($Z78,'様式D-1-2用'!$A$3:$O$1002,2,0)</f>
        <v>5</v>
      </c>
      <c r="V76" s="824" t="s">
        <v>243</v>
      </c>
      <c r="W76" s="833"/>
      <c r="X76" s="825"/>
      <c r="Y76" s="147">
        <f>VLOOKUP($Z78,'様式D-1-2用'!$A$3:$O$1002,3,0)</f>
        <v>103</v>
      </c>
      <c r="Z76" s="22">
        <f>Z59+3</f>
        <v>13</v>
      </c>
    </row>
    <row r="77" spans="2:26" ht="15" customHeight="1" x14ac:dyDescent="0.15">
      <c r="B77" s="824" t="s">
        <v>242</v>
      </c>
      <c r="C77" s="833"/>
      <c r="D77" s="163" t="str">
        <f>VLOOKUP($Z76,'様式D-1-2用'!$A$3:$O$1002,4,0)</f>
        <v>照明施設</v>
      </c>
      <c r="E77" s="844" t="str">
        <f>VLOOKUP($Z76,'様式D-1-2用'!$A$3:$O$1002,5,0)</f>
        <v>ケーブル類</v>
      </c>
      <c r="F77" s="845"/>
      <c r="G77" s="824" t="s">
        <v>241</v>
      </c>
      <c r="H77" s="825"/>
      <c r="I77" s="329" t="str">
        <f>VLOOKUP($Z76,'様式D-1-2用'!$A$3:$O$1002,6,0)</f>
        <v>取付部材</v>
      </c>
      <c r="J77" s="824" t="s">
        <v>242</v>
      </c>
      <c r="K77" s="833"/>
      <c r="L77" s="163" t="str">
        <f>VLOOKUP($Z77,'様式D-1-2用'!$A$3:$O$1002,4,0)</f>
        <v>照明施設</v>
      </c>
      <c r="M77" s="844" t="str">
        <f>VLOOKUP($Z77,'様式D-1-2用'!$A$3:$O$1002,5,0)</f>
        <v>灯具</v>
      </c>
      <c r="N77" s="845"/>
      <c r="O77" s="824" t="s">
        <v>241</v>
      </c>
      <c r="P77" s="825"/>
      <c r="Q77" s="329" t="str">
        <f>VLOOKUP($Z77,'様式D-1-2用'!$A$3:$O$1002,6,0)</f>
        <v>附属物本体</v>
      </c>
      <c r="R77" s="824" t="s">
        <v>242</v>
      </c>
      <c r="S77" s="833"/>
      <c r="T77" s="163" t="str">
        <f>VLOOKUP($Z78,'様式D-1-2用'!$A$3:$O$1002,4,0)</f>
        <v>照明施設</v>
      </c>
      <c r="U77" s="844" t="str">
        <f>VLOOKUP($Z78,'様式D-1-2用'!$A$3:$O$1002,5,0)</f>
        <v>ケーブル類</v>
      </c>
      <c r="V77" s="845"/>
      <c r="W77" s="824" t="s">
        <v>241</v>
      </c>
      <c r="X77" s="825"/>
      <c r="Y77" s="329" t="str">
        <f>VLOOKUP($Z78,'様式D-1-2用'!$A$3:$O$1002,6,0)</f>
        <v>取付部材</v>
      </c>
      <c r="Z77" s="22">
        <f t="shared" ref="Z77:Z78" si="2">Z60+3</f>
        <v>14</v>
      </c>
    </row>
    <row r="78" spans="2:26" ht="15" customHeight="1" x14ac:dyDescent="0.15">
      <c r="B78" s="824" t="s">
        <v>240</v>
      </c>
      <c r="C78" s="833"/>
      <c r="D78" s="841" t="str">
        <f>VLOOKUP($Z76,'様式D-1-2用'!$A$3:$O$1002,7,0)</f>
        <v>腐食</v>
      </c>
      <c r="E78" s="842"/>
      <c r="F78" s="842"/>
      <c r="G78" s="842"/>
      <c r="H78" s="842"/>
      <c r="I78" s="843"/>
      <c r="J78" s="824" t="s">
        <v>240</v>
      </c>
      <c r="K78" s="833"/>
      <c r="L78" s="841" t="str">
        <f>VLOOKUP($Z77,'様式D-1-2用'!$A$3:$O$1002,7,0)</f>
        <v>腐食</v>
      </c>
      <c r="M78" s="842"/>
      <c r="N78" s="842"/>
      <c r="O78" s="842"/>
      <c r="P78" s="842"/>
      <c r="Q78" s="843"/>
      <c r="R78" s="824" t="s">
        <v>240</v>
      </c>
      <c r="S78" s="833"/>
      <c r="T78" s="841" t="str">
        <f>VLOOKUP($Z78,'様式D-1-2用'!$A$3:$O$1002,7,0)</f>
        <v>腐食</v>
      </c>
      <c r="U78" s="842"/>
      <c r="V78" s="842"/>
      <c r="W78" s="842"/>
      <c r="X78" s="842"/>
      <c r="Y78" s="843"/>
      <c r="Z78" s="22">
        <f t="shared" si="2"/>
        <v>15</v>
      </c>
    </row>
    <row r="79" spans="2:26" ht="43.5" customHeight="1" x14ac:dyDescent="0.15">
      <c r="B79" s="822" t="s">
        <v>252</v>
      </c>
      <c r="C79" s="822"/>
      <c r="D79" s="164" t="str">
        <f>VLOOKUP($Z76,'様式D-1-2用'!$A$3:$O$1002,11,0)</f>
        <v>×</v>
      </c>
      <c r="E79" s="128" t="s">
        <v>238</v>
      </c>
      <c r="F79" s="839" t="str">
        <f>VLOOKUP($Z76,'様式D-1-2用'!$A$3:$O$1002,15,0)</f>
        <v>取付金具腐食6箇所
(過年度写S5-14,5-15,5-16,
5-17,5-18,5-19,5-21)</v>
      </c>
      <c r="G79" s="839"/>
      <c r="H79" s="839"/>
      <c r="I79" s="839"/>
      <c r="J79" s="822" t="s">
        <v>252</v>
      </c>
      <c r="K79" s="822"/>
      <c r="L79" s="164" t="str">
        <f>VLOOKUP($Z77,'様式D-1-2用'!$A$3:$O$1002,11,0)</f>
        <v>×</v>
      </c>
      <c r="M79" s="128" t="s">
        <v>238</v>
      </c>
      <c r="N79" s="839" t="str">
        <f>VLOOKUP($Z77,'様式D-1-2用'!$A$3:$O$1002,15,0)</f>
        <v>照明本体カバー腐食1箇所
(過年度写S5-20)</v>
      </c>
      <c r="O79" s="839"/>
      <c r="P79" s="839"/>
      <c r="Q79" s="839"/>
      <c r="R79" s="822" t="s">
        <v>252</v>
      </c>
      <c r="S79" s="822"/>
      <c r="T79" s="164" t="str">
        <f>VLOOKUP($Z78,'様式D-1-2用'!$A$3:$O$1002,11,0)</f>
        <v>×</v>
      </c>
      <c r="U79" s="128" t="s">
        <v>238</v>
      </c>
      <c r="V79" s="839" t="str">
        <f>VLOOKUP($Z78,'様式D-1-2用'!$A$3:$O$1002,15,0)</f>
        <v>取付金具腐食6箇所
(過年度写S5-22,5-23,5-24,
5-26)</v>
      </c>
      <c r="W79" s="839"/>
      <c r="X79" s="839"/>
      <c r="Y79" s="839"/>
    </row>
    <row r="80" spans="2:26" s="23" customFormat="1" ht="14.1" customHeight="1" x14ac:dyDescent="0.15">
      <c r="B80" s="834"/>
      <c r="C80" s="834"/>
      <c r="D80" s="834"/>
      <c r="E80" s="834"/>
      <c r="F80" s="834"/>
      <c r="G80" s="834"/>
      <c r="H80" s="834"/>
      <c r="I80" s="834"/>
      <c r="J80" s="836"/>
      <c r="K80" s="836"/>
      <c r="L80" s="836"/>
      <c r="M80" s="836"/>
      <c r="N80" s="836"/>
      <c r="O80" s="836"/>
      <c r="P80" s="836"/>
      <c r="Q80" s="836"/>
      <c r="R80" s="837"/>
      <c r="S80" s="837"/>
      <c r="T80" s="837"/>
      <c r="U80" s="837"/>
      <c r="V80" s="837"/>
      <c r="W80" s="837"/>
      <c r="X80" s="837"/>
      <c r="Y80" s="838"/>
    </row>
    <row r="81" spans="2:26" s="23" customFormat="1" ht="14.1" customHeight="1" x14ac:dyDescent="0.15">
      <c r="B81" s="835"/>
      <c r="C81" s="835"/>
      <c r="D81" s="835"/>
      <c r="E81" s="835"/>
      <c r="F81" s="835"/>
      <c r="G81" s="835"/>
      <c r="H81" s="835"/>
      <c r="I81" s="835"/>
      <c r="J81" s="836"/>
      <c r="K81" s="836"/>
      <c r="L81" s="836"/>
      <c r="M81" s="836"/>
      <c r="N81" s="836"/>
      <c r="O81" s="836"/>
      <c r="P81" s="836"/>
      <c r="Q81" s="836"/>
      <c r="R81" s="837"/>
      <c r="S81" s="837"/>
      <c r="T81" s="837"/>
      <c r="U81" s="837"/>
      <c r="V81" s="837"/>
      <c r="W81" s="837"/>
      <c r="X81" s="837"/>
      <c r="Y81" s="838"/>
    </row>
    <row r="82" spans="2:26" s="23" customFormat="1" ht="14.1" customHeight="1" x14ac:dyDescent="0.15">
      <c r="B82" s="835"/>
      <c r="C82" s="835"/>
      <c r="D82" s="835"/>
      <c r="E82" s="835"/>
      <c r="F82" s="835"/>
      <c r="G82" s="835"/>
      <c r="H82" s="835"/>
      <c r="I82" s="835"/>
      <c r="J82" s="836"/>
      <c r="K82" s="836"/>
      <c r="L82" s="836"/>
      <c r="M82" s="836"/>
      <c r="N82" s="836"/>
      <c r="O82" s="836"/>
      <c r="P82" s="836"/>
      <c r="Q82" s="836"/>
      <c r="R82" s="837"/>
      <c r="S82" s="837"/>
      <c r="T82" s="837"/>
      <c r="U82" s="837"/>
      <c r="V82" s="837"/>
      <c r="W82" s="837"/>
      <c r="X82" s="837"/>
      <c r="Y82" s="838"/>
    </row>
    <row r="83" spans="2:26" s="23" customFormat="1" ht="14.1" customHeight="1" x14ac:dyDescent="0.15">
      <c r="B83" s="835"/>
      <c r="C83" s="835"/>
      <c r="D83" s="835"/>
      <c r="E83" s="835"/>
      <c r="F83" s="835"/>
      <c r="G83" s="835"/>
      <c r="H83" s="835"/>
      <c r="I83" s="835"/>
      <c r="J83" s="836"/>
      <c r="K83" s="836"/>
      <c r="L83" s="836"/>
      <c r="M83" s="836"/>
      <c r="N83" s="836"/>
      <c r="O83" s="836"/>
      <c r="P83" s="836"/>
      <c r="Q83" s="836"/>
      <c r="R83" s="837"/>
      <c r="S83" s="837"/>
      <c r="T83" s="837"/>
      <c r="U83" s="837"/>
      <c r="V83" s="837"/>
      <c r="W83" s="837"/>
      <c r="X83" s="837"/>
      <c r="Y83" s="838"/>
    </row>
    <row r="84" spans="2:26" s="23" customFormat="1" ht="14.1" customHeight="1" x14ac:dyDescent="0.15">
      <c r="B84" s="835"/>
      <c r="C84" s="835"/>
      <c r="D84" s="835"/>
      <c r="E84" s="835"/>
      <c r="F84" s="835"/>
      <c r="G84" s="835"/>
      <c r="H84" s="835"/>
      <c r="I84" s="835"/>
      <c r="J84" s="836"/>
      <c r="K84" s="836"/>
      <c r="L84" s="836"/>
      <c r="M84" s="836"/>
      <c r="N84" s="836"/>
      <c r="O84" s="836"/>
      <c r="P84" s="836"/>
      <c r="Q84" s="836"/>
      <c r="R84" s="837"/>
      <c r="S84" s="837"/>
      <c r="T84" s="837"/>
      <c r="U84" s="837"/>
      <c r="V84" s="837"/>
      <c r="W84" s="837"/>
      <c r="X84" s="837"/>
      <c r="Y84" s="838"/>
    </row>
    <row r="85" spans="2:26" s="23" customFormat="1" ht="14.1" customHeight="1" x14ac:dyDescent="0.15">
      <c r="B85" s="835"/>
      <c r="C85" s="835"/>
      <c r="D85" s="835"/>
      <c r="E85" s="835"/>
      <c r="F85" s="835"/>
      <c r="G85" s="835"/>
      <c r="H85" s="835"/>
      <c r="I85" s="835"/>
      <c r="J85" s="836"/>
      <c r="K85" s="836"/>
      <c r="L85" s="836"/>
      <c r="M85" s="836"/>
      <c r="N85" s="836"/>
      <c r="O85" s="836"/>
      <c r="P85" s="836"/>
      <c r="Q85" s="836"/>
      <c r="R85" s="837"/>
      <c r="S85" s="837"/>
      <c r="T85" s="837"/>
      <c r="U85" s="837"/>
      <c r="V85" s="837"/>
      <c r="W85" s="837"/>
      <c r="X85" s="837"/>
      <c r="Y85" s="838"/>
    </row>
    <row r="86" spans="2:26" s="23" customFormat="1" ht="14.1" customHeight="1" x14ac:dyDescent="0.15">
      <c r="B86" s="835"/>
      <c r="C86" s="835"/>
      <c r="D86" s="835"/>
      <c r="E86" s="835"/>
      <c r="F86" s="835"/>
      <c r="G86" s="835"/>
      <c r="H86" s="835"/>
      <c r="I86" s="835"/>
      <c r="J86" s="836"/>
      <c r="K86" s="836"/>
      <c r="L86" s="836"/>
      <c r="M86" s="836"/>
      <c r="N86" s="836"/>
      <c r="O86" s="836"/>
      <c r="P86" s="836"/>
      <c r="Q86" s="836"/>
      <c r="R86" s="837"/>
      <c r="S86" s="837"/>
      <c r="T86" s="837"/>
      <c r="U86" s="837"/>
      <c r="V86" s="837"/>
      <c r="W86" s="837"/>
      <c r="X86" s="837"/>
      <c r="Y86" s="838"/>
    </row>
    <row r="87" spans="2:26" s="23" customFormat="1" ht="14.1" customHeight="1" x14ac:dyDescent="0.15">
      <c r="B87" s="835"/>
      <c r="C87" s="835"/>
      <c r="D87" s="835"/>
      <c r="E87" s="835"/>
      <c r="F87" s="835"/>
      <c r="G87" s="835"/>
      <c r="H87" s="835"/>
      <c r="I87" s="835"/>
      <c r="J87" s="836"/>
      <c r="K87" s="836"/>
      <c r="L87" s="836"/>
      <c r="M87" s="836"/>
      <c r="N87" s="836"/>
      <c r="O87" s="836"/>
      <c r="P87" s="836"/>
      <c r="Q87" s="836"/>
      <c r="R87" s="837"/>
      <c r="S87" s="837"/>
      <c r="T87" s="837"/>
      <c r="U87" s="837"/>
      <c r="V87" s="837"/>
      <c r="W87" s="837"/>
      <c r="X87" s="837"/>
      <c r="Y87" s="838"/>
    </row>
    <row r="88" spans="2:26" s="23" customFormat="1" ht="14.1" customHeight="1" x14ac:dyDescent="0.15">
      <c r="B88" s="835"/>
      <c r="C88" s="835"/>
      <c r="D88" s="835"/>
      <c r="E88" s="835"/>
      <c r="F88" s="835"/>
      <c r="G88" s="835"/>
      <c r="H88" s="835"/>
      <c r="I88" s="835"/>
      <c r="J88" s="836"/>
      <c r="K88" s="836"/>
      <c r="L88" s="836"/>
      <c r="M88" s="836"/>
      <c r="N88" s="836"/>
      <c r="O88" s="836"/>
      <c r="P88" s="836"/>
      <c r="Q88" s="836"/>
      <c r="R88" s="837"/>
      <c r="S88" s="837"/>
      <c r="T88" s="837"/>
      <c r="U88" s="837"/>
      <c r="V88" s="837"/>
      <c r="W88" s="837"/>
      <c r="X88" s="837"/>
      <c r="Y88" s="838"/>
    </row>
    <row r="89" spans="2:26" s="23" customFormat="1" ht="14.1" customHeight="1" x14ac:dyDescent="0.15">
      <c r="B89" s="835"/>
      <c r="C89" s="835"/>
      <c r="D89" s="835"/>
      <c r="E89" s="835"/>
      <c r="F89" s="835"/>
      <c r="G89" s="835"/>
      <c r="H89" s="835"/>
      <c r="I89" s="835"/>
      <c r="J89" s="836"/>
      <c r="K89" s="836"/>
      <c r="L89" s="836"/>
      <c r="M89" s="836"/>
      <c r="N89" s="836"/>
      <c r="O89" s="836"/>
      <c r="P89" s="836"/>
      <c r="Q89" s="836"/>
      <c r="R89" s="837"/>
      <c r="S89" s="837"/>
      <c r="T89" s="837"/>
      <c r="U89" s="837"/>
      <c r="V89" s="837"/>
      <c r="W89" s="837"/>
      <c r="X89" s="837"/>
      <c r="Y89" s="838"/>
    </row>
    <row r="90" spans="2:26" s="23" customFormat="1" ht="14.1" customHeight="1" x14ac:dyDescent="0.15">
      <c r="B90" s="835"/>
      <c r="C90" s="835"/>
      <c r="D90" s="835"/>
      <c r="E90" s="835"/>
      <c r="F90" s="835"/>
      <c r="G90" s="835"/>
      <c r="H90" s="835"/>
      <c r="I90" s="835"/>
      <c r="J90" s="836"/>
      <c r="K90" s="836"/>
      <c r="L90" s="836"/>
      <c r="M90" s="836"/>
      <c r="N90" s="836"/>
      <c r="O90" s="836"/>
      <c r="P90" s="836"/>
      <c r="Q90" s="836"/>
      <c r="R90" s="837"/>
      <c r="S90" s="837"/>
      <c r="T90" s="837"/>
      <c r="U90" s="837"/>
      <c r="V90" s="837"/>
      <c r="W90" s="837"/>
      <c r="X90" s="837"/>
      <c r="Y90" s="838"/>
    </row>
    <row r="91" spans="2:26" s="23" customFormat="1" ht="14.1" customHeight="1" x14ac:dyDescent="0.15">
      <c r="B91" s="835"/>
      <c r="C91" s="835"/>
      <c r="D91" s="835"/>
      <c r="E91" s="835"/>
      <c r="F91" s="835"/>
      <c r="G91" s="835"/>
      <c r="H91" s="835"/>
      <c r="I91" s="835"/>
      <c r="J91" s="836"/>
      <c r="K91" s="836"/>
      <c r="L91" s="836"/>
      <c r="M91" s="836"/>
      <c r="N91" s="836"/>
      <c r="O91" s="836"/>
      <c r="P91" s="836"/>
      <c r="Q91" s="836"/>
      <c r="R91" s="837"/>
      <c r="S91" s="837"/>
      <c r="T91" s="837"/>
      <c r="U91" s="837"/>
      <c r="V91" s="837"/>
      <c r="W91" s="837"/>
      <c r="X91" s="837"/>
      <c r="Y91" s="838"/>
    </row>
    <row r="92" spans="2:26" s="23" customFormat="1" ht="14.1" customHeight="1" x14ac:dyDescent="0.15">
      <c r="B92" s="835"/>
      <c r="C92" s="835"/>
      <c r="D92" s="835"/>
      <c r="E92" s="835"/>
      <c r="F92" s="835"/>
      <c r="G92" s="835"/>
      <c r="H92" s="835"/>
      <c r="I92" s="835"/>
      <c r="J92" s="836"/>
      <c r="K92" s="836"/>
      <c r="L92" s="836"/>
      <c r="M92" s="836"/>
      <c r="N92" s="836"/>
      <c r="O92" s="836"/>
      <c r="P92" s="836"/>
      <c r="Q92" s="836"/>
      <c r="R92" s="837"/>
      <c r="S92" s="837"/>
      <c r="T92" s="837"/>
      <c r="U92" s="837"/>
      <c r="V92" s="837"/>
      <c r="W92" s="837"/>
      <c r="X92" s="837"/>
      <c r="Y92" s="838"/>
    </row>
    <row r="93" spans="2:26" ht="15" customHeight="1" x14ac:dyDescent="0.15">
      <c r="B93" s="824" t="s">
        <v>244</v>
      </c>
      <c r="C93" s="833"/>
      <c r="D93" s="825"/>
      <c r="E93" s="147">
        <f>VLOOKUP($Z93,'様式D-1-2用'!$A$3:$O$1002,2,0)</f>
        <v>5</v>
      </c>
      <c r="F93" s="824" t="s">
        <v>243</v>
      </c>
      <c r="G93" s="833"/>
      <c r="H93" s="825"/>
      <c r="I93" s="147">
        <f>VLOOKUP($Z93,'様式D-1-2用'!$A$3:$O$1002,3,0)</f>
        <v>104</v>
      </c>
      <c r="J93" s="824" t="s">
        <v>244</v>
      </c>
      <c r="K93" s="833"/>
      <c r="L93" s="825"/>
      <c r="M93" s="147">
        <f>VLOOKUP($Z94,'様式D-1-2用'!$A$3:$O$1002,2,0)</f>
        <v>6</v>
      </c>
      <c r="N93" s="824" t="s">
        <v>243</v>
      </c>
      <c r="O93" s="833"/>
      <c r="P93" s="825"/>
      <c r="Q93" s="147">
        <f>VLOOKUP($Z94,'様式D-1-2用'!$A$3:$O$1002,3,0)</f>
        <v>101</v>
      </c>
      <c r="R93" s="824" t="s">
        <v>244</v>
      </c>
      <c r="S93" s="833"/>
      <c r="T93" s="825"/>
      <c r="U93" s="147">
        <f>VLOOKUP($Z95,'様式D-1-2用'!$A$3:$O$1002,2,0)</f>
        <v>6</v>
      </c>
      <c r="V93" s="824" t="s">
        <v>243</v>
      </c>
      <c r="W93" s="833"/>
      <c r="X93" s="825"/>
      <c r="Y93" s="147">
        <f>VLOOKUP($Z95,'様式D-1-2用'!$A$3:$O$1002,3,0)</f>
        <v>102</v>
      </c>
      <c r="Z93" s="22">
        <f t="shared" ref="Z93:Z95" si="3">Z76+3</f>
        <v>16</v>
      </c>
    </row>
    <row r="94" spans="2:26" ht="15" customHeight="1" x14ac:dyDescent="0.15">
      <c r="B94" s="824" t="s">
        <v>242</v>
      </c>
      <c r="C94" s="833"/>
      <c r="D94" s="163" t="str">
        <f>VLOOKUP($Z93,'様式D-1-2用'!$A$3:$O$1002,4,0)</f>
        <v>照明施設</v>
      </c>
      <c r="E94" s="844" t="str">
        <f>VLOOKUP($Z93,'様式D-1-2用'!$A$3:$O$1002,5,0)</f>
        <v>灯具</v>
      </c>
      <c r="F94" s="845"/>
      <c r="G94" s="824" t="s">
        <v>241</v>
      </c>
      <c r="H94" s="825"/>
      <c r="I94" s="329" t="str">
        <f>VLOOKUP($Z93,'様式D-1-2用'!$A$3:$O$1002,6,0)</f>
        <v>附属物本体</v>
      </c>
      <c r="J94" s="824" t="s">
        <v>242</v>
      </c>
      <c r="K94" s="833"/>
      <c r="L94" s="163" t="str">
        <f>VLOOKUP($Z94,'様式D-1-2用'!$A$3:$O$1002,4,0)</f>
        <v>照明施設</v>
      </c>
      <c r="M94" s="844" t="str">
        <f>VLOOKUP($Z94,'様式D-1-2用'!$A$3:$O$1002,5,0)</f>
        <v>ケーブル類</v>
      </c>
      <c r="N94" s="845"/>
      <c r="O94" s="824" t="s">
        <v>241</v>
      </c>
      <c r="P94" s="825"/>
      <c r="Q94" s="329" t="str">
        <f>VLOOKUP($Z94,'様式D-1-2用'!$A$3:$O$1002,6,0)</f>
        <v>取付部材</v>
      </c>
      <c r="R94" s="824" t="s">
        <v>242</v>
      </c>
      <c r="S94" s="833"/>
      <c r="T94" s="163" t="str">
        <f>VLOOKUP($Z95,'様式D-1-2用'!$A$3:$O$1002,4,0)</f>
        <v>照明施設</v>
      </c>
      <c r="U94" s="844" t="str">
        <f>VLOOKUP($Z95,'様式D-1-2用'!$A$3:$O$1002,5,0)</f>
        <v>灯具</v>
      </c>
      <c r="V94" s="845"/>
      <c r="W94" s="824" t="s">
        <v>241</v>
      </c>
      <c r="X94" s="825"/>
      <c r="Y94" s="329" t="str">
        <f>VLOOKUP($Z95,'様式D-1-2用'!$A$3:$O$1002,6,0)</f>
        <v>附属物本体</v>
      </c>
      <c r="Z94" s="22">
        <f t="shared" si="3"/>
        <v>17</v>
      </c>
    </row>
    <row r="95" spans="2:26" ht="15" customHeight="1" x14ac:dyDescent="0.15">
      <c r="B95" s="824" t="s">
        <v>240</v>
      </c>
      <c r="C95" s="833"/>
      <c r="D95" s="841" t="str">
        <f>VLOOKUP($Z93,'様式D-1-2用'!$A$3:$O$1002,7,0)</f>
        <v>腐食</v>
      </c>
      <c r="E95" s="842"/>
      <c r="F95" s="842"/>
      <c r="G95" s="842"/>
      <c r="H95" s="842"/>
      <c r="I95" s="843"/>
      <c r="J95" s="824" t="s">
        <v>240</v>
      </c>
      <c r="K95" s="833"/>
      <c r="L95" s="841" t="str">
        <f>VLOOKUP($Z94,'様式D-1-2用'!$A$3:$O$1002,7,0)</f>
        <v>腐食</v>
      </c>
      <c r="M95" s="842"/>
      <c r="N95" s="842"/>
      <c r="O95" s="842"/>
      <c r="P95" s="842"/>
      <c r="Q95" s="843"/>
      <c r="R95" s="824" t="s">
        <v>240</v>
      </c>
      <c r="S95" s="833"/>
      <c r="T95" s="841" t="str">
        <f>VLOOKUP($Z95,'様式D-1-2用'!$A$3:$O$1002,7,0)</f>
        <v>腐食</v>
      </c>
      <c r="U95" s="842"/>
      <c r="V95" s="842"/>
      <c r="W95" s="842"/>
      <c r="X95" s="842"/>
      <c r="Y95" s="843"/>
      <c r="Z95" s="22">
        <f t="shared" si="3"/>
        <v>18</v>
      </c>
    </row>
    <row r="96" spans="2:26" ht="45" customHeight="1" x14ac:dyDescent="0.15">
      <c r="B96" s="822" t="s">
        <v>252</v>
      </c>
      <c r="C96" s="822"/>
      <c r="D96" s="164" t="str">
        <f>VLOOKUP($Z93,'様式D-1-2用'!$A$3:$O$1002,11,0)</f>
        <v>×</v>
      </c>
      <c r="E96" s="128" t="s">
        <v>238</v>
      </c>
      <c r="F96" s="839" t="str">
        <f>VLOOKUP($Z93,'様式D-1-2用'!$A$3:$O$1002,15,0)</f>
        <v>照明本体カバー腐食1箇所
(過年度写S5-25)</v>
      </c>
      <c r="G96" s="839"/>
      <c r="H96" s="839"/>
      <c r="I96" s="839"/>
      <c r="J96" s="822" t="s">
        <v>252</v>
      </c>
      <c r="K96" s="822"/>
      <c r="L96" s="164" t="str">
        <f>VLOOKUP($Z94,'様式D-1-2用'!$A$3:$O$1002,11,0)</f>
        <v>×</v>
      </c>
      <c r="M96" s="128" t="s">
        <v>238</v>
      </c>
      <c r="N96" s="839" t="str">
        <f>VLOOKUP($Z94,'様式D-1-2用'!$A$3:$O$1002,15,0)</f>
        <v>取付金具腐食6箇所
(過年度写S6-9,6-10,6-13)</v>
      </c>
      <c r="O96" s="839"/>
      <c r="P96" s="839"/>
      <c r="Q96" s="839"/>
      <c r="R96" s="822" t="s">
        <v>252</v>
      </c>
      <c r="S96" s="822"/>
      <c r="T96" s="164" t="str">
        <f>VLOOKUP($Z95,'様式D-1-2用'!$A$3:$O$1002,11,0)</f>
        <v>×</v>
      </c>
      <c r="U96" s="128" t="s">
        <v>238</v>
      </c>
      <c r="V96" s="839" t="str">
        <f>VLOOKUP($Z95,'様式D-1-2用'!$A$3:$O$1002,15,0)</f>
        <v>照明本体カバー腐食1箇所
(過年度写S6-11,6-12)</v>
      </c>
      <c r="W96" s="839"/>
      <c r="X96" s="839"/>
      <c r="Y96" s="839"/>
    </row>
    <row r="97" spans="2:26" s="23" customFormat="1" ht="14.1" customHeight="1" x14ac:dyDescent="0.15">
      <c r="B97" s="835"/>
      <c r="C97" s="835"/>
      <c r="D97" s="835"/>
      <c r="E97" s="835"/>
      <c r="F97" s="835"/>
      <c r="G97" s="835"/>
      <c r="H97" s="835"/>
      <c r="I97" s="835"/>
      <c r="J97" s="836"/>
      <c r="K97" s="836"/>
      <c r="L97" s="836"/>
      <c r="M97" s="836"/>
      <c r="N97" s="836"/>
      <c r="O97" s="836"/>
      <c r="P97" s="836"/>
      <c r="Q97" s="836"/>
      <c r="R97" s="859"/>
      <c r="S97" s="859"/>
      <c r="T97" s="859"/>
      <c r="U97" s="859"/>
      <c r="V97" s="859"/>
      <c r="W97" s="859"/>
      <c r="X97" s="859"/>
      <c r="Y97" s="859"/>
    </row>
    <row r="98" spans="2:26" s="23" customFormat="1" ht="14.1" customHeight="1" x14ac:dyDescent="0.15">
      <c r="B98" s="835"/>
      <c r="C98" s="835"/>
      <c r="D98" s="835"/>
      <c r="E98" s="835"/>
      <c r="F98" s="835"/>
      <c r="G98" s="835"/>
      <c r="H98" s="835"/>
      <c r="I98" s="835"/>
      <c r="J98" s="836"/>
      <c r="K98" s="836"/>
      <c r="L98" s="836"/>
      <c r="M98" s="836"/>
      <c r="N98" s="836"/>
      <c r="O98" s="836"/>
      <c r="P98" s="836"/>
      <c r="Q98" s="836"/>
      <c r="R98" s="859"/>
      <c r="S98" s="859"/>
      <c r="T98" s="859"/>
      <c r="U98" s="859"/>
      <c r="V98" s="859"/>
      <c r="W98" s="859"/>
      <c r="X98" s="859"/>
      <c r="Y98" s="859"/>
    </row>
    <row r="99" spans="2:26" s="23" customFormat="1" ht="14.1" customHeight="1" x14ac:dyDescent="0.15">
      <c r="B99" s="835"/>
      <c r="C99" s="835"/>
      <c r="D99" s="835"/>
      <c r="E99" s="835"/>
      <c r="F99" s="835"/>
      <c r="G99" s="835"/>
      <c r="H99" s="835"/>
      <c r="I99" s="835"/>
      <c r="J99" s="836"/>
      <c r="K99" s="836"/>
      <c r="L99" s="836"/>
      <c r="M99" s="836"/>
      <c r="N99" s="836"/>
      <c r="O99" s="836"/>
      <c r="P99" s="836"/>
      <c r="Q99" s="836"/>
      <c r="R99" s="859"/>
      <c r="S99" s="859"/>
      <c r="T99" s="859"/>
      <c r="U99" s="859"/>
      <c r="V99" s="859"/>
      <c r="W99" s="859"/>
      <c r="X99" s="859"/>
      <c r="Y99" s="859"/>
    </row>
    <row r="100" spans="2:26" s="23" customFormat="1" ht="14.1" customHeight="1" x14ac:dyDescent="0.15">
      <c r="B100" s="835"/>
      <c r="C100" s="835"/>
      <c r="D100" s="835"/>
      <c r="E100" s="835"/>
      <c r="F100" s="835"/>
      <c r="G100" s="835"/>
      <c r="H100" s="835"/>
      <c r="I100" s="835"/>
      <c r="J100" s="836"/>
      <c r="K100" s="836"/>
      <c r="L100" s="836"/>
      <c r="M100" s="836"/>
      <c r="N100" s="836"/>
      <c r="O100" s="836"/>
      <c r="P100" s="836"/>
      <c r="Q100" s="836"/>
      <c r="R100" s="859"/>
      <c r="S100" s="859"/>
      <c r="T100" s="859"/>
      <c r="U100" s="859"/>
      <c r="V100" s="859"/>
      <c r="W100" s="859"/>
      <c r="X100" s="859"/>
      <c r="Y100" s="859"/>
    </row>
    <row r="101" spans="2:26" s="23" customFormat="1" ht="14.1" customHeight="1" x14ac:dyDescent="0.15">
      <c r="B101" s="835"/>
      <c r="C101" s="835"/>
      <c r="D101" s="835"/>
      <c r="E101" s="835"/>
      <c r="F101" s="835"/>
      <c r="G101" s="835"/>
      <c r="H101" s="835"/>
      <c r="I101" s="835"/>
      <c r="J101" s="836"/>
      <c r="K101" s="836"/>
      <c r="L101" s="836"/>
      <c r="M101" s="836"/>
      <c r="N101" s="836"/>
      <c r="O101" s="836"/>
      <c r="P101" s="836"/>
      <c r="Q101" s="836"/>
      <c r="R101" s="859"/>
      <c r="S101" s="859"/>
      <c r="T101" s="859"/>
      <c r="U101" s="859"/>
      <c r="V101" s="859"/>
      <c r="W101" s="859"/>
      <c r="X101" s="859"/>
      <c r="Y101" s="859"/>
    </row>
    <row r="102" spans="2:26" s="23" customFormat="1" ht="14.1" customHeight="1" x14ac:dyDescent="0.15">
      <c r="B102" s="835"/>
      <c r="C102" s="835"/>
      <c r="D102" s="835"/>
      <c r="E102" s="835"/>
      <c r="F102" s="835"/>
      <c r="G102" s="835"/>
      <c r="H102" s="835"/>
      <c r="I102" s="835"/>
      <c r="J102" s="836"/>
      <c r="K102" s="836"/>
      <c r="L102" s="836"/>
      <c r="M102" s="836"/>
      <c r="N102" s="836"/>
      <c r="O102" s="836"/>
      <c r="P102" s="836"/>
      <c r="Q102" s="836"/>
      <c r="R102" s="859"/>
      <c r="S102" s="859"/>
      <c r="T102" s="859"/>
      <c r="U102" s="859"/>
      <c r="V102" s="859"/>
      <c r="W102" s="859"/>
      <c r="X102" s="859"/>
      <c r="Y102" s="859"/>
    </row>
    <row r="103" spans="2:26" s="23" customFormat="1" ht="14.1" customHeight="1" x14ac:dyDescent="0.15">
      <c r="B103" s="835"/>
      <c r="C103" s="835"/>
      <c r="D103" s="835"/>
      <c r="E103" s="835"/>
      <c r="F103" s="835"/>
      <c r="G103" s="835"/>
      <c r="H103" s="835"/>
      <c r="I103" s="835"/>
      <c r="J103" s="836"/>
      <c r="K103" s="836"/>
      <c r="L103" s="836"/>
      <c r="M103" s="836"/>
      <c r="N103" s="836"/>
      <c r="O103" s="836"/>
      <c r="P103" s="836"/>
      <c r="Q103" s="836"/>
      <c r="R103" s="859"/>
      <c r="S103" s="859"/>
      <c r="T103" s="859"/>
      <c r="U103" s="859"/>
      <c r="V103" s="859"/>
      <c r="W103" s="859"/>
      <c r="X103" s="859"/>
      <c r="Y103" s="859"/>
    </row>
    <row r="104" spans="2:26" s="23" customFormat="1" ht="14.1" customHeight="1" x14ac:dyDescent="0.15">
      <c r="B104" s="835"/>
      <c r="C104" s="835"/>
      <c r="D104" s="835"/>
      <c r="E104" s="835"/>
      <c r="F104" s="835"/>
      <c r="G104" s="835"/>
      <c r="H104" s="835"/>
      <c r="I104" s="835"/>
      <c r="J104" s="836"/>
      <c r="K104" s="836"/>
      <c r="L104" s="836"/>
      <c r="M104" s="836"/>
      <c r="N104" s="836"/>
      <c r="O104" s="836"/>
      <c r="P104" s="836"/>
      <c r="Q104" s="836"/>
      <c r="R104" s="859"/>
      <c r="S104" s="859"/>
      <c r="T104" s="859"/>
      <c r="U104" s="859"/>
      <c r="V104" s="859"/>
      <c r="W104" s="859"/>
      <c r="X104" s="859"/>
      <c r="Y104" s="859"/>
    </row>
    <row r="105" spans="2:26" s="23" customFormat="1" ht="14.1" customHeight="1" x14ac:dyDescent="0.15">
      <c r="B105" s="835"/>
      <c r="C105" s="835"/>
      <c r="D105" s="835"/>
      <c r="E105" s="835"/>
      <c r="F105" s="835"/>
      <c r="G105" s="835"/>
      <c r="H105" s="835"/>
      <c r="I105" s="835"/>
      <c r="J105" s="836"/>
      <c r="K105" s="836"/>
      <c r="L105" s="836"/>
      <c r="M105" s="836"/>
      <c r="N105" s="836"/>
      <c r="O105" s="836"/>
      <c r="P105" s="836"/>
      <c r="Q105" s="836"/>
      <c r="R105" s="859"/>
      <c r="S105" s="859"/>
      <c r="T105" s="859"/>
      <c r="U105" s="859"/>
      <c r="V105" s="859"/>
      <c r="W105" s="859"/>
      <c r="X105" s="859"/>
      <c r="Y105" s="859"/>
    </row>
    <row r="106" spans="2:26" s="23" customFormat="1" ht="14.1" customHeight="1" x14ac:dyDescent="0.15">
      <c r="B106" s="835"/>
      <c r="C106" s="835"/>
      <c r="D106" s="835"/>
      <c r="E106" s="835"/>
      <c r="F106" s="835"/>
      <c r="G106" s="835"/>
      <c r="H106" s="835"/>
      <c r="I106" s="835"/>
      <c r="J106" s="836"/>
      <c r="K106" s="836"/>
      <c r="L106" s="836"/>
      <c r="M106" s="836"/>
      <c r="N106" s="836"/>
      <c r="O106" s="836"/>
      <c r="P106" s="836"/>
      <c r="Q106" s="836"/>
      <c r="R106" s="859"/>
      <c r="S106" s="859"/>
      <c r="T106" s="859"/>
      <c r="U106" s="859"/>
      <c r="V106" s="859"/>
      <c r="W106" s="859"/>
      <c r="X106" s="859"/>
      <c r="Y106" s="859"/>
    </row>
    <row r="107" spans="2:26" s="23" customFormat="1" ht="14.1" customHeight="1" x14ac:dyDescent="0.15">
      <c r="B107" s="835"/>
      <c r="C107" s="835"/>
      <c r="D107" s="835"/>
      <c r="E107" s="835"/>
      <c r="F107" s="835"/>
      <c r="G107" s="835"/>
      <c r="H107" s="835"/>
      <c r="I107" s="835"/>
      <c r="J107" s="836"/>
      <c r="K107" s="836"/>
      <c r="L107" s="836"/>
      <c r="M107" s="836"/>
      <c r="N107" s="836"/>
      <c r="O107" s="836"/>
      <c r="P107" s="836"/>
      <c r="Q107" s="836"/>
      <c r="R107" s="859"/>
      <c r="S107" s="859"/>
      <c r="T107" s="859"/>
      <c r="U107" s="859"/>
      <c r="V107" s="859"/>
      <c r="W107" s="859"/>
      <c r="X107" s="859"/>
      <c r="Y107" s="859"/>
    </row>
    <row r="108" spans="2:26" s="23" customFormat="1" ht="14.1" customHeight="1" x14ac:dyDescent="0.15">
      <c r="B108" s="835"/>
      <c r="C108" s="835"/>
      <c r="D108" s="835"/>
      <c r="E108" s="835"/>
      <c r="F108" s="835"/>
      <c r="G108" s="835"/>
      <c r="H108" s="835"/>
      <c r="I108" s="835"/>
      <c r="J108" s="836"/>
      <c r="K108" s="836"/>
      <c r="L108" s="836"/>
      <c r="M108" s="836"/>
      <c r="N108" s="836"/>
      <c r="O108" s="836"/>
      <c r="P108" s="836"/>
      <c r="Q108" s="836"/>
      <c r="R108" s="859"/>
      <c r="S108" s="859"/>
      <c r="T108" s="859"/>
      <c r="U108" s="859"/>
      <c r="V108" s="859"/>
      <c r="W108" s="859"/>
      <c r="X108" s="859"/>
      <c r="Y108" s="859"/>
    </row>
    <row r="109" spans="2:26" s="23" customFormat="1" ht="14.1" customHeight="1" x14ac:dyDescent="0.15">
      <c r="B109" s="835"/>
      <c r="C109" s="835"/>
      <c r="D109" s="835"/>
      <c r="E109" s="835"/>
      <c r="F109" s="835"/>
      <c r="G109" s="835"/>
      <c r="H109" s="835"/>
      <c r="I109" s="835"/>
      <c r="J109" s="836"/>
      <c r="K109" s="836"/>
      <c r="L109" s="836"/>
      <c r="M109" s="836"/>
      <c r="N109" s="836"/>
      <c r="O109" s="836"/>
      <c r="P109" s="836"/>
      <c r="Q109" s="836"/>
      <c r="R109" s="859"/>
      <c r="S109" s="859"/>
      <c r="T109" s="859"/>
      <c r="U109" s="859"/>
      <c r="V109" s="859"/>
      <c r="W109" s="859"/>
      <c r="X109" s="859"/>
      <c r="Y109" s="859"/>
    </row>
    <row r="110" spans="2:26" s="23" customFormat="1" ht="14.1" customHeight="1" x14ac:dyDescent="0.15">
      <c r="B110" s="83"/>
      <c r="C110" s="83"/>
      <c r="D110" s="86" t="s">
        <v>284</v>
      </c>
      <c r="E110" s="83"/>
      <c r="F110" s="83"/>
      <c r="G110" s="83"/>
      <c r="H110" s="83"/>
      <c r="I110" s="83"/>
      <c r="J110" s="80"/>
      <c r="K110" s="80"/>
      <c r="L110" s="80"/>
      <c r="M110" s="80"/>
      <c r="N110" s="80"/>
      <c r="O110" s="80"/>
      <c r="P110" s="80"/>
      <c r="Q110" s="80"/>
      <c r="R110" s="84"/>
      <c r="S110" s="84"/>
      <c r="T110" s="84"/>
      <c r="U110" s="84"/>
      <c r="V110" s="84"/>
      <c r="W110" s="84"/>
      <c r="X110" s="84"/>
      <c r="Y110" s="84"/>
    </row>
    <row r="111" spans="2:26" s="23" customFormat="1" ht="15" customHeight="1" x14ac:dyDescent="0.15">
      <c r="B111" s="80"/>
      <c r="C111" s="80"/>
      <c r="D111" s="85" t="s">
        <v>262</v>
      </c>
      <c r="E111" s="82"/>
      <c r="F111" s="82"/>
      <c r="G111" s="82"/>
      <c r="H111" s="82"/>
      <c r="I111" s="82"/>
      <c r="J111" s="82"/>
      <c r="K111" s="82"/>
      <c r="L111" s="82"/>
      <c r="M111" s="82"/>
      <c r="N111" s="82"/>
      <c r="O111" s="80"/>
      <c r="P111" s="85"/>
      <c r="Q111" s="82"/>
      <c r="R111" s="82"/>
      <c r="S111" s="82"/>
      <c r="T111" s="82"/>
      <c r="U111" s="82"/>
      <c r="V111" s="82"/>
      <c r="W111" s="82"/>
      <c r="X111" s="82"/>
      <c r="Y111" s="82"/>
    </row>
    <row r="112" spans="2:26" ht="15" customHeight="1" x14ac:dyDescent="0.15">
      <c r="D112" s="174" t="s">
        <v>452</v>
      </c>
      <c r="E112" s="174"/>
      <c r="F112" s="175"/>
      <c r="G112" s="23"/>
      <c r="H112" s="23"/>
      <c r="I112" s="23"/>
      <c r="J112" s="23"/>
      <c r="K112" s="23"/>
      <c r="L112" s="176" t="s">
        <v>557</v>
      </c>
      <c r="M112" s="23"/>
      <c r="N112" s="23"/>
      <c r="O112" s="23"/>
      <c r="P112" s="175"/>
      <c r="Q112" s="174"/>
      <c r="R112" s="175"/>
      <c r="S112" s="23"/>
      <c r="T112" s="23"/>
      <c r="U112" s="23"/>
      <c r="V112" s="23"/>
      <c r="W112" s="23"/>
      <c r="X112" s="23"/>
      <c r="Y112" s="23"/>
      <c r="Z112" s="23"/>
    </row>
    <row r="113" spans="2:26" ht="15" customHeight="1" x14ac:dyDescent="0.15">
      <c r="B113" s="824" t="s">
        <v>244</v>
      </c>
      <c r="C113" s="833"/>
      <c r="D113" s="825"/>
      <c r="E113" s="147">
        <f>VLOOKUP($Z113,'様式D-1-2用'!$A$3:$O$1002,2,0)</f>
        <v>6</v>
      </c>
      <c r="F113" s="824" t="s">
        <v>243</v>
      </c>
      <c r="G113" s="833"/>
      <c r="H113" s="825"/>
      <c r="I113" s="147">
        <f>VLOOKUP($Z113,'様式D-1-2用'!$A$3:$O$1002,3,0)</f>
        <v>103</v>
      </c>
      <c r="J113" s="824" t="s">
        <v>244</v>
      </c>
      <c r="K113" s="833"/>
      <c r="L113" s="825"/>
      <c r="M113" s="147">
        <f>VLOOKUP($Z114,'様式D-1-2用'!$A$3:$O$1002,2,0)</f>
        <v>6</v>
      </c>
      <c r="N113" s="824" t="s">
        <v>243</v>
      </c>
      <c r="O113" s="833"/>
      <c r="P113" s="825"/>
      <c r="Q113" s="147">
        <f>VLOOKUP($Z114,'様式D-1-2用'!$A$3:$O$1002,3,0)</f>
        <v>104</v>
      </c>
      <c r="R113" s="824" t="s">
        <v>244</v>
      </c>
      <c r="S113" s="833"/>
      <c r="T113" s="825"/>
      <c r="U113" s="147">
        <f>VLOOKUP($Z115,'様式D-1-2用'!$A$3:$O$1002,2,0)</f>
        <v>7</v>
      </c>
      <c r="V113" s="824" t="s">
        <v>243</v>
      </c>
      <c r="W113" s="833"/>
      <c r="X113" s="825"/>
      <c r="Y113" s="147">
        <f>VLOOKUP($Z115,'様式D-1-2用'!$A$3:$O$1002,3,0)</f>
        <v>101</v>
      </c>
      <c r="Z113" s="22">
        <v>19</v>
      </c>
    </row>
    <row r="114" spans="2:26" ht="15" customHeight="1" x14ac:dyDescent="0.15">
      <c r="B114" s="824" t="s">
        <v>242</v>
      </c>
      <c r="C114" s="833"/>
      <c r="D114" s="163" t="str">
        <f>VLOOKUP($Z113,'様式D-1-2用'!$A$3:$O$1002,4,0)</f>
        <v>照明施設</v>
      </c>
      <c r="E114" s="844" t="str">
        <f>VLOOKUP($Z113,'様式D-1-2用'!$A$3:$O$1002,5,0)</f>
        <v>ケーブル類</v>
      </c>
      <c r="F114" s="845"/>
      <c r="G114" s="824" t="s">
        <v>241</v>
      </c>
      <c r="H114" s="825"/>
      <c r="I114" s="329" t="str">
        <f>VLOOKUP($Z113,'様式D-1-2用'!$A$3:$O$1002,6,0)</f>
        <v>取付部材</v>
      </c>
      <c r="J114" s="824" t="s">
        <v>242</v>
      </c>
      <c r="K114" s="833"/>
      <c r="L114" s="163" t="str">
        <f>VLOOKUP($Z114,'様式D-1-2用'!$A$3:$O$1002,4,0)</f>
        <v>照明施設</v>
      </c>
      <c r="M114" s="844" t="str">
        <f>VLOOKUP($Z114,'様式D-1-2用'!$A$3:$O$1002,5,0)</f>
        <v>灯具</v>
      </c>
      <c r="N114" s="845"/>
      <c r="O114" s="824" t="s">
        <v>241</v>
      </c>
      <c r="P114" s="825"/>
      <c r="Q114" s="329" t="str">
        <f>VLOOKUP($Z114,'様式D-1-2用'!$A$3:$O$1002,6,0)</f>
        <v>附属物本体</v>
      </c>
      <c r="R114" s="824" t="s">
        <v>242</v>
      </c>
      <c r="S114" s="833"/>
      <c r="T114" s="163" t="str">
        <f>VLOOKUP($Z115,'様式D-1-2用'!$A$3:$O$1002,4,0)</f>
        <v>照明施設</v>
      </c>
      <c r="U114" s="844" t="str">
        <f>VLOOKUP($Z115,'様式D-1-2用'!$A$3:$O$1002,5,0)</f>
        <v>ケーブル類</v>
      </c>
      <c r="V114" s="845"/>
      <c r="W114" s="824" t="s">
        <v>241</v>
      </c>
      <c r="X114" s="825"/>
      <c r="Y114" s="329" t="str">
        <f>VLOOKUP($Z115,'様式D-1-2用'!$A$3:$O$1002,6,0)</f>
        <v>取付部材</v>
      </c>
      <c r="Z114" s="22">
        <v>20</v>
      </c>
    </row>
    <row r="115" spans="2:26" ht="15" customHeight="1" x14ac:dyDescent="0.15">
      <c r="B115" s="824" t="s">
        <v>240</v>
      </c>
      <c r="C115" s="833"/>
      <c r="D115" s="841" t="str">
        <f>VLOOKUP($Z113,'様式D-1-2用'!$A$3:$O$1002,7,0)</f>
        <v>腐食</v>
      </c>
      <c r="E115" s="842"/>
      <c r="F115" s="842"/>
      <c r="G115" s="842"/>
      <c r="H115" s="842"/>
      <c r="I115" s="843"/>
      <c r="J115" s="824" t="s">
        <v>240</v>
      </c>
      <c r="K115" s="833"/>
      <c r="L115" s="841" t="str">
        <f>VLOOKUP($Z114,'様式D-1-2用'!$A$3:$O$1002,7,0)</f>
        <v>腐食</v>
      </c>
      <c r="M115" s="842"/>
      <c r="N115" s="842"/>
      <c r="O115" s="842"/>
      <c r="P115" s="842"/>
      <c r="Q115" s="843"/>
      <c r="R115" s="824" t="s">
        <v>240</v>
      </c>
      <c r="S115" s="833"/>
      <c r="T115" s="841" t="str">
        <f>VLOOKUP($Z115,'様式D-1-2用'!$A$3:$O$1002,7,0)</f>
        <v>腐食</v>
      </c>
      <c r="U115" s="842"/>
      <c r="V115" s="842"/>
      <c r="W115" s="842"/>
      <c r="X115" s="842"/>
      <c r="Y115" s="843"/>
      <c r="Z115" s="22">
        <v>21</v>
      </c>
    </row>
    <row r="116" spans="2:26" ht="40.5" customHeight="1" x14ac:dyDescent="0.15">
      <c r="B116" s="822" t="s">
        <v>252</v>
      </c>
      <c r="C116" s="822"/>
      <c r="D116" s="164" t="str">
        <f>VLOOKUP($Z113,'様式D-1-2用'!$A$3:$O$1002,11,0)</f>
        <v>×</v>
      </c>
      <c r="E116" s="128" t="s">
        <v>238</v>
      </c>
      <c r="F116" s="840" t="str">
        <f>VLOOKUP($Z113,'様式D-1-2用'!$A$3:$O$1002,15,0)</f>
        <v>取付金具腐食7箇所
(過年度写S6-14,6-15,6-16,
6-19,6-20)</v>
      </c>
      <c r="G116" s="840"/>
      <c r="H116" s="840"/>
      <c r="I116" s="840"/>
      <c r="J116" s="822" t="s">
        <v>252</v>
      </c>
      <c r="K116" s="822"/>
      <c r="L116" s="164" t="str">
        <f>VLOOKUP($Z114,'様式D-1-2用'!$A$3:$O$1002,11,0)</f>
        <v>×</v>
      </c>
      <c r="M116" s="128" t="s">
        <v>238</v>
      </c>
      <c r="N116" s="839" t="str">
        <f>VLOOKUP($Z114,'様式D-1-2用'!$A$3:$O$1002,15,0)</f>
        <v>照明本体カバー腐食1箇所
(過年度写S6-17,6-18)</v>
      </c>
      <c r="O116" s="839"/>
      <c r="P116" s="839"/>
      <c r="Q116" s="839"/>
      <c r="R116" s="822" t="s">
        <v>252</v>
      </c>
      <c r="S116" s="822"/>
      <c r="T116" s="164" t="str">
        <f>VLOOKUP($Z115,'様式D-1-2用'!$A$3:$O$1002,11,0)</f>
        <v>×</v>
      </c>
      <c r="U116" s="128" t="s">
        <v>238</v>
      </c>
      <c r="V116" s="839" t="str">
        <f>VLOOKUP($Z115,'様式D-1-2用'!$A$3:$O$1002,15,0)</f>
        <v>取付金具腐食5箇所
(過年度写S7-7,7-8,7-9,7-10)</v>
      </c>
      <c r="W116" s="839"/>
      <c r="X116" s="839"/>
      <c r="Y116" s="839"/>
    </row>
    <row r="117" spans="2:26" s="23" customFormat="1" ht="14.1" customHeight="1" x14ac:dyDescent="0.15">
      <c r="B117" s="834"/>
      <c r="C117" s="834"/>
      <c r="D117" s="834"/>
      <c r="E117" s="834"/>
      <c r="F117" s="834"/>
      <c r="G117" s="834"/>
      <c r="H117" s="834"/>
      <c r="I117" s="834"/>
      <c r="J117" s="836"/>
      <c r="K117" s="836"/>
      <c r="L117" s="836"/>
      <c r="M117" s="836"/>
      <c r="N117" s="836"/>
      <c r="O117" s="836"/>
      <c r="P117" s="836"/>
      <c r="Q117" s="836"/>
      <c r="R117" s="837"/>
      <c r="S117" s="837"/>
      <c r="T117" s="837"/>
      <c r="U117" s="837"/>
      <c r="V117" s="837"/>
      <c r="W117" s="837"/>
      <c r="X117" s="837"/>
      <c r="Y117" s="838"/>
    </row>
    <row r="118" spans="2:26" s="23" customFormat="1" ht="14.1" customHeight="1" x14ac:dyDescent="0.15">
      <c r="B118" s="835"/>
      <c r="C118" s="835"/>
      <c r="D118" s="835"/>
      <c r="E118" s="835"/>
      <c r="F118" s="835"/>
      <c r="G118" s="835"/>
      <c r="H118" s="835"/>
      <c r="I118" s="835"/>
      <c r="J118" s="836"/>
      <c r="K118" s="836"/>
      <c r="L118" s="836"/>
      <c r="M118" s="836"/>
      <c r="N118" s="836"/>
      <c r="O118" s="836"/>
      <c r="P118" s="836"/>
      <c r="Q118" s="836"/>
      <c r="R118" s="837"/>
      <c r="S118" s="837"/>
      <c r="T118" s="837"/>
      <c r="U118" s="837"/>
      <c r="V118" s="837"/>
      <c r="W118" s="837"/>
      <c r="X118" s="837"/>
      <c r="Y118" s="838"/>
    </row>
    <row r="119" spans="2:26" s="23" customFormat="1" ht="14.1" customHeight="1" x14ac:dyDescent="0.15">
      <c r="B119" s="835"/>
      <c r="C119" s="835"/>
      <c r="D119" s="835"/>
      <c r="E119" s="835"/>
      <c r="F119" s="835"/>
      <c r="G119" s="835"/>
      <c r="H119" s="835"/>
      <c r="I119" s="835"/>
      <c r="J119" s="836"/>
      <c r="K119" s="836"/>
      <c r="L119" s="836"/>
      <c r="M119" s="836"/>
      <c r="N119" s="836"/>
      <c r="O119" s="836"/>
      <c r="P119" s="836"/>
      <c r="Q119" s="836"/>
      <c r="R119" s="837"/>
      <c r="S119" s="837"/>
      <c r="T119" s="837"/>
      <c r="U119" s="837"/>
      <c r="V119" s="837"/>
      <c r="W119" s="837"/>
      <c r="X119" s="837"/>
      <c r="Y119" s="838"/>
    </row>
    <row r="120" spans="2:26" s="23" customFormat="1" ht="14.1" customHeight="1" x14ac:dyDescent="0.15">
      <c r="B120" s="835"/>
      <c r="C120" s="835"/>
      <c r="D120" s="835"/>
      <c r="E120" s="835"/>
      <c r="F120" s="835"/>
      <c r="G120" s="835"/>
      <c r="H120" s="835"/>
      <c r="I120" s="835"/>
      <c r="J120" s="836"/>
      <c r="K120" s="836"/>
      <c r="L120" s="836"/>
      <c r="M120" s="836"/>
      <c r="N120" s="836"/>
      <c r="O120" s="836"/>
      <c r="P120" s="836"/>
      <c r="Q120" s="836"/>
      <c r="R120" s="837"/>
      <c r="S120" s="837"/>
      <c r="T120" s="837"/>
      <c r="U120" s="837"/>
      <c r="V120" s="837"/>
      <c r="W120" s="837"/>
      <c r="X120" s="837"/>
      <c r="Y120" s="838"/>
    </row>
    <row r="121" spans="2:26" s="23" customFormat="1" ht="14.1" customHeight="1" x14ac:dyDescent="0.15">
      <c r="B121" s="835"/>
      <c r="C121" s="835"/>
      <c r="D121" s="835"/>
      <c r="E121" s="835"/>
      <c r="F121" s="835"/>
      <c r="G121" s="835"/>
      <c r="H121" s="835"/>
      <c r="I121" s="835"/>
      <c r="J121" s="836"/>
      <c r="K121" s="836"/>
      <c r="L121" s="836"/>
      <c r="M121" s="836"/>
      <c r="N121" s="836"/>
      <c r="O121" s="836"/>
      <c r="P121" s="836"/>
      <c r="Q121" s="836"/>
      <c r="R121" s="837"/>
      <c r="S121" s="837"/>
      <c r="T121" s="837"/>
      <c r="U121" s="837"/>
      <c r="V121" s="837"/>
      <c r="W121" s="837"/>
      <c r="X121" s="837"/>
      <c r="Y121" s="838"/>
    </row>
    <row r="122" spans="2:26" s="23" customFormat="1" ht="14.1" customHeight="1" x14ac:dyDescent="0.15">
      <c r="B122" s="835"/>
      <c r="C122" s="835"/>
      <c r="D122" s="835"/>
      <c r="E122" s="835"/>
      <c r="F122" s="835"/>
      <c r="G122" s="835"/>
      <c r="H122" s="835"/>
      <c r="I122" s="835"/>
      <c r="J122" s="836"/>
      <c r="K122" s="836"/>
      <c r="L122" s="836"/>
      <c r="M122" s="836"/>
      <c r="N122" s="836"/>
      <c r="O122" s="836"/>
      <c r="P122" s="836"/>
      <c r="Q122" s="836"/>
      <c r="R122" s="837"/>
      <c r="S122" s="837"/>
      <c r="T122" s="837"/>
      <c r="U122" s="837"/>
      <c r="V122" s="837"/>
      <c r="W122" s="837"/>
      <c r="X122" s="837"/>
      <c r="Y122" s="838"/>
    </row>
    <row r="123" spans="2:26" s="23" customFormat="1" ht="14.1" customHeight="1" x14ac:dyDescent="0.15">
      <c r="B123" s="835"/>
      <c r="C123" s="835"/>
      <c r="D123" s="835"/>
      <c r="E123" s="835"/>
      <c r="F123" s="835"/>
      <c r="G123" s="835"/>
      <c r="H123" s="835"/>
      <c r="I123" s="835"/>
      <c r="J123" s="836"/>
      <c r="K123" s="836"/>
      <c r="L123" s="836"/>
      <c r="M123" s="836"/>
      <c r="N123" s="836"/>
      <c r="O123" s="836"/>
      <c r="P123" s="836"/>
      <c r="Q123" s="836"/>
      <c r="R123" s="837"/>
      <c r="S123" s="837"/>
      <c r="T123" s="837"/>
      <c r="U123" s="837"/>
      <c r="V123" s="837"/>
      <c r="W123" s="837"/>
      <c r="X123" s="837"/>
      <c r="Y123" s="838"/>
    </row>
    <row r="124" spans="2:26" s="23" customFormat="1" ht="14.1" customHeight="1" x14ac:dyDescent="0.15">
      <c r="B124" s="835"/>
      <c r="C124" s="835"/>
      <c r="D124" s="835"/>
      <c r="E124" s="835"/>
      <c r="F124" s="835"/>
      <c r="G124" s="835"/>
      <c r="H124" s="835"/>
      <c r="I124" s="835"/>
      <c r="J124" s="836"/>
      <c r="K124" s="836"/>
      <c r="L124" s="836"/>
      <c r="M124" s="836"/>
      <c r="N124" s="836"/>
      <c r="O124" s="836"/>
      <c r="P124" s="836"/>
      <c r="Q124" s="836"/>
      <c r="R124" s="837"/>
      <c r="S124" s="837"/>
      <c r="T124" s="837"/>
      <c r="U124" s="837"/>
      <c r="V124" s="837"/>
      <c r="W124" s="837"/>
      <c r="X124" s="837"/>
      <c r="Y124" s="838"/>
    </row>
    <row r="125" spans="2:26" s="23" customFormat="1" ht="14.1" customHeight="1" x14ac:dyDescent="0.15">
      <c r="B125" s="835"/>
      <c r="C125" s="835"/>
      <c r="D125" s="835"/>
      <c r="E125" s="835"/>
      <c r="F125" s="835"/>
      <c r="G125" s="835"/>
      <c r="H125" s="835"/>
      <c r="I125" s="835"/>
      <c r="J125" s="836"/>
      <c r="K125" s="836"/>
      <c r="L125" s="836"/>
      <c r="M125" s="836"/>
      <c r="N125" s="836"/>
      <c r="O125" s="836"/>
      <c r="P125" s="836"/>
      <c r="Q125" s="836"/>
      <c r="R125" s="837"/>
      <c r="S125" s="837"/>
      <c r="T125" s="837"/>
      <c r="U125" s="837"/>
      <c r="V125" s="837"/>
      <c r="W125" s="837"/>
      <c r="X125" s="837"/>
      <c r="Y125" s="838"/>
    </row>
    <row r="126" spans="2:26" s="23" customFormat="1" ht="14.1" customHeight="1" x14ac:dyDescent="0.15">
      <c r="B126" s="835"/>
      <c r="C126" s="835"/>
      <c r="D126" s="835"/>
      <c r="E126" s="835"/>
      <c r="F126" s="835"/>
      <c r="G126" s="835"/>
      <c r="H126" s="835"/>
      <c r="I126" s="835"/>
      <c r="J126" s="836"/>
      <c r="K126" s="836"/>
      <c r="L126" s="836"/>
      <c r="M126" s="836"/>
      <c r="N126" s="836"/>
      <c r="O126" s="836"/>
      <c r="P126" s="836"/>
      <c r="Q126" s="836"/>
      <c r="R126" s="837"/>
      <c r="S126" s="837"/>
      <c r="T126" s="837"/>
      <c r="U126" s="837"/>
      <c r="V126" s="837"/>
      <c r="W126" s="837"/>
      <c r="X126" s="837"/>
      <c r="Y126" s="838"/>
    </row>
    <row r="127" spans="2:26" s="23" customFormat="1" ht="14.1" customHeight="1" x14ac:dyDescent="0.15">
      <c r="B127" s="835"/>
      <c r="C127" s="835"/>
      <c r="D127" s="835"/>
      <c r="E127" s="835"/>
      <c r="F127" s="835"/>
      <c r="G127" s="835"/>
      <c r="H127" s="835"/>
      <c r="I127" s="835"/>
      <c r="J127" s="836"/>
      <c r="K127" s="836"/>
      <c r="L127" s="836"/>
      <c r="M127" s="836"/>
      <c r="N127" s="836"/>
      <c r="O127" s="836"/>
      <c r="P127" s="836"/>
      <c r="Q127" s="836"/>
      <c r="R127" s="837"/>
      <c r="S127" s="837"/>
      <c r="T127" s="837"/>
      <c r="U127" s="837"/>
      <c r="V127" s="837"/>
      <c r="W127" s="837"/>
      <c r="X127" s="837"/>
      <c r="Y127" s="838"/>
    </row>
    <row r="128" spans="2:26" s="23" customFormat="1" ht="14.1" customHeight="1" x14ac:dyDescent="0.15">
      <c r="B128" s="835"/>
      <c r="C128" s="835"/>
      <c r="D128" s="835"/>
      <c r="E128" s="835"/>
      <c r="F128" s="835"/>
      <c r="G128" s="835"/>
      <c r="H128" s="835"/>
      <c r="I128" s="835"/>
      <c r="J128" s="836"/>
      <c r="K128" s="836"/>
      <c r="L128" s="836"/>
      <c r="M128" s="836"/>
      <c r="N128" s="836"/>
      <c r="O128" s="836"/>
      <c r="P128" s="836"/>
      <c r="Q128" s="836"/>
      <c r="R128" s="837"/>
      <c r="S128" s="837"/>
      <c r="T128" s="837"/>
      <c r="U128" s="837"/>
      <c r="V128" s="837"/>
      <c r="W128" s="837"/>
      <c r="X128" s="837"/>
      <c r="Y128" s="838"/>
    </row>
    <row r="129" spans="2:26" s="23" customFormat="1" ht="14.1" customHeight="1" x14ac:dyDescent="0.15">
      <c r="B129" s="835"/>
      <c r="C129" s="835"/>
      <c r="D129" s="835"/>
      <c r="E129" s="835"/>
      <c r="F129" s="835"/>
      <c r="G129" s="835"/>
      <c r="H129" s="835"/>
      <c r="I129" s="835"/>
      <c r="J129" s="836"/>
      <c r="K129" s="836"/>
      <c r="L129" s="836"/>
      <c r="M129" s="836"/>
      <c r="N129" s="836"/>
      <c r="O129" s="836"/>
      <c r="P129" s="836"/>
      <c r="Q129" s="836"/>
      <c r="R129" s="837"/>
      <c r="S129" s="837"/>
      <c r="T129" s="837"/>
      <c r="U129" s="837"/>
      <c r="V129" s="837"/>
      <c r="W129" s="837"/>
      <c r="X129" s="837"/>
      <c r="Y129" s="838"/>
    </row>
    <row r="130" spans="2:26" ht="15" customHeight="1" x14ac:dyDescent="0.15">
      <c r="B130" s="824" t="s">
        <v>244</v>
      </c>
      <c r="C130" s="833"/>
      <c r="D130" s="825"/>
      <c r="E130" s="147">
        <f>VLOOKUP($Z130,'様式D-1-2用'!$A$3:$O$1002,2,0)</f>
        <v>7</v>
      </c>
      <c r="F130" s="824" t="s">
        <v>243</v>
      </c>
      <c r="G130" s="833"/>
      <c r="H130" s="825"/>
      <c r="I130" s="147">
        <f>VLOOKUP($Z130,'様式D-1-2用'!$A$3:$O$1002,3,0)</f>
        <v>102</v>
      </c>
      <c r="J130" s="824" t="s">
        <v>244</v>
      </c>
      <c r="K130" s="833"/>
      <c r="L130" s="825"/>
      <c r="M130" s="147">
        <f>VLOOKUP($Z131,'様式D-1-2用'!$A$3:$O$1002,2,0)</f>
        <v>8</v>
      </c>
      <c r="N130" s="824" t="s">
        <v>243</v>
      </c>
      <c r="O130" s="833"/>
      <c r="P130" s="825"/>
      <c r="Q130" s="147">
        <f>VLOOKUP($Z131,'様式D-1-2用'!$A$3:$O$1002,3,0)</f>
        <v>101</v>
      </c>
      <c r="R130" s="824" t="s">
        <v>244</v>
      </c>
      <c r="S130" s="833"/>
      <c r="T130" s="825"/>
      <c r="U130" s="147">
        <f>VLOOKUP($Z132,'様式D-1-2用'!$A$3:$O$1002,2,0)</f>
        <v>8</v>
      </c>
      <c r="V130" s="824" t="s">
        <v>243</v>
      </c>
      <c r="W130" s="833"/>
      <c r="X130" s="825"/>
      <c r="Y130" s="147">
        <f>VLOOKUP($Z132,'様式D-1-2用'!$A$3:$O$1002,3,0)</f>
        <v>102</v>
      </c>
      <c r="Z130" s="22">
        <v>22</v>
      </c>
    </row>
    <row r="131" spans="2:26" ht="15" customHeight="1" x14ac:dyDescent="0.15">
      <c r="B131" s="824" t="s">
        <v>242</v>
      </c>
      <c r="C131" s="833"/>
      <c r="D131" s="163" t="str">
        <f>VLOOKUP($Z130,'様式D-1-2用'!$A$3:$O$1002,4,0)</f>
        <v>照明施設</v>
      </c>
      <c r="E131" s="844" t="str">
        <f>VLOOKUP($Z130,'様式D-1-2用'!$A$3:$O$1002,5,0)</f>
        <v>ケーブル類</v>
      </c>
      <c r="F131" s="845"/>
      <c r="G131" s="824" t="s">
        <v>241</v>
      </c>
      <c r="H131" s="825"/>
      <c r="I131" s="329" t="str">
        <f>VLOOKUP($Z130,'様式D-1-2用'!$A$3:$O$1002,6,0)</f>
        <v>取付部材</v>
      </c>
      <c r="J131" s="824" t="s">
        <v>242</v>
      </c>
      <c r="K131" s="833"/>
      <c r="L131" s="163" t="str">
        <f>VLOOKUP($Z131,'様式D-1-2用'!$A$3:$O$1002,4,0)</f>
        <v>照明施設</v>
      </c>
      <c r="M131" s="844" t="str">
        <f>VLOOKUP($Z131,'様式D-1-2用'!$A$3:$O$1002,5,0)</f>
        <v>ケーブル類</v>
      </c>
      <c r="N131" s="845"/>
      <c r="O131" s="824" t="s">
        <v>241</v>
      </c>
      <c r="P131" s="825"/>
      <c r="Q131" s="329" t="str">
        <f>VLOOKUP($Z131,'様式D-1-2用'!$A$3:$O$1002,6,0)</f>
        <v>取付部材</v>
      </c>
      <c r="R131" s="824" t="s">
        <v>242</v>
      </c>
      <c r="S131" s="833"/>
      <c r="T131" s="163" t="str">
        <f>VLOOKUP($Z132,'様式D-1-2用'!$A$3:$O$1002,4,0)</f>
        <v>照明施設</v>
      </c>
      <c r="U131" s="844" t="str">
        <f>VLOOKUP($Z132,'様式D-1-2用'!$A$3:$O$1002,5,0)</f>
        <v>ケーブル類</v>
      </c>
      <c r="V131" s="845"/>
      <c r="W131" s="824" t="s">
        <v>241</v>
      </c>
      <c r="X131" s="825"/>
      <c r="Y131" s="329" t="str">
        <f>VLOOKUP($Z132,'様式D-1-2用'!$A$3:$O$1002,6,0)</f>
        <v>取付部材</v>
      </c>
      <c r="Z131" s="22">
        <v>23</v>
      </c>
    </row>
    <row r="132" spans="2:26" ht="15" customHeight="1" x14ac:dyDescent="0.15">
      <c r="B132" s="824" t="s">
        <v>240</v>
      </c>
      <c r="C132" s="833"/>
      <c r="D132" s="841" t="str">
        <f>VLOOKUP($Z130,'様式D-1-2用'!$A$3:$O$1002,7,0)</f>
        <v>腐食</v>
      </c>
      <c r="E132" s="842"/>
      <c r="F132" s="842"/>
      <c r="G132" s="842"/>
      <c r="H132" s="842"/>
      <c r="I132" s="843"/>
      <c r="J132" s="824" t="s">
        <v>240</v>
      </c>
      <c r="K132" s="833"/>
      <c r="L132" s="841" t="str">
        <f>VLOOKUP($Z131,'様式D-1-2用'!$A$3:$O$1002,7,0)</f>
        <v>腐食</v>
      </c>
      <c r="M132" s="842"/>
      <c r="N132" s="842"/>
      <c r="O132" s="842"/>
      <c r="P132" s="842"/>
      <c r="Q132" s="843"/>
      <c r="R132" s="824" t="s">
        <v>240</v>
      </c>
      <c r="S132" s="833"/>
      <c r="T132" s="841" t="str">
        <f>VLOOKUP($Z132,'様式D-1-2用'!$A$3:$O$1002,7,0)</f>
        <v>腐食</v>
      </c>
      <c r="U132" s="842"/>
      <c r="V132" s="842"/>
      <c r="W132" s="842"/>
      <c r="X132" s="842"/>
      <c r="Y132" s="843"/>
      <c r="Z132" s="22">
        <v>24</v>
      </c>
    </row>
    <row r="133" spans="2:26" ht="42.75" customHeight="1" x14ac:dyDescent="0.15">
      <c r="B133" s="822" t="s">
        <v>252</v>
      </c>
      <c r="C133" s="822"/>
      <c r="D133" s="164" t="str">
        <f>VLOOKUP($Z130,'様式D-1-2用'!$A$3:$O$1002,11,0)</f>
        <v>×</v>
      </c>
      <c r="E133" s="128" t="s">
        <v>238</v>
      </c>
      <c r="F133" s="839" t="str">
        <f>VLOOKUP($Z130,'様式D-1-2用'!$A$3:$O$1002,15,0)</f>
        <v>取付金具腐食6箇所
(過年度写S7-11,7-12,7-13,
7-14,7-15,7-16)</v>
      </c>
      <c r="G133" s="839"/>
      <c r="H133" s="839"/>
      <c r="I133" s="839"/>
      <c r="J133" s="822" t="s">
        <v>252</v>
      </c>
      <c r="K133" s="822"/>
      <c r="L133" s="164" t="str">
        <f>VLOOKUP($Z131,'様式D-1-2用'!$A$3:$O$1002,11,0)</f>
        <v>×</v>
      </c>
      <c r="M133" s="128" t="s">
        <v>238</v>
      </c>
      <c r="N133" s="839" t="str">
        <f>VLOOKUP($Z131,'様式D-1-2用'!$A$3:$O$1002,15,0)</f>
        <v>取付金具腐食5箇所
(過年度写S8-16,8-17,8-18)</v>
      </c>
      <c r="O133" s="839"/>
      <c r="P133" s="839"/>
      <c r="Q133" s="839"/>
      <c r="R133" s="822" t="s">
        <v>252</v>
      </c>
      <c r="S133" s="822"/>
      <c r="T133" s="164" t="str">
        <f>VLOOKUP($Z132,'様式D-1-2用'!$A$3:$O$1002,11,0)</f>
        <v>×</v>
      </c>
      <c r="U133" s="128" t="s">
        <v>238</v>
      </c>
      <c r="V133" s="839" t="str">
        <f>VLOOKUP($Z132,'様式D-1-2用'!$A$3:$O$1002,15,0)</f>
        <v>取付金具腐食5箇所
(過年度写S8-19,8-20,8-21,
8-22)</v>
      </c>
      <c r="W133" s="839"/>
      <c r="X133" s="839"/>
      <c r="Y133" s="839"/>
    </row>
    <row r="134" spans="2:26" s="23" customFormat="1" ht="14.1" customHeight="1" x14ac:dyDescent="0.15">
      <c r="B134" s="834"/>
      <c r="C134" s="834"/>
      <c r="D134" s="834"/>
      <c r="E134" s="834"/>
      <c r="F134" s="834"/>
      <c r="G134" s="834"/>
      <c r="H134" s="834"/>
      <c r="I134" s="834"/>
      <c r="J134" s="836"/>
      <c r="K134" s="836"/>
      <c r="L134" s="836"/>
      <c r="M134" s="836"/>
      <c r="N134" s="836"/>
      <c r="O134" s="836"/>
      <c r="P134" s="836"/>
      <c r="Q134" s="836"/>
      <c r="R134" s="837"/>
      <c r="S134" s="837"/>
      <c r="T134" s="837"/>
      <c r="U134" s="837"/>
      <c r="V134" s="837"/>
      <c r="W134" s="837"/>
      <c r="X134" s="837"/>
      <c r="Y134" s="838"/>
    </row>
    <row r="135" spans="2:26" s="23" customFormat="1" ht="14.1" customHeight="1" x14ac:dyDescent="0.15">
      <c r="B135" s="835"/>
      <c r="C135" s="835"/>
      <c r="D135" s="835"/>
      <c r="E135" s="835"/>
      <c r="F135" s="835"/>
      <c r="G135" s="835"/>
      <c r="H135" s="835"/>
      <c r="I135" s="835"/>
      <c r="J135" s="836"/>
      <c r="K135" s="836"/>
      <c r="L135" s="836"/>
      <c r="M135" s="836"/>
      <c r="N135" s="836"/>
      <c r="O135" s="836"/>
      <c r="P135" s="836"/>
      <c r="Q135" s="836"/>
      <c r="R135" s="837"/>
      <c r="S135" s="837"/>
      <c r="T135" s="837"/>
      <c r="U135" s="837"/>
      <c r="V135" s="837"/>
      <c r="W135" s="837"/>
      <c r="X135" s="837"/>
      <c r="Y135" s="838"/>
    </row>
    <row r="136" spans="2:26" s="23" customFormat="1" ht="14.1" customHeight="1" x14ac:dyDescent="0.15">
      <c r="B136" s="835"/>
      <c r="C136" s="835"/>
      <c r="D136" s="835"/>
      <c r="E136" s="835"/>
      <c r="F136" s="835"/>
      <c r="G136" s="835"/>
      <c r="H136" s="835"/>
      <c r="I136" s="835"/>
      <c r="J136" s="836"/>
      <c r="K136" s="836"/>
      <c r="L136" s="836"/>
      <c r="M136" s="836"/>
      <c r="N136" s="836"/>
      <c r="O136" s="836"/>
      <c r="P136" s="836"/>
      <c r="Q136" s="836"/>
      <c r="R136" s="837"/>
      <c r="S136" s="837"/>
      <c r="T136" s="837"/>
      <c r="U136" s="837"/>
      <c r="V136" s="837"/>
      <c r="W136" s="837"/>
      <c r="X136" s="837"/>
      <c r="Y136" s="838"/>
    </row>
    <row r="137" spans="2:26" s="23" customFormat="1" ht="14.1" customHeight="1" x14ac:dyDescent="0.15">
      <c r="B137" s="835"/>
      <c r="C137" s="835"/>
      <c r="D137" s="835"/>
      <c r="E137" s="835"/>
      <c r="F137" s="835"/>
      <c r="G137" s="835"/>
      <c r="H137" s="835"/>
      <c r="I137" s="835"/>
      <c r="J137" s="836"/>
      <c r="K137" s="836"/>
      <c r="L137" s="836"/>
      <c r="M137" s="836"/>
      <c r="N137" s="836"/>
      <c r="O137" s="836"/>
      <c r="P137" s="836"/>
      <c r="Q137" s="836"/>
      <c r="R137" s="837"/>
      <c r="S137" s="837"/>
      <c r="T137" s="837"/>
      <c r="U137" s="837"/>
      <c r="V137" s="837"/>
      <c r="W137" s="837"/>
      <c r="X137" s="837"/>
      <c r="Y137" s="838"/>
    </row>
    <row r="138" spans="2:26" s="23" customFormat="1" ht="14.1" customHeight="1" x14ac:dyDescent="0.15">
      <c r="B138" s="835"/>
      <c r="C138" s="835"/>
      <c r="D138" s="835"/>
      <c r="E138" s="835"/>
      <c r="F138" s="835"/>
      <c r="G138" s="835"/>
      <c r="H138" s="835"/>
      <c r="I138" s="835"/>
      <c r="J138" s="836"/>
      <c r="K138" s="836"/>
      <c r="L138" s="836"/>
      <c r="M138" s="836"/>
      <c r="N138" s="836"/>
      <c r="O138" s="836"/>
      <c r="P138" s="836"/>
      <c r="Q138" s="836"/>
      <c r="R138" s="837"/>
      <c r="S138" s="837"/>
      <c r="T138" s="837"/>
      <c r="U138" s="837"/>
      <c r="V138" s="837"/>
      <c r="W138" s="837"/>
      <c r="X138" s="837"/>
      <c r="Y138" s="838"/>
    </row>
    <row r="139" spans="2:26" s="23" customFormat="1" ht="14.1" customHeight="1" x14ac:dyDescent="0.15">
      <c r="B139" s="835"/>
      <c r="C139" s="835"/>
      <c r="D139" s="835"/>
      <c r="E139" s="835"/>
      <c r="F139" s="835"/>
      <c r="G139" s="835"/>
      <c r="H139" s="835"/>
      <c r="I139" s="835"/>
      <c r="J139" s="836"/>
      <c r="K139" s="836"/>
      <c r="L139" s="836"/>
      <c r="M139" s="836"/>
      <c r="N139" s="836"/>
      <c r="O139" s="836"/>
      <c r="P139" s="836"/>
      <c r="Q139" s="836"/>
      <c r="R139" s="837"/>
      <c r="S139" s="837"/>
      <c r="T139" s="837"/>
      <c r="U139" s="837"/>
      <c r="V139" s="837"/>
      <c r="W139" s="837"/>
      <c r="X139" s="837"/>
      <c r="Y139" s="838"/>
    </row>
    <row r="140" spans="2:26" s="23" customFormat="1" ht="14.1" customHeight="1" x14ac:dyDescent="0.15">
      <c r="B140" s="835"/>
      <c r="C140" s="835"/>
      <c r="D140" s="835"/>
      <c r="E140" s="835"/>
      <c r="F140" s="835"/>
      <c r="G140" s="835"/>
      <c r="H140" s="835"/>
      <c r="I140" s="835"/>
      <c r="J140" s="836"/>
      <c r="K140" s="836"/>
      <c r="L140" s="836"/>
      <c r="M140" s="836"/>
      <c r="N140" s="836"/>
      <c r="O140" s="836"/>
      <c r="P140" s="836"/>
      <c r="Q140" s="836"/>
      <c r="R140" s="837"/>
      <c r="S140" s="837"/>
      <c r="T140" s="837"/>
      <c r="U140" s="837"/>
      <c r="V140" s="837"/>
      <c r="W140" s="837"/>
      <c r="X140" s="837"/>
      <c r="Y140" s="838"/>
    </row>
    <row r="141" spans="2:26" s="23" customFormat="1" ht="14.1" customHeight="1" x14ac:dyDescent="0.15">
      <c r="B141" s="835"/>
      <c r="C141" s="835"/>
      <c r="D141" s="835"/>
      <c r="E141" s="835"/>
      <c r="F141" s="835"/>
      <c r="G141" s="835"/>
      <c r="H141" s="835"/>
      <c r="I141" s="835"/>
      <c r="J141" s="836"/>
      <c r="K141" s="836"/>
      <c r="L141" s="836"/>
      <c r="M141" s="836"/>
      <c r="N141" s="836"/>
      <c r="O141" s="836"/>
      <c r="P141" s="836"/>
      <c r="Q141" s="836"/>
      <c r="R141" s="837"/>
      <c r="S141" s="837"/>
      <c r="T141" s="837"/>
      <c r="U141" s="837"/>
      <c r="V141" s="837"/>
      <c r="W141" s="837"/>
      <c r="X141" s="837"/>
      <c r="Y141" s="838"/>
    </row>
    <row r="142" spans="2:26" s="23" customFormat="1" ht="14.1" customHeight="1" x14ac:dyDescent="0.15">
      <c r="B142" s="835"/>
      <c r="C142" s="835"/>
      <c r="D142" s="835"/>
      <c r="E142" s="835"/>
      <c r="F142" s="835"/>
      <c r="G142" s="835"/>
      <c r="H142" s="835"/>
      <c r="I142" s="835"/>
      <c r="J142" s="836"/>
      <c r="K142" s="836"/>
      <c r="L142" s="836"/>
      <c r="M142" s="836"/>
      <c r="N142" s="836"/>
      <c r="O142" s="836"/>
      <c r="P142" s="836"/>
      <c r="Q142" s="836"/>
      <c r="R142" s="837"/>
      <c r="S142" s="837"/>
      <c r="T142" s="837"/>
      <c r="U142" s="837"/>
      <c r="V142" s="837"/>
      <c r="W142" s="837"/>
      <c r="X142" s="837"/>
      <c r="Y142" s="838"/>
    </row>
    <row r="143" spans="2:26" s="23" customFormat="1" ht="14.1" customHeight="1" x14ac:dyDescent="0.15">
      <c r="B143" s="835"/>
      <c r="C143" s="835"/>
      <c r="D143" s="835"/>
      <c r="E143" s="835"/>
      <c r="F143" s="835"/>
      <c r="G143" s="835"/>
      <c r="H143" s="835"/>
      <c r="I143" s="835"/>
      <c r="J143" s="836"/>
      <c r="K143" s="836"/>
      <c r="L143" s="836"/>
      <c r="M143" s="836"/>
      <c r="N143" s="836"/>
      <c r="O143" s="836"/>
      <c r="P143" s="836"/>
      <c r="Q143" s="836"/>
      <c r="R143" s="837"/>
      <c r="S143" s="837"/>
      <c r="T143" s="837"/>
      <c r="U143" s="837"/>
      <c r="V143" s="837"/>
      <c r="W143" s="837"/>
      <c r="X143" s="837"/>
      <c r="Y143" s="838"/>
    </row>
    <row r="144" spans="2:26" s="23" customFormat="1" ht="14.1" customHeight="1" x14ac:dyDescent="0.15">
      <c r="B144" s="835"/>
      <c r="C144" s="835"/>
      <c r="D144" s="835"/>
      <c r="E144" s="835"/>
      <c r="F144" s="835"/>
      <c r="G144" s="835"/>
      <c r="H144" s="835"/>
      <c r="I144" s="835"/>
      <c r="J144" s="836"/>
      <c r="K144" s="836"/>
      <c r="L144" s="836"/>
      <c r="M144" s="836"/>
      <c r="N144" s="836"/>
      <c r="O144" s="836"/>
      <c r="P144" s="836"/>
      <c r="Q144" s="836"/>
      <c r="R144" s="837"/>
      <c r="S144" s="837"/>
      <c r="T144" s="837"/>
      <c r="U144" s="837"/>
      <c r="V144" s="837"/>
      <c r="W144" s="837"/>
      <c r="X144" s="837"/>
      <c r="Y144" s="838"/>
    </row>
    <row r="145" spans="2:26" s="23" customFormat="1" ht="14.1" customHeight="1" x14ac:dyDescent="0.15">
      <c r="B145" s="835"/>
      <c r="C145" s="835"/>
      <c r="D145" s="835"/>
      <c r="E145" s="835"/>
      <c r="F145" s="835"/>
      <c r="G145" s="835"/>
      <c r="H145" s="835"/>
      <c r="I145" s="835"/>
      <c r="J145" s="836"/>
      <c r="K145" s="836"/>
      <c r="L145" s="836"/>
      <c r="M145" s="836"/>
      <c r="N145" s="836"/>
      <c r="O145" s="836"/>
      <c r="P145" s="836"/>
      <c r="Q145" s="836"/>
      <c r="R145" s="837"/>
      <c r="S145" s="837"/>
      <c r="T145" s="837"/>
      <c r="U145" s="837"/>
      <c r="V145" s="837"/>
      <c r="W145" s="837"/>
      <c r="X145" s="837"/>
      <c r="Y145" s="838"/>
    </row>
    <row r="146" spans="2:26" s="23" customFormat="1" ht="14.1" customHeight="1" x14ac:dyDescent="0.15">
      <c r="B146" s="835"/>
      <c r="C146" s="835"/>
      <c r="D146" s="835"/>
      <c r="E146" s="835"/>
      <c r="F146" s="835"/>
      <c r="G146" s="835"/>
      <c r="H146" s="835"/>
      <c r="I146" s="835"/>
      <c r="J146" s="836"/>
      <c r="K146" s="836"/>
      <c r="L146" s="836"/>
      <c r="M146" s="836"/>
      <c r="N146" s="836"/>
      <c r="O146" s="836"/>
      <c r="P146" s="836"/>
      <c r="Q146" s="836"/>
      <c r="R146" s="837"/>
      <c r="S146" s="837"/>
      <c r="T146" s="837"/>
      <c r="U146" s="837"/>
      <c r="V146" s="837"/>
      <c r="W146" s="837"/>
      <c r="X146" s="837"/>
      <c r="Y146" s="838"/>
    </row>
    <row r="147" spans="2:26" ht="15" customHeight="1" x14ac:dyDescent="0.15">
      <c r="B147" s="824" t="s">
        <v>244</v>
      </c>
      <c r="C147" s="833"/>
      <c r="D147" s="825"/>
      <c r="E147" s="147">
        <f>VLOOKUP($Z147,'様式D-1-2用'!$A$3:$O$1002,2,0)</f>
        <v>9</v>
      </c>
      <c r="F147" s="824" t="s">
        <v>243</v>
      </c>
      <c r="G147" s="833"/>
      <c r="H147" s="825"/>
      <c r="I147" s="147">
        <f>VLOOKUP($Z147,'様式D-1-2用'!$A$3:$O$1002,3,0)</f>
        <v>101</v>
      </c>
      <c r="J147" s="824" t="s">
        <v>244</v>
      </c>
      <c r="K147" s="833"/>
      <c r="L147" s="825"/>
      <c r="M147" s="147">
        <f>VLOOKUP($Z148,'様式D-1-2用'!$A$3:$O$1002,2,0)</f>
        <v>9</v>
      </c>
      <c r="N147" s="824" t="s">
        <v>243</v>
      </c>
      <c r="O147" s="833"/>
      <c r="P147" s="825"/>
      <c r="Q147" s="147">
        <f>VLOOKUP($Z148,'様式D-1-2用'!$A$3:$O$1002,3,0)</f>
        <v>102</v>
      </c>
      <c r="R147" s="824" t="s">
        <v>244</v>
      </c>
      <c r="S147" s="833"/>
      <c r="T147" s="825"/>
      <c r="U147" s="147">
        <f>VLOOKUP($Z149,'様式D-1-2用'!$A$3:$O$1002,2,0)</f>
        <v>9</v>
      </c>
      <c r="V147" s="824" t="s">
        <v>243</v>
      </c>
      <c r="W147" s="833"/>
      <c r="X147" s="825"/>
      <c r="Y147" s="147">
        <f>VLOOKUP($Z149,'様式D-1-2用'!$A$3:$O$1002,3,0)</f>
        <v>103</v>
      </c>
      <c r="Z147" s="22">
        <v>25</v>
      </c>
    </row>
    <row r="148" spans="2:26" ht="15" customHeight="1" x14ac:dyDescent="0.15">
      <c r="B148" s="824" t="s">
        <v>242</v>
      </c>
      <c r="C148" s="833"/>
      <c r="D148" s="163" t="str">
        <f>VLOOKUP($Z147,'様式D-1-2用'!$A$3:$O$1002,4,0)</f>
        <v>照明施設</v>
      </c>
      <c r="E148" s="844" t="str">
        <f>VLOOKUP($Z147,'様式D-1-2用'!$A$3:$O$1002,5,0)</f>
        <v>ケーブル類</v>
      </c>
      <c r="F148" s="845"/>
      <c r="G148" s="824" t="s">
        <v>241</v>
      </c>
      <c r="H148" s="825"/>
      <c r="I148" s="329" t="str">
        <f>VLOOKUP($Z147,'様式D-1-2用'!$A$3:$O$1002,6,0)</f>
        <v>取付部材</v>
      </c>
      <c r="J148" s="824" t="s">
        <v>242</v>
      </c>
      <c r="K148" s="833"/>
      <c r="L148" s="163" t="str">
        <f>VLOOKUP($Z148,'様式D-1-2用'!$A$3:$O$1002,4,0)</f>
        <v>照明施設</v>
      </c>
      <c r="M148" s="844" t="str">
        <f>VLOOKUP($Z148,'様式D-1-2用'!$A$3:$O$1002,5,0)</f>
        <v>ケーブル類</v>
      </c>
      <c r="N148" s="845"/>
      <c r="O148" s="824" t="s">
        <v>241</v>
      </c>
      <c r="P148" s="825"/>
      <c r="Q148" s="329" t="str">
        <f>VLOOKUP($Z148,'様式D-1-2用'!$A$3:$O$1002,6,0)</f>
        <v>取付部材</v>
      </c>
      <c r="R148" s="824" t="s">
        <v>242</v>
      </c>
      <c r="S148" s="833"/>
      <c r="T148" s="163" t="str">
        <f>VLOOKUP($Z149,'様式D-1-2用'!$A$3:$O$1002,4,0)</f>
        <v>照明施設</v>
      </c>
      <c r="U148" s="844" t="str">
        <f>VLOOKUP($Z149,'様式D-1-2用'!$A$3:$O$1002,5,0)</f>
        <v>灯具</v>
      </c>
      <c r="V148" s="845"/>
      <c r="W148" s="824" t="s">
        <v>241</v>
      </c>
      <c r="X148" s="825"/>
      <c r="Y148" s="329" t="str">
        <f>VLOOKUP($Z149,'様式D-1-2用'!$A$3:$O$1002,6,0)</f>
        <v>附属物本体</v>
      </c>
      <c r="Z148" s="22">
        <v>26</v>
      </c>
    </row>
    <row r="149" spans="2:26" ht="15" customHeight="1" x14ac:dyDescent="0.15">
      <c r="B149" s="824" t="s">
        <v>240</v>
      </c>
      <c r="C149" s="833"/>
      <c r="D149" s="841" t="str">
        <f>VLOOKUP($Z147,'様式D-1-2用'!$A$3:$O$1002,7,0)</f>
        <v>腐食</v>
      </c>
      <c r="E149" s="842"/>
      <c r="F149" s="842"/>
      <c r="G149" s="842"/>
      <c r="H149" s="842"/>
      <c r="I149" s="843"/>
      <c r="J149" s="824" t="s">
        <v>240</v>
      </c>
      <c r="K149" s="833"/>
      <c r="L149" s="841" t="str">
        <f>VLOOKUP($Z148,'様式D-1-2用'!$A$3:$O$1002,7,0)</f>
        <v>腐食</v>
      </c>
      <c r="M149" s="842"/>
      <c r="N149" s="842"/>
      <c r="O149" s="842"/>
      <c r="P149" s="842"/>
      <c r="Q149" s="843"/>
      <c r="R149" s="824" t="s">
        <v>240</v>
      </c>
      <c r="S149" s="833"/>
      <c r="T149" s="841" t="str">
        <f>VLOOKUP($Z149,'様式D-1-2用'!$A$3:$O$1002,7,0)</f>
        <v>腐食</v>
      </c>
      <c r="U149" s="842"/>
      <c r="V149" s="842"/>
      <c r="W149" s="842"/>
      <c r="X149" s="842"/>
      <c r="Y149" s="843"/>
      <c r="Z149" s="22">
        <v>27</v>
      </c>
    </row>
    <row r="150" spans="2:26" ht="48" customHeight="1" x14ac:dyDescent="0.15">
      <c r="B150" s="822" t="s">
        <v>252</v>
      </c>
      <c r="C150" s="822"/>
      <c r="D150" s="164" t="str">
        <f>VLOOKUP($Z147,'様式D-1-2用'!$A$3:$O$1002,11,0)</f>
        <v>×</v>
      </c>
      <c r="E150" s="128" t="s">
        <v>238</v>
      </c>
      <c r="F150" s="839" t="str">
        <f>VLOOKUP($Z147,'様式D-1-2用'!$A$3:$O$1002,15,0)</f>
        <v>取付金具腐食6箇所
(過年度写S9-12,9-13,9-14)</v>
      </c>
      <c r="G150" s="839"/>
      <c r="H150" s="839"/>
      <c r="I150" s="839"/>
      <c r="J150" s="822" t="s">
        <v>252</v>
      </c>
      <c r="K150" s="822"/>
      <c r="L150" s="164" t="str">
        <f>VLOOKUP($Z148,'様式D-1-2用'!$A$3:$O$1002,11,0)</f>
        <v>×</v>
      </c>
      <c r="M150" s="128" t="s">
        <v>238</v>
      </c>
      <c r="N150" s="839" t="str">
        <f>VLOOKUP($Z148,'様式D-1-2用'!$A$3:$O$1002,15,0)</f>
        <v>取付金具腐食7箇所
(過年度写S9-15,9-17)</v>
      </c>
      <c r="O150" s="839"/>
      <c r="P150" s="839"/>
      <c r="Q150" s="839"/>
      <c r="R150" s="822" t="s">
        <v>252</v>
      </c>
      <c r="S150" s="822"/>
      <c r="T150" s="164" t="str">
        <f>VLOOKUP($Z149,'様式D-1-2用'!$A$3:$O$1002,11,0)</f>
        <v>×</v>
      </c>
      <c r="U150" s="128" t="s">
        <v>238</v>
      </c>
      <c r="V150" s="839" t="str">
        <f>VLOOKUP($Z149,'様式D-1-2用'!$A$3:$O$1002,15,0)</f>
        <v>照明本体カバー腐食1箇所
(過年度写S9-16)</v>
      </c>
      <c r="W150" s="839"/>
      <c r="X150" s="839"/>
      <c r="Y150" s="839"/>
    </row>
    <row r="151" spans="2:26" s="23" customFormat="1" ht="14.1" customHeight="1" x14ac:dyDescent="0.15">
      <c r="B151" s="835"/>
      <c r="C151" s="835"/>
      <c r="D151" s="835"/>
      <c r="E151" s="835"/>
      <c r="F151" s="835"/>
      <c r="G151" s="835"/>
      <c r="H151" s="835"/>
      <c r="I151" s="835"/>
      <c r="J151" s="836"/>
      <c r="K151" s="836"/>
      <c r="L151" s="836"/>
      <c r="M151" s="836"/>
      <c r="N151" s="836"/>
      <c r="O151" s="836"/>
      <c r="P151" s="836"/>
      <c r="Q151" s="836"/>
      <c r="R151" s="859"/>
      <c r="S151" s="859"/>
      <c r="T151" s="859"/>
      <c r="U151" s="859"/>
      <c r="V151" s="859"/>
      <c r="W151" s="859"/>
      <c r="X151" s="859"/>
      <c r="Y151" s="859"/>
    </row>
    <row r="152" spans="2:26" s="23" customFormat="1" ht="14.1" customHeight="1" x14ac:dyDescent="0.15">
      <c r="B152" s="835"/>
      <c r="C152" s="835"/>
      <c r="D152" s="835"/>
      <c r="E152" s="835"/>
      <c r="F152" s="835"/>
      <c r="G152" s="835"/>
      <c r="H152" s="835"/>
      <c r="I152" s="835"/>
      <c r="J152" s="836"/>
      <c r="K152" s="836"/>
      <c r="L152" s="836"/>
      <c r="M152" s="836"/>
      <c r="N152" s="836"/>
      <c r="O152" s="836"/>
      <c r="P152" s="836"/>
      <c r="Q152" s="836"/>
      <c r="R152" s="859"/>
      <c r="S152" s="859"/>
      <c r="T152" s="859"/>
      <c r="U152" s="859"/>
      <c r="V152" s="859"/>
      <c r="W152" s="859"/>
      <c r="X152" s="859"/>
      <c r="Y152" s="859"/>
    </row>
    <row r="153" spans="2:26" s="23" customFormat="1" ht="14.1" customHeight="1" x14ac:dyDescent="0.15">
      <c r="B153" s="835"/>
      <c r="C153" s="835"/>
      <c r="D153" s="835"/>
      <c r="E153" s="835"/>
      <c r="F153" s="835"/>
      <c r="G153" s="835"/>
      <c r="H153" s="835"/>
      <c r="I153" s="835"/>
      <c r="J153" s="836"/>
      <c r="K153" s="836"/>
      <c r="L153" s="836"/>
      <c r="M153" s="836"/>
      <c r="N153" s="836"/>
      <c r="O153" s="836"/>
      <c r="P153" s="836"/>
      <c r="Q153" s="836"/>
      <c r="R153" s="859"/>
      <c r="S153" s="859"/>
      <c r="T153" s="859"/>
      <c r="U153" s="859"/>
      <c r="V153" s="859"/>
      <c r="W153" s="859"/>
      <c r="X153" s="859"/>
      <c r="Y153" s="859"/>
    </row>
    <row r="154" spans="2:26" s="23" customFormat="1" ht="14.1" customHeight="1" x14ac:dyDescent="0.15">
      <c r="B154" s="835"/>
      <c r="C154" s="835"/>
      <c r="D154" s="835"/>
      <c r="E154" s="835"/>
      <c r="F154" s="835"/>
      <c r="G154" s="835"/>
      <c r="H154" s="835"/>
      <c r="I154" s="835"/>
      <c r="J154" s="836"/>
      <c r="K154" s="836"/>
      <c r="L154" s="836"/>
      <c r="M154" s="836"/>
      <c r="N154" s="836"/>
      <c r="O154" s="836"/>
      <c r="P154" s="836"/>
      <c r="Q154" s="836"/>
      <c r="R154" s="859"/>
      <c r="S154" s="859"/>
      <c r="T154" s="859"/>
      <c r="U154" s="859"/>
      <c r="V154" s="859"/>
      <c r="W154" s="859"/>
      <c r="X154" s="859"/>
      <c r="Y154" s="859"/>
    </row>
    <row r="155" spans="2:26" s="23" customFormat="1" ht="14.1" customHeight="1" x14ac:dyDescent="0.15">
      <c r="B155" s="835"/>
      <c r="C155" s="835"/>
      <c r="D155" s="835"/>
      <c r="E155" s="835"/>
      <c r="F155" s="835"/>
      <c r="G155" s="835"/>
      <c r="H155" s="835"/>
      <c r="I155" s="835"/>
      <c r="J155" s="836"/>
      <c r="K155" s="836"/>
      <c r="L155" s="836"/>
      <c r="M155" s="836"/>
      <c r="N155" s="836"/>
      <c r="O155" s="836"/>
      <c r="P155" s="836"/>
      <c r="Q155" s="836"/>
      <c r="R155" s="859"/>
      <c r="S155" s="859"/>
      <c r="T155" s="859"/>
      <c r="U155" s="859"/>
      <c r="V155" s="859"/>
      <c r="W155" s="859"/>
      <c r="X155" s="859"/>
      <c r="Y155" s="859"/>
    </row>
    <row r="156" spans="2:26" s="23" customFormat="1" ht="14.1" customHeight="1" x14ac:dyDescent="0.15">
      <c r="B156" s="835"/>
      <c r="C156" s="835"/>
      <c r="D156" s="835"/>
      <c r="E156" s="835"/>
      <c r="F156" s="835"/>
      <c r="G156" s="835"/>
      <c r="H156" s="835"/>
      <c r="I156" s="835"/>
      <c r="J156" s="836"/>
      <c r="K156" s="836"/>
      <c r="L156" s="836"/>
      <c r="M156" s="836"/>
      <c r="N156" s="836"/>
      <c r="O156" s="836"/>
      <c r="P156" s="836"/>
      <c r="Q156" s="836"/>
      <c r="R156" s="859"/>
      <c r="S156" s="859"/>
      <c r="T156" s="859"/>
      <c r="U156" s="859"/>
      <c r="V156" s="859"/>
      <c r="W156" s="859"/>
      <c r="X156" s="859"/>
      <c r="Y156" s="859"/>
    </row>
    <row r="157" spans="2:26" s="23" customFormat="1" ht="14.1" customHeight="1" x14ac:dyDescent="0.15">
      <c r="B157" s="835"/>
      <c r="C157" s="835"/>
      <c r="D157" s="835"/>
      <c r="E157" s="835"/>
      <c r="F157" s="835"/>
      <c r="G157" s="835"/>
      <c r="H157" s="835"/>
      <c r="I157" s="835"/>
      <c r="J157" s="836"/>
      <c r="K157" s="836"/>
      <c r="L157" s="836"/>
      <c r="M157" s="836"/>
      <c r="N157" s="836"/>
      <c r="O157" s="836"/>
      <c r="P157" s="836"/>
      <c r="Q157" s="836"/>
      <c r="R157" s="859"/>
      <c r="S157" s="859"/>
      <c r="T157" s="859"/>
      <c r="U157" s="859"/>
      <c r="V157" s="859"/>
      <c r="W157" s="859"/>
      <c r="X157" s="859"/>
      <c r="Y157" s="859"/>
    </row>
    <row r="158" spans="2:26" s="23" customFormat="1" ht="14.1" customHeight="1" x14ac:dyDescent="0.15">
      <c r="B158" s="835"/>
      <c r="C158" s="835"/>
      <c r="D158" s="835"/>
      <c r="E158" s="835"/>
      <c r="F158" s="835"/>
      <c r="G158" s="835"/>
      <c r="H158" s="835"/>
      <c r="I158" s="835"/>
      <c r="J158" s="836"/>
      <c r="K158" s="836"/>
      <c r="L158" s="836"/>
      <c r="M158" s="836"/>
      <c r="N158" s="836"/>
      <c r="O158" s="836"/>
      <c r="P158" s="836"/>
      <c r="Q158" s="836"/>
      <c r="R158" s="859"/>
      <c r="S158" s="859"/>
      <c r="T158" s="859"/>
      <c r="U158" s="859"/>
      <c r="V158" s="859"/>
      <c r="W158" s="859"/>
      <c r="X158" s="859"/>
      <c r="Y158" s="859"/>
    </row>
    <row r="159" spans="2:26" s="23" customFormat="1" ht="14.1" customHeight="1" x14ac:dyDescent="0.15">
      <c r="B159" s="835"/>
      <c r="C159" s="835"/>
      <c r="D159" s="835"/>
      <c r="E159" s="835"/>
      <c r="F159" s="835"/>
      <c r="G159" s="835"/>
      <c r="H159" s="835"/>
      <c r="I159" s="835"/>
      <c r="J159" s="836"/>
      <c r="K159" s="836"/>
      <c r="L159" s="836"/>
      <c r="M159" s="836"/>
      <c r="N159" s="836"/>
      <c r="O159" s="836"/>
      <c r="P159" s="836"/>
      <c r="Q159" s="836"/>
      <c r="R159" s="859"/>
      <c r="S159" s="859"/>
      <c r="T159" s="859"/>
      <c r="U159" s="859"/>
      <c r="V159" s="859"/>
      <c r="W159" s="859"/>
      <c r="X159" s="859"/>
      <c r="Y159" s="859"/>
    </row>
    <row r="160" spans="2:26" s="23" customFormat="1" ht="14.1" customHeight="1" x14ac:dyDescent="0.15">
      <c r="B160" s="835"/>
      <c r="C160" s="835"/>
      <c r="D160" s="835"/>
      <c r="E160" s="835"/>
      <c r="F160" s="835"/>
      <c r="G160" s="835"/>
      <c r="H160" s="835"/>
      <c r="I160" s="835"/>
      <c r="J160" s="836"/>
      <c r="K160" s="836"/>
      <c r="L160" s="836"/>
      <c r="M160" s="836"/>
      <c r="N160" s="836"/>
      <c r="O160" s="836"/>
      <c r="P160" s="836"/>
      <c r="Q160" s="836"/>
      <c r="R160" s="859"/>
      <c r="S160" s="859"/>
      <c r="T160" s="859"/>
      <c r="U160" s="859"/>
      <c r="V160" s="859"/>
      <c r="W160" s="859"/>
      <c r="X160" s="859"/>
      <c r="Y160" s="859"/>
    </row>
    <row r="161" spans="2:26" s="23" customFormat="1" ht="14.1" customHeight="1" x14ac:dyDescent="0.15">
      <c r="B161" s="835"/>
      <c r="C161" s="835"/>
      <c r="D161" s="835"/>
      <c r="E161" s="835"/>
      <c r="F161" s="835"/>
      <c r="G161" s="835"/>
      <c r="H161" s="835"/>
      <c r="I161" s="835"/>
      <c r="J161" s="836"/>
      <c r="K161" s="836"/>
      <c r="L161" s="836"/>
      <c r="M161" s="836"/>
      <c r="N161" s="836"/>
      <c r="O161" s="836"/>
      <c r="P161" s="836"/>
      <c r="Q161" s="836"/>
      <c r="R161" s="859"/>
      <c r="S161" s="859"/>
      <c r="T161" s="859"/>
      <c r="U161" s="859"/>
      <c r="V161" s="859"/>
      <c r="W161" s="859"/>
      <c r="X161" s="859"/>
      <c r="Y161" s="859"/>
    </row>
    <row r="162" spans="2:26" s="23" customFormat="1" ht="14.1" customHeight="1" x14ac:dyDescent="0.15">
      <c r="B162" s="835"/>
      <c r="C162" s="835"/>
      <c r="D162" s="835"/>
      <c r="E162" s="835"/>
      <c r="F162" s="835"/>
      <c r="G162" s="835"/>
      <c r="H162" s="835"/>
      <c r="I162" s="835"/>
      <c r="J162" s="836"/>
      <c r="K162" s="836"/>
      <c r="L162" s="836"/>
      <c r="M162" s="836"/>
      <c r="N162" s="836"/>
      <c r="O162" s="836"/>
      <c r="P162" s="836"/>
      <c r="Q162" s="836"/>
      <c r="R162" s="859"/>
      <c r="S162" s="859"/>
      <c r="T162" s="859"/>
      <c r="U162" s="859"/>
      <c r="V162" s="859"/>
      <c r="W162" s="859"/>
      <c r="X162" s="859"/>
      <c r="Y162" s="859"/>
    </row>
    <row r="163" spans="2:26" s="23" customFormat="1" ht="14.1" customHeight="1" x14ac:dyDescent="0.15">
      <c r="B163" s="835"/>
      <c r="C163" s="835"/>
      <c r="D163" s="835"/>
      <c r="E163" s="835"/>
      <c r="F163" s="835"/>
      <c r="G163" s="835"/>
      <c r="H163" s="835"/>
      <c r="I163" s="835"/>
      <c r="J163" s="836"/>
      <c r="K163" s="836"/>
      <c r="L163" s="836"/>
      <c r="M163" s="836"/>
      <c r="N163" s="836"/>
      <c r="O163" s="836"/>
      <c r="P163" s="836"/>
      <c r="Q163" s="836"/>
      <c r="R163" s="859"/>
      <c r="S163" s="859"/>
      <c r="T163" s="859"/>
      <c r="U163" s="859"/>
      <c r="V163" s="859"/>
      <c r="W163" s="859"/>
      <c r="X163" s="859"/>
      <c r="Y163" s="859"/>
    </row>
    <row r="164" spans="2:26" s="23" customFormat="1" ht="14.1" customHeight="1" x14ac:dyDescent="0.15">
      <c r="B164" s="83"/>
      <c r="C164" s="83"/>
      <c r="D164" s="86" t="s">
        <v>284</v>
      </c>
      <c r="E164" s="83"/>
      <c r="F164" s="83"/>
      <c r="G164" s="83"/>
      <c r="H164" s="83"/>
      <c r="I164" s="83"/>
      <c r="J164" s="80"/>
      <c r="K164" s="80"/>
      <c r="L164" s="80"/>
      <c r="M164" s="80"/>
      <c r="N164" s="80"/>
      <c r="O164" s="80"/>
      <c r="P164" s="80"/>
      <c r="Q164" s="80"/>
      <c r="R164" s="84"/>
      <c r="S164" s="84"/>
      <c r="T164" s="84"/>
      <c r="U164" s="84"/>
      <c r="V164" s="84"/>
      <c r="W164" s="84"/>
      <c r="X164" s="84"/>
      <c r="Y164" s="84"/>
    </row>
    <row r="165" spans="2:26" s="23" customFormat="1" ht="15" customHeight="1" x14ac:dyDescent="0.15">
      <c r="B165" s="80"/>
      <c r="C165" s="80"/>
      <c r="D165" s="85" t="s">
        <v>262</v>
      </c>
      <c r="E165" s="82"/>
      <c r="F165" s="82"/>
      <c r="G165" s="82"/>
      <c r="H165" s="82"/>
      <c r="I165" s="82"/>
      <c r="J165" s="82"/>
      <c r="K165" s="82"/>
      <c r="L165" s="82"/>
      <c r="M165" s="82"/>
      <c r="N165" s="82"/>
      <c r="O165" s="80"/>
      <c r="P165" s="85"/>
      <c r="Q165" s="82"/>
      <c r="R165" s="82"/>
      <c r="S165" s="82"/>
      <c r="T165" s="82"/>
      <c r="U165" s="82"/>
      <c r="V165" s="82"/>
      <c r="W165" s="82"/>
      <c r="X165" s="82"/>
      <c r="Y165" s="82"/>
    </row>
    <row r="166" spans="2:26" ht="15" customHeight="1" x14ac:dyDescent="0.15">
      <c r="D166" s="174" t="s">
        <v>452</v>
      </c>
      <c r="E166" s="174"/>
      <c r="F166" s="175"/>
      <c r="G166" s="23"/>
      <c r="H166" s="23"/>
      <c r="I166" s="23"/>
      <c r="J166" s="23"/>
      <c r="K166" s="23"/>
      <c r="L166" s="176" t="s">
        <v>557</v>
      </c>
      <c r="M166" s="23"/>
      <c r="N166" s="23"/>
      <c r="O166" s="23"/>
      <c r="P166" s="175"/>
      <c r="Q166" s="174"/>
      <c r="R166" s="175"/>
      <c r="S166" s="23"/>
      <c r="T166" s="23"/>
      <c r="U166" s="23"/>
      <c r="V166" s="23"/>
      <c r="W166" s="23"/>
      <c r="X166" s="23"/>
      <c r="Y166" s="23"/>
      <c r="Z166" s="23"/>
    </row>
    <row r="167" spans="2:26" ht="15" customHeight="1" x14ac:dyDescent="0.15">
      <c r="B167" s="824" t="s">
        <v>244</v>
      </c>
      <c r="C167" s="833"/>
      <c r="D167" s="825"/>
      <c r="E167" s="147">
        <f>VLOOKUP($Z167,'様式D-1-2用'!$A$3:$O$1002,2,0)</f>
        <v>10</v>
      </c>
      <c r="F167" s="824" t="s">
        <v>243</v>
      </c>
      <c r="G167" s="833"/>
      <c r="H167" s="825"/>
      <c r="I167" s="147">
        <f>VLOOKUP($Z167,'様式D-1-2用'!$A$3:$O$1002,3,0)</f>
        <v>101</v>
      </c>
      <c r="J167" s="824" t="s">
        <v>244</v>
      </c>
      <c r="K167" s="833"/>
      <c r="L167" s="825"/>
      <c r="M167" s="147">
        <f>VLOOKUP($Z168,'様式D-1-2用'!$A$3:$O$1002,2,0)</f>
        <v>10</v>
      </c>
      <c r="N167" s="824" t="s">
        <v>243</v>
      </c>
      <c r="O167" s="833"/>
      <c r="P167" s="825"/>
      <c r="Q167" s="147">
        <f>VLOOKUP($Z168,'様式D-1-2用'!$A$3:$O$1002,3,0)</f>
        <v>102</v>
      </c>
      <c r="R167" s="824" t="s">
        <v>244</v>
      </c>
      <c r="S167" s="833"/>
      <c r="T167" s="825"/>
      <c r="U167" s="147">
        <f>VLOOKUP($Z169,'様式D-1-2用'!$A$3:$O$1002,2,0)</f>
        <v>11</v>
      </c>
      <c r="V167" s="824" t="s">
        <v>243</v>
      </c>
      <c r="W167" s="833"/>
      <c r="X167" s="825"/>
      <c r="Y167" s="147">
        <f>VLOOKUP($Z169,'様式D-1-2用'!$A$3:$O$1002,3,0)</f>
        <v>101</v>
      </c>
      <c r="Z167" s="22">
        <v>28</v>
      </c>
    </row>
    <row r="168" spans="2:26" ht="15" customHeight="1" x14ac:dyDescent="0.15">
      <c r="B168" s="824" t="s">
        <v>242</v>
      </c>
      <c r="C168" s="833"/>
      <c r="D168" s="163" t="str">
        <f>VLOOKUP($Z167,'様式D-1-2用'!$A$3:$O$1002,4,0)</f>
        <v>照明施設</v>
      </c>
      <c r="E168" s="844" t="str">
        <f>VLOOKUP($Z167,'様式D-1-2用'!$A$3:$O$1002,5,0)</f>
        <v>ケーブル類</v>
      </c>
      <c r="F168" s="845"/>
      <c r="G168" s="824" t="s">
        <v>241</v>
      </c>
      <c r="H168" s="825"/>
      <c r="I168" s="329" t="str">
        <f>VLOOKUP($Z167,'様式D-1-2用'!$A$3:$O$1002,6,0)</f>
        <v>取付部材</v>
      </c>
      <c r="J168" s="824" t="s">
        <v>242</v>
      </c>
      <c r="K168" s="833"/>
      <c r="L168" s="163" t="str">
        <f>VLOOKUP($Z168,'様式D-1-2用'!$A$3:$O$1002,4,0)</f>
        <v>照明施設</v>
      </c>
      <c r="M168" s="844" t="str">
        <f>VLOOKUP($Z168,'様式D-1-2用'!$A$3:$O$1002,5,0)</f>
        <v>ケーブル類</v>
      </c>
      <c r="N168" s="845"/>
      <c r="O168" s="824" t="s">
        <v>241</v>
      </c>
      <c r="P168" s="825"/>
      <c r="Q168" s="329" t="str">
        <f>VLOOKUP($Z168,'様式D-1-2用'!$A$3:$O$1002,6,0)</f>
        <v>取付部材</v>
      </c>
      <c r="R168" s="824" t="s">
        <v>242</v>
      </c>
      <c r="S168" s="833"/>
      <c r="T168" s="163" t="str">
        <f>VLOOKUP($Z169,'様式D-1-2用'!$A$3:$O$1002,4,0)</f>
        <v>照明施設</v>
      </c>
      <c r="U168" s="844" t="str">
        <f>VLOOKUP($Z169,'様式D-1-2用'!$A$3:$O$1002,5,0)</f>
        <v>ケーブル類</v>
      </c>
      <c r="V168" s="845"/>
      <c r="W168" s="824" t="s">
        <v>241</v>
      </c>
      <c r="X168" s="825"/>
      <c r="Y168" s="329" t="str">
        <f>VLOOKUP($Z169,'様式D-1-2用'!$A$3:$O$1002,6,0)</f>
        <v>取付部材</v>
      </c>
      <c r="Z168" s="22">
        <v>29</v>
      </c>
    </row>
    <row r="169" spans="2:26" ht="15" customHeight="1" x14ac:dyDescent="0.15">
      <c r="B169" s="824" t="s">
        <v>240</v>
      </c>
      <c r="C169" s="833"/>
      <c r="D169" s="841" t="str">
        <f>VLOOKUP($Z167,'様式D-1-2用'!$A$3:$O$1002,7,0)</f>
        <v>腐食</v>
      </c>
      <c r="E169" s="842"/>
      <c r="F169" s="842"/>
      <c r="G169" s="842"/>
      <c r="H169" s="842"/>
      <c r="I169" s="843"/>
      <c r="J169" s="824" t="s">
        <v>240</v>
      </c>
      <c r="K169" s="833"/>
      <c r="L169" s="841" t="str">
        <f>VLOOKUP($Z168,'様式D-1-2用'!$A$3:$O$1002,7,0)</f>
        <v>腐食</v>
      </c>
      <c r="M169" s="842"/>
      <c r="N169" s="842"/>
      <c r="O169" s="842"/>
      <c r="P169" s="842"/>
      <c r="Q169" s="843"/>
      <c r="R169" s="824" t="s">
        <v>240</v>
      </c>
      <c r="S169" s="833"/>
      <c r="T169" s="841" t="str">
        <f>VLOOKUP($Z169,'様式D-1-2用'!$A$3:$O$1002,7,0)</f>
        <v>腐食</v>
      </c>
      <c r="U169" s="842"/>
      <c r="V169" s="842"/>
      <c r="W169" s="842"/>
      <c r="X169" s="842"/>
      <c r="Y169" s="843"/>
      <c r="Z169" s="22">
        <v>30</v>
      </c>
    </row>
    <row r="170" spans="2:26" ht="41.25" customHeight="1" x14ac:dyDescent="0.15">
      <c r="B170" s="822" t="s">
        <v>252</v>
      </c>
      <c r="C170" s="822"/>
      <c r="D170" s="164" t="str">
        <f>VLOOKUP($Z167,'様式D-1-2用'!$A$3:$O$1002,11,0)</f>
        <v>×</v>
      </c>
      <c r="E170" s="128" t="s">
        <v>238</v>
      </c>
      <c r="F170" s="839" t="str">
        <f>VLOOKUP($Z167,'様式D-1-2用'!$A$3:$O$1002,15,0)</f>
        <v>取付金具腐食6箇所
(過年度写S10-10,10-11)</v>
      </c>
      <c r="G170" s="839"/>
      <c r="H170" s="839"/>
      <c r="I170" s="839"/>
      <c r="J170" s="822" t="s">
        <v>252</v>
      </c>
      <c r="K170" s="822"/>
      <c r="L170" s="164" t="str">
        <f>VLOOKUP($Z168,'様式D-1-2用'!$A$3:$O$1002,11,0)</f>
        <v>×</v>
      </c>
      <c r="M170" s="128" t="s">
        <v>238</v>
      </c>
      <c r="N170" s="839" t="str">
        <f>VLOOKUP($Z168,'様式D-1-2用'!$A$3:$O$1002,15,0)</f>
        <v>取付金具腐食5箇所
(過年度写S10-12,10-13,10-14,
10-15)</v>
      </c>
      <c r="O170" s="839"/>
      <c r="P170" s="839"/>
      <c r="Q170" s="839"/>
      <c r="R170" s="822" t="s">
        <v>252</v>
      </c>
      <c r="S170" s="822"/>
      <c r="T170" s="164" t="str">
        <f>VLOOKUP($Z169,'様式D-1-2用'!$A$3:$O$1002,11,0)</f>
        <v>×</v>
      </c>
      <c r="U170" s="128" t="s">
        <v>238</v>
      </c>
      <c r="V170" s="839" t="str">
        <f>VLOOKUP($Z169,'様式D-1-2用'!$A$3:$O$1002,15,0)</f>
        <v>取付金具腐食6箇所
(過年度写S11-10,11-11,11-12)</v>
      </c>
      <c r="W170" s="839"/>
      <c r="X170" s="839"/>
      <c r="Y170" s="839"/>
    </row>
    <row r="171" spans="2:26" s="23" customFormat="1" ht="14.1" customHeight="1" x14ac:dyDescent="0.15">
      <c r="B171" s="834"/>
      <c r="C171" s="834"/>
      <c r="D171" s="834"/>
      <c r="E171" s="834"/>
      <c r="F171" s="834"/>
      <c r="G171" s="834"/>
      <c r="H171" s="834"/>
      <c r="I171" s="834"/>
      <c r="J171" s="836"/>
      <c r="K171" s="836"/>
      <c r="L171" s="836"/>
      <c r="M171" s="836"/>
      <c r="N171" s="836"/>
      <c r="O171" s="836"/>
      <c r="P171" s="836"/>
      <c r="Q171" s="836"/>
      <c r="R171" s="837"/>
      <c r="S171" s="837"/>
      <c r="T171" s="837"/>
      <c r="U171" s="837"/>
      <c r="V171" s="837"/>
      <c r="W171" s="837"/>
      <c r="X171" s="837"/>
      <c r="Y171" s="838"/>
    </row>
    <row r="172" spans="2:26" s="23" customFormat="1" ht="14.1" customHeight="1" x14ac:dyDescent="0.15">
      <c r="B172" s="835"/>
      <c r="C172" s="835"/>
      <c r="D172" s="835"/>
      <c r="E172" s="835"/>
      <c r="F172" s="835"/>
      <c r="G172" s="835"/>
      <c r="H172" s="835"/>
      <c r="I172" s="835"/>
      <c r="J172" s="836"/>
      <c r="K172" s="836"/>
      <c r="L172" s="836"/>
      <c r="M172" s="836"/>
      <c r="N172" s="836"/>
      <c r="O172" s="836"/>
      <c r="P172" s="836"/>
      <c r="Q172" s="836"/>
      <c r="R172" s="837"/>
      <c r="S172" s="837"/>
      <c r="T172" s="837"/>
      <c r="U172" s="837"/>
      <c r="V172" s="837"/>
      <c r="W172" s="837"/>
      <c r="X172" s="837"/>
      <c r="Y172" s="838"/>
    </row>
    <row r="173" spans="2:26" s="23" customFormat="1" ht="14.1" customHeight="1" x14ac:dyDescent="0.15">
      <c r="B173" s="835"/>
      <c r="C173" s="835"/>
      <c r="D173" s="835"/>
      <c r="E173" s="835"/>
      <c r="F173" s="835"/>
      <c r="G173" s="835"/>
      <c r="H173" s="835"/>
      <c r="I173" s="835"/>
      <c r="J173" s="836"/>
      <c r="K173" s="836"/>
      <c r="L173" s="836"/>
      <c r="M173" s="836"/>
      <c r="N173" s="836"/>
      <c r="O173" s="836"/>
      <c r="P173" s="836"/>
      <c r="Q173" s="836"/>
      <c r="R173" s="837"/>
      <c r="S173" s="837"/>
      <c r="T173" s="837"/>
      <c r="U173" s="837"/>
      <c r="V173" s="837"/>
      <c r="W173" s="837"/>
      <c r="X173" s="837"/>
      <c r="Y173" s="838"/>
    </row>
    <row r="174" spans="2:26" s="23" customFormat="1" ht="14.1" customHeight="1" x14ac:dyDescent="0.15">
      <c r="B174" s="835"/>
      <c r="C174" s="835"/>
      <c r="D174" s="835"/>
      <c r="E174" s="835"/>
      <c r="F174" s="835"/>
      <c r="G174" s="835"/>
      <c r="H174" s="835"/>
      <c r="I174" s="835"/>
      <c r="J174" s="836"/>
      <c r="K174" s="836"/>
      <c r="L174" s="836"/>
      <c r="M174" s="836"/>
      <c r="N174" s="836"/>
      <c r="O174" s="836"/>
      <c r="P174" s="836"/>
      <c r="Q174" s="836"/>
      <c r="R174" s="837"/>
      <c r="S174" s="837"/>
      <c r="T174" s="837"/>
      <c r="U174" s="837"/>
      <c r="V174" s="837"/>
      <c r="W174" s="837"/>
      <c r="X174" s="837"/>
      <c r="Y174" s="838"/>
    </row>
    <row r="175" spans="2:26" s="23" customFormat="1" ht="14.1" customHeight="1" x14ac:dyDescent="0.15">
      <c r="B175" s="835"/>
      <c r="C175" s="835"/>
      <c r="D175" s="835"/>
      <c r="E175" s="835"/>
      <c r="F175" s="835"/>
      <c r="G175" s="835"/>
      <c r="H175" s="835"/>
      <c r="I175" s="835"/>
      <c r="J175" s="836"/>
      <c r="K175" s="836"/>
      <c r="L175" s="836"/>
      <c r="M175" s="836"/>
      <c r="N175" s="836"/>
      <c r="O175" s="836"/>
      <c r="P175" s="836"/>
      <c r="Q175" s="836"/>
      <c r="R175" s="837"/>
      <c r="S175" s="837"/>
      <c r="T175" s="837"/>
      <c r="U175" s="837"/>
      <c r="V175" s="837"/>
      <c r="W175" s="837"/>
      <c r="X175" s="837"/>
      <c r="Y175" s="838"/>
    </row>
    <row r="176" spans="2:26" s="23" customFormat="1" ht="14.1" customHeight="1" x14ac:dyDescent="0.15">
      <c r="B176" s="835"/>
      <c r="C176" s="835"/>
      <c r="D176" s="835"/>
      <c r="E176" s="835"/>
      <c r="F176" s="835"/>
      <c r="G176" s="835"/>
      <c r="H176" s="835"/>
      <c r="I176" s="835"/>
      <c r="J176" s="836"/>
      <c r="K176" s="836"/>
      <c r="L176" s="836"/>
      <c r="M176" s="836"/>
      <c r="N176" s="836"/>
      <c r="O176" s="836"/>
      <c r="P176" s="836"/>
      <c r="Q176" s="836"/>
      <c r="R176" s="837"/>
      <c r="S176" s="837"/>
      <c r="T176" s="837"/>
      <c r="U176" s="837"/>
      <c r="V176" s="837"/>
      <c r="W176" s="837"/>
      <c r="X176" s="837"/>
      <c r="Y176" s="838"/>
    </row>
    <row r="177" spans="2:26" s="23" customFormat="1" ht="14.1" customHeight="1" x14ac:dyDescent="0.15">
      <c r="B177" s="835"/>
      <c r="C177" s="835"/>
      <c r="D177" s="835"/>
      <c r="E177" s="835"/>
      <c r="F177" s="835"/>
      <c r="G177" s="835"/>
      <c r="H177" s="835"/>
      <c r="I177" s="835"/>
      <c r="J177" s="836"/>
      <c r="K177" s="836"/>
      <c r="L177" s="836"/>
      <c r="M177" s="836"/>
      <c r="N177" s="836"/>
      <c r="O177" s="836"/>
      <c r="P177" s="836"/>
      <c r="Q177" s="836"/>
      <c r="R177" s="837"/>
      <c r="S177" s="837"/>
      <c r="T177" s="837"/>
      <c r="U177" s="837"/>
      <c r="V177" s="837"/>
      <c r="W177" s="837"/>
      <c r="X177" s="837"/>
      <c r="Y177" s="838"/>
    </row>
    <row r="178" spans="2:26" s="23" customFormat="1" ht="14.1" customHeight="1" x14ac:dyDescent="0.15">
      <c r="B178" s="835"/>
      <c r="C178" s="835"/>
      <c r="D178" s="835"/>
      <c r="E178" s="835"/>
      <c r="F178" s="835"/>
      <c r="G178" s="835"/>
      <c r="H178" s="835"/>
      <c r="I178" s="835"/>
      <c r="J178" s="836"/>
      <c r="K178" s="836"/>
      <c r="L178" s="836"/>
      <c r="M178" s="836"/>
      <c r="N178" s="836"/>
      <c r="O178" s="836"/>
      <c r="P178" s="836"/>
      <c r="Q178" s="836"/>
      <c r="R178" s="837"/>
      <c r="S178" s="837"/>
      <c r="T178" s="837"/>
      <c r="U178" s="837"/>
      <c r="V178" s="837"/>
      <c r="W178" s="837"/>
      <c r="X178" s="837"/>
      <c r="Y178" s="838"/>
    </row>
    <row r="179" spans="2:26" s="23" customFormat="1" ht="14.1" customHeight="1" x14ac:dyDescent="0.15">
      <c r="B179" s="835"/>
      <c r="C179" s="835"/>
      <c r="D179" s="835"/>
      <c r="E179" s="835"/>
      <c r="F179" s="835"/>
      <c r="G179" s="835"/>
      <c r="H179" s="835"/>
      <c r="I179" s="835"/>
      <c r="J179" s="836"/>
      <c r="K179" s="836"/>
      <c r="L179" s="836"/>
      <c r="M179" s="836"/>
      <c r="N179" s="836"/>
      <c r="O179" s="836"/>
      <c r="P179" s="836"/>
      <c r="Q179" s="836"/>
      <c r="R179" s="837"/>
      <c r="S179" s="837"/>
      <c r="T179" s="837"/>
      <c r="U179" s="837"/>
      <c r="V179" s="837"/>
      <c r="W179" s="837"/>
      <c r="X179" s="837"/>
      <c r="Y179" s="838"/>
    </row>
    <row r="180" spans="2:26" s="23" customFormat="1" ht="14.1" customHeight="1" x14ac:dyDescent="0.15">
      <c r="B180" s="835"/>
      <c r="C180" s="835"/>
      <c r="D180" s="835"/>
      <c r="E180" s="835"/>
      <c r="F180" s="835"/>
      <c r="G180" s="835"/>
      <c r="H180" s="835"/>
      <c r="I180" s="835"/>
      <c r="J180" s="836"/>
      <c r="K180" s="836"/>
      <c r="L180" s="836"/>
      <c r="M180" s="836"/>
      <c r="N180" s="836"/>
      <c r="O180" s="836"/>
      <c r="P180" s="836"/>
      <c r="Q180" s="836"/>
      <c r="R180" s="837"/>
      <c r="S180" s="837"/>
      <c r="T180" s="837"/>
      <c r="U180" s="837"/>
      <c r="V180" s="837"/>
      <c r="W180" s="837"/>
      <c r="X180" s="837"/>
      <c r="Y180" s="838"/>
    </row>
    <row r="181" spans="2:26" s="23" customFormat="1" ht="14.1" customHeight="1" x14ac:dyDescent="0.15">
      <c r="B181" s="835"/>
      <c r="C181" s="835"/>
      <c r="D181" s="835"/>
      <c r="E181" s="835"/>
      <c r="F181" s="835"/>
      <c r="G181" s="835"/>
      <c r="H181" s="835"/>
      <c r="I181" s="835"/>
      <c r="J181" s="836"/>
      <c r="K181" s="836"/>
      <c r="L181" s="836"/>
      <c r="M181" s="836"/>
      <c r="N181" s="836"/>
      <c r="O181" s="836"/>
      <c r="P181" s="836"/>
      <c r="Q181" s="836"/>
      <c r="R181" s="837"/>
      <c r="S181" s="837"/>
      <c r="T181" s="837"/>
      <c r="U181" s="837"/>
      <c r="V181" s="837"/>
      <c r="W181" s="837"/>
      <c r="X181" s="837"/>
      <c r="Y181" s="838"/>
    </row>
    <row r="182" spans="2:26" s="23" customFormat="1" ht="14.1" customHeight="1" x14ac:dyDescent="0.15">
      <c r="B182" s="835"/>
      <c r="C182" s="835"/>
      <c r="D182" s="835"/>
      <c r="E182" s="835"/>
      <c r="F182" s="835"/>
      <c r="G182" s="835"/>
      <c r="H182" s="835"/>
      <c r="I182" s="835"/>
      <c r="J182" s="836"/>
      <c r="K182" s="836"/>
      <c r="L182" s="836"/>
      <c r="M182" s="836"/>
      <c r="N182" s="836"/>
      <c r="O182" s="836"/>
      <c r="P182" s="836"/>
      <c r="Q182" s="836"/>
      <c r="R182" s="837"/>
      <c r="S182" s="837"/>
      <c r="T182" s="837"/>
      <c r="U182" s="837"/>
      <c r="V182" s="837"/>
      <c r="W182" s="837"/>
      <c r="X182" s="837"/>
      <c r="Y182" s="838"/>
    </row>
    <row r="183" spans="2:26" s="23" customFormat="1" ht="14.1" customHeight="1" x14ac:dyDescent="0.15">
      <c r="B183" s="835"/>
      <c r="C183" s="835"/>
      <c r="D183" s="835"/>
      <c r="E183" s="835"/>
      <c r="F183" s="835"/>
      <c r="G183" s="835"/>
      <c r="H183" s="835"/>
      <c r="I183" s="835"/>
      <c r="J183" s="836"/>
      <c r="K183" s="836"/>
      <c r="L183" s="836"/>
      <c r="M183" s="836"/>
      <c r="N183" s="836"/>
      <c r="O183" s="836"/>
      <c r="P183" s="836"/>
      <c r="Q183" s="836"/>
      <c r="R183" s="837"/>
      <c r="S183" s="837"/>
      <c r="T183" s="837"/>
      <c r="U183" s="837"/>
      <c r="V183" s="837"/>
      <c r="W183" s="837"/>
      <c r="X183" s="837"/>
      <c r="Y183" s="838"/>
    </row>
    <row r="184" spans="2:26" ht="15" customHeight="1" x14ac:dyDescent="0.15">
      <c r="B184" s="824" t="s">
        <v>244</v>
      </c>
      <c r="C184" s="833"/>
      <c r="D184" s="825"/>
      <c r="E184" s="147">
        <f>VLOOKUP($Z184,'様式D-1-2用'!$A$3:$O$1002,2,0)</f>
        <v>11</v>
      </c>
      <c r="F184" s="824" t="s">
        <v>243</v>
      </c>
      <c r="G184" s="833"/>
      <c r="H184" s="825"/>
      <c r="I184" s="147">
        <f>VLOOKUP($Z184,'様式D-1-2用'!$A$3:$O$1002,3,0)</f>
        <v>102</v>
      </c>
      <c r="J184" s="824" t="s">
        <v>244</v>
      </c>
      <c r="K184" s="833"/>
      <c r="L184" s="825"/>
      <c r="M184" s="147">
        <f>VLOOKUP($Z185,'様式D-1-2用'!$A$3:$O$1002,2,0)</f>
        <v>12</v>
      </c>
      <c r="N184" s="824" t="s">
        <v>243</v>
      </c>
      <c r="O184" s="833"/>
      <c r="P184" s="825"/>
      <c r="Q184" s="147">
        <f>VLOOKUP($Z185,'様式D-1-2用'!$A$3:$O$1002,3,0)</f>
        <v>101</v>
      </c>
      <c r="R184" s="824" t="s">
        <v>244</v>
      </c>
      <c r="S184" s="833"/>
      <c r="T184" s="825"/>
      <c r="U184" s="147">
        <f>VLOOKUP($Z186,'様式D-1-2用'!$A$3:$O$1002,2,0)</f>
        <v>12</v>
      </c>
      <c r="V184" s="824" t="s">
        <v>243</v>
      </c>
      <c r="W184" s="833"/>
      <c r="X184" s="825"/>
      <c r="Y184" s="147">
        <f>VLOOKUP($Z186,'様式D-1-2用'!$A$3:$O$1002,3,0)</f>
        <v>102</v>
      </c>
      <c r="Z184" s="22">
        <v>31</v>
      </c>
    </row>
    <row r="185" spans="2:26" ht="15" customHeight="1" x14ac:dyDescent="0.15">
      <c r="B185" s="824" t="s">
        <v>242</v>
      </c>
      <c r="C185" s="833"/>
      <c r="D185" s="163" t="str">
        <f>VLOOKUP($Z184,'様式D-1-2用'!$A$3:$O$1002,4,0)</f>
        <v>照明施設</v>
      </c>
      <c r="E185" s="844" t="str">
        <f>VLOOKUP($Z184,'様式D-1-2用'!$A$3:$O$1002,5,0)</f>
        <v>ケーブル類</v>
      </c>
      <c r="F185" s="845"/>
      <c r="G185" s="824" t="s">
        <v>241</v>
      </c>
      <c r="H185" s="825"/>
      <c r="I185" s="329" t="str">
        <f>VLOOKUP($Z184,'様式D-1-2用'!$A$3:$O$1002,6,0)</f>
        <v>取付部材</v>
      </c>
      <c r="J185" s="824" t="s">
        <v>242</v>
      </c>
      <c r="K185" s="833"/>
      <c r="L185" s="163" t="str">
        <f>VLOOKUP($Z185,'様式D-1-2用'!$A$3:$O$1002,4,0)</f>
        <v>照明施設</v>
      </c>
      <c r="M185" s="844" t="str">
        <f>VLOOKUP($Z185,'様式D-1-2用'!$A$3:$O$1002,5,0)</f>
        <v>ケーブル類</v>
      </c>
      <c r="N185" s="845"/>
      <c r="O185" s="824" t="s">
        <v>241</v>
      </c>
      <c r="P185" s="825"/>
      <c r="Q185" s="329" t="str">
        <f>VLOOKUP($Z185,'様式D-1-2用'!$A$3:$O$1002,6,0)</f>
        <v>取付部材</v>
      </c>
      <c r="R185" s="824" t="s">
        <v>242</v>
      </c>
      <c r="S185" s="833"/>
      <c r="T185" s="163" t="str">
        <f>VLOOKUP($Z186,'様式D-1-2用'!$A$3:$O$1002,4,0)</f>
        <v>照明施設</v>
      </c>
      <c r="U185" s="844" t="str">
        <f>VLOOKUP($Z186,'様式D-1-2用'!$A$3:$O$1002,5,0)</f>
        <v>ケーブル類</v>
      </c>
      <c r="V185" s="845"/>
      <c r="W185" s="824" t="s">
        <v>241</v>
      </c>
      <c r="X185" s="825"/>
      <c r="Y185" s="329" t="str">
        <f>VLOOKUP($Z186,'様式D-1-2用'!$A$3:$O$1002,6,0)</f>
        <v>取付部材</v>
      </c>
      <c r="Z185" s="22">
        <v>32</v>
      </c>
    </row>
    <row r="186" spans="2:26" ht="15" customHeight="1" x14ac:dyDescent="0.15">
      <c r="B186" s="824" t="s">
        <v>240</v>
      </c>
      <c r="C186" s="833"/>
      <c r="D186" s="841" t="str">
        <f>VLOOKUP($Z184,'様式D-1-2用'!$A$3:$O$1002,7,0)</f>
        <v>腐食</v>
      </c>
      <c r="E186" s="842"/>
      <c r="F186" s="842"/>
      <c r="G186" s="842"/>
      <c r="H186" s="842"/>
      <c r="I186" s="843"/>
      <c r="J186" s="824" t="s">
        <v>240</v>
      </c>
      <c r="K186" s="833"/>
      <c r="L186" s="841" t="str">
        <f>VLOOKUP($Z185,'様式D-1-2用'!$A$3:$O$1002,7,0)</f>
        <v>腐食</v>
      </c>
      <c r="M186" s="842"/>
      <c r="N186" s="842"/>
      <c r="O186" s="842"/>
      <c r="P186" s="842"/>
      <c r="Q186" s="843"/>
      <c r="R186" s="824" t="s">
        <v>240</v>
      </c>
      <c r="S186" s="833"/>
      <c r="T186" s="841" t="str">
        <f>VLOOKUP($Z186,'様式D-1-2用'!$A$3:$O$1002,7,0)</f>
        <v>腐食</v>
      </c>
      <c r="U186" s="842"/>
      <c r="V186" s="842"/>
      <c r="W186" s="842"/>
      <c r="X186" s="842"/>
      <c r="Y186" s="843"/>
      <c r="Z186" s="22">
        <v>33</v>
      </c>
    </row>
    <row r="187" spans="2:26" ht="45" customHeight="1" x14ac:dyDescent="0.15">
      <c r="B187" s="822" t="s">
        <v>252</v>
      </c>
      <c r="C187" s="822"/>
      <c r="D187" s="164" t="str">
        <f>VLOOKUP($Z184,'様式D-1-2用'!$A$3:$O$1002,11,0)</f>
        <v>×</v>
      </c>
      <c r="E187" s="128" t="s">
        <v>238</v>
      </c>
      <c r="F187" s="839" t="str">
        <f>VLOOKUP($Z184,'様式D-1-2用'!$A$3:$O$1002,15,0)</f>
        <v>取付金具腐食5箇所
(過年度写S11-13,11-14,11-15,
11-16)</v>
      </c>
      <c r="G187" s="839"/>
      <c r="H187" s="839"/>
      <c r="I187" s="839"/>
      <c r="J187" s="822" t="s">
        <v>252</v>
      </c>
      <c r="K187" s="822"/>
      <c r="L187" s="164" t="str">
        <f>VLOOKUP($Z185,'様式D-1-2用'!$A$3:$O$1002,11,0)</f>
        <v>×</v>
      </c>
      <c r="M187" s="128" t="s">
        <v>238</v>
      </c>
      <c r="N187" s="839" t="str">
        <f>VLOOKUP($Z185,'様式D-1-2用'!$A$3:$O$1002,15,0)</f>
        <v>取付金具腐食6箇所
(過年度写S12-8,12-9,12-10,
12-11)</v>
      </c>
      <c r="O187" s="839"/>
      <c r="P187" s="839"/>
      <c r="Q187" s="839"/>
      <c r="R187" s="822" t="s">
        <v>252</v>
      </c>
      <c r="S187" s="822"/>
      <c r="T187" s="164" t="str">
        <f>VLOOKUP($Z186,'様式D-1-2用'!$A$3:$O$1002,11,0)</f>
        <v>×</v>
      </c>
      <c r="U187" s="128" t="s">
        <v>238</v>
      </c>
      <c r="V187" s="839" t="str">
        <f>VLOOKUP($Z186,'様式D-1-2用'!$A$3:$O$1002,15,0)</f>
        <v>取付金具腐食5箇所
(過年度写S12-12,12-13,12-15)</v>
      </c>
      <c r="W187" s="839"/>
      <c r="X187" s="839"/>
      <c r="Y187" s="839"/>
    </row>
    <row r="188" spans="2:26" s="23" customFormat="1" ht="14.1" customHeight="1" x14ac:dyDescent="0.15">
      <c r="B188" s="834"/>
      <c r="C188" s="834"/>
      <c r="D188" s="834"/>
      <c r="E188" s="834"/>
      <c r="F188" s="834"/>
      <c r="G188" s="834"/>
      <c r="H188" s="834"/>
      <c r="I188" s="834"/>
      <c r="J188" s="836"/>
      <c r="K188" s="836"/>
      <c r="L188" s="836"/>
      <c r="M188" s="836"/>
      <c r="N188" s="836"/>
      <c r="O188" s="836"/>
      <c r="P188" s="836"/>
      <c r="Q188" s="836"/>
      <c r="R188" s="837"/>
      <c r="S188" s="837"/>
      <c r="T188" s="837"/>
      <c r="U188" s="837"/>
      <c r="V188" s="837"/>
      <c r="W188" s="837"/>
      <c r="X188" s="837"/>
      <c r="Y188" s="838"/>
    </row>
    <row r="189" spans="2:26" s="23" customFormat="1" ht="14.1" customHeight="1" x14ac:dyDescent="0.15">
      <c r="B189" s="835"/>
      <c r="C189" s="835"/>
      <c r="D189" s="835"/>
      <c r="E189" s="835"/>
      <c r="F189" s="835"/>
      <c r="G189" s="835"/>
      <c r="H189" s="835"/>
      <c r="I189" s="835"/>
      <c r="J189" s="836"/>
      <c r="K189" s="836"/>
      <c r="L189" s="836"/>
      <c r="M189" s="836"/>
      <c r="N189" s="836"/>
      <c r="O189" s="836"/>
      <c r="P189" s="836"/>
      <c r="Q189" s="836"/>
      <c r="R189" s="837"/>
      <c r="S189" s="837"/>
      <c r="T189" s="837"/>
      <c r="U189" s="837"/>
      <c r="V189" s="837"/>
      <c r="W189" s="837"/>
      <c r="X189" s="837"/>
      <c r="Y189" s="838"/>
    </row>
    <row r="190" spans="2:26" s="23" customFormat="1" ht="14.1" customHeight="1" x14ac:dyDescent="0.15">
      <c r="B190" s="835"/>
      <c r="C190" s="835"/>
      <c r="D190" s="835"/>
      <c r="E190" s="835"/>
      <c r="F190" s="835"/>
      <c r="G190" s="835"/>
      <c r="H190" s="835"/>
      <c r="I190" s="835"/>
      <c r="J190" s="836"/>
      <c r="K190" s="836"/>
      <c r="L190" s="836"/>
      <c r="M190" s="836"/>
      <c r="N190" s="836"/>
      <c r="O190" s="836"/>
      <c r="P190" s="836"/>
      <c r="Q190" s="836"/>
      <c r="R190" s="837"/>
      <c r="S190" s="837"/>
      <c r="T190" s="837"/>
      <c r="U190" s="837"/>
      <c r="V190" s="837"/>
      <c r="W190" s="837"/>
      <c r="X190" s="837"/>
      <c r="Y190" s="838"/>
    </row>
    <row r="191" spans="2:26" s="23" customFormat="1" ht="14.1" customHeight="1" x14ac:dyDescent="0.15">
      <c r="B191" s="835"/>
      <c r="C191" s="835"/>
      <c r="D191" s="835"/>
      <c r="E191" s="835"/>
      <c r="F191" s="835"/>
      <c r="G191" s="835"/>
      <c r="H191" s="835"/>
      <c r="I191" s="835"/>
      <c r="J191" s="836"/>
      <c r="K191" s="836"/>
      <c r="L191" s="836"/>
      <c r="M191" s="836"/>
      <c r="N191" s="836"/>
      <c r="O191" s="836"/>
      <c r="P191" s="836"/>
      <c r="Q191" s="836"/>
      <c r="R191" s="837"/>
      <c r="S191" s="837"/>
      <c r="T191" s="837"/>
      <c r="U191" s="837"/>
      <c r="V191" s="837"/>
      <c r="W191" s="837"/>
      <c r="X191" s="837"/>
      <c r="Y191" s="838"/>
    </row>
    <row r="192" spans="2:26" s="23" customFormat="1" ht="14.1" customHeight="1" x14ac:dyDescent="0.15">
      <c r="B192" s="835"/>
      <c r="C192" s="835"/>
      <c r="D192" s="835"/>
      <c r="E192" s="835"/>
      <c r="F192" s="835"/>
      <c r="G192" s="835"/>
      <c r="H192" s="835"/>
      <c r="I192" s="835"/>
      <c r="J192" s="836"/>
      <c r="K192" s="836"/>
      <c r="L192" s="836"/>
      <c r="M192" s="836"/>
      <c r="N192" s="836"/>
      <c r="O192" s="836"/>
      <c r="P192" s="836"/>
      <c r="Q192" s="836"/>
      <c r="R192" s="837"/>
      <c r="S192" s="837"/>
      <c r="T192" s="837"/>
      <c r="U192" s="837"/>
      <c r="V192" s="837"/>
      <c r="W192" s="837"/>
      <c r="X192" s="837"/>
      <c r="Y192" s="838"/>
    </row>
    <row r="193" spans="2:26" s="23" customFormat="1" ht="14.1" customHeight="1" x14ac:dyDescent="0.15">
      <c r="B193" s="835"/>
      <c r="C193" s="835"/>
      <c r="D193" s="835"/>
      <c r="E193" s="835"/>
      <c r="F193" s="835"/>
      <c r="G193" s="835"/>
      <c r="H193" s="835"/>
      <c r="I193" s="835"/>
      <c r="J193" s="836"/>
      <c r="K193" s="836"/>
      <c r="L193" s="836"/>
      <c r="M193" s="836"/>
      <c r="N193" s="836"/>
      <c r="O193" s="836"/>
      <c r="P193" s="836"/>
      <c r="Q193" s="836"/>
      <c r="R193" s="837"/>
      <c r="S193" s="837"/>
      <c r="T193" s="837"/>
      <c r="U193" s="837"/>
      <c r="V193" s="837"/>
      <c r="W193" s="837"/>
      <c r="X193" s="837"/>
      <c r="Y193" s="838"/>
    </row>
    <row r="194" spans="2:26" s="23" customFormat="1" ht="14.1" customHeight="1" x14ac:dyDescent="0.15">
      <c r="B194" s="835"/>
      <c r="C194" s="835"/>
      <c r="D194" s="835"/>
      <c r="E194" s="835"/>
      <c r="F194" s="835"/>
      <c r="G194" s="835"/>
      <c r="H194" s="835"/>
      <c r="I194" s="835"/>
      <c r="J194" s="836"/>
      <c r="K194" s="836"/>
      <c r="L194" s="836"/>
      <c r="M194" s="836"/>
      <c r="N194" s="836"/>
      <c r="O194" s="836"/>
      <c r="P194" s="836"/>
      <c r="Q194" s="836"/>
      <c r="R194" s="837"/>
      <c r="S194" s="837"/>
      <c r="T194" s="837"/>
      <c r="U194" s="837"/>
      <c r="V194" s="837"/>
      <c r="W194" s="837"/>
      <c r="X194" s="837"/>
      <c r="Y194" s="838"/>
    </row>
    <row r="195" spans="2:26" s="23" customFormat="1" ht="14.1" customHeight="1" x14ac:dyDescent="0.15">
      <c r="B195" s="835"/>
      <c r="C195" s="835"/>
      <c r="D195" s="835"/>
      <c r="E195" s="835"/>
      <c r="F195" s="835"/>
      <c r="G195" s="835"/>
      <c r="H195" s="835"/>
      <c r="I195" s="835"/>
      <c r="J195" s="836"/>
      <c r="K195" s="836"/>
      <c r="L195" s="836"/>
      <c r="M195" s="836"/>
      <c r="N195" s="836"/>
      <c r="O195" s="836"/>
      <c r="P195" s="836"/>
      <c r="Q195" s="836"/>
      <c r="R195" s="837"/>
      <c r="S195" s="837"/>
      <c r="T195" s="837"/>
      <c r="U195" s="837"/>
      <c r="V195" s="837"/>
      <c r="W195" s="837"/>
      <c r="X195" s="837"/>
      <c r="Y195" s="838"/>
    </row>
    <row r="196" spans="2:26" s="23" customFormat="1" ht="14.1" customHeight="1" x14ac:dyDescent="0.15">
      <c r="B196" s="835"/>
      <c r="C196" s="835"/>
      <c r="D196" s="835"/>
      <c r="E196" s="835"/>
      <c r="F196" s="835"/>
      <c r="G196" s="835"/>
      <c r="H196" s="835"/>
      <c r="I196" s="835"/>
      <c r="J196" s="836"/>
      <c r="K196" s="836"/>
      <c r="L196" s="836"/>
      <c r="M196" s="836"/>
      <c r="N196" s="836"/>
      <c r="O196" s="836"/>
      <c r="P196" s="836"/>
      <c r="Q196" s="836"/>
      <c r="R196" s="837"/>
      <c r="S196" s="837"/>
      <c r="T196" s="837"/>
      <c r="U196" s="837"/>
      <c r="V196" s="837"/>
      <c r="W196" s="837"/>
      <c r="X196" s="837"/>
      <c r="Y196" s="838"/>
    </row>
    <row r="197" spans="2:26" s="23" customFormat="1" ht="14.1" customHeight="1" x14ac:dyDescent="0.15">
      <c r="B197" s="835"/>
      <c r="C197" s="835"/>
      <c r="D197" s="835"/>
      <c r="E197" s="835"/>
      <c r="F197" s="835"/>
      <c r="G197" s="835"/>
      <c r="H197" s="835"/>
      <c r="I197" s="835"/>
      <c r="J197" s="836"/>
      <c r="K197" s="836"/>
      <c r="L197" s="836"/>
      <c r="M197" s="836"/>
      <c r="N197" s="836"/>
      <c r="O197" s="836"/>
      <c r="P197" s="836"/>
      <c r="Q197" s="836"/>
      <c r="R197" s="837"/>
      <c r="S197" s="837"/>
      <c r="T197" s="837"/>
      <c r="U197" s="837"/>
      <c r="V197" s="837"/>
      <c r="W197" s="837"/>
      <c r="X197" s="837"/>
      <c r="Y197" s="838"/>
    </row>
    <row r="198" spans="2:26" s="23" customFormat="1" ht="14.1" customHeight="1" x14ac:dyDescent="0.15">
      <c r="B198" s="835"/>
      <c r="C198" s="835"/>
      <c r="D198" s="835"/>
      <c r="E198" s="835"/>
      <c r="F198" s="835"/>
      <c r="G198" s="835"/>
      <c r="H198" s="835"/>
      <c r="I198" s="835"/>
      <c r="J198" s="836"/>
      <c r="K198" s="836"/>
      <c r="L198" s="836"/>
      <c r="M198" s="836"/>
      <c r="N198" s="836"/>
      <c r="O198" s="836"/>
      <c r="P198" s="836"/>
      <c r="Q198" s="836"/>
      <c r="R198" s="837"/>
      <c r="S198" s="837"/>
      <c r="T198" s="837"/>
      <c r="U198" s="837"/>
      <c r="V198" s="837"/>
      <c r="W198" s="837"/>
      <c r="X198" s="837"/>
      <c r="Y198" s="838"/>
    </row>
    <row r="199" spans="2:26" s="23" customFormat="1" ht="14.1" customHeight="1" x14ac:dyDescent="0.15">
      <c r="B199" s="835"/>
      <c r="C199" s="835"/>
      <c r="D199" s="835"/>
      <c r="E199" s="835"/>
      <c r="F199" s="835"/>
      <c r="G199" s="835"/>
      <c r="H199" s="835"/>
      <c r="I199" s="835"/>
      <c r="J199" s="836"/>
      <c r="K199" s="836"/>
      <c r="L199" s="836"/>
      <c r="M199" s="836"/>
      <c r="N199" s="836"/>
      <c r="O199" s="836"/>
      <c r="P199" s="836"/>
      <c r="Q199" s="836"/>
      <c r="R199" s="837"/>
      <c r="S199" s="837"/>
      <c r="T199" s="837"/>
      <c r="U199" s="837"/>
      <c r="V199" s="837"/>
      <c r="W199" s="837"/>
      <c r="X199" s="837"/>
      <c r="Y199" s="838"/>
    </row>
    <row r="200" spans="2:26" s="23" customFormat="1" ht="14.1" customHeight="1" x14ac:dyDescent="0.15">
      <c r="B200" s="835"/>
      <c r="C200" s="835"/>
      <c r="D200" s="835"/>
      <c r="E200" s="835"/>
      <c r="F200" s="835"/>
      <c r="G200" s="835"/>
      <c r="H200" s="835"/>
      <c r="I200" s="835"/>
      <c r="J200" s="836"/>
      <c r="K200" s="836"/>
      <c r="L200" s="836"/>
      <c r="M200" s="836"/>
      <c r="N200" s="836"/>
      <c r="O200" s="836"/>
      <c r="P200" s="836"/>
      <c r="Q200" s="836"/>
      <c r="R200" s="837"/>
      <c r="S200" s="837"/>
      <c r="T200" s="837"/>
      <c r="U200" s="837"/>
      <c r="V200" s="837"/>
      <c r="W200" s="837"/>
      <c r="X200" s="837"/>
      <c r="Y200" s="838"/>
    </row>
    <row r="201" spans="2:26" ht="15" customHeight="1" x14ac:dyDescent="0.15">
      <c r="B201" s="824" t="s">
        <v>244</v>
      </c>
      <c r="C201" s="833"/>
      <c r="D201" s="825"/>
      <c r="E201" s="147">
        <f>VLOOKUP($Z201,'様式D-1-2用'!$A$3:$O$1002,2,0)</f>
        <v>12</v>
      </c>
      <c r="F201" s="824" t="s">
        <v>243</v>
      </c>
      <c r="G201" s="833"/>
      <c r="H201" s="825"/>
      <c r="I201" s="147">
        <f>VLOOKUP($Z201,'様式D-1-2用'!$A$3:$O$1002,3,0)</f>
        <v>103</v>
      </c>
      <c r="J201" s="824" t="s">
        <v>244</v>
      </c>
      <c r="K201" s="833"/>
      <c r="L201" s="825"/>
      <c r="M201" s="147">
        <f>VLOOKUP($Z202,'様式D-1-2用'!$A$3:$O$1002,2,0)</f>
        <v>13</v>
      </c>
      <c r="N201" s="824" t="s">
        <v>243</v>
      </c>
      <c r="O201" s="833"/>
      <c r="P201" s="825"/>
      <c r="Q201" s="147">
        <f>VLOOKUP($Z202,'様式D-1-2用'!$A$3:$O$1002,3,0)</f>
        <v>101</v>
      </c>
      <c r="R201" s="824" t="s">
        <v>244</v>
      </c>
      <c r="S201" s="833"/>
      <c r="T201" s="825"/>
      <c r="U201" s="147">
        <f>VLOOKUP($Z203,'様式D-1-2用'!$A$3:$O$1002,2,0)</f>
        <v>13</v>
      </c>
      <c r="V201" s="824" t="s">
        <v>243</v>
      </c>
      <c r="W201" s="833"/>
      <c r="X201" s="825"/>
      <c r="Y201" s="147">
        <f>VLOOKUP($Z203,'様式D-1-2用'!$A$3:$O$1002,3,0)</f>
        <v>102</v>
      </c>
      <c r="Z201" s="22">
        <v>34</v>
      </c>
    </row>
    <row r="202" spans="2:26" ht="15" customHeight="1" x14ac:dyDescent="0.15">
      <c r="B202" s="824" t="s">
        <v>242</v>
      </c>
      <c r="C202" s="833"/>
      <c r="D202" s="163" t="str">
        <f>VLOOKUP($Z201,'様式D-1-2用'!$A$3:$O$1002,4,0)</f>
        <v>照明施設</v>
      </c>
      <c r="E202" s="844" t="str">
        <f>VLOOKUP($Z201,'様式D-1-2用'!$A$3:$O$1002,5,0)</f>
        <v>灯具</v>
      </c>
      <c r="F202" s="845"/>
      <c r="G202" s="824" t="s">
        <v>241</v>
      </c>
      <c r="H202" s="825"/>
      <c r="I202" s="329" t="str">
        <f>VLOOKUP($Z201,'様式D-1-2用'!$A$3:$O$1002,6,0)</f>
        <v>附属物本体</v>
      </c>
      <c r="J202" s="824" t="s">
        <v>242</v>
      </c>
      <c r="K202" s="833"/>
      <c r="L202" s="163" t="str">
        <f>VLOOKUP($Z202,'様式D-1-2用'!$A$3:$O$1002,4,0)</f>
        <v>照明施設</v>
      </c>
      <c r="M202" s="844" t="str">
        <f>VLOOKUP($Z202,'様式D-1-2用'!$A$3:$O$1002,5,0)</f>
        <v>ケーブル類</v>
      </c>
      <c r="N202" s="845"/>
      <c r="O202" s="824" t="s">
        <v>241</v>
      </c>
      <c r="P202" s="825"/>
      <c r="Q202" s="329" t="str">
        <f>VLOOKUP($Z202,'様式D-1-2用'!$A$3:$O$1002,6,0)</f>
        <v>取付部材</v>
      </c>
      <c r="R202" s="824" t="s">
        <v>242</v>
      </c>
      <c r="S202" s="833"/>
      <c r="T202" s="163" t="str">
        <f>VLOOKUP($Z203,'様式D-1-2用'!$A$3:$O$1002,4,0)</f>
        <v>照明施設</v>
      </c>
      <c r="U202" s="844" t="str">
        <f>VLOOKUP($Z203,'様式D-1-2用'!$A$3:$O$1002,5,0)</f>
        <v>ケーブル類</v>
      </c>
      <c r="V202" s="845"/>
      <c r="W202" s="824" t="s">
        <v>241</v>
      </c>
      <c r="X202" s="825"/>
      <c r="Y202" s="329" t="str">
        <f>VLOOKUP($Z203,'様式D-1-2用'!$A$3:$O$1002,6,0)</f>
        <v>取付部材</v>
      </c>
      <c r="Z202" s="22">
        <v>35</v>
      </c>
    </row>
    <row r="203" spans="2:26" ht="15" customHeight="1" x14ac:dyDescent="0.15">
      <c r="B203" s="824" t="s">
        <v>240</v>
      </c>
      <c r="C203" s="833"/>
      <c r="D203" s="841" t="str">
        <f>VLOOKUP($Z201,'様式D-1-2用'!$A$3:$O$1002,7,0)</f>
        <v>破損</v>
      </c>
      <c r="E203" s="842"/>
      <c r="F203" s="842"/>
      <c r="G203" s="842"/>
      <c r="H203" s="842"/>
      <c r="I203" s="843"/>
      <c r="J203" s="824" t="s">
        <v>240</v>
      </c>
      <c r="K203" s="833"/>
      <c r="L203" s="841" t="str">
        <f>VLOOKUP($Z202,'様式D-1-2用'!$A$3:$O$1002,7,0)</f>
        <v>腐食</v>
      </c>
      <c r="M203" s="842"/>
      <c r="N203" s="842"/>
      <c r="O203" s="842"/>
      <c r="P203" s="842"/>
      <c r="Q203" s="843"/>
      <c r="R203" s="824" t="s">
        <v>240</v>
      </c>
      <c r="S203" s="833"/>
      <c r="T203" s="841" t="str">
        <f>VLOOKUP($Z203,'様式D-1-2用'!$A$3:$O$1002,7,0)</f>
        <v>腐食</v>
      </c>
      <c r="U203" s="842"/>
      <c r="V203" s="842"/>
      <c r="W203" s="842"/>
      <c r="X203" s="842"/>
      <c r="Y203" s="843"/>
      <c r="Z203" s="22">
        <v>36</v>
      </c>
    </row>
    <row r="204" spans="2:26" ht="43.5" customHeight="1" x14ac:dyDescent="0.15">
      <c r="B204" s="822" t="s">
        <v>252</v>
      </c>
      <c r="C204" s="822"/>
      <c r="D204" s="164" t="str">
        <f>VLOOKUP($Z201,'様式D-1-2用'!$A$3:$O$1002,11,0)</f>
        <v>×</v>
      </c>
      <c r="E204" s="128" t="s">
        <v>238</v>
      </c>
      <c r="F204" s="839" t="str">
        <f>VLOOKUP($Z201,'様式D-1-2用'!$A$3:$O$1002,15,0)</f>
        <v>照明本体カバー破損1箇所
(過年度写S12-14)</v>
      </c>
      <c r="G204" s="839"/>
      <c r="H204" s="839"/>
      <c r="I204" s="839"/>
      <c r="J204" s="822" t="s">
        <v>252</v>
      </c>
      <c r="K204" s="822"/>
      <c r="L204" s="164" t="str">
        <f>VLOOKUP($Z202,'様式D-1-2用'!$A$3:$O$1002,11,0)</f>
        <v>×</v>
      </c>
      <c r="M204" s="128" t="s">
        <v>238</v>
      </c>
      <c r="N204" s="839" t="str">
        <f>VLOOKUP($Z202,'様式D-1-2用'!$A$3:$O$1002,15,0)</f>
        <v>取付金具腐食5箇所
(過年度写S13-9,13-10)</v>
      </c>
      <c r="O204" s="839"/>
      <c r="P204" s="839"/>
      <c r="Q204" s="839"/>
      <c r="R204" s="822" t="s">
        <v>252</v>
      </c>
      <c r="S204" s="822"/>
      <c r="T204" s="164" t="str">
        <f>VLOOKUP($Z203,'様式D-1-2用'!$A$3:$O$1002,11,0)</f>
        <v>×</v>
      </c>
      <c r="U204" s="128" t="s">
        <v>238</v>
      </c>
      <c r="V204" s="860" t="str">
        <f>VLOOKUP($Z203,'様式D-1-2用'!$A$3:$O$1002,15,0)</f>
        <v>取付金具腐食5箇所(1箇所破損有)
(過年度写S13-11,13-12,13-13,
13-14,13-15)</v>
      </c>
      <c r="W204" s="860"/>
      <c r="X204" s="860"/>
      <c r="Y204" s="860"/>
    </row>
    <row r="205" spans="2:26" s="23" customFormat="1" ht="14.1" customHeight="1" x14ac:dyDescent="0.15">
      <c r="B205" s="835"/>
      <c r="C205" s="835"/>
      <c r="D205" s="835"/>
      <c r="E205" s="835"/>
      <c r="F205" s="835"/>
      <c r="G205" s="835"/>
      <c r="H205" s="835"/>
      <c r="I205" s="835"/>
      <c r="J205" s="836"/>
      <c r="K205" s="836"/>
      <c r="L205" s="836"/>
      <c r="M205" s="836"/>
      <c r="N205" s="836"/>
      <c r="O205" s="836"/>
      <c r="P205" s="836"/>
      <c r="Q205" s="836"/>
      <c r="R205" s="859"/>
      <c r="S205" s="859"/>
      <c r="T205" s="859"/>
      <c r="U205" s="859"/>
      <c r="V205" s="859"/>
      <c r="W205" s="859"/>
      <c r="X205" s="859"/>
      <c r="Y205" s="859"/>
    </row>
    <row r="206" spans="2:26" s="23" customFormat="1" ht="14.1" customHeight="1" x14ac:dyDescent="0.15">
      <c r="B206" s="835"/>
      <c r="C206" s="835"/>
      <c r="D206" s="835"/>
      <c r="E206" s="835"/>
      <c r="F206" s="835"/>
      <c r="G206" s="835"/>
      <c r="H206" s="835"/>
      <c r="I206" s="835"/>
      <c r="J206" s="836"/>
      <c r="K206" s="836"/>
      <c r="L206" s="836"/>
      <c r="M206" s="836"/>
      <c r="N206" s="836"/>
      <c r="O206" s="836"/>
      <c r="P206" s="836"/>
      <c r="Q206" s="836"/>
      <c r="R206" s="859"/>
      <c r="S206" s="859"/>
      <c r="T206" s="859"/>
      <c r="U206" s="859"/>
      <c r="V206" s="859"/>
      <c r="W206" s="859"/>
      <c r="X206" s="859"/>
      <c r="Y206" s="859"/>
    </row>
    <row r="207" spans="2:26" s="23" customFormat="1" ht="14.1" customHeight="1" x14ac:dyDescent="0.15">
      <c r="B207" s="835"/>
      <c r="C207" s="835"/>
      <c r="D207" s="835"/>
      <c r="E207" s="835"/>
      <c r="F207" s="835"/>
      <c r="G207" s="835"/>
      <c r="H207" s="835"/>
      <c r="I207" s="835"/>
      <c r="J207" s="836"/>
      <c r="K207" s="836"/>
      <c r="L207" s="836"/>
      <c r="M207" s="836"/>
      <c r="N207" s="836"/>
      <c r="O207" s="836"/>
      <c r="P207" s="836"/>
      <c r="Q207" s="836"/>
      <c r="R207" s="859"/>
      <c r="S207" s="859"/>
      <c r="T207" s="859"/>
      <c r="U207" s="859"/>
      <c r="V207" s="859"/>
      <c r="W207" s="859"/>
      <c r="X207" s="859"/>
      <c r="Y207" s="859"/>
    </row>
    <row r="208" spans="2:26" s="23" customFormat="1" ht="14.1" customHeight="1" x14ac:dyDescent="0.15">
      <c r="B208" s="835"/>
      <c r="C208" s="835"/>
      <c r="D208" s="835"/>
      <c r="E208" s="835"/>
      <c r="F208" s="835"/>
      <c r="G208" s="835"/>
      <c r="H208" s="835"/>
      <c r="I208" s="835"/>
      <c r="J208" s="836"/>
      <c r="K208" s="836"/>
      <c r="L208" s="836"/>
      <c r="M208" s="836"/>
      <c r="N208" s="836"/>
      <c r="O208" s="836"/>
      <c r="P208" s="836"/>
      <c r="Q208" s="836"/>
      <c r="R208" s="859"/>
      <c r="S208" s="859"/>
      <c r="T208" s="859"/>
      <c r="U208" s="859"/>
      <c r="V208" s="859"/>
      <c r="W208" s="859"/>
      <c r="X208" s="859"/>
      <c r="Y208" s="859"/>
    </row>
    <row r="209" spans="2:26" s="23" customFormat="1" ht="14.1" customHeight="1" x14ac:dyDescent="0.15">
      <c r="B209" s="835"/>
      <c r="C209" s="835"/>
      <c r="D209" s="835"/>
      <c r="E209" s="835"/>
      <c r="F209" s="835"/>
      <c r="G209" s="835"/>
      <c r="H209" s="835"/>
      <c r="I209" s="835"/>
      <c r="J209" s="836"/>
      <c r="K209" s="836"/>
      <c r="L209" s="836"/>
      <c r="M209" s="836"/>
      <c r="N209" s="836"/>
      <c r="O209" s="836"/>
      <c r="P209" s="836"/>
      <c r="Q209" s="836"/>
      <c r="R209" s="859"/>
      <c r="S209" s="859"/>
      <c r="T209" s="859"/>
      <c r="U209" s="859"/>
      <c r="V209" s="859"/>
      <c r="W209" s="859"/>
      <c r="X209" s="859"/>
      <c r="Y209" s="859"/>
    </row>
    <row r="210" spans="2:26" s="23" customFormat="1" ht="14.1" customHeight="1" x14ac:dyDescent="0.15">
      <c r="B210" s="835"/>
      <c r="C210" s="835"/>
      <c r="D210" s="835"/>
      <c r="E210" s="835"/>
      <c r="F210" s="835"/>
      <c r="G210" s="835"/>
      <c r="H210" s="835"/>
      <c r="I210" s="835"/>
      <c r="J210" s="836"/>
      <c r="K210" s="836"/>
      <c r="L210" s="836"/>
      <c r="M210" s="836"/>
      <c r="N210" s="836"/>
      <c r="O210" s="836"/>
      <c r="P210" s="836"/>
      <c r="Q210" s="836"/>
      <c r="R210" s="859"/>
      <c r="S210" s="859"/>
      <c r="T210" s="859"/>
      <c r="U210" s="859"/>
      <c r="V210" s="859"/>
      <c r="W210" s="859"/>
      <c r="X210" s="859"/>
      <c r="Y210" s="859"/>
    </row>
    <row r="211" spans="2:26" s="23" customFormat="1" ht="14.1" customHeight="1" x14ac:dyDescent="0.15">
      <c r="B211" s="835"/>
      <c r="C211" s="835"/>
      <c r="D211" s="835"/>
      <c r="E211" s="835"/>
      <c r="F211" s="835"/>
      <c r="G211" s="835"/>
      <c r="H211" s="835"/>
      <c r="I211" s="835"/>
      <c r="J211" s="836"/>
      <c r="K211" s="836"/>
      <c r="L211" s="836"/>
      <c r="M211" s="836"/>
      <c r="N211" s="836"/>
      <c r="O211" s="836"/>
      <c r="P211" s="836"/>
      <c r="Q211" s="836"/>
      <c r="R211" s="859"/>
      <c r="S211" s="859"/>
      <c r="T211" s="859"/>
      <c r="U211" s="859"/>
      <c r="V211" s="859"/>
      <c r="W211" s="859"/>
      <c r="X211" s="859"/>
      <c r="Y211" s="859"/>
    </row>
    <row r="212" spans="2:26" s="23" customFormat="1" ht="14.1" customHeight="1" x14ac:dyDescent="0.15">
      <c r="B212" s="835"/>
      <c r="C212" s="835"/>
      <c r="D212" s="835"/>
      <c r="E212" s="835"/>
      <c r="F212" s="835"/>
      <c r="G212" s="835"/>
      <c r="H212" s="835"/>
      <c r="I212" s="835"/>
      <c r="J212" s="836"/>
      <c r="K212" s="836"/>
      <c r="L212" s="836"/>
      <c r="M212" s="836"/>
      <c r="N212" s="836"/>
      <c r="O212" s="836"/>
      <c r="P212" s="836"/>
      <c r="Q212" s="836"/>
      <c r="R212" s="859"/>
      <c r="S212" s="859"/>
      <c r="T212" s="859"/>
      <c r="U212" s="859"/>
      <c r="V212" s="859"/>
      <c r="W212" s="859"/>
      <c r="X212" s="859"/>
      <c r="Y212" s="859"/>
    </row>
    <row r="213" spans="2:26" s="23" customFormat="1" ht="14.1" customHeight="1" x14ac:dyDescent="0.15">
      <c r="B213" s="835"/>
      <c r="C213" s="835"/>
      <c r="D213" s="835"/>
      <c r="E213" s="835"/>
      <c r="F213" s="835"/>
      <c r="G213" s="835"/>
      <c r="H213" s="835"/>
      <c r="I213" s="835"/>
      <c r="J213" s="836"/>
      <c r="K213" s="836"/>
      <c r="L213" s="836"/>
      <c r="M213" s="836"/>
      <c r="N213" s="836"/>
      <c r="O213" s="836"/>
      <c r="P213" s="836"/>
      <c r="Q213" s="836"/>
      <c r="R213" s="859"/>
      <c r="S213" s="859"/>
      <c r="T213" s="859"/>
      <c r="U213" s="859"/>
      <c r="V213" s="859"/>
      <c r="W213" s="859"/>
      <c r="X213" s="859"/>
      <c r="Y213" s="859"/>
    </row>
    <row r="214" spans="2:26" s="23" customFormat="1" ht="14.1" customHeight="1" x14ac:dyDescent="0.15">
      <c r="B214" s="835"/>
      <c r="C214" s="835"/>
      <c r="D214" s="835"/>
      <c r="E214" s="835"/>
      <c r="F214" s="835"/>
      <c r="G214" s="835"/>
      <c r="H214" s="835"/>
      <c r="I214" s="835"/>
      <c r="J214" s="836"/>
      <c r="K214" s="836"/>
      <c r="L214" s="836"/>
      <c r="M214" s="836"/>
      <c r="N214" s="836"/>
      <c r="O214" s="836"/>
      <c r="P214" s="836"/>
      <c r="Q214" s="836"/>
      <c r="R214" s="859"/>
      <c r="S214" s="859"/>
      <c r="T214" s="859"/>
      <c r="U214" s="859"/>
      <c r="V214" s="859"/>
      <c r="W214" s="859"/>
      <c r="X214" s="859"/>
      <c r="Y214" s="859"/>
    </row>
    <row r="215" spans="2:26" s="23" customFormat="1" ht="14.1" customHeight="1" x14ac:dyDescent="0.15">
      <c r="B215" s="835"/>
      <c r="C215" s="835"/>
      <c r="D215" s="835"/>
      <c r="E215" s="835"/>
      <c r="F215" s="835"/>
      <c r="G215" s="835"/>
      <c r="H215" s="835"/>
      <c r="I215" s="835"/>
      <c r="J215" s="836"/>
      <c r="K215" s="836"/>
      <c r="L215" s="836"/>
      <c r="M215" s="836"/>
      <c r="N215" s="836"/>
      <c r="O215" s="836"/>
      <c r="P215" s="836"/>
      <c r="Q215" s="836"/>
      <c r="R215" s="859"/>
      <c r="S215" s="859"/>
      <c r="T215" s="859"/>
      <c r="U215" s="859"/>
      <c r="V215" s="859"/>
      <c r="W215" s="859"/>
      <c r="X215" s="859"/>
      <c r="Y215" s="859"/>
    </row>
    <row r="216" spans="2:26" s="23" customFormat="1" ht="14.1" customHeight="1" x14ac:dyDescent="0.15">
      <c r="B216" s="835"/>
      <c r="C216" s="835"/>
      <c r="D216" s="835"/>
      <c r="E216" s="835"/>
      <c r="F216" s="835"/>
      <c r="G216" s="835"/>
      <c r="H216" s="835"/>
      <c r="I216" s="835"/>
      <c r="J216" s="836"/>
      <c r="K216" s="836"/>
      <c r="L216" s="836"/>
      <c r="M216" s="836"/>
      <c r="N216" s="836"/>
      <c r="O216" s="836"/>
      <c r="P216" s="836"/>
      <c r="Q216" s="836"/>
      <c r="R216" s="859"/>
      <c r="S216" s="859"/>
      <c r="T216" s="859"/>
      <c r="U216" s="859"/>
      <c r="V216" s="859"/>
      <c r="W216" s="859"/>
      <c r="X216" s="859"/>
      <c r="Y216" s="859"/>
    </row>
    <row r="217" spans="2:26" s="23" customFormat="1" ht="14.1" customHeight="1" x14ac:dyDescent="0.15">
      <c r="B217" s="835"/>
      <c r="C217" s="835"/>
      <c r="D217" s="835"/>
      <c r="E217" s="835"/>
      <c r="F217" s="835"/>
      <c r="G217" s="835"/>
      <c r="H217" s="835"/>
      <c r="I217" s="835"/>
      <c r="J217" s="836"/>
      <c r="K217" s="836"/>
      <c r="L217" s="836"/>
      <c r="M217" s="836"/>
      <c r="N217" s="836"/>
      <c r="O217" s="836"/>
      <c r="P217" s="836"/>
      <c r="Q217" s="836"/>
      <c r="R217" s="859"/>
      <c r="S217" s="859"/>
      <c r="T217" s="859"/>
      <c r="U217" s="859"/>
      <c r="V217" s="859"/>
      <c r="W217" s="859"/>
      <c r="X217" s="859"/>
      <c r="Y217" s="859"/>
    </row>
    <row r="218" spans="2:26" s="23" customFormat="1" ht="14.1" customHeight="1" x14ac:dyDescent="0.15">
      <c r="B218" s="83"/>
      <c r="C218" s="83"/>
      <c r="D218" s="86" t="s">
        <v>284</v>
      </c>
      <c r="E218" s="83"/>
      <c r="F218" s="83"/>
      <c r="G218" s="83"/>
      <c r="H218" s="83"/>
      <c r="I218" s="83"/>
      <c r="J218" s="80"/>
      <c r="K218" s="80"/>
      <c r="L218" s="80"/>
      <c r="M218" s="80"/>
      <c r="N218" s="80"/>
      <c r="O218" s="80"/>
      <c r="P218" s="80"/>
      <c r="Q218" s="80"/>
      <c r="R218" s="84"/>
      <c r="S218" s="84"/>
      <c r="T218" s="84"/>
      <c r="U218" s="84"/>
      <c r="V218" s="84"/>
      <c r="W218" s="84"/>
      <c r="X218" s="84"/>
      <c r="Y218" s="84"/>
    </row>
    <row r="219" spans="2:26" s="23" customFormat="1" ht="15" customHeight="1" x14ac:dyDescent="0.15">
      <c r="B219" s="80"/>
      <c r="C219" s="80"/>
      <c r="D219" s="85" t="s">
        <v>262</v>
      </c>
      <c r="E219" s="82"/>
      <c r="F219" s="82"/>
      <c r="G219" s="82"/>
      <c r="H219" s="82"/>
      <c r="I219" s="82"/>
      <c r="J219" s="82"/>
      <c r="K219" s="82"/>
      <c r="L219" s="82"/>
      <c r="M219" s="82"/>
      <c r="N219" s="82"/>
      <c r="O219" s="80"/>
      <c r="P219" s="85"/>
      <c r="Q219" s="82"/>
      <c r="R219" s="82"/>
      <c r="S219" s="82"/>
      <c r="T219" s="82"/>
      <c r="U219" s="82"/>
      <c r="V219" s="82"/>
      <c r="W219" s="82"/>
      <c r="X219" s="82"/>
      <c r="Y219" s="82"/>
    </row>
    <row r="220" spans="2:26" ht="15" customHeight="1" x14ac:dyDescent="0.15">
      <c r="D220" s="174" t="s">
        <v>452</v>
      </c>
      <c r="E220" s="174"/>
      <c r="F220" s="175"/>
      <c r="G220" s="23"/>
      <c r="H220" s="23"/>
      <c r="I220" s="23"/>
      <c r="J220" s="23"/>
      <c r="K220" s="23"/>
      <c r="L220" s="176" t="s">
        <v>557</v>
      </c>
      <c r="M220" s="23"/>
      <c r="N220" s="23"/>
      <c r="O220" s="23"/>
      <c r="P220" s="175"/>
      <c r="Q220" s="174"/>
      <c r="R220" s="175"/>
      <c r="S220" s="23"/>
      <c r="T220" s="23"/>
      <c r="U220" s="23"/>
      <c r="V220" s="23"/>
      <c r="W220" s="23"/>
      <c r="X220" s="23"/>
      <c r="Y220" s="23"/>
      <c r="Z220" s="23"/>
    </row>
    <row r="221" spans="2:26" ht="15" customHeight="1" x14ac:dyDescent="0.15">
      <c r="B221" s="824" t="s">
        <v>244</v>
      </c>
      <c r="C221" s="833"/>
      <c r="D221" s="825"/>
      <c r="E221" s="147">
        <f>VLOOKUP($Z221,'様式D-1-2用'!$A$3:$O$1002,2,0)</f>
        <v>14</v>
      </c>
      <c r="F221" s="824" t="s">
        <v>243</v>
      </c>
      <c r="G221" s="833"/>
      <c r="H221" s="825"/>
      <c r="I221" s="147">
        <f>VLOOKUP($Z221,'様式D-1-2用'!$A$3:$O$1002,3,0)</f>
        <v>101</v>
      </c>
      <c r="J221" s="824" t="s">
        <v>244</v>
      </c>
      <c r="K221" s="833"/>
      <c r="L221" s="825"/>
      <c r="M221" s="147">
        <f>VLOOKUP($Z222,'様式D-1-2用'!$A$3:$O$1002,2,0)</f>
        <v>14</v>
      </c>
      <c r="N221" s="824" t="s">
        <v>243</v>
      </c>
      <c r="O221" s="833"/>
      <c r="P221" s="825"/>
      <c r="Q221" s="147">
        <f>VLOOKUP($Z222,'様式D-1-2用'!$A$3:$O$1002,3,0)</f>
        <v>102</v>
      </c>
      <c r="R221" s="824" t="s">
        <v>244</v>
      </c>
      <c r="S221" s="833"/>
      <c r="T221" s="825"/>
      <c r="U221" s="147">
        <f>VLOOKUP($Z223,'様式D-1-2用'!$A$3:$O$1002,2,0)</f>
        <v>15</v>
      </c>
      <c r="V221" s="824" t="s">
        <v>243</v>
      </c>
      <c r="W221" s="833"/>
      <c r="X221" s="825"/>
      <c r="Y221" s="147">
        <f>VLOOKUP($Z223,'様式D-1-2用'!$A$3:$O$1002,3,0)</f>
        <v>101</v>
      </c>
      <c r="Z221" s="22">
        <v>37</v>
      </c>
    </row>
    <row r="222" spans="2:26" ht="15" customHeight="1" x14ac:dyDescent="0.15">
      <c r="B222" s="824" t="s">
        <v>242</v>
      </c>
      <c r="C222" s="833"/>
      <c r="D222" s="163" t="str">
        <f>VLOOKUP($Z221,'様式D-1-2用'!$A$3:$O$1002,4,0)</f>
        <v>照明施設</v>
      </c>
      <c r="E222" s="844" t="str">
        <f>VLOOKUP($Z221,'様式D-1-2用'!$A$3:$O$1002,5,0)</f>
        <v>ケーブル類</v>
      </c>
      <c r="F222" s="845"/>
      <c r="G222" s="824" t="s">
        <v>241</v>
      </c>
      <c r="H222" s="825"/>
      <c r="I222" s="329" t="str">
        <f>VLOOKUP($Z221,'様式D-1-2用'!$A$3:$O$1002,6,0)</f>
        <v>取付部材</v>
      </c>
      <c r="J222" s="824" t="s">
        <v>242</v>
      </c>
      <c r="K222" s="833"/>
      <c r="L222" s="163" t="str">
        <f>VLOOKUP($Z222,'様式D-1-2用'!$A$3:$O$1002,4,0)</f>
        <v>照明施設</v>
      </c>
      <c r="M222" s="844" t="str">
        <f>VLOOKUP($Z222,'様式D-1-2用'!$A$3:$O$1002,5,0)</f>
        <v>ケーブル類</v>
      </c>
      <c r="N222" s="845"/>
      <c r="O222" s="824" t="s">
        <v>241</v>
      </c>
      <c r="P222" s="825"/>
      <c r="Q222" s="329" t="str">
        <f>VLOOKUP($Z222,'様式D-1-2用'!$A$3:$O$1002,6,0)</f>
        <v>取付部材</v>
      </c>
      <c r="R222" s="824" t="s">
        <v>242</v>
      </c>
      <c r="S222" s="833"/>
      <c r="T222" s="163" t="str">
        <f>VLOOKUP($Z223,'様式D-1-2用'!$A$3:$O$1002,4,0)</f>
        <v>照明施設</v>
      </c>
      <c r="U222" s="844" t="str">
        <f>VLOOKUP($Z223,'様式D-1-2用'!$A$3:$O$1002,5,0)</f>
        <v>ケーブル類</v>
      </c>
      <c r="V222" s="845"/>
      <c r="W222" s="824" t="s">
        <v>241</v>
      </c>
      <c r="X222" s="825"/>
      <c r="Y222" s="329" t="str">
        <f>VLOOKUP($Z223,'様式D-1-2用'!$A$3:$O$1002,6,0)</f>
        <v>取付部材</v>
      </c>
      <c r="Z222" s="22">
        <v>38</v>
      </c>
    </row>
    <row r="223" spans="2:26" ht="15" customHeight="1" x14ac:dyDescent="0.15">
      <c r="B223" s="824" t="s">
        <v>240</v>
      </c>
      <c r="C223" s="833"/>
      <c r="D223" s="841" t="str">
        <f>VLOOKUP($Z221,'様式D-1-2用'!$A$3:$O$1002,7,0)</f>
        <v>腐食</v>
      </c>
      <c r="E223" s="842"/>
      <c r="F223" s="842"/>
      <c r="G223" s="842"/>
      <c r="H223" s="842"/>
      <c r="I223" s="843"/>
      <c r="J223" s="824" t="s">
        <v>240</v>
      </c>
      <c r="K223" s="833"/>
      <c r="L223" s="841" t="str">
        <f>VLOOKUP($Z222,'様式D-1-2用'!$A$3:$O$1002,7,0)</f>
        <v>腐食</v>
      </c>
      <c r="M223" s="842"/>
      <c r="N223" s="842"/>
      <c r="O223" s="842"/>
      <c r="P223" s="842"/>
      <c r="Q223" s="843"/>
      <c r="R223" s="824" t="s">
        <v>240</v>
      </c>
      <c r="S223" s="833"/>
      <c r="T223" s="841" t="str">
        <f>VLOOKUP($Z223,'様式D-1-2用'!$A$3:$O$1002,7,0)</f>
        <v>腐食</v>
      </c>
      <c r="U223" s="842"/>
      <c r="V223" s="842"/>
      <c r="W223" s="842"/>
      <c r="X223" s="842"/>
      <c r="Y223" s="843"/>
      <c r="Z223" s="22">
        <v>39</v>
      </c>
    </row>
    <row r="224" spans="2:26" ht="43.5" customHeight="1" x14ac:dyDescent="0.15">
      <c r="B224" s="822" t="s">
        <v>252</v>
      </c>
      <c r="C224" s="822"/>
      <c r="D224" s="164" t="str">
        <f>VLOOKUP($Z221,'様式D-1-2用'!$A$3:$O$1002,11,0)</f>
        <v>×</v>
      </c>
      <c r="E224" s="128" t="s">
        <v>238</v>
      </c>
      <c r="F224" s="861" t="str">
        <f>VLOOKUP($Z221,'様式D-1-2用'!$A$3:$O$1002,15,0)</f>
        <v>取付金具腐食5箇所</v>
      </c>
      <c r="G224" s="861"/>
      <c r="H224" s="861"/>
      <c r="I224" s="861"/>
      <c r="J224" s="822" t="s">
        <v>252</v>
      </c>
      <c r="K224" s="822"/>
      <c r="L224" s="164" t="str">
        <f>VLOOKUP($Z222,'様式D-1-2用'!$A$3:$O$1002,11,0)</f>
        <v>×</v>
      </c>
      <c r="M224" s="128" t="s">
        <v>238</v>
      </c>
      <c r="N224" s="862" t="str">
        <f>VLOOKUP($Z222,'様式D-1-2用'!$A$3:$O$1002,15,0)</f>
        <v>取付金具腐食6箇所(2箇所破損有)
(過年度写S14-7,14-8,14-9)</v>
      </c>
      <c r="O224" s="862"/>
      <c r="P224" s="862"/>
      <c r="Q224" s="862"/>
      <c r="R224" s="822" t="s">
        <v>252</v>
      </c>
      <c r="S224" s="822"/>
      <c r="T224" s="164" t="str">
        <f>VLOOKUP($Z223,'様式D-1-2用'!$A$3:$O$1002,11,0)</f>
        <v>×</v>
      </c>
      <c r="U224" s="128" t="s">
        <v>238</v>
      </c>
      <c r="V224" s="839" t="str">
        <f>VLOOKUP($Z223,'様式D-1-2用'!$A$3:$O$1002,15,0)</f>
        <v>取付金具腐食5箇所
(過年度写S15-11,15-12,15-13,
15-14,15-15)</v>
      </c>
      <c r="W224" s="839"/>
      <c r="X224" s="839"/>
      <c r="Y224" s="839"/>
    </row>
    <row r="225" spans="2:26" s="23" customFormat="1" ht="14.1" customHeight="1" x14ac:dyDescent="0.15">
      <c r="B225" s="834"/>
      <c r="C225" s="834"/>
      <c r="D225" s="834"/>
      <c r="E225" s="834"/>
      <c r="F225" s="834"/>
      <c r="G225" s="834"/>
      <c r="H225" s="834"/>
      <c r="I225" s="834"/>
      <c r="J225" s="836"/>
      <c r="K225" s="836"/>
      <c r="L225" s="836"/>
      <c r="M225" s="836"/>
      <c r="N225" s="836"/>
      <c r="O225" s="836"/>
      <c r="P225" s="836"/>
      <c r="Q225" s="836"/>
      <c r="R225" s="837"/>
      <c r="S225" s="837"/>
      <c r="T225" s="837"/>
      <c r="U225" s="837"/>
      <c r="V225" s="837"/>
      <c r="W225" s="837"/>
      <c r="X225" s="837"/>
      <c r="Y225" s="838"/>
    </row>
    <row r="226" spans="2:26" s="23" customFormat="1" ht="14.1" customHeight="1" x14ac:dyDescent="0.15">
      <c r="B226" s="835"/>
      <c r="C226" s="835"/>
      <c r="D226" s="835"/>
      <c r="E226" s="835"/>
      <c r="F226" s="835"/>
      <c r="G226" s="835"/>
      <c r="H226" s="835"/>
      <c r="I226" s="835"/>
      <c r="J226" s="836"/>
      <c r="K226" s="836"/>
      <c r="L226" s="836"/>
      <c r="M226" s="836"/>
      <c r="N226" s="836"/>
      <c r="O226" s="836"/>
      <c r="P226" s="836"/>
      <c r="Q226" s="836"/>
      <c r="R226" s="837"/>
      <c r="S226" s="837"/>
      <c r="T226" s="837"/>
      <c r="U226" s="837"/>
      <c r="V226" s="837"/>
      <c r="W226" s="837"/>
      <c r="X226" s="837"/>
      <c r="Y226" s="838"/>
    </row>
    <row r="227" spans="2:26" s="23" customFormat="1" ht="14.1" customHeight="1" x14ac:dyDescent="0.15">
      <c r="B227" s="835"/>
      <c r="C227" s="835"/>
      <c r="D227" s="835"/>
      <c r="E227" s="835"/>
      <c r="F227" s="835"/>
      <c r="G227" s="835"/>
      <c r="H227" s="835"/>
      <c r="I227" s="835"/>
      <c r="J227" s="836"/>
      <c r="K227" s="836"/>
      <c r="L227" s="836"/>
      <c r="M227" s="836"/>
      <c r="N227" s="836"/>
      <c r="O227" s="836"/>
      <c r="P227" s="836"/>
      <c r="Q227" s="836"/>
      <c r="R227" s="837"/>
      <c r="S227" s="837"/>
      <c r="T227" s="837"/>
      <c r="U227" s="837"/>
      <c r="V227" s="837"/>
      <c r="W227" s="837"/>
      <c r="X227" s="837"/>
      <c r="Y227" s="838"/>
    </row>
    <row r="228" spans="2:26" s="23" customFormat="1" ht="14.1" customHeight="1" x14ac:dyDescent="0.15">
      <c r="B228" s="835"/>
      <c r="C228" s="835"/>
      <c r="D228" s="835"/>
      <c r="E228" s="835"/>
      <c r="F228" s="835"/>
      <c r="G228" s="835"/>
      <c r="H228" s="835"/>
      <c r="I228" s="835"/>
      <c r="J228" s="836"/>
      <c r="K228" s="836"/>
      <c r="L228" s="836"/>
      <c r="M228" s="836"/>
      <c r="N228" s="836"/>
      <c r="O228" s="836"/>
      <c r="P228" s="836"/>
      <c r="Q228" s="836"/>
      <c r="R228" s="837"/>
      <c r="S228" s="837"/>
      <c r="T228" s="837"/>
      <c r="U228" s="837"/>
      <c r="V228" s="837"/>
      <c r="W228" s="837"/>
      <c r="X228" s="837"/>
      <c r="Y228" s="838"/>
    </row>
    <row r="229" spans="2:26" s="23" customFormat="1" ht="14.1" customHeight="1" x14ac:dyDescent="0.15">
      <c r="B229" s="835"/>
      <c r="C229" s="835"/>
      <c r="D229" s="835"/>
      <c r="E229" s="835"/>
      <c r="F229" s="835"/>
      <c r="G229" s="835"/>
      <c r="H229" s="835"/>
      <c r="I229" s="835"/>
      <c r="J229" s="836"/>
      <c r="K229" s="836"/>
      <c r="L229" s="836"/>
      <c r="M229" s="836"/>
      <c r="N229" s="836"/>
      <c r="O229" s="836"/>
      <c r="P229" s="836"/>
      <c r="Q229" s="836"/>
      <c r="R229" s="837"/>
      <c r="S229" s="837"/>
      <c r="T229" s="837"/>
      <c r="U229" s="837"/>
      <c r="V229" s="837"/>
      <c r="W229" s="837"/>
      <c r="X229" s="837"/>
      <c r="Y229" s="838"/>
    </row>
    <row r="230" spans="2:26" s="23" customFormat="1" ht="14.1" customHeight="1" x14ac:dyDescent="0.15">
      <c r="B230" s="835"/>
      <c r="C230" s="835"/>
      <c r="D230" s="835"/>
      <c r="E230" s="835"/>
      <c r="F230" s="835"/>
      <c r="G230" s="835"/>
      <c r="H230" s="835"/>
      <c r="I230" s="835"/>
      <c r="J230" s="836"/>
      <c r="K230" s="836"/>
      <c r="L230" s="836"/>
      <c r="M230" s="836"/>
      <c r="N230" s="836"/>
      <c r="O230" s="836"/>
      <c r="P230" s="836"/>
      <c r="Q230" s="836"/>
      <c r="R230" s="837"/>
      <c r="S230" s="837"/>
      <c r="T230" s="837"/>
      <c r="U230" s="837"/>
      <c r="V230" s="837"/>
      <c r="W230" s="837"/>
      <c r="X230" s="837"/>
      <c r="Y230" s="838"/>
    </row>
    <row r="231" spans="2:26" s="23" customFormat="1" ht="14.1" customHeight="1" x14ac:dyDescent="0.15">
      <c r="B231" s="835"/>
      <c r="C231" s="835"/>
      <c r="D231" s="835"/>
      <c r="E231" s="835"/>
      <c r="F231" s="835"/>
      <c r="G231" s="835"/>
      <c r="H231" s="835"/>
      <c r="I231" s="835"/>
      <c r="J231" s="836"/>
      <c r="K231" s="836"/>
      <c r="L231" s="836"/>
      <c r="M231" s="836"/>
      <c r="N231" s="836"/>
      <c r="O231" s="836"/>
      <c r="P231" s="836"/>
      <c r="Q231" s="836"/>
      <c r="R231" s="837"/>
      <c r="S231" s="837"/>
      <c r="T231" s="837"/>
      <c r="U231" s="837"/>
      <c r="V231" s="837"/>
      <c r="W231" s="837"/>
      <c r="X231" s="837"/>
      <c r="Y231" s="838"/>
    </row>
    <row r="232" spans="2:26" s="23" customFormat="1" ht="14.1" customHeight="1" x14ac:dyDescent="0.15">
      <c r="B232" s="835"/>
      <c r="C232" s="835"/>
      <c r="D232" s="835"/>
      <c r="E232" s="835"/>
      <c r="F232" s="835"/>
      <c r="G232" s="835"/>
      <c r="H232" s="835"/>
      <c r="I232" s="835"/>
      <c r="J232" s="836"/>
      <c r="K232" s="836"/>
      <c r="L232" s="836"/>
      <c r="M232" s="836"/>
      <c r="N232" s="836"/>
      <c r="O232" s="836"/>
      <c r="P232" s="836"/>
      <c r="Q232" s="836"/>
      <c r="R232" s="837"/>
      <c r="S232" s="837"/>
      <c r="T232" s="837"/>
      <c r="U232" s="837"/>
      <c r="V232" s="837"/>
      <c r="W232" s="837"/>
      <c r="X232" s="837"/>
      <c r="Y232" s="838"/>
    </row>
    <row r="233" spans="2:26" s="23" customFormat="1" ht="14.1" customHeight="1" x14ac:dyDescent="0.15">
      <c r="B233" s="835"/>
      <c r="C233" s="835"/>
      <c r="D233" s="835"/>
      <c r="E233" s="835"/>
      <c r="F233" s="835"/>
      <c r="G233" s="835"/>
      <c r="H233" s="835"/>
      <c r="I233" s="835"/>
      <c r="J233" s="836"/>
      <c r="K233" s="836"/>
      <c r="L233" s="836"/>
      <c r="M233" s="836"/>
      <c r="N233" s="836"/>
      <c r="O233" s="836"/>
      <c r="P233" s="836"/>
      <c r="Q233" s="836"/>
      <c r="R233" s="837"/>
      <c r="S233" s="837"/>
      <c r="T233" s="837"/>
      <c r="U233" s="837"/>
      <c r="V233" s="837"/>
      <c r="W233" s="837"/>
      <c r="X233" s="837"/>
      <c r="Y233" s="838"/>
    </row>
    <row r="234" spans="2:26" s="23" customFormat="1" ht="14.1" customHeight="1" x14ac:dyDescent="0.15">
      <c r="B234" s="835"/>
      <c r="C234" s="835"/>
      <c r="D234" s="835"/>
      <c r="E234" s="835"/>
      <c r="F234" s="835"/>
      <c r="G234" s="835"/>
      <c r="H234" s="835"/>
      <c r="I234" s="835"/>
      <c r="J234" s="836"/>
      <c r="K234" s="836"/>
      <c r="L234" s="836"/>
      <c r="M234" s="836"/>
      <c r="N234" s="836"/>
      <c r="O234" s="836"/>
      <c r="P234" s="836"/>
      <c r="Q234" s="836"/>
      <c r="R234" s="837"/>
      <c r="S234" s="837"/>
      <c r="T234" s="837"/>
      <c r="U234" s="837"/>
      <c r="V234" s="837"/>
      <c r="W234" s="837"/>
      <c r="X234" s="837"/>
      <c r="Y234" s="838"/>
    </row>
    <row r="235" spans="2:26" s="23" customFormat="1" ht="14.1" customHeight="1" x14ac:dyDescent="0.15">
      <c r="B235" s="835"/>
      <c r="C235" s="835"/>
      <c r="D235" s="835"/>
      <c r="E235" s="835"/>
      <c r="F235" s="835"/>
      <c r="G235" s="835"/>
      <c r="H235" s="835"/>
      <c r="I235" s="835"/>
      <c r="J235" s="836"/>
      <c r="K235" s="836"/>
      <c r="L235" s="836"/>
      <c r="M235" s="836"/>
      <c r="N235" s="836"/>
      <c r="O235" s="836"/>
      <c r="P235" s="836"/>
      <c r="Q235" s="836"/>
      <c r="R235" s="837"/>
      <c r="S235" s="837"/>
      <c r="T235" s="837"/>
      <c r="U235" s="837"/>
      <c r="V235" s="837"/>
      <c r="W235" s="837"/>
      <c r="X235" s="837"/>
      <c r="Y235" s="838"/>
    </row>
    <row r="236" spans="2:26" s="23" customFormat="1" ht="14.1" customHeight="1" x14ac:dyDescent="0.15">
      <c r="B236" s="835"/>
      <c r="C236" s="835"/>
      <c r="D236" s="835"/>
      <c r="E236" s="835"/>
      <c r="F236" s="835"/>
      <c r="G236" s="835"/>
      <c r="H236" s="835"/>
      <c r="I236" s="835"/>
      <c r="J236" s="836"/>
      <c r="K236" s="836"/>
      <c r="L236" s="836"/>
      <c r="M236" s="836"/>
      <c r="N236" s="836"/>
      <c r="O236" s="836"/>
      <c r="P236" s="836"/>
      <c r="Q236" s="836"/>
      <c r="R236" s="837"/>
      <c r="S236" s="837"/>
      <c r="T236" s="837"/>
      <c r="U236" s="837"/>
      <c r="V236" s="837"/>
      <c r="W236" s="837"/>
      <c r="X236" s="837"/>
      <c r="Y236" s="838"/>
    </row>
    <row r="237" spans="2:26" s="23" customFormat="1" ht="14.1" customHeight="1" x14ac:dyDescent="0.15">
      <c r="B237" s="835"/>
      <c r="C237" s="835"/>
      <c r="D237" s="835"/>
      <c r="E237" s="835"/>
      <c r="F237" s="835"/>
      <c r="G237" s="835"/>
      <c r="H237" s="835"/>
      <c r="I237" s="835"/>
      <c r="J237" s="836"/>
      <c r="K237" s="836"/>
      <c r="L237" s="836"/>
      <c r="M237" s="836"/>
      <c r="N237" s="836"/>
      <c r="O237" s="836"/>
      <c r="P237" s="836"/>
      <c r="Q237" s="836"/>
      <c r="R237" s="837"/>
      <c r="S237" s="837"/>
      <c r="T237" s="837"/>
      <c r="U237" s="837"/>
      <c r="V237" s="837"/>
      <c r="W237" s="837"/>
      <c r="X237" s="837"/>
      <c r="Y237" s="838"/>
    </row>
    <row r="238" spans="2:26" ht="15" customHeight="1" x14ac:dyDescent="0.15">
      <c r="B238" s="824" t="s">
        <v>244</v>
      </c>
      <c r="C238" s="833"/>
      <c r="D238" s="825"/>
      <c r="E238" s="147">
        <f>VLOOKUP($Z238,'様式D-1-2用'!$A$3:$O$1002,2,0)</f>
        <v>15</v>
      </c>
      <c r="F238" s="824" t="s">
        <v>243</v>
      </c>
      <c r="G238" s="833"/>
      <c r="H238" s="825"/>
      <c r="I238" s="147">
        <f>VLOOKUP($Z238,'様式D-1-2用'!$A$3:$O$1002,3,0)</f>
        <v>102</v>
      </c>
      <c r="J238" s="824" t="s">
        <v>244</v>
      </c>
      <c r="K238" s="833"/>
      <c r="L238" s="825"/>
      <c r="M238" s="147">
        <f>VLOOKUP($Z239,'様式D-1-2用'!$A$3:$O$1002,2,0)</f>
        <v>15</v>
      </c>
      <c r="N238" s="824" t="s">
        <v>243</v>
      </c>
      <c r="O238" s="833"/>
      <c r="P238" s="825"/>
      <c r="Q238" s="147">
        <f>VLOOKUP($Z239,'様式D-1-2用'!$A$3:$O$1002,3,0)</f>
        <v>103</v>
      </c>
      <c r="R238" s="824" t="s">
        <v>244</v>
      </c>
      <c r="S238" s="833"/>
      <c r="T238" s="825"/>
      <c r="U238" s="147">
        <f>VLOOKUP($Z240,'様式D-1-2用'!$A$3:$O$1002,2,0)</f>
        <v>16</v>
      </c>
      <c r="V238" s="824" t="s">
        <v>243</v>
      </c>
      <c r="W238" s="833"/>
      <c r="X238" s="825"/>
      <c r="Y238" s="147">
        <f>VLOOKUP($Z240,'様式D-1-2用'!$A$3:$O$1002,3,0)</f>
        <v>101</v>
      </c>
      <c r="Z238" s="22">
        <v>40</v>
      </c>
    </row>
    <row r="239" spans="2:26" ht="15" customHeight="1" x14ac:dyDescent="0.15">
      <c r="B239" s="824" t="s">
        <v>242</v>
      </c>
      <c r="C239" s="833"/>
      <c r="D239" s="163" t="str">
        <f>VLOOKUP($Z238,'様式D-1-2用'!$A$3:$O$1002,4,0)</f>
        <v>照明施設</v>
      </c>
      <c r="E239" s="844" t="str">
        <f>VLOOKUP($Z238,'様式D-1-2用'!$A$3:$O$1002,5,0)</f>
        <v>灯具</v>
      </c>
      <c r="F239" s="845"/>
      <c r="G239" s="824" t="s">
        <v>241</v>
      </c>
      <c r="H239" s="825"/>
      <c r="I239" s="329" t="str">
        <f>VLOOKUP($Z238,'様式D-1-2用'!$A$3:$O$1002,6,0)</f>
        <v>附属物本体</v>
      </c>
      <c r="J239" s="824" t="s">
        <v>242</v>
      </c>
      <c r="K239" s="833"/>
      <c r="L239" s="163" t="str">
        <f>VLOOKUP($Z239,'様式D-1-2用'!$A$3:$O$1002,4,0)</f>
        <v>照明施設</v>
      </c>
      <c r="M239" s="844" t="str">
        <f>VLOOKUP($Z239,'様式D-1-2用'!$A$3:$O$1002,5,0)</f>
        <v>ケーブル類</v>
      </c>
      <c r="N239" s="845"/>
      <c r="O239" s="824" t="s">
        <v>241</v>
      </c>
      <c r="P239" s="825"/>
      <c r="Q239" s="329" t="str">
        <f>VLOOKUP($Z239,'様式D-1-2用'!$A$3:$O$1002,6,0)</f>
        <v>取付部材</v>
      </c>
      <c r="R239" s="824" t="s">
        <v>242</v>
      </c>
      <c r="S239" s="833"/>
      <c r="T239" s="163" t="str">
        <f>VLOOKUP($Z240,'様式D-1-2用'!$A$3:$O$1002,4,0)</f>
        <v>照明施設</v>
      </c>
      <c r="U239" s="844" t="str">
        <f>VLOOKUP($Z240,'様式D-1-2用'!$A$3:$O$1002,5,0)</f>
        <v>ケーブル類</v>
      </c>
      <c r="V239" s="845"/>
      <c r="W239" s="824" t="s">
        <v>241</v>
      </c>
      <c r="X239" s="825"/>
      <c r="Y239" s="329" t="str">
        <f>VLOOKUP($Z240,'様式D-1-2用'!$A$3:$O$1002,6,0)</f>
        <v>取付部材</v>
      </c>
      <c r="Z239" s="22">
        <v>41</v>
      </c>
    </row>
    <row r="240" spans="2:26" ht="15" customHeight="1" x14ac:dyDescent="0.15">
      <c r="B240" s="824" t="s">
        <v>240</v>
      </c>
      <c r="C240" s="833"/>
      <c r="D240" s="841" t="str">
        <f>VLOOKUP($Z238,'様式D-1-2用'!$A$3:$O$1002,7,0)</f>
        <v>腐食</v>
      </c>
      <c r="E240" s="842"/>
      <c r="F240" s="842"/>
      <c r="G240" s="842"/>
      <c r="H240" s="842"/>
      <c r="I240" s="843"/>
      <c r="J240" s="824" t="s">
        <v>240</v>
      </c>
      <c r="K240" s="833"/>
      <c r="L240" s="841" t="str">
        <f>VLOOKUP($Z239,'様式D-1-2用'!$A$3:$O$1002,7,0)</f>
        <v>腐食</v>
      </c>
      <c r="M240" s="842"/>
      <c r="N240" s="842"/>
      <c r="O240" s="842"/>
      <c r="P240" s="842"/>
      <c r="Q240" s="843"/>
      <c r="R240" s="824" t="s">
        <v>240</v>
      </c>
      <c r="S240" s="833"/>
      <c r="T240" s="841" t="str">
        <f>VLOOKUP($Z240,'様式D-1-2用'!$A$3:$O$1002,7,0)</f>
        <v>腐食</v>
      </c>
      <c r="U240" s="842"/>
      <c r="V240" s="842"/>
      <c r="W240" s="842"/>
      <c r="X240" s="842"/>
      <c r="Y240" s="843"/>
      <c r="Z240" s="22">
        <v>42</v>
      </c>
    </row>
    <row r="241" spans="2:26" ht="42.75" customHeight="1" x14ac:dyDescent="0.15">
      <c r="B241" s="822" t="s">
        <v>252</v>
      </c>
      <c r="C241" s="822"/>
      <c r="D241" s="164" t="str">
        <f>VLOOKUP($Z238,'様式D-1-2用'!$A$3:$O$1002,11,0)</f>
        <v>×</v>
      </c>
      <c r="E241" s="128" t="s">
        <v>238</v>
      </c>
      <c r="F241" s="861" t="str">
        <f>VLOOKUP($Z238,'様式D-1-2用'!$A$3:$O$1002,15,0)</f>
        <v>照明本体カバー腐食1箇所</v>
      </c>
      <c r="G241" s="861"/>
      <c r="H241" s="861"/>
      <c r="I241" s="861"/>
      <c r="J241" s="822" t="s">
        <v>252</v>
      </c>
      <c r="K241" s="822"/>
      <c r="L241" s="164" t="str">
        <f>VLOOKUP($Z239,'様式D-1-2用'!$A$3:$O$1002,11,0)</f>
        <v>×</v>
      </c>
      <c r="M241" s="128" t="s">
        <v>238</v>
      </c>
      <c r="N241" s="839" t="str">
        <f>VLOOKUP($Z239,'様式D-1-2用'!$A$3:$O$1002,15,0)</f>
        <v>取付金具腐食5箇所
(過年度写S15-16,15-17,15-18,
15-19,15-20)</v>
      </c>
      <c r="O241" s="839"/>
      <c r="P241" s="839"/>
      <c r="Q241" s="839"/>
      <c r="R241" s="822" t="s">
        <v>252</v>
      </c>
      <c r="S241" s="822"/>
      <c r="T241" s="164" t="str">
        <f>VLOOKUP($Z240,'様式D-1-2用'!$A$3:$O$1002,11,0)</f>
        <v>×</v>
      </c>
      <c r="U241" s="128" t="s">
        <v>238</v>
      </c>
      <c r="V241" s="839" t="str">
        <f>VLOOKUP($Z240,'様式D-1-2用'!$A$3:$O$1002,15,0)</f>
        <v>取付金具腐食5箇所
(過年度写S16-9,16-10,16-11,
16-12,16-14)</v>
      </c>
      <c r="W241" s="839"/>
      <c r="X241" s="839"/>
      <c r="Y241" s="839"/>
    </row>
    <row r="242" spans="2:26" s="23" customFormat="1" ht="14.1" customHeight="1" x14ac:dyDescent="0.15">
      <c r="B242" s="834"/>
      <c r="C242" s="834"/>
      <c r="D242" s="834"/>
      <c r="E242" s="834"/>
      <c r="F242" s="834"/>
      <c r="G242" s="834"/>
      <c r="H242" s="834"/>
      <c r="I242" s="834"/>
      <c r="J242" s="836"/>
      <c r="K242" s="836"/>
      <c r="L242" s="836"/>
      <c r="M242" s="836"/>
      <c r="N242" s="836"/>
      <c r="O242" s="836"/>
      <c r="P242" s="836"/>
      <c r="Q242" s="836"/>
      <c r="R242" s="837"/>
      <c r="S242" s="837"/>
      <c r="T242" s="837"/>
      <c r="U242" s="837"/>
      <c r="V242" s="837"/>
      <c r="W242" s="837"/>
      <c r="X242" s="837"/>
      <c r="Y242" s="838"/>
    </row>
    <row r="243" spans="2:26" s="23" customFormat="1" ht="14.1" customHeight="1" x14ac:dyDescent="0.15">
      <c r="B243" s="835"/>
      <c r="C243" s="835"/>
      <c r="D243" s="835"/>
      <c r="E243" s="835"/>
      <c r="F243" s="835"/>
      <c r="G243" s="835"/>
      <c r="H243" s="835"/>
      <c r="I243" s="835"/>
      <c r="J243" s="836"/>
      <c r="K243" s="836"/>
      <c r="L243" s="836"/>
      <c r="M243" s="836"/>
      <c r="N243" s="836"/>
      <c r="O243" s="836"/>
      <c r="P243" s="836"/>
      <c r="Q243" s="836"/>
      <c r="R243" s="837"/>
      <c r="S243" s="837"/>
      <c r="T243" s="837"/>
      <c r="U243" s="837"/>
      <c r="V243" s="837"/>
      <c r="W243" s="837"/>
      <c r="X243" s="837"/>
      <c r="Y243" s="838"/>
    </row>
    <row r="244" spans="2:26" s="23" customFormat="1" ht="14.1" customHeight="1" x14ac:dyDescent="0.15">
      <c r="B244" s="835"/>
      <c r="C244" s="835"/>
      <c r="D244" s="835"/>
      <c r="E244" s="835"/>
      <c r="F244" s="835"/>
      <c r="G244" s="835"/>
      <c r="H244" s="835"/>
      <c r="I244" s="835"/>
      <c r="J244" s="836"/>
      <c r="K244" s="836"/>
      <c r="L244" s="836"/>
      <c r="M244" s="836"/>
      <c r="N244" s="836"/>
      <c r="O244" s="836"/>
      <c r="P244" s="836"/>
      <c r="Q244" s="836"/>
      <c r="R244" s="837"/>
      <c r="S244" s="837"/>
      <c r="T244" s="837"/>
      <c r="U244" s="837"/>
      <c r="V244" s="837"/>
      <c r="W244" s="837"/>
      <c r="X244" s="837"/>
      <c r="Y244" s="838"/>
    </row>
    <row r="245" spans="2:26" s="23" customFormat="1" ht="14.1" customHeight="1" x14ac:dyDescent="0.15">
      <c r="B245" s="835"/>
      <c r="C245" s="835"/>
      <c r="D245" s="835"/>
      <c r="E245" s="835"/>
      <c r="F245" s="835"/>
      <c r="G245" s="835"/>
      <c r="H245" s="835"/>
      <c r="I245" s="835"/>
      <c r="J245" s="836"/>
      <c r="K245" s="836"/>
      <c r="L245" s="836"/>
      <c r="M245" s="836"/>
      <c r="N245" s="836"/>
      <c r="O245" s="836"/>
      <c r="P245" s="836"/>
      <c r="Q245" s="836"/>
      <c r="R245" s="837"/>
      <c r="S245" s="837"/>
      <c r="T245" s="837"/>
      <c r="U245" s="837"/>
      <c r="V245" s="837"/>
      <c r="W245" s="837"/>
      <c r="X245" s="837"/>
      <c r="Y245" s="838"/>
    </row>
    <row r="246" spans="2:26" s="23" customFormat="1" ht="14.1" customHeight="1" x14ac:dyDescent="0.15">
      <c r="B246" s="835"/>
      <c r="C246" s="835"/>
      <c r="D246" s="835"/>
      <c r="E246" s="835"/>
      <c r="F246" s="835"/>
      <c r="G246" s="835"/>
      <c r="H246" s="835"/>
      <c r="I246" s="835"/>
      <c r="J246" s="836"/>
      <c r="K246" s="836"/>
      <c r="L246" s="836"/>
      <c r="M246" s="836"/>
      <c r="N246" s="836"/>
      <c r="O246" s="836"/>
      <c r="P246" s="836"/>
      <c r="Q246" s="836"/>
      <c r="R246" s="837"/>
      <c r="S246" s="837"/>
      <c r="T246" s="837"/>
      <c r="U246" s="837"/>
      <c r="V246" s="837"/>
      <c r="W246" s="837"/>
      <c r="X246" s="837"/>
      <c r="Y246" s="838"/>
    </row>
    <row r="247" spans="2:26" s="23" customFormat="1" ht="14.1" customHeight="1" x14ac:dyDescent="0.15">
      <c r="B247" s="835"/>
      <c r="C247" s="835"/>
      <c r="D247" s="835"/>
      <c r="E247" s="835"/>
      <c r="F247" s="835"/>
      <c r="G247" s="835"/>
      <c r="H247" s="835"/>
      <c r="I247" s="835"/>
      <c r="J247" s="836"/>
      <c r="K247" s="836"/>
      <c r="L247" s="836"/>
      <c r="M247" s="836"/>
      <c r="N247" s="836"/>
      <c r="O247" s="836"/>
      <c r="P247" s="836"/>
      <c r="Q247" s="836"/>
      <c r="R247" s="837"/>
      <c r="S247" s="837"/>
      <c r="T247" s="837"/>
      <c r="U247" s="837"/>
      <c r="V247" s="837"/>
      <c r="W247" s="837"/>
      <c r="X247" s="837"/>
      <c r="Y247" s="838"/>
    </row>
    <row r="248" spans="2:26" s="23" customFormat="1" ht="14.1" customHeight="1" x14ac:dyDescent="0.15">
      <c r="B248" s="835"/>
      <c r="C248" s="835"/>
      <c r="D248" s="835"/>
      <c r="E248" s="835"/>
      <c r="F248" s="835"/>
      <c r="G248" s="835"/>
      <c r="H248" s="835"/>
      <c r="I248" s="835"/>
      <c r="J248" s="836"/>
      <c r="K248" s="836"/>
      <c r="L248" s="836"/>
      <c r="M248" s="836"/>
      <c r="N248" s="836"/>
      <c r="O248" s="836"/>
      <c r="P248" s="836"/>
      <c r="Q248" s="836"/>
      <c r="R248" s="837"/>
      <c r="S248" s="837"/>
      <c r="T248" s="837"/>
      <c r="U248" s="837"/>
      <c r="V248" s="837"/>
      <c r="W248" s="837"/>
      <c r="X248" s="837"/>
      <c r="Y248" s="838"/>
    </row>
    <row r="249" spans="2:26" s="23" customFormat="1" ht="14.1" customHeight="1" x14ac:dyDescent="0.15">
      <c r="B249" s="835"/>
      <c r="C249" s="835"/>
      <c r="D249" s="835"/>
      <c r="E249" s="835"/>
      <c r="F249" s="835"/>
      <c r="G249" s="835"/>
      <c r="H249" s="835"/>
      <c r="I249" s="835"/>
      <c r="J249" s="836"/>
      <c r="K249" s="836"/>
      <c r="L249" s="836"/>
      <c r="M249" s="836"/>
      <c r="N249" s="836"/>
      <c r="O249" s="836"/>
      <c r="P249" s="836"/>
      <c r="Q249" s="836"/>
      <c r="R249" s="837"/>
      <c r="S249" s="837"/>
      <c r="T249" s="837"/>
      <c r="U249" s="837"/>
      <c r="V249" s="837"/>
      <c r="W249" s="837"/>
      <c r="X249" s="837"/>
      <c r="Y249" s="838"/>
    </row>
    <row r="250" spans="2:26" s="23" customFormat="1" ht="14.1" customHeight="1" x14ac:dyDescent="0.15">
      <c r="B250" s="835"/>
      <c r="C250" s="835"/>
      <c r="D250" s="835"/>
      <c r="E250" s="835"/>
      <c r="F250" s="835"/>
      <c r="G250" s="835"/>
      <c r="H250" s="835"/>
      <c r="I250" s="835"/>
      <c r="J250" s="836"/>
      <c r="K250" s="836"/>
      <c r="L250" s="836"/>
      <c r="M250" s="836"/>
      <c r="N250" s="836"/>
      <c r="O250" s="836"/>
      <c r="P250" s="836"/>
      <c r="Q250" s="836"/>
      <c r="R250" s="837"/>
      <c r="S250" s="837"/>
      <c r="T250" s="837"/>
      <c r="U250" s="837"/>
      <c r="V250" s="837"/>
      <c r="W250" s="837"/>
      <c r="X250" s="837"/>
      <c r="Y250" s="838"/>
    </row>
    <row r="251" spans="2:26" s="23" customFormat="1" ht="14.1" customHeight="1" x14ac:dyDescent="0.15">
      <c r="B251" s="835"/>
      <c r="C251" s="835"/>
      <c r="D251" s="835"/>
      <c r="E251" s="835"/>
      <c r="F251" s="835"/>
      <c r="G251" s="835"/>
      <c r="H251" s="835"/>
      <c r="I251" s="835"/>
      <c r="J251" s="836"/>
      <c r="K251" s="836"/>
      <c r="L251" s="836"/>
      <c r="M251" s="836"/>
      <c r="N251" s="836"/>
      <c r="O251" s="836"/>
      <c r="P251" s="836"/>
      <c r="Q251" s="836"/>
      <c r="R251" s="837"/>
      <c r="S251" s="837"/>
      <c r="T251" s="837"/>
      <c r="U251" s="837"/>
      <c r="V251" s="837"/>
      <c r="W251" s="837"/>
      <c r="X251" s="837"/>
      <c r="Y251" s="838"/>
    </row>
    <row r="252" spans="2:26" s="23" customFormat="1" ht="14.1" customHeight="1" x14ac:dyDescent="0.15">
      <c r="B252" s="835"/>
      <c r="C252" s="835"/>
      <c r="D252" s="835"/>
      <c r="E252" s="835"/>
      <c r="F252" s="835"/>
      <c r="G252" s="835"/>
      <c r="H252" s="835"/>
      <c r="I252" s="835"/>
      <c r="J252" s="836"/>
      <c r="K252" s="836"/>
      <c r="L252" s="836"/>
      <c r="M252" s="836"/>
      <c r="N252" s="836"/>
      <c r="O252" s="836"/>
      <c r="P252" s="836"/>
      <c r="Q252" s="836"/>
      <c r="R252" s="837"/>
      <c r="S252" s="837"/>
      <c r="T252" s="837"/>
      <c r="U252" s="837"/>
      <c r="V252" s="837"/>
      <c r="W252" s="837"/>
      <c r="X252" s="837"/>
      <c r="Y252" s="838"/>
    </row>
    <row r="253" spans="2:26" s="23" customFormat="1" ht="14.1" customHeight="1" x14ac:dyDescent="0.15">
      <c r="B253" s="835"/>
      <c r="C253" s="835"/>
      <c r="D253" s="835"/>
      <c r="E253" s="835"/>
      <c r="F253" s="835"/>
      <c r="G253" s="835"/>
      <c r="H253" s="835"/>
      <c r="I253" s="835"/>
      <c r="J253" s="836"/>
      <c r="K253" s="836"/>
      <c r="L253" s="836"/>
      <c r="M253" s="836"/>
      <c r="N253" s="836"/>
      <c r="O253" s="836"/>
      <c r="P253" s="836"/>
      <c r="Q253" s="836"/>
      <c r="R253" s="837"/>
      <c r="S253" s="837"/>
      <c r="T253" s="837"/>
      <c r="U253" s="837"/>
      <c r="V253" s="837"/>
      <c r="W253" s="837"/>
      <c r="X253" s="837"/>
      <c r="Y253" s="838"/>
    </row>
    <row r="254" spans="2:26" s="23" customFormat="1" ht="14.1" customHeight="1" x14ac:dyDescent="0.15">
      <c r="B254" s="835"/>
      <c r="C254" s="835"/>
      <c r="D254" s="835"/>
      <c r="E254" s="835"/>
      <c r="F254" s="835"/>
      <c r="G254" s="835"/>
      <c r="H254" s="835"/>
      <c r="I254" s="835"/>
      <c r="J254" s="836"/>
      <c r="K254" s="836"/>
      <c r="L254" s="836"/>
      <c r="M254" s="836"/>
      <c r="N254" s="836"/>
      <c r="O254" s="836"/>
      <c r="P254" s="836"/>
      <c r="Q254" s="836"/>
      <c r="R254" s="837"/>
      <c r="S254" s="837"/>
      <c r="T254" s="837"/>
      <c r="U254" s="837"/>
      <c r="V254" s="837"/>
      <c r="W254" s="837"/>
      <c r="X254" s="837"/>
      <c r="Y254" s="838"/>
    </row>
    <row r="255" spans="2:26" ht="15" customHeight="1" x14ac:dyDescent="0.15">
      <c r="B255" s="824" t="s">
        <v>244</v>
      </c>
      <c r="C255" s="833"/>
      <c r="D255" s="825"/>
      <c r="E255" s="147">
        <f>VLOOKUP($Z255,'様式D-1-2用'!$A$3:$O$1002,2,0)</f>
        <v>16</v>
      </c>
      <c r="F255" s="824" t="s">
        <v>243</v>
      </c>
      <c r="G255" s="833"/>
      <c r="H255" s="825"/>
      <c r="I255" s="147">
        <f>VLOOKUP($Z255,'様式D-1-2用'!$A$3:$O$1002,3,0)</f>
        <v>102</v>
      </c>
      <c r="J255" s="824" t="s">
        <v>244</v>
      </c>
      <c r="K255" s="833"/>
      <c r="L255" s="825"/>
      <c r="M255" s="147">
        <f>VLOOKUP($Z256,'様式D-1-2用'!$A$3:$O$1002,2,0)</f>
        <v>16</v>
      </c>
      <c r="N255" s="824" t="s">
        <v>243</v>
      </c>
      <c r="O255" s="833"/>
      <c r="P255" s="825"/>
      <c r="Q255" s="147">
        <f>VLOOKUP($Z256,'様式D-1-2用'!$A$3:$O$1002,3,0)</f>
        <v>103</v>
      </c>
      <c r="R255" s="824" t="s">
        <v>244</v>
      </c>
      <c r="S255" s="833"/>
      <c r="T255" s="825"/>
      <c r="U255" s="147">
        <f>VLOOKUP($Z257,'様式D-1-2用'!$A$3:$O$1002,2,0)</f>
        <v>17</v>
      </c>
      <c r="V255" s="824" t="s">
        <v>243</v>
      </c>
      <c r="W255" s="833"/>
      <c r="X255" s="825"/>
      <c r="Y255" s="147">
        <f>VLOOKUP($Z257,'様式D-1-2用'!$A$3:$O$1002,3,0)</f>
        <v>101</v>
      </c>
      <c r="Z255" s="22">
        <v>43</v>
      </c>
    </row>
    <row r="256" spans="2:26" ht="15" customHeight="1" x14ac:dyDescent="0.15">
      <c r="B256" s="824" t="s">
        <v>242</v>
      </c>
      <c r="C256" s="833"/>
      <c r="D256" s="163" t="str">
        <f>VLOOKUP($Z255,'様式D-1-2用'!$A$3:$O$1002,4,0)</f>
        <v>照明施設</v>
      </c>
      <c r="E256" s="844" t="str">
        <f>VLOOKUP($Z255,'様式D-1-2用'!$A$3:$O$1002,5,0)</f>
        <v>灯具</v>
      </c>
      <c r="F256" s="845"/>
      <c r="G256" s="824" t="s">
        <v>241</v>
      </c>
      <c r="H256" s="825"/>
      <c r="I256" s="329" t="str">
        <f>VLOOKUP($Z255,'様式D-1-2用'!$A$3:$O$1002,6,0)</f>
        <v>附属物本体</v>
      </c>
      <c r="J256" s="824" t="s">
        <v>242</v>
      </c>
      <c r="K256" s="833"/>
      <c r="L256" s="163" t="str">
        <f>VLOOKUP($Z256,'様式D-1-2用'!$A$3:$O$1002,4,0)</f>
        <v>照明施設</v>
      </c>
      <c r="M256" s="844" t="str">
        <f>VLOOKUP($Z256,'様式D-1-2用'!$A$3:$O$1002,5,0)</f>
        <v>ケーブル類</v>
      </c>
      <c r="N256" s="845"/>
      <c r="O256" s="824" t="s">
        <v>241</v>
      </c>
      <c r="P256" s="825"/>
      <c r="Q256" s="329" t="str">
        <f>VLOOKUP($Z256,'様式D-1-2用'!$A$3:$O$1002,6,0)</f>
        <v>取付部材</v>
      </c>
      <c r="R256" s="824" t="s">
        <v>242</v>
      </c>
      <c r="S256" s="833"/>
      <c r="T256" s="163" t="str">
        <f>VLOOKUP($Z257,'様式D-1-2用'!$A$3:$O$1002,4,0)</f>
        <v>照明施設</v>
      </c>
      <c r="U256" s="844" t="str">
        <f>VLOOKUP($Z257,'様式D-1-2用'!$A$3:$O$1002,5,0)</f>
        <v>ケーブル類</v>
      </c>
      <c r="V256" s="845"/>
      <c r="W256" s="824" t="s">
        <v>241</v>
      </c>
      <c r="X256" s="825"/>
      <c r="Y256" s="329" t="str">
        <f>VLOOKUP($Z257,'様式D-1-2用'!$A$3:$O$1002,6,0)</f>
        <v>取付部材</v>
      </c>
      <c r="Z256" s="22">
        <v>44</v>
      </c>
    </row>
    <row r="257" spans="2:26" ht="15" customHeight="1" x14ac:dyDescent="0.15">
      <c r="B257" s="824" t="s">
        <v>240</v>
      </c>
      <c r="C257" s="833"/>
      <c r="D257" s="841" t="str">
        <f>VLOOKUP($Z255,'様式D-1-2用'!$A$3:$O$1002,7,0)</f>
        <v>腐食</v>
      </c>
      <c r="E257" s="842"/>
      <c r="F257" s="842"/>
      <c r="G257" s="842"/>
      <c r="H257" s="842"/>
      <c r="I257" s="843"/>
      <c r="J257" s="824" t="s">
        <v>240</v>
      </c>
      <c r="K257" s="833"/>
      <c r="L257" s="841" t="str">
        <f>VLOOKUP($Z256,'様式D-1-2用'!$A$3:$O$1002,7,0)</f>
        <v>腐食</v>
      </c>
      <c r="M257" s="842"/>
      <c r="N257" s="842"/>
      <c r="O257" s="842"/>
      <c r="P257" s="842"/>
      <c r="Q257" s="843"/>
      <c r="R257" s="824" t="s">
        <v>240</v>
      </c>
      <c r="S257" s="833"/>
      <c r="T257" s="841" t="str">
        <f>VLOOKUP($Z257,'様式D-1-2用'!$A$3:$O$1002,7,0)</f>
        <v>腐食</v>
      </c>
      <c r="U257" s="842"/>
      <c r="V257" s="842"/>
      <c r="W257" s="842"/>
      <c r="X257" s="842"/>
      <c r="Y257" s="843"/>
      <c r="Z257" s="22">
        <v>45</v>
      </c>
    </row>
    <row r="258" spans="2:26" ht="44.25" customHeight="1" x14ac:dyDescent="0.15">
      <c r="B258" s="822" t="s">
        <v>252</v>
      </c>
      <c r="C258" s="822"/>
      <c r="D258" s="164" t="str">
        <f>VLOOKUP($Z255,'様式D-1-2用'!$A$3:$O$1002,11,0)</f>
        <v>×</v>
      </c>
      <c r="E258" s="128" t="s">
        <v>238</v>
      </c>
      <c r="F258" s="839" t="str">
        <f>VLOOKUP($Z255,'様式D-1-2用'!$A$3:$O$1002,15,0)</f>
        <v>照明本体カバー腐食1箇所
(過年度写S16-13)</v>
      </c>
      <c r="G258" s="839"/>
      <c r="H258" s="839"/>
      <c r="I258" s="839"/>
      <c r="J258" s="822" t="s">
        <v>252</v>
      </c>
      <c r="K258" s="822"/>
      <c r="L258" s="164" t="str">
        <f>VLOOKUP($Z256,'様式D-1-2用'!$A$3:$O$1002,11,0)</f>
        <v>×</v>
      </c>
      <c r="M258" s="128" t="s">
        <v>238</v>
      </c>
      <c r="N258" s="839" t="str">
        <f>VLOOKUP($Z256,'様式D-1-2用'!$A$3:$O$1002,15,0)</f>
        <v>取付金具腐食2箇所
(過年度写S16-15,16-16)</v>
      </c>
      <c r="O258" s="839"/>
      <c r="P258" s="839"/>
      <c r="Q258" s="839"/>
      <c r="R258" s="822" t="s">
        <v>252</v>
      </c>
      <c r="S258" s="822"/>
      <c r="T258" s="164" t="str">
        <f>VLOOKUP($Z257,'様式D-1-2用'!$A$3:$O$1002,11,0)</f>
        <v>×</v>
      </c>
      <c r="U258" s="128" t="s">
        <v>238</v>
      </c>
      <c r="V258" s="839" t="str">
        <f>VLOOKUP($Z257,'様式D-1-2用'!$A$3:$O$1002,15,0)</f>
        <v>取付金具腐食6箇所
(過年度写S17-11,17-12,17-13)</v>
      </c>
      <c r="W258" s="839"/>
      <c r="X258" s="839"/>
      <c r="Y258" s="839"/>
    </row>
    <row r="259" spans="2:26" s="23" customFormat="1" ht="14.1" customHeight="1" x14ac:dyDescent="0.15">
      <c r="B259" s="835"/>
      <c r="C259" s="835"/>
      <c r="D259" s="835"/>
      <c r="E259" s="835"/>
      <c r="F259" s="835"/>
      <c r="G259" s="835"/>
      <c r="H259" s="835"/>
      <c r="I259" s="835"/>
      <c r="J259" s="836"/>
      <c r="K259" s="836"/>
      <c r="L259" s="836"/>
      <c r="M259" s="836"/>
      <c r="N259" s="836"/>
      <c r="O259" s="836"/>
      <c r="P259" s="836"/>
      <c r="Q259" s="836"/>
      <c r="R259" s="859"/>
      <c r="S259" s="859"/>
      <c r="T259" s="859"/>
      <c r="U259" s="859"/>
      <c r="V259" s="859"/>
      <c r="W259" s="859"/>
      <c r="X259" s="859"/>
      <c r="Y259" s="859"/>
    </row>
    <row r="260" spans="2:26" s="23" customFormat="1" ht="14.1" customHeight="1" x14ac:dyDescent="0.15">
      <c r="B260" s="835"/>
      <c r="C260" s="835"/>
      <c r="D260" s="835"/>
      <c r="E260" s="835"/>
      <c r="F260" s="835"/>
      <c r="G260" s="835"/>
      <c r="H260" s="835"/>
      <c r="I260" s="835"/>
      <c r="J260" s="836"/>
      <c r="K260" s="836"/>
      <c r="L260" s="836"/>
      <c r="M260" s="836"/>
      <c r="N260" s="836"/>
      <c r="O260" s="836"/>
      <c r="P260" s="836"/>
      <c r="Q260" s="836"/>
      <c r="R260" s="859"/>
      <c r="S260" s="859"/>
      <c r="T260" s="859"/>
      <c r="U260" s="859"/>
      <c r="V260" s="859"/>
      <c r="W260" s="859"/>
      <c r="X260" s="859"/>
      <c r="Y260" s="859"/>
    </row>
    <row r="261" spans="2:26" s="23" customFormat="1" ht="14.1" customHeight="1" x14ac:dyDescent="0.15">
      <c r="B261" s="835"/>
      <c r="C261" s="835"/>
      <c r="D261" s="835"/>
      <c r="E261" s="835"/>
      <c r="F261" s="835"/>
      <c r="G261" s="835"/>
      <c r="H261" s="835"/>
      <c r="I261" s="835"/>
      <c r="J261" s="836"/>
      <c r="K261" s="836"/>
      <c r="L261" s="836"/>
      <c r="M261" s="836"/>
      <c r="N261" s="836"/>
      <c r="O261" s="836"/>
      <c r="P261" s="836"/>
      <c r="Q261" s="836"/>
      <c r="R261" s="859"/>
      <c r="S261" s="859"/>
      <c r="T261" s="859"/>
      <c r="U261" s="859"/>
      <c r="V261" s="859"/>
      <c r="W261" s="859"/>
      <c r="X261" s="859"/>
      <c r="Y261" s="859"/>
    </row>
    <row r="262" spans="2:26" s="23" customFormat="1" ht="14.1" customHeight="1" x14ac:dyDescent="0.15">
      <c r="B262" s="835"/>
      <c r="C262" s="835"/>
      <c r="D262" s="835"/>
      <c r="E262" s="835"/>
      <c r="F262" s="835"/>
      <c r="G262" s="835"/>
      <c r="H262" s="835"/>
      <c r="I262" s="835"/>
      <c r="J262" s="836"/>
      <c r="K262" s="836"/>
      <c r="L262" s="836"/>
      <c r="M262" s="836"/>
      <c r="N262" s="836"/>
      <c r="O262" s="836"/>
      <c r="P262" s="836"/>
      <c r="Q262" s="836"/>
      <c r="R262" s="859"/>
      <c r="S262" s="859"/>
      <c r="T262" s="859"/>
      <c r="U262" s="859"/>
      <c r="V262" s="859"/>
      <c r="W262" s="859"/>
      <c r="X262" s="859"/>
      <c r="Y262" s="859"/>
    </row>
    <row r="263" spans="2:26" s="23" customFormat="1" ht="14.1" customHeight="1" x14ac:dyDescent="0.15">
      <c r="B263" s="835"/>
      <c r="C263" s="835"/>
      <c r="D263" s="835"/>
      <c r="E263" s="835"/>
      <c r="F263" s="835"/>
      <c r="G263" s="835"/>
      <c r="H263" s="835"/>
      <c r="I263" s="835"/>
      <c r="J263" s="836"/>
      <c r="K263" s="836"/>
      <c r="L263" s="836"/>
      <c r="M263" s="836"/>
      <c r="N263" s="836"/>
      <c r="O263" s="836"/>
      <c r="P263" s="836"/>
      <c r="Q263" s="836"/>
      <c r="R263" s="859"/>
      <c r="S263" s="859"/>
      <c r="T263" s="859"/>
      <c r="U263" s="859"/>
      <c r="V263" s="859"/>
      <c r="W263" s="859"/>
      <c r="X263" s="859"/>
      <c r="Y263" s="859"/>
    </row>
    <row r="264" spans="2:26" s="23" customFormat="1" ht="14.1" customHeight="1" x14ac:dyDescent="0.15">
      <c r="B264" s="835"/>
      <c r="C264" s="835"/>
      <c r="D264" s="835"/>
      <c r="E264" s="835"/>
      <c r="F264" s="835"/>
      <c r="G264" s="835"/>
      <c r="H264" s="835"/>
      <c r="I264" s="835"/>
      <c r="J264" s="836"/>
      <c r="K264" s="836"/>
      <c r="L264" s="836"/>
      <c r="M264" s="836"/>
      <c r="N264" s="836"/>
      <c r="O264" s="836"/>
      <c r="P264" s="836"/>
      <c r="Q264" s="836"/>
      <c r="R264" s="859"/>
      <c r="S264" s="859"/>
      <c r="T264" s="859"/>
      <c r="U264" s="859"/>
      <c r="V264" s="859"/>
      <c r="W264" s="859"/>
      <c r="X264" s="859"/>
      <c r="Y264" s="859"/>
    </row>
    <row r="265" spans="2:26" s="23" customFormat="1" ht="14.1" customHeight="1" x14ac:dyDescent="0.15">
      <c r="B265" s="835"/>
      <c r="C265" s="835"/>
      <c r="D265" s="835"/>
      <c r="E265" s="835"/>
      <c r="F265" s="835"/>
      <c r="G265" s="835"/>
      <c r="H265" s="835"/>
      <c r="I265" s="835"/>
      <c r="J265" s="836"/>
      <c r="K265" s="836"/>
      <c r="L265" s="836"/>
      <c r="M265" s="836"/>
      <c r="N265" s="836"/>
      <c r="O265" s="836"/>
      <c r="P265" s="836"/>
      <c r="Q265" s="836"/>
      <c r="R265" s="859"/>
      <c r="S265" s="859"/>
      <c r="T265" s="859"/>
      <c r="U265" s="859"/>
      <c r="V265" s="859"/>
      <c r="W265" s="859"/>
      <c r="X265" s="859"/>
      <c r="Y265" s="859"/>
    </row>
    <row r="266" spans="2:26" s="23" customFormat="1" ht="14.1" customHeight="1" x14ac:dyDescent="0.15">
      <c r="B266" s="835"/>
      <c r="C266" s="835"/>
      <c r="D266" s="835"/>
      <c r="E266" s="835"/>
      <c r="F266" s="835"/>
      <c r="G266" s="835"/>
      <c r="H266" s="835"/>
      <c r="I266" s="835"/>
      <c r="J266" s="836"/>
      <c r="K266" s="836"/>
      <c r="L266" s="836"/>
      <c r="M266" s="836"/>
      <c r="N266" s="836"/>
      <c r="O266" s="836"/>
      <c r="P266" s="836"/>
      <c r="Q266" s="836"/>
      <c r="R266" s="859"/>
      <c r="S266" s="859"/>
      <c r="T266" s="859"/>
      <c r="U266" s="859"/>
      <c r="V266" s="859"/>
      <c r="W266" s="859"/>
      <c r="X266" s="859"/>
      <c r="Y266" s="859"/>
    </row>
    <row r="267" spans="2:26" s="23" customFormat="1" ht="14.1" customHeight="1" x14ac:dyDescent="0.15">
      <c r="B267" s="835"/>
      <c r="C267" s="835"/>
      <c r="D267" s="835"/>
      <c r="E267" s="835"/>
      <c r="F267" s="835"/>
      <c r="G267" s="835"/>
      <c r="H267" s="835"/>
      <c r="I267" s="835"/>
      <c r="J267" s="836"/>
      <c r="K267" s="836"/>
      <c r="L267" s="836"/>
      <c r="M267" s="836"/>
      <c r="N267" s="836"/>
      <c r="O267" s="836"/>
      <c r="P267" s="836"/>
      <c r="Q267" s="836"/>
      <c r="R267" s="859"/>
      <c r="S267" s="859"/>
      <c r="T267" s="859"/>
      <c r="U267" s="859"/>
      <c r="V267" s="859"/>
      <c r="W267" s="859"/>
      <c r="X267" s="859"/>
      <c r="Y267" s="859"/>
    </row>
    <row r="268" spans="2:26" s="23" customFormat="1" ht="14.1" customHeight="1" x14ac:dyDescent="0.15">
      <c r="B268" s="835"/>
      <c r="C268" s="835"/>
      <c r="D268" s="835"/>
      <c r="E268" s="835"/>
      <c r="F268" s="835"/>
      <c r="G268" s="835"/>
      <c r="H268" s="835"/>
      <c r="I268" s="835"/>
      <c r="J268" s="836"/>
      <c r="K268" s="836"/>
      <c r="L268" s="836"/>
      <c r="M268" s="836"/>
      <c r="N268" s="836"/>
      <c r="O268" s="836"/>
      <c r="P268" s="836"/>
      <c r="Q268" s="836"/>
      <c r="R268" s="859"/>
      <c r="S268" s="859"/>
      <c r="T268" s="859"/>
      <c r="U268" s="859"/>
      <c r="V268" s="859"/>
      <c r="W268" s="859"/>
      <c r="X268" s="859"/>
      <c r="Y268" s="859"/>
    </row>
    <row r="269" spans="2:26" s="23" customFormat="1" ht="14.1" customHeight="1" x14ac:dyDescent="0.15">
      <c r="B269" s="835"/>
      <c r="C269" s="835"/>
      <c r="D269" s="835"/>
      <c r="E269" s="835"/>
      <c r="F269" s="835"/>
      <c r="G269" s="835"/>
      <c r="H269" s="835"/>
      <c r="I269" s="835"/>
      <c r="J269" s="836"/>
      <c r="K269" s="836"/>
      <c r="L269" s="836"/>
      <c r="M269" s="836"/>
      <c r="N269" s="836"/>
      <c r="O269" s="836"/>
      <c r="P269" s="836"/>
      <c r="Q269" s="836"/>
      <c r="R269" s="859"/>
      <c r="S269" s="859"/>
      <c r="T269" s="859"/>
      <c r="U269" s="859"/>
      <c r="V269" s="859"/>
      <c r="W269" s="859"/>
      <c r="X269" s="859"/>
      <c r="Y269" s="859"/>
    </row>
    <row r="270" spans="2:26" s="23" customFormat="1" ht="14.1" customHeight="1" x14ac:dyDescent="0.15">
      <c r="B270" s="835"/>
      <c r="C270" s="835"/>
      <c r="D270" s="835"/>
      <c r="E270" s="835"/>
      <c r="F270" s="835"/>
      <c r="G270" s="835"/>
      <c r="H270" s="835"/>
      <c r="I270" s="835"/>
      <c r="J270" s="836"/>
      <c r="K270" s="836"/>
      <c r="L270" s="836"/>
      <c r="M270" s="836"/>
      <c r="N270" s="836"/>
      <c r="O270" s="836"/>
      <c r="P270" s="836"/>
      <c r="Q270" s="836"/>
      <c r="R270" s="859"/>
      <c r="S270" s="859"/>
      <c r="T270" s="859"/>
      <c r="U270" s="859"/>
      <c r="V270" s="859"/>
      <c r="W270" s="859"/>
      <c r="X270" s="859"/>
      <c r="Y270" s="859"/>
    </row>
    <row r="271" spans="2:26" s="23" customFormat="1" ht="14.1" customHeight="1" x14ac:dyDescent="0.15">
      <c r="B271" s="835"/>
      <c r="C271" s="835"/>
      <c r="D271" s="835"/>
      <c r="E271" s="835"/>
      <c r="F271" s="835"/>
      <c r="G271" s="835"/>
      <c r="H271" s="835"/>
      <c r="I271" s="835"/>
      <c r="J271" s="836"/>
      <c r="K271" s="836"/>
      <c r="L271" s="836"/>
      <c r="M271" s="836"/>
      <c r="N271" s="836"/>
      <c r="O271" s="836"/>
      <c r="P271" s="836"/>
      <c r="Q271" s="836"/>
      <c r="R271" s="859"/>
      <c r="S271" s="859"/>
      <c r="T271" s="859"/>
      <c r="U271" s="859"/>
      <c r="V271" s="859"/>
      <c r="W271" s="859"/>
      <c r="X271" s="859"/>
      <c r="Y271" s="859"/>
    </row>
    <row r="272" spans="2:26" s="23" customFormat="1" ht="14.1" customHeight="1" x14ac:dyDescent="0.15">
      <c r="B272" s="83"/>
      <c r="C272" s="83"/>
      <c r="D272" s="86" t="s">
        <v>284</v>
      </c>
      <c r="E272" s="83"/>
      <c r="F272" s="83"/>
      <c r="G272" s="83"/>
      <c r="H272" s="83"/>
      <c r="I272" s="83"/>
      <c r="J272" s="80"/>
      <c r="K272" s="80"/>
      <c r="L272" s="80"/>
      <c r="M272" s="80"/>
      <c r="N272" s="80"/>
      <c r="O272" s="80"/>
      <c r="P272" s="80"/>
      <c r="Q272" s="80"/>
      <c r="R272" s="84"/>
      <c r="S272" s="84"/>
      <c r="T272" s="84"/>
      <c r="U272" s="84"/>
      <c r="V272" s="84"/>
      <c r="W272" s="84"/>
      <c r="X272" s="84"/>
      <c r="Y272" s="84"/>
    </row>
    <row r="273" spans="2:26" s="23" customFormat="1" ht="15" customHeight="1" x14ac:dyDescent="0.15">
      <c r="B273" s="80"/>
      <c r="C273" s="80"/>
      <c r="D273" s="85" t="s">
        <v>262</v>
      </c>
      <c r="E273" s="82"/>
      <c r="F273" s="82"/>
      <c r="G273" s="82"/>
      <c r="H273" s="82"/>
      <c r="I273" s="82"/>
      <c r="J273" s="82"/>
      <c r="K273" s="82"/>
      <c r="L273" s="82"/>
      <c r="M273" s="82"/>
      <c r="N273" s="82"/>
      <c r="O273" s="80"/>
      <c r="P273" s="85"/>
      <c r="Q273" s="82"/>
      <c r="R273" s="82"/>
      <c r="S273" s="82"/>
      <c r="T273" s="82"/>
      <c r="U273" s="82"/>
      <c r="V273" s="82"/>
      <c r="W273" s="82"/>
      <c r="X273" s="82"/>
      <c r="Y273" s="82"/>
    </row>
    <row r="274" spans="2:26" ht="15" customHeight="1" x14ac:dyDescent="0.15">
      <c r="D274" s="174" t="s">
        <v>452</v>
      </c>
      <c r="E274" s="174"/>
      <c r="F274" s="175"/>
      <c r="G274" s="23"/>
      <c r="H274" s="23"/>
      <c r="I274" s="23"/>
      <c r="J274" s="23"/>
      <c r="K274" s="23"/>
      <c r="L274" s="176" t="s">
        <v>557</v>
      </c>
      <c r="M274" s="23"/>
      <c r="N274" s="23"/>
      <c r="O274" s="23"/>
      <c r="P274" s="175"/>
      <c r="Q274" s="174"/>
      <c r="R274" s="175"/>
      <c r="S274" s="23"/>
      <c r="T274" s="23"/>
      <c r="U274" s="23"/>
      <c r="V274" s="23"/>
      <c r="W274" s="23"/>
      <c r="X274" s="23"/>
      <c r="Y274" s="23"/>
      <c r="Z274" s="23"/>
    </row>
    <row r="275" spans="2:26" ht="15" customHeight="1" x14ac:dyDescent="0.15">
      <c r="B275" s="824" t="s">
        <v>244</v>
      </c>
      <c r="C275" s="833"/>
      <c r="D275" s="825"/>
      <c r="E275" s="147">
        <f>VLOOKUP($Z275,'様式D-1-2用'!$A$3:$O$1002,2,0)</f>
        <v>17</v>
      </c>
      <c r="F275" s="824" t="s">
        <v>243</v>
      </c>
      <c r="G275" s="833"/>
      <c r="H275" s="825"/>
      <c r="I275" s="147">
        <f>VLOOKUP($Z275,'様式D-1-2用'!$A$3:$O$1002,3,0)</f>
        <v>102</v>
      </c>
      <c r="J275" s="824" t="s">
        <v>244</v>
      </c>
      <c r="K275" s="833"/>
      <c r="L275" s="825"/>
      <c r="M275" s="147">
        <f>VLOOKUP($Z276,'様式D-1-2用'!$A$3:$O$1002,2,0)</f>
        <v>18</v>
      </c>
      <c r="N275" s="824" t="s">
        <v>243</v>
      </c>
      <c r="O275" s="833"/>
      <c r="P275" s="825"/>
      <c r="Q275" s="147">
        <f>VLOOKUP($Z276,'様式D-1-2用'!$A$3:$O$1002,3,0)</f>
        <v>101</v>
      </c>
      <c r="R275" s="824" t="s">
        <v>244</v>
      </c>
      <c r="S275" s="833"/>
      <c r="T275" s="825"/>
      <c r="U275" s="147">
        <f>VLOOKUP($Z277,'様式D-1-2用'!$A$3:$O$1002,2,0)</f>
        <v>18</v>
      </c>
      <c r="V275" s="824" t="s">
        <v>243</v>
      </c>
      <c r="W275" s="833"/>
      <c r="X275" s="825"/>
      <c r="Y275" s="147">
        <f>VLOOKUP($Z277,'様式D-1-2用'!$A$3:$O$1002,3,0)</f>
        <v>102</v>
      </c>
      <c r="Z275" s="22">
        <v>46</v>
      </c>
    </row>
    <row r="276" spans="2:26" ht="15" customHeight="1" x14ac:dyDescent="0.15">
      <c r="B276" s="824" t="s">
        <v>242</v>
      </c>
      <c r="C276" s="833"/>
      <c r="D276" s="163" t="str">
        <f>VLOOKUP($Z275,'様式D-1-2用'!$A$3:$O$1002,4,0)</f>
        <v>照明施設</v>
      </c>
      <c r="E276" s="844" t="str">
        <f>VLOOKUP($Z275,'様式D-1-2用'!$A$3:$O$1002,5,0)</f>
        <v>ケーブル類</v>
      </c>
      <c r="F276" s="845"/>
      <c r="G276" s="824" t="s">
        <v>241</v>
      </c>
      <c r="H276" s="825"/>
      <c r="I276" s="329" t="str">
        <f>VLOOKUP($Z275,'様式D-1-2用'!$A$3:$O$1002,6,0)</f>
        <v>取付部材</v>
      </c>
      <c r="J276" s="824" t="s">
        <v>242</v>
      </c>
      <c r="K276" s="833"/>
      <c r="L276" s="163" t="str">
        <f>VLOOKUP($Z276,'様式D-1-2用'!$A$3:$O$1002,4,0)</f>
        <v>照明施設</v>
      </c>
      <c r="M276" s="844" t="str">
        <f>VLOOKUP($Z276,'様式D-1-2用'!$A$3:$O$1002,5,0)</f>
        <v>ケーブル類</v>
      </c>
      <c r="N276" s="845"/>
      <c r="O276" s="824" t="s">
        <v>241</v>
      </c>
      <c r="P276" s="825"/>
      <c r="Q276" s="329" t="str">
        <f>VLOOKUP($Z276,'様式D-1-2用'!$A$3:$O$1002,6,0)</f>
        <v>取付部材</v>
      </c>
      <c r="R276" s="824" t="s">
        <v>242</v>
      </c>
      <c r="S276" s="833"/>
      <c r="T276" s="163" t="str">
        <f>VLOOKUP($Z277,'様式D-1-2用'!$A$3:$O$1002,4,0)</f>
        <v>照明施設</v>
      </c>
      <c r="U276" s="844" t="str">
        <f>VLOOKUP($Z277,'様式D-1-2用'!$A$3:$O$1002,5,0)</f>
        <v>灯具</v>
      </c>
      <c r="V276" s="845"/>
      <c r="W276" s="824" t="s">
        <v>241</v>
      </c>
      <c r="X276" s="825"/>
      <c r="Y276" s="329" t="str">
        <f>VLOOKUP($Z277,'様式D-1-2用'!$A$3:$O$1002,6,0)</f>
        <v>附属物本体</v>
      </c>
      <c r="Z276" s="22">
        <v>47</v>
      </c>
    </row>
    <row r="277" spans="2:26" ht="15" customHeight="1" x14ac:dyDescent="0.15">
      <c r="B277" s="824" t="s">
        <v>240</v>
      </c>
      <c r="C277" s="833"/>
      <c r="D277" s="841" t="str">
        <f>VLOOKUP($Z275,'様式D-1-2用'!$A$3:$O$1002,7,0)</f>
        <v>腐食</v>
      </c>
      <c r="E277" s="842"/>
      <c r="F277" s="842"/>
      <c r="G277" s="842"/>
      <c r="H277" s="842"/>
      <c r="I277" s="843"/>
      <c r="J277" s="824" t="s">
        <v>240</v>
      </c>
      <c r="K277" s="833"/>
      <c r="L277" s="841" t="str">
        <f>VLOOKUP($Z276,'様式D-1-2用'!$A$3:$O$1002,7,0)</f>
        <v>腐食</v>
      </c>
      <c r="M277" s="842"/>
      <c r="N277" s="842"/>
      <c r="O277" s="842"/>
      <c r="P277" s="842"/>
      <c r="Q277" s="843"/>
      <c r="R277" s="824" t="s">
        <v>240</v>
      </c>
      <c r="S277" s="833"/>
      <c r="T277" s="841" t="str">
        <f>VLOOKUP($Z277,'様式D-1-2用'!$A$3:$O$1002,7,0)</f>
        <v>腐食</v>
      </c>
      <c r="U277" s="842"/>
      <c r="V277" s="842"/>
      <c r="W277" s="842"/>
      <c r="X277" s="842"/>
      <c r="Y277" s="843"/>
      <c r="Z277" s="22">
        <v>48</v>
      </c>
    </row>
    <row r="278" spans="2:26" ht="45.75" customHeight="1" x14ac:dyDescent="0.15">
      <c r="B278" s="822" t="s">
        <v>252</v>
      </c>
      <c r="C278" s="822"/>
      <c r="D278" s="164" t="str">
        <f>VLOOKUP($Z275,'様式D-1-2用'!$A$3:$O$1002,11,0)</f>
        <v>×</v>
      </c>
      <c r="E278" s="128" t="s">
        <v>238</v>
      </c>
      <c r="F278" s="862" t="str">
        <f>VLOOKUP($Z275,'様式D-1-2用'!$A$3:$O$1002,15,0)</f>
        <v>取付金具腐食5箇所(3箇所破損有)
(過年度写S17-14,17-15,
17-16,17-17)</v>
      </c>
      <c r="G278" s="862"/>
      <c r="H278" s="862"/>
      <c r="I278" s="862"/>
      <c r="J278" s="822" t="s">
        <v>252</v>
      </c>
      <c r="K278" s="822"/>
      <c r="L278" s="164" t="str">
        <f>VLOOKUP($Z276,'様式D-1-2用'!$A$3:$O$1002,11,0)</f>
        <v>×</v>
      </c>
      <c r="M278" s="128" t="s">
        <v>238</v>
      </c>
      <c r="N278" s="839" t="str">
        <f>VLOOKUP($Z276,'様式D-1-2用'!$A$3:$O$1002,15,0)</f>
        <v>取付金具腐食7箇所
(過年度写S18-14,18-15,18-16)</v>
      </c>
      <c r="O278" s="839"/>
      <c r="P278" s="839"/>
      <c r="Q278" s="839"/>
      <c r="R278" s="822" t="s">
        <v>252</v>
      </c>
      <c r="S278" s="822"/>
      <c r="T278" s="164" t="str">
        <f>VLOOKUP($Z277,'様式D-1-2用'!$A$3:$O$1002,11,0)</f>
        <v>×</v>
      </c>
      <c r="U278" s="128" t="s">
        <v>238</v>
      </c>
      <c r="V278" s="839" t="str">
        <f>VLOOKUP($Z277,'様式D-1-2用'!$A$3:$O$1002,15,0)</f>
        <v>照明本体カバー腐食1箇所
(過年度写S18-12,18-13)</v>
      </c>
      <c r="W278" s="839"/>
      <c r="X278" s="839"/>
      <c r="Y278" s="839"/>
    </row>
    <row r="279" spans="2:26" s="23" customFormat="1" ht="14.1" customHeight="1" x14ac:dyDescent="0.15">
      <c r="B279" s="834"/>
      <c r="C279" s="834"/>
      <c r="D279" s="834"/>
      <c r="E279" s="834"/>
      <c r="F279" s="834"/>
      <c r="G279" s="834"/>
      <c r="H279" s="834"/>
      <c r="I279" s="834"/>
      <c r="J279" s="836"/>
      <c r="K279" s="836"/>
      <c r="L279" s="836"/>
      <c r="M279" s="836"/>
      <c r="N279" s="836"/>
      <c r="O279" s="836"/>
      <c r="P279" s="836"/>
      <c r="Q279" s="836"/>
      <c r="R279" s="837"/>
      <c r="S279" s="837"/>
      <c r="T279" s="837"/>
      <c r="U279" s="837"/>
      <c r="V279" s="837"/>
      <c r="W279" s="837"/>
      <c r="X279" s="837"/>
      <c r="Y279" s="838"/>
    </row>
    <row r="280" spans="2:26" s="23" customFormat="1" ht="14.1" customHeight="1" x14ac:dyDescent="0.15">
      <c r="B280" s="835"/>
      <c r="C280" s="835"/>
      <c r="D280" s="835"/>
      <c r="E280" s="835"/>
      <c r="F280" s="835"/>
      <c r="G280" s="835"/>
      <c r="H280" s="835"/>
      <c r="I280" s="835"/>
      <c r="J280" s="836"/>
      <c r="K280" s="836"/>
      <c r="L280" s="836"/>
      <c r="M280" s="836"/>
      <c r="N280" s="836"/>
      <c r="O280" s="836"/>
      <c r="P280" s="836"/>
      <c r="Q280" s="836"/>
      <c r="R280" s="837"/>
      <c r="S280" s="837"/>
      <c r="T280" s="837"/>
      <c r="U280" s="837"/>
      <c r="V280" s="837"/>
      <c r="W280" s="837"/>
      <c r="X280" s="837"/>
      <c r="Y280" s="838"/>
    </row>
    <row r="281" spans="2:26" s="23" customFormat="1" ht="14.1" customHeight="1" x14ac:dyDescent="0.15">
      <c r="B281" s="835"/>
      <c r="C281" s="835"/>
      <c r="D281" s="835"/>
      <c r="E281" s="835"/>
      <c r="F281" s="835"/>
      <c r="G281" s="835"/>
      <c r="H281" s="835"/>
      <c r="I281" s="835"/>
      <c r="J281" s="836"/>
      <c r="K281" s="836"/>
      <c r="L281" s="836"/>
      <c r="M281" s="836"/>
      <c r="N281" s="836"/>
      <c r="O281" s="836"/>
      <c r="P281" s="836"/>
      <c r="Q281" s="836"/>
      <c r="R281" s="837"/>
      <c r="S281" s="837"/>
      <c r="T281" s="837"/>
      <c r="U281" s="837"/>
      <c r="V281" s="837"/>
      <c r="W281" s="837"/>
      <c r="X281" s="837"/>
      <c r="Y281" s="838"/>
    </row>
    <row r="282" spans="2:26" s="23" customFormat="1" ht="14.1" customHeight="1" x14ac:dyDescent="0.15">
      <c r="B282" s="835"/>
      <c r="C282" s="835"/>
      <c r="D282" s="835"/>
      <c r="E282" s="835"/>
      <c r="F282" s="835"/>
      <c r="G282" s="835"/>
      <c r="H282" s="835"/>
      <c r="I282" s="835"/>
      <c r="J282" s="836"/>
      <c r="K282" s="836"/>
      <c r="L282" s="836"/>
      <c r="M282" s="836"/>
      <c r="N282" s="836"/>
      <c r="O282" s="836"/>
      <c r="P282" s="836"/>
      <c r="Q282" s="836"/>
      <c r="R282" s="837"/>
      <c r="S282" s="837"/>
      <c r="T282" s="837"/>
      <c r="U282" s="837"/>
      <c r="V282" s="837"/>
      <c r="W282" s="837"/>
      <c r="X282" s="837"/>
      <c r="Y282" s="838"/>
    </row>
    <row r="283" spans="2:26" s="23" customFormat="1" ht="14.1" customHeight="1" x14ac:dyDescent="0.15">
      <c r="B283" s="835"/>
      <c r="C283" s="835"/>
      <c r="D283" s="835"/>
      <c r="E283" s="835"/>
      <c r="F283" s="835"/>
      <c r="G283" s="835"/>
      <c r="H283" s="835"/>
      <c r="I283" s="835"/>
      <c r="J283" s="836"/>
      <c r="K283" s="836"/>
      <c r="L283" s="836"/>
      <c r="M283" s="836"/>
      <c r="N283" s="836"/>
      <c r="O283" s="836"/>
      <c r="P283" s="836"/>
      <c r="Q283" s="836"/>
      <c r="R283" s="837"/>
      <c r="S283" s="837"/>
      <c r="T283" s="837"/>
      <c r="U283" s="837"/>
      <c r="V283" s="837"/>
      <c r="W283" s="837"/>
      <c r="X283" s="837"/>
      <c r="Y283" s="838"/>
    </row>
    <row r="284" spans="2:26" s="23" customFormat="1" ht="14.1" customHeight="1" x14ac:dyDescent="0.15">
      <c r="B284" s="835"/>
      <c r="C284" s="835"/>
      <c r="D284" s="835"/>
      <c r="E284" s="835"/>
      <c r="F284" s="835"/>
      <c r="G284" s="835"/>
      <c r="H284" s="835"/>
      <c r="I284" s="835"/>
      <c r="J284" s="836"/>
      <c r="K284" s="836"/>
      <c r="L284" s="836"/>
      <c r="M284" s="836"/>
      <c r="N284" s="836"/>
      <c r="O284" s="836"/>
      <c r="P284" s="836"/>
      <c r="Q284" s="836"/>
      <c r="R284" s="837"/>
      <c r="S284" s="837"/>
      <c r="T284" s="837"/>
      <c r="U284" s="837"/>
      <c r="V284" s="837"/>
      <c r="W284" s="837"/>
      <c r="X284" s="837"/>
      <c r="Y284" s="838"/>
    </row>
    <row r="285" spans="2:26" s="23" customFormat="1" ht="14.1" customHeight="1" x14ac:dyDescent="0.15">
      <c r="B285" s="835"/>
      <c r="C285" s="835"/>
      <c r="D285" s="835"/>
      <c r="E285" s="835"/>
      <c r="F285" s="835"/>
      <c r="G285" s="835"/>
      <c r="H285" s="835"/>
      <c r="I285" s="835"/>
      <c r="J285" s="836"/>
      <c r="K285" s="836"/>
      <c r="L285" s="836"/>
      <c r="M285" s="836"/>
      <c r="N285" s="836"/>
      <c r="O285" s="836"/>
      <c r="P285" s="836"/>
      <c r="Q285" s="836"/>
      <c r="R285" s="837"/>
      <c r="S285" s="837"/>
      <c r="T285" s="837"/>
      <c r="U285" s="837"/>
      <c r="V285" s="837"/>
      <c r="W285" s="837"/>
      <c r="X285" s="837"/>
      <c r="Y285" s="838"/>
    </row>
    <row r="286" spans="2:26" s="23" customFormat="1" ht="14.1" customHeight="1" x14ac:dyDescent="0.15">
      <c r="B286" s="835"/>
      <c r="C286" s="835"/>
      <c r="D286" s="835"/>
      <c r="E286" s="835"/>
      <c r="F286" s="835"/>
      <c r="G286" s="835"/>
      <c r="H286" s="835"/>
      <c r="I286" s="835"/>
      <c r="J286" s="836"/>
      <c r="K286" s="836"/>
      <c r="L286" s="836"/>
      <c r="M286" s="836"/>
      <c r="N286" s="836"/>
      <c r="O286" s="836"/>
      <c r="P286" s="836"/>
      <c r="Q286" s="836"/>
      <c r="R286" s="837"/>
      <c r="S286" s="837"/>
      <c r="T286" s="837"/>
      <c r="U286" s="837"/>
      <c r="V286" s="837"/>
      <c r="W286" s="837"/>
      <c r="X286" s="837"/>
      <c r="Y286" s="838"/>
    </row>
    <row r="287" spans="2:26" s="23" customFormat="1" ht="14.1" customHeight="1" x14ac:dyDescent="0.15">
      <c r="B287" s="835"/>
      <c r="C287" s="835"/>
      <c r="D287" s="835"/>
      <c r="E287" s="835"/>
      <c r="F287" s="835"/>
      <c r="G287" s="835"/>
      <c r="H287" s="835"/>
      <c r="I287" s="835"/>
      <c r="J287" s="836"/>
      <c r="K287" s="836"/>
      <c r="L287" s="836"/>
      <c r="M287" s="836"/>
      <c r="N287" s="836"/>
      <c r="O287" s="836"/>
      <c r="P287" s="836"/>
      <c r="Q287" s="836"/>
      <c r="R287" s="837"/>
      <c r="S287" s="837"/>
      <c r="T287" s="837"/>
      <c r="U287" s="837"/>
      <c r="V287" s="837"/>
      <c r="W287" s="837"/>
      <c r="X287" s="837"/>
      <c r="Y287" s="838"/>
    </row>
    <row r="288" spans="2:26" s="23" customFormat="1" ht="14.1" customHeight="1" x14ac:dyDescent="0.15">
      <c r="B288" s="835"/>
      <c r="C288" s="835"/>
      <c r="D288" s="835"/>
      <c r="E288" s="835"/>
      <c r="F288" s="835"/>
      <c r="G288" s="835"/>
      <c r="H288" s="835"/>
      <c r="I288" s="835"/>
      <c r="J288" s="836"/>
      <c r="K288" s="836"/>
      <c r="L288" s="836"/>
      <c r="M288" s="836"/>
      <c r="N288" s="836"/>
      <c r="O288" s="836"/>
      <c r="P288" s="836"/>
      <c r="Q288" s="836"/>
      <c r="R288" s="837"/>
      <c r="S288" s="837"/>
      <c r="T288" s="837"/>
      <c r="U288" s="837"/>
      <c r="V288" s="837"/>
      <c r="W288" s="837"/>
      <c r="X288" s="837"/>
      <c r="Y288" s="838"/>
    </row>
    <row r="289" spans="2:26" s="23" customFormat="1" ht="14.1" customHeight="1" x14ac:dyDescent="0.15">
      <c r="B289" s="835"/>
      <c r="C289" s="835"/>
      <c r="D289" s="835"/>
      <c r="E289" s="835"/>
      <c r="F289" s="835"/>
      <c r="G289" s="835"/>
      <c r="H289" s="835"/>
      <c r="I289" s="835"/>
      <c r="J289" s="836"/>
      <c r="K289" s="836"/>
      <c r="L289" s="836"/>
      <c r="M289" s="836"/>
      <c r="N289" s="836"/>
      <c r="O289" s="836"/>
      <c r="P289" s="836"/>
      <c r="Q289" s="836"/>
      <c r="R289" s="837"/>
      <c r="S289" s="837"/>
      <c r="T289" s="837"/>
      <c r="U289" s="837"/>
      <c r="V289" s="837"/>
      <c r="W289" s="837"/>
      <c r="X289" s="837"/>
      <c r="Y289" s="838"/>
    </row>
    <row r="290" spans="2:26" s="23" customFormat="1" ht="14.1" customHeight="1" x14ac:dyDescent="0.15">
      <c r="B290" s="835"/>
      <c r="C290" s="835"/>
      <c r="D290" s="835"/>
      <c r="E290" s="835"/>
      <c r="F290" s="835"/>
      <c r="G290" s="835"/>
      <c r="H290" s="835"/>
      <c r="I290" s="835"/>
      <c r="J290" s="836"/>
      <c r="K290" s="836"/>
      <c r="L290" s="836"/>
      <c r="M290" s="836"/>
      <c r="N290" s="836"/>
      <c r="O290" s="836"/>
      <c r="P290" s="836"/>
      <c r="Q290" s="836"/>
      <c r="R290" s="837"/>
      <c r="S290" s="837"/>
      <c r="T290" s="837"/>
      <c r="U290" s="837"/>
      <c r="V290" s="837"/>
      <c r="W290" s="837"/>
      <c r="X290" s="837"/>
      <c r="Y290" s="838"/>
    </row>
    <row r="291" spans="2:26" s="23" customFormat="1" ht="14.1" customHeight="1" x14ac:dyDescent="0.15">
      <c r="B291" s="835"/>
      <c r="C291" s="835"/>
      <c r="D291" s="835"/>
      <c r="E291" s="835"/>
      <c r="F291" s="835"/>
      <c r="G291" s="835"/>
      <c r="H291" s="835"/>
      <c r="I291" s="835"/>
      <c r="J291" s="836"/>
      <c r="K291" s="836"/>
      <c r="L291" s="836"/>
      <c r="M291" s="836"/>
      <c r="N291" s="836"/>
      <c r="O291" s="836"/>
      <c r="P291" s="836"/>
      <c r="Q291" s="836"/>
      <c r="R291" s="837"/>
      <c r="S291" s="837"/>
      <c r="T291" s="837"/>
      <c r="U291" s="837"/>
      <c r="V291" s="837"/>
      <c r="W291" s="837"/>
      <c r="X291" s="837"/>
      <c r="Y291" s="838"/>
    </row>
    <row r="292" spans="2:26" ht="15" customHeight="1" x14ac:dyDescent="0.15">
      <c r="B292" s="824" t="s">
        <v>244</v>
      </c>
      <c r="C292" s="833"/>
      <c r="D292" s="825"/>
      <c r="E292" s="147">
        <f>VLOOKUP($Z292,'様式D-1-2用'!$A$3:$O$1002,2,0)</f>
        <v>18</v>
      </c>
      <c r="F292" s="824" t="s">
        <v>243</v>
      </c>
      <c r="G292" s="833"/>
      <c r="H292" s="825"/>
      <c r="I292" s="147">
        <f>VLOOKUP($Z292,'様式D-1-2用'!$A$3:$O$1002,3,0)</f>
        <v>103</v>
      </c>
      <c r="J292" s="824" t="s">
        <v>244</v>
      </c>
      <c r="K292" s="833"/>
      <c r="L292" s="825"/>
      <c r="M292" s="147">
        <f>VLOOKUP($Z293,'様式D-1-2用'!$A$3:$O$1002,2,0)</f>
        <v>18</v>
      </c>
      <c r="N292" s="824" t="s">
        <v>243</v>
      </c>
      <c r="O292" s="833"/>
      <c r="P292" s="825"/>
      <c r="Q292" s="147">
        <f>VLOOKUP($Z293,'様式D-1-2用'!$A$3:$O$1002,3,0)</f>
        <v>104</v>
      </c>
      <c r="R292" s="824" t="s">
        <v>244</v>
      </c>
      <c r="S292" s="833"/>
      <c r="T292" s="825"/>
      <c r="U292" s="147">
        <f>VLOOKUP($Z294,'様式D-1-2用'!$A$3:$O$1002,2,0)</f>
        <v>19</v>
      </c>
      <c r="V292" s="824" t="s">
        <v>243</v>
      </c>
      <c r="W292" s="833"/>
      <c r="X292" s="825"/>
      <c r="Y292" s="147">
        <f>VLOOKUP($Z294,'様式D-1-2用'!$A$3:$O$1002,3,0)</f>
        <v>101</v>
      </c>
      <c r="Z292" s="22">
        <v>49</v>
      </c>
    </row>
    <row r="293" spans="2:26" ht="15" customHeight="1" x14ac:dyDescent="0.15">
      <c r="B293" s="824" t="s">
        <v>242</v>
      </c>
      <c r="C293" s="833"/>
      <c r="D293" s="163" t="str">
        <f>VLOOKUP($Z292,'様式D-1-2用'!$A$3:$O$1002,4,0)</f>
        <v>照明施設</v>
      </c>
      <c r="E293" s="844" t="str">
        <f>VLOOKUP($Z292,'様式D-1-2用'!$A$3:$O$1002,5,0)</f>
        <v>ケーブル類</v>
      </c>
      <c r="F293" s="845"/>
      <c r="G293" s="824" t="s">
        <v>241</v>
      </c>
      <c r="H293" s="825"/>
      <c r="I293" s="329" t="str">
        <f>VLOOKUP($Z292,'様式D-1-2用'!$A$3:$O$1002,6,0)</f>
        <v>取付部材</v>
      </c>
      <c r="J293" s="824" t="s">
        <v>242</v>
      </c>
      <c r="K293" s="833"/>
      <c r="L293" s="163" t="str">
        <f>VLOOKUP($Z293,'様式D-1-2用'!$A$3:$O$1002,4,0)</f>
        <v>照明施設</v>
      </c>
      <c r="M293" s="844" t="str">
        <f>VLOOKUP($Z293,'様式D-1-2用'!$A$3:$O$1002,5,0)</f>
        <v>灯具</v>
      </c>
      <c r="N293" s="845"/>
      <c r="O293" s="824" t="s">
        <v>241</v>
      </c>
      <c r="P293" s="825"/>
      <c r="Q293" s="329" t="str">
        <f>VLOOKUP($Z293,'様式D-1-2用'!$A$3:$O$1002,6,0)</f>
        <v>附属物本体</v>
      </c>
      <c r="R293" s="824" t="s">
        <v>242</v>
      </c>
      <c r="S293" s="833"/>
      <c r="T293" s="163" t="str">
        <f>VLOOKUP($Z294,'様式D-1-2用'!$A$3:$O$1002,4,0)</f>
        <v>照明施設</v>
      </c>
      <c r="U293" s="844" t="str">
        <f>VLOOKUP($Z294,'様式D-1-2用'!$A$3:$O$1002,5,0)</f>
        <v>ケーブル類</v>
      </c>
      <c r="V293" s="845"/>
      <c r="W293" s="824" t="s">
        <v>241</v>
      </c>
      <c r="X293" s="825"/>
      <c r="Y293" s="329" t="str">
        <f>VLOOKUP($Z294,'様式D-1-2用'!$A$3:$O$1002,6,0)</f>
        <v>取付部材</v>
      </c>
      <c r="Z293" s="22">
        <v>50</v>
      </c>
    </row>
    <row r="294" spans="2:26" ht="15" customHeight="1" x14ac:dyDescent="0.15">
      <c r="B294" s="824" t="s">
        <v>240</v>
      </c>
      <c r="C294" s="833"/>
      <c r="D294" s="841" t="str">
        <f>VLOOKUP($Z292,'様式D-1-2用'!$A$3:$O$1002,7,0)</f>
        <v>腐食</v>
      </c>
      <c r="E294" s="842"/>
      <c r="F294" s="842"/>
      <c r="G294" s="842"/>
      <c r="H294" s="842"/>
      <c r="I294" s="843"/>
      <c r="J294" s="824" t="s">
        <v>240</v>
      </c>
      <c r="K294" s="833"/>
      <c r="L294" s="841" t="str">
        <f>VLOOKUP($Z293,'様式D-1-2用'!$A$3:$O$1002,7,0)</f>
        <v>腐食</v>
      </c>
      <c r="M294" s="842"/>
      <c r="N294" s="842"/>
      <c r="O294" s="842"/>
      <c r="P294" s="842"/>
      <c r="Q294" s="843"/>
      <c r="R294" s="824" t="s">
        <v>240</v>
      </c>
      <c r="S294" s="833"/>
      <c r="T294" s="841" t="str">
        <f>VLOOKUP($Z294,'様式D-1-2用'!$A$3:$O$1002,7,0)</f>
        <v>腐食</v>
      </c>
      <c r="U294" s="842"/>
      <c r="V294" s="842"/>
      <c r="W294" s="842"/>
      <c r="X294" s="842"/>
      <c r="Y294" s="843"/>
      <c r="Z294" s="22">
        <v>51</v>
      </c>
    </row>
    <row r="295" spans="2:26" ht="45" customHeight="1" x14ac:dyDescent="0.15">
      <c r="B295" s="822" t="s">
        <v>252</v>
      </c>
      <c r="C295" s="822"/>
      <c r="D295" s="164" t="str">
        <f>VLOOKUP($Z292,'様式D-1-2用'!$A$3:$O$1002,11,0)</f>
        <v>×</v>
      </c>
      <c r="E295" s="128" t="s">
        <v>238</v>
      </c>
      <c r="F295" s="862" t="str">
        <f>VLOOKUP($Z292,'様式D-1-2用'!$A$3:$O$1002,15,0)</f>
        <v>取付金具腐食6箇所(1箇所破損有)
(過年度写S18-18,18-19,18-20)</v>
      </c>
      <c r="G295" s="862"/>
      <c r="H295" s="862"/>
      <c r="I295" s="862"/>
      <c r="J295" s="822" t="s">
        <v>252</v>
      </c>
      <c r="K295" s="822"/>
      <c r="L295" s="164" t="str">
        <f>VLOOKUP($Z293,'様式D-1-2用'!$A$3:$O$1002,11,0)</f>
        <v>×</v>
      </c>
      <c r="M295" s="128" t="s">
        <v>238</v>
      </c>
      <c r="N295" s="839" t="str">
        <f>VLOOKUP($Z293,'様式D-1-2用'!$A$3:$O$1002,15,0)</f>
        <v>照明本体カバー腐食1箇所
(過年度写S18-17)</v>
      </c>
      <c r="O295" s="839"/>
      <c r="P295" s="839"/>
      <c r="Q295" s="839"/>
      <c r="R295" s="822" t="s">
        <v>252</v>
      </c>
      <c r="S295" s="822"/>
      <c r="T295" s="164" t="str">
        <f>VLOOKUP($Z294,'様式D-1-2用'!$A$3:$O$1002,11,0)</f>
        <v>×</v>
      </c>
      <c r="U295" s="128" t="s">
        <v>238</v>
      </c>
      <c r="V295" s="839" t="str">
        <f>VLOOKUP($Z294,'様式D-1-2用'!$A$3:$O$1002,15,0)</f>
        <v>取付金具腐食6箇所
(過年度写S19-9,19-10,19-11,
19-12,19-13)</v>
      </c>
      <c r="W295" s="839"/>
      <c r="X295" s="839"/>
      <c r="Y295" s="839"/>
    </row>
    <row r="296" spans="2:26" s="23" customFormat="1" ht="14.1" customHeight="1" x14ac:dyDescent="0.15">
      <c r="B296" s="834"/>
      <c r="C296" s="834"/>
      <c r="D296" s="834"/>
      <c r="E296" s="834"/>
      <c r="F296" s="834"/>
      <c r="G296" s="834"/>
      <c r="H296" s="834"/>
      <c r="I296" s="834"/>
      <c r="J296" s="836"/>
      <c r="K296" s="836"/>
      <c r="L296" s="836"/>
      <c r="M296" s="836"/>
      <c r="N296" s="836"/>
      <c r="O296" s="836"/>
      <c r="P296" s="836"/>
      <c r="Q296" s="836"/>
      <c r="R296" s="837"/>
      <c r="S296" s="837"/>
      <c r="T296" s="837"/>
      <c r="U296" s="837"/>
      <c r="V296" s="837"/>
      <c r="W296" s="837"/>
      <c r="X296" s="837"/>
      <c r="Y296" s="838"/>
    </row>
    <row r="297" spans="2:26" s="23" customFormat="1" ht="14.1" customHeight="1" x14ac:dyDescent="0.15">
      <c r="B297" s="835"/>
      <c r="C297" s="835"/>
      <c r="D297" s="835"/>
      <c r="E297" s="835"/>
      <c r="F297" s="835"/>
      <c r="G297" s="835"/>
      <c r="H297" s="835"/>
      <c r="I297" s="835"/>
      <c r="J297" s="836"/>
      <c r="K297" s="836"/>
      <c r="L297" s="836"/>
      <c r="M297" s="836"/>
      <c r="N297" s="836"/>
      <c r="O297" s="836"/>
      <c r="P297" s="836"/>
      <c r="Q297" s="836"/>
      <c r="R297" s="837"/>
      <c r="S297" s="837"/>
      <c r="T297" s="837"/>
      <c r="U297" s="837"/>
      <c r="V297" s="837"/>
      <c r="W297" s="837"/>
      <c r="X297" s="837"/>
      <c r="Y297" s="838"/>
    </row>
    <row r="298" spans="2:26" s="23" customFormat="1" ht="14.1" customHeight="1" x14ac:dyDescent="0.15">
      <c r="B298" s="835"/>
      <c r="C298" s="835"/>
      <c r="D298" s="835"/>
      <c r="E298" s="835"/>
      <c r="F298" s="835"/>
      <c r="G298" s="835"/>
      <c r="H298" s="835"/>
      <c r="I298" s="835"/>
      <c r="J298" s="836"/>
      <c r="K298" s="836"/>
      <c r="L298" s="836"/>
      <c r="M298" s="836"/>
      <c r="N298" s="836"/>
      <c r="O298" s="836"/>
      <c r="P298" s="836"/>
      <c r="Q298" s="836"/>
      <c r="R298" s="837"/>
      <c r="S298" s="837"/>
      <c r="T298" s="837"/>
      <c r="U298" s="837"/>
      <c r="V298" s="837"/>
      <c r="W298" s="837"/>
      <c r="X298" s="837"/>
      <c r="Y298" s="838"/>
    </row>
    <row r="299" spans="2:26" s="23" customFormat="1" ht="14.1" customHeight="1" x14ac:dyDescent="0.15">
      <c r="B299" s="835"/>
      <c r="C299" s="835"/>
      <c r="D299" s="835"/>
      <c r="E299" s="835"/>
      <c r="F299" s="835"/>
      <c r="G299" s="835"/>
      <c r="H299" s="835"/>
      <c r="I299" s="835"/>
      <c r="J299" s="836"/>
      <c r="K299" s="836"/>
      <c r="L299" s="836"/>
      <c r="M299" s="836"/>
      <c r="N299" s="836"/>
      <c r="O299" s="836"/>
      <c r="P299" s="836"/>
      <c r="Q299" s="836"/>
      <c r="R299" s="837"/>
      <c r="S299" s="837"/>
      <c r="T299" s="837"/>
      <c r="U299" s="837"/>
      <c r="V299" s="837"/>
      <c r="W299" s="837"/>
      <c r="X299" s="837"/>
      <c r="Y299" s="838"/>
    </row>
    <row r="300" spans="2:26" s="23" customFormat="1" ht="14.1" customHeight="1" x14ac:dyDescent="0.15">
      <c r="B300" s="835"/>
      <c r="C300" s="835"/>
      <c r="D300" s="835"/>
      <c r="E300" s="835"/>
      <c r="F300" s="835"/>
      <c r="G300" s="835"/>
      <c r="H300" s="835"/>
      <c r="I300" s="835"/>
      <c r="J300" s="836"/>
      <c r="K300" s="836"/>
      <c r="L300" s="836"/>
      <c r="M300" s="836"/>
      <c r="N300" s="836"/>
      <c r="O300" s="836"/>
      <c r="P300" s="836"/>
      <c r="Q300" s="836"/>
      <c r="R300" s="837"/>
      <c r="S300" s="837"/>
      <c r="T300" s="837"/>
      <c r="U300" s="837"/>
      <c r="V300" s="837"/>
      <c r="W300" s="837"/>
      <c r="X300" s="837"/>
      <c r="Y300" s="838"/>
    </row>
    <row r="301" spans="2:26" s="23" customFormat="1" ht="14.1" customHeight="1" x14ac:dyDescent="0.15">
      <c r="B301" s="835"/>
      <c r="C301" s="835"/>
      <c r="D301" s="835"/>
      <c r="E301" s="835"/>
      <c r="F301" s="835"/>
      <c r="G301" s="835"/>
      <c r="H301" s="835"/>
      <c r="I301" s="835"/>
      <c r="J301" s="836"/>
      <c r="K301" s="836"/>
      <c r="L301" s="836"/>
      <c r="M301" s="836"/>
      <c r="N301" s="836"/>
      <c r="O301" s="836"/>
      <c r="P301" s="836"/>
      <c r="Q301" s="836"/>
      <c r="R301" s="837"/>
      <c r="S301" s="837"/>
      <c r="T301" s="837"/>
      <c r="U301" s="837"/>
      <c r="V301" s="837"/>
      <c r="W301" s="837"/>
      <c r="X301" s="837"/>
      <c r="Y301" s="838"/>
    </row>
    <row r="302" spans="2:26" s="23" customFormat="1" ht="14.1" customHeight="1" x14ac:dyDescent="0.15">
      <c r="B302" s="835"/>
      <c r="C302" s="835"/>
      <c r="D302" s="835"/>
      <c r="E302" s="835"/>
      <c r="F302" s="835"/>
      <c r="G302" s="835"/>
      <c r="H302" s="835"/>
      <c r="I302" s="835"/>
      <c r="J302" s="836"/>
      <c r="K302" s="836"/>
      <c r="L302" s="836"/>
      <c r="M302" s="836"/>
      <c r="N302" s="836"/>
      <c r="O302" s="836"/>
      <c r="P302" s="836"/>
      <c r="Q302" s="836"/>
      <c r="R302" s="837"/>
      <c r="S302" s="837"/>
      <c r="T302" s="837"/>
      <c r="U302" s="837"/>
      <c r="V302" s="837"/>
      <c r="W302" s="837"/>
      <c r="X302" s="837"/>
      <c r="Y302" s="838"/>
    </row>
    <row r="303" spans="2:26" s="23" customFormat="1" ht="14.1" customHeight="1" x14ac:dyDescent="0.15">
      <c r="B303" s="835"/>
      <c r="C303" s="835"/>
      <c r="D303" s="835"/>
      <c r="E303" s="835"/>
      <c r="F303" s="835"/>
      <c r="G303" s="835"/>
      <c r="H303" s="835"/>
      <c r="I303" s="835"/>
      <c r="J303" s="836"/>
      <c r="K303" s="836"/>
      <c r="L303" s="836"/>
      <c r="M303" s="836"/>
      <c r="N303" s="836"/>
      <c r="O303" s="836"/>
      <c r="P303" s="836"/>
      <c r="Q303" s="836"/>
      <c r="R303" s="837"/>
      <c r="S303" s="837"/>
      <c r="T303" s="837"/>
      <c r="U303" s="837"/>
      <c r="V303" s="837"/>
      <c r="W303" s="837"/>
      <c r="X303" s="837"/>
      <c r="Y303" s="838"/>
    </row>
    <row r="304" spans="2:26" s="23" customFormat="1" ht="14.1" customHeight="1" x14ac:dyDescent="0.15">
      <c r="B304" s="835"/>
      <c r="C304" s="835"/>
      <c r="D304" s="835"/>
      <c r="E304" s="835"/>
      <c r="F304" s="835"/>
      <c r="G304" s="835"/>
      <c r="H304" s="835"/>
      <c r="I304" s="835"/>
      <c r="J304" s="836"/>
      <c r="K304" s="836"/>
      <c r="L304" s="836"/>
      <c r="M304" s="836"/>
      <c r="N304" s="836"/>
      <c r="O304" s="836"/>
      <c r="P304" s="836"/>
      <c r="Q304" s="836"/>
      <c r="R304" s="837"/>
      <c r="S304" s="837"/>
      <c r="T304" s="837"/>
      <c r="U304" s="837"/>
      <c r="V304" s="837"/>
      <c r="W304" s="837"/>
      <c r="X304" s="837"/>
      <c r="Y304" s="838"/>
    </row>
    <row r="305" spans="2:26" s="23" customFormat="1" ht="14.1" customHeight="1" x14ac:dyDescent="0.15">
      <c r="B305" s="835"/>
      <c r="C305" s="835"/>
      <c r="D305" s="835"/>
      <c r="E305" s="835"/>
      <c r="F305" s="835"/>
      <c r="G305" s="835"/>
      <c r="H305" s="835"/>
      <c r="I305" s="835"/>
      <c r="J305" s="836"/>
      <c r="K305" s="836"/>
      <c r="L305" s="836"/>
      <c r="M305" s="836"/>
      <c r="N305" s="836"/>
      <c r="O305" s="836"/>
      <c r="P305" s="836"/>
      <c r="Q305" s="836"/>
      <c r="R305" s="837"/>
      <c r="S305" s="837"/>
      <c r="T305" s="837"/>
      <c r="U305" s="837"/>
      <c r="V305" s="837"/>
      <c r="W305" s="837"/>
      <c r="X305" s="837"/>
      <c r="Y305" s="838"/>
    </row>
    <row r="306" spans="2:26" s="23" customFormat="1" ht="14.1" customHeight="1" x14ac:dyDescent="0.15">
      <c r="B306" s="835"/>
      <c r="C306" s="835"/>
      <c r="D306" s="835"/>
      <c r="E306" s="835"/>
      <c r="F306" s="835"/>
      <c r="G306" s="835"/>
      <c r="H306" s="835"/>
      <c r="I306" s="835"/>
      <c r="J306" s="836"/>
      <c r="K306" s="836"/>
      <c r="L306" s="836"/>
      <c r="M306" s="836"/>
      <c r="N306" s="836"/>
      <c r="O306" s="836"/>
      <c r="P306" s="836"/>
      <c r="Q306" s="836"/>
      <c r="R306" s="837"/>
      <c r="S306" s="837"/>
      <c r="T306" s="837"/>
      <c r="U306" s="837"/>
      <c r="V306" s="837"/>
      <c r="W306" s="837"/>
      <c r="X306" s="837"/>
      <c r="Y306" s="838"/>
    </row>
    <row r="307" spans="2:26" s="23" customFormat="1" ht="14.1" customHeight="1" x14ac:dyDescent="0.15">
      <c r="B307" s="835"/>
      <c r="C307" s="835"/>
      <c r="D307" s="835"/>
      <c r="E307" s="835"/>
      <c r="F307" s="835"/>
      <c r="G307" s="835"/>
      <c r="H307" s="835"/>
      <c r="I307" s="835"/>
      <c r="J307" s="836"/>
      <c r="K307" s="836"/>
      <c r="L307" s="836"/>
      <c r="M307" s="836"/>
      <c r="N307" s="836"/>
      <c r="O307" s="836"/>
      <c r="P307" s="836"/>
      <c r="Q307" s="836"/>
      <c r="R307" s="837"/>
      <c r="S307" s="837"/>
      <c r="T307" s="837"/>
      <c r="U307" s="837"/>
      <c r="V307" s="837"/>
      <c r="W307" s="837"/>
      <c r="X307" s="837"/>
      <c r="Y307" s="838"/>
    </row>
    <row r="308" spans="2:26" s="23" customFormat="1" ht="14.1" customHeight="1" x14ac:dyDescent="0.15">
      <c r="B308" s="835"/>
      <c r="C308" s="835"/>
      <c r="D308" s="835"/>
      <c r="E308" s="835"/>
      <c r="F308" s="835"/>
      <c r="G308" s="835"/>
      <c r="H308" s="835"/>
      <c r="I308" s="835"/>
      <c r="J308" s="836"/>
      <c r="K308" s="836"/>
      <c r="L308" s="836"/>
      <c r="M308" s="836"/>
      <c r="N308" s="836"/>
      <c r="O308" s="836"/>
      <c r="P308" s="836"/>
      <c r="Q308" s="836"/>
      <c r="R308" s="837"/>
      <c r="S308" s="837"/>
      <c r="T308" s="837"/>
      <c r="U308" s="837"/>
      <c r="V308" s="837"/>
      <c r="W308" s="837"/>
      <c r="X308" s="837"/>
      <c r="Y308" s="838"/>
    </row>
    <row r="309" spans="2:26" ht="15" customHeight="1" x14ac:dyDescent="0.15">
      <c r="B309" s="824" t="s">
        <v>244</v>
      </c>
      <c r="C309" s="833"/>
      <c r="D309" s="825"/>
      <c r="E309" s="147">
        <f>VLOOKUP($Z309,'様式D-1-2用'!$A$3:$O$1002,2,0)</f>
        <v>19</v>
      </c>
      <c r="F309" s="824" t="s">
        <v>243</v>
      </c>
      <c r="G309" s="833"/>
      <c r="H309" s="825"/>
      <c r="I309" s="147">
        <f>VLOOKUP($Z309,'様式D-1-2用'!$A$3:$O$1002,3,0)</f>
        <v>102</v>
      </c>
      <c r="J309" s="824" t="s">
        <v>244</v>
      </c>
      <c r="K309" s="833"/>
      <c r="L309" s="825"/>
      <c r="M309" s="147">
        <f>VLOOKUP($Z310,'様式D-1-2用'!$A$3:$O$1002,2,0)</f>
        <v>19</v>
      </c>
      <c r="N309" s="824" t="s">
        <v>243</v>
      </c>
      <c r="O309" s="833"/>
      <c r="P309" s="825"/>
      <c r="Q309" s="147">
        <f>VLOOKUP($Z310,'様式D-1-2用'!$A$3:$O$1002,3,0)</f>
        <v>103</v>
      </c>
      <c r="R309" s="824" t="s">
        <v>244</v>
      </c>
      <c r="S309" s="833"/>
      <c r="T309" s="825"/>
      <c r="U309" s="147">
        <f>VLOOKUP($Z311,'様式D-1-2用'!$A$3:$O$1002,2,0)</f>
        <v>19</v>
      </c>
      <c r="V309" s="824" t="s">
        <v>243</v>
      </c>
      <c r="W309" s="833"/>
      <c r="X309" s="825"/>
      <c r="Y309" s="147">
        <f>VLOOKUP($Z311,'様式D-1-2用'!$A$3:$O$1002,3,0)</f>
        <v>104</v>
      </c>
      <c r="Z309" s="22">
        <v>52</v>
      </c>
    </row>
    <row r="310" spans="2:26" ht="15" customHeight="1" x14ac:dyDescent="0.15">
      <c r="B310" s="824" t="s">
        <v>242</v>
      </c>
      <c r="C310" s="833"/>
      <c r="D310" s="163" t="str">
        <f>VLOOKUP($Z309,'様式D-1-2用'!$A$3:$O$1002,4,0)</f>
        <v>照明施設</v>
      </c>
      <c r="E310" s="844" t="str">
        <f>VLOOKUP($Z309,'様式D-1-2用'!$A$3:$O$1002,5,0)</f>
        <v>灯具</v>
      </c>
      <c r="F310" s="845"/>
      <c r="G310" s="824" t="s">
        <v>241</v>
      </c>
      <c r="H310" s="825"/>
      <c r="I310" s="329" t="str">
        <f>VLOOKUP($Z309,'様式D-1-2用'!$A$3:$O$1002,6,0)</f>
        <v>附属物本体</v>
      </c>
      <c r="J310" s="824" t="s">
        <v>242</v>
      </c>
      <c r="K310" s="833"/>
      <c r="L310" s="163" t="str">
        <f>VLOOKUP($Z310,'様式D-1-2用'!$A$3:$O$1002,4,0)</f>
        <v>照明施設</v>
      </c>
      <c r="M310" s="844" t="str">
        <f>VLOOKUP($Z310,'様式D-1-2用'!$A$3:$O$1002,5,0)</f>
        <v>灯具</v>
      </c>
      <c r="N310" s="845"/>
      <c r="O310" s="824" t="s">
        <v>241</v>
      </c>
      <c r="P310" s="825"/>
      <c r="Q310" s="329" t="str">
        <f>VLOOKUP($Z310,'様式D-1-2用'!$A$3:$O$1002,6,0)</f>
        <v>附属物本体</v>
      </c>
      <c r="R310" s="824" t="s">
        <v>242</v>
      </c>
      <c r="S310" s="833"/>
      <c r="T310" s="163" t="str">
        <f>VLOOKUP($Z311,'様式D-1-2用'!$A$3:$O$1002,4,0)</f>
        <v>照明施設</v>
      </c>
      <c r="U310" s="844" t="str">
        <f>VLOOKUP($Z311,'様式D-1-2用'!$A$3:$O$1002,5,0)</f>
        <v>ケーブル類</v>
      </c>
      <c r="V310" s="845"/>
      <c r="W310" s="824" t="s">
        <v>241</v>
      </c>
      <c r="X310" s="825"/>
      <c r="Y310" s="329" t="str">
        <f>VLOOKUP($Z311,'様式D-1-2用'!$A$3:$O$1002,6,0)</f>
        <v>取付部材</v>
      </c>
      <c r="Z310" s="22">
        <v>53</v>
      </c>
    </row>
    <row r="311" spans="2:26" ht="15" customHeight="1" x14ac:dyDescent="0.15">
      <c r="B311" s="824" t="s">
        <v>240</v>
      </c>
      <c r="C311" s="833"/>
      <c r="D311" s="841" t="str">
        <f>VLOOKUP($Z309,'様式D-1-2用'!$A$3:$O$1002,7,0)</f>
        <v>腐食</v>
      </c>
      <c r="E311" s="842"/>
      <c r="F311" s="842"/>
      <c r="G311" s="842"/>
      <c r="H311" s="842"/>
      <c r="I311" s="843"/>
      <c r="J311" s="824" t="s">
        <v>240</v>
      </c>
      <c r="K311" s="833"/>
      <c r="L311" s="841" t="str">
        <f>VLOOKUP($Z310,'様式D-1-2用'!$A$3:$O$1002,7,0)</f>
        <v>腐食</v>
      </c>
      <c r="M311" s="842"/>
      <c r="N311" s="842"/>
      <c r="O311" s="842"/>
      <c r="P311" s="842"/>
      <c r="Q311" s="843"/>
      <c r="R311" s="824" t="s">
        <v>240</v>
      </c>
      <c r="S311" s="833"/>
      <c r="T311" s="841" t="str">
        <f>VLOOKUP($Z311,'様式D-1-2用'!$A$3:$O$1002,7,0)</f>
        <v>腐食</v>
      </c>
      <c r="U311" s="842"/>
      <c r="V311" s="842"/>
      <c r="W311" s="842"/>
      <c r="X311" s="842"/>
      <c r="Y311" s="843"/>
      <c r="Z311" s="22">
        <v>54</v>
      </c>
    </row>
    <row r="312" spans="2:26" ht="44.25" customHeight="1" x14ac:dyDescent="0.15">
      <c r="B312" s="822" t="s">
        <v>252</v>
      </c>
      <c r="C312" s="822"/>
      <c r="D312" s="164" t="str">
        <f>VLOOKUP($Z309,'様式D-1-2用'!$A$3:$O$1002,11,0)</f>
        <v>×</v>
      </c>
      <c r="E312" s="128" t="s">
        <v>238</v>
      </c>
      <c r="F312" s="839" t="str">
        <f>VLOOKUP($Z309,'様式D-1-2用'!$A$3:$O$1002,15,0)</f>
        <v>照明本体カバー腐食1箇所
(過年度写S19-8)</v>
      </c>
      <c r="G312" s="839"/>
      <c r="H312" s="839"/>
      <c r="I312" s="839"/>
      <c r="J312" s="822" t="s">
        <v>252</v>
      </c>
      <c r="K312" s="822"/>
      <c r="L312" s="164" t="str">
        <f>VLOOKUP($Z310,'様式D-1-2用'!$A$3:$O$1002,11,0)</f>
        <v>×</v>
      </c>
      <c r="M312" s="128" t="s">
        <v>238</v>
      </c>
      <c r="N312" s="839" t="str">
        <f>VLOOKUP($Z310,'様式D-1-2用'!$A$3:$O$1002,15,0)</f>
        <v>照明本体カバー腐食1箇所
(過年度写S19-14)</v>
      </c>
      <c r="O312" s="839"/>
      <c r="P312" s="839"/>
      <c r="Q312" s="839"/>
      <c r="R312" s="822" t="s">
        <v>252</v>
      </c>
      <c r="S312" s="822"/>
      <c r="T312" s="164" t="str">
        <f>VLOOKUP($Z311,'様式D-1-2用'!$A$3:$O$1002,11,0)</f>
        <v>×</v>
      </c>
      <c r="U312" s="128" t="s">
        <v>238</v>
      </c>
      <c r="V312" s="839" t="str">
        <f>VLOOKUP($Z311,'様式D-1-2用'!$A$3:$O$1002,15,0)</f>
        <v>取付金具腐食5箇所
(過年度写S19-16,19-17,19-18,
19-19)</v>
      </c>
      <c r="W312" s="839"/>
      <c r="X312" s="839"/>
      <c r="Y312" s="839"/>
    </row>
    <row r="313" spans="2:26" s="23" customFormat="1" ht="14.1" customHeight="1" x14ac:dyDescent="0.15">
      <c r="B313" s="835"/>
      <c r="C313" s="835"/>
      <c r="D313" s="835"/>
      <c r="E313" s="835"/>
      <c r="F313" s="835"/>
      <c r="G313" s="835"/>
      <c r="H313" s="835"/>
      <c r="I313" s="835"/>
      <c r="J313" s="836"/>
      <c r="K313" s="836"/>
      <c r="L313" s="836"/>
      <c r="M313" s="836"/>
      <c r="N313" s="836"/>
      <c r="O313" s="836"/>
      <c r="P313" s="836"/>
      <c r="Q313" s="836"/>
      <c r="R313" s="859"/>
      <c r="S313" s="859"/>
      <c r="T313" s="859"/>
      <c r="U313" s="859"/>
      <c r="V313" s="859"/>
      <c r="W313" s="859"/>
      <c r="X313" s="859"/>
      <c r="Y313" s="859"/>
    </row>
    <row r="314" spans="2:26" s="23" customFormat="1" ht="14.1" customHeight="1" x14ac:dyDescent="0.15">
      <c r="B314" s="835"/>
      <c r="C314" s="835"/>
      <c r="D314" s="835"/>
      <c r="E314" s="835"/>
      <c r="F314" s="835"/>
      <c r="G314" s="835"/>
      <c r="H314" s="835"/>
      <c r="I314" s="835"/>
      <c r="J314" s="836"/>
      <c r="K314" s="836"/>
      <c r="L314" s="836"/>
      <c r="M314" s="836"/>
      <c r="N314" s="836"/>
      <c r="O314" s="836"/>
      <c r="P314" s="836"/>
      <c r="Q314" s="836"/>
      <c r="R314" s="859"/>
      <c r="S314" s="859"/>
      <c r="T314" s="859"/>
      <c r="U314" s="859"/>
      <c r="V314" s="859"/>
      <c r="W314" s="859"/>
      <c r="X314" s="859"/>
      <c r="Y314" s="859"/>
    </row>
    <row r="315" spans="2:26" s="23" customFormat="1" ht="14.1" customHeight="1" x14ac:dyDescent="0.15">
      <c r="B315" s="835"/>
      <c r="C315" s="835"/>
      <c r="D315" s="835"/>
      <c r="E315" s="835"/>
      <c r="F315" s="835"/>
      <c r="G315" s="835"/>
      <c r="H315" s="835"/>
      <c r="I315" s="835"/>
      <c r="J315" s="836"/>
      <c r="K315" s="836"/>
      <c r="L315" s="836"/>
      <c r="M315" s="836"/>
      <c r="N315" s="836"/>
      <c r="O315" s="836"/>
      <c r="P315" s="836"/>
      <c r="Q315" s="836"/>
      <c r="R315" s="859"/>
      <c r="S315" s="859"/>
      <c r="T315" s="859"/>
      <c r="U315" s="859"/>
      <c r="V315" s="859"/>
      <c r="W315" s="859"/>
      <c r="X315" s="859"/>
      <c r="Y315" s="859"/>
    </row>
    <row r="316" spans="2:26" s="23" customFormat="1" ht="14.1" customHeight="1" x14ac:dyDescent="0.15">
      <c r="B316" s="835"/>
      <c r="C316" s="835"/>
      <c r="D316" s="835"/>
      <c r="E316" s="835"/>
      <c r="F316" s="835"/>
      <c r="G316" s="835"/>
      <c r="H316" s="835"/>
      <c r="I316" s="835"/>
      <c r="J316" s="836"/>
      <c r="K316" s="836"/>
      <c r="L316" s="836"/>
      <c r="M316" s="836"/>
      <c r="N316" s="836"/>
      <c r="O316" s="836"/>
      <c r="P316" s="836"/>
      <c r="Q316" s="836"/>
      <c r="R316" s="859"/>
      <c r="S316" s="859"/>
      <c r="T316" s="859"/>
      <c r="U316" s="859"/>
      <c r="V316" s="859"/>
      <c r="W316" s="859"/>
      <c r="X316" s="859"/>
      <c r="Y316" s="859"/>
    </row>
    <row r="317" spans="2:26" s="23" customFormat="1" ht="14.1" customHeight="1" x14ac:dyDescent="0.15">
      <c r="B317" s="835"/>
      <c r="C317" s="835"/>
      <c r="D317" s="835"/>
      <c r="E317" s="835"/>
      <c r="F317" s="835"/>
      <c r="G317" s="835"/>
      <c r="H317" s="835"/>
      <c r="I317" s="835"/>
      <c r="J317" s="836"/>
      <c r="K317" s="836"/>
      <c r="L317" s="836"/>
      <c r="M317" s="836"/>
      <c r="N317" s="836"/>
      <c r="O317" s="836"/>
      <c r="P317" s="836"/>
      <c r="Q317" s="836"/>
      <c r="R317" s="859"/>
      <c r="S317" s="859"/>
      <c r="T317" s="859"/>
      <c r="U317" s="859"/>
      <c r="V317" s="859"/>
      <c r="W317" s="859"/>
      <c r="X317" s="859"/>
      <c r="Y317" s="859"/>
    </row>
    <row r="318" spans="2:26" s="23" customFormat="1" ht="14.1" customHeight="1" x14ac:dyDescent="0.15">
      <c r="B318" s="835"/>
      <c r="C318" s="835"/>
      <c r="D318" s="835"/>
      <c r="E318" s="835"/>
      <c r="F318" s="835"/>
      <c r="G318" s="835"/>
      <c r="H318" s="835"/>
      <c r="I318" s="835"/>
      <c r="J318" s="836"/>
      <c r="K318" s="836"/>
      <c r="L318" s="836"/>
      <c r="M318" s="836"/>
      <c r="N318" s="836"/>
      <c r="O318" s="836"/>
      <c r="P318" s="836"/>
      <c r="Q318" s="836"/>
      <c r="R318" s="859"/>
      <c r="S318" s="859"/>
      <c r="T318" s="859"/>
      <c r="U318" s="859"/>
      <c r="V318" s="859"/>
      <c r="W318" s="859"/>
      <c r="X318" s="859"/>
      <c r="Y318" s="859"/>
    </row>
    <row r="319" spans="2:26" s="23" customFormat="1" ht="14.1" customHeight="1" x14ac:dyDescent="0.15">
      <c r="B319" s="835"/>
      <c r="C319" s="835"/>
      <c r="D319" s="835"/>
      <c r="E319" s="835"/>
      <c r="F319" s="835"/>
      <c r="G319" s="835"/>
      <c r="H319" s="835"/>
      <c r="I319" s="835"/>
      <c r="J319" s="836"/>
      <c r="K319" s="836"/>
      <c r="L319" s="836"/>
      <c r="M319" s="836"/>
      <c r="N319" s="836"/>
      <c r="O319" s="836"/>
      <c r="P319" s="836"/>
      <c r="Q319" s="836"/>
      <c r="R319" s="859"/>
      <c r="S319" s="859"/>
      <c r="T319" s="859"/>
      <c r="U319" s="859"/>
      <c r="V319" s="859"/>
      <c r="W319" s="859"/>
      <c r="X319" s="859"/>
      <c r="Y319" s="859"/>
    </row>
    <row r="320" spans="2:26" s="23" customFormat="1" ht="14.1" customHeight="1" x14ac:dyDescent="0.15">
      <c r="B320" s="835"/>
      <c r="C320" s="835"/>
      <c r="D320" s="835"/>
      <c r="E320" s="835"/>
      <c r="F320" s="835"/>
      <c r="G320" s="835"/>
      <c r="H320" s="835"/>
      <c r="I320" s="835"/>
      <c r="J320" s="836"/>
      <c r="K320" s="836"/>
      <c r="L320" s="836"/>
      <c r="M320" s="836"/>
      <c r="N320" s="836"/>
      <c r="O320" s="836"/>
      <c r="P320" s="836"/>
      <c r="Q320" s="836"/>
      <c r="R320" s="859"/>
      <c r="S320" s="859"/>
      <c r="T320" s="859"/>
      <c r="U320" s="859"/>
      <c r="V320" s="859"/>
      <c r="W320" s="859"/>
      <c r="X320" s="859"/>
      <c r="Y320" s="859"/>
    </row>
    <row r="321" spans="2:26" s="23" customFormat="1" ht="14.1" customHeight="1" x14ac:dyDescent="0.15">
      <c r="B321" s="835"/>
      <c r="C321" s="835"/>
      <c r="D321" s="835"/>
      <c r="E321" s="835"/>
      <c r="F321" s="835"/>
      <c r="G321" s="835"/>
      <c r="H321" s="835"/>
      <c r="I321" s="835"/>
      <c r="J321" s="836"/>
      <c r="K321" s="836"/>
      <c r="L321" s="836"/>
      <c r="M321" s="836"/>
      <c r="N321" s="836"/>
      <c r="O321" s="836"/>
      <c r="P321" s="836"/>
      <c r="Q321" s="836"/>
      <c r="R321" s="859"/>
      <c r="S321" s="859"/>
      <c r="T321" s="859"/>
      <c r="U321" s="859"/>
      <c r="V321" s="859"/>
      <c r="W321" s="859"/>
      <c r="X321" s="859"/>
      <c r="Y321" s="859"/>
    </row>
    <row r="322" spans="2:26" s="23" customFormat="1" ht="14.1" customHeight="1" x14ac:dyDescent="0.15">
      <c r="B322" s="835"/>
      <c r="C322" s="835"/>
      <c r="D322" s="835"/>
      <c r="E322" s="835"/>
      <c r="F322" s="835"/>
      <c r="G322" s="835"/>
      <c r="H322" s="835"/>
      <c r="I322" s="835"/>
      <c r="J322" s="836"/>
      <c r="K322" s="836"/>
      <c r="L322" s="836"/>
      <c r="M322" s="836"/>
      <c r="N322" s="836"/>
      <c r="O322" s="836"/>
      <c r="P322" s="836"/>
      <c r="Q322" s="836"/>
      <c r="R322" s="859"/>
      <c r="S322" s="859"/>
      <c r="T322" s="859"/>
      <c r="U322" s="859"/>
      <c r="V322" s="859"/>
      <c r="W322" s="859"/>
      <c r="X322" s="859"/>
      <c r="Y322" s="859"/>
    </row>
    <row r="323" spans="2:26" s="23" customFormat="1" ht="14.1" customHeight="1" x14ac:dyDescent="0.15">
      <c r="B323" s="835"/>
      <c r="C323" s="835"/>
      <c r="D323" s="835"/>
      <c r="E323" s="835"/>
      <c r="F323" s="835"/>
      <c r="G323" s="835"/>
      <c r="H323" s="835"/>
      <c r="I323" s="835"/>
      <c r="J323" s="836"/>
      <c r="K323" s="836"/>
      <c r="L323" s="836"/>
      <c r="M323" s="836"/>
      <c r="N323" s="836"/>
      <c r="O323" s="836"/>
      <c r="P323" s="836"/>
      <c r="Q323" s="836"/>
      <c r="R323" s="859"/>
      <c r="S323" s="859"/>
      <c r="T323" s="859"/>
      <c r="U323" s="859"/>
      <c r="V323" s="859"/>
      <c r="W323" s="859"/>
      <c r="X323" s="859"/>
      <c r="Y323" s="859"/>
    </row>
    <row r="324" spans="2:26" s="23" customFormat="1" ht="14.1" customHeight="1" x14ac:dyDescent="0.15">
      <c r="B324" s="835"/>
      <c r="C324" s="835"/>
      <c r="D324" s="835"/>
      <c r="E324" s="835"/>
      <c r="F324" s="835"/>
      <c r="G324" s="835"/>
      <c r="H324" s="835"/>
      <c r="I324" s="835"/>
      <c r="J324" s="836"/>
      <c r="K324" s="836"/>
      <c r="L324" s="836"/>
      <c r="M324" s="836"/>
      <c r="N324" s="836"/>
      <c r="O324" s="836"/>
      <c r="P324" s="836"/>
      <c r="Q324" s="836"/>
      <c r="R324" s="859"/>
      <c r="S324" s="859"/>
      <c r="T324" s="859"/>
      <c r="U324" s="859"/>
      <c r="V324" s="859"/>
      <c r="W324" s="859"/>
      <c r="X324" s="859"/>
      <c r="Y324" s="859"/>
    </row>
    <row r="325" spans="2:26" s="23" customFormat="1" ht="14.1" customHeight="1" x14ac:dyDescent="0.15">
      <c r="B325" s="835"/>
      <c r="C325" s="835"/>
      <c r="D325" s="835"/>
      <c r="E325" s="835"/>
      <c r="F325" s="835"/>
      <c r="G325" s="835"/>
      <c r="H325" s="835"/>
      <c r="I325" s="835"/>
      <c r="J325" s="836"/>
      <c r="K325" s="836"/>
      <c r="L325" s="836"/>
      <c r="M325" s="836"/>
      <c r="N325" s="836"/>
      <c r="O325" s="836"/>
      <c r="P325" s="836"/>
      <c r="Q325" s="836"/>
      <c r="R325" s="859"/>
      <c r="S325" s="859"/>
      <c r="T325" s="859"/>
      <c r="U325" s="859"/>
      <c r="V325" s="859"/>
      <c r="W325" s="859"/>
      <c r="X325" s="859"/>
      <c r="Y325" s="859"/>
    </row>
    <row r="326" spans="2:26" s="23" customFormat="1" ht="14.1" customHeight="1" x14ac:dyDescent="0.15">
      <c r="B326" s="83"/>
      <c r="C326" s="83"/>
      <c r="D326" s="86" t="s">
        <v>284</v>
      </c>
      <c r="E326" s="83"/>
      <c r="F326" s="83"/>
      <c r="G326" s="83"/>
      <c r="H326" s="83"/>
      <c r="I326" s="83"/>
      <c r="J326" s="80"/>
      <c r="K326" s="80"/>
      <c r="L326" s="80"/>
      <c r="M326" s="80"/>
      <c r="N326" s="80"/>
      <c r="O326" s="80"/>
      <c r="P326" s="80"/>
      <c r="Q326" s="80"/>
      <c r="R326" s="84"/>
      <c r="S326" s="84"/>
      <c r="T326" s="84"/>
      <c r="U326" s="84"/>
      <c r="V326" s="84"/>
      <c r="W326" s="84"/>
      <c r="X326" s="84"/>
      <c r="Y326" s="84"/>
    </row>
    <row r="327" spans="2:26" s="23" customFormat="1" ht="15" customHeight="1" x14ac:dyDescent="0.15">
      <c r="B327" s="80"/>
      <c r="C327" s="80"/>
      <c r="D327" s="85" t="s">
        <v>262</v>
      </c>
      <c r="E327" s="82"/>
      <c r="F327" s="82"/>
      <c r="G327" s="82"/>
      <c r="H327" s="82"/>
      <c r="I327" s="82"/>
      <c r="J327" s="82"/>
      <c r="K327" s="82"/>
      <c r="L327" s="82"/>
      <c r="M327" s="82"/>
      <c r="N327" s="82"/>
      <c r="O327" s="80"/>
      <c r="P327" s="85"/>
      <c r="Q327" s="82"/>
      <c r="R327" s="82"/>
      <c r="S327" s="82"/>
      <c r="T327" s="82"/>
      <c r="U327" s="82"/>
      <c r="V327" s="82"/>
      <c r="W327" s="82"/>
      <c r="X327" s="82"/>
      <c r="Y327" s="82"/>
    </row>
    <row r="328" spans="2:26" ht="15" customHeight="1" x14ac:dyDescent="0.15">
      <c r="D328" s="174" t="s">
        <v>452</v>
      </c>
      <c r="E328" s="174"/>
      <c r="F328" s="175"/>
      <c r="G328" s="23"/>
      <c r="H328" s="23"/>
      <c r="I328" s="23"/>
      <c r="J328" s="23"/>
      <c r="K328" s="23"/>
      <c r="L328" s="176" t="s">
        <v>557</v>
      </c>
      <c r="M328" s="23"/>
      <c r="N328" s="23"/>
      <c r="O328" s="23"/>
      <c r="P328" s="175"/>
      <c r="Q328" s="174"/>
      <c r="R328" s="175"/>
      <c r="S328" s="23"/>
      <c r="T328" s="23"/>
      <c r="U328" s="23"/>
      <c r="V328" s="23"/>
      <c r="W328" s="23"/>
      <c r="X328" s="23"/>
      <c r="Y328" s="23"/>
      <c r="Z328" s="23"/>
    </row>
    <row r="329" spans="2:26" ht="15" customHeight="1" x14ac:dyDescent="0.15">
      <c r="B329" s="824" t="s">
        <v>244</v>
      </c>
      <c r="C329" s="833"/>
      <c r="D329" s="825"/>
      <c r="E329" s="147">
        <f>VLOOKUP($Z329,'様式D-1-2用'!$A$3:$O$1002,2,0)</f>
        <v>19</v>
      </c>
      <c r="F329" s="824" t="s">
        <v>243</v>
      </c>
      <c r="G329" s="833"/>
      <c r="H329" s="825"/>
      <c r="I329" s="147">
        <f>VLOOKUP($Z329,'様式D-1-2用'!$A$3:$O$1002,3,0)</f>
        <v>105</v>
      </c>
      <c r="J329" s="824" t="s">
        <v>244</v>
      </c>
      <c r="K329" s="833"/>
      <c r="L329" s="825"/>
      <c r="M329" s="147">
        <f>VLOOKUP($Z330,'様式D-1-2用'!$A$3:$O$1002,2,0)</f>
        <v>19</v>
      </c>
      <c r="N329" s="824" t="s">
        <v>243</v>
      </c>
      <c r="O329" s="833"/>
      <c r="P329" s="825"/>
      <c r="Q329" s="147">
        <f>VLOOKUP($Z330,'様式D-1-2用'!$A$3:$O$1002,3,0)</f>
        <v>106</v>
      </c>
      <c r="R329" s="824" t="s">
        <v>244</v>
      </c>
      <c r="S329" s="833"/>
      <c r="T329" s="825"/>
      <c r="U329" s="147">
        <f>VLOOKUP($Z331,'様式D-1-2用'!$A$3:$O$1002,2,0)</f>
        <v>20</v>
      </c>
      <c r="V329" s="824" t="s">
        <v>243</v>
      </c>
      <c r="W329" s="833"/>
      <c r="X329" s="825"/>
      <c r="Y329" s="147">
        <f>VLOOKUP($Z331,'様式D-1-2用'!$A$3:$O$1002,3,0)</f>
        <v>101</v>
      </c>
      <c r="Z329" s="22">
        <v>55</v>
      </c>
    </row>
    <row r="330" spans="2:26" ht="15" customHeight="1" x14ac:dyDescent="0.15">
      <c r="B330" s="824" t="s">
        <v>242</v>
      </c>
      <c r="C330" s="833"/>
      <c r="D330" s="163" t="str">
        <f>VLOOKUP($Z329,'様式D-1-2用'!$A$3:$O$1002,4,0)</f>
        <v>照明施設</v>
      </c>
      <c r="E330" s="844" t="str">
        <f>VLOOKUP($Z329,'様式D-1-2用'!$A$3:$O$1002,5,0)</f>
        <v>灯具</v>
      </c>
      <c r="F330" s="845"/>
      <c r="G330" s="824" t="s">
        <v>241</v>
      </c>
      <c r="H330" s="825"/>
      <c r="I330" s="329" t="str">
        <f>VLOOKUP($Z329,'様式D-1-2用'!$A$3:$O$1002,6,0)</f>
        <v>附属物本体</v>
      </c>
      <c r="J330" s="824" t="s">
        <v>242</v>
      </c>
      <c r="K330" s="833"/>
      <c r="L330" s="163" t="str">
        <f>VLOOKUP($Z330,'様式D-1-2用'!$A$3:$O$1002,4,0)</f>
        <v>照明施設</v>
      </c>
      <c r="M330" s="844" t="str">
        <f>VLOOKUP($Z330,'様式D-1-2用'!$A$3:$O$1002,5,0)</f>
        <v>灯具</v>
      </c>
      <c r="N330" s="845"/>
      <c r="O330" s="824" t="s">
        <v>241</v>
      </c>
      <c r="P330" s="825"/>
      <c r="Q330" s="329" t="str">
        <f>VLOOKUP($Z330,'様式D-1-2用'!$A$3:$O$1002,6,0)</f>
        <v>附属物本体</v>
      </c>
      <c r="R330" s="824" t="s">
        <v>242</v>
      </c>
      <c r="S330" s="833"/>
      <c r="T330" s="163" t="str">
        <f>VLOOKUP($Z331,'様式D-1-2用'!$A$3:$O$1002,4,0)</f>
        <v>照明施設</v>
      </c>
      <c r="U330" s="844" t="str">
        <f>VLOOKUP($Z331,'様式D-1-2用'!$A$3:$O$1002,5,0)</f>
        <v>ケーブル類</v>
      </c>
      <c r="V330" s="845"/>
      <c r="W330" s="824" t="s">
        <v>241</v>
      </c>
      <c r="X330" s="825"/>
      <c r="Y330" s="329" t="str">
        <f>VLOOKUP($Z331,'様式D-1-2用'!$A$3:$O$1002,6,0)</f>
        <v>取付部材</v>
      </c>
      <c r="Z330" s="22">
        <v>56</v>
      </c>
    </row>
    <row r="331" spans="2:26" ht="15" customHeight="1" x14ac:dyDescent="0.15">
      <c r="B331" s="824" t="s">
        <v>240</v>
      </c>
      <c r="C331" s="833"/>
      <c r="D331" s="841" t="str">
        <f>VLOOKUP($Z329,'様式D-1-2用'!$A$3:$O$1002,7,0)</f>
        <v>腐食</v>
      </c>
      <c r="E331" s="842"/>
      <c r="F331" s="842"/>
      <c r="G331" s="842"/>
      <c r="H331" s="842"/>
      <c r="I331" s="843"/>
      <c r="J331" s="824" t="s">
        <v>240</v>
      </c>
      <c r="K331" s="833"/>
      <c r="L331" s="841" t="str">
        <f>VLOOKUP($Z330,'様式D-1-2用'!$A$3:$O$1002,7,0)</f>
        <v>腐食</v>
      </c>
      <c r="M331" s="842"/>
      <c r="N331" s="842"/>
      <c r="O331" s="842"/>
      <c r="P331" s="842"/>
      <c r="Q331" s="843"/>
      <c r="R331" s="824" t="s">
        <v>240</v>
      </c>
      <c r="S331" s="833"/>
      <c r="T331" s="841" t="str">
        <f>VLOOKUP($Z331,'様式D-1-2用'!$A$3:$O$1002,7,0)</f>
        <v>腐食</v>
      </c>
      <c r="U331" s="842"/>
      <c r="V331" s="842"/>
      <c r="W331" s="842"/>
      <c r="X331" s="842"/>
      <c r="Y331" s="843"/>
      <c r="Z331" s="22">
        <v>57</v>
      </c>
    </row>
    <row r="332" spans="2:26" ht="37.5" customHeight="1" x14ac:dyDescent="0.15">
      <c r="B332" s="822" t="s">
        <v>252</v>
      </c>
      <c r="C332" s="822"/>
      <c r="D332" s="164" t="str">
        <f>VLOOKUP($Z329,'様式D-1-2用'!$A$3:$O$1002,11,0)</f>
        <v>×</v>
      </c>
      <c r="E332" s="128" t="s">
        <v>238</v>
      </c>
      <c r="F332" s="839" t="str">
        <f>VLOOKUP($Z329,'様式D-1-2用'!$A$3:$O$1002,15,0)</f>
        <v>照明本体カバー腐食1箇所
(過年度写S19-15)</v>
      </c>
      <c r="G332" s="839"/>
      <c r="H332" s="839"/>
      <c r="I332" s="839"/>
      <c r="J332" s="822" t="s">
        <v>252</v>
      </c>
      <c r="K332" s="822"/>
      <c r="L332" s="164" t="str">
        <f>VLOOKUP($Z330,'様式D-1-2用'!$A$3:$O$1002,11,0)</f>
        <v>×</v>
      </c>
      <c r="M332" s="128" t="s">
        <v>238</v>
      </c>
      <c r="N332" s="839" t="str">
        <f>VLOOKUP($Z330,'様式D-1-2用'!$A$3:$O$1002,15,0)</f>
        <v>照明本体カバー腐食1箇所
(過年度写S19-20)</v>
      </c>
      <c r="O332" s="839"/>
      <c r="P332" s="839"/>
      <c r="Q332" s="839"/>
      <c r="R332" s="822" t="s">
        <v>252</v>
      </c>
      <c r="S332" s="822"/>
      <c r="T332" s="164" t="str">
        <f>VLOOKUP($Z331,'様式D-1-2用'!$A$3:$O$1002,11,0)</f>
        <v>×</v>
      </c>
      <c r="U332" s="128" t="s">
        <v>238</v>
      </c>
      <c r="V332" s="839" t="str">
        <f>VLOOKUP($Z331,'様式D-1-2用'!$A$3:$O$1002,15,0)</f>
        <v>取付金具腐食4箇所
(過年度写S20-13,20-14,20-15,
20-16)</v>
      </c>
      <c r="W332" s="839"/>
      <c r="X332" s="839"/>
      <c r="Y332" s="839"/>
    </row>
    <row r="333" spans="2:26" s="23" customFormat="1" ht="14.1" customHeight="1" x14ac:dyDescent="0.15">
      <c r="B333" s="834"/>
      <c r="C333" s="834"/>
      <c r="D333" s="834"/>
      <c r="E333" s="834"/>
      <c r="F333" s="834"/>
      <c r="G333" s="834"/>
      <c r="H333" s="834"/>
      <c r="I333" s="834"/>
      <c r="J333" s="836"/>
      <c r="K333" s="836"/>
      <c r="L333" s="836"/>
      <c r="M333" s="836"/>
      <c r="N333" s="836"/>
      <c r="O333" s="836"/>
      <c r="P333" s="836"/>
      <c r="Q333" s="836"/>
      <c r="R333" s="837"/>
      <c r="S333" s="837"/>
      <c r="T333" s="837"/>
      <c r="U333" s="837"/>
      <c r="V333" s="837"/>
      <c r="W333" s="837"/>
      <c r="X333" s="837"/>
      <c r="Y333" s="838"/>
    </row>
    <row r="334" spans="2:26" s="23" customFormat="1" ht="14.1" customHeight="1" x14ac:dyDescent="0.15">
      <c r="B334" s="835"/>
      <c r="C334" s="835"/>
      <c r="D334" s="835"/>
      <c r="E334" s="835"/>
      <c r="F334" s="835"/>
      <c r="G334" s="835"/>
      <c r="H334" s="835"/>
      <c r="I334" s="835"/>
      <c r="J334" s="836"/>
      <c r="K334" s="836"/>
      <c r="L334" s="836"/>
      <c r="M334" s="836"/>
      <c r="N334" s="836"/>
      <c r="O334" s="836"/>
      <c r="P334" s="836"/>
      <c r="Q334" s="836"/>
      <c r="R334" s="837"/>
      <c r="S334" s="837"/>
      <c r="T334" s="837"/>
      <c r="U334" s="837"/>
      <c r="V334" s="837"/>
      <c r="W334" s="837"/>
      <c r="X334" s="837"/>
      <c r="Y334" s="838"/>
    </row>
    <row r="335" spans="2:26" s="23" customFormat="1" ht="14.1" customHeight="1" x14ac:dyDescent="0.15">
      <c r="B335" s="835"/>
      <c r="C335" s="835"/>
      <c r="D335" s="835"/>
      <c r="E335" s="835"/>
      <c r="F335" s="835"/>
      <c r="G335" s="835"/>
      <c r="H335" s="835"/>
      <c r="I335" s="835"/>
      <c r="J335" s="836"/>
      <c r="K335" s="836"/>
      <c r="L335" s="836"/>
      <c r="M335" s="836"/>
      <c r="N335" s="836"/>
      <c r="O335" s="836"/>
      <c r="P335" s="836"/>
      <c r="Q335" s="836"/>
      <c r="R335" s="837"/>
      <c r="S335" s="837"/>
      <c r="T335" s="837"/>
      <c r="U335" s="837"/>
      <c r="V335" s="837"/>
      <c r="W335" s="837"/>
      <c r="X335" s="837"/>
      <c r="Y335" s="838"/>
    </row>
    <row r="336" spans="2:26" s="23" customFormat="1" ht="14.1" customHeight="1" x14ac:dyDescent="0.15">
      <c r="B336" s="835"/>
      <c r="C336" s="835"/>
      <c r="D336" s="835"/>
      <c r="E336" s="835"/>
      <c r="F336" s="835"/>
      <c r="G336" s="835"/>
      <c r="H336" s="835"/>
      <c r="I336" s="835"/>
      <c r="J336" s="836"/>
      <c r="K336" s="836"/>
      <c r="L336" s="836"/>
      <c r="M336" s="836"/>
      <c r="N336" s="836"/>
      <c r="O336" s="836"/>
      <c r="P336" s="836"/>
      <c r="Q336" s="836"/>
      <c r="R336" s="837"/>
      <c r="S336" s="837"/>
      <c r="T336" s="837"/>
      <c r="U336" s="837"/>
      <c r="V336" s="837"/>
      <c r="W336" s="837"/>
      <c r="X336" s="837"/>
      <c r="Y336" s="838"/>
    </row>
    <row r="337" spans="2:26" s="23" customFormat="1" ht="14.1" customHeight="1" x14ac:dyDescent="0.15">
      <c r="B337" s="835"/>
      <c r="C337" s="835"/>
      <c r="D337" s="835"/>
      <c r="E337" s="835"/>
      <c r="F337" s="835"/>
      <c r="G337" s="835"/>
      <c r="H337" s="835"/>
      <c r="I337" s="835"/>
      <c r="J337" s="836"/>
      <c r="K337" s="836"/>
      <c r="L337" s="836"/>
      <c r="M337" s="836"/>
      <c r="N337" s="836"/>
      <c r="O337" s="836"/>
      <c r="P337" s="836"/>
      <c r="Q337" s="836"/>
      <c r="R337" s="837"/>
      <c r="S337" s="837"/>
      <c r="T337" s="837"/>
      <c r="U337" s="837"/>
      <c r="V337" s="837"/>
      <c r="W337" s="837"/>
      <c r="X337" s="837"/>
      <c r="Y337" s="838"/>
    </row>
    <row r="338" spans="2:26" s="23" customFormat="1" ht="14.1" customHeight="1" x14ac:dyDescent="0.15">
      <c r="B338" s="835"/>
      <c r="C338" s="835"/>
      <c r="D338" s="835"/>
      <c r="E338" s="835"/>
      <c r="F338" s="835"/>
      <c r="G338" s="835"/>
      <c r="H338" s="835"/>
      <c r="I338" s="835"/>
      <c r="J338" s="836"/>
      <c r="K338" s="836"/>
      <c r="L338" s="836"/>
      <c r="M338" s="836"/>
      <c r="N338" s="836"/>
      <c r="O338" s="836"/>
      <c r="P338" s="836"/>
      <c r="Q338" s="836"/>
      <c r="R338" s="837"/>
      <c r="S338" s="837"/>
      <c r="T338" s="837"/>
      <c r="U338" s="837"/>
      <c r="V338" s="837"/>
      <c r="W338" s="837"/>
      <c r="X338" s="837"/>
      <c r="Y338" s="838"/>
    </row>
    <row r="339" spans="2:26" s="23" customFormat="1" ht="14.1" customHeight="1" x14ac:dyDescent="0.15">
      <c r="B339" s="835"/>
      <c r="C339" s="835"/>
      <c r="D339" s="835"/>
      <c r="E339" s="835"/>
      <c r="F339" s="835"/>
      <c r="G339" s="835"/>
      <c r="H339" s="835"/>
      <c r="I339" s="835"/>
      <c r="J339" s="836"/>
      <c r="K339" s="836"/>
      <c r="L339" s="836"/>
      <c r="M339" s="836"/>
      <c r="N339" s="836"/>
      <c r="O339" s="836"/>
      <c r="P339" s="836"/>
      <c r="Q339" s="836"/>
      <c r="R339" s="837"/>
      <c r="S339" s="837"/>
      <c r="T339" s="837"/>
      <c r="U339" s="837"/>
      <c r="V339" s="837"/>
      <c r="W339" s="837"/>
      <c r="X339" s="837"/>
      <c r="Y339" s="838"/>
    </row>
    <row r="340" spans="2:26" s="23" customFormat="1" ht="14.1" customHeight="1" x14ac:dyDescent="0.15">
      <c r="B340" s="835"/>
      <c r="C340" s="835"/>
      <c r="D340" s="835"/>
      <c r="E340" s="835"/>
      <c r="F340" s="835"/>
      <c r="G340" s="835"/>
      <c r="H340" s="835"/>
      <c r="I340" s="835"/>
      <c r="J340" s="836"/>
      <c r="K340" s="836"/>
      <c r="L340" s="836"/>
      <c r="M340" s="836"/>
      <c r="N340" s="836"/>
      <c r="O340" s="836"/>
      <c r="P340" s="836"/>
      <c r="Q340" s="836"/>
      <c r="R340" s="837"/>
      <c r="S340" s="837"/>
      <c r="T340" s="837"/>
      <c r="U340" s="837"/>
      <c r="V340" s="837"/>
      <c r="W340" s="837"/>
      <c r="X340" s="837"/>
      <c r="Y340" s="838"/>
    </row>
    <row r="341" spans="2:26" s="23" customFormat="1" ht="14.1" customHeight="1" x14ac:dyDescent="0.15">
      <c r="B341" s="835"/>
      <c r="C341" s="835"/>
      <c r="D341" s="835"/>
      <c r="E341" s="835"/>
      <c r="F341" s="835"/>
      <c r="G341" s="835"/>
      <c r="H341" s="835"/>
      <c r="I341" s="835"/>
      <c r="J341" s="836"/>
      <c r="K341" s="836"/>
      <c r="L341" s="836"/>
      <c r="M341" s="836"/>
      <c r="N341" s="836"/>
      <c r="O341" s="836"/>
      <c r="P341" s="836"/>
      <c r="Q341" s="836"/>
      <c r="R341" s="837"/>
      <c r="S341" s="837"/>
      <c r="T341" s="837"/>
      <c r="U341" s="837"/>
      <c r="V341" s="837"/>
      <c r="W341" s="837"/>
      <c r="X341" s="837"/>
      <c r="Y341" s="838"/>
    </row>
    <row r="342" spans="2:26" s="23" customFormat="1" ht="14.1" customHeight="1" x14ac:dyDescent="0.15">
      <c r="B342" s="835"/>
      <c r="C342" s="835"/>
      <c r="D342" s="835"/>
      <c r="E342" s="835"/>
      <c r="F342" s="835"/>
      <c r="G342" s="835"/>
      <c r="H342" s="835"/>
      <c r="I342" s="835"/>
      <c r="J342" s="836"/>
      <c r="K342" s="836"/>
      <c r="L342" s="836"/>
      <c r="M342" s="836"/>
      <c r="N342" s="836"/>
      <c r="O342" s="836"/>
      <c r="P342" s="836"/>
      <c r="Q342" s="836"/>
      <c r="R342" s="837"/>
      <c r="S342" s="837"/>
      <c r="T342" s="837"/>
      <c r="U342" s="837"/>
      <c r="V342" s="837"/>
      <c r="W342" s="837"/>
      <c r="X342" s="837"/>
      <c r="Y342" s="838"/>
    </row>
    <row r="343" spans="2:26" s="23" customFormat="1" ht="14.1" customHeight="1" x14ac:dyDescent="0.15">
      <c r="B343" s="835"/>
      <c r="C343" s="835"/>
      <c r="D343" s="835"/>
      <c r="E343" s="835"/>
      <c r="F343" s="835"/>
      <c r="G343" s="835"/>
      <c r="H343" s="835"/>
      <c r="I343" s="835"/>
      <c r="J343" s="836"/>
      <c r="K343" s="836"/>
      <c r="L343" s="836"/>
      <c r="M343" s="836"/>
      <c r="N343" s="836"/>
      <c r="O343" s="836"/>
      <c r="P343" s="836"/>
      <c r="Q343" s="836"/>
      <c r="R343" s="837"/>
      <c r="S343" s="837"/>
      <c r="T343" s="837"/>
      <c r="U343" s="837"/>
      <c r="V343" s="837"/>
      <c r="W343" s="837"/>
      <c r="X343" s="837"/>
      <c r="Y343" s="838"/>
    </row>
    <row r="344" spans="2:26" s="23" customFormat="1" ht="14.1" customHeight="1" x14ac:dyDescent="0.15">
      <c r="B344" s="835"/>
      <c r="C344" s="835"/>
      <c r="D344" s="835"/>
      <c r="E344" s="835"/>
      <c r="F344" s="835"/>
      <c r="G344" s="835"/>
      <c r="H344" s="835"/>
      <c r="I344" s="835"/>
      <c r="J344" s="836"/>
      <c r="K344" s="836"/>
      <c r="L344" s="836"/>
      <c r="M344" s="836"/>
      <c r="N344" s="836"/>
      <c r="O344" s="836"/>
      <c r="P344" s="836"/>
      <c r="Q344" s="836"/>
      <c r="R344" s="837"/>
      <c r="S344" s="837"/>
      <c r="T344" s="837"/>
      <c r="U344" s="837"/>
      <c r="V344" s="837"/>
      <c r="W344" s="837"/>
      <c r="X344" s="837"/>
      <c r="Y344" s="838"/>
    </row>
    <row r="345" spans="2:26" s="23" customFormat="1" ht="14.1" customHeight="1" x14ac:dyDescent="0.15">
      <c r="B345" s="835"/>
      <c r="C345" s="835"/>
      <c r="D345" s="835"/>
      <c r="E345" s="835"/>
      <c r="F345" s="835"/>
      <c r="G345" s="835"/>
      <c r="H345" s="835"/>
      <c r="I345" s="835"/>
      <c r="J345" s="836"/>
      <c r="K345" s="836"/>
      <c r="L345" s="836"/>
      <c r="M345" s="836"/>
      <c r="N345" s="836"/>
      <c r="O345" s="836"/>
      <c r="P345" s="836"/>
      <c r="Q345" s="836"/>
      <c r="R345" s="837"/>
      <c r="S345" s="837"/>
      <c r="T345" s="837"/>
      <c r="U345" s="837"/>
      <c r="V345" s="837"/>
      <c r="W345" s="837"/>
      <c r="X345" s="837"/>
      <c r="Y345" s="838"/>
    </row>
    <row r="346" spans="2:26" ht="15" customHeight="1" x14ac:dyDescent="0.15">
      <c r="B346" s="824" t="s">
        <v>244</v>
      </c>
      <c r="C346" s="833"/>
      <c r="D346" s="825"/>
      <c r="E346" s="147">
        <f>VLOOKUP($Z346,'様式D-1-2用'!$A$3:$O$1002,2,0)</f>
        <v>20</v>
      </c>
      <c r="F346" s="824" t="s">
        <v>243</v>
      </c>
      <c r="G346" s="833"/>
      <c r="H346" s="825"/>
      <c r="I346" s="147">
        <f>VLOOKUP($Z346,'様式D-1-2用'!$A$3:$O$1002,3,0)</f>
        <v>102</v>
      </c>
      <c r="J346" s="824" t="s">
        <v>244</v>
      </c>
      <c r="K346" s="833"/>
      <c r="L346" s="825"/>
      <c r="M346" s="147">
        <f>VLOOKUP($Z347,'様式D-1-2用'!$A$3:$O$1002,2,0)</f>
        <v>20</v>
      </c>
      <c r="N346" s="824" t="s">
        <v>243</v>
      </c>
      <c r="O346" s="833"/>
      <c r="P346" s="825"/>
      <c r="Q346" s="147">
        <f>VLOOKUP($Z347,'様式D-1-2用'!$A$3:$O$1002,3,0)</f>
        <v>103</v>
      </c>
      <c r="R346" s="824" t="s">
        <v>244</v>
      </c>
      <c r="S346" s="833"/>
      <c r="T346" s="825"/>
      <c r="U346" s="147">
        <f>VLOOKUP($Z348,'様式D-1-2用'!$A$3:$O$1002,2,0)</f>
        <v>21</v>
      </c>
      <c r="V346" s="824" t="s">
        <v>243</v>
      </c>
      <c r="W346" s="833"/>
      <c r="X346" s="825"/>
      <c r="Y346" s="147">
        <f>VLOOKUP($Z348,'様式D-1-2用'!$A$3:$O$1002,3,0)</f>
        <v>101</v>
      </c>
      <c r="Z346" s="22">
        <v>58</v>
      </c>
    </row>
    <row r="347" spans="2:26" ht="15" customHeight="1" x14ac:dyDescent="0.15">
      <c r="B347" s="824" t="s">
        <v>242</v>
      </c>
      <c r="C347" s="833"/>
      <c r="D347" s="163" t="str">
        <f>VLOOKUP($Z346,'様式D-1-2用'!$A$3:$O$1002,4,0)</f>
        <v>照明施設</v>
      </c>
      <c r="E347" s="844" t="str">
        <f>VLOOKUP($Z346,'様式D-1-2用'!$A$3:$O$1002,5,0)</f>
        <v>ケーブル類</v>
      </c>
      <c r="F347" s="845"/>
      <c r="G347" s="824" t="s">
        <v>241</v>
      </c>
      <c r="H347" s="825"/>
      <c r="I347" s="329" t="str">
        <f>VLOOKUP($Z346,'様式D-1-2用'!$A$3:$O$1002,6,0)</f>
        <v>取付部材</v>
      </c>
      <c r="J347" s="824" t="s">
        <v>242</v>
      </c>
      <c r="K347" s="833"/>
      <c r="L347" s="163" t="str">
        <f>VLOOKUP($Z347,'様式D-1-2用'!$A$3:$O$1002,4,0)</f>
        <v>照明施設</v>
      </c>
      <c r="M347" s="844" t="str">
        <f>VLOOKUP($Z347,'様式D-1-2用'!$A$3:$O$1002,5,0)</f>
        <v>灯具</v>
      </c>
      <c r="N347" s="845"/>
      <c r="O347" s="824" t="s">
        <v>241</v>
      </c>
      <c r="P347" s="825"/>
      <c r="Q347" s="329" t="str">
        <f>VLOOKUP($Z347,'様式D-1-2用'!$A$3:$O$1002,6,0)</f>
        <v>附属物本体</v>
      </c>
      <c r="R347" s="824" t="s">
        <v>242</v>
      </c>
      <c r="S347" s="833"/>
      <c r="T347" s="163" t="str">
        <f>VLOOKUP($Z348,'様式D-1-2用'!$A$3:$O$1002,4,0)</f>
        <v>照明施設</v>
      </c>
      <c r="U347" s="844" t="str">
        <f>VLOOKUP($Z348,'様式D-1-2用'!$A$3:$O$1002,5,0)</f>
        <v>ケーブル類</v>
      </c>
      <c r="V347" s="845"/>
      <c r="W347" s="824" t="s">
        <v>241</v>
      </c>
      <c r="X347" s="825"/>
      <c r="Y347" s="329" t="str">
        <f>VLOOKUP($Z348,'様式D-1-2用'!$A$3:$O$1002,6,0)</f>
        <v>取付部材</v>
      </c>
      <c r="Z347" s="22">
        <v>59</v>
      </c>
    </row>
    <row r="348" spans="2:26" ht="15" customHeight="1" x14ac:dyDescent="0.15">
      <c r="B348" s="824" t="s">
        <v>240</v>
      </c>
      <c r="C348" s="833"/>
      <c r="D348" s="841" t="str">
        <f>VLOOKUP($Z346,'様式D-1-2用'!$A$3:$O$1002,7,0)</f>
        <v>腐食</v>
      </c>
      <c r="E348" s="842"/>
      <c r="F348" s="842"/>
      <c r="G348" s="842"/>
      <c r="H348" s="842"/>
      <c r="I348" s="843"/>
      <c r="J348" s="824" t="s">
        <v>240</v>
      </c>
      <c r="K348" s="833"/>
      <c r="L348" s="841" t="str">
        <f>VLOOKUP($Z347,'様式D-1-2用'!$A$3:$O$1002,7,0)</f>
        <v>腐食</v>
      </c>
      <c r="M348" s="842"/>
      <c r="N348" s="842"/>
      <c r="O348" s="842"/>
      <c r="P348" s="842"/>
      <c r="Q348" s="843"/>
      <c r="R348" s="824" t="s">
        <v>240</v>
      </c>
      <c r="S348" s="833"/>
      <c r="T348" s="841" t="str">
        <f>VLOOKUP($Z348,'様式D-1-2用'!$A$3:$O$1002,7,0)</f>
        <v>腐食</v>
      </c>
      <c r="U348" s="842"/>
      <c r="V348" s="842"/>
      <c r="W348" s="842"/>
      <c r="X348" s="842"/>
      <c r="Y348" s="843"/>
      <c r="Z348" s="22">
        <v>60</v>
      </c>
    </row>
    <row r="349" spans="2:26" ht="42" customHeight="1" x14ac:dyDescent="0.15">
      <c r="B349" s="822" t="s">
        <v>252</v>
      </c>
      <c r="C349" s="822"/>
      <c r="D349" s="164" t="str">
        <f>VLOOKUP($Z346,'様式D-1-2用'!$A$3:$O$1002,11,0)</f>
        <v>×</v>
      </c>
      <c r="E349" s="128" t="s">
        <v>238</v>
      </c>
      <c r="F349" s="839" t="str">
        <f>VLOOKUP($Z346,'様式D-1-2用'!$A$3:$O$1002,15,0)</f>
        <v>取付金具腐食2箇所
(過年度写S20-17,20-18)</v>
      </c>
      <c r="G349" s="839"/>
      <c r="H349" s="839"/>
      <c r="I349" s="839"/>
      <c r="J349" s="822" t="s">
        <v>252</v>
      </c>
      <c r="K349" s="822"/>
      <c r="L349" s="164" t="str">
        <f>VLOOKUP($Z347,'様式D-1-2用'!$A$3:$O$1002,11,0)</f>
        <v>×</v>
      </c>
      <c r="M349" s="128" t="s">
        <v>238</v>
      </c>
      <c r="N349" s="839" t="str">
        <f>VLOOKUP($Z347,'様式D-1-2用'!$A$3:$O$1002,15,0)</f>
        <v>照明本体カバー腐食1箇所
(過年度写S20-19,20-20)</v>
      </c>
      <c r="O349" s="839"/>
      <c r="P349" s="839"/>
      <c r="Q349" s="839"/>
      <c r="R349" s="822" t="s">
        <v>252</v>
      </c>
      <c r="S349" s="822"/>
      <c r="T349" s="164" t="str">
        <f>VLOOKUP($Z348,'様式D-1-2用'!$A$3:$O$1002,11,0)</f>
        <v>×</v>
      </c>
      <c r="U349" s="128" t="s">
        <v>238</v>
      </c>
      <c r="V349" s="839" t="str">
        <f>VLOOKUP($Z348,'様式D-1-2用'!$A$3:$O$1002,15,0)</f>
        <v>取付金具腐食6箇所
(過年度写S21-12,21-13,21-14,
21-16)</v>
      </c>
      <c r="W349" s="839"/>
      <c r="X349" s="839"/>
      <c r="Y349" s="839"/>
    </row>
    <row r="350" spans="2:26" s="23" customFormat="1" ht="14.1" customHeight="1" x14ac:dyDescent="0.15">
      <c r="B350" s="834"/>
      <c r="C350" s="834"/>
      <c r="D350" s="834"/>
      <c r="E350" s="834"/>
      <c r="F350" s="834"/>
      <c r="G350" s="834"/>
      <c r="H350" s="834"/>
      <c r="I350" s="834"/>
      <c r="J350" s="836"/>
      <c r="K350" s="836"/>
      <c r="L350" s="836"/>
      <c r="M350" s="836"/>
      <c r="N350" s="836"/>
      <c r="O350" s="836"/>
      <c r="P350" s="836"/>
      <c r="Q350" s="836"/>
      <c r="R350" s="837"/>
      <c r="S350" s="837"/>
      <c r="T350" s="837"/>
      <c r="U350" s="837"/>
      <c r="V350" s="837"/>
      <c r="W350" s="837"/>
      <c r="X350" s="837"/>
      <c r="Y350" s="838"/>
    </row>
    <row r="351" spans="2:26" s="23" customFormat="1" ht="14.1" customHeight="1" x14ac:dyDescent="0.15">
      <c r="B351" s="835"/>
      <c r="C351" s="835"/>
      <c r="D351" s="835"/>
      <c r="E351" s="835"/>
      <c r="F351" s="835"/>
      <c r="G351" s="835"/>
      <c r="H351" s="835"/>
      <c r="I351" s="835"/>
      <c r="J351" s="836"/>
      <c r="K351" s="836"/>
      <c r="L351" s="836"/>
      <c r="M351" s="836"/>
      <c r="N351" s="836"/>
      <c r="O351" s="836"/>
      <c r="P351" s="836"/>
      <c r="Q351" s="836"/>
      <c r="R351" s="837"/>
      <c r="S351" s="837"/>
      <c r="T351" s="837"/>
      <c r="U351" s="837"/>
      <c r="V351" s="837"/>
      <c r="W351" s="837"/>
      <c r="X351" s="837"/>
      <c r="Y351" s="838"/>
    </row>
    <row r="352" spans="2:26" s="23" customFormat="1" ht="14.1" customHeight="1" x14ac:dyDescent="0.15">
      <c r="B352" s="835"/>
      <c r="C352" s="835"/>
      <c r="D352" s="835"/>
      <c r="E352" s="835"/>
      <c r="F352" s="835"/>
      <c r="G352" s="835"/>
      <c r="H352" s="835"/>
      <c r="I352" s="835"/>
      <c r="J352" s="836"/>
      <c r="K352" s="836"/>
      <c r="L352" s="836"/>
      <c r="M352" s="836"/>
      <c r="N352" s="836"/>
      <c r="O352" s="836"/>
      <c r="P352" s="836"/>
      <c r="Q352" s="836"/>
      <c r="R352" s="837"/>
      <c r="S352" s="837"/>
      <c r="T352" s="837"/>
      <c r="U352" s="837"/>
      <c r="V352" s="837"/>
      <c r="W352" s="837"/>
      <c r="X352" s="837"/>
      <c r="Y352" s="838"/>
    </row>
    <row r="353" spans="2:26" s="23" customFormat="1" ht="14.1" customHeight="1" x14ac:dyDescent="0.15">
      <c r="B353" s="835"/>
      <c r="C353" s="835"/>
      <c r="D353" s="835"/>
      <c r="E353" s="835"/>
      <c r="F353" s="835"/>
      <c r="G353" s="835"/>
      <c r="H353" s="835"/>
      <c r="I353" s="835"/>
      <c r="J353" s="836"/>
      <c r="K353" s="836"/>
      <c r="L353" s="836"/>
      <c r="M353" s="836"/>
      <c r="N353" s="836"/>
      <c r="O353" s="836"/>
      <c r="P353" s="836"/>
      <c r="Q353" s="836"/>
      <c r="R353" s="837"/>
      <c r="S353" s="837"/>
      <c r="T353" s="837"/>
      <c r="U353" s="837"/>
      <c r="V353" s="837"/>
      <c r="W353" s="837"/>
      <c r="X353" s="837"/>
      <c r="Y353" s="838"/>
    </row>
    <row r="354" spans="2:26" s="23" customFormat="1" ht="14.1" customHeight="1" x14ac:dyDescent="0.15">
      <c r="B354" s="835"/>
      <c r="C354" s="835"/>
      <c r="D354" s="835"/>
      <c r="E354" s="835"/>
      <c r="F354" s="835"/>
      <c r="G354" s="835"/>
      <c r="H354" s="835"/>
      <c r="I354" s="835"/>
      <c r="J354" s="836"/>
      <c r="K354" s="836"/>
      <c r="L354" s="836"/>
      <c r="M354" s="836"/>
      <c r="N354" s="836"/>
      <c r="O354" s="836"/>
      <c r="P354" s="836"/>
      <c r="Q354" s="836"/>
      <c r="R354" s="837"/>
      <c r="S354" s="837"/>
      <c r="T354" s="837"/>
      <c r="U354" s="837"/>
      <c r="V354" s="837"/>
      <c r="W354" s="837"/>
      <c r="X354" s="837"/>
      <c r="Y354" s="838"/>
    </row>
    <row r="355" spans="2:26" s="23" customFormat="1" ht="14.1" customHeight="1" x14ac:dyDescent="0.15">
      <c r="B355" s="835"/>
      <c r="C355" s="835"/>
      <c r="D355" s="835"/>
      <c r="E355" s="835"/>
      <c r="F355" s="835"/>
      <c r="G355" s="835"/>
      <c r="H355" s="835"/>
      <c r="I355" s="835"/>
      <c r="J355" s="836"/>
      <c r="K355" s="836"/>
      <c r="L355" s="836"/>
      <c r="M355" s="836"/>
      <c r="N355" s="836"/>
      <c r="O355" s="836"/>
      <c r="P355" s="836"/>
      <c r="Q355" s="836"/>
      <c r="R355" s="837"/>
      <c r="S355" s="837"/>
      <c r="T355" s="837"/>
      <c r="U355" s="837"/>
      <c r="V355" s="837"/>
      <c r="W355" s="837"/>
      <c r="X355" s="837"/>
      <c r="Y355" s="838"/>
    </row>
    <row r="356" spans="2:26" s="23" customFormat="1" ht="14.1" customHeight="1" x14ac:dyDescent="0.15">
      <c r="B356" s="835"/>
      <c r="C356" s="835"/>
      <c r="D356" s="835"/>
      <c r="E356" s="835"/>
      <c r="F356" s="835"/>
      <c r="G356" s="835"/>
      <c r="H356" s="835"/>
      <c r="I356" s="835"/>
      <c r="J356" s="836"/>
      <c r="K356" s="836"/>
      <c r="L356" s="836"/>
      <c r="M356" s="836"/>
      <c r="N356" s="836"/>
      <c r="O356" s="836"/>
      <c r="P356" s="836"/>
      <c r="Q356" s="836"/>
      <c r="R356" s="837"/>
      <c r="S356" s="837"/>
      <c r="T356" s="837"/>
      <c r="U356" s="837"/>
      <c r="V356" s="837"/>
      <c r="W356" s="837"/>
      <c r="X356" s="837"/>
      <c r="Y356" s="838"/>
    </row>
    <row r="357" spans="2:26" s="23" customFormat="1" ht="14.1" customHeight="1" x14ac:dyDescent="0.15">
      <c r="B357" s="835"/>
      <c r="C357" s="835"/>
      <c r="D357" s="835"/>
      <c r="E357" s="835"/>
      <c r="F357" s="835"/>
      <c r="G357" s="835"/>
      <c r="H357" s="835"/>
      <c r="I357" s="835"/>
      <c r="J357" s="836"/>
      <c r="K357" s="836"/>
      <c r="L357" s="836"/>
      <c r="M357" s="836"/>
      <c r="N357" s="836"/>
      <c r="O357" s="836"/>
      <c r="P357" s="836"/>
      <c r="Q357" s="836"/>
      <c r="R357" s="837"/>
      <c r="S357" s="837"/>
      <c r="T357" s="837"/>
      <c r="U357" s="837"/>
      <c r="V357" s="837"/>
      <c r="W357" s="837"/>
      <c r="X357" s="837"/>
      <c r="Y357" s="838"/>
    </row>
    <row r="358" spans="2:26" s="23" customFormat="1" ht="14.1" customHeight="1" x14ac:dyDescent="0.15">
      <c r="B358" s="835"/>
      <c r="C358" s="835"/>
      <c r="D358" s="835"/>
      <c r="E358" s="835"/>
      <c r="F358" s="835"/>
      <c r="G358" s="835"/>
      <c r="H358" s="835"/>
      <c r="I358" s="835"/>
      <c r="J358" s="836"/>
      <c r="K358" s="836"/>
      <c r="L358" s="836"/>
      <c r="M358" s="836"/>
      <c r="N358" s="836"/>
      <c r="O358" s="836"/>
      <c r="P358" s="836"/>
      <c r="Q358" s="836"/>
      <c r="R358" s="837"/>
      <c r="S358" s="837"/>
      <c r="T358" s="837"/>
      <c r="U358" s="837"/>
      <c r="V358" s="837"/>
      <c r="W358" s="837"/>
      <c r="X358" s="837"/>
      <c r="Y358" s="838"/>
    </row>
    <row r="359" spans="2:26" s="23" customFormat="1" ht="14.1" customHeight="1" x14ac:dyDescent="0.15">
      <c r="B359" s="835"/>
      <c r="C359" s="835"/>
      <c r="D359" s="835"/>
      <c r="E359" s="835"/>
      <c r="F359" s="835"/>
      <c r="G359" s="835"/>
      <c r="H359" s="835"/>
      <c r="I359" s="835"/>
      <c r="J359" s="836"/>
      <c r="K359" s="836"/>
      <c r="L359" s="836"/>
      <c r="M359" s="836"/>
      <c r="N359" s="836"/>
      <c r="O359" s="836"/>
      <c r="P359" s="836"/>
      <c r="Q359" s="836"/>
      <c r="R359" s="837"/>
      <c r="S359" s="837"/>
      <c r="T359" s="837"/>
      <c r="U359" s="837"/>
      <c r="V359" s="837"/>
      <c r="W359" s="837"/>
      <c r="X359" s="837"/>
      <c r="Y359" s="838"/>
    </row>
    <row r="360" spans="2:26" s="23" customFormat="1" ht="14.1" customHeight="1" x14ac:dyDescent="0.15">
      <c r="B360" s="835"/>
      <c r="C360" s="835"/>
      <c r="D360" s="835"/>
      <c r="E360" s="835"/>
      <c r="F360" s="835"/>
      <c r="G360" s="835"/>
      <c r="H360" s="835"/>
      <c r="I360" s="835"/>
      <c r="J360" s="836"/>
      <c r="K360" s="836"/>
      <c r="L360" s="836"/>
      <c r="M360" s="836"/>
      <c r="N360" s="836"/>
      <c r="O360" s="836"/>
      <c r="P360" s="836"/>
      <c r="Q360" s="836"/>
      <c r="R360" s="837"/>
      <c r="S360" s="837"/>
      <c r="T360" s="837"/>
      <c r="U360" s="837"/>
      <c r="V360" s="837"/>
      <c r="W360" s="837"/>
      <c r="X360" s="837"/>
      <c r="Y360" s="838"/>
    </row>
    <row r="361" spans="2:26" s="23" customFormat="1" ht="14.1" customHeight="1" x14ac:dyDescent="0.15">
      <c r="B361" s="835"/>
      <c r="C361" s="835"/>
      <c r="D361" s="835"/>
      <c r="E361" s="835"/>
      <c r="F361" s="835"/>
      <c r="G361" s="835"/>
      <c r="H361" s="835"/>
      <c r="I361" s="835"/>
      <c r="J361" s="836"/>
      <c r="K361" s="836"/>
      <c r="L361" s="836"/>
      <c r="M361" s="836"/>
      <c r="N361" s="836"/>
      <c r="O361" s="836"/>
      <c r="P361" s="836"/>
      <c r="Q361" s="836"/>
      <c r="R361" s="837"/>
      <c r="S361" s="837"/>
      <c r="T361" s="837"/>
      <c r="U361" s="837"/>
      <c r="V361" s="837"/>
      <c r="W361" s="837"/>
      <c r="X361" s="837"/>
      <c r="Y361" s="838"/>
    </row>
    <row r="362" spans="2:26" s="23" customFormat="1" ht="14.1" customHeight="1" x14ac:dyDescent="0.15">
      <c r="B362" s="835"/>
      <c r="C362" s="835"/>
      <c r="D362" s="835"/>
      <c r="E362" s="835"/>
      <c r="F362" s="835"/>
      <c r="G362" s="835"/>
      <c r="H362" s="835"/>
      <c r="I362" s="835"/>
      <c r="J362" s="836"/>
      <c r="K362" s="836"/>
      <c r="L362" s="836"/>
      <c r="M362" s="836"/>
      <c r="N362" s="836"/>
      <c r="O362" s="836"/>
      <c r="P362" s="836"/>
      <c r="Q362" s="836"/>
      <c r="R362" s="837"/>
      <c r="S362" s="837"/>
      <c r="T362" s="837"/>
      <c r="U362" s="837"/>
      <c r="V362" s="837"/>
      <c r="W362" s="837"/>
      <c r="X362" s="837"/>
      <c r="Y362" s="838"/>
    </row>
    <row r="363" spans="2:26" ht="15" customHeight="1" x14ac:dyDescent="0.15">
      <c r="B363" s="824" t="s">
        <v>244</v>
      </c>
      <c r="C363" s="833"/>
      <c r="D363" s="825"/>
      <c r="E363" s="147">
        <f>VLOOKUP($Z363,'様式D-1-2用'!$A$3:$O$1002,2,0)</f>
        <v>21</v>
      </c>
      <c r="F363" s="824" t="s">
        <v>243</v>
      </c>
      <c r="G363" s="833"/>
      <c r="H363" s="825"/>
      <c r="I363" s="147">
        <f>VLOOKUP($Z363,'様式D-1-2用'!$A$3:$O$1002,3,0)</f>
        <v>102</v>
      </c>
      <c r="J363" s="824" t="s">
        <v>244</v>
      </c>
      <c r="K363" s="833"/>
      <c r="L363" s="825"/>
      <c r="M363" s="147">
        <f>VLOOKUP($Z364,'様式D-1-2用'!$A$3:$O$1002,2,0)</f>
        <v>21</v>
      </c>
      <c r="N363" s="824" t="s">
        <v>243</v>
      </c>
      <c r="O363" s="833"/>
      <c r="P363" s="825"/>
      <c r="Q363" s="147">
        <f>VLOOKUP($Z364,'様式D-1-2用'!$A$3:$O$1002,3,0)</f>
        <v>103</v>
      </c>
      <c r="R363" s="824" t="s">
        <v>244</v>
      </c>
      <c r="S363" s="833"/>
      <c r="T363" s="825"/>
      <c r="U363" s="147">
        <f>VLOOKUP($Z365,'様式D-1-2用'!$A$3:$O$1002,2,0)</f>
        <v>21</v>
      </c>
      <c r="V363" s="824" t="s">
        <v>243</v>
      </c>
      <c r="W363" s="833"/>
      <c r="X363" s="825"/>
      <c r="Y363" s="147">
        <f>VLOOKUP($Z365,'様式D-1-2用'!$A$3:$O$1002,3,0)</f>
        <v>104</v>
      </c>
      <c r="Z363" s="22">
        <v>61</v>
      </c>
    </row>
    <row r="364" spans="2:26" ht="15" customHeight="1" x14ac:dyDescent="0.15">
      <c r="B364" s="824" t="s">
        <v>242</v>
      </c>
      <c r="C364" s="833"/>
      <c r="D364" s="163" t="str">
        <f>VLOOKUP($Z363,'様式D-1-2用'!$A$3:$O$1002,4,0)</f>
        <v>照明施設</v>
      </c>
      <c r="E364" s="844" t="str">
        <f>VLOOKUP($Z363,'様式D-1-2用'!$A$3:$O$1002,5,0)</f>
        <v>灯具</v>
      </c>
      <c r="F364" s="845"/>
      <c r="G364" s="824" t="s">
        <v>241</v>
      </c>
      <c r="H364" s="825"/>
      <c r="I364" s="329" t="str">
        <f>VLOOKUP($Z363,'様式D-1-2用'!$A$3:$O$1002,6,0)</f>
        <v>附属物本体</v>
      </c>
      <c r="J364" s="824" t="s">
        <v>242</v>
      </c>
      <c r="K364" s="833"/>
      <c r="L364" s="163" t="str">
        <f>VLOOKUP($Z364,'様式D-1-2用'!$A$3:$O$1002,4,0)</f>
        <v>照明施設</v>
      </c>
      <c r="M364" s="844" t="str">
        <f>VLOOKUP($Z364,'様式D-1-2用'!$A$3:$O$1002,5,0)</f>
        <v>ケーブル類</v>
      </c>
      <c r="N364" s="845"/>
      <c r="O364" s="824" t="s">
        <v>241</v>
      </c>
      <c r="P364" s="825"/>
      <c r="Q364" s="329" t="str">
        <f>VLOOKUP($Z364,'様式D-1-2用'!$A$3:$O$1002,6,0)</f>
        <v>取付部材</v>
      </c>
      <c r="R364" s="824" t="s">
        <v>242</v>
      </c>
      <c r="S364" s="833"/>
      <c r="T364" s="163" t="str">
        <f>VLOOKUP($Z365,'様式D-1-2用'!$A$3:$O$1002,4,0)</f>
        <v>照明施設</v>
      </c>
      <c r="U364" s="844" t="str">
        <f>VLOOKUP($Z365,'様式D-1-2用'!$A$3:$O$1002,5,0)</f>
        <v>灯具</v>
      </c>
      <c r="V364" s="845"/>
      <c r="W364" s="824" t="s">
        <v>241</v>
      </c>
      <c r="X364" s="825"/>
      <c r="Y364" s="329" t="str">
        <f>VLOOKUP($Z365,'様式D-1-2用'!$A$3:$O$1002,6,0)</f>
        <v>附属物本体</v>
      </c>
      <c r="Z364" s="22">
        <v>62</v>
      </c>
    </row>
    <row r="365" spans="2:26" ht="15" customHeight="1" x14ac:dyDescent="0.15">
      <c r="B365" s="824" t="s">
        <v>240</v>
      </c>
      <c r="C365" s="833"/>
      <c r="D365" s="841" t="str">
        <f>VLOOKUP($Z363,'様式D-1-2用'!$A$3:$O$1002,7,0)</f>
        <v>腐食</v>
      </c>
      <c r="E365" s="842"/>
      <c r="F365" s="842"/>
      <c r="G365" s="842"/>
      <c r="H365" s="842"/>
      <c r="I365" s="843"/>
      <c r="J365" s="824" t="s">
        <v>240</v>
      </c>
      <c r="K365" s="833"/>
      <c r="L365" s="841" t="str">
        <f>VLOOKUP($Z364,'様式D-1-2用'!$A$3:$O$1002,7,0)</f>
        <v>腐食</v>
      </c>
      <c r="M365" s="842"/>
      <c r="N365" s="842"/>
      <c r="O365" s="842"/>
      <c r="P365" s="842"/>
      <c r="Q365" s="843"/>
      <c r="R365" s="824" t="s">
        <v>240</v>
      </c>
      <c r="S365" s="833"/>
      <c r="T365" s="841" t="str">
        <f>VLOOKUP($Z365,'様式D-1-2用'!$A$3:$O$1002,7,0)</f>
        <v>腐食</v>
      </c>
      <c r="U365" s="842"/>
      <c r="V365" s="842"/>
      <c r="W365" s="842"/>
      <c r="X365" s="842"/>
      <c r="Y365" s="843"/>
      <c r="Z365" s="22">
        <v>63</v>
      </c>
    </row>
    <row r="366" spans="2:26" ht="45.75" customHeight="1" x14ac:dyDescent="0.15">
      <c r="B366" s="822" t="s">
        <v>252</v>
      </c>
      <c r="C366" s="822"/>
      <c r="D366" s="164" t="str">
        <f>VLOOKUP($Z363,'様式D-1-2用'!$A$3:$O$1002,11,0)</f>
        <v>×</v>
      </c>
      <c r="E366" s="128" t="s">
        <v>238</v>
      </c>
      <c r="F366" s="839" t="str">
        <f>VLOOKUP($Z363,'様式D-1-2用'!$A$3:$O$1002,15,0)</f>
        <v>照明本体カバー腐食1箇所
(過年度写S21-15)</v>
      </c>
      <c r="G366" s="839"/>
      <c r="H366" s="839"/>
      <c r="I366" s="839"/>
      <c r="J366" s="822" t="s">
        <v>252</v>
      </c>
      <c r="K366" s="822"/>
      <c r="L366" s="164" t="str">
        <f>VLOOKUP($Z364,'様式D-1-2用'!$A$3:$O$1002,11,0)</f>
        <v>×</v>
      </c>
      <c r="M366" s="128" t="s">
        <v>238</v>
      </c>
      <c r="N366" s="839" t="str">
        <f>VLOOKUP($Z364,'様式D-1-2用'!$A$3:$O$1002,15,0)</f>
        <v>取付金具腐食4箇所
(過年度写S21-17,21-18)</v>
      </c>
      <c r="O366" s="839"/>
      <c r="P366" s="839"/>
      <c r="Q366" s="839"/>
      <c r="R366" s="822" t="s">
        <v>252</v>
      </c>
      <c r="S366" s="822"/>
      <c r="T366" s="164" t="str">
        <f>VLOOKUP($Z365,'様式D-1-2用'!$A$3:$O$1002,11,0)</f>
        <v>×</v>
      </c>
      <c r="U366" s="128" t="s">
        <v>238</v>
      </c>
      <c r="V366" s="839" t="str">
        <f>VLOOKUP($Z365,'様式D-1-2用'!$A$3:$O$1002,15,0)</f>
        <v>照明本体カバー腐食1箇所
(過年度写S21-18)</v>
      </c>
      <c r="W366" s="839"/>
      <c r="X366" s="839"/>
      <c r="Y366" s="839"/>
    </row>
    <row r="367" spans="2:26" s="23" customFormat="1" ht="14.1" customHeight="1" x14ac:dyDescent="0.15">
      <c r="B367" s="835"/>
      <c r="C367" s="835"/>
      <c r="D367" s="835"/>
      <c r="E367" s="835"/>
      <c r="F367" s="835"/>
      <c r="G367" s="835"/>
      <c r="H367" s="835"/>
      <c r="I367" s="835"/>
      <c r="J367" s="836"/>
      <c r="K367" s="836"/>
      <c r="L367" s="836"/>
      <c r="M367" s="836"/>
      <c r="N367" s="836"/>
      <c r="O367" s="836"/>
      <c r="P367" s="836"/>
      <c r="Q367" s="836"/>
      <c r="R367" s="859"/>
      <c r="S367" s="859"/>
      <c r="T367" s="859"/>
      <c r="U367" s="859"/>
      <c r="V367" s="859"/>
      <c r="W367" s="859"/>
      <c r="X367" s="859"/>
      <c r="Y367" s="859"/>
    </row>
    <row r="368" spans="2:26" s="23" customFormat="1" ht="14.1" customHeight="1" x14ac:dyDescent="0.15">
      <c r="B368" s="835"/>
      <c r="C368" s="835"/>
      <c r="D368" s="835"/>
      <c r="E368" s="835"/>
      <c r="F368" s="835"/>
      <c r="G368" s="835"/>
      <c r="H368" s="835"/>
      <c r="I368" s="835"/>
      <c r="J368" s="836"/>
      <c r="K368" s="836"/>
      <c r="L368" s="836"/>
      <c r="M368" s="836"/>
      <c r="N368" s="836"/>
      <c r="O368" s="836"/>
      <c r="P368" s="836"/>
      <c r="Q368" s="836"/>
      <c r="R368" s="859"/>
      <c r="S368" s="859"/>
      <c r="T368" s="859"/>
      <c r="U368" s="859"/>
      <c r="V368" s="859"/>
      <c r="W368" s="859"/>
      <c r="X368" s="859"/>
      <c r="Y368" s="859"/>
    </row>
    <row r="369" spans="2:26" s="23" customFormat="1" ht="14.1" customHeight="1" x14ac:dyDescent="0.15">
      <c r="B369" s="835"/>
      <c r="C369" s="835"/>
      <c r="D369" s="835"/>
      <c r="E369" s="835"/>
      <c r="F369" s="835"/>
      <c r="G369" s="835"/>
      <c r="H369" s="835"/>
      <c r="I369" s="835"/>
      <c r="J369" s="836"/>
      <c r="K369" s="836"/>
      <c r="L369" s="836"/>
      <c r="M369" s="836"/>
      <c r="N369" s="836"/>
      <c r="O369" s="836"/>
      <c r="P369" s="836"/>
      <c r="Q369" s="836"/>
      <c r="R369" s="859"/>
      <c r="S369" s="859"/>
      <c r="T369" s="859"/>
      <c r="U369" s="859"/>
      <c r="V369" s="859"/>
      <c r="W369" s="859"/>
      <c r="X369" s="859"/>
      <c r="Y369" s="859"/>
    </row>
    <row r="370" spans="2:26" s="23" customFormat="1" ht="14.1" customHeight="1" x14ac:dyDescent="0.15">
      <c r="B370" s="835"/>
      <c r="C370" s="835"/>
      <c r="D370" s="835"/>
      <c r="E370" s="835"/>
      <c r="F370" s="835"/>
      <c r="G370" s="835"/>
      <c r="H370" s="835"/>
      <c r="I370" s="835"/>
      <c r="J370" s="836"/>
      <c r="K370" s="836"/>
      <c r="L370" s="836"/>
      <c r="M370" s="836"/>
      <c r="N370" s="836"/>
      <c r="O370" s="836"/>
      <c r="P370" s="836"/>
      <c r="Q370" s="836"/>
      <c r="R370" s="859"/>
      <c r="S370" s="859"/>
      <c r="T370" s="859"/>
      <c r="U370" s="859"/>
      <c r="V370" s="859"/>
      <c r="W370" s="859"/>
      <c r="X370" s="859"/>
      <c r="Y370" s="859"/>
    </row>
    <row r="371" spans="2:26" s="23" customFormat="1" ht="14.1" customHeight="1" x14ac:dyDescent="0.15">
      <c r="B371" s="835"/>
      <c r="C371" s="835"/>
      <c r="D371" s="835"/>
      <c r="E371" s="835"/>
      <c r="F371" s="835"/>
      <c r="G371" s="835"/>
      <c r="H371" s="835"/>
      <c r="I371" s="835"/>
      <c r="J371" s="836"/>
      <c r="K371" s="836"/>
      <c r="L371" s="836"/>
      <c r="M371" s="836"/>
      <c r="N371" s="836"/>
      <c r="O371" s="836"/>
      <c r="P371" s="836"/>
      <c r="Q371" s="836"/>
      <c r="R371" s="859"/>
      <c r="S371" s="859"/>
      <c r="T371" s="859"/>
      <c r="U371" s="859"/>
      <c r="V371" s="859"/>
      <c r="W371" s="859"/>
      <c r="X371" s="859"/>
      <c r="Y371" s="859"/>
    </row>
    <row r="372" spans="2:26" s="23" customFormat="1" ht="14.1" customHeight="1" x14ac:dyDescent="0.15">
      <c r="B372" s="835"/>
      <c r="C372" s="835"/>
      <c r="D372" s="835"/>
      <c r="E372" s="835"/>
      <c r="F372" s="835"/>
      <c r="G372" s="835"/>
      <c r="H372" s="835"/>
      <c r="I372" s="835"/>
      <c r="J372" s="836"/>
      <c r="K372" s="836"/>
      <c r="L372" s="836"/>
      <c r="M372" s="836"/>
      <c r="N372" s="836"/>
      <c r="O372" s="836"/>
      <c r="P372" s="836"/>
      <c r="Q372" s="836"/>
      <c r="R372" s="859"/>
      <c r="S372" s="859"/>
      <c r="T372" s="859"/>
      <c r="U372" s="859"/>
      <c r="V372" s="859"/>
      <c r="W372" s="859"/>
      <c r="X372" s="859"/>
      <c r="Y372" s="859"/>
    </row>
    <row r="373" spans="2:26" s="23" customFormat="1" ht="14.1" customHeight="1" x14ac:dyDescent="0.15">
      <c r="B373" s="835"/>
      <c r="C373" s="835"/>
      <c r="D373" s="835"/>
      <c r="E373" s="835"/>
      <c r="F373" s="835"/>
      <c r="G373" s="835"/>
      <c r="H373" s="835"/>
      <c r="I373" s="835"/>
      <c r="J373" s="836"/>
      <c r="K373" s="836"/>
      <c r="L373" s="836"/>
      <c r="M373" s="836"/>
      <c r="N373" s="836"/>
      <c r="O373" s="836"/>
      <c r="P373" s="836"/>
      <c r="Q373" s="836"/>
      <c r="R373" s="859"/>
      <c r="S373" s="859"/>
      <c r="T373" s="859"/>
      <c r="U373" s="859"/>
      <c r="V373" s="859"/>
      <c r="W373" s="859"/>
      <c r="X373" s="859"/>
      <c r="Y373" s="859"/>
    </row>
    <row r="374" spans="2:26" s="23" customFormat="1" ht="14.1" customHeight="1" x14ac:dyDescent="0.15">
      <c r="B374" s="835"/>
      <c r="C374" s="835"/>
      <c r="D374" s="835"/>
      <c r="E374" s="835"/>
      <c r="F374" s="835"/>
      <c r="G374" s="835"/>
      <c r="H374" s="835"/>
      <c r="I374" s="835"/>
      <c r="J374" s="836"/>
      <c r="K374" s="836"/>
      <c r="L374" s="836"/>
      <c r="M374" s="836"/>
      <c r="N374" s="836"/>
      <c r="O374" s="836"/>
      <c r="P374" s="836"/>
      <c r="Q374" s="836"/>
      <c r="R374" s="859"/>
      <c r="S374" s="859"/>
      <c r="T374" s="859"/>
      <c r="U374" s="859"/>
      <c r="V374" s="859"/>
      <c r="W374" s="859"/>
      <c r="X374" s="859"/>
      <c r="Y374" s="859"/>
    </row>
    <row r="375" spans="2:26" s="23" customFormat="1" ht="14.1" customHeight="1" x14ac:dyDescent="0.15">
      <c r="B375" s="835"/>
      <c r="C375" s="835"/>
      <c r="D375" s="835"/>
      <c r="E375" s="835"/>
      <c r="F375" s="835"/>
      <c r="G375" s="835"/>
      <c r="H375" s="835"/>
      <c r="I375" s="835"/>
      <c r="J375" s="836"/>
      <c r="K375" s="836"/>
      <c r="L375" s="836"/>
      <c r="M375" s="836"/>
      <c r="N375" s="836"/>
      <c r="O375" s="836"/>
      <c r="P375" s="836"/>
      <c r="Q375" s="836"/>
      <c r="R375" s="859"/>
      <c r="S375" s="859"/>
      <c r="T375" s="859"/>
      <c r="U375" s="859"/>
      <c r="V375" s="859"/>
      <c r="W375" s="859"/>
      <c r="X375" s="859"/>
      <c r="Y375" s="859"/>
    </row>
    <row r="376" spans="2:26" s="23" customFormat="1" ht="14.1" customHeight="1" x14ac:dyDescent="0.15">
      <c r="B376" s="835"/>
      <c r="C376" s="835"/>
      <c r="D376" s="835"/>
      <c r="E376" s="835"/>
      <c r="F376" s="835"/>
      <c r="G376" s="835"/>
      <c r="H376" s="835"/>
      <c r="I376" s="835"/>
      <c r="J376" s="836"/>
      <c r="K376" s="836"/>
      <c r="L376" s="836"/>
      <c r="M376" s="836"/>
      <c r="N376" s="836"/>
      <c r="O376" s="836"/>
      <c r="P376" s="836"/>
      <c r="Q376" s="836"/>
      <c r="R376" s="859"/>
      <c r="S376" s="859"/>
      <c r="T376" s="859"/>
      <c r="U376" s="859"/>
      <c r="V376" s="859"/>
      <c r="W376" s="859"/>
      <c r="X376" s="859"/>
      <c r="Y376" s="859"/>
    </row>
    <row r="377" spans="2:26" s="23" customFormat="1" ht="14.1" customHeight="1" x14ac:dyDescent="0.15">
      <c r="B377" s="835"/>
      <c r="C377" s="835"/>
      <c r="D377" s="835"/>
      <c r="E377" s="835"/>
      <c r="F377" s="835"/>
      <c r="G377" s="835"/>
      <c r="H377" s="835"/>
      <c r="I377" s="835"/>
      <c r="J377" s="836"/>
      <c r="K377" s="836"/>
      <c r="L377" s="836"/>
      <c r="M377" s="836"/>
      <c r="N377" s="836"/>
      <c r="O377" s="836"/>
      <c r="P377" s="836"/>
      <c r="Q377" s="836"/>
      <c r="R377" s="859"/>
      <c r="S377" s="859"/>
      <c r="T377" s="859"/>
      <c r="U377" s="859"/>
      <c r="V377" s="859"/>
      <c r="W377" s="859"/>
      <c r="X377" s="859"/>
      <c r="Y377" s="859"/>
    </row>
    <row r="378" spans="2:26" s="23" customFormat="1" ht="14.1" customHeight="1" x14ac:dyDescent="0.15">
      <c r="B378" s="835"/>
      <c r="C378" s="835"/>
      <c r="D378" s="835"/>
      <c r="E378" s="835"/>
      <c r="F378" s="835"/>
      <c r="G378" s="835"/>
      <c r="H378" s="835"/>
      <c r="I378" s="835"/>
      <c r="J378" s="836"/>
      <c r="K378" s="836"/>
      <c r="L378" s="836"/>
      <c r="M378" s="836"/>
      <c r="N378" s="836"/>
      <c r="O378" s="836"/>
      <c r="P378" s="836"/>
      <c r="Q378" s="836"/>
      <c r="R378" s="859"/>
      <c r="S378" s="859"/>
      <c r="T378" s="859"/>
      <c r="U378" s="859"/>
      <c r="V378" s="859"/>
      <c r="W378" s="859"/>
      <c r="X378" s="859"/>
      <c r="Y378" s="859"/>
    </row>
    <row r="379" spans="2:26" s="23" customFormat="1" ht="14.1" customHeight="1" x14ac:dyDescent="0.15">
      <c r="B379" s="835"/>
      <c r="C379" s="835"/>
      <c r="D379" s="835"/>
      <c r="E379" s="835"/>
      <c r="F379" s="835"/>
      <c r="G379" s="835"/>
      <c r="H379" s="835"/>
      <c r="I379" s="835"/>
      <c r="J379" s="836"/>
      <c r="K379" s="836"/>
      <c r="L379" s="836"/>
      <c r="M379" s="836"/>
      <c r="N379" s="836"/>
      <c r="O379" s="836"/>
      <c r="P379" s="836"/>
      <c r="Q379" s="836"/>
      <c r="R379" s="859"/>
      <c r="S379" s="859"/>
      <c r="T379" s="859"/>
      <c r="U379" s="859"/>
      <c r="V379" s="859"/>
      <c r="W379" s="859"/>
      <c r="X379" s="859"/>
      <c r="Y379" s="859"/>
    </row>
    <row r="380" spans="2:26" s="23" customFormat="1" ht="14.1" customHeight="1" x14ac:dyDescent="0.15">
      <c r="B380" s="83"/>
      <c r="C380" s="83"/>
      <c r="D380" s="86" t="s">
        <v>284</v>
      </c>
      <c r="E380" s="83"/>
      <c r="F380" s="83"/>
      <c r="G380" s="83"/>
      <c r="H380" s="83"/>
      <c r="I380" s="83"/>
      <c r="J380" s="80"/>
      <c r="K380" s="80"/>
      <c r="L380" s="80"/>
      <c r="M380" s="80"/>
      <c r="N380" s="80"/>
      <c r="O380" s="80"/>
      <c r="P380" s="80"/>
      <c r="Q380" s="80"/>
      <c r="R380" s="84"/>
      <c r="S380" s="84"/>
      <c r="T380" s="84"/>
      <c r="U380" s="84"/>
      <c r="V380" s="84"/>
      <c r="W380" s="84"/>
      <c r="X380" s="84"/>
      <c r="Y380" s="84"/>
    </row>
    <row r="381" spans="2:26" s="23" customFormat="1" ht="15" customHeight="1" x14ac:dyDescent="0.15">
      <c r="B381" s="80"/>
      <c r="C381" s="80"/>
      <c r="D381" s="85" t="s">
        <v>262</v>
      </c>
      <c r="E381" s="82"/>
      <c r="F381" s="82"/>
      <c r="G381" s="82"/>
      <c r="H381" s="82"/>
      <c r="I381" s="82"/>
      <c r="J381" s="82"/>
      <c r="K381" s="82"/>
      <c r="L381" s="82"/>
      <c r="M381" s="82"/>
      <c r="N381" s="82"/>
      <c r="O381" s="80"/>
      <c r="P381" s="85"/>
      <c r="Q381" s="82"/>
      <c r="R381" s="82"/>
      <c r="S381" s="82"/>
      <c r="T381" s="82"/>
      <c r="U381" s="82"/>
      <c r="V381" s="82"/>
      <c r="W381" s="82"/>
      <c r="X381" s="82"/>
      <c r="Y381" s="82"/>
    </row>
    <row r="382" spans="2:26" ht="15" customHeight="1" x14ac:dyDescent="0.15">
      <c r="D382" s="174" t="s">
        <v>452</v>
      </c>
      <c r="E382" s="174"/>
      <c r="F382" s="175"/>
      <c r="G382" s="23"/>
      <c r="H382" s="23"/>
      <c r="I382" s="23"/>
      <c r="J382" s="23"/>
      <c r="K382" s="23"/>
      <c r="L382" s="176" t="s">
        <v>557</v>
      </c>
      <c r="M382" s="23"/>
      <c r="N382" s="23"/>
      <c r="O382" s="23"/>
      <c r="P382" s="175"/>
      <c r="Q382" s="174"/>
      <c r="R382" s="175"/>
      <c r="S382" s="23"/>
      <c r="T382" s="23"/>
      <c r="U382" s="23"/>
      <c r="V382" s="23"/>
      <c r="W382" s="23"/>
      <c r="X382" s="23"/>
      <c r="Y382" s="23"/>
      <c r="Z382" s="23"/>
    </row>
    <row r="383" spans="2:26" ht="15" customHeight="1" x14ac:dyDescent="0.15">
      <c r="B383" s="824" t="s">
        <v>244</v>
      </c>
      <c r="C383" s="833"/>
      <c r="D383" s="825"/>
      <c r="E383" s="147">
        <f>VLOOKUP($Z383,'様式D-1-2用'!$A$3:$O$1002,2,0)</f>
        <v>22</v>
      </c>
      <c r="F383" s="824" t="s">
        <v>243</v>
      </c>
      <c r="G383" s="833"/>
      <c r="H383" s="825"/>
      <c r="I383" s="147">
        <f>VLOOKUP($Z383,'様式D-1-2用'!$A$3:$O$1002,3,0)</f>
        <v>101</v>
      </c>
      <c r="J383" s="824" t="s">
        <v>244</v>
      </c>
      <c r="K383" s="833"/>
      <c r="L383" s="825"/>
      <c r="M383" s="147">
        <f>VLOOKUP($Z384,'様式D-1-2用'!$A$3:$O$1002,2,0)</f>
        <v>22</v>
      </c>
      <c r="N383" s="824" t="s">
        <v>243</v>
      </c>
      <c r="O383" s="833"/>
      <c r="P383" s="825"/>
      <c r="Q383" s="147">
        <f>VLOOKUP($Z384,'様式D-1-2用'!$A$3:$O$1002,3,0)</f>
        <v>102</v>
      </c>
      <c r="R383" s="824" t="s">
        <v>244</v>
      </c>
      <c r="S383" s="833"/>
      <c r="T383" s="825"/>
      <c r="U383" s="147">
        <f>VLOOKUP($Z385,'様式D-1-2用'!$A$3:$O$1002,2,0)</f>
        <v>22</v>
      </c>
      <c r="V383" s="824" t="s">
        <v>243</v>
      </c>
      <c r="W383" s="833"/>
      <c r="X383" s="825"/>
      <c r="Y383" s="147">
        <f>VLOOKUP($Z385,'様式D-1-2用'!$A$3:$O$1002,3,0)</f>
        <v>103</v>
      </c>
      <c r="Z383" s="22">
        <v>64</v>
      </c>
    </row>
    <row r="384" spans="2:26" ht="15" customHeight="1" x14ac:dyDescent="0.15">
      <c r="B384" s="824" t="s">
        <v>242</v>
      </c>
      <c r="C384" s="833"/>
      <c r="D384" s="163" t="str">
        <f>VLOOKUP($Z383,'様式D-1-2用'!$A$3:$O$1002,4,0)</f>
        <v>照明施設</v>
      </c>
      <c r="E384" s="844" t="str">
        <f>VLOOKUP($Z383,'様式D-1-2用'!$A$3:$O$1002,5,0)</f>
        <v>ケーブル類</v>
      </c>
      <c r="F384" s="845"/>
      <c r="G384" s="824" t="s">
        <v>241</v>
      </c>
      <c r="H384" s="825"/>
      <c r="I384" s="329" t="str">
        <f>VLOOKUP($Z383,'様式D-1-2用'!$A$3:$O$1002,6,0)</f>
        <v>取付部材</v>
      </c>
      <c r="J384" s="824" t="s">
        <v>242</v>
      </c>
      <c r="K384" s="833"/>
      <c r="L384" s="163" t="str">
        <f>VLOOKUP($Z384,'様式D-1-2用'!$A$3:$O$1002,4,0)</f>
        <v>照明施設</v>
      </c>
      <c r="M384" s="844" t="str">
        <f>VLOOKUP($Z384,'様式D-1-2用'!$A$3:$O$1002,5,0)</f>
        <v>灯具</v>
      </c>
      <c r="N384" s="845"/>
      <c r="O384" s="824" t="s">
        <v>241</v>
      </c>
      <c r="P384" s="825"/>
      <c r="Q384" s="329" t="str">
        <f>VLOOKUP($Z384,'様式D-1-2用'!$A$3:$O$1002,6,0)</f>
        <v>附属物本体</v>
      </c>
      <c r="R384" s="824" t="s">
        <v>242</v>
      </c>
      <c r="S384" s="833"/>
      <c r="T384" s="163" t="str">
        <f>VLOOKUP($Z385,'様式D-1-2用'!$A$3:$O$1002,4,0)</f>
        <v>照明施設</v>
      </c>
      <c r="U384" s="844" t="str">
        <f>VLOOKUP($Z385,'様式D-1-2用'!$A$3:$O$1002,5,0)</f>
        <v>ケーブル類</v>
      </c>
      <c r="V384" s="845"/>
      <c r="W384" s="824" t="s">
        <v>241</v>
      </c>
      <c r="X384" s="825"/>
      <c r="Y384" s="329" t="str">
        <f>VLOOKUP($Z385,'様式D-1-2用'!$A$3:$O$1002,6,0)</f>
        <v>取付部材</v>
      </c>
      <c r="Z384" s="22">
        <v>65</v>
      </c>
    </row>
    <row r="385" spans="2:26" ht="15" customHeight="1" x14ac:dyDescent="0.15">
      <c r="B385" s="824" t="s">
        <v>240</v>
      </c>
      <c r="C385" s="833"/>
      <c r="D385" s="841" t="str">
        <f>VLOOKUP($Z383,'様式D-1-2用'!$A$3:$O$1002,7,0)</f>
        <v>腐食</v>
      </c>
      <c r="E385" s="842"/>
      <c r="F385" s="842"/>
      <c r="G385" s="842"/>
      <c r="H385" s="842"/>
      <c r="I385" s="843"/>
      <c r="J385" s="824" t="s">
        <v>240</v>
      </c>
      <c r="K385" s="833"/>
      <c r="L385" s="841" t="str">
        <f>VLOOKUP($Z384,'様式D-1-2用'!$A$3:$O$1002,7,0)</f>
        <v>腐食</v>
      </c>
      <c r="M385" s="842"/>
      <c r="N385" s="842"/>
      <c r="O385" s="842"/>
      <c r="P385" s="842"/>
      <c r="Q385" s="843"/>
      <c r="R385" s="824" t="s">
        <v>240</v>
      </c>
      <c r="S385" s="833"/>
      <c r="T385" s="841" t="str">
        <f>VLOOKUP($Z385,'様式D-1-2用'!$A$3:$O$1002,7,0)</f>
        <v>破損</v>
      </c>
      <c r="U385" s="842"/>
      <c r="V385" s="842"/>
      <c r="W385" s="842"/>
      <c r="X385" s="842"/>
      <c r="Y385" s="843"/>
      <c r="Z385" s="22">
        <v>66</v>
      </c>
    </row>
    <row r="386" spans="2:26" ht="47.25" customHeight="1" x14ac:dyDescent="0.15">
      <c r="B386" s="822" t="s">
        <v>252</v>
      </c>
      <c r="C386" s="822"/>
      <c r="D386" s="164" t="str">
        <f>VLOOKUP($Z383,'様式D-1-2用'!$A$3:$O$1002,11,0)</f>
        <v>×</v>
      </c>
      <c r="E386" s="128" t="s">
        <v>238</v>
      </c>
      <c r="F386" s="839" t="str">
        <f>VLOOKUP($Z383,'様式D-1-2用'!$A$3:$O$1002,15,0)</f>
        <v>取付金具腐食3箇所
(過年度写S22-10,22-11,22-12)</v>
      </c>
      <c r="G386" s="839"/>
      <c r="H386" s="839"/>
      <c r="I386" s="839"/>
      <c r="J386" s="822" t="s">
        <v>252</v>
      </c>
      <c r="K386" s="822"/>
      <c r="L386" s="164" t="str">
        <f>VLOOKUP($Z384,'様式D-1-2用'!$A$3:$O$1002,11,0)</f>
        <v>×</v>
      </c>
      <c r="M386" s="128" t="s">
        <v>238</v>
      </c>
      <c r="N386" s="839" t="str">
        <f>VLOOKUP($Z384,'様式D-1-2用'!$A$3:$O$1002,15,0)</f>
        <v>照明本体カバー腐食1箇所
(過年度写S22-13)</v>
      </c>
      <c r="O386" s="839"/>
      <c r="P386" s="839"/>
      <c r="Q386" s="839"/>
      <c r="R386" s="822" t="s">
        <v>252</v>
      </c>
      <c r="S386" s="822"/>
      <c r="T386" s="164" t="str">
        <f>VLOOKUP($Z385,'様式D-1-2用'!$A$3:$O$1002,11,0)</f>
        <v>×</v>
      </c>
      <c r="U386" s="128" t="s">
        <v>238</v>
      </c>
      <c r="V386" s="839" t="str">
        <f>VLOOKUP($Z385,'様式D-1-2用'!$A$3:$O$1002,15,0)</f>
        <v>取付金具破損2箇所
(過年度写S22-15)</v>
      </c>
      <c r="W386" s="839"/>
      <c r="X386" s="839"/>
      <c r="Y386" s="839"/>
    </row>
    <row r="387" spans="2:26" s="23" customFormat="1" ht="14.1" customHeight="1" x14ac:dyDescent="0.15">
      <c r="B387" s="834"/>
      <c r="C387" s="834"/>
      <c r="D387" s="834"/>
      <c r="E387" s="834"/>
      <c r="F387" s="834"/>
      <c r="G387" s="834"/>
      <c r="H387" s="834"/>
      <c r="I387" s="834"/>
      <c r="J387" s="836"/>
      <c r="K387" s="836"/>
      <c r="L387" s="836"/>
      <c r="M387" s="836"/>
      <c r="N387" s="836"/>
      <c r="O387" s="836"/>
      <c r="P387" s="836"/>
      <c r="Q387" s="836"/>
      <c r="R387" s="837"/>
      <c r="S387" s="837"/>
      <c r="T387" s="837"/>
      <c r="U387" s="837"/>
      <c r="V387" s="837"/>
      <c r="W387" s="837"/>
      <c r="X387" s="837"/>
      <c r="Y387" s="838"/>
    </row>
    <row r="388" spans="2:26" s="23" customFormat="1" ht="14.1" customHeight="1" x14ac:dyDescent="0.15">
      <c r="B388" s="835"/>
      <c r="C388" s="835"/>
      <c r="D388" s="835"/>
      <c r="E388" s="835"/>
      <c r="F388" s="835"/>
      <c r="G388" s="835"/>
      <c r="H388" s="835"/>
      <c r="I388" s="835"/>
      <c r="J388" s="836"/>
      <c r="K388" s="836"/>
      <c r="L388" s="836"/>
      <c r="M388" s="836"/>
      <c r="N388" s="836"/>
      <c r="O388" s="836"/>
      <c r="P388" s="836"/>
      <c r="Q388" s="836"/>
      <c r="R388" s="837"/>
      <c r="S388" s="837"/>
      <c r="T388" s="837"/>
      <c r="U388" s="837"/>
      <c r="V388" s="837"/>
      <c r="W388" s="837"/>
      <c r="X388" s="837"/>
      <c r="Y388" s="838"/>
    </row>
    <row r="389" spans="2:26" s="23" customFormat="1" ht="14.1" customHeight="1" x14ac:dyDescent="0.15">
      <c r="B389" s="835"/>
      <c r="C389" s="835"/>
      <c r="D389" s="835"/>
      <c r="E389" s="835"/>
      <c r="F389" s="835"/>
      <c r="G389" s="835"/>
      <c r="H389" s="835"/>
      <c r="I389" s="835"/>
      <c r="J389" s="836"/>
      <c r="K389" s="836"/>
      <c r="L389" s="836"/>
      <c r="M389" s="836"/>
      <c r="N389" s="836"/>
      <c r="O389" s="836"/>
      <c r="P389" s="836"/>
      <c r="Q389" s="836"/>
      <c r="R389" s="837"/>
      <c r="S389" s="837"/>
      <c r="T389" s="837"/>
      <c r="U389" s="837"/>
      <c r="V389" s="837"/>
      <c r="W389" s="837"/>
      <c r="X389" s="837"/>
      <c r="Y389" s="838"/>
    </row>
    <row r="390" spans="2:26" s="23" customFormat="1" ht="14.1" customHeight="1" x14ac:dyDescent="0.15">
      <c r="B390" s="835"/>
      <c r="C390" s="835"/>
      <c r="D390" s="835"/>
      <c r="E390" s="835"/>
      <c r="F390" s="835"/>
      <c r="G390" s="835"/>
      <c r="H390" s="835"/>
      <c r="I390" s="835"/>
      <c r="J390" s="836"/>
      <c r="K390" s="836"/>
      <c r="L390" s="836"/>
      <c r="M390" s="836"/>
      <c r="N390" s="836"/>
      <c r="O390" s="836"/>
      <c r="P390" s="836"/>
      <c r="Q390" s="836"/>
      <c r="R390" s="837"/>
      <c r="S390" s="837"/>
      <c r="T390" s="837"/>
      <c r="U390" s="837"/>
      <c r="V390" s="837"/>
      <c r="W390" s="837"/>
      <c r="X390" s="837"/>
      <c r="Y390" s="838"/>
    </row>
    <row r="391" spans="2:26" s="23" customFormat="1" ht="14.1" customHeight="1" x14ac:dyDescent="0.15">
      <c r="B391" s="835"/>
      <c r="C391" s="835"/>
      <c r="D391" s="835"/>
      <c r="E391" s="835"/>
      <c r="F391" s="835"/>
      <c r="G391" s="835"/>
      <c r="H391" s="835"/>
      <c r="I391" s="835"/>
      <c r="J391" s="836"/>
      <c r="K391" s="836"/>
      <c r="L391" s="836"/>
      <c r="M391" s="836"/>
      <c r="N391" s="836"/>
      <c r="O391" s="836"/>
      <c r="P391" s="836"/>
      <c r="Q391" s="836"/>
      <c r="R391" s="837"/>
      <c r="S391" s="837"/>
      <c r="T391" s="837"/>
      <c r="U391" s="837"/>
      <c r="V391" s="837"/>
      <c r="W391" s="837"/>
      <c r="X391" s="837"/>
      <c r="Y391" s="838"/>
    </row>
    <row r="392" spans="2:26" s="23" customFormat="1" ht="14.1" customHeight="1" x14ac:dyDescent="0.15">
      <c r="B392" s="835"/>
      <c r="C392" s="835"/>
      <c r="D392" s="835"/>
      <c r="E392" s="835"/>
      <c r="F392" s="835"/>
      <c r="G392" s="835"/>
      <c r="H392" s="835"/>
      <c r="I392" s="835"/>
      <c r="J392" s="836"/>
      <c r="K392" s="836"/>
      <c r="L392" s="836"/>
      <c r="M392" s="836"/>
      <c r="N392" s="836"/>
      <c r="O392" s="836"/>
      <c r="P392" s="836"/>
      <c r="Q392" s="836"/>
      <c r="R392" s="837"/>
      <c r="S392" s="837"/>
      <c r="T392" s="837"/>
      <c r="U392" s="837"/>
      <c r="V392" s="837"/>
      <c r="W392" s="837"/>
      <c r="X392" s="837"/>
      <c r="Y392" s="838"/>
    </row>
    <row r="393" spans="2:26" s="23" customFormat="1" ht="14.1" customHeight="1" x14ac:dyDescent="0.15">
      <c r="B393" s="835"/>
      <c r="C393" s="835"/>
      <c r="D393" s="835"/>
      <c r="E393" s="835"/>
      <c r="F393" s="835"/>
      <c r="G393" s="835"/>
      <c r="H393" s="835"/>
      <c r="I393" s="835"/>
      <c r="J393" s="836"/>
      <c r="K393" s="836"/>
      <c r="L393" s="836"/>
      <c r="M393" s="836"/>
      <c r="N393" s="836"/>
      <c r="O393" s="836"/>
      <c r="P393" s="836"/>
      <c r="Q393" s="836"/>
      <c r="R393" s="837"/>
      <c r="S393" s="837"/>
      <c r="T393" s="837"/>
      <c r="U393" s="837"/>
      <c r="V393" s="837"/>
      <c r="W393" s="837"/>
      <c r="X393" s="837"/>
      <c r="Y393" s="838"/>
    </row>
    <row r="394" spans="2:26" s="23" customFormat="1" ht="14.1" customHeight="1" x14ac:dyDescent="0.15">
      <c r="B394" s="835"/>
      <c r="C394" s="835"/>
      <c r="D394" s="835"/>
      <c r="E394" s="835"/>
      <c r="F394" s="835"/>
      <c r="G394" s="835"/>
      <c r="H394" s="835"/>
      <c r="I394" s="835"/>
      <c r="J394" s="836"/>
      <c r="K394" s="836"/>
      <c r="L394" s="836"/>
      <c r="M394" s="836"/>
      <c r="N394" s="836"/>
      <c r="O394" s="836"/>
      <c r="P394" s="836"/>
      <c r="Q394" s="836"/>
      <c r="R394" s="837"/>
      <c r="S394" s="837"/>
      <c r="T394" s="837"/>
      <c r="U394" s="837"/>
      <c r="V394" s="837"/>
      <c r="W394" s="837"/>
      <c r="X394" s="837"/>
      <c r="Y394" s="838"/>
    </row>
    <row r="395" spans="2:26" s="23" customFormat="1" ht="14.1" customHeight="1" x14ac:dyDescent="0.15">
      <c r="B395" s="835"/>
      <c r="C395" s="835"/>
      <c r="D395" s="835"/>
      <c r="E395" s="835"/>
      <c r="F395" s="835"/>
      <c r="G395" s="835"/>
      <c r="H395" s="835"/>
      <c r="I395" s="835"/>
      <c r="J395" s="836"/>
      <c r="K395" s="836"/>
      <c r="L395" s="836"/>
      <c r="M395" s="836"/>
      <c r="N395" s="836"/>
      <c r="O395" s="836"/>
      <c r="P395" s="836"/>
      <c r="Q395" s="836"/>
      <c r="R395" s="837"/>
      <c r="S395" s="837"/>
      <c r="T395" s="837"/>
      <c r="U395" s="837"/>
      <c r="V395" s="837"/>
      <c r="W395" s="837"/>
      <c r="X395" s="837"/>
      <c r="Y395" s="838"/>
    </row>
    <row r="396" spans="2:26" s="23" customFormat="1" ht="14.1" customHeight="1" x14ac:dyDescent="0.15">
      <c r="B396" s="835"/>
      <c r="C396" s="835"/>
      <c r="D396" s="835"/>
      <c r="E396" s="835"/>
      <c r="F396" s="835"/>
      <c r="G396" s="835"/>
      <c r="H396" s="835"/>
      <c r="I396" s="835"/>
      <c r="J396" s="836"/>
      <c r="K396" s="836"/>
      <c r="L396" s="836"/>
      <c r="M396" s="836"/>
      <c r="N396" s="836"/>
      <c r="O396" s="836"/>
      <c r="P396" s="836"/>
      <c r="Q396" s="836"/>
      <c r="R396" s="837"/>
      <c r="S396" s="837"/>
      <c r="T396" s="837"/>
      <c r="U396" s="837"/>
      <c r="V396" s="837"/>
      <c r="W396" s="837"/>
      <c r="X396" s="837"/>
      <c r="Y396" s="838"/>
    </row>
    <row r="397" spans="2:26" s="23" customFormat="1" ht="14.1" customHeight="1" x14ac:dyDescent="0.15">
      <c r="B397" s="835"/>
      <c r="C397" s="835"/>
      <c r="D397" s="835"/>
      <c r="E397" s="835"/>
      <c r="F397" s="835"/>
      <c r="G397" s="835"/>
      <c r="H397" s="835"/>
      <c r="I397" s="835"/>
      <c r="J397" s="836"/>
      <c r="K397" s="836"/>
      <c r="L397" s="836"/>
      <c r="M397" s="836"/>
      <c r="N397" s="836"/>
      <c r="O397" s="836"/>
      <c r="P397" s="836"/>
      <c r="Q397" s="836"/>
      <c r="R397" s="837"/>
      <c r="S397" s="837"/>
      <c r="T397" s="837"/>
      <c r="U397" s="837"/>
      <c r="V397" s="837"/>
      <c r="W397" s="837"/>
      <c r="X397" s="837"/>
      <c r="Y397" s="838"/>
    </row>
    <row r="398" spans="2:26" s="23" customFormat="1" ht="14.1" customHeight="1" x14ac:dyDescent="0.15">
      <c r="B398" s="835"/>
      <c r="C398" s="835"/>
      <c r="D398" s="835"/>
      <c r="E398" s="835"/>
      <c r="F398" s="835"/>
      <c r="G398" s="835"/>
      <c r="H398" s="835"/>
      <c r="I398" s="835"/>
      <c r="J398" s="836"/>
      <c r="K398" s="836"/>
      <c r="L398" s="836"/>
      <c r="M398" s="836"/>
      <c r="N398" s="836"/>
      <c r="O398" s="836"/>
      <c r="P398" s="836"/>
      <c r="Q398" s="836"/>
      <c r="R398" s="837"/>
      <c r="S398" s="837"/>
      <c r="T398" s="837"/>
      <c r="U398" s="837"/>
      <c r="V398" s="837"/>
      <c r="W398" s="837"/>
      <c r="X398" s="837"/>
      <c r="Y398" s="838"/>
    </row>
    <row r="399" spans="2:26" s="23" customFormat="1" ht="14.1" customHeight="1" x14ac:dyDescent="0.15">
      <c r="B399" s="835"/>
      <c r="C399" s="835"/>
      <c r="D399" s="835"/>
      <c r="E399" s="835"/>
      <c r="F399" s="835"/>
      <c r="G399" s="835"/>
      <c r="H399" s="835"/>
      <c r="I399" s="835"/>
      <c r="J399" s="836"/>
      <c r="K399" s="836"/>
      <c r="L399" s="836"/>
      <c r="M399" s="836"/>
      <c r="N399" s="836"/>
      <c r="O399" s="836"/>
      <c r="P399" s="836"/>
      <c r="Q399" s="836"/>
      <c r="R399" s="837"/>
      <c r="S399" s="837"/>
      <c r="T399" s="837"/>
      <c r="U399" s="837"/>
      <c r="V399" s="837"/>
      <c r="W399" s="837"/>
      <c r="X399" s="837"/>
      <c r="Y399" s="838"/>
    </row>
    <row r="400" spans="2:26" ht="15" customHeight="1" x14ac:dyDescent="0.15">
      <c r="B400" s="824" t="s">
        <v>244</v>
      </c>
      <c r="C400" s="833"/>
      <c r="D400" s="825"/>
      <c r="E400" s="147">
        <f>VLOOKUP($Z400,'様式D-1-2用'!$A$3:$O$1002,2,0)</f>
        <v>22</v>
      </c>
      <c r="F400" s="824" t="s">
        <v>243</v>
      </c>
      <c r="G400" s="833"/>
      <c r="H400" s="825"/>
      <c r="I400" s="147">
        <f>VLOOKUP($Z400,'様式D-1-2用'!$A$3:$O$1002,3,0)</f>
        <v>104</v>
      </c>
      <c r="J400" s="824" t="s">
        <v>244</v>
      </c>
      <c r="K400" s="833"/>
      <c r="L400" s="825"/>
      <c r="M400" s="147">
        <f>VLOOKUP($Z401,'様式D-1-2用'!$A$3:$O$1002,2,0)</f>
        <v>23</v>
      </c>
      <c r="N400" s="824" t="s">
        <v>243</v>
      </c>
      <c r="O400" s="833"/>
      <c r="P400" s="825"/>
      <c r="Q400" s="147">
        <f>VLOOKUP($Z401,'様式D-1-2用'!$A$3:$O$1002,3,0)</f>
        <v>101</v>
      </c>
      <c r="R400" s="824" t="s">
        <v>244</v>
      </c>
      <c r="S400" s="833"/>
      <c r="T400" s="825"/>
      <c r="U400" s="147">
        <f>VLOOKUP($Z402,'様式D-1-2用'!$A$3:$O$1002,2,0)</f>
        <v>23</v>
      </c>
      <c r="V400" s="824" t="s">
        <v>243</v>
      </c>
      <c r="W400" s="833"/>
      <c r="X400" s="825"/>
      <c r="Y400" s="147">
        <f>VLOOKUP($Z402,'様式D-1-2用'!$A$3:$O$1002,3,0)</f>
        <v>102</v>
      </c>
      <c r="Z400" s="22">
        <v>67</v>
      </c>
    </row>
    <row r="401" spans="2:26" ht="15" customHeight="1" x14ac:dyDescent="0.15">
      <c r="B401" s="824" t="s">
        <v>242</v>
      </c>
      <c r="C401" s="833"/>
      <c r="D401" s="163" t="str">
        <f>VLOOKUP($Z400,'様式D-1-2用'!$A$3:$O$1002,4,0)</f>
        <v>照明施設</v>
      </c>
      <c r="E401" s="844" t="str">
        <f>VLOOKUP($Z400,'様式D-1-2用'!$A$3:$O$1002,5,0)</f>
        <v>ケーブル類</v>
      </c>
      <c r="F401" s="845"/>
      <c r="G401" s="824" t="s">
        <v>241</v>
      </c>
      <c r="H401" s="825"/>
      <c r="I401" s="329" t="str">
        <f>VLOOKUP($Z400,'様式D-1-2用'!$A$3:$O$1002,6,0)</f>
        <v>取付部材</v>
      </c>
      <c r="J401" s="824" t="s">
        <v>242</v>
      </c>
      <c r="K401" s="833"/>
      <c r="L401" s="163" t="str">
        <f>VLOOKUP($Z401,'様式D-1-2用'!$A$3:$O$1002,4,0)</f>
        <v>照明施設</v>
      </c>
      <c r="M401" s="844" t="str">
        <f>VLOOKUP($Z401,'様式D-1-2用'!$A$3:$O$1002,5,0)</f>
        <v>ケーブル類</v>
      </c>
      <c r="N401" s="845"/>
      <c r="O401" s="824" t="s">
        <v>241</v>
      </c>
      <c r="P401" s="825"/>
      <c r="Q401" s="329" t="str">
        <f>VLOOKUP($Z401,'様式D-1-2用'!$A$3:$O$1002,6,0)</f>
        <v>取付部材</v>
      </c>
      <c r="R401" s="824" t="s">
        <v>242</v>
      </c>
      <c r="S401" s="833"/>
      <c r="T401" s="163" t="str">
        <f>VLOOKUP($Z402,'様式D-1-2用'!$A$3:$O$1002,4,0)</f>
        <v>照明施設</v>
      </c>
      <c r="U401" s="844" t="str">
        <f>VLOOKUP($Z402,'様式D-1-2用'!$A$3:$O$1002,5,0)</f>
        <v>ケーブル類</v>
      </c>
      <c r="V401" s="845"/>
      <c r="W401" s="824" t="s">
        <v>241</v>
      </c>
      <c r="X401" s="825"/>
      <c r="Y401" s="329" t="str">
        <f>VLOOKUP($Z402,'様式D-1-2用'!$A$3:$O$1002,6,0)</f>
        <v>取付部材</v>
      </c>
      <c r="Z401" s="22">
        <v>68</v>
      </c>
    </row>
    <row r="402" spans="2:26" ht="15" customHeight="1" x14ac:dyDescent="0.15">
      <c r="B402" s="824" t="s">
        <v>240</v>
      </c>
      <c r="C402" s="833"/>
      <c r="D402" s="841" t="str">
        <f>VLOOKUP($Z400,'様式D-1-2用'!$A$3:$O$1002,7,0)</f>
        <v>破損</v>
      </c>
      <c r="E402" s="842"/>
      <c r="F402" s="842"/>
      <c r="G402" s="842"/>
      <c r="H402" s="842"/>
      <c r="I402" s="843"/>
      <c r="J402" s="824" t="s">
        <v>240</v>
      </c>
      <c r="K402" s="833"/>
      <c r="L402" s="841" t="str">
        <f>VLOOKUP($Z401,'様式D-1-2用'!$A$3:$O$1002,7,0)</f>
        <v>腐食</v>
      </c>
      <c r="M402" s="842"/>
      <c r="N402" s="842"/>
      <c r="O402" s="842"/>
      <c r="P402" s="842"/>
      <c r="Q402" s="843"/>
      <c r="R402" s="824" t="s">
        <v>240</v>
      </c>
      <c r="S402" s="833"/>
      <c r="T402" s="841" t="str">
        <f>VLOOKUP($Z402,'様式D-1-2用'!$A$3:$O$1002,7,0)</f>
        <v>破損</v>
      </c>
      <c r="U402" s="842"/>
      <c r="V402" s="842"/>
      <c r="W402" s="842"/>
      <c r="X402" s="842"/>
      <c r="Y402" s="843"/>
      <c r="Z402" s="22">
        <v>69</v>
      </c>
    </row>
    <row r="403" spans="2:26" ht="46.5" customHeight="1" x14ac:dyDescent="0.15">
      <c r="B403" s="822" t="s">
        <v>252</v>
      </c>
      <c r="C403" s="822"/>
      <c r="D403" s="164" t="str">
        <f>VLOOKUP($Z400,'様式D-1-2用'!$A$3:$O$1002,11,0)</f>
        <v>×</v>
      </c>
      <c r="E403" s="128" t="s">
        <v>238</v>
      </c>
      <c r="F403" s="839" t="str">
        <f>VLOOKUP($Z400,'様式D-1-2用'!$A$3:$O$1002,15,0)</f>
        <v>取付金具破損1箇所
(過年度写S22-14)</v>
      </c>
      <c r="G403" s="839"/>
      <c r="H403" s="839"/>
      <c r="I403" s="839"/>
      <c r="J403" s="822" t="s">
        <v>252</v>
      </c>
      <c r="K403" s="822"/>
      <c r="L403" s="164" t="str">
        <f>VLOOKUP($Z401,'様式D-1-2用'!$A$3:$O$1002,11,0)</f>
        <v>×</v>
      </c>
      <c r="M403" s="128" t="s">
        <v>238</v>
      </c>
      <c r="N403" s="839" t="str">
        <f>VLOOKUP($Z401,'様式D-1-2用'!$A$3:$O$1002,15,0)</f>
        <v>取付金具腐食6箇所
(過年度写S23-18)</v>
      </c>
      <c r="O403" s="839"/>
      <c r="P403" s="839"/>
      <c r="Q403" s="839"/>
      <c r="R403" s="822" t="s">
        <v>252</v>
      </c>
      <c r="S403" s="822"/>
      <c r="T403" s="164" t="str">
        <f>VLOOKUP($Z402,'様式D-1-2用'!$A$3:$O$1002,11,0)</f>
        <v>×</v>
      </c>
      <c r="U403" s="128" t="s">
        <v>238</v>
      </c>
      <c r="V403" s="861" t="str">
        <f>VLOOKUP($Z402,'様式D-1-2用'!$A$3:$O$1002,15,0)</f>
        <v>取付金具破損1箇所</v>
      </c>
      <c r="W403" s="861"/>
      <c r="X403" s="861"/>
      <c r="Y403" s="861"/>
    </row>
    <row r="404" spans="2:26" s="23" customFormat="1" ht="14.1" customHeight="1" x14ac:dyDescent="0.15">
      <c r="B404" s="834"/>
      <c r="C404" s="834"/>
      <c r="D404" s="834"/>
      <c r="E404" s="834"/>
      <c r="F404" s="834"/>
      <c r="G404" s="834"/>
      <c r="H404" s="834"/>
      <c r="I404" s="834"/>
      <c r="J404" s="836"/>
      <c r="K404" s="836"/>
      <c r="L404" s="836"/>
      <c r="M404" s="836"/>
      <c r="N404" s="836"/>
      <c r="O404" s="836"/>
      <c r="P404" s="836"/>
      <c r="Q404" s="836"/>
      <c r="R404" s="837"/>
      <c r="S404" s="837"/>
      <c r="T404" s="837"/>
      <c r="U404" s="837"/>
      <c r="V404" s="837"/>
      <c r="W404" s="837"/>
      <c r="X404" s="837"/>
      <c r="Y404" s="838"/>
    </row>
    <row r="405" spans="2:26" s="23" customFormat="1" ht="14.1" customHeight="1" x14ac:dyDescent="0.15">
      <c r="B405" s="835"/>
      <c r="C405" s="835"/>
      <c r="D405" s="835"/>
      <c r="E405" s="835"/>
      <c r="F405" s="835"/>
      <c r="G405" s="835"/>
      <c r="H405" s="835"/>
      <c r="I405" s="835"/>
      <c r="J405" s="836"/>
      <c r="K405" s="836"/>
      <c r="L405" s="836"/>
      <c r="M405" s="836"/>
      <c r="N405" s="836"/>
      <c r="O405" s="836"/>
      <c r="P405" s="836"/>
      <c r="Q405" s="836"/>
      <c r="R405" s="837"/>
      <c r="S405" s="837"/>
      <c r="T405" s="837"/>
      <c r="U405" s="837"/>
      <c r="V405" s="837"/>
      <c r="W405" s="837"/>
      <c r="X405" s="837"/>
      <c r="Y405" s="838"/>
    </row>
    <row r="406" spans="2:26" s="23" customFormat="1" ht="14.1" customHeight="1" x14ac:dyDescent="0.15">
      <c r="B406" s="835"/>
      <c r="C406" s="835"/>
      <c r="D406" s="835"/>
      <c r="E406" s="835"/>
      <c r="F406" s="835"/>
      <c r="G406" s="835"/>
      <c r="H406" s="835"/>
      <c r="I406" s="835"/>
      <c r="J406" s="836"/>
      <c r="K406" s="836"/>
      <c r="L406" s="836"/>
      <c r="M406" s="836"/>
      <c r="N406" s="836"/>
      <c r="O406" s="836"/>
      <c r="P406" s="836"/>
      <c r="Q406" s="836"/>
      <c r="R406" s="837"/>
      <c r="S406" s="837"/>
      <c r="T406" s="837"/>
      <c r="U406" s="837"/>
      <c r="V406" s="837"/>
      <c r="W406" s="837"/>
      <c r="X406" s="837"/>
      <c r="Y406" s="838"/>
    </row>
    <row r="407" spans="2:26" s="23" customFormat="1" ht="14.1" customHeight="1" x14ac:dyDescent="0.15">
      <c r="B407" s="835"/>
      <c r="C407" s="835"/>
      <c r="D407" s="835"/>
      <c r="E407" s="835"/>
      <c r="F407" s="835"/>
      <c r="G407" s="835"/>
      <c r="H407" s="835"/>
      <c r="I407" s="835"/>
      <c r="J407" s="836"/>
      <c r="K407" s="836"/>
      <c r="L407" s="836"/>
      <c r="M407" s="836"/>
      <c r="N407" s="836"/>
      <c r="O407" s="836"/>
      <c r="P407" s="836"/>
      <c r="Q407" s="836"/>
      <c r="R407" s="837"/>
      <c r="S407" s="837"/>
      <c r="T407" s="837"/>
      <c r="U407" s="837"/>
      <c r="V407" s="837"/>
      <c r="W407" s="837"/>
      <c r="X407" s="837"/>
      <c r="Y407" s="838"/>
    </row>
    <row r="408" spans="2:26" s="23" customFormat="1" ht="14.1" customHeight="1" x14ac:dyDescent="0.15">
      <c r="B408" s="835"/>
      <c r="C408" s="835"/>
      <c r="D408" s="835"/>
      <c r="E408" s="835"/>
      <c r="F408" s="835"/>
      <c r="G408" s="835"/>
      <c r="H408" s="835"/>
      <c r="I408" s="835"/>
      <c r="J408" s="836"/>
      <c r="K408" s="836"/>
      <c r="L408" s="836"/>
      <c r="M408" s="836"/>
      <c r="N408" s="836"/>
      <c r="O408" s="836"/>
      <c r="P408" s="836"/>
      <c r="Q408" s="836"/>
      <c r="R408" s="837"/>
      <c r="S408" s="837"/>
      <c r="T408" s="837"/>
      <c r="U408" s="837"/>
      <c r="V408" s="837"/>
      <c r="W408" s="837"/>
      <c r="X408" s="837"/>
      <c r="Y408" s="838"/>
    </row>
    <row r="409" spans="2:26" s="23" customFormat="1" ht="14.1" customHeight="1" x14ac:dyDescent="0.15">
      <c r="B409" s="835"/>
      <c r="C409" s="835"/>
      <c r="D409" s="835"/>
      <c r="E409" s="835"/>
      <c r="F409" s="835"/>
      <c r="G409" s="835"/>
      <c r="H409" s="835"/>
      <c r="I409" s="835"/>
      <c r="J409" s="836"/>
      <c r="K409" s="836"/>
      <c r="L409" s="836"/>
      <c r="M409" s="836"/>
      <c r="N409" s="836"/>
      <c r="O409" s="836"/>
      <c r="P409" s="836"/>
      <c r="Q409" s="836"/>
      <c r="R409" s="837"/>
      <c r="S409" s="837"/>
      <c r="T409" s="837"/>
      <c r="U409" s="837"/>
      <c r="V409" s="837"/>
      <c r="W409" s="837"/>
      <c r="X409" s="837"/>
      <c r="Y409" s="838"/>
    </row>
    <row r="410" spans="2:26" s="23" customFormat="1" ht="14.1" customHeight="1" x14ac:dyDescent="0.15">
      <c r="B410" s="835"/>
      <c r="C410" s="835"/>
      <c r="D410" s="835"/>
      <c r="E410" s="835"/>
      <c r="F410" s="835"/>
      <c r="G410" s="835"/>
      <c r="H410" s="835"/>
      <c r="I410" s="835"/>
      <c r="J410" s="836"/>
      <c r="K410" s="836"/>
      <c r="L410" s="836"/>
      <c r="M410" s="836"/>
      <c r="N410" s="836"/>
      <c r="O410" s="836"/>
      <c r="P410" s="836"/>
      <c r="Q410" s="836"/>
      <c r="R410" s="837"/>
      <c r="S410" s="837"/>
      <c r="T410" s="837"/>
      <c r="U410" s="837"/>
      <c r="V410" s="837"/>
      <c r="W410" s="837"/>
      <c r="X410" s="837"/>
      <c r="Y410" s="838"/>
    </row>
    <row r="411" spans="2:26" s="23" customFormat="1" ht="14.1" customHeight="1" x14ac:dyDescent="0.15">
      <c r="B411" s="835"/>
      <c r="C411" s="835"/>
      <c r="D411" s="835"/>
      <c r="E411" s="835"/>
      <c r="F411" s="835"/>
      <c r="G411" s="835"/>
      <c r="H411" s="835"/>
      <c r="I411" s="835"/>
      <c r="J411" s="836"/>
      <c r="K411" s="836"/>
      <c r="L411" s="836"/>
      <c r="M411" s="836"/>
      <c r="N411" s="836"/>
      <c r="O411" s="836"/>
      <c r="P411" s="836"/>
      <c r="Q411" s="836"/>
      <c r="R411" s="837"/>
      <c r="S411" s="837"/>
      <c r="T411" s="837"/>
      <c r="U411" s="837"/>
      <c r="V411" s="837"/>
      <c r="W411" s="837"/>
      <c r="X411" s="837"/>
      <c r="Y411" s="838"/>
    </row>
    <row r="412" spans="2:26" s="23" customFormat="1" ht="14.1" customHeight="1" x14ac:dyDescent="0.15">
      <c r="B412" s="835"/>
      <c r="C412" s="835"/>
      <c r="D412" s="835"/>
      <c r="E412" s="835"/>
      <c r="F412" s="835"/>
      <c r="G412" s="835"/>
      <c r="H412" s="835"/>
      <c r="I412" s="835"/>
      <c r="J412" s="836"/>
      <c r="K412" s="836"/>
      <c r="L412" s="836"/>
      <c r="M412" s="836"/>
      <c r="N412" s="836"/>
      <c r="O412" s="836"/>
      <c r="P412" s="836"/>
      <c r="Q412" s="836"/>
      <c r="R412" s="837"/>
      <c r="S412" s="837"/>
      <c r="T412" s="837"/>
      <c r="U412" s="837"/>
      <c r="V412" s="837"/>
      <c r="W412" s="837"/>
      <c r="X412" s="837"/>
      <c r="Y412" s="838"/>
    </row>
    <row r="413" spans="2:26" s="23" customFormat="1" ht="14.1" customHeight="1" x14ac:dyDescent="0.15">
      <c r="B413" s="835"/>
      <c r="C413" s="835"/>
      <c r="D413" s="835"/>
      <c r="E413" s="835"/>
      <c r="F413" s="835"/>
      <c r="G413" s="835"/>
      <c r="H413" s="835"/>
      <c r="I413" s="835"/>
      <c r="J413" s="836"/>
      <c r="K413" s="836"/>
      <c r="L413" s="836"/>
      <c r="M413" s="836"/>
      <c r="N413" s="836"/>
      <c r="O413" s="836"/>
      <c r="P413" s="836"/>
      <c r="Q413" s="836"/>
      <c r="R413" s="837"/>
      <c r="S413" s="837"/>
      <c r="T413" s="837"/>
      <c r="U413" s="837"/>
      <c r="V413" s="837"/>
      <c r="W413" s="837"/>
      <c r="X413" s="837"/>
      <c r="Y413" s="838"/>
    </row>
    <row r="414" spans="2:26" s="23" customFormat="1" ht="14.1" customHeight="1" x14ac:dyDescent="0.15">
      <c r="B414" s="835"/>
      <c r="C414" s="835"/>
      <c r="D414" s="835"/>
      <c r="E414" s="835"/>
      <c r="F414" s="835"/>
      <c r="G414" s="835"/>
      <c r="H414" s="835"/>
      <c r="I414" s="835"/>
      <c r="J414" s="836"/>
      <c r="K414" s="836"/>
      <c r="L414" s="836"/>
      <c r="M414" s="836"/>
      <c r="N414" s="836"/>
      <c r="O414" s="836"/>
      <c r="P414" s="836"/>
      <c r="Q414" s="836"/>
      <c r="R414" s="837"/>
      <c r="S414" s="837"/>
      <c r="T414" s="837"/>
      <c r="U414" s="837"/>
      <c r="V414" s="837"/>
      <c r="W414" s="837"/>
      <c r="X414" s="837"/>
      <c r="Y414" s="838"/>
    </row>
    <row r="415" spans="2:26" s="23" customFormat="1" ht="14.1" customHeight="1" x14ac:dyDescent="0.15">
      <c r="B415" s="835"/>
      <c r="C415" s="835"/>
      <c r="D415" s="835"/>
      <c r="E415" s="835"/>
      <c r="F415" s="835"/>
      <c r="G415" s="835"/>
      <c r="H415" s="835"/>
      <c r="I415" s="835"/>
      <c r="J415" s="836"/>
      <c r="K415" s="836"/>
      <c r="L415" s="836"/>
      <c r="M415" s="836"/>
      <c r="N415" s="836"/>
      <c r="O415" s="836"/>
      <c r="P415" s="836"/>
      <c r="Q415" s="836"/>
      <c r="R415" s="837"/>
      <c r="S415" s="837"/>
      <c r="T415" s="837"/>
      <c r="U415" s="837"/>
      <c r="V415" s="837"/>
      <c r="W415" s="837"/>
      <c r="X415" s="837"/>
      <c r="Y415" s="838"/>
    </row>
    <row r="416" spans="2:26" s="23" customFormat="1" ht="14.1" customHeight="1" x14ac:dyDescent="0.15">
      <c r="B416" s="835"/>
      <c r="C416" s="835"/>
      <c r="D416" s="835"/>
      <c r="E416" s="835"/>
      <c r="F416" s="835"/>
      <c r="G416" s="835"/>
      <c r="H416" s="835"/>
      <c r="I416" s="835"/>
      <c r="J416" s="836"/>
      <c r="K416" s="836"/>
      <c r="L416" s="836"/>
      <c r="M416" s="836"/>
      <c r="N416" s="836"/>
      <c r="O416" s="836"/>
      <c r="P416" s="836"/>
      <c r="Q416" s="836"/>
      <c r="R416" s="837"/>
      <c r="S416" s="837"/>
      <c r="T416" s="837"/>
      <c r="U416" s="837"/>
      <c r="V416" s="837"/>
      <c r="W416" s="837"/>
      <c r="X416" s="837"/>
      <c r="Y416" s="838"/>
    </row>
    <row r="417" spans="2:26" ht="15" customHeight="1" x14ac:dyDescent="0.15">
      <c r="B417" s="824" t="s">
        <v>244</v>
      </c>
      <c r="C417" s="833"/>
      <c r="D417" s="825"/>
      <c r="E417" s="147">
        <f>VLOOKUP($Z417,'様式D-1-2用'!$A$3:$O$1002,2,0)</f>
        <v>0</v>
      </c>
      <c r="F417" s="824" t="s">
        <v>243</v>
      </c>
      <c r="G417" s="833"/>
      <c r="H417" s="825"/>
      <c r="I417" s="147" t="str">
        <f>VLOOKUP($Z417,'様式D-1-2用'!$A$3:$O$1002,3,0)</f>
        <v/>
      </c>
      <c r="J417" s="824" t="s">
        <v>244</v>
      </c>
      <c r="K417" s="833"/>
      <c r="L417" s="825"/>
      <c r="M417" s="147">
        <f>VLOOKUP($Z418,'様式D-1-2用'!$A$3:$O$1002,2,0)</f>
        <v>0</v>
      </c>
      <c r="N417" s="824" t="s">
        <v>243</v>
      </c>
      <c r="O417" s="833"/>
      <c r="P417" s="825"/>
      <c r="Q417" s="147" t="str">
        <f>VLOOKUP($Z418,'様式D-1-2用'!$A$3:$O$1002,3,0)</f>
        <v/>
      </c>
      <c r="R417" s="824" t="s">
        <v>244</v>
      </c>
      <c r="S417" s="833"/>
      <c r="T417" s="825"/>
      <c r="U417" s="147">
        <f>VLOOKUP($Z419,'様式D-1-2用'!$A$3:$O$1002,2,0)</f>
        <v>0</v>
      </c>
      <c r="V417" s="824" t="s">
        <v>243</v>
      </c>
      <c r="W417" s="833"/>
      <c r="X417" s="825"/>
      <c r="Y417" s="147" t="str">
        <f>VLOOKUP($Z419,'様式D-1-2用'!$A$3:$O$1002,3,0)</f>
        <v/>
      </c>
      <c r="Z417" s="22">
        <v>70</v>
      </c>
    </row>
    <row r="418" spans="2:26" ht="15" customHeight="1" x14ac:dyDescent="0.15">
      <c r="B418" s="824" t="s">
        <v>242</v>
      </c>
      <c r="C418" s="833"/>
      <c r="D418" s="163">
        <f>VLOOKUP($Z417,'様式D-1-2用'!$A$3:$O$1002,4,0)</f>
        <v>0</v>
      </c>
      <c r="E418" s="844">
        <f>VLOOKUP($Z417,'様式D-1-2用'!$A$3:$O$1002,5,0)</f>
        <v>0</v>
      </c>
      <c r="F418" s="845"/>
      <c r="G418" s="824" t="s">
        <v>241</v>
      </c>
      <c r="H418" s="825"/>
      <c r="I418" s="329">
        <f>VLOOKUP($Z417,'様式D-1-2用'!$A$3:$O$1002,6,0)</f>
        <v>0</v>
      </c>
      <c r="J418" s="824" t="s">
        <v>242</v>
      </c>
      <c r="K418" s="833"/>
      <c r="L418" s="163">
        <f>VLOOKUP($Z418,'様式D-1-2用'!$A$3:$O$1002,4,0)</f>
        <v>0</v>
      </c>
      <c r="M418" s="844">
        <f>VLOOKUP($Z418,'様式D-1-2用'!$A$3:$O$1002,5,0)</f>
        <v>0</v>
      </c>
      <c r="N418" s="845"/>
      <c r="O418" s="824" t="s">
        <v>241</v>
      </c>
      <c r="P418" s="825"/>
      <c r="Q418" s="329">
        <f>VLOOKUP($Z418,'様式D-1-2用'!$A$3:$O$1002,6,0)</f>
        <v>0</v>
      </c>
      <c r="R418" s="824" t="s">
        <v>242</v>
      </c>
      <c r="S418" s="833"/>
      <c r="T418" s="163">
        <f>VLOOKUP($Z419,'様式D-1-2用'!$A$3:$O$1002,4,0)</f>
        <v>0</v>
      </c>
      <c r="U418" s="844">
        <f>VLOOKUP($Z419,'様式D-1-2用'!$A$3:$O$1002,5,0)</f>
        <v>0</v>
      </c>
      <c r="V418" s="845"/>
      <c r="W418" s="824" t="s">
        <v>241</v>
      </c>
      <c r="X418" s="825"/>
      <c r="Y418" s="329">
        <f>VLOOKUP($Z419,'様式D-1-2用'!$A$3:$O$1002,6,0)</f>
        <v>0</v>
      </c>
      <c r="Z418" s="22">
        <v>71</v>
      </c>
    </row>
    <row r="419" spans="2:26" ht="15" customHeight="1" x14ac:dyDescent="0.15">
      <c r="B419" s="824" t="s">
        <v>240</v>
      </c>
      <c r="C419" s="833"/>
      <c r="D419" s="841">
        <f>VLOOKUP($Z417,'様式D-1-2用'!$A$3:$O$1002,7,0)</f>
        <v>0</v>
      </c>
      <c r="E419" s="842"/>
      <c r="F419" s="842"/>
      <c r="G419" s="842"/>
      <c r="H419" s="842"/>
      <c r="I419" s="843"/>
      <c r="J419" s="824" t="s">
        <v>240</v>
      </c>
      <c r="K419" s="833"/>
      <c r="L419" s="841">
        <f>VLOOKUP($Z418,'様式D-1-2用'!$A$3:$O$1002,7,0)</f>
        <v>0</v>
      </c>
      <c r="M419" s="842"/>
      <c r="N419" s="842"/>
      <c r="O419" s="842"/>
      <c r="P419" s="842"/>
      <c r="Q419" s="843"/>
      <c r="R419" s="824" t="s">
        <v>240</v>
      </c>
      <c r="S419" s="833"/>
      <c r="T419" s="841">
        <f>VLOOKUP($Z419,'様式D-1-2用'!$A$3:$O$1002,7,0)</f>
        <v>0</v>
      </c>
      <c r="U419" s="842"/>
      <c r="V419" s="842"/>
      <c r="W419" s="842"/>
      <c r="X419" s="842"/>
      <c r="Y419" s="843"/>
      <c r="Z419" s="22">
        <v>72</v>
      </c>
    </row>
    <row r="420" spans="2:26" ht="15" customHeight="1" x14ac:dyDescent="0.15">
      <c r="B420" s="822" t="s">
        <v>252</v>
      </c>
      <c r="C420" s="822"/>
      <c r="D420" s="164">
        <f>VLOOKUP($Z417,'様式D-1-2用'!$A$3:$O$1002,11,0)</f>
        <v>0</v>
      </c>
      <c r="E420" s="128" t="s">
        <v>238</v>
      </c>
      <c r="F420" s="861">
        <f>VLOOKUP($Z417,'様式D-1-2用'!$A$3:$O$1002,15,0)</f>
        <v>0</v>
      </c>
      <c r="G420" s="861"/>
      <c r="H420" s="861"/>
      <c r="I420" s="861"/>
      <c r="J420" s="822" t="s">
        <v>252</v>
      </c>
      <c r="K420" s="822"/>
      <c r="L420" s="164">
        <f>VLOOKUP($Z418,'様式D-1-2用'!$A$3:$O$1002,11,0)</f>
        <v>0</v>
      </c>
      <c r="M420" s="128" t="s">
        <v>238</v>
      </c>
      <c r="N420" s="861">
        <f>VLOOKUP($Z418,'様式D-1-2用'!$A$3:$O$1002,15,0)</f>
        <v>0</v>
      </c>
      <c r="O420" s="861"/>
      <c r="P420" s="861"/>
      <c r="Q420" s="861"/>
      <c r="R420" s="822" t="s">
        <v>252</v>
      </c>
      <c r="S420" s="822"/>
      <c r="T420" s="164">
        <f>VLOOKUP($Z419,'様式D-1-2用'!$A$3:$O$1002,11,0)</f>
        <v>0</v>
      </c>
      <c r="U420" s="128" t="s">
        <v>238</v>
      </c>
      <c r="V420" s="861">
        <f>VLOOKUP($Z419,'様式D-1-2用'!$A$3:$O$1002,15,0)</f>
        <v>0</v>
      </c>
      <c r="W420" s="861"/>
      <c r="X420" s="861"/>
      <c r="Y420" s="861"/>
    </row>
    <row r="421" spans="2:26" s="23" customFormat="1" ht="14.1" customHeight="1" x14ac:dyDescent="0.15">
      <c r="B421" s="835"/>
      <c r="C421" s="835"/>
      <c r="D421" s="835"/>
      <c r="E421" s="835"/>
      <c r="F421" s="835"/>
      <c r="G421" s="835"/>
      <c r="H421" s="835"/>
      <c r="I421" s="835"/>
      <c r="J421" s="836"/>
      <c r="K421" s="836"/>
      <c r="L421" s="836"/>
      <c r="M421" s="836"/>
      <c r="N421" s="836"/>
      <c r="O421" s="836"/>
      <c r="P421" s="836"/>
      <c r="Q421" s="836"/>
      <c r="R421" s="859"/>
      <c r="S421" s="859"/>
      <c r="T421" s="859"/>
      <c r="U421" s="859"/>
      <c r="V421" s="859"/>
      <c r="W421" s="859"/>
      <c r="X421" s="859"/>
      <c r="Y421" s="859"/>
    </row>
    <row r="422" spans="2:26" s="23" customFormat="1" ht="14.1" customHeight="1" x14ac:dyDescent="0.15">
      <c r="B422" s="835"/>
      <c r="C422" s="835"/>
      <c r="D422" s="835"/>
      <c r="E422" s="835"/>
      <c r="F422" s="835"/>
      <c r="G422" s="835"/>
      <c r="H422" s="835"/>
      <c r="I422" s="835"/>
      <c r="J422" s="836"/>
      <c r="K422" s="836"/>
      <c r="L422" s="836"/>
      <c r="M422" s="836"/>
      <c r="N422" s="836"/>
      <c r="O422" s="836"/>
      <c r="P422" s="836"/>
      <c r="Q422" s="836"/>
      <c r="R422" s="859"/>
      <c r="S422" s="859"/>
      <c r="T422" s="859"/>
      <c r="U422" s="859"/>
      <c r="V422" s="859"/>
      <c r="W422" s="859"/>
      <c r="X422" s="859"/>
      <c r="Y422" s="859"/>
    </row>
    <row r="423" spans="2:26" s="23" customFormat="1" ht="14.1" customHeight="1" x14ac:dyDescent="0.15">
      <c r="B423" s="835"/>
      <c r="C423" s="835"/>
      <c r="D423" s="835"/>
      <c r="E423" s="835"/>
      <c r="F423" s="835"/>
      <c r="G423" s="835"/>
      <c r="H423" s="835"/>
      <c r="I423" s="835"/>
      <c r="J423" s="836"/>
      <c r="K423" s="836"/>
      <c r="L423" s="836"/>
      <c r="M423" s="836"/>
      <c r="N423" s="836"/>
      <c r="O423" s="836"/>
      <c r="P423" s="836"/>
      <c r="Q423" s="836"/>
      <c r="R423" s="859"/>
      <c r="S423" s="859"/>
      <c r="T423" s="859"/>
      <c r="U423" s="859"/>
      <c r="V423" s="859"/>
      <c r="W423" s="859"/>
      <c r="X423" s="859"/>
      <c r="Y423" s="859"/>
    </row>
    <row r="424" spans="2:26" s="23" customFormat="1" ht="14.1" customHeight="1" x14ac:dyDescent="0.15">
      <c r="B424" s="835"/>
      <c r="C424" s="835"/>
      <c r="D424" s="835"/>
      <c r="E424" s="835"/>
      <c r="F424" s="835"/>
      <c r="G424" s="835"/>
      <c r="H424" s="835"/>
      <c r="I424" s="835"/>
      <c r="J424" s="836"/>
      <c r="K424" s="836"/>
      <c r="L424" s="836"/>
      <c r="M424" s="836"/>
      <c r="N424" s="836"/>
      <c r="O424" s="836"/>
      <c r="P424" s="836"/>
      <c r="Q424" s="836"/>
      <c r="R424" s="859"/>
      <c r="S424" s="859"/>
      <c r="T424" s="859"/>
      <c r="U424" s="859"/>
      <c r="V424" s="859"/>
      <c r="W424" s="859"/>
      <c r="X424" s="859"/>
      <c r="Y424" s="859"/>
    </row>
    <row r="425" spans="2:26" s="23" customFormat="1" ht="14.1" customHeight="1" x14ac:dyDescent="0.15">
      <c r="B425" s="835"/>
      <c r="C425" s="835"/>
      <c r="D425" s="835"/>
      <c r="E425" s="835"/>
      <c r="F425" s="835"/>
      <c r="G425" s="835"/>
      <c r="H425" s="835"/>
      <c r="I425" s="835"/>
      <c r="J425" s="836"/>
      <c r="K425" s="836"/>
      <c r="L425" s="836"/>
      <c r="M425" s="836"/>
      <c r="N425" s="836"/>
      <c r="O425" s="836"/>
      <c r="P425" s="836"/>
      <c r="Q425" s="836"/>
      <c r="R425" s="859"/>
      <c r="S425" s="859"/>
      <c r="T425" s="859"/>
      <c r="U425" s="859"/>
      <c r="V425" s="859"/>
      <c r="W425" s="859"/>
      <c r="X425" s="859"/>
      <c r="Y425" s="859"/>
    </row>
    <row r="426" spans="2:26" s="23" customFormat="1" ht="14.1" customHeight="1" x14ac:dyDescent="0.15">
      <c r="B426" s="835"/>
      <c r="C426" s="835"/>
      <c r="D426" s="835"/>
      <c r="E426" s="835"/>
      <c r="F426" s="835"/>
      <c r="G426" s="835"/>
      <c r="H426" s="835"/>
      <c r="I426" s="835"/>
      <c r="J426" s="836"/>
      <c r="K426" s="836"/>
      <c r="L426" s="836"/>
      <c r="M426" s="836"/>
      <c r="N426" s="836"/>
      <c r="O426" s="836"/>
      <c r="P426" s="836"/>
      <c r="Q426" s="836"/>
      <c r="R426" s="859"/>
      <c r="S426" s="859"/>
      <c r="T426" s="859"/>
      <c r="U426" s="859"/>
      <c r="V426" s="859"/>
      <c r="W426" s="859"/>
      <c r="X426" s="859"/>
      <c r="Y426" s="859"/>
    </row>
    <row r="427" spans="2:26" s="23" customFormat="1" ht="14.1" customHeight="1" x14ac:dyDescent="0.15">
      <c r="B427" s="835"/>
      <c r="C427" s="835"/>
      <c r="D427" s="835"/>
      <c r="E427" s="835"/>
      <c r="F427" s="835"/>
      <c r="G427" s="835"/>
      <c r="H427" s="835"/>
      <c r="I427" s="835"/>
      <c r="J427" s="836"/>
      <c r="K427" s="836"/>
      <c r="L427" s="836"/>
      <c r="M427" s="836"/>
      <c r="N427" s="836"/>
      <c r="O427" s="836"/>
      <c r="P427" s="836"/>
      <c r="Q427" s="836"/>
      <c r="R427" s="859"/>
      <c r="S427" s="859"/>
      <c r="T427" s="859"/>
      <c r="U427" s="859"/>
      <c r="V427" s="859"/>
      <c r="W427" s="859"/>
      <c r="X427" s="859"/>
      <c r="Y427" s="859"/>
    </row>
    <row r="428" spans="2:26" s="23" customFormat="1" ht="14.1" customHeight="1" x14ac:dyDescent="0.15">
      <c r="B428" s="835"/>
      <c r="C428" s="835"/>
      <c r="D428" s="835"/>
      <c r="E428" s="835"/>
      <c r="F428" s="835"/>
      <c r="G428" s="835"/>
      <c r="H428" s="835"/>
      <c r="I428" s="835"/>
      <c r="J428" s="836"/>
      <c r="K428" s="836"/>
      <c r="L428" s="836"/>
      <c r="M428" s="836"/>
      <c r="N428" s="836"/>
      <c r="O428" s="836"/>
      <c r="P428" s="836"/>
      <c r="Q428" s="836"/>
      <c r="R428" s="859"/>
      <c r="S428" s="859"/>
      <c r="T428" s="859"/>
      <c r="U428" s="859"/>
      <c r="V428" s="859"/>
      <c r="W428" s="859"/>
      <c r="X428" s="859"/>
      <c r="Y428" s="859"/>
    </row>
    <row r="429" spans="2:26" s="23" customFormat="1" ht="14.1" customHeight="1" x14ac:dyDescent="0.15">
      <c r="B429" s="835"/>
      <c r="C429" s="835"/>
      <c r="D429" s="835"/>
      <c r="E429" s="835"/>
      <c r="F429" s="835"/>
      <c r="G429" s="835"/>
      <c r="H429" s="835"/>
      <c r="I429" s="835"/>
      <c r="J429" s="836"/>
      <c r="K429" s="836"/>
      <c r="L429" s="836"/>
      <c r="M429" s="836"/>
      <c r="N429" s="836"/>
      <c r="O429" s="836"/>
      <c r="P429" s="836"/>
      <c r="Q429" s="836"/>
      <c r="R429" s="859"/>
      <c r="S429" s="859"/>
      <c r="T429" s="859"/>
      <c r="U429" s="859"/>
      <c r="V429" s="859"/>
      <c r="W429" s="859"/>
      <c r="X429" s="859"/>
      <c r="Y429" s="859"/>
    </row>
    <row r="430" spans="2:26" s="23" customFormat="1" ht="14.1" customHeight="1" x14ac:dyDescent="0.15">
      <c r="B430" s="835"/>
      <c r="C430" s="835"/>
      <c r="D430" s="835"/>
      <c r="E430" s="835"/>
      <c r="F430" s="835"/>
      <c r="G430" s="835"/>
      <c r="H430" s="835"/>
      <c r="I430" s="835"/>
      <c r="J430" s="836"/>
      <c r="K430" s="836"/>
      <c r="L430" s="836"/>
      <c r="M430" s="836"/>
      <c r="N430" s="836"/>
      <c r="O430" s="836"/>
      <c r="P430" s="836"/>
      <c r="Q430" s="836"/>
      <c r="R430" s="859"/>
      <c r="S430" s="859"/>
      <c r="T430" s="859"/>
      <c r="U430" s="859"/>
      <c r="V430" s="859"/>
      <c r="W430" s="859"/>
      <c r="X430" s="859"/>
      <c r="Y430" s="859"/>
    </row>
    <row r="431" spans="2:26" s="23" customFormat="1" ht="14.1" customHeight="1" x14ac:dyDescent="0.15">
      <c r="B431" s="835"/>
      <c r="C431" s="835"/>
      <c r="D431" s="835"/>
      <c r="E431" s="835"/>
      <c r="F431" s="835"/>
      <c r="G431" s="835"/>
      <c r="H431" s="835"/>
      <c r="I431" s="835"/>
      <c r="J431" s="836"/>
      <c r="K431" s="836"/>
      <c r="L431" s="836"/>
      <c r="M431" s="836"/>
      <c r="N431" s="836"/>
      <c r="O431" s="836"/>
      <c r="P431" s="836"/>
      <c r="Q431" s="836"/>
      <c r="R431" s="859"/>
      <c r="S431" s="859"/>
      <c r="T431" s="859"/>
      <c r="U431" s="859"/>
      <c r="V431" s="859"/>
      <c r="W431" s="859"/>
      <c r="X431" s="859"/>
      <c r="Y431" s="859"/>
    </row>
    <row r="432" spans="2:26" s="23" customFormat="1" ht="14.1" customHeight="1" x14ac:dyDescent="0.15">
      <c r="B432" s="835"/>
      <c r="C432" s="835"/>
      <c r="D432" s="835"/>
      <c r="E432" s="835"/>
      <c r="F432" s="835"/>
      <c r="G432" s="835"/>
      <c r="H432" s="835"/>
      <c r="I432" s="835"/>
      <c r="J432" s="836"/>
      <c r="K432" s="836"/>
      <c r="L432" s="836"/>
      <c r="M432" s="836"/>
      <c r="N432" s="836"/>
      <c r="O432" s="836"/>
      <c r="P432" s="836"/>
      <c r="Q432" s="836"/>
      <c r="R432" s="859"/>
      <c r="S432" s="859"/>
      <c r="T432" s="859"/>
      <c r="U432" s="859"/>
      <c r="V432" s="859"/>
      <c r="W432" s="859"/>
      <c r="X432" s="859"/>
      <c r="Y432" s="859"/>
    </row>
    <row r="433" spans="2:26" s="23" customFormat="1" ht="14.1" customHeight="1" x14ac:dyDescent="0.15">
      <c r="B433" s="835"/>
      <c r="C433" s="835"/>
      <c r="D433" s="835"/>
      <c r="E433" s="835"/>
      <c r="F433" s="835"/>
      <c r="G433" s="835"/>
      <c r="H433" s="835"/>
      <c r="I433" s="835"/>
      <c r="J433" s="836"/>
      <c r="K433" s="836"/>
      <c r="L433" s="836"/>
      <c r="M433" s="836"/>
      <c r="N433" s="836"/>
      <c r="O433" s="836"/>
      <c r="P433" s="836"/>
      <c r="Q433" s="836"/>
      <c r="R433" s="859"/>
      <c r="S433" s="859"/>
      <c r="T433" s="859"/>
      <c r="U433" s="859"/>
      <c r="V433" s="859"/>
      <c r="W433" s="859"/>
      <c r="X433" s="859"/>
      <c r="Y433" s="859"/>
    </row>
    <row r="434" spans="2:26" s="23" customFormat="1" ht="14.1" customHeight="1" x14ac:dyDescent="0.15">
      <c r="B434" s="83"/>
      <c r="C434" s="83"/>
      <c r="D434" s="86" t="s">
        <v>284</v>
      </c>
      <c r="E434" s="83"/>
      <c r="F434" s="83"/>
      <c r="G434" s="83"/>
      <c r="H434" s="83"/>
      <c r="I434" s="83"/>
      <c r="J434" s="80"/>
      <c r="K434" s="80"/>
      <c r="L434" s="80"/>
      <c r="M434" s="80"/>
      <c r="N434" s="80"/>
      <c r="O434" s="80"/>
      <c r="P434" s="80"/>
      <c r="Q434" s="80"/>
      <c r="R434" s="84"/>
      <c r="S434" s="84"/>
      <c r="T434" s="84"/>
      <c r="U434" s="84"/>
      <c r="V434" s="84"/>
      <c r="W434" s="84"/>
      <c r="X434" s="84"/>
      <c r="Y434" s="84"/>
    </row>
    <row r="435" spans="2:26" s="23" customFormat="1" ht="15" customHeight="1" x14ac:dyDescent="0.15">
      <c r="B435" s="80"/>
      <c r="C435" s="80"/>
      <c r="D435" s="85" t="s">
        <v>262</v>
      </c>
      <c r="E435" s="82"/>
      <c r="F435" s="82"/>
      <c r="G435" s="82"/>
      <c r="H435" s="82"/>
      <c r="I435" s="82"/>
      <c r="J435" s="82"/>
      <c r="K435" s="82"/>
      <c r="L435" s="82"/>
      <c r="M435" s="82"/>
      <c r="N435" s="82"/>
      <c r="O435" s="80"/>
      <c r="P435" s="85"/>
      <c r="Q435" s="82"/>
      <c r="R435" s="82"/>
      <c r="S435" s="82"/>
      <c r="T435" s="82"/>
      <c r="U435" s="82"/>
      <c r="V435" s="82"/>
      <c r="W435" s="82"/>
      <c r="X435" s="82"/>
      <c r="Y435" s="82"/>
    </row>
    <row r="436" spans="2:26" ht="15" customHeight="1" x14ac:dyDescent="0.15">
      <c r="D436" s="174" t="s">
        <v>452</v>
      </c>
      <c r="E436" s="174"/>
      <c r="F436" s="175"/>
      <c r="G436" s="23"/>
      <c r="H436" s="23"/>
      <c r="I436" s="23"/>
      <c r="J436" s="23"/>
      <c r="K436" s="23"/>
      <c r="L436" s="176" t="s">
        <v>557</v>
      </c>
      <c r="M436" s="23"/>
      <c r="N436" s="23"/>
      <c r="O436" s="23"/>
      <c r="P436" s="175"/>
      <c r="Q436" s="174"/>
      <c r="R436" s="175"/>
      <c r="S436" s="23"/>
      <c r="T436" s="23"/>
      <c r="U436" s="23"/>
      <c r="V436" s="23"/>
      <c r="W436" s="23"/>
      <c r="X436" s="23"/>
      <c r="Y436" s="23"/>
      <c r="Z436" s="23"/>
    </row>
  </sheetData>
  <mergeCells count="734">
    <mergeCell ref="B421:I433"/>
    <mergeCell ref="J421:Q433"/>
    <mergeCell ref="R421:Y433"/>
    <mergeCell ref="B419:C419"/>
    <mergeCell ref="D419:I419"/>
    <mergeCell ref="J419:K419"/>
    <mergeCell ref="L419:Q419"/>
    <mergeCell ref="R419:S419"/>
    <mergeCell ref="T419:Y419"/>
    <mergeCell ref="B420:C420"/>
    <mergeCell ref="F420:I420"/>
    <mergeCell ref="J420:K420"/>
    <mergeCell ref="N420:Q420"/>
    <mergeCell ref="R420:S420"/>
    <mergeCell ref="V420:Y420"/>
    <mergeCell ref="B418:C418"/>
    <mergeCell ref="E418:F418"/>
    <mergeCell ref="G418:H418"/>
    <mergeCell ref="J418:K418"/>
    <mergeCell ref="M418:N418"/>
    <mergeCell ref="O418:P418"/>
    <mergeCell ref="R418:S418"/>
    <mergeCell ref="U418:V418"/>
    <mergeCell ref="W418:X418"/>
    <mergeCell ref="B404:I416"/>
    <mergeCell ref="J404:Q416"/>
    <mergeCell ref="R404:Y416"/>
    <mergeCell ref="B417:D417"/>
    <mergeCell ref="F417:H417"/>
    <mergeCell ref="J417:L417"/>
    <mergeCell ref="N417:P417"/>
    <mergeCell ref="R417:T417"/>
    <mergeCell ref="V417:X417"/>
    <mergeCell ref="B402:C402"/>
    <mergeCell ref="D402:I402"/>
    <mergeCell ref="J402:K402"/>
    <mergeCell ref="L402:Q402"/>
    <mergeCell ref="R402:S402"/>
    <mergeCell ref="T402:Y402"/>
    <mergeCell ref="B403:C403"/>
    <mergeCell ref="F403:I403"/>
    <mergeCell ref="J403:K403"/>
    <mergeCell ref="N403:Q403"/>
    <mergeCell ref="R403:S403"/>
    <mergeCell ref="V403:Y403"/>
    <mergeCell ref="B401:C401"/>
    <mergeCell ref="E401:F401"/>
    <mergeCell ref="G401:H401"/>
    <mergeCell ref="J401:K401"/>
    <mergeCell ref="M401:N401"/>
    <mergeCell ref="O401:P401"/>
    <mergeCell ref="R401:S401"/>
    <mergeCell ref="U401:V401"/>
    <mergeCell ref="W401:X401"/>
    <mergeCell ref="B387:I399"/>
    <mergeCell ref="J387:Q399"/>
    <mergeCell ref="R387:Y399"/>
    <mergeCell ref="B400:D400"/>
    <mergeCell ref="F400:H400"/>
    <mergeCell ref="J400:L400"/>
    <mergeCell ref="N400:P400"/>
    <mergeCell ref="R400:T400"/>
    <mergeCell ref="V400:X400"/>
    <mergeCell ref="B385:C385"/>
    <mergeCell ref="D385:I385"/>
    <mergeCell ref="J385:K385"/>
    <mergeCell ref="L385:Q385"/>
    <mergeCell ref="R385:S385"/>
    <mergeCell ref="T385:Y385"/>
    <mergeCell ref="B386:C386"/>
    <mergeCell ref="F386:I386"/>
    <mergeCell ref="J386:K386"/>
    <mergeCell ref="N386:Q386"/>
    <mergeCell ref="R386:S386"/>
    <mergeCell ref="V386:Y386"/>
    <mergeCell ref="B384:C384"/>
    <mergeCell ref="E384:F384"/>
    <mergeCell ref="G384:H384"/>
    <mergeCell ref="J384:K384"/>
    <mergeCell ref="M384:N384"/>
    <mergeCell ref="O384:P384"/>
    <mergeCell ref="R384:S384"/>
    <mergeCell ref="U384:V384"/>
    <mergeCell ref="W384:X384"/>
    <mergeCell ref="B367:I379"/>
    <mergeCell ref="J367:Q379"/>
    <mergeCell ref="R367:Y379"/>
    <mergeCell ref="B383:D383"/>
    <mergeCell ref="F383:H383"/>
    <mergeCell ref="J383:L383"/>
    <mergeCell ref="N383:P383"/>
    <mergeCell ref="R383:T383"/>
    <mergeCell ref="V383:X383"/>
    <mergeCell ref="B365:C365"/>
    <mergeCell ref="D365:I365"/>
    <mergeCell ref="J365:K365"/>
    <mergeCell ref="L365:Q365"/>
    <mergeCell ref="R365:S365"/>
    <mergeCell ref="T365:Y365"/>
    <mergeCell ref="B366:C366"/>
    <mergeCell ref="F366:I366"/>
    <mergeCell ref="J366:K366"/>
    <mergeCell ref="N366:Q366"/>
    <mergeCell ref="R366:S366"/>
    <mergeCell ref="V366:Y366"/>
    <mergeCell ref="B364:C364"/>
    <mergeCell ref="E364:F364"/>
    <mergeCell ref="G364:H364"/>
    <mergeCell ref="J364:K364"/>
    <mergeCell ref="M364:N364"/>
    <mergeCell ref="O364:P364"/>
    <mergeCell ref="R364:S364"/>
    <mergeCell ref="U364:V364"/>
    <mergeCell ref="W364:X364"/>
    <mergeCell ref="B350:I362"/>
    <mergeCell ref="J350:Q362"/>
    <mergeCell ref="R350:Y362"/>
    <mergeCell ref="B363:D363"/>
    <mergeCell ref="F363:H363"/>
    <mergeCell ref="J363:L363"/>
    <mergeCell ref="N363:P363"/>
    <mergeCell ref="R363:T363"/>
    <mergeCell ref="V363:X363"/>
    <mergeCell ref="B348:C348"/>
    <mergeCell ref="D348:I348"/>
    <mergeCell ref="J348:K348"/>
    <mergeCell ref="L348:Q348"/>
    <mergeCell ref="R348:S348"/>
    <mergeCell ref="T348:Y348"/>
    <mergeCell ref="B349:C349"/>
    <mergeCell ref="F349:I349"/>
    <mergeCell ref="J349:K349"/>
    <mergeCell ref="N349:Q349"/>
    <mergeCell ref="R349:S349"/>
    <mergeCell ref="V349:Y349"/>
    <mergeCell ref="B347:C347"/>
    <mergeCell ref="E347:F347"/>
    <mergeCell ref="G347:H347"/>
    <mergeCell ref="J347:K347"/>
    <mergeCell ref="M347:N347"/>
    <mergeCell ref="O347:P347"/>
    <mergeCell ref="R347:S347"/>
    <mergeCell ref="U347:V347"/>
    <mergeCell ref="W347:X347"/>
    <mergeCell ref="B333:I345"/>
    <mergeCell ref="J333:Q345"/>
    <mergeCell ref="R333:Y345"/>
    <mergeCell ref="B346:D346"/>
    <mergeCell ref="F346:H346"/>
    <mergeCell ref="J346:L346"/>
    <mergeCell ref="N346:P346"/>
    <mergeCell ref="R346:T346"/>
    <mergeCell ref="V346:X346"/>
    <mergeCell ref="B331:C331"/>
    <mergeCell ref="D331:I331"/>
    <mergeCell ref="J331:K331"/>
    <mergeCell ref="L331:Q331"/>
    <mergeCell ref="R331:S331"/>
    <mergeCell ref="T331:Y331"/>
    <mergeCell ref="B332:C332"/>
    <mergeCell ref="F332:I332"/>
    <mergeCell ref="J332:K332"/>
    <mergeCell ref="N332:Q332"/>
    <mergeCell ref="R332:S332"/>
    <mergeCell ref="V332:Y332"/>
    <mergeCell ref="B330:C330"/>
    <mergeCell ref="E330:F330"/>
    <mergeCell ref="G330:H330"/>
    <mergeCell ref="J330:K330"/>
    <mergeCell ref="M330:N330"/>
    <mergeCell ref="O330:P330"/>
    <mergeCell ref="R330:S330"/>
    <mergeCell ref="U330:V330"/>
    <mergeCell ref="W330:X330"/>
    <mergeCell ref="B313:I325"/>
    <mergeCell ref="J313:Q325"/>
    <mergeCell ref="R313:Y325"/>
    <mergeCell ref="B329:D329"/>
    <mergeCell ref="F329:H329"/>
    <mergeCell ref="J329:L329"/>
    <mergeCell ref="N329:P329"/>
    <mergeCell ref="R329:T329"/>
    <mergeCell ref="V329:X329"/>
    <mergeCell ref="B311:C311"/>
    <mergeCell ref="D311:I311"/>
    <mergeCell ref="J311:K311"/>
    <mergeCell ref="L311:Q311"/>
    <mergeCell ref="R311:S311"/>
    <mergeCell ref="T311:Y311"/>
    <mergeCell ref="B312:C312"/>
    <mergeCell ref="F312:I312"/>
    <mergeCell ref="J312:K312"/>
    <mergeCell ref="N312:Q312"/>
    <mergeCell ref="R312:S312"/>
    <mergeCell ref="V312:Y312"/>
    <mergeCell ref="B310:C310"/>
    <mergeCell ref="E310:F310"/>
    <mergeCell ref="G310:H310"/>
    <mergeCell ref="J310:K310"/>
    <mergeCell ref="M310:N310"/>
    <mergeCell ref="O310:P310"/>
    <mergeCell ref="R310:S310"/>
    <mergeCell ref="U310:V310"/>
    <mergeCell ref="W310:X310"/>
    <mergeCell ref="B296:I308"/>
    <mergeCell ref="J296:Q308"/>
    <mergeCell ref="R296:Y308"/>
    <mergeCell ref="B309:D309"/>
    <mergeCell ref="F309:H309"/>
    <mergeCell ref="J309:L309"/>
    <mergeCell ref="N309:P309"/>
    <mergeCell ref="R309:T309"/>
    <mergeCell ref="V309:X309"/>
    <mergeCell ref="B294:C294"/>
    <mergeCell ref="D294:I294"/>
    <mergeCell ref="J294:K294"/>
    <mergeCell ref="L294:Q294"/>
    <mergeCell ref="R294:S294"/>
    <mergeCell ref="T294:Y294"/>
    <mergeCell ref="B295:C295"/>
    <mergeCell ref="F295:I295"/>
    <mergeCell ref="J295:K295"/>
    <mergeCell ref="N295:Q295"/>
    <mergeCell ref="R295:S295"/>
    <mergeCell ref="V295:Y295"/>
    <mergeCell ref="B293:C293"/>
    <mergeCell ref="E293:F293"/>
    <mergeCell ref="G293:H293"/>
    <mergeCell ref="J293:K293"/>
    <mergeCell ref="M293:N293"/>
    <mergeCell ref="O293:P293"/>
    <mergeCell ref="R293:S293"/>
    <mergeCell ref="U293:V293"/>
    <mergeCell ref="W293:X293"/>
    <mergeCell ref="B279:I291"/>
    <mergeCell ref="J279:Q291"/>
    <mergeCell ref="R279:Y291"/>
    <mergeCell ref="B292:D292"/>
    <mergeCell ref="F292:H292"/>
    <mergeCell ref="J292:L292"/>
    <mergeCell ref="N292:P292"/>
    <mergeCell ref="R292:T292"/>
    <mergeCell ref="V292:X292"/>
    <mergeCell ref="B277:C277"/>
    <mergeCell ref="D277:I277"/>
    <mergeCell ref="J277:K277"/>
    <mergeCell ref="L277:Q277"/>
    <mergeCell ref="R277:S277"/>
    <mergeCell ref="T277:Y277"/>
    <mergeCell ref="B278:C278"/>
    <mergeCell ref="F278:I278"/>
    <mergeCell ref="J278:K278"/>
    <mergeCell ref="N278:Q278"/>
    <mergeCell ref="R278:S278"/>
    <mergeCell ref="V278:Y278"/>
    <mergeCell ref="B276:C276"/>
    <mergeCell ref="E276:F276"/>
    <mergeCell ref="G276:H276"/>
    <mergeCell ref="J276:K276"/>
    <mergeCell ref="M276:N276"/>
    <mergeCell ref="O276:P276"/>
    <mergeCell ref="R276:S276"/>
    <mergeCell ref="U276:V276"/>
    <mergeCell ref="W276:X276"/>
    <mergeCell ref="B259:I271"/>
    <mergeCell ref="J259:Q271"/>
    <mergeCell ref="R259:Y271"/>
    <mergeCell ref="B275:D275"/>
    <mergeCell ref="F275:H275"/>
    <mergeCell ref="J275:L275"/>
    <mergeCell ref="N275:P275"/>
    <mergeCell ref="R275:T275"/>
    <mergeCell ref="V275:X275"/>
    <mergeCell ref="B257:C257"/>
    <mergeCell ref="D257:I257"/>
    <mergeCell ref="J257:K257"/>
    <mergeCell ref="L257:Q257"/>
    <mergeCell ref="R257:S257"/>
    <mergeCell ref="T257:Y257"/>
    <mergeCell ref="B258:C258"/>
    <mergeCell ref="F258:I258"/>
    <mergeCell ref="J258:K258"/>
    <mergeCell ref="N258:Q258"/>
    <mergeCell ref="R258:S258"/>
    <mergeCell ref="V258:Y258"/>
    <mergeCell ref="B256:C256"/>
    <mergeCell ref="E256:F256"/>
    <mergeCell ref="G256:H256"/>
    <mergeCell ref="J256:K256"/>
    <mergeCell ref="M256:N256"/>
    <mergeCell ref="O256:P256"/>
    <mergeCell ref="R256:S256"/>
    <mergeCell ref="U256:V256"/>
    <mergeCell ref="W256:X256"/>
    <mergeCell ref="B242:I254"/>
    <mergeCell ref="J242:Q254"/>
    <mergeCell ref="R242:Y254"/>
    <mergeCell ref="B255:D255"/>
    <mergeCell ref="F255:H255"/>
    <mergeCell ref="J255:L255"/>
    <mergeCell ref="N255:P255"/>
    <mergeCell ref="R255:T255"/>
    <mergeCell ref="V255:X255"/>
    <mergeCell ref="B240:C240"/>
    <mergeCell ref="D240:I240"/>
    <mergeCell ref="J240:K240"/>
    <mergeCell ref="L240:Q240"/>
    <mergeCell ref="R240:S240"/>
    <mergeCell ref="T240:Y240"/>
    <mergeCell ref="B241:C241"/>
    <mergeCell ref="F241:I241"/>
    <mergeCell ref="J241:K241"/>
    <mergeCell ref="N241:Q241"/>
    <mergeCell ref="R241:S241"/>
    <mergeCell ref="V241:Y241"/>
    <mergeCell ref="B239:C239"/>
    <mergeCell ref="E239:F239"/>
    <mergeCell ref="G239:H239"/>
    <mergeCell ref="J239:K239"/>
    <mergeCell ref="M239:N239"/>
    <mergeCell ref="O239:P239"/>
    <mergeCell ref="R239:S239"/>
    <mergeCell ref="U239:V239"/>
    <mergeCell ref="W239:X239"/>
    <mergeCell ref="B225:I237"/>
    <mergeCell ref="J225:Q237"/>
    <mergeCell ref="R225:Y237"/>
    <mergeCell ref="B238:D238"/>
    <mergeCell ref="F238:H238"/>
    <mergeCell ref="J238:L238"/>
    <mergeCell ref="N238:P238"/>
    <mergeCell ref="R238:T238"/>
    <mergeCell ref="V238:X238"/>
    <mergeCell ref="B223:C223"/>
    <mergeCell ref="D223:I223"/>
    <mergeCell ref="J223:K223"/>
    <mergeCell ref="L223:Q223"/>
    <mergeCell ref="R223:S223"/>
    <mergeCell ref="T223:Y223"/>
    <mergeCell ref="B224:C224"/>
    <mergeCell ref="F224:I224"/>
    <mergeCell ref="J224:K224"/>
    <mergeCell ref="N224:Q224"/>
    <mergeCell ref="R224:S224"/>
    <mergeCell ref="V224:Y224"/>
    <mergeCell ref="B222:C222"/>
    <mergeCell ref="E222:F222"/>
    <mergeCell ref="G222:H222"/>
    <mergeCell ref="J222:K222"/>
    <mergeCell ref="M222:N222"/>
    <mergeCell ref="O222:P222"/>
    <mergeCell ref="R222:S222"/>
    <mergeCell ref="U222:V222"/>
    <mergeCell ref="W222:X222"/>
    <mergeCell ref="B205:I217"/>
    <mergeCell ref="J205:Q217"/>
    <mergeCell ref="R205:Y217"/>
    <mergeCell ref="B221:D221"/>
    <mergeCell ref="F221:H221"/>
    <mergeCell ref="J221:L221"/>
    <mergeCell ref="N221:P221"/>
    <mergeCell ref="R221:T221"/>
    <mergeCell ref="V221:X221"/>
    <mergeCell ref="B203:C203"/>
    <mergeCell ref="D203:I203"/>
    <mergeCell ref="J203:K203"/>
    <mergeCell ref="L203:Q203"/>
    <mergeCell ref="R203:S203"/>
    <mergeCell ref="T203:Y203"/>
    <mergeCell ref="B204:C204"/>
    <mergeCell ref="F204:I204"/>
    <mergeCell ref="J204:K204"/>
    <mergeCell ref="N204:Q204"/>
    <mergeCell ref="R204:S204"/>
    <mergeCell ref="V204:Y204"/>
    <mergeCell ref="B202:C202"/>
    <mergeCell ref="E202:F202"/>
    <mergeCell ref="G202:H202"/>
    <mergeCell ref="J202:K202"/>
    <mergeCell ref="M202:N202"/>
    <mergeCell ref="O202:P202"/>
    <mergeCell ref="R202:S202"/>
    <mergeCell ref="U202:V202"/>
    <mergeCell ref="W202:X202"/>
    <mergeCell ref="B188:I200"/>
    <mergeCell ref="J188:Q200"/>
    <mergeCell ref="R188:Y200"/>
    <mergeCell ref="B201:D201"/>
    <mergeCell ref="F201:H201"/>
    <mergeCell ref="J201:L201"/>
    <mergeCell ref="N201:P201"/>
    <mergeCell ref="R201:T201"/>
    <mergeCell ref="V201:X201"/>
    <mergeCell ref="B186:C186"/>
    <mergeCell ref="D186:I186"/>
    <mergeCell ref="J186:K186"/>
    <mergeCell ref="L186:Q186"/>
    <mergeCell ref="R186:S186"/>
    <mergeCell ref="T186:Y186"/>
    <mergeCell ref="B187:C187"/>
    <mergeCell ref="F187:I187"/>
    <mergeCell ref="J187:K187"/>
    <mergeCell ref="N187:Q187"/>
    <mergeCell ref="R187:S187"/>
    <mergeCell ref="V187:Y187"/>
    <mergeCell ref="B185:C185"/>
    <mergeCell ref="E185:F185"/>
    <mergeCell ref="G185:H185"/>
    <mergeCell ref="J185:K185"/>
    <mergeCell ref="M185:N185"/>
    <mergeCell ref="O185:P185"/>
    <mergeCell ref="R185:S185"/>
    <mergeCell ref="U185:V185"/>
    <mergeCell ref="W185:X185"/>
    <mergeCell ref="B171:I183"/>
    <mergeCell ref="J171:Q183"/>
    <mergeCell ref="R171:Y183"/>
    <mergeCell ref="B184:D184"/>
    <mergeCell ref="F184:H184"/>
    <mergeCell ref="J184:L184"/>
    <mergeCell ref="N184:P184"/>
    <mergeCell ref="R184:T184"/>
    <mergeCell ref="V184:X184"/>
    <mergeCell ref="B169:C169"/>
    <mergeCell ref="D169:I169"/>
    <mergeCell ref="J169:K169"/>
    <mergeCell ref="L169:Q169"/>
    <mergeCell ref="R169:S169"/>
    <mergeCell ref="T169:Y169"/>
    <mergeCell ref="B170:C170"/>
    <mergeCell ref="F170:I170"/>
    <mergeCell ref="J170:K170"/>
    <mergeCell ref="N170:Q170"/>
    <mergeCell ref="R170:S170"/>
    <mergeCell ref="V170:Y170"/>
    <mergeCell ref="B168:C168"/>
    <mergeCell ref="E168:F168"/>
    <mergeCell ref="G168:H168"/>
    <mergeCell ref="J168:K168"/>
    <mergeCell ref="M168:N168"/>
    <mergeCell ref="O168:P168"/>
    <mergeCell ref="R168:S168"/>
    <mergeCell ref="U168:V168"/>
    <mergeCell ref="W168:X168"/>
    <mergeCell ref="B151:I163"/>
    <mergeCell ref="J151:Q163"/>
    <mergeCell ref="R151:Y163"/>
    <mergeCell ref="B167:D167"/>
    <mergeCell ref="F167:H167"/>
    <mergeCell ref="J167:L167"/>
    <mergeCell ref="N167:P167"/>
    <mergeCell ref="R167:T167"/>
    <mergeCell ref="V167:X167"/>
    <mergeCell ref="B149:C149"/>
    <mergeCell ref="D149:I149"/>
    <mergeCell ref="J149:K149"/>
    <mergeCell ref="L149:Q149"/>
    <mergeCell ref="R149:S149"/>
    <mergeCell ref="T149:Y149"/>
    <mergeCell ref="B150:C150"/>
    <mergeCell ref="F150:I150"/>
    <mergeCell ref="J150:K150"/>
    <mergeCell ref="N150:Q150"/>
    <mergeCell ref="R150:S150"/>
    <mergeCell ref="V150:Y150"/>
    <mergeCell ref="B148:C148"/>
    <mergeCell ref="E148:F148"/>
    <mergeCell ref="G148:H148"/>
    <mergeCell ref="J148:K148"/>
    <mergeCell ref="M148:N148"/>
    <mergeCell ref="O148:P148"/>
    <mergeCell ref="R148:S148"/>
    <mergeCell ref="U148:V148"/>
    <mergeCell ref="W148:X148"/>
    <mergeCell ref="B134:I146"/>
    <mergeCell ref="J134:Q146"/>
    <mergeCell ref="R134:Y146"/>
    <mergeCell ref="B147:D147"/>
    <mergeCell ref="F147:H147"/>
    <mergeCell ref="J147:L147"/>
    <mergeCell ref="N147:P147"/>
    <mergeCell ref="R147:T147"/>
    <mergeCell ref="V147:X147"/>
    <mergeCell ref="B132:C132"/>
    <mergeCell ref="D132:I132"/>
    <mergeCell ref="J132:K132"/>
    <mergeCell ref="L132:Q132"/>
    <mergeCell ref="R132:S132"/>
    <mergeCell ref="T132:Y132"/>
    <mergeCell ref="B133:C133"/>
    <mergeCell ref="F133:I133"/>
    <mergeCell ref="J133:K133"/>
    <mergeCell ref="N133:Q133"/>
    <mergeCell ref="R133:S133"/>
    <mergeCell ref="V133:Y133"/>
    <mergeCell ref="B131:C131"/>
    <mergeCell ref="E131:F131"/>
    <mergeCell ref="G131:H131"/>
    <mergeCell ref="J131:K131"/>
    <mergeCell ref="M131:N131"/>
    <mergeCell ref="O131:P131"/>
    <mergeCell ref="R131:S131"/>
    <mergeCell ref="U131:V131"/>
    <mergeCell ref="W131:X131"/>
    <mergeCell ref="B117:I129"/>
    <mergeCell ref="J117:Q129"/>
    <mergeCell ref="R117:Y129"/>
    <mergeCell ref="B130:D130"/>
    <mergeCell ref="F130:H130"/>
    <mergeCell ref="J130:L130"/>
    <mergeCell ref="N130:P130"/>
    <mergeCell ref="R130:T130"/>
    <mergeCell ref="V130:X130"/>
    <mergeCell ref="B115:C115"/>
    <mergeCell ref="D115:I115"/>
    <mergeCell ref="J115:K115"/>
    <mergeCell ref="L115:Q115"/>
    <mergeCell ref="R115:S115"/>
    <mergeCell ref="T115:Y115"/>
    <mergeCell ref="B116:C116"/>
    <mergeCell ref="F116:I116"/>
    <mergeCell ref="J116:K116"/>
    <mergeCell ref="N116:Q116"/>
    <mergeCell ref="R116:S116"/>
    <mergeCell ref="V116:Y116"/>
    <mergeCell ref="B113:D113"/>
    <mergeCell ref="F113:H113"/>
    <mergeCell ref="J113:L113"/>
    <mergeCell ref="N113:P113"/>
    <mergeCell ref="R113:T113"/>
    <mergeCell ref="V113:X113"/>
    <mergeCell ref="B114:C114"/>
    <mergeCell ref="E114:F114"/>
    <mergeCell ref="G114:H114"/>
    <mergeCell ref="J114:K114"/>
    <mergeCell ref="M114:N114"/>
    <mergeCell ref="O114:P114"/>
    <mergeCell ref="R114:S114"/>
    <mergeCell ref="U114:V114"/>
    <mergeCell ref="W114:X114"/>
    <mergeCell ref="B97:I109"/>
    <mergeCell ref="J97:Q109"/>
    <mergeCell ref="R97:Y109"/>
    <mergeCell ref="B95:C95"/>
    <mergeCell ref="D95:I95"/>
    <mergeCell ref="J95:K95"/>
    <mergeCell ref="L95:Q95"/>
    <mergeCell ref="R95:S95"/>
    <mergeCell ref="T95:Y95"/>
    <mergeCell ref="B96:C96"/>
    <mergeCell ref="F96:I96"/>
    <mergeCell ref="J96:K96"/>
    <mergeCell ref="N96:Q96"/>
    <mergeCell ref="R96:S96"/>
    <mergeCell ref="V96:Y96"/>
    <mergeCell ref="B94:C94"/>
    <mergeCell ref="E94:F94"/>
    <mergeCell ref="G94:H94"/>
    <mergeCell ref="J94:K94"/>
    <mergeCell ref="M94:N94"/>
    <mergeCell ref="O94:P94"/>
    <mergeCell ref="R94:S94"/>
    <mergeCell ref="U94:V94"/>
    <mergeCell ref="W94:X94"/>
    <mergeCell ref="B80:I92"/>
    <mergeCell ref="J80:Q92"/>
    <mergeCell ref="R80:Y92"/>
    <mergeCell ref="B93:D93"/>
    <mergeCell ref="F93:H93"/>
    <mergeCell ref="J93:L93"/>
    <mergeCell ref="N93:P93"/>
    <mergeCell ref="R93:T93"/>
    <mergeCell ref="V93:X93"/>
    <mergeCell ref="B78:C78"/>
    <mergeCell ref="D78:I78"/>
    <mergeCell ref="J78:K78"/>
    <mergeCell ref="L78:Q78"/>
    <mergeCell ref="R78:S78"/>
    <mergeCell ref="T78:Y78"/>
    <mergeCell ref="B79:C79"/>
    <mergeCell ref="F79:I79"/>
    <mergeCell ref="J79:K79"/>
    <mergeCell ref="N79:Q79"/>
    <mergeCell ref="R79:S79"/>
    <mergeCell ref="V79:Y79"/>
    <mergeCell ref="B77:C77"/>
    <mergeCell ref="E77:F77"/>
    <mergeCell ref="G77:H77"/>
    <mergeCell ref="J77:K77"/>
    <mergeCell ref="M77:N77"/>
    <mergeCell ref="O77:P77"/>
    <mergeCell ref="R77:S77"/>
    <mergeCell ref="U77:V77"/>
    <mergeCell ref="W77:X77"/>
    <mergeCell ref="B63:I75"/>
    <mergeCell ref="J63:Q75"/>
    <mergeCell ref="R63:Y75"/>
    <mergeCell ref="B76:D76"/>
    <mergeCell ref="F76:H76"/>
    <mergeCell ref="J76:L76"/>
    <mergeCell ref="N76:P76"/>
    <mergeCell ref="R76:T76"/>
    <mergeCell ref="V76:X76"/>
    <mergeCell ref="B61:C61"/>
    <mergeCell ref="D61:I61"/>
    <mergeCell ref="J61:K61"/>
    <mergeCell ref="L61:Q61"/>
    <mergeCell ref="R61:S61"/>
    <mergeCell ref="T61:Y61"/>
    <mergeCell ref="B62:C62"/>
    <mergeCell ref="F62:I62"/>
    <mergeCell ref="J62:K62"/>
    <mergeCell ref="N62:Q62"/>
    <mergeCell ref="R62:S62"/>
    <mergeCell ref="V62:Y62"/>
    <mergeCell ref="B59:D59"/>
    <mergeCell ref="F59:H59"/>
    <mergeCell ref="J59:L59"/>
    <mergeCell ref="N59:P59"/>
    <mergeCell ref="R59:T59"/>
    <mergeCell ref="V59:X59"/>
    <mergeCell ref="B60:C60"/>
    <mergeCell ref="E60:F60"/>
    <mergeCell ref="G60:H60"/>
    <mergeCell ref="J60:K60"/>
    <mergeCell ref="M60:N60"/>
    <mergeCell ref="O60:P60"/>
    <mergeCell ref="R60:S60"/>
    <mergeCell ref="U60:V60"/>
    <mergeCell ref="W60:X60"/>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s>
  <phoneticPr fontId="8"/>
  <printOptions horizontalCentered="1" verticalCentered="1"/>
  <pageMargins left="0.19685039370078741" right="0.19685039370078741" top="0.78740157480314965" bottom="0.19685039370078741" header="0.31496062992125984" footer="0.31496062992125984"/>
  <pageSetup paperSize="9" scale="63" orientation="landscape" r:id="rId1"/>
  <rowBreaks count="7" manualBreakCount="7">
    <brk id="58" min="1" max="24" man="1"/>
    <brk id="112" min="1" max="24" man="1"/>
    <brk id="166" min="1" max="24" man="1"/>
    <brk id="220" min="1" max="24" man="1"/>
    <brk id="274" min="1" max="24" man="1"/>
    <brk id="328" min="1" max="24" man="1"/>
    <brk id="382" min="1" max="24"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2:AI75"/>
  <sheetViews>
    <sheetView showGridLines="0" showZeros="0" view="pageBreakPreview" zoomScale="80" zoomScaleNormal="100" zoomScaleSheetLayoutView="80" workbookViewId="0">
      <selection activeCell="L13" sqref="L13"/>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30" t="s">
        <v>342</v>
      </c>
      <c r="C3" s="530"/>
      <c r="D3" s="530"/>
      <c r="E3" s="877"/>
      <c r="F3" s="877"/>
      <c r="G3" s="877"/>
      <c r="H3" s="877"/>
      <c r="I3" s="877"/>
      <c r="J3" s="530"/>
      <c r="K3" s="530"/>
      <c r="L3" s="530"/>
      <c r="M3" s="530"/>
      <c r="N3" s="530"/>
      <c r="O3" s="530"/>
      <c r="P3" s="530"/>
      <c r="Q3" s="530"/>
      <c r="R3" s="530"/>
      <c r="S3" s="530"/>
      <c r="T3" s="530"/>
      <c r="U3" s="530"/>
      <c r="V3" s="530"/>
      <c r="W3" s="530"/>
      <c r="X3" s="530"/>
      <c r="Y3" s="530"/>
      <c r="Z3" s="530"/>
      <c r="AA3" s="530"/>
      <c r="AB3" s="530"/>
      <c r="AC3" s="530"/>
      <c r="AD3" s="530"/>
      <c r="AE3" s="530"/>
      <c r="AF3" s="530"/>
      <c r="AG3" s="530"/>
      <c r="AH3" s="530"/>
      <c r="AI3" s="530"/>
    </row>
    <row r="4" spans="2:35" ht="20.100000000000001" customHeight="1" x14ac:dyDescent="0.15">
      <c r="B4" s="531" t="s">
        <v>27</v>
      </c>
      <c r="C4" s="531"/>
      <c r="D4" s="531"/>
      <c r="E4" s="532" t="str">
        <f>'様式A-1'!$D$3</f>
        <v>ユノセトンネル</v>
      </c>
      <c r="F4" s="532"/>
      <c r="G4" s="532"/>
      <c r="H4" s="532"/>
      <c r="I4" s="532"/>
      <c r="J4" s="878" t="s">
        <v>28</v>
      </c>
      <c r="K4" s="531"/>
      <c r="L4" s="531"/>
      <c r="M4" s="868" t="str">
        <f>'様式A-1'!$J$3</f>
        <v>一般県道長門峡線</v>
      </c>
      <c r="N4" s="869"/>
      <c r="O4" s="869"/>
      <c r="P4" s="869"/>
      <c r="Q4" s="869"/>
      <c r="R4" s="869"/>
      <c r="S4" s="537" t="s">
        <v>268</v>
      </c>
      <c r="T4" s="537"/>
      <c r="U4" s="537"/>
      <c r="V4" s="537"/>
      <c r="W4" s="868" t="str">
        <f>様式B!$K$5</f>
        <v>日本工営株式会社</v>
      </c>
      <c r="X4" s="868"/>
      <c r="Y4" s="868"/>
      <c r="Z4" s="868"/>
      <c r="AA4" s="868"/>
      <c r="AB4" s="868"/>
      <c r="AC4" s="565" t="s">
        <v>229</v>
      </c>
      <c r="AD4" s="566"/>
      <c r="AE4" s="567"/>
      <c r="AF4" s="880">
        <f>様式B!$Q$5</f>
        <v>45240</v>
      </c>
      <c r="AG4" s="881"/>
      <c r="AH4" s="881"/>
      <c r="AI4" s="882"/>
    </row>
    <row r="5" spans="2:35" ht="20.100000000000001" customHeight="1" x14ac:dyDescent="0.15">
      <c r="B5" s="531" t="s">
        <v>0</v>
      </c>
      <c r="C5" s="531"/>
      <c r="D5" s="531"/>
      <c r="E5" s="532" t="str">
        <f>'様式A-1'!$D$4</f>
        <v>湯之瀬トンネル</v>
      </c>
      <c r="F5" s="532"/>
      <c r="G5" s="532"/>
      <c r="H5" s="532"/>
      <c r="I5" s="532"/>
      <c r="J5" s="867" t="s">
        <v>1</v>
      </c>
      <c r="K5" s="536"/>
      <c r="L5" s="536"/>
      <c r="M5" s="868" t="str">
        <f>'様式A-1'!$R$3</f>
        <v>山口県萩土木事務所</v>
      </c>
      <c r="N5" s="869"/>
      <c r="O5" s="869"/>
      <c r="P5" s="869"/>
      <c r="Q5" s="869"/>
      <c r="R5" s="869"/>
      <c r="S5" s="537" t="s">
        <v>269</v>
      </c>
      <c r="T5" s="537"/>
      <c r="U5" s="537"/>
      <c r="V5" s="537"/>
      <c r="W5" s="863" t="str">
        <f>様式B!$K$6</f>
        <v>横山真一郎</v>
      </c>
      <c r="X5" s="863"/>
      <c r="Y5" s="863"/>
      <c r="Z5" s="863"/>
      <c r="AA5" s="863"/>
      <c r="AB5" s="863"/>
      <c r="AC5" s="857"/>
      <c r="AD5" s="879"/>
      <c r="AE5" s="858"/>
      <c r="AF5" s="883"/>
      <c r="AG5" s="884"/>
      <c r="AH5" s="884"/>
      <c r="AI5" s="885"/>
    </row>
    <row r="6" spans="2:35" ht="26.25" customHeight="1" x14ac:dyDescent="0.2">
      <c r="B6" s="870" t="s">
        <v>31</v>
      </c>
      <c r="C6" s="872" t="s">
        <v>30</v>
      </c>
      <c r="D6" s="873"/>
      <c r="E6" s="873"/>
      <c r="F6" s="873"/>
      <c r="G6" s="873"/>
      <c r="H6" s="873"/>
      <c r="I6" s="873"/>
      <c r="J6" s="873"/>
      <c r="K6" s="873"/>
      <c r="L6" s="873"/>
      <c r="M6" s="873"/>
      <c r="N6" s="873"/>
      <c r="O6" s="873"/>
      <c r="P6" s="873"/>
      <c r="Q6" s="873"/>
      <c r="R6" s="873"/>
      <c r="S6" s="873"/>
      <c r="T6" s="873"/>
      <c r="U6" s="873"/>
      <c r="V6" s="873"/>
      <c r="W6" s="873"/>
      <c r="X6" s="873"/>
      <c r="Y6" s="873"/>
      <c r="Z6" s="873"/>
      <c r="AA6" s="873"/>
      <c r="AB6" s="873"/>
      <c r="AC6" s="873"/>
      <c r="AD6" s="873"/>
      <c r="AE6" s="873"/>
      <c r="AF6" s="873"/>
      <c r="AG6" s="873"/>
      <c r="AH6" s="873"/>
      <c r="AI6" s="874"/>
    </row>
    <row r="7" spans="2:35" ht="35.450000000000003" customHeight="1" x14ac:dyDescent="0.15">
      <c r="B7" s="870"/>
      <c r="C7" s="864"/>
      <c r="D7" s="865"/>
      <c r="E7" s="865"/>
      <c r="F7" s="865"/>
      <c r="G7" s="865"/>
      <c r="H7" s="865"/>
      <c r="I7" s="865"/>
      <c r="J7" s="865"/>
      <c r="K7" s="865"/>
      <c r="L7" s="865"/>
      <c r="M7" s="865"/>
      <c r="N7" s="865"/>
      <c r="O7" s="865"/>
      <c r="P7" s="865"/>
      <c r="Q7" s="865"/>
      <c r="R7" s="865"/>
      <c r="S7" s="865"/>
      <c r="T7" s="865"/>
      <c r="U7" s="865"/>
      <c r="V7" s="865"/>
      <c r="W7" s="865"/>
      <c r="X7" s="865"/>
      <c r="Y7" s="865"/>
      <c r="Z7" s="865"/>
      <c r="AA7" s="865"/>
      <c r="AB7" s="865"/>
      <c r="AC7" s="865"/>
      <c r="AD7" s="865"/>
      <c r="AE7" s="865"/>
      <c r="AF7" s="865"/>
      <c r="AG7" s="865"/>
      <c r="AH7" s="865"/>
      <c r="AI7" s="866"/>
    </row>
    <row r="8" spans="2:35" ht="35.450000000000003" customHeight="1" x14ac:dyDescent="0.15">
      <c r="B8" s="870"/>
      <c r="C8" s="864"/>
      <c r="D8" s="865"/>
      <c r="E8" s="865"/>
      <c r="F8" s="865"/>
      <c r="G8" s="865"/>
      <c r="H8" s="865"/>
      <c r="I8" s="865"/>
      <c r="J8" s="865"/>
      <c r="K8" s="865"/>
      <c r="L8" s="865"/>
      <c r="M8" s="865"/>
      <c r="N8" s="865"/>
      <c r="O8" s="865"/>
      <c r="P8" s="865"/>
      <c r="Q8" s="865"/>
      <c r="R8" s="865"/>
      <c r="S8" s="865"/>
      <c r="T8" s="865"/>
      <c r="U8" s="865"/>
      <c r="V8" s="865"/>
      <c r="W8" s="865"/>
      <c r="X8" s="865"/>
      <c r="Y8" s="865"/>
      <c r="Z8" s="865"/>
      <c r="AA8" s="865"/>
      <c r="AB8" s="865"/>
      <c r="AC8" s="865"/>
      <c r="AD8" s="865"/>
      <c r="AE8" s="865"/>
      <c r="AF8" s="865"/>
      <c r="AG8" s="865"/>
      <c r="AH8" s="865"/>
      <c r="AI8" s="866"/>
    </row>
    <row r="9" spans="2:35" ht="35.450000000000003" customHeight="1" x14ac:dyDescent="0.15">
      <c r="B9" s="870"/>
      <c r="C9" s="864"/>
      <c r="D9" s="865"/>
      <c r="E9" s="865"/>
      <c r="F9" s="865"/>
      <c r="G9" s="865"/>
      <c r="H9" s="865"/>
      <c r="I9" s="865"/>
      <c r="J9" s="865"/>
      <c r="K9" s="865"/>
      <c r="L9" s="865"/>
      <c r="M9" s="865"/>
      <c r="N9" s="865"/>
      <c r="O9" s="865"/>
      <c r="P9" s="865"/>
      <c r="Q9" s="865"/>
      <c r="R9" s="865"/>
      <c r="S9" s="865"/>
      <c r="T9" s="865"/>
      <c r="U9" s="865"/>
      <c r="V9" s="865"/>
      <c r="W9" s="865"/>
      <c r="X9" s="865"/>
      <c r="Y9" s="865"/>
      <c r="Z9" s="865"/>
      <c r="AA9" s="865"/>
      <c r="AB9" s="865"/>
      <c r="AC9" s="865"/>
      <c r="AD9" s="865"/>
      <c r="AE9" s="865"/>
      <c r="AF9" s="865"/>
      <c r="AG9" s="865"/>
      <c r="AH9" s="865"/>
      <c r="AI9" s="866"/>
    </row>
    <row r="10" spans="2:35" ht="35.450000000000003" customHeight="1" x14ac:dyDescent="0.15">
      <c r="B10" s="870"/>
      <c r="C10" s="864"/>
      <c r="D10" s="865"/>
      <c r="E10" s="865"/>
      <c r="F10" s="865"/>
      <c r="G10" s="865"/>
      <c r="H10" s="865"/>
      <c r="I10" s="865"/>
      <c r="J10" s="865"/>
      <c r="K10" s="865"/>
      <c r="L10" s="865"/>
      <c r="M10" s="865"/>
      <c r="N10" s="865"/>
      <c r="O10" s="865"/>
      <c r="P10" s="865"/>
      <c r="Q10" s="865"/>
      <c r="R10" s="865"/>
      <c r="S10" s="865"/>
      <c r="T10" s="865"/>
      <c r="U10" s="865"/>
      <c r="V10" s="865"/>
      <c r="W10" s="865"/>
      <c r="X10" s="865"/>
      <c r="Y10" s="865"/>
      <c r="Z10" s="865"/>
      <c r="AA10" s="865"/>
      <c r="AB10" s="865"/>
      <c r="AC10" s="865"/>
      <c r="AD10" s="865"/>
      <c r="AE10" s="865"/>
      <c r="AF10" s="865"/>
      <c r="AG10" s="865"/>
      <c r="AH10" s="865"/>
      <c r="AI10" s="866"/>
    </row>
    <row r="11" spans="2:35" ht="35.450000000000003" customHeight="1" x14ac:dyDescent="0.15">
      <c r="B11" s="870"/>
      <c r="C11" s="864"/>
      <c r="D11" s="865"/>
      <c r="E11" s="865"/>
      <c r="F11" s="865"/>
      <c r="G11" s="865"/>
      <c r="H11" s="865"/>
      <c r="I11" s="865"/>
      <c r="J11" s="865"/>
      <c r="K11" s="865"/>
      <c r="L11" s="865"/>
      <c r="M11" s="865"/>
      <c r="N11" s="865"/>
      <c r="O11" s="865"/>
      <c r="P11" s="865"/>
      <c r="Q11" s="865"/>
      <c r="R11" s="865"/>
      <c r="S11" s="865"/>
      <c r="T11" s="865"/>
      <c r="U11" s="865"/>
      <c r="V11" s="865"/>
      <c r="W11" s="865"/>
      <c r="X11" s="865"/>
      <c r="Y11" s="865"/>
      <c r="Z11" s="865"/>
      <c r="AA11" s="865"/>
      <c r="AB11" s="865"/>
      <c r="AC11" s="865"/>
      <c r="AD11" s="865"/>
      <c r="AE11" s="865"/>
      <c r="AF11" s="865"/>
      <c r="AG11" s="865"/>
      <c r="AH11" s="865"/>
      <c r="AI11" s="866"/>
    </row>
    <row r="12" spans="2:35" ht="35.450000000000003" customHeight="1" x14ac:dyDescent="0.15">
      <c r="B12" s="870"/>
      <c r="C12" s="864"/>
      <c r="D12" s="865"/>
      <c r="E12" s="865"/>
      <c r="F12" s="865"/>
      <c r="G12" s="865"/>
      <c r="H12" s="865"/>
      <c r="I12" s="865"/>
      <c r="J12" s="865"/>
      <c r="K12" s="865"/>
      <c r="L12" s="865"/>
      <c r="M12" s="865"/>
      <c r="N12" s="865"/>
      <c r="O12" s="865"/>
      <c r="P12" s="865"/>
      <c r="Q12" s="865"/>
      <c r="R12" s="865"/>
      <c r="S12" s="865"/>
      <c r="T12" s="865"/>
      <c r="U12" s="865"/>
      <c r="V12" s="865"/>
      <c r="W12" s="865"/>
      <c r="X12" s="865"/>
      <c r="Y12" s="865"/>
      <c r="Z12" s="865"/>
      <c r="AA12" s="865"/>
      <c r="AB12" s="865"/>
      <c r="AC12" s="865"/>
      <c r="AD12" s="865"/>
      <c r="AE12" s="865"/>
      <c r="AF12" s="865"/>
      <c r="AG12" s="865"/>
      <c r="AH12" s="865"/>
      <c r="AI12" s="866"/>
    </row>
    <row r="13" spans="2:35" ht="35.450000000000003" customHeight="1" x14ac:dyDescent="0.15">
      <c r="B13" s="870"/>
      <c r="C13" s="864"/>
      <c r="D13" s="865"/>
      <c r="E13" s="865"/>
      <c r="F13" s="865"/>
      <c r="G13" s="865"/>
      <c r="H13" s="865"/>
      <c r="I13" s="865"/>
      <c r="J13" s="865"/>
      <c r="K13" s="865"/>
      <c r="L13" s="865"/>
      <c r="M13" s="865"/>
      <c r="N13" s="865"/>
      <c r="O13" s="865"/>
      <c r="P13" s="865"/>
      <c r="Q13" s="865"/>
      <c r="R13" s="865"/>
      <c r="S13" s="865"/>
      <c r="T13" s="865"/>
      <c r="U13" s="865"/>
      <c r="V13" s="865"/>
      <c r="W13" s="865"/>
      <c r="X13" s="865"/>
      <c r="Y13" s="865"/>
      <c r="Z13" s="865"/>
      <c r="AA13" s="865"/>
      <c r="AB13" s="865"/>
      <c r="AC13" s="865"/>
      <c r="AD13" s="865"/>
      <c r="AE13" s="865"/>
      <c r="AF13" s="865"/>
      <c r="AG13" s="865"/>
      <c r="AH13" s="865"/>
      <c r="AI13" s="866"/>
    </row>
    <row r="14" spans="2:35" ht="35.450000000000003" customHeight="1" x14ac:dyDescent="0.15">
      <c r="B14" s="870"/>
      <c r="C14" s="864"/>
      <c r="D14" s="865"/>
      <c r="E14" s="865"/>
      <c r="F14" s="865"/>
      <c r="G14" s="865"/>
      <c r="H14" s="865"/>
      <c r="I14" s="865"/>
      <c r="J14" s="865"/>
      <c r="K14" s="865"/>
      <c r="L14" s="865"/>
      <c r="M14" s="865"/>
      <c r="N14" s="865"/>
      <c r="O14" s="865"/>
      <c r="P14" s="865"/>
      <c r="Q14" s="865"/>
      <c r="R14" s="865"/>
      <c r="S14" s="865"/>
      <c r="T14" s="865"/>
      <c r="U14" s="865"/>
      <c r="V14" s="865"/>
      <c r="W14" s="865"/>
      <c r="X14" s="865"/>
      <c r="Y14" s="865"/>
      <c r="Z14" s="865"/>
      <c r="AA14" s="865"/>
      <c r="AB14" s="865"/>
      <c r="AC14" s="865"/>
      <c r="AD14" s="865"/>
      <c r="AE14" s="865"/>
      <c r="AF14" s="865"/>
      <c r="AG14" s="865"/>
      <c r="AH14" s="865"/>
      <c r="AI14" s="866"/>
    </row>
    <row r="15" spans="2:35" ht="35.450000000000003" customHeight="1" x14ac:dyDescent="0.15">
      <c r="B15" s="870"/>
      <c r="C15" s="864"/>
      <c r="D15" s="865"/>
      <c r="E15" s="865"/>
      <c r="F15" s="865"/>
      <c r="G15" s="865"/>
      <c r="H15" s="865"/>
      <c r="I15" s="865"/>
      <c r="J15" s="865"/>
      <c r="K15" s="865"/>
      <c r="L15" s="865"/>
      <c r="M15" s="865"/>
      <c r="N15" s="865"/>
      <c r="O15" s="865"/>
      <c r="P15" s="865"/>
      <c r="Q15" s="865"/>
      <c r="R15" s="865"/>
      <c r="S15" s="865"/>
      <c r="T15" s="865"/>
      <c r="U15" s="865"/>
      <c r="V15" s="865"/>
      <c r="W15" s="865"/>
      <c r="X15" s="865"/>
      <c r="Y15" s="865"/>
      <c r="Z15" s="865"/>
      <c r="AA15" s="865"/>
      <c r="AB15" s="865"/>
      <c r="AC15" s="865"/>
      <c r="AD15" s="865"/>
      <c r="AE15" s="865"/>
      <c r="AF15" s="865"/>
      <c r="AG15" s="865"/>
      <c r="AH15" s="865"/>
      <c r="AI15" s="866"/>
    </row>
    <row r="16" spans="2:35" ht="35.450000000000003" customHeight="1" x14ac:dyDescent="0.15">
      <c r="B16" s="870"/>
      <c r="C16" s="864"/>
      <c r="D16" s="865"/>
      <c r="E16" s="865"/>
      <c r="F16" s="865"/>
      <c r="G16" s="865"/>
      <c r="H16" s="865"/>
      <c r="I16" s="865"/>
      <c r="J16" s="865"/>
      <c r="K16" s="865"/>
      <c r="L16" s="865"/>
      <c r="M16" s="865"/>
      <c r="N16" s="865"/>
      <c r="O16" s="865"/>
      <c r="P16" s="865"/>
      <c r="Q16" s="865"/>
      <c r="R16" s="865"/>
      <c r="S16" s="865"/>
      <c r="T16" s="865"/>
      <c r="U16" s="865"/>
      <c r="V16" s="865"/>
      <c r="W16" s="865"/>
      <c r="X16" s="865"/>
      <c r="Y16" s="865"/>
      <c r="Z16" s="865"/>
      <c r="AA16" s="865"/>
      <c r="AB16" s="865"/>
      <c r="AC16" s="865"/>
      <c r="AD16" s="865"/>
      <c r="AE16" s="865"/>
      <c r="AF16" s="865"/>
      <c r="AG16" s="865"/>
      <c r="AH16" s="865"/>
      <c r="AI16" s="866"/>
    </row>
    <row r="17" spans="2:35" ht="22.5" customHeight="1" x14ac:dyDescent="0.15">
      <c r="B17" s="870"/>
      <c r="C17" s="864"/>
      <c r="D17" s="865"/>
      <c r="E17" s="865"/>
      <c r="F17" s="865"/>
      <c r="G17" s="865"/>
      <c r="H17" s="865"/>
      <c r="I17" s="865"/>
      <c r="J17" s="865"/>
      <c r="K17" s="865"/>
      <c r="L17" s="865"/>
      <c r="M17" s="865"/>
      <c r="N17" s="865"/>
      <c r="O17" s="865"/>
      <c r="P17" s="865"/>
      <c r="Q17" s="865"/>
      <c r="R17" s="865"/>
      <c r="S17" s="865"/>
      <c r="T17" s="865"/>
      <c r="U17" s="865"/>
      <c r="V17" s="865"/>
      <c r="W17" s="865"/>
      <c r="X17" s="865"/>
      <c r="Y17" s="865"/>
      <c r="Z17" s="865"/>
      <c r="AA17" s="865"/>
      <c r="AB17" s="865"/>
      <c r="AC17" s="865"/>
      <c r="AD17" s="865"/>
      <c r="AE17" s="865"/>
      <c r="AF17" s="865"/>
      <c r="AG17" s="865"/>
      <c r="AH17" s="865"/>
      <c r="AI17" s="866"/>
    </row>
    <row r="18" spans="2:35" ht="71.25" customHeight="1" x14ac:dyDescent="0.15">
      <c r="B18" s="871"/>
      <c r="C18" s="12"/>
      <c r="D18" s="9"/>
      <c r="E18" s="11"/>
      <c r="F18" s="10"/>
      <c r="G18" s="10"/>
      <c r="H18" s="9"/>
      <c r="I18" s="9"/>
      <c r="J18" s="9"/>
      <c r="K18" s="9"/>
      <c r="L18" s="9"/>
      <c r="M18" s="9"/>
      <c r="N18" s="9"/>
      <c r="O18" s="9"/>
      <c r="P18" s="9"/>
      <c r="Q18" s="9"/>
      <c r="R18" s="9"/>
      <c r="S18" s="8"/>
      <c r="T18" s="8"/>
      <c r="U18" s="8"/>
      <c r="V18" s="875" t="s">
        <v>535</v>
      </c>
      <c r="W18" s="875"/>
      <c r="X18" s="875"/>
      <c r="Y18" s="875"/>
      <c r="Z18" s="875"/>
      <c r="AA18" s="875"/>
      <c r="AB18" s="875"/>
      <c r="AC18" s="875"/>
      <c r="AD18" s="875"/>
      <c r="AE18" s="875"/>
      <c r="AF18" s="875"/>
      <c r="AG18" s="875"/>
      <c r="AH18" s="875"/>
      <c r="AI18" s="876"/>
    </row>
    <row r="19" spans="2:35" ht="15" customHeight="1" x14ac:dyDescent="0.15"/>
    <row r="20" spans="2:35" ht="26.25" customHeight="1" x14ac:dyDescent="0.2">
      <c r="B20" s="870" t="s">
        <v>31</v>
      </c>
      <c r="C20" s="872" t="s">
        <v>30</v>
      </c>
      <c r="D20" s="873"/>
      <c r="E20" s="873"/>
      <c r="F20" s="873"/>
      <c r="G20" s="873"/>
      <c r="H20" s="873"/>
      <c r="I20" s="873"/>
      <c r="J20" s="873"/>
      <c r="K20" s="873"/>
      <c r="L20" s="873"/>
      <c r="M20" s="873"/>
      <c r="N20" s="873"/>
      <c r="O20" s="873"/>
      <c r="P20" s="873"/>
      <c r="Q20" s="873"/>
      <c r="R20" s="873"/>
      <c r="S20" s="873"/>
      <c r="T20" s="873"/>
      <c r="U20" s="873"/>
      <c r="V20" s="873"/>
      <c r="W20" s="873"/>
      <c r="X20" s="873"/>
      <c r="Y20" s="873"/>
      <c r="Z20" s="873"/>
      <c r="AA20" s="873"/>
      <c r="AB20" s="873"/>
      <c r="AC20" s="873"/>
      <c r="AD20" s="873"/>
      <c r="AE20" s="873"/>
      <c r="AF20" s="873"/>
      <c r="AG20" s="873"/>
      <c r="AH20" s="873"/>
      <c r="AI20" s="874"/>
    </row>
    <row r="21" spans="2:35" ht="35.450000000000003" customHeight="1" x14ac:dyDescent="0.15">
      <c r="B21" s="870"/>
      <c r="C21" s="864"/>
      <c r="D21" s="865"/>
      <c r="E21" s="865"/>
      <c r="F21" s="865"/>
      <c r="G21" s="865"/>
      <c r="H21" s="865"/>
      <c r="I21" s="865"/>
      <c r="J21" s="865"/>
      <c r="K21" s="865"/>
      <c r="L21" s="865"/>
      <c r="M21" s="865"/>
      <c r="N21" s="865"/>
      <c r="O21" s="865"/>
      <c r="P21" s="865"/>
      <c r="Q21" s="865"/>
      <c r="R21" s="865"/>
      <c r="S21" s="865"/>
      <c r="T21" s="865"/>
      <c r="U21" s="865"/>
      <c r="V21" s="865"/>
      <c r="W21" s="865"/>
      <c r="X21" s="865"/>
      <c r="Y21" s="865"/>
      <c r="Z21" s="865"/>
      <c r="AA21" s="865"/>
      <c r="AB21" s="865"/>
      <c r="AC21" s="865"/>
      <c r="AD21" s="865"/>
      <c r="AE21" s="865"/>
      <c r="AF21" s="865"/>
      <c r="AG21" s="865"/>
      <c r="AH21" s="865"/>
      <c r="AI21" s="866"/>
    </row>
    <row r="22" spans="2:35" ht="35.450000000000003" customHeight="1" x14ac:dyDescent="0.15">
      <c r="B22" s="870"/>
      <c r="C22" s="864"/>
      <c r="D22" s="865"/>
      <c r="E22" s="865"/>
      <c r="F22" s="865"/>
      <c r="G22" s="865"/>
      <c r="H22" s="865"/>
      <c r="I22" s="865"/>
      <c r="J22" s="865"/>
      <c r="K22" s="865"/>
      <c r="L22" s="865"/>
      <c r="M22" s="865"/>
      <c r="N22" s="865"/>
      <c r="O22" s="865"/>
      <c r="P22" s="865"/>
      <c r="Q22" s="865"/>
      <c r="R22" s="865"/>
      <c r="S22" s="865"/>
      <c r="T22" s="865"/>
      <c r="U22" s="865"/>
      <c r="V22" s="865"/>
      <c r="W22" s="865"/>
      <c r="X22" s="865"/>
      <c r="Y22" s="865"/>
      <c r="Z22" s="865"/>
      <c r="AA22" s="865"/>
      <c r="AB22" s="865"/>
      <c r="AC22" s="865"/>
      <c r="AD22" s="865"/>
      <c r="AE22" s="865"/>
      <c r="AF22" s="865"/>
      <c r="AG22" s="865"/>
      <c r="AH22" s="865"/>
      <c r="AI22" s="866"/>
    </row>
    <row r="23" spans="2:35" ht="35.450000000000003" customHeight="1" x14ac:dyDescent="0.15">
      <c r="B23" s="870"/>
      <c r="C23" s="864"/>
      <c r="D23" s="865"/>
      <c r="E23" s="865"/>
      <c r="F23" s="865"/>
      <c r="G23" s="865"/>
      <c r="H23" s="865"/>
      <c r="I23" s="865"/>
      <c r="J23" s="865"/>
      <c r="K23" s="865"/>
      <c r="L23" s="865"/>
      <c r="M23" s="865"/>
      <c r="N23" s="865"/>
      <c r="O23" s="865"/>
      <c r="P23" s="865"/>
      <c r="Q23" s="865"/>
      <c r="R23" s="865"/>
      <c r="S23" s="865"/>
      <c r="T23" s="865"/>
      <c r="U23" s="865"/>
      <c r="V23" s="865"/>
      <c r="W23" s="865"/>
      <c r="X23" s="865"/>
      <c r="Y23" s="865"/>
      <c r="Z23" s="865"/>
      <c r="AA23" s="865"/>
      <c r="AB23" s="865"/>
      <c r="AC23" s="865"/>
      <c r="AD23" s="865"/>
      <c r="AE23" s="865"/>
      <c r="AF23" s="865"/>
      <c r="AG23" s="865"/>
      <c r="AH23" s="865"/>
      <c r="AI23" s="866"/>
    </row>
    <row r="24" spans="2:35" ht="35.450000000000003" customHeight="1" x14ac:dyDescent="0.15">
      <c r="B24" s="870"/>
      <c r="C24" s="864"/>
      <c r="D24" s="865"/>
      <c r="E24" s="865"/>
      <c r="F24" s="865"/>
      <c r="G24" s="865"/>
      <c r="H24" s="865"/>
      <c r="I24" s="865"/>
      <c r="J24" s="865"/>
      <c r="K24" s="865"/>
      <c r="L24" s="865"/>
      <c r="M24" s="865"/>
      <c r="N24" s="865"/>
      <c r="O24" s="865"/>
      <c r="P24" s="865"/>
      <c r="Q24" s="865"/>
      <c r="R24" s="865"/>
      <c r="S24" s="865"/>
      <c r="T24" s="865"/>
      <c r="U24" s="865"/>
      <c r="V24" s="865"/>
      <c r="W24" s="865"/>
      <c r="X24" s="865"/>
      <c r="Y24" s="865"/>
      <c r="Z24" s="865"/>
      <c r="AA24" s="865"/>
      <c r="AB24" s="865"/>
      <c r="AC24" s="865"/>
      <c r="AD24" s="865"/>
      <c r="AE24" s="865"/>
      <c r="AF24" s="865"/>
      <c r="AG24" s="865"/>
      <c r="AH24" s="865"/>
      <c r="AI24" s="866"/>
    </row>
    <row r="25" spans="2:35" ht="35.450000000000003" customHeight="1" x14ac:dyDescent="0.15">
      <c r="B25" s="870"/>
      <c r="C25" s="864"/>
      <c r="D25" s="865"/>
      <c r="E25" s="865"/>
      <c r="F25" s="865"/>
      <c r="G25" s="865"/>
      <c r="H25" s="865"/>
      <c r="I25" s="865"/>
      <c r="J25" s="865"/>
      <c r="K25" s="865"/>
      <c r="L25" s="865"/>
      <c r="M25" s="865"/>
      <c r="N25" s="865"/>
      <c r="O25" s="865"/>
      <c r="P25" s="865"/>
      <c r="Q25" s="865"/>
      <c r="R25" s="865"/>
      <c r="S25" s="865"/>
      <c r="T25" s="865"/>
      <c r="U25" s="865"/>
      <c r="V25" s="865"/>
      <c r="W25" s="865"/>
      <c r="X25" s="865"/>
      <c r="Y25" s="865"/>
      <c r="Z25" s="865"/>
      <c r="AA25" s="865"/>
      <c r="AB25" s="865"/>
      <c r="AC25" s="865"/>
      <c r="AD25" s="865"/>
      <c r="AE25" s="865"/>
      <c r="AF25" s="865"/>
      <c r="AG25" s="865"/>
      <c r="AH25" s="865"/>
      <c r="AI25" s="866"/>
    </row>
    <row r="26" spans="2:35" ht="35.450000000000003" customHeight="1" x14ac:dyDescent="0.15">
      <c r="B26" s="870"/>
      <c r="C26" s="864"/>
      <c r="D26" s="865"/>
      <c r="E26" s="865"/>
      <c r="F26" s="865"/>
      <c r="G26" s="865"/>
      <c r="H26" s="865"/>
      <c r="I26" s="865"/>
      <c r="J26" s="865"/>
      <c r="K26" s="865"/>
      <c r="L26" s="865"/>
      <c r="M26" s="865"/>
      <c r="N26" s="865"/>
      <c r="O26" s="865"/>
      <c r="P26" s="865"/>
      <c r="Q26" s="865"/>
      <c r="R26" s="865"/>
      <c r="S26" s="865"/>
      <c r="T26" s="865"/>
      <c r="U26" s="865"/>
      <c r="V26" s="865"/>
      <c r="W26" s="865"/>
      <c r="X26" s="865"/>
      <c r="Y26" s="865"/>
      <c r="Z26" s="865"/>
      <c r="AA26" s="865"/>
      <c r="AB26" s="865"/>
      <c r="AC26" s="865"/>
      <c r="AD26" s="865"/>
      <c r="AE26" s="865"/>
      <c r="AF26" s="865"/>
      <c r="AG26" s="865"/>
      <c r="AH26" s="865"/>
      <c r="AI26" s="866"/>
    </row>
    <row r="27" spans="2:35" ht="35.450000000000003" customHeight="1" x14ac:dyDescent="0.15">
      <c r="B27" s="870"/>
      <c r="C27" s="864"/>
      <c r="D27" s="865"/>
      <c r="E27" s="865"/>
      <c r="F27" s="865"/>
      <c r="G27" s="865"/>
      <c r="H27" s="865"/>
      <c r="I27" s="865"/>
      <c r="J27" s="865"/>
      <c r="K27" s="865"/>
      <c r="L27" s="865"/>
      <c r="M27" s="865"/>
      <c r="N27" s="865"/>
      <c r="O27" s="865"/>
      <c r="P27" s="865"/>
      <c r="Q27" s="865"/>
      <c r="R27" s="865"/>
      <c r="S27" s="865"/>
      <c r="T27" s="865"/>
      <c r="U27" s="865"/>
      <c r="V27" s="865"/>
      <c r="W27" s="865"/>
      <c r="X27" s="865"/>
      <c r="Y27" s="865"/>
      <c r="Z27" s="865"/>
      <c r="AA27" s="865"/>
      <c r="AB27" s="865"/>
      <c r="AC27" s="865"/>
      <c r="AD27" s="865"/>
      <c r="AE27" s="865"/>
      <c r="AF27" s="865"/>
      <c r="AG27" s="865"/>
      <c r="AH27" s="865"/>
      <c r="AI27" s="866"/>
    </row>
    <row r="28" spans="2:35" ht="35.450000000000003" customHeight="1" x14ac:dyDescent="0.15">
      <c r="B28" s="870"/>
      <c r="C28" s="864"/>
      <c r="D28" s="865"/>
      <c r="E28" s="865"/>
      <c r="F28" s="865"/>
      <c r="G28" s="865"/>
      <c r="H28" s="865"/>
      <c r="I28" s="865"/>
      <c r="J28" s="865"/>
      <c r="K28" s="865"/>
      <c r="L28" s="865"/>
      <c r="M28" s="865"/>
      <c r="N28" s="865"/>
      <c r="O28" s="865"/>
      <c r="P28" s="865"/>
      <c r="Q28" s="865"/>
      <c r="R28" s="865"/>
      <c r="S28" s="865"/>
      <c r="T28" s="865"/>
      <c r="U28" s="865"/>
      <c r="V28" s="865"/>
      <c r="W28" s="865"/>
      <c r="X28" s="865"/>
      <c r="Y28" s="865"/>
      <c r="Z28" s="865"/>
      <c r="AA28" s="865"/>
      <c r="AB28" s="865"/>
      <c r="AC28" s="865"/>
      <c r="AD28" s="865"/>
      <c r="AE28" s="865"/>
      <c r="AF28" s="865"/>
      <c r="AG28" s="865"/>
      <c r="AH28" s="865"/>
      <c r="AI28" s="866"/>
    </row>
    <row r="29" spans="2:35" ht="35.450000000000003" customHeight="1" x14ac:dyDescent="0.15">
      <c r="B29" s="870"/>
      <c r="C29" s="864"/>
      <c r="D29" s="865"/>
      <c r="E29" s="865"/>
      <c r="F29" s="865"/>
      <c r="G29" s="865"/>
      <c r="H29" s="865"/>
      <c r="I29" s="865"/>
      <c r="J29" s="865"/>
      <c r="K29" s="865"/>
      <c r="L29" s="865"/>
      <c r="M29" s="865"/>
      <c r="N29" s="865"/>
      <c r="O29" s="865"/>
      <c r="P29" s="865"/>
      <c r="Q29" s="865"/>
      <c r="R29" s="865"/>
      <c r="S29" s="865"/>
      <c r="T29" s="865"/>
      <c r="U29" s="865"/>
      <c r="V29" s="865"/>
      <c r="W29" s="865"/>
      <c r="X29" s="865"/>
      <c r="Y29" s="865"/>
      <c r="Z29" s="865"/>
      <c r="AA29" s="865"/>
      <c r="AB29" s="865"/>
      <c r="AC29" s="865"/>
      <c r="AD29" s="865"/>
      <c r="AE29" s="865"/>
      <c r="AF29" s="865"/>
      <c r="AG29" s="865"/>
      <c r="AH29" s="865"/>
      <c r="AI29" s="866"/>
    </row>
    <row r="30" spans="2:35" ht="35.450000000000003" customHeight="1" x14ac:dyDescent="0.15">
      <c r="B30" s="870"/>
      <c r="C30" s="864"/>
      <c r="D30" s="865"/>
      <c r="E30" s="865"/>
      <c r="F30" s="865"/>
      <c r="G30" s="865"/>
      <c r="H30" s="865"/>
      <c r="I30" s="865"/>
      <c r="J30" s="865"/>
      <c r="K30" s="865"/>
      <c r="L30" s="865"/>
      <c r="M30" s="865"/>
      <c r="N30" s="865"/>
      <c r="O30" s="865"/>
      <c r="P30" s="865"/>
      <c r="Q30" s="865"/>
      <c r="R30" s="865"/>
      <c r="S30" s="865"/>
      <c r="T30" s="865"/>
      <c r="U30" s="865"/>
      <c r="V30" s="865"/>
      <c r="W30" s="865"/>
      <c r="X30" s="865"/>
      <c r="Y30" s="865"/>
      <c r="Z30" s="865"/>
      <c r="AA30" s="865"/>
      <c r="AB30" s="865"/>
      <c r="AC30" s="865"/>
      <c r="AD30" s="865"/>
      <c r="AE30" s="865"/>
      <c r="AF30" s="865"/>
      <c r="AG30" s="865"/>
      <c r="AH30" s="865"/>
      <c r="AI30" s="866"/>
    </row>
    <row r="31" spans="2:35" ht="22.5" customHeight="1" x14ac:dyDescent="0.15">
      <c r="B31" s="870"/>
      <c r="C31" s="864"/>
      <c r="D31" s="865"/>
      <c r="E31" s="865"/>
      <c r="F31" s="865"/>
      <c r="G31" s="865"/>
      <c r="H31" s="865"/>
      <c r="I31" s="865"/>
      <c r="J31" s="865"/>
      <c r="K31" s="865"/>
      <c r="L31" s="865"/>
      <c r="M31" s="865"/>
      <c r="N31" s="865"/>
      <c r="O31" s="865"/>
      <c r="P31" s="865"/>
      <c r="Q31" s="865"/>
      <c r="R31" s="865"/>
      <c r="S31" s="865"/>
      <c r="T31" s="865"/>
      <c r="U31" s="865"/>
      <c r="V31" s="865"/>
      <c r="W31" s="865"/>
      <c r="X31" s="865"/>
      <c r="Y31" s="865"/>
      <c r="Z31" s="865"/>
      <c r="AA31" s="865"/>
      <c r="AB31" s="865"/>
      <c r="AC31" s="865"/>
      <c r="AD31" s="865"/>
      <c r="AE31" s="865"/>
      <c r="AF31" s="865"/>
      <c r="AG31" s="865"/>
      <c r="AH31" s="865"/>
      <c r="AI31" s="866"/>
    </row>
    <row r="32" spans="2:35" ht="71.25" customHeight="1" x14ac:dyDescent="0.15">
      <c r="B32" s="871"/>
      <c r="C32" s="12"/>
      <c r="D32" s="9"/>
      <c r="E32" s="11"/>
      <c r="F32" s="10"/>
      <c r="G32" s="10"/>
      <c r="H32" s="9"/>
      <c r="I32" s="9"/>
      <c r="J32" s="9"/>
      <c r="K32" s="9"/>
      <c r="L32" s="9"/>
      <c r="M32" s="9"/>
      <c r="N32" s="9"/>
      <c r="O32" s="9"/>
      <c r="P32" s="9"/>
      <c r="Q32" s="9"/>
      <c r="R32" s="9"/>
      <c r="S32" s="8"/>
      <c r="T32" s="8"/>
      <c r="U32" s="8"/>
      <c r="V32" s="875" t="s">
        <v>535</v>
      </c>
      <c r="W32" s="875"/>
      <c r="X32" s="875"/>
      <c r="Y32" s="875"/>
      <c r="Z32" s="875"/>
      <c r="AA32" s="875"/>
      <c r="AB32" s="875"/>
      <c r="AC32" s="875"/>
      <c r="AD32" s="875"/>
      <c r="AE32" s="875"/>
      <c r="AF32" s="875"/>
      <c r="AG32" s="875"/>
      <c r="AH32" s="875"/>
      <c r="AI32" s="876"/>
    </row>
    <row r="33" spans="2:35" ht="15" customHeight="1" x14ac:dyDescent="0.15"/>
    <row r="34" spans="2:35" ht="26.25" customHeight="1" x14ac:dyDescent="0.2">
      <c r="B34" s="870" t="s">
        <v>31</v>
      </c>
      <c r="C34" s="872" t="s">
        <v>30</v>
      </c>
      <c r="D34" s="873"/>
      <c r="E34" s="873"/>
      <c r="F34" s="873"/>
      <c r="G34" s="873"/>
      <c r="H34" s="873"/>
      <c r="I34" s="873"/>
      <c r="J34" s="873"/>
      <c r="K34" s="873"/>
      <c r="L34" s="873"/>
      <c r="M34" s="873"/>
      <c r="N34" s="873"/>
      <c r="O34" s="873"/>
      <c r="P34" s="873"/>
      <c r="Q34" s="873"/>
      <c r="R34" s="873"/>
      <c r="S34" s="873"/>
      <c r="T34" s="873"/>
      <c r="U34" s="873"/>
      <c r="V34" s="873"/>
      <c r="W34" s="873"/>
      <c r="X34" s="873"/>
      <c r="Y34" s="873"/>
      <c r="Z34" s="873"/>
      <c r="AA34" s="873"/>
      <c r="AB34" s="873"/>
      <c r="AC34" s="873"/>
      <c r="AD34" s="873"/>
      <c r="AE34" s="873"/>
      <c r="AF34" s="873"/>
      <c r="AG34" s="873"/>
      <c r="AH34" s="873"/>
      <c r="AI34" s="874"/>
    </row>
    <row r="35" spans="2:35" ht="35.450000000000003" customHeight="1" x14ac:dyDescent="0.15">
      <c r="B35" s="870"/>
      <c r="C35" s="864"/>
      <c r="D35" s="865"/>
      <c r="E35" s="865"/>
      <c r="F35" s="865"/>
      <c r="G35" s="865"/>
      <c r="H35" s="865"/>
      <c r="I35" s="865"/>
      <c r="J35" s="865"/>
      <c r="K35" s="865"/>
      <c r="L35" s="865"/>
      <c r="M35" s="865"/>
      <c r="N35" s="865"/>
      <c r="O35" s="865"/>
      <c r="P35" s="865"/>
      <c r="Q35" s="865"/>
      <c r="R35" s="865"/>
      <c r="S35" s="865"/>
      <c r="T35" s="865"/>
      <c r="U35" s="865"/>
      <c r="V35" s="865"/>
      <c r="W35" s="865"/>
      <c r="X35" s="865"/>
      <c r="Y35" s="865"/>
      <c r="Z35" s="865"/>
      <c r="AA35" s="865"/>
      <c r="AB35" s="865"/>
      <c r="AC35" s="865"/>
      <c r="AD35" s="865"/>
      <c r="AE35" s="865"/>
      <c r="AF35" s="865"/>
      <c r="AG35" s="865"/>
      <c r="AH35" s="865"/>
      <c r="AI35" s="866"/>
    </row>
    <row r="36" spans="2:35" ht="35.450000000000003" customHeight="1" x14ac:dyDescent="0.15">
      <c r="B36" s="870"/>
      <c r="C36" s="864"/>
      <c r="D36" s="865"/>
      <c r="E36" s="865"/>
      <c r="F36" s="865"/>
      <c r="G36" s="865"/>
      <c r="H36" s="865"/>
      <c r="I36" s="865"/>
      <c r="J36" s="865"/>
      <c r="K36" s="865"/>
      <c r="L36" s="865"/>
      <c r="M36" s="865"/>
      <c r="N36" s="865"/>
      <c r="O36" s="865"/>
      <c r="P36" s="865"/>
      <c r="Q36" s="865"/>
      <c r="R36" s="865"/>
      <c r="S36" s="865"/>
      <c r="T36" s="865"/>
      <c r="U36" s="865"/>
      <c r="V36" s="865"/>
      <c r="W36" s="865"/>
      <c r="X36" s="865"/>
      <c r="Y36" s="865"/>
      <c r="Z36" s="865"/>
      <c r="AA36" s="865"/>
      <c r="AB36" s="865"/>
      <c r="AC36" s="865"/>
      <c r="AD36" s="865"/>
      <c r="AE36" s="865"/>
      <c r="AF36" s="865"/>
      <c r="AG36" s="865"/>
      <c r="AH36" s="865"/>
      <c r="AI36" s="866"/>
    </row>
    <row r="37" spans="2:35" ht="35.450000000000003" customHeight="1" x14ac:dyDescent="0.15">
      <c r="B37" s="870"/>
      <c r="C37" s="864"/>
      <c r="D37" s="865"/>
      <c r="E37" s="865"/>
      <c r="F37" s="865"/>
      <c r="G37" s="865"/>
      <c r="H37" s="865"/>
      <c r="I37" s="865"/>
      <c r="J37" s="865"/>
      <c r="K37" s="865"/>
      <c r="L37" s="865"/>
      <c r="M37" s="865"/>
      <c r="N37" s="865"/>
      <c r="O37" s="865"/>
      <c r="P37" s="865"/>
      <c r="Q37" s="865"/>
      <c r="R37" s="865"/>
      <c r="S37" s="865"/>
      <c r="T37" s="865"/>
      <c r="U37" s="865"/>
      <c r="V37" s="865"/>
      <c r="W37" s="865"/>
      <c r="X37" s="865"/>
      <c r="Y37" s="865"/>
      <c r="Z37" s="865"/>
      <c r="AA37" s="865"/>
      <c r="AB37" s="865"/>
      <c r="AC37" s="865"/>
      <c r="AD37" s="865"/>
      <c r="AE37" s="865"/>
      <c r="AF37" s="865"/>
      <c r="AG37" s="865"/>
      <c r="AH37" s="865"/>
      <c r="AI37" s="866"/>
    </row>
    <row r="38" spans="2:35" ht="35.450000000000003" customHeight="1" x14ac:dyDescent="0.15">
      <c r="B38" s="870"/>
      <c r="C38" s="864"/>
      <c r="D38" s="865"/>
      <c r="E38" s="865"/>
      <c r="F38" s="865"/>
      <c r="G38" s="865"/>
      <c r="H38" s="865"/>
      <c r="I38" s="865"/>
      <c r="J38" s="865"/>
      <c r="K38" s="865"/>
      <c r="L38" s="865"/>
      <c r="M38" s="865"/>
      <c r="N38" s="865"/>
      <c r="O38" s="865"/>
      <c r="P38" s="865"/>
      <c r="Q38" s="865"/>
      <c r="R38" s="865"/>
      <c r="S38" s="865"/>
      <c r="T38" s="865"/>
      <c r="U38" s="865"/>
      <c r="V38" s="865"/>
      <c r="W38" s="865"/>
      <c r="X38" s="865"/>
      <c r="Y38" s="865"/>
      <c r="Z38" s="865"/>
      <c r="AA38" s="865"/>
      <c r="AB38" s="865"/>
      <c r="AC38" s="865"/>
      <c r="AD38" s="865"/>
      <c r="AE38" s="865"/>
      <c r="AF38" s="865"/>
      <c r="AG38" s="865"/>
      <c r="AH38" s="865"/>
      <c r="AI38" s="866"/>
    </row>
    <row r="39" spans="2:35" ht="35.450000000000003" customHeight="1" x14ac:dyDescent="0.15">
      <c r="B39" s="870"/>
      <c r="C39" s="864"/>
      <c r="D39" s="865"/>
      <c r="E39" s="865"/>
      <c r="F39" s="865"/>
      <c r="G39" s="865"/>
      <c r="H39" s="865"/>
      <c r="I39" s="865"/>
      <c r="J39" s="865"/>
      <c r="K39" s="865"/>
      <c r="L39" s="865"/>
      <c r="M39" s="865"/>
      <c r="N39" s="865"/>
      <c r="O39" s="865"/>
      <c r="P39" s="865"/>
      <c r="Q39" s="865"/>
      <c r="R39" s="865"/>
      <c r="S39" s="865"/>
      <c r="T39" s="865"/>
      <c r="U39" s="865"/>
      <c r="V39" s="865"/>
      <c r="W39" s="865"/>
      <c r="X39" s="865"/>
      <c r="Y39" s="865"/>
      <c r="Z39" s="865"/>
      <c r="AA39" s="865"/>
      <c r="AB39" s="865"/>
      <c r="AC39" s="865"/>
      <c r="AD39" s="865"/>
      <c r="AE39" s="865"/>
      <c r="AF39" s="865"/>
      <c r="AG39" s="865"/>
      <c r="AH39" s="865"/>
      <c r="AI39" s="866"/>
    </row>
    <row r="40" spans="2:35" ht="35.450000000000003" customHeight="1" x14ac:dyDescent="0.15">
      <c r="B40" s="870"/>
      <c r="C40" s="864"/>
      <c r="D40" s="865"/>
      <c r="E40" s="865"/>
      <c r="F40" s="865"/>
      <c r="G40" s="865"/>
      <c r="H40" s="865"/>
      <c r="I40" s="865"/>
      <c r="J40" s="865"/>
      <c r="K40" s="865"/>
      <c r="L40" s="865"/>
      <c r="M40" s="865"/>
      <c r="N40" s="865"/>
      <c r="O40" s="865"/>
      <c r="P40" s="865"/>
      <c r="Q40" s="865"/>
      <c r="R40" s="865"/>
      <c r="S40" s="865"/>
      <c r="T40" s="865"/>
      <c r="U40" s="865"/>
      <c r="V40" s="865"/>
      <c r="W40" s="865"/>
      <c r="X40" s="865"/>
      <c r="Y40" s="865"/>
      <c r="Z40" s="865"/>
      <c r="AA40" s="865"/>
      <c r="AB40" s="865"/>
      <c r="AC40" s="865"/>
      <c r="AD40" s="865"/>
      <c r="AE40" s="865"/>
      <c r="AF40" s="865"/>
      <c r="AG40" s="865"/>
      <c r="AH40" s="865"/>
      <c r="AI40" s="866"/>
    </row>
    <row r="41" spans="2:35" ht="35.450000000000003" customHeight="1" x14ac:dyDescent="0.15">
      <c r="B41" s="870"/>
      <c r="C41" s="864"/>
      <c r="D41" s="865"/>
      <c r="E41" s="865"/>
      <c r="F41" s="865"/>
      <c r="G41" s="865"/>
      <c r="H41" s="865"/>
      <c r="I41" s="865"/>
      <c r="J41" s="865"/>
      <c r="K41" s="865"/>
      <c r="L41" s="865"/>
      <c r="M41" s="865"/>
      <c r="N41" s="865"/>
      <c r="O41" s="865"/>
      <c r="P41" s="865"/>
      <c r="Q41" s="865"/>
      <c r="R41" s="865"/>
      <c r="S41" s="865"/>
      <c r="T41" s="865"/>
      <c r="U41" s="865"/>
      <c r="V41" s="865"/>
      <c r="W41" s="865"/>
      <c r="X41" s="865"/>
      <c r="Y41" s="865"/>
      <c r="Z41" s="865"/>
      <c r="AA41" s="865"/>
      <c r="AB41" s="865"/>
      <c r="AC41" s="865"/>
      <c r="AD41" s="865"/>
      <c r="AE41" s="865"/>
      <c r="AF41" s="865"/>
      <c r="AG41" s="865"/>
      <c r="AH41" s="865"/>
      <c r="AI41" s="866"/>
    </row>
    <row r="42" spans="2:35" ht="35.450000000000003" customHeight="1" x14ac:dyDescent="0.15">
      <c r="B42" s="870"/>
      <c r="C42" s="864"/>
      <c r="D42" s="865"/>
      <c r="E42" s="865"/>
      <c r="F42" s="865"/>
      <c r="G42" s="865"/>
      <c r="H42" s="865"/>
      <c r="I42" s="865"/>
      <c r="J42" s="865"/>
      <c r="K42" s="865"/>
      <c r="L42" s="865"/>
      <c r="M42" s="865"/>
      <c r="N42" s="865"/>
      <c r="O42" s="865"/>
      <c r="P42" s="865"/>
      <c r="Q42" s="865"/>
      <c r="R42" s="865"/>
      <c r="S42" s="865"/>
      <c r="T42" s="865"/>
      <c r="U42" s="865"/>
      <c r="V42" s="865"/>
      <c r="W42" s="865"/>
      <c r="X42" s="865"/>
      <c r="Y42" s="865"/>
      <c r="Z42" s="865"/>
      <c r="AA42" s="865"/>
      <c r="AB42" s="865"/>
      <c r="AC42" s="865"/>
      <c r="AD42" s="865"/>
      <c r="AE42" s="865"/>
      <c r="AF42" s="865"/>
      <c r="AG42" s="865"/>
      <c r="AH42" s="865"/>
      <c r="AI42" s="866"/>
    </row>
    <row r="43" spans="2:35" ht="35.450000000000003" customHeight="1" x14ac:dyDescent="0.15">
      <c r="B43" s="870"/>
      <c r="C43" s="864"/>
      <c r="D43" s="865"/>
      <c r="E43" s="865"/>
      <c r="F43" s="865"/>
      <c r="G43" s="865"/>
      <c r="H43" s="865"/>
      <c r="I43" s="865"/>
      <c r="J43" s="865"/>
      <c r="K43" s="865"/>
      <c r="L43" s="865"/>
      <c r="M43" s="865"/>
      <c r="N43" s="865"/>
      <c r="O43" s="865"/>
      <c r="P43" s="865"/>
      <c r="Q43" s="865"/>
      <c r="R43" s="865"/>
      <c r="S43" s="865"/>
      <c r="T43" s="865"/>
      <c r="U43" s="865"/>
      <c r="V43" s="865"/>
      <c r="W43" s="865"/>
      <c r="X43" s="865"/>
      <c r="Y43" s="865"/>
      <c r="Z43" s="865"/>
      <c r="AA43" s="865"/>
      <c r="AB43" s="865"/>
      <c r="AC43" s="865"/>
      <c r="AD43" s="865"/>
      <c r="AE43" s="865"/>
      <c r="AF43" s="865"/>
      <c r="AG43" s="865"/>
      <c r="AH43" s="865"/>
      <c r="AI43" s="866"/>
    </row>
    <row r="44" spans="2:35" ht="35.450000000000003" customHeight="1" x14ac:dyDescent="0.15">
      <c r="B44" s="870"/>
      <c r="C44" s="864"/>
      <c r="D44" s="865"/>
      <c r="E44" s="865"/>
      <c r="F44" s="865"/>
      <c r="G44" s="865"/>
      <c r="H44" s="865"/>
      <c r="I44" s="865"/>
      <c r="J44" s="865"/>
      <c r="K44" s="865"/>
      <c r="L44" s="865"/>
      <c r="M44" s="865"/>
      <c r="N44" s="865"/>
      <c r="O44" s="865"/>
      <c r="P44" s="865"/>
      <c r="Q44" s="865"/>
      <c r="R44" s="865"/>
      <c r="S44" s="865"/>
      <c r="T44" s="865"/>
      <c r="U44" s="865"/>
      <c r="V44" s="865"/>
      <c r="W44" s="865"/>
      <c r="X44" s="865"/>
      <c r="Y44" s="865"/>
      <c r="Z44" s="865"/>
      <c r="AA44" s="865"/>
      <c r="AB44" s="865"/>
      <c r="AC44" s="865"/>
      <c r="AD44" s="865"/>
      <c r="AE44" s="865"/>
      <c r="AF44" s="865"/>
      <c r="AG44" s="865"/>
      <c r="AH44" s="865"/>
      <c r="AI44" s="866"/>
    </row>
    <row r="45" spans="2:35" ht="22.5" customHeight="1" x14ac:dyDescent="0.15">
      <c r="B45" s="870"/>
      <c r="C45" s="864"/>
      <c r="D45" s="865"/>
      <c r="E45" s="865"/>
      <c r="F45" s="865"/>
      <c r="G45" s="865"/>
      <c r="H45" s="865"/>
      <c r="I45" s="865"/>
      <c r="J45" s="865"/>
      <c r="K45" s="865"/>
      <c r="L45" s="865"/>
      <c r="M45" s="865"/>
      <c r="N45" s="865"/>
      <c r="O45" s="865"/>
      <c r="P45" s="865"/>
      <c r="Q45" s="865"/>
      <c r="R45" s="865"/>
      <c r="S45" s="865"/>
      <c r="T45" s="865"/>
      <c r="U45" s="865"/>
      <c r="V45" s="865"/>
      <c r="W45" s="865"/>
      <c r="X45" s="865"/>
      <c r="Y45" s="865"/>
      <c r="Z45" s="865"/>
      <c r="AA45" s="865"/>
      <c r="AB45" s="865"/>
      <c r="AC45" s="865"/>
      <c r="AD45" s="865"/>
      <c r="AE45" s="865"/>
      <c r="AF45" s="865"/>
      <c r="AG45" s="865"/>
      <c r="AH45" s="865"/>
      <c r="AI45" s="866"/>
    </row>
    <row r="46" spans="2:35" ht="71.25" customHeight="1" x14ac:dyDescent="0.15">
      <c r="B46" s="871"/>
      <c r="C46" s="12"/>
      <c r="D46" s="9"/>
      <c r="E46" s="11"/>
      <c r="F46" s="10"/>
      <c r="G46" s="10"/>
      <c r="H46" s="9"/>
      <c r="I46" s="9"/>
      <c r="J46" s="9"/>
      <c r="K46" s="9"/>
      <c r="L46" s="9"/>
      <c r="M46" s="9"/>
      <c r="N46" s="9"/>
      <c r="O46" s="9"/>
      <c r="P46" s="9"/>
      <c r="Q46" s="9"/>
      <c r="R46" s="9"/>
      <c r="S46" s="8"/>
      <c r="T46" s="8"/>
      <c r="U46" s="8"/>
      <c r="V46" s="875" t="s">
        <v>535</v>
      </c>
      <c r="W46" s="875"/>
      <c r="X46" s="875"/>
      <c r="Y46" s="875"/>
      <c r="Z46" s="875"/>
      <c r="AA46" s="875"/>
      <c r="AB46" s="875"/>
      <c r="AC46" s="875"/>
      <c r="AD46" s="875"/>
      <c r="AE46" s="875"/>
      <c r="AF46" s="875"/>
      <c r="AG46" s="875"/>
      <c r="AH46" s="875"/>
      <c r="AI46" s="876"/>
    </row>
    <row r="47" spans="2:35" ht="15" customHeight="1" x14ac:dyDescent="0.15"/>
    <row r="48" spans="2:35" ht="26.25" customHeight="1" x14ac:dyDescent="0.2">
      <c r="B48" s="870" t="s">
        <v>31</v>
      </c>
      <c r="C48" s="872" t="s">
        <v>30</v>
      </c>
      <c r="D48" s="873"/>
      <c r="E48" s="873"/>
      <c r="F48" s="873"/>
      <c r="G48" s="873"/>
      <c r="H48" s="873"/>
      <c r="I48" s="873"/>
      <c r="J48" s="873"/>
      <c r="K48" s="873"/>
      <c r="L48" s="873"/>
      <c r="M48" s="873"/>
      <c r="N48" s="873"/>
      <c r="O48" s="873"/>
      <c r="P48" s="873"/>
      <c r="Q48" s="873"/>
      <c r="R48" s="873"/>
      <c r="S48" s="873"/>
      <c r="T48" s="873"/>
      <c r="U48" s="873"/>
      <c r="V48" s="873"/>
      <c r="W48" s="873"/>
      <c r="X48" s="873"/>
      <c r="Y48" s="873"/>
      <c r="Z48" s="873"/>
      <c r="AA48" s="873"/>
      <c r="AB48" s="873"/>
      <c r="AC48" s="873"/>
      <c r="AD48" s="873"/>
      <c r="AE48" s="873"/>
      <c r="AF48" s="873"/>
      <c r="AG48" s="873"/>
      <c r="AH48" s="873"/>
      <c r="AI48" s="874"/>
    </row>
    <row r="49" spans="2:35" ht="35.450000000000003" customHeight="1" x14ac:dyDescent="0.15">
      <c r="B49" s="870"/>
      <c r="C49" s="864"/>
      <c r="D49" s="865"/>
      <c r="E49" s="865"/>
      <c r="F49" s="865"/>
      <c r="G49" s="865"/>
      <c r="H49" s="865"/>
      <c r="I49" s="865"/>
      <c r="J49" s="865"/>
      <c r="K49" s="865"/>
      <c r="L49" s="865"/>
      <c r="M49" s="865"/>
      <c r="N49" s="865"/>
      <c r="O49" s="865"/>
      <c r="P49" s="865"/>
      <c r="Q49" s="865"/>
      <c r="R49" s="865"/>
      <c r="S49" s="865"/>
      <c r="T49" s="865"/>
      <c r="U49" s="865"/>
      <c r="V49" s="865"/>
      <c r="W49" s="865"/>
      <c r="X49" s="865"/>
      <c r="Y49" s="865"/>
      <c r="Z49" s="865"/>
      <c r="AA49" s="865"/>
      <c r="AB49" s="865"/>
      <c r="AC49" s="865"/>
      <c r="AD49" s="865"/>
      <c r="AE49" s="865"/>
      <c r="AF49" s="865"/>
      <c r="AG49" s="865"/>
      <c r="AH49" s="865"/>
      <c r="AI49" s="866"/>
    </row>
    <row r="50" spans="2:35" ht="35.450000000000003" customHeight="1" x14ac:dyDescent="0.15">
      <c r="B50" s="870"/>
      <c r="C50" s="864"/>
      <c r="D50" s="865"/>
      <c r="E50" s="865"/>
      <c r="F50" s="865"/>
      <c r="G50" s="865"/>
      <c r="H50" s="865"/>
      <c r="I50" s="865"/>
      <c r="J50" s="865"/>
      <c r="K50" s="865"/>
      <c r="L50" s="865"/>
      <c r="M50" s="865"/>
      <c r="N50" s="865"/>
      <c r="O50" s="865"/>
      <c r="P50" s="865"/>
      <c r="Q50" s="865"/>
      <c r="R50" s="865"/>
      <c r="S50" s="865"/>
      <c r="T50" s="865"/>
      <c r="U50" s="865"/>
      <c r="V50" s="865"/>
      <c r="W50" s="865"/>
      <c r="X50" s="865"/>
      <c r="Y50" s="865"/>
      <c r="Z50" s="865"/>
      <c r="AA50" s="865"/>
      <c r="AB50" s="865"/>
      <c r="AC50" s="865"/>
      <c r="AD50" s="865"/>
      <c r="AE50" s="865"/>
      <c r="AF50" s="865"/>
      <c r="AG50" s="865"/>
      <c r="AH50" s="865"/>
      <c r="AI50" s="866"/>
    </row>
    <row r="51" spans="2:35" ht="35.450000000000003" customHeight="1" x14ac:dyDescent="0.15">
      <c r="B51" s="870"/>
      <c r="C51" s="864"/>
      <c r="D51" s="865"/>
      <c r="E51" s="865"/>
      <c r="F51" s="865"/>
      <c r="G51" s="865"/>
      <c r="H51" s="865"/>
      <c r="I51" s="865"/>
      <c r="J51" s="865"/>
      <c r="K51" s="865"/>
      <c r="L51" s="865"/>
      <c r="M51" s="865"/>
      <c r="N51" s="865"/>
      <c r="O51" s="865"/>
      <c r="P51" s="865"/>
      <c r="Q51" s="865"/>
      <c r="R51" s="865"/>
      <c r="S51" s="865"/>
      <c r="T51" s="865"/>
      <c r="U51" s="865"/>
      <c r="V51" s="865"/>
      <c r="W51" s="865"/>
      <c r="X51" s="865"/>
      <c r="Y51" s="865"/>
      <c r="Z51" s="865"/>
      <c r="AA51" s="865"/>
      <c r="AB51" s="865"/>
      <c r="AC51" s="865"/>
      <c r="AD51" s="865"/>
      <c r="AE51" s="865"/>
      <c r="AF51" s="865"/>
      <c r="AG51" s="865"/>
      <c r="AH51" s="865"/>
      <c r="AI51" s="866"/>
    </row>
    <row r="52" spans="2:35" ht="35.450000000000003" customHeight="1" x14ac:dyDescent="0.15">
      <c r="B52" s="870"/>
      <c r="C52" s="864"/>
      <c r="D52" s="865"/>
      <c r="E52" s="865"/>
      <c r="F52" s="865"/>
      <c r="G52" s="865"/>
      <c r="H52" s="865"/>
      <c r="I52" s="865"/>
      <c r="J52" s="865"/>
      <c r="K52" s="865"/>
      <c r="L52" s="865"/>
      <c r="M52" s="865"/>
      <c r="N52" s="865"/>
      <c r="O52" s="865"/>
      <c r="P52" s="865"/>
      <c r="Q52" s="865"/>
      <c r="R52" s="865"/>
      <c r="S52" s="865"/>
      <c r="T52" s="865"/>
      <c r="U52" s="865"/>
      <c r="V52" s="865"/>
      <c r="W52" s="865"/>
      <c r="X52" s="865"/>
      <c r="Y52" s="865"/>
      <c r="Z52" s="865"/>
      <c r="AA52" s="865"/>
      <c r="AB52" s="865"/>
      <c r="AC52" s="865"/>
      <c r="AD52" s="865"/>
      <c r="AE52" s="865"/>
      <c r="AF52" s="865"/>
      <c r="AG52" s="865"/>
      <c r="AH52" s="865"/>
      <c r="AI52" s="866"/>
    </row>
    <row r="53" spans="2:35" ht="35.450000000000003" customHeight="1" x14ac:dyDescent="0.15">
      <c r="B53" s="870"/>
      <c r="C53" s="864"/>
      <c r="D53" s="865"/>
      <c r="E53" s="865"/>
      <c r="F53" s="865"/>
      <c r="G53" s="865"/>
      <c r="H53" s="865"/>
      <c r="I53" s="865"/>
      <c r="J53" s="865"/>
      <c r="K53" s="865"/>
      <c r="L53" s="865"/>
      <c r="M53" s="865"/>
      <c r="N53" s="865"/>
      <c r="O53" s="865"/>
      <c r="P53" s="865"/>
      <c r="Q53" s="865"/>
      <c r="R53" s="865"/>
      <c r="S53" s="865"/>
      <c r="T53" s="865"/>
      <c r="U53" s="865"/>
      <c r="V53" s="865"/>
      <c r="W53" s="865"/>
      <c r="X53" s="865"/>
      <c r="Y53" s="865"/>
      <c r="Z53" s="865"/>
      <c r="AA53" s="865"/>
      <c r="AB53" s="865"/>
      <c r="AC53" s="865"/>
      <c r="AD53" s="865"/>
      <c r="AE53" s="865"/>
      <c r="AF53" s="865"/>
      <c r="AG53" s="865"/>
      <c r="AH53" s="865"/>
      <c r="AI53" s="866"/>
    </row>
    <row r="54" spans="2:35" ht="35.450000000000003" customHeight="1" x14ac:dyDescent="0.15">
      <c r="B54" s="870"/>
      <c r="C54" s="864"/>
      <c r="D54" s="865"/>
      <c r="E54" s="865"/>
      <c r="F54" s="865"/>
      <c r="G54" s="865"/>
      <c r="H54" s="865"/>
      <c r="I54" s="865"/>
      <c r="J54" s="865"/>
      <c r="K54" s="865"/>
      <c r="L54" s="865"/>
      <c r="M54" s="865"/>
      <c r="N54" s="865"/>
      <c r="O54" s="865"/>
      <c r="P54" s="865"/>
      <c r="Q54" s="865"/>
      <c r="R54" s="865"/>
      <c r="S54" s="865"/>
      <c r="T54" s="865"/>
      <c r="U54" s="865"/>
      <c r="V54" s="865"/>
      <c r="W54" s="865"/>
      <c r="X54" s="865"/>
      <c r="Y54" s="865"/>
      <c r="Z54" s="865"/>
      <c r="AA54" s="865"/>
      <c r="AB54" s="865"/>
      <c r="AC54" s="865"/>
      <c r="AD54" s="865"/>
      <c r="AE54" s="865"/>
      <c r="AF54" s="865"/>
      <c r="AG54" s="865"/>
      <c r="AH54" s="865"/>
      <c r="AI54" s="866"/>
    </row>
    <row r="55" spans="2:35" ht="35.450000000000003" customHeight="1" x14ac:dyDescent="0.15">
      <c r="B55" s="870"/>
      <c r="C55" s="864"/>
      <c r="D55" s="865"/>
      <c r="E55" s="865"/>
      <c r="F55" s="865"/>
      <c r="G55" s="865"/>
      <c r="H55" s="865"/>
      <c r="I55" s="865"/>
      <c r="J55" s="865"/>
      <c r="K55" s="865"/>
      <c r="L55" s="865"/>
      <c r="M55" s="865"/>
      <c r="N55" s="865"/>
      <c r="O55" s="865"/>
      <c r="P55" s="865"/>
      <c r="Q55" s="865"/>
      <c r="R55" s="865"/>
      <c r="S55" s="865"/>
      <c r="T55" s="865"/>
      <c r="U55" s="865"/>
      <c r="V55" s="865"/>
      <c r="W55" s="865"/>
      <c r="X55" s="865"/>
      <c r="Y55" s="865"/>
      <c r="Z55" s="865"/>
      <c r="AA55" s="865"/>
      <c r="AB55" s="865"/>
      <c r="AC55" s="865"/>
      <c r="AD55" s="865"/>
      <c r="AE55" s="865"/>
      <c r="AF55" s="865"/>
      <c r="AG55" s="865"/>
      <c r="AH55" s="865"/>
      <c r="AI55" s="866"/>
    </row>
    <row r="56" spans="2:35" ht="35.450000000000003" customHeight="1" x14ac:dyDescent="0.15">
      <c r="B56" s="870"/>
      <c r="C56" s="864"/>
      <c r="D56" s="865"/>
      <c r="E56" s="865"/>
      <c r="F56" s="865"/>
      <c r="G56" s="865"/>
      <c r="H56" s="865"/>
      <c r="I56" s="865"/>
      <c r="J56" s="865"/>
      <c r="K56" s="865"/>
      <c r="L56" s="865"/>
      <c r="M56" s="865"/>
      <c r="N56" s="865"/>
      <c r="O56" s="865"/>
      <c r="P56" s="865"/>
      <c r="Q56" s="865"/>
      <c r="R56" s="865"/>
      <c r="S56" s="865"/>
      <c r="T56" s="865"/>
      <c r="U56" s="865"/>
      <c r="V56" s="865"/>
      <c r="W56" s="865"/>
      <c r="X56" s="865"/>
      <c r="Y56" s="865"/>
      <c r="Z56" s="865"/>
      <c r="AA56" s="865"/>
      <c r="AB56" s="865"/>
      <c r="AC56" s="865"/>
      <c r="AD56" s="865"/>
      <c r="AE56" s="865"/>
      <c r="AF56" s="865"/>
      <c r="AG56" s="865"/>
      <c r="AH56" s="865"/>
      <c r="AI56" s="866"/>
    </row>
    <row r="57" spans="2:35" ht="35.450000000000003" customHeight="1" x14ac:dyDescent="0.15">
      <c r="B57" s="870"/>
      <c r="C57" s="864"/>
      <c r="D57" s="865"/>
      <c r="E57" s="865"/>
      <c r="F57" s="865"/>
      <c r="G57" s="865"/>
      <c r="H57" s="865"/>
      <c r="I57" s="865"/>
      <c r="J57" s="865"/>
      <c r="K57" s="865"/>
      <c r="L57" s="865"/>
      <c r="M57" s="865"/>
      <c r="N57" s="865"/>
      <c r="O57" s="865"/>
      <c r="P57" s="865"/>
      <c r="Q57" s="865"/>
      <c r="R57" s="865"/>
      <c r="S57" s="865"/>
      <c r="T57" s="865"/>
      <c r="U57" s="865"/>
      <c r="V57" s="865"/>
      <c r="W57" s="865"/>
      <c r="X57" s="865"/>
      <c r="Y57" s="865"/>
      <c r="Z57" s="865"/>
      <c r="AA57" s="865"/>
      <c r="AB57" s="865"/>
      <c r="AC57" s="865"/>
      <c r="AD57" s="865"/>
      <c r="AE57" s="865"/>
      <c r="AF57" s="865"/>
      <c r="AG57" s="865"/>
      <c r="AH57" s="865"/>
      <c r="AI57" s="866"/>
    </row>
    <row r="58" spans="2:35" ht="35.450000000000003" customHeight="1" x14ac:dyDescent="0.15">
      <c r="B58" s="870"/>
      <c r="C58" s="864"/>
      <c r="D58" s="865"/>
      <c r="E58" s="865"/>
      <c r="F58" s="865"/>
      <c r="G58" s="865"/>
      <c r="H58" s="865"/>
      <c r="I58" s="865"/>
      <c r="J58" s="865"/>
      <c r="K58" s="865"/>
      <c r="L58" s="865"/>
      <c r="M58" s="865"/>
      <c r="N58" s="865"/>
      <c r="O58" s="865"/>
      <c r="P58" s="865"/>
      <c r="Q58" s="865"/>
      <c r="R58" s="865"/>
      <c r="S58" s="865"/>
      <c r="T58" s="865"/>
      <c r="U58" s="865"/>
      <c r="V58" s="865"/>
      <c r="W58" s="865"/>
      <c r="X58" s="865"/>
      <c r="Y58" s="865"/>
      <c r="Z58" s="865"/>
      <c r="AA58" s="865"/>
      <c r="AB58" s="865"/>
      <c r="AC58" s="865"/>
      <c r="AD58" s="865"/>
      <c r="AE58" s="865"/>
      <c r="AF58" s="865"/>
      <c r="AG58" s="865"/>
      <c r="AH58" s="865"/>
      <c r="AI58" s="866"/>
    </row>
    <row r="59" spans="2:35" ht="22.5" customHeight="1" x14ac:dyDescent="0.15">
      <c r="B59" s="870"/>
      <c r="C59" s="864"/>
      <c r="D59" s="865"/>
      <c r="E59" s="865"/>
      <c r="F59" s="865"/>
      <c r="G59" s="865"/>
      <c r="H59" s="865"/>
      <c r="I59" s="865"/>
      <c r="J59" s="865"/>
      <c r="K59" s="865"/>
      <c r="L59" s="865"/>
      <c r="M59" s="865"/>
      <c r="N59" s="865"/>
      <c r="O59" s="865"/>
      <c r="P59" s="865"/>
      <c r="Q59" s="865"/>
      <c r="R59" s="865"/>
      <c r="S59" s="865"/>
      <c r="T59" s="865"/>
      <c r="U59" s="865"/>
      <c r="V59" s="865"/>
      <c r="W59" s="865"/>
      <c r="X59" s="865"/>
      <c r="Y59" s="865"/>
      <c r="Z59" s="865"/>
      <c r="AA59" s="865"/>
      <c r="AB59" s="865"/>
      <c r="AC59" s="865"/>
      <c r="AD59" s="865"/>
      <c r="AE59" s="865"/>
      <c r="AF59" s="865"/>
      <c r="AG59" s="865"/>
      <c r="AH59" s="865"/>
      <c r="AI59" s="866"/>
    </row>
    <row r="60" spans="2:35" ht="71.25" customHeight="1" x14ac:dyDescent="0.15">
      <c r="B60" s="871"/>
      <c r="C60" s="12"/>
      <c r="D60" s="9"/>
      <c r="E60" s="11"/>
      <c r="F60" s="10"/>
      <c r="G60" s="10"/>
      <c r="H60" s="9"/>
      <c r="I60" s="9"/>
      <c r="J60" s="9"/>
      <c r="K60" s="9"/>
      <c r="L60" s="9"/>
      <c r="M60" s="9"/>
      <c r="N60" s="9"/>
      <c r="O60" s="9"/>
      <c r="P60" s="9"/>
      <c r="Q60" s="9"/>
      <c r="R60" s="9"/>
      <c r="S60" s="8"/>
      <c r="T60" s="8"/>
      <c r="U60" s="8"/>
      <c r="V60" s="875" t="s">
        <v>535</v>
      </c>
      <c r="W60" s="875"/>
      <c r="X60" s="875"/>
      <c r="Y60" s="875"/>
      <c r="Z60" s="875"/>
      <c r="AA60" s="875"/>
      <c r="AB60" s="875"/>
      <c r="AC60" s="875"/>
      <c r="AD60" s="875"/>
      <c r="AE60" s="875"/>
      <c r="AF60" s="875"/>
      <c r="AG60" s="875"/>
      <c r="AH60" s="875"/>
      <c r="AI60" s="876"/>
    </row>
    <row r="61" spans="2:35" ht="15" customHeight="1" x14ac:dyDescent="0.15"/>
    <row r="62" spans="2:35" ht="26.25" customHeight="1" x14ac:dyDescent="0.2">
      <c r="B62" s="870" t="s">
        <v>31</v>
      </c>
      <c r="C62" s="872" t="s">
        <v>30</v>
      </c>
      <c r="D62" s="873"/>
      <c r="E62" s="873"/>
      <c r="F62" s="873"/>
      <c r="G62" s="873"/>
      <c r="H62" s="873"/>
      <c r="I62" s="873"/>
      <c r="J62" s="873"/>
      <c r="K62" s="873"/>
      <c r="L62" s="873"/>
      <c r="M62" s="873"/>
      <c r="N62" s="873"/>
      <c r="O62" s="873"/>
      <c r="P62" s="873"/>
      <c r="Q62" s="873"/>
      <c r="R62" s="873"/>
      <c r="S62" s="873"/>
      <c r="T62" s="873"/>
      <c r="U62" s="873"/>
      <c r="V62" s="873"/>
      <c r="W62" s="873"/>
      <c r="X62" s="873"/>
      <c r="Y62" s="873"/>
      <c r="Z62" s="873"/>
      <c r="AA62" s="873"/>
      <c r="AB62" s="873"/>
      <c r="AC62" s="873"/>
      <c r="AD62" s="873"/>
      <c r="AE62" s="873"/>
      <c r="AF62" s="873"/>
      <c r="AG62" s="873"/>
      <c r="AH62" s="873"/>
      <c r="AI62" s="874"/>
    </row>
    <row r="63" spans="2:35" ht="35.450000000000003" customHeight="1" x14ac:dyDescent="0.15">
      <c r="B63" s="870"/>
      <c r="C63" s="864"/>
      <c r="D63" s="865"/>
      <c r="E63" s="865"/>
      <c r="F63" s="865"/>
      <c r="G63" s="865"/>
      <c r="H63" s="865"/>
      <c r="I63" s="865"/>
      <c r="J63" s="865"/>
      <c r="K63" s="865"/>
      <c r="L63" s="865"/>
      <c r="M63" s="865"/>
      <c r="N63" s="865"/>
      <c r="O63" s="865"/>
      <c r="P63" s="865"/>
      <c r="Q63" s="865"/>
      <c r="R63" s="865"/>
      <c r="S63" s="865"/>
      <c r="T63" s="865"/>
      <c r="U63" s="865"/>
      <c r="V63" s="865"/>
      <c r="W63" s="865"/>
      <c r="X63" s="865"/>
      <c r="Y63" s="865"/>
      <c r="Z63" s="865"/>
      <c r="AA63" s="865"/>
      <c r="AB63" s="865"/>
      <c r="AC63" s="865"/>
      <c r="AD63" s="865"/>
      <c r="AE63" s="865"/>
      <c r="AF63" s="865"/>
      <c r="AG63" s="865"/>
      <c r="AH63" s="865"/>
      <c r="AI63" s="866"/>
    </row>
    <row r="64" spans="2:35" ht="35.450000000000003" customHeight="1" x14ac:dyDescent="0.15">
      <c r="B64" s="870"/>
      <c r="C64" s="864"/>
      <c r="D64" s="865"/>
      <c r="E64" s="865"/>
      <c r="F64" s="865"/>
      <c r="G64" s="865"/>
      <c r="H64" s="865"/>
      <c r="I64" s="865"/>
      <c r="J64" s="865"/>
      <c r="K64" s="865"/>
      <c r="L64" s="865"/>
      <c r="M64" s="865"/>
      <c r="N64" s="865"/>
      <c r="O64" s="865"/>
      <c r="P64" s="865"/>
      <c r="Q64" s="865"/>
      <c r="R64" s="865"/>
      <c r="S64" s="865"/>
      <c r="T64" s="865"/>
      <c r="U64" s="865"/>
      <c r="V64" s="865"/>
      <c r="W64" s="865"/>
      <c r="X64" s="865"/>
      <c r="Y64" s="865"/>
      <c r="Z64" s="865"/>
      <c r="AA64" s="865"/>
      <c r="AB64" s="865"/>
      <c r="AC64" s="865"/>
      <c r="AD64" s="865"/>
      <c r="AE64" s="865"/>
      <c r="AF64" s="865"/>
      <c r="AG64" s="865"/>
      <c r="AH64" s="865"/>
      <c r="AI64" s="866"/>
    </row>
    <row r="65" spans="2:35" ht="35.450000000000003" customHeight="1" x14ac:dyDescent="0.15">
      <c r="B65" s="870"/>
      <c r="C65" s="864"/>
      <c r="D65" s="865"/>
      <c r="E65" s="865"/>
      <c r="F65" s="865"/>
      <c r="G65" s="865"/>
      <c r="H65" s="865"/>
      <c r="I65" s="865"/>
      <c r="J65" s="865"/>
      <c r="K65" s="865"/>
      <c r="L65" s="865"/>
      <c r="M65" s="865"/>
      <c r="N65" s="865"/>
      <c r="O65" s="865"/>
      <c r="P65" s="865"/>
      <c r="Q65" s="865"/>
      <c r="R65" s="865"/>
      <c r="S65" s="865"/>
      <c r="T65" s="865"/>
      <c r="U65" s="865"/>
      <c r="V65" s="865"/>
      <c r="W65" s="865"/>
      <c r="X65" s="865"/>
      <c r="Y65" s="865"/>
      <c r="Z65" s="865"/>
      <c r="AA65" s="865"/>
      <c r="AB65" s="865"/>
      <c r="AC65" s="865"/>
      <c r="AD65" s="865"/>
      <c r="AE65" s="865"/>
      <c r="AF65" s="865"/>
      <c r="AG65" s="865"/>
      <c r="AH65" s="865"/>
      <c r="AI65" s="866"/>
    </row>
    <row r="66" spans="2:35" ht="35.450000000000003" customHeight="1" x14ac:dyDescent="0.15">
      <c r="B66" s="870"/>
      <c r="C66" s="864"/>
      <c r="D66" s="865"/>
      <c r="E66" s="865"/>
      <c r="F66" s="865"/>
      <c r="G66" s="865"/>
      <c r="H66" s="865"/>
      <c r="I66" s="865"/>
      <c r="J66" s="865"/>
      <c r="K66" s="865"/>
      <c r="L66" s="865"/>
      <c r="M66" s="865"/>
      <c r="N66" s="865"/>
      <c r="O66" s="865"/>
      <c r="P66" s="865"/>
      <c r="Q66" s="865"/>
      <c r="R66" s="865"/>
      <c r="S66" s="865"/>
      <c r="T66" s="865"/>
      <c r="U66" s="865"/>
      <c r="V66" s="865"/>
      <c r="W66" s="865"/>
      <c r="X66" s="865"/>
      <c r="Y66" s="865"/>
      <c r="Z66" s="865"/>
      <c r="AA66" s="865"/>
      <c r="AB66" s="865"/>
      <c r="AC66" s="865"/>
      <c r="AD66" s="865"/>
      <c r="AE66" s="865"/>
      <c r="AF66" s="865"/>
      <c r="AG66" s="865"/>
      <c r="AH66" s="865"/>
      <c r="AI66" s="866"/>
    </row>
    <row r="67" spans="2:35" ht="35.450000000000003" customHeight="1" x14ac:dyDescent="0.15">
      <c r="B67" s="870"/>
      <c r="C67" s="864"/>
      <c r="D67" s="865"/>
      <c r="E67" s="865"/>
      <c r="F67" s="865"/>
      <c r="G67" s="865"/>
      <c r="H67" s="865"/>
      <c r="I67" s="865"/>
      <c r="J67" s="865"/>
      <c r="K67" s="865"/>
      <c r="L67" s="865"/>
      <c r="M67" s="865"/>
      <c r="N67" s="865"/>
      <c r="O67" s="865"/>
      <c r="P67" s="865"/>
      <c r="Q67" s="865"/>
      <c r="R67" s="865"/>
      <c r="S67" s="865"/>
      <c r="T67" s="865"/>
      <c r="U67" s="865"/>
      <c r="V67" s="865"/>
      <c r="W67" s="865"/>
      <c r="X67" s="865"/>
      <c r="Y67" s="865"/>
      <c r="Z67" s="865"/>
      <c r="AA67" s="865"/>
      <c r="AB67" s="865"/>
      <c r="AC67" s="865"/>
      <c r="AD67" s="865"/>
      <c r="AE67" s="865"/>
      <c r="AF67" s="865"/>
      <c r="AG67" s="865"/>
      <c r="AH67" s="865"/>
      <c r="AI67" s="866"/>
    </row>
    <row r="68" spans="2:35" ht="35.450000000000003" customHeight="1" x14ac:dyDescent="0.15">
      <c r="B68" s="870"/>
      <c r="C68" s="864"/>
      <c r="D68" s="865"/>
      <c r="E68" s="865"/>
      <c r="F68" s="865"/>
      <c r="G68" s="865"/>
      <c r="H68" s="865"/>
      <c r="I68" s="865"/>
      <c r="J68" s="865"/>
      <c r="K68" s="865"/>
      <c r="L68" s="865"/>
      <c r="M68" s="865"/>
      <c r="N68" s="865"/>
      <c r="O68" s="865"/>
      <c r="P68" s="865"/>
      <c r="Q68" s="865"/>
      <c r="R68" s="865"/>
      <c r="S68" s="865"/>
      <c r="T68" s="865"/>
      <c r="U68" s="865"/>
      <c r="V68" s="865"/>
      <c r="W68" s="865"/>
      <c r="X68" s="865"/>
      <c r="Y68" s="865"/>
      <c r="Z68" s="865"/>
      <c r="AA68" s="865"/>
      <c r="AB68" s="865"/>
      <c r="AC68" s="865"/>
      <c r="AD68" s="865"/>
      <c r="AE68" s="865"/>
      <c r="AF68" s="865"/>
      <c r="AG68" s="865"/>
      <c r="AH68" s="865"/>
      <c r="AI68" s="866"/>
    </row>
    <row r="69" spans="2:35" ht="35.450000000000003" customHeight="1" x14ac:dyDescent="0.15">
      <c r="B69" s="870"/>
      <c r="C69" s="864"/>
      <c r="D69" s="865"/>
      <c r="E69" s="865"/>
      <c r="F69" s="865"/>
      <c r="G69" s="865"/>
      <c r="H69" s="865"/>
      <c r="I69" s="865"/>
      <c r="J69" s="865"/>
      <c r="K69" s="865"/>
      <c r="L69" s="865"/>
      <c r="M69" s="865"/>
      <c r="N69" s="865"/>
      <c r="O69" s="865"/>
      <c r="P69" s="865"/>
      <c r="Q69" s="865"/>
      <c r="R69" s="865"/>
      <c r="S69" s="865"/>
      <c r="T69" s="865"/>
      <c r="U69" s="865"/>
      <c r="V69" s="865"/>
      <c r="W69" s="865"/>
      <c r="X69" s="865"/>
      <c r="Y69" s="865"/>
      <c r="Z69" s="865"/>
      <c r="AA69" s="865"/>
      <c r="AB69" s="865"/>
      <c r="AC69" s="865"/>
      <c r="AD69" s="865"/>
      <c r="AE69" s="865"/>
      <c r="AF69" s="865"/>
      <c r="AG69" s="865"/>
      <c r="AH69" s="865"/>
      <c r="AI69" s="866"/>
    </row>
    <row r="70" spans="2:35" ht="35.450000000000003" customHeight="1" x14ac:dyDescent="0.15">
      <c r="B70" s="870"/>
      <c r="C70" s="864"/>
      <c r="D70" s="865"/>
      <c r="E70" s="865"/>
      <c r="F70" s="865"/>
      <c r="G70" s="865"/>
      <c r="H70" s="865"/>
      <c r="I70" s="865"/>
      <c r="J70" s="865"/>
      <c r="K70" s="865"/>
      <c r="L70" s="865"/>
      <c r="M70" s="865"/>
      <c r="N70" s="865"/>
      <c r="O70" s="865"/>
      <c r="P70" s="865"/>
      <c r="Q70" s="865"/>
      <c r="R70" s="865"/>
      <c r="S70" s="865"/>
      <c r="T70" s="865"/>
      <c r="U70" s="865"/>
      <c r="V70" s="865"/>
      <c r="W70" s="865"/>
      <c r="X70" s="865"/>
      <c r="Y70" s="865"/>
      <c r="Z70" s="865"/>
      <c r="AA70" s="865"/>
      <c r="AB70" s="865"/>
      <c r="AC70" s="865"/>
      <c r="AD70" s="865"/>
      <c r="AE70" s="865"/>
      <c r="AF70" s="865"/>
      <c r="AG70" s="865"/>
      <c r="AH70" s="865"/>
      <c r="AI70" s="866"/>
    </row>
    <row r="71" spans="2:35" ht="35.450000000000003" customHeight="1" x14ac:dyDescent="0.15">
      <c r="B71" s="870"/>
      <c r="C71" s="864"/>
      <c r="D71" s="865"/>
      <c r="E71" s="865"/>
      <c r="F71" s="865"/>
      <c r="G71" s="865"/>
      <c r="H71" s="865"/>
      <c r="I71" s="865"/>
      <c r="J71" s="865"/>
      <c r="K71" s="865"/>
      <c r="L71" s="865"/>
      <c r="M71" s="865"/>
      <c r="N71" s="865"/>
      <c r="O71" s="865"/>
      <c r="P71" s="865"/>
      <c r="Q71" s="865"/>
      <c r="R71" s="865"/>
      <c r="S71" s="865"/>
      <c r="T71" s="865"/>
      <c r="U71" s="865"/>
      <c r="V71" s="865"/>
      <c r="W71" s="865"/>
      <c r="X71" s="865"/>
      <c r="Y71" s="865"/>
      <c r="Z71" s="865"/>
      <c r="AA71" s="865"/>
      <c r="AB71" s="865"/>
      <c r="AC71" s="865"/>
      <c r="AD71" s="865"/>
      <c r="AE71" s="865"/>
      <c r="AF71" s="865"/>
      <c r="AG71" s="865"/>
      <c r="AH71" s="865"/>
      <c r="AI71" s="866"/>
    </row>
    <row r="72" spans="2:35" ht="35.450000000000003" customHeight="1" x14ac:dyDescent="0.15">
      <c r="B72" s="870"/>
      <c r="C72" s="864"/>
      <c r="D72" s="865"/>
      <c r="E72" s="865"/>
      <c r="F72" s="865"/>
      <c r="G72" s="865"/>
      <c r="H72" s="865"/>
      <c r="I72" s="865"/>
      <c r="J72" s="865"/>
      <c r="K72" s="865"/>
      <c r="L72" s="865"/>
      <c r="M72" s="865"/>
      <c r="N72" s="865"/>
      <c r="O72" s="865"/>
      <c r="P72" s="865"/>
      <c r="Q72" s="865"/>
      <c r="R72" s="865"/>
      <c r="S72" s="865"/>
      <c r="T72" s="865"/>
      <c r="U72" s="865"/>
      <c r="V72" s="865"/>
      <c r="W72" s="865"/>
      <c r="X72" s="865"/>
      <c r="Y72" s="865"/>
      <c r="Z72" s="865"/>
      <c r="AA72" s="865"/>
      <c r="AB72" s="865"/>
      <c r="AC72" s="865"/>
      <c r="AD72" s="865"/>
      <c r="AE72" s="865"/>
      <c r="AF72" s="865"/>
      <c r="AG72" s="865"/>
      <c r="AH72" s="865"/>
      <c r="AI72" s="866"/>
    </row>
    <row r="73" spans="2:35" ht="22.5" customHeight="1" x14ac:dyDescent="0.15">
      <c r="B73" s="870"/>
      <c r="C73" s="864"/>
      <c r="D73" s="865"/>
      <c r="E73" s="865"/>
      <c r="F73" s="865"/>
      <c r="G73" s="865"/>
      <c r="H73" s="865"/>
      <c r="I73" s="865"/>
      <c r="J73" s="865"/>
      <c r="K73" s="865"/>
      <c r="L73" s="865"/>
      <c r="M73" s="865"/>
      <c r="N73" s="865"/>
      <c r="O73" s="865"/>
      <c r="P73" s="865"/>
      <c r="Q73" s="865"/>
      <c r="R73" s="865"/>
      <c r="S73" s="865"/>
      <c r="T73" s="865"/>
      <c r="U73" s="865"/>
      <c r="V73" s="865"/>
      <c r="W73" s="865"/>
      <c r="X73" s="865"/>
      <c r="Y73" s="865"/>
      <c r="Z73" s="865"/>
      <c r="AA73" s="865"/>
      <c r="AB73" s="865"/>
      <c r="AC73" s="865"/>
      <c r="AD73" s="865"/>
      <c r="AE73" s="865"/>
      <c r="AF73" s="865"/>
      <c r="AG73" s="865"/>
      <c r="AH73" s="865"/>
      <c r="AI73" s="866"/>
    </row>
    <row r="74" spans="2:35" ht="71.25" customHeight="1" x14ac:dyDescent="0.15">
      <c r="B74" s="871"/>
      <c r="C74" s="12"/>
      <c r="D74" s="9"/>
      <c r="E74" s="11"/>
      <c r="F74" s="10"/>
      <c r="G74" s="10"/>
      <c r="H74" s="9"/>
      <c r="I74" s="9"/>
      <c r="J74" s="9"/>
      <c r="K74" s="9"/>
      <c r="L74" s="9"/>
      <c r="M74" s="9"/>
      <c r="N74" s="9"/>
      <c r="O74" s="9"/>
      <c r="P74" s="9"/>
      <c r="Q74" s="9"/>
      <c r="R74" s="9"/>
      <c r="S74" s="8"/>
      <c r="T74" s="8"/>
      <c r="U74" s="8"/>
      <c r="V74" s="875" t="s">
        <v>535</v>
      </c>
      <c r="W74" s="875"/>
      <c r="X74" s="875"/>
      <c r="Y74" s="875"/>
      <c r="Z74" s="875"/>
      <c r="AA74" s="875"/>
      <c r="AB74" s="875"/>
      <c r="AC74" s="875"/>
      <c r="AD74" s="875"/>
      <c r="AE74" s="875"/>
      <c r="AF74" s="875"/>
      <c r="AG74" s="875"/>
      <c r="AH74" s="875"/>
      <c r="AI74" s="876"/>
    </row>
    <row r="75" spans="2:35" ht="15" customHeight="1" x14ac:dyDescent="0.15"/>
  </sheetData>
  <mergeCells count="35">
    <mergeCell ref="B62:B74"/>
    <mergeCell ref="C62:AI62"/>
    <mergeCell ref="C63:AI73"/>
    <mergeCell ref="V74:AI74"/>
    <mergeCell ref="B34:B46"/>
    <mergeCell ref="C34:AI34"/>
    <mergeCell ref="C35:AI45"/>
    <mergeCell ref="V46:AI46"/>
    <mergeCell ref="B48:B60"/>
    <mergeCell ref="C48:AI48"/>
    <mergeCell ref="C49:AI59"/>
    <mergeCell ref="V60:AI60"/>
    <mergeCell ref="B20:B32"/>
    <mergeCell ref="C20:AI20"/>
    <mergeCell ref="C21:AI31"/>
    <mergeCell ref="V32:AI32"/>
    <mergeCell ref="B3:AI3"/>
    <mergeCell ref="B4:D4"/>
    <mergeCell ref="E4:I4"/>
    <mergeCell ref="J4:L4"/>
    <mergeCell ref="M4:R4"/>
    <mergeCell ref="S4:V4"/>
    <mergeCell ref="W4:AB4"/>
    <mergeCell ref="AC4:AE5"/>
    <mergeCell ref="AF4:AI5"/>
    <mergeCell ref="B6:B18"/>
    <mergeCell ref="C6:AI6"/>
    <mergeCell ref="V18:AI18"/>
    <mergeCell ref="W5:AB5"/>
    <mergeCell ref="C7:AI17"/>
    <mergeCell ref="B5:D5"/>
    <mergeCell ref="E5:I5"/>
    <mergeCell ref="J5:L5"/>
    <mergeCell ref="M5:R5"/>
    <mergeCell ref="S5:V5"/>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1C60E-A274-42DF-AB40-1B27BE87D89D}">
  <dimension ref="B2:AI75"/>
  <sheetViews>
    <sheetView showGridLines="0" showZeros="0" view="pageBreakPreview" zoomScale="73" zoomScaleNormal="100" zoomScaleSheetLayoutView="73" workbookViewId="0">
      <selection activeCell="L13" sqref="L13"/>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30" t="s">
        <v>342</v>
      </c>
      <c r="C3" s="530"/>
      <c r="D3" s="530"/>
      <c r="E3" s="877"/>
      <c r="F3" s="877"/>
      <c r="G3" s="877"/>
      <c r="H3" s="877"/>
      <c r="I3" s="877"/>
      <c r="J3" s="530"/>
      <c r="K3" s="530"/>
      <c r="L3" s="530"/>
      <c r="M3" s="530"/>
      <c r="N3" s="530"/>
      <c r="O3" s="530"/>
      <c r="P3" s="530"/>
      <c r="Q3" s="530"/>
      <c r="R3" s="530"/>
      <c r="S3" s="530"/>
      <c r="T3" s="530"/>
      <c r="U3" s="530"/>
      <c r="V3" s="530"/>
      <c r="W3" s="530"/>
      <c r="X3" s="530"/>
      <c r="Y3" s="530"/>
      <c r="Z3" s="530"/>
      <c r="AA3" s="530"/>
      <c r="AB3" s="530"/>
      <c r="AC3" s="530"/>
      <c r="AD3" s="530"/>
      <c r="AE3" s="530"/>
      <c r="AF3" s="530"/>
      <c r="AG3" s="530"/>
      <c r="AH3" s="530"/>
      <c r="AI3" s="530"/>
    </row>
    <row r="4" spans="2:35" ht="20.100000000000001" customHeight="1" x14ac:dyDescent="0.15">
      <c r="B4" s="531" t="s">
        <v>27</v>
      </c>
      <c r="C4" s="531"/>
      <c r="D4" s="531"/>
      <c r="E4" s="532" t="str">
        <f>'様式A-1'!$D$3</f>
        <v>ユノセトンネル</v>
      </c>
      <c r="F4" s="532"/>
      <c r="G4" s="532"/>
      <c r="H4" s="532"/>
      <c r="I4" s="532"/>
      <c r="J4" s="878" t="s">
        <v>28</v>
      </c>
      <c r="K4" s="531"/>
      <c r="L4" s="531"/>
      <c r="M4" s="868" t="str">
        <f>'様式A-1'!$J$3</f>
        <v>一般県道長門峡線</v>
      </c>
      <c r="N4" s="869"/>
      <c r="O4" s="869"/>
      <c r="P4" s="869"/>
      <c r="Q4" s="869"/>
      <c r="R4" s="869"/>
      <c r="S4" s="537" t="s">
        <v>268</v>
      </c>
      <c r="T4" s="537"/>
      <c r="U4" s="537"/>
      <c r="V4" s="537"/>
      <c r="W4" s="868" t="str">
        <f>様式B!$K$5</f>
        <v>日本工営株式会社</v>
      </c>
      <c r="X4" s="868"/>
      <c r="Y4" s="868"/>
      <c r="Z4" s="868"/>
      <c r="AA4" s="868"/>
      <c r="AB4" s="868"/>
      <c r="AC4" s="565" t="s">
        <v>229</v>
      </c>
      <c r="AD4" s="566"/>
      <c r="AE4" s="567"/>
      <c r="AF4" s="880">
        <f>様式B!$Q$5</f>
        <v>45240</v>
      </c>
      <c r="AG4" s="881"/>
      <c r="AH4" s="881"/>
      <c r="AI4" s="882"/>
    </row>
    <row r="5" spans="2:35" ht="20.100000000000001" customHeight="1" x14ac:dyDescent="0.15">
      <c r="B5" s="531" t="s">
        <v>0</v>
      </c>
      <c r="C5" s="531"/>
      <c r="D5" s="531"/>
      <c r="E5" s="532" t="str">
        <f>'様式A-1'!$D$4</f>
        <v>湯之瀬トンネル</v>
      </c>
      <c r="F5" s="532"/>
      <c r="G5" s="532"/>
      <c r="H5" s="532"/>
      <c r="I5" s="532"/>
      <c r="J5" s="867" t="s">
        <v>1</v>
      </c>
      <c r="K5" s="536"/>
      <c r="L5" s="536"/>
      <c r="M5" s="868" t="str">
        <f>'様式A-1'!$R$3</f>
        <v>山口県萩土木事務所</v>
      </c>
      <c r="N5" s="869"/>
      <c r="O5" s="869"/>
      <c r="P5" s="869"/>
      <c r="Q5" s="869"/>
      <c r="R5" s="869"/>
      <c r="S5" s="537" t="s">
        <v>269</v>
      </c>
      <c r="T5" s="537"/>
      <c r="U5" s="537"/>
      <c r="V5" s="537"/>
      <c r="W5" s="863" t="str">
        <f>様式B!$K$6</f>
        <v>横山真一郎</v>
      </c>
      <c r="X5" s="863"/>
      <c r="Y5" s="863"/>
      <c r="Z5" s="863"/>
      <c r="AA5" s="863"/>
      <c r="AB5" s="863"/>
      <c r="AC5" s="857"/>
      <c r="AD5" s="879"/>
      <c r="AE5" s="858"/>
      <c r="AF5" s="883"/>
      <c r="AG5" s="884"/>
      <c r="AH5" s="884"/>
      <c r="AI5" s="885"/>
    </row>
    <row r="6" spans="2:35" ht="26.25" customHeight="1" x14ac:dyDescent="0.2">
      <c r="B6" s="870" t="s">
        <v>31</v>
      </c>
      <c r="C6" s="872" t="s">
        <v>30</v>
      </c>
      <c r="D6" s="873"/>
      <c r="E6" s="873"/>
      <c r="F6" s="873"/>
      <c r="G6" s="873"/>
      <c r="H6" s="873"/>
      <c r="I6" s="873"/>
      <c r="J6" s="873"/>
      <c r="K6" s="873"/>
      <c r="L6" s="873"/>
      <c r="M6" s="873"/>
      <c r="N6" s="873"/>
      <c r="O6" s="873"/>
      <c r="P6" s="873"/>
      <c r="Q6" s="873"/>
      <c r="R6" s="873"/>
      <c r="S6" s="873"/>
      <c r="T6" s="873"/>
      <c r="U6" s="873"/>
      <c r="V6" s="873"/>
      <c r="W6" s="873"/>
      <c r="X6" s="873"/>
      <c r="Y6" s="873"/>
      <c r="Z6" s="873"/>
      <c r="AA6" s="873"/>
      <c r="AB6" s="873"/>
      <c r="AC6" s="873"/>
      <c r="AD6" s="873"/>
      <c r="AE6" s="873"/>
      <c r="AF6" s="873"/>
      <c r="AG6" s="873"/>
      <c r="AH6" s="873"/>
      <c r="AI6" s="874"/>
    </row>
    <row r="7" spans="2:35" ht="35.450000000000003" customHeight="1" x14ac:dyDescent="0.15">
      <c r="B7" s="870"/>
      <c r="C7" s="864"/>
      <c r="D7" s="865"/>
      <c r="E7" s="865"/>
      <c r="F7" s="865"/>
      <c r="G7" s="865"/>
      <c r="H7" s="865"/>
      <c r="I7" s="865"/>
      <c r="J7" s="865"/>
      <c r="K7" s="865"/>
      <c r="L7" s="865"/>
      <c r="M7" s="865"/>
      <c r="N7" s="865"/>
      <c r="O7" s="865"/>
      <c r="P7" s="865"/>
      <c r="Q7" s="865"/>
      <c r="R7" s="865"/>
      <c r="S7" s="865"/>
      <c r="T7" s="865"/>
      <c r="U7" s="865"/>
      <c r="V7" s="865"/>
      <c r="W7" s="865"/>
      <c r="X7" s="865"/>
      <c r="Y7" s="865"/>
      <c r="Z7" s="865"/>
      <c r="AA7" s="865"/>
      <c r="AB7" s="865"/>
      <c r="AC7" s="865"/>
      <c r="AD7" s="865"/>
      <c r="AE7" s="865"/>
      <c r="AF7" s="865"/>
      <c r="AG7" s="865"/>
      <c r="AH7" s="865"/>
      <c r="AI7" s="866"/>
    </row>
    <row r="8" spans="2:35" ht="35.450000000000003" customHeight="1" x14ac:dyDescent="0.15">
      <c r="B8" s="870"/>
      <c r="C8" s="864"/>
      <c r="D8" s="865"/>
      <c r="E8" s="865"/>
      <c r="F8" s="865"/>
      <c r="G8" s="865"/>
      <c r="H8" s="865"/>
      <c r="I8" s="865"/>
      <c r="J8" s="865"/>
      <c r="K8" s="865"/>
      <c r="L8" s="865"/>
      <c r="M8" s="865"/>
      <c r="N8" s="865"/>
      <c r="O8" s="865"/>
      <c r="P8" s="865"/>
      <c r="Q8" s="865"/>
      <c r="R8" s="865"/>
      <c r="S8" s="865"/>
      <c r="T8" s="865"/>
      <c r="U8" s="865"/>
      <c r="V8" s="865"/>
      <c r="W8" s="865"/>
      <c r="X8" s="865"/>
      <c r="Y8" s="865"/>
      <c r="Z8" s="865"/>
      <c r="AA8" s="865"/>
      <c r="AB8" s="865"/>
      <c r="AC8" s="865"/>
      <c r="AD8" s="865"/>
      <c r="AE8" s="865"/>
      <c r="AF8" s="865"/>
      <c r="AG8" s="865"/>
      <c r="AH8" s="865"/>
      <c r="AI8" s="866"/>
    </row>
    <row r="9" spans="2:35" ht="35.450000000000003" customHeight="1" x14ac:dyDescent="0.15">
      <c r="B9" s="870"/>
      <c r="C9" s="864"/>
      <c r="D9" s="865"/>
      <c r="E9" s="865"/>
      <c r="F9" s="865"/>
      <c r="G9" s="865"/>
      <c r="H9" s="865"/>
      <c r="I9" s="865"/>
      <c r="J9" s="865"/>
      <c r="K9" s="865"/>
      <c r="L9" s="865"/>
      <c r="M9" s="865"/>
      <c r="N9" s="865"/>
      <c r="O9" s="865"/>
      <c r="P9" s="865"/>
      <c r="Q9" s="865"/>
      <c r="R9" s="865"/>
      <c r="S9" s="865"/>
      <c r="T9" s="865"/>
      <c r="U9" s="865"/>
      <c r="V9" s="865"/>
      <c r="W9" s="865"/>
      <c r="X9" s="865"/>
      <c r="Y9" s="865"/>
      <c r="Z9" s="865"/>
      <c r="AA9" s="865"/>
      <c r="AB9" s="865"/>
      <c r="AC9" s="865"/>
      <c r="AD9" s="865"/>
      <c r="AE9" s="865"/>
      <c r="AF9" s="865"/>
      <c r="AG9" s="865"/>
      <c r="AH9" s="865"/>
      <c r="AI9" s="866"/>
    </row>
    <row r="10" spans="2:35" ht="35.450000000000003" customHeight="1" x14ac:dyDescent="0.15">
      <c r="B10" s="870"/>
      <c r="C10" s="864"/>
      <c r="D10" s="865"/>
      <c r="E10" s="865"/>
      <c r="F10" s="865"/>
      <c r="G10" s="865"/>
      <c r="H10" s="865"/>
      <c r="I10" s="865"/>
      <c r="J10" s="865"/>
      <c r="K10" s="865"/>
      <c r="L10" s="865"/>
      <c r="M10" s="865"/>
      <c r="N10" s="865"/>
      <c r="O10" s="865"/>
      <c r="P10" s="865"/>
      <c r="Q10" s="865"/>
      <c r="R10" s="865"/>
      <c r="S10" s="865"/>
      <c r="T10" s="865"/>
      <c r="U10" s="865"/>
      <c r="V10" s="865"/>
      <c r="W10" s="865"/>
      <c r="X10" s="865"/>
      <c r="Y10" s="865"/>
      <c r="Z10" s="865"/>
      <c r="AA10" s="865"/>
      <c r="AB10" s="865"/>
      <c r="AC10" s="865"/>
      <c r="AD10" s="865"/>
      <c r="AE10" s="865"/>
      <c r="AF10" s="865"/>
      <c r="AG10" s="865"/>
      <c r="AH10" s="865"/>
      <c r="AI10" s="866"/>
    </row>
    <row r="11" spans="2:35" ht="35.450000000000003" customHeight="1" x14ac:dyDescent="0.15">
      <c r="B11" s="870"/>
      <c r="C11" s="864"/>
      <c r="D11" s="865"/>
      <c r="E11" s="865"/>
      <c r="F11" s="865"/>
      <c r="G11" s="865"/>
      <c r="H11" s="865"/>
      <c r="I11" s="865"/>
      <c r="J11" s="865"/>
      <c r="K11" s="865"/>
      <c r="L11" s="865"/>
      <c r="M11" s="865"/>
      <c r="N11" s="865"/>
      <c r="O11" s="865"/>
      <c r="P11" s="865"/>
      <c r="Q11" s="865"/>
      <c r="R11" s="865"/>
      <c r="S11" s="865"/>
      <c r="T11" s="865"/>
      <c r="U11" s="865"/>
      <c r="V11" s="865"/>
      <c r="W11" s="865"/>
      <c r="X11" s="865"/>
      <c r="Y11" s="865"/>
      <c r="Z11" s="865"/>
      <c r="AA11" s="865"/>
      <c r="AB11" s="865"/>
      <c r="AC11" s="865"/>
      <c r="AD11" s="865"/>
      <c r="AE11" s="865"/>
      <c r="AF11" s="865"/>
      <c r="AG11" s="865"/>
      <c r="AH11" s="865"/>
      <c r="AI11" s="866"/>
    </row>
    <row r="12" spans="2:35" ht="35.450000000000003" customHeight="1" x14ac:dyDescent="0.15">
      <c r="B12" s="870"/>
      <c r="C12" s="864"/>
      <c r="D12" s="865"/>
      <c r="E12" s="865"/>
      <c r="F12" s="865"/>
      <c r="G12" s="865"/>
      <c r="H12" s="865"/>
      <c r="I12" s="865"/>
      <c r="J12" s="865"/>
      <c r="K12" s="865"/>
      <c r="L12" s="865"/>
      <c r="M12" s="865"/>
      <c r="N12" s="865"/>
      <c r="O12" s="865"/>
      <c r="P12" s="865"/>
      <c r="Q12" s="865"/>
      <c r="R12" s="865"/>
      <c r="S12" s="865"/>
      <c r="T12" s="865"/>
      <c r="U12" s="865"/>
      <c r="V12" s="865"/>
      <c r="W12" s="865"/>
      <c r="X12" s="865"/>
      <c r="Y12" s="865"/>
      <c r="Z12" s="865"/>
      <c r="AA12" s="865"/>
      <c r="AB12" s="865"/>
      <c r="AC12" s="865"/>
      <c r="AD12" s="865"/>
      <c r="AE12" s="865"/>
      <c r="AF12" s="865"/>
      <c r="AG12" s="865"/>
      <c r="AH12" s="865"/>
      <c r="AI12" s="866"/>
    </row>
    <row r="13" spans="2:35" ht="35.450000000000003" customHeight="1" x14ac:dyDescent="0.15">
      <c r="B13" s="870"/>
      <c r="C13" s="864"/>
      <c r="D13" s="865"/>
      <c r="E13" s="865"/>
      <c r="F13" s="865"/>
      <c r="G13" s="865"/>
      <c r="H13" s="865"/>
      <c r="I13" s="865"/>
      <c r="J13" s="865"/>
      <c r="K13" s="865"/>
      <c r="L13" s="865"/>
      <c r="M13" s="865"/>
      <c r="N13" s="865"/>
      <c r="O13" s="865"/>
      <c r="P13" s="865"/>
      <c r="Q13" s="865"/>
      <c r="R13" s="865"/>
      <c r="S13" s="865"/>
      <c r="T13" s="865"/>
      <c r="U13" s="865"/>
      <c r="V13" s="865"/>
      <c r="W13" s="865"/>
      <c r="X13" s="865"/>
      <c r="Y13" s="865"/>
      <c r="Z13" s="865"/>
      <c r="AA13" s="865"/>
      <c r="AB13" s="865"/>
      <c r="AC13" s="865"/>
      <c r="AD13" s="865"/>
      <c r="AE13" s="865"/>
      <c r="AF13" s="865"/>
      <c r="AG13" s="865"/>
      <c r="AH13" s="865"/>
      <c r="AI13" s="866"/>
    </row>
    <row r="14" spans="2:35" ht="35.450000000000003" customHeight="1" x14ac:dyDescent="0.15">
      <c r="B14" s="870"/>
      <c r="C14" s="864"/>
      <c r="D14" s="865"/>
      <c r="E14" s="865"/>
      <c r="F14" s="865"/>
      <c r="G14" s="865"/>
      <c r="H14" s="865"/>
      <c r="I14" s="865"/>
      <c r="J14" s="865"/>
      <c r="K14" s="865"/>
      <c r="L14" s="865"/>
      <c r="M14" s="865"/>
      <c r="N14" s="865"/>
      <c r="O14" s="865"/>
      <c r="P14" s="865"/>
      <c r="Q14" s="865"/>
      <c r="R14" s="865"/>
      <c r="S14" s="865"/>
      <c r="T14" s="865"/>
      <c r="U14" s="865"/>
      <c r="V14" s="865"/>
      <c r="W14" s="865"/>
      <c r="X14" s="865"/>
      <c r="Y14" s="865"/>
      <c r="Z14" s="865"/>
      <c r="AA14" s="865"/>
      <c r="AB14" s="865"/>
      <c r="AC14" s="865"/>
      <c r="AD14" s="865"/>
      <c r="AE14" s="865"/>
      <c r="AF14" s="865"/>
      <c r="AG14" s="865"/>
      <c r="AH14" s="865"/>
      <c r="AI14" s="866"/>
    </row>
    <row r="15" spans="2:35" ht="35.450000000000003" customHeight="1" x14ac:dyDescent="0.15">
      <c r="B15" s="870"/>
      <c r="C15" s="864"/>
      <c r="D15" s="865"/>
      <c r="E15" s="865"/>
      <c r="F15" s="865"/>
      <c r="G15" s="865"/>
      <c r="H15" s="865"/>
      <c r="I15" s="865"/>
      <c r="J15" s="865"/>
      <c r="K15" s="865"/>
      <c r="L15" s="865"/>
      <c r="M15" s="865"/>
      <c r="N15" s="865"/>
      <c r="O15" s="865"/>
      <c r="P15" s="865"/>
      <c r="Q15" s="865"/>
      <c r="R15" s="865"/>
      <c r="S15" s="865"/>
      <c r="T15" s="865"/>
      <c r="U15" s="865"/>
      <c r="V15" s="865"/>
      <c r="W15" s="865"/>
      <c r="X15" s="865"/>
      <c r="Y15" s="865"/>
      <c r="Z15" s="865"/>
      <c r="AA15" s="865"/>
      <c r="AB15" s="865"/>
      <c r="AC15" s="865"/>
      <c r="AD15" s="865"/>
      <c r="AE15" s="865"/>
      <c r="AF15" s="865"/>
      <c r="AG15" s="865"/>
      <c r="AH15" s="865"/>
      <c r="AI15" s="866"/>
    </row>
    <row r="16" spans="2:35" ht="35.450000000000003" customHeight="1" x14ac:dyDescent="0.15">
      <c r="B16" s="870"/>
      <c r="C16" s="864"/>
      <c r="D16" s="865"/>
      <c r="E16" s="865"/>
      <c r="F16" s="865"/>
      <c r="G16" s="865"/>
      <c r="H16" s="865"/>
      <c r="I16" s="865"/>
      <c r="J16" s="865"/>
      <c r="K16" s="865"/>
      <c r="L16" s="865"/>
      <c r="M16" s="865"/>
      <c r="N16" s="865"/>
      <c r="O16" s="865"/>
      <c r="P16" s="865"/>
      <c r="Q16" s="865"/>
      <c r="R16" s="865"/>
      <c r="S16" s="865"/>
      <c r="T16" s="865"/>
      <c r="U16" s="865"/>
      <c r="V16" s="865"/>
      <c r="W16" s="865"/>
      <c r="X16" s="865"/>
      <c r="Y16" s="865"/>
      <c r="Z16" s="865"/>
      <c r="AA16" s="865"/>
      <c r="AB16" s="865"/>
      <c r="AC16" s="865"/>
      <c r="AD16" s="865"/>
      <c r="AE16" s="865"/>
      <c r="AF16" s="865"/>
      <c r="AG16" s="865"/>
      <c r="AH16" s="865"/>
      <c r="AI16" s="866"/>
    </row>
    <row r="17" spans="2:35" ht="22.5" customHeight="1" x14ac:dyDescent="0.15">
      <c r="B17" s="870"/>
      <c r="C17" s="864"/>
      <c r="D17" s="865"/>
      <c r="E17" s="865"/>
      <c r="F17" s="865"/>
      <c r="G17" s="865"/>
      <c r="H17" s="865"/>
      <c r="I17" s="865"/>
      <c r="J17" s="865"/>
      <c r="K17" s="865"/>
      <c r="L17" s="865"/>
      <c r="M17" s="865"/>
      <c r="N17" s="865"/>
      <c r="O17" s="865"/>
      <c r="P17" s="865"/>
      <c r="Q17" s="865"/>
      <c r="R17" s="865"/>
      <c r="S17" s="865"/>
      <c r="T17" s="865"/>
      <c r="U17" s="865"/>
      <c r="V17" s="865"/>
      <c r="W17" s="865"/>
      <c r="X17" s="865"/>
      <c r="Y17" s="865"/>
      <c r="Z17" s="865"/>
      <c r="AA17" s="865"/>
      <c r="AB17" s="865"/>
      <c r="AC17" s="865"/>
      <c r="AD17" s="865"/>
      <c r="AE17" s="865"/>
      <c r="AF17" s="865"/>
      <c r="AG17" s="865"/>
      <c r="AH17" s="865"/>
      <c r="AI17" s="866"/>
    </row>
    <row r="18" spans="2:35" ht="71.25" customHeight="1" x14ac:dyDescent="0.15">
      <c r="B18" s="871"/>
      <c r="C18" s="12"/>
      <c r="D18" s="9"/>
      <c r="E18" s="11"/>
      <c r="F18" s="10"/>
      <c r="G18" s="10"/>
      <c r="H18" s="9"/>
      <c r="I18" s="9"/>
      <c r="J18" s="9"/>
      <c r="K18" s="9"/>
      <c r="L18" s="9"/>
      <c r="M18" s="9"/>
      <c r="N18" s="9"/>
      <c r="O18" s="9"/>
      <c r="P18" s="9"/>
      <c r="Q18" s="9"/>
      <c r="R18" s="9"/>
      <c r="S18" s="8"/>
      <c r="T18" s="8"/>
      <c r="U18" s="8"/>
      <c r="V18" s="875" t="s">
        <v>535</v>
      </c>
      <c r="W18" s="875"/>
      <c r="X18" s="875"/>
      <c r="Y18" s="875"/>
      <c r="Z18" s="875"/>
      <c r="AA18" s="875"/>
      <c r="AB18" s="875"/>
      <c r="AC18" s="875"/>
      <c r="AD18" s="875"/>
      <c r="AE18" s="875"/>
      <c r="AF18" s="875"/>
      <c r="AG18" s="875"/>
      <c r="AH18" s="875"/>
      <c r="AI18" s="876"/>
    </row>
    <row r="19" spans="2:35" ht="15" customHeight="1" x14ac:dyDescent="0.15"/>
    <row r="20" spans="2:35" ht="26.25" customHeight="1" x14ac:dyDescent="0.2">
      <c r="B20" s="870" t="s">
        <v>31</v>
      </c>
      <c r="C20" s="872" t="s">
        <v>30</v>
      </c>
      <c r="D20" s="873"/>
      <c r="E20" s="873"/>
      <c r="F20" s="873"/>
      <c r="G20" s="873"/>
      <c r="H20" s="873"/>
      <c r="I20" s="873"/>
      <c r="J20" s="873"/>
      <c r="K20" s="873"/>
      <c r="L20" s="873"/>
      <c r="M20" s="873"/>
      <c r="N20" s="873"/>
      <c r="O20" s="873"/>
      <c r="P20" s="873"/>
      <c r="Q20" s="873"/>
      <c r="R20" s="873"/>
      <c r="S20" s="873"/>
      <c r="T20" s="873"/>
      <c r="U20" s="873"/>
      <c r="V20" s="873"/>
      <c r="W20" s="873"/>
      <c r="X20" s="873"/>
      <c r="Y20" s="873"/>
      <c r="Z20" s="873"/>
      <c r="AA20" s="873"/>
      <c r="AB20" s="873"/>
      <c r="AC20" s="873"/>
      <c r="AD20" s="873"/>
      <c r="AE20" s="873"/>
      <c r="AF20" s="873"/>
      <c r="AG20" s="873"/>
      <c r="AH20" s="873"/>
      <c r="AI20" s="874"/>
    </row>
    <row r="21" spans="2:35" ht="35.450000000000003" customHeight="1" x14ac:dyDescent="0.15">
      <c r="B21" s="870"/>
      <c r="C21" s="864"/>
      <c r="D21" s="865"/>
      <c r="E21" s="865"/>
      <c r="F21" s="865"/>
      <c r="G21" s="865"/>
      <c r="H21" s="865"/>
      <c r="I21" s="865"/>
      <c r="J21" s="865"/>
      <c r="K21" s="865"/>
      <c r="L21" s="865"/>
      <c r="M21" s="865"/>
      <c r="N21" s="865"/>
      <c r="O21" s="865"/>
      <c r="P21" s="865"/>
      <c r="Q21" s="865"/>
      <c r="R21" s="865"/>
      <c r="S21" s="865"/>
      <c r="T21" s="865"/>
      <c r="U21" s="865"/>
      <c r="V21" s="865"/>
      <c r="W21" s="865"/>
      <c r="X21" s="865"/>
      <c r="Y21" s="865"/>
      <c r="Z21" s="865"/>
      <c r="AA21" s="865"/>
      <c r="AB21" s="865"/>
      <c r="AC21" s="865"/>
      <c r="AD21" s="865"/>
      <c r="AE21" s="865"/>
      <c r="AF21" s="865"/>
      <c r="AG21" s="865"/>
      <c r="AH21" s="865"/>
      <c r="AI21" s="866"/>
    </row>
    <row r="22" spans="2:35" ht="35.450000000000003" customHeight="1" x14ac:dyDescent="0.15">
      <c r="B22" s="870"/>
      <c r="C22" s="864"/>
      <c r="D22" s="865"/>
      <c r="E22" s="865"/>
      <c r="F22" s="865"/>
      <c r="G22" s="865"/>
      <c r="H22" s="865"/>
      <c r="I22" s="865"/>
      <c r="J22" s="865"/>
      <c r="K22" s="865"/>
      <c r="L22" s="865"/>
      <c r="M22" s="865"/>
      <c r="N22" s="865"/>
      <c r="O22" s="865"/>
      <c r="P22" s="865"/>
      <c r="Q22" s="865"/>
      <c r="R22" s="865"/>
      <c r="S22" s="865"/>
      <c r="T22" s="865"/>
      <c r="U22" s="865"/>
      <c r="V22" s="865"/>
      <c r="W22" s="865"/>
      <c r="X22" s="865"/>
      <c r="Y22" s="865"/>
      <c r="Z22" s="865"/>
      <c r="AA22" s="865"/>
      <c r="AB22" s="865"/>
      <c r="AC22" s="865"/>
      <c r="AD22" s="865"/>
      <c r="AE22" s="865"/>
      <c r="AF22" s="865"/>
      <c r="AG22" s="865"/>
      <c r="AH22" s="865"/>
      <c r="AI22" s="866"/>
    </row>
    <row r="23" spans="2:35" ht="35.450000000000003" customHeight="1" x14ac:dyDescent="0.15">
      <c r="B23" s="870"/>
      <c r="C23" s="864"/>
      <c r="D23" s="865"/>
      <c r="E23" s="865"/>
      <c r="F23" s="865"/>
      <c r="G23" s="865"/>
      <c r="H23" s="865"/>
      <c r="I23" s="865"/>
      <c r="J23" s="865"/>
      <c r="K23" s="865"/>
      <c r="L23" s="865"/>
      <c r="M23" s="865"/>
      <c r="N23" s="865"/>
      <c r="O23" s="865"/>
      <c r="P23" s="865"/>
      <c r="Q23" s="865"/>
      <c r="R23" s="865"/>
      <c r="S23" s="865"/>
      <c r="T23" s="865"/>
      <c r="U23" s="865"/>
      <c r="V23" s="865"/>
      <c r="W23" s="865"/>
      <c r="X23" s="865"/>
      <c r="Y23" s="865"/>
      <c r="Z23" s="865"/>
      <c r="AA23" s="865"/>
      <c r="AB23" s="865"/>
      <c r="AC23" s="865"/>
      <c r="AD23" s="865"/>
      <c r="AE23" s="865"/>
      <c r="AF23" s="865"/>
      <c r="AG23" s="865"/>
      <c r="AH23" s="865"/>
      <c r="AI23" s="866"/>
    </row>
    <row r="24" spans="2:35" ht="35.450000000000003" customHeight="1" x14ac:dyDescent="0.15">
      <c r="B24" s="870"/>
      <c r="C24" s="864"/>
      <c r="D24" s="865"/>
      <c r="E24" s="865"/>
      <c r="F24" s="865"/>
      <c r="G24" s="865"/>
      <c r="H24" s="865"/>
      <c r="I24" s="865"/>
      <c r="J24" s="865"/>
      <c r="K24" s="865"/>
      <c r="L24" s="865"/>
      <c r="M24" s="865"/>
      <c r="N24" s="865"/>
      <c r="O24" s="865"/>
      <c r="P24" s="865"/>
      <c r="Q24" s="865"/>
      <c r="R24" s="865"/>
      <c r="S24" s="865"/>
      <c r="T24" s="865"/>
      <c r="U24" s="865"/>
      <c r="V24" s="865"/>
      <c r="W24" s="865"/>
      <c r="X24" s="865"/>
      <c r="Y24" s="865"/>
      <c r="Z24" s="865"/>
      <c r="AA24" s="865"/>
      <c r="AB24" s="865"/>
      <c r="AC24" s="865"/>
      <c r="AD24" s="865"/>
      <c r="AE24" s="865"/>
      <c r="AF24" s="865"/>
      <c r="AG24" s="865"/>
      <c r="AH24" s="865"/>
      <c r="AI24" s="866"/>
    </row>
    <row r="25" spans="2:35" ht="35.450000000000003" customHeight="1" x14ac:dyDescent="0.15">
      <c r="B25" s="870"/>
      <c r="C25" s="864"/>
      <c r="D25" s="865"/>
      <c r="E25" s="865"/>
      <c r="F25" s="865"/>
      <c r="G25" s="865"/>
      <c r="H25" s="865"/>
      <c r="I25" s="865"/>
      <c r="J25" s="865"/>
      <c r="K25" s="865"/>
      <c r="L25" s="865"/>
      <c r="M25" s="865"/>
      <c r="N25" s="865"/>
      <c r="O25" s="865"/>
      <c r="P25" s="865"/>
      <c r="Q25" s="865"/>
      <c r="R25" s="865"/>
      <c r="S25" s="865"/>
      <c r="T25" s="865"/>
      <c r="U25" s="865"/>
      <c r="V25" s="865"/>
      <c r="W25" s="865"/>
      <c r="X25" s="865"/>
      <c r="Y25" s="865"/>
      <c r="Z25" s="865"/>
      <c r="AA25" s="865"/>
      <c r="AB25" s="865"/>
      <c r="AC25" s="865"/>
      <c r="AD25" s="865"/>
      <c r="AE25" s="865"/>
      <c r="AF25" s="865"/>
      <c r="AG25" s="865"/>
      <c r="AH25" s="865"/>
      <c r="AI25" s="866"/>
    </row>
    <row r="26" spans="2:35" ht="35.450000000000003" customHeight="1" x14ac:dyDescent="0.15">
      <c r="B26" s="870"/>
      <c r="C26" s="864"/>
      <c r="D26" s="865"/>
      <c r="E26" s="865"/>
      <c r="F26" s="865"/>
      <c r="G26" s="865"/>
      <c r="H26" s="865"/>
      <c r="I26" s="865"/>
      <c r="J26" s="865"/>
      <c r="K26" s="865"/>
      <c r="L26" s="865"/>
      <c r="M26" s="865"/>
      <c r="N26" s="865"/>
      <c r="O26" s="865"/>
      <c r="P26" s="865"/>
      <c r="Q26" s="865"/>
      <c r="R26" s="865"/>
      <c r="S26" s="865"/>
      <c r="T26" s="865"/>
      <c r="U26" s="865"/>
      <c r="V26" s="865"/>
      <c r="W26" s="865"/>
      <c r="X26" s="865"/>
      <c r="Y26" s="865"/>
      <c r="Z26" s="865"/>
      <c r="AA26" s="865"/>
      <c r="AB26" s="865"/>
      <c r="AC26" s="865"/>
      <c r="AD26" s="865"/>
      <c r="AE26" s="865"/>
      <c r="AF26" s="865"/>
      <c r="AG26" s="865"/>
      <c r="AH26" s="865"/>
      <c r="AI26" s="866"/>
    </row>
    <row r="27" spans="2:35" ht="35.450000000000003" customHeight="1" x14ac:dyDescent="0.15">
      <c r="B27" s="870"/>
      <c r="C27" s="864"/>
      <c r="D27" s="865"/>
      <c r="E27" s="865"/>
      <c r="F27" s="865"/>
      <c r="G27" s="865"/>
      <c r="H27" s="865"/>
      <c r="I27" s="865"/>
      <c r="J27" s="865"/>
      <c r="K27" s="865"/>
      <c r="L27" s="865"/>
      <c r="M27" s="865"/>
      <c r="N27" s="865"/>
      <c r="O27" s="865"/>
      <c r="P27" s="865"/>
      <c r="Q27" s="865"/>
      <c r="R27" s="865"/>
      <c r="S27" s="865"/>
      <c r="T27" s="865"/>
      <c r="U27" s="865"/>
      <c r="V27" s="865"/>
      <c r="W27" s="865"/>
      <c r="X27" s="865"/>
      <c r="Y27" s="865"/>
      <c r="Z27" s="865"/>
      <c r="AA27" s="865"/>
      <c r="AB27" s="865"/>
      <c r="AC27" s="865"/>
      <c r="AD27" s="865"/>
      <c r="AE27" s="865"/>
      <c r="AF27" s="865"/>
      <c r="AG27" s="865"/>
      <c r="AH27" s="865"/>
      <c r="AI27" s="866"/>
    </row>
    <row r="28" spans="2:35" ht="35.450000000000003" customHeight="1" x14ac:dyDescent="0.15">
      <c r="B28" s="870"/>
      <c r="C28" s="864"/>
      <c r="D28" s="865"/>
      <c r="E28" s="865"/>
      <c r="F28" s="865"/>
      <c r="G28" s="865"/>
      <c r="H28" s="865"/>
      <c r="I28" s="865"/>
      <c r="J28" s="865"/>
      <c r="K28" s="865"/>
      <c r="L28" s="865"/>
      <c r="M28" s="865"/>
      <c r="N28" s="865"/>
      <c r="O28" s="865"/>
      <c r="P28" s="865"/>
      <c r="Q28" s="865"/>
      <c r="R28" s="865"/>
      <c r="S28" s="865"/>
      <c r="T28" s="865"/>
      <c r="U28" s="865"/>
      <c r="V28" s="865"/>
      <c r="W28" s="865"/>
      <c r="X28" s="865"/>
      <c r="Y28" s="865"/>
      <c r="Z28" s="865"/>
      <c r="AA28" s="865"/>
      <c r="AB28" s="865"/>
      <c r="AC28" s="865"/>
      <c r="AD28" s="865"/>
      <c r="AE28" s="865"/>
      <c r="AF28" s="865"/>
      <c r="AG28" s="865"/>
      <c r="AH28" s="865"/>
      <c r="AI28" s="866"/>
    </row>
    <row r="29" spans="2:35" ht="35.450000000000003" customHeight="1" x14ac:dyDescent="0.15">
      <c r="B29" s="870"/>
      <c r="C29" s="864"/>
      <c r="D29" s="865"/>
      <c r="E29" s="865"/>
      <c r="F29" s="865"/>
      <c r="G29" s="865"/>
      <c r="H29" s="865"/>
      <c r="I29" s="865"/>
      <c r="J29" s="865"/>
      <c r="K29" s="865"/>
      <c r="L29" s="865"/>
      <c r="M29" s="865"/>
      <c r="N29" s="865"/>
      <c r="O29" s="865"/>
      <c r="P29" s="865"/>
      <c r="Q29" s="865"/>
      <c r="R29" s="865"/>
      <c r="S29" s="865"/>
      <c r="T29" s="865"/>
      <c r="U29" s="865"/>
      <c r="V29" s="865"/>
      <c r="W29" s="865"/>
      <c r="X29" s="865"/>
      <c r="Y29" s="865"/>
      <c r="Z29" s="865"/>
      <c r="AA29" s="865"/>
      <c r="AB29" s="865"/>
      <c r="AC29" s="865"/>
      <c r="AD29" s="865"/>
      <c r="AE29" s="865"/>
      <c r="AF29" s="865"/>
      <c r="AG29" s="865"/>
      <c r="AH29" s="865"/>
      <c r="AI29" s="866"/>
    </row>
    <row r="30" spans="2:35" ht="35.450000000000003" customHeight="1" x14ac:dyDescent="0.15">
      <c r="B30" s="870"/>
      <c r="C30" s="864"/>
      <c r="D30" s="865"/>
      <c r="E30" s="865"/>
      <c r="F30" s="865"/>
      <c r="G30" s="865"/>
      <c r="H30" s="865"/>
      <c r="I30" s="865"/>
      <c r="J30" s="865"/>
      <c r="K30" s="865"/>
      <c r="L30" s="865"/>
      <c r="M30" s="865"/>
      <c r="N30" s="865"/>
      <c r="O30" s="865"/>
      <c r="P30" s="865"/>
      <c r="Q30" s="865"/>
      <c r="R30" s="865"/>
      <c r="S30" s="865"/>
      <c r="T30" s="865"/>
      <c r="U30" s="865"/>
      <c r="V30" s="865"/>
      <c r="W30" s="865"/>
      <c r="X30" s="865"/>
      <c r="Y30" s="865"/>
      <c r="Z30" s="865"/>
      <c r="AA30" s="865"/>
      <c r="AB30" s="865"/>
      <c r="AC30" s="865"/>
      <c r="AD30" s="865"/>
      <c r="AE30" s="865"/>
      <c r="AF30" s="865"/>
      <c r="AG30" s="865"/>
      <c r="AH30" s="865"/>
      <c r="AI30" s="866"/>
    </row>
    <row r="31" spans="2:35" ht="22.5" customHeight="1" x14ac:dyDescent="0.15">
      <c r="B31" s="870"/>
      <c r="C31" s="864"/>
      <c r="D31" s="865"/>
      <c r="E31" s="865"/>
      <c r="F31" s="865"/>
      <c r="G31" s="865"/>
      <c r="H31" s="865"/>
      <c r="I31" s="865"/>
      <c r="J31" s="865"/>
      <c r="K31" s="865"/>
      <c r="L31" s="865"/>
      <c r="M31" s="865"/>
      <c r="N31" s="865"/>
      <c r="O31" s="865"/>
      <c r="P31" s="865"/>
      <c r="Q31" s="865"/>
      <c r="R31" s="865"/>
      <c r="S31" s="865"/>
      <c r="T31" s="865"/>
      <c r="U31" s="865"/>
      <c r="V31" s="865"/>
      <c r="W31" s="865"/>
      <c r="X31" s="865"/>
      <c r="Y31" s="865"/>
      <c r="Z31" s="865"/>
      <c r="AA31" s="865"/>
      <c r="AB31" s="865"/>
      <c r="AC31" s="865"/>
      <c r="AD31" s="865"/>
      <c r="AE31" s="865"/>
      <c r="AF31" s="865"/>
      <c r="AG31" s="865"/>
      <c r="AH31" s="865"/>
      <c r="AI31" s="866"/>
    </row>
    <row r="32" spans="2:35" ht="71.25" customHeight="1" x14ac:dyDescent="0.15">
      <c r="B32" s="871"/>
      <c r="C32" s="12"/>
      <c r="D32" s="9"/>
      <c r="E32" s="11"/>
      <c r="F32" s="10"/>
      <c r="G32" s="10"/>
      <c r="H32" s="9"/>
      <c r="I32" s="9"/>
      <c r="J32" s="9"/>
      <c r="K32" s="9"/>
      <c r="L32" s="9"/>
      <c r="M32" s="9"/>
      <c r="N32" s="9"/>
      <c r="O32" s="9"/>
      <c r="P32" s="9"/>
      <c r="Q32" s="9"/>
      <c r="R32" s="9"/>
      <c r="S32" s="8"/>
      <c r="T32" s="8"/>
      <c r="U32" s="8"/>
      <c r="V32" s="875" t="s">
        <v>535</v>
      </c>
      <c r="W32" s="875"/>
      <c r="X32" s="875"/>
      <c r="Y32" s="875"/>
      <c r="Z32" s="875"/>
      <c r="AA32" s="875"/>
      <c r="AB32" s="875"/>
      <c r="AC32" s="875"/>
      <c r="AD32" s="875"/>
      <c r="AE32" s="875"/>
      <c r="AF32" s="875"/>
      <c r="AG32" s="875"/>
      <c r="AH32" s="875"/>
      <c r="AI32" s="876"/>
    </row>
    <row r="33" spans="2:35" ht="15" customHeight="1" x14ac:dyDescent="0.15"/>
    <row r="34" spans="2:35" ht="26.25" customHeight="1" x14ac:dyDescent="0.2">
      <c r="B34" s="870" t="s">
        <v>31</v>
      </c>
      <c r="C34" s="872" t="s">
        <v>30</v>
      </c>
      <c r="D34" s="873"/>
      <c r="E34" s="873"/>
      <c r="F34" s="873"/>
      <c r="G34" s="873"/>
      <c r="H34" s="873"/>
      <c r="I34" s="873"/>
      <c r="J34" s="873"/>
      <c r="K34" s="873"/>
      <c r="L34" s="873"/>
      <c r="M34" s="873"/>
      <c r="N34" s="873"/>
      <c r="O34" s="873"/>
      <c r="P34" s="873"/>
      <c r="Q34" s="873"/>
      <c r="R34" s="873"/>
      <c r="S34" s="873"/>
      <c r="T34" s="873"/>
      <c r="U34" s="873"/>
      <c r="V34" s="873"/>
      <c r="W34" s="873"/>
      <c r="X34" s="873"/>
      <c r="Y34" s="873"/>
      <c r="Z34" s="873"/>
      <c r="AA34" s="873"/>
      <c r="AB34" s="873"/>
      <c r="AC34" s="873"/>
      <c r="AD34" s="873"/>
      <c r="AE34" s="873"/>
      <c r="AF34" s="873"/>
      <c r="AG34" s="873"/>
      <c r="AH34" s="873"/>
      <c r="AI34" s="874"/>
    </row>
    <row r="35" spans="2:35" ht="35.450000000000003" customHeight="1" x14ac:dyDescent="0.15">
      <c r="B35" s="870"/>
      <c r="C35" s="864"/>
      <c r="D35" s="865"/>
      <c r="E35" s="865"/>
      <c r="F35" s="865"/>
      <c r="G35" s="865"/>
      <c r="H35" s="865"/>
      <c r="I35" s="865"/>
      <c r="J35" s="865"/>
      <c r="K35" s="865"/>
      <c r="L35" s="865"/>
      <c r="M35" s="865"/>
      <c r="N35" s="865"/>
      <c r="O35" s="865"/>
      <c r="P35" s="865"/>
      <c r="Q35" s="865"/>
      <c r="R35" s="865"/>
      <c r="S35" s="865"/>
      <c r="T35" s="865"/>
      <c r="U35" s="865"/>
      <c r="V35" s="865"/>
      <c r="W35" s="865"/>
      <c r="X35" s="865"/>
      <c r="Y35" s="865"/>
      <c r="Z35" s="865"/>
      <c r="AA35" s="865"/>
      <c r="AB35" s="865"/>
      <c r="AC35" s="865"/>
      <c r="AD35" s="865"/>
      <c r="AE35" s="865"/>
      <c r="AF35" s="865"/>
      <c r="AG35" s="865"/>
      <c r="AH35" s="865"/>
      <c r="AI35" s="866"/>
    </row>
    <row r="36" spans="2:35" ht="35.450000000000003" customHeight="1" x14ac:dyDescent="0.15">
      <c r="B36" s="870"/>
      <c r="C36" s="864"/>
      <c r="D36" s="865"/>
      <c r="E36" s="865"/>
      <c r="F36" s="865"/>
      <c r="G36" s="865"/>
      <c r="H36" s="865"/>
      <c r="I36" s="865"/>
      <c r="J36" s="865"/>
      <c r="K36" s="865"/>
      <c r="L36" s="865"/>
      <c r="M36" s="865"/>
      <c r="N36" s="865"/>
      <c r="O36" s="865"/>
      <c r="P36" s="865"/>
      <c r="Q36" s="865"/>
      <c r="R36" s="865"/>
      <c r="S36" s="865"/>
      <c r="T36" s="865"/>
      <c r="U36" s="865"/>
      <c r="V36" s="865"/>
      <c r="W36" s="865"/>
      <c r="X36" s="865"/>
      <c r="Y36" s="865"/>
      <c r="Z36" s="865"/>
      <c r="AA36" s="865"/>
      <c r="AB36" s="865"/>
      <c r="AC36" s="865"/>
      <c r="AD36" s="865"/>
      <c r="AE36" s="865"/>
      <c r="AF36" s="865"/>
      <c r="AG36" s="865"/>
      <c r="AH36" s="865"/>
      <c r="AI36" s="866"/>
    </row>
    <row r="37" spans="2:35" ht="35.450000000000003" customHeight="1" x14ac:dyDescent="0.15">
      <c r="B37" s="870"/>
      <c r="C37" s="864"/>
      <c r="D37" s="865"/>
      <c r="E37" s="865"/>
      <c r="F37" s="865"/>
      <c r="G37" s="865"/>
      <c r="H37" s="865"/>
      <c r="I37" s="865"/>
      <c r="J37" s="865"/>
      <c r="K37" s="865"/>
      <c r="L37" s="865"/>
      <c r="M37" s="865"/>
      <c r="N37" s="865"/>
      <c r="O37" s="865"/>
      <c r="P37" s="865"/>
      <c r="Q37" s="865"/>
      <c r="R37" s="865"/>
      <c r="S37" s="865"/>
      <c r="T37" s="865"/>
      <c r="U37" s="865"/>
      <c r="V37" s="865"/>
      <c r="W37" s="865"/>
      <c r="X37" s="865"/>
      <c r="Y37" s="865"/>
      <c r="Z37" s="865"/>
      <c r="AA37" s="865"/>
      <c r="AB37" s="865"/>
      <c r="AC37" s="865"/>
      <c r="AD37" s="865"/>
      <c r="AE37" s="865"/>
      <c r="AF37" s="865"/>
      <c r="AG37" s="865"/>
      <c r="AH37" s="865"/>
      <c r="AI37" s="866"/>
    </row>
    <row r="38" spans="2:35" ht="35.450000000000003" customHeight="1" x14ac:dyDescent="0.15">
      <c r="B38" s="870"/>
      <c r="C38" s="864"/>
      <c r="D38" s="865"/>
      <c r="E38" s="865"/>
      <c r="F38" s="865"/>
      <c r="G38" s="865"/>
      <c r="H38" s="865"/>
      <c r="I38" s="865"/>
      <c r="J38" s="865"/>
      <c r="K38" s="865"/>
      <c r="L38" s="865"/>
      <c r="M38" s="865"/>
      <c r="N38" s="865"/>
      <c r="O38" s="865"/>
      <c r="P38" s="865"/>
      <c r="Q38" s="865"/>
      <c r="R38" s="865"/>
      <c r="S38" s="865"/>
      <c r="T38" s="865"/>
      <c r="U38" s="865"/>
      <c r="V38" s="865"/>
      <c r="W38" s="865"/>
      <c r="X38" s="865"/>
      <c r="Y38" s="865"/>
      <c r="Z38" s="865"/>
      <c r="AA38" s="865"/>
      <c r="AB38" s="865"/>
      <c r="AC38" s="865"/>
      <c r="AD38" s="865"/>
      <c r="AE38" s="865"/>
      <c r="AF38" s="865"/>
      <c r="AG38" s="865"/>
      <c r="AH38" s="865"/>
      <c r="AI38" s="866"/>
    </row>
    <row r="39" spans="2:35" ht="35.450000000000003" customHeight="1" x14ac:dyDescent="0.15">
      <c r="B39" s="870"/>
      <c r="C39" s="864"/>
      <c r="D39" s="865"/>
      <c r="E39" s="865"/>
      <c r="F39" s="865"/>
      <c r="G39" s="865"/>
      <c r="H39" s="865"/>
      <c r="I39" s="865"/>
      <c r="J39" s="865"/>
      <c r="K39" s="865"/>
      <c r="L39" s="865"/>
      <c r="M39" s="865"/>
      <c r="N39" s="865"/>
      <c r="O39" s="865"/>
      <c r="P39" s="865"/>
      <c r="Q39" s="865"/>
      <c r="R39" s="865"/>
      <c r="S39" s="865"/>
      <c r="T39" s="865"/>
      <c r="U39" s="865"/>
      <c r="V39" s="865"/>
      <c r="W39" s="865"/>
      <c r="X39" s="865"/>
      <c r="Y39" s="865"/>
      <c r="Z39" s="865"/>
      <c r="AA39" s="865"/>
      <c r="AB39" s="865"/>
      <c r="AC39" s="865"/>
      <c r="AD39" s="865"/>
      <c r="AE39" s="865"/>
      <c r="AF39" s="865"/>
      <c r="AG39" s="865"/>
      <c r="AH39" s="865"/>
      <c r="AI39" s="866"/>
    </row>
    <row r="40" spans="2:35" ht="35.450000000000003" customHeight="1" x14ac:dyDescent="0.15">
      <c r="B40" s="870"/>
      <c r="C40" s="864"/>
      <c r="D40" s="865"/>
      <c r="E40" s="865"/>
      <c r="F40" s="865"/>
      <c r="G40" s="865"/>
      <c r="H40" s="865"/>
      <c r="I40" s="865"/>
      <c r="J40" s="865"/>
      <c r="K40" s="865"/>
      <c r="L40" s="865"/>
      <c r="M40" s="865"/>
      <c r="N40" s="865"/>
      <c r="O40" s="865"/>
      <c r="P40" s="865"/>
      <c r="Q40" s="865"/>
      <c r="R40" s="865"/>
      <c r="S40" s="865"/>
      <c r="T40" s="865"/>
      <c r="U40" s="865"/>
      <c r="V40" s="865"/>
      <c r="W40" s="865"/>
      <c r="X40" s="865"/>
      <c r="Y40" s="865"/>
      <c r="Z40" s="865"/>
      <c r="AA40" s="865"/>
      <c r="AB40" s="865"/>
      <c r="AC40" s="865"/>
      <c r="AD40" s="865"/>
      <c r="AE40" s="865"/>
      <c r="AF40" s="865"/>
      <c r="AG40" s="865"/>
      <c r="AH40" s="865"/>
      <c r="AI40" s="866"/>
    </row>
    <row r="41" spans="2:35" ht="35.450000000000003" customHeight="1" x14ac:dyDescent="0.15">
      <c r="B41" s="870"/>
      <c r="C41" s="864"/>
      <c r="D41" s="865"/>
      <c r="E41" s="865"/>
      <c r="F41" s="865"/>
      <c r="G41" s="865"/>
      <c r="H41" s="865"/>
      <c r="I41" s="865"/>
      <c r="J41" s="865"/>
      <c r="K41" s="865"/>
      <c r="L41" s="865"/>
      <c r="M41" s="865"/>
      <c r="N41" s="865"/>
      <c r="O41" s="865"/>
      <c r="P41" s="865"/>
      <c r="Q41" s="865"/>
      <c r="R41" s="865"/>
      <c r="S41" s="865"/>
      <c r="T41" s="865"/>
      <c r="U41" s="865"/>
      <c r="V41" s="865"/>
      <c r="W41" s="865"/>
      <c r="X41" s="865"/>
      <c r="Y41" s="865"/>
      <c r="Z41" s="865"/>
      <c r="AA41" s="865"/>
      <c r="AB41" s="865"/>
      <c r="AC41" s="865"/>
      <c r="AD41" s="865"/>
      <c r="AE41" s="865"/>
      <c r="AF41" s="865"/>
      <c r="AG41" s="865"/>
      <c r="AH41" s="865"/>
      <c r="AI41" s="866"/>
    </row>
    <row r="42" spans="2:35" ht="35.450000000000003" customHeight="1" x14ac:dyDescent="0.15">
      <c r="B42" s="870"/>
      <c r="C42" s="864"/>
      <c r="D42" s="865"/>
      <c r="E42" s="865"/>
      <c r="F42" s="865"/>
      <c r="G42" s="865"/>
      <c r="H42" s="865"/>
      <c r="I42" s="865"/>
      <c r="J42" s="865"/>
      <c r="K42" s="865"/>
      <c r="L42" s="865"/>
      <c r="M42" s="865"/>
      <c r="N42" s="865"/>
      <c r="O42" s="865"/>
      <c r="P42" s="865"/>
      <c r="Q42" s="865"/>
      <c r="R42" s="865"/>
      <c r="S42" s="865"/>
      <c r="T42" s="865"/>
      <c r="U42" s="865"/>
      <c r="V42" s="865"/>
      <c r="W42" s="865"/>
      <c r="X42" s="865"/>
      <c r="Y42" s="865"/>
      <c r="Z42" s="865"/>
      <c r="AA42" s="865"/>
      <c r="AB42" s="865"/>
      <c r="AC42" s="865"/>
      <c r="AD42" s="865"/>
      <c r="AE42" s="865"/>
      <c r="AF42" s="865"/>
      <c r="AG42" s="865"/>
      <c r="AH42" s="865"/>
      <c r="AI42" s="866"/>
    </row>
    <row r="43" spans="2:35" ht="35.450000000000003" customHeight="1" x14ac:dyDescent="0.15">
      <c r="B43" s="870"/>
      <c r="C43" s="864"/>
      <c r="D43" s="865"/>
      <c r="E43" s="865"/>
      <c r="F43" s="865"/>
      <c r="G43" s="865"/>
      <c r="H43" s="865"/>
      <c r="I43" s="865"/>
      <c r="J43" s="865"/>
      <c r="K43" s="865"/>
      <c r="L43" s="865"/>
      <c r="M43" s="865"/>
      <c r="N43" s="865"/>
      <c r="O43" s="865"/>
      <c r="P43" s="865"/>
      <c r="Q43" s="865"/>
      <c r="R43" s="865"/>
      <c r="S43" s="865"/>
      <c r="T43" s="865"/>
      <c r="U43" s="865"/>
      <c r="V43" s="865"/>
      <c r="W43" s="865"/>
      <c r="X43" s="865"/>
      <c r="Y43" s="865"/>
      <c r="Z43" s="865"/>
      <c r="AA43" s="865"/>
      <c r="AB43" s="865"/>
      <c r="AC43" s="865"/>
      <c r="AD43" s="865"/>
      <c r="AE43" s="865"/>
      <c r="AF43" s="865"/>
      <c r="AG43" s="865"/>
      <c r="AH43" s="865"/>
      <c r="AI43" s="866"/>
    </row>
    <row r="44" spans="2:35" ht="35.450000000000003" customHeight="1" x14ac:dyDescent="0.15">
      <c r="B44" s="870"/>
      <c r="C44" s="864"/>
      <c r="D44" s="865"/>
      <c r="E44" s="865"/>
      <c r="F44" s="865"/>
      <c r="G44" s="865"/>
      <c r="H44" s="865"/>
      <c r="I44" s="865"/>
      <c r="J44" s="865"/>
      <c r="K44" s="865"/>
      <c r="L44" s="865"/>
      <c r="M44" s="865"/>
      <c r="N44" s="865"/>
      <c r="O44" s="865"/>
      <c r="P44" s="865"/>
      <c r="Q44" s="865"/>
      <c r="R44" s="865"/>
      <c r="S44" s="865"/>
      <c r="T44" s="865"/>
      <c r="U44" s="865"/>
      <c r="V44" s="865"/>
      <c r="W44" s="865"/>
      <c r="X44" s="865"/>
      <c r="Y44" s="865"/>
      <c r="Z44" s="865"/>
      <c r="AA44" s="865"/>
      <c r="AB44" s="865"/>
      <c r="AC44" s="865"/>
      <c r="AD44" s="865"/>
      <c r="AE44" s="865"/>
      <c r="AF44" s="865"/>
      <c r="AG44" s="865"/>
      <c r="AH44" s="865"/>
      <c r="AI44" s="866"/>
    </row>
    <row r="45" spans="2:35" ht="22.5" customHeight="1" x14ac:dyDescent="0.15">
      <c r="B45" s="870"/>
      <c r="C45" s="864"/>
      <c r="D45" s="865"/>
      <c r="E45" s="865"/>
      <c r="F45" s="865"/>
      <c r="G45" s="865"/>
      <c r="H45" s="865"/>
      <c r="I45" s="865"/>
      <c r="J45" s="865"/>
      <c r="K45" s="865"/>
      <c r="L45" s="865"/>
      <c r="M45" s="865"/>
      <c r="N45" s="865"/>
      <c r="O45" s="865"/>
      <c r="P45" s="865"/>
      <c r="Q45" s="865"/>
      <c r="R45" s="865"/>
      <c r="S45" s="865"/>
      <c r="T45" s="865"/>
      <c r="U45" s="865"/>
      <c r="V45" s="865"/>
      <c r="W45" s="865"/>
      <c r="X45" s="865"/>
      <c r="Y45" s="865"/>
      <c r="Z45" s="865"/>
      <c r="AA45" s="865"/>
      <c r="AB45" s="865"/>
      <c r="AC45" s="865"/>
      <c r="AD45" s="865"/>
      <c r="AE45" s="865"/>
      <c r="AF45" s="865"/>
      <c r="AG45" s="865"/>
      <c r="AH45" s="865"/>
      <c r="AI45" s="866"/>
    </row>
    <row r="46" spans="2:35" ht="71.25" customHeight="1" x14ac:dyDescent="0.15">
      <c r="B46" s="871"/>
      <c r="C46" s="12"/>
      <c r="D46" s="9"/>
      <c r="E46" s="11"/>
      <c r="F46" s="10"/>
      <c r="G46" s="10"/>
      <c r="H46" s="9"/>
      <c r="I46" s="9"/>
      <c r="J46" s="9"/>
      <c r="K46" s="9"/>
      <c r="L46" s="9"/>
      <c r="M46" s="9"/>
      <c r="N46" s="9"/>
      <c r="O46" s="9"/>
      <c r="P46" s="9"/>
      <c r="Q46" s="9"/>
      <c r="R46" s="9"/>
      <c r="S46" s="8"/>
      <c r="T46" s="8"/>
      <c r="U46" s="8"/>
      <c r="V46" s="875" t="s">
        <v>535</v>
      </c>
      <c r="W46" s="875"/>
      <c r="X46" s="875"/>
      <c r="Y46" s="875"/>
      <c r="Z46" s="875"/>
      <c r="AA46" s="875"/>
      <c r="AB46" s="875"/>
      <c r="AC46" s="875"/>
      <c r="AD46" s="875"/>
      <c r="AE46" s="875"/>
      <c r="AF46" s="875"/>
      <c r="AG46" s="875"/>
      <c r="AH46" s="875"/>
      <c r="AI46" s="876"/>
    </row>
    <row r="47" spans="2:35" ht="15" customHeight="1" x14ac:dyDescent="0.15"/>
    <row r="48" spans="2:35" ht="26.25" customHeight="1" x14ac:dyDescent="0.2">
      <c r="B48" s="870" t="s">
        <v>31</v>
      </c>
      <c r="C48" s="872" t="s">
        <v>30</v>
      </c>
      <c r="D48" s="873"/>
      <c r="E48" s="873"/>
      <c r="F48" s="873"/>
      <c r="G48" s="873"/>
      <c r="H48" s="873"/>
      <c r="I48" s="873"/>
      <c r="J48" s="873"/>
      <c r="K48" s="873"/>
      <c r="L48" s="873"/>
      <c r="M48" s="873"/>
      <c r="N48" s="873"/>
      <c r="O48" s="873"/>
      <c r="P48" s="873"/>
      <c r="Q48" s="873"/>
      <c r="R48" s="873"/>
      <c r="S48" s="873"/>
      <c r="T48" s="873"/>
      <c r="U48" s="873"/>
      <c r="V48" s="873"/>
      <c r="W48" s="873"/>
      <c r="X48" s="873"/>
      <c r="Y48" s="873"/>
      <c r="Z48" s="873"/>
      <c r="AA48" s="873"/>
      <c r="AB48" s="873"/>
      <c r="AC48" s="873"/>
      <c r="AD48" s="873"/>
      <c r="AE48" s="873"/>
      <c r="AF48" s="873"/>
      <c r="AG48" s="873"/>
      <c r="AH48" s="873"/>
      <c r="AI48" s="874"/>
    </row>
    <row r="49" spans="2:35" ht="35.450000000000003" customHeight="1" x14ac:dyDescent="0.15">
      <c r="B49" s="870"/>
      <c r="C49" s="864"/>
      <c r="D49" s="865"/>
      <c r="E49" s="865"/>
      <c r="F49" s="865"/>
      <c r="G49" s="865"/>
      <c r="H49" s="865"/>
      <c r="I49" s="865"/>
      <c r="J49" s="865"/>
      <c r="K49" s="865"/>
      <c r="L49" s="865"/>
      <c r="M49" s="865"/>
      <c r="N49" s="865"/>
      <c r="O49" s="865"/>
      <c r="P49" s="865"/>
      <c r="Q49" s="865"/>
      <c r="R49" s="865"/>
      <c r="S49" s="865"/>
      <c r="T49" s="865"/>
      <c r="U49" s="865"/>
      <c r="V49" s="865"/>
      <c r="W49" s="865"/>
      <c r="X49" s="865"/>
      <c r="Y49" s="865"/>
      <c r="Z49" s="865"/>
      <c r="AA49" s="865"/>
      <c r="AB49" s="865"/>
      <c r="AC49" s="865"/>
      <c r="AD49" s="865"/>
      <c r="AE49" s="865"/>
      <c r="AF49" s="865"/>
      <c r="AG49" s="865"/>
      <c r="AH49" s="865"/>
      <c r="AI49" s="866"/>
    </row>
    <row r="50" spans="2:35" ht="35.450000000000003" customHeight="1" x14ac:dyDescent="0.15">
      <c r="B50" s="870"/>
      <c r="C50" s="864"/>
      <c r="D50" s="865"/>
      <c r="E50" s="865"/>
      <c r="F50" s="865"/>
      <c r="G50" s="865"/>
      <c r="H50" s="865"/>
      <c r="I50" s="865"/>
      <c r="J50" s="865"/>
      <c r="K50" s="865"/>
      <c r="L50" s="865"/>
      <c r="M50" s="865"/>
      <c r="N50" s="865"/>
      <c r="O50" s="865"/>
      <c r="P50" s="865"/>
      <c r="Q50" s="865"/>
      <c r="R50" s="865"/>
      <c r="S50" s="865"/>
      <c r="T50" s="865"/>
      <c r="U50" s="865"/>
      <c r="V50" s="865"/>
      <c r="W50" s="865"/>
      <c r="X50" s="865"/>
      <c r="Y50" s="865"/>
      <c r="Z50" s="865"/>
      <c r="AA50" s="865"/>
      <c r="AB50" s="865"/>
      <c r="AC50" s="865"/>
      <c r="AD50" s="865"/>
      <c r="AE50" s="865"/>
      <c r="AF50" s="865"/>
      <c r="AG50" s="865"/>
      <c r="AH50" s="865"/>
      <c r="AI50" s="866"/>
    </row>
    <row r="51" spans="2:35" ht="35.450000000000003" customHeight="1" x14ac:dyDescent="0.15">
      <c r="B51" s="870"/>
      <c r="C51" s="864"/>
      <c r="D51" s="865"/>
      <c r="E51" s="865"/>
      <c r="F51" s="865"/>
      <c r="G51" s="865"/>
      <c r="H51" s="865"/>
      <c r="I51" s="865"/>
      <c r="J51" s="865"/>
      <c r="K51" s="865"/>
      <c r="L51" s="865"/>
      <c r="M51" s="865"/>
      <c r="N51" s="865"/>
      <c r="O51" s="865"/>
      <c r="P51" s="865"/>
      <c r="Q51" s="865"/>
      <c r="R51" s="865"/>
      <c r="S51" s="865"/>
      <c r="T51" s="865"/>
      <c r="U51" s="865"/>
      <c r="V51" s="865"/>
      <c r="W51" s="865"/>
      <c r="X51" s="865"/>
      <c r="Y51" s="865"/>
      <c r="Z51" s="865"/>
      <c r="AA51" s="865"/>
      <c r="AB51" s="865"/>
      <c r="AC51" s="865"/>
      <c r="AD51" s="865"/>
      <c r="AE51" s="865"/>
      <c r="AF51" s="865"/>
      <c r="AG51" s="865"/>
      <c r="AH51" s="865"/>
      <c r="AI51" s="866"/>
    </row>
    <row r="52" spans="2:35" ht="35.450000000000003" customHeight="1" x14ac:dyDescent="0.15">
      <c r="B52" s="870"/>
      <c r="C52" s="864"/>
      <c r="D52" s="865"/>
      <c r="E52" s="865"/>
      <c r="F52" s="865"/>
      <c r="G52" s="865"/>
      <c r="H52" s="865"/>
      <c r="I52" s="865"/>
      <c r="J52" s="865"/>
      <c r="K52" s="865"/>
      <c r="L52" s="865"/>
      <c r="M52" s="865"/>
      <c r="N52" s="865"/>
      <c r="O52" s="865"/>
      <c r="P52" s="865"/>
      <c r="Q52" s="865"/>
      <c r="R52" s="865"/>
      <c r="S52" s="865"/>
      <c r="T52" s="865"/>
      <c r="U52" s="865"/>
      <c r="V52" s="865"/>
      <c r="W52" s="865"/>
      <c r="X52" s="865"/>
      <c r="Y52" s="865"/>
      <c r="Z52" s="865"/>
      <c r="AA52" s="865"/>
      <c r="AB52" s="865"/>
      <c r="AC52" s="865"/>
      <c r="AD52" s="865"/>
      <c r="AE52" s="865"/>
      <c r="AF52" s="865"/>
      <c r="AG52" s="865"/>
      <c r="AH52" s="865"/>
      <c r="AI52" s="866"/>
    </row>
    <row r="53" spans="2:35" ht="35.450000000000003" customHeight="1" x14ac:dyDescent="0.15">
      <c r="B53" s="870"/>
      <c r="C53" s="864"/>
      <c r="D53" s="865"/>
      <c r="E53" s="865"/>
      <c r="F53" s="865"/>
      <c r="G53" s="865"/>
      <c r="H53" s="865"/>
      <c r="I53" s="865"/>
      <c r="J53" s="865"/>
      <c r="K53" s="865"/>
      <c r="L53" s="865"/>
      <c r="M53" s="865"/>
      <c r="N53" s="865"/>
      <c r="O53" s="865"/>
      <c r="P53" s="865"/>
      <c r="Q53" s="865"/>
      <c r="R53" s="865"/>
      <c r="S53" s="865"/>
      <c r="T53" s="865"/>
      <c r="U53" s="865"/>
      <c r="V53" s="865"/>
      <c r="W53" s="865"/>
      <c r="X53" s="865"/>
      <c r="Y53" s="865"/>
      <c r="Z53" s="865"/>
      <c r="AA53" s="865"/>
      <c r="AB53" s="865"/>
      <c r="AC53" s="865"/>
      <c r="AD53" s="865"/>
      <c r="AE53" s="865"/>
      <c r="AF53" s="865"/>
      <c r="AG53" s="865"/>
      <c r="AH53" s="865"/>
      <c r="AI53" s="866"/>
    </row>
    <row r="54" spans="2:35" ht="35.450000000000003" customHeight="1" x14ac:dyDescent="0.15">
      <c r="B54" s="870"/>
      <c r="C54" s="864"/>
      <c r="D54" s="865"/>
      <c r="E54" s="865"/>
      <c r="F54" s="865"/>
      <c r="G54" s="865"/>
      <c r="H54" s="865"/>
      <c r="I54" s="865"/>
      <c r="J54" s="865"/>
      <c r="K54" s="865"/>
      <c r="L54" s="865"/>
      <c r="M54" s="865"/>
      <c r="N54" s="865"/>
      <c r="O54" s="865"/>
      <c r="P54" s="865"/>
      <c r="Q54" s="865"/>
      <c r="R54" s="865"/>
      <c r="S54" s="865"/>
      <c r="T54" s="865"/>
      <c r="U54" s="865"/>
      <c r="V54" s="865"/>
      <c r="W54" s="865"/>
      <c r="X54" s="865"/>
      <c r="Y54" s="865"/>
      <c r="Z54" s="865"/>
      <c r="AA54" s="865"/>
      <c r="AB54" s="865"/>
      <c r="AC54" s="865"/>
      <c r="AD54" s="865"/>
      <c r="AE54" s="865"/>
      <c r="AF54" s="865"/>
      <c r="AG54" s="865"/>
      <c r="AH54" s="865"/>
      <c r="AI54" s="866"/>
    </row>
    <row r="55" spans="2:35" ht="35.450000000000003" customHeight="1" x14ac:dyDescent="0.15">
      <c r="B55" s="870"/>
      <c r="C55" s="864"/>
      <c r="D55" s="865"/>
      <c r="E55" s="865"/>
      <c r="F55" s="865"/>
      <c r="G55" s="865"/>
      <c r="H55" s="865"/>
      <c r="I55" s="865"/>
      <c r="J55" s="865"/>
      <c r="K55" s="865"/>
      <c r="L55" s="865"/>
      <c r="M55" s="865"/>
      <c r="N55" s="865"/>
      <c r="O55" s="865"/>
      <c r="P55" s="865"/>
      <c r="Q55" s="865"/>
      <c r="R55" s="865"/>
      <c r="S55" s="865"/>
      <c r="T55" s="865"/>
      <c r="U55" s="865"/>
      <c r="V55" s="865"/>
      <c r="W55" s="865"/>
      <c r="X55" s="865"/>
      <c r="Y55" s="865"/>
      <c r="Z55" s="865"/>
      <c r="AA55" s="865"/>
      <c r="AB55" s="865"/>
      <c r="AC55" s="865"/>
      <c r="AD55" s="865"/>
      <c r="AE55" s="865"/>
      <c r="AF55" s="865"/>
      <c r="AG55" s="865"/>
      <c r="AH55" s="865"/>
      <c r="AI55" s="866"/>
    </row>
    <row r="56" spans="2:35" ht="35.450000000000003" customHeight="1" x14ac:dyDescent="0.15">
      <c r="B56" s="870"/>
      <c r="C56" s="864"/>
      <c r="D56" s="865"/>
      <c r="E56" s="865"/>
      <c r="F56" s="865"/>
      <c r="G56" s="865"/>
      <c r="H56" s="865"/>
      <c r="I56" s="865"/>
      <c r="J56" s="865"/>
      <c r="K56" s="865"/>
      <c r="L56" s="865"/>
      <c r="M56" s="865"/>
      <c r="N56" s="865"/>
      <c r="O56" s="865"/>
      <c r="P56" s="865"/>
      <c r="Q56" s="865"/>
      <c r="R56" s="865"/>
      <c r="S56" s="865"/>
      <c r="T56" s="865"/>
      <c r="U56" s="865"/>
      <c r="V56" s="865"/>
      <c r="W56" s="865"/>
      <c r="X56" s="865"/>
      <c r="Y56" s="865"/>
      <c r="Z56" s="865"/>
      <c r="AA56" s="865"/>
      <c r="AB56" s="865"/>
      <c r="AC56" s="865"/>
      <c r="AD56" s="865"/>
      <c r="AE56" s="865"/>
      <c r="AF56" s="865"/>
      <c r="AG56" s="865"/>
      <c r="AH56" s="865"/>
      <c r="AI56" s="866"/>
    </row>
    <row r="57" spans="2:35" ht="35.450000000000003" customHeight="1" x14ac:dyDescent="0.15">
      <c r="B57" s="870"/>
      <c r="C57" s="864"/>
      <c r="D57" s="865"/>
      <c r="E57" s="865"/>
      <c r="F57" s="865"/>
      <c r="G57" s="865"/>
      <c r="H57" s="865"/>
      <c r="I57" s="865"/>
      <c r="J57" s="865"/>
      <c r="K57" s="865"/>
      <c r="L57" s="865"/>
      <c r="M57" s="865"/>
      <c r="N57" s="865"/>
      <c r="O57" s="865"/>
      <c r="P57" s="865"/>
      <c r="Q57" s="865"/>
      <c r="R57" s="865"/>
      <c r="S57" s="865"/>
      <c r="T57" s="865"/>
      <c r="U57" s="865"/>
      <c r="V57" s="865"/>
      <c r="W57" s="865"/>
      <c r="X57" s="865"/>
      <c r="Y57" s="865"/>
      <c r="Z57" s="865"/>
      <c r="AA57" s="865"/>
      <c r="AB57" s="865"/>
      <c r="AC57" s="865"/>
      <c r="AD57" s="865"/>
      <c r="AE57" s="865"/>
      <c r="AF57" s="865"/>
      <c r="AG57" s="865"/>
      <c r="AH57" s="865"/>
      <c r="AI57" s="866"/>
    </row>
    <row r="58" spans="2:35" ht="35.450000000000003" customHeight="1" x14ac:dyDescent="0.15">
      <c r="B58" s="870"/>
      <c r="C58" s="864"/>
      <c r="D58" s="865"/>
      <c r="E58" s="865"/>
      <c r="F58" s="865"/>
      <c r="G58" s="865"/>
      <c r="H58" s="865"/>
      <c r="I58" s="865"/>
      <c r="J58" s="865"/>
      <c r="K58" s="865"/>
      <c r="L58" s="865"/>
      <c r="M58" s="865"/>
      <c r="N58" s="865"/>
      <c r="O58" s="865"/>
      <c r="P58" s="865"/>
      <c r="Q58" s="865"/>
      <c r="R58" s="865"/>
      <c r="S58" s="865"/>
      <c r="T58" s="865"/>
      <c r="U58" s="865"/>
      <c r="V58" s="865"/>
      <c r="W58" s="865"/>
      <c r="X58" s="865"/>
      <c r="Y58" s="865"/>
      <c r="Z58" s="865"/>
      <c r="AA58" s="865"/>
      <c r="AB58" s="865"/>
      <c r="AC58" s="865"/>
      <c r="AD58" s="865"/>
      <c r="AE58" s="865"/>
      <c r="AF58" s="865"/>
      <c r="AG58" s="865"/>
      <c r="AH58" s="865"/>
      <c r="AI58" s="866"/>
    </row>
    <row r="59" spans="2:35" ht="22.5" customHeight="1" x14ac:dyDescent="0.15">
      <c r="B59" s="870"/>
      <c r="C59" s="864"/>
      <c r="D59" s="865"/>
      <c r="E59" s="865"/>
      <c r="F59" s="865"/>
      <c r="G59" s="865"/>
      <c r="H59" s="865"/>
      <c r="I59" s="865"/>
      <c r="J59" s="865"/>
      <c r="K59" s="865"/>
      <c r="L59" s="865"/>
      <c r="M59" s="865"/>
      <c r="N59" s="865"/>
      <c r="O59" s="865"/>
      <c r="P59" s="865"/>
      <c r="Q59" s="865"/>
      <c r="R59" s="865"/>
      <c r="S59" s="865"/>
      <c r="T59" s="865"/>
      <c r="U59" s="865"/>
      <c r="V59" s="865"/>
      <c r="W59" s="865"/>
      <c r="X59" s="865"/>
      <c r="Y59" s="865"/>
      <c r="Z59" s="865"/>
      <c r="AA59" s="865"/>
      <c r="AB59" s="865"/>
      <c r="AC59" s="865"/>
      <c r="AD59" s="865"/>
      <c r="AE59" s="865"/>
      <c r="AF59" s="865"/>
      <c r="AG59" s="865"/>
      <c r="AH59" s="865"/>
      <c r="AI59" s="866"/>
    </row>
    <row r="60" spans="2:35" ht="71.25" customHeight="1" x14ac:dyDescent="0.15">
      <c r="B60" s="871"/>
      <c r="C60" s="12"/>
      <c r="D60" s="9"/>
      <c r="E60" s="11"/>
      <c r="F60" s="10"/>
      <c r="G60" s="10"/>
      <c r="H60" s="9"/>
      <c r="I60" s="9"/>
      <c r="J60" s="9"/>
      <c r="K60" s="9"/>
      <c r="L60" s="9"/>
      <c r="M60" s="9"/>
      <c r="N60" s="9"/>
      <c r="O60" s="9"/>
      <c r="P60" s="9"/>
      <c r="Q60" s="9"/>
      <c r="R60" s="9"/>
      <c r="S60" s="8"/>
      <c r="T60" s="8"/>
      <c r="U60" s="8"/>
      <c r="V60" s="875" t="s">
        <v>535</v>
      </c>
      <c r="W60" s="875"/>
      <c r="X60" s="875"/>
      <c r="Y60" s="875"/>
      <c r="Z60" s="875"/>
      <c r="AA60" s="875"/>
      <c r="AB60" s="875"/>
      <c r="AC60" s="875"/>
      <c r="AD60" s="875"/>
      <c r="AE60" s="875"/>
      <c r="AF60" s="875"/>
      <c r="AG60" s="875"/>
      <c r="AH60" s="875"/>
      <c r="AI60" s="876"/>
    </row>
    <row r="61" spans="2:35" ht="15" customHeight="1" x14ac:dyDescent="0.15"/>
    <row r="62" spans="2:35" ht="26.25" customHeight="1" x14ac:dyDescent="0.2">
      <c r="B62" s="870" t="s">
        <v>31</v>
      </c>
      <c r="C62" s="872" t="s">
        <v>30</v>
      </c>
      <c r="D62" s="873"/>
      <c r="E62" s="873"/>
      <c r="F62" s="873"/>
      <c r="G62" s="873"/>
      <c r="H62" s="873"/>
      <c r="I62" s="873"/>
      <c r="J62" s="873"/>
      <c r="K62" s="873"/>
      <c r="L62" s="873"/>
      <c r="M62" s="873"/>
      <c r="N62" s="873"/>
      <c r="O62" s="873"/>
      <c r="P62" s="873"/>
      <c r="Q62" s="873"/>
      <c r="R62" s="873"/>
      <c r="S62" s="873"/>
      <c r="T62" s="873"/>
      <c r="U62" s="873"/>
      <c r="V62" s="873"/>
      <c r="W62" s="873"/>
      <c r="X62" s="873"/>
      <c r="Y62" s="873"/>
      <c r="Z62" s="873"/>
      <c r="AA62" s="873"/>
      <c r="AB62" s="873"/>
      <c r="AC62" s="873"/>
      <c r="AD62" s="873"/>
      <c r="AE62" s="873"/>
      <c r="AF62" s="873"/>
      <c r="AG62" s="873"/>
      <c r="AH62" s="873"/>
      <c r="AI62" s="874"/>
    </row>
    <row r="63" spans="2:35" ht="35.450000000000003" customHeight="1" x14ac:dyDescent="0.15">
      <c r="B63" s="870"/>
      <c r="C63" s="864"/>
      <c r="D63" s="865"/>
      <c r="E63" s="865"/>
      <c r="F63" s="865"/>
      <c r="G63" s="865"/>
      <c r="H63" s="865"/>
      <c r="I63" s="865"/>
      <c r="J63" s="865"/>
      <c r="K63" s="865"/>
      <c r="L63" s="865"/>
      <c r="M63" s="865"/>
      <c r="N63" s="865"/>
      <c r="O63" s="865"/>
      <c r="P63" s="865"/>
      <c r="Q63" s="865"/>
      <c r="R63" s="865"/>
      <c r="S63" s="865"/>
      <c r="T63" s="865"/>
      <c r="U63" s="865"/>
      <c r="V63" s="865"/>
      <c r="W63" s="865"/>
      <c r="X63" s="865"/>
      <c r="Y63" s="865"/>
      <c r="Z63" s="865"/>
      <c r="AA63" s="865"/>
      <c r="AB63" s="865"/>
      <c r="AC63" s="865"/>
      <c r="AD63" s="865"/>
      <c r="AE63" s="865"/>
      <c r="AF63" s="865"/>
      <c r="AG63" s="865"/>
      <c r="AH63" s="865"/>
      <c r="AI63" s="866"/>
    </row>
    <row r="64" spans="2:35" ht="35.450000000000003" customHeight="1" x14ac:dyDescent="0.15">
      <c r="B64" s="870"/>
      <c r="C64" s="864"/>
      <c r="D64" s="865"/>
      <c r="E64" s="865"/>
      <c r="F64" s="865"/>
      <c r="G64" s="865"/>
      <c r="H64" s="865"/>
      <c r="I64" s="865"/>
      <c r="J64" s="865"/>
      <c r="K64" s="865"/>
      <c r="L64" s="865"/>
      <c r="M64" s="865"/>
      <c r="N64" s="865"/>
      <c r="O64" s="865"/>
      <c r="P64" s="865"/>
      <c r="Q64" s="865"/>
      <c r="R64" s="865"/>
      <c r="S64" s="865"/>
      <c r="T64" s="865"/>
      <c r="U64" s="865"/>
      <c r="V64" s="865"/>
      <c r="W64" s="865"/>
      <c r="X64" s="865"/>
      <c r="Y64" s="865"/>
      <c r="Z64" s="865"/>
      <c r="AA64" s="865"/>
      <c r="AB64" s="865"/>
      <c r="AC64" s="865"/>
      <c r="AD64" s="865"/>
      <c r="AE64" s="865"/>
      <c r="AF64" s="865"/>
      <c r="AG64" s="865"/>
      <c r="AH64" s="865"/>
      <c r="AI64" s="866"/>
    </row>
    <row r="65" spans="2:35" ht="35.450000000000003" customHeight="1" x14ac:dyDescent="0.15">
      <c r="B65" s="870"/>
      <c r="C65" s="864"/>
      <c r="D65" s="865"/>
      <c r="E65" s="865"/>
      <c r="F65" s="865"/>
      <c r="G65" s="865"/>
      <c r="H65" s="865"/>
      <c r="I65" s="865"/>
      <c r="J65" s="865"/>
      <c r="K65" s="865"/>
      <c r="L65" s="865"/>
      <c r="M65" s="865"/>
      <c r="N65" s="865"/>
      <c r="O65" s="865"/>
      <c r="P65" s="865"/>
      <c r="Q65" s="865"/>
      <c r="R65" s="865"/>
      <c r="S65" s="865"/>
      <c r="T65" s="865"/>
      <c r="U65" s="865"/>
      <c r="V65" s="865"/>
      <c r="W65" s="865"/>
      <c r="X65" s="865"/>
      <c r="Y65" s="865"/>
      <c r="Z65" s="865"/>
      <c r="AA65" s="865"/>
      <c r="AB65" s="865"/>
      <c r="AC65" s="865"/>
      <c r="AD65" s="865"/>
      <c r="AE65" s="865"/>
      <c r="AF65" s="865"/>
      <c r="AG65" s="865"/>
      <c r="AH65" s="865"/>
      <c r="AI65" s="866"/>
    </row>
    <row r="66" spans="2:35" ht="35.450000000000003" customHeight="1" x14ac:dyDescent="0.15">
      <c r="B66" s="870"/>
      <c r="C66" s="864"/>
      <c r="D66" s="865"/>
      <c r="E66" s="865"/>
      <c r="F66" s="865"/>
      <c r="G66" s="865"/>
      <c r="H66" s="865"/>
      <c r="I66" s="865"/>
      <c r="J66" s="865"/>
      <c r="K66" s="865"/>
      <c r="L66" s="865"/>
      <c r="M66" s="865"/>
      <c r="N66" s="865"/>
      <c r="O66" s="865"/>
      <c r="P66" s="865"/>
      <c r="Q66" s="865"/>
      <c r="R66" s="865"/>
      <c r="S66" s="865"/>
      <c r="T66" s="865"/>
      <c r="U66" s="865"/>
      <c r="V66" s="865"/>
      <c r="W66" s="865"/>
      <c r="X66" s="865"/>
      <c r="Y66" s="865"/>
      <c r="Z66" s="865"/>
      <c r="AA66" s="865"/>
      <c r="AB66" s="865"/>
      <c r="AC66" s="865"/>
      <c r="AD66" s="865"/>
      <c r="AE66" s="865"/>
      <c r="AF66" s="865"/>
      <c r="AG66" s="865"/>
      <c r="AH66" s="865"/>
      <c r="AI66" s="866"/>
    </row>
    <row r="67" spans="2:35" ht="35.450000000000003" customHeight="1" x14ac:dyDescent="0.15">
      <c r="B67" s="870"/>
      <c r="C67" s="864"/>
      <c r="D67" s="865"/>
      <c r="E67" s="865"/>
      <c r="F67" s="865"/>
      <c r="G67" s="865"/>
      <c r="H67" s="865"/>
      <c r="I67" s="865"/>
      <c r="J67" s="865"/>
      <c r="K67" s="865"/>
      <c r="L67" s="865"/>
      <c r="M67" s="865"/>
      <c r="N67" s="865"/>
      <c r="O67" s="865"/>
      <c r="P67" s="865"/>
      <c r="Q67" s="865"/>
      <c r="R67" s="865"/>
      <c r="S67" s="865"/>
      <c r="T67" s="865"/>
      <c r="U67" s="865"/>
      <c r="V67" s="865"/>
      <c r="W67" s="865"/>
      <c r="X67" s="865"/>
      <c r="Y67" s="865"/>
      <c r="Z67" s="865"/>
      <c r="AA67" s="865"/>
      <c r="AB67" s="865"/>
      <c r="AC67" s="865"/>
      <c r="AD67" s="865"/>
      <c r="AE67" s="865"/>
      <c r="AF67" s="865"/>
      <c r="AG67" s="865"/>
      <c r="AH67" s="865"/>
      <c r="AI67" s="866"/>
    </row>
    <row r="68" spans="2:35" ht="35.450000000000003" customHeight="1" x14ac:dyDescent="0.15">
      <c r="B68" s="870"/>
      <c r="C68" s="864"/>
      <c r="D68" s="865"/>
      <c r="E68" s="865"/>
      <c r="F68" s="865"/>
      <c r="G68" s="865"/>
      <c r="H68" s="865"/>
      <c r="I68" s="865"/>
      <c r="J68" s="865"/>
      <c r="K68" s="865"/>
      <c r="L68" s="865"/>
      <c r="M68" s="865"/>
      <c r="N68" s="865"/>
      <c r="O68" s="865"/>
      <c r="P68" s="865"/>
      <c r="Q68" s="865"/>
      <c r="R68" s="865"/>
      <c r="S68" s="865"/>
      <c r="T68" s="865"/>
      <c r="U68" s="865"/>
      <c r="V68" s="865"/>
      <c r="W68" s="865"/>
      <c r="X68" s="865"/>
      <c r="Y68" s="865"/>
      <c r="Z68" s="865"/>
      <c r="AA68" s="865"/>
      <c r="AB68" s="865"/>
      <c r="AC68" s="865"/>
      <c r="AD68" s="865"/>
      <c r="AE68" s="865"/>
      <c r="AF68" s="865"/>
      <c r="AG68" s="865"/>
      <c r="AH68" s="865"/>
      <c r="AI68" s="866"/>
    </row>
    <row r="69" spans="2:35" ht="35.450000000000003" customHeight="1" x14ac:dyDescent="0.15">
      <c r="B69" s="870"/>
      <c r="C69" s="864"/>
      <c r="D69" s="865"/>
      <c r="E69" s="865"/>
      <c r="F69" s="865"/>
      <c r="G69" s="865"/>
      <c r="H69" s="865"/>
      <c r="I69" s="865"/>
      <c r="J69" s="865"/>
      <c r="K69" s="865"/>
      <c r="L69" s="865"/>
      <c r="M69" s="865"/>
      <c r="N69" s="865"/>
      <c r="O69" s="865"/>
      <c r="P69" s="865"/>
      <c r="Q69" s="865"/>
      <c r="R69" s="865"/>
      <c r="S69" s="865"/>
      <c r="T69" s="865"/>
      <c r="U69" s="865"/>
      <c r="V69" s="865"/>
      <c r="W69" s="865"/>
      <c r="X69" s="865"/>
      <c r="Y69" s="865"/>
      <c r="Z69" s="865"/>
      <c r="AA69" s="865"/>
      <c r="AB69" s="865"/>
      <c r="AC69" s="865"/>
      <c r="AD69" s="865"/>
      <c r="AE69" s="865"/>
      <c r="AF69" s="865"/>
      <c r="AG69" s="865"/>
      <c r="AH69" s="865"/>
      <c r="AI69" s="866"/>
    </row>
    <row r="70" spans="2:35" ht="35.450000000000003" customHeight="1" x14ac:dyDescent="0.15">
      <c r="B70" s="870"/>
      <c r="C70" s="864"/>
      <c r="D70" s="865"/>
      <c r="E70" s="865"/>
      <c r="F70" s="865"/>
      <c r="G70" s="865"/>
      <c r="H70" s="865"/>
      <c r="I70" s="865"/>
      <c r="J70" s="865"/>
      <c r="K70" s="865"/>
      <c r="L70" s="865"/>
      <c r="M70" s="865"/>
      <c r="N70" s="865"/>
      <c r="O70" s="865"/>
      <c r="P70" s="865"/>
      <c r="Q70" s="865"/>
      <c r="R70" s="865"/>
      <c r="S70" s="865"/>
      <c r="T70" s="865"/>
      <c r="U70" s="865"/>
      <c r="V70" s="865"/>
      <c r="W70" s="865"/>
      <c r="X70" s="865"/>
      <c r="Y70" s="865"/>
      <c r="Z70" s="865"/>
      <c r="AA70" s="865"/>
      <c r="AB70" s="865"/>
      <c r="AC70" s="865"/>
      <c r="AD70" s="865"/>
      <c r="AE70" s="865"/>
      <c r="AF70" s="865"/>
      <c r="AG70" s="865"/>
      <c r="AH70" s="865"/>
      <c r="AI70" s="866"/>
    </row>
    <row r="71" spans="2:35" ht="35.450000000000003" customHeight="1" x14ac:dyDescent="0.15">
      <c r="B71" s="870"/>
      <c r="C71" s="864"/>
      <c r="D71" s="865"/>
      <c r="E71" s="865"/>
      <c r="F71" s="865"/>
      <c r="G71" s="865"/>
      <c r="H71" s="865"/>
      <c r="I71" s="865"/>
      <c r="J71" s="865"/>
      <c r="K71" s="865"/>
      <c r="L71" s="865"/>
      <c r="M71" s="865"/>
      <c r="N71" s="865"/>
      <c r="O71" s="865"/>
      <c r="P71" s="865"/>
      <c r="Q71" s="865"/>
      <c r="R71" s="865"/>
      <c r="S71" s="865"/>
      <c r="T71" s="865"/>
      <c r="U71" s="865"/>
      <c r="V71" s="865"/>
      <c r="W71" s="865"/>
      <c r="X71" s="865"/>
      <c r="Y71" s="865"/>
      <c r="Z71" s="865"/>
      <c r="AA71" s="865"/>
      <c r="AB71" s="865"/>
      <c r="AC71" s="865"/>
      <c r="AD71" s="865"/>
      <c r="AE71" s="865"/>
      <c r="AF71" s="865"/>
      <c r="AG71" s="865"/>
      <c r="AH71" s="865"/>
      <c r="AI71" s="866"/>
    </row>
    <row r="72" spans="2:35" ht="35.450000000000003" customHeight="1" x14ac:dyDescent="0.15">
      <c r="B72" s="870"/>
      <c r="C72" s="864"/>
      <c r="D72" s="865"/>
      <c r="E72" s="865"/>
      <c r="F72" s="865"/>
      <c r="G72" s="865"/>
      <c r="H72" s="865"/>
      <c r="I72" s="865"/>
      <c r="J72" s="865"/>
      <c r="K72" s="865"/>
      <c r="L72" s="865"/>
      <c r="M72" s="865"/>
      <c r="N72" s="865"/>
      <c r="O72" s="865"/>
      <c r="P72" s="865"/>
      <c r="Q72" s="865"/>
      <c r="R72" s="865"/>
      <c r="S72" s="865"/>
      <c r="T72" s="865"/>
      <c r="U72" s="865"/>
      <c r="V72" s="865"/>
      <c r="W72" s="865"/>
      <c r="X72" s="865"/>
      <c r="Y72" s="865"/>
      <c r="Z72" s="865"/>
      <c r="AA72" s="865"/>
      <c r="AB72" s="865"/>
      <c r="AC72" s="865"/>
      <c r="AD72" s="865"/>
      <c r="AE72" s="865"/>
      <c r="AF72" s="865"/>
      <c r="AG72" s="865"/>
      <c r="AH72" s="865"/>
      <c r="AI72" s="866"/>
    </row>
    <row r="73" spans="2:35" ht="22.5" customHeight="1" x14ac:dyDescent="0.15">
      <c r="B73" s="870"/>
      <c r="C73" s="864"/>
      <c r="D73" s="865"/>
      <c r="E73" s="865"/>
      <c r="F73" s="865"/>
      <c r="G73" s="865"/>
      <c r="H73" s="865"/>
      <c r="I73" s="865"/>
      <c r="J73" s="865"/>
      <c r="K73" s="865"/>
      <c r="L73" s="865"/>
      <c r="M73" s="865"/>
      <c r="N73" s="865"/>
      <c r="O73" s="865"/>
      <c r="P73" s="865"/>
      <c r="Q73" s="865"/>
      <c r="R73" s="865"/>
      <c r="S73" s="865"/>
      <c r="T73" s="865"/>
      <c r="U73" s="865"/>
      <c r="V73" s="865"/>
      <c r="W73" s="865"/>
      <c r="X73" s="865"/>
      <c r="Y73" s="865"/>
      <c r="Z73" s="865"/>
      <c r="AA73" s="865"/>
      <c r="AB73" s="865"/>
      <c r="AC73" s="865"/>
      <c r="AD73" s="865"/>
      <c r="AE73" s="865"/>
      <c r="AF73" s="865"/>
      <c r="AG73" s="865"/>
      <c r="AH73" s="865"/>
      <c r="AI73" s="866"/>
    </row>
    <row r="74" spans="2:35" ht="71.25" customHeight="1" x14ac:dyDescent="0.15">
      <c r="B74" s="871"/>
      <c r="C74" s="12"/>
      <c r="D74" s="9"/>
      <c r="E74" s="11"/>
      <c r="F74" s="10"/>
      <c r="G74" s="10"/>
      <c r="H74" s="9"/>
      <c r="I74" s="9"/>
      <c r="J74" s="9"/>
      <c r="K74" s="9"/>
      <c r="L74" s="9"/>
      <c r="M74" s="9"/>
      <c r="N74" s="9"/>
      <c r="O74" s="9"/>
      <c r="P74" s="9"/>
      <c r="Q74" s="9"/>
      <c r="R74" s="9"/>
      <c r="S74" s="8"/>
      <c r="T74" s="8"/>
      <c r="U74" s="8"/>
      <c r="V74" s="875" t="s">
        <v>535</v>
      </c>
      <c r="W74" s="875"/>
      <c r="X74" s="875"/>
      <c r="Y74" s="875"/>
      <c r="Z74" s="875"/>
      <c r="AA74" s="875"/>
      <c r="AB74" s="875"/>
      <c r="AC74" s="875"/>
      <c r="AD74" s="875"/>
      <c r="AE74" s="875"/>
      <c r="AF74" s="875"/>
      <c r="AG74" s="875"/>
      <c r="AH74" s="875"/>
      <c r="AI74" s="876"/>
    </row>
    <row r="75" spans="2:35" ht="15" customHeight="1" x14ac:dyDescent="0.15"/>
  </sheetData>
  <mergeCells count="35">
    <mergeCell ref="B62:B74"/>
    <mergeCell ref="C62:AI62"/>
    <mergeCell ref="C63:AI73"/>
    <mergeCell ref="V74:AI74"/>
    <mergeCell ref="B34:B46"/>
    <mergeCell ref="C34:AI34"/>
    <mergeCell ref="C35:AI45"/>
    <mergeCell ref="V46:AI46"/>
    <mergeCell ref="B48:B60"/>
    <mergeCell ref="C48:AI48"/>
    <mergeCell ref="C49:AI59"/>
    <mergeCell ref="V60:AI60"/>
    <mergeCell ref="B20:B32"/>
    <mergeCell ref="C20:AI20"/>
    <mergeCell ref="C21:AI31"/>
    <mergeCell ref="V32:AI32"/>
    <mergeCell ref="B6:B18"/>
    <mergeCell ref="C6:AI6"/>
    <mergeCell ref="C7:AI17"/>
    <mergeCell ref="V18:AI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D3BD8-7461-4709-A00F-DD7B1C13F5B5}">
  <sheetPr codeName="Sheet14">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t="str">
        <f>N7</f>
        <v>PS</v>
      </c>
      <c r="AW5" s="115">
        <f>R7</f>
        <v>2.77</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8" t="str">
        <f>+Y36</f>
        <v>Ⅰ</v>
      </c>
      <c r="BT5" s="288" t="str">
        <f>+AC36</f>
        <v>Ⅰ</v>
      </c>
      <c r="BU5" s="288" t="str">
        <f>+AG36</f>
        <v>Ⅰ</v>
      </c>
      <c r="BV5" s="288"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t="s">
        <v>656</v>
      </c>
      <c r="O7" s="924"/>
      <c r="P7" s="920" t="s">
        <v>466</v>
      </c>
      <c r="Q7" s="922"/>
      <c r="R7" s="925">
        <f>IF(N7="","",IFERROR(INDEX('様式A-2'!$C$9:$C$438,MATCH(N7,'様式A-2'!$B$9:$B$438,0)),""))</f>
        <v>2.77</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PSS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t="str">
        <f>IF(L11="","",AS11)</f>
        <v/>
      </c>
      <c r="L11" s="945" t="str">
        <f>IFERROR(VLOOKUP($AS$7&amp;$AS11,'様式C-1-1用'!$C$4:$AI$2973,5,0),"")</f>
        <v/>
      </c>
      <c r="M11" s="946"/>
      <c r="N11" s="945" t="str">
        <f>IFERROR(VLOOKUP($AS$7&amp;$AS11,'様式C-1-1用'!$C$4:$AI$2973,6,0),"")</f>
        <v/>
      </c>
      <c r="O11" s="946"/>
      <c r="P11" s="945" t="str">
        <f>IFERROR(VLOOKUP($AS$7&amp;$AS11,'様式C-1-1用'!$C$4:$AI$2973,7,0),"")</f>
        <v/>
      </c>
      <c r="Q11" s="946"/>
      <c r="R11" s="420" t="str">
        <f>IFERROR(VLOOKUP($AS$7&amp;$AS11,'様式C-1-1用'!$C$4:$AI$2973,9,0),"")</f>
        <v/>
      </c>
      <c r="S11" s="420"/>
      <c r="T11" s="420"/>
      <c r="U11" s="923" t="str">
        <f>IFERROR(VLOOKUP($AS$7&amp;$AS11,'様式C-1-1用'!$C$4:$AI$2973,20,0),"")</f>
        <v/>
      </c>
      <c r="V11" s="947"/>
      <c r="W11" s="923" t="str">
        <f>IFERROR(VLOOKUP($AS$7&amp;$AS11,'様式C-1-1用'!$C$4:$AI$2973,23,0),"")</f>
        <v/>
      </c>
      <c r="X11" s="924"/>
      <c r="Y11" s="289" t="str">
        <f>IFERROR(VLOOKUP($AS$7&amp;$AS11,'様式C-1-1用'!$C$4:$CE$2973,58,0),"")</f>
        <v/>
      </c>
      <c r="Z11" s="290" t="str">
        <f>IFERROR(VLOOKUP($AS$7&amp;$AS11,'様式C-1-1用'!$C$4:$BS$977,59,0),"")</f>
        <v/>
      </c>
      <c r="AA11" s="290" t="str">
        <f>IFERROR(VLOOKUP($AS$7&amp;$AS11,'様式C-1-1用'!$C$4:$BS$977,60,0),"")</f>
        <v/>
      </c>
      <c r="AB11" s="290" t="str">
        <f>IFERROR(VLOOKUP($AS$7&amp;$AS11,'様式C-1-1用'!$C$4:$BS$977,61,0),"")</f>
        <v/>
      </c>
      <c r="AC11" s="334" t="str">
        <f>IFERROR(VLOOKUP($AS$7&amp;$AS11,'様式C-1-1用'!$C$4:$BS$977,62,0),"")</f>
        <v/>
      </c>
      <c r="AD11" s="334" t="str">
        <f>IFERROR(VLOOKUP($AS$7&amp;$AS11,'様式C-1-1用'!$C$4:$BS$976,63,0),"")</f>
        <v/>
      </c>
      <c r="AE11" s="334" t="str">
        <f>IFERROR(VLOOKUP($AS$7&amp;$AS11,'様式C-1-1用'!$C$4:$BS$976,64,0),"")</f>
        <v/>
      </c>
      <c r="AF11" s="334" t="str">
        <f>IFERROR(VLOOKUP($AS$7&amp;$AS11,'様式C-1-1用'!$C$4:$BS$976,65,0),"")</f>
        <v/>
      </c>
      <c r="AG11" s="334" t="str">
        <f>IFERROR(VLOOKUP($AS$7&amp;$AS11,'様式C-1-1用'!$C$4:$BS$977,66,0),"")</f>
        <v/>
      </c>
      <c r="AH11" s="334" t="str">
        <f>IFERROR(VLOOKUP($AS$7&amp;$AS11,'様式C-1-1用'!$C$4:$BS$977,67,0),"")</f>
        <v/>
      </c>
      <c r="AI11" s="334" t="str">
        <f>IFERROR(VLOOKUP($AS$7&amp;$AS11,'様式C-1-1用'!$C$4:$BS$977,68,0),"")</f>
        <v/>
      </c>
      <c r="AJ11" s="334" t="str">
        <f>IFERROR(VLOOKUP($AS$7&amp;$AS11,'様式C-1-1用'!$C$4:$BS$977,69,0),"")</f>
        <v/>
      </c>
      <c r="AK11" s="944" t="str">
        <f>IFERROR(VLOOKUP($AS$7&amp;$AS11,'様式C-1-1用'!$C$4:$AI$976,17,0),"")</f>
        <v/>
      </c>
      <c r="AL11" s="944"/>
      <c r="AM11" s="944"/>
      <c r="AN11" s="758"/>
      <c r="AO11" s="759"/>
      <c r="AP11" s="3"/>
      <c r="AQ11" s="166">
        <f>IF(P11="外力",1,IF(P11="材質劣化",2,IF(P11="漏水",3,0)))</f>
        <v>0</v>
      </c>
      <c r="AS11" s="114">
        <v>1</v>
      </c>
    </row>
    <row r="12" spans="2:86" ht="12" customHeight="1" x14ac:dyDescent="0.15">
      <c r="B12" s="629"/>
      <c r="C12" s="912"/>
      <c r="D12" s="910"/>
      <c r="E12" s="910"/>
      <c r="F12" s="910"/>
      <c r="G12" s="910"/>
      <c r="H12" s="910"/>
      <c r="I12" s="910"/>
      <c r="J12" s="911"/>
      <c r="K12" s="138" t="str">
        <f t="shared" ref="K12:K30" si="5">IF(L12="","",AS12)</f>
        <v/>
      </c>
      <c r="L12" s="945" t="str">
        <f>IFERROR(VLOOKUP($AS$7&amp;$AS12,'様式C-1-1用'!$C$4:$AI$2973,5,0),"")</f>
        <v/>
      </c>
      <c r="M12" s="946"/>
      <c r="N12" s="945" t="str">
        <f>IFERROR(VLOOKUP($AS$7&amp;$AS12,'様式C-1-1用'!$C$4:$AI$2973,6,0),"")</f>
        <v/>
      </c>
      <c r="O12" s="946"/>
      <c r="P12" s="945" t="str">
        <f>IFERROR(VLOOKUP($AS$7&amp;$AS12,'様式C-1-1用'!$C$4:$AI$2973,7,0),"")</f>
        <v/>
      </c>
      <c r="Q12" s="946"/>
      <c r="R12" s="420" t="str">
        <f>IFERROR(VLOOKUP($AS$7&amp;$AS12,'様式C-1-1用'!$C$4:$AI$2973,9,0),"")</f>
        <v/>
      </c>
      <c r="S12" s="420"/>
      <c r="T12" s="420"/>
      <c r="U12" s="923" t="str">
        <f>IFERROR(VLOOKUP($AS$7&amp;$AS12,'様式C-1-1用'!$C$4:$AI$2973,20,0),"")</f>
        <v/>
      </c>
      <c r="V12" s="947"/>
      <c r="W12" s="923" t="str">
        <f>IFERROR(VLOOKUP($AS$7&amp;$AS12,'様式C-1-1用'!$C$4:$AI$2973,23,0),"")</f>
        <v/>
      </c>
      <c r="X12" s="924"/>
      <c r="Y12" s="289" t="str">
        <f>IFERROR(VLOOKUP($AS$7&amp;$AS12,'様式C-1-1用'!$C$4:$CE$2973,58,0),"")</f>
        <v/>
      </c>
      <c r="Z12" s="290" t="str">
        <f>IFERROR(VLOOKUP($AS$7&amp;$AS12,'様式C-1-1用'!$C$4:$BS$977,59,0),"")</f>
        <v/>
      </c>
      <c r="AA12" s="290" t="str">
        <f>IFERROR(VLOOKUP($AS$7&amp;$AS12,'様式C-1-1用'!$C$4:$BS$977,60,0),"")</f>
        <v/>
      </c>
      <c r="AB12" s="290" t="str">
        <f>IFERROR(VLOOKUP($AS$7&amp;$AS12,'様式C-1-1用'!$C$4:$BS$977,61,0),"")</f>
        <v/>
      </c>
      <c r="AC12" s="334" t="str">
        <f>IFERROR(VLOOKUP($AS$7&amp;$AS12,'様式C-1-1用'!$C$4:$BS$977,62,0),"")</f>
        <v/>
      </c>
      <c r="AD12" s="334" t="str">
        <f>IFERROR(VLOOKUP($AS$7&amp;$AS12,'様式C-1-1用'!$C$4:$BS$976,63,0),"")</f>
        <v/>
      </c>
      <c r="AE12" s="334" t="str">
        <f>IFERROR(VLOOKUP($AS$7&amp;$AS12,'様式C-1-1用'!$C$4:$BS$976,64,0),"")</f>
        <v/>
      </c>
      <c r="AF12" s="334" t="str">
        <f>IFERROR(VLOOKUP($AS$7&amp;$AS12,'様式C-1-1用'!$C$4:$BS$976,65,0),"")</f>
        <v/>
      </c>
      <c r="AG12" s="334" t="str">
        <f>IFERROR(VLOOKUP($AS$7&amp;$AS12,'様式C-1-1用'!$C$4:$BS$977,66,0),"")</f>
        <v/>
      </c>
      <c r="AH12" s="334" t="str">
        <f>IFERROR(VLOOKUP($AS$7&amp;$AS12,'様式C-1-1用'!$C$4:$BS$977,67,0),"")</f>
        <v/>
      </c>
      <c r="AI12" s="334" t="str">
        <f>IFERROR(VLOOKUP($AS$7&amp;$AS12,'様式C-1-1用'!$C$4:$BS$977,68,0),"")</f>
        <v/>
      </c>
      <c r="AJ12" s="334" t="str">
        <f>IFERROR(VLOOKUP($AS$7&amp;$AS12,'様式C-1-1用'!$C$4:$BS$977,69,0),"")</f>
        <v/>
      </c>
      <c r="AK12" s="924" t="str">
        <f>IFERROR(VLOOKUP($AS$7&amp;$AS12,'様式C-1-1用'!$C$4:$AI$976,17,0),"")</f>
        <v/>
      </c>
      <c r="AL12" s="924"/>
      <c r="AM12" s="924"/>
      <c r="AN12" s="755"/>
      <c r="AO12" s="756"/>
      <c r="AP12" s="3"/>
      <c r="AQ12" s="166">
        <f t="shared" ref="AQ12:AQ30" si="6">IF(P12="外力",1,IF(P12="材質劣化",2,IF(P12="漏水",3,0)))</f>
        <v>0</v>
      </c>
      <c r="AS12" s="114">
        <f>AS11+1</f>
        <v>2</v>
      </c>
    </row>
    <row r="13" spans="2:86" ht="12" customHeight="1" x14ac:dyDescent="0.15">
      <c r="B13" s="629"/>
      <c r="C13" s="912"/>
      <c r="D13" s="910"/>
      <c r="E13" s="910"/>
      <c r="F13" s="910"/>
      <c r="G13" s="910"/>
      <c r="H13" s="910"/>
      <c r="I13" s="910"/>
      <c r="J13" s="911"/>
      <c r="K13" s="138" t="str">
        <f t="shared" si="5"/>
        <v/>
      </c>
      <c r="L13" s="945" t="str">
        <f>IFERROR(VLOOKUP($AS$7&amp;$AS13,'様式C-1-1用'!$C$4:$AI$2973,5,0),"")</f>
        <v/>
      </c>
      <c r="M13" s="946"/>
      <c r="N13" s="945" t="str">
        <f>IFERROR(VLOOKUP($AS$7&amp;$AS13,'様式C-1-1用'!$C$4:$AI$2973,6,0),"")</f>
        <v/>
      </c>
      <c r="O13" s="946"/>
      <c r="P13" s="945" t="str">
        <f>IFERROR(VLOOKUP($AS$7&amp;$AS13,'様式C-1-1用'!$C$4:$AI$2973,7,0),"")</f>
        <v/>
      </c>
      <c r="Q13" s="946"/>
      <c r="R13" s="420" t="str">
        <f>IFERROR(VLOOKUP($AS$7&amp;$AS13,'様式C-1-1用'!$C$4:$AI$2973,9,0),"")</f>
        <v/>
      </c>
      <c r="S13" s="420"/>
      <c r="T13" s="420"/>
      <c r="U13" s="923" t="str">
        <f>IFERROR(VLOOKUP($AS$7&amp;$AS13,'様式C-1-1用'!$C$4:$AI$2973,20,0),"")</f>
        <v/>
      </c>
      <c r="V13" s="947"/>
      <c r="W13" s="923" t="str">
        <f>IFERROR(VLOOKUP($AS$7&amp;$AS13,'様式C-1-1用'!$C$4:$AI$2973,23,0),"")</f>
        <v/>
      </c>
      <c r="X13" s="924"/>
      <c r="Y13" s="289" t="str">
        <f>IFERROR(VLOOKUP($AS$7&amp;$AS13,'様式C-1-1用'!$C$4:$CE$2973,58,0),"")</f>
        <v/>
      </c>
      <c r="Z13" s="290" t="str">
        <f>IFERROR(VLOOKUP($AS$7&amp;$AS13,'様式C-1-1用'!$C$4:$BS$977,59,0),"")</f>
        <v/>
      </c>
      <c r="AA13" s="290" t="str">
        <f>IFERROR(VLOOKUP($AS$7&amp;$AS13,'様式C-1-1用'!$C$4:$BS$977,60,0),"")</f>
        <v/>
      </c>
      <c r="AB13" s="290" t="str">
        <f>IFERROR(VLOOKUP($AS$7&amp;$AS13,'様式C-1-1用'!$C$4:$BS$977,61,0),"")</f>
        <v/>
      </c>
      <c r="AC13" s="334" t="str">
        <f>IFERROR(VLOOKUP($AS$7&amp;$AS13,'様式C-1-1用'!$C$4:$BS$977,62,0),"")</f>
        <v/>
      </c>
      <c r="AD13" s="334" t="str">
        <f>IFERROR(VLOOKUP($AS$7&amp;$AS13,'様式C-1-1用'!$C$4:$BS$976,63,0),"")</f>
        <v/>
      </c>
      <c r="AE13" s="334" t="str">
        <f>IFERROR(VLOOKUP($AS$7&amp;$AS13,'様式C-1-1用'!$C$4:$BS$976,64,0),"")</f>
        <v/>
      </c>
      <c r="AF13" s="334" t="str">
        <f>IFERROR(VLOOKUP($AS$7&amp;$AS13,'様式C-1-1用'!$C$4:$BS$976,65,0),"")</f>
        <v/>
      </c>
      <c r="AG13" s="334" t="str">
        <f>IFERROR(VLOOKUP($AS$7&amp;$AS13,'様式C-1-1用'!$C$4:$BS$977,66,0),"")</f>
        <v/>
      </c>
      <c r="AH13" s="334" t="str">
        <f>IFERROR(VLOOKUP($AS$7&amp;$AS13,'様式C-1-1用'!$C$4:$BS$977,67,0),"")</f>
        <v/>
      </c>
      <c r="AI13" s="334" t="str">
        <f>IFERROR(VLOOKUP($AS$7&amp;$AS13,'様式C-1-1用'!$C$4:$BS$977,68,0),"")</f>
        <v/>
      </c>
      <c r="AJ13" s="334" t="str">
        <f>IFERROR(VLOOKUP($AS$7&amp;$AS13,'様式C-1-1用'!$C$4:$BS$977,69,0),"")</f>
        <v/>
      </c>
      <c r="AK13" s="924" t="str">
        <f>IFERROR(VLOOKUP($AS$7&amp;$AS13,'様式C-1-1用'!$C$4:$AI$976,17,0),"")</f>
        <v/>
      </c>
      <c r="AL13" s="924"/>
      <c r="AM13" s="924"/>
      <c r="AN13" s="755"/>
      <c r="AO13" s="756"/>
      <c r="AP13" s="3"/>
      <c r="AQ13" s="166">
        <f t="shared" si="6"/>
        <v>0</v>
      </c>
      <c r="AS13" s="114">
        <f t="shared" ref="AS13:AS30" si="7">AS12+1</f>
        <v>3</v>
      </c>
    </row>
    <row r="14" spans="2:86" ht="12" customHeight="1" x14ac:dyDescent="0.15">
      <c r="B14" s="629"/>
      <c r="C14" s="912"/>
      <c r="D14" s="910"/>
      <c r="E14" s="910"/>
      <c r="F14" s="910"/>
      <c r="G14" s="910"/>
      <c r="H14" s="910"/>
      <c r="I14" s="910"/>
      <c r="J14" s="911"/>
      <c r="K14" s="138" t="str">
        <f t="shared" si="5"/>
        <v/>
      </c>
      <c r="L14" s="945" t="str">
        <f>IFERROR(VLOOKUP($AS$7&amp;$AS14,'様式C-1-1用'!$C$4:$AI$2973,5,0),"")</f>
        <v/>
      </c>
      <c r="M14" s="946"/>
      <c r="N14" s="945" t="str">
        <f>IFERROR(VLOOKUP($AS$7&amp;$AS14,'様式C-1-1用'!$C$4:$AI$2973,6,0),"")</f>
        <v/>
      </c>
      <c r="O14" s="946"/>
      <c r="P14" s="945" t="str">
        <f>IFERROR(VLOOKUP($AS$7&amp;$AS14,'様式C-1-1用'!$C$4:$AI$2973,7,0),"")</f>
        <v/>
      </c>
      <c r="Q14" s="946"/>
      <c r="R14" s="420" t="str">
        <f>IFERROR(VLOOKUP($AS$7&amp;$AS14,'様式C-1-1用'!$C$4:$AI$2973,9,0),"")</f>
        <v/>
      </c>
      <c r="S14" s="420"/>
      <c r="T14" s="420"/>
      <c r="U14" s="923" t="str">
        <f>IFERROR(VLOOKUP($AS$7&amp;$AS14,'様式C-1-1用'!$C$4:$AI$2973,20,0),"")</f>
        <v/>
      </c>
      <c r="V14" s="947"/>
      <c r="W14" s="923" t="str">
        <f>IFERROR(VLOOKUP($AS$7&amp;$AS14,'様式C-1-1用'!$C$4:$AI$2973,23,0),"")</f>
        <v/>
      </c>
      <c r="X14" s="924"/>
      <c r="Y14" s="289" t="str">
        <f>IFERROR(VLOOKUP($AS$7&amp;$AS14,'様式C-1-1用'!$C$4:$CE$2973,58,0),"")</f>
        <v/>
      </c>
      <c r="Z14" s="290" t="str">
        <f>IFERROR(VLOOKUP($AS$7&amp;$AS14,'様式C-1-1用'!$C$4:$BS$977,59,0),"")</f>
        <v/>
      </c>
      <c r="AA14" s="290" t="str">
        <f>IFERROR(VLOOKUP($AS$7&amp;$AS14,'様式C-1-1用'!$C$4:$BS$977,60,0),"")</f>
        <v/>
      </c>
      <c r="AB14" s="290" t="str">
        <f>IFERROR(VLOOKUP($AS$7&amp;$AS14,'様式C-1-1用'!$C$4:$BS$977,61,0),"")</f>
        <v/>
      </c>
      <c r="AC14" s="334" t="str">
        <f>IFERROR(VLOOKUP($AS$7&amp;$AS14,'様式C-1-1用'!$C$4:$BS$977,62,0),"")</f>
        <v/>
      </c>
      <c r="AD14" s="334" t="str">
        <f>IFERROR(VLOOKUP($AS$7&amp;$AS14,'様式C-1-1用'!$C$4:$BS$976,63,0),"")</f>
        <v/>
      </c>
      <c r="AE14" s="334" t="str">
        <f>IFERROR(VLOOKUP($AS$7&amp;$AS14,'様式C-1-1用'!$C$4:$BS$976,64,0),"")</f>
        <v/>
      </c>
      <c r="AF14" s="334" t="str">
        <f>IFERROR(VLOOKUP($AS$7&amp;$AS14,'様式C-1-1用'!$C$4:$BS$976,65,0),"")</f>
        <v/>
      </c>
      <c r="AG14" s="334" t="str">
        <f>IFERROR(VLOOKUP($AS$7&amp;$AS14,'様式C-1-1用'!$C$4:$BS$977,66,0),"")</f>
        <v/>
      </c>
      <c r="AH14" s="334" t="str">
        <f>IFERROR(VLOOKUP($AS$7&amp;$AS14,'様式C-1-1用'!$C$4:$BS$977,67,0),"")</f>
        <v/>
      </c>
      <c r="AI14" s="334" t="str">
        <f>IFERROR(VLOOKUP($AS$7&amp;$AS14,'様式C-1-1用'!$C$4:$BS$977,68,0),"")</f>
        <v/>
      </c>
      <c r="AJ14" s="334" t="str">
        <f>IFERROR(VLOOKUP($AS$7&amp;$AS14,'様式C-1-1用'!$C$4:$BS$977,69,0),"")</f>
        <v/>
      </c>
      <c r="AK14" s="924" t="str">
        <f>IFERROR(VLOOKUP($AS$7&amp;$AS14,'様式C-1-1用'!$C$4:$AI$976,17,0),"")</f>
        <v/>
      </c>
      <c r="AL14" s="924"/>
      <c r="AM14" s="924"/>
      <c r="AN14" s="755"/>
      <c r="AO14" s="756"/>
      <c r="AP14" s="3"/>
      <c r="AQ14" s="166">
        <f t="shared" si="6"/>
        <v>0</v>
      </c>
      <c r="AS14" s="114">
        <f t="shared" si="7"/>
        <v>4</v>
      </c>
    </row>
    <row r="15" spans="2:86" ht="12" customHeight="1" x14ac:dyDescent="0.15">
      <c r="B15" s="629"/>
      <c r="C15" s="912"/>
      <c r="D15" s="910"/>
      <c r="E15" s="910"/>
      <c r="F15" s="910"/>
      <c r="G15" s="910"/>
      <c r="H15" s="910"/>
      <c r="I15" s="910"/>
      <c r="J15" s="911"/>
      <c r="K15" s="138" t="str">
        <f t="shared" si="5"/>
        <v/>
      </c>
      <c r="L15" s="945" t="str">
        <f>IFERROR(VLOOKUP($AS$7&amp;$AS15,'様式C-1-1用'!$C$4:$AI$2973,5,0),"")</f>
        <v/>
      </c>
      <c r="M15" s="946"/>
      <c r="N15" s="945" t="str">
        <f>IFERROR(VLOOKUP($AS$7&amp;$AS15,'様式C-1-1用'!$C$4:$AI$2973,6,0),"")</f>
        <v/>
      </c>
      <c r="O15" s="946"/>
      <c r="P15" s="945" t="str">
        <f>IFERROR(VLOOKUP($AS$7&amp;$AS15,'様式C-1-1用'!$C$4:$AI$2973,7,0),"")</f>
        <v/>
      </c>
      <c r="Q15" s="946"/>
      <c r="R15" s="420" t="str">
        <f>IFERROR(VLOOKUP($AS$7&amp;$AS15,'様式C-1-1用'!$C$4:$AI$2973,9,0),"")</f>
        <v/>
      </c>
      <c r="S15" s="420"/>
      <c r="T15" s="420"/>
      <c r="U15" s="923" t="str">
        <f>IFERROR(VLOOKUP($AS$7&amp;$AS15,'様式C-1-1用'!$C$4:$AI$2973,20,0),"")</f>
        <v/>
      </c>
      <c r="V15" s="947"/>
      <c r="W15" s="923" t="str">
        <f>IFERROR(VLOOKUP($AS$7&amp;$AS15,'様式C-1-1用'!$C$4:$AI$2973,23,0),"")</f>
        <v/>
      </c>
      <c r="X15" s="924"/>
      <c r="Y15" s="289" t="str">
        <f>IFERROR(VLOOKUP($AS$7&amp;$AS15,'様式C-1-1用'!$C$4:$CE$2973,58,0),"")</f>
        <v/>
      </c>
      <c r="Z15" s="290" t="str">
        <f>IFERROR(VLOOKUP($AS$7&amp;$AS15,'様式C-1-1用'!$C$4:$BS$977,59,0),"")</f>
        <v/>
      </c>
      <c r="AA15" s="290" t="str">
        <f>IFERROR(VLOOKUP($AS$7&amp;$AS15,'様式C-1-1用'!$C$4:$BS$977,60,0),"")</f>
        <v/>
      </c>
      <c r="AB15" s="290" t="str">
        <f>IFERROR(VLOOKUP($AS$7&amp;$AS15,'様式C-1-1用'!$C$4:$BS$977,61,0),"")</f>
        <v/>
      </c>
      <c r="AC15" s="334" t="str">
        <f>IFERROR(VLOOKUP($AS$7&amp;$AS15,'様式C-1-1用'!$C$4:$BS$977,62,0),"")</f>
        <v/>
      </c>
      <c r="AD15" s="334" t="str">
        <f>IFERROR(VLOOKUP($AS$7&amp;$AS15,'様式C-1-1用'!$C$4:$BS$976,63,0),"")</f>
        <v/>
      </c>
      <c r="AE15" s="334" t="str">
        <f>IFERROR(VLOOKUP($AS$7&amp;$AS15,'様式C-1-1用'!$C$4:$BS$976,64,0),"")</f>
        <v/>
      </c>
      <c r="AF15" s="334" t="str">
        <f>IFERROR(VLOOKUP($AS$7&amp;$AS15,'様式C-1-1用'!$C$4:$BS$976,65,0),"")</f>
        <v/>
      </c>
      <c r="AG15" s="334" t="str">
        <f>IFERROR(VLOOKUP($AS$7&amp;$AS15,'様式C-1-1用'!$C$4:$BS$977,66,0),"")</f>
        <v/>
      </c>
      <c r="AH15" s="334" t="str">
        <f>IFERROR(VLOOKUP($AS$7&amp;$AS15,'様式C-1-1用'!$C$4:$BS$977,67,0),"")</f>
        <v/>
      </c>
      <c r="AI15" s="334" t="str">
        <f>IFERROR(VLOOKUP($AS$7&amp;$AS15,'様式C-1-1用'!$C$4:$BS$977,68,0),"")</f>
        <v/>
      </c>
      <c r="AJ15" s="334" t="str">
        <f>IFERROR(VLOOKUP($AS$7&amp;$AS15,'様式C-1-1用'!$C$4:$BS$977,69,0),"")</f>
        <v/>
      </c>
      <c r="AK15" s="924" t="str">
        <f>IFERROR(VLOOKUP($AS$7&amp;$AS15,'様式C-1-1用'!$C$4:$AI$976,17,0),"")</f>
        <v/>
      </c>
      <c r="AL15" s="924"/>
      <c r="AM15" s="924"/>
      <c r="AN15" s="755"/>
      <c r="AO15" s="756"/>
      <c r="AP15" s="3"/>
      <c r="AQ15" s="166">
        <f t="shared" si="6"/>
        <v>0</v>
      </c>
      <c r="AS15" s="114">
        <f t="shared" si="7"/>
        <v>5</v>
      </c>
    </row>
    <row r="16" spans="2:86" ht="12" customHeight="1" x14ac:dyDescent="0.15">
      <c r="B16" s="629"/>
      <c r="C16" s="912"/>
      <c r="D16" s="910"/>
      <c r="E16" s="910"/>
      <c r="F16" s="910"/>
      <c r="G16" s="910"/>
      <c r="H16" s="910"/>
      <c r="I16" s="910"/>
      <c r="J16" s="911"/>
      <c r="K16" s="138" t="str">
        <f t="shared" si="5"/>
        <v/>
      </c>
      <c r="L16" s="945" t="str">
        <f>IFERROR(VLOOKUP($AS$7&amp;$AS16,'様式C-1-1用'!$C$4:$AI$2973,5,0),"")</f>
        <v/>
      </c>
      <c r="M16" s="946"/>
      <c r="N16" s="945" t="str">
        <f>IFERROR(VLOOKUP($AS$7&amp;$AS16,'様式C-1-1用'!$C$4:$AI$2973,6,0),"")</f>
        <v/>
      </c>
      <c r="O16" s="946"/>
      <c r="P16" s="945" t="str">
        <f>IFERROR(VLOOKUP($AS$7&amp;$AS16,'様式C-1-1用'!$C$4:$AI$2973,7,0),"")</f>
        <v/>
      </c>
      <c r="Q16" s="946"/>
      <c r="R16" s="420" t="str">
        <f>IFERROR(VLOOKUP($AS$7&amp;$AS16,'様式C-1-1用'!$C$4:$AI$2973,9,0),"")</f>
        <v/>
      </c>
      <c r="S16" s="420"/>
      <c r="T16" s="420"/>
      <c r="U16" s="923" t="str">
        <f>IFERROR(VLOOKUP($AS$7&amp;$AS16,'様式C-1-1用'!$C$4:$AI$2973,20,0),"")</f>
        <v/>
      </c>
      <c r="V16" s="947"/>
      <c r="W16" s="923" t="str">
        <f>IFERROR(VLOOKUP($AS$7&amp;$AS16,'様式C-1-1用'!$C$4:$AI$2973,23,0),"")</f>
        <v/>
      </c>
      <c r="X16" s="924"/>
      <c r="Y16" s="289" t="str">
        <f>IFERROR(VLOOKUP($AS$7&amp;$AS16,'様式C-1-1用'!$C$4:$CE$2973,58,0),"")</f>
        <v/>
      </c>
      <c r="Z16" s="290" t="str">
        <f>IFERROR(VLOOKUP($AS$7&amp;$AS16,'様式C-1-1用'!$C$4:$BS$977,59,0),"")</f>
        <v/>
      </c>
      <c r="AA16" s="290" t="str">
        <f>IFERROR(VLOOKUP($AS$7&amp;$AS16,'様式C-1-1用'!$C$4:$BS$977,60,0),"")</f>
        <v/>
      </c>
      <c r="AB16" s="290" t="str">
        <f>IFERROR(VLOOKUP($AS$7&amp;$AS16,'様式C-1-1用'!$C$4:$BS$977,61,0),"")</f>
        <v/>
      </c>
      <c r="AC16" s="334" t="str">
        <f>IFERROR(VLOOKUP($AS$7&amp;$AS16,'様式C-1-1用'!$C$4:$BS$977,62,0),"")</f>
        <v/>
      </c>
      <c r="AD16" s="334" t="str">
        <f>IFERROR(VLOOKUP($AS$7&amp;$AS16,'様式C-1-1用'!$C$4:$BS$976,63,0),"")</f>
        <v/>
      </c>
      <c r="AE16" s="334" t="str">
        <f>IFERROR(VLOOKUP($AS$7&amp;$AS16,'様式C-1-1用'!$C$4:$BS$976,64,0),"")</f>
        <v/>
      </c>
      <c r="AF16" s="334" t="str">
        <f>IFERROR(VLOOKUP($AS$7&amp;$AS16,'様式C-1-1用'!$C$4:$BS$976,65,0),"")</f>
        <v/>
      </c>
      <c r="AG16" s="334" t="str">
        <f>IFERROR(VLOOKUP($AS$7&amp;$AS16,'様式C-1-1用'!$C$4:$BS$977,66,0),"")</f>
        <v/>
      </c>
      <c r="AH16" s="334" t="str">
        <f>IFERROR(VLOOKUP($AS$7&amp;$AS16,'様式C-1-1用'!$C$4:$BS$977,67,0),"")</f>
        <v/>
      </c>
      <c r="AI16" s="334" t="str">
        <f>IFERROR(VLOOKUP($AS$7&amp;$AS16,'様式C-1-1用'!$C$4:$BS$977,68,0),"")</f>
        <v/>
      </c>
      <c r="AJ16" s="334" t="str">
        <f>IFERROR(VLOOKUP($AS$7&amp;$AS16,'様式C-1-1用'!$C$4:$BS$977,69,0),"")</f>
        <v/>
      </c>
      <c r="AK16" s="924" t="str">
        <f>IFERROR(VLOOKUP($AS$7&amp;$AS16,'様式C-1-1用'!$C$4:$AI$976,17,0),"")</f>
        <v/>
      </c>
      <c r="AL16" s="924"/>
      <c r="AM16" s="924"/>
      <c r="AN16" s="755"/>
      <c r="AO16" s="756"/>
      <c r="AP16" s="3"/>
      <c r="AQ16" s="166">
        <f t="shared" si="6"/>
        <v>0</v>
      </c>
      <c r="AS16" s="114">
        <f t="shared" si="7"/>
        <v>6</v>
      </c>
    </row>
    <row r="17" spans="2:45" ht="12" customHeight="1" x14ac:dyDescent="0.15">
      <c r="B17" s="629"/>
      <c r="C17" s="912"/>
      <c r="D17" s="910"/>
      <c r="E17" s="910"/>
      <c r="F17" s="910"/>
      <c r="G17" s="910"/>
      <c r="H17" s="910"/>
      <c r="I17" s="910"/>
      <c r="J17" s="911"/>
      <c r="K17" s="138" t="str">
        <f t="shared" si="5"/>
        <v/>
      </c>
      <c r="L17" s="945" t="str">
        <f>IFERROR(VLOOKUP($AS$7&amp;$AS17,'様式C-1-1用'!$C$4:$AI$2973,5,0),"")</f>
        <v/>
      </c>
      <c r="M17" s="946"/>
      <c r="N17" s="945" t="str">
        <f>IFERROR(VLOOKUP($AS$7&amp;$AS17,'様式C-1-1用'!$C$4:$AI$2973,6,0),"")</f>
        <v/>
      </c>
      <c r="O17" s="946"/>
      <c r="P17" s="945" t="str">
        <f>IFERROR(VLOOKUP($AS$7&amp;$AS17,'様式C-1-1用'!$C$4:$AI$2973,7,0),"")</f>
        <v/>
      </c>
      <c r="Q17" s="946"/>
      <c r="R17" s="420" t="str">
        <f>IFERROR(VLOOKUP($AS$7&amp;$AS17,'様式C-1-1用'!$C$4:$AI$2973,9,0),"")</f>
        <v/>
      </c>
      <c r="S17" s="420"/>
      <c r="T17" s="420"/>
      <c r="U17" s="923" t="str">
        <f>IFERROR(VLOOKUP($AS$7&amp;$AS17,'様式C-1-1用'!$C$4:$AI$2973,20,0),"")</f>
        <v/>
      </c>
      <c r="V17" s="947"/>
      <c r="W17" s="923" t="str">
        <f>IFERROR(VLOOKUP($AS$7&amp;$AS17,'様式C-1-1用'!$C$4:$AI$2973,23,0),"")</f>
        <v/>
      </c>
      <c r="X17" s="924"/>
      <c r="Y17" s="289" t="str">
        <f>IFERROR(VLOOKUP($AS$7&amp;$AS17,'様式C-1-1用'!$C$4:$CE$2973,58,0),"")</f>
        <v/>
      </c>
      <c r="Z17" s="290" t="str">
        <f>IFERROR(VLOOKUP($AS$7&amp;$AS17,'様式C-1-1用'!$C$4:$BS$977,59,0),"")</f>
        <v/>
      </c>
      <c r="AA17" s="290" t="str">
        <f>IFERROR(VLOOKUP($AS$7&amp;$AS17,'様式C-1-1用'!$C$4:$BS$977,60,0),"")</f>
        <v/>
      </c>
      <c r="AB17" s="290" t="str">
        <f>IFERROR(VLOOKUP($AS$7&amp;$AS17,'様式C-1-1用'!$C$4:$BS$977,61,0),"")</f>
        <v/>
      </c>
      <c r="AC17" s="334" t="str">
        <f>IFERROR(VLOOKUP($AS$7&amp;$AS17,'様式C-1-1用'!$C$4:$BS$977,62,0),"")</f>
        <v/>
      </c>
      <c r="AD17" s="334" t="str">
        <f>IFERROR(VLOOKUP($AS$7&amp;$AS17,'様式C-1-1用'!$C$4:$BS$976,63,0),"")</f>
        <v/>
      </c>
      <c r="AE17" s="334" t="str">
        <f>IFERROR(VLOOKUP($AS$7&amp;$AS17,'様式C-1-1用'!$C$4:$BS$976,64,0),"")</f>
        <v/>
      </c>
      <c r="AF17" s="334" t="str">
        <f>IFERROR(VLOOKUP($AS$7&amp;$AS17,'様式C-1-1用'!$C$4:$BS$976,65,0),"")</f>
        <v/>
      </c>
      <c r="AG17" s="334" t="str">
        <f>IFERROR(VLOOKUP($AS$7&amp;$AS17,'様式C-1-1用'!$C$4:$BS$977,66,0),"")</f>
        <v/>
      </c>
      <c r="AH17" s="334" t="str">
        <f>IFERROR(VLOOKUP($AS$7&amp;$AS17,'様式C-1-1用'!$C$4:$BS$977,67,0),"")</f>
        <v/>
      </c>
      <c r="AI17" s="334" t="str">
        <f>IFERROR(VLOOKUP($AS$7&amp;$AS17,'様式C-1-1用'!$C$4:$BS$977,68,0),"")</f>
        <v/>
      </c>
      <c r="AJ17" s="334" t="str">
        <f>IFERROR(VLOOKUP($AS$7&amp;$AS17,'様式C-1-1用'!$C$4:$BS$977,69,0),"")</f>
        <v/>
      </c>
      <c r="AK17" s="924" t="str">
        <f>IFERROR(VLOOKUP($AS$7&amp;$AS17,'様式C-1-1用'!$C$4:$AI$976,17,0),"")</f>
        <v/>
      </c>
      <c r="AL17" s="924"/>
      <c r="AM17" s="924"/>
      <c r="AN17" s="755"/>
      <c r="AO17" s="756"/>
      <c r="AP17" s="3"/>
      <c r="AQ17" s="166">
        <f t="shared" si="6"/>
        <v>0</v>
      </c>
      <c r="AS17" s="114">
        <f t="shared" si="7"/>
        <v>7</v>
      </c>
    </row>
    <row r="18" spans="2:45" ht="12" customHeight="1" x14ac:dyDescent="0.15">
      <c r="B18" s="629"/>
      <c r="C18" s="912"/>
      <c r="D18" s="910"/>
      <c r="E18" s="910"/>
      <c r="F18" s="910"/>
      <c r="G18" s="910"/>
      <c r="H18" s="910"/>
      <c r="I18" s="910"/>
      <c r="J18" s="911"/>
      <c r="K18" s="138" t="str">
        <f t="shared" si="5"/>
        <v/>
      </c>
      <c r="L18" s="945" t="str">
        <f>IFERROR(VLOOKUP($AS$7&amp;$AS18,'様式C-1-1用'!$C$4:$AI$2973,5,0),"")</f>
        <v/>
      </c>
      <c r="M18" s="946"/>
      <c r="N18" s="945" t="str">
        <f>IFERROR(VLOOKUP($AS$7&amp;$AS18,'様式C-1-1用'!$C$4:$AI$2973,6,0),"")</f>
        <v/>
      </c>
      <c r="O18" s="946"/>
      <c r="P18" s="945" t="str">
        <f>IFERROR(VLOOKUP($AS$7&amp;$AS18,'様式C-1-1用'!$C$4:$AI$2973,7,0),"")</f>
        <v/>
      </c>
      <c r="Q18" s="946"/>
      <c r="R18" s="420" t="str">
        <f>IFERROR(VLOOKUP($AS$7&amp;$AS18,'様式C-1-1用'!$C$4:$AI$2973,9,0),"")</f>
        <v/>
      </c>
      <c r="S18" s="420"/>
      <c r="T18" s="420"/>
      <c r="U18" s="923" t="str">
        <f>IFERROR(VLOOKUP($AS$7&amp;$AS18,'様式C-1-1用'!$C$4:$AI$2973,20,0),"")</f>
        <v/>
      </c>
      <c r="V18" s="947"/>
      <c r="W18" s="923" t="str">
        <f>IFERROR(VLOOKUP($AS$7&amp;$AS18,'様式C-1-1用'!$C$4:$AI$2973,23,0),"")</f>
        <v/>
      </c>
      <c r="X18" s="924"/>
      <c r="Y18" s="289" t="str">
        <f>IFERROR(VLOOKUP($AS$7&amp;$AS18,'様式C-1-1用'!$C$4:$CE$2973,58,0),"")</f>
        <v/>
      </c>
      <c r="Z18" s="290" t="str">
        <f>IFERROR(VLOOKUP($AS$7&amp;$AS18,'様式C-1-1用'!$C$4:$BS$977,59,0),"")</f>
        <v/>
      </c>
      <c r="AA18" s="290" t="str">
        <f>IFERROR(VLOOKUP($AS$7&amp;$AS18,'様式C-1-1用'!$C$4:$BS$977,60,0),"")</f>
        <v/>
      </c>
      <c r="AB18" s="290" t="str">
        <f>IFERROR(VLOOKUP($AS$7&amp;$AS18,'様式C-1-1用'!$C$4:$BS$977,61,0),"")</f>
        <v/>
      </c>
      <c r="AC18" s="334" t="str">
        <f>IFERROR(VLOOKUP($AS$7&amp;$AS18,'様式C-1-1用'!$C$4:$BS$977,62,0),"")</f>
        <v/>
      </c>
      <c r="AD18" s="334" t="str">
        <f>IFERROR(VLOOKUP($AS$7&amp;$AS18,'様式C-1-1用'!$C$4:$BS$976,63,0),"")</f>
        <v/>
      </c>
      <c r="AE18" s="334" t="str">
        <f>IFERROR(VLOOKUP($AS$7&amp;$AS18,'様式C-1-1用'!$C$4:$BS$976,64,0),"")</f>
        <v/>
      </c>
      <c r="AF18" s="334" t="str">
        <f>IFERROR(VLOOKUP($AS$7&amp;$AS18,'様式C-1-1用'!$C$4:$BS$976,65,0),"")</f>
        <v/>
      </c>
      <c r="AG18" s="334" t="str">
        <f>IFERROR(VLOOKUP($AS$7&amp;$AS18,'様式C-1-1用'!$C$4:$BS$977,66,0),"")</f>
        <v/>
      </c>
      <c r="AH18" s="334" t="str">
        <f>IFERROR(VLOOKUP($AS$7&amp;$AS18,'様式C-1-1用'!$C$4:$BS$977,67,0),"")</f>
        <v/>
      </c>
      <c r="AI18" s="334" t="str">
        <f>IFERROR(VLOOKUP($AS$7&amp;$AS18,'様式C-1-1用'!$C$4:$BS$977,68,0),"")</f>
        <v/>
      </c>
      <c r="AJ18" s="334" t="str">
        <f>IFERROR(VLOOKUP($AS$7&amp;$AS18,'様式C-1-1用'!$C$4:$BS$977,69,0),"")</f>
        <v/>
      </c>
      <c r="AK18" s="924" t="str">
        <f>IFERROR(VLOOKUP($AS$7&amp;$AS18,'様式C-1-1用'!$C$4:$AI$976,17,0),"")</f>
        <v/>
      </c>
      <c r="AL18" s="924"/>
      <c r="AM18" s="924"/>
      <c r="AN18" s="755"/>
      <c r="AO18" s="756"/>
      <c r="AP18" s="3"/>
      <c r="AQ18" s="166">
        <f t="shared" si="6"/>
        <v>0</v>
      </c>
      <c r="AS18" s="114">
        <f t="shared" si="7"/>
        <v>8</v>
      </c>
    </row>
    <row r="19" spans="2:45" ht="12" customHeight="1" x14ac:dyDescent="0.15">
      <c r="B19" s="629"/>
      <c r="C19" s="912"/>
      <c r="D19" s="910"/>
      <c r="E19" s="910"/>
      <c r="F19" s="910"/>
      <c r="G19" s="910"/>
      <c r="H19" s="910"/>
      <c r="I19" s="910"/>
      <c r="J19" s="911"/>
      <c r="K19" s="138" t="str">
        <f t="shared" si="5"/>
        <v/>
      </c>
      <c r="L19" s="945" t="str">
        <f>IFERROR(VLOOKUP($AS$7&amp;$AS19,'様式C-1-1用'!$C$4:$AI$2973,5,0),"")</f>
        <v/>
      </c>
      <c r="M19" s="946"/>
      <c r="N19" s="945" t="str">
        <f>IFERROR(VLOOKUP($AS$7&amp;$AS19,'様式C-1-1用'!$C$4:$AI$2973,6,0),"")</f>
        <v/>
      </c>
      <c r="O19" s="946"/>
      <c r="P19" s="945" t="str">
        <f>IFERROR(VLOOKUP($AS$7&amp;$AS19,'様式C-1-1用'!$C$4:$AI$2973,7,0),"")</f>
        <v/>
      </c>
      <c r="Q19" s="946"/>
      <c r="R19" s="420" t="str">
        <f>IFERROR(VLOOKUP($AS$7&amp;$AS19,'様式C-1-1用'!$C$4:$AI$2973,9,0),"")</f>
        <v/>
      </c>
      <c r="S19" s="420"/>
      <c r="T19" s="420"/>
      <c r="U19" s="923" t="str">
        <f>IFERROR(VLOOKUP($AS$7&amp;$AS19,'様式C-1-1用'!$C$4:$AI$2973,20,0),"")</f>
        <v/>
      </c>
      <c r="V19" s="947"/>
      <c r="W19" s="923" t="str">
        <f>IFERROR(VLOOKUP($AS$7&amp;$AS19,'様式C-1-1用'!$C$4:$AI$2973,23,0),"")</f>
        <v/>
      </c>
      <c r="X19" s="924"/>
      <c r="Y19" s="289" t="str">
        <f>IFERROR(VLOOKUP($AS$7&amp;$AS19,'様式C-1-1用'!$C$4:$CE$2973,58,0),"")</f>
        <v/>
      </c>
      <c r="Z19" s="290" t="str">
        <f>IFERROR(VLOOKUP($AS$7&amp;$AS19,'様式C-1-1用'!$C$4:$BS$977,59,0),"")</f>
        <v/>
      </c>
      <c r="AA19" s="290" t="str">
        <f>IFERROR(VLOOKUP($AS$7&amp;$AS19,'様式C-1-1用'!$C$4:$BS$977,60,0),"")</f>
        <v/>
      </c>
      <c r="AB19" s="290" t="str">
        <f>IFERROR(VLOOKUP($AS$7&amp;$AS19,'様式C-1-1用'!$C$4:$BS$977,61,0),"")</f>
        <v/>
      </c>
      <c r="AC19" s="334" t="str">
        <f>IFERROR(VLOOKUP($AS$7&amp;$AS19,'様式C-1-1用'!$C$4:$BS$977,62,0),"")</f>
        <v/>
      </c>
      <c r="AD19" s="334" t="str">
        <f>IFERROR(VLOOKUP($AS$7&amp;$AS19,'様式C-1-1用'!$C$4:$BS$976,63,0),"")</f>
        <v/>
      </c>
      <c r="AE19" s="334" t="str">
        <f>IFERROR(VLOOKUP($AS$7&amp;$AS19,'様式C-1-1用'!$C$4:$BS$976,64,0),"")</f>
        <v/>
      </c>
      <c r="AF19" s="334" t="str">
        <f>IFERROR(VLOOKUP($AS$7&amp;$AS19,'様式C-1-1用'!$C$4:$BS$976,65,0),"")</f>
        <v/>
      </c>
      <c r="AG19" s="334" t="str">
        <f>IFERROR(VLOOKUP($AS$7&amp;$AS19,'様式C-1-1用'!$C$4:$BS$977,66,0),"")</f>
        <v/>
      </c>
      <c r="AH19" s="334" t="str">
        <f>IFERROR(VLOOKUP($AS$7&amp;$AS19,'様式C-1-1用'!$C$4:$BS$977,67,0),"")</f>
        <v/>
      </c>
      <c r="AI19" s="334" t="str">
        <f>IFERROR(VLOOKUP($AS$7&amp;$AS19,'様式C-1-1用'!$C$4:$BS$977,68,0),"")</f>
        <v/>
      </c>
      <c r="AJ19" s="334" t="str">
        <f>IFERROR(VLOOKUP($AS$7&amp;$AS19,'様式C-1-1用'!$C$4:$BS$977,69,0),"")</f>
        <v/>
      </c>
      <c r="AK19" s="924" t="str">
        <f>IFERROR(VLOOKUP($AS$7&amp;$AS19,'様式C-1-1用'!$C$4:$AI$976,17,0),"")</f>
        <v/>
      </c>
      <c r="AL19" s="924"/>
      <c r="AM19" s="924"/>
      <c r="AN19" s="755"/>
      <c r="AO19" s="756"/>
      <c r="AP19" s="3"/>
      <c r="AQ19" s="166">
        <f t="shared" si="6"/>
        <v>0</v>
      </c>
      <c r="AS19" s="114">
        <f t="shared" si="7"/>
        <v>9</v>
      </c>
    </row>
    <row r="20" spans="2:45" ht="12" customHeight="1" x14ac:dyDescent="0.15">
      <c r="B20" s="629"/>
      <c r="C20" s="912"/>
      <c r="D20" s="910"/>
      <c r="E20" s="910"/>
      <c r="F20" s="910"/>
      <c r="G20" s="910"/>
      <c r="H20" s="910"/>
      <c r="I20" s="910"/>
      <c r="J20" s="911"/>
      <c r="K20" s="138" t="str">
        <f t="shared" si="5"/>
        <v/>
      </c>
      <c r="L20" s="945" t="str">
        <f>IFERROR(VLOOKUP($AS$7&amp;$AS20,'様式C-1-1用'!$C$4:$AI$2973,5,0),"")</f>
        <v/>
      </c>
      <c r="M20" s="946"/>
      <c r="N20" s="945" t="str">
        <f>IFERROR(VLOOKUP($AS$7&amp;$AS20,'様式C-1-1用'!$C$4:$AI$2973,6,0),"")</f>
        <v/>
      </c>
      <c r="O20" s="946"/>
      <c r="P20" s="945" t="str">
        <f>IFERROR(VLOOKUP($AS$7&amp;$AS20,'様式C-1-1用'!$C$4:$AI$2973,7,0),"")</f>
        <v/>
      </c>
      <c r="Q20" s="946"/>
      <c r="R20" s="420" t="str">
        <f>IFERROR(VLOOKUP($AS$7&amp;$AS20,'様式C-1-1用'!$C$4:$AI$2973,9,0),"")</f>
        <v/>
      </c>
      <c r="S20" s="420"/>
      <c r="T20" s="420"/>
      <c r="U20" s="923" t="str">
        <f>IFERROR(VLOOKUP($AS$7&amp;$AS20,'様式C-1-1用'!$C$4:$AI$2973,20,0),"")</f>
        <v/>
      </c>
      <c r="V20" s="947"/>
      <c r="W20" s="923" t="str">
        <f>IFERROR(VLOOKUP($AS$7&amp;$AS20,'様式C-1-1用'!$C$4:$AI$2973,23,0),"")</f>
        <v/>
      </c>
      <c r="X20" s="924"/>
      <c r="Y20" s="289" t="str">
        <f>IFERROR(VLOOKUP($AS$7&amp;$AS20,'様式C-1-1用'!$C$4:$CE$2973,58,0),"")</f>
        <v/>
      </c>
      <c r="Z20" s="290" t="str">
        <f>IFERROR(VLOOKUP($AS$7&amp;$AS20,'様式C-1-1用'!$C$4:$BS$977,59,0),"")</f>
        <v/>
      </c>
      <c r="AA20" s="290" t="str">
        <f>IFERROR(VLOOKUP($AS$7&amp;$AS20,'様式C-1-1用'!$C$4:$BS$977,60,0),"")</f>
        <v/>
      </c>
      <c r="AB20" s="290" t="str">
        <f>IFERROR(VLOOKUP($AS$7&amp;$AS20,'様式C-1-1用'!$C$4:$BS$977,61,0),"")</f>
        <v/>
      </c>
      <c r="AC20" s="334" t="str">
        <f>IFERROR(VLOOKUP($AS$7&amp;$AS20,'様式C-1-1用'!$C$4:$BS$977,62,0),"")</f>
        <v/>
      </c>
      <c r="AD20" s="334" t="str">
        <f>IFERROR(VLOOKUP($AS$7&amp;$AS20,'様式C-1-1用'!$C$4:$BS$976,63,0),"")</f>
        <v/>
      </c>
      <c r="AE20" s="334" t="str">
        <f>IFERROR(VLOOKUP($AS$7&amp;$AS20,'様式C-1-1用'!$C$4:$BS$976,64,0),"")</f>
        <v/>
      </c>
      <c r="AF20" s="334" t="str">
        <f>IFERROR(VLOOKUP($AS$7&amp;$AS20,'様式C-1-1用'!$C$4:$BS$976,65,0),"")</f>
        <v/>
      </c>
      <c r="AG20" s="334" t="str">
        <f>IFERROR(VLOOKUP($AS$7&amp;$AS20,'様式C-1-1用'!$C$4:$BS$977,66,0),"")</f>
        <v/>
      </c>
      <c r="AH20" s="334" t="str">
        <f>IFERROR(VLOOKUP($AS$7&amp;$AS20,'様式C-1-1用'!$C$4:$BS$977,67,0),"")</f>
        <v/>
      </c>
      <c r="AI20" s="334" t="str">
        <f>IFERROR(VLOOKUP($AS$7&amp;$AS20,'様式C-1-1用'!$C$4:$BS$977,68,0),"")</f>
        <v/>
      </c>
      <c r="AJ20" s="334" t="str">
        <f>IFERROR(VLOOKUP($AS$7&amp;$AS20,'様式C-1-1用'!$C$4:$BS$977,69,0),"")</f>
        <v/>
      </c>
      <c r="AK20" s="924" t="str">
        <f>IFERROR(VLOOKUP($AS$7&amp;$AS20,'様式C-1-1用'!$C$4:$AI$976,17,0),"")</f>
        <v/>
      </c>
      <c r="AL20" s="924"/>
      <c r="AM20" s="924"/>
      <c r="AN20" s="755"/>
      <c r="AO20" s="756"/>
      <c r="AP20" s="3"/>
      <c r="AQ20" s="166">
        <f t="shared" si="6"/>
        <v>0</v>
      </c>
      <c r="AS20" s="114">
        <f t="shared" si="7"/>
        <v>10</v>
      </c>
    </row>
    <row r="21" spans="2:45" ht="12" customHeight="1" x14ac:dyDescent="0.15">
      <c r="B21" s="629"/>
      <c r="C21" s="912"/>
      <c r="D21" s="910"/>
      <c r="E21" s="910"/>
      <c r="F21" s="910"/>
      <c r="G21" s="910"/>
      <c r="H21" s="910"/>
      <c r="I21" s="910"/>
      <c r="J21" s="911"/>
      <c r="K21" s="138" t="str">
        <f t="shared" si="5"/>
        <v/>
      </c>
      <c r="L21" s="945" t="str">
        <f>IFERROR(VLOOKUP($AS$7&amp;$AS21,'様式C-1-1用'!$C$4:$AI$2973,5,0),"")</f>
        <v/>
      </c>
      <c r="M21" s="946"/>
      <c r="N21" s="945" t="str">
        <f>IFERROR(VLOOKUP($AS$7&amp;$AS21,'様式C-1-1用'!$C$4:$AI$2973,6,0),"")</f>
        <v/>
      </c>
      <c r="O21" s="946"/>
      <c r="P21" s="945" t="str">
        <f>IFERROR(VLOOKUP($AS$7&amp;$AS21,'様式C-1-1用'!$C$4:$AI$2973,7,0),"")</f>
        <v/>
      </c>
      <c r="Q21" s="946"/>
      <c r="R21" s="420" t="str">
        <f>IFERROR(VLOOKUP($AS$7&amp;$AS21,'様式C-1-1用'!$C$4:$AI$2973,9,0),"")</f>
        <v/>
      </c>
      <c r="S21" s="420"/>
      <c r="T21" s="420"/>
      <c r="U21" s="923" t="str">
        <f>IFERROR(VLOOKUP($AS$7&amp;$AS21,'様式C-1-1用'!$C$4:$AI$2973,20,0),"")</f>
        <v/>
      </c>
      <c r="V21" s="947"/>
      <c r="W21" s="923" t="str">
        <f>IFERROR(VLOOKUP($AS$7&amp;$AS21,'様式C-1-1用'!$C$4:$AI$2973,23,0),"")</f>
        <v/>
      </c>
      <c r="X21" s="924"/>
      <c r="Y21" s="289" t="str">
        <f>IFERROR(VLOOKUP($AS$7&amp;$AS21,'様式C-1-1用'!$C$4:$CE$2973,58,0),"")</f>
        <v/>
      </c>
      <c r="Z21" s="290" t="str">
        <f>IFERROR(VLOOKUP($AS$7&amp;$AS21,'様式C-1-1用'!$C$4:$BS$977,59,0),"")</f>
        <v/>
      </c>
      <c r="AA21" s="290" t="str">
        <f>IFERROR(VLOOKUP($AS$7&amp;$AS21,'様式C-1-1用'!$C$4:$BS$977,60,0),"")</f>
        <v/>
      </c>
      <c r="AB21" s="290" t="str">
        <f>IFERROR(VLOOKUP($AS$7&amp;$AS21,'様式C-1-1用'!$C$4:$BS$977,61,0),"")</f>
        <v/>
      </c>
      <c r="AC21" s="334" t="str">
        <f>IFERROR(VLOOKUP($AS$7&amp;$AS21,'様式C-1-1用'!$C$4:$BS$977,62,0),"")</f>
        <v/>
      </c>
      <c r="AD21" s="334" t="str">
        <f>IFERROR(VLOOKUP($AS$7&amp;$AS21,'様式C-1-1用'!$C$4:$BS$976,63,0),"")</f>
        <v/>
      </c>
      <c r="AE21" s="334" t="str">
        <f>IFERROR(VLOOKUP($AS$7&amp;$AS21,'様式C-1-1用'!$C$4:$BS$976,64,0),"")</f>
        <v/>
      </c>
      <c r="AF21" s="334" t="str">
        <f>IFERROR(VLOOKUP($AS$7&amp;$AS21,'様式C-1-1用'!$C$4:$BS$976,65,0),"")</f>
        <v/>
      </c>
      <c r="AG21" s="334" t="str">
        <f>IFERROR(VLOOKUP($AS$7&amp;$AS21,'様式C-1-1用'!$C$4:$BS$977,66,0),"")</f>
        <v/>
      </c>
      <c r="AH21" s="334" t="str">
        <f>IFERROR(VLOOKUP($AS$7&amp;$AS21,'様式C-1-1用'!$C$4:$BS$977,67,0),"")</f>
        <v/>
      </c>
      <c r="AI21" s="334" t="str">
        <f>IFERROR(VLOOKUP($AS$7&amp;$AS21,'様式C-1-1用'!$C$4:$BS$977,68,0),"")</f>
        <v/>
      </c>
      <c r="AJ21" s="334" t="str">
        <f>IFERROR(VLOOKUP($AS$7&amp;$AS21,'様式C-1-1用'!$C$4:$BS$977,69,0),"")</f>
        <v/>
      </c>
      <c r="AK21" s="924" t="str">
        <f>IFERROR(VLOOKUP($AS$7&amp;$AS21,'様式C-1-1用'!$C$4:$AI$976,17,0),"")</f>
        <v/>
      </c>
      <c r="AL21" s="924"/>
      <c r="AM21" s="924"/>
      <c r="AN21" s="755"/>
      <c r="AO21" s="756"/>
      <c r="AP21" s="3"/>
      <c r="AQ21" s="166">
        <f t="shared" si="6"/>
        <v>0</v>
      </c>
      <c r="AS21" s="114">
        <f t="shared" si="7"/>
        <v>11</v>
      </c>
    </row>
    <row r="22" spans="2:45" ht="12" customHeight="1" x14ac:dyDescent="0.15">
      <c r="B22" s="629"/>
      <c r="C22" s="912"/>
      <c r="D22" s="910"/>
      <c r="E22" s="910"/>
      <c r="F22" s="910"/>
      <c r="G22" s="910"/>
      <c r="H22" s="910"/>
      <c r="I22" s="910"/>
      <c r="J22" s="911"/>
      <c r="K22" s="138" t="str">
        <f t="shared" si="5"/>
        <v/>
      </c>
      <c r="L22" s="945" t="str">
        <f>IFERROR(VLOOKUP($AS$7&amp;$AS22,'様式C-1-1用'!$C$4:$AI$2973,5,0),"")</f>
        <v/>
      </c>
      <c r="M22" s="946"/>
      <c r="N22" s="945" t="str">
        <f>IFERROR(VLOOKUP($AS$7&amp;$AS22,'様式C-1-1用'!$C$4:$AI$2973,6,0),"")</f>
        <v/>
      </c>
      <c r="O22" s="946"/>
      <c r="P22" s="945" t="str">
        <f>IFERROR(VLOOKUP($AS$7&amp;$AS22,'様式C-1-1用'!$C$4:$AI$2973,7,0),"")</f>
        <v/>
      </c>
      <c r="Q22" s="946"/>
      <c r="R22" s="420" t="str">
        <f>IFERROR(VLOOKUP($AS$7&amp;$AS22,'様式C-1-1用'!$C$4:$AI$2973,9,0),"")</f>
        <v/>
      </c>
      <c r="S22" s="420"/>
      <c r="T22" s="420"/>
      <c r="U22" s="923" t="str">
        <f>IFERROR(VLOOKUP($AS$7&amp;$AS22,'様式C-1-1用'!$C$4:$AI$2973,20,0),"")</f>
        <v/>
      </c>
      <c r="V22" s="947"/>
      <c r="W22" s="923" t="str">
        <f>IFERROR(VLOOKUP($AS$7&amp;$AS22,'様式C-1-1用'!$C$4:$AI$2973,23,0),"")</f>
        <v/>
      </c>
      <c r="X22" s="924"/>
      <c r="Y22" s="289" t="str">
        <f>IFERROR(VLOOKUP($AS$7&amp;$AS22,'様式C-1-1用'!$C$4:$CE$2973,58,0),"")</f>
        <v/>
      </c>
      <c r="Z22" s="290" t="str">
        <f>IFERROR(VLOOKUP($AS$7&amp;$AS22,'様式C-1-1用'!$C$4:$BS$977,59,0),"")</f>
        <v/>
      </c>
      <c r="AA22" s="290" t="str">
        <f>IFERROR(VLOOKUP($AS$7&amp;$AS22,'様式C-1-1用'!$C$4:$BS$977,60,0),"")</f>
        <v/>
      </c>
      <c r="AB22" s="290" t="str">
        <f>IFERROR(VLOOKUP($AS$7&amp;$AS22,'様式C-1-1用'!$C$4:$BS$977,61,0),"")</f>
        <v/>
      </c>
      <c r="AC22" s="334" t="str">
        <f>IFERROR(VLOOKUP($AS$7&amp;$AS22,'様式C-1-1用'!$C$4:$BS$977,62,0),"")</f>
        <v/>
      </c>
      <c r="AD22" s="334" t="str">
        <f>IFERROR(VLOOKUP($AS$7&amp;$AS22,'様式C-1-1用'!$C$4:$BS$976,63,0),"")</f>
        <v/>
      </c>
      <c r="AE22" s="334" t="str">
        <f>IFERROR(VLOOKUP($AS$7&amp;$AS22,'様式C-1-1用'!$C$4:$BS$976,64,0),"")</f>
        <v/>
      </c>
      <c r="AF22" s="334" t="str">
        <f>IFERROR(VLOOKUP($AS$7&amp;$AS22,'様式C-1-1用'!$C$4:$BS$976,65,0),"")</f>
        <v/>
      </c>
      <c r="AG22" s="334" t="str">
        <f>IFERROR(VLOOKUP($AS$7&amp;$AS22,'様式C-1-1用'!$C$4:$BS$977,66,0),"")</f>
        <v/>
      </c>
      <c r="AH22" s="334" t="str">
        <f>IFERROR(VLOOKUP($AS$7&amp;$AS22,'様式C-1-1用'!$C$4:$BS$977,67,0),"")</f>
        <v/>
      </c>
      <c r="AI22" s="334" t="str">
        <f>IFERROR(VLOOKUP($AS$7&amp;$AS22,'様式C-1-1用'!$C$4:$BS$977,68,0),"")</f>
        <v/>
      </c>
      <c r="AJ22" s="334" t="str">
        <f>IFERROR(VLOOKUP($AS$7&amp;$AS22,'様式C-1-1用'!$C$4:$BS$977,69,0),"")</f>
        <v/>
      </c>
      <c r="AK22" s="924" t="str">
        <f>IFERROR(VLOOKUP($AS$7&amp;$AS22,'様式C-1-1用'!$C$4:$AI$976,17,0),"")</f>
        <v/>
      </c>
      <c r="AL22" s="924"/>
      <c r="AM22" s="924"/>
      <c r="AN22" s="755"/>
      <c r="AO22" s="756"/>
      <c r="AP22" s="3"/>
      <c r="AQ22" s="166">
        <f t="shared" si="6"/>
        <v>0</v>
      </c>
      <c r="AS22" s="114">
        <f t="shared" si="7"/>
        <v>12</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13</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14</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15</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16</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17</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18</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19</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20</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0</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0</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Ⅰ</v>
      </c>
      <c r="AD33" s="924"/>
      <c r="AE33" s="924"/>
      <c r="AF33" s="947"/>
      <c r="AG33" s="923" t="str">
        <f>IF(AG32&gt;0,"Ⅳ",IF(AH32&gt;0,"Ⅲ",IF(AI32&gt;0,"Ⅱa",IF(AJ32&gt;0,"Ⅱb","Ⅰ"))))</f>
        <v>Ⅰ</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0</v>
      </c>
      <c r="AF35" s="970"/>
      <c r="AG35" s="139">
        <f>AG32</f>
        <v>0</v>
      </c>
      <c r="AH35" s="139">
        <f>AH32</f>
        <v>0</v>
      </c>
      <c r="AI35" s="969">
        <f>SUM(AI32:AJ32)</f>
        <v>0</v>
      </c>
      <c r="AJ35" s="970"/>
      <c r="AK35" s="955"/>
      <c r="AL35" s="955"/>
      <c r="AM35" s="955"/>
      <c r="AN35" s="955"/>
      <c r="AO35" s="956"/>
      <c r="AP35" s="3"/>
      <c r="AQ35" s="143">
        <f>+Y32+AC35+AG35</f>
        <v>0</v>
      </c>
      <c r="AR35" s="143">
        <f>+Z32+AD35+AH35</f>
        <v>0</v>
      </c>
      <c r="AS35" s="948">
        <f>+AS34+AE35+AI35</f>
        <v>0</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Ⅰ</v>
      </c>
      <c r="AD36" s="924"/>
      <c r="AE36" s="924"/>
      <c r="AF36" s="947"/>
      <c r="AG36" s="923" t="str">
        <f>IF(AG35&gt;0,"Ⅳ",IF(AH35&gt;0,"Ⅲ",IF(AI35&gt;0,"Ⅱ","Ⅰ")))</f>
        <v>Ⅰ</v>
      </c>
      <c r="AH36" s="924"/>
      <c r="AI36" s="924"/>
      <c r="AJ36" s="947"/>
      <c r="AK36" s="955"/>
      <c r="AL36" s="955"/>
      <c r="AM36" s="955"/>
      <c r="AN36" s="955"/>
      <c r="AO36" s="956"/>
      <c r="AP36" s="3"/>
      <c r="AQ36" s="525" t="str">
        <f>IF(AQ35&gt;0,"Ⅳ",IF(AR35&gt;0,"Ⅲ",IF(AS35&gt;0,"Ⅱ","Ⅰ")))</f>
        <v>Ⅰ</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Ⅰ</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75" priority="1">
      <formula>$AQ11=1</formula>
    </cfRule>
  </conditionalFormatting>
  <conditionalFormatting sqref="AC11:AF30">
    <cfRule type="expression" dxfId="74" priority="3">
      <formula>$AQ11=2</formula>
    </cfRule>
  </conditionalFormatting>
  <conditionalFormatting sqref="AG11:AJ30">
    <cfRule type="expression" dxfId="7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0E88D-39BF-40BE-9B4E-FB83100BAADA}">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1</v>
      </c>
      <c r="AW5" s="115">
        <f>R7</f>
        <v>9.0020000000000007</v>
      </c>
      <c r="AX5" s="143">
        <f>+Y32</f>
        <v>0</v>
      </c>
      <c r="AY5" s="143">
        <f>+Z32</f>
        <v>0</v>
      </c>
      <c r="AZ5" s="143">
        <f>+AA32</f>
        <v>0</v>
      </c>
      <c r="BA5" s="143">
        <f t="shared" ref="BA5" si="0">+AB32</f>
        <v>0</v>
      </c>
      <c r="BB5" s="143">
        <f>+AC32</f>
        <v>0</v>
      </c>
      <c r="BC5" s="143">
        <f t="shared" ref="BC5:BI5" si="1">+AD32</f>
        <v>0</v>
      </c>
      <c r="BD5" s="143">
        <f t="shared" si="1"/>
        <v>0</v>
      </c>
      <c r="BE5" s="143">
        <f t="shared" si="1"/>
        <v>3</v>
      </c>
      <c r="BF5" s="143">
        <f t="shared" si="1"/>
        <v>0</v>
      </c>
      <c r="BG5" s="143">
        <f t="shared" si="1"/>
        <v>0</v>
      </c>
      <c r="BH5" s="143">
        <f t="shared" si="1"/>
        <v>0</v>
      </c>
      <c r="BI5" s="143">
        <f t="shared" si="1"/>
        <v>2</v>
      </c>
      <c r="BJ5" s="143">
        <f>+Y35</f>
        <v>0</v>
      </c>
      <c r="BK5" s="143">
        <f t="shared" ref="BK5" si="2">+Z35</f>
        <v>0</v>
      </c>
      <c r="BL5" s="143">
        <f>+AA35</f>
        <v>0</v>
      </c>
      <c r="BM5" s="143">
        <f>+AC35</f>
        <v>0</v>
      </c>
      <c r="BN5" s="143">
        <f t="shared" ref="BN5:BO5" si="3">+AD35</f>
        <v>0</v>
      </c>
      <c r="BO5" s="143">
        <f t="shared" si="3"/>
        <v>3</v>
      </c>
      <c r="BP5" s="143">
        <f>+AG35</f>
        <v>0</v>
      </c>
      <c r="BQ5" s="143">
        <f>+AH35</f>
        <v>0</v>
      </c>
      <c r="BR5" s="143">
        <f>+AI35</f>
        <v>2</v>
      </c>
      <c r="BS5" s="288" t="str">
        <f>+Y36</f>
        <v>Ⅰ</v>
      </c>
      <c r="BT5" s="288" t="str">
        <f>+AC36</f>
        <v>Ⅱ</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1.32</v>
      </c>
      <c r="CE5" s="118">
        <f t="shared" si="4"/>
        <v>0</v>
      </c>
      <c r="CF5" s="118">
        <f t="shared" si="4"/>
        <v>0</v>
      </c>
      <c r="CG5" s="118">
        <f t="shared" si="4"/>
        <v>0</v>
      </c>
      <c r="CH5" s="118">
        <f t="shared" si="4"/>
        <v>10.420000000000002</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1</v>
      </c>
      <c r="O7" s="924"/>
      <c r="P7" s="920" t="s">
        <v>466</v>
      </c>
      <c r="Q7" s="922"/>
      <c r="R7" s="925">
        <f>IF(N7="","",IFERROR(INDEX('様式A-2'!$C$9:$C$438,MATCH(N7,'様式A-2'!$B$9:$B$438,0)),""))</f>
        <v>9.0020000000000007</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1S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側壁（左側）</v>
      </c>
      <c r="O11" s="946"/>
      <c r="P11" s="945" t="str">
        <f>IFERROR(VLOOKUP($AS$7&amp;$AS11,'様式C-1-1用'!$C$4:$AI$2973,7,0),"")</f>
        <v>材質劣化</v>
      </c>
      <c r="Q11" s="946"/>
      <c r="R11" s="420" t="str">
        <f>IFERROR(VLOOKUP($AS$7&amp;$AS11,'様式C-1-1用'!$C$4:$AI$2973,8,0),"")</f>
        <v>うき・はく離</v>
      </c>
      <c r="S11" s="420"/>
      <c r="T11" s="420"/>
      <c r="U11" s="923" t="str">
        <f>IFERROR(VLOOKUP($AS$7&amp;$AS11,'様式C-1-1用'!$C$4:$AI$2973,20,0),"")</f>
        <v>Ⅱ</v>
      </c>
      <c r="V11" s="947"/>
      <c r="W11" s="923" t="str">
        <f>IFERROR(VLOOKUP($AS$7&amp;$AS11,'様式C-1-1用'!$C$4:$AI$2973,23,0),"")</f>
        <v>Ⅱ</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0.75</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
      </c>
      <c r="AL11" s="944"/>
      <c r="AM11" s="944"/>
      <c r="AN11" s="758"/>
      <c r="AO11" s="759"/>
      <c r="AP11" s="3"/>
      <c r="AQ11" s="166">
        <f>IF(P11="外力",1,IF(P11="材質劣化",2,IF(P11="漏水",3,0)))</f>
        <v>2</v>
      </c>
      <c r="AS11" s="114">
        <v>1</v>
      </c>
    </row>
    <row r="12" spans="2:86" ht="12" customHeight="1" x14ac:dyDescent="0.15">
      <c r="B12" s="629"/>
      <c r="C12" s="912"/>
      <c r="D12" s="910"/>
      <c r="E12" s="910"/>
      <c r="F12" s="910"/>
      <c r="G12" s="910"/>
      <c r="H12" s="910"/>
      <c r="I12" s="910"/>
      <c r="J12" s="911"/>
      <c r="K12" s="138">
        <f t="shared" ref="K12:K30" si="5">IF(L12="","",AS12)</f>
        <v>5</v>
      </c>
      <c r="L12" s="945" t="str">
        <f>IFERROR(VLOOKUP($AS$7&amp;$AS12,'様式C-1-1用'!$C$4:$AI$2973,5,0),"")</f>
        <v>覆工・坑門</v>
      </c>
      <c r="M12" s="946"/>
      <c r="N12" s="945" t="str">
        <f>IFERROR(VLOOKUP($AS$7&amp;$AS12,'様式C-1-1用'!$C$4:$AI$2973,6,0),"")</f>
        <v>アーチ（左側）</v>
      </c>
      <c r="O12" s="946"/>
      <c r="P12" s="945" t="str">
        <f>IFERROR(VLOOKUP($AS$7&amp;$AS12,'様式C-1-1用'!$C$4:$AI$2973,7,0),"")</f>
        <v>漏水</v>
      </c>
      <c r="Q12" s="946"/>
      <c r="R12" s="420" t="str">
        <f>IFERROR(VLOOKUP($AS$7&amp;$AS12,'様式C-1-1用'!$C$4:$AI$2973,9,0),"")</f>
        <v>漏水</v>
      </c>
      <c r="S12" s="420"/>
      <c r="T12" s="420"/>
      <c r="U12" s="923" t="str">
        <f>IFERROR(VLOOKUP($AS$7&amp;$AS12,'様式C-1-1用'!$C$4:$AI$2973,20,0),"")</f>
        <v>Ⅱ</v>
      </c>
      <c r="V12" s="947"/>
      <c r="W12" s="923" t="str">
        <f>IFERROR(VLOOKUP($AS$7&amp;$AS12,'様式C-1-1用'!$C$4:$AI$2973,23,0),"")</f>
        <v>Ⅱ</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v>
      </c>
      <c r="AG12" s="334">
        <f>IFERROR(VLOOKUP($AS$7&amp;$AS12,'様式C-1-1用'!$C$4:$BS$977,66,0),"")</f>
        <v>0</v>
      </c>
      <c r="AH12" s="334">
        <f>IFERROR(VLOOKUP($AS$7&amp;$AS12,'様式C-1-1用'!$C$4:$BS$977,67,0),"")</f>
        <v>0</v>
      </c>
      <c r="AI12" s="334">
        <f>IFERROR(VLOOKUP($AS$7&amp;$AS12,'様式C-1-1用'!$C$4:$BS$977,68,0),"")</f>
        <v>0</v>
      </c>
      <c r="AJ12" s="334">
        <f>IFERROR(VLOOKUP($AS$7&amp;$AS12,'様式C-1-1用'!$C$4:$BS$977,69,0),"")</f>
        <v>5.44</v>
      </c>
      <c r="AK12" s="924" t="str">
        <f>IFERROR(VLOOKUP($AS$7&amp;$AS12,'様式C-1-1用'!$C$4:$AI$976,17,0),"")</f>
        <v>にじみ</v>
      </c>
      <c r="AL12" s="924"/>
      <c r="AM12" s="924"/>
      <c r="AN12" s="755"/>
      <c r="AO12" s="756"/>
      <c r="AP12" s="3"/>
      <c r="AQ12" s="166">
        <f t="shared" ref="AQ12:AQ30" si="6">IF(P12="外力",1,IF(P12="材質劣化",2,IF(P12="漏水",3,0)))</f>
        <v>3</v>
      </c>
      <c r="AS12" s="114">
        <v>5</v>
      </c>
    </row>
    <row r="13" spans="2:86" ht="12" customHeight="1" x14ac:dyDescent="0.15">
      <c r="B13" s="629"/>
      <c r="C13" s="912"/>
      <c r="D13" s="910"/>
      <c r="E13" s="910"/>
      <c r="F13" s="910"/>
      <c r="G13" s="910"/>
      <c r="H13" s="910"/>
      <c r="I13" s="910"/>
      <c r="J13" s="911"/>
      <c r="K13" s="138">
        <f t="shared" si="5"/>
        <v>6</v>
      </c>
      <c r="L13" s="945" t="str">
        <f>IFERROR(VLOOKUP($AS$7&amp;$AS13,'様式C-1-1用'!$C$4:$AI$2973,5,0),"")</f>
        <v>覆工・坑門</v>
      </c>
      <c r="M13" s="946"/>
      <c r="N13" s="945" t="str">
        <f>IFERROR(VLOOKUP($AS$7&amp;$AS13,'様式C-1-1用'!$C$4:$AI$2973,6,0),"")</f>
        <v>アーチ（右側）</v>
      </c>
      <c r="O13" s="946"/>
      <c r="P13" s="945" t="str">
        <f>IFERROR(VLOOKUP($AS$7&amp;$AS13,'様式C-1-1用'!$C$4:$AI$2973,7,0),"")</f>
        <v>漏水</v>
      </c>
      <c r="Q13" s="946"/>
      <c r="R13" s="420" t="str">
        <f>IFERROR(VLOOKUP($AS$7&amp;$AS13,'様式C-1-1用'!$C$4:$AI$2973,9,0),"")</f>
        <v>漏水</v>
      </c>
      <c r="S13" s="420"/>
      <c r="T13" s="420"/>
      <c r="U13" s="923" t="str">
        <f>IFERROR(VLOOKUP($AS$7&amp;$AS13,'様式C-1-1用'!$C$4:$AI$2973,20,0),"")</f>
        <v>Ⅱ</v>
      </c>
      <c r="V13" s="947"/>
      <c r="W13" s="923" t="str">
        <f>IFERROR(VLOOKUP($AS$7&amp;$AS13,'様式C-1-1用'!$C$4:$AI$2973,23,0),"")</f>
        <v>Ⅱ</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v>
      </c>
      <c r="AF13" s="334">
        <f>IFERROR(VLOOKUP($AS$7&amp;$AS13,'様式C-1-1用'!$C$4:$BS$976,65,0),"")</f>
        <v>0</v>
      </c>
      <c r="AG13" s="334">
        <f>IFERROR(VLOOKUP($AS$7&amp;$AS13,'様式C-1-1用'!$C$4:$BS$977,66,0),"")</f>
        <v>0</v>
      </c>
      <c r="AH13" s="334">
        <f>IFERROR(VLOOKUP($AS$7&amp;$AS13,'様式C-1-1用'!$C$4:$BS$977,67,0),"")</f>
        <v>0</v>
      </c>
      <c r="AI13" s="334">
        <f>IFERROR(VLOOKUP($AS$7&amp;$AS13,'様式C-1-1用'!$C$4:$BS$977,68,0),"")</f>
        <v>0</v>
      </c>
      <c r="AJ13" s="334">
        <f>IFERROR(VLOOKUP($AS$7&amp;$AS13,'様式C-1-1用'!$C$4:$BS$977,69,0),"")</f>
        <v>4.9800000000000004</v>
      </c>
      <c r="AK13" s="924" t="str">
        <f>IFERROR(VLOOKUP($AS$7&amp;$AS13,'様式C-1-1用'!$C$4:$AI$976,17,0),"")</f>
        <v>にじみ</v>
      </c>
      <c r="AL13" s="924"/>
      <c r="AM13" s="924"/>
      <c r="AN13" s="755"/>
      <c r="AO13" s="756"/>
      <c r="AP13" s="3"/>
      <c r="AQ13" s="166">
        <f t="shared" si="6"/>
        <v>3</v>
      </c>
      <c r="AS13" s="114">
        <v>6</v>
      </c>
    </row>
    <row r="14" spans="2:86" ht="12" customHeight="1" x14ac:dyDescent="0.15">
      <c r="B14" s="629"/>
      <c r="C14" s="912"/>
      <c r="D14" s="910"/>
      <c r="E14" s="910"/>
      <c r="F14" s="910"/>
      <c r="G14" s="910"/>
      <c r="H14" s="910"/>
      <c r="I14" s="910"/>
      <c r="J14" s="911"/>
      <c r="K14" s="138">
        <f t="shared" si="5"/>
        <v>7</v>
      </c>
      <c r="L14" s="945" t="str">
        <f>IFERROR(VLOOKUP($AS$7&amp;$AS14,'様式C-1-1用'!$C$4:$AI$2973,5,0),"")</f>
        <v>覆工・坑門</v>
      </c>
      <c r="M14" s="946"/>
      <c r="N14" s="945" t="str">
        <f>IFERROR(VLOOKUP($AS$7&amp;$AS14,'様式C-1-1用'!$C$4:$AI$2973,6,0),"")</f>
        <v>アーチ（右側）</v>
      </c>
      <c r="O14" s="946"/>
      <c r="P14" s="945" t="str">
        <f>IFERROR(VLOOKUP($AS$7&amp;$AS14,'様式C-1-1用'!$C$4:$AI$2973,7,0),"")</f>
        <v>材質劣化</v>
      </c>
      <c r="Q14" s="946"/>
      <c r="R14" s="420" t="str">
        <f>IFERROR(VLOOKUP($AS$7&amp;$AS14,'様式C-1-1用'!$C$4:$AI$2973,9,0),"")</f>
        <v>補修跡</v>
      </c>
      <c r="S14" s="420"/>
      <c r="T14" s="420"/>
      <c r="U14" s="923" t="str">
        <f>IFERROR(VLOOKUP($AS$7&amp;$AS14,'様式C-1-1用'!$C$4:$AI$2973,20,0),"")</f>
        <v>Ⅱ</v>
      </c>
      <c r="V14" s="947"/>
      <c r="W14" s="923" t="str">
        <f>IFERROR(VLOOKUP($AS$7&amp;$AS14,'様式C-1-1用'!$C$4:$AI$2973,23,0),"")</f>
        <v>Ⅰ</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v>
      </c>
      <c r="AG14" s="334">
        <f>IFERROR(VLOOKUP($AS$7&amp;$AS14,'様式C-1-1用'!$C$4:$BS$977,66,0),"")</f>
        <v>0</v>
      </c>
      <c r="AH14" s="334">
        <f>IFERROR(VLOOKUP($AS$7&amp;$AS14,'様式C-1-1用'!$C$4:$BS$977,67,0),"")</f>
        <v>0</v>
      </c>
      <c r="AI14" s="334">
        <f>IFERROR(VLOOKUP($AS$7&amp;$AS14,'様式C-1-1用'!$C$4:$BS$977,68,0),"")</f>
        <v>0</v>
      </c>
      <c r="AJ14" s="334">
        <f>IFERROR(VLOOKUP($AS$7&amp;$AS14,'様式C-1-1用'!$C$4:$BS$977,69,0),"")</f>
        <v>0</v>
      </c>
      <c r="AK14" s="924" t="str">
        <f>IFERROR(VLOOKUP($AS$7&amp;$AS14,'様式C-1-1用'!$C$4:$AI$976,17,0),"")</f>
        <v>導水工</v>
      </c>
      <c r="AL14" s="924"/>
      <c r="AM14" s="924"/>
      <c r="AN14" s="755"/>
      <c r="AO14" s="756"/>
      <c r="AP14" s="3"/>
      <c r="AQ14" s="166">
        <f t="shared" si="6"/>
        <v>2</v>
      </c>
      <c r="AS14" s="114">
        <v>7</v>
      </c>
    </row>
    <row r="15" spans="2:86" ht="12" customHeight="1" x14ac:dyDescent="0.15">
      <c r="B15" s="629"/>
      <c r="C15" s="912"/>
      <c r="D15" s="910"/>
      <c r="E15" s="910"/>
      <c r="F15" s="910"/>
      <c r="G15" s="910"/>
      <c r="H15" s="910"/>
      <c r="I15" s="910"/>
      <c r="J15" s="911"/>
      <c r="K15" s="138">
        <f t="shared" si="5"/>
        <v>8</v>
      </c>
      <c r="L15" s="945" t="str">
        <f>IFERROR(VLOOKUP($AS$7&amp;$AS15,'様式C-1-1用'!$C$4:$AI$2973,5,0),"")</f>
        <v>覆工・坑門</v>
      </c>
      <c r="M15" s="946"/>
      <c r="N15" s="945" t="str">
        <f>IFERROR(VLOOKUP($AS$7&amp;$AS15,'様式C-1-1用'!$C$4:$AI$2973,6,0),"")</f>
        <v>側壁（右側）</v>
      </c>
      <c r="O15" s="946"/>
      <c r="P15" s="945" t="str">
        <f>IFERROR(VLOOKUP($AS$7&amp;$AS15,'様式C-1-1用'!$C$4:$AI$2973,7,0),"")</f>
        <v>材質劣化</v>
      </c>
      <c r="Q15" s="946"/>
      <c r="R15" s="420" t="str">
        <f>IFERROR(VLOOKUP($AS$7&amp;$AS15,'様式C-1-1用'!$C$4:$AI$2973,9,0),"")</f>
        <v>うき・はく離</v>
      </c>
      <c r="S15" s="420"/>
      <c r="T15" s="420"/>
      <c r="U15" s="923" t="str">
        <f>IFERROR(VLOOKUP($AS$7&amp;$AS15,'様式C-1-1用'!$C$4:$AI$2973,20,0),"")</f>
        <v>Ⅱ</v>
      </c>
      <c r="V15" s="947"/>
      <c r="W15" s="923" t="str">
        <f>IFERROR(VLOOKUP($AS$7&amp;$AS15,'様式C-1-1用'!$C$4:$AI$2973,23,0),"")</f>
        <v>Ⅱ</v>
      </c>
      <c r="X15" s="924"/>
      <c r="Y15" s="289">
        <f>IFERROR(VLOOKUP($AS$7&amp;$AS15,'様式C-1-1用'!$C$4:$CE$2973,58,0),"")</f>
        <v>0</v>
      </c>
      <c r="Z15" s="290">
        <f>IFERROR(VLOOKUP($AS$7&amp;$AS15,'様式C-1-1用'!$C$4:$BS$977,59,0),"")</f>
        <v>0</v>
      </c>
      <c r="AA15" s="290">
        <f>IFERROR(VLOOKUP($AS$7&amp;$AS15,'様式C-1-1用'!$C$4:$BS$977,60,0),"")</f>
        <v>0</v>
      </c>
      <c r="AB15" s="290">
        <f>IFERROR(VLOOKUP($AS$7&amp;$AS15,'様式C-1-1用'!$C$4:$BS$977,61,0),"")</f>
        <v>0</v>
      </c>
      <c r="AC15" s="334">
        <f>IFERROR(VLOOKUP($AS$7&amp;$AS15,'様式C-1-1用'!$C$4:$BS$977,62,0),"")</f>
        <v>0</v>
      </c>
      <c r="AD15" s="334">
        <f>IFERROR(VLOOKUP($AS$7&amp;$AS15,'様式C-1-1用'!$C$4:$BS$976,63,0),"")</f>
        <v>0</v>
      </c>
      <c r="AE15" s="334">
        <f>IFERROR(VLOOKUP($AS$7&amp;$AS15,'様式C-1-1用'!$C$4:$BS$976,64,0),"")</f>
        <v>0</v>
      </c>
      <c r="AF15" s="334">
        <f>IFERROR(VLOOKUP($AS$7&amp;$AS15,'様式C-1-1用'!$C$4:$BS$976,65,0),"")</f>
        <v>0.3</v>
      </c>
      <c r="AG15" s="334">
        <f>IFERROR(VLOOKUP($AS$7&amp;$AS15,'様式C-1-1用'!$C$4:$BS$977,66,0),"")</f>
        <v>0</v>
      </c>
      <c r="AH15" s="334">
        <f>IFERROR(VLOOKUP($AS$7&amp;$AS15,'様式C-1-1用'!$C$4:$BS$977,67,0),"")</f>
        <v>0</v>
      </c>
      <c r="AI15" s="334">
        <f>IFERROR(VLOOKUP($AS$7&amp;$AS15,'様式C-1-1用'!$C$4:$BS$977,68,0),"")</f>
        <v>0</v>
      </c>
      <c r="AJ15" s="334">
        <f>IFERROR(VLOOKUP($AS$7&amp;$AS15,'様式C-1-1用'!$C$4:$BS$977,69,0),"")</f>
        <v>0</v>
      </c>
      <c r="AK15" s="924" t="str">
        <f>IFERROR(VLOOKUP($AS$7&amp;$AS15,'様式C-1-1用'!$C$4:$AI$976,17,0),"")</f>
        <v/>
      </c>
      <c r="AL15" s="924"/>
      <c r="AM15" s="924"/>
      <c r="AN15" s="755"/>
      <c r="AO15" s="756"/>
      <c r="AP15" s="3"/>
      <c r="AQ15" s="166">
        <f t="shared" si="6"/>
        <v>2</v>
      </c>
      <c r="AS15" s="114">
        <v>8</v>
      </c>
    </row>
    <row r="16" spans="2:86" ht="12" customHeight="1" x14ac:dyDescent="0.15">
      <c r="B16" s="629"/>
      <c r="C16" s="912"/>
      <c r="D16" s="910"/>
      <c r="E16" s="910"/>
      <c r="F16" s="910"/>
      <c r="G16" s="910"/>
      <c r="H16" s="910"/>
      <c r="I16" s="910"/>
      <c r="J16" s="911"/>
      <c r="K16" s="138">
        <f t="shared" si="5"/>
        <v>10</v>
      </c>
      <c r="L16" s="945" t="str">
        <f>IFERROR(VLOOKUP($AS$7&amp;$AS16,'様式C-1-1用'!$C$4:$AI$2973,5,0),"")</f>
        <v>路面</v>
      </c>
      <c r="M16" s="946"/>
      <c r="N16" s="945" t="str">
        <f>IFERROR(VLOOKUP($AS$7&amp;$AS16,'様式C-1-1用'!$C$4:$AI$2973,6,0),"")</f>
        <v>監査歩廊</v>
      </c>
      <c r="O16" s="946"/>
      <c r="P16" s="945" t="str">
        <f>IFERROR(VLOOKUP($AS$7&amp;$AS16,'様式C-1-1用'!$C$4:$AI$2973,7,0),"")</f>
        <v>材質劣化</v>
      </c>
      <c r="Q16" s="946"/>
      <c r="R16" s="420" t="str">
        <f>IFERROR(VLOOKUP($AS$7&amp;$AS16,'様式C-1-1用'!$C$4:$AI$2973,9,0),"")</f>
        <v>欠損</v>
      </c>
      <c r="S16" s="420"/>
      <c r="T16" s="420"/>
      <c r="U16" s="923" t="str">
        <f>IFERROR(VLOOKUP($AS$7&amp;$AS16,'様式C-1-1用'!$C$4:$AI$2973,20,0),"")</f>
        <v>Ⅱ</v>
      </c>
      <c r="V16" s="947"/>
      <c r="W16" s="923" t="str">
        <f>IFERROR(VLOOKUP($AS$7&amp;$AS16,'様式C-1-1用'!$C$4:$AI$2973,23,0),"")</f>
        <v>－</v>
      </c>
      <c r="X16" s="924"/>
      <c r="Y16" s="289">
        <f>IFERROR(VLOOKUP($AS$7&amp;$AS16,'様式C-1-1用'!$C$4:$CE$2973,58,0),"")</f>
        <v>0</v>
      </c>
      <c r="Z16" s="290">
        <f>IFERROR(VLOOKUP($AS$7&amp;$AS16,'様式C-1-1用'!$C$4:$BS$977,59,0),"")</f>
        <v>0</v>
      </c>
      <c r="AA16" s="290">
        <f>IFERROR(VLOOKUP($AS$7&amp;$AS16,'様式C-1-1用'!$C$4:$BS$977,60,0),"")</f>
        <v>0</v>
      </c>
      <c r="AB16" s="290">
        <f>IFERROR(VLOOKUP($AS$7&amp;$AS16,'様式C-1-1用'!$C$4:$BS$977,61,0),"")</f>
        <v>0</v>
      </c>
      <c r="AC16" s="334">
        <f>IFERROR(VLOOKUP($AS$7&amp;$AS16,'様式C-1-1用'!$C$4:$BS$977,62,0),"")</f>
        <v>0</v>
      </c>
      <c r="AD16" s="334">
        <f>IFERROR(VLOOKUP($AS$7&amp;$AS16,'様式C-1-1用'!$C$4:$BS$976,63,0),"")</f>
        <v>0</v>
      </c>
      <c r="AE16" s="334">
        <f>IFERROR(VLOOKUP($AS$7&amp;$AS16,'様式C-1-1用'!$C$4:$BS$976,64,0),"")</f>
        <v>0</v>
      </c>
      <c r="AF16" s="334">
        <f>IFERROR(VLOOKUP($AS$7&amp;$AS16,'様式C-1-1用'!$C$4:$BS$976,65,0),"")</f>
        <v>0</v>
      </c>
      <c r="AG16" s="334">
        <f>IFERROR(VLOOKUP($AS$7&amp;$AS16,'様式C-1-1用'!$C$4:$BS$977,66,0),"")</f>
        <v>0</v>
      </c>
      <c r="AH16" s="334">
        <f>IFERROR(VLOOKUP($AS$7&amp;$AS16,'様式C-1-1用'!$C$4:$BS$977,67,0),"")</f>
        <v>0</v>
      </c>
      <c r="AI16" s="334">
        <f>IFERROR(VLOOKUP($AS$7&amp;$AS16,'様式C-1-1用'!$C$4:$BS$977,68,0),"")</f>
        <v>0</v>
      </c>
      <c r="AJ16" s="334">
        <f>IFERROR(VLOOKUP($AS$7&amp;$AS16,'様式C-1-1用'!$C$4:$BS$977,69,0),"")</f>
        <v>0</v>
      </c>
      <c r="AK16" s="924" t="str">
        <f>IFERROR(VLOOKUP($AS$7&amp;$AS16,'様式C-1-1用'!$C$4:$AI$976,17,0),"")</f>
        <v/>
      </c>
      <c r="AL16" s="924"/>
      <c r="AM16" s="924"/>
      <c r="AN16" s="755"/>
      <c r="AO16" s="756"/>
      <c r="AP16" s="3"/>
      <c r="AQ16" s="166">
        <f t="shared" si="6"/>
        <v>2</v>
      </c>
      <c r="AS16" s="114">
        <v>10</v>
      </c>
    </row>
    <row r="17" spans="2:45" ht="12" customHeight="1" x14ac:dyDescent="0.15">
      <c r="B17" s="629"/>
      <c r="C17" s="912"/>
      <c r="D17" s="910"/>
      <c r="E17" s="910"/>
      <c r="F17" s="910"/>
      <c r="G17" s="910"/>
      <c r="H17" s="910"/>
      <c r="I17" s="910"/>
      <c r="J17" s="911"/>
      <c r="K17" s="138">
        <f t="shared" si="5"/>
        <v>11</v>
      </c>
      <c r="L17" s="945" t="str">
        <f>IFERROR(VLOOKUP($AS$7&amp;$AS17,'様式C-1-1用'!$C$4:$AI$2973,5,0),"")</f>
        <v>覆工・坑門</v>
      </c>
      <c r="M17" s="946"/>
      <c r="N17" s="945" t="str">
        <f>IFERROR(VLOOKUP($AS$7&amp;$AS17,'様式C-1-1用'!$C$4:$AI$2973,6,0),"")</f>
        <v>側壁（右側）</v>
      </c>
      <c r="O17" s="946"/>
      <c r="P17" s="945" t="str">
        <f>IFERROR(VLOOKUP($AS$7&amp;$AS17,'様式C-1-1用'!$C$4:$AI$2973,7,0),"")</f>
        <v>材質劣化</v>
      </c>
      <c r="Q17" s="946"/>
      <c r="R17" s="420" t="str">
        <f>IFERROR(VLOOKUP($AS$7&amp;$AS17,'様式C-1-1用'!$C$4:$AI$2973,9,0),"")</f>
        <v>うき・はく離</v>
      </c>
      <c r="S17" s="420"/>
      <c r="T17" s="420"/>
      <c r="U17" s="923" t="str">
        <f>IFERROR(VLOOKUP($AS$7&amp;$AS17,'様式C-1-1用'!$C$4:$AI$2973,20,0),"")</f>
        <v>－</v>
      </c>
      <c r="V17" s="947"/>
      <c r="W17" s="923" t="str">
        <f>IFERROR(VLOOKUP($AS$7&amp;$AS17,'様式C-1-1用'!$C$4:$AI$2973,23,0),"")</f>
        <v>Ⅱ</v>
      </c>
      <c r="X17" s="924"/>
      <c r="Y17" s="289">
        <f>IFERROR(VLOOKUP($AS$7&amp;$AS17,'様式C-1-1用'!$C$4:$CE$2973,58,0),"")</f>
        <v>0</v>
      </c>
      <c r="Z17" s="290">
        <f>IFERROR(VLOOKUP($AS$7&amp;$AS17,'様式C-1-1用'!$C$4:$BS$977,59,0),"")</f>
        <v>0</v>
      </c>
      <c r="AA17" s="290">
        <f>IFERROR(VLOOKUP($AS$7&amp;$AS17,'様式C-1-1用'!$C$4:$BS$977,60,0),"")</f>
        <v>0</v>
      </c>
      <c r="AB17" s="290">
        <f>IFERROR(VLOOKUP($AS$7&amp;$AS17,'様式C-1-1用'!$C$4:$BS$977,61,0),"")</f>
        <v>0</v>
      </c>
      <c r="AC17" s="334">
        <f>IFERROR(VLOOKUP($AS$7&amp;$AS17,'様式C-1-1用'!$C$4:$BS$977,62,0),"")</f>
        <v>0</v>
      </c>
      <c r="AD17" s="334">
        <f>IFERROR(VLOOKUP($AS$7&amp;$AS17,'様式C-1-1用'!$C$4:$BS$976,63,0),"")</f>
        <v>0</v>
      </c>
      <c r="AE17" s="334">
        <f>IFERROR(VLOOKUP($AS$7&amp;$AS17,'様式C-1-1用'!$C$4:$BS$976,64,0),"")</f>
        <v>0</v>
      </c>
      <c r="AF17" s="334">
        <f>IFERROR(VLOOKUP($AS$7&amp;$AS17,'様式C-1-1用'!$C$4:$BS$976,65,0),"")</f>
        <v>0.27</v>
      </c>
      <c r="AG17" s="334">
        <f>IFERROR(VLOOKUP($AS$7&amp;$AS17,'様式C-1-1用'!$C$4:$BS$977,66,0),"")</f>
        <v>0</v>
      </c>
      <c r="AH17" s="334">
        <f>IFERROR(VLOOKUP($AS$7&amp;$AS17,'様式C-1-1用'!$C$4:$BS$977,67,0),"")</f>
        <v>0</v>
      </c>
      <c r="AI17" s="334">
        <f>IFERROR(VLOOKUP($AS$7&amp;$AS17,'様式C-1-1用'!$C$4:$BS$977,68,0),"")</f>
        <v>0</v>
      </c>
      <c r="AJ17" s="334">
        <f>IFERROR(VLOOKUP($AS$7&amp;$AS17,'様式C-1-1用'!$C$4:$BS$977,69,0),"")</f>
        <v>0</v>
      </c>
      <c r="AK17" s="924" t="str">
        <f>IFERROR(VLOOKUP($AS$7&amp;$AS17,'様式C-1-1用'!$C$4:$AI$976,17,0),"")</f>
        <v/>
      </c>
      <c r="AL17" s="924"/>
      <c r="AM17" s="924"/>
      <c r="AN17" s="755"/>
      <c r="AO17" s="756"/>
      <c r="AP17" s="3"/>
      <c r="AQ17" s="166">
        <f t="shared" si="6"/>
        <v>2</v>
      </c>
      <c r="AS17" s="114">
        <f t="shared" ref="AS17:AS30" si="7">AS16+1</f>
        <v>11</v>
      </c>
    </row>
    <row r="18" spans="2:45" ht="12" customHeight="1" x14ac:dyDescent="0.15">
      <c r="B18" s="629"/>
      <c r="C18" s="912"/>
      <c r="D18" s="910"/>
      <c r="E18" s="910"/>
      <c r="F18" s="910"/>
      <c r="G18" s="910"/>
      <c r="H18" s="910"/>
      <c r="I18" s="910"/>
      <c r="J18" s="911"/>
      <c r="K18" s="138" t="str">
        <f t="shared" si="5"/>
        <v/>
      </c>
      <c r="L18" s="945" t="str">
        <f>IFERROR(VLOOKUP($AS$7&amp;$AS18,'様式C-1-1用'!$C$4:$AI$2973,5,0),"")</f>
        <v/>
      </c>
      <c r="M18" s="946"/>
      <c r="N18" s="945" t="str">
        <f>IFERROR(VLOOKUP($AS$7&amp;$AS18,'様式C-1-1用'!$C$4:$AI$2973,6,0),"")</f>
        <v/>
      </c>
      <c r="O18" s="946"/>
      <c r="P18" s="945" t="str">
        <f>IFERROR(VLOOKUP($AS$7&amp;$AS18,'様式C-1-1用'!$C$4:$AI$2973,7,0),"")</f>
        <v/>
      </c>
      <c r="Q18" s="946"/>
      <c r="R18" s="420" t="str">
        <f>IFERROR(VLOOKUP($AS$7&amp;$AS18,'様式C-1-1用'!$C$4:$AI$2973,9,0),"")</f>
        <v/>
      </c>
      <c r="S18" s="420"/>
      <c r="T18" s="420"/>
      <c r="U18" s="923" t="str">
        <f>IFERROR(VLOOKUP($AS$7&amp;$AS18,'様式C-1-1用'!$C$4:$AI$2973,20,0),"")</f>
        <v/>
      </c>
      <c r="V18" s="947"/>
      <c r="W18" s="923" t="str">
        <f>IFERROR(VLOOKUP($AS$7&amp;$AS18,'様式C-1-1用'!$C$4:$AI$2973,23,0),"")</f>
        <v/>
      </c>
      <c r="X18" s="924"/>
      <c r="Y18" s="289" t="str">
        <f>IFERROR(VLOOKUP($AS$7&amp;$AS18,'様式C-1-1用'!$C$4:$CE$2973,58,0),"")</f>
        <v/>
      </c>
      <c r="Z18" s="290" t="str">
        <f>IFERROR(VLOOKUP($AS$7&amp;$AS18,'様式C-1-1用'!$C$4:$BS$977,59,0),"")</f>
        <v/>
      </c>
      <c r="AA18" s="290" t="str">
        <f>IFERROR(VLOOKUP($AS$7&amp;$AS18,'様式C-1-1用'!$C$4:$BS$977,60,0),"")</f>
        <v/>
      </c>
      <c r="AB18" s="290" t="str">
        <f>IFERROR(VLOOKUP($AS$7&amp;$AS18,'様式C-1-1用'!$C$4:$BS$977,61,0),"")</f>
        <v/>
      </c>
      <c r="AC18" s="334" t="str">
        <f>IFERROR(VLOOKUP($AS$7&amp;$AS18,'様式C-1-1用'!$C$4:$BS$977,62,0),"")</f>
        <v/>
      </c>
      <c r="AD18" s="334" t="str">
        <f>IFERROR(VLOOKUP($AS$7&amp;$AS18,'様式C-1-1用'!$C$4:$BS$976,63,0),"")</f>
        <v/>
      </c>
      <c r="AE18" s="334" t="str">
        <f>IFERROR(VLOOKUP($AS$7&amp;$AS18,'様式C-1-1用'!$C$4:$BS$976,64,0),"")</f>
        <v/>
      </c>
      <c r="AF18" s="334" t="str">
        <f>IFERROR(VLOOKUP($AS$7&amp;$AS18,'様式C-1-1用'!$C$4:$BS$976,65,0),"")</f>
        <v/>
      </c>
      <c r="AG18" s="334" t="str">
        <f>IFERROR(VLOOKUP($AS$7&amp;$AS18,'様式C-1-1用'!$C$4:$BS$977,66,0),"")</f>
        <v/>
      </c>
      <c r="AH18" s="334" t="str">
        <f>IFERROR(VLOOKUP($AS$7&amp;$AS18,'様式C-1-1用'!$C$4:$BS$977,67,0),"")</f>
        <v/>
      </c>
      <c r="AI18" s="334" t="str">
        <f>IFERROR(VLOOKUP($AS$7&amp;$AS18,'様式C-1-1用'!$C$4:$BS$977,68,0),"")</f>
        <v/>
      </c>
      <c r="AJ18" s="334" t="str">
        <f>IFERROR(VLOOKUP($AS$7&amp;$AS18,'様式C-1-1用'!$C$4:$BS$977,69,0),"")</f>
        <v/>
      </c>
      <c r="AK18" s="924" t="str">
        <f>IFERROR(VLOOKUP($AS$7&amp;$AS18,'様式C-1-1用'!$C$4:$AI$976,17,0),"")</f>
        <v/>
      </c>
      <c r="AL18" s="924"/>
      <c r="AM18" s="924"/>
      <c r="AN18" s="755"/>
      <c r="AO18" s="756"/>
      <c r="AP18" s="3"/>
      <c r="AQ18" s="166">
        <f t="shared" si="6"/>
        <v>0</v>
      </c>
      <c r="AS18" s="114">
        <f t="shared" si="7"/>
        <v>12</v>
      </c>
    </row>
    <row r="19" spans="2:45" ht="12" customHeight="1" x14ac:dyDescent="0.15">
      <c r="B19" s="629"/>
      <c r="C19" s="912"/>
      <c r="D19" s="910"/>
      <c r="E19" s="910"/>
      <c r="F19" s="910"/>
      <c r="G19" s="910"/>
      <c r="H19" s="910"/>
      <c r="I19" s="910"/>
      <c r="J19" s="911"/>
      <c r="K19" s="138" t="str">
        <f t="shared" si="5"/>
        <v/>
      </c>
      <c r="L19" s="945" t="str">
        <f>IFERROR(VLOOKUP($AS$7&amp;$AS19,'様式C-1-1用'!$C$4:$AI$2973,5,0),"")</f>
        <v/>
      </c>
      <c r="M19" s="946"/>
      <c r="N19" s="945" t="str">
        <f>IFERROR(VLOOKUP($AS$7&amp;$AS19,'様式C-1-1用'!$C$4:$AI$2973,6,0),"")</f>
        <v/>
      </c>
      <c r="O19" s="946"/>
      <c r="P19" s="945" t="str">
        <f>IFERROR(VLOOKUP($AS$7&amp;$AS19,'様式C-1-1用'!$C$4:$AI$2973,7,0),"")</f>
        <v/>
      </c>
      <c r="Q19" s="946"/>
      <c r="R19" s="420" t="str">
        <f>IFERROR(VLOOKUP($AS$7&amp;$AS19,'様式C-1-1用'!$C$4:$AI$2973,9,0),"")</f>
        <v/>
      </c>
      <c r="S19" s="420"/>
      <c r="T19" s="420"/>
      <c r="U19" s="923" t="str">
        <f>IFERROR(VLOOKUP($AS$7&amp;$AS19,'様式C-1-1用'!$C$4:$AI$2973,20,0),"")</f>
        <v/>
      </c>
      <c r="V19" s="947"/>
      <c r="W19" s="923" t="str">
        <f>IFERROR(VLOOKUP($AS$7&amp;$AS19,'様式C-1-1用'!$C$4:$AI$2973,23,0),"")</f>
        <v/>
      </c>
      <c r="X19" s="924"/>
      <c r="Y19" s="289" t="str">
        <f>IFERROR(VLOOKUP($AS$7&amp;$AS19,'様式C-1-1用'!$C$4:$CE$2973,58,0),"")</f>
        <v/>
      </c>
      <c r="Z19" s="290" t="str">
        <f>IFERROR(VLOOKUP($AS$7&amp;$AS19,'様式C-1-1用'!$C$4:$BS$977,59,0),"")</f>
        <v/>
      </c>
      <c r="AA19" s="290" t="str">
        <f>IFERROR(VLOOKUP($AS$7&amp;$AS19,'様式C-1-1用'!$C$4:$BS$977,60,0),"")</f>
        <v/>
      </c>
      <c r="AB19" s="290" t="str">
        <f>IFERROR(VLOOKUP($AS$7&amp;$AS19,'様式C-1-1用'!$C$4:$BS$977,61,0),"")</f>
        <v/>
      </c>
      <c r="AC19" s="334" t="str">
        <f>IFERROR(VLOOKUP($AS$7&amp;$AS19,'様式C-1-1用'!$C$4:$BS$977,62,0),"")</f>
        <v/>
      </c>
      <c r="AD19" s="334" t="str">
        <f>IFERROR(VLOOKUP($AS$7&amp;$AS19,'様式C-1-1用'!$C$4:$BS$976,63,0),"")</f>
        <v/>
      </c>
      <c r="AE19" s="334" t="str">
        <f>IFERROR(VLOOKUP($AS$7&amp;$AS19,'様式C-1-1用'!$C$4:$BS$976,64,0),"")</f>
        <v/>
      </c>
      <c r="AF19" s="334" t="str">
        <f>IFERROR(VLOOKUP($AS$7&amp;$AS19,'様式C-1-1用'!$C$4:$BS$976,65,0),"")</f>
        <v/>
      </c>
      <c r="AG19" s="334" t="str">
        <f>IFERROR(VLOOKUP($AS$7&amp;$AS19,'様式C-1-1用'!$C$4:$BS$977,66,0),"")</f>
        <v/>
      </c>
      <c r="AH19" s="334" t="str">
        <f>IFERROR(VLOOKUP($AS$7&amp;$AS19,'様式C-1-1用'!$C$4:$BS$977,67,0),"")</f>
        <v/>
      </c>
      <c r="AI19" s="334" t="str">
        <f>IFERROR(VLOOKUP($AS$7&amp;$AS19,'様式C-1-1用'!$C$4:$BS$977,68,0),"")</f>
        <v/>
      </c>
      <c r="AJ19" s="334" t="str">
        <f>IFERROR(VLOOKUP($AS$7&amp;$AS19,'様式C-1-1用'!$C$4:$BS$977,69,0),"")</f>
        <v/>
      </c>
      <c r="AK19" s="924" t="str">
        <f>IFERROR(VLOOKUP($AS$7&amp;$AS19,'様式C-1-1用'!$C$4:$AI$976,17,0),"")</f>
        <v/>
      </c>
      <c r="AL19" s="924"/>
      <c r="AM19" s="924"/>
      <c r="AN19" s="755"/>
      <c r="AO19" s="756"/>
      <c r="AP19" s="3"/>
      <c r="AQ19" s="166">
        <f t="shared" si="6"/>
        <v>0</v>
      </c>
      <c r="AS19" s="114">
        <f t="shared" si="7"/>
        <v>13</v>
      </c>
    </row>
    <row r="20" spans="2:45" ht="12" customHeight="1" x14ac:dyDescent="0.15">
      <c r="B20" s="629"/>
      <c r="C20" s="912"/>
      <c r="D20" s="910"/>
      <c r="E20" s="910"/>
      <c r="F20" s="910"/>
      <c r="G20" s="910"/>
      <c r="H20" s="910"/>
      <c r="I20" s="910"/>
      <c r="J20" s="911"/>
      <c r="K20" s="138" t="str">
        <f t="shared" si="5"/>
        <v/>
      </c>
      <c r="L20" s="945" t="str">
        <f>IFERROR(VLOOKUP($AS$7&amp;$AS20,'様式C-1-1用'!$C$4:$AI$2973,5,0),"")</f>
        <v/>
      </c>
      <c r="M20" s="946"/>
      <c r="N20" s="945" t="str">
        <f>IFERROR(VLOOKUP($AS$7&amp;$AS20,'様式C-1-1用'!$C$4:$AI$2973,6,0),"")</f>
        <v/>
      </c>
      <c r="O20" s="946"/>
      <c r="P20" s="945" t="str">
        <f>IFERROR(VLOOKUP($AS$7&amp;$AS20,'様式C-1-1用'!$C$4:$AI$2973,7,0),"")</f>
        <v/>
      </c>
      <c r="Q20" s="946"/>
      <c r="R20" s="420" t="str">
        <f>IFERROR(VLOOKUP($AS$7&amp;$AS20,'様式C-1-1用'!$C$4:$AI$2973,9,0),"")</f>
        <v/>
      </c>
      <c r="S20" s="420"/>
      <c r="T20" s="420"/>
      <c r="U20" s="923" t="str">
        <f>IFERROR(VLOOKUP($AS$7&amp;$AS20,'様式C-1-1用'!$C$4:$AI$2973,20,0),"")</f>
        <v/>
      </c>
      <c r="V20" s="947"/>
      <c r="W20" s="923" t="str">
        <f>IFERROR(VLOOKUP($AS$7&amp;$AS20,'様式C-1-1用'!$C$4:$AI$2973,23,0),"")</f>
        <v/>
      </c>
      <c r="X20" s="924"/>
      <c r="Y20" s="289" t="str">
        <f>IFERROR(VLOOKUP($AS$7&amp;$AS20,'様式C-1-1用'!$C$4:$CE$2973,58,0),"")</f>
        <v/>
      </c>
      <c r="Z20" s="290" t="str">
        <f>IFERROR(VLOOKUP($AS$7&amp;$AS20,'様式C-1-1用'!$C$4:$BS$977,59,0),"")</f>
        <v/>
      </c>
      <c r="AA20" s="290" t="str">
        <f>IFERROR(VLOOKUP($AS$7&amp;$AS20,'様式C-1-1用'!$C$4:$BS$977,60,0),"")</f>
        <v/>
      </c>
      <c r="AB20" s="290" t="str">
        <f>IFERROR(VLOOKUP($AS$7&amp;$AS20,'様式C-1-1用'!$C$4:$BS$977,61,0),"")</f>
        <v/>
      </c>
      <c r="AC20" s="334" t="str">
        <f>IFERROR(VLOOKUP($AS$7&amp;$AS20,'様式C-1-1用'!$C$4:$BS$977,62,0),"")</f>
        <v/>
      </c>
      <c r="AD20" s="334" t="str">
        <f>IFERROR(VLOOKUP($AS$7&amp;$AS20,'様式C-1-1用'!$C$4:$BS$976,63,0),"")</f>
        <v/>
      </c>
      <c r="AE20" s="334" t="str">
        <f>IFERROR(VLOOKUP($AS$7&amp;$AS20,'様式C-1-1用'!$C$4:$BS$976,64,0),"")</f>
        <v/>
      </c>
      <c r="AF20" s="334" t="str">
        <f>IFERROR(VLOOKUP($AS$7&amp;$AS20,'様式C-1-1用'!$C$4:$BS$976,65,0),"")</f>
        <v/>
      </c>
      <c r="AG20" s="334" t="str">
        <f>IFERROR(VLOOKUP($AS$7&amp;$AS20,'様式C-1-1用'!$C$4:$BS$977,66,0),"")</f>
        <v/>
      </c>
      <c r="AH20" s="334" t="str">
        <f>IFERROR(VLOOKUP($AS$7&amp;$AS20,'様式C-1-1用'!$C$4:$BS$977,67,0),"")</f>
        <v/>
      </c>
      <c r="AI20" s="334" t="str">
        <f>IFERROR(VLOOKUP($AS$7&amp;$AS20,'様式C-1-1用'!$C$4:$BS$977,68,0),"")</f>
        <v/>
      </c>
      <c r="AJ20" s="334" t="str">
        <f>IFERROR(VLOOKUP($AS$7&amp;$AS20,'様式C-1-1用'!$C$4:$BS$977,69,0),"")</f>
        <v/>
      </c>
      <c r="AK20" s="924" t="str">
        <f>IFERROR(VLOOKUP($AS$7&amp;$AS20,'様式C-1-1用'!$C$4:$AI$976,17,0),"")</f>
        <v/>
      </c>
      <c r="AL20" s="924"/>
      <c r="AM20" s="924"/>
      <c r="AN20" s="755"/>
      <c r="AO20" s="756"/>
      <c r="AP20" s="3"/>
      <c r="AQ20" s="166">
        <f t="shared" si="6"/>
        <v>0</v>
      </c>
      <c r="AS20" s="114">
        <f t="shared" si="7"/>
        <v>14</v>
      </c>
    </row>
    <row r="21" spans="2:45" ht="12" customHeight="1" x14ac:dyDescent="0.15">
      <c r="B21" s="629"/>
      <c r="C21" s="912"/>
      <c r="D21" s="910"/>
      <c r="E21" s="910"/>
      <c r="F21" s="910"/>
      <c r="G21" s="910"/>
      <c r="H21" s="910"/>
      <c r="I21" s="910"/>
      <c r="J21" s="911"/>
      <c r="K21" s="138" t="str">
        <f t="shared" si="5"/>
        <v/>
      </c>
      <c r="L21" s="945" t="str">
        <f>IFERROR(VLOOKUP($AS$7&amp;$AS21,'様式C-1-1用'!$C$4:$AI$2973,5,0),"")</f>
        <v/>
      </c>
      <c r="M21" s="946"/>
      <c r="N21" s="945" t="str">
        <f>IFERROR(VLOOKUP($AS$7&amp;$AS21,'様式C-1-1用'!$C$4:$AI$2973,6,0),"")</f>
        <v/>
      </c>
      <c r="O21" s="946"/>
      <c r="P21" s="945" t="str">
        <f>IFERROR(VLOOKUP($AS$7&amp;$AS21,'様式C-1-1用'!$C$4:$AI$2973,7,0),"")</f>
        <v/>
      </c>
      <c r="Q21" s="946"/>
      <c r="R21" s="420" t="str">
        <f>IFERROR(VLOOKUP($AS$7&amp;$AS21,'様式C-1-1用'!$C$4:$AI$2973,9,0),"")</f>
        <v/>
      </c>
      <c r="S21" s="420"/>
      <c r="T21" s="420"/>
      <c r="U21" s="923" t="str">
        <f>IFERROR(VLOOKUP($AS$7&amp;$AS21,'様式C-1-1用'!$C$4:$AI$2973,20,0),"")</f>
        <v/>
      </c>
      <c r="V21" s="947"/>
      <c r="W21" s="923" t="str">
        <f>IFERROR(VLOOKUP($AS$7&amp;$AS21,'様式C-1-1用'!$C$4:$AI$2973,23,0),"")</f>
        <v/>
      </c>
      <c r="X21" s="924"/>
      <c r="Y21" s="289" t="str">
        <f>IFERROR(VLOOKUP($AS$7&amp;$AS21,'様式C-1-1用'!$C$4:$CE$2973,58,0),"")</f>
        <v/>
      </c>
      <c r="Z21" s="290" t="str">
        <f>IFERROR(VLOOKUP($AS$7&amp;$AS21,'様式C-1-1用'!$C$4:$BS$977,59,0),"")</f>
        <v/>
      </c>
      <c r="AA21" s="290" t="str">
        <f>IFERROR(VLOOKUP($AS$7&amp;$AS21,'様式C-1-1用'!$C$4:$BS$977,60,0),"")</f>
        <v/>
      </c>
      <c r="AB21" s="290" t="str">
        <f>IFERROR(VLOOKUP($AS$7&amp;$AS21,'様式C-1-1用'!$C$4:$BS$977,61,0),"")</f>
        <v/>
      </c>
      <c r="AC21" s="334" t="str">
        <f>IFERROR(VLOOKUP($AS$7&amp;$AS21,'様式C-1-1用'!$C$4:$BS$977,62,0),"")</f>
        <v/>
      </c>
      <c r="AD21" s="334" t="str">
        <f>IFERROR(VLOOKUP($AS$7&amp;$AS21,'様式C-1-1用'!$C$4:$BS$976,63,0),"")</f>
        <v/>
      </c>
      <c r="AE21" s="334" t="str">
        <f>IFERROR(VLOOKUP($AS$7&amp;$AS21,'様式C-1-1用'!$C$4:$BS$976,64,0),"")</f>
        <v/>
      </c>
      <c r="AF21" s="334" t="str">
        <f>IFERROR(VLOOKUP($AS$7&amp;$AS21,'様式C-1-1用'!$C$4:$BS$976,65,0),"")</f>
        <v/>
      </c>
      <c r="AG21" s="334" t="str">
        <f>IFERROR(VLOOKUP($AS$7&amp;$AS21,'様式C-1-1用'!$C$4:$BS$977,66,0),"")</f>
        <v/>
      </c>
      <c r="AH21" s="334" t="str">
        <f>IFERROR(VLOOKUP($AS$7&amp;$AS21,'様式C-1-1用'!$C$4:$BS$977,67,0),"")</f>
        <v/>
      </c>
      <c r="AI21" s="334" t="str">
        <f>IFERROR(VLOOKUP($AS$7&amp;$AS21,'様式C-1-1用'!$C$4:$BS$977,68,0),"")</f>
        <v/>
      </c>
      <c r="AJ21" s="334" t="str">
        <f>IFERROR(VLOOKUP($AS$7&amp;$AS21,'様式C-1-1用'!$C$4:$BS$977,69,0),"")</f>
        <v/>
      </c>
      <c r="AK21" s="924" t="str">
        <f>IFERROR(VLOOKUP($AS$7&amp;$AS21,'様式C-1-1用'!$C$4:$AI$976,17,0),"")</f>
        <v/>
      </c>
      <c r="AL21" s="924"/>
      <c r="AM21" s="924"/>
      <c r="AN21" s="755"/>
      <c r="AO21" s="756"/>
      <c r="AP21" s="3"/>
      <c r="AQ21" s="166">
        <f t="shared" si="6"/>
        <v>0</v>
      </c>
      <c r="AS21" s="114">
        <f t="shared" si="7"/>
        <v>15</v>
      </c>
    </row>
    <row r="22" spans="2:45" ht="12" customHeight="1" x14ac:dyDescent="0.15">
      <c r="B22" s="629"/>
      <c r="C22" s="912"/>
      <c r="D22" s="910"/>
      <c r="E22" s="910"/>
      <c r="F22" s="910"/>
      <c r="G22" s="910"/>
      <c r="H22" s="910"/>
      <c r="I22" s="910"/>
      <c r="J22" s="911"/>
      <c r="K22" s="138" t="str">
        <f t="shared" si="5"/>
        <v/>
      </c>
      <c r="L22" s="945" t="str">
        <f>IFERROR(VLOOKUP($AS$7&amp;$AS22,'様式C-1-1用'!$C$4:$AI$2973,5,0),"")</f>
        <v/>
      </c>
      <c r="M22" s="946"/>
      <c r="N22" s="945" t="str">
        <f>IFERROR(VLOOKUP($AS$7&amp;$AS22,'様式C-1-1用'!$C$4:$AI$2973,6,0),"")</f>
        <v/>
      </c>
      <c r="O22" s="946"/>
      <c r="P22" s="945" t="str">
        <f>IFERROR(VLOOKUP($AS$7&amp;$AS22,'様式C-1-1用'!$C$4:$AI$2973,7,0),"")</f>
        <v/>
      </c>
      <c r="Q22" s="946"/>
      <c r="R22" s="420" t="str">
        <f>IFERROR(VLOOKUP($AS$7&amp;$AS22,'様式C-1-1用'!$C$4:$AI$2973,9,0),"")</f>
        <v/>
      </c>
      <c r="S22" s="420"/>
      <c r="T22" s="420"/>
      <c r="U22" s="923" t="str">
        <f>IFERROR(VLOOKUP($AS$7&amp;$AS22,'様式C-1-1用'!$C$4:$AI$2973,20,0),"")</f>
        <v/>
      </c>
      <c r="V22" s="947"/>
      <c r="W22" s="923" t="str">
        <f>IFERROR(VLOOKUP($AS$7&amp;$AS22,'様式C-1-1用'!$C$4:$AI$2973,23,0),"")</f>
        <v/>
      </c>
      <c r="X22" s="924"/>
      <c r="Y22" s="289" t="str">
        <f>IFERROR(VLOOKUP($AS$7&amp;$AS22,'様式C-1-1用'!$C$4:$CE$2973,58,0),"")</f>
        <v/>
      </c>
      <c r="Z22" s="290" t="str">
        <f>IFERROR(VLOOKUP($AS$7&amp;$AS22,'様式C-1-1用'!$C$4:$BS$977,59,0),"")</f>
        <v/>
      </c>
      <c r="AA22" s="290" t="str">
        <f>IFERROR(VLOOKUP($AS$7&amp;$AS22,'様式C-1-1用'!$C$4:$BS$977,60,0),"")</f>
        <v/>
      </c>
      <c r="AB22" s="290" t="str">
        <f>IFERROR(VLOOKUP($AS$7&amp;$AS22,'様式C-1-1用'!$C$4:$BS$977,61,0),"")</f>
        <v/>
      </c>
      <c r="AC22" s="334" t="str">
        <f>IFERROR(VLOOKUP($AS$7&amp;$AS22,'様式C-1-1用'!$C$4:$BS$977,62,0),"")</f>
        <v/>
      </c>
      <c r="AD22" s="334" t="str">
        <f>IFERROR(VLOOKUP($AS$7&amp;$AS22,'様式C-1-1用'!$C$4:$BS$976,63,0),"")</f>
        <v/>
      </c>
      <c r="AE22" s="334" t="str">
        <f>IFERROR(VLOOKUP($AS$7&amp;$AS22,'様式C-1-1用'!$C$4:$BS$976,64,0),"")</f>
        <v/>
      </c>
      <c r="AF22" s="334" t="str">
        <f>IFERROR(VLOOKUP($AS$7&amp;$AS22,'様式C-1-1用'!$C$4:$BS$976,65,0),"")</f>
        <v/>
      </c>
      <c r="AG22" s="334" t="str">
        <f>IFERROR(VLOOKUP($AS$7&amp;$AS22,'様式C-1-1用'!$C$4:$BS$977,66,0),"")</f>
        <v/>
      </c>
      <c r="AH22" s="334" t="str">
        <f>IFERROR(VLOOKUP($AS$7&amp;$AS22,'様式C-1-1用'!$C$4:$BS$977,67,0),"")</f>
        <v/>
      </c>
      <c r="AI22" s="334" t="str">
        <f>IFERROR(VLOOKUP($AS$7&amp;$AS22,'様式C-1-1用'!$C$4:$BS$977,68,0),"")</f>
        <v/>
      </c>
      <c r="AJ22" s="334" t="str">
        <f>IFERROR(VLOOKUP($AS$7&amp;$AS22,'様式C-1-1用'!$C$4:$BS$977,69,0),"")</f>
        <v/>
      </c>
      <c r="AK22" s="924" t="str">
        <f>IFERROR(VLOOKUP($AS$7&amp;$AS22,'様式C-1-1用'!$C$4:$AI$976,17,0),"")</f>
        <v/>
      </c>
      <c r="AL22" s="924"/>
      <c r="AM22" s="924"/>
      <c r="AN22" s="755"/>
      <c r="AO22" s="756"/>
      <c r="AP22" s="3"/>
      <c r="AQ22" s="166">
        <f t="shared" si="6"/>
        <v>0</v>
      </c>
      <c r="AS22" s="114">
        <f t="shared" si="7"/>
        <v>16</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17</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18</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19</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20</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21</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22</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23</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24</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1.32</v>
      </c>
      <c r="AG31" s="335">
        <f t="shared" si="8"/>
        <v>0</v>
      </c>
      <c r="AH31" s="335">
        <f t="shared" si="8"/>
        <v>0</v>
      </c>
      <c r="AI31" s="335">
        <f t="shared" si="8"/>
        <v>0</v>
      </c>
      <c r="AJ31" s="335">
        <f t="shared" si="8"/>
        <v>10.420000000000002</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3</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2</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Ⅱb</v>
      </c>
      <c r="AD33" s="924"/>
      <c r="AE33" s="924"/>
      <c r="AF33" s="947"/>
      <c r="AG33" s="923" t="str">
        <f>IF(AG32&gt;0,"Ⅳ",IF(AH32&gt;0,"Ⅲ",IF(AI32&gt;0,"Ⅱa",IF(AJ32&gt;0,"Ⅱb","Ⅰ"))))</f>
        <v>Ⅱb</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3</v>
      </c>
      <c r="AF35" s="970"/>
      <c r="AG35" s="139">
        <f>AG32</f>
        <v>0</v>
      </c>
      <c r="AH35" s="139">
        <f>AH32</f>
        <v>0</v>
      </c>
      <c r="AI35" s="969">
        <f>SUM(AI32:AJ32)</f>
        <v>2</v>
      </c>
      <c r="AJ35" s="970"/>
      <c r="AK35" s="955"/>
      <c r="AL35" s="955"/>
      <c r="AM35" s="955"/>
      <c r="AN35" s="955"/>
      <c r="AO35" s="956"/>
      <c r="AP35" s="3"/>
      <c r="AQ35" s="143">
        <f>+Y32+AC35+AG35</f>
        <v>0</v>
      </c>
      <c r="AR35" s="143">
        <f>+Z32+AD35+AH35</f>
        <v>0</v>
      </c>
      <c r="AS35" s="948">
        <f>+AS34+AE35+AI35</f>
        <v>5</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Ⅱ</v>
      </c>
      <c r="AD36" s="924"/>
      <c r="AE36" s="924"/>
      <c r="AF36" s="947"/>
      <c r="AG36" s="923" t="str">
        <f>IF(AG35&gt;0,"Ⅳ",IF(AH35&gt;0,"Ⅲ",IF(AI35&gt;0,"Ⅱ","Ⅰ")))</f>
        <v>Ⅱ</v>
      </c>
      <c r="AH36" s="924"/>
      <c r="AI36" s="924"/>
      <c r="AJ36" s="947"/>
      <c r="AK36" s="955"/>
      <c r="AL36" s="955"/>
      <c r="AM36" s="955"/>
      <c r="AN36" s="955"/>
      <c r="AO36" s="956"/>
      <c r="AP36" s="3"/>
      <c r="AQ36" s="525" t="str">
        <f>IF(AQ35&gt;0,"Ⅳ",IF(AR35&gt;0,"Ⅲ",IF(AS35&gt;0,"Ⅱ","Ⅰ")))</f>
        <v>Ⅱ</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Ⅱ</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72" priority="1">
      <formula>$AQ11=1</formula>
    </cfRule>
  </conditionalFormatting>
  <conditionalFormatting sqref="AC11:AF30">
    <cfRule type="expression" dxfId="71" priority="3">
      <formula>$AQ11=2</formula>
    </cfRule>
  </conditionalFormatting>
  <conditionalFormatting sqref="AG11:AJ30">
    <cfRule type="expression" dxfId="7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892DA-350E-443B-8665-BAAFF7D1D63F}">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2</v>
      </c>
      <c r="AW5" s="115">
        <f>R7</f>
        <v>8.94</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1</v>
      </c>
      <c r="BJ5" s="143">
        <f>+Y35</f>
        <v>0</v>
      </c>
      <c r="BK5" s="143">
        <f t="shared" ref="BK5" si="2">+Z35</f>
        <v>0</v>
      </c>
      <c r="BL5" s="143">
        <f>+AA35</f>
        <v>0</v>
      </c>
      <c r="BM5" s="143">
        <f>+AC35</f>
        <v>0</v>
      </c>
      <c r="BN5" s="143">
        <f t="shared" ref="BN5:BO5" si="3">+AD35</f>
        <v>0</v>
      </c>
      <c r="BO5" s="143">
        <f t="shared" si="3"/>
        <v>0</v>
      </c>
      <c r="BP5" s="143">
        <f>+AG35</f>
        <v>0</v>
      </c>
      <c r="BQ5" s="143">
        <f>+AH35</f>
        <v>0</v>
      </c>
      <c r="BR5" s="143">
        <f>+AI35</f>
        <v>1</v>
      </c>
      <c r="BS5" s="288" t="str">
        <f>+Y36</f>
        <v>Ⅰ</v>
      </c>
      <c r="BT5" s="288" t="str">
        <f>+AC36</f>
        <v>Ⅰ</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4.08</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2</v>
      </c>
      <c r="O7" s="924"/>
      <c r="P7" s="920" t="s">
        <v>466</v>
      </c>
      <c r="Q7" s="922"/>
      <c r="R7" s="925">
        <f>IF(N7="","",IFERROR(INDEX('様式A-2'!$C$9:$C$438,MATCH(N7,'様式A-2'!$B$9:$B$438,0)),""))</f>
        <v>8.94</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2S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アーチ（左側）</v>
      </c>
      <c r="O11" s="946"/>
      <c r="P11" s="945" t="str">
        <f>IFERROR(VLOOKUP($AS$7&amp;$AS11,'様式C-1-1用'!$C$4:$AI$2973,7,0),"")</f>
        <v>材質劣化</v>
      </c>
      <c r="Q11" s="946"/>
      <c r="R11" s="420" t="str">
        <f>IFERROR(VLOOKUP($AS$7&amp;$AS11,'様式C-1-1用'!$C$4:$AI$2973,9,0),"")</f>
        <v>はく落</v>
      </c>
      <c r="S11" s="420"/>
      <c r="T11" s="420"/>
      <c r="U11" s="923" t="str">
        <f>IFERROR(VLOOKUP($AS$7&amp;$AS11,'様式C-1-1用'!$C$4:$AI$2973,20,0),"")</f>
        <v>Ⅱ</v>
      </c>
      <c r="V11" s="947"/>
      <c r="W11" s="923" t="str">
        <f>IFERROR(VLOOKUP($AS$7&amp;$AS11,'様式C-1-1用'!$C$4:$AI$2973,23,0),"")</f>
        <v>Ⅰ</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0</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
      </c>
      <c r="AL11" s="944"/>
      <c r="AM11" s="944"/>
      <c r="AN11" s="758"/>
      <c r="AO11" s="759"/>
      <c r="AP11" s="3"/>
      <c r="AQ11" s="166">
        <f>IF(P11="外力",1,IF(P11="材質劣化",2,IF(P11="漏水",3,0)))</f>
        <v>2</v>
      </c>
      <c r="AS11" s="114">
        <v>1</v>
      </c>
    </row>
    <row r="12" spans="2:86" ht="12" customHeight="1" x14ac:dyDescent="0.15">
      <c r="B12" s="629"/>
      <c r="C12" s="912"/>
      <c r="D12" s="910"/>
      <c r="E12" s="910"/>
      <c r="F12" s="910"/>
      <c r="G12" s="910"/>
      <c r="H12" s="910"/>
      <c r="I12" s="910"/>
      <c r="J12" s="911"/>
      <c r="K12" s="138">
        <f t="shared" ref="K12:K30" si="5">IF(L12="","",AS12)</f>
        <v>2</v>
      </c>
      <c r="L12" s="945" t="str">
        <f>IFERROR(VLOOKUP($AS$7&amp;$AS12,'様式C-1-1用'!$C$4:$AI$2973,5,0),"")</f>
        <v>覆工・坑門</v>
      </c>
      <c r="M12" s="946"/>
      <c r="N12" s="945" t="str">
        <f>IFERROR(VLOOKUP($AS$7&amp;$AS12,'様式C-1-1用'!$C$4:$AI$2973,6,0),"")</f>
        <v>アーチ（右側）</v>
      </c>
      <c r="O12" s="946"/>
      <c r="P12" s="945" t="str">
        <f>IFERROR(VLOOKUP($AS$7&amp;$AS12,'様式C-1-1用'!$C$4:$AI$2973,7,0),"")</f>
        <v>漏水</v>
      </c>
      <c r="Q12" s="946"/>
      <c r="R12" s="420" t="str">
        <f>IFERROR(VLOOKUP($AS$7&amp;$AS12,'様式C-1-1用'!$C$4:$AI$2973,9,0),"")</f>
        <v>漏水</v>
      </c>
      <c r="S12" s="420"/>
      <c r="T12" s="420"/>
      <c r="U12" s="923" t="str">
        <f>IFERROR(VLOOKUP($AS$7&amp;$AS12,'様式C-1-1用'!$C$4:$AI$2973,20,0),"")</f>
        <v>Ⅱ</v>
      </c>
      <c r="V12" s="947"/>
      <c r="W12" s="923" t="str">
        <f>IFERROR(VLOOKUP($AS$7&amp;$AS12,'様式C-1-1用'!$C$4:$AI$2973,23,0),"")</f>
        <v>Ⅱ</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v>
      </c>
      <c r="AG12" s="334">
        <f>IFERROR(VLOOKUP($AS$7&amp;$AS12,'様式C-1-1用'!$C$4:$BS$977,66,0),"")</f>
        <v>0</v>
      </c>
      <c r="AH12" s="334">
        <f>IFERROR(VLOOKUP($AS$7&amp;$AS12,'様式C-1-1用'!$C$4:$BS$977,67,0),"")</f>
        <v>0</v>
      </c>
      <c r="AI12" s="334">
        <f>IFERROR(VLOOKUP($AS$7&amp;$AS12,'様式C-1-1用'!$C$4:$BS$977,68,0),"")</f>
        <v>0</v>
      </c>
      <c r="AJ12" s="334">
        <f>IFERROR(VLOOKUP($AS$7&amp;$AS12,'様式C-1-1用'!$C$4:$BS$977,69,0),"")</f>
        <v>4.08</v>
      </c>
      <c r="AK12" s="924" t="str">
        <f>IFERROR(VLOOKUP($AS$7&amp;$AS12,'様式C-1-1用'!$C$4:$AI$976,17,0),"")</f>
        <v>にじみ</v>
      </c>
      <c r="AL12" s="924"/>
      <c r="AM12" s="924"/>
      <c r="AN12" s="755"/>
      <c r="AO12" s="756"/>
      <c r="AP12" s="3"/>
      <c r="AQ12" s="166">
        <f t="shared" ref="AQ12:AQ30" si="6">IF(P12="外力",1,IF(P12="材質劣化",2,IF(P12="漏水",3,0)))</f>
        <v>3</v>
      </c>
      <c r="AS12" s="114">
        <f>AS11+1</f>
        <v>2</v>
      </c>
    </row>
    <row r="13" spans="2:86" ht="12" customHeight="1" x14ac:dyDescent="0.15">
      <c r="B13" s="629"/>
      <c r="C13" s="912"/>
      <c r="D13" s="910"/>
      <c r="E13" s="910"/>
      <c r="F13" s="910"/>
      <c r="G13" s="910"/>
      <c r="H13" s="910"/>
      <c r="I13" s="910"/>
      <c r="J13" s="911"/>
      <c r="K13" s="138">
        <f t="shared" si="5"/>
        <v>3</v>
      </c>
      <c r="L13" s="945" t="str">
        <f>IFERROR(VLOOKUP($AS$7&amp;$AS13,'様式C-1-1用'!$C$4:$AI$2973,5,0),"")</f>
        <v>路面</v>
      </c>
      <c r="M13" s="946"/>
      <c r="N13" s="945" t="str">
        <f>IFERROR(VLOOKUP($AS$7&amp;$AS13,'様式C-1-1用'!$C$4:$AI$2973,6,0),"")</f>
        <v>監査歩廊</v>
      </c>
      <c r="O13" s="946"/>
      <c r="P13" s="945" t="str">
        <f>IFERROR(VLOOKUP($AS$7&amp;$AS13,'様式C-1-1用'!$C$4:$AI$2973,7,0),"")</f>
        <v>材質劣化</v>
      </c>
      <c r="Q13" s="946"/>
      <c r="R13" s="420" t="str">
        <f>IFERROR(VLOOKUP($AS$7&amp;$AS13,'様式C-1-1用'!$C$4:$AI$2973,9,0),"")</f>
        <v>欠損</v>
      </c>
      <c r="S13" s="420"/>
      <c r="T13" s="420"/>
      <c r="U13" s="923" t="str">
        <f>IFERROR(VLOOKUP($AS$7&amp;$AS13,'様式C-1-1用'!$C$4:$AI$2973,20,0),"")</f>
        <v>Ⅱ</v>
      </c>
      <c r="V13" s="947"/>
      <c r="W13" s="923" t="str">
        <f>IFERROR(VLOOKUP($AS$7&amp;$AS13,'様式C-1-1用'!$C$4:$AI$2973,23,0),"")</f>
        <v>－</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v>
      </c>
      <c r="AF13" s="334">
        <f>IFERROR(VLOOKUP($AS$7&amp;$AS13,'様式C-1-1用'!$C$4:$BS$976,65,0),"")</f>
        <v>0</v>
      </c>
      <c r="AG13" s="334">
        <f>IFERROR(VLOOKUP($AS$7&amp;$AS13,'様式C-1-1用'!$C$4:$BS$977,66,0),"")</f>
        <v>0</v>
      </c>
      <c r="AH13" s="334">
        <f>IFERROR(VLOOKUP($AS$7&amp;$AS13,'様式C-1-1用'!$C$4:$BS$977,67,0),"")</f>
        <v>0</v>
      </c>
      <c r="AI13" s="334">
        <f>IFERROR(VLOOKUP($AS$7&amp;$AS13,'様式C-1-1用'!$C$4:$BS$977,68,0),"")</f>
        <v>0</v>
      </c>
      <c r="AJ13" s="334">
        <f>IFERROR(VLOOKUP($AS$7&amp;$AS13,'様式C-1-1用'!$C$4:$BS$977,69,0),"")</f>
        <v>0</v>
      </c>
      <c r="AK13" s="924" t="str">
        <f>IFERROR(VLOOKUP($AS$7&amp;$AS13,'様式C-1-1用'!$C$4:$AI$976,17,0),"")</f>
        <v>内部鉄筋露出</v>
      </c>
      <c r="AL13" s="924"/>
      <c r="AM13" s="924"/>
      <c r="AN13" s="755"/>
      <c r="AO13" s="756"/>
      <c r="AP13" s="3"/>
      <c r="AQ13" s="166">
        <f t="shared" si="6"/>
        <v>2</v>
      </c>
      <c r="AS13" s="114">
        <f t="shared" ref="AS13:AS30" si="7">AS12+1</f>
        <v>3</v>
      </c>
    </row>
    <row r="14" spans="2:86" ht="12" customHeight="1" x14ac:dyDescent="0.15">
      <c r="B14" s="629"/>
      <c r="C14" s="912"/>
      <c r="D14" s="910"/>
      <c r="E14" s="910"/>
      <c r="F14" s="910"/>
      <c r="G14" s="910"/>
      <c r="H14" s="910"/>
      <c r="I14" s="910"/>
      <c r="J14" s="911"/>
      <c r="K14" s="138">
        <f t="shared" si="5"/>
        <v>4</v>
      </c>
      <c r="L14" s="945" t="str">
        <f>IFERROR(VLOOKUP($AS$7&amp;$AS14,'様式C-1-1用'!$C$4:$AI$2973,5,0),"")</f>
        <v>路面</v>
      </c>
      <c r="M14" s="946"/>
      <c r="N14" s="945" t="str">
        <f>IFERROR(VLOOKUP($AS$7&amp;$AS14,'様式C-1-1用'!$C$4:$AI$2973,6,0),"")</f>
        <v>監査歩廊</v>
      </c>
      <c r="O14" s="946"/>
      <c r="P14" s="945" t="str">
        <f>IFERROR(VLOOKUP($AS$7&amp;$AS14,'様式C-1-1用'!$C$4:$AI$2973,7,0),"")</f>
        <v>材質劣化</v>
      </c>
      <c r="Q14" s="946"/>
      <c r="R14" s="420" t="str">
        <f>IFERROR(VLOOKUP($AS$7&amp;$AS14,'様式C-1-1用'!$C$4:$AI$2973,9,0),"")</f>
        <v>欠損</v>
      </c>
      <c r="S14" s="420"/>
      <c r="T14" s="420"/>
      <c r="U14" s="923" t="str">
        <f>IFERROR(VLOOKUP($AS$7&amp;$AS14,'様式C-1-1用'!$C$4:$AI$2973,20,0),"")</f>
        <v>Ⅱ</v>
      </c>
      <c r="V14" s="947"/>
      <c r="W14" s="923" t="str">
        <f>IFERROR(VLOOKUP($AS$7&amp;$AS14,'様式C-1-1用'!$C$4:$AI$2973,23,0),"")</f>
        <v>－</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v>
      </c>
      <c r="AG14" s="334">
        <f>IFERROR(VLOOKUP($AS$7&amp;$AS14,'様式C-1-1用'!$C$4:$BS$977,66,0),"")</f>
        <v>0</v>
      </c>
      <c r="AH14" s="334">
        <f>IFERROR(VLOOKUP($AS$7&amp;$AS14,'様式C-1-1用'!$C$4:$BS$977,67,0),"")</f>
        <v>0</v>
      </c>
      <c r="AI14" s="334">
        <f>IFERROR(VLOOKUP($AS$7&amp;$AS14,'様式C-1-1用'!$C$4:$BS$977,68,0),"")</f>
        <v>0</v>
      </c>
      <c r="AJ14" s="334">
        <f>IFERROR(VLOOKUP($AS$7&amp;$AS14,'様式C-1-1用'!$C$4:$BS$977,69,0),"")</f>
        <v>0</v>
      </c>
      <c r="AK14" s="924" t="str">
        <f>IFERROR(VLOOKUP($AS$7&amp;$AS14,'様式C-1-1用'!$C$4:$AI$976,17,0),"")</f>
        <v>内部鉄筋露出</v>
      </c>
      <c r="AL14" s="924"/>
      <c r="AM14" s="924"/>
      <c r="AN14" s="755"/>
      <c r="AO14" s="756"/>
      <c r="AP14" s="3"/>
      <c r="AQ14" s="166">
        <f t="shared" si="6"/>
        <v>2</v>
      </c>
      <c r="AS14" s="114">
        <f t="shared" si="7"/>
        <v>4</v>
      </c>
    </row>
    <row r="15" spans="2:86" ht="12" customHeight="1" x14ac:dyDescent="0.15">
      <c r="B15" s="629"/>
      <c r="C15" s="912"/>
      <c r="D15" s="910"/>
      <c r="E15" s="910"/>
      <c r="F15" s="910"/>
      <c r="G15" s="910"/>
      <c r="H15" s="910"/>
      <c r="I15" s="910"/>
      <c r="J15" s="911"/>
      <c r="K15" s="138">
        <f t="shared" si="5"/>
        <v>5</v>
      </c>
      <c r="L15" s="945" t="str">
        <f>IFERROR(VLOOKUP($AS$7&amp;$AS15,'様式C-1-1用'!$C$4:$AI$2973,5,0),"")</f>
        <v>路面</v>
      </c>
      <c r="M15" s="946"/>
      <c r="N15" s="945" t="str">
        <f>IFERROR(VLOOKUP($AS$7&amp;$AS15,'様式C-1-1用'!$C$4:$AI$2973,6,0),"")</f>
        <v>車道</v>
      </c>
      <c r="O15" s="946"/>
      <c r="P15" s="945" t="str">
        <f>IFERROR(VLOOKUP($AS$7&amp;$AS15,'様式C-1-1用'!$C$4:$AI$2973,7,0),"")</f>
        <v>漏水</v>
      </c>
      <c r="Q15" s="946"/>
      <c r="R15" s="420" t="str">
        <f>IFERROR(VLOOKUP($AS$7&amp;$AS15,'様式C-1-1用'!$C$4:$AI$2973,9,0),"")</f>
        <v>漏水</v>
      </c>
      <c r="S15" s="420"/>
      <c r="T15" s="420"/>
      <c r="U15" s="923" t="str">
        <f>IFERROR(VLOOKUP($AS$7&amp;$AS15,'様式C-1-1用'!$C$4:$AI$2973,20,0),"")</f>
        <v>Ⅱ</v>
      </c>
      <c r="V15" s="947"/>
      <c r="W15" s="923" t="str">
        <f>IFERROR(VLOOKUP($AS$7&amp;$AS15,'様式C-1-1用'!$C$4:$AI$2973,23,0),"")</f>
        <v>－</v>
      </c>
      <c r="X15" s="924"/>
      <c r="Y15" s="289">
        <f>IFERROR(VLOOKUP($AS$7&amp;$AS15,'様式C-1-1用'!$C$4:$CE$2973,58,0),"")</f>
        <v>0</v>
      </c>
      <c r="Z15" s="290">
        <f>IFERROR(VLOOKUP($AS$7&amp;$AS15,'様式C-1-1用'!$C$4:$BS$977,59,0),"")</f>
        <v>0</v>
      </c>
      <c r="AA15" s="290">
        <f>IFERROR(VLOOKUP($AS$7&amp;$AS15,'様式C-1-1用'!$C$4:$BS$977,60,0),"")</f>
        <v>0</v>
      </c>
      <c r="AB15" s="290">
        <f>IFERROR(VLOOKUP($AS$7&amp;$AS15,'様式C-1-1用'!$C$4:$BS$977,61,0),"")</f>
        <v>0</v>
      </c>
      <c r="AC15" s="334">
        <f>IFERROR(VLOOKUP($AS$7&amp;$AS15,'様式C-1-1用'!$C$4:$BS$977,62,0),"")</f>
        <v>0</v>
      </c>
      <c r="AD15" s="334">
        <f>IFERROR(VLOOKUP($AS$7&amp;$AS15,'様式C-1-1用'!$C$4:$BS$976,63,0),"")</f>
        <v>0</v>
      </c>
      <c r="AE15" s="334">
        <f>IFERROR(VLOOKUP($AS$7&amp;$AS15,'様式C-1-1用'!$C$4:$BS$976,64,0),"")</f>
        <v>0</v>
      </c>
      <c r="AF15" s="334">
        <f>IFERROR(VLOOKUP($AS$7&amp;$AS15,'様式C-1-1用'!$C$4:$BS$976,65,0),"")</f>
        <v>0</v>
      </c>
      <c r="AG15" s="334">
        <f>IFERROR(VLOOKUP($AS$7&amp;$AS15,'様式C-1-1用'!$C$4:$BS$977,66,0),"")</f>
        <v>0</v>
      </c>
      <c r="AH15" s="334">
        <f>IFERROR(VLOOKUP($AS$7&amp;$AS15,'様式C-1-1用'!$C$4:$BS$977,67,0),"")</f>
        <v>0</v>
      </c>
      <c r="AI15" s="334">
        <f>IFERROR(VLOOKUP($AS$7&amp;$AS15,'様式C-1-1用'!$C$4:$BS$977,68,0),"")</f>
        <v>0</v>
      </c>
      <c r="AJ15" s="334">
        <f>IFERROR(VLOOKUP($AS$7&amp;$AS15,'様式C-1-1用'!$C$4:$BS$977,69,0),"")</f>
        <v>0</v>
      </c>
      <c r="AK15" s="924" t="str">
        <f>IFERROR(VLOOKUP($AS$7&amp;$AS15,'様式C-1-1用'!$C$4:$AI$976,17,0),"")</f>
        <v>遊離石灰</v>
      </c>
      <c r="AL15" s="924"/>
      <c r="AM15" s="924"/>
      <c r="AN15" s="755"/>
      <c r="AO15" s="756"/>
      <c r="AP15" s="3"/>
      <c r="AQ15" s="166">
        <f t="shared" si="6"/>
        <v>3</v>
      </c>
      <c r="AS15" s="114">
        <f t="shared" si="7"/>
        <v>5</v>
      </c>
    </row>
    <row r="16" spans="2:86" ht="12" customHeight="1" x14ac:dyDescent="0.15">
      <c r="B16" s="629"/>
      <c r="C16" s="912"/>
      <c r="D16" s="910"/>
      <c r="E16" s="910"/>
      <c r="F16" s="910"/>
      <c r="G16" s="910"/>
      <c r="H16" s="910"/>
      <c r="I16" s="910"/>
      <c r="J16" s="911"/>
      <c r="K16" s="138">
        <f t="shared" si="5"/>
        <v>6</v>
      </c>
      <c r="L16" s="945" t="str">
        <f>IFERROR(VLOOKUP($AS$7&amp;$AS16,'様式C-1-1用'!$C$4:$AI$2973,5,0),"")</f>
        <v>路面</v>
      </c>
      <c r="M16" s="946"/>
      <c r="N16" s="945" t="str">
        <f>IFERROR(VLOOKUP($AS$7&amp;$AS16,'様式C-1-1用'!$C$4:$AI$2973,6,0),"")</f>
        <v>監査歩廊</v>
      </c>
      <c r="O16" s="946"/>
      <c r="P16" s="945" t="str">
        <f>IFERROR(VLOOKUP($AS$7&amp;$AS16,'様式C-1-1用'!$C$4:$AI$2973,7,0),"")</f>
        <v>材質劣化</v>
      </c>
      <c r="Q16" s="946"/>
      <c r="R16" s="420" t="str">
        <f>IFERROR(VLOOKUP($AS$7&amp;$AS16,'様式C-1-1用'!$C$4:$AI$2973,9,0),"")</f>
        <v>欠損</v>
      </c>
      <c r="S16" s="420"/>
      <c r="T16" s="420"/>
      <c r="U16" s="923" t="str">
        <f>IFERROR(VLOOKUP($AS$7&amp;$AS16,'様式C-1-1用'!$C$4:$AI$2973,20,0),"")</f>
        <v>Ⅱ</v>
      </c>
      <c r="V16" s="947"/>
      <c r="W16" s="923" t="str">
        <f>IFERROR(VLOOKUP($AS$7&amp;$AS16,'様式C-1-1用'!$C$4:$AI$2973,23,0),"")</f>
        <v>－</v>
      </c>
      <c r="X16" s="924"/>
      <c r="Y16" s="289">
        <f>IFERROR(VLOOKUP($AS$7&amp;$AS16,'様式C-1-1用'!$C$4:$CE$2973,58,0),"")</f>
        <v>0</v>
      </c>
      <c r="Z16" s="290">
        <f>IFERROR(VLOOKUP($AS$7&amp;$AS16,'様式C-1-1用'!$C$4:$BS$977,59,0),"")</f>
        <v>0</v>
      </c>
      <c r="AA16" s="290">
        <f>IFERROR(VLOOKUP($AS$7&amp;$AS16,'様式C-1-1用'!$C$4:$BS$977,60,0),"")</f>
        <v>0</v>
      </c>
      <c r="AB16" s="290">
        <f>IFERROR(VLOOKUP($AS$7&amp;$AS16,'様式C-1-1用'!$C$4:$BS$977,61,0),"")</f>
        <v>0</v>
      </c>
      <c r="AC16" s="334">
        <f>IFERROR(VLOOKUP($AS$7&amp;$AS16,'様式C-1-1用'!$C$4:$BS$977,62,0),"")</f>
        <v>0</v>
      </c>
      <c r="AD16" s="334">
        <f>IFERROR(VLOOKUP($AS$7&amp;$AS16,'様式C-1-1用'!$C$4:$BS$976,63,0),"")</f>
        <v>0</v>
      </c>
      <c r="AE16" s="334">
        <f>IFERROR(VLOOKUP($AS$7&amp;$AS16,'様式C-1-1用'!$C$4:$BS$976,64,0),"")</f>
        <v>0</v>
      </c>
      <c r="AF16" s="334">
        <f>IFERROR(VLOOKUP($AS$7&amp;$AS16,'様式C-1-1用'!$C$4:$BS$976,65,0),"")</f>
        <v>0</v>
      </c>
      <c r="AG16" s="334">
        <f>IFERROR(VLOOKUP($AS$7&amp;$AS16,'様式C-1-1用'!$C$4:$BS$977,66,0),"")</f>
        <v>0</v>
      </c>
      <c r="AH16" s="334">
        <f>IFERROR(VLOOKUP($AS$7&amp;$AS16,'様式C-1-1用'!$C$4:$BS$977,67,0),"")</f>
        <v>0</v>
      </c>
      <c r="AI16" s="334">
        <f>IFERROR(VLOOKUP($AS$7&amp;$AS16,'様式C-1-1用'!$C$4:$BS$977,68,0),"")</f>
        <v>0</v>
      </c>
      <c r="AJ16" s="334">
        <f>IFERROR(VLOOKUP($AS$7&amp;$AS16,'様式C-1-1用'!$C$4:$BS$977,69,0),"")</f>
        <v>0</v>
      </c>
      <c r="AK16" s="924" t="str">
        <f>IFERROR(VLOOKUP($AS$7&amp;$AS16,'様式C-1-1用'!$C$4:$AI$976,17,0),"")</f>
        <v/>
      </c>
      <c r="AL16" s="924"/>
      <c r="AM16" s="924"/>
      <c r="AN16" s="755"/>
      <c r="AO16" s="756"/>
      <c r="AP16" s="3"/>
      <c r="AQ16" s="166">
        <f t="shared" si="6"/>
        <v>2</v>
      </c>
      <c r="AS16" s="114">
        <f t="shared" si="7"/>
        <v>6</v>
      </c>
    </row>
    <row r="17" spans="2:45" ht="12" customHeight="1" x14ac:dyDescent="0.15">
      <c r="B17" s="629"/>
      <c r="C17" s="912"/>
      <c r="D17" s="910"/>
      <c r="E17" s="910"/>
      <c r="F17" s="910"/>
      <c r="G17" s="910"/>
      <c r="H17" s="910"/>
      <c r="I17" s="910"/>
      <c r="J17" s="911"/>
      <c r="K17" s="138" t="str">
        <f t="shared" si="5"/>
        <v/>
      </c>
      <c r="L17" s="945" t="str">
        <f>IFERROR(VLOOKUP($AS$7&amp;$AS17,'様式C-1-1用'!$C$4:$AI$2973,5,0),"")</f>
        <v/>
      </c>
      <c r="M17" s="946"/>
      <c r="N17" s="945" t="str">
        <f>IFERROR(VLOOKUP($AS$7&amp;$AS17,'様式C-1-1用'!$C$4:$AI$2973,6,0),"")</f>
        <v/>
      </c>
      <c r="O17" s="946"/>
      <c r="P17" s="945" t="str">
        <f>IFERROR(VLOOKUP($AS$7&amp;$AS17,'様式C-1-1用'!$C$4:$AI$2973,7,0),"")</f>
        <v/>
      </c>
      <c r="Q17" s="946"/>
      <c r="R17" s="420" t="str">
        <f>IFERROR(VLOOKUP($AS$7&amp;$AS17,'様式C-1-1用'!$C$4:$AI$2973,9,0),"")</f>
        <v/>
      </c>
      <c r="S17" s="420"/>
      <c r="T17" s="420"/>
      <c r="U17" s="923" t="str">
        <f>IFERROR(VLOOKUP($AS$7&amp;$AS17,'様式C-1-1用'!$C$4:$AI$2973,20,0),"")</f>
        <v/>
      </c>
      <c r="V17" s="947"/>
      <c r="W17" s="923" t="str">
        <f>IFERROR(VLOOKUP($AS$7&amp;$AS17,'様式C-1-1用'!$C$4:$AI$2973,23,0),"")</f>
        <v/>
      </c>
      <c r="X17" s="924"/>
      <c r="Y17" s="289" t="str">
        <f>IFERROR(VLOOKUP($AS$7&amp;$AS17,'様式C-1-1用'!$C$4:$CE$2973,58,0),"")</f>
        <v/>
      </c>
      <c r="Z17" s="290" t="str">
        <f>IFERROR(VLOOKUP($AS$7&amp;$AS17,'様式C-1-1用'!$C$4:$BS$977,59,0),"")</f>
        <v/>
      </c>
      <c r="AA17" s="290" t="str">
        <f>IFERROR(VLOOKUP($AS$7&amp;$AS17,'様式C-1-1用'!$C$4:$BS$977,60,0),"")</f>
        <v/>
      </c>
      <c r="AB17" s="290" t="str">
        <f>IFERROR(VLOOKUP($AS$7&amp;$AS17,'様式C-1-1用'!$C$4:$BS$977,61,0),"")</f>
        <v/>
      </c>
      <c r="AC17" s="334" t="str">
        <f>IFERROR(VLOOKUP($AS$7&amp;$AS17,'様式C-1-1用'!$C$4:$BS$977,62,0),"")</f>
        <v/>
      </c>
      <c r="AD17" s="334" t="str">
        <f>IFERROR(VLOOKUP($AS$7&amp;$AS17,'様式C-1-1用'!$C$4:$BS$976,63,0),"")</f>
        <v/>
      </c>
      <c r="AE17" s="334" t="str">
        <f>IFERROR(VLOOKUP($AS$7&amp;$AS17,'様式C-1-1用'!$C$4:$BS$976,64,0),"")</f>
        <v/>
      </c>
      <c r="AF17" s="334" t="str">
        <f>IFERROR(VLOOKUP($AS$7&amp;$AS17,'様式C-1-1用'!$C$4:$BS$976,65,0),"")</f>
        <v/>
      </c>
      <c r="AG17" s="334" t="str">
        <f>IFERROR(VLOOKUP($AS$7&amp;$AS17,'様式C-1-1用'!$C$4:$BS$977,66,0),"")</f>
        <v/>
      </c>
      <c r="AH17" s="334" t="str">
        <f>IFERROR(VLOOKUP($AS$7&amp;$AS17,'様式C-1-1用'!$C$4:$BS$977,67,0),"")</f>
        <v/>
      </c>
      <c r="AI17" s="334" t="str">
        <f>IFERROR(VLOOKUP($AS$7&amp;$AS17,'様式C-1-1用'!$C$4:$BS$977,68,0),"")</f>
        <v/>
      </c>
      <c r="AJ17" s="334" t="str">
        <f>IFERROR(VLOOKUP($AS$7&amp;$AS17,'様式C-1-1用'!$C$4:$BS$977,69,0),"")</f>
        <v/>
      </c>
      <c r="AK17" s="924" t="str">
        <f>IFERROR(VLOOKUP($AS$7&amp;$AS17,'様式C-1-1用'!$C$4:$AI$976,17,0),"")</f>
        <v/>
      </c>
      <c r="AL17" s="924"/>
      <c r="AM17" s="924"/>
      <c r="AN17" s="755"/>
      <c r="AO17" s="756"/>
      <c r="AP17" s="3"/>
      <c r="AQ17" s="166">
        <f t="shared" si="6"/>
        <v>0</v>
      </c>
      <c r="AS17" s="114">
        <f t="shared" si="7"/>
        <v>7</v>
      </c>
    </row>
    <row r="18" spans="2:45" ht="12" customHeight="1" x14ac:dyDescent="0.15">
      <c r="B18" s="629"/>
      <c r="C18" s="912"/>
      <c r="D18" s="910"/>
      <c r="E18" s="910"/>
      <c r="F18" s="910"/>
      <c r="G18" s="910"/>
      <c r="H18" s="910"/>
      <c r="I18" s="910"/>
      <c r="J18" s="911"/>
      <c r="K18" s="138" t="str">
        <f t="shared" si="5"/>
        <v/>
      </c>
      <c r="L18" s="945" t="str">
        <f>IFERROR(VLOOKUP($AS$7&amp;$AS18,'様式C-1-1用'!$C$4:$AI$2973,5,0),"")</f>
        <v/>
      </c>
      <c r="M18" s="946"/>
      <c r="N18" s="945" t="str">
        <f>IFERROR(VLOOKUP($AS$7&amp;$AS18,'様式C-1-1用'!$C$4:$AI$2973,6,0),"")</f>
        <v/>
      </c>
      <c r="O18" s="946"/>
      <c r="P18" s="945" t="str">
        <f>IFERROR(VLOOKUP($AS$7&amp;$AS18,'様式C-1-1用'!$C$4:$AI$2973,7,0),"")</f>
        <v/>
      </c>
      <c r="Q18" s="946"/>
      <c r="R18" s="420" t="str">
        <f>IFERROR(VLOOKUP($AS$7&amp;$AS18,'様式C-1-1用'!$C$4:$AI$2973,9,0),"")</f>
        <v/>
      </c>
      <c r="S18" s="420"/>
      <c r="T18" s="420"/>
      <c r="U18" s="923" t="str">
        <f>IFERROR(VLOOKUP($AS$7&amp;$AS18,'様式C-1-1用'!$C$4:$AI$2973,20,0),"")</f>
        <v/>
      </c>
      <c r="V18" s="947"/>
      <c r="W18" s="923" t="str">
        <f>IFERROR(VLOOKUP($AS$7&amp;$AS18,'様式C-1-1用'!$C$4:$AI$2973,23,0),"")</f>
        <v/>
      </c>
      <c r="X18" s="924"/>
      <c r="Y18" s="289" t="str">
        <f>IFERROR(VLOOKUP($AS$7&amp;$AS18,'様式C-1-1用'!$C$4:$CE$2973,58,0),"")</f>
        <v/>
      </c>
      <c r="Z18" s="290" t="str">
        <f>IFERROR(VLOOKUP($AS$7&amp;$AS18,'様式C-1-1用'!$C$4:$BS$977,59,0),"")</f>
        <v/>
      </c>
      <c r="AA18" s="290" t="str">
        <f>IFERROR(VLOOKUP($AS$7&amp;$AS18,'様式C-1-1用'!$C$4:$BS$977,60,0),"")</f>
        <v/>
      </c>
      <c r="AB18" s="290" t="str">
        <f>IFERROR(VLOOKUP($AS$7&amp;$AS18,'様式C-1-1用'!$C$4:$BS$977,61,0),"")</f>
        <v/>
      </c>
      <c r="AC18" s="334" t="str">
        <f>IFERROR(VLOOKUP($AS$7&amp;$AS18,'様式C-1-1用'!$C$4:$BS$977,62,0),"")</f>
        <v/>
      </c>
      <c r="AD18" s="334" t="str">
        <f>IFERROR(VLOOKUP($AS$7&amp;$AS18,'様式C-1-1用'!$C$4:$BS$976,63,0),"")</f>
        <v/>
      </c>
      <c r="AE18" s="334" t="str">
        <f>IFERROR(VLOOKUP($AS$7&amp;$AS18,'様式C-1-1用'!$C$4:$BS$976,64,0),"")</f>
        <v/>
      </c>
      <c r="AF18" s="334" t="str">
        <f>IFERROR(VLOOKUP($AS$7&amp;$AS18,'様式C-1-1用'!$C$4:$BS$976,65,0),"")</f>
        <v/>
      </c>
      <c r="AG18" s="334" t="str">
        <f>IFERROR(VLOOKUP($AS$7&amp;$AS18,'様式C-1-1用'!$C$4:$BS$977,66,0),"")</f>
        <v/>
      </c>
      <c r="AH18" s="334" t="str">
        <f>IFERROR(VLOOKUP($AS$7&amp;$AS18,'様式C-1-1用'!$C$4:$BS$977,67,0),"")</f>
        <v/>
      </c>
      <c r="AI18" s="334" t="str">
        <f>IFERROR(VLOOKUP($AS$7&amp;$AS18,'様式C-1-1用'!$C$4:$BS$977,68,0),"")</f>
        <v/>
      </c>
      <c r="AJ18" s="334" t="str">
        <f>IFERROR(VLOOKUP($AS$7&amp;$AS18,'様式C-1-1用'!$C$4:$BS$977,69,0),"")</f>
        <v/>
      </c>
      <c r="AK18" s="924" t="str">
        <f>IFERROR(VLOOKUP($AS$7&amp;$AS18,'様式C-1-1用'!$C$4:$AI$976,17,0),"")</f>
        <v/>
      </c>
      <c r="AL18" s="924"/>
      <c r="AM18" s="924"/>
      <c r="AN18" s="755"/>
      <c r="AO18" s="756"/>
      <c r="AP18" s="3"/>
      <c r="AQ18" s="166">
        <f t="shared" si="6"/>
        <v>0</v>
      </c>
      <c r="AS18" s="114">
        <f t="shared" si="7"/>
        <v>8</v>
      </c>
    </row>
    <row r="19" spans="2:45" ht="12" customHeight="1" x14ac:dyDescent="0.15">
      <c r="B19" s="629"/>
      <c r="C19" s="912"/>
      <c r="D19" s="910"/>
      <c r="E19" s="910"/>
      <c r="F19" s="910"/>
      <c r="G19" s="910"/>
      <c r="H19" s="910"/>
      <c r="I19" s="910"/>
      <c r="J19" s="911"/>
      <c r="K19" s="138" t="str">
        <f t="shared" si="5"/>
        <v/>
      </c>
      <c r="L19" s="945" t="str">
        <f>IFERROR(VLOOKUP($AS$7&amp;$AS19,'様式C-1-1用'!$C$4:$AI$2973,5,0),"")</f>
        <v/>
      </c>
      <c r="M19" s="946"/>
      <c r="N19" s="945" t="str">
        <f>IFERROR(VLOOKUP($AS$7&amp;$AS19,'様式C-1-1用'!$C$4:$AI$2973,6,0),"")</f>
        <v/>
      </c>
      <c r="O19" s="946"/>
      <c r="P19" s="945" t="str">
        <f>IFERROR(VLOOKUP($AS$7&amp;$AS19,'様式C-1-1用'!$C$4:$AI$2973,7,0),"")</f>
        <v/>
      </c>
      <c r="Q19" s="946"/>
      <c r="R19" s="420" t="str">
        <f>IFERROR(VLOOKUP($AS$7&amp;$AS19,'様式C-1-1用'!$C$4:$AI$2973,9,0),"")</f>
        <v/>
      </c>
      <c r="S19" s="420"/>
      <c r="T19" s="420"/>
      <c r="U19" s="923" t="str">
        <f>IFERROR(VLOOKUP($AS$7&amp;$AS19,'様式C-1-1用'!$C$4:$AI$2973,20,0),"")</f>
        <v/>
      </c>
      <c r="V19" s="947"/>
      <c r="W19" s="923" t="str">
        <f>IFERROR(VLOOKUP($AS$7&amp;$AS19,'様式C-1-1用'!$C$4:$AI$2973,23,0),"")</f>
        <v/>
      </c>
      <c r="X19" s="924"/>
      <c r="Y19" s="289" t="str">
        <f>IFERROR(VLOOKUP($AS$7&amp;$AS19,'様式C-1-1用'!$C$4:$CE$2973,58,0),"")</f>
        <v/>
      </c>
      <c r="Z19" s="290" t="str">
        <f>IFERROR(VLOOKUP($AS$7&amp;$AS19,'様式C-1-1用'!$C$4:$BS$977,59,0),"")</f>
        <v/>
      </c>
      <c r="AA19" s="290" t="str">
        <f>IFERROR(VLOOKUP($AS$7&amp;$AS19,'様式C-1-1用'!$C$4:$BS$977,60,0),"")</f>
        <v/>
      </c>
      <c r="AB19" s="290" t="str">
        <f>IFERROR(VLOOKUP($AS$7&amp;$AS19,'様式C-1-1用'!$C$4:$BS$977,61,0),"")</f>
        <v/>
      </c>
      <c r="AC19" s="334" t="str">
        <f>IFERROR(VLOOKUP($AS$7&amp;$AS19,'様式C-1-1用'!$C$4:$BS$977,62,0),"")</f>
        <v/>
      </c>
      <c r="AD19" s="334" t="str">
        <f>IFERROR(VLOOKUP($AS$7&amp;$AS19,'様式C-1-1用'!$C$4:$BS$976,63,0),"")</f>
        <v/>
      </c>
      <c r="AE19" s="334" t="str">
        <f>IFERROR(VLOOKUP($AS$7&amp;$AS19,'様式C-1-1用'!$C$4:$BS$976,64,0),"")</f>
        <v/>
      </c>
      <c r="AF19" s="334" t="str">
        <f>IFERROR(VLOOKUP($AS$7&amp;$AS19,'様式C-1-1用'!$C$4:$BS$976,65,0),"")</f>
        <v/>
      </c>
      <c r="AG19" s="334" t="str">
        <f>IFERROR(VLOOKUP($AS$7&amp;$AS19,'様式C-1-1用'!$C$4:$BS$977,66,0),"")</f>
        <v/>
      </c>
      <c r="AH19" s="334" t="str">
        <f>IFERROR(VLOOKUP($AS$7&amp;$AS19,'様式C-1-1用'!$C$4:$BS$977,67,0),"")</f>
        <v/>
      </c>
      <c r="AI19" s="334" t="str">
        <f>IFERROR(VLOOKUP($AS$7&amp;$AS19,'様式C-1-1用'!$C$4:$BS$977,68,0),"")</f>
        <v/>
      </c>
      <c r="AJ19" s="334" t="str">
        <f>IFERROR(VLOOKUP($AS$7&amp;$AS19,'様式C-1-1用'!$C$4:$BS$977,69,0),"")</f>
        <v/>
      </c>
      <c r="AK19" s="924" t="str">
        <f>IFERROR(VLOOKUP($AS$7&amp;$AS19,'様式C-1-1用'!$C$4:$AI$976,17,0),"")</f>
        <v/>
      </c>
      <c r="AL19" s="924"/>
      <c r="AM19" s="924"/>
      <c r="AN19" s="755"/>
      <c r="AO19" s="756"/>
      <c r="AP19" s="3"/>
      <c r="AQ19" s="166">
        <f t="shared" si="6"/>
        <v>0</v>
      </c>
      <c r="AS19" s="114">
        <f t="shared" si="7"/>
        <v>9</v>
      </c>
    </row>
    <row r="20" spans="2:45" ht="12" customHeight="1" x14ac:dyDescent="0.15">
      <c r="B20" s="629"/>
      <c r="C20" s="912"/>
      <c r="D20" s="910"/>
      <c r="E20" s="910"/>
      <c r="F20" s="910"/>
      <c r="G20" s="910"/>
      <c r="H20" s="910"/>
      <c r="I20" s="910"/>
      <c r="J20" s="911"/>
      <c r="K20" s="138" t="str">
        <f t="shared" si="5"/>
        <v/>
      </c>
      <c r="L20" s="945" t="str">
        <f>IFERROR(VLOOKUP($AS$7&amp;$AS20,'様式C-1-1用'!$C$4:$AI$2973,5,0),"")</f>
        <v/>
      </c>
      <c r="M20" s="946"/>
      <c r="N20" s="945" t="str">
        <f>IFERROR(VLOOKUP($AS$7&amp;$AS20,'様式C-1-1用'!$C$4:$AI$2973,6,0),"")</f>
        <v/>
      </c>
      <c r="O20" s="946"/>
      <c r="P20" s="945" t="str">
        <f>IFERROR(VLOOKUP($AS$7&amp;$AS20,'様式C-1-1用'!$C$4:$AI$2973,7,0),"")</f>
        <v/>
      </c>
      <c r="Q20" s="946"/>
      <c r="R20" s="420" t="str">
        <f>IFERROR(VLOOKUP($AS$7&amp;$AS20,'様式C-1-1用'!$C$4:$AI$2973,9,0),"")</f>
        <v/>
      </c>
      <c r="S20" s="420"/>
      <c r="T20" s="420"/>
      <c r="U20" s="923" t="str">
        <f>IFERROR(VLOOKUP($AS$7&amp;$AS20,'様式C-1-1用'!$C$4:$AI$2973,20,0),"")</f>
        <v/>
      </c>
      <c r="V20" s="947"/>
      <c r="W20" s="923" t="str">
        <f>IFERROR(VLOOKUP($AS$7&amp;$AS20,'様式C-1-1用'!$C$4:$AI$2973,23,0),"")</f>
        <v/>
      </c>
      <c r="X20" s="924"/>
      <c r="Y20" s="289" t="str">
        <f>IFERROR(VLOOKUP($AS$7&amp;$AS20,'様式C-1-1用'!$C$4:$CE$2973,58,0),"")</f>
        <v/>
      </c>
      <c r="Z20" s="290" t="str">
        <f>IFERROR(VLOOKUP($AS$7&amp;$AS20,'様式C-1-1用'!$C$4:$BS$977,59,0),"")</f>
        <v/>
      </c>
      <c r="AA20" s="290" t="str">
        <f>IFERROR(VLOOKUP($AS$7&amp;$AS20,'様式C-1-1用'!$C$4:$BS$977,60,0),"")</f>
        <v/>
      </c>
      <c r="AB20" s="290" t="str">
        <f>IFERROR(VLOOKUP($AS$7&amp;$AS20,'様式C-1-1用'!$C$4:$BS$977,61,0),"")</f>
        <v/>
      </c>
      <c r="AC20" s="334" t="str">
        <f>IFERROR(VLOOKUP($AS$7&amp;$AS20,'様式C-1-1用'!$C$4:$BS$977,62,0),"")</f>
        <v/>
      </c>
      <c r="AD20" s="334" t="str">
        <f>IFERROR(VLOOKUP($AS$7&amp;$AS20,'様式C-1-1用'!$C$4:$BS$976,63,0),"")</f>
        <v/>
      </c>
      <c r="AE20" s="334" t="str">
        <f>IFERROR(VLOOKUP($AS$7&amp;$AS20,'様式C-1-1用'!$C$4:$BS$976,64,0),"")</f>
        <v/>
      </c>
      <c r="AF20" s="334" t="str">
        <f>IFERROR(VLOOKUP($AS$7&amp;$AS20,'様式C-1-1用'!$C$4:$BS$976,65,0),"")</f>
        <v/>
      </c>
      <c r="AG20" s="334" t="str">
        <f>IFERROR(VLOOKUP($AS$7&amp;$AS20,'様式C-1-1用'!$C$4:$BS$977,66,0),"")</f>
        <v/>
      </c>
      <c r="AH20" s="334" t="str">
        <f>IFERROR(VLOOKUP($AS$7&amp;$AS20,'様式C-1-1用'!$C$4:$BS$977,67,0),"")</f>
        <v/>
      </c>
      <c r="AI20" s="334" t="str">
        <f>IFERROR(VLOOKUP($AS$7&amp;$AS20,'様式C-1-1用'!$C$4:$BS$977,68,0),"")</f>
        <v/>
      </c>
      <c r="AJ20" s="334" t="str">
        <f>IFERROR(VLOOKUP($AS$7&amp;$AS20,'様式C-1-1用'!$C$4:$BS$977,69,0),"")</f>
        <v/>
      </c>
      <c r="AK20" s="924" t="str">
        <f>IFERROR(VLOOKUP($AS$7&amp;$AS20,'様式C-1-1用'!$C$4:$AI$976,17,0),"")</f>
        <v/>
      </c>
      <c r="AL20" s="924"/>
      <c r="AM20" s="924"/>
      <c r="AN20" s="755"/>
      <c r="AO20" s="756"/>
      <c r="AP20" s="3"/>
      <c r="AQ20" s="166">
        <f t="shared" si="6"/>
        <v>0</v>
      </c>
      <c r="AS20" s="114">
        <f t="shared" si="7"/>
        <v>10</v>
      </c>
    </row>
    <row r="21" spans="2:45" ht="12" customHeight="1" x14ac:dyDescent="0.15">
      <c r="B21" s="629"/>
      <c r="C21" s="912"/>
      <c r="D21" s="910"/>
      <c r="E21" s="910"/>
      <c r="F21" s="910"/>
      <c r="G21" s="910"/>
      <c r="H21" s="910"/>
      <c r="I21" s="910"/>
      <c r="J21" s="911"/>
      <c r="K21" s="138" t="str">
        <f t="shared" si="5"/>
        <v/>
      </c>
      <c r="L21" s="945" t="str">
        <f>IFERROR(VLOOKUP($AS$7&amp;$AS21,'様式C-1-1用'!$C$4:$AI$2973,5,0),"")</f>
        <v/>
      </c>
      <c r="M21" s="946"/>
      <c r="N21" s="945" t="str">
        <f>IFERROR(VLOOKUP($AS$7&amp;$AS21,'様式C-1-1用'!$C$4:$AI$2973,6,0),"")</f>
        <v/>
      </c>
      <c r="O21" s="946"/>
      <c r="P21" s="945" t="str">
        <f>IFERROR(VLOOKUP($AS$7&amp;$AS21,'様式C-1-1用'!$C$4:$AI$2973,7,0),"")</f>
        <v/>
      </c>
      <c r="Q21" s="946"/>
      <c r="R21" s="420" t="str">
        <f>IFERROR(VLOOKUP($AS$7&amp;$AS21,'様式C-1-1用'!$C$4:$AI$2973,9,0),"")</f>
        <v/>
      </c>
      <c r="S21" s="420"/>
      <c r="T21" s="420"/>
      <c r="U21" s="923" t="str">
        <f>IFERROR(VLOOKUP($AS$7&amp;$AS21,'様式C-1-1用'!$C$4:$AI$2973,20,0),"")</f>
        <v/>
      </c>
      <c r="V21" s="947"/>
      <c r="W21" s="923" t="str">
        <f>IFERROR(VLOOKUP($AS$7&amp;$AS21,'様式C-1-1用'!$C$4:$AI$2973,23,0),"")</f>
        <v/>
      </c>
      <c r="X21" s="924"/>
      <c r="Y21" s="289" t="str">
        <f>IFERROR(VLOOKUP($AS$7&amp;$AS21,'様式C-1-1用'!$C$4:$CE$2973,58,0),"")</f>
        <v/>
      </c>
      <c r="Z21" s="290" t="str">
        <f>IFERROR(VLOOKUP($AS$7&amp;$AS21,'様式C-1-1用'!$C$4:$BS$977,59,0),"")</f>
        <v/>
      </c>
      <c r="AA21" s="290" t="str">
        <f>IFERROR(VLOOKUP($AS$7&amp;$AS21,'様式C-1-1用'!$C$4:$BS$977,60,0),"")</f>
        <v/>
      </c>
      <c r="AB21" s="290" t="str">
        <f>IFERROR(VLOOKUP($AS$7&amp;$AS21,'様式C-1-1用'!$C$4:$BS$977,61,0),"")</f>
        <v/>
      </c>
      <c r="AC21" s="334" t="str">
        <f>IFERROR(VLOOKUP($AS$7&amp;$AS21,'様式C-1-1用'!$C$4:$BS$977,62,0),"")</f>
        <v/>
      </c>
      <c r="AD21" s="334" t="str">
        <f>IFERROR(VLOOKUP($AS$7&amp;$AS21,'様式C-1-1用'!$C$4:$BS$976,63,0),"")</f>
        <v/>
      </c>
      <c r="AE21" s="334" t="str">
        <f>IFERROR(VLOOKUP($AS$7&amp;$AS21,'様式C-1-1用'!$C$4:$BS$976,64,0),"")</f>
        <v/>
      </c>
      <c r="AF21" s="334" t="str">
        <f>IFERROR(VLOOKUP($AS$7&amp;$AS21,'様式C-1-1用'!$C$4:$BS$976,65,0),"")</f>
        <v/>
      </c>
      <c r="AG21" s="334" t="str">
        <f>IFERROR(VLOOKUP($AS$7&amp;$AS21,'様式C-1-1用'!$C$4:$BS$977,66,0),"")</f>
        <v/>
      </c>
      <c r="AH21" s="334" t="str">
        <f>IFERROR(VLOOKUP($AS$7&amp;$AS21,'様式C-1-1用'!$C$4:$BS$977,67,0),"")</f>
        <v/>
      </c>
      <c r="AI21" s="334" t="str">
        <f>IFERROR(VLOOKUP($AS$7&amp;$AS21,'様式C-1-1用'!$C$4:$BS$977,68,0),"")</f>
        <v/>
      </c>
      <c r="AJ21" s="334" t="str">
        <f>IFERROR(VLOOKUP($AS$7&amp;$AS21,'様式C-1-1用'!$C$4:$BS$977,69,0),"")</f>
        <v/>
      </c>
      <c r="AK21" s="924" t="str">
        <f>IFERROR(VLOOKUP($AS$7&amp;$AS21,'様式C-1-1用'!$C$4:$AI$976,17,0),"")</f>
        <v/>
      </c>
      <c r="AL21" s="924"/>
      <c r="AM21" s="924"/>
      <c r="AN21" s="755"/>
      <c r="AO21" s="756"/>
      <c r="AP21" s="3"/>
      <c r="AQ21" s="166">
        <f t="shared" si="6"/>
        <v>0</v>
      </c>
      <c r="AS21" s="114">
        <f t="shared" si="7"/>
        <v>11</v>
      </c>
    </row>
    <row r="22" spans="2:45" ht="12" customHeight="1" x14ac:dyDescent="0.15">
      <c r="B22" s="629"/>
      <c r="C22" s="912"/>
      <c r="D22" s="910"/>
      <c r="E22" s="910"/>
      <c r="F22" s="910"/>
      <c r="G22" s="910"/>
      <c r="H22" s="910"/>
      <c r="I22" s="910"/>
      <c r="J22" s="911"/>
      <c r="K22" s="138" t="str">
        <f t="shared" si="5"/>
        <v/>
      </c>
      <c r="L22" s="945" t="str">
        <f>IFERROR(VLOOKUP($AS$7&amp;$AS22,'様式C-1-1用'!$C$4:$AI$2973,5,0),"")</f>
        <v/>
      </c>
      <c r="M22" s="946"/>
      <c r="N22" s="945" t="str">
        <f>IFERROR(VLOOKUP($AS$7&amp;$AS22,'様式C-1-1用'!$C$4:$AI$2973,6,0),"")</f>
        <v/>
      </c>
      <c r="O22" s="946"/>
      <c r="P22" s="945" t="str">
        <f>IFERROR(VLOOKUP($AS$7&amp;$AS22,'様式C-1-1用'!$C$4:$AI$2973,7,0),"")</f>
        <v/>
      </c>
      <c r="Q22" s="946"/>
      <c r="R22" s="420" t="str">
        <f>IFERROR(VLOOKUP($AS$7&amp;$AS22,'様式C-1-1用'!$C$4:$AI$2973,9,0),"")</f>
        <v/>
      </c>
      <c r="S22" s="420"/>
      <c r="T22" s="420"/>
      <c r="U22" s="923" t="str">
        <f>IFERROR(VLOOKUP($AS$7&amp;$AS22,'様式C-1-1用'!$C$4:$AI$2973,20,0),"")</f>
        <v/>
      </c>
      <c r="V22" s="947"/>
      <c r="W22" s="923" t="str">
        <f>IFERROR(VLOOKUP($AS$7&amp;$AS22,'様式C-1-1用'!$C$4:$AI$2973,23,0),"")</f>
        <v/>
      </c>
      <c r="X22" s="924"/>
      <c r="Y22" s="289" t="str">
        <f>IFERROR(VLOOKUP($AS$7&amp;$AS22,'様式C-1-1用'!$C$4:$CE$2973,58,0),"")</f>
        <v/>
      </c>
      <c r="Z22" s="290" t="str">
        <f>IFERROR(VLOOKUP($AS$7&amp;$AS22,'様式C-1-1用'!$C$4:$BS$977,59,0),"")</f>
        <v/>
      </c>
      <c r="AA22" s="290" t="str">
        <f>IFERROR(VLOOKUP($AS$7&amp;$AS22,'様式C-1-1用'!$C$4:$BS$977,60,0),"")</f>
        <v/>
      </c>
      <c r="AB22" s="290" t="str">
        <f>IFERROR(VLOOKUP($AS$7&amp;$AS22,'様式C-1-1用'!$C$4:$BS$977,61,0),"")</f>
        <v/>
      </c>
      <c r="AC22" s="334" t="str">
        <f>IFERROR(VLOOKUP($AS$7&amp;$AS22,'様式C-1-1用'!$C$4:$BS$977,62,0),"")</f>
        <v/>
      </c>
      <c r="AD22" s="334" t="str">
        <f>IFERROR(VLOOKUP($AS$7&amp;$AS22,'様式C-1-1用'!$C$4:$BS$976,63,0),"")</f>
        <v/>
      </c>
      <c r="AE22" s="334" t="str">
        <f>IFERROR(VLOOKUP($AS$7&amp;$AS22,'様式C-1-1用'!$C$4:$BS$976,64,0),"")</f>
        <v/>
      </c>
      <c r="AF22" s="334" t="str">
        <f>IFERROR(VLOOKUP($AS$7&amp;$AS22,'様式C-1-1用'!$C$4:$BS$976,65,0),"")</f>
        <v/>
      </c>
      <c r="AG22" s="334" t="str">
        <f>IFERROR(VLOOKUP($AS$7&amp;$AS22,'様式C-1-1用'!$C$4:$BS$977,66,0),"")</f>
        <v/>
      </c>
      <c r="AH22" s="334" t="str">
        <f>IFERROR(VLOOKUP($AS$7&amp;$AS22,'様式C-1-1用'!$C$4:$BS$977,67,0),"")</f>
        <v/>
      </c>
      <c r="AI22" s="334" t="str">
        <f>IFERROR(VLOOKUP($AS$7&amp;$AS22,'様式C-1-1用'!$C$4:$BS$977,68,0),"")</f>
        <v/>
      </c>
      <c r="AJ22" s="334" t="str">
        <f>IFERROR(VLOOKUP($AS$7&amp;$AS22,'様式C-1-1用'!$C$4:$BS$977,69,0),"")</f>
        <v/>
      </c>
      <c r="AK22" s="924" t="str">
        <f>IFERROR(VLOOKUP($AS$7&amp;$AS22,'様式C-1-1用'!$C$4:$AI$976,17,0),"")</f>
        <v/>
      </c>
      <c r="AL22" s="924"/>
      <c r="AM22" s="924"/>
      <c r="AN22" s="755"/>
      <c r="AO22" s="756"/>
      <c r="AP22" s="3"/>
      <c r="AQ22" s="166">
        <f t="shared" si="6"/>
        <v>0</v>
      </c>
      <c r="AS22" s="114">
        <f t="shared" si="7"/>
        <v>12</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13</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14</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15</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16</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17</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18</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19</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20</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4.08</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0</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1</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Ⅰ</v>
      </c>
      <c r="AD33" s="924"/>
      <c r="AE33" s="924"/>
      <c r="AF33" s="947"/>
      <c r="AG33" s="923" t="str">
        <f>IF(AG32&gt;0,"Ⅳ",IF(AH32&gt;0,"Ⅲ",IF(AI32&gt;0,"Ⅱa",IF(AJ32&gt;0,"Ⅱb","Ⅰ"))))</f>
        <v>Ⅱb</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0</v>
      </c>
      <c r="AF35" s="970"/>
      <c r="AG35" s="139">
        <f>AG32</f>
        <v>0</v>
      </c>
      <c r="AH35" s="139">
        <f>AH32</f>
        <v>0</v>
      </c>
      <c r="AI35" s="969">
        <f>SUM(AI32:AJ32)</f>
        <v>1</v>
      </c>
      <c r="AJ35" s="970"/>
      <c r="AK35" s="955"/>
      <c r="AL35" s="955"/>
      <c r="AM35" s="955"/>
      <c r="AN35" s="955"/>
      <c r="AO35" s="956"/>
      <c r="AP35" s="3"/>
      <c r="AQ35" s="143">
        <f>+Y32+AC35+AG35</f>
        <v>0</v>
      </c>
      <c r="AR35" s="143">
        <f>+Z32+AD35+AH35</f>
        <v>0</v>
      </c>
      <c r="AS35" s="948">
        <f>+AS34+AE35+AI35</f>
        <v>1</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Ⅰ</v>
      </c>
      <c r="AD36" s="924"/>
      <c r="AE36" s="924"/>
      <c r="AF36" s="947"/>
      <c r="AG36" s="923" t="str">
        <f>IF(AG35&gt;0,"Ⅳ",IF(AH35&gt;0,"Ⅲ",IF(AI35&gt;0,"Ⅱ","Ⅰ")))</f>
        <v>Ⅱ</v>
      </c>
      <c r="AH36" s="924"/>
      <c r="AI36" s="924"/>
      <c r="AJ36" s="947"/>
      <c r="AK36" s="955"/>
      <c r="AL36" s="955"/>
      <c r="AM36" s="955"/>
      <c r="AN36" s="955"/>
      <c r="AO36" s="956"/>
      <c r="AP36" s="3"/>
      <c r="AQ36" s="525" t="str">
        <f>IF(AQ35&gt;0,"Ⅳ",IF(AR35&gt;0,"Ⅲ",IF(AS35&gt;0,"Ⅱ","Ⅰ")))</f>
        <v>Ⅱ</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Ⅱ</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69" priority="1">
      <formula>$AQ11=1</formula>
    </cfRule>
  </conditionalFormatting>
  <conditionalFormatting sqref="AC11:AF30">
    <cfRule type="expression" dxfId="68" priority="3">
      <formula>$AQ11=2</formula>
    </cfRule>
  </conditionalFormatting>
  <conditionalFormatting sqref="AG11:AJ30">
    <cfRule type="expression" dxfId="6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2B1D4-6AA8-409D-AEE5-D347B7AF8445}">
  <sheetPr>
    <tabColor theme="8" tint="0.39997558519241921"/>
  </sheetPr>
  <dimension ref="B1:CH52"/>
  <sheetViews>
    <sheetView showGridLines="0" showZeros="0" view="pageBreakPreview" topLeftCell="A4"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3</v>
      </c>
      <c r="AW5" s="115">
        <f>R7</f>
        <v>8.94</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8" t="str">
        <f>+Y36</f>
        <v>Ⅰ</v>
      </c>
      <c r="BT5" s="288" t="str">
        <f>+AC36</f>
        <v>Ⅰ</v>
      </c>
      <c r="BU5" s="288" t="str">
        <f>+AG36</f>
        <v>Ⅰ</v>
      </c>
      <c r="BV5" s="288"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3</v>
      </c>
      <c r="O7" s="924"/>
      <c r="P7" s="920" t="s">
        <v>466</v>
      </c>
      <c r="Q7" s="922"/>
      <c r="R7" s="925">
        <f>IF(N7="","",IFERROR(INDEX('様式A-2'!$C$9:$C$438,MATCH(N7,'様式A-2'!$B$9:$B$438,0)),""))</f>
        <v>8.94</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3S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アーチ（天端）</v>
      </c>
      <c r="O11" s="946"/>
      <c r="P11" s="945" t="str">
        <f>IFERROR(VLOOKUP($AS$7&amp;$AS11,'様式C-1-1用'!$C$4:$AI$2973,7,0),"")</f>
        <v>漏水</v>
      </c>
      <c r="Q11" s="946"/>
      <c r="R11" s="420" t="str">
        <f>IFERROR(VLOOKUP($AS$7&amp;$AS11,'様式C-1-1用'!$C$4:$AI$2973,9,0),"")</f>
        <v>補修跡</v>
      </c>
      <c r="S11" s="420"/>
      <c r="T11" s="420"/>
      <c r="U11" s="923" t="str">
        <f>IFERROR(VLOOKUP($AS$7&amp;$AS11,'様式C-1-1用'!$C$4:$AI$2973,20,0),"")</f>
        <v>Ⅱ</v>
      </c>
      <c r="V11" s="947"/>
      <c r="W11" s="923" t="str">
        <f>IFERROR(VLOOKUP($AS$7&amp;$AS11,'様式C-1-1用'!$C$4:$AI$2973,23,0),"")</f>
        <v>Ⅰ</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0</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導水工</v>
      </c>
      <c r="AL11" s="944"/>
      <c r="AM11" s="944"/>
      <c r="AN11" s="758"/>
      <c r="AO11" s="759"/>
      <c r="AP11" s="3"/>
      <c r="AQ11" s="166">
        <f>IF(P11="外力",1,IF(P11="材質劣化",2,IF(P11="漏水",3,0)))</f>
        <v>3</v>
      </c>
      <c r="AS11" s="114">
        <v>1</v>
      </c>
    </row>
    <row r="12" spans="2:86" ht="12" customHeight="1" x14ac:dyDescent="0.15">
      <c r="B12" s="629"/>
      <c r="C12" s="912"/>
      <c r="D12" s="910"/>
      <c r="E12" s="910"/>
      <c r="F12" s="910"/>
      <c r="G12" s="910"/>
      <c r="H12" s="910"/>
      <c r="I12" s="910"/>
      <c r="J12" s="911"/>
      <c r="K12" s="138">
        <f t="shared" ref="K12:K30" si="5">IF(L12="","",AS12)</f>
        <v>2</v>
      </c>
      <c r="L12" s="945" t="str">
        <f>IFERROR(VLOOKUP($AS$7&amp;$AS12,'様式C-1-1用'!$C$4:$AI$2973,5,0),"")</f>
        <v>路面</v>
      </c>
      <c r="M12" s="946"/>
      <c r="N12" s="945" t="str">
        <f>IFERROR(VLOOKUP($AS$7&amp;$AS12,'様式C-1-1用'!$C$4:$AI$2973,6,0),"")</f>
        <v>監査歩廊</v>
      </c>
      <c r="O12" s="946"/>
      <c r="P12" s="945" t="str">
        <f>IFERROR(VLOOKUP($AS$7&amp;$AS12,'様式C-1-1用'!$C$4:$AI$2973,7,0),"")</f>
        <v>材質劣化</v>
      </c>
      <c r="Q12" s="946"/>
      <c r="R12" s="420" t="str">
        <f>IFERROR(VLOOKUP($AS$7&amp;$AS12,'様式C-1-1用'!$C$4:$AI$2973,9,0),"")</f>
        <v>欠損</v>
      </c>
      <c r="S12" s="420"/>
      <c r="T12" s="420"/>
      <c r="U12" s="923" t="str">
        <f>IFERROR(VLOOKUP($AS$7&amp;$AS12,'様式C-1-1用'!$C$4:$AI$2973,20,0),"")</f>
        <v>Ⅱ</v>
      </c>
      <c r="V12" s="947"/>
      <c r="W12" s="923" t="str">
        <f>IFERROR(VLOOKUP($AS$7&amp;$AS12,'様式C-1-1用'!$C$4:$AI$2973,23,0),"")</f>
        <v>－</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v>
      </c>
      <c r="AG12" s="334">
        <f>IFERROR(VLOOKUP($AS$7&amp;$AS12,'様式C-1-1用'!$C$4:$BS$977,66,0),"")</f>
        <v>0</v>
      </c>
      <c r="AH12" s="334">
        <f>IFERROR(VLOOKUP($AS$7&amp;$AS12,'様式C-1-1用'!$C$4:$BS$977,67,0),"")</f>
        <v>0</v>
      </c>
      <c r="AI12" s="334">
        <f>IFERROR(VLOOKUP($AS$7&amp;$AS12,'様式C-1-1用'!$C$4:$BS$977,68,0),"")</f>
        <v>0</v>
      </c>
      <c r="AJ12" s="334">
        <f>IFERROR(VLOOKUP($AS$7&amp;$AS12,'様式C-1-1用'!$C$4:$BS$977,69,0),"")</f>
        <v>0</v>
      </c>
      <c r="AK12" s="924" t="str">
        <f>IFERROR(VLOOKUP($AS$7&amp;$AS12,'様式C-1-1用'!$C$4:$AI$976,17,0),"")</f>
        <v>内部鉄筋露出</v>
      </c>
      <c r="AL12" s="924"/>
      <c r="AM12" s="924"/>
      <c r="AN12" s="755"/>
      <c r="AO12" s="756"/>
      <c r="AP12" s="3"/>
      <c r="AQ12" s="166">
        <f t="shared" ref="AQ12:AQ30" si="6">IF(P12="外力",1,IF(P12="材質劣化",2,IF(P12="漏水",3,0)))</f>
        <v>2</v>
      </c>
      <c r="AS12" s="114">
        <f>AS11+1</f>
        <v>2</v>
      </c>
    </row>
    <row r="13" spans="2:86" ht="12" customHeight="1" x14ac:dyDescent="0.15">
      <c r="B13" s="629"/>
      <c r="C13" s="912"/>
      <c r="D13" s="910"/>
      <c r="E13" s="910"/>
      <c r="F13" s="910"/>
      <c r="G13" s="910"/>
      <c r="H13" s="910"/>
      <c r="I13" s="910"/>
      <c r="J13" s="911"/>
      <c r="K13" s="138">
        <f t="shared" si="5"/>
        <v>3</v>
      </c>
      <c r="L13" s="945" t="str">
        <f>IFERROR(VLOOKUP($AS$7&amp;$AS13,'様式C-1-1用'!$C$4:$AI$2973,5,0),"")</f>
        <v>路面</v>
      </c>
      <c r="M13" s="946"/>
      <c r="N13" s="945" t="str">
        <f>IFERROR(VLOOKUP($AS$7&amp;$AS13,'様式C-1-1用'!$C$4:$AI$2973,6,0),"")</f>
        <v>車道</v>
      </c>
      <c r="O13" s="946"/>
      <c r="P13" s="945" t="str">
        <f>IFERROR(VLOOKUP($AS$7&amp;$AS13,'様式C-1-1用'!$C$4:$AI$2973,7,0),"")</f>
        <v>材質劣化</v>
      </c>
      <c r="Q13" s="946"/>
      <c r="R13" s="420" t="str">
        <f>IFERROR(VLOOKUP($AS$7&amp;$AS13,'様式C-1-1用'!$C$4:$AI$2973,9,0),"")</f>
        <v>うき・はく離</v>
      </c>
      <c r="S13" s="420"/>
      <c r="T13" s="420"/>
      <c r="U13" s="923" t="str">
        <f>IFERROR(VLOOKUP($AS$7&amp;$AS13,'様式C-1-1用'!$C$4:$AI$2973,20,0),"")</f>
        <v>Ⅱ</v>
      </c>
      <c r="V13" s="947"/>
      <c r="W13" s="923" t="str">
        <f>IFERROR(VLOOKUP($AS$7&amp;$AS13,'様式C-1-1用'!$C$4:$AI$2973,23,0),"")</f>
        <v>－</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v>
      </c>
      <c r="AF13" s="334">
        <f>IFERROR(VLOOKUP($AS$7&amp;$AS13,'様式C-1-1用'!$C$4:$BS$976,65,0),"")</f>
        <v>0</v>
      </c>
      <c r="AG13" s="334">
        <f>IFERROR(VLOOKUP($AS$7&amp;$AS13,'様式C-1-1用'!$C$4:$BS$977,66,0),"")</f>
        <v>0</v>
      </c>
      <c r="AH13" s="334">
        <f>IFERROR(VLOOKUP($AS$7&amp;$AS13,'様式C-1-1用'!$C$4:$BS$977,67,0),"")</f>
        <v>0</v>
      </c>
      <c r="AI13" s="334">
        <f>IFERROR(VLOOKUP($AS$7&amp;$AS13,'様式C-1-1用'!$C$4:$BS$977,68,0),"")</f>
        <v>0</v>
      </c>
      <c r="AJ13" s="334">
        <f>IFERROR(VLOOKUP($AS$7&amp;$AS13,'様式C-1-1用'!$C$4:$BS$977,69,0),"")</f>
        <v>0</v>
      </c>
      <c r="AK13" s="924" t="str">
        <f>IFERROR(VLOOKUP($AS$7&amp;$AS13,'様式C-1-1用'!$C$4:$AI$976,17,0),"")</f>
        <v/>
      </c>
      <c r="AL13" s="924"/>
      <c r="AM13" s="924"/>
      <c r="AN13" s="755"/>
      <c r="AO13" s="756"/>
      <c r="AP13" s="3"/>
      <c r="AQ13" s="166">
        <f t="shared" si="6"/>
        <v>2</v>
      </c>
      <c r="AS13" s="114">
        <f t="shared" ref="AS13:AS30" si="7">AS12+1</f>
        <v>3</v>
      </c>
    </row>
    <row r="14" spans="2:86" ht="12" customHeight="1" x14ac:dyDescent="0.15">
      <c r="B14" s="629"/>
      <c r="C14" s="912"/>
      <c r="D14" s="910"/>
      <c r="E14" s="910"/>
      <c r="F14" s="910"/>
      <c r="G14" s="910"/>
      <c r="H14" s="910"/>
      <c r="I14" s="910"/>
      <c r="J14" s="911"/>
      <c r="K14" s="138">
        <f t="shared" si="5"/>
        <v>4</v>
      </c>
      <c r="L14" s="945" t="str">
        <f>IFERROR(VLOOKUP($AS$7&amp;$AS14,'様式C-1-1用'!$C$4:$AI$2973,5,0),"")</f>
        <v>路面</v>
      </c>
      <c r="M14" s="946"/>
      <c r="N14" s="945" t="str">
        <f>IFERROR(VLOOKUP($AS$7&amp;$AS14,'様式C-1-1用'!$C$4:$AI$2973,6,0),"")</f>
        <v>車道</v>
      </c>
      <c r="O14" s="946"/>
      <c r="P14" s="945" t="str">
        <f>IFERROR(VLOOKUP($AS$7&amp;$AS14,'様式C-1-1用'!$C$4:$AI$2973,7,0),"")</f>
        <v>漏水</v>
      </c>
      <c r="Q14" s="946"/>
      <c r="R14" s="420" t="str">
        <f>IFERROR(VLOOKUP($AS$7&amp;$AS14,'様式C-1-1用'!$C$4:$AI$2973,9,0),"")</f>
        <v>漏水</v>
      </c>
      <c r="S14" s="420"/>
      <c r="T14" s="420"/>
      <c r="U14" s="923" t="str">
        <f>IFERROR(VLOOKUP($AS$7&amp;$AS14,'様式C-1-1用'!$C$4:$AI$2973,20,0),"")</f>
        <v>Ⅱ</v>
      </c>
      <c r="V14" s="947"/>
      <c r="W14" s="923" t="str">
        <f>IFERROR(VLOOKUP($AS$7&amp;$AS14,'様式C-1-1用'!$C$4:$AI$2973,23,0),"")</f>
        <v>－</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v>
      </c>
      <c r="AG14" s="334">
        <f>IFERROR(VLOOKUP($AS$7&amp;$AS14,'様式C-1-1用'!$C$4:$BS$977,66,0),"")</f>
        <v>0</v>
      </c>
      <c r="AH14" s="334">
        <f>IFERROR(VLOOKUP($AS$7&amp;$AS14,'様式C-1-1用'!$C$4:$BS$977,67,0),"")</f>
        <v>0</v>
      </c>
      <c r="AI14" s="334">
        <f>IFERROR(VLOOKUP($AS$7&amp;$AS14,'様式C-1-1用'!$C$4:$BS$977,68,0),"")</f>
        <v>0</v>
      </c>
      <c r="AJ14" s="334">
        <f>IFERROR(VLOOKUP($AS$7&amp;$AS14,'様式C-1-1用'!$C$4:$BS$977,69,0),"")</f>
        <v>0</v>
      </c>
      <c r="AK14" s="924" t="str">
        <f>IFERROR(VLOOKUP($AS$7&amp;$AS14,'様式C-1-1用'!$C$4:$AI$976,17,0),"")</f>
        <v>遊離石灰</v>
      </c>
      <c r="AL14" s="924"/>
      <c r="AM14" s="924"/>
      <c r="AN14" s="755"/>
      <c r="AO14" s="756"/>
      <c r="AP14" s="3"/>
      <c r="AQ14" s="166">
        <f t="shared" si="6"/>
        <v>3</v>
      </c>
      <c r="AS14" s="114">
        <f t="shared" si="7"/>
        <v>4</v>
      </c>
    </row>
    <row r="15" spans="2:86" ht="12" customHeight="1" x14ac:dyDescent="0.15">
      <c r="B15" s="629"/>
      <c r="C15" s="912"/>
      <c r="D15" s="910"/>
      <c r="E15" s="910"/>
      <c r="F15" s="910"/>
      <c r="G15" s="910"/>
      <c r="H15" s="910"/>
      <c r="I15" s="910"/>
      <c r="J15" s="911"/>
      <c r="K15" s="138">
        <f t="shared" si="5"/>
        <v>5</v>
      </c>
      <c r="L15" s="945" t="str">
        <f>IFERROR(VLOOKUP($AS$7&amp;$AS15,'様式C-1-1用'!$C$4:$AI$2973,5,0),"")</f>
        <v>路面</v>
      </c>
      <c r="M15" s="946"/>
      <c r="N15" s="945" t="str">
        <f>IFERROR(VLOOKUP($AS$7&amp;$AS15,'様式C-1-1用'!$C$4:$AI$2973,6,0),"")</f>
        <v>車道</v>
      </c>
      <c r="O15" s="946"/>
      <c r="P15" s="945" t="str">
        <f>IFERROR(VLOOKUP($AS$7&amp;$AS15,'様式C-1-1用'!$C$4:$AI$2973,7,0),"")</f>
        <v>材質劣化</v>
      </c>
      <c r="Q15" s="946"/>
      <c r="R15" s="420" t="str">
        <f>IFERROR(VLOOKUP($AS$7&amp;$AS15,'様式C-1-1用'!$C$4:$AI$2973,9,0),"")</f>
        <v>鉄筋露出</v>
      </c>
      <c r="S15" s="420"/>
      <c r="T15" s="420"/>
      <c r="U15" s="923" t="str">
        <f>IFERROR(VLOOKUP($AS$7&amp;$AS15,'様式C-1-1用'!$C$4:$AI$2973,20,0),"")</f>
        <v>Ⅱ</v>
      </c>
      <c r="V15" s="947"/>
      <c r="W15" s="923" t="str">
        <f>IFERROR(VLOOKUP($AS$7&amp;$AS15,'様式C-1-1用'!$C$4:$AI$2973,23,0),"")</f>
        <v>－</v>
      </c>
      <c r="X15" s="924"/>
      <c r="Y15" s="289">
        <f>IFERROR(VLOOKUP($AS$7&amp;$AS15,'様式C-1-1用'!$C$4:$CE$2973,58,0),"")</f>
        <v>0</v>
      </c>
      <c r="Z15" s="290">
        <f>IFERROR(VLOOKUP($AS$7&amp;$AS15,'様式C-1-1用'!$C$4:$BS$977,59,0),"")</f>
        <v>0</v>
      </c>
      <c r="AA15" s="290">
        <f>IFERROR(VLOOKUP($AS$7&amp;$AS15,'様式C-1-1用'!$C$4:$BS$977,60,0),"")</f>
        <v>0</v>
      </c>
      <c r="AB15" s="290">
        <f>IFERROR(VLOOKUP($AS$7&amp;$AS15,'様式C-1-1用'!$C$4:$BS$977,61,0),"")</f>
        <v>0</v>
      </c>
      <c r="AC15" s="334">
        <f>IFERROR(VLOOKUP($AS$7&amp;$AS15,'様式C-1-1用'!$C$4:$BS$977,62,0),"")</f>
        <v>0</v>
      </c>
      <c r="AD15" s="334">
        <f>IFERROR(VLOOKUP($AS$7&amp;$AS15,'様式C-1-1用'!$C$4:$BS$976,63,0),"")</f>
        <v>0</v>
      </c>
      <c r="AE15" s="334">
        <f>IFERROR(VLOOKUP($AS$7&amp;$AS15,'様式C-1-1用'!$C$4:$BS$976,64,0),"")</f>
        <v>0</v>
      </c>
      <c r="AF15" s="334">
        <f>IFERROR(VLOOKUP($AS$7&amp;$AS15,'様式C-1-1用'!$C$4:$BS$976,65,0),"")</f>
        <v>0</v>
      </c>
      <c r="AG15" s="334">
        <f>IFERROR(VLOOKUP($AS$7&amp;$AS15,'様式C-1-1用'!$C$4:$BS$977,66,0),"")</f>
        <v>0</v>
      </c>
      <c r="AH15" s="334">
        <f>IFERROR(VLOOKUP($AS$7&amp;$AS15,'様式C-1-1用'!$C$4:$BS$977,67,0),"")</f>
        <v>0</v>
      </c>
      <c r="AI15" s="334">
        <f>IFERROR(VLOOKUP($AS$7&amp;$AS15,'様式C-1-1用'!$C$4:$BS$977,68,0),"")</f>
        <v>0</v>
      </c>
      <c r="AJ15" s="334">
        <f>IFERROR(VLOOKUP($AS$7&amp;$AS15,'様式C-1-1用'!$C$4:$BS$977,69,0),"")</f>
        <v>0</v>
      </c>
      <c r="AK15" s="924" t="str">
        <f>IFERROR(VLOOKUP($AS$7&amp;$AS15,'様式C-1-1用'!$C$4:$AI$976,17,0),"")</f>
        <v/>
      </c>
      <c r="AL15" s="924"/>
      <c r="AM15" s="924"/>
      <c r="AN15" s="755"/>
      <c r="AO15" s="756"/>
      <c r="AP15" s="3"/>
      <c r="AQ15" s="166">
        <f t="shared" si="6"/>
        <v>2</v>
      </c>
      <c r="AS15" s="114">
        <f t="shared" si="7"/>
        <v>5</v>
      </c>
    </row>
    <row r="16" spans="2:86" ht="12" customHeight="1" x14ac:dyDescent="0.15">
      <c r="B16" s="629"/>
      <c r="C16" s="912"/>
      <c r="D16" s="910"/>
      <c r="E16" s="910"/>
      <c r="F16" s="910"/>
      <c r="G16" s="910"/>
      <c r="H16" s="910"/>
      <c r="I16" s="910"/>
      <c r="J16" s="911"/>
      <c r="K16" s="138">
        <f t="shared" si="5"/>
        <v>6</v>
      </c>
      <c r="L16" s="945" t="str">
        <f>IFERROR(VLOOKUP($AS$7&amp;$AS16,'様式C-1-1用'!$C$4:$AI$2973,5,0),"")</f>
        <v>路面</v>
      </c>
      <c r="M16" s="946"/>
      <c r="N16" s="945" t="str">
        <f>IFERROR(VLOOKUP($AS$7&amp;$AS16,'様式C-1-1用'!$C$4:$AI$2973,6,0),"")</f>
        <v>監査歩廊</v>
      </c>
      <c r="O16" s="946"/>
      <c r="P16" s="945" t="str">
        <f>IFERROR(VLOOKUP($AS$7&amp;$AS16,'様式C-1-1用'!$C$4:$AI$2973,7,0),"")</f>
        <v>材質劣化</v>
      </c>
      <c r="Q16" s="946"/>
      <c r="R16" s="420" t="str">
        <f>IFERROR(VLOOKUP($AS$7&amp;$AS16,'様式C-1-1用'!$C$4:$AI$2973,9,0),"")</f>
        <v>欠損</v>
      </c>
      <c r="S16" s="420"/>
      <c r="T16" s="420"/>
      <c r="U16" s="923" t="str">
        <f>IFERROR(VLOOKUP($AS$7&amp;$AS16,'様式C-1-1用'!$C$4:$AI$2973,20,0),"")</f>
        <v>Ⅱ</v>
      </c>
      <c r="V16" s="947"/>
      <c r="W16" s="923" t="str">
        <f>IFERROR(VLOOKUP($AS$7&amp;$AS16,'様式C-1-1用'!$C$4:$AI$2973,23,0),"")</f>
        <v>－</v>
      </c>
      <c r="X16" s="924"/>
      <c r="Y16" s="289">
        <f>IFERROR(VLOOKUP($AS$7&amp;$AS16,'様式C-1-1用'!$C$4:$CE$2973,58,0),"")</f>
        <v>0</v>
      </c>
      <c r="Z16" s="290">
        <f>IFERROR(VLOOKUP($AS$7&amp;$AS16,'様式C-1-1用'!$C$4:$BS$977,59,0),"")</f>
        <v>0</v>
      </c>
      <c r="AA16" s="290">
        <f>IFERROR(VLOOKUP($AS$7&amp;$AS16,'様式C-1-1用'!$C$4:$BS$977,60,0),"")</f>
        <v>0</v>
      </c>
      <c r="AB16" s="290">
        <f>IFERROR(VLOOKUP($AS$7&amp;$AS16,'様式C-1-1用'!$C$4:$BS$977,61,0),"")</f>
        <v>0</v>
      </c>
      <c r="AC16" s="334">
        <f>IFERROR(VLOOKUP($AS$7&amp;$AS16,'様式C-1-1用'!$C$4:$BS$977,62,0),"")</f>
        <v>0</v>
      </c>
      <c r="AD16" s="334">
        <f>IFERROR(VLOOKUP($AS$7&amp;$AS16,'様式C-1-1用'!$C$4:$BS$976,63,0),"")</f>
        <v>0</v>
      </c>
      <c r="AE16" s="334">
        <f>IFERROR(VLOOKUP($AS$7&amp;$AS16,'様式C-1-1用'!$C$4:$BS$976,64,0),"")</f>
        <v>0</v>
      </c>
      <c r="AF16" s="334">
        <f>IFERROR(VLOOKUP($AS$7&amp;$AS16,'様式C-1-1用'!$C$4:$BS$976,65,0),"")</f>
        <v>0</v>
      </c>
      <c r="AG16" s="334">
        <f>IFERROR(VLOOKUP($AS$7&amp;$AS16,'様式C-1-1用'!$C$4:$BS$977,66,0),"")</f>
        <v>0</v>
      </c>
      <c r="AH16" s="334">
        <f>IFERROR(VLOOKUP($AS$7&amp;$AS16,'様式C-1-1用'!$C$4:$BS$977,67,0),"")</f>
        <v>0</v>
      </c>
      <c r="AI16" s="334">
        <f>IFERROR(VLOOKUP($AS$7&amp;$AS16,'様式C-1-1用'!$C$4:$BS$977,68,0),"")</f>
        <v>0</v>
      </c>
      <c r="AJ16" s="334">
        <f>IFERROR(VLOOKUP($AS$7&amp;$AS16,'様式C-1-1用'!$C$4:$BS$977,69,0),"")</f>
        <v>0</v>
      </c>
      <c r="AK16" s="924" t="str">
        <f>IFERROR(VLOOKUP($AS$7&amp;$AS16,'様式C-1-1用'!$C$4:$AI$976,17,0),"")</f>
        <v>内部鉄筋露出</v>
      </c>
      <c r="AL16" s="924"/>
      <c r="AM16" s="924"/>
      <c r="AN16" s="755"/>
      <c r="AO16" s="756"/>
      <c r="AP16" s="3"/>
      <c r="AQ16" s="166">
        <f t="shared" si="6"/>
        <v>2</v>
      </c>
      <c r="AS16" s="114">
        <f t="shared" si="7"/>
        <v>6</v>
      </c>
    </row>
    <row r="17" spans="2:45" ht="12" customHeight="1" x14ac:dyDescent="0.15">
      <c r="B17" s="629"/>
      <c r="C17" s="912"/>
      <c r="D17" s="910"/>
      <c r="E17" s="910"/>
      <c r="F17" s="910"/>
      <c r="G17" s="910"/>
      <c r="H17" s="910"/>
      <c r="I17" s="910"/>
      <c r="J17" s="911"/>
      <c r="K17" s="138" t="str">
        <f t="shared" si="5"/>
        <v/>
      </c>
      <c r="L17" s="945" t="str">
        <f>IFERROR(VLOOKUP($AS$7&amp;$AS17,'様式C-1-1用'!$C$4:$AI$2973,5,0),"")</f>
        <v/>
      </c>
      <c r="M17" s="946"/>
      <c r="N17" s="945" t="str">
        <f>IFERROR(VLOOKUP($AS$7&amp;$AS17,'様式C-1-1用'!$C$4:$AI$2973,6,0),"")</f>
        <v/>
      </c>
      <c r="O17" s="946"/>
      <c r="P17" s="945" t="str">
        <f>IFERROR(VLOOKUP($AS$7&amp;$AS17,'様式C-1-1用'!$C$4:$AI$2973,7,0),"")</f>
        <v/>
      </c>
      <c r="Q17" s="946"/>
      <c r="R17" s="420" t="str">
        <f>IFERROR(VLOOKUP($AS$7&amp;$AS17,'様式C-1-1用'!$C$4:$AI$2973,9,0),"")</f>
        <v/>
      </c>
      <c r="S17" s="420"/>
      <c r="T17" s="420"/>
      <c r="U17" s="923" t="str">
        <f>IFERROR(VLOOKUP($AS$7&amp;$AS17,'様式C-1-1用'!$C$4:$AI$2973,20,0),"")</f>
        <v/>
      </c>
      <c r="V17" s="947"/>
      <c r="W17" s="923" t="str">
        <f>IFERROR(VLOOKUP($AS$7&amp;$AS17,'様式C-1-1用'!$C$4:$AI$2973,23,0),"")</f>
        <v/>
      </c>
      <c r="X17" s="924"/>
      <c r="Y17" s="289" t="str">
        <f>IFERROR(VLOOKUP($AS$7&amp;$AS17,'様式C-1-1用'!$C$4:$CE$2973,58,0),"")</f>
        <v/>
      </c>
      <c r="Z17" s="290" t="str">
        <f>IFERROR(VLOOKUP($AS$7&amp;$AS17,'様式C-1-1用'!$C$4:$BS$977,59,0),"")</f>
        <v/>
      </c>
      <c r="AA17" s="290" t="str">
        <f>IFERROR(VLOOKUP($AS$7&amp;$AS17,'様式C-1-1用'!$C$4:$BS$977,60,0),"")</f>
        <v/>
      </c>
      <c r="AB17" s="290" t="str">
        <f>IFERROR(VLOOKUP($AS$7&amp;$AS17,'様式C-1-1用'!$C$4:$BS$977,61,0),"")</f>
        <v/>
      </c>
      <c r="AC17" s="334" t="str">
        <f>IFERROR(VLOOKUP($AS$7&amp;$AS17,'様式C-1-1用'!$C$4:$BS$977,62,0),"")</f>
        <v/>
      </c>
      <c r="AD17" s="334" t="str">
        <f>IFERROR(VLOOKUP($AS$7&amp;$AS17,'様式C-1-1用'!$C$4:$BS$976,63,0),"")</f>
        <v/>
      </c>
      <c r="AE17" s="334" t="str">
        <f>IFERROR(VLOOKUP($AS$7&amp;$AS17,'様式C-1-1用'!$C$4:$BS$976,64,0),"")</f>
        <v/>
      </c>
      <c r="AF17" s="334" t="str">
        <f>IFERROR(VLOOKUP($AS$7&amp;$AS17,'様式C-1-1用'!$C$4:$BS$976,65,0),"")</f>
        <v/>
      </c>
      <c r="AG17" s="334" t="str">
        <f>IFERROR(VLOOKUP($AS$7&amp;$AS17,'様式C-1-1用'!$C$4:$BS$977,66,0),"")</f>
        <v/>
      </c>
      <c r="AH17" s="334" t="str">
        <f>IFERROR(VLOOKUP($AS$7&amp;$AS17,'様式C-1-1用'!$C$4:$BS$977,67,0),"")</f>
        <v/>
      </c>
      <c r="AI17" s="334" t="str">
        <f>IFERROR(VLOOKUP($AS$7&amp;$AS17,'様式C-1-1用'!$C$4:$BS$977,68,0),"")</f>
        <v/>
      </c>
      <c r="AJ17" s="334" t="str">
        <f>IFERROR(VLOOKUP($AS$7&amp;$AS17,'様式C-1-1用'!$C$4:$BS$977,69,0),"")</f>
        <v/>
      </c>
      <c r="AK17" s="924" t="str">
        <f>IFERROR(VLOOKUP($AS$7&amp;$AS17,'様式C-1-1用'!$C$4:$AI$976,17,0),"")</f>
        <v/>
      </c>
      <c r="AL17" s="924"/>
      <c r="AM17" s="924"/>
      <c r="AN17" s="755"/>
      <c r="AO17" s="756"/>
      <c r="AP17" s="3"/>
      <c r="AQ17" s="166">
        <f t="shared" si="6"/>
        <v>0</v>
      </c>
      <c r="AS17" s="114">
        <f t="shared" si="7"/>
        <v>7</v>
      </c>
    </row>
    <row r="18" spans="2:45" ht="12" customHeight="1" x14ac:dyDescent="0.15">
      <c r="B18" s="629"/>
      <c r="C18" s="912"/>
      <c r="D18" s="910"/>
      <c r="E18" s="910"/>
      <c r="F18" s="910"/>
      <c r="G18" s="910"/>
      <c r="H18" s="910"/>
      <c r="I18" s="910"/>
      <c r="J18" s="911"/>
      <c r="K18" s="138" t="str">
        <f t="shared" si="5"/>
        <v/>
      </c>
      <c r="L18" s="945" t="str">
        <f>IFERROR(VLOOKUP($AS$7&amp;$AS18,'様式C-1-1用'!$C$4:$AI$2973,5,0),"")</f>
        <v/>
      </c>
      <c r="M18" s="946"/>
      <c r="N18" s="945" t="str">
        <f>IFERROR(VLOOKUP($AS$7&amp;$AS18,'様式C-1-1用'!$C$4:$AI$2973,6,0),"")</f>
        <v/>
      </c>
      <c r="O18" s="946"/>
      <c r="P18" s="945" t="str">
        <f>IFERROR(VLOOKUP($AS$7&amp;$AS18,'様式C-1-1用'!$C$4:$AI$2973,7,0),"")</f>
        <v/>
      </c>
      <c r="Q18" s="946"/>
      <c r="R18" s="420" t="str">
        <f>IFERROR(VLOOKUP($AS$7&amp;$AS18,'様式C-1-1用'!$C$4:$AI$2973,9,0),"")</f>
        <v/>
      </c>
      <c r="S18" s="420"/>
      <c r="T18" s="420"/>
      <c r="U18" s="923" t="str">
        <f>IFERROR(VLOOKUP($AS$7&amp;$AS18,'様式C-1-1用'!$C$4:$AI$2973,20,0),"")</f>
        <v/>
      </c>
      <c r="V18" s="947"/>
      <c r="W18" s="923" t="str">
        <f>IFERROR(VLOOKUP($AS$7&amp;$AS18,'様式C-1-1用'!$C$4:$AI$2973,23,0),"")</f>
        <v/>
      </c>
      <c r="X18" s="924"/>
      <c r="Y18" s="289" t="str">
        <f>IFERROR(VLOOKUP($AS$7&amp;$AS18,'様式C-1-1用'!$C$4:$CE$2973,58,0),"")</f>
        <v/>
      </c>
      <c r="Z18" s="290" t="str">
        <f>IFERROR(VLOOKUP($AS$7&amp;$AS18,'様式C-1-1用'!$C$4:$BS$977,59,0),"")</f>
        <v/>
      </c>
      <c r="AA18" s="290" t="str">
        <f>IFERROR(VLOOKUP($AS$7&amp;$AS18,'様式C-1-1用'!$C$4:$BS$977,60,0),"")</f>
        <v/>
      </c>
      <c r="AB18" s="290" t="str">
        <f>IFERROR(VLOOKUP($AS$7&amp;$AS18,'様式C-1-1用'!$C$4:$BS$977,61,0),"")</f>
        <v/>
      </c>
      <c r="AC18" s="334" t="str">
        <f>IFERROR(VLOOKUP($AS$7&amp;$AS18,'様式C-1-1用'!$C$4:$BS$977,62,0),"")</f>
        <v/>
      </c>
      <c r="AD18" s="334" t="str">
        <f>IFERROR(VLOOKUP($AS$7&amp;$AS18,'様式C-1-1用'!$C$4:$BS$976,63,0),"")</f>
        <v/>
      </c>
      <c r="AE18" s="334" t="str">
        <f>IFERROR(VLOOKUP($AS$7&amp;$AS18,'様式C-1-1用'!$C$4:$BS$976,64,0),"")</f>
        <v/>
      </c>
      <c r="AF18" s="334" t="str">
        <f>IFERROR(VLOOKUP($AS$7&amp;$AS18,'様式C-1-1用'!$C$4:$BS$976,65,0),"")</f>
        <v/>
      </c>
      <c r="AG18" s="334" t="str">
        <f>IFERROR(VLOOKUP($AS$7&amp;$AS18,'様式C-1-1用'!$C$4:$BS$977,66,0),"")</f>
        <v/>
      </c>
      <c r="AH18" s="334" t="str">
        <f>IFERROR(VLOOKUP($AS$7&amp;$AS18,'様式C-1-1用'!$C$4:$BS$977,67,0),"")</f>
        <v/>
      </c>
      <c r="AI18" s="334" t="str">
        <f>IFERROR(VLOOKUP($AS$7&amp;$AS18,'様式C-1-1用'!$C$4:$BS$977,68,0),"")</f>
        <v/>
      </c>
      <c r="AJ18" s="334" t="str">
        <f>IFERROR(VLOOKUP($AS$7&amp;$AS18,'様式C-1-1用'!$C$4:$BS$977,69,0),"")</f>
        <v/>
      </c>
      <c r="AK18" s="924" t="str">
        <f>IFERROR(VLOOKUP($AS$7&amp;$AS18,'様式C-1-1用'!$C$4:$AI$976,17,0),"")</f>
        <v/>
      </c>
      <c r="AL18" s="924"/>
      <c r="AM18" s="924"/>
      <c r="AN18" s="755"/>
      <c r="AO18" s="756"/>
      <c r="AP18" s="3"/>
      <c r="AQ18" s="166">
        <f t="shared" si="6"/>
        <v>0</v>
      </c>
      <c r="AS18" s="114">
        <f t="shared" si="7"/>
        <v>8</v>
      </c>
    </row>
    <row r="19" spans="2:45" ht="12" customHeight="1" x14ac:dyDescent="0.15">
      <c r="B19" s="629"/>
      <c r="C19" s="912"/>
      <c r="D19" s="910"/>
      <c r="E19" s="910"/>
      <c r="F19" s="910"/>
      <c r="G19" s="910"/>
      <c r="H19" s="910"/>
      <c r="I19" s="910"/>
      <c r="J19" s="911"/>
      <c r="K19" s="138" t="str">
        <f t="shared" si="5"/>
        <v/>
      </c>
      <c r="L19" s="945" t="str">
        <f>IFERROR(VLOOKUP($AS$7&amp;$AS19,'様式C-1-1用'!$C$4:$AI$2973,5,0),"")</f>
        <v/>
      </c>
      <c r="M19" s="946"/>
      <c r="N19" s="945" t="str">
        <f>IFERROR(VLOOKUP($AS$7&amp;$AS19,'様式C-1-1用'!$C$4:$AI$2973,6,0),"")</f>
        <v/>
      </c>
      <c r="O19" s="946"/>
      <c r="P19" s="945" t="str">
        <f>IFERROR(VLOOKUP($AS$7&amp;$AS19,'様式C-1-1用'!$C$4:$AI$2973,7,0),"")</f>
        <v/>
      </c>
      <c r="Q19" s="946"/>
      <c r="R19" s="420" t="str">
        <f>IFERROR(VLOOKUP($AS$7&amp;$AS19,'様式C-1-1用'!$C$4:$AI$2973,9,0),"")</f>
        <v/>
      </c>
      <c r="S19" s="420"/>
      <c r="T19" s="420"/>
      <c r="U19" s="923" t="str">
        <f>IFERROR(VLOOKUP($AS$7&amp;$AS19,'様式C-1-1用'!$C$4:$AI$2973,20,0),"")</f>
        <v/>
      </c>
      <c r="V19" s="947"/>
      <c r="W19" s="923" t="str">
        <f>IFERROR(VLOOKUP($AS$7&amp;$AS19,'様式C-1-1用'!$C$4:$AI$2973,23,0),"")</f>
        <v/>
      </c>
      <c r="X19" s="924"/>
      <c r="Y19" s="289" t="str">
        <f>IFERROR(VLOOKUP($AS$7&amp;$AS19,'様式C-1-1用'!$C$4:$CE$2973,58,0),"")</f>
        <v/>
      </c>
      <c r="Z19" s="290" t="str">
        <f>IFERROR(VLOOKUP($AS$7&amp;$AS19,'様式C-1-1用'!$C$4:$BS$977,59,0),"")</f>
        <v/>
      </c>
      <c r="AA19" s="290" t="str">
        <f>IFERROR(VLOOKUP($AS$7&amp;$AS19,'様式C-1-1用'!$C$4:$BS$977,60,0),"")</f>
        <v/>
      </c>
      <c r="AB19" s="290" t="str">
        <f>IFERROR(VLOOKUP($AS$7&amp;$AS19,'様式C-1-1用'!$C$4:$BS$977,61,0),"")</f>
        <v/>
      </c>
      <c r="AC19" s="334" t="str">
        <f>IFERROR(VLOOKUP($AS$7&amp;$AS19,'様式C-1-1用'!$C$4:$BS$977,62,0),"")</f>
        <v/>
      </c>
      <c r="AD19" s="334" t="str">
        <f>IFERROR(VLOOKUP($AS$7&amp;$AS19,'様式C-1-1用'!$C$4:$BS$976,63,0),"")</f>
        <v/>
      </c>
      <c r="AE19" s="334" t="str">
        <f>IFERROR(VLOOKUP($AS$7&amp;$AS19,'様式C-1-1用'!$C$4:$BS$976,64,0),"")</f>
        <v/>
      </c>
      <c r="AF19" s="334" t="str">
        <f>IFERROR(VLOOKUP($AS$7&amp;$AS19,'様式C-1-1用'!$C$4:$BS$976,65,0),"")</f>
        <v/>
      </c>
      <c r="AG19" s="334" t="str">
        <f>IFERROR(VLOOKUP($AS$7&amp;$AS19,'様式C-1-1用'!$C$4:$BS$977,66,0),"")</f>
        <v/>
      </c>
      <c r="AH19" s="334" t="str">
        <f>IFERROR(VLOOKUP($AS$7&amp;$AS19,'様式C-1-1用'!$C$4:$BS$977,67,0),"")</f>
        <v/>
      </c>
      <c r="AI19" s="334" t="str">
        <f>IFERROR(VLOOKUP($AS$7&amp;$AS19,'様式C-1-1用'!$C$4:$BS$977,68,0),"")</f>
        <v/>
      </c>
      <c r="AJ19" s="334" t="str">
        <f>IFERROR(VLOOKUP($AS$7&amp;$AS19,'様式C-1-1用'!$C$4:$BS$977,69,0),"")</f>
        <v/>
      </c>
      <c r="AK19" s="924" t="str">
        <f>IFERROR(VLOOKUP($AS$7&amp;$AS19,'様式C-1-1用'!$C$4:$AI$976,17,0),"")</f>
        <v/>
      </c>
      <c r="AL19" s="924"/>
      <c r="AM19" s="924"/>
      <c r="AN19" s="755"/>
      <c r="AO19" s="756"/>
      <c r="AP19" s="3"/>
      <c r="AQ19" s="166">
        <f t="shared" si="6"/>
        <v>0</v>
      </c>
      <c r="AS19" s="114">
        <f t="shared" si="7"/>
        <v>9</v>
      </c>
    </row>
    <row r="20" spans="2:45" ht="12" customHeight="1" x14ac:dyDescent="0.15">
      <c r="B20" s="629"/>
      <c r="C20" s="912"/>
      <c r="D20" s="910"/>
      <c r="E20" s="910"/>
      <c r="F20" s="910"/>
      <c r="G20" s="910"/>
      <c r="H20" s="910"/>
      <c r="I20" s="910"/>
      <c r="J20" s="911"/>
      <c r="K20" s="138" t="str">
        <f t="shared" si="5"/>
        <v/>
      </c>
      <c r="L20" s="945" t="str">
        <f>IFERROR(VLOOKUP($AS$7&amp;$AS20,'様式C-1-1用'!$C$4:$AI$2973,5,0),"")</f>
        <v/>
      </c>
      <c r="M20" s="946"/>
      <c r="N20" s="945" t="str">
        <f>IFERROR(VLOOKUP($AS$7&amp;$AS20,'様式C-1-1用'!$C$4:$AI$2973,6,0),"")</f>
        <v/>
      </c>
      <c r="O20" s="946"/>
      <c r="P20" s="945" t="str">
        <f>IFERROR(VLOOKUP($AS$7&amp;$AS20,'様式C-1-1用'!$C$4:$AI$2973,7,0),"")</f>
        <v/>
      </c>
      <c r="Q20" s="946"/>
      <c r="R20" s="420" t="str">
        <f>IFERROR(VLOOKUP($AS$7&amp;$AS20,'様式C-1-1用'!$C$4:$AI$2973,9,0),"")</f>
        <v/>
      </c>
      <c r="S20" s="420"/>
      <c r="T20" s="420"/>
      <c r="U20" s="923" t="str">
        <f>IFERROR(VLOOKUP($AS$7&amp;$AS20,'様式C-1-1用'!$C$4:$AI$2973,20,0),"")</f>
        <v/>
      </c>
      <c r="V20" s="947"/>
      <c r="W20" s="923" t="str">
        <f>IFERROR(VLOOKUP($AS$7&amp;$AS20,'様式C-1-1用'!$C$4:$AI$2973,23,0),"")</f>
        <v/>
      </c>
      <c r="X20" s="924"/>
      <c r="Y20" s="289" t="str">
        <f>IFERROR(VLOOKUP($AS$7&amp;$AS20,'様式C-1-1用'!$C$4:$CE$2973,58,0),"")</f>
        <v/>
      </c>
      <c r="Z20" s="290" t="str">
        <f>IFERROR(VLOOKUP($AS$7&amp;$AS20,'様式C-1-1用'!$C$4:$BS$977,59,0),"")</f>
        <v/>
      </c>
      <c r="AA20" s="290" t="str">
        <f>IFERROR(VLOOKUP($AS$7&amp;$AS20,'様式C-1-1用'!$C$4:$BS$977,60,0),"")</f>
        <v/>
      </c>
      <c r="AB20" s="290" t="str">
        <f>IFERROR(VLOOKUP($AS$7&amp;$AS20,'様式C-1-1用'!$C$4:$BS$977,61,0),"")</f>
        <v/>
      </c>
      <c r="AC20" s="334" t="str">
        <f>IFERROR(VLOOKUP($AS$7&amp;$AS20,'様式C-1-1用'!$C$4:$BS$977,62,0),"")</f>
        <v/>
      </c>
      <c r="AD20" s="334" t="str">
        <f>IFERROR(VLOOKUP($AS$7&amp;$AS20,'様式C-1-1用'!$C$4:$BS$976,63,0),"")</f>
        <v/>
      </c>
      <c r="AE20" s="334" t="str">
        <f>IFERROR(VLOOKUP($AS$7&amp;$AS20,'様式C-1-1用'!$C$4:$BS$976,64,0),"")</f>
        <v/>
      </c>
      <c r="AF20" s="334" t="str">
        <f>IFERROR(VLOOKUP($AS$7&amp;$AS20,'様式C-1-1用'!$C$4:$BS$976,65,0),"")</f>
        <v/>
      </c>
      <c r="AG20" s="334" t="str">
        <f>IFERROR(VLOOKUP($AS$7&amp;$AS20,'様式C-1-1用'!$C$4:$BS$977,66,0),"")</f>
        <v/>
      </c>
      <c r="AH20" s="334" t="str">
        <f>IFERROR(VLOOKUP($AS$7&amp;$AS20,'様式C-1-1用'!$C$4:$BS$977,67,0),"")</f>
        <v/>
      </c>
      <c r="AI20" s="334" t="str">
        <f>IFERROR(VLOOKUP($AS$7&amp;$AS20,'様式C-1-1用'!$C$4:$BS$977,68,0),"")</f>
        <v/>
      </c>
      <c r="AJ20" s="334" t="str">
        <f>IFERROR(VLOOKUP($AS$7&amp;$AS20,'様式C-1-1用'!$C$4:$BS$977,69,0),"")</f>
        <v/>
      </c>
      <c r="AK20" s="924" t="str">
        <f>IFERROR(VLOOKUP($AS$7&amp;$AS20,'様式C-1-1用'!$C$4:$AI$976,17,0),"")</f>
        <v/>
      </c>
      <c r="AL20" s="924"/>
      <c r="AM20" s="924"/>
      <c r="AN20" s="755"/>
      <c r="AO20" s="756"/>
      <c r="AP20" s="3"/>
      <c r="AQ20" s="166">
        <f t="shared" si="6"/>
        <v>0</v>
      </c>
      <c r="AS20" s="114">
        <f t="shared" si="7"/>
        <v>10</v>
      </c>
    </row>
    <row r="21" spans="2:45" ht="12" customHeight="1" x14ac:dyDescent="0.15">
      <c r="B21" s="629"/>
      <c r="C21" s="912"/>
      <c r="D21" s="910"/>
      <c r="E21" s="910"/>
      <c r="F21" s="910"/>
      <c r="G21" s="910"/>
      <c r="H21" s="910"/>
      <c r="I21" s="910"/>
      <c r="J21" s="911"/>
      <c r="K21" s="138" t="str">
        <f t="shared" si="5"/>
        <v/>
      </c>
      <c r="L21" s="945" t="str">
        <f>IFERROR(VLOOKUP($AS$7&amp;$AS21,'様式C-1-1用'!$C$4:$AI$2973,5,0),"")</f>
        <v/>
      </c>
      <c r="M21" s="946"/>
      <c r="N21" s="945" t="str">
        <f>IFERROR(VLOOKUP($AS$7&amp;$AS21,'様式C-1-1用'!$C$4:$AI$2973,6,0),"")</f>
        <v/>
      </c>
      <c r="O21" s="946"/>
      <c r="P21" s="945" t="str">
        <f>IFERROR(VLOOKUP($AS$7&amp;$AS21,'様式C-1-1用'!$C$4:$AI$2973,7,0),"")</f>
        <v/>
      </c>
      <c r="Q21" s="946"/>
      <c r="R21" s="420" t="str">
        <f>IFERROR(VLOOKUP($AS$7&amp;$AS21,'様式C-1-1用'!$C$4:$AI$2973,9,0),"")</f>
        <v/>
      </c>
      <c r="S21" s="420"/>
      <c r="T21" s="420"/>
      <c r="U21" s="923" t="str">
        <f>IFERROR(VLOOKUP($AS$7&amp;$AS21,'様式C-1-1用'!$C$4:$AI$2973,20,0),"")</f>
        <v/>
      </c>
      <c r="V21" s="947"/>
      <c r="W21" s="923" t="str">
        <f>IFERROR(VLOOKUP($AS$7&amp;$AS21,'様式C-1-1用'!$C$4:$AI$2973,23,0),"")</f>
        <v/>
      </c>
      <c r="X21" s="924"/>
      <c r="Y21" s="289" t="str">
        <f>IFERROR(VLOOKUP($AS$7&amp;$AS21,'様式C-1-1用'!$C$4:$CE$2973,58,0),"")</f>
        <v/>
      </c>
      <c r="Z21" s="290" t="str">
        <f>IFERROR(VLOOKUP($AS$7&amp;$AS21,'様式C-1-1用'!$C$4:$BS$977,59,0),"")</f>
        <v/>
      </c>
      <c r="AA21" s="290" t="str">
        <f>IFERROR(VLOOKUP($AS$7&amp;$AS21,'様式C-1-1用'!$C$4:$BS$977,60,0),"")</f>
        <v/>
      </c>
      <c r="AB21" s="290" t="str">
        <f>IFERROR(VLOOKUP($AS$7&amp;$AS21,'様式C-1-1用'!$C$4:$BS$977,61,0),"")</f>
        <v/>
      </c>
      <c r="AC21" s="334" t="str">
        <f>IFERROR(VLOOKUP($AS$7&amp;$AS21,'様式C-1-1用'!$C$4:$BS$977,62,0),"")</f>
        <v/>
      </c>
      <c r="AD21" s="334" t="str">
        <f>IFERROR(VLOOKUP($AS$7&amp;$AS21,'様式C-1-1用'!$C$4:$BS$976,63,0),"")</f>
        <v/>
      </c>
      <c r="AE21" s="334" t="str">
        <f>IFERROR(VLOOKUP($AS$7&amp;$AS21,'様式C-1-1用'!$C$4:$BS$976,64,0),"")</f>
        <v/>
      </c>
      <c r="AF21" s="334" t="str">
        <f>IFERROR(VLOOKUP($AS$7&amp;$AS21,'様式C-1-1用'!$C$4:$BS$976,65,0),"")</f>
        <v/>
      </c>
      <c r="AG21" s="334" t="str">
        <f>IFERROR(VLOOKUP($AS$7&amp;$AS21,'様式C-1-1用'!$C$4:$BS$977,66,0),"")</f>
        <v/>
      </c>
      <c r="AH21" s="334" t="str">
        <f>IFERROR(VLOOKUP($AS$7&amp;$AS21,'様式C-1-1用'!$C$4:$BS$977,67,0),"")</f>
        <v/>
      </c>
      <c r="AI21" s="334" t="str">
        <f>IFERROR(VLOOKUP($AS$7&amp;$AS21,'様式C-1-1用'!$C$4:$BS$977,68,0),"")</f>
        <v/>
      </c>
      <c r="AJ21" s="334" t="str">
        <f>IFERROR(VLOOKUP($AS$7&amp;$AS21,'様式C-1-1用'!$C$4:$BS$977,69,0),"")</f>
        <v/>
      </c>
      <c r="AK21" s="924" t="str">
        <f>IFERROR(VLOOKUP($AS$7&amp;$AS21,'様式C-1-1用'!$C$4:$AI$976,17,0),"")</f>
        <v/>
      </c>
      <c r="AL21" s="924"/>
      <c r="AM21" s="924"/>
      <c r="AN21" s="755"/>
      <c r="AO21" s="756"/>
      <c r="AP21" s="3"/>
      <c r="AQ21" s="166">
        <f t="shared" si="6"/>
        <v>0</v>
      </c>
      <c r="AS21" s="114">
        <f t="shared" si="7"/>
        <v>11</v>
      </c>
    </row>
    <row r="22" spans="2:45" ht="12" customHeight="1" x14ac:dyDescent="0.15">
      <c r="B22" s="629"/>
      <c r="C22" s="912"/>
      <c r="D22" s="910"/>
      <c r="E22" s="910"/>
      <c r="F22" s="910"/>
      <c r="G22" s="910"/>
      <c r="H22" s="910"/>
      <c r="I22" s="910"/>
      <c r="J22" s="911"/>
      <c r="K22" s="138" t="str">
        <f t="shared" si="5"/>
        <v/>
      </c>
      <c r="L22" s="945" t="str">
        <f>IFERROR(VLOOKUP($AS$7&amp;$AS22,'様式C-1-1用'!$C$4:$AI$2973,5,0),"")</f>
        <v/>
      </c>
      <c r="M22" s="946"/>
      <c r="N22" s="945" t="str">
        <f>IFERROR(VLOOKUP($AS$7&amp;$AS22,'様式C-1-1用'!$C$4:$AI$2973,6,0),"")</f>
        <v/>
      </c>
      <c r="O22" s="946"/>
      <c r="P22" s="945" t="str">
        <f>IFERROR(VLOOKUP($AS$7&amp;$AS22,'様式C-1-1用'!$C$4:$AI$2973,7,0),"")</f>
        <v/>
      </c>
      <c r="Q22" s="946"/>
      <c r="R22" s="420" t="str">
        <f>IFERROR(VLOOKUP($AS$7&amp;$AS22,'様式C-1-1用'!$C$4:$AI$2973,9,0),"")</f>
        <v/>
      </c>
      <c r="S22" s="420"/>
      <c r="T22" s="420"/>
      <c r="U22" s="923" t="str">
        <f>IFERROR(VLOOKUP($AS$7&amp;$AS22,'様式C-1-1用'!$C$4:$AI$2973,20,0),"")</f>
        <v/>
      </c>
      <c r="V22" s="947"/>
      <c r="W22" s="923" t="str">
        <f>IFERROR(VLOOKUP($AS$7&amp;$AS22,'様式C-1-1用'!$C$4:$AI$2973,23,0),"")</f>
        <v/>
      </c>
      <c r="X22" s="924"/>
      <c r="Y22" s="289" t="str">
        <f>IFERROR(VLOOKUP($AS$7&amp;$AS22,'様式C-1-1用'!$C$4:$CE$2973,58,0),"")</f>
        <v/>
      </c>
      <c r="Z22" s="290" t="str">
        <f>IFERROR(VLOOKUP($AS$7&amp;$AS22,'様式C-1-1用'!$C$4:$BS$977,59,0),"")</f>
        <v/>
      </c>
      <c r="AA22" s="290" t="str">
        <f>IFERROR(VLOOKUP($AS$7&amp;$AS22,'様式C-1-1用'!$C$4:$BS$977,60,0),"")</f>
        <v/>
      </c>
      <c r="AB22" s="290" t="str">
        <f>IFERROR(VLOOKUP($AS$7&amp;$AS22,'様式C-1-1用'!$C$4:$BS$977,61,0),"")</f>
        <v/>
      </c>
      <c r="AC22" s="334" t="str">
        <f>IFERROR(VLOOKUP($AS$7&amp;$AS22,'様式C-1-1用'!$C$4:$BS$977,62,0),"")</f>
        <v/>
      </c>
      <c r="AD22" s="334" t="str">
        <f>IFERROR(VLOOKUP($AS$7&amp;$AS22,'様式C-1-1用'!$C$4:$BS$976,63,0),"")</f>
        <v/>
      </c>
      <c r="AE22" s="334" t="str">
        <f>IFERROR(VLOOKUP($AS$7&amp;$AS22,'様式C-1-1用'!$C$4:$BS$976,64,0),"")</f>
        <v/>
      </c>
      <c r="AF22" s="334" t="str">
        <f>IFERROR(VLOOKUP($AS$7&amp;$AS22,'様式C-1-1用'!$C$4:$BS$976,65,0),"")</f>
        <v/>
      </c>
      <c r="AG22" s="334" t="str">
        <f>IFERROR(VLOOKUP($AS$7&amp;$AS22,'様式C-1-1用'!$C$4:$BS$977,66,0),"")</f>
        <v/>
      </c>
      <c r="AH22" s="334" t="str">
        <f>IFERROR(VLOOKUP($AS$7&amp;$AS22,'様式C-1-1用'!$C$4:$BS$977,67,0),"")</f>
        <v/>
      </c>
      <c r="AI22" s="334" t="str">
        <f>IFERROR(VLOOKUP($AS$7&amp;$AS22,'様式C-1-1用'!$C$4:$BS$977,68,0),"")</f>
        <v/>
      </c>
      <c r="AJ22" s="334" t="str">
        <f>IFERROR(VLOOKUP($AS$7&amp;$AS22,'様式C-1-1用'!$C$4:$BS$977,69,0),"")</f>
        <v/>
      </c>
      <c r="AK22" s="924" t="str">
        <f>IFERROR(VLOOKUP($AS$7&amp;$AS22,'様式C-1-1用'!$C$4:$AI$976,17,0),"")</f>
        <v/>
      </c>
      <c r="AL22" s="924"/>
      <c r="AM22" s="924"/>
      <c r="AN22" s="755"/>
      <c r="AO22" s="756"/>
      <c r="AP22" s="3"/>
      <c r="AQ22" s="166">
        <f t="shared" si="6"/>
        <v>0</v>
      </c>
      <c r="AS22" s="114">
        <f t="shared" si="7"/>
        <v>12</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13</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14</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15</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16</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17</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18</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19</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20</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0</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0</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Ⅰ</v>
      </c>
      <c r="AD33" s="924"/>
      <c r="AE33" s="924"/>
      <c r="AF33" s="947"/>
      <c r="AG33" s="923" t="str">
        <f>IF(AG32&gt;0,"Ⅳ",IF(AH32&gt;0,"Ⅲ",IF(AI32&gt;0,"Ⅱa",IF(AJ32&gt;0,"Ⅱb","Ⅰ"))))</f>
        <v>Ⅰ</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0</v>
      </c>
      <c r="AF35" s="970"/>
      <c r="AG35" s="139">
        <f>AG32</f>
        <v>0</v>
      </c>
      <c r="AH35" s="139">
        <f>AH32</f>
        <v>0</v>
      </c>
      <c r="AI35" s="969">
        <f>SUM(AI32:AJ32)</f>
        <v>0</v>
      </c>
      <c r="AJ35" s="970"/>
      <c r="AK35" s="955"/>
      <c r="AL35" s="955"/>
      <c r="AM35" s="955"/>
      <c r="AN35" s="955"/>
      <c r="AO35" s="956"/>
      <c r="AP35" s="3"/>
      <c r="AQ35" s="143">
        <f>+Y32+AC35+AG35</f>
        <v>0</v>
      </c>
      <c r="AR35" s="143">
        <f>+Z32+AD35+AH35</f>
        <v>0</v>
      </c>
      <c r="AS35" s="948">
        <f>+AS34+AE35+AI35</f>
        <v>0</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Ⅰ</v>
      </c>
      <c r="AD36" s="924"/>
      <c r="AE36" s="924"/>
      <c r="AF36" s="947"/>
      <c r="AG36" s="923" t="str">
        <f>IF(AG35&gt;0,"Ⅳ",IF(AH35&gt;0,"Ⅲ",IF(AI35&gt;0,"Ⅱ","Ⅰ")))</f>
        <v>Ⅰ</v>
      </c>
      <c r="AH36" s="924"/>
      <c r="AI36" s="924"/>
      <c r="AJ36" s="947"/>
      <c r="AK36" s="955"/>
      <c r="AL36" s="955"/>
      <c r="AM36" s="955"/>
      <c r="AN36" s="955"/>
      <c r="AO36" s="956"/>
      <c r="AP36" s="3"/>
      <c r="AQ36" s="525" t="str">
        <f>IF(AQ35&gt;0,"Ⅳ",IF(AR35&gt;0,"Ⅲ",IF(AS35&gt;0,"Ⅱ","Ⅰ")))</f>
        <v>Ⅰ</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Ⅰ</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66" priority="1">
      <formula>$AQ11=1</formula>
    </cfRule>
  </conditionalFormatting>
  <conditionalFormatting sqref="AC11:AF30">
    <cfRule type="expression" dxfId="65" priority="3">
      <formula>$AQ11=2</formula>
    </cfRule>
  </conditionalFormatting>
  <conditionalFormatting sqref="AG11:AJ30">
    <cfRule type="expression" dxfId="6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10250-A24B-49A1-AA29-2F868EAF1796}">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4</v>
      </c>
      <c r="AW5" s="115">
        <f>R7</f>
        <v>8.8610000000000007</v>
      </c>
      <c r="AX5" s="143">
        <f>+Y32</f>
        <v>0</v>
      </c>
      <c r="AY5" s="143">
        <f>+Z32</f>
        <v>0</v>
      </c>
      <c r="AZ5" s="143">
        <f>+AA32</f>
        <v>0</v>
      </c>
      <c r="BA5" s="143">
        <f t="shared" ref="BA5" si="0">+AB32</f>
        <v>0</v>
      </c>
      <c r="BB5" s="143">
        <f>+AC32</f>
        <v>0</v>
      </c>
      <c r="BC5" s="143">
        <f t="shared" ref="BC5:BI5" si="1">+AD32</f>
        <v>0</v>
      </c>
      <c r="BD5" s="143">
        <f t="shared" si="1"/>
        <v>0</v>
      </c>
      <c r="BE5" s="143">
        <f t="shared" si="1"/>
        <v>4</v>
      </c>
      <c r="BF5" s="143">
        <f t="shared" si="1"/>
        <v>0</v>
      </c>
      <c r="BG5" s="143">
        <f t="shared" si="1"/>
        <v>0</v>
      </c>
      <c r="BH5" s="143">
        <f t="shared" si="1"/>
        <v>0</v>
      </c>
      <c r="BI5" s="143">
        <f t="shared" si="1"/>
        <v>1</v>
      </c>
      <c r="BJ5" s="143">
        <f>+Y35</f>
        <v>0</v>
      </c>
      <c r="BK5" s="143">
        <f t="shared" ref="BK5" si="2">+Z35</f>
        <v>0</v>
      </c>
      <c r="BL5" s="143">
        <f>+AA35</f>
        <v>0</v>
      </c>
      <c r="BM5" s="143">
        <f>+AC35</f>
        <v>0</v>
      </c>
      <c r="BN5" s="143">
        <f t="shared" ref="BN5:BO5" si="3">+AD35</f>
        <v>0</v>
      </c>
      <c r="BO5" s="143">
        <f t="shared" si="3"/>
        <v>4</v>
      </c>
      <c r="BP5" s="143">
        <f>+AG35</f>
        <v>0</v>
      </c>
      <c r="BQ5" s="143">
        <f>+AH35</f>
        <v>0</v>
      </c>
      <c r="BR5" s="143">
        <f>+AI35</f>
        <v>1</v>
      </c>
      <c r="BS5" s="288" t="str">
        <f>+Y36</f>
        <v>Ⅰ</v>
      </c>
      <c r="BT5" s="288" t="str">
        <f>+AC36</f>
        <v>Ⅱ</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4.37</v>
      </c>
      <c r="CE5" s="118">
        <f t="shared" si="4"/>
        <v>0</v>
      </c>
      <c r="CF5" s="118">
        <f t="shared" si="4"/>
        <v>0</v>
      </c>
      <c r="CG5" s="118">
        <f t="shared" si="4"/>
        <v>0</v>
      </c>
      <c r="CH5" s="118">
        <f t="shared" si="4"/>
        <v>3.36</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4</v>
      </c>
      <c r="O7" s="924"/>
      <c r="P7" s="920" t="s">
        <v>466</v>
      </c>
      <c r="Q7" s="922"/>
      <c r="R7" s="925">
        <f>IF(N7="","",IFERROR(INDEX('様式A-2'!$C$9:$C$438,MATCH(N7,'様式A-2'!$B$9:$B$438,0)),""))</f>
        <v>8.8610000000000007</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4S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側壁（左側）</v>
      </c>
      <c r="O11" s="946"/>
      <c r="P11" s="945" t="str">
        <f>IFERROR(VLOOKUP($AS$7&amp;$AS11,'様式C-1-1用'!$C$4:$AI$2973,7,0),"")</f>
        <v>材質劣化</v>
      </c>
      <c r="Q11" s="946"/>
      <c r="R11" s="420" t="str">
        <f>IFERROR(VLOOKUP($AS$7&amp;$AS11,'様式C-1-1用'!$C$4:$AI$2973,9,0),"")</f>
        <v>うき・はく離</v>
      </c>
      <c r="S11" s="420"/>
      <c r="T11" s="420"/>
      <c r="U11" s="923" t="str">
        <f>IFERROR(VLOOKUP($AS$7&amp;$AS11,'様式C-1-1用'!$C$4:$AI$2973,20,0),"")</f>
        <v>Ⅱ</v>
      </c>
      <c r="V11" s="947"/>
      <c r="W11" s="923" t="str">
        <f>IFERROR(VLOOKUP($AS$7&amp;$AS11,'様式C-1-1用'!$C$4:$AI$2973,23,0),"")</f>
        <v>Ⅱ</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4.08</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
      </c>
      <c r="AL11" s="944"/>
      <c r="AM11" s="944"/>
      <c r="AN11" s="758"/>
      <c r="AO11" s="759"/>
      <c r="AP11" s="3"/>
      <c r="AQ11" s="166">
        <f>IF(P11="外力",1,IF(P11="材質劣化",2,IF(P11="漏水",3,0)))</f>
        <v>2</v>
      </c>
      <c r="AS11" s="114">
        <v>1</v>
      </c>
    </row>
    <row r="12" spans="2:86" ht="12" customHeight="1" x14ac:dyDescent="0.15">
      <c r="B12" s="629"/>
      <c r="C12" s="912"/>
      <c r="D12" s="910"/>
      <c r="E12" s="910"/>
      <c r="F12" s="910"/>
      <c r="G12" s="910"/>
      <c r="H12" s="910"/>
      <c r="I12" s="910"/>
      <c r="J12" s="911"/>
      <c r="K12" s="138">
        <f t="shared" ref="K12:K30" si="5">IF(L12="","",AS12)</f>
        <v>2</v>
      </c>
      <c r="L12" s="945" t="str">
        <f>IFERROR(VLOOKUP($AS$7&amp;$AS12,'様式C-1-1用'!$C$4:$AI$2973,5,0),"")</f>
        <v>覆工・坑門</v>
      </c>
      <c r="M12" s="946"/>
      <c r="N12" s="945" t="str">
        <f>IFERROR(VLOOKUP($AS$7&amp;$AS12,'様式C-1-1用'!$C$4:$AI$2973,6,0),"")</f>
        <v>アーチ（左側）</v>
      </c>
      <c r="O12" s="946"/>
      <c r="P12" s="945" t="str">
        <f>IFERROR(VLOOKUP($AS$7&amp;$AS12,'様式C-1-1用'!$C$4:$AI$2973,7,0),"")</f>
        <v>材質劣化</v>
      </c>
      <c r="Q12" s="946"/>
      <c r="R12" s="420" t="str">
        <f>IFERROR(VLOOKUP($AS$7&amp;$AS12,'様式C-1-1用'!$C$4:$AI$2973,9,0),"")</f>
        <v>補修跡</v>
      </c>
      <c r="S12" s="420"/>
      <c r="T12" s="420"/>
      <c r="U12" s="923" t="str">
        <f>IFERROR(VLOOKUP($AS$7&amp;$AS12,'様式C-1-1用'!$C$4:$AI$2973,20,0),"")</f>
        <v>Ⅱ</v>
      </c>
      <c r="V12" s="947"/>
      <c r="W12" s="923" t="str">
        <f>IFERROR(VLOOKUP($AS$7&amp;$AS12,'様式C-1-1用'!$C$4:$AI$2973,23,0),"")</f>
        <v>Ⅰ</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v>
      </c>
      <c r="AG12" s="334">
        <f>IFERROR(VLOOKUP($AS$7&amp;$AS12,'様式C-1-1用'!$C$4:$BS$977,66,0),"")</f>
        <v>0</v>
      </c>
      <c r="AH12" s="334">
        <f>IFERROR(VLOOKUP($AS$7&amp;$AS12,'様式C-1-1用'!$C$4:$BS$977,67,0),"")</f>
        <v>0</v>
      </c>
      <c r="AI12" s="334">
        <f>IFERROR(VLOOKUP($AS$7&amp;$AS12,'様式C-1-1用'!$C$4:$BS$977,68,0),"")</f>
        <v>0</v>
      </c>
      <c r="AJ12" s="334">
        <f>IFERROR(VLOOKUP($AS$7&amp;$AS12,'様式C-1-1用'!$C$4:$BS$977,69,0),"")</f>
        <v>0</v>
      </c>
      <c r="AK12" s="924" t="str">
        <f>IFERROR(VLOOKUP($AS$7&amp;$AS12,'様式C-1-1用'!$C$4:$AI$976,17,0),"")</f>
        <v>導水工</v>
      </c>
      <c r="AL12" s="924"/>
      <c r="AM12" s="924"/>
      <c r="AN12" s="755"/>
      <c r="AO12" s="756"/>
      <c r="AP12" s="3"/>
      <c r="AQ12" s="166">
        <f t="shared" ref="AQ12:AQ30" si="6">IF(P12="外力",1,IF(P12="材質劣化",2,IF(P12="漏水",3,0)))</f>
        <v>2</v>
      </c>
      <c r="AS12" s="114">
        <f>AS11+1</f>
        <v>2</v>
      </c>
    </row>
    <row r="13" spans="2:86" ht="12" customHeight="1" x14ac:dyDescent="0.15">
      <c r="B13" s="629"/>
      <c r="C13" s="912"/>
      <c r="D13" s="910"/>
      <c r="E13" s="910"/>
      <c r="F13" s="910"/>
      <c r="G13" s="910"/>
      <c r="H13" s="910"/>
      <c r="I13" s="910"/>
      <c r="J13" s="911"/>
      <c r="K13" s="138">
        <f t="shared" si="5"/>
        <v>3</v>
      </c>
      <c r="L13" s="945" t="str">
        <f>IFERROR(VLOOKUP($AS$7&amp;$AS13,'様式C-1-1用'!$C$4:$AI$2973,5,0),"")</f>
        <v>覆工・坑門</v>
      </c>
      <c r="M13" s="946"/>
      <c r="N13" s="945" t="str">
        <f>IFERROR(VLOOKUP($AS$7&amp;$AS13,'様式C-1-1用'!$C$4:$AI$2973,6,0),"")</f>
        <v>アーチ（左側）</v>
      </c>
      <c r="O13" s="946"/>
      <c r="P13" s="945" t="str">
        <f>IFERROR(VLOOKUP($AS$7&amp;$AS13,'様式C-1-1用'!$C$4:$AI$2973,7,0),"")</f>
        <v>漏水</v>
      </c>
      <c r="Q13" s="946"/>
      <c r="R13" s="420" t="str">
        <f>IFERROR(VLOOKUP($AS$7&amp;$AS13,'様式C-1-1用'!$C$4:$AI$2973,9,0),"")</f>
        <v>補修跡</v>
      </c>
      <c r="S13" s="420"/>
      <c r="T13" s="420"/>
      <c r="U13" s="923" t="str">
        <f>IFERROR(VLOOKUP($AS$7&amp;$AS13,'様式C-1-1用'!$C$4:$AI$2973,20,0),"")</f>
        <v>Ⅱ</v>
      </c>
      <c r="V13" s="947"/>
      <c r="W13" s="923" t="str">
        <f>IFERROR(VLOOKUP($AS$7&amp;$AS13,'様式C-1-1用'!$C$4:$AI$2973,23,0),"")</f>
        <v>Ⅰ</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v>
      </c>
      <c r="AF13" s="334">
        <f>IFERROR(VLOOKUP($AS$7&amp;$AS13,'様式C-1-1用'!$C$4:$BS$976,65,0),"")</f>
        <v>0</v>
      </c>
      <c r="AG13" s="334">
        <f>IFERROR(VLOOKUP($AS$7&amp;$AS13,'様式C-1-1用'!$C$4:$BS$977,66,0),"")</f>
        <v>0</v>
      </c>
      <c r="AH13" s="334">
        <f>IFERROR(VLOOKUP($AS$7&amp;$AS13,'様式C-1-1用'!$C$4:$BS$977,67,0),"")</f>
        <v>0</v>
      </c>
      <c r="AI13" s="334">
        <f>IFERROR(VLOOKUP($AS$7&amp;$AS13,'様式C-1-1用'!$C$4:$BS$977,68,0),"")</f>
        <v>0</v>
      </c>
      <c r="AJ13" s="334">
        <f>IFERROR(VLOOKUP($AS$7&amp;$AS13,'様式C-1-1用'!$C$4:$BS$977,69,0),"")</f>
        <v>0</v>
      </c>
      <c r="AK13" s="924" t="str">
        <f>IFERROR(VLOOKUP($AS$7&amp;$AS13,'様式C-1-1用'!$C$4:$AI$976,17,0),"")</f>
        <v>導水工</v>
      </c>
      <c r="AL13" s="924"/>
      <c r="AM13" s="924"/>
      <c r="AN13" s="755"/>
      <c r="AO13" s="756"/>
      <c r="AP13" s="3"/>
      <c r="AQ13" s="166">
        <f t="shared" si="6"/>
        <v>3</v>
      </c>
      <c r="AS13" s="114">
        <f t="shared" ref="AS13:AS30" si="7">AS12+1</f>
        <v>3</v>
      </c>
    </row>
    <row r="14" spans="2:86" ht="12" customHeight="1" x14ac:dyDescent="0.15">
      <c r="B14" s="629"/>
      <c r="C14" s="912"/>
      <c r="D14" s="910"/>
      <c r="E14" s="910"/>
      <c r="F14" s="910"/>
      <c r="G14" s="910"/>
      <c r="H14" s="910"/>
      <c r="I14" s="910"/>
      <c r="J14" s="911"/>
      <c r="K14" s="138">
        <f t="shared" si="5"/>
        <v>4</v>
      </c>
      <c r="L14" s="945" t="str">
        <f>IFERROR(VLOOKUP($AS$7&amp;$AS14,'様式C-1-1用'!$C$4:$AI$2973,5,0),"")</f>
        <v>覆工・坑門</v>
      </c>
      <c r="M14" s="946"/>
      <c r="N14" s="945" t="str">
        <f>IFERROR(VLOOKUP($AS$7&amp;$AS14,'様式C-1-1用'!$C$4:$AI$2973,6,0),"")</f>
        <v>アーチ（天端）</v>
      </c>
      <c r="O14" s="946"/>
      <c r="P14" s="945" t="str">
        <f>IFERROR(VLOOKUP($AS$7&amp;$AS14,'様式C-1-1用'!$C$4:$AI$2973,7,0),"")</f>
        <v>漏水</v>
      </c>
      <c r="Q14" s="946"/>
      <c r="R14" s="420" t="str">
        <f>IFERROR(VLOOKUP($AS$7&amp;$AS14,'様式C-1-1用'!$C$4:$AI$2973,9,0),"")</f>
        <v>補修跡</v>
      </c>
      <c r="S14" s="420"/>
      <c r="T14" s="420"/>
      <c r="U14" s="923" t="str">
        <f>IFERROR(VLOOKUP($AS$7&amp;$AS14,'様式C-1-1用'!$C$4:$AI$2973,20,0),"")</f>
        <v>Ⅱ</v>
      </c>
      <c r="V14" s="947"/>
      <c r="W14" s="923" t="str">
        <f>IFERROR(VLOOKUP($AS$7&amp;$AS14,'様式C-1-1用'!$C$4:$AI$2973,23,0),"")</f>
        <v>Ⅰ</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v>
      </c>
      <c r="AG14" s="334">
        <f>IFERROR(VLOOKUP($AS$7&amp;$AS14,'様式C-1-1用'!$C$4:$BS$977,66,0),"")</f>
        <v>0</v>
      </c>
      <c r="AH14" s="334">
        <f>IFERROR(VLOOKUP($AS$7&amp;$AS14,'様式C-1-1用'!$C$4:$BS$977,67,0),"")</f>
        <v>0</v>
      </c>
      <c r="AI14" s="334">
        <f>IFERROR(VLOOKUP($AS$7&amp;$AS14,'様式C-1-1用'!$C$4:$BS$977,68,0),"")</f>
        <v>0</v>
      </c>
      <c r="AJ14" s="334">
        <f>IFERROR(VLOOKUP($AS$7&amp;$AS14,'様式C-1-1用'!$C$4:$BS$977,69,0),"")</f>
        <v>0</v>
      </c>
      <c r="AK14" s="924" t="str">
        <f>IFERROR(VLOOKUP($AS$7&amp;$AS14,'様式C-1-1用'!$C$4:$AI$976,17,0),"")</f>
        <v>導水工</v>
      </c>
      <c r="AL14" s="924"/>
      <c r="AM14" s="924"/>
      <c r="AN14" s="755"/>
      <c r="AO14" s="756"/>
      <c r="AP14" s="3"/>
      <c r="AQ14" s="166">
        <f t="shared" si="6"/>
        <v>3</v>
      </c>
      <c r="AS14" s="114">
        <f t="shared" si="7"/>
        <v>4</v>
      </c>
    </row>
    <row r="15" spans="2:86" ht="12" customHeight="1" x14ac:dyDescent="0.15">
      <c r="B15" s="629"/>
      <c r="C15" s="912"/>
      <c r="D15" s="910"/>
      <c r="E15" s="910"/>
      <c r="F15" s="910"/>
      <c r="G15" s="910"/>
      <c r="H15" s="910"/>
      <c r="I15" s="910"/>
      <c r="J15" s="911"/>
      <c r="K15" s="138">
        <f t="shared" si="5"/>
        <v>5</v>
      </c>
      <c r="L15" s="945" t="str">
        <f>IFERROR(VLOOKUP($AS$7&amp;$AS15,'様式C-1-1用'!$C$4:$AI$2973,5,0),"")</f>
        <v>覆工・坑門</v>
      </c>
      <c r="M15" s="946"/>
      <c r="N15" s="945" t="str">
        <f>IFERROR(VLOOKUP($AS$7&amp;$AS15,'様式C-1-1用'!$C$4:$AI$2973,6,0),"")</f>
        <v>アーチ（右側）</v>
      </c>
      <c r="O15" s="946"/>
      <c r="P15" s="945" t="str">
        <f>IFERROR(VLOOKUP($AS$7&amp;$AS15,'様式C-1-1用'!$C$4:$AI$2973,7,0),"")</f>
        <v>材質劣化</v>
      </c>
      <c r="Q15" s="946"/>
      <c r="R15" s="420" t="str">
        <f>IFERROR(VLOOKUP($AS$7&amp;$AS15,'様式C-1-1用'!$C$4:$AI$2973,9,0),"")</f>
        <v>補修跡</v>
      </c>
      <c r="S15" s="420"/>
      <c r="T15" s="420"/>
      <c r="U15" s="923" t="str">
        <f>IFERROR(VLOOKUP($AS$7&amp;$AS15,'様式C-1-1用'!$C$4:$AI$2973,20,0),"")</f>
        <v>Ⅱ</v>
      </c>
      <c r="V15" s="947"/>
      <c r="W15" s="923" t="str">
        <f>IFERROR(VLOOKUP($AS$7&amp;$AS15,'様式C-1-1用'!$C$4:$AI$2973,23,0),"")</f>
        <v>Ⅰ</v>
      </c>
      <c r="X15" s="924"/>
      <c r="Y15" s="289">
        <f>IFERROR(VLOOKUP($AS$7&amp;$AS15,'様式C-1-1用'!$C$4:$CE$2973,58,0),"")</f>
        <v>0</v>
      </c>
      <c r="Z15" s="290">
        <f>IFERROR(VLOOKUP($AS$7&amp;$AS15,'様式C-1-1用'!$C$4:$BS$977,59,0),"")</f>
        <v>0</v>
      </c>
      <c r="AA15" s="290">
        <f>IFERROR(VLOOKUP($AS$7&amp;$AS15,'様式C-1-1用'!$C$4:$BS$977,60,0),"")</f>
        <v>0</v>
      </c>
      <c r="AB15" s="290">
        <f>IFERROR(VLOOKUP($AS$7&amp;$AS15,'様式C-1-1用'!$C$4:$BS$977,61,0),"")</f>
        <v>0</v>
      </c>
      <c r="AC15" s="334">
        <f>IFERROR(VLOOKUP($AS$7&amp;$AS15,'様式C-1-1用'!$C$4:$BS$977,62,0),"")</f>
        <v>0</v>
      </c>
      <c r="AD15" s="334">
        <f>IFERROR(VLOOKUP($AS$7&amp;$AS15,'様式C-1-1用'!$C$4:$BS$976,63,0),"")</f>
        <v>0</v>
      </c>
      <c r="AE15" s="334">
        <f>IFERROR(VLOOKUP($AS$7&amp;$AS15,'様式C-1-1用'!$C$4:$BS$976,64,0),"")</f>
        <v>0</v>
      </c>
      <c r="AF15" s="334">
        <f>IFERROR(VLOOKUP($AS$7&amp;$AS15,'様式C-1-1用'!$C$4:$BS$976,65,0),"")</f>
        <v>0</v>
      </c>
      <c r="AG15" s="334">
        <f>IFERROR(VLOOKUP($AS$7&amp;$AS15,'様式C-1-1用'!$C$4:$BS$977,66,0),"")</f>
        <v>0</v>
      </c>
      <c r="AH15" s="334">
        <f>IFERROR(VLOOKUP($AS$7&amp;$AS15,'様式C-1-1用'!$C$4:$BS$977,67,0),"")</f>
        <v>0</v>
      </c>
      <c r="AI15" s="334">
        <f>IFERROR(VLOOKUP($AS$7&amp;$AS15,'様式C-1-1用'!$C$4:$BS$977,68,0),"")</f>
        <v>0</v>
      </c>
      <c r="AJ15" s="334">
        <f>IFERROR(VLOOKUP($AS$7&amp;$AS15,'様式C-1-1用'!$C$4:$BS$977,69,0),"")</f>
        <v>0</v>
      </c>
      <c r="AK15" s="924" t="str">
        <f>IFERROR(VLOOKUP($AS$7&amp;$AS15,'様式C-1-1用'!$C$4:$AI$976,17,0),"")</f>
        <v>メッシュシート</v>
      </c>
      <c r="AL15" s="924"/>
      <c r="AM15" s="924"/>
      <c r="AN15" s="755"/>
      <c r="AO15" s="756"/>
      <c r="AP15" s="3"/>
      <c r="AQ15" s="166">
        <f t="shared" si="6"/>
        <v>2</v>
      </c>
      <c r="AS15" s="114">
        <f t="shared" si="7"/>
        <v>5</v>
      </c>
    </row>
    <row r="16" spans="2:86" ht="12" customHeight="1" x14ac:dyDescent="0.15">
      <c r="B16" s="629"/>
      <c r="C16" s="912"/>
      <c r="D16" s="910"/>
      <c r="E16" s="910"/>
      <c r="F16" s="910"/>
      <c r="G16" s="910"/>
      <c r="H16" s="910"/>
      <c r="I16" s="910"/>
      <c r="J16" s="911"/>
      <c r="K16" s="138">
        <f t="shared" si="5"/>
        <v>6</v>
      </c>
      <c r="L16" s="945" t="str">
        <f>IFERROR(VLOOKUP($AS$7&amp;$AS16,'様式C-1-1用'!$C$4:$AI$2973,5,0),"")</f>
        <v>覆工・坑門</v>
      </c>
      <c r="M16" s="946"/>
      <c r="N16" s="945" t="str">
        <f>IFERROR(VLOOKUP($AS$7&amp;$AS16,'様式C-1-1用'!$C$4:$AI$2973,6,0),"")</f>
        <v>アーチ（右側）</v>
      </c>
      <c r="O16" s="946"/>
      <c r="P16" s="945" t="str">
        <f>IFERROR(VLOOKUP($AS$7&amp;$AS16,'様式C-1-1用'!$C$4:$AI$2973,7,0),"")</f>
        <v>漏水</v>
      </c>
      <c r="Q16" s="946"/>
      <c r="R16" s="420" t="str">
        <f>IFERROR(VLOOKUP($AS$7&amp;$AS16,'様式C-1-1用'!$C$4:$AI$2973,9,0),"")</f>
        <v>漏水</v>
      </c>
      <c r="S16" s="420"/>
      <c r="T16" s="420"/>
      <c r="U16" s="923" t="str">
        <f>IFERROR(VLOOKUP($AS$7&amp;$AS16,'様式C-1-1用'!$C$4:$AI$2973,20,0),"")</f>
        <v>Ⅱ</v>
      </c>
      <c r="V16" s="947"/>
      <c r="W16" s="923" t="str">
        <f>IFERROR(VLOOKUP($AS$7&amp;$AS16,'様式C-1-1用'!$C$4:$AI$2973,23,0),"")</f>
        <v>Ⅱ</v>
      </c>
      <c r="X16" s="924"/>
      <c r="Y16" s="289">
        <f>IFERROR(VLOOKUP($AS$7&amp;$AS16,'様式C-1-1用'!$C$4:$CE$2973,58,0),"")</f>
        <v>0</v>
      </c>
      <c r="Z16" s="290">
        <f>IFERROR(VLOOKUP($AS$7&amp;$AS16,'様式C-1-1用'!$C$4:$BS$977,59,0),"")</f>
        <v>0</v>
      </c>
      <c r="AA16" s="290">
        <f>IFERROR(VLOOKUP($AS$7&amp;$AS16,'様式C-1-1用'!$C$4:$BS$977,60,0),"")</f>
        <v>0</v>
      </c>
      <c r="AB16" s="290">
        <f>IFERROR(VLOOKUP($AS$7&amp;$AS16,'様式C-1-1用'!$C$4:$BS$977,61,0),"")</f>
        <v>0</v>
      </c>
      <c r="AC16" s="334">
        <f>IFERROR(VLOOKUP($AS$7&amp;$AS16,'様式C-1-1用'!$C$4:$BS$977,62,0),"")</f>
        <v>0</v>
      </c>
      <c r="AD16" s="334">
        <f>IFERROR(VLOOKUP($AS$7&amp;$AS16,'様式C-1-1用'!$C$4:$BS$976,63,0),"")</f>
        <v>0</v>
      </c>
      <c r="AE16" s="334">
        <f>IFERROR(VLOOKUP($AS$7&amp;$AS16,'様式C-1-1用'!$C$4:$BS$976,64,0),"")</f>
        <v>0</v>
      </c>
      <c r="AF16" s="334">
        <f>IFERROR(VLOOKUP($AS$7&amp;$AS16,'様式C-1-1用'!$C$4:$BS$976,65,0),"")</f>
        <v>0</v>
      </c>
      <c r="AG16" s="334">
        <f>IFERROR(VLOOKUP($AS$7&amp;$AS16,'様式C-1-1用'!$C$4:$BS$977,66,0),"")</f>
        <v>0</v>
      </c>
      <c r="AH16" s="334">
        <f>IFERROR(VLOOKUP($AS$7&amp;$AS16,'様式C-1-1用'!$C$4:$BS$977,67,0),"")</f>
        <v>0</v>
      </c>
      <c r="AI16" s="334">
        <f>IFERROR(VLOOKUP($AS$7&amp;$AS16,'様式C-1-1用'!$C$4:$BS$977,68,0),"")</f>
        <v>0</v>
      </c>
      <c r="AJ16" s="334">
        <f>IFERROR(VLOOKUP($AS$7&amp;$AS16,'様式C-1-1用'!$C$4:$BS$977,69,0),"")</f>
        <v>3.36</v>
      </c>
      <c r="AK16" s="924" t="str">
        <f>IFERROR(VLOOKUP($AS$7&amp;$AS16,'様式C-1-1用'!$C$4:$AI$976,17,0),"")</f>
        <v>にじみ</v>
      </c>
      <c r="AL16" s="924"/>
      <c r="AM16" s="924"/>
      <c r="AN16" s="755"/>
      <c r="AO16" s="756"/>
      <c r="AP16" s="3"/>
      <c r="AQ16" s="166">
        <f t="shared" si="6"/>
        <v>3</v>
      </c>
      <c r="AS16" s="114">
        <f t="shared" si="7"/>
        <v>6</v>
      </c>
    </row>
    <row r="17" spans="2:45" ht="12" customHeight="1" x14ac:dyDescent="0.15">
      <c r="B17" s="629"/>
      <c r="C17" s="912"/>
      <c r="D17" s="910"/>
      <c r="E17" s="910"/>
      <c r="F17" s="910"/>
      <c r="G17" s="910"/>
      <c r="H17" s="910"/>
      <c r="I17" s="910"/>
      <c r="J17" s="911"/>
      <c r="K17" s="138">
        <f t="shared" si="5"/>
        <v>7</v>
      </c>
      <c r="L17" s="945" t="str">
        <f>IFERROR(VLOOKUP($AS$7&amp;$AS17,'様式C-1-1用'!$C$4:$AI$2973,5,0),"")</f>
        <v>覆工・坑門</v>
      </c>
      <c r="M17" s="946"/>
      <c r="N17" s="945" t="str">
        <f>IFERROR(VLOOKUP($AS$7&amp;$AS17,'様式C-1-1用'!$C$4:$AI$2973,6,0),"")</f>
        <v>側壁（右側）</v>
      </c>
      <c r="O17" s="946"/>
      <c r="P17" s="945" t="str">
        <f>IFERROR(VLOOKUP($AS$7&amp;$AS17,'様式C-1-1用'!$C$4:$AI$2973,7,0),"")</f>
        <v>材質劣化</v>
      </c>
      <c r="Q17" s="946"/>
      <c r="R17" s="420" t="str">
        <f>IFERROR(VLOOKUP($AS$7&amp;$AS17,'様式C-1-1用'!$C$4:$AI$2973,9,0),"")</f>
        <v>うき・はく離</v>
      </c>
      <c r="S17" s="420"/>
      <c r="T17" s="420"/>
      <c r="U17" s="923" t="str">
        <f>IFERROR(VLOOKUP($AS$7&amp;$AS17,'様式C-1-1用'!$C$4:$AI$2973,20,0),"")</f>
        <v>Ⅱ</v>
      </c>
      <c r="V17" s="947"/>
      <c r="W17" s="923" t="str">
        <f>IFERROR(VLOOKUP($AS$7&amp;$AS17,'様式C-1-1用'!$C$4:$AI$2973,23,0),"")</f>
        <v>Ⅱ</v>
      </c>
      <c r="X17" s="924"/>
      <c r="Y17" s="289">
        <f>IFERROR(VLOOKUP($AS$7&amp;$AS17,'様式C-1-1用'!$C$4:$CE$2973,58,0),"")</f>
        <v>0</v>
      </c>
      <c r="Z17" s="290">
        <f>IFERROR(VLOOKUP($AS$7&amp;$AS17,'様式C-1-1用'!$C$4:$BS$977,59,0),"")</f>
        <v>0</v>
      </c>
      <c r="AA17" s="290">
        <f>IFERROR(VLOOKUP($AS$7&amp;$AS17,'様式C-1-1用'!$C$4:$BS$977,60,0),"")</f>
        <v>0</v>
      </c>
      <c r="AB17" s="290">
        <f>IFERROR(VLOOKUP($AS$7&amp;$AS17,'様式C-1-1用'!$C$4:$BS$977,61,0),"")</f>
        <v>0</v>
      </c>
      <c r="AC17" s="334">
        <f>IFERROR(VLOOKUP($AS$7&amp;$AS17,'様式C-1-1用'!$C$4:$BS$977,62,0),"")</f>
        <v>0</v>
      </c>
      <c r="AD17" s="334">
        <f>IFERROR(VLOOKUP($AS$7&amp;$AS17,'様式C-1-1用'!$C$4:$BS$976,63,0),"")</f>
        <v>0</v>
      </c>
      <c r="AE17" s="334">
        <f>IFERROR(VLOOKUP($AS$7&amp;$AS17,'様式C-1-1用'!$C$4:$BS$976,64,0),"")</f>
        <v>0</v>
      </c>
      <c r="AF17" s="334">
        <f>IFERROR(VLOOKUP($AS$7&amp;$AS17,'様式C-1-1用'!$C$4:$BS$976,65,0),"")</f>
        <v>0.02</v>
      </c>
      <c r="AG17" s="334">
        <f>IFERROR(VLOOKUP($AS$7&amp;$AS17,'様式C-1-1用'!$C$4:$BS$977,66,0),"")</f>
        <v>0</v>
      </c>
      <c r="AH17" s="334">
        <f>IFERROR(VLOOKUP($AS$7&amp;$AS17,'様式C-1-1用'!$C$4:$BS$977,67,0),"")</f>
        <v>0</v>
      </c>
      <c r="AI17" s="334">
        <f>IFERROR(VLOOKUP($AS$7&amp;$AS17,'様式C-1-1用'!$C$4:$BS$977,68,0),"")</f>
        <v>0</v>
      </c>
      <c r="AJ17" s="334">
        <f>IFERROR(VLOOKUP($AS$7&amp;$AS17,'様式C-1-1用'!$C$4:$BS$977,69,0),"")</f>
        <v>0</v>
      </c>
      <c r="AK17" s="924" t="str">
        <f>IFERROR(VLOOKUP($AS$7&amp;$AS17,'様式C-1-1用'!$C$4:$AI$976,17,0),"")</f>
        <v/>
      </c>
      <c r="AL17" s="924"/>
      <c r="AM17" s="924"/>
      <c r="AN17" s="755"/>
      <c r="AO17" s="756"/>
      <c r="AP17" s="3"/>
      <c r="AQ17" s="166">
        <f t="shared" si="6"/>
        <v>2</v>
      </c>
      <c r="AS17" s="114">
        <f t="shared" si="7"/>
        <v>7</v>
      </c>
    </row>
    <row r="18" spans="2:45" ht="12" customHeight="1" x14ac:dyDescent="0.15">
      <c r="B18" s="629"/>
      <c r="C18" s="912"/>
      <c r="D18" s="910"/>
      <c r="E18" s="910"/>
      <c r="F18" s="910"/>
      <c r="G18" s="910"/>
      <c r="H18" s="910"/>
      <c r="I18" s="910"/>
      <c r="J18" s="911"/>
      <c r="K18" s="138">
        <f t="shared" si="5"/>
        <v>8</v>
      </c>
      <c r="L18" s="945" t="str">
        <f>IFERROR(VLOOKUP($AS$7&amp;$AS18,'様式C-1-1用'!$C$4:$AI$2973,5,0),"")</f>
        <v>路面</v>
      </c>
      <c r="M18" s="946"/>
      <c r="N18" s="945" t="str">
        <f>IFERROR(VLOOKUP($AS$7&amp;$AS18,'様式C-1-1用'!$C$4:$AI$2973,6,0),"")</f>
        <v>監査歩廊</v>
      </c>
      <c r="O18" s="946"/>
      <c r="P18" s="945" t="str">
        <f>IFERROR(VLOOKUP($AS$7&amp;$AS18,'様式C-1-1用'!$C$4:$AI$2973,7,0),"")</f>
        <v>材質劣化</v>
      </c>
      <c r="Q18" s="946"/>
      <c r="R18" s="420" t="str">
        <f>IFERROR(VLOOKUP($AS$7&amp;$AS18,'様式C-1-1用'!$C$4:$AI$2973,9,0),"")</f>
        <v>欠損</v>
      </c>
      <c r="S18" s="420"/>
      <c r="T18" s="420"/>
      <c r="U18" s="923" t="str">
        <f>IFERROR(VLOOKUP($AS$7&amp;$AS18,'様式C-1-1用'!$C$4:$AI$2973,20,0),"")</f>
        <v>Ⅱ</v>
      </c>
      <c r="V18" s="947"/>
      <c r="W18" s="923" t="str">
        <f>IFERROR(VLOOKUP($AS$7&amp;$AS18,'様式C-1-1用'!$C$4:$AI$2973,23,0),"")</f>
        <v>－</v>
      </c>
      <c r="X18" s="924"/>
      <c r="Y18" s="289">
        <f>IFERROR(VLOOKUP($AS$7&amp;$AS18,'様式C-1-1用'!$C$4:$CE$2973,58,0),"")</f>
        <v>0</v>
      </c>
      <c r="Z18" s="290">
        <f>IFERROR(VLOOKUP($AS$7&amp;$AS18,'様式C-1-1用'!$C$4:$BS$977,59,0),"")</f>
        <v>0</v>
      </c>
      <c r="AA18" s="290">
        <f>IFERROR(VLOOKUP($AS$7&amp;$AS18,'様式C-1-1用'!$C$4:$BS$977,60,0),"")</f>
        <v>0</v>
      </c>
      <c r="AB18" s="290">
        <f>IFERROR(VLOOKUP($AS$7&amp;$AS18,'様式C-1-1用'!$C$4:$BS$977,61,0),"")</f>
        <v>0</v>
      </c>
      <c r="AC18" s="334">
        <f>IFERROR(VLOOKUP($AS$7&amp;$AS18,'様式C-1-1用'!$C$4:$BS$977,62,0),"")</f>
        <v>0</v>
      </c>
      <c r="AD18" s="334">
        <f>IFERROR(VLOOKUP($AS$7&amp;$AS18,'様式C-1-1用'!$C$4:$BS$976,63,0),"")</f>
        <v>0</v>
      </c>
      <c r="AE18" s="334">
        <f>IFERROR(VLOOKUP($AS$7&amp;$AS18,'様式C-1-1用'!$C$4:$BS$976,64,0),"")</f>
        <v>0</v>
      </c>
      <c r="AF18" s="334">
        <f>IFERROR(VLOOKUP($AS$7&amp;$AS18,'様式C-1-1用'!$C$4:$BS$976,65,0),"")</f>
        <v>0</v>
      </c>
      <c r="AG18" s="334">
        <f>IFERROR(VLOOKUP($AS$7&amp;$AS18,'様式C-1-1用'!$C$4:$BS$977,66,0),"")</f>
        <v>0</v>
      </c>
      <c r="AH18" s="334">
        <f>IFERROR(VLOOKUP($AS$7&amp;$AS18,'様式C-1-1用'!$C$4:$BS$977,67,0),"")</f>
        <v>0</v>
      </c>
      <c r="AI18" s="334">
        <f>IFERROR(VLOOKUP($AS$7&amp;$AS18,'様式C-1-1用'!$C$4:$BS$977,68,0),"")</f>
        <v>0</v>
      </c>
      <c r="AJ18" s="334">
        <f>IFERROR(VLOOKUP($AS$7&amp;$AS18,'様式C-1-1用'!$C$4:$BS$977,69,0),"")</f>
        <v>0</v>
      </c>
      <c r="AK18" s="924" t="str">
        <f>IFERROR(VLOOKUP($AS$7&amp;$AS18,'様式C-1-1用'!$C$4:$AI$976,17,0),"")</f>
        <v>内部鉄筋露出</v>
      </c>
      <c r="AL18" s="924"/>
      <c r="AM18" s="924"/>
      <c r="AN18" s="755"/>
      <c r="AO18" s="756"/>
      <c r="AP18" s="3"/>
      <c r="AQ18" s="166">
        <f t="shared" si="6"/>
        <v>2</v>
      </c>
      <c r="AS18" s="114">
        <f t="shared" si="7"/>
        <v>8</v>
      </c>
    </row>
    <row r="19" spans="2:45" ht="12" customHeight="1" x14ac:dyDescent="0.15">
      <c r="B19" s="629"/>
      <c r="C19" s="912"/>
      <c r="D19" s="910"/>
      <c r="E19" s="910"/>
      <c r="F19" s="910"/>
      <c r="G19" s="910"/>
      <c r="H19" s="910"/>
      <c r="I19" s="910"/>
      <c r="J19" s="911"/>
      <c r="K19" s="138">
        <f t="shared" si="5"/>
        <v>9</v>
      </c>
      <c r="L19" s="945" t="str">
        <f>IFERROR(VLOOKUP($AS$7&amp;$AS19,'様式C-1-1用'!$C$4:$AI$2973,5,0),"")</f>
        <v>路面</v>
      </c>
      <c r="M19" s="946"/>
      <c r="N19" s="945" t="str">
        <f>IFERROR(VLOOKUP($AS$7&amp;$AS19,'様式C-1-1用'!$C$4:$AI$2973,6,0),"")</f>
        <v>車道</v>
      </c>
      <c r="O19" s="946"/>
      <c r="P19" s="945" t="str">
        <f>IFERROR(VLOOKUP($AS$7&amp;$AS19,'様式C-1-1用'!$C$4:$AI$2973,7,0),"")</f>
        <v>漏水</v>
      </c>
      <c r="Q19" s="946"/>
      <c r="R19" s="420" t="str">
        <f>IFERROR(VLOOKUP($AS$7&amp;$AS19,'様式C-1-1用'!$C$4:$AI$2973,9,0),"")</f>
        <v>漏水</v>
      </c>
      <c r="S19" s="420"/>
      <c r="T19" s="420"/>
      <c r="U19" s="923" t="str">
        <f>IFERROR(VLOOKUP($AS$7&amp;$AS19,'様式C-1-1用'!$C$4:$AI$2973,20,0),"")</f>
        <v>Ⅱ</v>
      </c>
      <c r="V19" s="947"/>
      <c r="W19" s="923" t="str">
        <f>IFERROR(VLOOKUP($AS$7&amp;$AS19,'様式C-1-1用'!$C$4:$AI$2973,23,0),"")</f>
        <v>－</v>
      </c>
      <c r="X19" s="924"/>
      <c r="Y19" s="289">
        <f>IFERROR(VLOOKUP($AS$7&amp;$AS19,'様式C-1-1用'!$C$4:$CE$2973,58,0),"")</f>
        <v>0</v>
      </c>
      <c r="Z19" s="290">
        <f>IFERROR(VLOOKUP($AS$7&amp;$AS19,'様式C-1-1用'!$C$4:$BS$977,59,0),"")</f>
        <v>0</v>
      </c>
      <c r="AA19" s="290">
        <f>IFERROR(VLOOKUP($AS$7&amp;$AS19,'様式C-1-1用'!$C$4:$BS$977,60,0),"")</f>
        <v>0</v>
      </c>
      <c r="AB19" s="290">
        <f>IFERROR(VLOOKUP($AS$7&amp;$AS19,'様式C-1-1用'!$C$4:$BS$977,61,0),"")</f>
        <v>0</v>
      </c>
      <c r="AC19" s="334">
        <f>IFERROR(VLOOKUP($AS$7&amp;$AS19,'様式C-1-1用'!$C$4:$BS$977,62,0),"")</f>
        <v>0</v>
      </c>
      <c r="AD19" s="334">
        <f>IFERROR(VLOOKUP($AS$7&amp;$AS19,'様式C-1-1用'!$C$4:$BS$976,63,0),"")</f>
        <v>0</v>
      </c>
      <c r="AE19" s="334">
        <f>IFERROR(VLOOKUP($AS$7&amp;$AS19,'様式C-1-1用'!$C$4:$BS$976,64,0),"")</f>
        <v>0</v>
      </c>
      <c r="AF19" s="334">
        <f>IFERROR(VLOOKUP($AS$7&amp;$AS19,'様式C-1-1用'!$C$4:$BS$976,65,0),"")</f>
        <v>0</v>
      </c>
      <c r="AG19" s="334">
        <f>IFERROR(VLOOKUP($AS$7&amp;$AS19,'様式C-1-1用'!$C$4:$BS$977,66,0),"")</f>
        <v>0</v>
      </c>
      <c r="AH19" s="334">
        <f>IFERROR(VLOOKUP($AS$7&amp;$AS19,'様式C-1-1用'!$C$4:$BS$977,67,0),"")</f>
        <v>0</v>
      </c>
      <c r="AI19" s="334">
        <f>IFERROR(VLOOKUP($AS$7&amp;$AS19,'様式C-1-1用'!$C$4:$BS$977,68,0),"")</f>
        <v>0</v>
      </c>
      <c r="AJ19" s="334">
        <f>IFERROR(VLOOKUP($AS$7&amp;$AS19,'様式C-1-1用'!$C$4:$BS$977,69,0),"")</f>
        <v>0</v>
      </c>
      <c r="AK19" s="924" t="str">
        <f>IFERROR(VLOOKUP($AS$7&amp;$AS19,'様式C-1-1用'!$C$4:$AI$976,17,0),"")</f>
        <v>にじみ,遊離石灰</v>
      </c>
      <c r="AL19" s="924"/>
      <c r="AM19" s="924"/>
      <c r="AN19" s="755"/>
      <c r="AO19" s="756"/>
      <c r="AP19" s="3"/>
      <c r="AQ19" s="166">
        <f t="shared" si="6"/>
        <v>3</v>
      </c>
      <c r="AS19" s="114">
        <f t="shared" si="7"/>
        <v>9</v>
      </c>
    </row>
    <row r="20" spans="2:45" ht="12" customHeight="1" x14ac:dyDescent="0.15">
      <c r="B20" s="629"/>
      <c r="C20" s="912"/>
      <c r="D20" s="910"/>
      <c r="E20" s="910"/>
      <c r="F20" s="910"/>
      <c r="G20" s="910"/>
      <c r="H20" s="910"/>
      <c r="I20" s="910"/>
      <c r="J20" s="911"/>
      <c r="K20" s="138">
        <f t="shared" si="5"/>
        <v>10</v>
      </c>
      <c r="L20" s="945" t="str">
        <f>IFERROR(VLOOKUP($AS$7&amp;$AS20,'様式C-1-1用'!$C$4:$AI$2973,5,0),"")</f>
        <v>路面</v>
      </c>
      <c r="M20" s="946"/>
      <c r="N20" s="945" t="str">
        <f>IFERROR(VLOOKUP($AS$7&amp;$AS20,'様式C-1-1用'!$C$4:$AI$2973,6,0),"")</f>
        <v>車道</v>
      </c>
      <c r="O20" s="946"/>
      <c r="P20" s="945" t="str">
        <f>IFERROR(VLOOKUP($AS$7&amp;$AS20,'様式C-1-1用'!$C$4:$AI$2973,7,0),"")</f>
        <v>材質劣化</v>
      </c>
      <c r="Q20" s="946"/>
      <c r="R20" s="420" t="str">
        <f>IFERROR(VLOOKUP($AS$7&amp;$AS20,'様式C-1-1用'!$C$4:$AI$2973,9,0),"")</f>
        <v>うき・はく離</v>
      </c>
      <c r="S20" s="420"/>
      <c r="T20" s="420"/>
      <c r="U20" s="923" t="str">
        <f>IFERROR(VLOOKUP($AS$7&amp;$AS20,'様式C-1-1用'!$C$4:$AI$2973,20,0),"")</f>
        <v>Ⅱ</v>
      </c>
      <c r="V20" s="947"/>
      <c r="W20" s="923" t="str">
        <f>IFERROR(VLOOKUP($AS$7&amp;$AS20,'様式C-1-1用'!$C$4:$AI$2973,23,0),"")</f>
        <v>－</v>
      </c>
      <c r="X20" s="924"/>
      <c r="Y20" s="289">
        <f>IFERROR(VLOOKUP($AS$7&amp;$AS20,'様式C-1-1用'!$C$4:$CE$2973,58,0),"")</f>
        <v>0</v>
      </c>
      <c r="Z20" s="290">
        <f>IFERROR(VLOOKUP($AS$7&amp;$AS20,'様式C-1-1用'!$C$4:$BS$977,59,0),"")</f>
        <v>0</v>
      </c>
      <c r="AA20" s="290">
        <f>IFERROR(VLOOKUP($AS$7&amp;$AS20,'様式C-1-1用'!$C$4:$BS$977,60,0),"")</f>
        <v>0</v>
      </c>
      <c r="AB20" s="290">
        <f>IFERROR(VLOOKUP($AS$7&amp;$AS20,'様式C-1-1用'!$C$4:$BS$977,61,0),"")</f>
        <v>0</v>
      </c>
      <c r="AC20" s="334">
        <f>IFERROR(VLOOKUP($AS$7&amp;$AS20,'様式C-1-1用'!$C$4:$BS$977,62,0),"")</f>
        <v>0</v>
      </c>
      <c r="AD20" s="334">
        <f>IFERROR(VLOOKUP($AS$7&amp;$AS20,'様式C-1-1用'!$C$4:$BS$976,63,0),"")</f>
        <v>0</v>
      </c>
      <c r="AE20" s="334">
        <f>IFERROR(VLOOKUP($AS$7&amp;$AS20,'様式C-1-1用'!$C$4:$BS$976,64,0),"")</f>
        <v>0</v>
      </c>
      <c r="AF20" s="334">
        <f>IFERROR(VLOOKUP($AS$7&amp;$AS20,'様式C-1-1用'!$C$4:$BS$976,65,0),"")</f>
        <v>0</v>
      </c>
      <c r="AG20" s="334">
        <f>IFERROR(VLOOKUP($AS$7&amp;$AS20,'様式C-1-1用'!$C$4:$BS$977,66,0),"")</f>
        <v>0</v>
      </c>
      <c r="AH20" s="334">
        <f>IFERROR(VLOOKUP($AS$7&amp;$AS20,'様式C-1-1用'!$C$4:$BS$977,67,0),"")</f>
        <v>0</v>
      </c>
      <c r="AI20" s="334">
        <f>IFERROR(VLOOKUP($AS$7&amp;$AS20,'様式C-1-1用'!$C$4:$BS$977,68,0),"")</f>
        <v>0</v>
      </c>
      <c r="AJ20" s="334">
        <f>IFERROR(VLOOKUP($AS$7&amp;$AS20,'様式C-1-1用'!$C$4:$BS$977,69,0),"")</f>
        <v>0</v>
      </c>
      <c r="AK20" s="924" t="str">
        <f>IFERROR(VLOOKUP($AS$7&amp;$AS20,'様式C-1-1用'!$C$4:$AI$976,17,0),"")</f>
        <v/>
      </c>
      <c r="AL20" s="924"/>
      <c r="AM20" s="924"/>
      <c r="AN20" s="755"/>
      <c r="AO20" s="756"/>
      <c r="AP20" s="3"/>
      <c r="AQ20" s="166">
        <f t="shared" si="6"/>
        <v>2</v>
      </c>
      <c r="AS20" s="114">
        <f t="shared" si="7"/>
        <v>10</v>
      </c>
    </row>
    <row r="21" spans="2:45" ht="12" customHeight="1" x14ac:dyDescent="0.15">
      <c r="B21" s="629"/>
      <c r="C21" s="912"/>
      <c r="D21" s="910"/>
      <c r="E21" s="910"/>
      <c r="F21" s="910"/>
      <c r="G21" s="910"/>
      <c r="H21" s="910"/>
      <c r="I21" s="910"/>
      <c r="J21" s="911"/>
      <c r="K21" s="138">
        <f t="shared" si="5"/>
        <v>11</v>
      </c>
      <c r="L21" s="945" t="str">
        <f>IFERROR(VLOOKUP($AS$7&amp;$AS21,'様式C-1-1用'!$C$4:$AI$2973,5,0),"")</f>
        <v>覆工・坑門</v>
      </c>
      <c r="M21" s="946"/>
      <c r="N21" s="945" t="str">
        <f>IFERROR(VLOOKUP($AS$7&amp;$AS21,'様式C-1-1用'!$C$4:$AI$2973,6,0),"")</f>
        <v>側壁（左側）</v>
      </c>
      <c r="O21" s="946"/>
      <c r="P21" s="945" t="str">
        <f>IFERROR(VLOOKUP($AS$7&amp;$AS21,'様式C-1-1用'!$C$4:$AI$2973,7,0),"")</f>
        <v>材質劣化</v>
      </c>
      <c r="Q21" s="946"/>
      <c r="R21" s="420" t="str">
        <f>IFERROR(VLOOKUP($AS$7&amp;$AS21,'様式C-1-1用'!$C$4:$AI$2973,9,0),"")</f>
        <v>うき・はく離</v>
      </c>
      <c r="S21" s="420"/>
      <c r="T21" s="420"/>
      <c r="U21" s="923" t="str">
        <f>IFERROR(VLOOKUP($AS$7&amp;$AS21,'様式C-1-1用'!$C$4:$AI$2973,20,0),"")</f>
        <v>－</v>
      </c>
      <c r="V21" s="947"/>
      <c r="W21" s="923" t="str">
        <f>IFERROR(VLOOKUP($AS$7&amp;$AS21,'様式C-1-1用'!$C$4:$AI$2973,23,0),"")</f>
        <v>Ⅱ</v>
      </c>
      <c r="X21" s="924"/>
      <c r="Y21" s="289">
        <f>IFERROR(VLOOKUP($AS$7&amp;$AS21,'様式C-1-1用'!$C$4:$CE$2973,58,0),"")</f>
        <v>0</v>
      </c>
      <c r="Z21" s="290">
        <f>IFERROR(VLOOKUP($AS$7&amp;$AS21,'様式C-1-1用'!$C$4:$BS$977,59,0),"")</f>
        <v>0</v>
      </c>
      <c r="AA21" s="290">
        <f>IFERROR(VLOOKUP($AS$7&amp;$AS21,'様式C-1-1用'!$C$4:$BS$977,60,0),"")</f>
        <v>0</v>
      </c>
      <c r="AB21" s="290">
        <f>IFERROR(VLOOKUP($AS$7&amp;$AS21,'様式C-1-1用'!$C$4:$BS$977,61,0),"")</f>
        <v>0</v>
      </c>
      <c r="AC21" s="334">
        <f>IFERROR(VLOOKUP($AS$7&amp;$AS21,'様式C-1-1用'!$C$4:$BS$977,62,0),"")</f>
        <v>0</v>
      </c>
      <c r="AD21" s="334">
        <f>IFERROR(VLOOKUP($AS$7&amp;$AS21,'様式C-1-1用'!$C$4:$BS$976,63,0),"")</f>
        <v>0</v>
      </c>
      <c r="AE21" s="334">
        <f>IFERROR(VLOOKUP($AS$7&amp;$AS21,'様式C-1-1用'!$C$4:$BS$976,64,0),"")</f>
        <v>0</v>
      </c>
      <c r="AF21" s="334">
        <f>IFERROR(VLOOKUP($AS$7&amp;$AS21,'様式C-1-1用'!$C$4:$BS$976,65,0),"")</f>
        <v>0.12</v>
      </c>
      <c r="AG21" s="334">
        <f>IFERROR(VLOOKUP($AS$7&amp;$AS21,'様式C-1-1用'!$C$4:$BS$977,66,0),"")</f>
        <v>0</v>
      </c>
      <c r="AH21" s="334">
        <f>IFERROR(VLOOKUP($AS$7&amp;$AS21,'様式C-1-1用'!$C$4:$BS$977,67,0),"")</f>
        <v>0</v>
      </c>
      <c r="AI21" s="334">
        <f>IFERROR(VLOOKUP($AS$7&amp;$AS21,'様式C-1-1用'!$C$4:$BS$977,68,0),"")</f>
        <v>0</v>
      </c>
      <c r="AJ21" s="334">
        <f>IFERROR(VLOOKUP($AS$7&amp;$AS21,'様式C-1-1用'!$C$4:$BS$977,69,0),"")</f>
        <v>0</v>
      </c>
      <c r="AK21" s="924" t="str">
        <f>IFERROR(VLOOKUP($AS$7&amp;$AS21,'様式C-1-1用'!$C$4:$AI$976,17,0),"")</f>
        <v/>
      </c>
      <c r="AL21" s="924"/>
      <c r="AM21" s="924"/>
      <c r="AN21" s="755"/>
      <c r="AO21" s="756"/>
      <c r="AP21" s="3"/>
      <c r="AQ21" s="166">
        <f t="shared" si="6"/>
        <v>2</v>
      </c>
      <c r="AS21" s="114">
        <f t="shared" si="7"/>
        <v>11</v>
      </c>
    </row>
    <row r="22" spans="2:45" ht="12" customHeight="1" x14ac:dyDescent="0.15">
      <c r="B22" s="629"/>
      <c r="C22" s="912"/>
      <c r="D22" s="910"/>
      <c r="E22" s="910"/>
      <c r="F22" s="910"/>
      <c r="G22" s="910"/>
      <c r="H22" s="910"/>
      <c r="I22" s="910"/>
      <c r="J22" s="911"/>
      <c r="K22" s="138">
        <f t="shared" si="5"/>
        <v>12</v>
      </c>
      <c r="L22" s="945" t="str">
        <f>IFERROR(VLOOKUP($AS$7&amp;$AS22,'様式C-1-1用'!$C$4:$AI$2973,5,0),"")</f>
        <v>覆工・坑門</v>
      </c>
      <c r="M22" s="946"/>
      <c r="N22" s="945" t="str">
        <f>IFERROR(VLOOKUP($AS$7&amp;$AS22,'様式C-1-1用'!$C$4:$AI$2973,6,0),"")</f>
        <v>側壁（左側）</v>
      </c>
      <c r="O22" s="946"/>
      <c r="P22" s="945" t="str">
        <f>IFERROR(VLOOKUP($AS$7&amp;$AS22,'様式C-1-1用'!$C$4:$AI$2973,7,0),"")</f>
        <v>材質劣化</v>
      </c>
      <c r="Q22" s="946"/>
      <c r="R22" s="420" t="str">
        <f>IFERROR(VLOOKUP($AS$7&amp;$AS22,'様式C-1-1用'!$C$4:$AI$2973,9,0),"")</f>
        <v>うき・はく離</v>
      </c>
      <c r="S22" s="420"/>
      <c r="T22" s="420"/>
      <c r="U22" s="923" t="str">
        <f>IFERROR(VLOOKUP($AS$7&amp;$AS22,'様式C-1-1用'!$C$4:$AI$2973,20,0),"")</f>
        <v>－</v>
      </c>
      <c r="V22" s="947"/>
      <c r="W22" s="923" t="str">
        <f>IFERROR(VLOOKUP($AS$7&amp;$AS22,'様式C-1-1用'!$C$4:$AI$2973,23,0),"")</f>
        <v>Ⅱ</v>
      </c>
      <c r="X22" s="924"/>
      <c r="Y22" s="289">
        <f>IFERROR(VLOOKUP($AS$7&amp;$AS22,'様式C-1-1用'!$C$4:$CE$2973,58,0),"")</f>
        <v>0</v>
      </c>
      <c r="Z22" s="290">
        <f>IFERROR(VLOOKUP($AS$7&amp;$AS22,'様式C-1-1用'!$C$4:$BS$977,59,0),"")</f>
        <v>0</v>
      </c>
      <c r="AA22" s="290">
        <f>IFERROR(VLOOKUP($AS$7&amp;$AS22,'様式C-1-1用'!$C$4:$BS$977,60,0),"")</f>
        <v>0</v>
      </c>
      <c r="AB22" s="290">
        <f>IFERROR(VLOOKUP($AS$7&amp;$AS22,'様式C-1-1用'!$C$4:$BS$977,61,0),"")</f>
        <v>0</v>
      </c>
      <c r="AC22" s="334">
        <f>IFERROR(VLOOKUP($AS$7&amp;$AS22,'様式C-1-1用'!$C$4:$BS$977,62,0),"")</f>
        <v>0</v>
      </c>
      <c r="AD22" s="334">
        <f>IFERROR(VLOOKUP($AS$7&amp;$AS22,'様式C-1-1用'!$C$4:$BS$976,63,0),"")</f>
        <v>0</v>
      </c>
      <c r="AE22" s="334">
        <f>IFERROR(VLOOKUP($AS$7&amp;$AS22,'様式C-1-1用'!$C$4:$BS$976,64,0),"")</f>
        <v>0</v>
      </c>
      <c r="AF22" s="334">
        <f>IFERROR(VLOOKUP($AS$7&amp;$AS22,'様式C-1-1用'!$C$4:$BS$976,65,0),"")</f>
        <v>0.15</v>
      </c>
      <c r="AG22" s="334">
        <f>IFERROR(VLOOKUP($AS$7&amp;$AS22,'様式C-1-1用'!$C$4:$BS$977,66,0),"")</f>
        <v>0</v>
      </c>
      <c r="AH22" s="334">
        <f>IFERROR(VLOOKUP($AS$7&amp;$AS22,'様式C-1-1用'!$C$4:$BS$977,67,0),"")</f>
        <v>0</v>
      </c>
      <c r="AI22" s="334">
        <f>IFERROR(VLOOKUP($AS$7&amp;$AS22,'様式C-1-1用'!$C$4:$BS$977,68,0),"")</f>
        <v>0</v>
      </c>
      <c r="AJ22" s="334">
        <f>IFERROR(VLOOKUP($AS$7&amp;$AS22,'様式C-1-1用'!$C$4:$BS$977,69,0),"")</f>
        <v>0</v>
      </c>
      <c r="AK22" s="924" t="str">
        <f>IFERROR(VLOOKUP($AS$7&amp;$AS22,'様式C-1-1用'!$C$4:$AI$976,17,0),"")</f>
        <v/>
      </c>
      <c r="AL22" s="924"/>
      <c r="AM22" s="924"/>
      <c r="AN22" s="755"/>
      <c r="AO22" s="756"/>
      <c r="AP22" s="3"/>
      <c r="AQ22" s="166">
        <f t="shared" si="6"/>
        <v>2</v>
      </c>
      <c r="AS22" s="114">
        <f t="shared" si="7"/>
        <v>12</v>
      </c>
    </row>
    <row r="23" spans="2:45" ht="12" customHeight="1" x14ac:dyDescent="0.15">
      <c r="B23" s="629"/>
      <c r="C23" s="912"/>
      <c r="D23" s="910"/>
      <c r="E23" s="910"/>
      <c r="F23" s="910"/>
      <c r="G23" s="910"/>
      <c r="H23" s="910"/>
      <c r="I23" s="910"/>
      <c r="J23" s="911"/>
      <c r="K23" s="138">
        <f t="shared" si="5"/>
        <v>13</v>
      </c>
      <c r="L23" s="945" t="str">
        <f>IFERROR(VLOOKUP($AS$7&amp;$AS23,'様式C-1-1用'!$C$4:$AI$2973,5,0),"")</f>
        <v>路面</v>
      </c>
      <c r="M23" s="946"/>
      <c r="N23" s="945" t="str">
        <f>IFERROR(VLOOKUP($AS$7&amp;$AS23,'様式C-1-1用'!$C$4:$AI$2973,6,0),"")</f>
        <v>監査歩廊</v>
      </c>
      <c r="O23" s="946"/>
      <c r="P23" s="945" t="str">
        <f>IFERROR(VLOOKUP($AS$7&amp;$AS23,'様式C-1-1用'!$C$4:$AI$2973,7,0),"")</f>
        <v>漏水</v>
      </c>
      <c r="Q23" s="946"/>
      <c r="R23" s="420" t="str">
        <f>IFERROR(VLOOKUP($AS$7&amp;$AS23,'様式C-1-1用'!$C$4:$AI$2973,9,0),"")</f>
        <v>滞水・沈砂</v>
      </c>
      <c r="S23" s="420"/>
      <c r="T23" s="420"/>
      <c r="U23" s="923" t="str">
        <f>IFERROR(VLOOKUP($AS$7&amp;$AS23,'様式C-1-1用'!$C$4:$AI$2973,20,0),"")</f>
        <v>－</v>
      </c>
      <c r="V23" s="947"/>
      <c r="W23" s="923" t="str">
        <f>IFERROR(VLOOKUP($AS$7&amp;$AS23,'様式C-1-1用'!$C$4:$AI$2973,23,0),"")</f>
        <v>－</v>
      </c>
      <c r="X23" s="924"/>
      <c r="Y23" s="289">
        <f>IFERROR(VLOOKUP($AS$7&amp;$AS23,'様式C-1-1用'!$C$4:$CE$2973,58,0),"")</f>
        <v>0</v>
      </c>
      <c r="Z23" s="290">
        <f>IFERROR(VLOOKUP($AS$7&amp;$AS23,'様式C-1-1用'!$C$4:$BS$977,59,0),"")</f>
        <v>0</v>
      </c>
      <c r="AA23" s="290">
        <f>IFERROR(VLOOKUP($AS$7&amp;$AS23,'様式C-1-1用'!$C$4:$BS$977,60,0),"")</f>
        <v>0</v>
      </c>
      <c r="AB23" s="290">
        <f>IFERROR(VLOOKUP($AS$7&amp;$AS23,'様式C-1-1用'!$C$4:$BS$977,61,0),"")</f>
        <v>0</v>
      </c>
      <c r="AC23" s="334">
        <f>IFERROR(VLOOKUP($AS$7&amp;$AS23,'様式C-1-1用'!$C$4:$BS$977,62,0),"")</f>
        <v>0</v>
      </c>
      <c r="AD23" s="334">
        <f>IFERROR(VLOOKUP($AS$7&amp;$AS23,'様式C-1-1用'!$C$4:$BS$976,63,0),"")</f>
        <v>0</v>
      </c>
      <c r="AE23" s="334">
        <f>IFERROR(VLOOKUP($AS$7&amp;$AS23,'様式C-1-1用'!$C$4:$BS$976,64,0),"")</f>
        <v>0</v>
      </c>
      <c r="AF23" s="334">
        <f>IFERROR(VLOOKUP($AS$7&amp;$AS23,'様式C-1-1用'!$C$4:$BS$976,65,0),"")</f>
        <v>0</v>
      </c>
      <c r="AG23" s="334">
        <f>IFERROR(VLOOKUP($AS$7&amp;$AS23,'様式C-1-1用'!$C$4:$BS$977,66,0),"")</f>
        <v>0</v>
      </c>
      <c r="AH23" s="334">
        <f>IFERROR(VLOOKUP($AS$7&amp;$AS23,'様式C-1-1用'!$C$4:$BS$977,67,0),"")</f>
        <v>0</v>
      </c>
      <c r="AI23" s="334">
        <f>IFERROR(VLOOKUP($AS$7&amp;$AS23,'様式C-1-1用'!$C$4:$BS$977,68,0),"")</f>
        <v>0</v>
      </c>
      <c r="AJ23" s="334">
        <f>IFERROR(VLOOKUP($AS$7&amp;$AS23,'様式C-1-1用'!$C$4:$BS$977,69,0),"")</f>
        <v>0</v>
      </c>
      <c r="AK23" s="924" t="str">
        <f>IFERROR(VLOOKUP($AS$7&amp;$AS23,'様式C-1-1用'!$C$4:$AI$976,17,0),"")</f>
        <v/>
      </c>
      <c r="AL23" s="924"/>
      <c r="AM23" s="924"/>
      <c r="AN23" s="755"/>
      <c r="AO23" s="756"/>
      <c r="AP23" s="3"/>
      <c r="AQ23" s="166">
        <f t="shared" si="6"/>
        <v>3</v>
      </c>
      <c r="AS23" s="114">
        <f t="shared" si="7"/>
        <v>13</v>
      </c>
    </row>
    <row r="24" spans="2:45" ht="12" customHeight="1" x14ac:dyDescent="0.15">
      <c r="B24" s="629"/>
      <c r="C24" s="912"/>
      <c r="D24" s="910"/>
      <c r="E24" s="910"/>
      <c r="F24" s="910"/>
      <c r="G24" s="910"/>
      <c r="H24" s="910"/>
      <c r="I24" s="910"/>
      <c r="J24" s="911"/>
      <c r="K24" s="138">
        <f t="shared" si="5"/>
        <v>14</v>
      </c>
      <c r="L24" s="945" t="str">
        <f>IFERROR(VLOOKUP($AS$7&amp;$AS24,'様式C-1-1用'!$C$4:$AI$2973,5,0),"")</f>
        <v>路面</v>
      </c>
      <c r="M24" s="946"/>
      <c r="N24" s="945" t="str">
        <f>IFERROR(VLOOKUP($AS$7&amp;$AS24,'様式C-1-1用'!$C$4:$AI$2973,6,0),"")</f>
        <v>監査歩廊</v>
      </c>
      <c r="O24" s="946"/>
      <c r="P24" s="945" t="str">
        <f>IFERROR(VLOOKUP($AS$7&amp;$AS24,'様式C-1-1用'!$C$4:$AI$2973,7,0),"")</f>
        <v>漏水</v>
      </c>
      <c r="Q24" s="946"/>
      <c r="R24" s="420" t="str">
        <f>IFERROR(VLOOKUP($AS$7&amp;$AS24,'様式C-1-1用'!$C$4:$AI$2973,9,0),"")</f>
        <v>滞水・沈砂</v>
      </c>
      <c r="S24" s="420"/>
      <c r="T24" s="420"/>
      <c r="U24" s="923" t="str">
        <f>IFERROR(VLOOKUP($AS$7&amp;$AS24,'様式C-1-1用'!$C$4:$AI$2973,20,0),"")</f>
        <v>－</v>
      </c>
      <c r="V24" s="947"/>
      <c r="W24" s="923" t="str">
        <f>IFERROR(VLOOKUP($AS$7&amp;$AS24,'様式C-1-1用'!$C$4:$AI$2973,23,0),"")</f>
        <v>－</v>
      </c>
      <c r="X24" s="924"/>
      <c r="Y24" s="289">
        <f>IFERROR(VLOOKUP($AS$7&amp;$AS24,'様式C-1-1用'!$C$4:$CE$2973,58,0),"")</f>
        <v>0</v>
      </c>
      <c r="Z24" s="290">
        <f>IFERROR(VLOOKUP($AS$7&amp;$AS24,'様式C-1-1用'!$C$4:$BS$977,59,0),"")</f>
        <v>0</v>
      </c>
      <c r="AA24" s="290">
        <f>IFERROR(VLOOKUP($AS$7&amp;$AS24,'様式C-1-1用'!$C$4:$BS$977,60,0),"")</f>
        <v>0</v>
      </c>
      <c r="AB24" s="290">
        <f>IFERROR(VLOOKUP($AS$7&amp;$AS24,'様式C-1-1用'!$C$4:$BS$977,61,0),"")</f>
        <v>0</v>
      </c>
      <c r="AC24" s="334">
        <f>IFERROR(VLOOKUP($AS$7&amp;$AS24,'様式C-1-1用'!$C$4:$BS$977,62,0),"")</f>
        <v>0</v>
      </c>
      <c r="AD24" s="334">
        <f>IFERROR(VLOOKUP($AS$7&amp;$AS24,'様式C-1-1用'!$C$4:$BS$976,63,0),"")</f>
        <v>0</v>
      </c>
      <c r="AE24" s="334">
        <f>IFERROR(VLOOKUP($AS$7&amp;$AS24,'様式C-1-1用'!$C$4:$BS$976,64,0),"")</f>
        <v>0</v>
      </c>
      <c r="AF24" s="334">
        <f>IFERROR(VLOOKUP($AS$7&amp;$AS24,'様式C-1-1用'!$C$4:$BS$976,65,0),"")</f>
        <v>0</v>
      </c>
      <c r="AG24" s="334">
        <f>IFERROR(VLOOKUP($AS$7&amp;$AS24,'様式C-1-1用'!$C$4:$BS$977,66,0),"")</f>
        <v>0</v>
      </c>
      <c r="AH24" s="334">
        <f>IFERROR(VLOOKUP($AS$7&amp;$AS24,'様式C-1-1用'!$C$4:$BS$977,67,0),"")</f>
        <v>0</v>
      </c>
      <c r="AI24" s="334">
        <f>IFERROR(VLOOKUP($AS$7&amp;$AS24,'様式C-1-1用'!$C$4:$BS$977,68,0),"")</f>
        <v>0</v>
      </c>
      <c r="AJ24" s="334">
        <f>IFERROR(VLOOKUP($AS$7&amp;$AS24,'様式C-1-1用'!$C$4:$BS$977,69,0),"")</f>
        <v>0</v>
      </c>
      <c r="AK24" s="924" t="str">
        <f>IFERROR(VLOOKUP($AS$7&amp;$AS24,'様式C-1-1用'!$C$4:$AI$976,17,0),"")</f>
        <v/>
      </c>
      <c r="AL24" s="924"/>
      <c r="AM24" s="924"/>
      <c r="AN24" s="755"/>
      <c r="AO24" s="756"/>
      <c r="AP24" s="3"/>
      <c r="AQ24" s="166">
        <f t="shared" si="6"/>
        <v>3</v>
      </c>
      <c r="AS24" s="114">
        <f t="shared" si="7"/>
        <v>14</v>
      </c>
    </row>
    <row r="25" spans="2:45" ht="12" customHeight="1" x14ac:dyDescent="0.15">
      <c r="B25" s="629"/>
      <c r="C25" s="912"/>
      <c r="D25" s="910"/>
      <c r="E25" s="910"/>
      <c r="F25" s="910"/>
      <c r="G25" s="910"/>
      <c r="H25" s="910"/>
      <c r="I25" s="910"/>
      <c r="J25" s="911"/>
      <c r="K25" s="138">
        <f t="shared" si="5"/>
        <v>15</v>
      </c>
      <c r="L25" s="945" t="str">
        <f>IFERROR(VLOOKUP($AS$7&amp;$AS25,'様式C-1-1用'!$C$4:$AI$2973,5,0),"")</f>
        <v>路面</v>
      </c>
      <c r="M25" s="946"/>
      <c r="N25" s="945" t="str">
        <f>IFERROR(VLOOKUP($AS$7&amp;$AS25,'様式C-1-1用'!$C$4:$AI$2973,6,0),"")</f>
        <v>監査歩廊</v>
      </c>
      <c r="O25" s="946"/>
      <c r="P25" s="945" t="str">
        <f>IFERROR(VLOOKUP($AS$7&amp;$AS25,'様式C-1-1用'!$C$4:$AI$2973,7,0),"")</f>
        <v>漏水</v>
      </c>
      <c r="Q25" s="946"/>
      <c r="R25" s="420" t="str">
        <f>IFERROR(VLOOKUP($AS$7&amp;$AS25,'様式C-1-1用'!$C$4:$AI$2973,9,0),"")</f>
        <v>滞水・沈砂</v>
      </c>
      <c r="S25" s="420"/>
      <c r="T25" s="420"/>
      <c r="U25" s="923" t="str">
        <f>IFERROR(VLOOKUP($AS$7&amp;$AS25,'様式C-1-1用'!$C$4:$AI$2973,20,0),"")</f>
        <v>－</v>
      </c>
      <c r="V25" s="947"/>
      <c r="W25" s="923" t="str">
        <f>IFERROR(VLOOKUP($AS$7&amp;$AS25,'様式C-1-1用'!$C$4:$AI$2973,23,0),"")</f>
        <v>－</v>
      </c>
      <c r="X25" s="924"/>
      <c r="Y25" s="289">
        <f>IFERROR(VLOOKUP($AS$7&amp;$AS25,'様式C-1-1用'!$C$4:$CE$2973,58,0),"")</f>
        <v>0</v>
      </c>
      <c r="Z25" s="290">
        <f>IFERROR(VLOOKUP($AS$7&amp;$AS25,'様式C-1-1用'!$C$4:$BS$977,59,0),"")</f>
        <v>0</v>
      </c>
      <c r="AA25" s="290">
        <f>IFERROR(VLOOKUP($AS$7&amp;$AS25,'様式C-1-1用'!$C$4:$BS$977,60,0),"")</f>
        <v>0</v>
      </c>
      <c r="AB25" s="290">
        <f>IFERROR(VLOOKUP($AS$7&amp;$AS25,'様式C-1-1用'!$C$4:$BS$977,61,0),"")</f>
        <v>0</v>
      </c>
      <c r="AC25" s="334">
        <f>IFERROR(VLOOKUP($AS$7&amp;$AS25,'様式C-1-1用'!$C$4:$BS$977,62,0),"")</f>
        <v>0</v>
      </c>
      <c r="AD25" s="334">
        <f>IFERROR(VLOOKUP($AS$7&amp;$AS25,'様式C-1-1用'!$C$4:$BS$976,63,0),"")</f>
        <v>0</v>
      </c>
      <c r="AE25" s="334">
        <f>IFERROR(VLOOKUP($AS$7&amp;$AS25,'様式C-1-1用'!$C$4:$BS$976,64,0),"")</f>
        <v>0</v>
      </c>
      <c r="AF25" s="334">
        <f>IFERROR(VLOOKUP($AS$7&amp;$AS25,'様式C-1-1用'!$C$4:$BS$976,65,0),"")</f>
        <v>0</v>
      </c>
      <c r="AG25" s="334">
        <f>IFERROR(VLOOKUP($AS$7&amp;$AS25,'様式C-1-1用'!$C$4:$BS$977,66,0),"")</f>
        <v>0</v>
      </c>
      <c r="AH25" s="334">
        <f>IFERROR(VLOOKUP($AS$7&amp;$AS25,'様式C-1-1用'!$C$4:$BS$977,67,0),"")</f>
        <v>0</v>
      </c>
      <c r="AI25" s="334">
        <f>IFERROR(VLOOKUP($AS$7&amp;$AS25,'様式C-1-1用'!$C$4:$BS$977,68,0),"")</f>
        <v>0</v>
      </c>
      <c r="AJ25" s="334">
        <f>IFERROR(VLOOKUP($AS$7&amp;$AS25,'様式C-1-1用'!$C$4:$BS$977,69,0),"")</f>
        <v>0</v>
      </c>
      <c r="AK25" s="924" t="str">
        <f>IFERROR(VLOOKUP($AS$7&amp;$AS25,'様式C-1-1用'!$C$4:$AI$976,17,0),"")</f>
        <v/>
      </c>
      <c r="AL25" s="924"/>
      <c r="AM25" s="924"/>
      <c r="AN25" s="755"/>
      <c r="AO25" s="756"/>
      <c r="AP25" s="3"/>
      <c r="AQ25" s="166">
        <f t="shared" si="6"/>
        <v>3</v>
      </c>
      <c r="AS25" s="114">
        <f t="shared" si="7"/>
        <v>15</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16</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17</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18</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19</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20</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4.37</v>
      </c>
      <c r="AG31" s="335">
        <f t="shared" si="8"/>
        <v>0</v>
      </c>
      <c r="AH31" s="335">
        <f t="shared" si="8"/>
        <v>0</v>
      </c>
      <c r="AI31" s="335">
        <f t="shared" si="8"/>
        <v>0</v>
      </c>
      <c r="AJ31" s="335">
        <f t="shared" si="8"/>
        <v>3.36</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4</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1</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Ⅱb</v>
      </c>
      <c r="AD33" s="924"/>
      <c r="AE33" s="924"/>
      <c r="AF33" s="947"/>
      <c r="AG33" s="923" t="str">
        <f>IF(AG32&gt;0,"Ⅳ",IF(AH32&gt;0,"Ⅲ",IF(AI32&gt;0,"Ⅱa",IF(AJ32&gt;0,"Ⅱb","Ⅰ"))))</f>
        <v>Ⅱb</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4</v>
      </c>
      <c r="AF35" s="970"/>
      <c r="AG35" s="139">
        <f>AG32</f>
        <v>0</v>
      </c>
      <c r="AH35" s="139">
        <f>AH32</f>
        <v>0</v>
      </c>
      <c r="AI35" s="969">
        <f>SUM(AI32:AJ32)</f>
        <v>1</v>
      </c>
      <c r="AJ35" s="970"/>
      <c r="AK35" s="955"/>
      <c r="AL35" s="955"/>
      <c r="AM35" s="955"/>
      <c r="AN35" s="955"/>
      <c r="AO35" s="956"/>
      <c r="AP35" s="3"/>
      <c r="AQ35" s="143">
        <f>+Y32+AC35+AG35</f>
        <v>0</v>
      </c>
      <c r="AR35" s="143">
        <f>+Z32+AD35+AH35</f>
        <v>0</v>
      </c>
      <c r="AS35" s="948">
        <f>+AS34+AE35+AI35</f>
        <v>5</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Ⅱ</v>
      </c>
      <c r="AD36" s="924"/>
      <c r="AE36" s="924"/>
      <c r="AF36" s="947"/>
      <c r="AG36" s="923" t="str">
        <f>IF(AG35&gt;0,"Ⅳ",IF(AH35&gt;0,"Ⅲ",IF(AI35&gt;0,"Ⅱ","Ⅰ")))</f>
        <v>Ⅱ</v>
      </c>
      <c r="AH36" s="924"/>
      <c r="AI36" s="924"/>
      <c r="AJ36" s="947"/>
      <c r="AK36" s="955"/>
      <c r="AL36" s="955"/>
      <c r="AM36" s="955"/>
      <c r="AN36" s="955"/>
      <c r="AO36" s="956"/>
      <c r="AP36" s="3"/>
      <c r="AQ36" s="525" t="str">
        <f>IF(AQ35&gt;0,"Ⅳ",IF(AR35&gt;0,"Ⅲ",IF(AS35&gt;0,"Ⅱ","Ⅰ")))</f>
        <v>Ⅱ</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Ⅱ</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63" priority="1">
      <formula>$AQ11=1</formula>
    </cfRule>
  </conditionalFormatting>
  <conditionalFormatting sqref="AC11:AF30">
    <cfRule type="expression" dxfId="62" priority="3">
      <formula>$AQ11=2</formula>
    </cfRule>
  </conditionalFormatting>
  <conditionalFormatting sqref="AG11:AJ30">
    <cfRule type="expression" dxfId="6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701CC-AC49-4F27-BCDF-623D49142FD6}">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5</v>
      </c>
      <c r="AW5" s="115">
        <f>R7</f>
        <v>9.0820000000000007</v>
      </c>
      <c r="AX5" s="143">
        <f>+Y32</f>
        <v>0</v>
      </c>
      <c r="AY5" s="143">
        <f>+Z32</f>
        <v>0</v>
      </c>
      <c r="AZ5" s="143">
        <f>+AA32</f>
        <v>0</v>
      </c>
      <c r="BA5" s="143">
        <f t="shared" ref="BA5" si="0">+AB32</f>
        <v>0</v>
      </c>
      <c r="BB5" s="143">
        <f>+AC32</f>
        <v>0</v>
      </c>
      <c r="BC5" s="143">
        <f t="shared" ref="BC5:BI5" si="1">+AD32</f>
        <v>0</v>
      </c>
      <c r="BD5" s="143">
        <f t="shared" si="1"/>
        <v>0</v>
      </c>
      <c r="BE5" s="143">
        <f t="shared" si="1"/>
        <v>4</v>
      </c>
      <c r="BF5" s="143">
        <f t="shared" si="1"/>
        <v>0</v>
      </c>
      <c r="BG5" s="143">
        <f t="shared" si="1"/>
        <v>0</v>
      </c>
      <c r="BH5" s="143">
        <f t="shared" si="1"/>
        <v>0</v>
      </c>
      <c r="BI5" s="143">
        <f t="shared" si="1"/>
        <v>4</v>
      </c>
      <c r="BJ5" s="143">
        <f>+Y35</f>
        <v>0</v>
      </c>
      <c r="BK5" s="143">
        <f t="shared" ref="BK5" si="2">+Z35</f>
        <v>0</v>
      </c>
      <c r="BL5" s="143">
        <f>+AA35</f>
        <v>0</v>
      </c>
      <c r="BM5" s="143">
        <f>+AC35</f>
        <v>0</v>
      </c>
      <c r="BN5" s="143">
        <f t="shared" ref="BN5:BO5" si="3">+AD35</f>
        <v>0</v>
      </c>
      <c r="BO5" s="143">
        <f t="shared" si="3"/>
        <v>4</v>
      </c>
      <c r="BP5" s="143">
        <f>+AG35</f>
        <v>0</v>
      </c>
      <c r="BQ5" s="143">
        <f>+AH35</f>
        <v>0</v>
      </c>
      <c r="BR5" s="143">
        <f>+AI35</f>
        <v>4</v>
      </c>
      <c r="BS5" s="288" t="str">
        <f>+Y36</f>
        <v>Ⅰ</v>
      </c>
      <c r="BT5" s="288" t="str">
        <f>+AC36</f>
        <v>Ⅱ</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1.51</v>
      </c>
      <c r="CE5" s="118">
        <f t="shared" si="4"/>
        <v>0</v>
      </c>
      <c r="CF5" s="118">
        <f t="shared" si="4"/>
        <v>0</v>
      </c>
      <c r="CG5" s="118">
        <f t="shared" si="4"/>
        <v>0</v>
      </c>
      <c r="CH5" s="118">
        <f t="shared" si="4"/>
        <v>18.78</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5</v>
      </c>
      <c r="O7" s="924"/>
      <c r="P7" s="920" t="s">
        <v>466</v>
      </c>
      <c r="Q7" s="922"/>
      <c r="R7" s="925">
        <f>IF(N7="","",IFERROR(INDEX('様式A-2'!$C$9:$C$438,MATCH(N7,'様式A-2'!$B$9:$B$438,0)),""))</f>
        <v>9.0820000000000007</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5S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側壁（左側）</v>
      </c>
      <c r="O11" s="946"/>
      <c r="P11" s="945" t="str">
        <f>IFERROR(VLOOKUP($AS$7&amp;$AS11,'様式C-1-1用'!$C$4:$AI$2973,7,0),"")</f>
        <v>材質劣化</v>
      </c>
      <c r="Q11" s="946"/>
      <c r="R11" s="420" t="str">
        <f>IFERROR(VLOOKUP($AS$7&amp;$AS11,'様式C-1-1用'!$C$4:$AI$2973,9,0),"")</f>
        <v>うき・はく離</v>
      </c>
      <c r="S11" s="420"/>
      <c r="T11" s="420"/>
      <c r="U11" s="923" t="str">
        <f>IFERROR(VLOOKUP($AS$7&amp;$AS11,'様式C-1-1用'!$C$4:$AI$2973,20,0),"")</f>
        <v>Ⅱ</v>
      </c>
      <c r="V11" s="947"/>
      <c r="W11" s="923" t="str">
        <f>IFERROR(VLOOKUP($AS$7&amp;$AS11,'様式C-1-1用'!$C$4:$AI$2973,23,0),"")</f>
        <v>Ⅱ</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0.44</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
      </c>
      <c r="AL11" s="944"/>
      <c r="AM11" s="944"/>
      <c r="AN11" s="758"/>
      <c r="AO11" s="759"/>
      <c r="AP11" s="3"/>
      <c r="AQ11" s="166">
        <f>IF(P11="外力",1,IF(P11="材質劣化",2,IF(P11="漏水",3,0)))</f>
        <v>2</v>
      </c>
      <c r="AS11" s="114">
        <v>1</v>
      </c>
    </row>
    <row r="12" spans="2:86" ht="12" customHeight="1" x14ac:dyDescent="0.15">
      <c r="B12" s="629"/>
      <c r="C12" s="912"/>
      <c r="D12" s="910"/>
      <c r="E12" s="910"/>
      <c r="F12" s="910"/>
      <c r="G12" s="910"/>
      <c r="H12" s="910"/>
      <c r="I12" s="910"/>
      <c r="J12" s="911"/>
      <c r="K12" s="138">
        <f t="shared" ref="K12:K30" si="5">IF(L12="","",AS12)</f>
        <v>5</v>
      </c>
      <c r="L12" s="945" t="str">
        <f>IFERROR(VLOOKUP($AS$7&amp;$AS12,'様式C-1-1用'!$C$4:$AI$2973,5,0),"")</f>
        <v>覆工・坑門</v>
      </c>
      <c r="M12" s="946"/>
      <c r="N12" s="945" t="str">
        <f>IFERROR(VLOOKUP($AS$7&amp;$AS12,'様式C-1-1用'!$C$4:$AI$2973,6,0),"")</f>
        <v>アーチ（左側）</v>
      </c>
      <c r="O12" s="946"/>
      <c r="P12" s="945" t="str">
        <f>IFERROR(VLOOKUP($AS$7&amp;$AS12,'様式C-1-1用'!$C$4:$AI$2973,7,0),"")</f>
        <v>漏水</v>
      </c>
      <c r="Q12" s="946"/>
      <c r="R12" s="420" t="str">
        <f>IFERROR(VLOOKUP($AS$7&amp;$AS12,'様式C-1-1用'!$C$4:$AI$2973,9,0),"")</f>
        <v>漏水</v>
      </c>
      <c r="S12" s="420"/>
      <c r="T12" s="420"/>
      <c r="U12" s="923" t="str">
        <f>IFERROR(VLOOKUP($AS$7&amp;$AS12,'様式C-1-1用'!$C$4:$AI$2973,20,0),"")</f>
        <v>Ⅱ</v>
      </c>
      <c r="V12" s="947"/>
      <c r="W12" s="923" t="str">
        <f>IFERROR(VLOOKUP($AS$7&amp;$AS12,'様式C-1-1用'!$C$4:$AI$2973,23,0),"")</f>
        <v>Ⅱ</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v>
      </c>
      <c r="AG12" s="334">
        <f>IFERROR(VLOOKUP($AS$7&amp;$AS12,'様式C-1-1用'!$C$4:$BS$977,66,0),"")</f>
        <v>0</v>
      </c>
      <c r="AH12" s="334">
        <f>IFERROR(VLOOKUP($AS$7&amp;$AS12,'様式C-1-1用'!$C$4:$BS$977,67,0),"")</f>
        <v>0</v>
      </c>
      <c r="AI12" s="334">
        <f>IFERROR(VLOOKUP($AS$7&amp;$AS12,'様式C-1-1用'!$C$4:$BS$977,68,0),"")</f>
        <v>0</v>
      </c>
      <c r="AJ12" s="334">
        <f>IFERROR(VLOOKUP($AS$7&amp;$AS12,'様式C-1-1用'!$C$4:$BS$977,69,0),"")</f>
        <v>1.43</v>
      </c>
      <c r="AK12" s="924" t="str">
        <f>IFERROR(VLOOKUP($AS$7&amp;$AS12,'様式C-1-1用'!$C$4:$AI$976,17,0),"")</f>
        <v>遊離石灰</v>
      </c>
      <c r="AL12" s="924"/>
      <c r="AM12" s="924"/>
      <c r="AN12" s="755"/>
      <c r="AO12" s="756"/>
      <c r="AP12" s="3"/>
      <c r="AQ12" s="166">
        <f t="shared" ref="AQ12:AQ30" si="6">IF(P12="外力",1,IF(P12="材質劣化",2,IF(P12="漏水",3,0)))</f>
        <v>3</v>
      </c>
      <c r="AS12" s="114">
        <v>5</v>
      </c>
    </row>
    <row r="13" spans="2:86" ht="12" customHeight="1" x14ac:dyDescent="0.15">
      <c r="B13" s="629"/>
      <c r="C13" s="912"/>
      <c r="D13" s="910"/>
      <c r="E13" s="910"/>
      <c r="F13" s="910"/>
      <c r="G13" s="910"/>
      <c r="H13" s="910"/>
      <c r="I13" s="910"/>
      <c r="J13" s="911"/>
      <c r="K13" s="138">
        <f t="shared" si="5"/>
        <v>6</v>
      </c>
      <c r="L13" s="945" t="str">
        <f>IFERROR(VLOOKUP($AS$7&amp;$AS13,'様式C-1-1用'!$C$4:$AI$2973,5,0),"")</f>
        <v>覆工・坑門</v>
      </c>
      <c r="M13" s="946"/>
      <c r="N13" s="945" t="str">
        <f>IFERROR(VLOOKUP($AS$7&amp;$AS13,'様式C-1-1用'!$C$4:$AI$2973,6,0),"")</f>
        <v>アーチ（左側）</v>
      </c>
      <c r="O13" s="946"/>
      <c r="P13" s="945" t="str">
        <f>IFERROR(VLOOKUP($AS$7&amp;$AS13,'様式C-1-1用'!$C$4:$AI$2973,7,0),"")</f>
        <v>漏水</v>
      </c>
      <c r="Q13" s="946"/>
      <c r="R13" s="420" t="str">
        <f>IFERROR(VLOOKUP($AS$7&amp;$AS13,'様式C-1-1用'!$C$4:$AI$2973,9,0),"")</f>
        <v>漏水</v>
      </c>
      <c r="S13" s="420"/>
      <c r="T13" s="420"/>
      <c r="U13" s="923" t="str">
        <f>IFERROR(VLOOKUP($AS$7&amp;$AS13,'様式C-1-1用'!$C$4:$AI$2973,20,0),"")</f>
        <v>Ⅱ</v>
      </c>
      <c r="V13" s="947"/>
      <c r="W13" s="923" t="str">
        <f>IFERROR(VLOOKUP($AS$7&amp;$AS13,'様式C-1-1用'!$C$4:$AI$2973,23,0),"")</f>
        <v>Ⅱ</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v>
      </c>
      <c r="AF13" s="334">
        <f>IFERROR(VLOOKUP($AS$7&amp;$AS13,'様式C-1-1用'!$C$4:$BS$976,65,0),"")</f>
        <v>0</v>
      </c>
      <c r="AG13" s="334">
        <f>IFERROR(VLOOKUP($AS$7&amp;$AS13,'様式C-1-1用'!$C$4:$BS$977,66,0),"")</f>
        <v>0</v>
      </c>
      <c r="AH13" s="334">
        <f>IFERROR(VLOOKUP($AS$7&amp;$AS13,'様式C-1-1用'!$C$4:$BS$977,67,0),"")</f>
        <v>0</v>
      </c>
      <c r="AI13" s="334">
        <f>IFERROR(VLOOKUP($AS$7&amp;$AS13,'様式C-1-1用'!$C$4:$BS$977,68,0),"")</f>
        <v>0</v>
      </c>
      <c r="AJ13" s="334">
        <f>IFERROR(VLOOKUP($AS$7&amp;$AS13,'様式C-1-1用'!$C$4:$BS$977,69,0),"")</f>
        <v>0.82</v>
      </c>
      <c r="AK13" s="924" t="str">
        <f>IFERROR(VLOOKUP($AS$7&amp;$AS13,'様式C-1-1用'!$C$4:$AI$976,17,0),"")</f>
        <v>遊離石灰</v>
      </c>
      <c r="AL13" s="924"/>
      <c r="AM13" s="924"/>
      <c r="AN13" s="755"/>
      <c r="AO13" s="756"/>
      <c r="AP13" s="3"/>
      <c r="AQ13" s="166">
        <f t="shared" si="6"/>
        <v>3</v>
      </c>
      <c r="AS13" s="114">
        <f t="shared" ref="AS13:AS30" si="7">AS12+1</f>
        <v>6</v>
      </c>
    </row>
    <row r="14" spans="2:86" ht="12" customHeight="1" x14ac:dyDescent="0.15">
      <c r="B14" s="629"/>
      <c r="C14" s="912"/>
      <c r="D14" s="910"/>
      <c r="E14" s="910"/>
      <c r="F14" s="910"/>
      <c r="G14" s="910"/>
      <c r="H14" s="910"/>
      <c r="I14" s="910"/>
      <c r="J14" s="911"/>
      <c r="K14" s="138">
        <f t="shared" si="5"/>
        <v>7</v>
      </c>
      <c r="L14" s="945" t="str">
        <f>IFERROR(VLOOKUP($AS$7&amp;$AS14,'様式C-1-1用'!$C$4:$AI$2973,5,0),"")</f>
        <v>覆工・坑門</v>
      </c>
      <c r="M14" s="946"/>
      <c r="N14" s="945" t="str">
        <f>IFERROR(VLOOKUP($AS$7&amp;$AS14,'様式C-1-1用'!$C$4:$AI$2973,6,0),"")</f>
        <v>アーチ（左側）</v>
      </c>
      <c r="O14" s="946"/>
      <c r="P14" s="945" t="str">
        <f>IFERROR(VLOOKUP($AS$7&amp;$AS14,'様式C-1-1用'!$C$4:$AI$2973,7,0),"")</f>
        <v>漏水</v>
      </c>
      <c r="Q14" s="946"/>
      <c r="R14" s="420" t="str">
        <f>IFERROR(VLOOKUP($AS$7&amp;$AS14,'様式C-1-1用'!$C$4:$AI$2973,9,0),"")</f>
        <v>漏水</v>
      </c>
      <c r="S14" s="420"/>
      <c r="T14" s="420"/>
      <c r="U14" s="923" t="str">
        <f>IFERROR(VLOOKUP($AS$7&amp;$AS14,'様式C-1-1用'!$C$4:$AI$2973,20,0),"")</f>
        <v>Ⅱ</v>
      </c>
      <c r="V14" s="947"/>
      <c r="W14" s="923" t="str">
        <f>IFERROR(VLOOKUP($AS$7&amp;$AS14,'様式C-1-1用'!$C$4:$AI$2973,23,0),"")</f>
        <v>Ⅱ</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v>
      </c>
      <c r="AG14" s="334">
        <f>IFERROR(VLOOKUP($AS$7&amp;$AS14,'様式C-1-1用'!$C$4:$BS$977,66,0),"")</f>
        <v>0</v>
      </c>
      <c r="AH14" s="334">
        <f>IFERROR(VLOOKUP($AS$7&amp;$AS14,'様式C-1-1用'!$C$4:$BS$977,67,0),"")</f>
        <v>0</v>
      </c>
      <c r="AI14" s="334">
        <f>IFERROR(VLOOKUP($AS$7&amp;$AS14,'様式C-1-1用'!$C$4:$BS$977,68,0),"")</f>
        <v>0</v>
      </c>
      <c r="AJ14" s="334">
        <f>IFERROR(VLOOKUP($AS$7&amp;$AS14,'様式C-1-1用'!$C$4:$BS$977,69,0),"")</f>
        <v>14.91</v>
      </c>
      <c r="AK14" s="924" t="str">
        <f>IFERROR(VLOOKUP($AS$7&amp;$AS14,'様式C-1-1用'!$C$4:$AI$976,17,0),"")</f>
        <v>遊離石灰</v>
      </c>
      <c r="AL14" s="924"/>
      <c r="AM14" s="924"/>
      <c r="AN14" s="755"/>
      <c r="AO14" s="756"/>
      <c r="AP14" s="3"/>
      <c r="AQ14" s="166">
        <f t="shared" si="6"/>
        <v>3</v>
      </c>
      <c r="AS14" s="114">
        <f t="shared" si="7"/>
        <v>7</v>
      </c>
    </row>
    <row r="15" spans="2:86" ht="12" customHeight="1" x14ac:dyDescent="0.15">
      <c r="B15" s="629"/>
      <c r="C15" s="912"/>
      <c r="D15" s="910"/>
      <c r="E15" s="910"/>
      <c r="F15" s="910"/>
      <c r="G15" s="910"/>
      <c r="H15" s="910"/>
      <c r="I15" s="910"/>
      <c r="J15" s="911"/>
      <c r="K15" s="138">
        <f t="shared" si="5"/>
        <v>8</v>
      </c>
      <c r="L15" s="945" t="str">
        <f>IFERROR(VLOOKUP($AS$7&amp;$AS15,'様式C-1-1用'!$C$4:$AI$2973,5,0),"")</f>
        <v>覆工・坑門</v>
      </c>
      <c r="M15" s="946"/>
      <c r="N15" s="945" t="str">
        <f>IFERROR(VLOOKUP($AS$7&amp;$AS15,'様式C-1-1用'!$C$4:$AI$2973,6,0),"")</f>
        <v>アーチ（右側）</v>
      </c>
      <c r="O15" s="946"/>
      <c r="P15" s="945" t="str">
        <f>IFERROR(VLOOKUP($AS$7&amp;$AS15,'様式C-1-1用'!$C$4:$AI$2973,7,0),"")</f>
        <v>漏水</v>
      </c>
      <c r="Q15" s="946"/>
      <c r="R15" s="420" t="str">
        <f>IFERROR(VLOOKUP($AS$7&amp;$AS15,'様式C-1-1用'!$C$4:$AI$2973,9,0),"")</f>
        <v>漏水</v>
      </c>
      <c r="S15" s="420"/>
      <c r="T15" s="420"/>
      <c r="U15" s="923" t="str">
        <f>IFERROR(VLOOKUP($AS$7&amp;$AS15,'様式C-1-1用'!$C$4:$AI$2973,20,0),"")</f>
        <v>Ⅱ</v>
      </c>
      <c r="V15" s="947"/>
      <c r="W15" s="923" t="str">
        <f>IFERROR(VLOOKUP($AS$7&amp;$AS15,'様式C-1-1用'!$C$4:$AI$2973,23,0),"")</f>
        <v>Ⅱ</v>
      </c>
      <c r="X15" s="924"/>
      <c r="Y15" s="289">
        <f>IFERROR(VLOOKUP($AS$7&amp;$AS15,'様式C-1-1用'!$C$4:$CE$2973,58,0),"")</f>
        <v>0</v>
      </c>
      <c r="Z15" s="290">
        <f>IFERROR(VLOOKUP($AS$7&amp;$AS15,'様式C-1-1用'!$C$4:$BS$977,59,0),"")</f>
        <v>0</v>
      </c>
      <c r="AA15" s="290">
        <f>IFERROR(VLOOKUP($AS$7&amp;$AS15,'様式C-1-1用'!$C$4:$BS$977,60,0),"")</f>
        <v>0</v>
      </c>
      <c r="AB15" s="290">
        <f>IFERROR(VLOOKUP($AS$7&amp;$AS15,'様式C-1-1用'!$C$4:$BS$977,61,0),"")</f>
        <v>0</v>
      </c>
      <c r="AC15" s="334">
        <f>IFERROR(VLOOKUP($AS$7&amp;$AS15,'様式C-1-1用'!$C$4:$BS$977,62,0),"")</f>
        <v>0</v>
      </c>
      <c r="AD15" s="334">
        <f>IFERROR(VLOOKUP($AS$7&amp;$AS15,'様式C-1-1用'!$C$4:$BS$976,63,0),"")</f>
        <v>0</v>
      </c>
      <c r="AE15" s="334">
        <f>IFERROR(VLOOKUP($AS$7&amp;$AS15,'様式C-1-1用'!$C$4:$BS$976,64,0),"")</f>
        <v>0</v>
      </c>
      <c r="AF15" s="334">
        <f>IFERROR(VLOOKUP($AS$7&amp;$AS15,'様式C-1-1用'!$C$4:$BS$976,65,0),"")</f>
        <v>0</v>
      </c>
      <c r="AG15" s="334">
        <f>IFERROR(VLOOKUP($AS$7&amp;$AS15,'様式C-1-1用'!$C$4:$BS$977,66,0),"")</f>
        <v>0</v>
      </c>
      <c r="AH15" s="334">
        <f>IFERROR(VLOOKUP($AS$7&amp;$AS15,'様式C-1-1用'!$C$4:$BS$977,67,0),"")</f>
        <v>0</v>
      </c>
      <c r="AI15" s="334">
        <f>IFERROR(VLOOKUP($AS$7&amp;$AS15,'様式C-1-1用'!$C$4:$BS$977,68,0),"")</f>
        <v>0</v>
      </c>
      <c r="AJ15" s="334">
        <f>IFERROR(VLOOKUP($AS$7&amp;$AS15,'様式C-1-1用'!$C$4:$BS$977,69,0),"")</f>
        <v>1.62</v>
      </c>
      <c r="AK15" s="924" t="str">
        <f>IFERROR(VLOOKUP($AS$7&amp;$AS15,'様式C-1-1用'!$C$4:$AI$976,17,0),"")</f>
        <v>にじみ(一部遊離石灰)</v>
      </c>
      <c r="AL15" s="924"/>
      <c r="AM15" s="924"/>
      <c r="AN15" s="755"/>
      <c r="AO15" s="756"/>
      <c r="AP15" s="3"/>
      <c r="AQ15" s="166">
        <f t="shared" si="6"/>
        <v>3</v>
      </c>
      <c r="AS15" s="114">
        <f t="shared" si="7"/>
        <v>8</v>
      </c>
    </row>
    <row r="16" spans="2:86" ht="12" customHeight="1" x14ac:dyDescent="0.15">
      <c r="B16" s="629"/>
      <c r="C16" s="912"/>
      <c r="D16" s="910"/>
      <c r="E16" s="910"/>
      <c r="F16" s="910"/>
      <c r="G16" s="910"/>
      <c r="H16" s="910"/>
      <c r="I16" s="910"/>
      <c r="J16" s="911"/>
      <c r="K16" s="138">
        <f t="shared" si="5"/>
        <v>9</v>
      </c>
      <c r="L16" s="945" t="str">
        <f>IFERROR(VLOOKUP($AS$7&amp;$AS16,'様式C-1-1用'!$C$4:$AI$2973,5,0),"")</f>
        <v>覆工・坑門</v>
      </c>
      <c r="M16" s="946"/>
      <c r="N16" s="945" t="str">
        <f>IFERROR(VLOOKUP($AS$7&amp;$AS16,'様式C-1-1用'!$C$4:$AI$2973,6,0),"")</f>
        <v>アーチ（右側）</v>
      </c>
      <c r="O16" s="946"/>
      <c r="P16" s="945" t="str">
        <f>IFERROR(VLOOKUP($AS$7&amp;$AS16,'様式C-1-1用'!$C$4:$AI$2973,7,0),"")</f>
        <v>漏水</v>
      </c>
      <c r="Q16" s="946"/>
      <c r="R16" s="420" t="str">
        <f>IFERROR(VLOOKUP($AS$7&amp;$AS16,'様式C-1-1用'!$C$4:$AI$2973,9,0),"")</f>
        <v>補修跡</v>
      </c>
      <c r="S16" s="420"/>
      <c r="T16" s="420"/>
      <c r="U16" s="923" t="str">
        <f>IFERROR(VLOOKUP($AS$7&amp;$AS16,'様式C-1-1用'!$C$4:$AI$2973,20,0),"")</f>
        <v>Ⅱ</v>
      </c>
      <c r="V16" s="947"/>
      <c r="W16" s="923" t="str">
        <f>IFERROR(VLOOKUP($AS$7&amp;$AS16,'様式C-1-1用'!$C$4:$AI$2973,23,0),"")</f>
        <v>Ⅰ</v>
      </c>
      <c r="X16" s="924"/>
      <c r="Y16" s="289">
        <f>IFERROR(VLOOKUP($AS$7&amp;$AS16,'様式C-1-1用'!$C$4:$CE$2973,58,0),"")</f>
        <v>0</v>
      </c>
      <c r="Z16" s="290">
        <f>IFERROR(VLOOKUP($AS$7&amp;$AS16,'様式C-1-1用'!$C$4:$BS$977,59,0),"")</f>
        <v>0</v>
      </c>
      <c r="AA16" s="290">
        <f>IFERROR(VLOOKUP($AS$7&amp;$AS16,'様式C-1-1用'!$C$4:$BS$977,60,0),"")</f>
        <v>0</v>
      </c>
      <c r="AB16" s="290">
        <f>IFERROR(VLOOKUP($AS$7&amp;$AS16,'様式C-1-1用'!$C$4:$BS$977,61,0),"")</f>
        <v>0</v>
      </c>
      <c r="AC16" s="334">
        <f>IFERROR(VLOOKUP($AS$7&amp;$AS16,'様式C-1-1用'!$C$4:$BS$977,62,0),"")</f>
        <v>0</v>
      </c>
      <c r="AD16" s="334">
        <f>IFERROR(VLOOKUP($AS$7&amp;$AS16,'様式C-1-1用'!$C$4:$BS$976,63,0),"")</f>
        <v>0</v>
      </c>
      <c r="AE16" s="334">
        <f>IFERROR(VLOOKUP($AS$7&amp;$AS16,'様式C-1-1用'!$C$4:$BS$976,64,0),"")</f>
        <v>0</v>
      </c>
      <c r="AF16" s="334">
        <f>IFERROR(VLOOKUP($AS$7&amp;$AS16,'様式C-1-1用'!$C$4:$BS$976,65,0),"")</f>
        <v>0</v>
      </c>
      <c r="AG16" s="334">
        <f>IFERROR(VLOOKUP($AS$7&amp;$AS16,'様式C-1-1用'!$C$4:$BS$977,66,0),"")</f>
        <v>0</v>
      </c>
      <c r="AH16" s="334">
        <f>IFERROR(VLOOKUP($AS$7&amp;$AS16,'様式C-1-1用'!$C$4:$BS$977,67,0),"")</f>
        <v>0</v>
      </c>
      <c r="AI16" s="334">
        <f>IFERROR(VLOOKUP($AS$7&amp;$AS16,'様式C-1-1用'!$C$4:$BS$977,68,0),"")</f>
        <v>0</v>
      </c>
      <c r="AJ16" s="334">
        <f>IFERROR(VLOOKUP($AS$7&amp;$AS16,'様式C-1-1用'!$C$4:$BS$977,69,0),"")</f>
        <v>0</v>
      </c>
      <c r="AK16" s="924" t="str">
        <f>IFERROR(VLOOKUP($AS$7&amp;$AS16,'様式C-1-1用'!$C$4:$AI$976,17,0),"")</f>
        <v>導水工</v>
      </c>
      <c r="AL16" s="924"/>
      <c r="AM16" s="924"/>
      <c r="AN16" s="755"/>
      <c r="AO16" s="756"/>
      <c r="AP16" s="3"/>
      <c r="AQ16" s="166">
        <f t="shared" si="6"/>
        <v>3</v>
      </c>
      <c r="AS16" s="114">
        <f t="shared" si="7"/>
        <v>9</v>
      </c>
    </row>
    <row r="17" spans="2:45" ht="12" customHeight="1" x14ac:dyDescent="0.15">
      <c r="B17" s="629"/>
      <c r="C17" s="912"/>
      <c r="D17" s="910"/>
      <c r="E17" s="910"/>
      <c r="F17" s="910"/>
      <c r="G17" s="910"/>
      <c r="H17" s="910"/>
      <c r="I17" s="910"/>
      <c r="J17" s="911"/>
      <c r="K17" s="138">
        <f t="shared" si="5"/>
        <v>10</v>
      </c>
      <c r="L17" s="945" t="str">
        <f>IFERROR(VLOOKUP($AS$7&amp;$AS17,'様式C-1-1用'!$C$4:$AI$2973,5,0),"")</f>
        <v>覆工・坑門</v>
      </c>
      <c r="M17" s="946"/>
      <c r="N17" s="945" t="str">
        <f>IFERROR(VLOOKUP($AS$7&amp;$AS17,'様式C-1-1用'!$C$4:$AI$2973,6,0),"")</f>
        <v>側壁（右側）</v>
      </c>
      <c r="O17" s="946"/>
      <c r="P17" s="945" t="str">
        <f>IFERROR(VLOOKUP($AS$7&amp;$AS17,'様式C-1-1用'!$C$4:$AI$2973,7,0),"")</f>
        <v>材質劣化</v>
      </c>
      <c r="Q17" s="946"/>
      <c r="R17" s="420" t="str">
        <f>IFERROR(VLOOKUP($AS$7&amp;$AS17,'様式C-1-1用'!$C$4:$AI$2973,9,0),"")</f>
        <v>うき・はく離</v>
      </c>
      <c r="S17" s="420"/>
      <c r="T17" s="420"/>
      <c r="U17" s="923" t="str">
        <f>IFERROR(VLOOKUP($AS$7&amp;$AS17,'様式C-1-1用'!$C$4:$AI$2973,20,0),"")</f>
        <v>Ⅱ</v>
      </c>
      <c r="V17" s="947"/>
      <c r="W17" s="923" t="str">
        <f>IFERROR(VLOOKUP($AS$7&amp;$AS17,'様式C-1-1用'!$C$4:$AI$2973,23,0),"")</f>
        <v>Ⅱ</v>
      </c>
      <c r="X17" s="924"/>
      <c r="Y17" s="289">
        <f>IFERROR(VLOOKUP($AS$7&amp;$AS17,'様式C-1-1用'!$C$4:$CE$2973,58,0),"")</f>
        <v>0</v>
      </c>
      <c r="Z17" s="290">
        <f>IFERROR(VLOOKUP($AS$7&amp;$AS17,'様式C-1-1用'!$C$4:$BS$977,59,0),"")</f>
        <v>0</v>
      </c>
      <c r="AA17" s="290">
        <f>IFERROR(VLOOKUP($AS$7&amp;$AS17,'様式C-1-1用'!$C$4:$BS$977,60,0),"")</f>
        <v>0</v>
      </c>
      <c r="AB17" s="290">
        <f>IFERROR(VLOOKUP($AS$7&amp;$AS17,'様式C-1-1用'!$C$4:$BS$977,61,0),"")</f>
        <v>0</v>
      </c>
      <c r="AC17" s="334">
        <f>IFERROR(VLOOKUP($AS$7&amp;$AS17,'様式C-1-1用'!$C$4:$BS$977,62,0),"")</f>
        <v>0</v>
      </c>
      <c r="AD17" s="334">
        <f>IFERROR(VLOOKUP($AS$7&amp;$AS17,'様式C-1-1用'!$C$4:$BS$976,63,0),"")</f>
        <v>0</v>
      </c>
      <c r="AE17" s="334">
        <f>IFERROR(VLOOKUP($AS$7&amp;$AS17,'様式C-1-1用'!$C$4:$BS$976,64,0),"")</f>
        <v>0</v>
      </c>
      <c r="AF17" s="334">
        <f>IFERROR(VLOOKUP($AS$7&amp;$AS17,'様式C-1-1用'!$C$4:$BS$976,65,0),"")</f>
        <v>0.3</v>
      </c>
      <c r="AG17" s="334">
        <f>IFERROR(VLOOKUP($AS$7&amp;$AS17,'様式C-1-1用'!$C$4:$BS$977,66,0),"")</f>
        <v>0</v>
      </c>
      <c r="AH17" s="334">
        <f>IFERROR(VLOOKUP($AS$7&amp;$AS17,'様式C-1-1用'!$C$4:$BS$977,67,0),"")</f>
        <v>0</v>
      </c>
      <c r="AI17" s="334">
        <f>IFERROR(VLOOKUP($AS$7&amp;$AS17,'様式C-1-1用'!$C$4:$BS$977,68,0),"")</f>
        <v>0</v>
      </c>
      <c r="AJ17" s="334">
        <f>IFERROR(VLOOKUP($AS$7&amp;$AS17,'様式C-1-1用'!$C$4:$BS$977,69,0),"")</f>
        <v>0</v>
      </c>
      <c r="AK17" s="924" t="str">
        <f>IFERROR(VLOOKUP($AS$7&amp;$AS17,'様式C-1-1用'!$C$4:$AI$976,17,0),"")</f>
        <v/>
      </c>
      <c r="AL17" s="924"/>
      <c r="AM17" s="924"/>
      <c r="AN17" s="755"/>
      <c r="AO17" s="756"/>
      <c r="AP17" s="3"/>
      <c r="AQ17" s="166">
        <f t="shared" si="6"/>
        <v>2</v>
      </c>
      <c r="AS17" s="114">
        <f t="shared" si="7"/>
        <v>10</v>
      </c>
    </row>
    <row r="18" spans="2:45" ht="12" customHeight="1" x14ac:dyDescent="0.15">
      <c r="B18" s="629"/>
      <c r="C18" s="912"/>
      <c r="D18" s="910"/>
      <c r="E18" s="910"/>
      <c r="F18" s="910"/>
      <c r="G18" s="910"/>
      <c r="H18" s="910"/>
      <c r="I18" s="910"/>
      <c r="J18" s="911"/>
      <c r="K18" s="138">
        <f t="shared" si="5"/>
        <v>11</v>
      </c>
      <c r="L18" s="945" t="str">
        <f>IFERROR(VLOOKUP($AS$7&amp;$AS18,'様式C-1-1用'!$C$4:$AI$2973,5,0),"")</f>
        <v>覆工・坑門</v>
      </c>
      <c r="M18" s="946"/>
      <c r="N18" s="945" t="str">
        <f>IFERROR(VLOOKUP($AS$7&amp;$AS18,'様式C-1-1用'!$C$4:$AI$2973,6,0),"")</f>
        <v>側壁（右側）</v>
      </c>
      <c r="O18" s="946"/>
      <c r="P18" s="945" t="str">
        <f>IFERROR(VLOOKUP($AS$7&amp;$AS18,'様式C-1-1用'!$C$4:$AI$2973,7,0),"")</f>
        <v>材質劣化</v>
      </c>
      <c r="Q18" s="946"/>
      <c r="R18" s="420" t="str">
        <f>IFERROR(VLOOKUP($AS$7&amp;$AS18,'様式C-1-1用'!$C$4:$AI$2973,9,0),"")</f>
        <v>うき・はく離</v>
      </c>
      <c r="S18" s="420"/>
      <c r="T18" s="420"/>
      <c r="U18" s="923" t="str">
        <f>IFERROR(VLOOKUP($AS$7&amp;$AS18,'様式C-1-1用'!$C$4:$AI$2973,20,0),"")</f>
        <v>Ⅱ</v>
      </c>
      <c r="V18" s="947"/>
      <c r="W18" s="923" t="str">
        <f>IFERROR(VLOOKUP($AS$7&amp;$AS18,'様式C-1-1用'!$C$4:$AI$2973,23,0),"")</f>
        <v>Ⅱ</v>
      </c>
      <c r="X18" s="924"/>
      <c r="Y18" s="289">
        <f>IFERROR(VLOOKUP($AS$7&amp;$AS18,'様式C-1-1用'!$C$4:$CE$2973,58,0),"")</f>
        <v>0</v>
      </c>
      <c r="Z18" s="290">
        <f>IFERROR(VLOOKUP($AS$7&amp;$AS18,'様式C-1-1用'!$C$4:$BS$977,59,0),"")</f>
        <v>0</v>
      </c>
      <c r="AA18" s="290">
        <f>IFERROR(VLOOKUP($AS$7&amp;$AS18,'様式C-1-1用'!$C$4:$BS$977,60,0),"")</f>
        <v>0</v>
      </c>
      <c r="AB18" s="290">
        <f>IFERROR(VLOOKUP($AS$7&amp;$AS18,'様式C-1-1用'!$C$4:$BS$977,61,0),"")</f>
        <v>0</v>
      </c>
      <c r="AC18" s="334">
        <f>IFERROR(VLOOKUP($AS$7&amp;$AS18,'様式C-1-1用'!$C$4:$BS$977,62,0),"")</f>
        <v>0</v>
      </c>
      <c r="AD18" s="334">
        <f>IFERROR(VLOOKUP($AS$7&amp;$AS18,'様式C-1-1用'!$C$4:$BS$976,63,0),"")</f>
        <v>0</v>
      </c>
      <c r="AE18" s="334">
        <f>IFERROR(VLOOKUP($AS$7&amp;$AS18,'様式C-1-1用'!$C$4:$BS$976,64,0),"")</f>
        <v>0</v>
      </c>
      <c r="AF18" s="334">
        <f>IFERROR(VLOOKUP($AS$7&amp;$AS18,'様式C-1-1用'!$C$4:$BS$976,65,0),"")</f>
        <v>0.24</v>
      </c>
      <c r="AG18" s="334">
        <f>IFERROR(VLOOKUP($AS$7&amp;$AS18,'様式C-1-1用'!$C$4:$BS$977,66,0),"")</f>
        <v>0</v>
      </c>
      <c r="AH18" s="334">
        <f>IFERROR(VLOOKUP($AS$7&amp;$AS18,'様式C-1-1用'!$C$4:$BS$977,67,0),"")</f>
        <v>0</v>
      </c>
      <c r="AI18" s="334">
        <f>IFERROR(VLOOKUP($AS$7&amp;$AS18,'様式C-1-1用'!$C$4:$BS$977,68,0),"")</f>
        <v>0</v>
      </c>
      <c r="AJ18" s="334">
        <f>IFERROR(VLOOKUP($AS$7&amp;$AS18,'様式C-1-1用'!$C$4:$BS$977,69,0),"")</f>
        <v>0</v>
      </c>
      <c r="AK18" s="924" t="str">
        <f>IFERROR(VLOOKUP($AS$7&amp;$AS18,'様式C-1-1用'!$C$4:$AI$976,17,0),"")</f>
        <v/>
      </c>
      <c r="AL18" s="924"/>
      <c r="AM18" s="924"/>
      <c r="AN18" s="755"/>
      <c r="AO18" s="756"/>
      <c r="AP18" s="3"/>
      <c r="AQ18" s="166">
        <f t="shared" si="6"/>
        <v>2</v>
      </c>
      <c r="AS18" s="114">
        <f t="shared" si="7"/>
        <v>11</v>
      </c>
    </row>
    <row r="19" spans="2:45" ht="12" customHeight="1" x14ac:dyDescent="0.15">
      <c r="B19" s="629"/>
      <c r="C19" s="912"/>
      <c r="D19" s="910"/>
      <c r="E19" s="910"/>
      <c r="F19" s="910"/>
      <c r="G19" s="910"/>
      <c r="H19" s="910"/>
      <c r="I19" s="910"/>
      <c r="J19" s="911"/>
      <c r="K19" s="138">
        <f t="shared" si="5"/>
        <v>12</v>
      </c>
      <c r="L19" s="945" t="str">
        <f>IFERROR(VLOOKUP($AS$7&amp;$AS19,'様式C-1-1用'!$C$4:$AI$2973,5,0),"")</f>
        <v>覆工・坑門</v>
      </c>
      <c r="M19" s="946"/>
      <c r="N19" s="945" t="str">
        <f>IFERROR(VLOOKUP($AS$7&amp;$AS19,'様式C-1-1用'!$C$4:$AI$2973,6,0),"")</f>
        <v>側壁（右側）</v>
      </c>
      <c r="O19" s="946"/>
      <c r="P19" s="945" t="str">
        <f>IFERROR(VLOOKUP($AS$7&amp;$AS19,'様式C-1-1用'!$C$4:$AI$2973,7,0),"")</f>
        <v>材質劣化</v>
      </c>
      <c r="Q19" s="946"/>
      <c r="R19" s="420" t="str">
        <f>IFERROR(VLOOKUP($AS$7&amp;$AS19,'様式C-1-1用'!$C$4:$AI$2973,9,0),"")</f>
        <v>うき・はく離</v>
      </c>
      <c r="S19" s="420"/>
      <c r="T19" s="420"/>
      <c r="U19" s="923" t="str">
        <f>IFERROR(VLOOKUP($AS$7&amp;$AS19,'様式C-1-1用'!$C$4:$AI$2973,20,0),"")</f>
        <v>Ⅱ</v>
      </c>
      <c r="V19" s="947"/>
      <c r="W19" s="923" t="str">
        <f>IFERROR(VLOOKUP($AS$7&amp;$AS19,'様式C-1-1用'!$C$4:$AI$2973,23,0),"")</f>
        <v>Ⅱ</v>
      </c>
      <c r="X19" s="924"/>
      <c r="Y19" s="289">
        <f>IFERROR(VLOOKUP($AS$7&amp;$AS19,'様式C-1-1用'!$C$4:$CE$2973,58,0),"")</f>
        <v>0</v>
      </c>
      <c r="Z19" s="290">
        <f>IFERROR(VLOOKUP($AS$7&amp;$AS19,'様式C-1-1用'!$C$4:$BS$977,59,0),"")</f>
        <v>0</v>
      </c>
      <c r="AA19" s="290">
        <f>IFERROR(VLOOKUP($AS$7&amp;$AS19,'様式C-1-1用'!$C$4:$BS$977,60,0),"")</f>
        <v>0</v>
      </c>
      <c r="AB19" s="290">
        <f>IFERROR(VLOOKUP($AS$7&amp;$AS19,'様式C-1-1用'!$C$4:$BS$977,61,0),"")</f>
        <v>0</v>
      </c>
      <c r="AC19" s="334">
        <f>IFERROR(VLOOKUP($AS$7&amp;$AS19,'様式C-1-1用'!$C$4:$BS$977,62,0),"")</f>
        <v>0</v>
      </c>
      <c r="AD19" s="334">
        <f>IFERROR(VLOOKUP($AS$7&amp;$AS19,'様式C-1-1用'!$C$4:$BS$976,63,0),"")</f>
        <v>0</v>
      </c>
      <c r="AE19" s="334">
        <f>IFERROR(VLOOKUP($AS$7&amp;$AS19,'様式C-1-1用'!$C$4:$BS$976,64,0),"")</f>
        <v>0</v>
      </c>
      <c r="AF19" s="334">
        <f>IFERROR(VLOOKUP($AS$7&amp;$AS19,'様式C-1-1用'!$C$4:$BS$976,65,0),"")</f>
        <v>0.53</v>
      </c>
      <c r="AG19" s="334">
        <f>IFERROR(VLOOKUP($AS$7&amp;$AS19,'様式C-1-1用'!$C$4:$BS$977,66,0),"")</f>
        <v>0</v>
      </c>
      <c r="AH19" s="334">
        <f>IFERROR(VLOOKUP($AS$7&amp;$AS19,'様式C-1-1用'!$C$4:$BS$977,67,0),"")</f>
        <v>0</v>
      </c>
      <c r="AI19" s="334">
        <f>IFERROR(VLOOKUP($AS$7&amp;$AS19,'様式C-1-1用'!$C$4:$BS$977,68,0),"")</f>
        <v>0</v>
      </c>
      <c r="AJ19" s="334">
        <f>IFERROR(VLOOKUP($AS$7&amp;$AS19,'様式C-1-1用'!$C$4:$BS$977,69,0),"")</f>
        <v>0</v>
      </c>
      <c r="AK19" s="924" t="str">
        <f>IFERROR(VLOOKUP($AS$7&amp;$AS19,'様式C-1-1用'!$C$4:$AI$976,17,0),"")</f>
        <v/>
      </c>
      <c r="AL19" s="924"/>
      <c r="AM19" s="924"/>
      <c r="AN19" s="755"/>
      <c r="AO19" s="756"/>
      <c r="AP19" s="3"/>
      <c r="AQ19" s="166">
        <f t="shared" si="6"/>
        <v>2</v>
      </c>
      <c r="AS19" s="114">
        <f t="shared" si="7"/>
        <v>12</v>
      </c>
    </row>
    <row r="20" spans="2:45" ht="12" customHeight="1" x14ac:dyDescent="0.15">
      <c r="B20" s="629"/>
      <c r="C20" s="912"/>
      <c r="D20" s="910"/>
      <c r="E20" s="910"/>
      <c r="F20" s="910"/>
      <c r="G20" s="910"/>
      <c r="H20" s="910"/>
      <c r="I20" s="910"/>
      <c r="J20" s="911"/>
      <c r="K20" s="138">
        <f t="shared" si="5"/>
        <v>13</v>
      </c>
      <c r="L20" s="945" t="str">
        <f>IFERROR(VLOOKUP($AS$7&amp;$AS20,'様式C-1-1用'!$C$4:$AI$2973,5,0),"")</f>
        <v>路面</v>
      </c>
      <c r="M20" s="946"/>
      <c r="N20" s="945" t="str">
        <f>IFERROR(VLOOKUP($AS$7&amp;$AS20,'様式C-1-1用'!$C$4:$AI$2973,6,0),"")</f>
        <v>監査歩廊</v>
      </c>
      <c r="O20" s="946"/>
      <c r="P20" s="945" t="str">
        <f>IFERROR(VLOOKUP($AS$7&amp;$AS20,'様式C-1-1用'!$C$4:$AI$2973,7,0),"")</f>
        <v>材質劣化</v>
      </c>
      <c r="Q20" s="946"/>
      <c r="R20" s="420" t="str">
        <f>IFERROR(VLOOKUP($AS$7&amp;$AS20,'様式C-1-1用'!$C$4:$AI$2973,9,0),"")</f>
        <v>欠損</v>
      </c>
      <c r="S20" s="420"/>
      <c r="T20" s="420"/>
      <c r="U20" s="923" t="str">
        <f>IFERROR(VLOOKUP($AS$7&amp;$AS20,'様式C-1-1用'!$C$4:$AI$2973,20,0),"")</f>
        <v>Ⅱ</v>
      </c>
      <c r="V20" s="947"/>
      <c r="W20" s="923" t="str">
        <f>IFERROR(VLOOKUP($AS$7&amp;$AS20,'様式C-1-1用'!$C$4:$AI$2973,23,0),"")</f>
        <v>－</v>
      </c>
      <c r="X20" s="924"/>
      <c r="Y20" s="289">
        <f>IFERROR(VLOOKUP($AS$7&amp;$AS20,'様式C-1-1用'!$C$4:$CE$2973,58,0),"")</f>
        <v>0</v>
      </c>
      <c r="Z20" s="290">
        <f>IFERROR(VLOOKUP($AS$7&amp;$AS20,'様式C-1-1用'!$C$4:$BS$977,59,0),"")</f>
        <v>0</v>
      </c>
      <c r="AA20" s="290">
        <f>IFERROR(VLOOKUP($AS$7&amp;$AS20,'様式C-1-1用'!$C$4:$BS$977,60,0),"")</f>
        <v>0</v>
      </c>
      <c r="AB20" s="290">
        <f>IFERROR(VLOOKUP($AS$7&amp;$AS20,'様式C-1-1用'!$C$4:$BS$977,61,0),"")</f>
        <v>0</v>
      </c>
      <c r="AC20" s="334">
        <f>IFERROR(VLOOKUP($AS$7&amp;$AS20,'様式C-1-1用'!$C$4:$BS$977,62,0),"")</f>
        <v>0</v>
      </c>
      <c r="AD20" s="334">
        <f>IFERROR(VLOOKUP($AS$7&amp;$AS20,'様式C-1-1用'!$C$4:$BS$976,63,0),"")</f>
        <v>0</v>
      </c>
      <c r="AE20" s="334">
        <f>IFERROR(VLOOKUP($AS$7&amp;$AS20,'様式C-1-1用'!$C$4:$BS$976,64,0),"")</f>
        <v>0</v>
      </c>
      <c r="AF20" s="334">
        <f>IFERROR(VLOOKUP($AS$7&amp;$AS20,'様式C-1-1用'!$C$4:$BS$976,65,0),"")</f>
        <v>0</v>
      </c>
      <c r="AG20" s="334">
        <f>IFERROR(VLOOKUP($AS$7&amp;$AS20,'様式C-1-1用'!$C$4:$BS$977,66,0),"")</f>
        <v>0</v>
      </c>
      <c r="AH20" s="334">
        <f>IFERROR(VLOOKUP($AS$7&amp;$AS20,'様式C-1-1用'!$C$4:$BS$977,67,0),"")</f>
        <v>0</v>
      </c>
      <c r="AI20" s="334">
        <f>IFERROR(VLOOKUP($AS$7&amp;$AS20,'様式C-1-1用'!$C$4:$BS$977,68,0),"")</f>
        <v>0</v>
      </c>
      <c r="AJ20" s="334">
        <f>IFERROR(VLOOKUP($AS$7&amp;$AS20,'様式C-1-1用'!$C$4:$BS$977,69,0),"")</f>
        <v>0</v>
      </c>
      <c r="AK20" s="924" t="str">
        <f>IFERROR(VLOOKUP($AS$7&amp;$AS20,'様式C-1-1用'!$C$4:$AI$976,17,0),"")</f>
        <v>内部鉄筋露出</v>
      </c>
      <c r="AL20" s="924"/>
      <c r="AM20" s="924"/>
      <c r="AN20" s="755"/>
      <c r="AO20" s="756"/>
      <c r="AP20" s="3"/>
      <c r="AQ20" s="166">
        <f t="shared" si="6"/>
        <v>2</v>
      </c>
      <c r="AS20" s="114">
        <f t="shared" si="7"/>
        <v>13</v>
      </c>
    </row>
    <row r="21" spans="2:45" ht="12" customHeight="1" x14ac:dyDescent="0.15">
      <c r="B21" s="629"/>
      <c r="C21" s="912"/>
      <c r="D21" s="910"/>
      <c r="E21" s="910"/>
      <c r="F21" s="910"/>
      <c r="G21" s="910"/>
      <c r="H21" s="910"/>
      <c r="I21" s="910"/>
      <c r="J21" s="911"/>
      <c r="K21" s="138">
        <f t="shared" si="5"/>
        <v>14</v>
      </c>
      <c r="L21" s="945" t="str">
        <f>IFERROR(VLOOKUP($AS$7&amp;$AS21,'様式C-1-1用'!$C$4:$AI$2973,5,0),"")</f>
        <v>路面</v>
      </c>
      <c r="M21" s="946"/>
      <c r="N21" s="945" t="str">
        <f>IFERROR(VLOOKUP($AS$7&amp;$AS21,'様式C-1-1用'!$C$4:$AI$2973,6,0),"")</f>
        <v>監査歩廊</v>
      </c>
      <c r="O21" s="946"/>
      <c r="P21" s="945" t="str">
        <f>IFERROR(VLOOKUP($AS$7&amp;$AS21,'様式C-1-1用'!$C$4:$AI$2973,7,0),"")</f>
        <v>漏水</v>
      </c>
      <c r="Q21" s="946"/>
      <c r="R21" s="420" t="str">
        <f>IFERROR(VLOOKUP($AS$7&amp;$AS21,'様式C-1-1用'!$C$4:$AI$2973,9,0),"")</f>
        <v>滞水・沈砂</v>
      </c>
      <c r="S21" s="420"/>
      <c r="T21" s="420"/>
      <c r="U21" s="923" t="str">
        <f>IFERROR(VLOOKUP($AS$7&amp;$AS21,'様式C-1-1用'!$C$4:$AI$2973,20,0),"")</f>
        <v>－</v>
      </c>
      <c r="V21" s="947"/>
      <c r="W21" s="923" t="str">
        <f>IFERROR(VLOOKUP($AS$7&amp;$AS21,'様式C-1-1用'!$C$4:$AI$2973,23,0),"")</f>
        <v>－</v>
      </c>
      <c r="X21" s="924"/>
      <c r="Y21" s="289">
        <f>IFERROR(VLOOKUP($AS$7&amp;$AS21,'様式C-1-1用'!$C$4:$CE$2973,58,0),"")</f>
        <v>0</v>
      </c>
      <c r="Z21" s="290">
        <f>IFERROR(VLOOKUP($AS$7&amp;$AS21,'様式C-1-1用'!$C$4:$BS$977,59,0),"")</f>
        <v>0</v>
      </c>
      <c r="AA21" s="290">
        <f>IFERROR(VLOOKUP($AS$7&amp;$AS21,'様式C-1-1用'!$C$4:$BS$977,60,0),"")</f>
        <v>0</v>
      </c>
      <c r="AB21" s="290">
        <f>IFERROR(VLOOKUP($AS$7&amp;$AS21,'様式C-1-1用'!$C$4:$BS$977,61,0),"")</f>
        <v>0</v>
      </c>
      <c r="AC21" s="334">
        <f>IFERROR(VLOOKUP($AS$7&amp;$AS21,'様式C-1-1用'!$C$4:$BS$977,62,0),"")</f>
        <v>0</v>
      </c>
      <c r="AD21" s="334">
        <f>IFERROR(VLOOKUP($AS$7&amp;$AS21,'様式C-1-1用'!$C$4:$BS$976,63,0),"")</f>
        <v>0</v>
      </c>
      <c r="AE21" s="334">
        <f>IFERROR(VLOOKUP($AS$7&amp;$AS21,'様式C-1-1用'!$C$4:$BS$976,64,0),"")</f>
        <v>0</v>
      </c>
      <c r="AF21" s="334">
        <f>IFERROR(VLOOKUP($AS$7&amp;$AS21,'様式C-1-1用'!$C$4:$BS$976,65,0),"")</f>
        <v>0</v>
      </c>
      <c r="AG21" s="334">
        <f>IFERROR(VLOOKUP($AS$7&amp;$AS21,'様式C-1-1用'!$C$4:$BS$977,66,0),"")</f>
        <v>0</v>
      </c>
      <c r="AH21" s="334">
        <f>IFERROR(VLOOKUP($AS$7&amp;$AS21,'様式C-1-1用'!$C$4:$BS$977,67,0),"")</f>
        <v>0</v>
      </c>
      <c r="AI21" s="334">
        <f>IFERROR(VLOOKUP($AS$7&amp;$AS21,'様式C-1-1用'!$C$4:$BS$977,68,0),"")</f>
        <v>0</v>
      </c>
      <c r="AJ21" s="334">
        <f>IFERROR(VLOOKUP($AS$7&amp;$AS21,'様式C-1-1用'!$C$4:$BS$977,69,0),"")</f>
        <v>0</v>
      </c>
      <c r="AK21" s="924" t="str">
        <f>IFERROR(VLOOKUP($AS$7&amp;$AS21,'様式C-1-1用'!$C$4:$AI$976,17,0),"")</f>
        <v/>
      </c>
      <c r="AL21" s="924"/>
      <c r="AM21" s="924"/>
      <c r="AN21" s="755"/>
      <c r="AO21" s="756"/>
      <c r="AP21" s="3"/>
      <c r="AQ21" s="166">
        <f t="shared" si="6"/>
        <v>3</v>
      </c>
      <c r="AS21" s="114">
        <f t="shared" si="7"/>
        <v>14</v>
      </c>
    </row>
    <row r="22" spans="2:45" ht="12" customHeight="1" x14ac:dyDescent="0.15">
      <c r="B22" s="629"/>
      <c r="C22" s="912"/>
      <c r="D22" s="910"/>
      <c r="E22" s="910"/>
      <c r="F22" s="910"/>
      <c r="G22" s="910"/>
      <c r="H22" s="910"/>
      <c r="I22" s="910"/>
      <c r="J22" s="911"/>
      <c r="K22" s="138" t="str">
        <f t="shared" si="5"/>
        <v/>
      </c>
      <c r="L22" s="945" t="str">
        <f>IFERROR(VLOOKUP($AS$7&amp;$AS22,'様式C-1-1用'!$C$4:$AI$2973,5,0),"")</f>
        <v/>
      </c>
      <c r="M22" s="946"/>
      <c r="N22" s="945" t="str">
        <f>IFERROR(VLOOKUP($AS$7&amp;$AS22,'様式C-1-1用'!$C$4:$AI$2973,6,0),"")</f>
        <v/>
      </c>
      <c r="O22" s="946"/>
      <c r="P22" s="945" t="str">
        <f>IFERROR(VLOOKUP($AS$7&amp;$AS22,'様式C-1-1用'!$C$4:$AI$2973,7,0),"")</f>
        <v/>
      </c>
      <c r="Q22" s="946"/>
      <c r="R22" s="420" t="str">
        <f>IFERROR(VLOOKUP($AS$7&amp;$AS22,'様式C-1-1用'!$C$4:$AI$2973,9,0),"")</f>
        <v/>
      </c>
      <c r="S22" s="420"/>
      <c r="T22" s="420"/>
      <c r="U22" s="923" t="str">
        <f>IFERROR(VLOOKUP($AS$7&amp;$AS22,'様式C-1-1用'!$C$4:$AI$2973,20,0),"")</f>
        <v/>
      </c>
      <c r="V22" s="947"/>
      <c r="W22" s="923" t="str">
        <f>IFERROR(VLOOKUP($AS$7&amp;$AS22,'様式C-1-1用'!$C$4:$AI$2973,23,0),"")</f>
        <v/>
      </c>
      <c r="X22" s="924"/>
      <c r="Y22" s="289" t="str">
        <f>IFERROR(VLOOKUP($AS$7&amp;$AS22,'様式C-1-1用'!$C$4:$CE$2973,58,0),"")</f>
        <v/>
      </c>
      <c r="Z22" s="290" t="str">
        <f>IFERROR(VLOOKUP($AS$7&amp;$AS22,'様式C-1-1用'!$C$4:$BS$977,59,0),"")</f>
        <v/>
      </c>
      <c r="AA22" s="290" t="str">
        <f>IFERROR(VLOOKUP($AS$7&amp;$AS22,'様式C-1-1用'!$C$4:$BS$977,60,0),"")</f>
        <v/>
      </c>
      <c r="AB22" s="290" t="str">
        <f>IFERROR(VLOOKUP($AS$7&amp;$AS22,'様式C-1-1用'!$C$4:$BS$977,61,0),"")</f>
        <v/>
      </c>
      <c r="AC22" s="334" t="str">
        <f>IFERROR(VLOOKUP($AS$7&amp;$AS22,'様式C-1-1用'!$C$4:$BS$977,62,0),"")</f>
        <v/>
      </c>
      <c r="AD22" s="334" t="str">
        <f>IFERROR(VLOOKUP($AS$7&amp;$AS22,'様式C-1-1用'!$C$4:$BS$976,63,0),"")</f>
        <v/>
      </c>
      <c r="AE22" s="334" t="str">
        <f>IFERROR(VLOOKUP($AS$7&amp;$AS22,'様式C-1-1用'!$C$4:$BS$976,64,0),"")</f>
        <v/>
      </c>
      <c r="AF22" s="334" t="str">
        <f>IFERROR(VLOOKUP($AS$7&amp;$AS22,'様式C-1-1用'!$C$4:$BS$976,65,0),"")</f>
        <v/>
      </c>
      <c r="AG22" s="334" t="str">
        <f>IFERROR(VLOOKUP($AS$7&amp;$AS22,'様式C-1-1用'!$C$4:$BS$977,66,0),"")</f>
        <v/>
      </c>
      <c r="AH22" s="334" t="str">
        <f>IFERROR(VLOOKUP($AS$7&amp;$AS22,'様式C-1-1用'!$C$4:$BS$977,67,0),"")</f>
        <v/>
      </c>
      <c r="AI22" s="334" t="str">
        <f>IFERROR(VLOOKUP($AS$7&amp;$AS22,'様式C-1-1用'!$C$4:$BS$977,68,0),"")</f>
        <v/>
      </c>
      <c r="AJ22" s="334" t="str">
        <f>IFERROR(VLOOKUP($AS$7&amp;$AS22,'様式C-1-1用'!$C$4:$BS$977,69,0),"")</f>
        <v/>
      </c>
      <c r="AK22" s="924" t="str">
        <f>IFERROR(VLOOKUP($AS$7&amp;$AS22,'様式C-1-1用'!$C$4:$AI$976,17,0),"")</f>
        <v/>
      </c>
      <c r="AL22" s="924"/>
      <c r="AM22" s="924"/>
      <c r="AN22" s="755"/>
      <c r="AO22" s="756"/>
      <c r="AP22" s="3"/>
      <c r="AQ22" s="166">
        <f t="shared" si="6"/>
        <v>0</v>
      </c>
      <c r="AS22" s="114">
        <f t="shared" si="7"/>
        <v>15</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16</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17</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18</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19</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20</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21</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22</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23</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1.51</v>
      </c>
      <c r="AG31" s="335">
        <f t="shared" si="8"/>
        <v>0</v>
      </c>
      <c r="AH31" s="335">
        <f t="shared" si="8"/>
        <v>0</v>
      </c>
      <c r="AI31" s="335">
        <f t="shared" si="8"/>
        <v>0</v>
      </c>
      <c r="AJ31" s="335">
        <f t="shared" si="8"/>
        <v>18.78</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4</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4</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Ⅱb</v>
      </c>
      <c r="AD33" s="924"/>
      <c r="AE33" s="924"/>
      <c r="AF33" s="947"/>
      <c r="AG33" s="923" t="str">
        <f>IF(AG32&gt;0,"Ⅳ",IF(AH32&gt;0,"Ⅲ",IF(AI32&gt;0,"Ⅱa",IF(AJ32&gt;0,"Ⅱb","Ⅰ"))))</f>
        <v>Ⅱb</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4</v>
      </c>
      <c r="AF35" s="970"/>
      <c r="AG35" s="139">
        <f>AG32</f>
        <v>0</v>
      </c>
      <c r="AH35" s="139">
        <f>AH32</f>
        <v>0</v>
      </c>
      <c r="AI35" s="969">
        <f>SUM(AI32:AJ32)</f>
        <v>4</v>
      </c>
      <c r="AJ35" s="970"/>
      <c r="AK35" s="955"/>
      <c r="AL35" s="955"/>
      <c r="AM35" s="955"/>
      <c r="AN35" s="955"/>
      <c r="AO35" s="956"/>
      <c r="AP35" s="3"/>
      <c r="AQ35" s="143">
        <f>+Y32+AC35+AG35</f>
        <v>0</v>
      </c>
      <c r="AR35" s="143">
        <f>+Z32+AD35+AH35</f>
        <v>0</v>
      </c>
      <c r="AS35" s="948">
        <f>+AS34+AE35+AI35</f>
        <v>8</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Ⅱ</v>
      </c>
      <c r="AD36" s="924"/>
      <c r="AE36" s="924"/>
      <c r="AF36" s="947"/>
      <c r="AG36" s="923" t="str">
        <f>IF(AG35&gt;0,"Ⅳ",IF(AH35&gt;0,"Ⅲ",IF(AI35&gt;0,"Ⅱ","Ⅰ")))</f>
        <v>Ⅱ</v>
      </c>
      <c r="AH36" s="924"/>
      <c r="AI36" s="924"/>
      <c r="AJ36" s="947"/>
      <c r="AK36" s="955"/>
      <c r="AL36" s="955"/>
      <c r="AM36" s="955"/>
      <c r="AN36" s="955"/>
      <c r="AO36" s="956"/>
      <c r="AP36" s="3"/>
      <c r="AQ36" s="525" t="str">
        <f>IF(AQ35&gt;0,"Ⅳ",IF(AR35&gt;0,"Ⅲ",IF(AS35&gt;0,"Ⅱ","Ⅰ")))</f>
        <v>Ⅱ</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Ⅱ</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60" priority="1">
      <formula>$AQ11=1</formula>
    </cfRule>
  </conditionalFormatting>
  <conditionalFormatting sqref="AC11:AF30">
    <cfRule type="expression" dxfId="59" priority="3">
      <formula>$AQ11=2</formula>
    </cfRule>
  </conditionalFormatting>
  <conditionalFormatting sqref="AG11:AJ30">
    <cfRule type="expression" dxfId="58"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D79C5-FCDF-42D2-92C5-2FF899A20646}">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6</v>
      </c>
      <c r="AW5" s="115">
        <f>R7</f>
        <v>9.0030000000000001</v>
      </c>
      <c r="AX5" s="143">
        <f>+Y32</f>
        <v>0</v>
      </c>
      <c r="AY5" s="143">
        <f>+Z32</f>
        <v>0</v>
      </c>
      <c r="AZ5" s="143">
        <f>+AA32</f>
        <v>0</v>
      </c>
      <c r="BA5" s="143">
        <f t="shared" ref="BA5" si="0">+AB32</f>
        <v>0</v>
      </c>
      <c r="BB5" s="143">
        <f>+AC32</f>
        <v>0</v>
      </c>
      <c r="BC5" s="143">
        <f t="shared" ref="BC5:BI5" si="1">+AD32</f>
        <v>0</v>
      </c>
      <c r="BD5" s="143">
        <f t="shared" si="1"/>
        <v>0</v>
      </c>
      <c r="BE5" s="143">
        <f t="shared" si="1"/>
        <v>1</v>
      </c>
      <c r="BF5" s="143">
        <f t="shared" si="1"/>
        <v>0</v>
      </c>
      <c r="BG5" s="143">
        <f t="shared" si="1"/>
        <v>0</v>
      </c>
      <c r="BH5" s="143">
        <f t="shared" si="1"/>
        <v>0</v>
      </c>
      <c r="BI5" s="143">
        <f t="shared" si="1"/>
        <v>5</v>
      </c>
      <c r="BJ5" s="143">
        <f>+Y35</f>
        <v>0</v>
      </c>
      <c r="BK5" s="143">
        <f t="shared" ref="BK5" si="2">+Z35</f>
        <v>0</v>
      </c>
      <c r="BL5" s="143">
        <f>+AA35</f>
        <v>0</v>
      </c>
      <c r="BM5" s="143">
        <f>+AC35</f>
        <v>0</v>
      </c>
      <c r="BN5" s="143">
        <f t="shared" ref="BN5:BO5" si="3">+AD35</f>
        <v>0</v>
      </c>
      <c r="BO5" s="143">
        <f t="shared" si="3"/>
        <v>1</v>
      </c>
      <c r="BP5" s="143">
        <f>+AG35</f>
        <v>0</v>
      </c>
      <c r="BQ5" s="143">
        <f>+AH35</f>
        <v>0</v>
      </c>
      <c r="BR5" s="143">
        <f>+AI35</f>
        <v>5</v>
      </c>
      <c r="BS5" s="288" t="str">
        <f>+Y36</f>
        <v>Ⅰ</v>
      </c>
      <c r="BT5" s="288" t="str">
        <f>+AC36</f>
        <v>Ⅱ</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0.15</v>
      </c>
      <c r="CE5" s="118">
        <f t="shared" si="4"/>
        <v>0</v>
      </c>
      <c r="CF5" s="118">
        <f t="shared" si="4"/>
        <v>0</v>
      </c>
      <c r="CG5" s="118">
        <f t="shared" si="4"/>
        <v>0</v>
      </c>
      <c r="CH5" s="118">
        <f t="shared" si="4"/>
        <v>13.93</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6</v>
      </c>
      <c r="O7" s="924"/>
      <c r="P7" s="920" t="s">
        <v>466</v>
      </c>
      <c r="Q7" s="922"/>
      <c r="R7" s="925">
        <f>IF(N7="","",IFERROR(INDEX('様式A-2'!$C$9:$C$438,MATCH(N7,'様式A-2'!$B$9:$B$438,0)),""))</f>
        <v>9.0030000000000001</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6S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側壁（左側）</v>
      </c>
      <c r="O11" s="946"/>
      <c r="P11" s="945" t="str">
        <f>IFERROR(VLOOKUP($AS$7&amp;$AS11,'様式C-1-1用'!$C$4:$AI$2973,7,0),"")</f>
        <v>材質劣化</v>
      </c>
      <c r="Q11" s="946"/>
      <c r="R11" s="420" t="str">
        <f>IFERROR(VLOOKUP($AS$7&amp;$AS11,'様式C-1-1用'!$C$4:$AI$2973,9,0),"")</f>
        <v>うき・はく離</v>
      </c>
      <c r="S11" s="420"/>
      <c r="T11" s="420"/>
      <c r="U11" s="923" t="str">
        <f>IFERROR(VLOOKUP($AS$7&amp;$AS11,'様式C-1-1用'!$C$4:$AI$2973,20,0),"")</f>
        <v>Ⅱ</v>
      </c>
      <c r="V11" s="947"/>
      <c r="W11" s="923" t="str">
        <f>IFERROR(VLOOKUP($AS$7&amp;$AS11,'様式C-1-1用'!$C$4:$AI$2973,23,0),"")</f>
        <v>Ⅱ</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0.15</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
      </c>
      <c r="AL11" s="944"/>
      <c r="AM11" s="944"/>
      <c r="AN11" s="758"/>
      <c r="AO11" s="759"/>
      <c r="AP11" s="3"/>
      <c r="AQ11" s="166">
        <f>IF(P11="外力",1,IF(P11="材質劣化",2,IF(P11="漏水",3,0)))</f>
        <v>2</v>
      </c>
      <c r="AS11" s="114">
        <v>1</v>
      </c>
    </row>
    <row r="12" spans="2:86" ht="12" customHeight="1" x14ac:dyDescent="0.15">
      <c r="B12" s="629"/>
      <c r="C12" s="912"/>
      <c r="D12" s="910"/>
      <c r="E12" s="910"/>
      <c r="F12" s="910"/>
      <c r="G12" s="910"/>
      <c r="H12" s="910"/>
      <c r="I12" s="910"/>
      <c r="J12" s="911"/>
      <c r="K12" s="138">
        <f t="shared" ref="K12:K30" si="5">IF(L12="","",AS12)</f>
        <v>2</v>
      </c>
      <c r="L12" s="945" t="str">
        <f>IFERROR(VLOOKUP($AS$7&amp;$AS12,'様式C-1-1用'!$C$4:$AI$2973,5,0),"")</f>
        <v>覆工・坑門</v>
      </c>
      <c r="M12" s="946"/>
      <c r="N12" s="945" t="str">
        <f>IFERROR(VLOOKUP($AS$7&amp;$AS12,'様式C-1-1用'!$C$4:$AI$2973,6,0),"")</f>
        <v>アーチ（左側）</v>
      </c>
      <c r="O12" s="946"/>
      <c r="P12" s="945" t="str">
        <f>IFERROR(VLOOKUP($AS$7&amp;$AS12,'様式C-1-1用'!$C$4:$AI$2973,7,0),"")</f>
        <v>漏水</v>
      </c>
      <c r="Q12" s="946"/>
      <c r="R12" s="420" t="str">
        <f>IFERROR(VLOOKUP($AS$7&amp;$AS12,'様式C-1-1用'!$C$4:$AI$2973,9,0),"")</f>
        <v>漏水</v>
      </c>
      <c r="S12" s="420"/>
      <c r="T12" s="420"/>
      <c r="U12" s="923" t="str">
        <f>IFERROR(VLOOKUP($AS$7&amp;$AS12,'様式C-1-1用'!$C$4:$AI$2973,20,0),"")</f>
        <v>Ⅱ</v>
      </c>
      <c r="V12" s="947"/>
      <c r="W12" s="923" t="str">
        <f>IFERROR(VLOOKUP($AS$7&amp;$AS12,'様式C-1-1用'!$C$4:$AI$2973,23,0),"")</f>
        <v>Ⅱ</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v>
      </c>
      <c r="AG12" s="334">
        <f>IFERROR(VLOOKUP($AS$7&amp;$AS12,'様式C-1-1用'!$C$4:$BS$977,66,0),"")</f>
        <v>0</v>
      </c>
      <c r="AH12" s="334">
        <f>IFERROR(VLOOKUP($AS$7&amp;$AS12,'様式C-1-1用'!$C$4:$BS$977,67,0),"")</f>
        <v>0</v>
      </c>
      <c r="AI12" s="334">
        <f>IFERROR(VLOOKUP($AS$7&amp;$AS12,'様式C-1-1用'!$C$4:$BS$977,68,0),"")</f>
        <v>0</v>
      </c>
      <c r="AJ12" s="334">
        <f>IFERROR(VLOOKUP($AS$7&amp;$AS12,'様式C-1-1用'!$C$4:$BS$977,69,0),"")</f>
        <v>0.69</v>
      </c>
      <c r="AK12" s="924" t="str">
        <f>IFERROR(VLOOKUP($AS$7&amp;$AS12,'様式C-1-1用'!$C$4:$AI$976,17,0),"")</f>
        <v>にじみ</v>
      </c>
      <c r="AL12" s="924"/>
      <c r="AM12" s="924"/>
      <c r="AN12" s="755"/>
      <c r="AO12" s="756"/>
      <c r="AP12" s="3"/>
      <c r="AQ12" s="166">
        <f t="shared" ref="AQ12:AQ30" si="6">IF(P12="外力",1,IF(P12="材質劣化",2,IF(P12="漏水",3,0)))</f>
        <v>3</v>
      </c>
      <c r="AS12" s="114">
        <f>AS11+1</f>
        <v>2</v>
      </c>
    </row>
    <row r="13" spans="2:86" ht="12" customHeight="1" x14ac:dyDescent="0.15">
      <c r="B13" s="629"/>
      <c r="C13" s="912"/>
      <c r="D13" s="910"/>
      <c r="E13" s="910"/>
      <c r="F13" s="910"/>
      <c r="G13" s="910"/>
      <c r="H13" s="910"/>
      <c r="I13" s="910"/>
      <c r="J13" s="911"/>
      <c r="K13" s="138">
        <f t="shared" si="5"/>
        <v>3</v>
      </c>
      <c r="L13" s="945" t="str">
        <f>IFERROR(VLOOKUP($AS$7&amp;$AS13,'様式C-1-1用'!$C$4:$AI$2973,5,0),"")</f>
        <v>覆工・坑門</v>
      </c>
      <c r="M13" s="946"/>
      <c r="N13" s="945" t="str">
        <f>IFERROR(VLOOKUP($AS$7&amp;$AS13,'様式C-1-1用'!$C$4:$AI$2973,6,0),"")</f>
        <v>アーチ（左側）</v>
      </c>
      <c r="O13" s="946"/>
      <c r="P13" s="945" t="str">
        <f>IFERROR(VLOOKUP($AS$7&amp;$AS13,'様式C-1-1用'!$C$4:$AI$2973,7,0),"")</f>
        <v>漏水</v>
      </c>
      <c r="Q13" s="946"/>
      <c r="R13" s="420" t="str">
        <f>IFERROR(VLOOKUP($AS$7&amp;$AS13,'様式C-1-1用'!$C$4:$AI$2973,9,0),"")</f>
        <v>漏水</v>
      </c>
      <c r="S13" s="420"/>
      <c r="T13" s="420"/>
      <c r="U13" s="923" t="str">
        <f>IFERROR(VLOOKUP($AS$7&amp;$AS13,'様式C-1-1用'!$C$4:$AI$2973,20,0),"")</f>
        <v>Ⅱ</v>
      </c>
      <c r="V13" s="947"/>
      <c r="W13" s="923" t="str">
        <f>IFERROR(VLOOKUP($AS$7&amp;$AS13,'様式C-1-1用'!$C$4:$AI$2973,23,0),"")</f>
        <v>Ⅱ</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v>
      </c>
      <c r="AF13" s="334">
        <f>IFERROR(VLOOKUP($AS$7&amp;$AS13,'様式C-1-1用'!$C$4:$BS$976,65,0),"")</f>
        <v>0</v>
      </c>
      <c r="AG13" s="334">
        <f>IFERROR(VLOOKUP($AS$7&amp;$AS13,'様式C-1-1用'!$C$4:$BS$977,66,0),"")</f>
        <v>0</v>
      </c>
      <c r="AH13" s="334">
        <f>IFERROR(VLOOKUP($AS$7&amp;$AS13,'様式C-1-1用'!$C$4:$BS$977,67,0),"")</f>
        <v>0</v>
      </c>
      <c r="AI13" s="334">
        <f>IFERROR(VLOOKUP($AS$7&amp;$AS13,'様式C-1-1用'!$C$4:$BS$977,68,0),"")</f>
        <v>0</v>
      </c>
      <c r="AJ13" s="334">
        <f>IFERROR(VLOOKUP($AS$7&amp;$AS13,'様式C-1-1用'!$C$4:$BS$977,69,0),"")</f>
        <v>2.74</v>
      </c>
      <c r="AK13" s="924" t="str">
        <f>IFERROR(VLOOKUP($AS$7&amp;$AS13,'様式C-1-1用'!$C$4:$AI$976,17,0),"")</f>
        <v>遊離石灰</v>
      </c>
      <c r="AL13" s="924"/>
      <c r="AM13" s="924"/>
      <c r="AN13" s="755"/>
      <c r="AO13" s="756"/>
      <c r="AP13" s="3"/>
      <c r="AQ13" s="166">
        <f t="shared" si="6"/>
        <v>3</v>
      </c>
      <c r="AS13" s="114">
        <f t="shared" ref="AS13:AS30" si="7">AS12+1</f>
        <v>3</v>
      </c>
    </row>
    <row r="14" spans="2:86" ht="12" customHeight="1" x14ac:dyDescent="0.15">
      <c r="B14" s="629"/>
      <c r="C14" s="912"/>
      <c r="D14" s="910"/>
      <c r="E14" s="910"/>
      <c r="F14" s="910"/>
      <c r="G14" s="910"/>
      <c r="H14" s="910"/>
      <c r="I14" s="910"/>
      <c r="J14" s="911"/>
      <c r="K14" s="138">
        <f t="shared" si="5"/>
        <v>4</v>
      </c>
      <c r="L14" s="945" t="str">
        <f>IFERROR(VLOOKUP($AS$7&amp;$AS14,'様式C-1-1用'!$C$4:$AI$2973,5,0),"")</f>
        <v>覆工・坑門</v>
      </c>
      <c r="M14" s="946"/>
      <c r="N14" s="945" t="str">
        <f>IFERROR(VLOOKUP($AS$7&amp;$AS14,'様式C-1-1用'!$C$4:$AI$2973,6,0),"")</f>
        <v>アーチ（右側）</v>
      </c>
      <c r="O14" s="946"/>
      <c r="P14" s="945" t="str">
        <f>IFERROR(VLOOKUP($AS$7&amp;$AS14,'様式C-1-1用'!$C$4:$AI$2973,7,0),"")</f>
        <v>漏水</v>
      </c>
      <c r="Q14" s="946"/>
      <c r="R14" s="420" t="str">
        <f>IFERROR(VLOOKUP($AS$7&amp;$AS14,'様式C-1-1用'!$C$4:$AI$2973,9,0),"")</f>
        <v>漏水</v>
      </c>
      <c r="S14" s="420"/>
      <c r="T14" s="420"/>
      <c r="U14" s="923" t="str">
        <f>IFERROR(VLOOKUP($AS$7&amp;$AS14,'様式C-1-1用'!$C$4:$AI$2973,20,0),"")</f>
        <v>Ⅱ</v>
      </c>
      <c r="V14" s="947"/>
      <c r="W14" s="923" t="str">
        <f>IFERROR(VLOOKUP($AS$7&amp;$AS14,'様式C-1-1用'!$C$4:$AI$2973,23,0),"")</f>
        <v>Ⅱ</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v>
      </c>
      <c r="AG14" s="334">
        <f>IFERROR(VLOOKUP($AS$7&amp;$AS14,'様式C-1-1用'!$C$4:$BS$977,66,0),"")</f>
        <v>0</v>
      </c>
      <c r="AH14" s="334">
        <f>IFERROR(VLOOKUP($AS$7&amp;$AS14,'様式C-1-1用'!$C$4:$BS$977,67,0),"")</f>
        <v>0</v>
      </c>
      <c r="AI14" s="334">
        <f>IFERROR(VLOOKUP($AS$7&amp;$AS14,'様式C-1-1用'!$C$4:$BS$977,68,0),"")</f>
        <v>0</v>
      </c>
      <c r="AJ14" s="334">
        <f>IFERROR(VLOOKUP($AS$7&amp;$AS14,'様式C-1-1用'!$C$4:$BS$977,69,0),"")</f>
        <v>1.95</v>
      </c>
      <c r="AK14" s="924" t="str">
        <f>IFERROR(VLOOKUP($AS$7&amp;$AS14,'様式C-1-1用'!$C$4:$AI$976,17,0),"")</f>
        <v>にじみ</v>
      </c>
      <c r="AL14" s="924"/>
      <c r="AM14" s="924"/>
      <c r="AN14" s="755"/>
      <c r="AO14" s="756"/>
      <c r="AP14" s="3"/>
      <c r="AQ14" s="166">
        <f t="shared" si="6"/>
        <v>3</v>
      </c>
      <c r="AS14" s="114">
        <f t="shared" si="7"/>
        <v>4</v>
      </c>
    </row>
    <row r="15" spans="2:86" ht="12" customHeight="1" x14ac:dyDescent="0.15">
      <c r="B15" s="629"/>
      <c r="C15" s="912"/>
      <c r="D15" s="910"/>
      <c r="E15" s="910"/>
      <c r="F15" s="910"/>
      <c r="G15" s="910"/>
      <c r="H15" s="910"/>
      <c r="I15" s="910"/>
      <c r="J15" s="911"/>
      <c r="K15" s="138">
        <f t="shared" si="5"/>
        <v>5</v>
      </c>
      <c r="L15" s="945" t="str">
        <f>IFERROR(VLOOKUP($AS$7&amp;$AS15,'様式C-1-1用'!$C$4:$AI$2973,5,0),"")</f>
        <v>覆工・坑門</v>
      </c>
      <c r="M15" s="946"/>
      <c r="N15" s="945" t="str">
        <f>IFERROR(VLOOKUP($AS$7&amp;$AS15,'様式C-1-1用'!$C$4:$AI$2973,6,0),"")</f>
        <v>アーチ（右側）</v>
      </c>
      <c r="O15" s="946"/>
      <c r="P15" s="945" t="str">
        <f>IFERROR(VLOOKUP($AS$7&amp;$AS15,'様式C-1-1用'!$C$4:$AI$2973,7,0),"")</f>
        <v>漏水</v>
      </c>
      <c r="Q15" s="946"/>
      <c r="R15" s="420" t="str">
        <f>IFERROR(VLOOKUP($AS$7&amp;$AS15,'様式C-1-1用'!$C$4:$AI$2973,9,0),"")</f>
        <v>漏水</v>
      </c>
      <c r="S15" s="420"/>
      <c r="T15" s="420"/>
      <c r="U15" s="923" t="str">
        <f>IFERROR(VLOOKUP($AS$7&amp;$AS15,'様式C-1-1用'!$C$4:$AI$2973,20,0),"")</f>
        <v>Ⅱ</v>
      </c>
      <c r="V15" s="947"/>
      <c r="W15" s="923" t="str">
        <f>IFERROR(VLOOKUP($AS$7&amp;$AS15,'様式C-1-1用'!$C$4:$AI$2973,23,0),"")</f>
        <v>Ⅱ</v>
      </c>
      <c r="X15" s="924"/>
      <c r="Y15" s="289">
        <f>IFERROR(VLOOKUP($AS$7&amp;$AS15,'様式C-1-1用'!$C$4:$CE$2973,58,0),"")</f>
        <v>0</v>
      </c>
      <c r="Z15" s="290">
        <f>IFERROR(VLOOKUP($AS$7&amp;$AS15,'様式C-1-1用'!$C$4:$BS$977,59,0),"")</f>
        <v>0</v>
      </c>
      <c r="AA15" s="290">
        <f>IFERROR(VLOOKUP($AS$7&amp;$AS15,'様式C-1-1用'!$C$4:$BS$977,60,0),"")</f>
        <v>0</v>
      </c>
      <c r="AB15" s="290">
        <f>IFERROR(VLOOKUP($AS$7&amp;$AS15,'様式C-1-1用'!$C$4:$BS$977,61,0),"")</f>
        <v>0</v>
      </c>
      <c r="AC15" s="334">
        <f>IFERROR(VLOOKUP($AS$7&amp;$AS15,'様式C-1-1用'!$C$4:$BS$977,62,0),"")</f>
        <v>0</v>
      </c>
      <c r="AD15" s="334">
        <f>IFERROR(VLOOKUP($AS$7&amp;$AS15,'様式C-1-1用'!$C$4:$BS$976,63,0),"")</f>
        <v>0</v>
      </c>
      <c r="AE15" s="334">
        <f>IFERROR(VLOOKUP($AS$7&amp;$AS15,'様式C-1-1用'!$C$4:$BS$976,64,0),"")</f>
        <v>0</v>
      </c>
      <c r="AF15" s="334">
        <f>IFERROR(VLOOKUP($AS$7&amp;$AS15,'様式C-1-1用'!$C$4:$BS$976,65,0),"")</f>
        <v>0</v>
      </c>
      <c r="AG15" s="334">
        <f>IFERROR(VLOOKUP($AS$7&amp;$AS15,'様式C-1-1用'!$C$4:$BS$977,66,0),"")</f>
        <v>0</v>
      </c>
      <c r="AH15" s="334">
        <f>IFERROR(VLOOKUP($AS$7&amp;$AS15,'様式C-1-1用'!$C$4:$BS$977,67,0),"")</f>
        <v>0</v>
      </c>
      <c r="AI15" s="334">
        <f>IFERROR(VLOOKUP($AS$7&amp;$AS15,'様式C-1-1用'!$C$4:$BS$977,68,0),"")</f>
        <v>0</v>
      </c>
      <c r="AJ15" s="334">
        <f>IFERROR(VLOOKUP($AS$7&amp;$AS15,'様式C-1-1用'!$C$4:$BS$977,69,0),"")</f>
        <v>7.81</v>
      </c>
      <c r="AK15" s="924" t="str">
        <f>IFERROR(VLOOKUP($AS$7&amp;$AS15,'様式C-1-1用'!$C$4:$AI$976,17,0),"")</f>
        <v>遊離石灰</v>
      </c>
      <c r="AL15" s="924"/>
      <c r="AM15" s="924"/>
      <c r="AN15" s="755"/>
      <c r="AO15" s="756"/>
      <c r="AP15" s="3"/>
      <c r="AQ15" s="166">
        <f t="shared" si="6"/>
        <v>3</v>
      </c>
      <c r="AS15" s="114">
        <f t="shared" si="7"/>
        <v>5</v>
      </c>
    </row>
    <row r="16" spans="2:86" ht="12" customHeight="1" x14ac:dyDescent="0.15">
      <c r="B16" s="629"/>
      <c r="C16" s="912"/>
      <c r="D16" s="910"/>
      <c r="E16" s="910"/>
      <c r="F16" s="910"/>
      <c r="G16" s="910"/>
      <c r="H16" s="910"/>
      <c r="I16" s="910"/>
      <c r="J16" s="911"/>
      <c r="K16" s="138">
        <f t="shared" si="5"/>
        <v>6</v>
      </c>
      <c r="L16" s="945" t="str">
        <f>IFERROR(VLOOKUP($AS$7&amp;$AS16,'様式C-1-1用'!$C$4:$AI$2973,5,0),"")</f>
        <v>覆工・坑門</v>
      </c>
      <c r="M16" s="946"/>
      <c r="N16" s="945" t="str">
        <f>IFERROR(VLOOKUP($AS$7&amp;$AS16,'様式C-1-1用'!$C$4:$AI$2973,6,0),"")</f>
        <v>アーチ（右側）</v>
      </c>
      <c r="O16" s="946"/>
      <c r="P16" s="945" t="str">
        <f>IFERROR(VLOOKUP($AS$7&amp;$AS16,'様式C-1-1用'!$C$4:$AI$2973,7,0),"")</f>
        <v>漏水</v>
      </c>
      <c r="Q16" s="946"/>
      <c r="R16" s="420" t="str">
        <f>IFERROR(VLOOKUP($AS$7&amp;$AS16,'様式C-1-1用'!$C$4:$AI$2973,9,0),"")</f>
        <v>漏水</v>
      </c>
      <c r="S16" s="420"/>
      <c r="T16" s="420"/>
      <c r="U16" s="923" t="str">
        <f>IFERROR(VLOOKUP($AS$7&amp;$AS16,'様式C-1-1用'!$C$4:$AI$2973,20,0),"")</f>
        <v>Ⅱ</v>
      </c>
      <c r="V16" s="947"/>
      <c r="W16" s="923" t="str">
        <f>IFERROR(VLOOKUP($AS$7&amp;$AS16,'様式C-1-1用'!$C$4:$AI$2973,23,0),"")</f>
        <v>Ⅱ</v>
      </c>
      <c r="X16" s="924"/>
      <c r="Y16" s="289">
        <f>IFERROR(VLOOKUP($AS$7&amp;$AS16,'様式C-1-1用'!$C$4:$CE$2973,58,0),"")</f>
        <v>0</v>
      </c>
      <c r="Z16" s="290">
        <f>IFERROR(VLOOKUP($AS$7&amp;$AS16,'様式C-1-1用'!$C$4:$BS$977,59,0),"")</f>
        <v>0</v>
      </c>
      <c r="AA16" s="290">
        <f>IFERROR(VLOOKUP($AS$7&amp;$AS16,'様式C-1-1用'!$C$4:$BS$977,60,0),"")</f>
        <v>0</v>
      </c>
      <c r="AB16" s="290">
        <f>IFERROR(VLOOKUP($AS$7&amp;$AS16,'様式C-1-1用'!$C$4:$BS$977,61,0),"")</f>
        <v>0</v>
      </c>
      <c r="AC16" s="334">
        <f>IFERROR(VLOOKUP($AS$7&amp;$AS16,'様式C-1-1用'!$C$4:$BS$977,62,0),"")</f>
        <v>0</v>
      </c>
      <c r="AD16" s="334">
        <f>IFERROR(VLOOKUP($AS$7&amp;$AS16,'様式C-1-1用'!$C$4:$BS$976,63,0),"")</f>
        <v>0</v>
      </c>
      <c r="AE16" s="334">
        <f>IFERROR(VLOOKUP($AS$7&amp;$AS16,'様式C-1-1用'!$C$4:$BS$976,64,0),"")</f>
        <v>0</v>
      </c>
      <c r="AF16" s="334">
        <f>IFERROR(VLOOKUP($AS$7&amp;$AS16,'様式C-1-1用'!$C$4:$BS$976,65,0),"")</f>
        <v>0</v>
      </c>
      <c r="AG16" s="334">
        <f>IFERROR(VLOOKUP($AS$7&amp;$AS16,'様式C-1-1用'!$C$4:$BS$977,66,0),"")</f>
        <v>0</v>
      </c>
      <c r="AH16" s="334">
        <f>IFERROR(VLOOKUP($AS$7&amp;$AS16,'様式C-1-1用'!$C$4:$BS$977,67,0),"")</f>
        <v>0</v>
      </c>
      <c r="AI16" s="334">
        <f>IFERROR(VLOOKUP($AS$7&amp;$AS16,'様式C-1-1用'!$C$4:$BS$977,68,0),"")</f>
        <v>0</v>
      </c>
      <c r="AJ16" s="334">
        <f>IFERROR(VLOOKUP($AS$7&amp;$AS16,'様式C-1-1用'!$C$4:$BS$977,69,0),"")</f>
        <v>0.74</v>
      </c>
      <c r="AK16" s="924" t="str">
        <f>IFERROR(VLOOKUP($AS$7&amp;$AS16,'様式C-1-1用'!$C$4:$AI$976,17,0),"")</f>
        <v>遊離石灰</v>
      </c>
      <c r="AL16" s="924"/>
      <c r="AM16" s="924"/>
      <c r="AN16" s="755"/>
      <c r="AO16" s="756"/>
      <c r="AP16" s="3"/>
      <c r="AQ16" s="166">
        <f t="shared" si="6"/>
        <v>3</v>
      </c>
      <c r="AS16" s="114">
        <f t="shared" si="7"/>
        <v>6</v>
      </c>
    </row>
    <row r="17" spans="2:45" ht="12" customHeight="1" x14ac:dyDescent="0.15">
      <c r="B17" s="629"/>
      <c r="C17" s="912"/>
      <c r="D17" s="910"/>
      <c r="E17" s="910"/>
      <c r="F17" s="910"/>
      <c r="G17" s="910"/>
      <c r="H17" s="910"/>
      <c r="I17" s="910"/>
      <c r="J17" s="911"/>
      <c r="K17" s="138">
        <f t="shared" si="5"/>
        <v>7</v>
      </c>
      <c r="L17" s="945" t="str">
        <f>IFERROR(VLOOKUP($AS$7&amp;$AS17,'様式C-1-1用'!$C$4:$AI$2973,5,0),"")</f>
        <v>覆工・坑門</v>
      </c>
      <c r="M17" s="946"/>
      <c r="N17" s="945" t="str">
        <f>IFERROR(VLOOKUP($AS$7&amp;$AS17,'様式C-1-1用'!$C$4:$AI$2973,6,0),"")</f>
        <v>アーチ（右側）</v>
      </c>
      <c r="O17" s="946"/>
      <c r="P17" s="945" t="str">
        <f>IFERROR(VLOOKUP($AS$7&amp;$AS17,'様式C-1-1用'!$C$4:$AI$2973,7,0),"")</f>
        <v>漏水</v>
      </c>
      <c r="Q17" s="946"/>
      <c r="R17" s="420" t="str">
        <f>IFERROR(VLOOKUP($AS$7&amp;$AS17,'様式C-1-1用'!$C$4:$AI$2973,9,0),"")</f>
        <v>補修跡</v>
      </c>
      <c r="S17" s="420"/>
      <c r="T17" s="420"/>
      <c r="U17" s="923" t="str">
        <f>IFERROR(VLOOKUP($AS$7&amp;$AS17,'様式C-1-1用'!$C$4:$AI$2973,20,0),"")</f>
        <v>Ⅱ</v>
      </c>
      <c r="V17" s="947"/>
      <c r="W17" s="923" t="str">
        <f>IFERROR(VLOOKUP($AS$7&amp;$AS17,'様式C-1-1用'!$C$4:$AI$2973,23,0),"")</f>
        <v>Ⅰ</v>
      </c>
      <c r="X17" s="924"/>
      <c r="Y17" s="289">
        <f>IFERROR(VLOOKUP($AS$7&amp;$AS17,'様式C-1-1用'!$C$4:$CE$2973,58,0),"")</f>
        <v>0</v>
      </c>
      <c r="Z17" s="290">
        <f>IFERROR(VLOOKUP($AS$7&amp;$AS17,'様式C-1-1用'!$C$4:$BS$977,59,0),"")</f>
        <v>0</v>
      </c>
      <c r="AA17" s="290">
        <f>IFERROR(VLOOKUP($AS$7&amp;$AS17,'様式C-1-1用'!$C$4:$BS$977,60,0),"")</f>
        <v>0</v>
      </c>
      <c r="AB17" s="290">
        <f>IFERROR(VLOOKUP($AS$7&amp;$AS17,'様式C-1-1用'!$C$4:$BS$977,61,0),"")</f>
        <v>0</v>
      </c>
      <c r="AC17" s="334">
        <f>IFERROR(VLOOKUP($AS$7&amp;$AS17,'様式C-1-1用'!$C$4:$BS$977,62,0),"")</f>
        <v>0</v>
      </c>
      <c r="AD17" s="334">
        <f>IFERROR(VLOOKUP($AS$7&amp;$AS17,'様式C-1-1用'!$C$4:$BS$976,63,0),"")</f>
        <v>0</v>
      </c>
      <c r="AE17" s="334">
        <f>IFERROR(VLOOKUP($AS$7&amp;$AS17,'様式C-1-1用'!$C$4:$BS$976,64,0),"")</f>
        <v>0</v>
      </c>
      <c r="AF17" s="334">
        <f>IFERROR(VLOOKUP($AS$7&amp;$AS17,'様式C-1-1用'!$C$4:$BS$976,65,0),"")</f>
        <v>0</v>
      </c>
      <c r="AG17" s="334">
        <f>IFERROR(VLOOKUP($AS$7&amp;$AS17,'様式C-1-1用'!$C$4:$BS$977,66,0),"")</f>
        <v>0</v>
      </c>
      <c r="AH17" s="334">
        <f>IFERROR(VLOOKUP($AS$7&amp;$AS17,'様式C-1-1用'!$C$4:$BS$977,67,0),"")</f>
        <v>0</v>
      </c>
      <c r="AI17" s="334">
        <f>IFERROR(VLOOKUP($AS$7&amp;$AS17,'様式C-1-1用'!$C$4:$BS$977,68,0),"")</f>
        <v>0</v>
      </c>
      <c r="AJ17" s="334">
        <f>IFERROR(VLOOKUP($AS$7&amp;$AS17,'様式C-1-1用'!$C$4:$BS$977,69,0),"")</f>
        <v>0</v>
      </c>
      <c r="AK17" s="924" t="str">
        <f>IFERROR(VLOOKUP($AS$7&amp;$AS17,'様式C-1-1用'!$C$4:$AI$976,17,0),"")</f>
        <v>導水工</v>
      </c>
      <c r="AL17" s="924"/>
      <c r="AM17" s="924"/>
      <c r="AN17" s="755"/>
      <c r="AO17" s="756"/>
      <c r="AP17" s="3"/>
      <c r="AQ17" s="166">
        <f t="shared" si="6"/>
        <v>3</v>
      </c>
      <c r="AS17" s="114">
        <f t="shared" si="7"/>
        <v>7</v>
      </c>
    </row>
    <row r="18" spans="2:45" ht="12" customHeight="1" x14ac:dyDescent="0.15">
      <c r="B18" s="629"/>
      <c r="C18" s="912"/>
      <c r="D18" s="910"/>
      <c r="E18" s="910"/>
      <c r="F18" s="910"/>
      <c r="G18" s="910"/>
      <c r="H18" s="910"/>
      <c r="I18" s="910"/>
      <c r="J18" s="911"/>
      <c r="K18" s="138">
        <f t="shared" si="5"/>
        <v>8</v>
      </c>
      <c r="L18" s="945" t="str">
        <f>IFERROR(VLOOKUP($AS$7&amp;$AS18,'様式C-1-1用'!$C$4:$AI$2973,5,0),"")</f>
        <v>路面</v>
      </c>
      <c r="M18" s="946"/>
      <c r="N18" s="945" t="str">
        <f>IFERROR(VLOOKUP($AS$7&amp;$AS18,'様式C-1-1用'!$C$4:$AI$2973,6,0),"")</f>
        <v>監査歩廊</v>
      </c>
      <c r="O18" s="946"/>
      <c r="P18" s="945" t="str">
        <f>IFERROR(VLOOKUP($AS$7&amp;$AS18,'様式C-1-1用'!$C$4:$AI$2973,7,0),"")</f>
        <v>材質劣化</v>
      </c>
      <c r="Q18" s="946"/>
      <c r="R18" s="420" t="str">
        <f>IFERROR(VLOOKUP($AS$7&amp;$AS18,'様式C-1-1用'!$C$4:$AI$2973,9,0),"")</f>
        <v>欠損</v>
      </c>
      <c r="S18" s="420"/>
      <c r="T18" s="420"/>
      <c r="U18" s="923" t="str">
        <f>IFERROR(VLOOKUP($AS$7&amp;$AS18,'様式C-1-1用'!$C$4:$AI$2973,20,0),"")</f>
        <v>Ⅱ</v>
      </c>
      <c r="V18" s="947"/>
      <c r="W18" s="923" t="str">
        <f>IFERROR(VLOOKUP($AS$7&amp;$AS18,'様式C-1-1用'!$C$4:$AI$2973,23,0),"")</f>
        <v>－</v>
      </c>
      <c r="X18" s="924"/>
      <c r="Y18" s="289">
        <f>IFERROR(VLOOKUP($AS$7&amp;$AS18,'様式C-1-1用'!$C$4:$CE$2973,58,0),"")</f>
        <v>0</v>
      </c>
      <c r="Z18" s="290">
        <f>IFERROR(VLOOKUP($AS$7&amp;$AS18,'様式C-1-1用'!$C$4:$BS$977,59,0),"")</f>
        <v>0</v>
      </c>
      <c r="AA18" s="290">
        <f>IFERROR(VLOOKUP($AS$7&amp;$AS18,'様式C-1-1用'!$C$4:$BS$977,60,0),"")</f>
        <v>0</v>
      </c>
      <c r="AB18" s="290">
        <f>IFERROR(VLOOKUP($AS$7&amp;$AS18,'様式C-1-1用'!$C$4:$BS$977,61,0),"")</f>
        <v>0</v>
      </c>
      <c r="AC18" s="334">
        <f>IFERROR(VLOOKUP($AS$7&amp;$AS18,'様式C-1-1用'!$C$4:$BS$977,62,0),"")</f>
        <v>0</v>
      </c>
      <c r="AD18" s="334">
        <f>IFERROR(VLOOKUP($AS$7&amp;$AS18,'様式C-1-1用'!$C$4:$BS$976,63,0),"")</f>
        <v>0</v>
      </c>
      <c r="AE18" s="334">
        <f>IFERROR(VLOOKUP($AS$7&amp;$AS18,'様式C-1-1用'!$C$4:$BS$976,64,0),"")</f>
        <v>0</v>
      </c>
      <c r="AF18" s="334">
        <f>IFERROR(VLOOKUP($AS$7&amp;$AS18,'様式C-1-1用'!$C$4:$BS$976,65,0),"")</f>
        <v>0</v>
      </c>
      <c r="AG18" s="334">
        <f>IFERROR(VLOOKUP($AS$7&amp;$AS18,'様式C-1-1用'!$C$4:$BS$977,66,0),"")</f>
        <v>0</v>
      </c>
      <c r="AH18" s="334">
        <f>IFERROR(VLOOKUP($AS$7&amp;$AS18,'様式C-1-1用'!$C$4:$BS$977,67,0),"")</f>
        <v>0</v>
      </c>
      <c r="AI18" s="334">
        <f>IFERROR(VLOOKUP($AS$7&amp;$AS18,'様式C-1-1用'!$C$4:$BS$977,68,0),"")</f>
        <v>0</v>
      </c>
      <c r="AJ18" s="334">
        <f>IFERROR(VLOOKUP($AS$7&amp;$AS18,'様式C-1-1用'!$C$4:$BS$977,69,0),"")</f>
        <v>0</v>
      </c>
      <c r="AK18" s="924" t="str">
        <f>IFERROR(VLOOKUP($AS$7&amp;$AS18,'様式C-1-1用'!$C$4:$AI$976,17,0),"")</f>
        <v/>
      </c>
      <c r="AL18" s="924"/>
      <c r="AM18" s="924"/>
      <c r="AN18" s="755"/>
      <c r="AO18" s="756"/>
      <c r="AP18" s="3"/>
      <c r="AQ18" s="166">
        <f t="shared" si="6"/>
        <v>2</v>
      </c>
      <c r="AS18" s="114">
        <f t="shared" si="7"/>
        <v>8</v>
      </c>
    </row>
    <row r="19" spans="2:45" ht="12" customHeight="1" x14ac:dyDescent="0.15">
      <c r="B19" s="629"/>
      <c r="C19" s="912"/>
      <c r="D19" s="910"/>
      <c r="E19" s="910"/>
      <c r="F19" s="910"/>
      <c r="G19" s="910"/>
      <c r="H19" s="910"/>
      <c r="I19" s="910"/>
      <c r="J19" s="911"/>
      <c r="K19" s="138">
        <f t="shared" si="5"/>
        <v>9</v>
      </c>
      <c r="L19" s="945" t="str">
        <f>IFERROR(VLOOKUP($AS$7&amp;$AS19,'様式C-1-1用'!$C$4:$AI$2973,5,0),"")</f>
        <v>路面</v>
      </c>
      <c r="M19" s="946"/>
      <c r="N19" s="945" t="str">
        <f>IFERROR(VLOOKUP($AS$7&amp;$AS19,'様式C-1-1用'!$C$4:$AI$2973,6,0),"")</f>
        <v>車道</v>
      </c>
      <c r="O19" s="946"/>
      <c r="P19" s="945" t="str">
        <f>IFERROR(VLOOKUP($AS$7&amp;$AS19,'様式C-1-1用'!$C$4:$AI$2973,7,0),"")</f>
        <v>漏水</v>
      </c>
      <c r="Q19" s="946"/>
      <c r="R19" s="420" t="str">
        <f>IFERROR(VLOOKUP($AS$7&amp;$AS19,'様式C-1-1用'!$C$4:$AI$2973,9,0),"")</f>
        <v>滞水・沈砂</v>
      </c>
      <c r="S19" s="420"/>
      <c r="T19" s="420"/>
      <c r="U19" s="923" t="str">
        <f>IFERROR(VLOOKUP($AS$7&amp;$AS19,'様式C-1-1用'!$C$4:$AI$2973,20,0),"")</f>
        <v>－</v>
      </c>
      <c r="V19" s="947"/>
      <c r="W19" s="923" t="str">
        <f>IFERROR(VLOOKUP($AS$7&amp;$AS19,'様式C-1-1用'!$C$4:$AI$2973,23,0),"")</f>
        <v>－</v>
      </c>
      <c r="X19" s="924"/>
      <c r="Y19" s="289">
        <f>IFERROR(VLOOKUP($AS$7&amp;$AS19,'様式C-1-1用'!$C$4:$CE$2973,58,0),"")</f>
        <v>0</v>
      </c>
      <c r="Z19" s="290">
        <f>IFERROR(VLOOKUP($AS$7&amp;$AS19,'様式C-1-1用'!$C$4:$BS$977,59,0),"")</f>
        <v>0</v>
      </c>
      <c r="AA19" s="290">
        <f>IFERROR(VLOOKUP($AS$7&amp;$AS19,'様式C-1-1用'!$C$4:$BS$977,60,0),"")</f>
        <v>0</v>
      </c>
      <c r="AB19" s="290">
        <f>IFERROR(VLOOKUP($AS$7&amp;$AS19,'様式C-1-1用'!$C$4:$BS$977,61,0),"")</f>
        <v>0</v>
      </c>
      <c r="AC19" s="334">
        <f>IFERROR(VLOOKUP($AS$7&amp;$AS19,'様式C-1-1用'!$C$4:$BS$977,62,0),"")</f>
        <v>0</v>
      </c>
      <c r="AD19" s="334">
        <f>IFERROR(VLOOKUP($AS$7&amp;$AS19,'様式C-1-1用'!$C$4:$BS$976,63,0),"")</f>
        <v>0</v>
      </c>
      <c r="AE19" s="334">
        <f>IFERROR(VLOOKUP($AS$7&amp;$AS19,'様式C-1-1用'!$C$4:$BS$976,64,0),"")</f>
        <v>0</v>
      </c>
      <c r="AF19" s="334">
        <f>IFERROR(VLOOKUP($AS$7&amp;$AS19,'様式C-1-1用'!$C$4:$BS$976,65,0),"")</f>
        <v>0</v>
      </c>
      <c r="AG19" s="334">
        <f>IFERROR(VLOOKUP($AS$7&amp;$AS19,'様式C-1-1用'!$C$4:$BS$977,66,0),"")</f>
        <v>0</v>
      </c>
      <c r="AH19" s="334">
        <f>IFERROR(VLOOKUP($AS$7&amp;$AS19,'様式C-1-1用'!$C$4:$BS$977,67,0),"")</f>
        <v>0</v>
      </c>
      <c r="AI19" s="334">
        <f>IFERROR(VLOOKUP($AS$7&amp;$AS19,'様式C-1-1用'!$C$4:$BS$977,68,0),"")</f>
        <v>0</v>
      </c>
      <c r="AJ19" s="334">
        <f>IFERROR(VLOOKUP($AS$7&amp;$AS19,'様式C-1-1用'!$C$4:$BS$977,69,0),"")</f>
        <v>0</v>
      </c>
      <c r="AK19" s="924" t="str">
        <f>IFERROR(VLOOKUP($AS$7&amp;$AS19,'様式C-1-1用'!$C$4:$AI$976,17,0),"")</f>
        <v/>
      </c>
      <c r="AL19" s="924"/>
      <c r="AM19" s="924"/>
      <c r="AN19" s="755"/>
      <c r="AO19" s="756"/>
      <c r="AP19" s="3"/>
      <c r="AQ19" s="166">
        <f t="shared" si="6"/>
        <v>3</v>
      </c>
      <c r="AS19" s="114">
        <f t="shared" si="7"/>
        <v>9</v>
      </c>
    </row>
    <row r="20" spans="2:45" ht="12" customHeight="1" x14ac:dyDescent="0.15">
      <c r="B20" s="629"/>
      <c r="C20" s="912"/>
      <c r="D20" s="910"/>
      <c r="E20" s="910"/>
      <c r="F20" s="910"/>
      <c r="G20" s="910"/>
      <c r="H20" s="910"/>
      <c r="I20" s="910"/>
      <c r="J20" s="911"/>
      <c r="K20" s="138">
        <f t="shared" si="5"/>
        <v>10</v>
      </c>
      <c r="L20" s="945" t="str">
        <f>IFERROR(VLOOKUP($AS$7&amp;$AS20,'様式C-1-1用'!$C$4:$AI$2973,5,0),"")</f>
        <v>路面</v>
      </c>
      <c r="M20" s="946"/>
      <c r="N20" s="945" t="str">
        <f>IFERROR(VLOOKUP($AS$7&amp;$AS20,'様式C-1-1用'!$C$4:$AI$2973,6,0),"")</f>
        <v>監査歩廊</v>
      </c>
      <c r="O20" s="946"/>
      <c r="P20" s="945" t="str">
        <f>IFERROR(VLOOKUP($AS$7&amp;$AS20,'様式C-1-1用'!$C$4:$AI$2973,7,0),"")</f>
        <v>漏水</v>
      </c>
      <c r="Q20" s="946"/>
      <c r="R20" s="420" t="str">
        <f>IFERROR(VLOOKUP($AS$7&amp;$AS20,'様式C-1-1用'!$C$4:$AI$2973,9,0),"")</f>
        <v>滞水・沈砂</v>
      </c>
      <c r="S20" s="420"/>
      <c r="T20" s="420"/>
      <c r="U20" s="923" t="str">
        <f>IFERROR(VLOOKUP($AS$7&amp;$AS20,'様式C-1-1用'!$C$4:$AI$2973,20,0),"")</f>
        <v>－</v>
      </c>
      <c r="V20" s="947"/>
      <c r="W20" s="923" t="str">
        <f>IFERROR(VLOOKUP($AS$7&amp;$AS20,'様式C-1-1用'!$C$4:$AI$2973,23,0),"")</f>
        <v>－</v>
      </c>
      <c r="X20" s="924"/>
      <c r="Y20" s="289">
        <f>IFERROR(VLOOKUP($AS$7&amp;$AS20,'様式C-1-1用'!$C$4:$CE$2973,58,0),"")</f>
        <v>0</v>
      </c>
      <c r="Z20" s="290">
        <f>IFERROR(VLOOKUP($AS$7&amp;$AS20,'様式C-1-1用'!$C$4:$BS$977,59,0),"")</f>
        <v>0</v>
      </c>
      <c r="AA20" s="290">
        <f>IFERROR(VLOOKUP($AS$7&amp;$AS20,'様式C-1-1用'!$C$4:$BS$977,60,0),"")</f>
        <v>0</v>
      </c>
      <c r="AB20" s="290">
        <f>IFERROR(VLOOKUP($AS$7&amp;$AS20,'様式C-1-1用'!$C$4:$BS$977,61,0),"")</f>
        <v>0</v>
      </c>
      <c r="AC20" s="334">
        <f>IFERROR(VLOOKUP($AS$7&amp;$AS20,'様式C-1-1用'!$C$4:$BS$977,62,0),"")</f>
        <v>0</v>
      </c>
      <c r="AD20" s="334">
        <f>IFERROR(VLOOKUP($AS$7&amp;$AS20,'様式C-1-1用'!$C$4:$BS$976,63,0),"")</f>
        <v>0</v>
      </c>
      <c r="AE20" s="334">
        <f>IFERROR(VLOOKUP($AS$7&amp;$AS20,'様式C-1-1用'!$C$4:$BS$976,64,0),"")</f>
        <v>0</v>
      </c>
      <c r="AF20" s="334">
        <f>IFERROR(VLOOKUP($AS$7&amp;$AS20,'様式C-1-1用'!$C$4:$BS$976,65,0),"")</f>
        <v>0</v>
      </c>
      <c r="AG20" s="334">
        <f>IFERROR(VLOOKUP($AS$7&amp;$AS20,'様式C-1-1用'!$C$4:$BS$977,66,0),"")</f>
        <v>0</v>
      </c>
      <c r="AH20" s="334">
        <f>IFERROR(VLOOKUP($AS$7&amp;$AS20,'様式C-1-1用'!$C$4:$BS$977,67,0),"")</f>
        <v>0</v>
      </c>
      <c r="AI20" s="334">
        <f>IFERROR(VLOOKUP($AS$7&amp;$AS20,'様式C-1-1用'!$C$4:$BS$977,68,0),"")</f>
        <v>0</v>
      </c>
      <c r="AJ20" s="334">
        <f>IFERROR(VLOOKUP($AS$7&amp;$AS20,'様式C-1-1用'!$C$4:$BS$977,69,0),"")</f>
        <v>0</v>
      </c>
      <c r="AK20" s="924" t="str">
        <f>IFERROR(VLOOKUP($AS$7&amp;$AS20,'様式C-1-1用'!$C$4:$AI$976,17,0),"")</f>
        <v/>
      </c>
      <c r="AL20" s="924"/>
      <c r="AM20" s="924"/>
      <c r="AN20" s="755"/>
      <c r="AO20" s="756"/>
      <c r="AP20" s="3"/>
      <c r="AQ20" s="166">
        <f t="shared" si="6"/>
        <v>3</v>
      </c>
      <c r="AS20" s="114">
        <f t="shared" si="7"/>
        <v>10</v>
      </c>
    </row>
    <row r="21" spans="2:45" ht="12" customHeight="1" x14ac:dyDescent="0.15">
      <c r="B21" s="629"/>
      <c r="C21" s="912"/>
      <c r="D21" s="910"/>
      <c r="E21" s="910"/>
      <c r="F21" s="910"/>
      <c r="G21" s="910"/>
      <c r="H21" s="910"/>
      <c r="I21" s="910"/>
      <c r="J21" s="911"/>
      <c r="K21" s="138" t="str">
        <f t="shared" si="5"/>
        <v/>
      </c>
      <c r="L21" s="945" t="str">
        <f>IFERROR(VLOOKUP($AS$7&amp;$AS21,'様式C-1-1用'!$C$4:$AI$2973,5,0),"")</f>
        <v/>
      </c>
      <c r="M21" s="946"/>
      <c r="N21" s="945" t="str">
        <f>IFERROR(VLOOKUP($AS$7&amp;$AS21,'様式C-1-1用'!$C$4:$AI$2973,6,0),"")</f>
        <v/>
      </c>
      <c r="O21" s="946"/>
      <c r="P21" s="945" t="str">
        <f>IFERROR(VLOOKUP($AS$7&amp;$AS21,'様式C-1-1用'!$C$4:$AI$2973,7,0),"")</f>
        <v/>
      </c>
      <c r="Q21" s="946"/>
      <c r="R21" s="420" t="str">
        <f>IFERROR(VLOOKUP($AS$7&amp;$AS21,'様式C-1-1用'!$C$4:$AI$2973,9,0),"")</f>
        <v/>
      </c>
      <c r="S21" s="420"/>
      <c r="T21" s="420"/>
      <c r="U21" s="923" t="str">
        <f>IFERROR(VLOOKUP($AS$7&amp;$AS21,'様式C-1-1用'!$C$4:$AI$2973,20,0),"")</f>
        <v/>
      </c>
      <c r="V21" s="947"/>
      <c r="W21" s="923" t="str">
        <f>IFERROR(VLOOKUP($AS$7&amp;$AS21,'様式C-1-1用'!$C$4:$AI$2973,23,0),"")</f>
        <v/>
      </c>
      <c r="X21" s="924"/>
      <c r="Y21" s="289" t="str">
        <f>IFERROR(VLOOKUP($AS$7&amp;$AS21,'様式C-1-1用'!$C$4:$CE$2973,58,0),"")</f>
        <v/>
      </c>
      <c r="Z21" s="290" t="str">
        <f>IFERROR(VLOOKUP($AS$7&amp;$AS21,'様式C-1-1用'!$C$4:$BS$977,59,0),"")</f>
        <v/>
      </c>
      <c r="AA21" s="290" t="str">
        <f>IFERROR(VLOOKUP($AS$7&amp;$AS21,'様式C-1-1用'!$C$4:$BS$977,60,0),"")</f>
        <v/>
      </c>
      <c r="AB21" s="290" t="str">
        <f>IFERROR(VLOOKUP($AS$7&amp;$AS21,'様式C-1-1用'!$C$4:$BS$977,61,0),"")</f>
        <v/>
      </c>
      <c r="AC21" s="334" t="str">
        <f>IFERROR(VLOOKUP($AS$7&amp;$AS21,'様式C-1-1用'!$C$4:$BS$977,62,0),"")</f>
        <v/>
      </c>
      <c r="AD21" s="334" t="str">
        <f>IFERROR(VLOOKUP($AS$7&amp;$AS21,'様式C-1-1用'!$C$4:$BS$976,63,0),"")</f>
        <v/>
      </c>
      <c r="AE21" s="334" t="str">
        <f>IFERROR(VLOOKUP($AS$7&amp;$AS21,'様式C-1-1用'!$C$4:$BS$976,64,0),"")</f>
        <v/>
      </c>
      <c r="AF21" s="334" t="str">
        <f>IFERROR(VLOOKUP($AS$7&amp;$AS21,'様式C-1-1用'!$C$4:$BS$976,65,0),"")</f>
        <v/>
      </c>
      <c r="AG21" s="334" t="str">
        <f>IFERROR(VLOOKUP($AS$7&amp;$AS21,'様式C-1-1用'!$C$4:$BS$977,66,0),"")</f>
        <v/>
      </c>
      <c r="AH21" s="334" t="str">
        <f>IFERROR(VLOOKUP($AS$7&amp;$AS21,'様式C-1-1用'!$C$4:$BS$977,67,0),"")</f>
        <v/>
      </c>
      <c r="AI21" s="334" t="str">
        <f>IFERROR(VLOOKUP($AS$7&amp;$AS21,'様式C-1-1用'!$C$4:$BS$977,68,0),"")</f>
        <v/>
      </c>
      <c r="AJ21" s="334" t="str">
        <f>IFERROR(VLOOKUP($AS$7&amp;$AS21,'様式C-1-1用'!$C$4:$BS$977,69,0),"")</f>
        <v/>
      </c>
      <c r="AK21" s="924" t="str">
        <f>IFERROR(VLOOKUP($AS$7&amp;$AS21,'様式C-1-1用'!$C$4:$AI$976,17,0),"")</f>
        <v/>
      </c>
      <c r="AL21" s="924"/>
      <c r="AM21" s="924"/>
      <c r="AN21" s="755"/>
      <c r="AO21" s="756"/>
      <c r="AP21" s="3"/>
      <c r="AQ21" s="166">
        <f t="shared" si="6"/>
        <v>0</v>
      </c>
      <c r="AS21" s="114">
        <f t="shared" si="7"/>
        <v>11</v>
      </c>
    </row>
    <row r="22" spans="2:45" ht="12" customHeight="1" x14ac:dyDescent="0.15">
      <c r="B22" s="629"/>
      <c r="C22" s="912"/>
      <c r="D22" s="910"/>
      <c r="E22" s="910"/>
      <c r="F22" s="910"/>
      <c r="G22" s="910"/>
      <c r="H22" s="910"/>
      <c r="I22" s="910"/>
      <c r="J22" s="911"/>
      <c r="K22" s="138" t="str">
        <f t="shared" si="5"/>
        <v/>
      </c>
      <c r="L22" s="945" t="str">
        <f>IFERROR(VLOOKUP($AS$7&amp;$AS22,'様式C-1-1用'!$C$4:$AI$2973,5,0),"")</f>
        <v/>
      </c>
      <c r="M22" s="946"/>
      <c r="N22" s="945" t="str">
        <f>IFERROR(VLOOKUP($AS$7&amp;$AS22,'様式C-1-1用'!$C$4:$AI$2973,6,0),"")</f>
        <v/>
      </c>
      <c r="O22" s="946"/>
      <c r="P22" s="945" t="str">
        <f>IFERROR(VLOOKUP($AS$7&amp;$AS22,'様式C-1-1用'!$C$4:$AI$2973,7,0),"")</f>
        <v/>
      </c>
      <c r="Q22" s="946"/>
      <c r="R22" s="420" t="str">
        <f>IFERROR(VLOOKUP($AS$7&amp;$AS22,'様式C-1-1用'!$C$4:$AI$2973,9,0),"")</f>
        <v/>
      </c>
      <c r="S22" s="420"/>
      <c r="T22" s="420"/>
      <c r="U22" s="923" t="str">
        <f>IFERROR(VLOOKUP($AS$7&amp;$AS22,'様式C-1-1用'!$C$4:$AI$2973,20,0),"")</f>
        <v/>
      </c>
      <c r="V22" s="947"/>
      <c r="W22" s="923" t="str">
        <f>IFERROR(VLOOKUP($AS$7&amp;$AS22,'様式C-1-1用'!$C$4:$AI$2973,23,0),"")</f>
        <v/>
      </c>
      <c r="X22" s="924"/>
      <c r="Y22" s="289" t="str">
        <f>IFERROR(VLOOKUP($AS$7&amp;$AS22,'様式C-1-1用'!$C$4:$CE$2973,58,0),"")</f>
        <v/>
      </c>
      <c r="Z22" s="290" t="str">
        <f>IFERROR(VLOOKUP($AS$7&amp;$AS22,'様式C-1-1用'!$C$4:$BS$977,59,0),"")</f>
        <v/>
      </c>
      <c r="AA22" s="290" t="str">
        <f>IFERROR(VLOOKUP($AS$7&amp;$AS22,'様式C-1-1用'!$C$4:$BS$977,60,0),"")</f>
        <v/>
      </c>
      <c r="AB22" s="290" t="str">
        <f>IFERROR(VLOOKUP($AS$7&amp;$AS22,'様式C-1-1用'!$C$4:$BS$977,61,0),"")</f>
        <v/>
      </c>
      <c r="AC22" s="334" t="str">
        <f>IFERROR(VLOOKUP($AS$7&amp;$AS22,'様式C-1-1用'!$C$4:$BS$977,62,0),"")</f>
        <v/>
      </c>
      <c r="AD22" s="334" t="str">
        <f>IFERROR(VLOOKUP($AS$7&amp;$AS22,'様式C-1-1用'!$C$4:$BS$976,63,0),"")</f>
        <v/>
      </c>
      <c r="AE22" s="334" t="str">
        <f>IFERROR(VLOOKUP($AS$7&amp;$AS22,'様式C-1-1用'!$C$4:$BS$976,64,0),"")</f>
        <v/>
      </c>
      <c r="AF22" s="334" t="str">
        <f>IFERROR(VLOOKUP($AS$7&amp;$AS22,'様式C-1-1用'!$C$4:$BS$976,65,0),"")</f>
        <v/>
      </c>
      <c r="AG22" s="334" t="str">
        <f>IFERROR(VLOOKUP($AS$7&amp;$AS22,'様式C-1-1用'!$C$4:$BS$977,66,0),"")</f>
        <v/>
      </c>
      <c r="AH22" s="334" t="str">
        <f>IFERROR(VLOOKUP($AS$7&amp;$AS22,'様式C-1-1用'!$C$4:$BS$977,67,0),"")</f>
        <v/>
      </c>
      <c r="AI22" s="334" t="str">
        <f>IFERROR(VLOOKUP($AS$7&amp;$AS22,'様式C-1-1用'!$C$4:$BS$977,68,0),"")</f>
        <v/>
      </c>
      <c r="AJ22" s="334" t="str">
        <f>IFERROR(VLOOKUP($AS$7&amp;$AS22,'様式C-1-1用'!$C$4:$BS$977,69,0),"")</f>
        <v/>
      </c>
      <c r="AK22" s="924" t="str">
        <f>IFERROR(VLOOKUP($AS$7&amp;$AS22,'様式C-1-1用'!$C$4:$AI$976,17,0),"")</f>
        <v/>
      </c>
      <c r="AL22" s="924"/>
      <c r="AM22" s="924"/>
      <c r="AN22" s="755"/>
      <c r="AO22" s="756"/>
      <c r="AP22" s="3"/>
      <c r="AQ22" s="166">
        <f t="shared" si="6"/>
        <v>0</v>
      </c>
      <c r="AS22" s="114">
        <f t="shared" si="7"/>
        <v>12</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13</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14</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15</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16</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17</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18</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19</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20</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0.15</v>
      </c>
      <c r="AG31" s="335">
        <f t="shared" si="8"/>
        <v>0</v>
      </c>
      <c r="AH31" s="335">
        <f t="shared" si="8"/>
        <v>0</v>
      </c>
      <c r="AI31" s="335">
        <f t="shared" si="8"/>
        <v>0</v>
      </c>
      <c r="AJ31" s="335">
        <f t="shared" si="8"/>
        <v>13.93</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1</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5</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Ⅱb</v>
      </c>
      <c r="AD33" s="924"/>
      <c r="AE33" s="924"/>
      <c r="AF33" s="947"/>
      <c r="AG33" s="923" t="str">
        <f>IF(AG32&gt;0,"Ⅳ",IF(AH32&gt;0,"Ⅲ",IF(AI32&gt;0,"Ⅱa",IF(AJ32&gt;0,"Ⅱb","Ⅰ"))))</f>
        <v>Ⅱb</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1</v>
      </c>
      <c r="AF35" s="970"/>
      <c r="AG35" s="139">
        <f>AG32</f>
        <v>0</v>
      </c>
      <c r="AH35" s="139">
        <f>AH32</f>
        <v>0</v>
      </c>
      <c r="AI35" s="969">
        <f>SUM(AI32:AJ32)</f>
        <v>5</v>
      </c>
      <c r="AJ35" s="970"/>
      <c r="AK35" s="955"/>
      <c r="AL35" s="955"/>
      <c r="AM35" s="955"/>
      <c r="AN35" s="955"/>
      <c r="AO35" s="956"/>
      <c r="AP35" s="3"/>
      <c r="AQ35" s="143">
        <f>+Y32+AC35+AG35</f>
        <v>0</v>
      </c>
      <c r="AR35" s="143">
        <f>+Z32+AD35+AH35</f>
        <v>0</v>
      </c>
      <c r="AS35" s="948">
        <f>+AS34+AE35+AI35</f>
        <v>6</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Ⅱ</v>
      </c>
      <c r="AD36" s="924"/>
      <c r="AE36" s="924"/>
      <c r="AF36" s="947"/>
      <c r="AG36" s="923" t="str">
        <f>IF(AG35&gt;0,"Ⅳ",IF(AH35&gt;0,"Ⅲ",IF(AI35&gt;0,"Ⅱ","Ⅰ")))</f>
        <v>Ⅱ</v>
      </c>
      <c r="AH36" s="924"/>
      <c r="AI36" s="924"/>
      <c r="AJ36" s="947"/>
      <c r="AK36" s="955"/>
      <c r="AL36" s="955"/>
      <c r="AM36" s="955"/>
      <c r="AN36" s="955"/>
      <c r="AO36" s="956"/>
      <c r="AP36" s="3"/>
      <c r="AQ36" s="525" t="str">
        <f>IF(AQ35&gt;0,"Ⅳ",IF(AR35&gt;0,"Ⅲ",IF(AS35&gt;0,"Ⅱ","Ⅰ")))</f>
        <v>Ⅱ</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Ⅱ</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57" priority="1">
      <formula>$AQ11=1</formula>
    </cfRule>
  </conditionalFormatting>
  <conditionalFormatting sqref="AC11:AF30">
    <cfRule type="expression" dxfId="56" priority="3">
      <formula>$AQ11=2</formula>
    </cfRule>
  </conditionalFormatting>
  <conditionalFormatting sqref="AG11:AJ30">
    <cfRule type="expression" dxfId="55"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3665B-AB9A-4487-91A4-26EF24CD596A}">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7</v>
      </c>
      <c r="AW5" s="115">
        <f>R7</f>
        <v>8.9760000000000009</v>
      </c>
      <c r="AX5" s="143">
        <f>+Y32</f>
        <v>0</v>
      </c>
      <c r="AY5" s="143">
        <f>+Z32</f>
        <v>0</v>
      </c>
      <c r="AZ5" s="143">
        <f>+AA32</f>
        <v>0</v>
      </c>
      <c r="BA5" s="143">
        <f t="shared" ref="BA5" si="0">+AB32</f>
        <v>0</v>
      </c>
      <c r="BB5" s="143">
        <f>+AC32</f>
        <v>0</v>
      </c>
      <c r="BC5" s="143">
        <f t="shared" ref="BC5:BI5" si="1">+AD32</f>
        <v>0</v>
      </c>
      <c r="BD5" s="143">
        <f t="shared" si="1"/>
        <v>0</v>
      </c>
      <c r="BE5" s="143">
        <f t="shared" si="1"/>
        <v>6</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6</v>
      </c>
      <c r="BP5" s="143">
        <f>+AG35</f>
        <v>0</v>
      </c>
      <c r="BQ5" s="143">
        <f>+AH35</f>
        <v>0</v>
      </c>
      <c r="BR5" s="143">
        <f>+AI35</f>
        <v>0</v>
      </c>
      <c r="BS5" s="288" t="str">
        <f>+Y36</f>
        <v>Ⅰ</v>
      </c>
      <c r="BT5" s="288" t="str">
        <f>+AC36</f>
        <v>Ⅱ</v>
      </c>
      <c r="BU5" s="288" t="str">
        <f>+AG36</f>
        <v>Ⅰ</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1.23</v>
      </c>
      <c r="CE5" s="118">
        <f t="shared" si="4"/>
        <v>0</v>
      </c>
      <c r="CF5" s="118">
        <f t="shared" si="4"/>
        <v>0</v>
      </c>
      <c r="CG5" s="118">
        <f t="shared" si="4"/>
        <v>0</v>
      </c>
      <c r="CH5" s="118">
        <f t="shared" si="4"/>
        <v>0</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7</v>
      </c>
      <c r="O7" s="924"/>
      <c r="P7" s="920" t="s">
        <v>466</v>
      </c>
      <c r="Q7" s="922"/>
      <c r="R7" s="925">
        <f>IF(N7="","",IFERROR(INDEX('様式A-2'!$C$9:$C$438,MATCH(N7,'様式A-2'!$B$9:$B$438,0)),""))</f>
        <v>8.9760000000000009</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7S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側壁（左側）</v>
      </c>
      <c r="O11" s="946"/>
      <c r="P11" s="945" t="str">
        <f>IFERROR(VLOOKUP($AS$7&amp;$AS11,'様式C-1-1用'!$C$4:$AI$2973,7,0),"")</f>
        <v>材質劣化</v>
      </c>
      <c r="Q11" s="946"/>
      <c r="R11" s="420" t="str">
        <f>IFERROR(VLOOKUP($AS$7&amp;$AS11,'様式C-1-1用'!$C$4:$AI$2973,9,0),"")</f>
        <v>うき・はく離</v>
      </c>
      <c r="S11" s="420"/>
      <c r="T11" s="420"/>
      <c r="U11" s="923" t="str">
        <f>IFERROR(VLOOKUP($AS$7&amp;$AS11,'様式C-1-1用'!$C$4:$AI$2973,20,0),"")</f>
        <v>Ⅱ</v>
      </c>
      <c r="V11" s="947"/>
      <c r="W11" s="923" t="str">
        <f>IFERROR(VLOOKUP($AS$7&amp;$AS11,'様式C-1-1用'!$C$4:$AI$2973,23,0),"")</f>
        <v>Ⅱ</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0.3</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
      </c>
      <c r="AL11" s="944"/>
      <c r="AM11" s="944"/>
      <c r="AN11" s="758"/>
      <c r="AO11" s="759"/>
      <c r="AP11" s="3"/>
      <c r="AQ11" s="166">
        <f>IF(P11="外力",1,IF(P11="材質劣化",2,IF(P11="漏水",3,0)))</f>
        <v>2</v>
      </c>
      <c r="AS11" s="114">
        <v>1</v>
      </c>
    </row>
    <row r="12" spans="2:86" ht="12" customHeight="1" x14ac:dyDescent="0.15">
      <c r="B12" s="629"/>
      <c r="C12" s="912"/>
      <c r="D12" s="910"/>
      <c r="E12" s="910"/>
      <c r="F12" s="910"/>
      <c r="G12" s="910"/>
      <c r="H12" s="910"/>
      <c r="I12" s="910"/>
      <c r="J12" s="911"/>
      <c r="K12" s="138">
        <f t="shared" ref="K12:K30" si="5">IF(L12="","",AS12)</f>
        <v>2</v>
      </c>
      <c r="L12" s="945" t="str">
        <f>IFERROR(VLOOKUP($AS$7&amp;$AS12,'様式C-1-1用'!$C$4:$AI$2973,5,0),"")</f>
        <v>覆工・坑門</v>
      </c>
      <c r="M12" s="946"/>
      <c r="N12" s="945" t="str">
        <f>IFERROR(VLOOKUP($AS$7&amp;$AS12,'様式C-1-1用'!$C$4:$AI$2973,6,0),"")</f>
        <v>側壁（左側）</v>
      </c>
      <c r="O12" s="946"/>
      <c r="P12" s="945" t="str">
        <f>IFERROR(VLOOKUP($AS$7&amp;$AS12,'様式C-1-1用'!$C$4:$AI$2973,7,0),"")</f>
        <v>材質劣化</v>
      </c>
      <c r="Q12" s="946"/>
      <c r="R12" s="420" t="str">
        <f>IFERROR(VLOOKUP($AS$7&amp;$AS12,'様式C-1-1用'!$C$4:$AI$2973,9,0),"")</f>
        <v>うき・はく離</v>
      </c>
      <c r="S12" s="420"/>
      <c r="T12" s="420"/>
      <c r="U12" s="923" t="str">
        <f>IFERROR(VLOOKUP($AS$7&amp;$AS12,'様式C-1-1用'!$C$4:$AI$2973,20,0),"")</f>
        <v>Ⅱ</v>
      </c>
      <c r="V12" s="947"/>
      <c r="W12" s="923" t="str">
        <f>IFERROR(VLOOKUP($AS$7&amp;$AS12,'様式C-1-1用'!$C$4:$AI$2973,23,0),"")</f>
        <v>Ⅱ</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0.22</v>
      </c>
      <c r="AG12" s="334">
        <f>IFERROR(VLOOKUP($AS$7&amp;$AS12,'様式C-1-1用'!$C$4:$BS$977,66,0),"")</f>
        <v>0</v>
      </c>
      <c r="AH12" s="334">
        <f>IFERROR(VLOOKUP($AS$7&amp;$AS12,'様式C-1-1用'!$C$4:$BS$977,67,0),"")</f>
        <v>0</v>
      </c>
      <c r="AI12" s="334">
        <f>IFERROR(VLOOKUP($AS$7&amp;$AS12,'様式C-1-1用'!$C$4:$BS$977,68,0),"")</f>
        <v>0</v>
      </c>
      <c r="AJ12" s="334">
        <f>IFERROR(VLOOKUP($AS$7&amp;$AS12,'様式C-1-1用'!$C$4:$BS$977,69,0),"")</f>
        <v>0</v>
      </c>
      <c r="AK12" s="924" t="str">
        <f>IFERROR(VLOOKUP($AS$7&amp;$AS12,'様式C-1-1用'!$C$4:$AI$976,17,0),"")</f>
        <v/>
      </c>
      <c r="AL12" s="924"/>
      <c r="AM12" s="924"/>
      <c r="AN12" s="755"/>
      <c r="AO12" s="756"/>
      <c r="AP12" s="3"/>
      <c r="AQ12" s="166">
        <f t="shared" ref="AQ12:AQ30" si="6">IF(P12="外力",1,IF(P12="材質劣化",2,IF(P12="漏水",3,0)))</f>
        <v>2</v>
      </c>
      <c r="AS12" s="114">
        <f>AS11+1</f>
        <v>2</v>
      </c>
    </row>
    <row r="13" spans="2:86" ht="12" customHeight="1" x14ac:dyDescent="0.15">
      <c r="B13" s="629"/>
      <c r="C13" s="912"/>
      <c r="D13" s="910"/>
      <c r="E13" s="910"/>
      <c r="F13" s="910"/>
      <c r="G13" s="910"/>
      <c r="H13" s="910"/>
      <c r="I13" s="910"/>
      <c r="J13" s="911"/>
      <c r="K13" s="138">
        <f t="shared" si="5"/>
        <v>3</v>
      </c>
      <c r="L13" s="945" t="str">
        <f>IFERROR(VLOOKUP($AS$7&amp;$AS13,'様式C-1-1用'!$C$4:$AI$2973,5,0),"")</f>
        <v>覆工・坑門</v>
      </c>
      <c r="M13" s="946"/>
      <c r="N13" s="945" t="str">
        <f>IFERROR(VLOOKUP($AS$7&amp;$AS13,'様式C-1-1用'!$C$4:$AI$2973,6,0),"")</f>
        <v>側壁（左側）</v>
      </c>
      <c r="O13" s="946"/>
      <c r="P13" s="945" t="str">
        <f>IFERROR(VLOOKUP($AS$7&amp;$AS13,'様式C-1-1用'!$C$4:$AI$2973,7,0),"")</f>
        <v>材質劣化</v>
      </c>
      <c r="Q13" s="946"/>
      <c r="R13" s="420" t="str">
        <f>IFERROR(VLOOKUP($AS$7&amp;$AS13,'様式C-1-1用'!$C$4:$AI$2973,9,0),"")</f>
        <v>うき・はく離</v>
      </c>
      <c r="S13" s="420"/>
      <c r="T13" s="420"/>
      <c r="U13" s="923" t="str">
        <f>IFERROR(VLOOKUP($AS$7&amp;$AS13,'様式C-1-1用'!$C$4:$AI$2973,20,0),"")</f>
        <v>Ⅱ</v>
      </c>
      <c r="V13" s="947"/>
      <c r="W13" s="923" t="str">
        <f>IFERROR(VLOOKUP($AS$7&amp;$AS13,'様式C-1-1用'!$C$4:$AI$2973,23,0),"")</f>
        <v>Ⅱ</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v>
      </c>
      <c r="AF13" s="334">
        <f>IFERROR(VLOOKUP($AS$7&amp;$AS13,'様式C-1-1用'!$C$4:$BS$976,65,0),"")</f>
        <v>0.23</v>
      </c>
      <c r="AG13" s="334">
        <f>IFERROR(VLOOKUP($AS$7&amp;$AS13,'様式C-1-1用'!$C$4:$BS$977,66,0),"")</f>
        <v>0</v>
      </c>
      <c r="AH13" s="334">
        <f>IFERROR(VLOOKUP($AS$7&amp;$AS13,'様式C-1-1用'!$C$4:$BS$977,67,0),"")</f>
        <v>0</v>
      </c>
      <c r="AI13" s="334">
        <f>IFERROR(VLOOKUP($AS$7&amp;$AS13,'様式C-1-1用'!$C$4:$BS$977,68,0),"")</f>
        <v>0</v>
      </c>
      <c r="AJ13" s="334">
        <f>IFERROR(VLOOKUP($AS$7&amp;$AS13,'様式C-1-1用'!$C$4:$BS$977,69,0),"")</f>
        <v>0</v>
      </c>
      <c r="AK13" s="924" t="str">
        <f>IFERROR(VLOOKUP($AS$7&amp;$AS13,'様式C-1-1用'!$C$4:$AI$976,17,0),"")</f>
        <v/>
      </c>
      <c r="AL13" s="924"/>
      <c r="AM13" s="924"/>
      <c r="AN13" s="755"/>
      <c r="AO13" s="756"/>
      <c r="AP13" s="3"/>
      <c r="AQ13" s="166">
        <f t="shared" si="6"/>
        <v>2</v>
      </c>
      <c r="AS13" s="114">
        <f t="shared" ref="AS13:AS30" si="7">AS12+1</f>
        <v>3</v>
      </c>
    </row>
    <row r="14" spans="2:86" ht="12" customHeight="1" x14ac:dyDescent="0.15">
      <c r="B14" s="629"/>
      <c r="C14" s="912"/>
      <c r="D14" s="910"/>
      <c r="E14" s="910"/>
      <c r="F14" s="910"/>
      <c r="G14" s="910"/>
      <c r="H14" s="910"/>
      <c r="I14" s="910"/>
      <c r="J14" s="911"/>
      <c r="K14" s="138">
        <f t="shared" si="5"/>
        <v>4</v>
      </c>
      <c r="L14" s="945" t="str">
        <f>IFERROR(VLOOKUP($AS$7&amp;$AS14,'様式C-1-1用'!$C$4:$AI$2973,5,0),"")</f>
        <v>覆工・坑門</v>
      </c>
      <c r="M14" s="946"/>
      <c r="N14" s="945" t="str">
        <f>IFERROR(VLOOKUP($AS$7&amp;$AS14,'様式C-1-1用'!$C$4:$AI$2973,6,0),"")</f>
        <v>アーチ（右側）</v>
      </c>
      <c r="O14" s="946"/>
      <c r="P14" s="945" t="str">
        <f>IFERROR(VLOOKUP($AS$7&amp;$AS14,'様式C-1-1用'!$C$4:$AI$2973,7,0),"")</f>
        <v>材質劣化</v>
      </c>
      <c r="Q14" s="946"/>
      <c r="R14" s="420" t="str">
        <f>IFERROR(VLOOKUP($AS$7&amp;$AS14,'様式C-1-1用'!$C$4:$AI$2973,9,0),"")</f>
        <v>補修跡</v>
      </c>
      <c r="S14" s="420"/>
      <c r="T14" s="420"/>
      <c r="U14" s="923" t="str">
        <f>IFERROR(VLOOKUP($AS$7&amp;$AS14,'様式C-1-1用'!$C$4:$AI$2973,20,0),"")</f>
        <v>Ⅱ</v>
      </c>
      <c r="V14" s="947"/>
      <c r="W14" s="923" t="str">
        <f>IFERROR(VLOOKUP($AS$7&amp;$AS14,'様式C-1-1用'!$C$4:$AI$2973,23,0),"")</f>
        <v>Ⅰ</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v>
      </c>
      <c r="AG14" s="334">
        <f>IFERROR(VLOOKUP($AS$7&amp;$AS14,'様式C-1-1用'!$C$4:$BS$977,66,0),"")</f>
        <v>0</v>
      </c>
      <c r="AH14" s="334">
        <f>IFERROR(VLOOKUP($AS$7&amp;$AS14,'様式C-1-1用'!$C$4:$BS$977,67,0),"")</f>
        <v>0</v>
      </c>
      <c r="AI14" s="334">
        <f>IFERROR(VLOOKUP($AS$7&amp;$AS14,'様式C-1-1用'!$C$4:$BS$977,68,0),"")</f>
        <v>0</v>
      </c>
      <c r="AJ14" s="334">
        <f>IFERROR(VLOOKUP($AS$7&amp;$AS14,'様式C-1-1用'!$C$4:$BS$977,69,0),"")</f>
        <v>0</v>
      </c>
      <c r="AK14" s="924" t="str">
        <f>IFERROR(VLOOKUP($AS$7&amp;$AS14,'様式C-1-1用'!$C$4:$AI$976,17,0),"")</f>
        <v>導水工</v>
      </c>
      <c r="AL14" s="924"/>
      <c r="AM14" s="924"/>
      <c r="AN14" s="755"/>
      <c r="AO14" s="756"/>
      <c r="AP14" s="3"/>
      <c r="AQ14" s="166">
        <f t="shared" si="6"/>
        <v>2</v>
      </c>
      <c r="AS14" s="114">
        <f t="shared" si="7"/>
        <v>4</v>
      </c>
    </row>
    <row r="15" spans="2:86" ht="12" customHeight="1" x14ac:dyDescent="0.15">
      <c r="B15" s="629"/>
      <c r="C15" s="912"/>
      <c r="D15" s="910"/>
      <c r="E15" s="910"/>
      <c r="F15" s="910"/>
      <c r="G15" s="910"/>
      <c r="H15" s="910"/>
      <c r="I15" s="910"/>
      <c r="J15" s="911"/>
      <c r="K15" s="138">
        <f t="shared" si="5"/>
        <v>5</v>
      </c>
      <c r="L15" s="945" t="str">
        <f>IFERROR(VLOOKUP($AS$7&amp;$AS15,'様式C-1-1用'!$C$4:$AI$2973,5,0),"")</f>
        <v>覆工・坑門</v>
      </c>
      <c r="M15" s="946"/>
      <c r="N15" s="945" t="str">
        <f>IFERROR(VLOOKUP($AS$7&amp;$AS15,'様式C-1-1用'!$C$4:$AI$2973,6,0),"")</f>
        <v>側壁（右側）</v>
      </c>
      <c r="O15" s="946"/>
      <c r="P15" s="945" t="str">
        <f>IFERROR(VLOOKUP($AS$7&amp;$AS15,'様式C-1-1用'!$C$4:$AI$2973,7,0),"")</f>
        <v>材質劣化</v>
      </c>
      <c r="Q15" s="946"/>
      <c r="R15" s="420" t="str">
        <f>IFERROR(VLOOKUP($AS$7&amp;$AS15,'様式C-1-1用'!$C$4:$AI$2973,9,0),"")</f>
        <v>うき・はく離</v>
      </c>
      <c r="S15" s="420"/>
      <c r="T15" s="420"/>
      <c r="U15" s="923" t="str">
        <f>IFERROR(VLOOKUP($AS$7&amp;$AS15,'様式C-1-1用'!$C$4:$AI$2973,20,0),"")</f>
        <v>Ⅱ</v>
      </c>
      <c r="V15" s="947"/>
      <c r="W15" s="923" t="str">
        <f>IFERROR(VLOOKUP($AS$7&amp;$AS15,'様式C-1-1用'!$C$4:$AI$2973,23,0),"")</f>
        <v>Ⅱ</v>
      </c>
      <c r="X15" s="924"/>
      <c r="Y15" s="289">
        <f>IFERROR(VLOOKUP($AS$7&amp;$AS15,'様式C-1-1用'!$C$4:$CE$2973,58,0),"")</f>
        <v>0</v>
      </c>
      <c r="Z15" s="290">
        <f>IFERROR(VLOOKUP($AS$7&amp;$AS15,'様式C-1-1用'!$C$4:$BS$977,59,0),"")</f>
        <v>0</v>
      </c>
      <c r="AA15" s="290">
        <f>IFERROR(VLOOKUP($AS$7&amp;$AS15,'様式C-1-1用'!$C$4:$BS$977,60,0),"")</f>
        <v>0</v>
      </c>
      <c r="AB15" s="290">
        <f>IFERROR(VLOOKUP($AS$7&amp;$AS15,'様式C-1-1用'!$C$4:$BS$977,61,0),"")</f>
        <v>0</v>
      </c>
      <c r="AC15" s="334">
        <f>IFERROR(VLOOKUP($AS$7&amp;$AS15,'様式C-1-1用'!$C$4:$BS$977,62,0),"")</f>
        <v>0</v>
      </c>
      <c r="AD15" s="334">
        <f>IFERROR(VLOOKUP($AS$7&amp;$AS15,'様式C-1-1用'!$C$4:$BS$976,63,0),"")</f>
        <v>0</v>
      </c>
      <c r="AE15" s="334">
        <f>IFERROR(VLOOKUP($AS$7&amp;$AS15,'様式C-1-1用'!$C$4:$BS$976,64,0),"")</f>
        <v>0</v>
      </c>
      <c r="AF15" s="334">
        <f>IFERROR(VLOOKUP($AS$7&amp;$AS15,'様式C-1-1用'!$C$4:$BS$976,65,0),"")</f>
        <v>0.1</v>
      </c>
      <c r="AG15" s="334">
        <f>IFERROR(VLOOKUP($AS$7&amp;$AS15,'様式C-1-1用'!$C$4:$BS$977,66,0),"")</f>
        <v>0</v>
      </c>
      <c r="AH15" s="334">
        <f>IFERROR(VLOOKUP($AS$7&amp;$AS15,'様式C-1-1用'!$C$4:$BS$977,67,0),"")</f>
        <v>0</v>
      </c>
      <c r="AI15" s="334">
        <f>IFERROR(VLOOKUP($AS$7&amp;$AS15,'様式C-1-1用'!$C$4:$BS$977,68,0),"")</f>
        <v>0</v>
      </c>
      <c r="AJ15" s="334">
        <f>IFERROR(VLOOKUP($AS$7&amp;$AS15,'様式C-1-1用'!$C$4:$BS$977,69,0),"")</f>
        <v>0</v>
      </c>
      <c r="AK15" s="924" t="str">
        <f>IFERROR(VLOOKUP($AS$7&amp;$AS15,'様式C-1-1用'!$C$4:$AI$976,17,0),"")</f>
        <v/>
      </c>
      <c r="AL15" s="924"/>
      <c r="AM15" s="924"/>
      <c r="AN15" s="755"/>
      <c r="AO15" s="756"/>
      <c r="AP15" s="3"/>
      <c r="AQ15" s="166">
        <f t="shared" si="6"/>
        <v>2</v>
      </c>
      <c r="AS15" s="114">
        <f t="shared" si="7"/>
        <v>5</v>
      </c>
    </row>
    <row r="16" spans="2:86" ht="12" customHeight="1" x14ac:dyDescent="0.15">
      <c r="B16" s="629"/>
      <c r="C16" s="912"/>
      <c r="D16" s="910"/>
      <c r="E16" s="910"/>
      <c r="F16" s="910"/>
      <c r="G16" s="910"/>
      <c r="H16" s="910"/>
      <c r="I16" s="910"/>
      <c r="J16" s="911"/>
      <c r="K16" s="138">
        <f t="shared" si="5"/>
        <v>6</v>
      </c>
      <c r="L16" s="945" t="str">
        <f>IFERROR(VLOOKUP($AS$7&amp;$AS16,'様式C-1-1用'!$C$4:$AI$2973,5,0),"")</f>
        <v>路面</v>
      </c>
      <c r="M16" s="946"/>
      <c r="N16" s="945" t="str">
        <f>IFERROR(VLOOKUP($AS$7&amp;$AS16,'様式C-1-1用'!$C$4:$AI$2973,6,0),"")</f>
        <v>監査歩廊</v>
      </c>
      <c r="O16" s="946"/>
      <c r="P16" s="945" t="str">
        <f>IFERROR(VLOOKUP($AS$7&amp;$AS16,'様式C-1-1用'!$C$4:$AI$2973,7,0),"")</f>
        <v>材質劣化</v>
      </c>
      <c r="Q16" s="946"/>
      <c r="R16" s="420" t="str">
        <f>IFERROR(VLOOKUP($AS$7&amp;$AS16,'様式C-1-1用'!$C$4:$AI$2973,9,0),"")</f>
        <v>鉄筋露出</v>
      </c>
      <c r="S16" s="420"/>
      <c r="T16" s="420"/>
      <c r="U16" s="923" t="str">
        <f>IFERROR(VLOOKUP($AS$7&amp;$AS16,'様式C-1-1用'!$C$4:$AI$2973,20,0),"")</f>
        <v>Ⅱ</v>
      </c>
      <c r="V16" s="947"/>
      <c r="W16" s="923" t="str">
        <f>IFERROR(VLOOKUP($AS$7&amp;$AS16,'様式C-1-1用'!$C$4:$AI$2973,23,0),"")</f>
        <v>－</v>
      </c>
      <c r="X16" s="924"/>
      <c r="Y16" s="289">
        <f>IFERROR(VLOOKUP($AS$7&amp;$AS16,'様式C-1-1用'!$C$4:$CE$2973,58,0),"")</f>
        <v>0</v>
      </c>
      <c r="Z16" s="290">
        <f>IFERROR(VLOOKUP($AS$7&amp;$AS16,'様式C-1-1用'!$C$4:$BS$977,59,0),"")</f>
        <v>0</v>
      </c>
      <c r="AA16" s="290">
        <f>IFERROR(VLOOKUP($AS$7&amp;$AS16,'様式C-1-1用'!$C$4:$BS$977,60,0),"")</f>
        <v>0</v>
      </c>
      <c r="AB16" s="290">
        <f>IFERROR(VLOOKUP($AS$7&amp;$AS16,'様式C-1-1用'!$C$4:$BS$977,61,0),"")</f>
        <v>0</v>
      </c>
      <c r="AC16" s="334">
        <f>IFERROR(VLOOKUP($AS$7&amp;$AS16,'様式C-1-1用'!$C$4:$BS$977,62,0),"")</f>
        <v>0</v>
      </c>
      <c r="AD16" s="334">
        <f>IFERROR(VLOOKUP($AS$7&amp;$AS16,'様式C-1-1用'!$C$4:$BS$976,63,0),"")</f>
        <v>0</v>
      </c>
      <c r="AE16" s="334">
        <f>IFERROR(VLOOKUP($AS$7&amp;$AS16,'様式C-1-1用'!$C$4:$BS$976,64,0),"")</f>
        <v>0</v>
      </c>
      <c r="AF16" s="334">
        <f>IFERROR(VLOOKUP($AS$7&amp;$AS16,'様式C-1-1用'!$C$4:$BS$976,65,0),"")</f>
        <v>0</v>
      </c>
      <c r="AG16" s="334">
        <f>IFERROR(VLOOKUP($AS$7&amp;$AS16,'様式C-1-1用'!$C$4:$BS$977,66,0),"")</f>
        <v>0</v>
      </c>
      <c r="AH16" s="334">
        <f>IFERROR(VLOOKUP($AS$7&amp;$AS16,'様式C-1-1用'!$C$4:$BS$977,67,0),"")</f>
        <v>0</v>
      </c>
      <c r="AI16" s="334">
        <f>IFERROR(VLOOKUP($AS$7&amp;$AS16,'様式C-1-1用'!$C$4:$BS$977,68,0),"")</f>
        <v>0</v>
      </c>
      <c r="AJ16" s="334">
        <f>IFERROR(VLOOKUP($AS$7&amp;$AS16,'様式C-1-1用'!$C$4:$BS$977,69,0),"")</f>
        <v>0</v>
      </c>
      <c r="AK16" s="924" t="str">
        <f>IFERROR(VLOOKUP($AS$7&amp;$AS16,'様式C-1-1用'!$C$4:$AI$976,17,0),"")</f>
        <v/>
      </c>
      <c r="AL16" s="924"/>
      <c r="AM16" s="924"/>
      <c r="AN16" s="755"/>
      <c r="AO16" s="756"/>
      <c r="AP16" s="3"/>
      <c r="AQ16" s="166">
        <f t="shared" si="6"/>
        <v>2</v>
      </c>
      <c r="AS16" s="114">
        <f t="shared" si="7"/>
        <v>6</v>
      </c>
    </row>
    <row r="17" spans="2:45" ht="12" customHeight="1" x14ac:dyDescent="0.15">
      <c r="B17" s="629"/>
      <c r="C17" s="912"/>
      <c r="D17" s="910"/>
      <c r="E17" s="910"/>
      <c r="F17" s="910"/>
      <c r="G17" s="910"/>
      <c r="H17" s="910"/>
      <c r="I17" s="910"/>
      <c r="J17" s="911"/>
      <c r="K17" s="138">
        <f t="shared" si="5"/>
        <v>7</v>
      </c>
      <c r="L17" s="945" t="str">
        <f>IFERROR(VLOOKUP($AS$7&amp;$AS17,'様式C-1-1用'!$C$4:$AI$2973,5,0),"")</f>
        <v>覆工・坑門</v>
      </c>
      <c r="M17" s="946"/>
      <c r="N17" s="945" t="str">
        <f>IFERROR(VLOOKUP($AS$7&amp;$AS17,'様式C-1-1用'!$C$4:$AI$2973,6,0),"")</f>
        <v>側壁（右側）</v>
      </c>
      <c r="O17" s="946"/>
      <c r="P17" s="945" t="str">
        <f>IFERROR(VLOOKUP($AS$7&amp;$AS17,'様式C-1-1用'!$C$4:$AI$2973,7,0),"")</f>
        <v>材質劣化</v>
      </c>
      <c r="Q17" s="946"/>
      <c r="R17" s="420" t="str">
        <f>IFERROR(VLOOKUP($AS$7&amp;$AS17,'様式C-1-1用'!$C$4:$AI$2973,9,0),"")</f>
        <v>うき・はく離</v>
      </c>
      <c r="S17" s="420"/>
      <c r="T17" s="420"/>
      <c r="U17" s="923" t="str">
        <f>IFERROR(VLOOKUP($AS$7&amp;$AS17,'様式C-1-1用'!$C$4:$AI$2973,20,0),"")</f>
        <v>－</v>
      </c>
      <c r="V17" s="947"/>
      <c r="W17" s="923" t="str">
        <f>IFERROR(VLOOKUP($AS$7&amp;$AS17,'様式C-1-1用'!$C$4:$AI$2973,23,0),"")</f>
        <v>Ⅱ</v>
      </c>
      <c r="X17" s="924"/>
      <c r="Y17" s="289">
        <f>IFERROR(VLOOKUP($AS$7&amp;$AS17,'様式C-1-1用'!$C$4:$CE$2973,58,0),"")</f>
        <v>0</v>
      </c>
      <c r="Z17" s="290">
        <f>IFERROR(VLOOKUP($AS$7&amp;$AS17,'様式C-1-1用'!$C$4:$BS$977,59,0),"")</f>
        <v>0</v>
      </c>
      <c r="AA17" s="290">
        <f>IFERROR(VLOOKUP($AS$7&amp;$AS17,'様式C-1-1用'!$C$4:$BS$977,60,0),"")</f>
        <v>0</v>
      </c>
      <c r="AB17" s="290">
        <f>IFERROR(VLOOKUP($AS$7&amp;$AS17,'様式C-1-1用'!$C$4:$BS$977,61,0),"")</f>
        <v>0</v>
      </c>
      <c r="AC17" s="334">
        <f>IFERROR(VLOOKUP($AS$7&amp;$AS17,'様式C-1-1用'!$C$4:$BS$977,62,0),"")</f>
        <v>0</v>
      </c>
      <c r="AD17" s="334">
        <f>IFERROR(VLOOKUP($AS$7&amp;$AS17,'様式C-1-1用'!$C$4:$BS$976,63,0),"")</f>
        <v>0</v>
      </c>
      <c r="AE17" s="334">
        <f>IFERROR(VLOOKUP($AS$7&amp;$AS17,'様式C-1-1用'!$C$4:$BS$976,64,0),"")</f>
        <v>0</v>
      </c>
      <c r="AF17" s="334">
        <f>IFERROR(VLOOKUP($AS$7&amp;$AS17,'様式C-1-1用'!$C$4:$BS$976,65,0),"")</f>
        <v>0.02</v>
      </c>
      <c r="AG17" s="334">
        <f>IFERROR(VLOOKUP($AS$7&amp;$AS17,'様式C-1-1用'!$C$4:$BS$977,66,0),"")</f>
        <v>0</v>
      </c>
      <c r="AH17" s="334">
        <f>IFERROR(VLOOKUP($AS$7&amp;$AS17,'様式C-1-1用'!$C$4:$BS$977,67,0),"")</f>
        <v>0</v>
      </c>
      <c r="AI17" s="334">
        <f>IFERROR(VLOOKUP($AS$7&amp;$AS17,'様式C-1-1用'!$C$4:$BS$977,68,0),"")</f>
        <v>0</v>
      </c>
      <c r="AJ17" s="334">
        <f>IFERROR(VLOOKUP($AS$7&amp;$AS17,'様式C-1-1用'!$C$4:$BS$977,69,0),"")</f>
        <v>0</v>
      </c>
      <c r="AK17" s="924" t="str">
        <f>IFERROR(VLOOKUP($AS$7&amp;$AS17,'様式C-1-1用'!$C$4:$AI$976,17,0),"")</f>
        <v>(一部欠損)</v>
      </c>
      <c r="AL17" s="924"/>
      <c r="AM17" s="924"/>
      <c r="AN17" s="755"/>
      <c r="AO17" s="756"/>
      <c r="AP17" s="3"/>
      <c r="AQ17" s="166">
        <f t="shared" si="6"/>
        <v>2</v>
      </c>
      <c r="AS17" s="114">
        <f t="shared" si="7"/>
        <v>7</v>
      </c>
    </row>
    <row r="18" spans="2:45" ht="12" customHeight="1" x14ac:dyDescent="0.15">
      <c r="B18" s="629"/>
      <c r="C18" s="912"/>
      <c r="D18" s="910"/>
      <c r="E18" s="910"/>
      <c r="F18" s="910"/>
      <c r="G18" s="910"/>
      <c r="H18" s="910"/>
      <c r="I18" s="910"/>
      <c r="J18" s="911"/>
      <c r="K18" s="138">
        <f t="shared" si="5"/>
        <v>8</v>
      </c>
      <c r="L18" s="945" t="str">
        <f>IFERROR(VLOOKUP($AS$7&amp;$AS18,'様式C-1-1用'!$C$4:$AI$2973,5,0),"")</f>
        <v>覆工・坑門</v>
      </c>
      <c r="M18" s="946"/>
      <c r="N18" s="945" t="str">
        <f>IFERROR(VLOOKUP($AS$7&amp;$AS18,'様式C-1-1用'!$C$4:$AI$2973,6,0),"")</f>
        <v>側壁（右側）</v>
      </c>
      <c r="O18" s="946"/>
      <c r="P18" s="945" t="str">
        <f>IFERROR(VLOOKUP($AS$7&amp;$AS18,'様式C-1-1用'!$C$4:$AI$2973,7,0),"")</f>
        <v>材質劣化</v>
      </c>
      <c r="Q18" s="946"/>
      <c r="R18" s="420" t="str">
        <f>IFERROR(VLOOKUP($AS$7&amp;$AS18,'様式C-1-1用'!$C$4:$AI$2973,9,0),"")</f>
        <v>うき・はく離</v>
      </c>
      <c r="S18" s="420"/>
      <c r="T18" s="420"/>
      <c r="U18" s="923" t="str">
        <f>IFERROR(VLOOKUP($AS$7&amp;$AS18,'様式C-1-1用'!$C$4:$AI$2973,20,0),"")</f>
        <v>－</v>
      </c>
      <c r="V18" s="947"/>
      <c r="W18" s="923" t="str">
        <f>IFERROR(VLOOKUP($AS$7&amp;$AS18,'様式C-1-1用'!$C$4:$AI$2973,23,0),"")</f>
        <v>Ⅱ</v>
      </c>
      <c r="X18" s="924"/>
      <c r="Y18" s="289">
        <f>IFERROR(VLOOKUP($AS$7&amp;$AS18,'様式C-1-1用'!$C$4:$CE$2973,58,0),"")</f>
        <v>0</v>
      </c>
      <c r="Z18" s="290">
        <f>IFERROR(VLOOKUP($AS$7&amp;$AS18,'様式C-1-1用'!$C$4:$BS$977,59,0),"")</f>
        <v>0</v>
      </c>
      <c r="AA18" s="290">
        <f>IFERROR(VLOOKUP($AS$7&amp;$AS18,'様式C-1-1用'!$C$4:$BS$977,60,0),"")</f>
        <v>0</v>
      </c>
      <c r="AB18" s="290">
        <f>IFERROR(VLOOKUP($AS$7&amp;$AS18,'様式C-1-1用'!$C$4:$BS$977,61,0),"")</f>
        <v>0</v>
      </c>
      <c r="AC18" s="334">
        <f>IFERROR(VLOOKUP($AS$7&amp;$AS18,'様式C-1-1用'!$C$4:$BS$977,62,0),"")</f>
        <v>0</v>
      </c>
      <c r="AD18" s="334">
        <f>IFERROR(VLOOKUP($AS$7&amp;$AS18,'様式C-1-1用'!$C$4:$BS$976,63,0),"")</f>
        <v>0</v>
      </c>
      <c r="AE18" s="334">
        <f>IFERROR(VLOOKUP($AS$7&amp;$AS18,'様式C-1-1用'!$C$4:$BS$976,64,0),"")</f>
        <v>0</v>
      </c>
      <c r="AF18" s="334">
        <f>IFERROR(VLOOKUP($AS$7&amp;$AS18,'様式C-1-1用'!$C$4:$BS$976,65,0),"")</f>
        <v>0.36</v>
      </c>
      <c r="AG18" s="334">
        <f>IFERROR(VLOOKUP($AS$7&amp;$AS18,'様式C-1-1用'!$C$4:$BS$977,66,0),"")</f>
        <v>0</v>
      </c>
      <c r="AH18" s="334">
        <f>IFERROR(VLOOKUP($AS$7&amp;$AS18,'様式C-1-1用'!$C$4:$BS$977,67,0),"")</f>
        <v>0</v>
      </c>
      <c r="AI18" s="334">
        <f>IFERROR(VLOOKUP($AS$7&amp;$AS18,'様式C-1-1用'!$C$4:$BS$977,68,0),"")</f>
        <v>0</v>
      </c>
      <c r="AJ18" s="334">
        <f>IFERROR(VLOOKUP($AS$7&amp;$AS18,'様式C-1-1用'!$C$4:$BS$977,69,0),"")</f>
        <v>0</v>
      </c>
      <c r="AK18" s="924" t="str">
        <f>IFERROR(VLOOKUP($AS$7&amp;$AS18,'様式C-1-1用'!$C$4:$AI$976,17,0),"")</f>
        <v/>
      </c>
      <c r="AL18" s="924"/>
      <c r="AM18" s="924"/>
      <c r="AN18" s="755"/>
      <c r="AO18" s="756"/>
      <c r="AP18" s="3"/>
      <c r="AQ18" s="166">
        <f t="shared" si="6"/>
        <v>2</v>
      </c>
      <c r="AS18" s="114">
        <f t="shared" si="7"/>
        <v>8</v>
      </c>
    </row>
    <row r="19" spans="2:45" ht="12" customHeight="1" x14ac:dyDescent="0.15">
      <c r="B19" s="629"/>
      <c r="C19" s="912"/>
      <c r="D19" s="910"/>
      <c r="E19" s="910"/>
      <c r="F19" s="910"/>
      <c r="G19" s="910"/>
      <c r="H19" s="910"/>
      <c r="I19" s="910"/>
      <c r="J19" s="911"/>
      <c r="K19" s="138" t="str">
        <f t="shared" si="5"/>
        <v/>
      </c>
      <c r="L19" s="945" t="str">
        <f>IFERROR(VLOOKUP($AS$7&amp;$AS19,'様式C-1-1用'!$C$4:$AI$2973,5,0),"")</f>
        <v/>
      </c>
      <c r="M19" s="946"/>
      <c r="N19" s="945" t="str">
        <f>IFERROR(VLOOKUP($AS$7&amp;$AS19,'様式C-1-1用'!$C$4:$AI$2973,6,0),"")</f>
        <v/>
      </c>
      <c r="O19" s="946"/>
      <c r="P19" s="945" t="str">
        <f>IFERROR(VLOOKUP($AS$7&amp;$AS19,'様式C-1-1用'!$C$4:$AI$2973,7,0),"")</f>
        <v/>
      </c>
      <c r="Q19" s="946"/>
      <c r="R19" s="420" t="str">
        <f>IFERROR(VLOOKUP($AS$7&amp;$AS19,'様式C-1-1用'!$C$4:$AI$2973,9,0),"")</f>
        <v/>
      </c>
      <c r="S19" s="420"/>
      <c r="T19" s="420"/>
      <c r="U19" s="923" t="str">
        <f>IFERROR(VLOOKUP($AS$7&amp;$AS19,'様式C-1-1用'!$C$4:$AI$2973,20,0),"")</f>
        <v/>
      </c>
      <c r="V19" s="947"/>
      <c r="W19" s="923" t="str">
        <f>IFERROR(VLOOKUP($AS$7&amp;$AS19,'様式C-1-1用'!$C$4:$AI$2973,23,0),"")</f>
        <v/>
      </c>
      <c r="X19" s="924"/>
      <c r="Y19" s="289" t="str">
        <f>IFERROR(VLOOKUP($AS$7&amp;$AS19,'様式C-1-1用'!$C$4:$CE$2973,58,0),"")</f>
        <v/>
      </c>
      <c r="Z19" s="290" t="str">
        <f>IFERROR(VLOOKUP($AS$7&amp;$AS19,'様式C-1-1用'!$C$4:$BS$977,59,0),"")</f>
        <v/>
      </c>
      <c r="AA19" s="290" t="str">
        <f>IFERROR(VLOOKUP($AS$7&amp;$AS19,'様式C-1-1用'!$C$4:$BS$977,60,0),"")</f>
        <v/>
      </c>
      <c r="AB19" s="290" t="str">
        <f>IFERROR(VLOOKUP($AS$7&amp;$AS19,'様式C-1-1用'!$C$4:$BS$977,61,0),"")</f>
        <v/>
      </c>
      <c r="AC19" s="334" t="str">
        <f>IFERROR(VLOOKUP($AS$7&amp;$AS19,'様式C-1-1用'!$C$4:$BS$977,62,0),"")</f>
        <v/>
      </c>
      <c r="AD19" s="334" t="str">
        <f>IFERROR(VLOOKUP($AS$7&amp;$AS19,'様式C-1-1用'!$C$4:$BS$976,63,0),"")</f>
        <v/>
      </c>
      <c r="AE19" s="334" t="str">
        <f>IFERROR(VLOOKUP($AS$7&amp;$AS19,'様式C-1-1用'!$C$4:$BS$976,64,0),"")</f>
        <v/>
      </c>
      <c r="AF19" s="334" t="str">
        <f>IFERROR(VLOOKUP($AS$7&amp;$AS19,'様式C-1-1用'!$C$4:$BS$976,65,0),"")</f>
        <v/>
      </c>
      <c r="AG19" s="334" t="str">
        <f>IFERROR(VLOOKUP($AS$7&amp;$AS19,'様式C-1-1用'!$C$4:$BS$977,66,0),"")</f>
        <v/>
      </c>
      <c r="AH19" s="334" t="str">
        <f>IFERROR(VLOOKUP($AS$7&amp;$AS19,'様式C-1-1用'!$C$4:$BS$977,67,0),"")</f>
        <v/>
      </c>
      <c r="AI19" s="334" t="str">
        <f>IFERROR(VLOOKUP($AS$7&amp;$AS19,'様式C-1-1用'!$C$4:$BS$977,68,0),"")</f>
        <v/>
      </c>
      <c r="AJ19" s="334" t="str">
        <f>IFERROR(VLOOKUP($AS$7&amp;$AS19,'様式C-1-1用'!$C$4:$BS$977,69,0),"")</f>
        <v/>
      </c>
      <c r="AK19" s="924" t="str">
        <f>IFERROR(VLOOKUP($AS$7&amp;$AS19,'様式C-1-1用'!$C$4:$AI$976,17,0),"")</f>
        <v/>
      </c>
      <c r="AL19" s="924"/>
      <c r="AM19" s="924"/>
      <c r="AN19" s="755"/>
      <c r="AO19" s="756"/>
      <c r="AP19" s="3"/>
      <c r="AQ19" s="166">
        <f t="shared" si="6"/>
        <v>0</v>
      </c>
      <c r="AS19" s="114">
        <f t="shared" si="7"/>
        <v>9</v>
      </c>
    </row>
    <row r="20" spans="2:45" ht="12" customHeight="1" x14ac:dyDescent="0.15">
      <c r="B20" s="629"/>
      <c r="C20" s="912"/>
      <c r="D20" s="910"/>
      <c r="E20" s="910"/>
      <c r="F20" s="910"/>
      <c r="G20" s="910"/>
      <c r="H20" s="910"/>
      <c r="I20" s="910"/>
      <c r="J20" s="911"/>
      <c r="K20" s="138" t="str">
        <f t="shared" si="5"/>
        <v/>
      </c>
      <c r="L20" s="945" t="str">
        <f>IFERROR(VLOOKUP($AS$7&amp;$AS20,'様式C-1-1用'!$C$4:$AI$2973,5,0),"")</f>
        <v/>
      </c>
      <c r="M20" s="946"/>
      <c r="N20" s="945" t="str">
        <f>IFERROR(VLOOKUP($AS$7&amp;$AS20,'様式C-1-1用'!$C$4:$AI$2973,6,0),"")</f>
        <v/>
      </c>
      <c r="O20" s="946"/>
      <c r="P20" s="945" t="str">
        <f>IFERROR(VLOOKUP($AS$7&amp;$AS20,'様式C-1-1用'!$C$4:$AI$2973,7,0),"")</f>
        <v/>
      </c>
      <c r="Q20" s="946"/>
      <c r="R20" s="420" t="str">
        <f>IFERROR(VLOOKUP($AS$7&amp;$AS20,'様式C-1-1用'!$C$4:$AI$2973,9,0),"")</f>
        <v/>
      </c>
      <c r="S20" s="420"/>
      <c r="T20" s="420"/>
      <c r="U20" s="923" t="str">
        <f>IFERROR(VLOOKUP($AS$7&amp;$AS20,'様式C-1-1用'!$C$4:$AI$2973,20,0),"")</f>
        <v/>
      </c>
      <c r="V20" s="947"/>
      <c r="W20" s="923" t="str">
        <f>IFERROR(VLOOKUP($AS$7&amp;$AS20,'様式C-1-1用'!$C$4:$AI$2973,23,0),"")</f>
        <v/>
      </c>
      <c r="X20" s="924"/>
      <c r="Y20" s="289" t="str">
        <f>IFERROR(VLOOKUP($AS$7&amp;$AS20,'様式C-1-1用'!$C$4:$CE$2973,58,0),"")</f>
        <v/>
      </c>
      <c r="Z20" s="290" t="str">
        <f>IFERROR(VLOOKUP($AS$7&amp;$AS20,'様式C-1-1用'!$C$4:$BS$977,59,0),"")</f>
        <v/>
      </c>
      <c r="AA20" s="290" t="str">
        <f>IFERROR(VLOOKUP($AS$7&amp;$AS20,'様式C-1-1用'!$C$4:$BS$977,60,0),"")</f>
        <v/>
      </c>
      <c r="AB20" s="290" t="str">
        <f>IFERROR(VLOOKUP($AS$7&amp;$AS20,'様式C-1-1用'!$C$4:$BS$977,61,0),"")</f>
        <v/>
      </c>
      <c r="AC20" s="334" t="str">
        <f>IFERROR(VLOOKUP($AS$7&amp;$AS20,'様式C-1-1用'!$C$4:$BS$977,62,0),"")</f>
        <v/>
      </c>
      <c r="AD20" s="334" t="str">
        <f>IFERROR(VLOOKUP($AS$7&amp;$AS20,'様式C-1-1用'!$C$4:$BS$976,63,0),"")</f>
        <v/>
      </c>
      <c r="AE20" s="334" t="str">
        <f>IFERROR(VLOOKUP($AS$7&amp;$AS20,'様式C-1-1用'!$C$4:$BS$976,64,0),"")</f>
        <v/>
      </c>
      <c r="AF20" s="334" t="str">
        <f>IFERROR(VLOOKUP($AS$7&amp;$AS20,'様式C-1-1用'!$C$4:$BS$976,65,0),"")</f>
        <v/>
      </c>
      <c r="AG20" s="334" t="str">
        <f>IFERROR(VLOOKUP($AS$7&amp;$AS20,'様式C-1-1用'!$C$4:$BS$977,66,0),"")</f>
        <v/>
      </c>
      <c r="AH20" s="334" t="str">
        <f>IFERROR(VLOOKUP($AS$7&amp;$AS20,'様式C-1-1用'!$C$4:$BS$977,67,0),"")</f>
        <v/>
      </c>
      <c r="AI20" s="334" t="str">
        <f>IFERROR(VLOOKUP($AS$7&amp;$AS20,'様式C-1-1用'!$C$4:$BS$977,68,0),"")</f>
        <v/>
      </c>
      <c r="AJ20" s="334" t="str">
        <f>IFERROR(VLOOKUP($AS$7&amp;$AS20,'様式C-1-1用'!$C$4:$BS$977,69,0),"")</f>
        <v/>
      </c>
      <c r="AK20" s="924" t="str">
        <f>IFERROR(VLOOKUP($AS$7&amp;$AS20,'様式C-1-1用'!$C$4:$AI$976,17,0),"")</f>
        <v/>
      </c>
      <c r="AL20" s="924"/>
      <c r="AM20" s="924"/>
      <c r="AN20" s="755"/>
      <c r="AO20" s="756"/>
      <c r="AP20" s="3"/>
      <c r="AQ20" s="166">
        <f t="shared" si="6"/>
        <v>0</v>
      </c>
      <c r="AS20" s="114">
        <f t="shared" si="7"/>
        <v>10</v>
      </c>
    </row>
    <row r="21" spans="2:45" ht="12" customHeight="1" x14ac:dyDescent="0.15">
      <c r="B21" s="629"/>
      <c r="C21" s="912"/>
      <c r="D21" s="910"/>
      <c r="E21" s="910"/>
      <c r="F21" s="910"/>
      <c r="G21" s="910"/>
      <c r="H21" s="910"/>
      <c r="I21" s="910"/>
      <c r="J21" s="911"/>
      <c r="K21" s="138" t="str">
        <f t="shared" si="5"/>
        <v/>
      </c>
      <c r="L21" s="945" t="str">
        <f>IFERROR(VLOOKUP($AS$7&amp;$AS21,'様式C-1-1用'!$C$4:$AI$2973,5,0),"")</f>
        <v/>
      </c>
      <c r="M21" s="946"/>
      <c r="N21" s="945" t="str">
        <f>IFERROR(VLOOKUP($AS$7&amp;$AS21,'様式C-1-1用'!$C$4:$AI$2973,6,0),"")</f>
        <v/>
      </c>
      <c r="O21" s="946"/>
      <c r="P21" s="945" t="str">
        <f>IFERROR(VLOOKUP($AS$7&amp;$AS21,'様式C-1-1用'!$C$4:$AI$2973,7,0),"")</f>
        <v/>
      </c>
      <c r="Q21" s="946"/>
      <c r="R21" s="420" t="str">
        <f>IFERROR(VLOOKUP($AS$7&amp;$AS21,'様式C-1-1用'!$C$4:$AI$2973,9,0),"")</f>
        <v/>
      </c>
      <c r="S21" s="420"/>
      <c r="T21" s="420"/>
      <c r="U21" s="923" t="str">
        <f>IFERROR(VLOOKUP($AS$7&amp;$AS21,'様式C-1-1用'!$C$4:$AI$2973,20,0),"")</f>
        <v/>
      </c>
      <c r="V21" s="947"/>
      <c r="W21" s="923" t="str">
        <f>IFERROR(VLOOKUP($AS$7&amp;$AS21,'様式C-1-1用'!$C$4:$AI$2973,23,0),"")</f>
        <v/>
      </c>
      <c r="X21" s="924"/>
      <c r="Y21" s="289" t="str">
        <f>IFERROR(VLOOKUP($AS$7&amp;$AS21,'様式C-1-1用'!$C$4:$CE$2973,58,0),"")</f>
        <v/>
      </c>
      <c r="Z21" s="290" t="str">
        <f>IFERROR(VLOOKUP($AS$7&amp;$AS21,'様式C-1-1用'!$C$4:$BS$977,59,0),"")</f>
        <v/>
      </c>
      <c r="AA21" s="290" t="str">
        <f>IFERROR(VLOOKUP($AS$7&amp;$AS21,'様式C-1-1用'!$C$4:$BS$977,60,0),"")</f>
        <v/>
      </c>
      <c r="AB21" s="290" t="str">
        <f>IFERROR(VLOOKUP($AS$7&amp;$AS21,'様式C-1-1用'!$C$4:$BS$977,61,0),"")</f>
        <v/>
      </c>
      <c r="AC21" s="334" t="str">
        <f>IFERROR(VLOOKUP($AS$7&amp;$AS21,'様式C-1-1用'!$C$4:$BS$977,62,0),"")</f>
        <v/>
      </c>
      <c r="AD21" s="334" t="str">
        <f>IFERROR(VLOOKUP($AS$7&amp;$AS21,'様式C-1-1用'!$C$4:$BS$976,63,0),"")</f>
        <v/>
      </c>
      <c r="AE21" s="334" t="str">
        <f>IFERROR(VLOOKUP($AS$7&amp;$AS21,'様式C-1-1用'!$C$4:$BS$976,64,0),"")</f>
        <v/>
      </c>
      <c r="AF21" s="334" t="str">
        <f>IFERROR(VLOOKUP($AS$7&amp;$AS21,'様式C-1-1用'!$C$4:$BS$976,65,0),"")</f>
        <v/>
      </c>
      <c r="AG21" s="334" t="str">
        <f>IFERROR(VLOOKUP($AS$7&amp;$AS21,'様式C-1-1用'!$C$4:$BS$977,66,0),"")</f>
        <v/>
      </c>
      <c r="AH21" s="334" t="str">
        <f>IFERROR(VLOOKUP($AS$7&amp;$AS21,'様式C-1-1用'!$C$4:$BS$977,67,0),"")</f>
        <v/>
      </c>
      <c r="AI21" s="334" t="str">
        <f>IFERROR(VLOOKUP($AS$7&amp;$AS21,'様式C-1-1用'!$C$4:$BS$977,68,0),"")</f>
        <v/>
      </c>
      <c r="AJ21" s="334" t="str">
        <f>IFERROR(VLOOKUP($AS$7&amp;$AS21,'様式C-1-1用'!$C$4:$BS$977,69,0),"")</f>
        <v/>
      </c>
      <c r="AK21" s="924" t="str">
        <f>IFERROR(VLOOKUP($AS$7&amp;$AS21,'様式C-1-1用'!$C$4:$AI$976,17,0),"")</f>
        <v/>
      </c>
      <c r="AL21" s="924"/>
      <c r="AM21" s="924"/>
      <c r="AN21" s="755"/>
      <c r="AO21" s="756"/>
      <c r="AP21" s="3"/>
      <c r="AQ21" s="166">
        <f t="shared" si="6"/>
        <v>0</v>
      </c>
      <c r="AS21" s="114">
        <f t="shared" si="7"/>
        <v>11</v>
      </c>
    </row>
    <row r="22" spans="2:45" ht="12" customHeight="1" x14ac:dyDescent="0.15">
      <c r="B22" s="629"/>
      <c r="C22" s="912"/>
      <c r="D22" s="910"/>
      <c r="E22" s="910"/>
      <c r="F22" s="910"/>
      <c r="G22" s="910"/>
      <c r="H22" s="910"/>
      <c r="I22" s="910"/>
      <c r="J22" s="911"/>
      <c r="K22" s="138" t="str">
        <f t="shared" si="5"/>
        <v/>
      </c>
      <c r="L22" s="945" t="str">
        <f>IFERROR(VLOOKUP($AS$7&amp;$AS22,'様式C-1-1用'!$C$4:$AI$2973,5,0),"")</f>
        <v/>
      </c>
      <c r="M22" s="946"/>
      <c r="N22" s="945" t="str">
        <f>IFERROR(VLOOKUP($AS$7&amp;$AS22,'様式C-1-1用'!$C$4:$AI$2973,6,0),"")</f>
        <v/>
      </c>
      <c r="O22" s="946"/>
      <c r="P22" s="945" t="str">
        <f>IFERROR(VLOOKUP($AS$7&amp;$AS22,'様式C-1-1用'!$C$4:$AI$2973,7,0),"")</f>
        <v/>
      </c>
      <c r="Q22" s="946"/>
      <c r="R22" s="420" t="str">
        <f>IFERROR(VLOOKUP($AS$7&amp;$AS22,'様式C-1-1用'!$C$4:$AI$2973,9,0),"")</f>
        <v/>
      </c>
      <c r="S22" s="420"/>
      <c r="T22" s="420"/>
      <c r="U22" s="923" t="str">
        <f>IFERROR(VLOOKUP($AS$7&amp;$AS22,'様式C-1-1用'!$C$4:$AI$2973,20,0),"")</f>
        <v/>
      </c>
      <c r="V22" s="947"/>
      <c r="W22" s="923" t="str">
        <f>IFERROR(VLOOKUP($AS$7&amp;$AS22,'様式C-1-1用'!$C$4:$AI$2973,23,0),"")</f>
        <v/>
      </c>
      <c r="X22" s="924"/>
      <c r="Y22" s="289" t="str">
        <f>IFERROR(VLOOKUP($AS$7&amp;$AS22,'様式C-1-1用'!$C$4:$CE$2973,58,0),"")</f>
        <v/>
      </c>
      <c r="Z22" s="290" t="str">
        <f>IFERROR(VLOOKUP($AS$7&amp;$AS22,'様式C-1-1用'!$C$4:$BS$977,59,0),"")</f>
        <v/>
      </c>
      <c r="AA22" s="290" t="str">
        <f>IFERROR(VLOOKUP($AS$7&amp;$AS22,'様式C-1-1用'!$C$4:$BS$977,60,0),"")</f>
        <v/>
      </c>
      <c r="AB22" s="290" t="str">
        <f>IFERROR(VLOOKUP($AS$7&amp;$AS22,'様式C-1-1用'!$C$4:$BS$977,61,0),"")</f>
        <v/>
      </c>
      <c r="AC22" s="334" t="str">
        <f>IFERROR(VLOOKUP($AS$7&amp;$AS22,'様式C-1-1用'!$C$4:$BS$977,62,0),"")</f>
        <v/>
      </c>
      <c r="AD22" s="334" t="str">
        <f>IFERROR(VLOOKUP($AS$7&amp;$AS22,'様式C-1-1用'!$C$4:$BS$976,63,0),"")</f>
        <v/>
      </c>
      <c r="AE22" s="334" t="str">
        <f>IFERROR(VLOOKUP($AS$7&amp;$AS22,'様式C-1-1用'!$C$4:$BS$976,64,0),"")</f>
        <v/>
      </c>
      <c r="AF22" s="334" t="str">
        <f>IFERROR(VLOOKUP($AS$7&amp;$AS22,'様式C-1-1用'!$C$4:$BS$976,65,0),"")</f>
        <v/>
      </c>
      <c r="AG22" s="334" t="str">
        <f>IFERROR(VLOOKUP($AS$7&amp;$AS22,'様式C-1-1用'!$C$4:$BS$977,66,0),"")</f>
        <v/>
      </c>
      <c r="AH22" s="334" t="str">
        <f>IFERROR(VLOOKUP($AS$7&amp;$AS22,'様式C-1-1用'!$C$4:$BS$977,67,0),"")</f>
        <v/>
      </c>
      <c r="AI22" s="334" t="str">
        <f>IFERROR(VLOOKUP($AS$7&amp;$AS22,'様式C-1-1用'!$C$4:$BS$977,68,0),"")</f>
        <v/>
      </c>
      <c r="AJ22" s="334" t="str">
        <f>IFERROR(VLOOKUP($AS$7&amp;$AS22,'様式C-1-1用'!$C$4:$BS$977,69,0),"")</f>
        <v/>
      </c>
      <c r="AK22" s="924" t="str">
        <f>IFERROR(VLOOKUP($AS$7&amp;$AS22,'様式C-1-1用'!$C$4:$AI$976,17,0),"")</f>
        <v/>
      </c>
      <c r="AL22" s="924"/>
      <c r="AM22" s="924"/>
      <c r="AN22" s="755"/>
      <c r="AO22" s="756"/>
      <c r="AP22" s="3"/>
      <c r="AQ22" s="166">
        <f t="shared" si="6"/>
        <v>0</v>
      </c>
      <c r="AS22" s="114">
        <f t="shared" si="7"/>
        <v>12</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13</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14</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15</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16</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17</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18</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19</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20</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1.23</v>
      </c>
      <c r="AG31" s="335">
        <f t="shared" si="8"/>
        <v>0</v>
      </c>
      <c r="AH31" s="335">
        <f t="shared" si="8"/>
        <v>0</v>
      </c>
      <c r="AI31" s="335">
        <f t="shared" si="8"/>
        <v>0</v>
      </c>
      <c r="AJ31" s="335">
        <f t="shared" si="8"/>
        <v>0</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6</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0</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Ⅱb</v>
      </c>
      <c r="AD33" s="924"/>
      <c r="AE33" s="924"/>
      <c r="AF33" s="947"/>
      <c r="AG33" s="923" t="str">
        <f>IF(AG32&gt;0,"Ⅳ",IF(AH32&gt;0,"Ⅲ",IF(AI32&gt;0,"Ⅱa",IF(AJ32&gt;0,"Ⅱb","Ⅰ"))))</f>
        <v>Ⅰ</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6</v>
      </c>
      <c r="AF35" s="970"/>
      <c r="AG35" s="139">
        <f>AG32</f>
        <v>0</v>
      </c>
      <c r="AH35" s="139">
        <f>AH32</f>
        <v>0</v>
      </c>
      <c r="AI35" s="969">
        <f>SUM(AI32:AJ32)</f>
        <v>0</v>
      </c>
      <c r="AJ35" s="970"/>
      <c r="AK35" s="955"/>
      <c r="AL35" s="955"/>
      <c r="AM35" s="955"/>
      <c r="AN35" s="955"/>
      <c r="AO35" s="956"/>
      <c r="AP35" s="3"/>
      <c r="AQ35" s="143">
        <f>+Y32+AC35+AG35</f>
        <v>0</v>
      </c>
      <c r="AR35" s="143">
        <f>+Z32+AD35+AH35</f>
        <v>0</v>
      </c>
      <c r="AS35" s="948">
        <f>+AS34+AE35+AI35</f>
        <v>6</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Ⅱ</v>
      </c>
      <c r="AD36" s="924"/>
      <c r="AE36" s="924"/>
      <c r="AF36" s="947"/>
      <c r="AG36" s="923" t="str">
        <f>IF(AG35&gt;0,"Ⅳ",IF(AH35&gt;0,"Ⅲ",IF(AI35&gt;0,"Ⅱ","Ⅰ")))</f>
        <v>Ⅰ</v>
      </c>
      <c r="AH36" s="924"/>
      <c r="AI36" s="924"/>
      <c r="AJ36" s="947"/>
      <c r="AK36" s="955"/>
      <c r="AL36" s="955"/>
      <c r="AM36" s="955"/>
      <c r="AN36" s="955"/>
      <c r="AO36" s="956"/>
      <c r="AP36" s="3"/>
      <c r="AQ36" s="525" t="str">
        <f>IF(AQ35&gt;0,"Ⅳ",IF(AR35&gt;0,"Ⅲ",IF(AS35&gt;0,"Ⅱ","Ⅰ")))</f>
        <v>Ⅱ</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Ⅱ</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54" priority="1">
      <formula>$AQ11=1</formula>
    </cfRule>
  </conditionalFormatting>
  <conditionalFormatting sqref="AC11:AF30">
    <cfRule type="expression" dxfId="53" priority="3">
      <formula>$AQ11=2</formula>
    </cfRule>
  </conditionalFormatting>
  <conditionalFormatting sqref="AG11:AJ30">
    <cfRule type="expression" dxfId="5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CAA60-57E6-4321-B0A6-BE44A80878CB}">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8</v>
      </c>
      <c r="AW5" s="115">
        <f>R7</f>
        <v>8.9380000000000006</v>
      </c>
      <c r="AX5" s="143">
        <f>+Y32</f>
        <v>0</v>
      </c>
      <c r="AY5" s="143">
        <f>+Z32</f>
        <v>0</v>
      </c>
      <c r="AZ5" s="143">
        <f>+AA32</f>
        <v>0</v>
      </c>
      <c r="BA5" s="143">
        <f t="shared" ref="BA5" si="0">+AB32</f>
        <v>0</v>
      </c>
      <c r="BB5" s="143">
        <f>+AC32</f>
        <v>0</v>
      </c>
      <c r="BC5" s="143">
        <f t="shared" ref="BC5:BI5" si="1">+AD32</f>
        <v>0</v>
      </c>
      <c r="BD5" s="143">
        <f t="shared" si="1"/>
        <v>0</v>
      </c>
      <c r="BE5" s="143">
        <f t="shared" si="1"/>
        <v>3</v>
      </c>
      <c r="BF5" s="143">
        <f t="shared" si="1"/>
        <v>0</v>
      </c>
      <c r="BG5" s="143">
        <f t="shared" si="1"/>
        <v>0</v>
      </c>
      <c r="BH5" s="143">
        <f t="shared" si="1"/>
        <v>0</v>
      </c>
      <c r="BI5" s="143">
        <f t="shared" si="1"/>
        <v>4</v>
      </c>
      <c r="BJ5" s="143">
        <f>+Y35</f>
        <v>0</v>
      </c>
      <c r="BK5" s="143">
        <f t="shared" ref="BK5" si="2">+Z35</f>
        <v>0</v>
      </c>
      <c r="BL5" s="143">
        <f>+AA35</f>
        <v>0</v>
      </c>
      <c r="BM5" s="143">
        <f>+AC35</f>
        <v>0</v>
      </c>
      <c r="BN5" s="143">
        <f t="shared" ref="BN5:BO5" si="3">+AD35</f>
        <v>0</v>
      </c>
      <c r="BO5" s="143">
        <f t="shared" si="3"/>
        <v>3</v>
      </c>
      <c r="BP5" s="143">
        <f>+AG35</f>
        <v>0</v>
      </c>
      <c r="BQ5" s="143">
        <f>+AH35</f>
        <v>0</v>
      </c>
      <c r="BR5" s="143">
        <f>+AI35</f>
        <v>4</v>
      </c>
      <c r="BS5" s="288" t="str">
        <f>+Y36</f>
        <v>Ⅰ</v>
      </c>
      <c r="BT5" s="288" t="str">
        <f>+AC36</f>
        <v>Ⅱ</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1.8</v>
      </c>
      <c r="CE5" s="118">
        <f t="shared" si="4"/>
        <v>0</v>
      </c>
      <c r="CF5" s="118">
        <f t="shared" si="4"/>
        <v>0</v>
      </c>
      <c r="CG5" s="118">
        <f t="shared" si="4"/>
        <v>0</v>
      </c>
      <c r="CH5" s="118">
        <f t="shared" si="4"/>
        <v>14.04</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8</v>
      </c>
      <c r="O7" s="924"/>
      <c r="P7" s="920" t="s">
        <v>466</v>
      </c>
      <c r="Q7" s="922"/>
      <c r="R7" s="925">
        <f>IF(N7="","",IFERROR(INDEX('様式A-2'!$C$9:$C$438,MATCH(N7,'様式A-2'!$B$9:$B$438,0)),""))</f>
        <v>8.9380000000000006</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8S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側壁（左側）</v>
      </c>
      <c r="O11" s="946"/>
      <c r="P11" s="945" t="str">
        <f>IFERROR(VLOOKUP($AS$7&amp;$AS11,'様式C-1-1用'!$C$4:$AI$2973,7,0),"")</f>
        <v>材質劣化</v>
      </c>
      <c r="Q11" s="946"/>
      <c r="R11" s="420" t="str">
        <f>IFERROR(VLOOKUP($AS$7&amp;$AS11,'様式C-1-1用'!$C$4:$AI$2973,9,0),"")</f>
        <v>うき・はく離</v>
      </c>
      <c r="S11" s="420"/>
      <c r="T11" s="420"/>
      <c r="U11" s="923" t="str">
        <f>IFERROR(VLOOKUP($AS$7&amp;$AS11,'様式C-1-1用'!$C$4:$AI$2973,20,0),"")</f>
        <v>Ⅱ</v>
      </c>
      <c r="V11" s="947"/>
      <c r="W11" s="923" t="str">
        <f>IFERROR(VLOOKUP($AS$7&amp;$AS11,'様式C-1-1用'!$C$4:$AI$2973,23,0),"")</f>
        <v>Ⅱ</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0.9</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
      </c>
      <c r="AL11" s="944"/>
      <c r="AM11" s="944"/>
      <c r="AN11" s="758"/>
      <c r="AO11" s="759"/>
      <c r="AP11" s="3"/>
      <c r="AQ11" s="166">
        <f>IF(P11="外力",1,IF(P11="材質劣化",2,IF(P11="漏水",3,0)))</f>
        <v>2</v>
      </c>
      <c r="AS11" s="114">
        <v>1</v>
      </c>
    </row>
    <row r="12" spans="2:86" ht="12" customHeight="1" x14ac:dyDescent="0.15">
      <c r="B12" s="629"/>
      <c r="C12" s="912"/>
      <c r="D12" s="910"/>
      <c r="E12" s="910"/>
      <c r="F12" s="910"/>
      <c r="G12" s="910"/>
      <c r="H12" s="910"/>
      <c r="I12" s="910"/>
      <c r="J12" s="911"/>
      <c r="K12" s="138">
        <f t="shared" ref="K12:K30" si="5">IF(L12="","",AS12)</f>
        <v>2</v>
      </c>
      <c r="L12" s="945" t="str">
        <f>IFERROR(VLOOKUP($AS$7&amp;$AS12,'様式C-1-1用'!$C$4:$AI$2973,5,0),"")</f>
        <v>覆工・坑門</v>
      </c>
      <c r="M12" s="946"/>
      <c r="N12" s="945" t="str">
        <f>IFERROR(VLOOKUP($AS$7&amp;$AS12,'様式C-1-1用'!$C$4:$AI$2973,6,0),"")</f>
        <v>アーチ（左側）</v>
      </c>
      <c r="O12" s="946"/>
      <c r="P12" s="945" t="str">
        <f>IFERROR(VLOOKUP($AS$7&amp;$AS12,'様式C-1-1用'!$C$4:$AI$2973,7,0),"")</f>
        <v>漏水</v>
      </c>
      <c r="Q12" s="946"/>
      <c r="R12" s="420" t="str">
        <f>IFERROR(VLOOKUP($AS$7&amp;$AS12,'様式C-1-1用'!$C$4:$AI$2973,9,0),"")</f>
        <v>漏水</v>
      </c>
      <c r="S12" s="420"/>
      <c r="T12" s="420"/>
      <c r="U12" s="923" t="str">
        <f>IFERROR(VLOOKUP($AS$7&amp;$AS12,'様式C-1-1用'!$C$4:$AI$2973,20,0),"")</f>
        <v>Ⅱ</v>
      </c>
      <c r="V12" s="947"/>
      <c r="W12" s="923" t="str">
        <f>IFERROR(VLOOKUP($AS$7&amp;$AS12,'様式C-1-1用'!$C$4:$AI$2973,23,0),"")</f>
        <v>Ⅱ</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v>
      </c>
      <c r="AG12" s="334">
        <f>IFERROR(VLOOKUP($AS$7&amp;$AS12,'様式C-1-1用'!$C$4:$BS$977,66,0),"")</f>
        <v>0</v>
      </c>
      <c r="AH12" s="334">
        <f>IFERROR(VLOOKUP($AS$7&amp;$AS12,'様式C-1-1用'!$C$4:$BS$977,67,0),"")</f>
        <v>0</v>
      </c>
      <c r="AI12" s="334">
        <f>IFERROR(VLOOKUP($AS$7&amp;$AS12,'様式C-1-1用'!$C$4:$BS$977,68,0),"")</f>
        <v>0</v>
      </c>
      <c r="AJ12" s="334">
        <f>IFERROR(VLOOKUP($AS$7&amp;$AS12,'様式C-1-1用'!$C$4:$BS$977,69,0),"")</f>
        <v>1.58</v>
      </c>
      <c r="AK12" s="924" t="str">
        <f>IFERROR(VLOOKUP($AS$7&amp;$AS12,'様式C-1-1用'!$C$4:$AI$976,17,0),"")</f>
        <v>にじみ</v>
      </c>
      <c r="AL12" s="924"/>
      <c r="AM12" s="924"/>
      <c r="AN12" s="755"/>
      <c r="AO12" s="756"/>
      <c r="AP12" s="3"/>
      <c r="AQ12" s="166">
        <f t="shared" ref="AQ12:AQ30" si="6">IF(P12="外力",1,IF(P12="材質劣化",2,IF(P12="漏水",3,0)))</f>
        <v>3</v>
      </c>
      <c r="AS12" s="114">
        <f>AS11+1</f>
        <v>2</v>
      </c>
    </row>
    <row r="13" spans="2:86" ht="12" customHeight="1" x14ac:dyDescent="0.15">
      <c r="B13" s="629"/>
      <c r="C13" s="912"/>
      <c r="D13" s="910"/>
      <c r="E13" s="910"/>
      <c r="F13" s="910"/>
      <c r="G13" s="910"/>
      <c r="H13" s="910"/>
      <c r="I13" s="910"/>
      <c r="J13" s="911"/>
      <c r="K13" s="138">
        <f t="shared" si="5"/>
        <v>3</v>
      </c>
      <c r="L13" s="945" t="str">
        <f>IFERROR(VLOOKUP($AS$7&amp;$AS13,'様式C-1-1用'!$C$4:$AI$2973,5,0),"")</f>
        <v>覆工・坑門</v>
      </c>
      <c r="M13" s="946"/>
      <c r="N13" s="945" t="str">
        <f>IFERROR(VLOOKUP($AS$7&amp;$AS13,'様式C-1-1用'!$C$4:$AI$2973,6,0),"")</f>
        <v>アーチ（左側）</v>
      </c>
      <c r="O13" s="946"/>
      <c r="P13" s="945" t="str">
        <f>IFERROR(VLOOKUP($AS$7&amp;$AS13,'様式C-1-1用'!$C$4:$AI$2973,7,0),"")</f>
        <v>漏水</v>
      </c>
      <c r="Q13" s="946"/>
      <c r="R13" s="420" t="str">
        <f>IFERROR(VLOOKUP($AS$7&amp;$AS13,'様式C-1-1用'!$C$4:$AI$2973,9,0),"")</f>
        <v>漏水</v>
      </c>
      <c r="S13" s="420"/>
      <c r="T13" s="420"/>
      <c r="U13" s="923" t="str">
        <f>IFERROR(VLOOKUP($AS$7&amp;$AS13,'様式C-1-1用'!$C$4:$AI$2973,20,0),"")</f>
        <v>Ⅱ</v>
      </c>
      <c r="V13" s="947"/>
      <c r="W13" s="923" t="str">
        <f>IFERROR(VLOOKUP($AS$7&amp;$AS13,'様式C-1-1用'!$C$4:$AI$2973,23,0),"")</f>
        <v>Ⅱ</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v>
      </c>
      <c r="AF13" s="334">
        <f>IFERROR(VLOOKUP($AS$7&amp;$AS13,'様式C-1-1用'!$C$4:$BS$976,65,0),"")</f>
        <v>0</v>
      </c>
      <c r="AG13" s="334">
        <f>IFERROR(VLOOKUP($AS$7&amp;$AS13,'様式C-1-1用'!$C$4:$BS$977,66,0),"")</f>
        <v>0</v>
      </c>
      <c r="AH13" s="334">
        <f>IFERROR(VLOOKUP($AS$7&amp;$AS13,'様式C-1-1用'!$C$4:$BS$977,67,0),"")</f>
        <v>0</v>
      </c>
      <c r="AI13" s="334">
        <f>IFERROR(VLOOKUP($AS$7&amp;$AS13,'様式C-1-1用'!$C$4:$BS$977,68,0),"")</f>
        <v>0</v>
      </c>
      <c r="AJ13" s="334">
        <f>IFERROR(VLOOKUP($AS$7&amp;$AS13,'様式C-1-1用'!$C$4:$BS$977,69,0),"")</f>
        <v>1.05</v>
      </c>
      <c r="AK13" s="924" t="str">
        <f>IFERROR(VLOOKUP($AS$7&amp;$AS13,'様式C-1-1用'!$C$4:$AI$976,17,0),"")</f>
        <v>遊離石灰</v>
      </c>
      <c r="AL13" s="924"/>
      <c r="AM13" s="924"/>
      <c r="AN13" s="755"/>
      <c r="AO13" s="756"/>
      <c r="AP13" s="3"/>
      <c r="AQ13" s="166">
        <f t="shared" si="6"/>
        <v>3</v>
      </c>
      <c r="AS13" s="114">
        <f t="shared" ref="AS13:AS30" si="7">AS12+1</f>
        <v>3</v>
      </c>
    </row>
    <row r="14" spans="2:86" ht="12" customHeight="1" x14ac:dyDescent="0.15">
      <c r="B14" s="629"/>
      <c r="C14" s="912"/>
      <c r="D14" s="910"/>
      <c r="E14" s="910"/>
      <c r="F14" s="910"/>
      <c r="G14" s="910"/>
      <c r="H14" s="910"/>
      <c r="I14" s="910"/>
      <c r="J14" s="911"/>
      <c r="K14" s="138">
        <f t="shared" si="5"/>
        <v>4</v>
      </c>
      <c r="L14" s="945" t="str">
        <f>IFERROR(VLOOKUP($AS$7&amp;$AS14,'様式C-1-1用'!$C$4:$AI$2973,5,0),"")</f>
        <v>覆工・坑門</v>
      </c>
      <c r="M14" s="946"/>
      <c r="N14" s="945" t="str">
        <f>IFERROR(VLOOKUP($AS$7&amp;$AS14,'様式C-1-1用'!$C$4:$AI$2973,6,0),"")</f>
        <v>アーチ（左側）</v>
      </c>
      <c r="O14" s="946"/>
      <c r="P14" s="945" t="str">
        <f>IFERROR(VLOOKUP($AS$7&amp;$AS14,'様式C-1-1用'!$C$4:$AI$2973,7,0),"")</f>
        <v>材質劣化</v>
      </c>
      <c r="Q14" s="946"/>
      <c r="R14" s="420" t="str">
        <f>IFERROR(VLOOKUP($AS$7&amp;$AS14,'様式C-1-1用'!$C$4:$AI$2973,9,0),"")</f>
        <v>補修跡</v>
      </c>
      <c r="S14" s="420"/>
      <c r="T14" s="420"/>
      <c r="U14" s="923" t="str">
        <f>IFERROR(VLOOKUP($AS$7&amp;$AS14,'様式C-1-1用'!$C$4:$AI$2973,20,0),"")</f>
        <v>Ⅲ</v>
      </c>
      <c r="V14" s="947"/>
      <c r="W14" s="923" t="str">
        <f>IFERROR(VLOOKUP($AS$7&amp;$AS14,'様式C-1-1用'!$C$4:$AI$2973,23,0),"")</f>
        <v>Ⅰ</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v>
      </c>
      <c r="AG14" s="334">
        <f>IFERROR(VLOOKUP($AS$7&amp;$AS14,'様式C-1-1用'!$C$4:$BS$977,66,0),"")</f>
        <v>0</v>
      </c>
      <c r="AH14" s="334">
        <f>IFERROR(VLOOKUP($AS$7&amp;$AS14,'様式C-1-1用'!$C$4:$BS$977,67,0),"")</f>
        <v>0</v>
      </c>
      <c r="AI14" s="334">
        <f>IFERROR(VLOOKUP($AS$7&amp;$AS14,'様式C-1-1用'!$C$4:$BS$977,68,0),"")</f>
        <v>0</v>
      </c>
      <c r="AJ14" s="334">
        <f>IFERROR(VLOOKUP($AS$7&amp;$AS14,'様式C-1-1用'!$C$4:$BS$977,69,0),"")</f>
        <v>0</v>
      </c>
      <c r="AK14" s="924" t="str">
        <f>IFERROR(VLOOKUP($AS$7&amp;$AS14,'様式C-1-1用'!$C$4:$AI$976,17,0),"")</f>
        <v>メッシュシート</v>
      </c>
      <c r="AL14" s="924"/>
      <c r="AM14" s="924"/>
      <c r="AN14" s="755"/>
      <c r="AO14" s="756"/>
      <c r="AP14" s="3"/>
      <c r="AQ14" s="166">
        <f t="shared" si="6"/>
        <v>2</v>
      </c>
      <c r="AS14" s="114">
        <f t="shared" si="7"/>
        <v>4</v>
      </c>
    </row>
    <row r="15" spans="2:86" ht="12" customHeight="1" x14ac:dyDescent="0.15">
      <c r="B15" s="629"/>
      <c r="C15" s="912"/>
      <c r="D15" s="910"/>
      <c r="E15" s="910"/>
      <c r="F15" s="910"/>
      <c r="G15" s="910"/>
      <c r="H15" s="910"/>
      <c r="I15" s="910"/>
      <c r="J15" s="911"/>
      <c r="K15" s="138">
        <f t="shared" si="5"/>
        <v>5</v>
      </c>
      <c r="L15" s="945" t="str">
        <f>IFERROR(VLOOKUP($AS$7&amp;$AS15,'様式C-1-1用'!$C$4:$AI$2973,5,0),"")</f>
        <v>覆工・坑門</v>
      </c>
      <c r="M15" s="946"/>
      <c r="N15" s="945" t="str">
        <f>IFERROR(VLOOKUP($AS$7&amp;$AS15,'様式C-1-1用'!$C$4:$AI$2973,6,0),"")</f>
        <v>アーチ（右側）</v>
      </c>
      <c r="O15" s="946"/>
      <c r="P15" s="945" t="str">
        <f>IFERROR(VLOOKUP($AS$7&amp;$AS15,'様式C-1-1用'!$C$4:$AI$2973,7,0),"")</f>
        <v>漏水</v>
      </c>
      <c r="Q15" s="946"/>
      <c r="R15" s="420" t="str">
        <f>IFERROR(VLOOKUP($AS$7&amp;$AS15,'様式C-1-1用'!$C$4:$AI$2973,9,0),"")</f>
        <v>漏水</v>
      </c>
      <c r="S15" s="420"/>
      <c r="T15" s="420"/>
      <c r="U15" s="923" t="str">
        <f>IFERROR(VLOOKUP($AS$7&amp;$AS15,'様式C-1-1用'!$C$4:$AI$2973,20,0),"")</f>
        <v>Ⅱ</v>
      </c>
      <c r="V15" s="947"/>
      <c r="W15" s="923" t="str">
        <f>IFERROR(VLOOKUP($AS$7&amp;$AS15,'様式C-1-1用'!$C$4:$AI$2973,23,0),"")</f>
        <v>Ⅱ</v>
      </c>
      <c r="X15" s="924"/>
      <c r="Y15" s="289">
        <f>IFERROR(VLOOKUP($AS$7&amp;$AS15,'様式C-1-1用'!$C$4:$CE$2973,58,0),"")</f>
        <v>0</v>
      </c>
      <c r="Z15" s="290">
        <f>IFERROR(VLOOKUP($AS$7&amp;$AS15,'様式C-1-1用'!$C$4:$BS$977,59,0),"")</f>
        <v>0</v>
      </c>
      <c r="AA15" s="290">
        <f>IFERROR(VLOOKUP($AS$7&amp;$AS15,'様式C-1-1用'!$C$4:$BS$977,60,0),"")</f>
        <v>0</v>
      </c>
      <c r="AB15" s="290">
        <f>IFERROR(VLOOKUP($AS$7&amp;$AS15,'様式C-1-1用'!$C$4:$BS$977,61,0),"")</f>
        <v>0</v>
      </c>
      <c r="AC15" s="334">
        <f>IFERROR(VLOOKUP($AS$7&amp;$AS15,'様式C-1-1用'!$C$4:$BS$977,62,0),"")</f>
        <v>0</v>
      </c>
      <c r="AD15" s="334">
        <f>IFERROR(VLOOKUP($AS$7&amp;$AS15,'様式C-1-1用'!$C$4:$BS$976,63,0),"")</f>
        <v>0</v>
      </c>
      <c r="AE15" s="334">
        <f>IFERROR(VLOOKUP($AS$7&amp;$AS15,'様式C-1-1用'!$C$4:$BS$976,64,0),"")</f>
        <v>0</v>
      </c>
      <c r="AF15" s="334">
        <f>IFERROR(VLOOKUP($AS$7&amp;$AS15,'様式C-1-1用'!$C$4:$BS$976,65,0),"")</f>
        <v>0</v>
      </c>
      <c r="AG15" s="334">
        <f>IFERROR(VLOOKUP($AS$7&amp;$AS15,'様式C-1-1用'!$C$4:$BS$977,66,0),"")</f>
        <v>0</v>
      </c>
      <c r="AH15" s="334">
        <f>IFERROR(VLOOKUP($AS$7&amp;$AS15,'様式C-1-1用'!$C$4:$BS$977,67,0),"")</f>
        <v>0</v>
      </c>
      <c r="AI15" s="334">
        <f>IFERROR(VLOOKUP($AS$7&amp;$AS15,'様式C-1-1用'!$C$4:$BS$977,68,0),"")</f>
        <v>0</v>
      </c>
      <c r="AJ15" s="334">
        <f>IFERROR(VLOOKUP($AS$7&amp;$AS15,'様式C-1-1用'!$C$4:$BS$977,69,0),"")</f>
        <v>11.25</v>
      </c>
      <c r="AK15" s="924" t="str">
        <f>IFERROR(VLOOKUP($AS$7&amp;$AS15,'様式C-1-1用'!$C$4:$AI$976,17,0),"")</f>
        <v>にじみ</v>
      </c>
      <c r="AL15" s="924"/>
      <c r="AM15" s="924"/>
      <c r="AN15" s="755"/>
      <c r="AO15" s="756"/>
      <c r="AP15" s="3"/>
      <c r="AQ15" s="166">
        <f t="shared" si="6"/>
        <v>3</v>
      </c>
      <c r="AS15" s="114">
        <f t="shared" si="7"/>
        <v>5</v>
      </c>
    </row>
    <row r="16" spans="2:86" ht="12" customHeight="1" x14ac:dyDescent="0.15">
      <c r="B16" s="629"/>
      <c r="C16" s="912"/>
      <c r="D16" s="910"/>
      <c r="E16" s="910"/>
      <c r="F16" s="910"/>
      <c r="G16" s="910"/>
      <c r="H16" s="910"/>
      <c r="I16" s="910"/>
      <c r="J16" s="911"/>
      <c r="K16" s="138">
        <f t="shared" si="5"/>
        <v>6</v>
      </c>
      <c r="L16" s="945" t="str">
        <f>IFERROR(VLOOKUP($AS$7&amp;$AS16,'様式C-1-1用'!$C$4:$AI$2973,5,0),"")</f>
        <v>覆工・坑門</v>
      </c>
      <c r="M16" s="946"/>
      <c r="N16" s="945" t="str">
        <f>IFERROR(VLOOKUP($AS$7&amp;$AS16,'様式C-1-1用'!$C$4:$AI$2973,6,0),"")</f>
        <v>アーチ（天端）</v>
      </c>
      <c r="O16" s="946"/>
      <c r="P16" s="945" t="str">
        <f>IFERROR(VLOOKUP($AS$7&amp;$AS16,'様式C-1-1用'!$C$4:$AI$2973,7,0),"")</f>
        <v>材質劣化</v>
      </c>
      <c r="Q16" s="946"/>
      <c r="R16" s="420" t="str">
        <f>IFERROR(VLOOKUP($AS$7&amp;$AS16,'様式C-1-1用'!$C$4:$AI$2973,9,0),"")</f>
        <v>ひび割れ</v>
      </c>
      <c r="S16" s="420"/>
      <c r="T16" s="420"/>
      <c r="U16" s="923" t="str">
        <f>IFERROR(VLOOKUP($AS$7&amp;$AS16,'様式C-1-1用'!$C$4:$AI$2973,20,0),"")</f>
        <v>Ⅱ</v>
      </c>
      <c r="V16" s="947"/>
      <c r="W16" s="923" t="str">
        <f>IFERROR(VLOOKUP($AS$7&amp;$AS16,'様式C-1-1用'!$C$4:$AI$2973,23,0),"")</f>
        <v>Ⅱ</v>
      </c>
      <c r="X16" s="924"/>
      <c r="Y16" s="289">
        <f>IFERROR(VLOOKUP($AS$7&amp;$AS16,'様式C-1-1用'!$C$4:$CE$2973,58,0),"")</f>
        <v>0</v>
      </c>
      <c r="Z16" s="290">
        <f>IFERROR(VLOOKUP($AS$7&amp;$AS16,'様式C-1-1用'!$C$4:$BS$977,59,0),"")</f>
        <v>0</v>
      </c>
      <c r="AA16" s="290">
        <f>IFERROR(VLOOKUP($AS$7&amp;$AS16,'様式C-1-1用'!$C$4:$BS$977,60,0),"")</f>
        <v>0</v>
      </c>
      <c r="AB16" s="290">
        <f>IFERROR(VLOOKUP($AS$7&amp;$AS16,'様式C-1-1用'!$C$4:$BS$977,61,0),"")</f>
        <v>0</v>
      </c>
      <c r="AC16" s="334">
        <f>IFERROR(VLOOKUP($AS$7&amp;$AS16,'様式C-1-1用'!$C$4:$BS$977,62,0),"")</f>
        <v>0</v>
      </c>
      <c r="AD16" s="334">
        <f>IFERROR(VLOOKUP($AS$7&amp;$AS16,'様式C-1-1用'!$C$4:$BS$976,63,0),"")</f>
        <v>0</v>
      </c>
      <c r="AE16" s="334">
        <f>IFERROR(VLOOKUP($AS$7&amp;$AS16,'様式C-1-1用'!$C$4:$BS$976,64,0),"")</f>
        <v>0</v>
      </c>
      <c r="AF16" s="334">
        <f>IFERROR(VLOOKUP($AS$7&amp;$AS16,'様式C-1-1用'!$C$4:$BS$976,65,0),"")</f>
        <v>0</v>
      </c>
      <c r="AG16" s="334">
        <f>IFERROR(VLOOKUP($AS$7&amp;$AS16,'様式C-1-1用'!$C$4:$BS$977,66,0),"")</f>
        <v>0</v>
      </c>
      <c r="AH16" s="334">
        <f>IFERROR(VLOOKUP($AS$7&amp;$AS16,'様式C-1-1用'!$C$4:$BS$977,67,0),"")</f>
        <v>0</v>
      </c>
      <c r="AI16" s="334">
        <f>IFERROR(VLOOKUP($AS$7&amp;$AS16,'様式C-1-1用'!$C$4:$BS$977,68,0),"")</f>
        <v>0</v>
      </c>
      <c r="AJ16" s="334">
        <f>IFERROR(VLOOKUP($AS$7&amp;$AS16,'様式C-1-1用'!$C$4:$BS$977,69,0),"")</f>
        <v>0</v>
      </c>
      <c r="AK16" s="924" t="str">
        <f>IFERROR(VLOOKUP($AS$7&amp;$AS16,'様式C-1-1用'!$C$4:$AI$976,17,0),"")</f>
        <v>幅0.3mm ひび割れ</v>
      </c>
      <c r="AL16" s="924"/>
      <c r="AM16" s="924"/>
      <c r="AN16" s="755"/>
      <c r="AO16" s="756"/>
      <c r="AP16" s="3"/>
      <c r="AQ16" s="166">
        <f t="shared" si="6"/>
        <v>2</v>
      </c>
      <c r="AS16" s="114">
        <f t="shared" si="7"/>
        <v>6</v>
      </c>
    </row>
    <row r="17" spans="2:45" ht="12" customHeight="1" x14ac:dyDescent="0.15">
      <c r="B17" s="629"/>
      <c r="C17" s="912"/>
      <c r="D17" s="910"/>
      <c r="E17" s="910"/>
      <c r="F17" s="910"/>
      <c r="G17" s="910"/>
      <c r="H17" s="910"/>
      <c r="I17" s="910"/>
      <c r="J17" s="911"/>
      <c r="K17" s="138">
        <f t="shared" si="5"/>
        <v>7</v>
      </c>
      <c r="L17" s="945" t="str">
        <f>IFERROR(VLOOKUP($AS$7&amp;$AS17,'様式C-1-1用'!$C$4:$AI$2973,5,0),"")</f>
        <v>覆工・坑門</v>
      </c>
      <c r="M17" s="946"/>
      <c r="N17" s="945" t="str">
        <f>IFERROR(VLOOKUP($AS$7&amp;$AS17,'様式C-1-1用'!$C$4:$AI$2973,6,0),"")</f>
        <v>アーチ（右側）</v>
      </c>
      <c r="O17" s="946"/>
      <c r="P17" s="945" t="str">
        <f>IFERROR(VLOOKUP($AS$7&amp;$AS17,'様式C-1-1用'!$C$4:$AI$2973,7,0),"")</f>
        <v>漏水</v>
      </c>
      <c r="Q17" s="946"/>
      <c r="R17" s="420" t="str">
        <f>IFERROR(VLOOKUP($AS$7&amp;$AS17,'様式C-1-1用'!$C$4:$AI$2973,9,0),"")</f>
        <v>漏水</v>
      </c>
      <c r="S17" s="420"/>
      <c r="T17" s="420"/>
      <c r="U17" s="923" t="str">
        <f>IFERROR(VLOOKUP($AS$7&amp;$AS17,'様式C-1-1用'!$C$4:$AI$2973,20,0),"")</f>
        <v>Ⅱ</v>
      </c>
      <c r="V17" s="947"/>
      <c r="W17" s="923" t="str">
        <f>IFERROR(VLOOKUP($AS$7&amp;$AS17,'様式C-1-1用'!$C$4:$AI$2973,23,0),"")</f>
        <v>Ⅱ</v>
      </c>
      <c r="X17" s="924"/>
      <c r="Y17" s="289">
        <f>IFERROR(VLOOKUP($AS$7&amp;$AS17,'様式C-1-1用'!$C$4:$CE$2973,58,0),"")</f>
        <v>0</v>
      </c>
      <c r="Z17" s="290">
        <f>IFERROR(VLOOKUP($AS$7&amp;$AS17,'様式C-1-1用'!$C$4:$BS$977,59,0),"")</f>
        <v>0</v>
      </c>
      <c r="AA17" s="290">
        <f>IFERROR(VLOOKUP($AS$7&amp;$AS17,'様式C-1-1用'!$C$4:$BS$977,60,0),"")</f>
        <v>0</v>
      </c>
      <c r="AB17" s="290">
        <f>IFERROR(VLOOKUP($AS$7&amp;$AS17,'様式C-1-1用'!$C$4:$BS$977,61,0),"")</f>
        <v>0</v>
      </c>
      <c r="AC17" s="334">
        <f>IFERROR(VLOOKUP($AS$7&amp;$AS17,'様式C-1-1用'!$C$4:$BS$977,62,0),"")</f>
        <v>0</v>
      </c>
      <c r="AD17" s="334">
        <f>IFERROR(VLOOKUP($AS$7&amp;$AS17,'様式C-1-1用'!$C$4:$BS$976,63,0),"")</f>
        <v>0</v>
      </c>
      <c r="AE17" s="334">
        <f>IFERROR(VLOOKUP($AS$7&amp;$AS17,'様式C-1-1用'!$C$4:$BS$976,64,0),"")</f>
        <v>0</v>
      </c>
      <c r="AF17" s="334">
        <f>IFERROR(VLOOKUP($AS$7&amp;$AS17,'様式C-1-1用'!$C$4:$BS$976,65,0),"")</f>
        <v>0</v>
      </c>
      <c r="AG17" s="334">
        <f>IFERROR(VLOOKUP($AS$7&amp;$AS17,'様式C-1-1用'!$C$4:$BS$977,66,0),"")</f>
        <v>0</v>
      </c>
      <c r="AH17" s="334">
        <f>IFERROR(VLOOKUP($AS$7&amp;$AS17,'様式C-1-1用'!$C$4:$BS$977,67,0),"")</f>
        <v>0</v>
      </c>
      <c r="AI17" s="334">
        <f>IFERROR(VLOOKUP($AS$7&amp;$AS17,'様式C-1-1用'!$C$4:$BS$977,68,0),"")</f>
        <v>0</v>
      </c>
      <c r="AJ17" s="334">
        <f>IFERROR(VLOOKUP($AS$7&amp;$AS17,'様式C-1-1用'!$C$4:$BS$977,69,0),"")</f>
        <v>0.16</v>
      </c>
      <c r="AK17" s="924" t="str">
        <f>IFERROR(VLOOKUP($AS$7&amp;$AS17,'様式C-1-1用'!$C$4:$AI$976,17,0),"")</f>
        <v>にじみ</v>
      </c>
      <c r="AL17" s="924"/>
      <c r="AM17" s="924"/>
      <c r="AN17" s="755"/>
      <c r="AO17" s="756"/>
      <c r="AP17" s="3"/>
      <c r="AQ17" s="166">
        <f t="shared" si="6"/>
        <v>3</v>
      </c>
      <c r="AS17" s="114">
        <f t="shared" si="7"/>
        <v>7</v>
      </c>
    </row>
    <row r="18" spans="2:45" ht="12" customHeight="1" x14ac:dyDescent="0.15">
      <c r="B18" s="629"/>
      <c r="C18" s="912"/>
      <c r="D18" s="910"/>
      <c r="E18" s="910"/>
      <c r="F18" s="910"/>
      <c r="G18" s="910"/>
      <c r="H18" s="910"/>
      <c r="I18" s="910"/>
      <c r="J18" s="911"/>
      <c r="K18" s="138">
        <f t="shared" si="5"/>
        <v>8</v>
      </c>
      <c r="L18" s="945" t="str">
        <f>IFERROR(VLOOKUP($AS$7&amp;$AS18,'様式C-1-1用'!$C$4:$AI$2973,5,0),"")</f>
        <v>覆工・坑門</v>
      </c>
      <c r="M18" s="946"/>
      <c r="N18" s="945" t="str">
        <f>IFERROR(VLOOKUP($AS$7&amp;$AS18,'様式C-1-1用'!$C$4:$AI$2973,6,0),"")</f>
        <v>側壁（右側）</v>
      </c>
      <c r="O18" s="946"/>
      <c r="P18" s="945" t="str">
        <f>IFERROR(VLOOKUP($AS$7&amp;$AS18,'様式C-1-1用'!$C$4:$AI$2973,7,0),"")</f>
        <v>材質劣化</v>
      </c>
      <c r="Q18" s="946"/>
      <c r="R18" s="420" t="str">
        <f>IFERROR(VLOOKUP($AS$7&amp;$AS18,'様式C-1-1用'!$C$4:$AI$2973,9,0),"")</f>
        <v>うき・はく離</v>
      </c>
      <c r="S18" s="420"/>
      <c r="T18" s="420"/>
      <c r="U18" s="923" t="str">
        <f>IFERROR(VLOOKUP($AS$7&amp;$AS18,'様式C-1-1用'!$C$4:$AI$2973,20,0),"")</f>
        <v>Ⅱ</v>
      </c>
      <c r="V18" s="947"/>
      <c r="W18" s="923" t="str">
        <f>IFERROR(VLOOKUP($AS$7&amp;$AS18,'様式C-1-1用'!$C$4:$AI$2973,23,0),"")</f>
        <v>Ⅱ</v>
      </c>
      <c r="X18" s="924"/>
      <c r="Y18" s="289">
        <f>IFERROR(VLOOKUP($AS$7&amp;$AS18,'様式C-1-1用'!$C$4:$CE$2973,58,0),"")</f>
        <v>0</v>
      </c>
      <c r="Z18" s="290">
        <f>IFERROR(VLOOKUP($AS$7&amp;$AS18,'様式C-1-1用'!$C$4:$BS$977,59,0),"")</f>
        <v>0</v>
      </c>
      <c r="AA18" s="290">
        <f>IFERROR(VLOOKUP($AS$7&amp;$AS18,'様式C-1-1用'!$C$4:$BS$977,60,0),"")</f>
        <v>0</v>
      </c>
      <c r="AB18" s="290">
        <f>IFERROR(VLOOKUP($AS$7&amp;$AS18,'様式C-1-1用'!$C$4:$BS$977,61,0),"")</f>
        <v>0</v>
      </c>
      <c r="AC18" s="334">
        <f>IFERROR(VLOOKUP($AS$7&amp;$AS18,'様式C-1-1用'!$C$4:$BS$977,62,0),"")</f>
        <v>0</v>
      </c>
      <c r="AD18" s="334">
        <f>IFERROR(VLOOKUP($AS$7&amp;$AS18,'様式C-1-1用'!$C$4:$BS$976,63,0),"")</f>
        <v>0</v>
      </c>
      <c r="AE18" s="334">
        <f>IFERROR(VLOOKUP($AS$7&amp;$AS18,'様式C-1-1用'!$C$4:$BS$976,64,0),"")</f>
        <v>0</v>
      </c>
      <c r="AF18" s="334">
        <f>IFERROR(VLOOKUP($AS$7&amp;$AS18,'様式C-1-1用'!$C$4:$BS$976,65,0),"")</f>
        <v>0.9</v>
      </c>
      <c r="AG18" s="334">
        <f>IFERROR(VLOOKUP($AS$7&amp;$AS18,'様式C-1-1用'!$C$4:$BS$977,66,0),"")</f>
        <v>0</v>
      </c>
      <c r="AH18" s="334">
        <f>IFERROR(VLOOKUP($AS$7&amp;$AS18,'様式C-1-1用'!$C$4:$BS$977,67,0),"")</f>
        <v>0</v>
      </c>
      <c r="AI18" s="334">
        <f>IFERROR(VLOOKUP($AS$7&amp;$AS18,'様式C-1-1用'!$C$4:$BS$977,68,0),"")</f>
        <v>0</v>
      </c>
      <c r="AJ18" s="334">
        <f>IFERROR(VLOOKUP($AS$7&amp;$AS18,'様式C-1-1用'!$C$4:$BS$977,69,0),"")</f>
        <v>0</v>
      </c>
      <c r="AK18" s="924" t="str">
        <f>IFERROR(VLOOKUP($AS$7&amp;$AS18,'様式C-1-1用'!$C$4:$AI$976,17,0),"")</f>
        <v/>
      </c>
      <c r="AL18" s="924"/>
      <c r="AM18" s="924"/>
      <c r="AN18" s="755"/>
      <c r="AO18" s="756"/>
      <c r="AP18" s="3"/>
      <c r="AQ18" s="166">
        <f t="shared" si="6"/>
        <v>2</v>
      </c>
      <c r="AS18" s="114">
        <f t="shared" si="7"/>
        <v>8</v>
      </c>
    </row>
    <row r="19" spans="2:45" ht="12" customHeight="1" x14ac:dyDescent="0.15">
      <c r="B19" s="629"/>
      <c r="C19" s="912"/>
      <c r="D19" s="910"/>
      <c r="E19" s="910"/>
      <c r="F19" s="910"/>
      <c r="G19" s="910"/>
      <c r="H19" s="910"/>
      <c r="I19" s="910"/>
      <c r="J19" s="911"/>
      <c r="K19" s="138">
        <f t="shared" si="5"/>
        <v>10</v>
      </c>
      <c r="L19" s="945" t="str">
        <f>IFERROR(VLOOKUP($AS$7&amp;$AS19,'様式C-1-1用'!$C$4:$AI$2973,5,0),"")</f>
        <v>路面</v>
      </c>
      <c r="M19" s="946"/>
      <c r="N19" s="945" t="str">
        <f>IFERROR(VLOOKUP($AS$7&amp;$AS19,'様式C-1-1用'!$C$4:$AI$2973,6,0),"")</f>
        <v>車道</v>
      </c>
      <c r="O19" s="946"/>
      <c r="P19" s="945" t="str">
        <f>IFERROR(VLOOKUP($AS$7&amp;$AS19,'様式C-1-1用'!$C$4:$AI$2973,7,0),"")</f>
        <v>材質劣化</v>
      </c>
      <c r="Q19" s="946"/>
      <c r="R19" s="420" t="str">
        <f>IFERROR(VLOOKUP($AS$7&amp;$AS19,'様式C-1-1用'!$C$4:$AI$2973,9,0),"")</f>
        <v>うき・はく離</v>
      </c>
      <c r="S19" s="420"/>
      <c r="T19" s="420"/>
      <c r="U19" s="923" t="str">
        <f>IFERROR(VLOOKUP($AS$7&amp;$AS19,'様式C-1-1用'!$C$4:$AI$2973,20,0),"")</f>
        <v>Ⅱ</v>
      </c>
      <c r="V19" s="947"/>
      <c r="W19" s="923" t="str">
        <f>IFERROR(VLOOKUP($AS$7&amp;$AS19,'様式C-1-1用'!$C$4:$AI$2973,23,0),"")</f>
        <v>－</v>
      </c>
      <c r="X19" s="924"/>
      <c r="Y19" s="289">
        <f>IFERROR(VLOOKUP($AS$7&amp;$AS19,'様式C-1-1用'!$C$4:$CE$2973,58,0),"")</f>
        <v>0</v>
      </c>
      <c r="Z19" s="290">
        <f>IFERROR(VLOOKUP($AS$7&amp;$AS19,'様式C-1-1用'!$C$4:$BS$977,59,0),"")</f>
        <v>0</v>
      </c>
      <c r="AA19" s="290">
        <f>IFERROR(VLOOKUP($AS$7&amp;$AS19,'様式C-1-1用'!$C$4:$BS$977,60,0),"")</f>
        <v>0</v>
      </c>
      <c r="AB19" s="290">
        <f>IFERROR(VLOOKUP($AS$7&amp;$AS19,'様式C-1-1用'!$C$4:$BS$977,61,0),"")</f>
        <v>0</v>
      </c>
      <c r="AC19" s="334">
        <f>IFERROR(VLOOKUP($AS$7&amp;$AS19,'様式C-1-1用'!$C$4:$BS$977,62,0),"")</f>
        <v>0</v>
      </c>
      <c r="AD19" s="334">
        <f>IFERROR(VLOOKUP($AS$7&amp;$AS19,'様式C-1-1用'!$C$4:$BS$976,63,0),"")</f>
        <v>0</v>
      </c>
      <c r="AE19" s="334">
        <f>IFERROR(VLOOKUP($AS$7&amp;$AS19,'様式C-1-1用'!$C$4:$BS$976,64,0),"")</f>
        <v>0</v>
      </c>
      <c r="AF19" s="334">
        <f>IFERROR(VLOOKUP($AS$7&amp;$AS19,'様式C-1-1用'!$C$4:$BS$976,65,0),"")</f>
        <v>0</v>
      </c>
      <c r="AG19" s="334">
        <f>IFERROR(VLOOKUP($AS$7&amp;$AS19,'様式C-1-1用'!$C$4:$BS$977,66,0),"")</f>
        <v>0</v>
      </c>
      <c r="AH19" s="334">
        <f>IFERROR(VLOOKUP($AS$7&amp;$AS19,'様式C-1-1用'!$C$4:$BS$977,67,0),"")</f>
        <v>0</v>
      </c>
      <c r="AI19" s="334">
        <f>IFERROR(VLOOKUP($AS$7&amp;$AS19,'様式C-1-1用'!$C$4:$BS$977,68,0),"")</f>
        <v>0</v>
      </c>
      <c r="AJ19" s="334">
        <f>IFERROR(VLOOKUP($AS$7&amp;$AS19,'様式C-1-1用'!$C$4:$BS$977,69,0),"")</f>
        <v>0</v>
      </c>
      <c r="AK19" s="924" t="str">
        <f>IFERROR(VLOOKUP($AS$7&amp;$AS19,'様式C-1-1用'!$C$4:$AI$976,17,0),"")</f>
        <v/>
      </c>
      <c r="AL19" s="924"/>
      <c r="AM19" s="924"/>
      <c r="AN19" s="755"/>
      <c r="AO19" s="756"/>
      <c r="AP19" s="3"/>
      <c r="AQ19" s="166">
        <f t="shared" si="6"/>
        <v>2</v>
      </c>
      <c r="AS19" s="114">
        <v>10</v>
      </c>
    </row>
    <row r="20" spans="2:45" ht="12" customHeight="1" x14ac:dyDescent="0.15">
      <c r="B20" s="629"/>
      <c r="C20" s="912"/>
      <c r="D20" s="910"/>
      <c r="E20" s="910"/>
      <c r="F20" s="910"/>
      <c r="G20" s="910"/>
      <c r="H20" s="910"/>
      <c r="I20" s="910"/>
      <c r="J20" s="911"/>
      <c r="K20" s="138">
        <f t="shared" si="5"/>
        <v>11</v>
      </c>
      <c r="L20" s="945" t="str">
        <f>IFERROR(VLOOKUP($AS$7&amp;$AS20,'様式C-1-1用'!$C$4:$AI$2973,5,0),"")</f>
        <v>路面</v>
      </c>
      <c r="M20" s="946"/>
      <c r="N20" s="945" t="str">
        <f>IFERROR(VLOOKUP($AS$7&amp;$AS20,'様式C-1-1用'!$C$4:$AI$2973,6,0),"")</f>
        <v>車道</v>
      </c>
      <c r="O20" s="946"/>
      <c r="P20" s="945" t="str">
        <f>IFERROR(VLOOKUP($AS$7&amp;$AS20,'様式C-1-1用'!$C$4:$AI$2973,7,0),"")</f>
        <v>材質劣化</v>
      </c>
      <c r="Q20" s="946"/>
      <c r="R20" s="420" t="str">
        <f>IFERROR(VLOOKUP($AS$7&amp;$AS20,'様式C-1-1用'!$C$4:$AI$2973,9,0),"")</f>
        <v>うき・はく離</v>
      </c>
      <c r="S20" s="420"/>
      <c r="T20" s="420"/>
      <c r="U20" s="923" t="str">
        <f>IFERROR(VLOOKUP($AS$7&amp;$AS20,'様式C-1-1用'!$C$4:$AI$2973,20,0),"")</f>
        <v>Ⅱ</v>
      </c>
      <c r="V20" s="947"/>
      <c r="W20" s="923" t="str">
        <f>IFERROR(VLOOKUP($AS$7&amp;$AS20,'様式C-1-1用'!$C$4:$AI$2973,23,0),"")</f>
        <v>－</v>
      </c>
      <c r="X20" s="924"/>
      <c r="Y20" s="289">
        <f>IFERROR(VLOOKUP($AS$7&amp;$AS20,'様式C-1-1用'!$C$4:$CE$2973,58,0),"")</f>
        <v>0</v>
      </c>
      <c r="Z20" s="290">
        <f>IFERROR(VLOOKUP($AS$7&amp;$AS20,'様式C-1-1用'!$C$4:$BS$977,59,0),"")</f>
        <v>0</v>
      </c>
      <c r="AA20" s="290">
        <f>IFERROR(VLOOKUP($AS$7&amp;$AS20,'様式C-1-1用'!$C$4:$BS$977,60,0),"")</f>
        <v>0</v>
      </c>
      <c r="AB20" s="290">
        <f>IFERROR(VLOOKUP($AS$7&amp;$AS20,'様式C-1-1用'!$C$4:$BS$977,61,0),"")</f>
        <v>0</v>
      </c>
      <c r="AC20" s="334">
        <f>IFERROR(VLOOKUP($AS$7&amp;$AS20,'様式C-1-1用'!$C$4:$BS$977,62,0),"")</f>
        <v>0</v>
      </c>
      <c r="AD20" s="334">
        <f>IFERROR(VLOOKUP($AS$7&amp;$AS20,'様式C-1-1用'!$C$4:$BS$976,63,0),"")</f>
        <v>0</v>
      </c>
      <c r="AE20" s="334">
        <f>IFERROR(VLOOKUP($AS$7&amp;$AS20,'様式C-1-1用'!$C$4:$BS$976,64,0),"")</f>
        <v>0</v>
      </c>
      <c r="AF20" s="334">
        <f>IFERROR(VLOOKUP($AS$7&amp;$AS20,'様式C-1-1用'!$C$4:$BS$976,65,0),"")</f>
        <v>0</v>
      </c>
      <c r="AG20" s="334">
        <f>IFERROR(VLOOKUP($AS$7&amp;$AS20,'様式C-1-1用'!$C$4:$BS$977,66,0),"")</f>
        <v>0</v>
      </c>
      <c r="AH20" s="334">
        <f>IFERROR(VLOOKUP($AS$7&amp;$AS20,'様式C-1-1用'!$C$4:$BS$977,67,0),"")</f>
        <v>0</v>
      </c>
      <c r="AI20" s="334">
        <f>IFERROR(VLOOKUP($AS$7&amp;$AS20,'様式C-1-1用'!$C$4:$BS$977,68,0),"")</f>
        <v>0</v>
      </c>
      <c r="AJ20" s="334">
        <f>IFERROR(VLOOKUP($AS$7&amp;$AS20,'様式C-1-1用'!$C$4:$BS$977,69,0),"")</f>
        <v>0</v>
      </c>
      <c r="AK20" s="924" t="str">
        <f>IFERROR(VLOOKUP($AS$7&amp;$AS20,'様式C-1-1用'!$C$4:$AI$976,17,0),"")</f>
        <v/>
      </c>
      <c r="AL20" s="924"/>
      <c r="AM20" s="924"/>
      <c r="AN20" s="755"/>
      <c r="AO20" s="756"/>
      <c r="AP20" s="3"/>
      <c r="AQ20" s="166">
        <f t="shared" si="6"/>
        <v>2</v>
      </c>
      <c r="AS20" s="114">
        <f t="shared" si="7"/>
        <v>11</v>
      </c>
    </row>
    <row r="21" spans="2:45" ht="12" customHeight="1" x14ac:dyDescent="0.15">
      <c r="B21" s="629"/>
      <c r="C21" s="912"/>
      <c r="D21" s="910"/>
      <c r="E21" s="910"/>
      <c r="F21" s="910"/>
      <c r="G21" s="910"/>
      <c r="H21" s="910"/>
      <c r="I21" s="910"/>
      <c r="J21" s="911"/>
      <c r="K21" s="138">
        <f t="shared" si="5"/>
        <v>12</v>
      </c>
      <c r="L21" s="945" t="str">
        <f>IFERROR(VLOOKUP($AS$7&amp;$AS21,'様式C-1-1用'!$C$4:$AI$2973,5,0),"")</f>
        <v>路面</v>
      </c>
      <c r="M21" s="946"/>
      <c r="N21" s="945" t="str">
        <f>IFERROR(VLOOKUP($AS$7&amp;$AS21,'様式C-1-1用'!$C$4:$AI$2973,6,0),"")</f>
        <v>監査歩廊</v>
      </c>
      <c r="O21" s="946"/>
      <c r="P21" s="945" t="str">
        <f>IFERROR(VLOOKUP($AS$7&amp;$AS21,'様式C-1-1用'!$C$4:$AI$2973,7,0),"")</f>
        <v>材質劣化</v>
      </c>
      <c r="Q21" s="946"/>
      <c r="R21" s="420" t="str">
        <f>IFERROR(VLOOKUP($AS$7&amp;$AS21,'様式C-1-1用'!$C$4:$AI$2973,9,0),"")</f>
        <v>欠損</v>
      </c>
      <c r="S21" s="420"/>
      <c r="T21" s="420"/>
      <c r="U21" s="923" t="str">
        <f>IFERROR(VLOOKUP($AS$7&amp;$AS21,'様式C-1-1用'!$C$4:$AI$2973,20,0),"")</f>
        <v>Ⅱ</v>
      </c>
      <c r="V21" s="947"/>
      <c r="W21" s="923" t="str">
        <f>IFERROR(VLOOKUP($AS$7&amp;$AS21,'様式C-1-1用'!$C$4:$AI$2973,23,0),"")</f>
        <v>－</v>
      </c>
      <c r="X21" s="924"/>
      <c r="Y21" s="289">
        <f>IFERROR(VLOOKUP($AS$7&amp;$AS21,'様式C-1-1用'!$C$4:$CE$2973,58,0),"")</f>
        <v>0</v>
      </c>
      <c r="Z21" s="290">
        <f>IFERROR(VLOOKUP($AS$7&amp;$AS21,'様式C-1-1用'!$C$4:$BS$977,59,0),"")</f>
        <v>0</v>
      </c>
      <c r="AA21" s="290">
        <f>IFERROR(VLOOKUP($AS$7&amp;$AS21,'様式C-1-1用'!$C$4:$BS$977,60,0),"")</f>
        <v>0</v>
      </c>
      <c r="AB21" s="290">
        <f>IFERROR(VLOOKUP($AS$7&amp;$AS21,'様式C-1-1用'!$C$4:$BS$977,61,0),"")</f>
        <v>0</v>
      </c>
      <c r="AC21" s="334">
        <f>IFERROR(VLOOKUP($AS$7&amp;$AS21,'様式C-1-1用'!$C$4:$BS$977,62,0),"")</f>
        <v>0</v>
      </c>
      <c r="AD21" s="334">
        <f>IFERROR(VLOOKUP($AS$7&amp;$AS21,'様式C-1-1用'!$C$4:$BS$976,63,0),"")</f>
        <v>0</v>
      </c>
      <c r="AE21" s="334">
        <f>IFERROR(VLOOKUP($AS$7&amp;$AS21,'様式C-1-1用'!$C$4:$BS$976,64,0),"")</f>
        <v>0</v>
      </c>
      <c r="AF21" s="334">
        <f>IFERROR(VLOOKUP($AS$7&amp;$AS21,'様式C-1-1用'!$C$4:$BS$976,65,0),"")</f>
        <v>0</v>
      </c>
      <c r="AG21" s="334">
        <f>IFERROR(VLOOKUP($AS$7&amp;$AS21,'様式C-1-1用'!$C$4:$BS$977,66,0),"")</f>
        <v>0</v>
      </c>
      <c r="AH21" s="334">
        <f>IFERROR(VLOOKUP($AS$7&amp;$AS21,'様式C-1-1用'!$C$4:$BS$977,67,0),"")</f>
        <v>0</v>
      </c>
      <c r="AI21" s="334">
        <f>IFERROR(VLOOKUP($AS$7&amp;$AS21,'様式C-1-1用'!$C$4:$BS$977,68,0),"")</f>
        <v>0</v>
      </c>
      <c r="AJ21" s="334">
        <f>IFERROR(VLOOKUP($AS$7&amp;$AS21,'様式C-1-1用'!$C$4:$BS$977,69,0),"")</f>
        <v>0</v>
      </c>
      <c r="AK21" s="924" t="str">
        <f>IFERROR(VLOOKUP($AS$7&amp;$AS21,'様式C-1-1用'!$C$4:$AI$976,17,0),"")</f>
        <v>内部鉄筋露出</v>
      </c>
      <c r="AL21" s="924"/>
      <c r="AM21" s="924"/>
      <c r="AN21" s="755"/>
      <c r="AO21" s="756"/>
      <c r="AP21" s="3"/>
      <c r="AQ21" s="166">
        <f t="shared" si="6"/>
        <v>2</v>
      </c>
      <c r="AS21" s="114">
        <f t="shared" si="7"/>
        <v>12</v>
      </c>
    </row>
    <row r="22" spans="2:45" ht="12" customHeight="1" x14ac:dyDescent="0.15">
      <c r="B22" s="629"/>
      <c r="C22" s="912"/>
      <c r="D22" s="910"/>
      <c r="E22" s="910"/>
      <c r="F22" s="910"/>
      <c r="G22" s="910"/>
      <c r="H22" s="910"/>
      <c r="I22" s="910"/>
      <c r="J22" s="911"/>
      <c r="K22" s="138">
        <f t="shared" si="5"/>
        <v>13</v>
      </c>
      <c r="L22" s="945" t="str">
        <f>IFERROR(VLOOKUP($AS$7&amp;$AS22,'様式C-1-1用'!$C$4:$AI$2973,5,0),"")</f>
        <v>路面</v>
      </c>
      <c r="M22" s="946"/>
      <c r="N22" s="945" t="str">
        <f>IFERROR(VLOOKUP($AS$7&amp;$AS22,'様式C-1-1用'!$C$4:$AI$2973,6,0),"")</f>
        <v>監査歩廊</v>
      </c>
      <c r="O22" s="946"/>
      <c r="P22" s="945" t="str">
        <f>IFERROR(VLOOKUP($AS$7&amp;$AS22,'様式C-1-1用'!$C$4:$AI$2973,7,0),"")</f>
        <v>材質劣化</v>
      </c>
      <c r="Q22" s="946"/>
      <c r="R22" s="420" t="str">
        <f>IFERROR(VLOOKUP($AS$7&amp;$AS22,'様式C-1-1用'!$C$4:$AI$2973,9,0),"")</f>
        <v>欠損</v>
      </c>
      <c r="S22" s="420"/>
      <c r="T22" s="420"/>
      <c r="U22" s="923" t="str">
        <f>IFERROR(VLOOKUP($AS$7&amp;$AS22,'様式C-1-1用'!$C$4:$AI$2973,20,0),"")</f>
        <v>Ⅱ</v>
      </c>
      <c r="V22" s="947"/>
      <c r="W22" s="923" t="str">
        <f>IFERROR(VLOOKUP($AS$7&amp;$AS22,'様式C-1-1用'!$C$4:$AI$2973,23,0),"")</f>
        <v>－</v>
      </c>
      <c r="X22" s="924"/>
      <c r="Y22" s="289">
        <f>IFERROR(VLOOKUP($AS$7&amp;$AS22,'様式C-1-1用'!$C$4:$CE$2973,58,0),"")</f>
        <v>0</v>
      </c>
      <c r="Z22" s="290">
        <f>IFERROR(VLOOKUP($AS$7&amp;$AS22,'様式C-1-1用'!$C$4:$BS$977,59,0),"")</f>
        <v>0</v>
      </c>
      <c r="AA22" s="290">
        <f>IFERROR(VLOOKUP($AS$7&amp;$AS22,'様式C-1-1用'!$C$4:$BS$977,60,0),"")</f>
        <v>0</v>
      </c>
      <c r="AB22" s="290">
        <f>IFERROR(VLOOKUP($AS$7&amp;$AS22,'様式C-1-1用'!$C$4:$BS$977,61,0),"")</f>
        <v>0</v>
      </c>
      <c r="AC22" s="334">
        <f>IFERROR(VLOOKUP($AS$7&amp;$AS22,'様式C-1-1用'!$C$4:$BS$977,62,0),"")</f>
        <v>0</v>
      </c>
      <c r="AD22" s="334">
        <f>IFERROR(VLOOKUP($AS$7&amp;$AS22,'様式C-1-1用'!$C$4:$BS$976,63,0),"")</f>
        <v>0</v>
      </c>
      <c r="AE22" s="334">
        <f>IFERROR(VLOOKUP($AS$7&amp;$AS22,'様式C-1-1用'!$C$4:$BS$976,64,0),"")</f>
        <v>0</v>
      </c>
      <c r="AF22" s="334">
        <f>IFERROR(VLOOKUP($AS$7&amp;$AS22,'様式C-1-1用'!$C$4:$BS$976,65,0),"")</f>
        <v>0</v>
      </c>
      <c r="AG22" s="334">
        <f>IFERROR(VLOOKUP($AS$7&amp;$AS22,'様式C-1-1用'!$C$4:$BS$977,66,0),"")</f>
        <v>0</v>
      </c>
      <c r="AH22" s="334">
        <f>IFERROR(VLOOKUP($AS$7&amp;$AS22,'様式C-1-1用'!$C$4:$BS$977,67,0),"")</f>
        <v>0</v>
      </c>
      <c r="AI22" s="334">
        <f>IFERROR(VLOOKUP($AS$7&amp;$AS22,'様式C-1-1用'!$C$4:$BS$977,68,0),"")</f>
        <v>0</v>
      </c>
      <c r="AJ22" s="334">
        <f>IFERROR(VLOOKUP($AS$7&amp;$AS22,'様式C-1-1用'!$C$4:$BS$977,69,0),"")</f>
        <v>0</v>
      </c>
      <c r="AK22" s="924" t="str">
        <f>IFERROR(VLOOKUP($AS$7&amp;$AS22,'様式C-1-1用'!$C$4:$AI$976,17,0),"")</f>
        <v/>
      </c>
      <c r="AL22" s="924"/>
      <c r="AM22" s="924"/>
      <c r="AN22" s="755"/>
      <c r="AO22" s="756"/>
      <c r="AP22" s="3"/>
      <c r="AQ22" s="166">
        <f t="shared" si="6"/>
        <v>2</v>
      </c>
      <c r="AS22" s="114">
        <f t="shared" si="7"/>
        <v>13</v>
      </c>
    </row>
    <row r="23" spans="2:45" ht="12" customHeight="1" x14ac:dyDescent="0.15">
      <c r="B23" s="629"/>
      <c r="C23" s="912"/>
      <c r="D23" s="910"/>
      <c r="E23" s="910"/>
      <c r="F23" s="910"/>
      <c r="G23" s="910"/>
      <c r="H23" s="910"/>
      <c r="I23" s="910"/>
      <c r="J23" s="911"/>
      <c r="K23" s="138">
        <f t="shared" si="5"/>
        <v>14</v>
      </c>
      <c r="L23" s="945" t="str">
        <f>IFERROR(VLOOKUP($AS$7&amp;$AS23,'様式C-1-1用'!$C$4:$AI$2973,5,0),"")</f>
        <v>路面</v>
      </c>
      <c r="M23" s="946"/>
      <c r="N23" s="945" t="str">
        <f>IFERROR(VLOOKUP($AS$7&amp;$AS23,'様式C-1-1用'!$C$4:$AI$2973,6,0),"")</f>
        <v>監査歩廊</v>
      </c>
      <c r="O23" s="946"/>
      <c r="P23" s="945" t="str">
        <f>IFERROR(VLOOKUP($AS$7&amp;$AS23,'様式C-1-1用'!$C$4:$AI$2973,7,0),"")</f>
        <v>材質劣化</v>
      </c>
      <c r="Q23" s="946"/>
      <c r="R23" s="420" t="str">
        <f>IFERROR(VLOOKUP($AS$7&amp;$AS23,'様式C-1-1用'!$C$4:$AI$2973,9,0),"")</f>
        <v>欠損</v>
      </c>
      <c r="S23" s="420"/>
      <c r="T23" s="420"/>
      <c r="U23" s="923" t="str">
        <f>IFERROR(VLOOKUP($AS$7&amp;$AS23,'様式C-1-1用'!$C$4:$AI$2973,20,0),"")</f>
        <v>Ⅱ</v>
      </c>
      <c r="V23" s="947"/>
      <c r="W23" s="923" t="str">
        <f>IFERROR(VLOOKUP($AS$7&amp;$AS23,'様式C-1-1用'!$C$4:$AI$2973,23,0),"")</f>
        <v>－</v>
      </c>
      <c r="X23" s="924"/>
      <c r="Y23" s="289">
        <f>IFERROR(VLOOKUP($AS$7&amp;$AS23,'様式C-1-1用'!$C$4:$CE$2973,58,0),"")</f>
        <v>0</v>
      </c>
      <c r="Z23" s="290">
        <f>IFERROR(VLOOKUP($AS$7&amp;$AS23,'様式C-1-1用'!$C$4:$BS$977,59,0),"")</f>
        <v>0</v>
      </c>
      <c r="AA23" s="290">
        <f>IFERROR(VLOOKUP($AS$7&amp;$AS23,'様式C-1-1用'!$C$4:$BS$977,60,0),"")</f>
        <v>0</v>
      </c>
      <c r="AB23" s="290">
        <f>IFERROR(VLOOKUP($AS$7&amp;$AS23,'様式C-1-1用'!$C$4:$BS$977,61,0),"")</f>
        <v>0</v>
      </c>
      <c r="AC23" s="334">
        <f>IFERROR(VLOOKUP($AS$7&amp;$AS23,'様式C-1-1用'!$C$4:$BS$977,62,0),"")</f>
        <v>0</v>
      </c>
      <c r="AD23" s="334">
        <f>IFERROR(VLOOKUP($AS$7&amp;$AS23,'様式C-1-1用'!$C$4:$BS$976,63,0),"")</f>
        <v>0</v>
      </c>
      <c r="AE23" s="334">
        <f>IFERROR(VLOOKUP($AS$7&amp;$AS23,'様式C-1-1用'!$C$4:$BS$976,64,0),"")</f>
        <v>0</v>
      </c>
      <c r="AF23" s="334">
        <f>IFERROR(VLOOKUP($AS$7&amp;$AS23,'様式C-1-1用'!$C$4:$BS$976,65,0),"")</f>
        <v>0</v>
      </c>
      <c r="AG23" s="334">
        <f>IFERROR(VLOOKUP($AS$7&amp;$AS23,'様式C-1-1用'!$C$4:$BS$977,66,0),"")</f>
        <v>0</v>
      </c>
      <c r="AH23" s="334">
        <f>IFERROR(VLOOKUP($AS$7&amp;$AS23,'様式C-1-1用'!$C$4:$BS$977,67,0),"")</f>
        <v>0</v>
      </c>
      <c r="AI23" s="334">
        <f>IFERROR(VLOOKUP($AS$7&amp;$AS23,'様式C-1-1用'!$C$4:$BS$977,68,0),"")</f>
        <v>0</v>
      </c>
      <c r="AJ23" s="334">
        <f>IFERROR(VLOOKUP($AS$7&amp;$AS23,'様式C-1-1用'!$C$4:$BS$977,69,0),"")</f>
        <v>0</v>
      </c>
      <c r="AK23" s="924" t="str">
        <f>IFERROR(VLOOKUP($AS$7&amp;$AS23,'様式C-1-1用'!$C$4:$AI$976,17,0),"")</f>
        <v/>
      </c>
      <c r="AL23" s="924"/>
      <c r="AM23" s="924"/>
      <c r="AN23" s="755"/>
      <c r="AO23" s="756"/>
      <c r="AP23" s="3"/>
      <c r="AQ23" s="166">
        <f t="shared" si="6"/>
        <v>2</v>
      </c>
      <c r="AS23" s="114">
        <f t="shared" si="7"/>
        <v>14</v>
      </c>
    </row>
    <row r="24" spans="2:45" ht="12" customHeight="1" x14ac:dyDescent="0.15">
      <c r="B24" s="629"/>
      <c r="C24" s="912"/>
      <c r="D24" s="910"/>
      <c r="E24" s="910"/>
      <c r="F24" s="910"/>
      <c r="G24" s="910"/>
      <c r="H24" s="910"/>
      <c r="I24" s="910"/>
      <c r="J24" s="911"/>
      <c r="K24" s="138">
        <f t="shared" si="5"/>
        <v>15</v>
      </c>
      <c r="L24" s="945" t="str">
        <f>IFERROR(VLOOKUP($AS$7&amp;$AS24,'様式C-1-1用'!$C$4:$AI$2973,5,0),"")</f>
        <v>路面</v>
      </c>
      <c r="M24" s="946"/>
      <c r="N24" s="945" t="str">
        <f>IFERROR(VLOOKUP($AS$7&amp;$AS24,'様式C-1-1用'!$C$4:$AI$2973,6,0),"")</f>
        <v>監査歩廊</v>
      </c>
      <c r="O24" s="946"/>
      <c r="P24" s="945" t="str">
        <f>IFERROR(VLOOKUP($AS$7&amp;$AS24,'様式C-1-1用'!$C$4:$AI$2973,7,0),"")</f>
        <v>材質劣化</v>
      </c>
      <c r="Q24" s="946"/>
      <c r="R24" s="420" t="str">
        <f>IFERROR(VLOOKUP($AS$7&amp;$AS24,'様式C-1-1用'!$C$4:$AI$2973,9,0),"")</f>
        <v>欠損</v>
      </c>
      <c r="S24" s="420"/>
      <c r="T24" s="420"/>
      <c r="U24" s="923" t="str">
        <f>IFERROR(VLOOKUP($AS$7&amp;$AS24,'様式C-1-1用'!$C$4:$AI$2973,20,0),"")</f>
        <v>Ⅱ</v>
      </c>
      <c r="V24" s="947"/>
      <c r="W24" s="923" t="str">
        <f>IFERROR(VLOOKUP($AS$7&amp;$AS24,'様式C-1-1用'!$C$4:$AI$2973,23,0),"")</f>
        <v>－</v>
      </c>
      <c r="X24" s="924"/>
      <c r="Y24" s="289">
        <f>IFERROR(VLOOKUP($AS$7&amp;$AS24,'様式C-1-1用'!$C$4:$CE$2973,58,0),"")</f>
        <v>0</v>
      </c>
      <c r="Z24" s="290">
        <f>IFERROR(VLOOKUP($AS$7&amp;$AS24,'様式C-1-1用'!$C$4:$BS$977,59,0),"")</f>
        <v>0</v>
      </c>
      <c r="AA24" s="290">
        <f>IFERROR(VLOOKUP($AS$7&amp;$AS24,'様式C-1-1用'!$C$4:$BS$977,60,0),"")</f>
        <v>0</v>
      </c>
      <c r="AB24" s="290">
        <f>IFERROR(VLOOKUP($AS$7&amp;$AS24,'様式C-1-1用'!$C$4:$BS$977,61,0),"")</f>
        <v>0</v>
      </c>
      <c r="AC24" s="334">
        <f>IFERROR(VLOOKUP($AS$7&amp;$AS24,'様式C-1-1用'!$C$4:$BS$977,62,0),"")</f>
        <v>0</v>
      </c>
      <c r="AD24" s="334">
        <f>IFERROR(VLOOKUP($AS$7&amp;$AS24,'様式C-1-1用'!$C$4:$BS$976,63,0),"")</f>
        <v>0</v>
      </c>
      <c r="AE24" s="334">
        <f>IFERROR(VLOOKUP($AS$7&amp;$AS24,'様式C-1-1用'!$C$4:$BS$976,64,0),"")</f>
        <v>0</v>
      </c>
      <c r="AF24" s="334">
        <f>IFERROR(VLOOKUP($AS$7&amp;$AS24,'様式C-1-1用'!$C$4:$BS$976,65,0),"")</f>
        <v>0</v>
      </c>
      <c r="AG24" s="334">
        <f>IFERROR(VLOOKUP($AS$7&amp;$AS24,'様式C-1-1用'!$C$4:$BS$977,66,0),"")</f>
        <v>0</v>
      </c>
      <c r="AH24" s="334">
        <f>IFERROR(VLOOKUP($AS$7&amp;$AS24,'様式C-1-1用'!$C$4:$BS$977,67,0),"")</f>
        <v>0</v>
      </c>
      <c r="AI24" s="334">
        <f>IFERROR(VLOOKUP($AS$7&amp;$AS24,'様式C-1-1用'!$C$4:$BS$977,68,0),"")</f>
        <v>0</v>
      </c>
      <c r="AJ24" s="334">
        <f>IFERROR(VLOOKUP($AS$7&amp;$AS24,'様式C-1-1用'!$C$4:$BS$977,69,0),"")</f>
        <v>0</v>
      </c>
      <c r="AK24" s="924" t="str">
        <f>IFERROR(VLOOKUP($AS$7&amp;$AS24,'様式C-1-1用'!$C$4:$AI$976,17,0),"")</f>
        <v>内部鉄筋露出</v>
      </c>
      <c r="AL24" s="924"/>
      <c r="AM24" s="924"/>
      <c r="AN24" s="755"/>
      <c r="AO24" s="756"/>
      <c r="AP24" s="3"/>
      <c r="AQ24" s="166">
        <f t="shared" si="6"/>
        <v>2</v>
      </c>
      <c r="AS24" s="114">
        <f t="shared" si="7"/>
        <v>15</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16</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17</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18</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19</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20</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21</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1.8</v>
      </c>
      <c r="AG31" s="335">
        <f t="shared" si="8"/>
        <v>0</v>
      </c>
      <c r="AH31" s="335">
        <f t="shared" si="8"/>
        <v>0</v>
      </c>
      <c r="AI31" s="335">
        <f t="shared" si="8"/>
        <v>0</v>
      </c>
      <c r="AJ31" s="335">
        <f t="shared" si="8"/>
        <v>14.04</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3</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4</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Ⅱb</v>
      </c>
      <c r="AD33" s="924"/>
      <c r="AE33" s="924"/>
      <c r="AF33" s="947"/>
      <c r="AG33" s="923" t="str">
        <f>IF(AG32&gt;0,"Ⅳ",IF(AH32&gt;0,"Ⅲ",IF(AI32&gt;0,"Ⅱa",IF(AJ32&gt;0,"Ⅱb","Ⅰ"))))</f>
        <v>Ⅱb</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3</v>
      </c>
      <c r="AF35" s="970"/>
      <c r="AG35" s="139">
        <f>AG32</f>
        <v>0</v>
      </c>
      <c r="AH35" s="139">
        <f>AH32</f>
        <v>0</v>
      </c>
      <c r="AI35" s="969">
        <f>SUM(AI32:AJ32)</f>
        <v>4</v>
      </c>
      <c r="AJ35" s="970"/>
      <c r="AK35" s="955"/>
      <c r="AL35" s="955"/>
      <c r="AM35" s="955"/>
      <c r="AN35" s="955"/>
      <c r="AO35" s="956"/>
      <c r="AP35" s="3"/>
      <c r="AQ35" s="143">
        <f>+Y32+AC35+AG35</f>
        <v>0</v>
      </c>
      <c r="AR35" s="143">
        <f>+Z32+AD35+AH35</f>
        <v>0</v>
      </c>
      <c r="AS35" s="948">
        <f>+AS34+AE35+AI35</f>
        <v>7</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Ⅱ</v>
      </c>
      <c r="AD36" s="924"/>
      <c r="AE36" s="924"/>
      <c r="AF36" s="947"/>
      <c r="AG36" s="923" t="str">
        <f>IF(AG35&gt;0,"Ⅳ",IF(AH35&gt;0,"Ⅲ",IF(AI35&gt;0,"Ⅱ","Ⅰ")))</f>
        <v>Ⅱ</v>
      </c>
      <c r="AH36" s="924"/>
      <c r="AI36" s="924"/>
      <c r="AJ36" s="947"/>
      <c r="AK36" s="955"/>
      <c r="AL36" s="955"/>
      <c r="AM36" s="955"/>
      <c r="AN36" s="955"/>
      <c r="AO36" s="956"/>
      <c r="AP36" s="3"/>
      <c r="AQ36" s="525" t="str">
        <f>IF(AQ35&gt;0,"Ⅳ",IF(AR35&gt;0,"Ⅲ",IF(AS35&gt;0,"Ⅱ","Ⅰ")))</f>
        <v>Ⅱ</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Ⅱ</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51" priority="1">
      <formula>$AQ11=1</formula>
    </cfRule>
  </conditionalFormatting>
  <conditionalFormatting sqref="AC11:AF30">
    <cfRule type="expression" dxfId="50" priority="3">
      <formula>$AQ11=2</formula>
    </cfRule>
  </conditionalFormatting>
  <conditionalFormatting sqref="AG11:AJ30">
    <cfRule type="expression" dxfId="4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6D161-5801-449A-BB32-7D70D897AAB7}">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9</v>
      </c>
      <c r="AW5" s="115">
        <f>R7</f>
        <v>8.99</v>
      </c>
      <c r="AX5" s="143">
        <f>+Y32</f>
        <v>0</v>
      </c>
      <c r="AY5" s="143">
        <f>+Z32</f>
        <v>0</v>
      </c>
      <c r="AZ5" s="143">
        <f>+AA32</f>
        <v>0</v>
      </c>
      <c r="BA5" s="143">
        <f t="shared" ref="BA5" si="0">+AB32</f>
        <v>0</v>
      </c>
      <c r="BB5" s="143">
        <f>+AC32</f>
        <v>0</v>
      </c>
      <c r="BC5" s="143">
        <f t="shared" ref="BC5:BI5" si="1">+AD32</f>
        <v>0</v>
      </c>
      <c r="BD5" s="143">
        <f t="shared" si="1"/>
        <v>0</v>
      </c>
      <c r="BE5" s="143">
        <f t="shared" si="1"/>
        <v>3</v>
      </c>
      <c r="BF5" s="143">
        <f t="shared" si="1"/>
        <v>0</v>
      </c>
      <c r="BG5" s="143">
        <f t="shared" si="1"/>
        <v>0</v>
      </c>
      <c r="BH5" s="143">
        <f t="shared" si="1"/>
        <v>0</v>
      </c>
      <c r="BI5" s="143">
        <f t="shared" si="1"/>
        <v>4</v>
      </c>
      <c r="BJ5" s="143">
        <f>+Y35</f>
        <v>0</v>
      </c>
      <c r="BK5" s="143">
        <f t="shared" ref="BK5" si="2">+Z35</f>
        <v>0</v>
      </c>
      <c r="BL5" s="143">
        <f>+AA35</f>
        <v>0</v>
      </c>
      <c r="BM5" s="143">
        <f>+AC35</f>
        <v>0</v>
      </c>
      <c r="BN5" s="143">
        <f t="shared" ref="BN5:BO5" si="3">+AD35</f>
        <v>0</v>
      </c>
      <c r="BO5" s="143">
        <f t="shared" si="3"/>
        <v>3</v>
      </c>
      <c r="BP5" s="143">
        <f>+AG35</f>
        <v>0</v>
      </c>
      <c r="BQ5" s="143">
        <f>+AH35</f>
        <v>0</v>
      </c>
      <c r="BR5" s="143">
        <f>+AI35</f>
        <v>4</v>
      </c>
      <c r="BS5" s="288" t="str">
        <f>+Y36</f>
        <v>Ⅰ</v>
      </c>
      <c r="BT5" s="288" t="str">
        <f>+AC36</f>
        <v>Ⅱ</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1.95</v>
      </c>
      <c r="CE5" s="118">
        <f t="shared" si="4"/>
        <v>0</v>
      </c>
      <c r="CF5" s="118">
        <f t="shared" si="4"/>
        <v>0</v>
      </c>
      <c r="CG5" s="118">
        <f t="shared" si="4"/>
        <v>0</v>
      </c>
      <c r="CH5" s="118">
        <f t="shared" si="4"/>
        <v>20.939999999999998</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9</v>
      </c>
      <c r="O7" s="924"/>
      <c r="P7" s="920" t="s">
        <v>466</v>
      </c>
      <c r="Q7" s="922"/>
      <c r="R7" s="925">
        <f>IF(N7="","",IFERROR(INDEX('様式A-2'!$C$9:$C$438,MATCH(N7,'様式A-2'!$B$9:$B$438,0)),""))</f>
        <v>8.99</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9S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側壁（左側）</v>
      </c>
      <c r="O11" s="946"/>
      <c r="P11" s="945" t="str">
        <f>IFERROR(VLOOKUP($AS$7&amp;$AS11,'様式C-1-1用'!$C$4:$AI$2973,7,0),"")</f>
        <v>材質劣化</v>
      </c>
      <c r="Q11" s="946"/>
      <c r="R11" s="420" t="str">
        <f>IFERROR(VLOOKUP($AS$7&amp;$AS11,'様式C-1-1用'!$C$4:$AI$2973,9,0),"")</f>
        <v>うき・はく離</v>
      </c>
      <c r="S11" s="420"/>
      <c r="T11" s="420"/>
      <c r="U11" s="923" t="str">
        <f>IFERROR(VLOOKUP($AS$7&amp;$AS11,'様式C-1-1用'!$C$4:$AI$2973,20,0),"")</f>
        <v>Ⅱ</v>
      </c>
      <c r="V11" s="947"/>
      <c r="W11" s="923" t="str">
        <f>IFERROR(VLOOKUP($AS$7&amp;$AS11,'様式C-1-1用'!$C$4:$AI$2973,23,0),"")</f>
        <v>Ⅱ</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0.9</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
      </c>
      <c r="AL11" s="944"/>
      <c r="AM11" s="944"/>
      <c r="AN11" s="758"/>
      <c r="AO11" s="759"/>
      <c r="AP11" s="3"/>
      <c r="AQ11" s="166">
        <f>IF(P11="外力",1,IF(P11="材質劣化",2,IF(P11="漏水",3,0)))</f>
        <v>2</v>
      </c>
      <c r="AS11" s="114">
        <v>1</v>
      </c>
    </row>
    <row r="12" spans="2:86" ht="12" customHeight="1" x14ac:dyDescent="0.15">
      <c r="B12" s="629"/>
      <c r="C12" s="912"/>
      <c r="D12" s="910"/>
      <c r="E12" s="910"/>
      <c r="F12" s="910"/>
      <c r="G12" s="910"/>
      <c r="H12" s="910"/>
      <c r="I12" s="910"/>
      <c r="J12" s="911"/>
      <c r="K12" s="138">
        <f t="shared" ref="K12:K30" si="5">IF(L12="","",AS12)</f>
        <v>2</v>
      </c>
      <c r="L12" s="945" t="str">
        <f>IFERROR(VLOOKUP($AS$7&amp;$AS12,'様式C-1-1用'!$C$4:$AI$2973,5,0),"")</f>
        <v>覆工・坑門</v>
      </c>
      <c r="M12" s="946"/>
      <c r="N12" s="945" t="str">
        <f>IFERROR(VLOOKUP($AS$7&amp;$AS12,'様式C-1-1用'!$C$4:$AI$2973,6,0),"")</f>
        <v>アーチ（左側）</v>
      </c>
      <c r="O12" s="946"/>
      <c r="P12" s="945" t="str">
        <f>IFERROR(VLOOKUP($AS$7&amp;$AS12,'様式C-1-1用'!$C$4:$AI$2973,7,0),"")</f>
        <v>漏水</v>
      </c>
      <c r="Q12" s="946"/>
      <c r="R12" s="420" t="str">
        <f>IFERROR(VLOOKUP($AS$7&amp;$AS12,'様式C-1-1用'!$C$4:$AI$2973,9,0),"")</f>
        <v>漏水</v>
      </c>
      <c r="S12" s="420"/>
      <c r="T12" s="420"/>
      <c r="U12" s="923" t="str">
        <f>IFERROR(VLOOKUP($AS$7&amp;$AS12,'様式C-1-1用'!$C$4:$AI$2973,20,0),"")</f>
        <v>Ⅱ</v>
      </c>
      <c r="V12" s="947"/>
      <c r="W12" s="923" t="str">
        <f>IFERROR(VLOOKUP($AS$7&amp;$AS12,'様式C-1-1用'!$C$4:$AI$2973,23,0),"")</f>
        <v>Ⅱ</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v>
      </c>
      <c r="AG12" s="334">
        <f>IFERROR(VLOOKUP($AS$7&amp;$AS12,'様式C-1-1用'!$C$4:$BS$977,66,0),"")</f>
        <v>0</v>
      </c>
      <c r="AH12" s="334">
        <f>IFERROR(VLOOKUP($AS$7&amp;$AS12,'様式C-1-1用'!$C$4:$BS$977,67,0),"")</f>
        <v>0</v>
      </c>
      <c r="AI12" s="334">
        <f>IFERROR(VLOOKUP($AS$7&amp;$AS12,'様式C-1-1用'!$C$4:$BS$977,68,0),"")</f>
        <v>0</v>
      </c>
      <c r="AJ12" s="334">
        <f>IFERROR(VLOOKUP($AS$7&amp;$AS12,'様式C-1-1用'!$C$4:$BS$977,69,0),"")</f>
        <v>0.6</v>
      </c>
      <c r="AK12" s="924" t="str">
        <f>IFERROR(VLOOKUP($AS$7&amp;$AS12,'様式C-1-1用'!$C$4:$AI$976,17,0),"")</f>
        <v>遊離石灰</v>
      </c>
      <c r="AL12" s="924"/>
      <c r="AM12" s="924"/>
      <c r="AN12" s="755"/>
      <c r="AO12" s="756"/>
      <c r="AP12" s="3"/>
      <c r="AQ12" s="166">
        <f t="shared" ref="AQ12:AQ30" si="6">IF(P12="外力",1,IF(P12="材質劣化",2,IF(P12="漏水",3,0)))</f>
        <v>3</v>
      </c>
      <c r="AS12" s="114">
        <f>AS11+1</f>
        <v>2</v>
      </c>
    </row>
    <row r="13" spans="2:86" ht="12" customHeight="1" x14ac:dyDescent="0.15">
      <c r="B13" s="629"/>
      <c r="C13" s="912"/>
      <c r="D13" s="910"/>
      <c r="E13" s="910"/>
      <c r="F13" s="910"/>
      <c r="G13" s="910"/>
      <c r="H13" s="910"/>
      <c r="I13" s="910"/>
      <c r="J13" s="911"/>
      <c r="K13" s="138">
        <f t="shared" si="5"/>
        <v>3</v>
      </c>
      <c r="L13" s="945" t="str">
        <f>IFERROR(VLOOKUP($AS$7&amp;$AS13,'様式C-1-1用'!$C$4:$AI$2973,5,0),"")</f>
        <v>覆工・坑門</v>
      </c>
      <c r="M13" s="946"/>
      <c r="N13" s="945" t="str">
        <f>IFERROR(VLOOKUP($AS$7&amp;$AS13,'様式C-1-1用'!$C$4:$AI$2973,6,0),"")</f>
        <v>アーチ（左側）</v>
      </c>
      <c r="O13" s="946"/>
      <c r="P13" s="945" t="str">
        <f>IFERROR(VLOOKUP($AS$7&amp;$AS13,'様式C-1-1用'!$C$4:$AI$2973,7,0),"")</f>
        <v>漏水</v>
      </c>
      <c r="Q13" s="946"/>
      <c r="R13" s="420" t="str">
        <f>IFERROR(VLOOKUP($AS$7&amp;$AS13,'様式C-1-1用'!$C$4:$AI$2973,9,0),"")</f>
        <v>漏水</v>
      </c>
      <c r="S13" s="420"/>
      <c r="T13" s="420"/>
      <c r="U13" s="923" t="str">
        <f>IFERROR(VLOOKUP($AS$7&amp;$AS13,'様式C-1-1用'!$C$4:$AI$2973,20,0),"")</f>
        <v>Ⅱ</v>
      </c>
      <c r="V13" s="947"/>
      <c r="W13" s="923" t="str">
        <f>IFERROR(VLOOKUP($AS$7&amp;$AS13,'様式C-1-1用'!$C$4:$AI$2973,23,0),"")</f>
        <v>Ⅱ</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v>
      </c>
      <c r="AF13" s="334">
        <f>IFERROR(VLOOKUP($AS$7&amp;$AS13,'様式C-1-1用'!$C$4:$BS$976,65,0),"")</f>
        <v>0</v>
      </c>
      <c r="AG13" s="334">
        <f>IFERROR(VLOOKUP($AS$7&amp;$AS13,'様式C-1-1用'!$C$4:$BS$977,66,0),"")</f>
        <v>0</v>
      </c>
      <c r="AH13" s="334">
        <f>IFERROR(VLOOKUP($AS$7&amp;$AS13,'様式C-1-1用'!$C$4:$BS$977,67,0),"")</f>
        <v>0</v>
      </c>
      <c r="AI13" s="334">
        <f>IFERROR(VLOOKUP($AS$7&amp;$AS13,'様式C-1-1用'!$C$4:$BS$977,68,0),"")</f>
        <v>0</v>
      </c>
      <c r="AJ13" s="334">
        <f>IFERROR(VLOOKUP($AS$7&amp;$AS13,'様式C-1-1用'!$C$4:$BS$977,69,0),"")</f>
        <v>2.88</v>
      </c>
      <c r="AK13" s="924" t="str">
        <f>IFERROR(VLOOKUP($AS$7&amp;$AS13,'様式C-1-1用'!$C$4:$AI$976,17,0),"")</f>
        <v>にじみ</v>
      </c>
      <c r="AL13" s="924"/>
      <c r="AM13" s="924"/>
      <c r="AN13" s="755"/>
      <c r="AO13" s="756"/>
      <c r="AP13" s="3"/>
      <c r="AQ13" s="166">
        <f t="shared" si="6"/>
        <v>3</v>
      </c>
      <c r="AS13" s="114">
        <f t="shared" ref="AS13:AS30" si="7">AS12+1</f>
        <v>3</v>
      </c>
    </row>
    <row r="14" spans="2:86" ht="12" customHeight="1" x14ac:dyDescent="0.15">
      <c r="B14" s="629"/>
      <c r="C14" s="912"/>
      <c r="D14" s="910"/>
      <c r="E14" s="910"/>
      <c r="F14" s="910"/>
      <c r="G14" s="910"/>
      <c r="H14" s="910"/>
      <c r="I14" s="910"/>
      <c r="J14" s="911"/>
      <c r="K14" s="138">
        <f t="shared" si="5"/>
        <v>4</v>
      </c>
      <c r="L14" s="945" t="str">
        <f>IFERROR(VLOOKUP($AS$7&amp;$AS14,'様式C-1-1用'!$C$4:$AI$2973,5,0),"")</f>
        <v>覆工・坑門</v>
      </c>
      <c r="M14" s="946"/>
      <c r="N14" s="945" t="str">
        <f>IFERROR(VLOOKUP($AS$7&amp;$AS14,'様式C-1-1用'!$C$4:$AI$2973,6,0),"")</f>
        <v>アーチ（左側）</v>
      </c>
      <c r="O14" s="946"/>
      <c r="P14" s="945" t="str">
        <f>IFERROR(VLOOKUP($AS$7&amp;$AS14,'様式C-1-1用'!$C$4:$AI$2973,7,0),"")</f>
        <v>漏水</v>
      </c>
      <c r="Q14" s="946"/>
      <c r="R14" s="420" t="str">
        <f>IFERROR(VLOOKUP($AS$7&amp;$AS14,'様式C-1-1用'!$C$4:$AI$2973,9,0),"")</f>
        <v>漏水</v>
      </c>
      <c r="S14" s="420"/>
      <c r="T14" s="420"/>
      <c r="U14" s="923" t="str">
        <f>IFERROR(VLOOKUP($AS$7&amp;$AS14,'様式C-1-1用'!$C$4:$AI$2973,20,0),"")</f>
        <v>Ⅱ</v>
      </c>
      <c r="V14" s="947"/>
      <c r="W14" s="923" t="str">
        <f>IFERROR(VLOOKUP($AS$7&amp;$AS14,'様式C-1-1用'!$C$4:$AI$2973,23,0),"")</f>
        <v>Ⅱ</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v>
      </c>
      <c r="AG14" s="334">
        <f>IFERROR(VLOOKUP($AS$7&amp;$AS14,'様式C-1-1用'!$C$4:$BS$977,66,0),"")</f>
        <v>0</v>
      </c>
      <c r="AH14" s="334">
        <f>IFERROR(VLOOKUP($AS$7&amp;$AS14,'様式C-1-1用'!$C$4:$BS$977,67,0),"")</f>
        <v>0</v>
      </c>
      <c r="AI14" s="334">
        <f>IFERROR(VLOOKUP($AS$7&amp;$AS14,'様式C-1-1用'!$C$4:$BS$977,68,0),"")</f>
        <v>0</v>
      </c>
      <c r="AJ14" s="334">
        <f>IFERROR(VLOOKUP($AS$7&amp;$AS14,'様式C-1-1用'!$C$4:$BS$977,69,0),"")</f>
        <v>2.34</v>
      </c>
      <c r="AK14" s="924" t="str">
        <f>IFERROR(VLOOKUP($AS$7&amp;$AS14,'様式C-1-1用'!$C$4:$AI$976,17,0),"")</f>
        <v>にじみ</v>
      </c>
      <c r="AL14" s="924"/>
      <c r="AM14" s="924"/>
      <c r="AN14" s="755"/>
      <c r="AO14" s="756"/>
      <c r="AP14" s="3"/>
      <c r="AQ14" s="166">
        <f t="shared" si="6"/>
        <v>3</v>
      </c>
      <c r="AS14" s="114">
        <f t="shared" si="7"/>
        <v>4</v>
      </c>
    </row>
    <row r="15" spans="2:86" ht="12" customHeight="1" x14ac:dyDescent="0.15">
      <c r="B15" s="629"/>
      <c r="C15" s="912"/>
      <c r="D15" s="910"/>
      <c r="E15" s="910"/>
      <c r="F15" s="910"/>
      <c r="G15" s="910"/>
      <c r="H15" s="910"/>
      <c r="I15" s="910"/>
      <c r="J15" s="911"/>
      <c r="K15" s="138">
        <f t="shared" si="5"/>
        <v>5</v>
      </c>
      <c r="L15" s="945" t="str">
        <f>IFERROR(VLOOKUP($AS$7&amp;$AS15,'様式C-1-1用'!$C$4:$AI$2973,5,0),"")</f>
        <v>覆工・坑門</v>
      </c>
      <c r="M15" s="946"/>
      <c r="N15" s="945" t="str">
        <f>IFERROR(VLOOKUP($AS$7&amp;$AS15,'様式C-1-1用'!$C$4:$AI$2973,6,0),"")</f>
        <v>アーチ（右側）</v>
      </c>
      <c r="O15" s="946"/>
      <c r="P15" s="945" t="str">
        <f>IFERROR(VLOOKUP($AS$7&amp;$AS15,'様式C-1-1用'!$C$4:$AI$2973,7,0),"")</f>
        <v>漏水</v>
      </c>
      <c r="Q15" s="946"/>
      <c r="R15" s="420" t="str">
        <f>IFERROR(VLOOKUP($AS$7&amp;$AS15,'様式C-1-1用'!$C$4:$AI$2973,9,0),"")</f>
        <v>漏水</v>
      </c>
      <c r="S15" s="420"/>
      <c r="T15" s="420"/>
      <c r="U15" s="923" t="str">
        <f>IFERROR(VLOOKUP($AS$7&amp;$AS15,'様式C-1-1用'!$C$4:$AI$2973,20,0),"")</f>
        <v>Ⅱ</v>
      </c>
      <c r="V15" s="947"/>
      <c r="W15" s="923" t="str">
        <f>IFERROR(VLOOKUP($AS$7&amp;$AS15,'様式C-1-1用'!$C$4:$AI$2973,23,0),"")</f>
        <v>Ⅱ</v>
      </c>
      <c r="X15" s="924"/>
      <c r="Y15" s="289">
        <f>IFERROR(VLOOKUP($AS$7&amp;$AS15,'様式C-1-1用'!$C$4:$CE$2973,58,0),"")</f>
        <v>0</v>
      </c>
      <c r="Z15" s="290">
        <f>IFERROR(VLOOKUP($AS$7&amp;$AS15,'様式C-1-1用'!$C$4:$BS$977,59,0),"")</f>
        <v>0</v>
      </c>
      <c r="AA15" s="290">
        <f>IFERROR(VLOOKUP($AS$7&amp;$AS15,'様式C-1-1用'!$C$4:$BS$977,60,0),"")</f>
        <v>0</v>
      </c>
      <c r="AB15" s="290">
        <f>IFERROR(VLOOKUP($AS$7&amp;$AS15,'様式C-1-1用'!$C$4:$BS$977,61,0),"")</f>
        <v>0</v>
      </c>
      <c r="AC15" s="334">
        <f>IFERROR(VLOOKUP($AS$7&amp;$AS15,'様式C-1-1用'!$C$4:$BS$977,62,0),"")</f>
        <v>0</v>
      </c>
      <c r="AD15" s="334">
        <f>IFERROR(VLOOKUP($AS$7&amp;$AS15,'様式C-1-1用'!$C$4:$BS$976,63,0),"")</f>
        <v>0</v>
      </c>
      <c r="AE15" s="334">
        <f>IFERROR(VLOOKUP($AS$7&amp;$AS15,'様式C-1-1用'!$C$4:$BS$976,64,0),"")</f>
        <v>0</v>
      </c>
      <c r="AF15" s="334">
        <f>IFERROR(VLOOKUP($AS$7&amp;$AS15,'様式C-1-1用'!$C$4:$BS$976,65,0),"")</f>
        <v>0</v>
      </c>
      <c r="AG15" s="334">
        <f>IFERROR(VLOOKUP($AS$7&amp;$AS15,'様式C-1-1用'!$C$4:$BS$977,66,0),"")</f>
        <v>0</v>
      </c>
      <c r="AH15" s="334">
        <f>IFERROR(VLOOKUP($AS$7&amp;$AS15,'様式C-1-1用'!$C$4:$BS$977,67,0),"")</f>
        <v>0</v>
      </c>
      <c r="AI15" s="334">
        <f>IFERROR(VLOOKUP($AS$7&amp;$AS15,'様式C-1-1用'!$C$4:$BS$977,68,0),"")</f>
        <v>0</v>
      </c>
      <c r="AJ15" s="334">
        <f>IFERROR(VLOOKUP($AS$7&amp;$AS15,'様式C-1-1用'!$C$4:$BS$977,69,0),"")</f>
        <v>15.12</v>
      </c>
      <c r="AK15" s="924" t="str">
        <f>IFERROR(VLOOKUP($AS$7&amp;$AS15,'様式C-1-1用'!$C$4:$AI$976,17,0),"")</f>
        <v>にじみ</v>
      </c>
      <c r="AL15" s="924"/>
      <c r="AM15" s="924"/>
      <c r="AN15" s="755"/>
      <c r="AO15" s="756"/>
      <c r="AP15" s="3"/>
      <c r="AQ15" s="166">
        <f t="shared" si="6"/>
        <v>3</v>
      </c>
      <c r="AS15" s="114">
        <f t="shared" si="7"/>
        <v>5</v>
      </c>
    </row>
    <row r="16" spans="2:86" ht="12" customHeight="1" x14ac:dyDescent="0.15">
      <c r="B16" s="629"/>
      <c r="C16" s="912"/>
      <c r="D16" s="910"/>
      <c r="E16" s="910"/>
      <c r="F16" s="910"/>
      <c r="G16" s="910"/>
      <c r="H16" s="910"/>
      <c r="I16" s="910"/>
      <c r="J16" s="911"/>
      <c r="K16" s="138">
        <f t="shared" si="5"/>
        <v>6</v>
      </c>
      <c r="L16" s="945" t="str">
        <f>IFERROR(VLOOKUP($AS$7&amp;$AS16,'様式C-1-1用'!$C$4:$AI$2973,5,0),"")</f>
        <v>覆工・坑門</v>
      </c>
      <c r="M16" s="946"/>
      <c r="N16" s="945" t="str">
        <f>IFERROR(VLOOKUP($AS$7&amp;$AS16,'様式C-1-1用'!$C$4:$AI$2973,6,0),"")</f>
        <v>側壁（右側）</v>
      </c>
      <c r="O16" s="946"/>
      <c r="P16" s="945" t="str">
        <f>IFERROR(VLOOKUP($AS$7&amp;$AS16,'様式C-1-1用'!$C$4:$AI$2973,7,0),"")</f>
        <v>材質劣化</v>
      </c>
      <c r="Q16" s="946"/>
      <c r="R16" s="420" t="str">
        <f>IFERROR(VLOOKUP($AS$7&amp;$AS16,'様式C-1-1用'!$C$4:$AI$2973,9,0),"")</f>
        <v>うき・はく離</v>
      </c>
      <c r="S16" s="420"/>
      <c r="T16" s="420"/>
      <c r="U16" s="923" t="str">
        <f>IFERROR(VLOOKUP($AS$7&amp;$AS16,'様式C-1-1用'!$C$4:$AI$2973,20,0),"")</f>
        <v>Ⅱ</v>
      </c>
      <c r="V16" s="947"/>
      <c r="W16" s="923" t="str">
        <f>IFERROR(VLOOKUP($AS$7&amp;$AS16,'様式C-1-1用'!$C$4:$AI$2973,23,0),"")</f>
        <v>Ⅱ</v>
      </c>
      <c r="X16" s="924"/>
      <c r="Y16" s="289">
        <f>IFERROR(VLOOKUP($AS$7&amp;$AS16,'様式C-1-1用'!$C$4:$CE$2973,58,0),"")</f>
        <v>0</v>
      </c>
      <c r="Z16" s="290">
        <f>IFERROR(VLOOKUP($AS$7&amp;$AS16,'様式C-1-1用'!$C$4:$BS$977,59,0),"")</f>
        <v>0</v>
      </c>
      <c r="AA16" s="290">
        <f>IFERROR(VLOOKUP($AS$7&amp;$AS16,'様式C-1-1用'!$C$4:$BS$977,60,0),"")</f>
        <v>0</v>
      </c>
      <c r="AB16" s="290">
        <f>IFERROR(VLOOKUP($AS$7&amp;$AS16,'様式C-1-1用'!$C$4:$BS$977,61,0),"")</f>
        <v>0</v>
      </c>
      <c r="AC16" s="334">
        <f>IFERROR(VLOOKUP($AS$7&amp;$AS16,'様式C-1-1用'!$C$4:$BS$977,62,0),"")</f>
        <v>0</v>
      </c>
      <c r="AD16" s="334">
        <f>IFERROR(VLOOKUP($AS$7&amp;$AS16,'様式C-1-1用'!$C$4:$BS$976,63,0),"")</f>
        <v>0</v>
      </c>
      <c r="AE16" s="334">
        <f>IFERROR(VLOOKUP($AS$7&amp;$AS16,'様式C-1-1用'!$C$4:$BS$976,64,0),"")</f>
        <v>0</v>
      </c>
      <c r="AF16" s="334">
        <f>IFERROR(VLOOKUP($AS$7&amp;$AS16,'様式C-1-1用'!$C$4:$BS$976,65,0),"")</f>
        <v>0.9</v>
      </c>
      <c r="AG16" s="334">
        <f>IFERROR(VLOOKUP($AS$7&amp;$AS16,'様式C-1-1用'!$C$4:$BS$977,66,0),"")</f>
        <v>0</v>
      </c>
      <c r="AH16" s="334">
        <f>IFERROR(VLOOKUP($AS$7&amp;$AS16,'様式C-1-1用'!$C$4:$BS$977,67,0),"")</f>
        <v>0</v>
      </c>
      <c r="AI16" s="334">
        <f>IFERROR(VLOOKUP($AS$7&amp;$AS16,'様式C-1-1用'!$C$4:$BS$977,68,0),"")</f>
        <v>0</v>
      </c>
      <c r="AJ16" s="334">
        <f>IFERROR(VLOOKUP($AS$7&amp;$AS16,'様式C-1-1用'!$C$4:$BS$977,69,0),"")</f>
        <v>0</v>
      </c>
      <c r="AK16" s="924" t="str">
        <f>IFERROR(VLOOKUP($AS$7&amp;$AS16,'様式C-1-1用'!$C$4:$AI$976,17,0),"")</f>
        <v/>
      </c>
      <c r="AL16" s="924"/>
      <c r="AM16" s="924"/>
      <c r="AN16" s="755"/>
      <c r="AO16" s="756"/>
      <c r="AP16" s="3"/>
      <c r="AQ16" s="166">
        <f t="shared" si="6"/>
        <v>2</v>
      </c>
      <c r="AS16" s="114">
        <f t="shared" si="7"/>
        <v>6</v>
      </c>
    </row>
    <row r="17" spans="2:45" ht="12" customHeight="1" x14ac:dyDescent="0.15">
      <c r="B17" s="629"/>
      <c r="C17" s="912"/>
      <c r="D17" s="910"/>
      <c r="E17" s="910"/>
      <c r="F17" s="910"/>
      <c r="G17" s="910"/>
      <c r="H17" s="910"/>
      <c r="I17" s="910"/>
      <c r="J17" s="911"/>
      <c r="K17" s="138">
        <f t="shared" si="5"/>
        <v>9</v>
      </c>
      <c r="L17" s="945" t="str">
        <f>IFERROR(VLOOKUP($AS$7&amp;$AS17,'様式C-1-1用'!$C$4:$AI$2973,5,0),"")</f>
        <v>覆工・坑門</v>
      </c>
      <c r="M17" s="946"/>
      <c r="N17" s="945" t="str">
        <f>IFERROR(VLOOKUP($AS$7&amp;$AS17,'様式C-1-1用'!$C$4:$AI$2973,6,0),"")</f>
        <v>側壁（右側）</v>
      </c>
      <c r="O17" s="946"/>
      <c r="P17" s="945" t="str">
        <f>IFERROR(VLOOKUP($AS$7&amp;$AS17,'様式C-1-1用'!$C$4:$AI$2973,7,0),"")</f>
        <v>材質劣化</v>
      </c>
      <c r="Q17" s="946"/>
      <c r="R17" s="420" t="str">
        <f>IFERROR(VLOOKUP($AS$7&amp;$AS17,'様式C-1-1用'!$C$4:$AI$2973,9,0),"")</f>
        <v>はく落</v>
      </c>
      <c r="S17" s="420"/>
      <c r="T17" s="420"/>
      <c r="U17" s="923" t="str">
        <f>IFERROR(VLOOKUP($AS$7&amp;$AS17,'様式C-1-1用'!$C$4:$AI$2973,20,0),"")</f>
        <v>Ⅱ</v>
      </c>
      <c r="V17" s="947"/>
      <c r="W17" s="923" t="str">
        <f>IFERROR(VLOOKUP($AS$7&amp;$AS17,'様式C-1-1用'!$C$4:$AI$2973,23,0),"")</f>
        <v>Ⅰ</v>
      </c>
      <c r="X17" s="924"/>
      <c r="Y17" s="289">
        <f>IFERROR(VLOOKUP($AS$7&amp;$AS17,'様式C-1-1用'!$C$4:$CE$2973,58,0),"")</f>
        <v>0</v>
      </c>
      <c r="Z17" s="290">
        <f>IFERROR(VLOOKUP($AS$7&amp;$AS17,'様式C-1-1用'!$C$4:$BS$977,59,0),"")</f>
        <v>0</v>
      </c>
      <c r="AA17" s="290">
        <f>IFERROR(VLOOKUP($AS$7&amp;$AS17,'様式C-1-1用'!$C$4:$BS$977,60,0),"")</f>
        <v>0</v>
      </c>
      <c r="AB17" s="290">
        <f>IFERROR(VLOOKUP($AS$7&amp;$AS17,'様式C-1-1用'!$C$4:$BS$977,61,0),"")</f>
        <v>0</v>
      </c>
      <c r="AC17" s="334">
        <f>IFERROR(VLOOKUP($AS$7&amp;$AS17,'様式C-1-1用'!$C$4:$BS$977,62,0),"")</f>
        <v>0</v>
      </c>
      <c r="AD17" s="334">
        <f>IFERROR(VLOOKUP($AS$7&amp;$AS17,'様式C-1-1用'!$C$4:$BS$976,63,0),"")</f>
        <v>0</v>
      </c>
      <c r="AE17" s="334">
        <f>IFERROR(VLOOKUP($AS$7&amp;$AS17,'様式C-1-1用'!$C$4:$BS$976,64,0),"")</f>
        <v>0</v>
      </c>
      <c r="AF17" s="334">
        <f>IFERROR(VLOOKUP($AS$7&amp;$AS17,'様式C-1-1用'!$C$4:$BS$976,65,0),"")</f>
        <v>0</v>
      </c>
      <c r="AG17" s="334">
        <f>IFERROR(VLOOKUP($AS$7&amp;$AS17,'様式C-1-1用'!$C$4:$BS$977,66,0),"")</f>
        <v>0</v>
      </c>
      <c r="AH17" s="334">
        <f>IFERROR(VLOOKUP($AS$7&amp;$AS17,'様式C-1-1用'!$C$4:$BS$977,67,0),"")</f>
        <v>0</v>
      </c>
      <c r="AI17" s="334">
        <f>IFERROR(VLOOKUP($AS$7&amp;$AS17,'様式C-1-1用'!$C$4:$BS$977,68,0),"")</f>
        <v>0</v>
      </c>
      <c r="AJ17" s="334">
        <f>IFERROR(VLOOKUP($AS$7&amp;$AS17,'様式C-1-1用'!$C$4:$BS$977,69,0),"")</f>
        <v>0</v>
      </c>
      <c r="AK17" s="924" t="str">
        <f>IFERROR(VLOOKUP($AS$7&amp;$AS17,'様式C-1-1用'!$C$4:$AI$976,17,0),"")</f>
        <v/>
      </c>
      <c r="AL17" s="924"/>
      <c r="AM17" s="924"/>
      <c r="AN17" s="755"/>
      <c r="AO17" s="756"/>
      <c r="AP17" s="3"/>
      <c r="AQ17" s="166">
        <f t="shared" si="6"/>
        <v>2</v>
      </c>
      <c r="AS17" s="114">
        <v>9</v>
      </c>
    </row>
    <row r="18" spans="2:45" ht="12" customHeight="1" x14ac:dyDescent="0.15">
      <c r="B18" s="629"/>
      <c r="C18" s="912"/>
      <c r="D18" s="910"/>
      <c r="E18" s="910"/>
      <c r="F18" s="910"/>
      <c r="G18" s="910"/>
      <c r="H18" s="910"/>
      <c r="I18" s="910"/>
      <c r="J18" s="911"/>
      <c r="K18" s="138">
        <f t="shared" si="5"/>
        <v>10</v>
      </c>
      <c r="L18" s="945" t="str">
        <f>IFERROR(VLOOKUP($AS$7&amp;$AS18,'様式C-1-1用'!$C$4:$AI$2973,5,0),"")</f>
        <v>路面</v>
      </c>
      <c r="M18" s="946"/>
      <c r="N18" s="945" t="str">
        <f>IFERROR(VLOOKUP($AS$7&amp;$AS18,'様式C-1-1用'!$C$4:$AI$2973,6,0),"")</f>
        <v>車道</v>
      </c>
      <c r="O18" s="946"/>
      <c r="P18" s="945" t="str">
        <f>IFERROR(VLOOKUP($AS$7&amp;$AS18,'様式C-1-1用'!$C$4:$AI$2973,7,0),"")</f>
        <v>材質劣化</v>
      </c>
      <c r="Q18" s="946"/>
      <c r="R18" s="420" t="str">
        <f>IFERROR(VLOOKUP($AS$7&amp;$AS18,'様式C-1-1用'!$C$4:$AI$2973,9,0),"")</f>
        <v>うき・はく離</v>
      </c>
      <c r="S18" s="420"/>
      <c r="T18" s="420"/>
      <c r="U18" s="923" t="str">
        <f>IFERROR(VLOOKUP($AS$7&amp;$AS18,'様式C-1-1用'!$C$4:$AI$2973,20,0),"")</f>
        <v>Ⅱ</v>
      </c>
      <c r="V18" s="947"/>
      <c r="W18" s="923" t="str">
        <f>IFERROR(VLOOKUP($AS$7&amp;$AS18,'様式C-1-1用'!$C$4:$AI$2973,23,0),"")</f>
        <v>－</v>
      </c>
      <c r="X18" s="924"/>
      <c r="Y18" s="289">
        <f>IFERROR(VLOOKUP($AS$7&amp;$AS18,'様式C-1-1用'!$C$4:$CE$2973,58,0),"")</f>
        <v>0</v>
      </c>
      <c r="Z18" s="290">
        <f>IFERROR(VLOOKUP($AS$7&amp;$AS18,'様式C-1-1用'!$C$4:$BS$977,59,0),"")</f>
        <v>0</v>
      </c>
      <c r="AA18" s="290">
        <f>IFERROR(VLOOKUP($AS$7&amp;$AS18,'様式C-1-1用'!$C$4:$BS$977,60,0),"")</f>
        <v>0</v>
      </c>
      <c r="AB18" s="290">
        <f>IFERROR(VLOOKUP($AS$7&amp;$AS18,'様式C-1-1用'!$C$4:$BS$977,61,0),"")</f>
        <v>0</v>
      </c>
      <c r="AC18" s="334">
        <f>IFERROR(VLOOKUP($AS$7&amp;$AS18,'様式C-1-1用'!$C$4:$BS$977,62,0),"")</f>
        <v>0</v>
      </c>
      <c r="AD18" s="334">
        <f>IFERROR(VLOOKUP($AS$7&amp;$AS18,'様式C-1-1用'!$C$4:$BS$976,63,0),"")</f>
        <v>0</v>
      </c>
      <c r="AE18" s="334">
        <f>IFERROR(VLOOKUP($AS$7&amp;$AS18,'様式C-1-1用'!$C$4:$BS$976,64,0),"")</f>
        <v>0</v>
      </c>
      <c r="AF18" s="334">
        <f>IFERROR(VLOOKUP($AS$7&amp;$AS18,'様式C-1-1用'!$C$4:$BS$976,65,0),"")</f>
        <v>0</v>
      </c>
      <c r="AG18" s="334">
        <f>IFERROR(VLOOKUP($AS$7&amp;$AS18,'様式C-1-1用'!$C$4:$BS$977,66,0),"")</f>
        <v>0</v>
      </c>
      <c r="AH18" s="334">
        <f>IFERROR(VLOOKUP($AS$7&amp;$AS18,'様式C-1-1用'!$C$4:$BS$977,67,0),"")</f>
        <v>0</v>
      </c>
      <c r="AI18" s="334">
        <f>IFERROR(VLOOKUP($AS$7&amp;$AS18,'様式C-1-1用'!$C$4:$BS$977,68,0),"")</f>
        <v>0</v>
      </c>
      <c r="AJ18" s="334">
        <f>IFERROR(VLOOKUP($AS$7&amp;$AS18,'様式C-1-1用'!$C$4:$BS$977,69,0),"")</f>
        <v>0</v>
      </c>
      <c r="AK18" s="924" t="str">
        <f>IFERROR(VLOOKUP($AS$7&amp;$AS18,'様式C-1-1用'!$C$4:$AI$976,17,0),"")</f>
        <v/>
      </c>
      <c r="AL18" s="924"/>
      <c r="AM18" s="924"/>
      <c r="AN18" s="755"/>
      <c r="AO18" s="756"/>
      <c r="AP18" s="3"/>
      <c r="AQ18" s="166">
        <f t="shared" si="6"/>
        <v>2</v>
      </c>
      <c r="AS18" s="114">
        <f t="shared" si="7"/>
        <v>10</v>
      </c>
    </row>
    <row r="19" spans="2:45" ht="12" customHeight="1" x14ac:dyDescent="0.15">
      <c r="B19" s="629"/>
      <c r="C19" s="912"/>
      <c r="D19" s="910"/>
      <c r="E19" s="910"/>
      <c r="F19" s="910"/>
      <c r="G19" s="910"/>
      <c r="H19" s="910"/>
      <c r="I19" s="910"/>
      <c r="J19" s="911"/>
      <c r="K19" s="138">
        <f t="shared" si="5"/>
        <v>11</v>
      </c>
      <c r="L19" s="945" t="str">
        <f>IFERROR(VLOOKUP($AS$7&amp;$AS19,'様式C-1-1用'!$C$4:$AI$2973,5,0),"")</f>
        <v>路面</v>
      </c>
      <c r="M19" s="946"/>
      <c r="N19" s="945" t="str">
        <f>IFERROR(VLOOKUP($AS$7&amp;$AS19,'様式C-1-1用'!$C$4:$AI$2973,6,0),"")</f>
        <v>監査歩廊</v>
      </c>
      <c r="O19" s="946"/>
      <c r="P19" s="945" t="str">
        <f>IFERROR(VLOOKUP($AS$7&amp;$AS19,'様式C-1-1用'!$C$4:$AI$2973,7,0),"")</f>
        <v>材質劣化</v>
      </c>
      <c r="Q19" s="946"/>
      <c r="R19" s="420" t="str">
        <f>IFERROR(VLOOKUP($AS$7&amp;$AS19,'様式C-1-1用'!$C$4:$AI$2973,9,0),"")</f>
        <v>欠損</v>
      </c>
      <c r="S19" s="420"/>
      <c r="T19" s="420"/>
      <c r="U19" s="923" t="str">
        <f>IFERROR(VLOOKUP($AS$7&amp;$AS19,'様式C-1-1用'!$C$4:$AI$2973,20,0),"")</f>
        <v>Ⅱ</v>
      </c>
      <c r="V19" s="947"/>
      <c r="W19" s="923" t="str">
        <f>IFERROR(VLOOKUP($AS$7&amp;$AS19,'様式C-1-1用'!$C$4:$AI$2973,23,0),"")</f>
        <v>－</v>
      </c>
      <c r="X19" s="924"/>
      <c r="Y19" s="289">
        <f>IFERROR(VLOOKUP($AS$7&amp;$AS19,'様式C-1-1用'!$C$4:$CE$2973,58,0),"")</f>
        <v>0</v>
      </c>
      <c r="Z19" s="290">
        <f>IFERROR(VLOOKUP($AS$7&amp;$AS19,'様式C-1-1用'!$C$4:$BS$977,59,0),"")</f>
        <v>0</v>
      </c>
      <c r="AA19" s="290">
        <f>IFERROR(VLOOKUP($AS$7&amp;$AS19,'様式C-1-1用'!$C$4:$BS$977,60,0),"")</f>
        <v>0</v>
      </c>
      <c r="AB19" s="290">
        <f>IFERROR(VLOOKUP($AS$7&amp;$AS19,'様式C-1-1用'!$C$4:$BS$977,61,0),"")</f>
        <v>0</v>
      </c>
      <c r="AC19" s="334">
        <f>IFERROR(VLOOKUP($AS$7&amp;$AS19,'様式C-1-1用'!$C$4:$BS$977,62,0),"")</f>
        <v>0</v>
      </c>
      <c r="AD19" s="334">
        <f>IFERROR(VLOOKUP($AS$7&amp;$AS19,'様式C-1-1用'!$C$4:$BS$976,63,0),"")</f>
        <v>0</v>
      </c>
      <c r="AE19" s="334">
        <f>IFERROR(VLOOKUP($AS$7&amp;$AS19,'様式C-1-1用'!$C$4:$BS$976,64,0),"")</f>
        <v>0</v>
      </c>
      <c r="AF19" s="334">
        <f>IFERROR(VLOOKUP($AS$7&amp;$AS19,'様式C-1-1用'!$C$4:$BS$976,65,0),"")</f>
        <v>0</v>
      </c>
      <c r="AG19" s="334">
        <f>IFERROR(VLOOKUP($AS$7&amp;$AS19,'様式C-1-1用'!$C$4:$BS$977,66,0),"")</f>
        <v>0</v>
      </c>
      <c r="AH19" s="334">
        <f>IFERROR(VLOOKUP($AS$7&amp;$AS19,'様式C-1-1用'!$C$4:$BS$977,67,0),"")</f>
        <v>0</v>
      </c>
      <c r="AI19" s="334">
        <f>IFERROR(VLOOKUP($AS$7&amp;$AS19,'様式C-1-1用'!$C$4:$BS$977,68,0),"")</f>
        <v>0</v>
      </c>
      <c r="AJ19" s="334">
        <f>IFERROR(VLOOKUP($AS$7&amp;$AS19,'様式C-1-1用'!$C$4:$BS$977,69,0),"")</f>
        <v>0</v>
      </c>
      <c r="AK19" s="924" t="str">
        <f>IFERROR(VLOOKUP($AS$7&amp;$AS19,'様式C-1-1用'!$C$4:$AI$976,17,0),"")</f>
        <v>内部鉄筋露出</v>
      </c>
      <c r="AL19" s="924"/>
      <c r="AM19" s="924"/>
      <c r="AN19" s="755"/>
      <c r="AO19" s="756"/>
      <c r="AP19" s="3"/>
      <c r="AQ19" s="166">
        <f t="shared" si="6"/>
        <v>2</v>
      </c>
      <c r="AS19" s="114">
        <f t="shared" si="7"/>
        <v>11</v>
      </c>
    </row>
    <row r="20" spans="2:45" ht="12" customHeight="1" x14ac:dyDescent="0.15">
      <c r="B20" s="629"/>
      <c r="C20" s="912"/>
      <c r="D20" s="910"/>
      <c r="E20" s="910"/>
      <c r="F20" s="910"/>
      <c r="G20" s="910"/>
      <c r="H20" s="910"/>
      <c r="I20" s="910"/>
      <c r="J20" s="911"/>
      <c r="K20" s="138">
        <f t="shared" si="5"/>
        <v>12</v>
      </c>
      <c r="L20" s="945" t="str">
        <f>IFERROR(VLOOKUP($AS$7&amp;$AS20,'様式C-1-1用'!$C$4:$AI$2973,5,0),"")</f>
        <v>覆工・坑門</v>
      </c>
      <c r="M20" s="946"/>
      <c r="N20" s="945" t="str">
        <f>IFERROR(VLOOKUP($AS$7&amp;$AS20,'様式C-1-1用'!$C$4:$AI$2973,6,0),"")</f>
        <v>側壁（右側）</v>
      </c>
      <c r="O20" s="946"/>
      <c r="P20" s="945" t="str">
        <f>IFERROR(VLOOKUP($AS$7&amp;$AS20,'様式C-1-1用'!$C$4:$AI$2973,7,0),"")</f>
        <v>材質劣化</v>
      </c>
      <c r="Q20" s="946"/>
      <c r="R20" s="420" t="str">
        <f>IFERROR(VLOOKUP($AS$7&amp;$AS20,'様式C-1-1用'!$C$4:$AI$2973,9,0),"")</f>
        <v>うき・はく離</v>
      </c>
      <c r="S20" s="420"/>
      <c r="T20" s="420"/>
      <c r="U20" s="923" t="str">
        <f>IFERROR(VLOOKUP($AS$7&amp;$AS20,'様式C-1-1用'!$C$4:$AI$2973,20,0),"")</f>
        <v>－</v>
      </c>
      <c r="V20" s="947"/>
      <c r="W20" s="923" t="str">
        <f>IFERROR(VLOOKUP($AS$7&amp;$AS20,'様式C-1-1用'!$C$4:$AI$2973,23,0),"")</f>
        <v>Ⅱ</v>
      </c>
      <c r="X20" s="924"/>
      <c r="Y20" s="289">
        <f>IFERROR(VLOOKUP($AS$7&amp;$AS20,'様式C-1-1用'!$C$4:$CE$2973,58,0),"")</f>
        <v>0</v>
      </c>
      <c r="Z20" s="290">
        <f>IFERROR(VLOOKUP($AS$7&amp;$AS20,'様式C-1-1用'!$C$4:$BS$977,59,0),"")</f>
        <v>0</v>
      </c>
      <c r="AA20" s="290">
        <f>IFERROR(VLOOKUP($AS$7&amp;$AS20,'様式C-1-1用'!$C$4:$BS$977,60,0),"")</f>
        <v>0</v>
      </c>
      <c r="AB20" s="290">
        <f>IFERROR(VLOOKUP($AS$7&amp;$AS20,'様式C-1-1用'!$C$4:$BS$977,61,0),"")</f>
        <v>0</v>
      </c>
      <c r="AC20" s="334">
        <f>IFERROR(VLOOKUP($AS$7&amp;$AS20,'様式C-1-1用'!$C$4:$BS$977,62,0),"")</f>
        <v>0</v>
      </c>
      <c r="AD20" s="334">
        <f>IFERROR(VLOOKUP($AS$7&amp;$AS20,'様式C-1-1用'!$C$4:$BS$976,63,0),"")</f>
        <v>0</v>
      </c>
      <c r="AE20" s="334">
        <f>IFERROR(VLOOKUP($AS$7&amp;$AS20,'様式C-1-1用'!$C$4:$BS$976,64,0),"")</f>
        <v>0</v>
      </c>
      <c r="AF20" s="334">
        <f>IFERROR(VLOOKUP($AS$7&amp;$AS20,'様式C-1-1用'!$C$4:$BS$976,65,0),"")</f>
        <v>0.15</v>
      </c>
      <c r="AG20" s="334">
        <f>IFERROR(VLOOKUP($AS$7&amp;$AS20,'様式C-1-1用'!$C$4:$BS$977,66,0),"")</f>
        <v>0</v>
      </c>
      <c r="AH20" s="334">
        <f>IFERROR(VLOOKUP($AS$7&amp;$AS20,'様式C-1-1用'!$C$4:$BS$977,67,0),"")</f>
        <v>0</v>
      </c>
      <c r="AI20" s="334">
        <f>IFERROR(VLOOKUP($AS$7&amp;$AS20,'様式C-1-1用'!$C$4:$BS$977,68,0),"")</f>
        <v>0</v>
      </c>
      <c r="AJ20" s="334">
        <f>IFERROR(VLOOKUP($AS$7&amp;$AS20,'様式C-1-1用'!$C$4:$BS$977,69,0),"")</f>
        <v>0</v>
      </c>
      <c r="AK20" s="924" t="str">
        <f>IFERROR(VLOOKUP($AS$7&amp;$AS20,'様式C-1-1用'!$C$4:$AI$976,17,0),"")</f>
        <v/>
      </c>
      <c r="AL20" s="924"/>
      <c r="AM20" s="924"/>
      <c r="AN20" s="755"/>
      <c r="AO20" s="756"/>
      <c r="AP20" s="3"/>
      <c r="AQ20" s="166">
        <f t="shared" si="6"/>
        <v>2</v>
      </c>
      <c r="AS20" s="114">
        <f t="shared" si="7"/>
        <v>12</v>
      </c>
    </row>
    <row r="21" spans="2:45" ht="12" customHeight="1" x14ac:dyDescent="0.15">
      <c r="B21" s="629"/>
      <c r="C21" s="912"/>
      <c r="D21" s="910"/>
      <c r="E21" s="910"/>
      <c r="F21" s="910"/>
      <c r="G21" s="910"/>
      <c r="H21" s="910"/>
      <c r="I21" s="910"/>
      <c r="J21" s="911"/>
      <c r="K21" s="138" t="str">
        <f t="shared" si="5"/>
        <v/>
      </c>
      <c r="L21" s="945" t="str">
        <f>IFERROR(VLOOKUP($AS$7&amp;$AS21,'様式C-1-1用'!$C$4:$AI$2973,5,0),"")</f>
        <v/>
      </c>
      <c r="M21" s="946"/>
      <c r="N21" s="945" t="str">
        <f>IFERROR(VLOOKUP($AS$7&amp;$AS21,'様式C-1-1用'!$C$4:$AI$2973,6,0),"")</f>
        <v/>
      </c>
      <c r="O21" s="946"/>
      <c r="P21" s="945" t="str">
        <f>IFERROR(VLOOKUP($AS$7&amp;$AS21,'様式C-1-1用'!$C$4:$AI$2973,7,0),"")</f>
        <v/>
      </c>
      <c r="Q21" s="946"/>
      <c r="R21" s="420" t="str">
        <f>IFERROR(VLOOKUP($AS$7&amp;$AS21,'様式C-1-1用'!$C$4:$AI$2973,9,0),"")</f>
        <v/>
      </c>
      <c r="S21" s="420"/>
      <c r="T21" s="420"/>
      <c r="U21" s="923" t="str">
        <f>IFERROR(VLOOKUP($AS$7&amp;$AS21,'様式C-1-1用'!$C$4:$AI$2973,20,0),"")</f>
        <v/>
      </c>
      <c r="V21" s="947"/>
      <c r="W21" s="923" t="str">
        <f>IFERROR(VLOOKUP($AS$7&amp;$AS21,'様式C-1-1用'!$C$4:$AI$2973,23,0),"")</f>
        <v/>
      </c>
      <c r="X21" s="924"/>
      <c r="Y21" s="289" t="str">
        <f>IFERROR(VLOOKUP($AS$7&amp;$AS21,'様式C-1-1用'!$C$4:$CE$2973,58,0),"")</f>
        <v/>
      </c>
      <c r="Z21" s="290" t="str">
        <f>IFERROR(VLOOKUP($AS$7&amp;$AS21,'様式C-1-1用'!$C$4:$BS$977,59,0),"")</f>
        <v/>
      </c>
      <c r="AA21" s="290" t="str">
        <f>IFERROR(VLOOKUP($AS$7&amp;$AS21,'様式C-1-1用'!$C$4:$BS$977,60,0),"")</f>
        <v/>
      </c>
      <c r="AB21" s="290" t="str">
        <f>IFERROR(VLOOKUP($AS$7&amp;$AS21,'様式C-1-1用'!$C$4:$BS$977,61,0),"")</f>
        <v/>
      </c>
      <c r="AC21" s="334" t="str">
        <f>IFERROR(VLOOKUP($AS$7&amp;$AS21,'様式C-1-1用'!$C$4:$BS$977,62,0),"")</f>
        <v/>
      </c>
      <c r="AD21" s="334" t="str">
        <f>IFERROR(VLOOKUP($AS$7&amp;$AS21,'様式C-1-1用'!$C$4:$BS$976,63,0),"")</f>
        <v/>
      </c>
      <c r="AE21" s="334" t="str">
        <f>IFERROR(VLOOKUP($AS$7&amp;$AS21,'様式C-1-1用'!$C$4:$BS$976,64,0),"")</f>
        <v/>
      </c>
      <c r="AF21" s="334" t="str">
        <f>IFERROR(VLOOKUP($AS$7&amp;$AS21,'様式C-1-1用'!$C$4:$BS$976,65,0),"")</f>
        <v/>
      </c>
      <c r="AG21" s="334" t="str">
        <f>IFERROR(VLOOKUP($AS$7&amp;$AS21,'様式C-1-1用'!$C$4:$BS$977,66,0),"")</f>
        <v/>
      </c>
      <c r="AH21" s="334" t="str">
        <f>IFERROR(VLOOKUP($AS$7&amp;$AS21,'様式C-1-1用'!$C$4:$BS$977,67,0),"")</f>
        <v/>
      </c>
      <c r="AI21" s="334" t="str">
        <f>IFERROR(VLOOKUP($AS$7&amp;$AS21,'様式C-1-1用'!$C$4:$BS$977,68,0),"")</f>
        <v/>
      </c>
      <c r="AJ21" s="334" t="str">
        <f>IFERROR(VLOOKUP($AS$7&amp;$AS21,'様式C-1-1用'!$C$4:$BS$977,69,0),"")</f>
        <v/>
      </c>
      <c r="AK21" s="924" t="str">
        <f>IFERROR(VLOOKUP($AS$7&amp;$AS21,'様式C-1-1用'!$C$4:$AI$976,17,0),"")</f>
        <v/>
      </c>
      <c r="AL21" s="924"/>
      <c r="AM21" s="924"/>
      <c r="AN21" s="755"/>
      <c r="AO21" s="756"/>
      <c r="AP21" s="3"/>
      <c r="AQ21" s="166">
        <f t="shared" si="6"/>
        <v>0</v>
      </c>
      <c r="AS21" s="114">
        <f t="shared" si="7"/>
        <v>13</v>
      </c>
    </row>
    <row r="22" spans="2:45" ht="12" customHeight="1" x14ac:dyDescent="0.15">
      <c r="B22" s="629"/>
      <c r="C22" s="912"/>
      <c r="D22" s="910"/>
      <c r="E22" s="910"/>
      <c r="F22" s="910"/>
      <c r="G22" s="910"/>
      <c r="H22" s="910"/>
      <c r="I22" s="910"/>
      <c r="J22" s="911"/>
      <c r="K22" s="138" t="str">
        <f t="shared" si="5"/>
        <v/>
      </c>
      <c r="L22" s="945" t="str">
        <f>IFERROR(VLOOKUP($AS$7&amp;$AS22,'様式C-1-1用'!$C$4:$AI$2973,5,0),"")</f>
        <v/>
      </c>
      <c r="M22" s="946"/>
      <c r="N22" s="945" t="str">
        <f>IFERROR(VLOOKUP($AS$7&amp;$AS22,'様式C-1-1用'!$C$4:$AI$2973,6,0),"")</f>
        <v/>
      </c>
      <c r="O22" s="946"/>
      <c r="P22" s="945" t="str">
        <f>IFERROR(VLOOKUP($AS$7&amp;$AS22,'様式C-1-1用'!$C$4:$AI$2973,7,0),"")</f>
        <v/>
      </c>
      <c r="Q22" s="946"/>
      <c r="R22" s="420" t="str">
        <f>IFERROR(VLOOKUP($AS$7&amp;$AS22,'様式C-1-1用'!$C$4:$AI$2973,9,0),"")</f>
        <v/>
      </c>
      <c r="S22" s="420"/>
      <c r="T22" s="420"/>
      <c r="U22" s="923" t="str">
        <f>IFERROR(VLOOKUP($AS$7&amp;$AS22,'様式C-1-1用'!$C$4:$AI$2973,20,0),"")</f>
        <v/>
      </c>
      <c r="V22" s="947"/>
      <c r="W22" s="923" t="str">
        <f>IFERROR(VLOOKUP($AS$7&amp;$AS22,'様式C-1-1用'!$C$4:$AI$2973,23,0),"")</f>
        <v/>
      </c>
      <c r="X22" s="924"/>
      <c r="Y22" s="289" t="str">
        <f>IFERROR(VLOOKUP($AS$7&amp;$AS22,'様式C-1-1用'!$C$4:$CE$2973,58,0),"")</f>
        <v/>
      </c>
      <c r="Z22" s="290" t="str">
        <f>IFERROR(VLOOKUP($AS$7&amp;$AS22,'様式C-1-1用'!$C$4:$BS$977,59,0),"")</f>
        <v/>
      </c>
      <c r="AA22" s="290" t="str">
        <f>IFERROR(VLOOKUP($AS$7&amp;$AS22,'様式C-1-1用'!$C$4:$BS$977,60,0),"")</f>
        <v/>
      </c>
      <c r="AB22" s="290" t="str">
        <f>IFERROR(VLOOKUP($AS$7&amp;$AS22,'様式C-1-1用'!$C$4:$BS$977,61,0),"")</f>
        <v/>
      </c>
      <c r="AC22" s="334" t="str">
        <f>IFERROR(VLOOKUP($AS$7&amp;$AS22,'様式C-1-1用'!$C$4:$BS$977,62,0),"")</f>
        <v/>
      </c>
      <c r="AD22" s="334" t="str">
        <f>IFERROR(VLOOKUP($AS$7&amp;$AS22,'様式C-1-1用'!$C$4:$BS$976,63,0),"")</f>
        <v/>
      </c>
      <c r="AE22" s="334" t="str">
        <f>IFERROR(VLOOKUP($AS$7&amp;$AS22,'様式C-1-1用'!$C$4:$BS$976,64,0),"")</f>
        <v/>
      </c>
      <c r="AF22" s="334" t="str">
        <f>IFERROR(VLOOKUP($AS$7&amp;$AS22,'様式C-1-1用'!$C$4:$BS$976,65,0),"")</f>
        <v/>
      </c>
      <c r="AG22" s="334" t="str">
        <f>IFERROR(VLOOKUP($AS$7&amp;$AS22,'様式C-1-1用'!$C$4:$BS$977,66,0),"")</f>
        <v/>
      </c>
      <c r="AH22" s="334" t="str">
        <f>IFERROR(VLOOKUP($AS$7&amp;$AS22,'様式C-1-1用'!$C$4:$BS$977,67,0),"")</f>
        <v/>
      </c>
      <c r="AI22" s="334" t="str">
        <f>IFERROR(VLOOKUP($AS$7&amp;$AS22,'様式C-1-1用'!$C$4:$BS$977,68,0),"")</f>
        <v/>
      </c>
      <c r="AJ22" s="334" t="str">
        <f>IFERROR(VLOOKUP($AS$7&amp;$AS22,'様式C-1-1用'!$C$4:$BS$977,69,0),"")</f>
        <v/>
      </c>
      <c r="AK22" s="924" t="str">
        <f>IFERROR(VLOOKUP($AS$7&amp;$AS22,'様式C-1-1用'!$C$4:$AI$976,17,0),"")</f>
        <v/>
      </c>
      <c r="AL22" s="924"/>
      <c r="AM22" s="924"/>
      <c r="AN22" s="755"/>
      <c r="AO22" s="756"/>
      <c r="AP22" s="3"/>
      <c r="AQ22" s="166">
        <f t="shared" si="6"/>
        <v>0</v>
      </c>
      <c r="AS22" s="114">
        <f t="shared" si="7"/>
        <v>14</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15</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16</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17</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18</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19</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20</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21</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22</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1.95</v>
      </c>
      <c r="AG31" s="335">
        <f t="shared" si="8"/>
        <v>0</v>
      </c>
      <c r="AH31" s="335">
        <f t="shared" si="8"/>
        <v>0</v>
      </c>
      <c r="AI31" s="335">
        <f t="shared" si="8"/>
        <v>0</v>
      </c>
      <c r="AJ31" s="335">
        <f t="shared" si="8"/>
        <v>20.939999999999998</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3</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4</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Ⅱb</v>
      </c>
      <c r="AD33" s="924"/>
      <c r="AE33" s="924"/>
      <c r="AF33" s="947"/>
      <c r="AG33" s="923" t="str">
        <f>IF(AG32&gt;0,"Ⅳ",IF(AH32&gt;0,"Ⅲ",IF(AI32&gt;0,"Ⅱa",IF(AJ32&gt;0,"Ⅱb","Ⅰ"))))</f>
        <v>Ⅱb</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3</v>
      </c>
      <c r="AF35" s="970"/>
      <c r="AG35" s="139">
        <f>AG32</f>
        <v>0</v>
      </c>
      <c r="AH35" s="139">
        <f>AH32</f>
        <v>0</v>
      </c>
      <c r="AI35" s="969">
        <f>SUM(AI32:AJ32)</f>
        <v>4</v>
      </c>
      <c r="AJ35" s="970"/>
      <c r="AK35" s="955"/>
      <c r="AL35" s="955"/>
      <c r="AM35" s="955"/>
      <c r="AN35" s="955"/>
      <c r="AO35" s="956"/>
      <c r="AP35" s="3"/>
      <c r="AQ35" s="143">
        <f>+Y32+AC35+AG35</f>
        <v>0</v>
      </c>
      <c r="AR35" s="143">
        <f>+Z32+AD35+AH35</f>
        <v>0</v>
      </c>
      <c r="AS35" s="948">
        <f>+AS34+AE35+AI35</f>
        <v>7</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Ⅱ</v>
      </c>
      <c r="AD36" s="924"/>
      <c r="AE36" s="924"/>
      <c r="AF36" s="947"/>
      <c r="AG36" s="923" t="str">
        <f>IF(AG35&gt;0,"Ⅳ",IF(AH35&gt;0,"Ⅲ",IF(AI35&gt;0,"Ⅱ","Ⅰ")))</f>
        <v>Ⅱ</v>
      </c>
      <c r="AH36" s="924"/>
      <c r="AI36" s="924"/>
      <c r="AJ36" s="947"/>
      <c r="AK36" s="955"/>
      <c r="AL36" s="955"/>
      <c r="AM36" s="955"/>
      <c r="AN36" s="955"/>
      <c r="AO36" s="956"/>
      <c r="AP36" s="3"/>
      <c r="AQ36" s="525" t="str">
        <f>IF(AQ35&gt;0,"Ⅳ",IF(AR35&gt;0,"Ⅲ",IF(AS35&gt;0,"Ⅱ","Ⅰ")))</f>
        <v>Ⅱ</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Ⅱ</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48" priority="1">
      <formula>$AQ11=1</formula>
    </cfRule>
  </conditionalFormatting>
  <conditionalFormatting sqref="AC11:AF30">
    <cfRule type="expression" dxfId="47" priority="3">
      <formula>$AQ11=2</formula>
    </cfRule>
  </conditionalFormatting>
  <conditionalFormatting sqref="AG11:AJ30">
    <cfRule type="expression" dxfId="4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2184C-3EA1-417E-A04D-D4BF084494E5}">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10</v>
      </c>
      <c r="AW5" s="115">
        <f>R7</f>
        <v>8.9670000000000005</v>
      </c>
      <c r="AX5" s="143">
        <f>+Y32</f>
        <v>0</v>
      </c>
      <c r="AY5" s="143">
        <f>+Z32</f>
        <v>0</v>
      </c>
      <c r="AZ5" s="143">
        <f>+AA32</f>
        <v>0</v>
      </c>
      <c r="BA5" s="143">
        <f t="shared" ref="BA5" si="0">+AB32</f>
        <v>0</v>
      </c>
      <c r="BB5" s="143">
        <f>+AC32</f>
        <v>0</v>
      </c>
      <c r="BC5" s="143">
        <f t="shared" ref="BC5:BI5" si="1">+AD32</f>
        <v>0</v>
      </c>
      <c r="BD5" s="143">
        <f t="shared" si="1"/>
        <v>0</v>
      </c>
      <c r="BE5" s="143">
        <f t="shared" si="1"/>
        <v>2</v>
      </c>
      <c r="BF5" s="143">
        <f t="shared" si="1"/>
        <v>0</v>
      </c>
      <c r="BG5" s="143">
        <f t="shared" si="1"/>
        <v>0</v>
      </c>
      <c r="BH5" s="143">
        <f t="shared" si="1"/>
        <v>0</v>
      </c>
      <c r="BI5" s="143">
        <f t="shared" si="1"/>
        <v>3</v>
      </c>
      <c r="BJ5" s="143">
        <f>+Y35</f>
        <v>0</v>
      </c>
      <c r="BK5" s="143">
        <f t="shared" ref="BK5" si="2">+Z35</f>
        <v>0</v>
      </c>
      <c r="BL5" s="143">
        <f>+AA35</f>
        <v>0</v>
      </c>
      <c r="BM5" s="143">
        <f>+AC35</f>
        <v>0</v>
      </c>
      <c r="BN5" s="143">
        <f t="shared" ref="BN5:BO5" si="3">+AD35</f>
        <v>0</v>
      </c>
      <c r="BO5" s="143">
        <f t="shared" si="3"/>
        <v>2</v>
      </c>
      <c r="BP5" s="143">
        <f>+AG35</f>
        <v>0</v>
      </c>
      <c r="BQ5" s="143">
        <f>+AH35</f>
        <v>0</v>
      </c>
      <c r="BR5" s="143">
        <f>+AI35</f>
        <v>3</v>
      </c>
      <c r="BS5" s="288" t="str">
        <f>+Y36</f>
        <v>Ⅰ</v>
      </c>
      <c r="BT5" s="288" t="str">
        <f>+AC36</f>
        <v>Ⅱ</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1.8</v>
      </c>
      <c r="CE5" s="118">
        <f t="shared" si="4"/>
        <v>0</v>
      </c>
      <c r="CF5" s="118">
        <f t="shared" si="4"/>
        <v>0</v>
      </c>
      <c r="CG5" s="118">
        <f t="shared" si="4"/>
        <v>0</v>
      </c>
      <c r="CH5" s="118">
        <f t="shared" si="4"/>
        <v>12.4</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10</v>
      </c>
      <c r="O7" s="924"/>
      <c r="P7" s="920" t="s">
        <v>466</v>
      </c>
      <c r="Q7" s="922"/>
      <c r="R7" s="925">
        <f>IF(N7="","",IFERROR(INDEX('様式A-2'!$C$9:$C$438,MATCH(N7,'様式A-2'!$B$9:$B$438,0)),""))</f>
        <v>8.9670000000000005</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10S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側壁（左側）</v>
      </c>
      <c r="O11" s="946"/>
      <c r="P11" s="945" t="str">
        <f>IFERROR(VLOOKUP($AS$7&amp;$AS11,'様式C-1-1用'!$C$4:$AI$2973,7,0),"")</f>
        <v>材質劣化</v>
      </c>
      <c r="Q11" s="946"/>
      <c r="R11" s="420" t="str">
        <f>IFERROR(VLOOKUP($AS$7&amp;$AS11,'様式C-1-1用'!$C$4:$AI$2973,9,0),"")</f>
        <v>うき・はく離</v>
      </c>
      <c r="S11" s="420"/>
      <c r="T11" s="420"/>
      <c r="U11" s="923" t="str">
        <f>IFERROR(VLOOKUP($AS$7&amp;$AS11,'様式C-1-1用'!$C$4:$AI$2973,20,0),"")</f>
        <v>Ⅱ</v>
      </c>
      <c r="V11" s="947"/>
      <c r="W11" s="923" t="str">
        <f>IFERROR(VLOOKUP($AS$7&amp;$AS11,'様式C-1-1用'!$C$4:$AI$2973,23,0),"")</f>
        <v>Ⅱ</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0.9</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
      </c>
      <c r="AL11" s="944"/>
      <c r="AM11" s="944"/>
      <c r="AN11" s="758"/>
      <c r="AO11" s="759"/>
      <c r="AP11" s="3"/>
      <c r="AQ11" s="166">
        <f>IF(P11="外力",1,IF(P11="材質劣化",2,IF(P11="漏水",3,0)))</f>
        <v>2</v>
      </c>
      <c r="AS11" s="114">
        <v>1</v>
      </c>
    </row>
    <row r="12" spans="2:86" ht="12" customHeight="1" x14ac:dyDescent="0.15">
      <c r="B12" s="629"/>
      <c r="C12" s="912"/>
      <c r="D12" s="910"/>
      <c r="E12" s="910"/>
      <c r="F12" s="910"/>
      <c r="G12" s="910"/>
      <c r="H12" s="910"/>
      <c r="I12" s="910"/>
      <c r="J12" s="911"/>
      <c r="K12" s="138">
        <f t="shared" ref="K12:K30" si="5">IF(L12="","",AS12)</f>
        <v>4</v>
      </c>
      <c r="L12" s="945" t="str">
        <f>IFERROR(VLOOKUP($AS$7&amp;$AS12,'様式C-1-1用'!$C$4:$AI$2973,5,0),"")</f>
        <v>覆工・坑門</v>
      </c>
      <c r="M12" s="946"/>
      <c r="N12" s="945" t="str">
        <f>IFERROR(VLOOKUP($AS$7&amp;$AS12,'様式C-1-1用'!$C$4:$AI$2973,6,0),"")</f>
        <v>アーチ（左側）</v>
      </c>
      <c r="O12" s="946"/>
      <c r="P12" s="945" t="str">
        <f>IFERROR(VLOOKUP($AS$7&amp;$AS12,'様式C-1-1用'!$C$4:$AI$2973,7,0),"")</f>
        <v>漏水</v>
      </c>
      <c r="Q12" s="946"/>
      <c r="R12" s="420" t="str">
        <f>IFERROR(VLOOKUP($AS$7&amp;$AS12,'様式C-1-1用'!$C$4:$AI$2973,9,0),"")</f>
        <v>漏水</v>
      </c>
      <c r="S12" s="420"/>
      <c r="T12" s="420"/>
      <c r="U12" s="923" t="str">
        <f>IFERROR(VLOOKUP($AS$7&amp;$AS12,'様式C-1-1用'!$C$4:$AI$2973,20,0),"")</f>
        <v>Ⅱ</v>
      </c>
      <c r="V12" s="947"/>
      <c r="W12" s="923" t="str">
        <f>IFERROR(VLOOKUP($AS$7&amp;$AS12,'様式C-1-1用'!$C$4:$AI$2973,23,0),"")</f>
        <v>Ⅱ</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v>
      </c>
      <c r="AG12" s="334">
        <f>IFERROR(VLOOKUP($AS$7&amp;$AS12,'様式C-1-1用'!$C$4:$BS$977,66,0),"")</f>
        <v>0</v>
      </c>
      <c r="AH12" s="334">
        <f>IFERROR(VLOOKUP($AS$7&amp;$AS12,'様式C-1-1用'!$C$4:$BS$977,67,0),"")</f>
        <v>0</v>
      </c>
      <c r="AI12" s="334">
        <f>IFERROR(VLOOKUP($AS$7&amp;$AS12,'様式C-1-1用'!$C$4:$BS$977,68,0),"")</f>
        <v>0</v>
      </c>
      <c r="AJ12" s="334">
        <f>IFERROR(VLOOKUP($AS$7&amp;$AS12,'様式C-1-1用'!$C$4:$BS$977,69,0),"")</f>
        <v>0.42</v>
      </c>
      <c r="AK12" s="924" t="str">
        <f>IFERROR(VLOOKUP($AS$7&amp;$AS12,'様式C-1-1用'!$C$4:$AI$976,17,0),"")</f>
        <v>遊離石灰</v>
      </c>
      <c r="AL12" s="924"/>
      <c r="AM12" s="924"/>
      <c r="AN12" s="755"/>
      <c r="AO12" s="756"/>
      <c r="AP12" s="3"/>
      <c r="AQ12" s="166">
        <f t="shared" ref="AQ12:AQ30" si="6">IF(P12="外力",1,IF(P12="材質劣化",2,IF(P12="漏水",3,0)))</f>
        <v>3</v>
      </c>
      <c r="AS12" s="114">
        <v>4</v>
      </c>
    </row>
    <row r="13" spans="2:86" ht="12" customHeight="1" x14ac:dyDescent="0.15">
      <c r="B13" s="629"/>
      <c r="C13" s="912"/>
      <c r="D13" s="910"/>
      <c r="E13" s="910"/>
      <c r="F13" s="910"/>
      <c r="G13" s="910"/>
      <c r="H13" s="910"/>
      <c r="I13" s="910"/>
      <c r="J13" s="911"/>
      <c r="K13" s="138">
        <f t="shared" si="5"/>
        <v>5</v>
      </c>
      <c r="L13" s="945" t="str">
        <f>IFERROR(VLOOKUP($AS$7&amp;$AS13,'様式C-1-1用'!$C$4:$AI$2973,5,0),"")</f>
        <v>覆工・坑門</v>
      </c>
      <c r="M13" s="946"/>
      <c r="N13" s="945" t="str">
        <f>IFERROR(VLOOKUP($AS$7&amp;$AS13,'様式C-1-1用'!$C$4:$AI$2973,6,0),"")</f>
        <v>アーチ（天端）</v>
      </c>
      <c r="O13" s="946"/>
      <c r="P13" s="945" t="str">
        <f>IFERROR(VLOOKUP($AS$7&amp;$AS13,'様式C-1-1用'!$C$4:$AI$2973,7,0),"")</f>
        <v>漏水</v>
      </c>
      <c r="Q13" s="946"/>
      <c r="R13" s="420" t="str">
        <f>IFERROR(VLOOKUP($AS$7&amp;$AS13,'様式C-1-1用'!$C$4:$AI$2973,9,0),"")</f>
        <v>漏水</v>
      </c>
      <c r="S13" s="420"/>
      <c r="T13" s="420"/>
      <c r="U13" s="923" t="str">
        <f>IFERROR(VLOOKUP($AS$7&amp;$AS13,'様式C-1-1用'!$C$4:$AI$2973,20,0),"")</f>
        <v>Ⅱ</v>
      </c>
      <c r="V13" s="947"/>
      <c r="W13" s="923" t="str">
        <f>IFERROR(VLOOKUP($AS$7&amp;$AS13,'様式C-1-1用'!$C$4:$AI$2973,23,0),"")</f>
        <v>Ⅱ</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v>
      </c>
      <c r="AF13" s="334">
        <f>IFERROR(VLOOKUP($AS$7&amp;$AS13,'様式C-1-1用'!$C$4:$BS$976,65,0),"")</f>
        <v>0</v>
      </c>
      <c r="AG13" s="334">
        <f>IFERROR(VLOOKUP($AS$7&amp;$AS13,'様式C-1-1用'!$C$4:$BS$977,66,0),"")</f>
        <v>0</v>
      </c>
      <c r="AH13" s="334">
        <f>IFERROR(VLOOKUP($AS$7&amp;$AS13,'様式C-1-1用'!$C$4:$BS$977,67,0),"")</f>
        <v>0</v>
      </c>
      <c r="AI13" s="334">
        <f>IFERROR(VLOOKUP($AS$7&amp;$AS13,'様式C-1-1用'!$C$4:$BS$977,68,0),"")</f>
        <v>0</v>
      </c>
      <c r="AJ13" s="334">
        <f>IFERROR(VLOOKUP($AS$7&amp;$AS13,'様式C-1-1用'!$C$4:$BS$977,69,0),"")</f>
        <v>3.22</v>
      </c>
      <c r="AK13" s="924" t="str">
        <f>IFERROR(VLOOKUP($AS$7&amp;$AS13,'様式C-1-1用'!$C$4:$AI$976,17,0),"")</f>
        <v>にじみ</v>
      </c>
      <c r="AL13" s="924"/>
      <c r="AM13" s="924"/>
      <c r="AN13" s="755"/>
      <c r="AO13" s="756"/>
      <c r="AP13" s="3"/>
      <c r="AQ13" s="166">
        <f t="shared" si="6"/>
        <v>3</v>
      </c>
      <c r="AS13" s="114">
        <f t="shared" ref="AS13:AS30" si="7">AS12+1</f>
        <v>5</v>
      </c>
    </row>
    <row r="14" spans="2:86" ht="12" customHeight="1" x14ac:dyDescent="0.15">
      <c r="B14" s="629"/>
      <c r="C14" s="912"/>
      <c r="D14" s="910"/>
      <c r="E14" s="910"/>
      <c r="F14" s="910"/>
      <c r="G14" s="910"/>
      <c r="H14" s="910"/>
      <c r="I14" s="910"/>
      <c r="J14" s="911"/>
      <c r="K14" s="138">
        <f t="shared" si="5"/>
        <v>6</v>
      </c>
      <c r="L14" s="945" t="str">
        <f>IFERROR(VLOOKUP($AS$7&amp;$AS14,'様式C-1-1用'!$C$4:$AI$2973,5,0),"")</f>
        <v>覆工・坑門</v>
      </c>
      <c r="M14" s="946"/>
      <c r="N14" s="945" t="str">
        <f>IFERROR(VLOOKUP($AS$7&amp;$AS14,'様式C-1-1用'!$C$4:$AI$2973,6,0),"")</f>
        <v>アーチ（左側）</v>
      </c>
      <c r="O14" s="946"/>
      <c r="P14" s="945" t="str">
        <f>IFERROR(VLOOKUP($AS$7&amp;$AS14,'様式C-1-1用'!$C$4:$AI$2973,7,0),"")</f>
        <v>漏水</v>
      </c>
      <c r="Q14" s="946"/>
      <c r="R14" s="420" t="str">
        <f>IFERROR(VLOOKUP($AS$7&amp;$AS14,'様式C-1-1用'!$C$4:$AI$2973,9,0),"")</f>
        <v>漏水</v>
      </c>
      <c r="S14" s="420"/>
      <c r="T14" s="420"/>
      <c r="U14" s="923" t="str">
        <f>IFERROR(VLOOKUP($AS$7&amp;$AS14,'様式C-1-1用'!$C$4:$AI$2973,20,0),"")</f>
        <v>Ⅱ</v>
      </c>
      <c r="V14" s="947"/>
      <c r="W14" s="923" t="str">
        <f>IFERROR(VLOOKUP($AS$7&amp;$AS14,'様式C-1-1用'!$C$4:$AI$2973,23,0),"")</f>
        <v>Ⅱ</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v>
      </c>
      <c r="AG14" s="334">
        <f>IFERROR(VLOOKUP($AS$7&amp;$AS14,'様式C-1-1用'!$C$4:$BS$977,66,0),"")</f>
        <v>0</v>
      </c>
      <c r="AH14" s="334">
        <f>IFERROR(VLOOKUP($AS$7&amp;$AS14,'様式C-1-1用'!$C$4:$BS$977,67,0),"")</f>
        <v>0</v>
      </c>
      <c r="AI14" s="334">
        <f>IFERROR(VLOOKUP($AS$7&amp;$AS14,'様式C-1-1用'!$C$4:$BS$977,68,0),"")</f>
        <v>0</v>
      </c>
      <c r="AJ14" s="334">
        <f>IFERROR(VLOOKUP($AS$7&amp;$AS14,'様式C-1-1用'!$C$4:$BS$977,69,0),"")</f>
        <v>8.76</v>
      </c>
      <c r="AK14" s="924" t="str">
        <f>IFERROR(VLOOKUP($AS$7&amp;$AS14,'様式C-1-1用'!$C$4:$AI$976,17,0),"")</f>
        <v>にじみ</v>
      </c>
      <c r="AL14" s="924"/>
      <c r="AM14" s="924"/>
      <c r="AN14" s="755"/>
      <c r="AO14" s="756"/>
      <c r="AP14" s="3"/>
      <c r="AQ14" s="166">
        <f t="shared" si="6"/>
        <v>3</v>
      </c>
      <c r="AS14" s="114">
        <f t="shared" si="7"/>
        <v>6</v>
      </c>
    </row>
    <row r="15" spans="2:86" ht="12" customHeight="1" x14ac:dyDescent="0.15">
      <c r="B15" s="629"/>
      <c r="C15" s="912"/>
      <c r="D15" s="910"/>
      <c r="E15" s="910"/>
      <c r="F15" s="910"/>
      <c r="G15" s="910"/>
      <c r="H15" s="910"/>
      <c r="I15" s="910"/>
      <c r="J15" s="911"/>
      <c r="K15" s="138">
        <f t="shared" si="5"/>
        <v>7</v>
      </c>
      <c r="L15" s="945" t="str">
        <f>IFERROR(VLOOKUP($AS$7&amp;$AS15,'様式C-1-1用'!$C$4:$AI$2973,5,0),"")</f>
        <v>覆工・坑門</v>
      </c>
      <c r="M15" s="946"/>
      <c r="N15" s="945" t="str">
        <f>IFERROR(VLOOKUP($AS$7&amp;$AS15,'様式C-1-1用'!$C$4:$AI$2973,6,0),"")</f>
        <v>側壁（右側）</v>
      </c>
      <c r="O15" s="946"/>
      <c r="P15" s="945" t="str">
        <f>IFERROR(VLOOKUP($AS$7&amp;$AS15,'様式C-1-1用'!$C$4:$AI$2973,7,0),"")</f>
        <v>材質劣化</v>
      </c>
      <c r="Q15" s="946"/>
      <c r="R15" s="420" t="str">
        <f>IFERROR(VLOOKUP($AS$7&amp;$AS15,'様式C-1-1用'!$C$4:$AI$2973,9,0),"")</f>
        <v>うき・はく離</v>
      </c>
      <c r="S15" s="420"/>
      <c r="T15" s="420"/>
      <c r="U15" s="923" t="str">
        <f>IFERROR(VLOOKUP($AS$7&amp;$AS15,'様式C-1-1用'!$C$4:$AI$2973,20,0),"")</f>
        <v>Ⅱ</v>
      </c>
      <c r="V15" s="947"/>
      <c r="W15" s="923" t="str">
        <f>IFERROR(VLOOKUP($AS$7&amp;$AS15,'様式C-1-1用'!$C$4:$AI$2973,23,0),"")</f>
        <v>Ⅱ</v>
      </c>
      <c r="X15" s="924"/>
      <c r="Y15" s="289">
        <f>IFERROR(VLOOKUP($AS$7&amp;$AS15,'様式C-1-1用'!$C$4:$CE$2973,58,0),"")</f>
        <v>0</v>
      </c>
      <c r="Z15" s="290">
        <f>IFERROR(VLOOKUP($AS$7&amp;$AS15,'様式C-1-1用'!$C$4:$BS$977,59,0),"")</f>
        <v>0</v>
      </c>
      <c r="AA15" s="290">
        <f>IFERROR(VLOOKUP($AS$7&amp;$AS15,'様式C-1-1用'!$C$4:$BS$977,60,0),"")</f>
        <v>0</v>
      </c>
      <c r="AB15" s="290">
        <f>IFERROR(VLOOKUP($AS$7&amp;$AS15,'様式C-1-1用'!$C$4:$BS$977,61,0),"")</f>
        <v>0</v>
      </c>
      <c r="AC15" s="334">
        <f>IFERROR(VLOOKUP($AS$7&amp;$AS15,'様式C-1-1用'!$C$4:$BS$977,62,0),"")</f>
        <v>0</v>
      </c>
      <c r="AD15" s="334">
        <f>IFERROR(VLOOKUP($AS$7&amp;$AS15,'様式C-1-1用'!$C$4:$BS$976,63,0),"")</f>
        <v>0</v>
      </c>
      <c r="AE15" s="334">
        <f>IFERROR(VLOOKUP($AS$7&amp;$AS15,'様式C-1-1用'!$C$4:$BS$976,64,0),"")</f>
        <v>0</v>
      </c>
      <c r="AF15" s="334">
        <f>IFERROR(VLOOKUP($AS$7&amp;$AS15,'様式C-1-1用'!$C$4:$BS$976,65,0),"")</f>
        <v>0.9</v>
      </c>
      <c r="AG15" s="334">
        <f>IFERROR(VLOOKUP($AS$7&amp;$AS15,'様式C-1-1用'!$C$4:$BS$977,66,0),"")</f>
        <v>0</v>
      </c>
      <c r="AH15" s="334">
        <f>IFERROR(VLOOKUP($AS$7&amp;$AS15,'様式C-1-1用'!$C$4:$BS$977,67,0),"")</f>
        <v>0</v>
      </c>
      <c r="AI15" s="334">
        <f>IFERROR(VLOOKUP($AS$7&amp;$AS15,'様式C-1-1用'!$C$4:$BS$977,68,0),"")</f>
        <v>0</v>
      </c>
      <c r="AJ15" s="334">
        <f>IFERROR(VLOOKUP($AS$7&amp;$AS15,'様式C-1-1用'!$C$4:$BS$977,69,0),"")</f>
        <v>0</v>
      </c>
      <c r="AK15" s="924" t="str">
        <f>IFERROR(VLOOKUP($AS$7&amp;$AS15,'様式C-1-1用'!$C$4:$AI$976,17,0),"")</f>
        <v/>
      </c>
      <c r="AL15" s="924"/>
      <c r="AM15" s="924"/>
      <c r="AN15" s="755"/>
      <c r="AO15" s="756"/>
      <c r="AP15" s="3"/>
      <c r="AQ15" s="166">
        <f t="shared" si="6"/>
        <v>2</v>
      </c>
      <c r="AS15" s="114">
        <f t="shared" si="7"/>
        <v>7</v>
      </c>
    </row>
    <row r="16" spans="2:86" ht="12" customHeight="1" x14ac:dyDescent="0.15">
      <c r="B16" s="629"/>
      <c r="C16" s="912"/>
      <c r="D16" s="910"/>
      <c r="E16" s="910"/>
      <c r="F16" s="910"/>
      <c r="G16" s="910"/>
      <c r="H16" s="910"/>
      <c r="I16" s="910"/>
      <c r="J16" s="911"/>
      <c r="K16" s="138">
        <f t="shared" si="5"/>
        <v>9</v>
      </c>
      <c r="L16" s="945" t="str">
        <f>IFERROR(VLOOKUP($AS$7&amp;$AS16,'様式C-1-1用'!$C$4:$AI$2973,5,0),"")</f>
        <v>路面</v>
      </c>
      <c r="M16" s="946"/>
      <c r="N16" s="945" t="str">
        <f>IFERROR(VLOOKUP($AS$7&amp;$AS16,'様式C-1-1用'!$C$4:$AI$2973,6,0),"")</f>
        <v>監査歩廊</v>
      </c>
      <c r="O16" s="946"/>
      <c r="P16" s="945" t="str">
        <f>IFERROR(VLOOKUP($AS$7&amp;$AS16,'様式C-1-1用'!$C$4:$AI$2973,7,0),"")</f>
        <v>材質劣化</v>
      </c>
      <c r="Q16" s="946"/>
      <c r="R16" s="420" t="str">
        <f>IFERROR(VLOOKUP($AS$7&amp;$AS16,'様式C-1-1用'!$C$4:$AI$2973,9,0),"")</f>
        <v>欠損</v>
      </c>
      <c r="S16" s="420"/>
      <c r="T16" s="420"/>
      <c r="U16" s="923" t="str">
        <f>IFERROR(VLOOKUP($AS$7&amp;$AS16,'様式C-1-1用'!$C$4:$AI$2973,20,0),"")</f>
        <v>Ⅱ</v>
      </c>
      <c r="V16" s="947"/>
      <c r="W16" s="923" t="str">
        <f>IFERROR(VLOOKUP($AS$7&amp;$AS16,'様式C-1-1用'!$C$4:$AI$2973,23,0),"")</f>
        <v>－</v>
      </c>
      <c r="X16" s="924"/>
      <c r="Y16" s="289">
        <f>IFERROR(VLOOKUP($AS$7&amp;$AS16,'様式C-1-1用'!$C$4:$CE$2973,58,0),"")</f>
        <v>0</v>
      </c>
      <c r="Z16" s="290">
        <f>IFERROR(VLOOKUP($AS$7&amp;$AS16,'様式C-1-1用'!$C$4:$BS$977,59,0),"")</f>
        <v>0</v>
      </c>
      <c r="AA16" s="290">
        <f>IFERROR(VLOOKUP($AS$7&amp;$AS16,'様式C-1-1用'!$C$4:$BS$977,60,0),"")</f>
        <v>0</v>
      </c>
      <c r="AB16" s="290">
        <f>IFERROR(VLOOKUP($AS$7&amp;$AS16,'様式C-1-1用'!$C$4:$BS$977,61,0),"")</f>
        <v>0</v>
      </c>
      <c r="AC16" s="334">
        <f>IFERROR(VLOOKUP($AS$7&amp;$AS16,'様式C-1-1用'!$C$4:$BS$977,62,0),"")</f>
        <v>0</v>
      </c>
      <c r="AD16" s="334">
        <f>IFERROR(VLOOKUP($AS$7&amp;$AS16,'様式C-1-1用'!$C$4:$BS$976,63,0),"")</f>
        <v>0</v>
      </c>
      <c r="AE16" s="334">
        <f>IFERROR(VLOOKUP($AS$7&amp;$AS16,'様式C-1-1用'!$C$4:$BS$976,64,0),"")</f>
        <v>0</v>
      </c>
      <c r="AF16" s="334">
        <f>IFERROR(VLOOKUP($AS$7&amp;$AS16,'様式C-1-1用'!$C$4:$BS$976,65,0),"")</f>
        <v>0</v>
      </c>
      <c r="AG16" s="334">
        <f>IFERROR(VLOOKUP($AS$7&amp;$AS16,'様式C-1-1用'!$C$4:$BS$977,66,0),"")</f>
        <v>0</v>
      </c>
      <c r="AH16" s="334">
        <f>IFERROR(VLOOKUP($AS$7&amp;$AS16,'様式C-1-1用'!$C$4:$BS$977,67,0),"")</f>
        <v>0</v>
      </c>
      <c r="AI16" s="334">
        <f>IFERROR(VLOOKUP($AS$7&amp;$AS16,'様式C-1-1用'!$C$4:$BS$977,68,0),"")</f>
        <v>0</v>
      </c>
      <c r="AJ16" s="334">
        <f>IFERROR(VLOOKUP($AS$7&amp;$AS16,'様式C-1-1用'!$C$4:$BS$977,69,0),"")</f>
        <v>0</v>
      </c>
      <c r="AK16" s="924" t="str">
        <f>IFERROR(VLOOKUP($AS$7&amp;$AS16,'様式C-1-1用'!$C$4:$AI$976,17,0),"")</f>
        <v>内部鉄筋露出</v>
      </c>
      <c r="AL16" s="924"/>
      <c r="AM16" s="924"/>
      <c r="AN16" s="755"/>
      <c r="AO16" s="756"/>
      <c r="AP16" s="3"/>
      <c r="AQ16" s="166">
        <f t="shared" si="6"/>
        <v>2</v>
      </c>
      <c r="AS16" s="114">
        <v>9</v>
      </c>
    </row>
    <row r="17" spans="2:45" ht="12" customHeight="1" x14ac:dyDescent="0.15">
      <c r="B17" s="629"/>
      <c r="C17" s="912"/>
      <c r="D17" s="910"/>
      <c r="E17" s="910"/>
      <c r="F17" s="910"/>
      <c r="G17" s="910"/>
      <c r="H17" s="910"/>
      <c r="I17" s="910"/>
      <c r="J17" s="911"/>
      <c r="K17" s="138" t="str">
        <f t="shared" si="5"/>
        <v/>
      </c>
      <c r="L17" s="945" t="str">
        <f>IFERROR(VLOOKUP($AS$7&amp;$AS17,'様式C-1-1用'!$C$4:$AI$2973,5,0),"")</f>
        <v/>
      </c>
      <c r="M17" s="946"/>
      <c r="N17" s="945" t="str">
        <f>IFERROR(VLOOKUP($AS$7&amp;$AS17,'様式C-1-1用'!$C$4:$AI$2973,6,0),"")</f>
        <v/>
      </c>
      <c r="O17" s="946"/>
      <c r="P17" s="945" t="str">
        <f>IFERROR(VLOOKUP($AS$7&amp;$AS17,'様式C-1-1用'!$C$4:$AI$2973,7,0),"")</f>
        <v/>
      </c>
      <c r="Q17" s="946"/>
      <c r="R17" s="420" t="str">
        <f>IFERROR(VLOOKUP($AS$7&amp;$AS17,'様式C-1-1用'!$C$4:$AI$2973,9,0),"")</f>
        <v/>
      </c>
      <c r="S17" s="420"/>
      <c r="T17" s="420"/>
      <c r="U17" s="923" t="str">
        <f>IFERROR(VLOOKUP($AS$7&amp;$AS17,'様式C-1-1用'!$C$4:$AI$2973,20,0),"")</f>
        <v/>
      </c>
      <c r="V17" s="947"/>
      <c r="W17" s="923" t="str">
        <f>IFERROR(VLOOKUP($AS$7&amp;$AS17,'様式C-1-1用'!$C$4:$AI$2973,23,0),"")</f>
        <v/>
      </c>
      <c r="X17" s="924"/>
      <c r="Y17" s="289" t="str">
        <f>IFERROR(VLOOKUP($AS$7&amp;$AS17,'様式C-1-1用'!$C$4:$CE$2973,58,0),"")</f>
        <v/>
      </c>
      <c r="Z17" s="290" t="str">
        <f>IFERROR(VLOOKUP($AS$7&amp;$AS17,'様式C-1-1用'!$C$4:$BS$977,59,0),"")</f>
        <v/>
      </c>
      <c r="AA17" s="290" t="str">
        <f>IFERROR(VLOOKUP($AS$7&amp;$AS17,'様式C-1-1用'!$C$4:$BS$977,60,0),"")</f>
        <v/>
      </c>
      <c r="AB17" s="290" t="str">
        <f>IFERROR(VLOOKUP($AS$7&amp;$AS17,'様式C-1-1用'!$C$4:$BS$977,61,0),"")</f>
        <v/>
      </c>
      <c r="AC17" s="334" t="str">
        <f>IFERROR(VLOOKUP($AS$7&amp;$AS17,'様式C-1-1用'!$C$4:$BS$977,62,0),"")</f>
        <v/>
      </c>
      <c r="AD17" s="334" t="str">
        <f>IFERROR(VLOOKUP($AS$7&amp;$AS17,'様式C-1-1用'!$C$4:$BS$976,63,0),"")</f>
        <v/>
      </c>
      <c r="AE17" s="334" t="str">
        <f>IFERROR(VLOOKUP($AS$7&amp;$AS17,'様式C-1-1用'!$C$4:$BS$976,64,0),"")</f>
        <v/>
      </c>
      <c r="AF17" s="334" t="str">
        <f>IFERROR(VLOOKUP($AS$7&amp;$AS17,'様式C-1-1用'!$C$4:$BS$976,65,0),"")</f>
        <v/>
      </c>
      <c r="AG17" s="334" t="str">
        <f>IFERROR(VLOOKUP($AS$7&amp;$AS17,'様式C-1-1用'!$C$4:$BS$977,66,0),"")</f>
        <v/>
      </c>
      <c r="AH17" s="334" t="str">
        <f>IFERROR(VLOOKUP($AS$7&amp;$AS17,'様式C-1-1用'!$C$4:$BS$977,67,0),"")</f>
        <v/>
      </c>
      <c r="AI17" s="334" t="str">
        <f>IFERROR(VLOOKUP($AS$7&amp;$AS17,'様式C-1-1用'!$C$4:$BS$977,68,0),"")</f>
        <v/>
      </c>
      <c r="AJ17" s="334" t="str">
        <f>IFERROR(VLOOKUP($AS$7&amp;$AS17,'様式C-1-1用'!$C$4:$BS$977,69,0),"")</f>
        <v/>
      </c>
      <c r="AK17" s="924" t="str">
        <f>IFERROR(VLOOKUP($AS$7&amp;$AS17,'様式C-1-1用'!$C$4:$AI$976,17,0),"")</f>
        <v/>
      </c>
      <c r="AL17" s="924"/>
      <c r="AM17" s="924"/>
      <c r="AN17" s="755"/>
      <c r="AO17" s="756"/>
      <c r="AP17" s="3"/>
      <c r="AQ17" s="166">
        <f t="shared" si="6"/>
        <v>0</v>
      </c>
      <c r="AS17" s="114">
        <f t="shared" si="7"/>
        <v>10</v>
      </c>
    </row>
    <row r="18" spans="2:45" ht="12" customHeight="1" x14ac:dyDescent="0.15">
      <c r="B18" s="629"/>
      <c r="C18" s="912"/>
      <c r="D18" s="910"/>
      <c r="E18" s="910"/>
      <c r="F18" s="910"/>
      <c r="G18" s="910"/>
      <c r="H18" s="910"/>
      <c r="I18" s="910"/>
      <c r="J18" s="911"/>
      <c r="K18" s="138" t="str">
        <f t="shared" si="5"/>
        <v/>
      </c>
      <c r="L18" s="945" t="str">
        <f>IFERROR(VLOOKUP($AS$7&amp;$AS18,'様式C-1-1用'!$C$4:$AI$2973,5,0),"")</f>
        <v/>
      </c>
      <c r="M18" s="946"/>
      <c r="N18" s="945" t="str">
        <f>IFERROR(VLOOKUP($AS$7&amp;$AS18,'様式C-1-1用'!$C$4:$AI$2973,6,0),"")</f>
        <v/>
      </c>
      <c r="O18" s="946"/>
      <c r="P18" s="945" t="str">
        <f>IFERROR(VLOOKUP($AS$7&amp;$AS18,'様式C-1-1用'!$C$4:$AI$2973,7,0),"")</f>
        <v/>
      </c>
      <c r="Q18" s="946"/>
      <c r="R18" s="420" t="str">
        <f>IFERROR(VLOOKUP($AS$7&amp;$AS18,'様式C-1-1用'!$C$4:$AI$2973,9,0),"")</f>
        <v/>
      </c>
      <c r="S18" s="420"/>
      <c r="T18" s="420"/>
      <c r="U18" s="923" t="str">
        <f>IFERROR(VLOOKUP($AS$7&amp;$AS18,'様式C-1-1用'!$C$4:$AI$2973,20,0),"")</f>
        <v/>
      </c>
      <c r="V18" s="947"/>
      <c r="W18" s="923" t="str">
        <f>IFERROR(VLOOKUP($AS$7&amp;$AS18,'様式C-1-1用'!$C$4:$AI$2973,23,0),"")</f>
        <v/>
      </c>
      <c r="X18" s="924"/>
      <c r="Y18" s="289" t="str">
        <f>IFERROR(VLOOKUP($AS$7&amp;$AS18,'様式C-1-1用'!$C$4:$CE$2973,58,0),"")</f>
        <v/>
      </c>
      <c r="Z18" s="290" t="str">
        <f>IFERROR(VLOOKUP($AS$7&amp;$AS18,'様式C-1-1用'!$C$4:$BS$977,59,0),"")</f>
        <v/>
      </c>
      <c r="AA18" s="290" t="str">
        <f>IFERROR(VLOOKUP($AS$7&amp;$AS18,'様式C-1-1用'!$C$4:$BS$977,60,0),"")</f>
        <v/>
      </c>
      <c r="AB18" s="290" t="str">
        <f>IFERROR(VLOOKUP($AS$7&amp;$AS18,'様式C-1-1用'!$C$4:$BS$977,61,0),"")</f>
        <v/>
      </c>
      <c r="AC18" s="334" t="str">
        <f>IFERROR(VLOOKUP($AS$7&amp;$AS18,'様式C-1-1用'!$C$4:$BS$977,62,0),"")</f>
        <v/>
      </c>
      <c r="AD18" s="334" t="str">
        <f>IFERROR(VLOOKUP($AS$7&amp;$AS18,'様式C-1-1用'!$C$4:$BS$976,63,0),"")</f>
        <v/>
      </c>
      <c r="AE18" s="334" t="str">
        <f>IFERROR(VLOOKUP($AS$7&amp;$AS18,'様式C-1-1用'!$C$4:$BS$976,64,0),"")</f>
        <v/>
      </c>
      <c r="AF18" s="334" t="str">
        <f>IFERROR(VLOOKUP($AS$7&amp;$AS18,'様式C-1-1用'!$C$4:$BS$976,65,0),"")</f>
        <v/>
      </c>
      <c r="AG18" s="334" t="str">
        <f>IFERROR(VLOOKUP($AS$7&amp;$AS18,'様式C-1-1用'!$C$4:$BS$977,66,0),"")</f>
        <v/>
      </c>
      <c r="AH18" s="334" t="str">
        <f>IFERROR(VLOOKUP($AS$7&amp;$AS18,'様式C-1-1用'!$C$4:$BS$977,67,0),"")</f>
        <v/>
      </c>
      <c r="AI18" s="334" t="str">
        <f>IFERROR(VLOOKUP($AS$7&amp;$AS18,'様式C-1-1用'!$C$4:$BS$977,68,0),"")</f>
        <v/>
      </c>
      <c r="AJ18" s="334" t="str">
        <f>IFERROR(VLOOKUP($AS$7&amp;$AS18,'様式C-1-1用'!$C$4:$BS$977,69,0),"")</f>
        <v/>
      </c>
      <c r="AK18" s="924" t="str">
        <f>IFERROR(VLOOKUP($AS$7&amp;$AS18,'様式C-1-1用'!$C$4:$AI$976,17,0),"")</f>
        <v/>
      </c>
      <c r="AL18" s="924"/>
      <c r="AM18" s="924"/>
      <c r="AN18" s="755"/>
      <c r="AO18" s="756"/>
      <c r="AP18" s="3"/>
      <c r="AQ18" s="166">
        <f t="shared" si="6"/>
        <v>0</v>
      </c>
      <c r="AS18" s="114">
        <f t="shared" si="7"/>
        <v>11</v>
      </c>
    </row>
    <row r="19" spans="2:45" ht="12" customHeight="1" x14ac:dyDescent="0.15">
      <c r="B19" s="629"/>
      <c r="C19" s="912"/>
      <c r="D19" s="910"/>
      <c r="E19" s="910"/>
      <c r="F19" s="910"/>
      <c r="G19" s="910"/>
      <c r="H19" s="910"/>
      <c r="I19" s="910"/>
      <c r="J19" s="911"/>
      <c r="K19" s="138" t="str">
        <f t="shared" si="5"/>
        <v/>
      </c>
      <c r="L19" s="945" t="str">
        <f>IFERROR(VLOOKUP($AS$7&amp;$AS19,'様式C-1-1用'!$C$4:$AI$2973,5,0),"")</f>
        <v/>
      </c>
      <c r="M19" s="946"/>
      <c r="N19" s="945" t="str">
        <f>IFERROR(VLOOKUP($AS$7&amp;$AS19,'様式C-1-1用'!$C$4:$AI$2973,6,0),"")</f>
        <v/>
      </c>
      <c r="O19" s="946"/>
      <c r="P19" s="945" t="str">
        <f>IFERROR(VLOOKUP($AS$7&amp;$AS19,'様式C-1-1用'!$C$4:$AI$2973,7,0),"")</f>
        <v/>
      </c>
      <c r="Q19" s="946"/>
      <c r="R19" s="420" t="str">
        <f>IFERROR(VLOOKUP($AS$7&amp;$AS19,'様式C-1-1用'!$C$4:$AI$2973,9,0),"")</f>
        <v/>
      </c>
      <c r="S19" s="420"/>
      <c r="T19" s="420"/>
      <c r="U19" s="923" t="str">
        <f>IFERROR(VLOOKUP($AS$7&amp;$AS19,'様式C-1-1用'!$C$4:$AI$2973,20,0),"")</f>
        <v/>
      </c>
      <c r="V19" s="947"/>
      <c r="W19" s="923" t="str">
        <f>IFERROR(VLOOKUP($AS$7&amp;$AS19,'様式C-1-1用'!$C$4:$AI$2973,23,0),"")</f>
        <v/>
      </c>
      <c r="X19" s="924"/>
      <c r="Y19" s="289" t="str">
        <f>IFERROR(VLOOKUP($AS$7&amp;$AS19,'様式C-1-1用'!$C$4:$CE$2973,58,0),"")</f>
        <v/>
      </c>
      <c r="Z19" s="290" t="str">
        <f>IFERROR(VLOOKUP($AS$7&amp;$AS19,'様式C-1-1用'!$C$4:$BS$977,59,0),"")</f>
        <v/>
      </c>
      <c r="AA19" s="290" t="str">
        <f>IFERROR(VLOOKUP($AS$7&amp;$AS19,'様式C-1-1用'!$C$4:$BS$977,60,0),"")</f>
        <v/>
      </c>
      <c r="AB19" s="290" t="str">
        <f>IFERROR(VLOOKUP($AS$7&amp;$AS19,'様式C-1-1用'!$C$4:$BS$977,61,0),"")</f>
        <v/>
      </c>
      <c r="AC19" s="334" t="str">
        <f>IFERROR(VLOOKUP($AS$7&amp;$AS19,'様式C-1-1用'!$C$4:$BS$977,62,0),"")</f>
        <v/>
      </c>
      <c r="AD19" s="334" t="str">
        <f>IFERROR(VLOOKUP($AS$7&amp;$AS19,'様式C-1-1用'!$C$4:$BS$976,63,0),"")</f>
        <v/>
      </c>
      <c r="AE19" s="334" t="str">
        <f>IFERROR(VLOOKUP($AS$7&amp;$AS19,'様式C-1-1用'!$C$4:$BS$976,64,0),"")</f>
        <v/>
      </c>
      <c r="AF19" s="334" t="str">
        <f>IFERROR(VLOOKUP($AS$7&amp;$AS19,'様式C-1-1用'!$C$4:$BS$976,65,0),"")</f>
        <v/>
      </c>
      <c r="AG19" s="334" t="str">
        <f>IFERROR(VLOOKUP($AS$7&amp;$AS19,'様式C-1-1用'!$C$4:$BS$977,66,0),"")</f>
        <v/>
      </c>
      <c r="AH19" s="334" t="str">
        <f>IFERROR(VLOOKUP($AS$7&amp;$AS19,'様式C-1-1用'!$C$4:$BS$977,67,0),"")</f>
        <v/>
      </c>
      <c r="AI19" s="334" t="str">
        <f>IFERROR(VLOOKUP($AS$7&amp;$AS19,'様式C-1-1用'!$C$4:$BS$977,68,0),"")</f>
        <v/>
      </c>
      <c r="AJ19" s="334" t="str">
        <f>IFERROR(VLOOKUP($AS$7&amp;$AS19,'様式C-1-1用'!$C$4:$BS$977,69,0),"")</f>
        <v/>
      </c>
      <c r="AK19" s="924" t="str">
        <f>IFERROR(VLOOKUP($AS$7&amp;$AS19,'様式C-1-1用'!$C$4:$AI$976,17,0),"")</f>
        <v/>
      </c>
      <c r="AL19" s="924"/>
      <c r="AM19" s="924"/>
      <c r="AN19" s="755"/>
      <c r="AO19" s="756"/>
      <c r="AP19" s="3"/>
      <c r="AQ19" s="166">
        <f t="shared" si="6"/>
        <v>0</v>
      </c>
      <c r="AS19" s="114">
        <f t="shared" si="7"/>
        <v>12</v>
      </c>
    </row>
    <row r="20" spans="2:45" ht="12" customHeight="1" x14ac:dyDescent="0.15">
      <c r="B20" s="629"/>
      <c r="C20" s="912"/>
      <c r="D20" s="910"/>
      <c r="E20" s="910"/>
      <c r="F20" s="910"/>
      <c r="G20" s="910"/>
      <c r="H20" s="910"/>
      <c r="I20" s="910"/>
      <c r="J20" s="911"/>
      <c r="K20" s="138" t="str">
        <f t="shared" si="5"/>
        <v/>
      </c>
      <c r="L20" s="945" t="str">
        <f>IFERROR(VLOOKUP($AS$7&amp;$AS20,'様式C-1-1用'!$C$4:$AI$2973,5,0),"")</f>
        <v/>
      </c>
      <c r="M20" s="946"/>
      <c r="N20" s="945" t="str">
        <f>IFERROR(VLOOKUP($AS$7&amp;$AS20,'様式C-1-1用'!$C$4:$AI$2973,6,0),"")</f>
        <v/>
      </c>
      <c r="O20" s="946"/>
      <c r="P20" s="945" t="str">
        <f>IFERROR(VLOOKUP($AS$7&amp;$AS20,'様式C-1-1用'!$C$4:$AI$2973,7,0),"")</f>
        <v/>
      </c>
      <c r="Q20" s="946"/>
      <c r="R20" s="420" t="str">
        <f>IFERROR(VLOOKUP($AS$7&amp;$AS20,'様式C-1-1用'!$C$4:$AI$2973,9,0),"")</f>
        <v/>
      </c>
      <c r="S20" s="420"/>
      <c r="T20" s="420"/>
      <c r="U20" s="923" t="str">
        <f>IFERROR(VLOOKUP($AS$7&amp;$AS20,'様式C-1-1用'!$C$4:$AI$2973,20,0),"")</f>
        <v/>
      </c>
      <c r="V20" s="947"/>
      <c r="W20" s="923" t="str">
        <f>IFERROR(VLOOKUP($AS$7&amp;$AS20,'様式C-1-1用'!$C$4:$AI$2973,23,0),"")</f>
        <v/>
      </c>
      <c r="X20" s="924"/>
      <c r="Y20" s="289" t="str">
        <f>IFERROR(VLOOKUP($AS$7&amp;$AS20,'様式C-1-1用'!$C$4:$CE$2973,58,0),"")</f>
        <v/>
      </c>
      <c r="Z20" s="290" t="str">
        <f>IFERROR(VLOOKUP($AS$7&amp;$AS20,'様式C-1-1用'!$C$4:$BS$977,59,0),"")</f>
        <v/>
      </c>
      <c r="AA20" s="290" t="str">
        <f>IFERROR(VLOOKUP($AS$7&amp;$AS20,'様式C-1-1用'!$C$4:$BS$977,60,0),"")</f>
        <v/>
      </c>
      <c r="AB20" s="290" t="str">
        <f>IFERROR(VLOOKUP($AS$7&amp;$AS20,'様式C-1-1用'!$C$4:$BS$977,61,0),"")</f>
        <v/>
      </c>
      <c r="AC20" s="334" t="str">
        <f>IFERROR(VLOOKUP($AS$7&amp;$AS20,'様式C-1-1用'!$C$4:$BS$977,62,0),"")</f>
        <v/>
      </c>
      <c r="AD20" s="334" t="str">
        <f>IFERROR(VLOOKUP($AS$7&amp;$AS20,'様式C-1-1用'!$C$4:$BS$976,63,0),"")</f>
        <v/>
      </c>
      <c r="AE20" s="334" t="str">
        <f>IFERROR(VLOOKUP($AS$7&amp;$AS20,'様式C-1-1用'!$C$4:$BS$976,64,0),"")</f>
        <v/>
      </c>
      <c r="AF20" s="334" t="str">
        <f>IFERROR(VLOOKUP($AS$7&amp;$AS20,'様式C-1-1用'!$C$4:$BS$976,65,0),"")</f>
        <v/>
      </c>
      <c r="AG20" s="334" t="str">
        <f>IFERROR(VLOOKUP($AS$7&amp;$AS20,'様式C-1-1用'!$C$4:$BS$977,66,0),"")</f>
        <v/>
      </c>
      <c r="AH20" s="334" t="str">
        <f>IFERROR(VLOOKUP($AS$7&amp;$AS20,'様式C-1-1用'!$C$4:$BS$977,67,0),"")</f>
        <v/>
      </c>
      <c r="AI20" s="334" t="str">
        <f>IFERROR(VLOOKUP($AS$7&amp;$AS20,'様式C-1-1用'!$C$4:$BS$977,68,0),"")</f>
        <v/>
      </c>
      <c r="AJ20" s="334" t="str">
        <f>IFERROR(VLOOKUP($AS$7&amp;$AS20,'様式C-1-1用'!$C$4:$BS$977,69,0),"")</f>
        <v/>
      </c>
      <c r="AK20" s="924" t="str">
        <f>IFERROR(VLOOKUP($AS$7&amp;$AS20,'様式C-1-1用'!$C$4:$AI$976,17,0),"")</f>
        <v/>
      </c>
      <c r="AL20" s="924"/>
      <c r="AM20" s="924"/>
      <c r="AN20" s="755"/>
      <c r="AO20" s="756"/>
      <c r="AP20" s="3"/>
      <c r="AQ20" s="166">
        <f t="shared" si="6"/>
        <v>0</v>
      </c>
      <c r="AS20" s="114">
        <f t="shared" si="7"/>
        <v>13</v>
      </c>
    </row>
    <row r="21" spans="2:45" ht="12" customHeight="1" x14ac:dyDescent="0.15">
      <c r="B21" s="629"/>
      <c r="C21" s="912"/>
      <c r="D21" s="910"/>
      <c r="E21" s="910"/>
      <c r="F21" s="910"/>
      <c r="G21" s="910"/>
      <c r="H21" s="910"/>
      <c r="I21" s="910"/>
      <c r="J21" s="911"/>
      <c r="K21" s="138" t="str">
        <f t="shared" si="5"/>
        <v/>
      </c>
      <c r="L21" s="945" t="str">
        <f>IFERROR(VLOOKUP($AS$7&amp;$AS21,'様式C-1-1用'!$C$4:$AI$2973,5,0),"")</f>
        <v/>
      </c>
      <c r="M21" s="946"/>
      <c r="N21" s="945" t="str">
        <f>IFERROR(VLOOKUP($AS$7&amp;$AS21,'様式C-1-1用'!$C$4:$AI$2973,6,0),"")</f>
        <v/>
      </c>
      <c r="O21" s="946"/>
      <c r="P21" s="945" t="str">
        <f>IFERROR(VLOOKUP($AS$7&amp;$AS21,'様式C-1-1用'!$C$4:$AI$2973,7,0),"")</f>
        <v/>
      </c>
      <c r="Q21" s="946"/>
      <c r="R21" s="420" t="str">
        <f>IFERROR(VLOOKUP($AS$7&amp;$AS21,'様式C-1-1用'!$C$4:$AI$2973,9,0),"")</f>
        <v/>
      </c>
      <c r="S21" s="420"/>
      <c r="T21" s="420"/>
      <c r="U21" s="923" t="str">
        <f>IFERROR(VLOOKUP($AS$7&amp;$AS21,'様式C-1-1用'!$C$4:$AI$2973,20,0),"")</f>
        <v/>
      </c>
      <c r="V21" s="947"/>
      <c r="W21" s="923" t="str">
        <f>IFERROR(VLOOKUP($AS$7&amp;$AS21,'様式C-1-1用'!$C$4:$AI$2973,23,0),"")</f>
        <v/>
      </c>
      <c r="X21" s="924"/>
      <c r="Y21" s="289" t="str">
        <f>IFERROR(VLOOKUP($AS$7&amp;$AS21,'様式C-1-1用'!$C$4:$CE$2973,58,0),"")</f>
        <v/>
      </c>
      <c r="Z21" s="290" t="str">
        <f>IFERROR(VLOOKUP($AS$7&amp;$AS21,'様式C-1-1用'!$C$4:$BS$977,59,0),"")</f>
        <v/>
      </c>
      <c r="AA21" s="290" t="str">
        <f>IFERROR(VLOOKUP($AS$7&amp;$AS21,'様式C-1-1用'!$C$4:$BS$977,60,0),"")</f>
        <v/>
      </c>
      <c r="AB21" s="290" t="str">
        <f>IFERROR(VLOOKUP($AS$7&amp;$AS21,'様式C-1-1用'!$C$4:$BS$977,61,0),"")</f>
        <v/>
      </c>
      <c r="AC21" s="334" t="str">
        <f>IFERROR(VLOOKUP($AS$7&amp;$AS21,'様式C-1-1用'!$C$4:$BS$977,62,0),"")</f>
        <v/>
      </c>
      <c r="AD21" s="334" t="str">
        <f>IFERROR(VLOOKUP($AS$7&amp;$AS21,'様式C-1-1用'!$C$4:$BS$976,63,0),"")</f>
        <v/>
      </c>
      <c r="AE21" s="334" t="str">
        <f>IFERROR(VLOOKUP($AS$7&amp;$AS21,'様式C-1-1用'!$C$4:$BS$976,64,0),"")</f>
        <v/>
      </c>
      <c r="AF21" s="334" t="str">
        <f>IFERROR(VLOOKUP($AS$7&amp;$AS21,'様式C-1-1用'!$C$4:$BS$976,65,0),"")</f>
        <v/>
      </c>
      <c r="AG21" s="334" t="str">
        <f>IFERROR(VLOOKUP($AS$7&amp;$AS21,'様式C-1-1用'!$C$4:$BS$977,66,0),"")</f>
        <v/>
      </c>
      <c r="AH21" s="334" t="str">
        <f>IFERROR(VLOOKUP($AS$7&amp;$AS21,'様式C-1-1用'!$C$4:$BS$977,67,0),"")</f>
        <v/>
      </c>
      <c r="AI21" s="334" t="str">
        <f>IFERROR(VLOOKUP($AS$7&amp;$AS21,'様式C-1-1用'!$C$4:$BS$977,68,0),"")</f>
        <v/>
      </c>
      <c r="AJ21" s="334" t="str">
        <f>IFERROR(VLOOKUP($AS$7&amp;$AS21,'様式C-1-1用'!$C$4:$BS$977,69,0),"")</f>
        <v/>
      </c>
      <c r="AK21" s="924" t="str">
        <f>IFERROR(VLOOKUP($AS$7&amp;$AS21,'様式C-1-1用'!$C$4:$AI$976,17,0),"")</f>
        <v/>
      </c>
      <c r="AL21" s="924"/>
      <c r="AM21" s="924"/>
      <c r="AN21" s="755"/>
      <c r="AO21" s="756"/>
      <c r="AP21" s="3"/>
      <c r="AQ21" s="166">
        <f t="shared" si="6"/>
        <v>0</v>
      </c>
      <c r="AS21" s="114">
        <f t="shared" si="7"/>
        <v>14</v>
      </c>
    </row>
    <row r="22" spans="2:45" ht="12" customHeight="1" x14ac:dyDescent="0.15">
      <c r="B22" s="629"/>
      <c r="C22" s="912"/>
      <c r="D22" s="910"/>
      <c r="E22" s="910"/>
      <c r="F22" s="910"/>
      <c r="G22" s="910"/>
      <c r="H22" s="910"/>
      <c r="I22" s="910"/>
      <c r="J22" s="911"/>
      <c r="K22" s="138" t="str">
        <f t="shared" si="5"/>
        <v/>
      </c>
      <c r="L22" s="945" t="str">
        <f>IFERROR(VLOOKUP($AS$7&amp;$AS22,'様式C-1-1用'!$C$4:$AI$2973,5,0),"")</f>
        <v/>
      </c>
      <c r="M22" s="946"/>
      <c r="N22" s="945" t="str">
        <f>IFERROR(VLOOKUP($AS$7&amp;$AS22,'様式C-1-1用'!$C$4:$AI$2973,6,0),"")</f>
        <v/>
      </c>
      <c r="O22" s="946"/>
      <c r="P22" s="945" t="str">
        <f>IFERROR(VLOOKUP($AS$7&amp;$AS22,'様式C-1-1用'!$C$4:$AI$2973,7,0),"")</f>
        <v/>
      </c>
      <c r="Q22" s="946"/>
      <c r="R22" s="420" t="str">
        <f>IFERROR(VLOOKUP($AS$7&amp;$AS22,'様式C-1-1用'!$C$4:$AI$2973,9,0),"")</f>
        <v/>
      </c>
      <c r="S22" s="420"/>
      <c r="T22" s="420"/>
      <c r="U22" s="923" t="str">
        <f>IFERROR(VLOOKUP($AS$7&amp;$AS22,'様式C-1-1用'!$C$4:$AI$2973,20,0),"")</f>
        <v/>
      </c>
      <c r="V22" s="947"/>
      <c r="W22" s="923" t="str">
        <f>IFERROR(VLOOKUP($AS$7&amp;$AS22,'様式C-1-1用'!$C$4:$AI$2973,23,0),"")</f>
        <v/>
      </c>
      <c r="X22" s="924"/>
      <c r="Y22" s="289" t="str">
        <f>IFERROR(VLOOKUP($AS$7&amp;$AS22,'様式C-1-1用'!$C$4:$CE$2973,58,0),"")</f>
        <v/>
      </c>
      <c r="Z22" s="290" t="str">
        <f>IFERROR(VLOOKUP($AS$7&amp;$AS22,'様式C-1-1用'!$C$4:$BS$977,59,0),"")</f>
        <v/>
      </c>
      <c r="AA22" s="290" t="str">
        <f>IFERROR(VLOOKUP($AS$7&amp;$AS22,'様式C-1-1用'!$C$4:$BS$977,60,0),"")</f>
        <v/>
      </c>
      <c r="AB22" s="290" t="str">
        <f>IFERROR(VLOOKUP($AS$7&amp;$AS22,'様式C-1-1用'!$C$4:$BS$977,61,0),"")</f>
        <v/>
      </c>
      <c r="AC22" s="334" t="str">
        <f>IFERROR(VLOOKUP($AS$7&amp;$AS22,'様式C-1-1用'!$C$4:$BS$977,62,0),"")</f>
        <v/>
      </c>
      <c r="AD22" s="334" t="str">
        <f>IFERROR(VLOOKUP($AS$7&amp;$AS22,'様式C-1-1用'!$C$4:$BS$976,63,0),"")</f>
        <v/>
      </c>
      <c r="AE22" s="334" t="str">
        <f>IFERROR(VLOOKUP($AS$7&amp;$AS22,'様式C-1-1用'!$C$4:$BS$976,64,0),"")</f>
        <v/>
      </c>
      <c r="AF22" s="334" t="str">
        <f>IFERROR(VLOOKUP($AS$7&amp;$AS22,'様式C-1-1用'!$C$4:$BS$976,65,0),"")</f>
        <v/>
      </c>
      <c r="AG22" s="334" t="str">
        <f>IFERROR(VLOOKUP($AS$7&amp;$AS22,'様式C-1-1用'!$C$4:$BS$977,66,0),"")</f>
        <v/>
      </c>
      <c r="AH22" s="334" t="str">
        <f>IFERROR(VLOOKUP($AS$7&amp;$AS22,'様式C-1-1用'!$C$4:$BS$977,67,0),"")</f>
        <v/>
      </c>
      <c r="AI22" s="334" t="str">
        <f>IFERROR(VLOOKUP($AS$7&amp;$AS22,'様式C-1-1用'!$C$4:$BS$977,68,0),"")</f>
        <v/>
      </c>
      <c r="AJ22" s="334" t="str">
        <f>IFERROR(VLOOKUP($AS$7&amp;$AS22,'様式C-1-1用'!$C$4:$BS$977,69,0),"")</f>
        <v/>
      </c>
      <c r="AK22" s="924" t="str">
        <f>IFERROR(VLOOKUP($AS$7&amp;$AS22,'様式C-1-1用'!$C$4:$AI$976,17,0),"")</f>
        <v/>
      </c>
      <c r="AL22" s="924"/>
      <c r="AM22" s="924"/>
      <c r="AN22" s="755"/>
      <c r="AO22" s="756"/>
      <c r="AP22" s="3"/>
      <c r="AQ22" s="166">
        <f t="shared" si="6"/>
        <v>0</v>
      </c>
      <c r="AS22" s="114">
        <f t="shared" si="7"/>
        <v>15</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16</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17</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18</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19</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20</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21</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22</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23</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1.8</v>
      </c>
      <c r="AG31" s="335">
        <f t="shared" si="8"/>
        <v>0</v>
      </c>
      <c r="AH31" s="335">
        <f t="shared" si="8"/>
        <v>0</v>
      </c>
      <c r="AI31" s="335">
        <f t="shared" si="8"/>
        <v>0</v>
      </c>
      <c r="AJ31" s="335">
        <f t="shared" si="8"/>
        <v>12.4</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2</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3</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Ⅱb</v>
      </c>
      <c r="AD33" s="924"/>
      <c r="AE33" s="924"/>
      <c r="AF33" s="947"/>
      <c r="AG33" s="923" t="str">
        <f>IF(AG32&gt;0,"Ⅳ",IF(AH32&gt;0,"Ⅲ",IF(AI32&gt;0,"Ⅱa",IF(AJ32&gt;0,"Ⅱb","Ⅰ"))))</f>
        <v>Ⅱb</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2</v>
      </c>
      <c r="AF35" s="970"/>
      <c r="AG35" s="139">
        <f>AG32</f>
        <v>0</v>
      </c>
      <c r="AH35" s="139">
        <f>AH32</f>
        <v>0</v>
      </c>
      <c r="AI35" s="969">
        <f>SUM(AI32:AJ32)</f>
        <v>3</v>
      </c>
      <c r="AJ35" s="970"/>
      <c r="AK35" s="955"/>
      <c r="AL35" s="955"/>
      <c r="AM35" s="955"/>
      <c r="AN35" s="955"/>
      <c r="AO35" s="956"/>
      <c r="AP35" s="3"/>
      <c r="AQ35" s="143">
        <f>+Y32+AC35+AG35</f>
        <v>0</v>
      </c>
      <c r="AR35" s="143">
        <f>+Z32+AD35+AH35</f>
        <v>0</v>
      </c>
      <c r="AS35" s="948">
        <f>+AS34+AE35+AI35</f>
        <v>5</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Ⅱ</v>
      </c>
      <c r="AD36" s="924"/>
      <c r="AE36" s="924"/>
      <c r="AF36" s="947"/>
      <c r="AG36" s="923" t="str">
        <f>IF(AG35&gt;0,"Ⅳ",IF(AH35&gt;0,"Ⅲ",IF(AI35&gt;0,"Ⅱ","Ⅰ")))</f>
        <v>Ⅱ</v>
      </c>
      <c r="AH36" s="924"/>
      <c r="AI36" s="924"/>
      <c r="AJ36" s="947"/>
      <c r="AK36" s="955"/>
      <c r="AL36" s="955"/>
      <c r="AM36" s="955"/>
      <c r="AN36" s="955"/>
      <c r="AO36" s="956"/>
      <c r="AP36" s="3"/>
      <c r="AQ36" s="525" t="str">
        <f>IF(AQ35&gt;0,"Ⅳ",IF(AR35&gt;0,"Ⅲ",IF(AS35&gt;0,"Ⅱ","Ⅰ")))</f>
        <v>Ⅱ</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Ⅱ</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45" priority="1">
      <formula>$AQ11=1</formula>
    </cfRule>
  </conditionalFormatting>
  <conditionalFormatting sqref="AC11:AF30">
    <cfRule type="expression" dxfId="44" priority="3">
      <formula>$AQ11=2</formula>
    </cfRule>
  </conditionalFormatting>
  <conditionalFormatting sqref="AG11:AJ30">
    <cfRule type="expression" dxfId="4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2F922-245D-4FD4-AD16-2A591F2F36AF}">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11</v>
      </c>
      <c r="AW5" s="115">
        <f>R7</f>
        <v>8.9879999999999995</v>
      </c>
      <c r="AX5" s="143">
        <f>+Y32</f>
        <v>0</v>
      </c>
      <c r="AY5" s="143">
        <f>+Z32</f>
        <v>0</v>
      </c>
      <c r="AZ5" s="143">
        <f>+AA32</f>
        <v>0</v>
      </c>
      <c r="BA5" s="143">
        <f t="shared" ref="BA5" si="0">+AB32</f>
        <v>0</v>
      </c>
      <c r="BB5" s="143">
        <f>+AC32</f>
        <v>0</v>
      </c>
      <c r="BC5" s="143">
        <f t="shared" ref="BC5:BI5" si="1">+AD32</f>
        <v>0</v>
      </c>
      <c r="BD5" s="143">
        <f t="shared" si="1"/>
        <v>0</v>
      </c>
      <c r="BE5" s="143">
        <f t="shared" si="1"/>
        <v>3</v>
      </c>
      <c r="BF5" s="143">
        <f t="shared" si="1"/>
        <v>0</v>
      </c>
      <c r="BG5" s="143">
        <f t="shared" si="1"/>
        <v>0</v>
      </c>
      <c r="BH5" s="143">
        <f t="shared" si="1"/>
        <v>0</v>
      </c>
      <c r="BI5" s="143">
        <f t="shared" si="1"/>
        <v>2</v>
      </c>
      <c r="BJ5" s="143">
        <f>+Y35</f>
        <v>0</v>
      </c>
      <c r="BK5" s="143">
        <f t="shared" ref="BK5" si="2">+Z35</f>
        <v>0</v>
      </c>
      <c r="BL5" s="143">
        <f>+AA35</f>
        <v>0</v>
      </c>
      <c r="BM5" s="143">
        <f>+AC35</f>
        <v>0</v>
      </c>
      <c r="BN5" s="143">
        <f t="shared" ref="BN5:BO5" si="3">+AD35</f>
        <v>0</v>
      </c>
      <c r="BO5" s="143">
        <f t="shared" si="3"/>
        <v>3</v>
      </c>
      <c r="BP5" s="143">
        <f>+AG35</f>
        <v>0</v>
      </c>
      <c r="BQ5" s="143">
        <f>+AH35</f>
        <v>0</v>
      </c>
      <c r="BR5" s="143">
        <f>+AI35</f>
        <v>2</v>
      </c>
      <c r="BS5" s="288" t="str">
        <f>+Y36</f>
        <v>Ⅰ</v>
      </c>
      <c r="BT5" s="288" t="str">
        <f>+AC36</f>
        <v>Ⅱ</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1.8</v>
      </c>
      <c r="CE5" s="118">
        <f t="shared" si="4"/>
        <v>0</v>
      </c>
      <c r="CF5" s="118">
        <f t="shared" si="4"/>
        <v>0</v>
      </c>
      <c r="CG5" s="118">
        <f t="shared" si="4"/>
        <v>0</v>
      </c>
      <c r="CH5" s="118">
        <f t="shared" si="4"/>
        <v>4.82</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11</v>
      </c>
      <c r="O7" s="924"/>
      <c r="P7" s="920" t="s">
        <v>466</v>
      </c>
      <c r="Q7" s="922"/>
      <c r="R7" s="925">
        <f>IF(N7="","",IFERROR(INDEX('様式A-2'!$C$9:$C$438,MATCH(N7,'様式A-2'!$B$9:$B$438,0)),""))</f>
        <v>8.9879999999999995</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11S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側壁（左側）</v>
      </c>
      <c r="O11" s="946"/>
      <c r="P11" s="945" t="str">
        <f>IFERROR(VLOOKUP($AS$7&amp;$AS11,'様式C-1-1用'!$C$4:$AI$2973,7,0),"")</f>
        <v>材質劣化</v>
      </c>
      <c r="Q11" s="946"/>
      <c r="R11" s="420" t="str">
        <f>IFERROR(VLOOKUP($AS$7&amp;$AS11,'様式C-1-1用'!$C$4:$AI$2973,8,0),"")</f>
        <v>うき・はく離</v>
      </c>
      <c r="S11" s="420"/>
      <c r="T11" s="420"/>
      <c r="U11" s="923" t="str">
        <f>IFERROR(VLOOKUP($AS$7&amp;$AS11,'様式C-1-1用'!$C$4:$AI$2973,20,0),"")</f>
        <v>Ⅱ</v>
      </c>
      <c r="V11" s="947"/>
      <c r="W11" s="923" t="str">
        <f>IFERROR(VLOOKUP($AS$7&amp;$AS11,'様式C-1-1用'!$C$4:$AI$2973,23,0),"")</f>
        <v>Ⅱ</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0.9</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
      </c>
      <c r="AL11" s="944"/>
      <c r="AM11" s="944"/>
      <c r="AN11" s="758"/>
      <c r="AO11" s="759"/>
      <c r="AP11" s="3"/>
      <c r="AQ11" s="166">
        <f>IF(P11="外力",1,IF(P11="材質劣化",2,IF(P11="漏水",3,0)))</f>
        <v>2</v>
      </c>
      <c r="AS11" s="114">
        <v>1</v>
      </c>
    </row>
    <row r="12" spans="2:86" ht="12" customHeight="1" x14ac:dyDescent="0.15">
      <c r="B12" s="629"/>
      <c r="C12" s="912"/>
      <c r="D12" s="910"/>
      <c r="E12" s="910"/>
      <c r="F12" s="910"/>
      <c r="G12" s="910"/>
      <c r="H12" s="910"/>
      <c r="I12" s="910"/>
      <c r="J12" s="911"/>
      <c r="K12" s="138">
        <f t="shared" ref="K12:K30" si="5">IF(L12="","",AS12)</f>
        <v>4</v>
      </c>
      <c r="L12" s="945" t="str">
        <f>IFERROR(VLOOKUP($AS$7&amp;$AS12,'様式C-1-1用'!$C$4:$AI$2973,5,0),"")</f>
        <v>覆工・坑門</v>
      </c>
      <c r="M12" s="946"/>
      <c r="N12" s="945" t="str">
        <f>IFERROR(VLOOKUP($AS$7&amp;$AS12,'様式C-1-1用'!$C$4:$AI$2973,6,0),"")</f>
        <v>アーチ（左側）</v>
      </c>
      <c r="O12" s="946"/>
      <c r="P12" s="945" t="str">
        <f>IFERROR(VLOOKUP($AS$7&amp;$AS12,'様式C-1-1用'!$C$4:$AI$2973,7,0),"")</f>
        <v>漏水</v>
      </c>
      <c r="Q12" s="946"/>
      <c r="R12" s="420" t="str">
        <f>IFERROR(VLOOKUP($AS$7&amp;$AS12,'様式C-1-1用'!$C$4:$AI$2973,9,0),"")</f>
        <v>漏水</v>
      </c>
      <c r="S12" s="420"/>
      <c r="T12" s="420"/>
      <c r="U12" s="923" t="str">
        <f>IFERROR(VLOOKUP($AS$7&amp;$AS12,'様式C-1-1用'!$C$4:$AI$2973,20,0),"")</f>
        <v>Ⅱ</v>
      </c>
      <c r="V12" s="947"/>
      <c r="W12" s="923" t="str">
        <f>IFERROR(VLOOKUP($AS$7&amp;$AS12,'様式C-1-1用'!$C$4:$AI$2973,23,0),"")</f>
        <v>Ⅱ</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v>
      </c>
      <c r="AG12" s="334">
        <f>IFERROR(VLOOKUP($AS$7&amp;$AS12,'様式C-1-1用'!$C$4:$BS$977,66,0),"")</f>
        <v>0</v>
      </c>
      <c r="AH12" s="334">
        <f>IFERROR(VLOOKUP($AS$7&amp;$AS12,'様式C-1-1用'!$C$4:$BS$977,67,0),"")</f>
        <v>0</v>
      </c>
      <c r="AI12" s="334">
        <f>IFERROR(VLOOKUP($AS$7&amp;$AS12,'様式C-1-1用'!$C$4:$BS$977,68,0),"")</f>
        <v>0</v>
      </c>
      <c r="AJ12" s="334">
        <f>IFERROR(VLOOKUP($AS$7&amp;$AS12,'様式C-1-1用'!$C$4:$BS$977,69,0),"")</f>
        <v>0.74</v>
      </c>
      <c r="AK12" s="924" t="str">
        <f>IFERROR(VLOOKUP($AS$7&amp;$AS12,'様式C-1-1用'!$C$4:$AI$976,17,0),"")</f>
        <v>にじみ</v>
      </c>
      <c r="AL12" s="924"/>
      <c r="AM12" s="924"/>
      <c r="AN12" s="755"/>
      <c r="AO12" s="756"/>
      <c r="AP12" s="3"/>
      <c r="AQ12" s="166">
        <f t="shared" ref="AQ12:AQ30" si="6">IF(P12="外力",1,IF(P12="材質劣化",2,IF(P12="漏水",3,0)))</f>
        <v>3</v>
      </c>
      <c r="AS12" s="114">
        <v>4</v>
      </c>
    </row>
    <row r="13" spans="2:86" ht="12" customHeight="1" x14ac:dyDescent="0.15">
      <c r="B13" s="629"/>
      <c r="C13" s="912"/>
      <c r="D13" s="910"/>
      <c r="E13" s="910"/>
      <c r="F13" s="910"/>
      <c r="G13" s="910"/>
      <c r="H13" s="910"/>
      <c r="I13" s="910"/>
      <c r="J13" s="911"/>
      <c r="K13" s="138">
        <f t="shared" si="5"/>
        <v>5</v>
      </c>
      <c r="L13" s="945" t="str">
        <f>IFERROR(VLOOKUP($AS$7&amp;$AS13,'様式C-1-1用'!$C$4:$AI$2973,5,0),"")</f>
        <v>覆工・坑門</v>
      </c>
      <c r="M13" s="946"/>
      <c r="N13" s="945" t="str">
        <f>IFERROR(VLOOKUP($AS$7&amp;$AS13,'様式C-1-1用'!$C$4:$AI$2973,6,0),"")</f>
        <v>アーチ（天端）</v>
      </c>
      <c r="O13" s="946"/>
      <c r="P13" s="945" t="str">
        <f>IFERROR(VLOOKUP($AS$7&amp;$AS13,'様式C-1-1用'!$C$4:$AI$2973,7,0),"")</f>
        <v>材質劣化</v>
      </c>
      <c r="Q13" s="946"/>
      <c r="R13" s="420" t="str">
        <f>IFERROR(VLOOKUP($AS$7&amp;$AS13,'様式C-1-1用'!$C$4:$AI$2973,9,0),"")</f>
        <v>ひび割れ</v>
      </c>
      <c r="S13" s="420"/>
      <c r="T13" s="420"/>
      <c r="U13" s="923" t="str">
        <f>IFERROR(VLOOKUP($AS$7&amp;$AS13,'様式C-1-1用'!$C$4:$AI$2973,20,0),"")</f>
        <v>Ⅱ</v>
      </c>
      <c r="V13" s="947"/>
      <c r="W13" s="923" t="str">
        <f>IFERROR(VLOOKUP($AS$7&amp;$AS13,'様式C-1-1用'!$C$4:$AI$2973,23,0),"")</f>
        <v>Ⅱ</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v>
      </c>
      <c r="AF13" s="334">
        <f>IFERROR(VLOOKUP($AS$7&amp;$AS13,'様式C-1-1用'!$C$4:$BS$976,65,0),"")</f>
        <v>0</v>
      </c>
      <c r="AG13" s="334">
        <f>IFERROR(VLOOKUP($AS$7&amp;$AS13,'様式C-1-1用'!$C$4:$BS$977,66,0),"")</f>
        <v>0</v>
      </c>
      <c r="AH13" s="334">
        <f>IFERROR(VLOOKUP($AS$7&amp;$AS13,'様式C-1-1用'!$C$4:$BS$977,67,0),"")</f>
        <v>0</v>
      </c>
      <c r="AI13" s="334">
        <f>IFERROR(VLOOKUP($AS$7&amp;$AS13,'様式C-1-1用'!$C$4:$BS$977,68,0),"")</f>
        <v>0</v>
      </c>
      <c r="AJ13" s="334">
        <f>IFERROR(VLOOKUP($AS$7&amp;$AS13,'様式C-1-1用'!$C$4:$BS$977,69,0),"")</f>
        <v>0</v>
      </c>
      <c r="AK13" s="924" t="str">
        <f>IFERROR(VLOOKUP($AS$7&amp;$AS13,'様式C-1-1用'!$C$4:$AI$976,17,0),"")</f>
        <v>幅0.2mm ひび割れ</v>
      </c>
      <c r="AL13" s="924"/>
      <c r="AM13" s="924"/>
      <c r="AN13" s="755"/>
      <c r="AO13" s="756"/>
      <c r="AP13" s="3"/>
      <c r="AQ13" s="166">
        <f t="shared" si="6"/>
        <v>2</v>
      </c>
      <c r="AS13" s="114">
        <f t="shared" ref="AS13:AS30" si="7">AS12+1</f>
        <v>5</v>
      </c>
    </row>
    <row r="14" spans="2:86" ht="12" customHeight="1" x14ac:dyDescent="0.15">
      <c r="B14" s="629"/>
      <c r="C14" s="912"/>
      <c r="D14" s="910"/>
      <c r="E14" s="910"/>
      <c r="F14" s="910"/>
      <c r="G14" s="910"/>
      <c r="H14" s="910"/>
      <c r="I14" s="910"/>
      <c r="J14" s="911"/>
      <c r="K14" s="138">
        <f t="shared" si="5"/>
        <v>6</v>
      </c>
      <c r="L14" s="945" t="str">
        <f>IFERROR(VLOOKUP($AS$7&amp;$AS14,'様式C-1-1用'!$C$4:$AI$2973,5,0),"")</f>
        <v>覆工・坑門</v>
      </c>
      <c r="M14" s="946"/>
      <c r="N14" s="945" t="str">
        <f>IFERROR(VLOOKUP($AS$7&amp;$AS14,'様式C-1-1用'!$C$4:$AI$2973,6,0),"")</f>
        <v>アーチ（右側）</v>
      </c>
      <c r="O14" s="946"/>
      <c r="P14" s="945" t="str">
        <f>IFERROR(VLOOKUP($AS$7&amp;$AS14,'様式C-1-1用'!$C$4:$AI$2973,7,0),"")</f>
        <v>漏水</v>
      </c>
      <c r="Q14" s="946"/>
      <c r="R14" s="420" t="str">
        <f>IFERROR(VLOOKUP($AS$7&amp;$AS14,'様式C-1-1用'!$C$4:$AI$2973,9,0),"")</f>
        <v>漏水</v>
      </c>
      <c r="S14" s="420"/>
      <c r="T14" s="420"/>
      <c r="U14" s="923" t="str">
        <f>IFERROR(VLOOKUP($AS$7&amp;$AS14,'様式C-1-1用'!$C$4:$AI$2973,20,0),"")</f>
        <v>Ⅱ</v>
      </c>
      <c r="V14" s="947"/>
      <c r="W14" s="923" t="str">
        <f>IFERROR(VLOOKUP($AS$7&amp;$AS14,'様式C-1-1用'!$C$4:$AI$2973,23,0),"")</f>
        <v>Ⅱ</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v>
      </c>
      <c r="AG14" s="334">
        <f>IFERROR(VLOOKUP($AS$7&amp;$AS14,'様式C-1-1用'!$C$4:$BS$977,66,0),"")</f>
        <v>0</v>
      </c>
      <c r="AH14" s="334">
        <f>IFERROR(VLOOKUP($AS$7&amp;$AS14,'様式C-1-1用'!$C$4:$BS$977,67,0),"")</f>
        <v>0</v>
      </c>
      <c r="AI14" s="334">
        <f>IFERROR(VLOOKUP($AS$7&amp;$AS14,'様式C-1-1用'!$C$4:$BS$977,68,0),"")</f>
        <v>0</v>
      </c>
      <c r="AJ14" s="334">
        <f>IFERROR(VLOOKUP($AS$7&amp;$AS14,'様式C-1-1用'!$C$4:$BS$977,69,0),"")</f>
        <v>4.08</v>
      </c>
      <c r="AK14" s="924" t="str">
        <f>IFERROR(VLOOKUP($AS$7&amp;$AS14,'様式C-1-1用'!$C$4:$AI$976,17,0),"")</f>
        <v>にじみ</v>
      </c>
      <c r="AL14" s="924"/>
      <c r="AM14" s="924"/>
      <c r="AN14" s="755"/>
      <c r="AO14" s="756"/>
      <c r="AP14" s="3"/>
      <c r="AQ14" s="166">
        <f t="shared" si="6"/>
        <v>3</v>
      </c>
      <c r="AS14" s="114">
        <f t="shared" si="7"/>
        <v>6</v>
      </c>
    </row>
    <row r="15" spans="2:86" ht="12" customHeight="1" x14ac:dyDescent="0.15">
      <c r="B15" s="629"/>
      <c r="C15" s="912"/>
      <c r="D15" s="910"/>
      <c r="E15" s="910"/>
      <c r="F15" s="910"/>
      <c r="G15" s="910"/>
      <c r="H15" s="910"/>
      <c r="I15" s="910"/>
      <c r="J15" s="911"/>
      <c r="K15" s="138">
        <f t="shared" si="5"/>
        <v>7</v>
      </c>
      <c r="L15" s="945" t="str">
        <f>IFERROR(VLOOKUP($AS$7&amp;$AS15,'様式C-1-1用'!$C$4:$AI$2973,5,0),"")</f>
        <v>覆工・坑門</v>
      </c>
      <c r="M15" s="946"/>
      <c r="N15" s="945" t="str">
        <f>IFERROR(VLOOKUP($AS$7&amp;$AS15,'様式C-1-1用'!$C$4:$AI$2973,6,0),"")</f>
        <v>側壁（右側）</v>
      </c>
      <c r="O15" s="946"/>
      <c r="P15" s="945" t="str">
        <f>IFERROR(VLOOKUP($AS$7&amp;$AS15,'様式C-1-1用'!$C$4:$AI$2973,7,0),"")</f>
        <v>材質劣化</v>
      </c>
      <c r="Q15" s="946"/>
      <c r="R15" s="420" t="str">
        <f>IFERROR(VLOOKUP($AS$7&amp;$AS15,'様式C-1-1用'!$C$4:$AI$2973,9,0),"")</f>
        <v>うき・はく離</v>
      </c>
      <c r="S15" s="420"/>
      <c r="T15" s="420"/>
      <c r="U15" s="923" t="str">
        <f>IFERROR(VLOOKUP($AS$7&amp;$AS15,'様式C-1-1用'!$C$4:$AI$2973,20,0),"")</f>
        <v>Ⅱ</v>
      </c>
      <c r="V15" s="947"/>
      <c r="W15" s="923" t="str">
        <f>IFERROR(VLOOKUP($AS$7&amp;$AS15,'様式C-1-1用'!$C$4:$AI$2973,23,0),"")</f>
        <v>Ⅱ</v>
      </c>
      <c r="X15" s="924"/>
      <c r="Y15" s="289">
        <f>IFERROR(VLOOKUP($AS$7&amp;$AS15,'様式C-1-1用'!$C$4:$CE$2973,58,0),"")</f>
        <v>0</v>
      </c>
      <c r="Z15" s="290">
        <f>IFERROR(VLOOKUP($AS$7&amp;$AS15,'様式C-1-1用'!$C$4:$BS$977,59,0),"")</f>
        <v>0</v>
      </c>
      <c r="AA15" s="290">
        <f>IFERROR(VLOOKUP($AS$7&amp;$AS15,'様式C-1-1用'!$C$4:$BS$977,60,0),"")</f>
        <v>0</v>
      </c>
      <c r="AB15" s="290">
        <f>IFERROR(VLOOKUP($AS$7&amp;$AS15,'様式C-1-1用'!$C$4:$BS$977,61,0),"")</f>
        <v>0</v>
      </c>
      <c r="AC15" s="334">
        <f>IFERROR(VLOOKUP($AS$7&amp;$AS15,'様式C-1-1用'!$C$4:$BS$977,62,0),"")</f>
        <v>0</v>
      </c>
      <c r="AD15" s="334">
        <f>IFERROR(VLOOKUP($AS$7&amp;$AS15,'様式C-1-1用'!$C$4:$BS$976,63,0),"")</f>
        <v>0</v>
      </c>
      <c r="AE15" s="334">
        <f>IFERROR(VLOOKUP($AS$7&amp;$AS15,'様式C-1-1用'!$C$4:$BS$976,64,0),"")</f>
        <v>0</v>
      </c>
      <c r="AF15" s="334">
        <f>IFERROR(VLOOKUP($AS$7&amp;$AS15,'様式C-1-1用'!$C$4:$BS$976,65,0),"")</f>
        <v>0.9</v>
      </c>
      <c r="AG15" s="334">
        <f>IFERROR(VLOOKUP($AS$7&amp;$AS15,'様式C-1-1用'!$C$4:$BS$977,66,0),"")</f>
        <v>0</v>
      </c>
      <c r="AH15" s="334">
        <f>IFERROR(VLOOKUP($AS$7&amp;$AS15,'様式C-1-1用'!$C$4:$BS$977,67,0),"")</f>
        <v>0</v>
      </c>
      <c r="AI15" s="334">
        <f>IFERROR(VLOOKUP($AS$7&amp;$AS15,'様式C-1-1用'!$C$4:$BS$977,68,0),"")</f>
        <v>0</v>
      </c>
      <c r="AJ15" s="334">
        <f>IFERROR(VLOOKUP($AS$7&amp;$AS15,'様式C-1-1用'!$C$4:$BS$977,69,0),"")</f>
        <v>0</v>
      </c>
      <c r="AK15" s="924" t="str">
        <f>IFERROR(VLOOKUP($AS$7&amp;$AS15,'様式C-1-1用'!$C$4:$AI$976,17,0),"")</f>
        <v/>
      </c>
      <c r="AL15" s="924"/>
      <c r="AM15" s="924"/>
      <c r="AN15" s="755"/>
      <c r="AO15" s="756"/>
      <c r="AP15" s="3"/>
      <c r="AQ15" s="166">
        <f t="shared" si="6"/>
        <v>2</v>
      </c>
      <c r="AS15" s="114">
        <f t="shared" si="7"/>
        <v>7</v>
      </c>
    </row>
    <row r="16" spans="2:86" ht="12" customHeight="1" x14ac:dyDescent="0.15">
      <c r="B16" s="629"/>
      <c r="C16" s="912"/>
      <c r="D16" s="910"/>
      <c r="E16" s="910"/>
      <c r="F16" s="910"/>
      <c r="G16" s="910"/>
      <c r="H16" s="910"/>
      <c r="I16" s="910"/>
      <c r="J16" s="911"/>
      <c r="K16" s="138">
        <f t="shared" si="5"/>
        <v>8</v>
      </c>
      <c r="L16" s="945" t="str">
        <f>IFERROR(VLOOKUP($AS$7&amp;$AS16,'様式C-1-1用'!$C$4:$AI$2973,5,0),"")</f>
        <v>路面</v>
      </c>
      <c r="M16" s="946"/>
      <c r="N16" s="945" t="str">
        <f>IFERROR(VLOOKUP($AS$7&amp;$AS16,'様式C-1-1用'!$C$4:$AI$2973,6,0),"")</f>
        <v>車道</v>
      </c>
      <c r="O16" s="946"/>
      <c r="P16" s="945" t="str">
        <f>IFERROR(VLOOKUP($AS$7&amp;$AS16,'様式C-1-1用'!$C$4:$AI$2973,7,0),"")</f>
        <v>材質劣化</v>
      </c>
      <c r="Q16" s="946"/>
      <c r="R16" s="420" t="str">
        <f>IFERROR(VLOOKUP($AS$7&amp;$AS16,'様式C-1-1用'!$C$4:$AI$2973,9,0),"")</f>
        <v>うき・はく離</v>
      </c>
      <c r="S16" s="420"/>
      <c r="T16" s="420"/>
      <c r="U16" s="923" t="str">
        <f>IFERROR(VLOOKUP($AS$7&amp;$AS16,'様式C-1-1用'!$C$4:$AI$2973,20,0),"")</f>
        <v>Ⅱ</v>
      </c>
      <c r="V16" s="947"/>
      <c r="W16" s="923" t="str">
        <f>IFERROR(VLOOKUP($AS$7&amp;$AS16,'様式C-1-1用'!$C$4:$AI$2973,23,0),"")</f>
        <v>－</v>
      </c>
      <c r="X16" s="924"/>
      <c r="Y16" s="289">
        <f>IFERROR(VLOOKUP($AS$7&amp;$AS16,'様式C-1-1用'!$C$4:$CE$2973,58,0),"")</f>
        <v>0</v>
      </c>
      <c r="Z16" s="290">
        <f>IFERROR(VLOOKUP($AS$7&amp;$AS16,'様式C-1-1用'!$C$4:$BS$977,59,0),"")</f>
        <v>0</v>
      </c>
      <c r="AA16" s="290">
        <f>IFERROR(VLOOKUP($AS$7&amp;$AS16,'様式C-1-1用'!$C$4:$BS$977,60,0),"")</f>
        <v>0</v>
      </c>
      <c r="AB16" s="290">
        <f>IFERROR(VLOOKUP($AS$7&amp;$AS16,'様式C-1-1用'!$C$4:$BS$977,61,0),"")</f>
        <v>0</v>
      </c>
      <c r="AC16" s="334">
        <f>IFERROR(VLOOKUP($AS$7&amp;$AS16,'様式C-1-1用'!$C$4:$BS$977,62,0),"")</f>
        <v>0</v>
      </c>
      <c r="AD16" s="334">
        <f>IFERROR(VLOOKUP($AS$7&amp;$AS16,'様式C-1-1用'!$C$4:$BS$976,63,0),"")</f>
        <v>0</v>
      </c>
      <c r="AE16" s="334">
        <f>IFERROR(VLOOKUP($AS$7&amp;$AS16,'様式C-1-1用'!$C$4:$BS$976,64,0),"")</f>
        <v>0</v>
      </c>
      <c r="AF16" s="334">
        <f>IFERROR(VLOOKUP($AS$7&amp;$AS16,'様式C-1-1用'!$C$4:$BS$976,65,0),"")</f>
        <v>0</v>
      </c>
      <c r="AG16" s="334">
        <f>IFERROR(VLOOKUP($AS$7&amp;$AS16,'様式C-1-1用'!$C$4:$BS$977,66,0),"")</f>
        <v>0</v>
      </c>
      <c r="AH16" s="334">
        <f>IFERROR(VLOOKUP($AS$7&amp;$AS16,'様式C-1-1用'!$C$4:$BS$977,67,0),"")</f>
        <v>0</v>
      </c>
      <c r="AI16" s="334">
        <f>IFERROR(VLOOKUP($AS$7&amp;$AS16,'様式C-1-1用'!$C$4:$BS$977,68,0),"")</f>
        <v>0</v>
      </c>
      <c r="AJ16" s="334">
        <f>IFERROR(VLOOKUP($AS$7&amp;$AS16,'様式C-1-1用'!$C$4:$BS$977,69,0),"")</f>
        <v>0</v>
      </c>
      <c r="AK16" s="924" t="str">
        <f>IFERROR(VLOOKUP($AS$7&amp;$AS16,'様式C-1-1用'!$C$4:$AI$976,17,0),"")</f>
        <v/>
      </c>
      <c r="AL16" s="924"/>
      <c r="AM16" s="924"/>
      <c r="AN16" s="755"/>
      <c r="AO16" s="756"/>
      <c r="AP16" s="3"/>
      <c r="AQ16" s="166">
        <f t="shared" si="6"/>
        <v>2</v>
      </c>
      <c r="AS16" s="114">
        <f t="shared" si="7"/>
        <v>8</v>
      </c>
    </row>
    <row r="17" spans="2:45" ht="12" customHeight="1" x14ac:dyDescent="0.15">
      <c r="B17" s="629"/>
      <c r="C17" s="912"/>
      <c r="D17" s="910"/>
      <c r="E17" s="910"/>
      <c r="F17" s="910"/>
      <c r="G17" s="910"/>
      <c r="H17" s="910"/>
      <c r="I17" s="910"/>
      <c r="J17" s="911"/>
      <c r="K17" s="138">
        <f t="shared" si="5"/>
        <v>9</v>
      </c>
      <c r="L17" s="945" t="str">
        <f>IFERROR(VLOOKUP($AS$7&amp;$AS17,'様式C-1-1用'!$C$4:$AI$2973,5,0),"")</f>
        <v>路面</v>
      </c>
      <c r="M17" s="946"/>
      <c r="N17" s="945" t="str">
        <f>IFERROR(VLOOKUP($AS$7&amp;$AS17,'様式C-1-1用'!$C$4:$AI$2973,6,0),"")</f>
        <v>車道</v>
      </c>
      <c r="O17" s="946"/>
      <c r="P17" s="945" t="str">
        <f>IFERROR(VLOOKUP($AS$7&amp;$AS17,'様式C-1-1用'!$C$4:$AI$2973,7,0),"")</f>
        <v>材質劣化</v>
      </c>
      <c r="Q17" s="946"/>
      <c r="R17" s="420" t="str">
        <f>IFERROR(VLOOKUP($AS$7&amp;$AS17,'様式C-1-1用'!$C$4:$AI$2973,9,0),"")</f>
        <v>欠損</v>
      </c>
      <c r="S17" s="420"/>
      <c r="T17" s="420"/>
      <c r="U17" s="923" t="str">
        <f>IFERROR(VLOOKUP($AS$7&amp;$AS17,'様式C-1-1用'!$C$4:$AI$2973,20,0),"")</f>
        <v>Ⅱ</v>
      </c>
      <c r="V17" s="947"/>
      <c r="W17" s="923" t="str">
        <f>IFERROR(VLOOKUP($AS$7&amp;$AS17,'様式C-1-1用'!$C$4:$AI$2973,23,0),"")</f>
        <v>－</v>
      </c>
      <c r="X17" s="924"/>
      <c r="Y17" s="289">
        <f>IFERROR(VLOOKUP($AS$7&amp;$AS17,'様式C-1-1用'!$C$4:$CE$2973,58,0),"")</f>
        <v>0</v>
      </c>
      <c r="Z17" s="290">
        <f>IFERROR(VLOOKUP($AS$7&amp;$AS17,'様式C-1-1用'!$C$4:$BS$977,59,0),"")</f>
        <v>0</v>
      </c>
      <c r="AA17" s="290">
        <f>IFERROR(VLOOKUP($AS$7&amp;$AS17,'様式C-1-1用'!$C$4:$BS$977,60,0),"")</f>
        <v>0</v>
      </c>
      <c r="AB17" s="290">
        <f>IFERROR(VLOOKUP($AS$7&amp;$AS17,'様式C-1-1用'!$C$4:$BS$977,61,0),"")</f>
        <v>0</v>
      </c>
      <c r="AC17" s="334">
        <f>IFERROR(VLOOKUP($AS$7&amp;$AS17,'様式C-1-1用'!$C$4:$BS$977,62,0),"")</f>
        <v>0</v>
      </c>
      <c r="AD17" s="334">
        <f>IFERROR(VLOOKUP($AS$7&amp;$AS17,'様式C-1-1用'!$C$4:$BS$976,63,0),"")</f>
        <v>0</v>
      </c>
      <c r="AE17" s="334">
        <f>IFERROR(VLOOKUP($AS$7&amp;$AS17,'様式C-1-1用'!$C$4:$BS$976,64,0),"")</f>
        <v>0</v>
      </c>
      <c r="AF17" s="334">
        <f>IFERROR(VLOOKUP($AS$7&amp;$AS17,'様式C-1-1用'!$C$4:$BS$976,65,0),"")</f>
        <v>0</v>
      </c>
      <c r="AG17" s="334">
        <f>IFERROR(VLOOKUP($AS$7&amp;$AS17,'様式C-1-1用'!$C$4:$BS$977,66,0),"")</f>
        <v>0</v>
      </c>
      <c r="AH17" s="334">
        <f>IFERROR(VLOOKUP($AS$7&amp;$AS17,'様式C-1-1用'!$C$4:$BS$977,67,0),"")</f>
        <v>0</v>
      </c>
      <c r="AI17" s="334">
        <f>IFERROR(VLOOKUP($AS$7&amp;$AS17,'様式C-1-1用'!$C$4:$BS$977,68,0),"")</f>
        <v>0</v>
      </c>
      <c r="AJ17" s="334">
        <f>IFERROR(VLOOKUP($AS$7&amp;$AS17,'様式C-1-1用'!$C$4:$BS$977,69,0),"")</f>
        <v>0</v>
      </c>
      <c r="AK17" s="924" t="str">
        <f>IFERROR(VLOOKUP($AS$7&amp;$AS17,'様式C-1-1用'!$C$4:$AI$976,17,0),"")</f>
        <v/>
      </c>
      <c r="AL17" s="924"/>
      <c r="AM17" s="924"/>
      <c r="AN17" s="755"/>
      <c r="AO17" s="756"/>
      <c r="AP17" s="3"/>
      <c r="AQ17" s="166">
        <f t="shared" si="6"/>
        <v>2</v>
      </c>
      <c r="AS17" s="114">
        <f t="shared" si="7"/>
        <v>9</v>
      </c>
    </row>
    <row r="18" spans="2:45" ht="12" customHeight="1" x14ac:dyDescent="0.15">
      <c r="B18" s="629"/>
      <c r="C18" s="912"/>
      <c r="D18" s="910"/>
      <c r="E18" s="910"/>
      <c r="F18" s="910"/>
      <c r="G18" s="910"/>
      <c r="H18" s="910"/>
      <c r="I18" s="910"/>
      <c r="J18" s="911"/>
      <c r="K18" s="138">
        <f t="shared" si="5"/>
        <v>10</v>
      </c>
      <c r="L18" s="945" t="str">
        <f>IFERROR(VLOOKUP($AS$7&amp;$AS18,'様式C-1-1用'!$C$4:$AI$2973,5,0),"")</f>
        <v>路面</v>
      </c>
      <c r="M18" s="946"/>
      <c r="N18" s="945" t="str">
        <f>IFERROR(VLOOKUP($AS$7&amp;$AS18,'様式C-1-1用'!$C$4:$AI$2973,6,0),"")</f>
        <v>監査歩廊</v>
      </c>
      <c r="O18" s="946"/>
      <c r="P18" s="945" t="str">
        <f>IFERROR(VLOOKUP($AS$7&amp;$AS18,'様式C-1-1用'!$C$4:$AI$2973,7,0),"")</f>
        <v>材質劣化</v>
      </c>
      <c r="Q18" s="946"/>
      <c r="R18" s="420" t="str">
        <f>IFERROR(VLOOKUP($AS$7&amp;$AS18,'様式C-1-1用'!$C$4:$AI$2973,9,0),"")</f>
        <v>破損</v>
      </c>
      <c r="S18" s="420"/>
      <c r="T18" s="420"/>
      <c r="U18" s="923" t="str">
        <f>IFERROR(VLOOKUP($AS$7&amp;$AS18,'様式C-1-1用'!$C$4:$AI$2973,20,0),"")</f>
        <v>Ⅱ</v>
      </c>
      <c r="V18" s="947"/>
      <c r="W18" s="923" t="str">
        <f>IFERROR(VLOOKUP($AS$7&amp;$AS18,'様式C-1-1用'!$C$4:$AI$2973,23,0),"")</f>
        <v>－</v>
      </c>
      <c r="X18" s="924"/>
      <c r="Y18" s="289">
        <f>IFERROR(VLOOKUP($AS$7&amp;$AS18,'様式C-1-1用'!$C$4:$CE$2973,58,0),"")</f>
        <v>0</v>
      </c>
      <c r="Z18" s="290">
        <f>IFERROR(VLOOKUP($AS$7&amp;$AS18,'様式C-1-1用'!$C$4:$BS$977,59,0),"")</f>
        <v>0</v>
      </c>
      <c r="AA18" s="290">
        <f>IFERROR(VLOOKUP($AS$7&amp;$AS18,'様式C-1-1用'!$C$4:$BS$977,60,0),"")</f>
        <v>0</v>
      </c>
      <c r="AB18" s="290">
        <f>IFERROR(VLOOKUP($AS$7&amp;$AS18,'様式C-1-1用'!$C$4:$BS$977,61,0),"")</f>
        <v>0</v>
      </c>
      <c r="AC18" s="334">
        <f>IFERROR(VLOOKUP($AS$7&amp;$AS18,'様式C-1-1用'!$C$4:$BS$977,62,0),"")</f>
        <v>0</v>
      </c>
      <c r="AD18" s="334">
        <f>IFERROR(VLOOKUP($AS$7&amp;$AS18,'様式C-1-1用'!$C$4:$BS$976,63,0),"")</f>
        <v>0</v>
      </c>
      <c r="AE18" s="334">
        <f>IFERROR(VLOOKUP($AS$7&amp;$AS18,'様式C-1-1用'!$C$4:$BS$976,64,0),"")</f>
        <v>0</v>
      </c>
      <c r="AF18" s="334">
        <f>IFERROR(VLOOKUP($AS$7&amp;$AS18,'様式C-1-1用'!$C$4:$BS$976,65,0),"")</f>
        <v>0</v>
      </c>
      <c r="AG18" s="334">
        <f>IFERROR(VLOOKUP($AS$7&amp;$AS18,'様式C-1-1用'!$C$4:$BS$977,66,0),"")</f>
        <v>0</v>
      </c>
      <c r="AH18" s="334">
        <f>IFERROR(VLOOKUP($AS$7&amp;$AS18,'様式C-1-1用'!$C$4:$BS$977,67,0),"")</f>
        <v>0</v>
      </c>
      <c r="AI18" s="334">
        <f>IFERROR(VLOOKUP($AS$7&amp;$AS18,'様式C-1-1用'!$C$4:$BS$977,68,0),"")</f>
        <v>0</v>
      </c>
      <c r="AJ18" s="334">
        <f>IFERROR(VLOOKUP($AS$7&amp;$AS18,'様式C-1-1用'!$C$4:$BS$977,69,0),"")</f>
        <v>0</v>
      </c>
      <c r="AK18" s="924" t="str">
        <f>IFERROR(VLOOKUP($AS$7&amp;$AS18,'様式C-1-1用'!$C$4:$AI$976,17,0),"")</f>
        <v/>
      </c>
      <c r="AL18" s="924"/>
      <c r="AM18" s="924"/>
      <c r="AN18" s="755"/>
      <c r="AO18" s="756"/>
      <c r="AP18" s="3"/>
      <c r="AQ18" s="166">
        <f t="shared" si="6"/>
        <v>2</v>
      </c>
      <c r="AS18" s="114">
        <f t="shared" si="7"/>
        <v>10</v>
      </c>
    </row>
    <row r="19" spans="2:45" ht="12" customHeight="1" x14ac:dyDescent="0.15">
      <c r="B19" s="629"/>
      <c r="C19" s="912"/>
      <c r="D19" s="910"/>
      <c r="E19" s="910"/>
      <c r="F19" s="910"/>
      <c r="G19" s="910"/>
      <c r="H19" s="910"/>
      <c r="I19" s="910"/>
      <c r="J19" s="911"/>
      <c r="K19" s="138" t="str">
        <f t="shared" si="5"/>
        <v/>
      </c>
      <c r="L19" s="945" t="str">
        <f>IFERROR(VLOOKUP($AS$7&amp;$AS19,'様式C-1-1用'!$C$4:$AI$2973,5,0),"")</f>
        <v/>
      </c>
      <c r="M19" s="946"/>
      <c r="N19" s="945" t="str">
        <f>IFERROR(VLOOKUP($AS$7&amp;$AS19,'様式C-1-1用'!$C$4:$AI$2973,6,0),"")</f>
        <v/>
      </c>
      <c r="O19" s="946"/>
      <c r="P19" s="945" t="str">
        <f>IFERROR(VLOOKUP($AS$7&amp;$AS19,'様式C-1-1用'!$C$4:$AI$2973,7,0),"")</f>
        <v/>
      </c>
      <c r="Q19" s="946"/>
      <c r="R19" s="420" t="str">
        <f>IFERROR(VLOOKUP($AS$7&amp;$AS19,'様式C-1-1用'!$C$4:$AI$2973,9,0),"")</f>
        <v/>
      </c>
      <c r="S19" s="420"/>
      <c r="T19" s="420"/>
      <c r="U19" s="923" t="str">
        <f>IFERROR(VLOOKUP($AS$7&amp;$AS19,'様式C-1-1用'!$C$4:$AI$2973,20,0),"")</f>
        <v/>
      </c>
      <c r="V19" s="947"/>
      <c r="W19" s="923" t="str">
        <f>IFERROR(VLOOKUP($AS$7&amp;$AS19,'様式C-1-1用'!$C$4:$AI$2973,23,0),"")</f>
        <v/>
      </c>
      <c r="X19" s="924"/>
      <c r="Y19" s="289" t="str">
        <f>IFERROR(VLOOKUP($AS$7&amp;$AS19,'様式C-1-1用'!$C$4:$CE$2973,58,0),"")</f>
        <v/>
      </c>
      <c r="Z19" s="290" t="str">
        <f>IFERROR(VLOOKUP($AS$7&amp;$AS19,'様式C-1-1用'!$C$4:$BS$977,59,0),"")</f>
        <v/>
      </c>
      <c r="AA19" s="290" t="str">
        <f>IFERROR(VLOOKUP($AS$7&amp;$AS19,'様式C-1-1用'!$C$4:$BS$977,60,0),"")</f>
        <v/>
      </c>
      <c r="AB19" s="290" t="str">
        <f>IFERROR(VLOOKUP($AS$7&amp;$AS19,'様式C-1-1用'!$C$4:$BS$977,61,0),"")</f>
        <v/>
      </c>
      <c r="AC19" s="334" t="str">
        <f>IFERROR(VLOOKUP($AS$7&amp;$AS19,'様式C-1-1用'!$C$4:$BS$977,62,0),"")</f>
        <v/>
      </c>
      <c r="AD19" s="334" t="str">
        <f>IFERROR(VLOOKUP($AS$7&amp;$AS19,'様式C-1-1用'!$C$4:$BS$976,63,0),"")</f>
        <v/>
      </c>
      <c r="AE19" s="334" t="str">
        <f>IFERROR(VLOOKUP($AS$7&amp;$AS19,'様式C-1-1用'!$C$4:$BS$976,64,0),"")</f>
        <v/>
      </c>
      <c r="AF19" s="334" t="str">
        <f>IFERROR(VLOOKUP($AS$7&amp;$AS19,'様式C-1-1用'!$C$4:$BS$976,65,0),"")</f>
        <v/>
      </c>
      <c r="AG19" s="334" t="str">
        <f>IFERROR(VLOOKUP($AS$7&amp;$AS19,'様式C-1-1用'!$C$4:$BS$977,66,0),"")</f>
        <v/>
      </c>
      <c r="AH19" s="334" t="str">
        <f>IFERROR(VLOOKUP($AS$7&amp;$AS19,'様式C-1-1用'!$C$4:$BS$977,67,0),"")</f>
        <v/>
      </c>
      <c r="AI19" s="334" t="str">
        <f>IFERROR(VLOOKUP($AS$7&amp;$AS19,'様式C-1-1用'!$C$4:$BS$977,68,0),"")</f>
        <v/>
      </c>
      <c r="AJ19" s="334" t="str">
        <f>IFERROR(VLOOKUP($AS$7&amp;$AS19,'様式C-1-1用'!$C$4:$BS$977,69,0),"")</f>
        <v/>
      </c>
      <c r="AK19" s="924" t="str">
        <f>IFERROR(VLOOKUP($AS$7&amp;$AS19,'様式C-1-1用'!$C$4:$AI$976,17,0),"")</f>
        <v/>
      </c>
      <c r="AL19" s="924"/>
      <c r="AM19" s="924"/>
      <c r="AN19" s="755"/>
      <c r="AO19" s="756"/>
      <c r="AP19" s="3"/>
      <c r="AQ19" s="166">
        <f t="shared" si="6"/>
        <v>0</v>
      </c>
      <c r="AS19" s="114">
        <f t="shared" si="7"/>
        <v>11</v>
      </c>
    </row>
    <row r="20" spans="2:45" ht="12" customHeight="1" x14ac:dyDescent="0.15">
      <c r="B20" s="629"/>
      <c r="C20" s="912"/>
      <c r="D20" s="910"/>
      <c r="E20" s="910"/>
      <c r="F20" s="910"/>
      <c r="G20" s="910"/>
      <c r="H20" s="910"/>
      <c r="I20" s="910"/>
      <c r="J20" s="911"/>
      <c r="K20" s="138" t="str">
        <f t="shared" si="5"/>
        <v/>
      </c>
      <c r="L20" s="945" t="str">
        <f>IFERROR(VLOOKUP($AS$7&amp;$AS20,'様式C-1-1用'!$C$4:$AI$2973,5,0),"")</f>
        <v/>
      </c>
      <c r="M20" s="946"/>
      <c r="N20" s="945" t="str">
        <f>IFERROR(VLOOKUP($AS$7&amp;$AS20,'様式C-1-1用'!$C$4:$AI$2973,6,0),"")</f>
        <v/>
      </c>
      <c r="O20" s="946"/>
      <c r="P20" s="945" t="str">
        <f>IFERROR(VLOOKUP($AS$7&amp;$AS20,'様式C-1-1用'!$C$4:$AI$2973,7,0),"")</f>
        <v/>
      </c>
      <c r="Q20" s="946"/>
      <c r="R20" s="420" t="str">
        <f>IFERROR(VLOOKUP($AS$7&amp;$AS20,'様式C-1-1用'!$C$4:$AI$2973,9,0),"")</f>
        <v/>
      </c>
      <c r="S20" s="420"/>
      <c r="T20" s="420"/>
      <c r="U20" s="923" t="str">
        <f>IFERROR(VLOOKUP($AS$7&amp;$AS20,'様式C-1-1用'!$C$4:$AI$2973,20,0),"")</f>
        <v/>
      </c>
      <c r="V20" s="947"/>
      <c r="W20" s="923" t="str">
        <f>IFERROR(VLOOKUP($AS$7&amp;$AS20,'様式C-1-1用'!$C$4:$AI$2973,23,0),"")</f>
        <v/>
      </c>
      <c r="X20" s="924"/>
      <c r="Y20" s="289" t="str">
        <f>IFERROR(VLOOKUP($AS$7&amp;$AS20,'様式C-1-1用'!$C$4:$CE$2973,58,0),"")</f>
        <v/>
      </c>
      <c r="Z20" s="290" t="str">
        <f>IFERROR(VLOOKUP($AS$7&amp;$AS20,'様式C-1-1用'!$C$4:$BS$977,59,0),"")</f>
        <v/>
      </c>
      <c r="AA20" s="290" t="str">
        <f>IFERROR(VLOOKUP($AS$7&amp;$AS20,'様式C-1-1用'!$C$4:$BS$977,60,0),"")</f>
        <v/>
      </c>
      <c r="AB20" s="290" t="str">
        <f>IFERROR(VLOOKUP($AS$7&amp;$AS20,'様式C-1-1用'!$C$4:$BS$977,61,0),"")</f>
        <v/>
      </c>
      <c r="AC20" s="334" t="str">
        <f>IFERROR(VLOOKUP($AS$7&amp;$AS20,'様式C-1-1用'!$C$4:$BS$977,62,0),"")</f>
        <v/>
      </c>
      <c r="AD20" s="334" t="str">
        <f>IFERROR(VLOOKUP($AS$7&amp;$AS20,'様式C-1-1用'!$C$4:$BS$976,63,0),"")</f>
        <v/>
      </c>
      <c r="AE20" s="334" t="str">
        <f>IFERROR(VLOOKUP($AS$7&amp;$AS20,'様式C-1-1用'!$C$4:$BS$976,64,0),"")</f>
        <v/>
      </c>
      <c r="AF20" s="334" t="str">
        <f>IFERROR(VLOOKUP($AS$7&amp;$AS20,'様式C-1-1用'!$C$4:$BS$976,65,0),"")</f>
        <v/>
      </c>
      <c r="AG20" s="334" t="str">
        <f>IFERROR(VLOOKUP($AS$7&amp;$AS20,'様式C-1-1用'!$C$4:$BS$977,66,0),"")</f>
        <v/>
      </c>
      <c r="AH20" s="334" t="str">
        <f>IFERROR(VLOOKUP($AS$7&amp;$AS20,'様式C-1-1用'!$C$4:$BS$977,67,0),"")</f>
        <v/>
      </c>
      <c r="AI20" s="334" t="str">
        <f>IFERROR(VLOOKUP($AS$7&amp;$AS20,'様式C-1-1用'!$C$4:$BS$977,68,0),"")</f>
        <v/>
      </c>
      <c r="AJ20" s="334" t="str">
        <f>IFERROR(VLOOKUP($AS$7&amp;$AS20,'様式C-1-1用'!$C$4:$BS$977,69,0),"")</f>
        <v/>
      </c>
      <c r="AK20" s="924" t="str">
        <f>IFERROR(VLOOKUP($AS$7&amp;$AS20,'様式C-1-1用'!$C$4:$AI$976,17,0),"")</f>
        <v/>
      </c>
      <c r="AL20" s="924"/>
      <c r="AM20" s="924"/>
      <c r="AN20" s="755"/>
      <c r="AO20" s="756"/>
      <c r="AP20" s="3"/>
      <c r="AQ20" s="166">
        <f t="shared" si="6"/>
        <v>0</v>
      </c>
      <c r="AS20" s="114">
        <f t="shared" si="7"/>
        <v>12</v>
      </c>
    </row>
    <row r="21" spans="2:45" ht="12" customHeight="1" x14ac:dyDescent="0.15">
      <c r="B21" s="629"/>
      <c r="C21" s="912"/>
      <c r="D21" s="910"/>
      <c r="E21" s="910"/>
      <c r="F21" s="910"/>
      <c r="G21" s="910"/>
      <c r="H21" s="910"/>
      <c r="I21" s="910"/>
      <c r="J21" s="911"/>
      <c r="K21" s="138" t="str">
        <f t="shared" si="5"/>
        <v/>
      </c>
      <c r="L21" s="945" t="str">
        <f>IFERROR(VLOOKUP($AS$7&amp;$AS21,'様式C-1-1用'!$C$4:$AI$2973,5,0),"")</f>
        <v/>
      </c>
      <c r="M21" s="946"/>
      <c r="N21" s="945" t="str">
        <f>IFERROR(VLOOKUP($AS$7&amp;$AS21,'様式C-1-1用'!$C$4:$AI$2973,6,0),"")</f>
        <v/>
      </c>
      <c r="O21" s="946"/>
      <c r="P21" s="945" t="str">
        <f>IFERROR(VLOOKUP($AS$7&amp;$AS21,'様式C-1-1用'!$C$4:$AI$2973,7,0),"")</f>
        <v/>
      </c>
      <c r="Q21" s="946"/>
      <c r="R21" s="420" t="str">
        <f>IFERROR(VLOOKUP($AS$7&amp;$AS21,'様式C-1-1用'!$C$4:$AI$2973,9,0),"")</f>
        <v/>
      </c>
      <c r="S21" s="420"/>
      <c r="T21" s="420"/>
      <c r="U21" s="923" t="str">
        <f>IFERROR(VLOOKUP($AS$7&amp;$AS21,'様式C-1-1用'!$C$4:$AI$2973,20,0),"")</f>
        <v/>
      </c>
      <c r="V21" s="947"/>
      <c r="W21" s="923" t="str">
        <f>IFERROR(VLOOKUP($AS$7&amp;$AS21,'様式C-1-1用'!$C$4:$AI$2973,23,0),"")</f>
        <v/>
      </c>
      <c r="X21" s="924"/>
      <c r="Y21" s="289" t="str">
        <f>IFERROR(VLOOKUP($AS$7&amp;$AS21,'様式C-1-1用'!$C$4:$CE$2973,58,0),"")</f>
        <v/>
      </c>
      <c r="Z21" s="290" t="str">
        <f>IFERROR(VLOOKUP($AS$7&amp;$AS21,'様式C-1-1用'!$C$4:$BS$977,59,0),"")</f>
        <v/>
      </c>
      <c r="AA21" s="290" t="str">
        <f>IFERROR(VLOOKUP($AS$7&amp;$AS21,'様式C-1-1用'!$C$4:$BS$977,60,0),"")</f>
        <v/>
      </c>
      <c r="AB21" s="290" t="str">
        <f>IFERROR(VLOOKUP($AS$7&amp;$AS21,'様式C-1-1用'!$C$4:$BS$977,61,0),"")</f>
        <v/>
      </c>
      <c r="AC21" s="334" t="str">
        <f>IFERROR(VLOOKUP($AS$7&amp;$AS21,'様式C-1-1用'!$C$4:$BS$977,62,0),"")</f>
        <v/>
      </c>
      <c r="AD21" s="334" t="str">
        <f>IFERROR(VLOOKUP($AS$7&amp;$AS21,'様式C-1-1用'!$C$4:$BS$976,63,0),"")</f>
        <v/>
      </c>
      <c r="AE21" s="334" t="str">
        <f>IFERROR(VLOOKUP($AS$7&amp;$AS21,'様式C-1-1用'!$C$4:$BS$976,64,0),"")</f>
        <v/>
      </c>
      <c r="AF21" s="334" t="str">
        <f>IFERROR(VLOOKUP($AS$7&amp;$AS21,'様式C-1-1用'!$C$4:$BS$976,65,0),"")</f>
        <v/>
      </c>
      <c r="AG21" s="334" t="str">
        <f>IFERROR(VLOOKUP($AS$7&amp;$AS21,'様式C-1-1用'!$C$4:$BS$977,66,0),"")</f>
        <v/>
      </c>
      <c r="AH21" s="334" t="str">
        <f>IFERROR(VLOOKUP($AS$7&amp;$AS21,'様式C-1-1用'!$C$4:$BS$977,67,0),"")</f>
        <v/>
      </c>
      <c r="AI21" s="334" t="str">
        <f>IFERROR(VLOOKUP($AS$7&amp;$AS21,'様式C-1-1用'!$C$4:$BS$977,68,0),"")</f>
        <v/>
      </c>
      <c r="AJ21" s="334" t="str">
        <f>IFERROR(VLOOKUP($AS$7&amp;$AS21,'様式C-1-1用'!$C$4:$BS$977,69,0),"")</f>
        <v/>
      </c>
      <c r="AK21" s="924" t="str">
        <f>IFERROR(VLOOKUP($AS$7&amp;$AS21,'様式C-1-1用'!$C$4:$AI$976,17,0),"")</f>
        <v/>
      </c>
      <c r="AL21" s="924"/>
      <c r="AM21" s="924"/>
      <c r="AN21" s="755"/>
      <c r="AO21" s="756"/>
      <c r="AP21" s="3"/>
      <c r="AQ21" s="166">
        <f t="shared" si="6"/>
        <v>0</v>
      </c>
      <c r="AS21" s="114">
        <f t="shared" si="7"/>
        <v>13</v>
      </c>
    </row>
    <row r="22" spans="2:45" ht="12" customHeight="1" x14ac:dyDescent="0.15">
      <c r="B22" s="629"/>
      <c r="C22" s="912"/>
      <c r="D22" s="910"/>
      <c r="E22" s="910"/>
      <c r="F22" s="910"/>
      <c r="G22" s="910"/>
      <c r="H22" s="910"/>
      <c r="I22" s="910"/>
      <c r="J22" s="911"/>
      <c r="K22" s="138" t="str">
        <f t="shared" si="5"/>
        <v/>
      </c>
      <c r="L22" s="945" t="str">
        <f>IFERROR(VLOOKUP($AS$7&amp;$AS22,'様式C-1-1用'!$C$4:$AI$2973,5,0),"")</f>
        <v/>
      </c>
      <c r="M22" s="946"/>
      <c r="N22" s="945" t="str">
        <f>IFERROR(VLOOKUP($AS$7&amp;$AS22,'様式C-1-1用'!$C$4:$AI$2973,6,0),"")</f>
        <v/>
      </c>
      <c r="O22" s="946"/>
      <c r="P22" s="945" t="str">
        <f>IFERROR(VLOOKUP($AS$7&amp;$AS22,'様式C-1-1用'!$C$4:$AI$2973,7,0),"")</f>
        <v/>
      </c>
      <c r="Q22" s="946"/>
      <c r="R22" s="420" t="str">
        <f>IFERROR(VLOOKUP($AS$7&amp;$AS22,'様式C-1-1用'!$C$4:$AI$2973,9,0),"")</f>
        <v/>
      </c>
      <c r="S22" s="420"/>
      <c r="T22" s="420"/>
      <c r="U22" s="923" t="str">
        <f>IFERROR(VLOOKUP($AS$7&amp;$AS22,'様式C-1-1用'!$C$4:$AI$2973,20,0),"")</f>
        <v/>
      </c>
      <c r="V22" s="947"/>
      <c r="W22" s="923" t="str">
        <f>IFERROR(VLOOKUP($AS$7&amp;$AS22,'様式C-1-1用'!$C$4:$AI$2973,23,0),"")</f>
        <v/>
      </c>
      <c r="X22" s="924"/>
      <c r="Y22" s="289" t="str">
        <f>IFERROR(VLOOKUP($AS$7&amp;$AS22,'様式C-1-1用'!$C$4:$CE$2973,58,0),"")</f>
        <v/>
      </c>
      <c r="Z22" s="290" t="str">
        <f>IFERROR(VLOOKUP($AS$7&amp;$AS22,'様式C-1-1用'!$C$4:$BS$977,59,0),"")</f>
        <v/>
      </c>
      <c r="AA22" s="290" t="str">
        <f>IFERROR(VLOOKUP($AS$7&amp;$AS22,'様式C-1-1用'!$C$4:$BS$977,60,0),"")</f>
        <v/>
      </c>
      <c r="AB22" s="290" t="str">
        <f>IFERROR(VLOOKUP($AS$7&amp;$AS22,'様式C-1-1用'!$C$4:$BS$977,61,0),"")</f>
        <v/>
      </c>
      <c r="AC22" s="334" t="str">
        <f>IFERROR(VLOOKUP($AS$7&amp;$AS22,'様式C-1-1用'!$C$4:$BS$977,62,0),"")</f>
        <v/>
      </c>
      <c r="AD22" s="334" t="str">
        <f>IFERROR(VLOOKUP($AS$7&amp;$AS22,'様式C-1-1用'!$C$4:$BS$976,63,0),"")</f>
        <v/>
      </c>
      <c r="AE22" s="334" t="str">
        <f>IFERROR(VLOOKUP($AS$7&amp;$AS22,'様式C-1-1用'!$C$4:$BS$976,64,0),"")</f>
        <v/>
      </c>
      <c r="AF22" s="334" t="str">
        <f>IFERROR(VLOOKUP($AS$7&amp;$AS22,'様式C-1-1用'!$C$4:$BS$976,65,0),"")</f>
        <v/>
      </c>
      <c r="AG22" s="334" t="str">
        <f>IFERROR(VLOOKUP($AS$7&amp;$AS22,'様式C-1-1用'!$C$4:$BS$977,66,0),"")</f>
        <v/>
      </c>
      <c r="AH22" s="334" t="str">
        <f>IFERROR(VLOOKUP($AS$7&amp;$AS22,'様式C-1-1用'!$C$4:$BS$977,67,0),"")</f>
        <v/>
      </c>
      <c r="AI22" s="334" t="str">
        <f>IFERROR(VLOOKUP($AS$7&amp;$AS22,'様式C-1-1用'!$C$4:$BS$977,68,0),"")</f>
        <v/>
      </c>
      <c r="AJ22" s="334" t="str">
        <f>IFERROR(VLOOKUP($AS$7&amp;$AS22,'様式C-1-1用'!$C$4:$BS$977,69,0),"")</f>
        <v/>
      </c>
      <c r="AK22" s="924" t="str">
        <f>IFERROR(VLOOKUP($AS$7&amp;$AS22,'様式C-1-1用'!$C$4:$AI$976,17,0),"")</f>
        <v/>
      </c>
      <c r="AL22" s="924"/>
      <c r="AM22" s="924"/>
      <c r="AN22" s="755"/>
      <c r="AO22" s="756"/>
      <c r="AP22" s="3"/>
      <c r="AQ22" s="166">
        <f t="shared" si="6"/>
        <v>0</v>
      </c>
      <c r="AS22" s="114">
        <f t="shared" si="7"/>
        <v>14</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15</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16</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17</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18</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19</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20</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21</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22</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1.8</v>
      </c>
      <c r="AG31" s="335">
        <f t="shared" si="8"/>
        <v>0</v>
      </c>
      <c r="AH31" s="335">
        <f t="shared" si="8"/>
        <v>0</v>
      </c>
      <c r="AI31" s="335">
        <f t="shared" si="8"/>
        <v>0</v>
      </c>
      <c r="AJ31" s="335">
        <f t="shared" si="8"/>
        <v>4.82</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3</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2</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Ⅱb</v>
      </c>
      <c r="AD33" s="924"/>
      <c r="AE33" s="924"/>
      <c r="AF33" s="947"/>
      <c r="AG33" s="923" t="str">
        <f>IF(AG32&gt;0,"Ⅳ",IF(AH32&gt;0,"Ⅲ",IF(AI32&gt;0,"Ⅱa",IF(AJ32&gt;0,"Ⅱb","Ⅰ"))))</f>
        <v>Ⅱb</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3</v>
      </c>
      <c r="AF35" s="970"/>
      <c r="AG35" s="139">
        <f>AG32</f>
        <v>0</v>
      </c>
      <c r="AH35" s="139">
        <f>AH32</f>
        <v>0</v>
      </c>
      <c r="AI35" s="969">
        <f>SUM(AI32:AJ32)</f>
        <v>2</v>
      </c>
      <c r="AJ35" s="970"/>
      <c r="AK35" s="955"/>
      <c r="AL35" s="955"/>
      <c r="AM35" s="955"/>
      <c r="AN35" s="955"/>
      <c r="AO35" s="956"/>
      <c r="AP35" s="3"/>
      <c r="AQ35" s="143">
        <f>+Y32+AC35+AG35</f>
        <v>0</v>
      </c>
      <c r="AR35" s="143">
        <f>+Z32+AD35+AH35</f>
        <v>0</v>
      </c>
      <c r="AS35" s="948">
        <f>+AS34+AE35+AI35</f>
        <v>5</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Ⅱ</v>
      </c>
      <c r="AD36" s="924"/>
      <c r="AE36" s="924"/>
      <c r="AF36" s="947"/>
      <c r="AG36" s="923" t="str">
        <f>IF(AG35&gt;0,"Ⅳ",IF(AH35&gt;0,"Ⅲ",IF(AI35&gt;0,"Ⅱ","Ⅰ")))</f>
        <v>Ⅱ</v>
      </c>
      <c r="AH36" s="924"/>
      <c r="AI36" s="924"/>
      <c r="AJ36" s="947"/>
      <c r="AK36" s="955"/>
      <c r="AL36" s="955"/>
      <c r="AM36" s="955"/>
      <c r="AN36" s="955"/>
      <c r="AO36" s="956"/>
      <c r="AP36" s="3"/>
      <c r="AQ36" s="525" t="str">
        <f>IF(AQ35&gt;0,"Ⅳ",IF(AR35&gt;0,"Ⅲ",IF(AS35&gt;0,"Ⅱ","Ⅰ")))</f>
        <v>Ⅱ</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Ⅱ</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42" priority="1">
      <formula>$AQ11=1</formula>
    </cfRule>
  </conditionalFormatting>
  <conditionalFormatting sqref="AC11:AF30">
    <cfRule type="expression" dxfId="41" priority="3">
      <formula>$AQ11=2</formula>
    </cfRule>
  </conditionalFormatting>
  <conditionalFormatting sqref="AG11:AJ30">
    <cfRule type="expression" dxfId="4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452AD-BB55-43B3-AC54-E831AA61D117}">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12</v>
      </c>
      <c r="AW5" s="115">
        <f>R7</f>
        <v>8.9450000000000003</v>
      </c>
      <c r="AX5" s="143">
        <f>+Y32</f>
        <v>0</v>
      </c>
      <c r="AY5" s="143">
        <f>+Z32</f>
        <v>0</v>
      </c>
      <c r="AZ5" s="143">
        <f>+AA32</f>
        <v>0</v>
      </c>
      <c r="BA5" s="143">
        <f t="shared" ref="BA5" si="0">+AB32</f>
        <v>0</v>
      </c>
      <c r="BB5" s="143">
        <f>+AC32</f>
        <v>0</v>
      </c>
      <c r="BC5" s="143">
        <f t="shared" ref="BC5:BI5" si="1">+AD32</f>
        <v>0</v>
      </c>
      <c r="BD5" s="143">
        <f t="shared" si="1"/>
        <v>0</v>
      </c>
      <c r="BE5" s="143">
        <f t="shared" si="1"/>
        <v>3</v>
      </c>
      <c r="BF5" s="143">
        <f t="shared" si="1"/>
        <v>0</v>
      </c>
      <c r="BG5" s="143">
        <f t="shared" si="1"/>
        <v>0</v>
      </c>
      <c r="BH5" s="143">
        <f t="shared" si="1"/>
        <v>0</v>
      </c>
      <c r="BI5" s="143">
        <f t="shared" si="1"/>
        <v>2</v>
      </c>
      <c r="BJ5" s="143">
        <f>+Y35</f>
        <v>0</v>
      </c>
      <c r="BK5" s="143">
        <f t="shared" ref="BK5" si="2">+Z35</f>
        <v>0</v>
      </c>
      <c r="BL5" s="143">
        <f>+AA35</f>
        <v>0</v>
      </c>
      <c r="BM5" s="143">
        <f>+AC35</f>
        <v>0</v>
      </c>
      <c r="BN5" s="143">
        <f t="shared" ref="BN5:BO5" si="3">+AD35</f>
        <v>0</v>
      </c>
      <c r="BO5" s="143">
        <f t="shared" si="3"/>
        <v>3</v>
      </c>
      <c r="BP5" s="143">
        <f>+AG35</f>
        <v>0</v>
      </c>
      <c r="BQ5" s="143">
        <f>+AH35</f>
        <v>0</v>
      </c>
      <c r="BR5" s="143">
        <f>+AI35</f>
        <v>2</v>
      </c>
      <c r="BS5" s="288" t="str">
        <f>+Y36</f>
        <v>Ⅰ</v>
      </c>
      <c r="BT5" s="288" t="str">
        <f>+AC36</f>
        <v>Ⅱ</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1.79</v>
      </c>
      <c r="CE5" s="118">
        <f t="shared" si="4"/>
        <v>0</v>
      </c>
      <c r="CF5" s="118">
        <f t="shared" si="4"/>
        <v>0</v>
      </c>
      <c r="CG5" s="118">
        <f t="shared" si="4"/>
        <v>0</v>
      </c>
      <c r="CH5" s="118">
        <f t="shared" si="4"/>
        <v>30.380000000000003</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12</v>
      </c>
      <c r="O7" s="924"/>
      <c r="P7" s="920" t="s">
        <v>466</v>
      </c>
      <c r="Q7" s="922"/>
      <c r="R7" s="925">
        <f>IF(N7="","",IFERROR(INDEX('様式A-2'!$C$9:$C$438,MATCH(N7,'様式A-2'!$B$9:$B$438,0)),""))</f>
        <v>8.9450000000000003</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12S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側壁（左側）</v>
      </c>
      <c r="O11" s="946"/>
      <c r="P11" s="945" t="str">
        <f>IFERROR(VLOOKUP($AS$7&amp;$AS11,'様式C-1-1用'!$C$4:$AI$2973,7,0),"")</f>
        <v>材質劣化</v>
      </c>
      <c r="Q11" s="946"/>
      <c r="R11" s="420" t="str">
        <f>IFERROR(VLOOKUP($AS$7&amp;$AS11,'様式C-1-1用'!$C$4:$AI$2973,9,0),"")</f>
        <v>うき・はく離</v>
      </c>
      <c r="S11" s="420"/>
      <c r="T11" s="420"/>
      <c r="U11" s="923" t="str">
        <f>IFERROR(VLOOKUP($AS$7&amp;$AS11,'様式C-1-1用'!$C$4:$AI$2973,20,0),"")</f>
        <v>Ⅱ</v>
      </c>
      <c r="V11" s="947"/>
      <c r="W11" s="923" t="str">
        <f>IFERROR(VLOOKUP($AS$7&amp;$AS11,'様式C-1-1用'!$C$4:$AI$2973,23,0),"")</f>
        <v>Ⅱ</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0.89</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
      </c>
      <c r="AL11" s="944"/>
      <c r="AM11" s="944"/>
      <c r="AN11" s="758"/>
      <c r="AO11" s="759"/>
      <c r="AP11" s="3"/>
      <c r="AQ11" s="166">
        <f>IF(P11="外力",1,IF(P11="材質劣化",2,IF(P11="漏水",3,0)))</f>
        <v>2</v>
      </c>
      <c r="AS11" s="114">
        <v>1</v>
      </c>
    </row>
    <row r="12" spans="2:86" ht="12" customHeight="1" x14ac:dyDescent="0.15">
      <c r="B12" s="629"/>
      <c r="C12" s="912"/>
      <c r="D12" s="910"/>
      <c r="E12" s="910"/>
      <c r="F12" s="910"/>
      <c r="G12" s="910"/>
      <c r="H12" s="910"/>
      <c r="I12" s="910"/>
      <c r="J12" s="911"/>
      <c r="K12" s="138">
        <f t="shared" ref="K12:K30" si="5">IF(L12="","",AS12)</f>
        <v>4</v>
      </c>
      <c r="L12" s="945" t="str">
        <f>IFERROR(VLOOKUP($AS$7&amp;$AS12,'様式C-1-1用'!$C$4:$AI$2973,5,0),"")</f>
        <v>覆工・坑門</v>
      </c>
      <c r="M12" s="946"/>
      <c r="N12" s="945" t="str">
        <f>IFERROR(VLOOKUP($AS$7&amp;$AS12,'様式C-1-1用'!$C$4:$AI$2973,6,0),"")</f>
        <v>アーチ（左側）</v>
      </c>
      <c r="O12" s="946"/>
      <c r="P12" s="945" t="str">
        <f>IFERROR(VLOOKUP($AS$7&amp;$AS12,'様式C-1-1用'!$C$4:$AI$2973,7,0),"")</f>
        <v>漏水</v>
      </c>
      <c r="Q12" s="946"/>
      <c r="R12" s="420" t="str">
        <f>IFERROR(VLOOKUP($AS$7&amp;$AS12,'様式C-1-1用'!$C$4:$AI$2973,9,0),"")</f>
        <v>漏水</v>
      </c>
      <c r="S12" s="420"/>
      <c r="T12" s="420"/>
      <c r="U12" s="923" t="str">
        <f>IFERROR(VLOOKUP($AS$7&amp;$AS12,'様式C-1-1用'!$C$4:$AI$2973,20,0),"")</f>
        <v>Ⅱ</v>
      </c>
      <c r="V12" s="947"/>
      <c r="W12" s="923" t="str">
        <f>IFERROR(VLOOKUP($AS$7&amp;$AS12,'様式C-1-1用'!$C$4:$AI$2973,23,0),"")</f>
        <v>Ⅱ</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v>
      </c>
      <c r="AG12" s="334">
        <f>IFERROR(VLOOKUP($AS$7&amp;$AS12,'様式C-1-1用'!$C$4:$BS$977,66,0),"")</f>
        <v>0</v>
      </c>
      <c r="AH12" s="334">
        <f>IFERROR(VLOOKUP($AS$7&amp;$AS12,'様式C-1-1用'!$C$4:$BS$977,67,0),"")</f>
        <v>0</v>
      </c>
      <c r="AI12" s="334">
        <f>IFERROR(VLOOKUP($AS$7&amp;$AS12,'様式C-1-1用'!$C$4:$BS$977,68,0),"")</f>
        <v>0</v>
      </c>
      <c r="AJ12" s="334">
        <f>IFERROR(VLOOKUP($AS$7&amp;$AS12,'様式C-1-1用'!$C$4:$BS$977,69,0),"")</f>
        <v>11.4</v>
      </c>
      <c r="AK12" s="924" t="str">
        <f>IFERROR(VLOOKUP($AS$7&amp;$AS12,'様式C-1-1用'!$C$4:$AI$976,17,0),"")</f>
        <v>遊離石灰</v>
      </c>
      <c r="AL12" s="924"/>
      <c r="AM12" s="924"/>
      <c r="AN12" s="755"/>
      <c r="AO12" s="756"/>
      <c r="AP12" s="3"/>
      <c r="AQ12" s="166">
        <f t="shared" ref="AQ12:AQ30" si="6">IF(P12="外力",1,IF(P12="材質劣化",2,IF(P12="漏水",3,0)))</f>
        <v>3</v>
      </c>
      <c r="AS12" s="114">
        <v>4</v>
      </c>
    </row>
    <row r="13" spans="2:86" ht="12" customHeight="1" x14ac:dyDescent="0.15">
      <c r="B13" s="629"/>
      <c r="C13" s="912"/>
      <c r="D13" s="910"/>
      <c r="E13" s="910"/>
      <c r="F13" s="910"/>
      <c r="G13" s="910"/>
      <c r="H13" s="910"/>
      <c r="I13" s="910"/>
      <c r="J13" s="911"/>
      <c r="K13" s="138">
        <f t="shared" si="5"/>
        <v>5</v>
      </c>
      <c r="L13" s="945" t="str">
        <f>IFERROR(VLOOKUP($AS$7&amp;$AS13,'様式C-1-1用'!$C$4:$AI$2973,5,0),"")</f>
        <v>覆工・坑門</v>
      </c>
      <c r="M13" s="946"/>
      <c r="N13" s="945" t="str">
        <f>IFERROR(VLOOKUP($AS$7&amp;$AS13,'様式C-1-1用'!$C$4:$AI$2973,6,0),"")</f>
        <v>アーチ（天端）</v>
      </c>
      <c r="O13" s="946"/>
      <c r="P13" s="945" t="str">
        <f>IFERROR(VLOOKUP($AS$7&amp;$AS13,'様式C-1-1用'!$C$4:$AI$2973,7,0),"")</f>
        <v>材質劣化</v>
      </c>
      <c r="Q13" s="946"/>
      <c r="R13" s="420" t="str">
        <f>IFERROR(VLOOKUP($AS$7&amp;$AS13,'様式C-1-1用'!$C$4:$AI$2973,9,0),"")</f>
        <v>ひび割れ</v>
      </c>
      <c r="S13" s="420"/>
      <c r="T13" s="420"/>
      <c r="U13" s="923" t="str">
        <f>IFERROR(VLOOKUP($AS$7&amp;$AS13,'様式C-1-1用'!$C$4:$AI$2973,20,0),"")</f>
        <v>Ⅱ</v>
      </c>
      <c r="V13" s="947"/>
      <c r="W13" s="923" t="str">
        <f>IFERROR(VLOOKUP($AS$7&amp;$AS13,'様式C-1-1用'!$C$4:$AI$2973,23,0),"")</f>
        <v>Ⅱ</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v>
      </c>
      <c r="AF13" s="334">
        <f>IFERROR(VLOOKUP($AS$7&amp;$AS13,'様式C-1-1用'!$C$4:$BS$976,65,0),"")</f>
        <v>0</v>
      </c>
      <c r="AG13" s="334">
        <f>IFERROR(VLOOKUP($AS$7&amp;$AS13,'様式C-1-1用'!$C$4:$BS$977,66,0),"")</f>
        <v>0</v>
      </c>
      <c r="AH13" s="334">
        <f>IFERROR(VLOOKUP($AS$7&amp;$AS13,'様式C-1-1用'!$C$4:$BS$977,67,0),"")</f>
        <v>0</v>
      </c>
      <c r="AI13" s="334">
        <f>IFERROR(VLOOKUP($AS$7&amp;$AS13,'様式C-1-1用'!$C$4:$BS$977,68,0),"")</f>
        <v>0</v>
      </c>
      <c r="AJ13" s="334">
        <f>IFERROR(VLOOKUP($AS$7&amp;$AS13,'様式C-1-1用'!$C$4:$BS$977,69,0),"")</f>
        <v>0</v>
      </c>
      <c r="AK13" s="924" t="str">
        <f>IFERROR(VLOOKUP($AS$7&amp;$AS13,'様式C-1-1用'!$C$4:$AI$976,17,0),"")</f>
        <v>幅0.3mm ひび割れ</v>
      </c>
      <c r="AL13" s="924"/>
      <c r="AM13" s="924"/>
      <c r="AN13" s="755"/>
      <c r="AO13" s="756"/>
      <c r="AP13" s="3"/>
      <c r="AQ13" s="166">
        <f t="shared" si="6"/>
        <v>2</v>
      </c>
      <c r="AS13" s="114">
        <v>5</v>
      </c>
    </row>
    <row r="14" spans="2:86" ht="12" customHeight="1" x14ac:dyDescent="0.15">
      <c r="B14" s="629"/>
      <c r="C14" s="912"/>
      <c r="D14" s="910"/>
      <c r="E14" s="910"/>
      <c r="F14" s="910"/>
      <c r="G14" s="910"/>
      <c r="H14" s="910"/>
      <c r="I14" s="910"/>
      <c r="J14" s="911"/>
      <c r="K14" s="138">
        <f t="shared" si="5"/>
        <v>6</v>
      </c>
      <c r="L14" s="945" t="str">
        <f>IFERROR(VLOOKUP($AS$7&amp;$AS14,'様式C-1-1用'!$C$4:$AI$2973,5,0),"")</f>
        <v>覆工・坑門</v>
      </c>
      <c r="M14" s="946"/>
      <c r="N14" s="945" t="str">
        <f>IFERROR(VLOOKUP($AS$7&amp;$AS14,'様式C-1-1用'!$C$4:$AI$2973,6,0),"")</f>
        <v>アーチ（右側）</v>
      </c>
      <c r="O14" s="946"/>
      <c r="P14" s="945" t="str">
        <f>IFERROR(VLOOKUP($AS$7&amp;$AS14,'様式C-1-1用'!$C$4:$AI$2973,7,0),"")</f>
        <v>漏水</v>
      </c>
      <c r="Q14" s="946"/>
      <c r="R14" s="420" t="str">
        <f>IFERROR(VLOOKUP($AS$7&amp;$AS14,'様式C-1-1用'!$C$4:$AI$2973,9,0),"")</f>
        <v>漏水</v>
      </c>
      <c r="S14" s="420"/>
      <c r="T14" s="420"/>
      <c r="U14" s="923" t="str">
        <f>IFERROR(VLOOKUP($AS$7&amp;$AS14,'様式C-1-1用'!$C$4:$AI$2973,20,0),"")</f>
        <v>Ⅱ</v>
      </c>
      <c r="V14" s="947"/>
      <c r="W14" s="923" t="str">
        <f>IFERROR(VLOOKUP($AS$7&amp;$AS14,'様式C-1-1用'!$C$4:$AI$2973,23,0),"")</f>
        <v>Ⅱ</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v>
      </c>
      <c r="AG14" s="334">
        <f>IFERROR(VLOOKUP($AS$7&amp;$AS14,'様式C-1-1用'!$C$4:$BS$977,66,0),"")</f>
        <v>0</v>
      </c>
      <c r="AH14" s="334">
        <f>IFERROR(VLOOKUP($AS$7&amp;$AS14,'様式C-1-1用'!$C$4:$BS$977,67,0),"")</f>
        <v>0</v>
      </c>
      <c r="AI14" s="334">
        <f>IFERROR(VLOOKUP($AS$7&amp;$AS14,'様式C-1-1用'!$C$4:$BS$977,68,0),"")</f>
        <v>0</v>
      </c>
      <c r="AJ14" s="334">
        <f>IFERROR(VLOOKUP($AS$7&amp;$AS14,'様式C-1-1用'!$C$4:$BS$977,69,0),"")</f>
        <v>18.98</v>
      </c>
      <c r="AK14" s="924" t="str">
        <f>IFERROR(VLOOKUP($AS$7&amp;$AS14,'様式C-1-1用'!$C$4:$AI$976,17,0),"")</f>
        <v>遊離石灰</v>
      </c>
      <c r="AL14" s="924"/>
      <c r="AM14" s="924"/>
      <c r="AN14" s="755"/>
      <c r="AO14" s="756"/>
      <c r="AP14" s="3"/>
      <c r="AQ14" s="166">
        <f t="shared" si="6"/>
        <v>3</v>
      </c>
      <c r="AS14" s="114">
        <v>6</v>
      </c>
    </row>
    <row r="15" spans="2:86" ht="12" customHeight="1" x14ac:dyDescent="0.15">
      <c r="B15" s="629"/>
      <c r="C15" s="912"/>
      <c r="D15" s="910"/>
      <c r="E15" s="910"/>
      <c r="F15" s="910"/>
      <c r="G15" s="910"/>
      <c r="H15" s="910"/>
      <c r="I15" s="910"/>
      <c r="J15" s="911"/>
      <c r="K15" s="138">
        <f t="shared" si="5"/>
        <v>7</v>
      </c>
      <c r="L15" s="945" t="str">
        <f>IFERROR(VLOOKUP($AS$7&amp;$AS15,'様式C-1-1用'!$C$4:$AI$2973,5,0),"")</f>
        <v>覆工・坑門</v>
      </c>
      <c r="M15" s="946"/>
      <c r="N15" s="945" t="str">
        <f>IFERROR(VLOOKUP($AS$7&amp;$AS15,'様式C-1-1用'!$C$4:$AI$2973,6,0),"")</f>
        <v>側壁（右側）</v>
      </c>
      <c r="O15" s="946"/>
      <c r="P15" s="945" t="str">
        <f>IFERROR(VLOOKUP($AS$7&amp;$AS15,'様式C-1-1用'!$C$4:$AI$2973,7,0),"")</f>
        <v>材質劣化</v>
      </c>
      <c r="Q15" s="946"/>
      <c r="R15" s="420" t="str">
        <f>IFERROR(VLOOKUP($AS$7&amp;$AS15,'様式C-1-1用'!$C$4:$AI$2973,9,0),"")</f>
        <v>うき・はく離</v>
      </c>
      <c r="S15" s="420"/>
      <c r="T15" s="420"/>
      <c r="U15" s="923" t="str">
        <f>IFERROR(VLOOKUP($AS$7&amp;$AS15,'様式C-1-1用'!$C$4:$AI$2973,20,0),"")</f>
        <v>Ⅱ</v>
      </c>
      <c r="V15" s="947"/>
      <c r="W15" s="923" t="str">
        <f>IFERROR(VLOOKUP($AS$7&amp;$AS15,'様式C-1-1用'!$C$4:$AI$2973,23,0),"")</f>
        <v>Ⅱ</v>
      </c>
      <c r="X15" s="924"/>
      <c r="Y15" s="289">
        <f>IFERROR(VLOOKUP($AS$7&amp;$AS15,'様式C-1-1用'!$C$4:$CE$2973,58,0),"")</f>
        <v>0</v>
      </c>
      <c r="Z15" s="290">
        <f>IFERROR(VLOOKUP($AS$7&amp;$AS15,'様式C-1-1用'!$C$4:$BS$977,59,0),"")</f>
        <v>0</v>
      </c>
      <c r="AA15" s="290">
        <f>IFERROR(VLOOKUP($AS$7&amp;$AS15,'様式C-1-1用'!$C$4:$BS$977,60,0),"")</f>
        <v>0</v>
      </c>
      <c r="AB15" s="290">
        <f>IFERROR(VLOOKUP($AS$7&amp;$AS15,'様式C-1-1用'!$C$4:$BS$977,61,0),"")</f>
        <v>0</v>
      </c>
      <c r="AC15" s="334">
        <f>IFERROR(VLOOKUP($AS$7&amp;$AS15,'様式C-1-1用'!$C$4:$BS$977,62,0),"")</f>
        <v>0</v>
      </c>
      <c r="AD15" s="334">
        <f>IFERROR(VLOOKUP($AS$7&amp;$AS15,'様式C-1-1用'!$C$4:$BS$976,63,0),"")</f>
        <v>0</v>
      </c>
      <c r="AE15" s="334">
        <f>IFERROR(VLOOKUP($AS$7&amp;$AS15,'様式C-1-1用'!$C$4:$BS$976,64,0),"")</f>
        <v>0</v>
      </c>
      <c r="AF15" s="334">
        <f>IFERROR(VLOOKUP($AS$7&amp;$AS15,'様式C-1-1用'!$C$4:$BS$976,65,0),"")</f>
        <v>0.9</v>
      </c>
      <c r="AG15" s="334">
        <f>IFERROR(VLOOKUP($AS$7&amp;$AS15,'様式C-1-1用'!$C$4:$BS$977,66,0),"")</f>
        <v>0</v>
      </c>
      <c r="AH15" s="334">
        <f>IFERROR(VLOOKUP($AS$7&amp;$AS15,'様式C-1-1用'!$C$4:$BS$977,67,0),"")</f>
        <v>0</v>
      </c>
      <c r="AI15" s="334">
        <f>IFERROR(VLOOKUP($AS$7&amp;$AS15,'様式C-1-1用'!$C$4:$BS$977,68,0),"")</f>
        <v>0</v>
      </c>
      <c r="AJ15" s="334">
        <f>IFERROR(VLOOKUP($AS$7&amp;$AS15,'様式C-1-1用'!$C$4:$BS$977,69,0),"")</f>
        <v>0</v>
      </c>
      <c r="AK15" s="924" t="str">
        <f>IFERROR(VLOOKUP($AS$7&amp;$AS15,'様式C-1-1用'!$C$4:$AI$976,17,0),"")</f>
        <v/>
      </c>
      <c r="AL15" s="924"/>
      <c r="AM15" s="924"/>
      <c r="AN15" s="755"/>
      <c r="AO15" s="756"/>
      <c r="AP15" s="3"/>
      <c r="AQ15" s="166">
        <f t="shared" si="6"/>
        <v>2</v>
      </c>
      <c r="AS15" s="114">
        <v>7</v>
      </c>
    </row>
    <row r="16" spans="2:86" ht="12" customHeight="1" x14ac:dyDescent="0.15">
      <c r="B16" s="629"/>
      <c r="C16" s="912"/>
      <c r="D16" s="910"/>
      <c r="E16" s="910"/>
      <c r="F16" s="910"/>
      <c r="G16" s="910"/>
      <c r="H16" s="910"/>
      <c r="I16" s="910"/>
      <c r="J16" s="911"/>
      <c r="K16" s="138" t="str">
        <f t="shared" si="5"/>
        <v/>
      </c>
      <c r="L16" s="945" t="str">
        <f>IFERROR(VLOOKUP($AS$7&amp;$AS16,'様式C-1-1用'!$C$4:$AI$2973,5,0),"")</f>
        <v/>
      </c>
      <c r="M16" s="946"/>
      <c r="N16" s="945" t="str">
        <f>IFERROR(VLOOKUP($AS$7&amp;$AS16,'様式C-1-1用'!$C$4:$AI$2973,6,0),"")</f>
        <v/>
      </c>
      <c r="O16" s="946"/>
      <c r="P16" s="945" t="str">
        <f>IFERROR(VLOOKUP($AS$7&amp;$AS16,'様式C-1-1用'!$C$4:$AI$2973,7,0),"")</f>
        <v/>
      </c>
      <c r="Q16" s="946"/>
      <c r="R16" s="420" t="str">
        <f>IFERROR(VLOOKUP($AS$7&amp;$AS16,'様式C-1-1用'!$C$4:$AI$2973,9,0),"")</f>
        <v/>
      </c>
      <c r="S16" s="420"/>
      <c r="T16" s="420"/>
      <c r="U16" s="923" t="str">
        <f>IFERROR(VLOOKUP($AS$7&amp;$AS16,'様式C-1-1用'!$C$4:$AI$2973,20,0),"")</f>
        <v/>
      </c>
      <c r="V16" s="947"/>
      <c r="W16" s="923" t="str">
        <f>IFERROR(VLOOKUP($AS$7&amp;$AS16,'様式C-1-1用'!$C$4:$AI$2973,23,0),"")</f>
        <v/>
      </c>
      <c r="X16" s="924"/>
      <c r="Y16" s="289" t="str">
        <f>IFERROR(VLOOKUP($AS$7&amp;$AS16,'様式C-1-1用'!$C$4:$CE$2973,58,0),"")</f>
        <v/>
      </c>
      <c r="Z16" s="290" t="str">
        <f>IFERROR(VLOOKUP($AS$7&amp;$AS16,'様式C-1-1用'!$C$4:$BS$977,59,0),"")</f>
        <v/>
      </c>
      <c r="AA16" s="290" t="str">
        <f>IFERROR(VLOOKUP($AS$7&amp;$AS16,'様式C-1-1用'!$C$4:$BS$977,60,0),"")</f>
        <v/>
      </c>
      <c r="AB16" s="290" t="str">
        <f>IFERROR(VLOOKUP($AS$7&amp;$AS16,'様式C-1-1用'!$C$4:$BS$977,61,0),"")</f>
        <v/>
      </c>
      <c r="AC16" s="334" t="str">
        <f>IFERROR(VLOOKUP($AS$7&amp;$AS16,'様式C-1-1用'!$C$4:$BS$977,62,0),"")</f>
        <v/>
      </c>
      <c r="AD16" s="334" t="str">
        <f>IFERROR(VLOOKUP($AS$7&amp;$AS16,'様式C-1-1用'!$C$4:$BS$976,63,0),"")</f>
        <v/>
      </c>
      <c r="AE16" s="334" t="str">
        <f>IFERROR(VLOOKUP($AS$7&amp;$AS16,'様式C-1-1用'!$C$4:$BS$976,64,0),"")</f>
        <v/>
      </c>
      <c r="AF16" s="334" t="str">
        <f>IFERROR(VLOOKUP($AS$7&amp;$AS16,'様式C-1-1用'!$C$4:$BS$976,65,0),"")</f>
        <v/>
      </c>
      <c r="AG16" s="334" t="str">
        <f>IFERROR(VLOOKUP($AS$7&amp;$AS16,'様式C-1-1用'!$C$4:$BS$977,66,0),"")</f>
        <v/>
      </c>
      <c r="AH16" s="334" t="str">
        <f>IFERROR(VLOOKUP($AS$7&amp;$AS16,'様式C-1-1用'!$C$4:$BS$977,67,0),"")</f>
        <v/>
      </c>
      <c r="AI16" s="334" t="str">
        <f>IFERROR(VLOOKUP($AS$7&amp;$AS16,'様式C-1-1用'!$C$4:$BS$977,68,0),"")</f>
        <v/>
      </c>
      <c r="AJ16" s="334" t="str">
        <f>IFERROR(VLOOKUP($AS$7&amp;$AS16,'様式C-1-1用'!$C$4:$BS$977,69,0),"")</f>
        <v/>
      </c>
      <c r="AK16" s="924" t="str">
        <f>IFERROR(VLOOKUP($AS$7&amp;$AS16,'様式C-1-1用'!$C$4:$AI$976,17,0),"")</f>
        <v/>
      </c>
      <c r="AL16" s="924"/>
      <c r="AM16" s="924"/>
      <c r="AN16" s="755"/>
      <c r="AO16" s="756"/>
      <c r="AP16" s="3"/>
      <c r="AQ16" s="166">
        <f t="shared" si="6"/>
        <v>0</v>
      </c>
      <c r="AS16" s="114">
        <f t="shared" ref="AS16:AS30" si="7">AS15+1</f>
        <v>8</v>
      </c>
    </row>
    <row r="17" spans="2:45" ht="12" customHeight="1" x14ac:dyDescent="0.15">
      <c r="B17" s="629"/>
      <c r="C17" s="912"/>
      <c r="D17" s="910"/>
      <c r="E17" s="910"/>
      <c r="F17" s="910"/>
      <c r="G17" s="910"/>
      <c r="H17" s="910"/>
      <c r="I17" s="910"/>
      <c r="J17" s="911"/>
      <c r="K17" s="138" t="str">
        <f t="shared" si="5"/>
        <v/>
      </c>
      <c r="L17" s="945" t="str">
        <f>IFERROR(VLOOKUP($AS$7&amp;$AS17,'様式C-1-1用'!$C$4:$AI$2973,5,0),"")</f>
        <v/>
      </c>
      <c r="M17" s="946"/>
      <c r="N17" s="945" t="str">
        <f>IFERROR(VLOOKUP($AS$7&amp;$AS17,'様式C-1-1用'!$C$4:$AI$2973,6,0),"")</f>
        <v/>
      </c>
      <c r="O17" s="946"/>
      <c r="P17" s="945" t="str">
        <f>IFERROR(VLOOKUP($AS$7&amp;$AS17,'様式C-1-1用'!$C$4:$AI$2973,7,0),"")</f>
        <v/>
      </c>
      <c r="Q17" s="946"/>
      <c r="R17" s="420" t="str">
        <f>IFERROR(VLOOKUP($AS$7&amp;$AS17,'様式C-1-1用'!$C$4:$AI$2973,9,0),"")</f>
        <v/>
      </c>
      <c r="S17" s="420"/>
      <c r="T17" s="420"/>
      <c r="U17" s="923" t="str">
        <f>IFERROR(VLOOKUP($AS$7&amp;$AS17,'様式C-1-1用'!$C$4:$AI$2973,20,0),"")</f>
        <v/>
      </c>
      <c r="V17" s="947"/>
      <c r="W17" s="923" t="str">
        <f>IFERROR(VLOOKUP($AS$7&amp;$AS17,'様式C-1-1用'!$C$4:$AI$2973,23,0),"")</f>
        <v/>
      </c>
      <c r="X17" s="924"/>
      <c r="Y17" s="289" t="str">
        <f>IFERROR(VLOOKUP($AS$7&amp;$AS17,'様式C-1-1用'!$C$4:$CE$2973,58,0),"")</f>
        <v/>
      </c>
      <c r="Z17" s="290" t="str">
        <f>IFERROR(VLOOKUP($AS$7&amp;$AS17,'様式C-1-1用'!$C$4:$BS$977,59,0),"")</f>
        <v/>
      </c>
      <c r="AA17" s="290" t="str">
        <f>IFERROR(VLOOKUP($AS$7&amp;$AS17,'様式C-1-1用'!$C$4:$BS$977,60,0),"")</f>
        <v/>
      </c>
      <c r="AB17" s="290" t="str">
        <f>IFERROR(VLOOKUP($AS$7&amp;$AS17,'様式C-1-1用'!$C$4:$BS$977,61,0),"")</f>
        <v/>
      </c>
      <c r="AC17" s="334" t="str">
        <f>IFERROR(VLOOKUP($AS$7&amp;$AS17,'様式C-1-1用'!$C$4:$BS$977,62,0),"")</f>
        <v/>
      </c>
      <c r="AD17" s="334" t="str">
        <f>IFERROR(VLOOKUP($AS$7&amp;$AS17,'様式C-1-1用'!$C$4:$BS$976,63,0),"")</f>
        <v/>
      </c>
      <c r="AE17" s="334" t="str">
        <f>IFERROR(VLOOKUP($AS$7&amp;$AS17,'様式C-1-1用'!$C$4:$BS$976,64,0),"")</f>
        <v/>
      </c>
      <c r="AF17" s="334" t="str">
        <f>IFERROR(VLOOKUP($AS$7&amp;$AS17,'様式C-1-1用'!$C$4:$BS$976,65,0),"")</f>
        <v/>
      </c>
      <c r="AG17" s="334" t="str">
        <f>IFERROR(VLOOKUP($AS$7&amp;$AS17,'様式C-1-1用'!$C$4:$BS$977,66,0),"")</f>
        <v/>
      </c>
      <c r="AH17" s="334" t="str">
        <f>IFERROR(VLOOKUP($AS$7&amp;$AS17,'様式C-1-1用'!$C$4:$BS$977,67,0),"")</f>
        <v/>
      </c>
      <c r="AI17" s="334" t="str">
        <f>IFERROR(VLOOKUP($AS$7&amp;$AS17,'様式C-1-1用'!$C$4:$BS$977,68,0),"")</f>
        <v/>
      </c>
      <c r="AJ17" s="334" t="str">
        <f>IFERROR(VLOOKUP($AS$7&amp;$AS17,'様式C-1-1用'!$C$4:$BS$977,69,0),"")</f>
        <v/>
      </c>
      <c r="AK17" s="924" t="str">
        <f>IFERROR(VLOOKUP($AS$7&amp;$AS17,'様式C-1-1用'!$C$4:$AI$976,17,0),"")</f>
        <v/>
      </c>
      <c r="AL17" s="924"/>
      <c r="AM17" s="924"/>
      <c r="AN17" s="755"/>
      <c r="AO17" s="756"/>
      <c r="AP17" s="3"/>
      <c r="AQ17" s="166">
        <f t="shared" si="6"/>
        <v>0</v>
      </c>
      <c r="AS17" s="114">
        <f t="shared" si="7"/>
        <v>9</v>
      </c>
    </row>
    <row r="18" spans="2:45" ht="12" customHeight="1" x14ac:dyDescent="0.15">
      <c r="B18" s="629"/>
      <c r="C18" s="912"/>
      <c r="D18" s="910"/>
      <c r="E18" s="910"/>
      <c r="F18" s="910"/>
      <c r="G18" s="910"/>
      <c r="H18" s="910"/>
      <c r="I18" s="910"/>
      <c r="J18" s="911"/>
      <c r="K18" s="138" t="str">
        <f t="shared" si="5"/>
        <v/>
      </c>
      <c r="L18" s="945" t="str">
        <f>IFERROR(VLOOKUP($AS$7&amp;$AS18,'様式C-1-1用'!$C$4:$AI$2973,5,0),"")</f>
        <v/>
      </c>
      <c r="M18" s="946"/>
      <c r="N18" s="945" t="str">
        <f>IFERROR(VLOOKUP($AS$7&amp;$AS18,'様式C-1-1用'!$C$4:$AI$2973,6,0),"")</f>
        <v/>
      </c>
      <c r="O18" s="946"/>
      <c r="P18" s="945" t="str">
        <f>IFERROR(VLOOKUP($AS$7&amp;$AS18,'様式C-1-1用'!$C$4:$AI$2973,7,0),"")</f>
        <v/>
      </c>
      <c r="Q18" s="946"/>
      <c r="R18" s="420" t="str">
        <f>IFERROR(VLOOKUP($AS$7&amp;$AS18,'様式C-1-1用'!$C$4:$AI$2973,9,0),"")</f>
        <v/>
      </c>
      <c r="S18" s="420"/>
      <c r="T18" s="420"/>
      <c r="U18" s="923" t="str">
        <f>IFERROR(VLOOKUP($AS$7&amp;$AS18,'様式C-1-1用'!$C$4:$AI$2973,20,0),"")</f>
        <v/>
      </c>
      <c r="V18" s="947"/>
      <c r="W18" s="923" t="str">
        <f>IFERROR(VLOOKUP($AS$7&amp;$AS18,'様式C-1-1用'!$C$4:$AI$2973,23,0),"")</f>
        <v/>
      </c>
      <c r="X18" s="924"/>
      <c r="Y18" s="289" t="str">
        <f>IFERROR(VLOOKUP($AS$7&amp;$AS18,'様式C-1-1用'!$C$4:$CE$2973,58,0),"")</f>
        <v/>
      </c>
      <c r="Z18" s="290" t="str">
        <f>IFERROR(VLOOKUP($AS$7&amp;$AS18,'様式C-1-1用'!$C$4:$BS$977,59,0),"")</f>
        <v/>
      </c>
      <c r="AA18" s="290" t="str">
        <f>IFERROR(VLOOKUP($AS$7&amp;$AS18,'様式C-1-1用'!$C$4:$BS$977,60,0),"")</f>
        <v/>
      </c>
      <c r="AB18" s="290" t="str">
        <f>IFERROR(VLOOKUP($AS$7&amp;$AS18,'様式C-1-1用'!$C$4:$BS$977,61,0),"")</f>
        <v/>
      </c>
      <c r="AC18" s="334" t="str">
        <f>IFERROR(VLOOKUP($AS$7&amp;$AS18,'様式C-1-1用'!$C$4:$BS$977,62,0),"")</f>
        <v/>
      </c>
      <c r="AD18" s="334" t="str">
        <f>IFERROR(VLOOKUP($AS$7&amp;$AS18,'様式C-1-1用'!$C$4:$BS$976,63,0),"")</f>
        <v/>
      </c>
      <c r="AE18" s="334" t="str">
        <f>IFERROR(VLOOKUP($AS$7&amp;$AS18,'様式C-1-1用'!$C$4:$BS$976,64,0),"")</f>
        <v/>
      </c>
      <c r="AF18" s="334" t="str">
        <f>IFERROR(VLOOKUP($AS$7&amp;$AS18,'様式C-1-1用'!$C$4:$BS$976,65,0),"")</f>
        <v/>
      </c>
      <c r="AG18" s="334" t="str">
        <f>IFERROR(VLOOKUP($AS$7&amp;$AS18,'様式C-1-1用'!$C$4:$BS$977,66,0),"")</f>
        <v/>
      </c>
      <c r="AH18" s="334" t="str">
        <f>IFERROR(VLOOKUP($AS$7&amp;$AS18,'様式C-1-1用'!$C$4:$BS$977,67,0),"")</f>
        <v/>
      </c>
      <c r="AI18" s="334" t="str">
        <f>IFERROR(VLOOKUP($AS$7&amp;$AS18,'様式C-1-1用'!$C$4:$BS$977,68,0),"")</f>
        <v/>
      </c>
      <c r="AJ18" s="334" t="str">
        <f>IFERROR(VLOOKUP($AS$7&amp;$AS18,'様式C-1-1用'!$C$4:$BS$977,69,0),"")</f>
        <v/>
      </c>
      <c r="AK18" s="924" t="str">
        <f>IFERROR(VLOOKUP($AS$7&amp;$AS18,'様式C-1-1用'!$C$4:$AI$976,17,0),"")</f>
        <v/>
      </c>
      <c r="AL18" s="924"/>
      <c r="AM18" s="924"/>
      <c r="AN18" s="755"/>
      <c r="AO18" s="756"/>
      <c r="AP18" s="3"/>
      <c r="AQ18" s="166">
        <f t="shared" si="6"/>
        <v>0</v>
      </c>
      <c r="AS18" s="114">
        <f t="shared" si="7"/>
        <v>10</v>
      </c>
    </row>
    <row r="19" spans="2:45" ht="12" customHeight="1" x14ac:dyDescent="0.15">
      <c r="B19" s="629"/>
      <c r="C19" s="912"/>
      <c r="D19" s="910"/>
      <c r="E19" s="910"/>
      <c r="F19" s="910"/>
      <c r="G19" s="910"/>
      <c r="H19" s="910"/>
      <c r="I19" s="910"/>
      <c r="J19" s="911"/>
      <c r="K19" s="138" t="str">
        <f t="shared" si="5"/>
        <v/>
      </c>
      <c r="L19" s="945" t="str">
        <f>IFERROR(VLOOKUP($AS$7&amp;$AS19,'様式C-1-1用'!$C$4:$AI$2973,5,0),"")</f>
        <v/>
      </c>
      <c r="M19" s="946"/>
      <c r="N19" s="945" t="str">
        <f>IFERROR(VLOOKUP($AS$7&amp;$AS19,'様式C-1-1用'!$C$4:$AI$2973,6,0),"")</f>
        <v/>
      </c>
      <c r="O19" s="946"/>
      <c r="P19" s="945" t="str">
        <f>IFERROR(VLOOKUP($AS$7&amp;$AS19,'様式C-1-1用'!$C$4:$AI$2973,7,0),"")</f>
        <v/>
      </c>
      <c r="Q19" s="946"/>
      <c r="R19" s="420" t="str">
        <f>IFERROR(VLOOKUP($AS$7&amp;$AS19,'様式C-1-1用'!$C$4:$AI$2973,9,0),"")</f>
        <v/>
      </c>
      <c r="S19" s="420"/>
      <c r="T19" s="420"/>
      <c r="U19" s="923" t="str">
        <f>IFERROR(VLOOKUP($AS$7&amp;$AS19,'様式C-1-1用'!$C$4:$AI$2973,20,0),"")</f>
        <v/>
      </c>
      <c r="V19" s="947"/>
      <c r="W19" s="923" t="str">
        <f>IFERROR(VLOOKUP($AS$7&amp;$AS19,'様式C-1-1用'!$C$4:$AI$2973,23,0),"")</f>
        <v/>
      </c>
      <c r="X19" s="924"/>
      <c r="Y19" s="289" t="str">
        <f>IFERROR(VLOOKUP($AS$7&amp;$AS19,'様式C-1-1用'!$C$4:$CE$2973,58,0),"")</f>
        <v/>
      </c>
      <c r="Z19" s="290" t="str">
        <f>IFERROR(VLOOKUP($AS$7&amp;$AS19,'様式C-1-1用'!$C$4:$BS$977,59,0),"")</f>
        <v/>
      </c>
      <c r="AA19" s="290" t="str">
        <f>IFERROR(VLOOKUP($AS$7&amp;$AS19,'様式C-1-1用'!$C$4:$BS$977,60,0),"")</f>
        <v/>
      </c>
      <c r="AB19" s="290" t="str">
        <f>IFERROR(VLOOKUP($AS$7&amp;$AS19,'様式C-1-1用'!$C$4:$BS$977,61,0),"")</f>
        <v/>
      </c>
      <c r="AC19" s="334" t="str">
        <f>IFERROR(VLOOKUP($AS$7&amp;$AS19,'様式C-1-1用'!$C$4:$BS$977,62,0),"")</f>
        <v/>
      </c>
      <c r="AD19" s="334" t="str">
        <f>IFERROR(VLOOKUP($AS$7&amp;$AS19,'様式C-1-1用'!$C$4:$BS$976,63,0),"")</f>
        <v/>
      </c>
      <c r="AE19" s="334" t="str">
        <f>IFERROR(VLOOKUP($AS$7&amp;$AS19,'様式C-1-1用'!$C$4:$BS$976,64,0),"")</f>
        <v/>
      </c>
      <c r="AF19" s="334" t="str">
        <f>IFERROR(VLOOKUP($AS$7&amp;$AS19,'様式C-1-1用'!$C$4:$BS$976,65,0),"")</f>
        <v/>
      </c>
      <c r="AG19" s="334" t="str">
        <f>IFERROR(VLOOKUP($AS$7&amp;$AS19,'様式C-1-1用'!$C$4:$BS$977,66,0),"")</f>
        <v/>
      </c>
      <c r="AH19" s="334" t="str">
        <f>IFERROR(VLOOKUP($AS$7&amp;$AS19,'様式C-1-1用'!$C$4:$BS$977,67,0),"")</f>
        <v/>
      </c>
      <c r="AI19" s="334" t="str">
        <f>IFERROR(VLOOKUP($AS$7&amp;$AS19,'様式C-1-1用'!$C$4:$BS$977,68,0),"")</f>
        <v/>
      </c>
      <c r="AJ19" s="334" t="str">
        <f>IFERROR(VLOOKUP($AS$7&amp;$AS19,'様式C-1-1用'!$C$4:$BS$977,69,0),"")</f>
        <v/>
      </c>
      <c r="AK19" s="924" t="str">
        <f>IFERROR(VLOOKUP($AS$7&amp;$AS19,'様式C-1-1用'!$C$4:$AI$976,17,0),"")</f>
        <v/>
      </c>
      <c r="AL19" s="924"/>
      <c r="AM19" s="924"/>
      <c r="AN19" s="755"/>
      <c r="AO19" s="756"/>
      <c r="AP19" s="3"/>
      <c r="AQ19" s="166">
        <f t="shared" si="6"/>
        <v>0</v>
      </c>
      <c r="AS19" s="114">
        <f t="shared" si="7"/>
        <v>11</v>
      </c>
    </row>
    <row r="20" spans="2:45" ht="12" customHeight="1" x14ac:dyDescent="0.15">
      <c r="B20" s="629"/>
      <c r="C20" s="912"/>
      <c r="D20" s="910"/>
      <c r="E20" s="910"/>
      <c r="F20" s="910"/>
      <c r="G20" s="910"/>
      <c r="H20" s="910"/>
      <c r="I20" s="910"/>
      <c r="J20" s="911"/>
      <c r="K20" s="138" t="str">
        <f t="shared" si="5"/>
        <v/>
      </c>
      <c r="L20" s="945" t="str">
        <f>IFERROR(VLOOKUP($AS$7&amp;$AS20,'様式C-1-1用'!$C$4:$AI$2973,5,0),"")</f>
        <v/>
      </c>
      <c r="M20" s="946"/>
      <c r="N20" s="945" t="str">
        <f>IFERROR(VLOOKUP($AS$7&amp;$AS20,'様式C-1-1用'!$C$4:$AI$2973,6,0),"")</f>
        <v/>
      </c>
      <c r="O20" s="946"/>
      <c r="P20" s="945" t="str">
        <f>IFERROR(VLOOKUP($AS$7&amp;$AS20,'様式C-1-1用'!$C$4:$AI$2973,7,0),"")</f>
        <v/>
      </c>
      <c r="Q20" s="946"/>
      <c r="R20" s="420" t="str">
        <f>IFERROR(VLOOKUP($AS$7&amp;$AS20,'様式C-1-1用'!$C$4:$AI$2973,9,0),"")</f>
        <v/>
      </c>
      <c r="S20" s="420"/>
      <c r="T20" s="420"/>
      <c r="U20" s="923" t="str">
        <f>IFERROR(VLOOKUP($AS$7&amp;$AS20,'様式C-1-1用'!$C$4:$AI$2973,20,0),"")</f>
        <v/>
      </c>
      <c r="V20" s="947"/>
      <c r="W20" s="923" t="str">
        <f>IFERROR(VLOOKUP($AS$7&amp;$AS20,'様式C-1-1用'!$C$4:$AI$2973,23,0),"")</f>
        <v/>
      </c>
      <c r="X20" s="924"/>
      <c r="Y20" s="289" t="str">
        <f>IFERROR(VLOOKUP($AS$7&amp;$AS20,'様式C-1-1用'!$C$4:$CE$2973,58,0),"")</f>
        <v/>
      </c>
      <c r="Z20" s="290" t="str">
        <f>IFERROR(VLOOKUP($AS$7&amp;$AS20,'様式C-1-1用'!$C$4:$BS$977,59,0),"")</f>
        <v/>
      </c>
      <c r="AA20" s="290" t="str">
        <f>IFERROR(VLOOKUP($AS$7&amp;$AS20,'様式C-1-1用'!$C$4:$BS$977,60,0),"")</f>
        <v/>
      </c>
      <c r="AB20" s="290" t="str">
        <f>IFERROR(VLOOKUP($AS$7&amp;$AS20,'様式C-1-1用'!$C$4:$BS$977,61,0),"")</f>
        <v/>
      </c>
      <c r="AC20" s="334" t="str">
        <f>IFERROR(VLOOKUP($AS$7&amp;$AS20,'様式C-1-1用'!$C$4:$BS$977,62,0),"")</f>
        <v/>
      </c>
      <c r="AD20" s="334" t="str">
        <f>IFERROR(VLOOKUP($AS$7&amp;$AS20,'様式C-1-1用'!$C$4:$BS$976,63,0),"")</f>
        <v/>
      </c>
      <c r="AE20" s="334" t="str">
        <f>IFERROR(VLOOKUP($AS$7&amp;$AS20,'様式C-1-1用'!$C$4:$BS$976,64,0),"")</f>
        <v/>
      </c>
      <c r="AF20" s="334" t="str">
        <f>IFERROR(VLOOKUP($AS$7&amp;$AS20,'様式C-1-1用'!$C$4:$BS$976,65,0),"")</f>
        <v/>
      </c>
      <c r="AG20" s="334" t="str">
        <f>IFERROR(VLOOKUP($AS$7&amp;$AS20,'様式C-1-1用'!$C$4:$BS$977,66,0),"")</f>
        <v/>
      </c>
      <c r="AH20" s="334" t="str">
        <f>IFERROR(VLOOKUP($AS$7&amp;$AS20,'様式C-1-1用'!$C$4:$BS$977,67,0),"")</f>
        <v/>
      </c>
      <c r="AI20" s="334" t="str">
        <f>IFERROR(VLOOKUP($AS$7&amp;$AS20,'様式C-1-1用'!$C$4:$BS$977,68,0),"")</f>
        <v/>
      </c>
      <c r="AJ20" s="334" t="str">
        <f>IFERROR(VLOOKUP($AS$7&amp;$AS20,'様式C-1-1用'!$C$4:$BS$977,69,0),"")</f>
        <v/>
      </c>
      <c r="AK20" s="924" t="str">
        <f>IFERROR(VLOOKUP($AS$7&amp;$AS20,'様式C-1-1用'!$C$4:$AI$976,17,0),"")</f>
        <v/>
      </c>
      <c r="AL20" s="924"/>
      <c r="AM20" s="924"/>
      <c r="AN20" s="755"/>
      <c r="AO20" s="756"/>
      <c r="AP20" s="3"/>
      <c r="AQ20" s="166">
        <f t="shared" si="6"/>
        <v>0</v>
      </c>
      <c r="AS20" s="114">
        <f t="shared" si="7"/>
        <v>12</v>
      </c>
    </row>
    <row r="21" spans="2:45" ht="12" customHeight="1" x14ac:dyDescent="0.15">
      <c r="B21" s="629"/>
      <c r="C21" s="912"/>
      <c r="D21" s="910"/>
      <c r="E21" s="910"/>
      <c r="F21" s="910"/>
      <c r="G21" s="910"/>
      <c r="H21" s="910"/>
      <c r="I21" s="910"/>
      <c r="J21" s="911"/>
      <c r="K21" s="138" t="str">
        <f t="shared" si="5"/>
        <v/>
      </c>
      <c r="L21" s="945" t="str">
        <f>IFERROR(VLOOKUP($AS$7&amp;$AS21,'様式C-1-1用'!$C$4:$AI$2973,5,0),"")</f>
        <v/>
      </c>
      <c r="M21" s="946"/>
      <c r="N21" s="945" t="str">
        <f>IFERROR(VLOOKUP($AS$7&amp;$AS21,'様式C-1-1用'!$C$4:$AI$2973,6,0),"")</f>
        <v/>
      </c>
      <c r="O21" s="946"/>
      <c r="P21" s="945" t="str">
        <f>IFERROR(VLOOKUP($AS$7&amp;$AS21,'様式C-1-1用'!$C$4:$AI$2973,7,0),"")</f>
        <v/>
      </c>
      <c r="Q21" s="946"/>
      <c r="R21" s="420" t="str">
        <f>IFERROR(VLOOKUP($AS$7&amp;$AS21,'様式C-1-1用'!$C$4:$AI$2973,9,0),"")</f>
        <v/>
      </c>
      <c r="S21" s="420"/>
      <c r="T21" s="420"/>
      <c r="U21" s="923" t="str">
        <f>IFERROR(VLOOKUP($AS$7&amp;$AS21,'様式C-1-1用'!$C$4:$AI$2973,20,0),"")</f>
        <v/>
      </c>
      <c r="V21" s="947"/>
      <c r="W21" s="923" t="str">
        <f>IFERROR(VLOOKUP($AS$7&amp;$AS21,'様式C-1-1用'!$C$4:$AI$2973,23,0),"")</f>
        <v/>
      </c>
      <c r="X21" s="924"/>
      <c r="Y21" s="289" t="str">
        <f>IFERROR(VLOOKUP($AS$7&amp;$AS21,'様式C-1-1用'!$C$4:$CE$2973,58,0),"")</f>
        <v/>
      </c>
      <c r="Z21" s="290" t="str">
        <f>IFERROR(VLOOKUP($AS$7&amp;$AS21,'様式C-1-1用'!$C$4:$BS$977,59,0),"")</f>
        <v/>
      </c>
      <c r="AA21" s="290" t="str">
        <f>IFERROR(VLOOKUP($AS$7&amp;$AS21,'様式C-1-1用'!$C$4:$BS$977,60,0),"")</f>
        <v/>
      </c>
      <c r="AB21" s="290" t="str">
        <f>IFERROR(VLOOKUP($AS$7&amp;$AS21,'様式C-1-1用'!$C$4:$BS$977,61,0),"")</f>
        <v/>
      </c>
      <c r="AC21" s="334" t="str">
        <f>IFERROR(VLOOKUP($AS$7&amp;$AS21,'様式C-1-1用'!$C$4:$BS$977,62,0),"")</f>
        <v/>
      </c>
      <c r="AD21" s="334" t="str">
        <f>IFERROR(VLOOKUP($AS$7&amp;$AS21,'様式C-1-1用'!$C$4:$BS$976,63,0),"")</f>
        <v/>
      </c>
      <c r="AE21" s="334" t="str">
        <f>IFERROR(VLOOKUP($AS$7&amp;$AS21,'様式C-1-1用'!$C$4:$BS$976,64,0),"")</f>
        <v/>
      </c>
      <c r="AF21" s="334" t="str">
        <f>IFERROR(VLOOKUP($AS$7&amp;$AS21,'様式C-1-1用'!$C$4:$BS$976,65,0),"")</f>
        <v/>
      </c>
      <c r="AG21" s="334" t="str">
        <f>IFERROR(VLOOKUP($AS$7&amp;$AS21,'様式C-1-1用'!$C$4:$BS$977,66,0),"")</f>
        <v/>
      </c>
      <c r="AH21" s="334" t="str">
        <f>IFERROR(VLOOKUP($AS$7&amp;$AS21,'様式C-1-1用'!$C$4:$BS$977,67,0),"")</f>
        <v/>
      </c>
      <c r="AI21" s="334" t="str">
        <f>IFERROR(VLOOKUP($AS$7&amp;$AS21,'様式C-1-1用'!$C$4:$BS$977,68,0),"")</f>
        <v/>
      </c>
      <c r="AJ21" s="334" t="str">
        <f>IFERROR(VLOOKUP($AS$7&amp;$AS21,'様式C-1-1用'!$C$4:$BS$977,69,0),"")</f>
        <v/>
      </c>
      <c r="AK21" s="924" t="str">
        <f>IFERROR(VLOOKUP($AS$7&amp;$AS21,'様式C-1-1用'!$C$4:$AI$976,17,0),"")</f>
        <v/>
      </c>
      <c r="AL21" s="924"/>
      <c r="AM21" s="924"/>
      <c r="AN21" s="755"/>
      <c r="AO21" s="756"/>
      <c r="AP21" s="3"/>
      <c r="AQ21" s="166">
        <f t="shared" si="6"/>
        <v>0</v>
      </c>
      <c r="AS21" s="114">
        <f t="shared" si="7"/>
        <v>13</v>
      </c>
    </row>
    <row r="22" spans="2:45" ht="12" customHeight="1" x14ac:dyDescent="0.15">
      <c r="B22" s="629"/>
      <c r="C22" s="912"/>
      <c r="D22" s="910"/>
      <c r="E22" s="910"/>
      <c r="F22" s="910"/>
      <c r="G22" s="910"/>
      <c r="H22" s="910"/>
      <c r="I22" s="910"/>
      <c r="J22" s="911"/>
      <c r="K22" s="138" t="str">
        <f t="shared" si="5"/>
        <v/>
      </c>
      <c r="L22" s="945" t="str">
        <f>IFERROR(VLOOKUP($AS$7&amp;$AS22,'様式C-1-1用'!$C$4:$AI$2973,5,0),"")</f>
        <v/>
      </c>
      <c r="M22" s="946"/>
      <c r="N22" s="945" t="str">
        <f>IFERROR(VLOOKUP($AS$7&amp;$AS22,'様式C-1-1用'!$C$4:$AI$2973,6,0),"")</f>
        <v/>
      </c>
      <c r="O22" s="946"/>
      <c r="P22" s="945" t="str">
        <f>IFERROR(VLOOKUP($AS$7&amp;$AS22,'様式C-1-1用'!$C$4:$AI$2973,7,0),"")</f>
        <v/>
      </c>
      <c r="Q22" s="946"/>
      <c r="R22" s="420" t="str">
        <f>IFERROR(VLOOKUP($AS$7&amp;$AS22,'様式C-1-1用'!$C$4:$AI$2973,9,0),"")</f>
        <v/>
      </c>
      <c r="S22" s="420"/>
      <c r="T22" s="420"/>
      <c r="U22" s="923" t="str">
        <f>IFERROR(VLOOKUP($AS$7&amp;$AS22,'様式C-1-1用'!$C$4:$AI$2973,20,0),"")</f>
        <v/>
      </c>
      <c r="V22" s="947"/>
      <c r="W22" s="923" t="str">
        <f>IFERROR(VLOOKUP($AS$7&amp;$AS22,'様式C-1-1用'!$C$4:$AI$2973,23,0),"")</f>
        <v/>
      </c>
      <c r="X22" s="924"/>
      <c r="Y22" s="289" t="str">
        <f>IFERROR(VLOOKUP($AS$7&amp;$AS22,'様式C-1-1用'!$C$4:$CE$2973,58,0),"")</f>
        <v/>
      </c>
      <c r="Z22" s="290" t="str">
        <f>IFERROR(VLOOKUP($AS$7&amp;$AS22,'様式C-1-1用'!$C$4:$BS$977,59,0),"")</f>
        <v/>
      </c>
      <c r="AA22" s="290" t="str">
        <f>IFERROR(VLOOKUP($AS$7&amp;$AS22,'様式C-1-1用'!$C$4:$BS$977,60,0),"")</f>
        <v/>
      </c>
      <c r="AB22" s="290" t="str">
        <f>IFERROR(VLOOKUP($AS$7&amp;$AS22,'様式C-1-1用'!$C$4:$BS$977,61,0),"")</f>
        <v/>
      </c>
      <c r="AC22" s="334" t="str">
        <f>IFERROR(VLOOKUP($AS$7&amp;$AS22,'様式C-1-1用'!$C$4:$BS$977,62,0),"")</f>
        <v/>
      </c>
      <c r="AD22" s="334" t="str">
        <f>IFERROR(VLOOKUP($AS$7&amp;$AS22,'様式C-1-1用'!$C$4:$BS$976,63,0),"")</f>
        <v/>
      </c>
      <c r="AE22" s="334" t="str">
        <f>IFERROR(VLOOKUP($AS$7&amp;$AS22,'様式C-1-1用'!$C$4:$BS$976,64,0),"")</f>
        <v/>
      </c>
      <c r="AF22" s="334" t="str">
        <f>IFERROR(VLOOKUP($AS$7&amp;$AS22,'様式C-1-1用'!$C$4:$BS$976,65,0),"")</f>
        <v/>
      </c>
      <c r="AG22" s="334" t="str">
        <f>IFERROR(VLOOKUP($AS$7&amp;$AS22,'様式C-1-1用'!$C$4:$BS$977,66,0),"")</f>
        <v/>
      </c>
      <c r="AH22" s="334" t="str">
        <f>IFERROR(VLOOKUP($AS$7&amp;$AS22,'様式C-1-1用'!$C$4:$BS$977,67,0),"")</f>
        <v/>
      </c>
      <c r="AI22" s="334" t="str">
        <f>IFERROR(VLOOKUP($AS$7&amp;$AS22,'様式C-1-1用'!$C$4:$BS$977,68,0),"")</f>
        <v/>
      </c>
      <c r="AJ22" s="334" t="str">
        <f>IFERROR(VLOOKUP($AS$7&amp;$AS22,'様式C-1-1用'!$C$4:$BS$977,69,0),"")</f>
        <v/>
      </c>
      <c r="AK22" s="924" t="str">
        <f>IFERROR(VLOOKUP($AS$7&amp;$AS22,'様式C-1-1用'!$C$4:$AI$976,17,0),"")</f>
        <v/>
      </c>
      <c r="AL22" s="924"/>
      <c r="AM22" s="924"/>
      <c r="AN22" s="755"/>
      <c r="AO22" s="756"/>
      <c r="AP22" s="3"/>
      <c r="AQ22" s="166">
        <f t="shared" si="6"/>
        <v>0</v>
      </c>
      <c r="AS22" s="114">
        <f t="shared" si="7"/>
        <v>14</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15</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16</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17</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18</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19</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20</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21</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22</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1.79</v>
      </c>
      <c r="AG31" s="335">
        <f t="shared" si="8"/>
        <v>0</v>
      </c>
      <c r="AH31" s="335">
        <f t="shared" si="8"/>
        <v>0</v>
      </c>
      <c r="AI31" s="335">
        <f t="shared" si="8"/>
        <v>0</v>
      </c>
      <c r="AJ31" s="335">
        <f t="shared" si="8"/>
        <v>30.380000000000003</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3</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2</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Ⅱb</v>
      </c>
      <c r="AD33" s="924"/>
      <c r="AE33" s="924"/>
      <c r="AF33" s="947"/>
      <c r="AG33" s="923" t="str">
        <f>IF(AG32&gt;0,"Ⅳ",IF(AH32&gt;0,"Ⅲ",IF(AI32&gt;0,"Ⅱa",IF(AJ32&gt;0,"Ⅱb","Ⅰ"))))</f>
        <v>Ⅱb</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3</v>
      </c>
      <c r="AF35" s="970"/>
      <c r="AG35" s="139">
        <f>AG32</f>
        <v>0</v>
      </c>
      <c r="AH35" s="139">
        <f>AH32</f>
        <v>0</v>
      </c>
      <c r="AI35" s="969">
        <f>SUM(AI32:AJ32)</f>
        <v>2</v>
      </c>
      <c r="AJ35" s="970"/>
      <c r="AK35" s="955"/>
      <c r="AL35" s="955"/>
      <c r="AM35" s="955"/>
      <c r="AN35" s="955"/>
      <c r="AO35" s="956"/>
      <c r="AP35" s="3"/>
      <c r="AQ35" s="143">
        <f>+Y32+AC35+AG35</f>
        <v>0</v>
      </c>
      <c r="AR35" s="143">
        <f>+Z32+AD35+AH35</f>
        <v>0</v>
      </c>
      <c r="AS35" s="948">
        <f>+AS34+AE35+AI35</f>
        <v>5</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Ⅱ</v>
      </c>
      <c r="AD36" s="924"/>
      <c r="AE36" s="924"/>
      <c r="AF36" s="947"/>
      <c r="AG36" s="923" t="str">
        <f>IF(AG35&gt;0,"Ⅳ",IF(AH35&gt;0,"Ⅲ",IF(AI35&gt;0,"Ⅱ","Ⅰ")))</f>
        <v>Ⅱ</v>
      </c>
      <c r="AH36" s="924"/>
      <c r="AI36" s="924"/>
      <c r="AJ36" s="947"/>
      <c r="AK36" s="955"/>
      <c r="AL36" s="955"/>
      <c r="AM36" s="955"/>
      <c r="AN36" s="955"/>
      <c r="AO36" s="956"/>
      <c r="AP36" s="3"/>
      <c r="AQ36" s="525" t="str">
        <f>IF(AQ35&gt;0,"Ⅳ",IF(AR35&gt;0,"Ⅲ",IF(AS35&gt;0,"Ⅱ","Ⅰ")))</f>
        <v>Ⅱ</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Ⅱ</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39" priority="1">
      <formula>$AQ11=1</formula>
    </cfRule>
  </conditionalFormatting>
  <conditionalFormatting sqref="AC11:AF30">
    <cfRule type="expression" dxfId="38" priority="3">
      <formula>$AQ11=2</formula>
    </cfRule>
  </conditionalFormatting>
  <conditionalFormatting sqref="AG11:AJ30">
    <cfRule type="expression" dxfId="3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2C376-3BE0-48AA-964B-80FA09DAE04B}">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13</v>
      </c>
      <c r="AW5" s="115">
        <f>R7</f>
        <v>9.0129999999999999</v>
      </c>
      <c r="AX5" s="143">
        <f>+Y32</f>
        <v>0</v>
      </c>
      <c r="AY5" s="143">
        <f>+Z32</f>
        <v>0</v>
      </c>
      <c r="AZ5" s="143">
        <f>+AA32</f>
        <v>0</v>
      </c>
      <c r="BA5" s="143">
        <f t="shared" ref="BA5" si="0">+AB32</f>
        <v>0</v>
      </c>
      <c r="BB5" s="143">
        <f>+AC32</f>
        <v>0</v>
      </c>
      <c r="BC5" s="143">
        <f t="shared" ref="BC5:BI5" si="1">+AD32</f>
        <v>0</v>
      </c>
      <c r="BD5" s="143">
        <f t="shared" si="1"/>
        <v>0</v>
      </c>
      <c r="BE5" s="143">
        <f t="shared" si="1"/>
        <v>2</v>
      </c>
      <c r="BF5" s="143">
        <f t="shared" si="1"/>
        <v>0</v>
      </c>
      <c r="BG5" s="143">
        <f t="shared" si="1"/>
        <v>0</v>
      </c>
      <c r="BH5" s="143">
        <f t="shared" si="1"/>
        <v>0</v>
      </c>
      <c r="BI5" s="143">
        <f t="shared" si="1"/>
        <v>3</v>
      </c>
      <c r="BJ5" s="143">
        <f>+Y35</f>
        <v>0</v>
      </c>
      <c r="BK5" s="143">
        <f t="shared" ref="BK5" si="2">+Z35</f>
        <v>0</v>
      </c>
      <c r="BL5" s="143">
        <f>+AA35</f>
        <v>0</v>
      </c>
      <c r="BM5" s="143">
        <f>+AC35</f>
        <v>0</v>
      </c>
      <c r="BN5" s="143">
        <f t="shared" ref="BN5:BO5" si="3">+AD35</f>
        <v>0</v>
      </c>
      <c r="BO5" s="143">
        <f t="shared" si="3"/>
        <v>2</v>
      </c>
      <c r="BP5" s="143">
        <f>+AG35</f>
        <v>0</v>
      </c>
      <c r="BQ5" s="143">
        <f>+AH35</f>
        <v>0</v>
      </c>
      <c r="BR5" s="143">
        <f>+AI35</f>
        <v>3</v>
      </c>
      <c r="BS5" s="288" t="str">
        <f>+Y36</f>
        <v>Ⅰ</v>
      </c>
      <c r="BT5" s="288" t="str">
        <f>+AC36</f>
        <v>Ⅱ</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1.8</v>
      </c>
      <c r="CE5" s="118">
        <f t="shared" si="4"/>
        <v>0</v>
      </c>
      <c r="CF5" s="118">
        <f t="shared" si="4"/>
        <v>0</v>
      </c>
      <c r="CG5" s="118">
        <f t="shared" si="4"/>
        <v>0</v>
      </c>
      <c r="CH5" s="118">
        <f t="shared" si="4"/>
        <v>14.2</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13</v>
      </c>
      <c r="O7" s="924"/>
      <c r="P7" s="920" t="s">
        <v>466</v>
      </c>
      <c r="Q7" s="922"/>
      <c r="R7" s="925">
        <f>IF(N7="","",IFERROR(INDEX('様式A-2'!$C$9:$C$438,MATCH(N7,'様式A-2'!$B$9:$B$438,0)),""))</f>
        <v>9.0129999999999999</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13S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側壁（左側）</v>
      </c>
      <c r="O11" s="946"/>
      <c r="P11" s="945" t="str">
        <f>IFERROR(VLOOKUP($AS$7&amp;$AS11,'様式C-1-1用'!$C$4:$AI$2973,7,0),"")</f>
        <v>材質劣化</v>
      </c>
      <c r="Q11" s="946"/>
      <c r="R11" s="420" t="str">
        <f>IFERROR(VLOOKUP($AS$7&amp;$AS11,'様式C-1-1用'!$C$4:$AI$2973,9,0),"")</f>
        <v>うき・はく離</v>
      </c>
      <c r="S11" s="420"/>
      <c r="T11" s="420"/>
      <c r="U11" s="923" t="str">
        <f>IFERROR(VLOOKUP($AS$7&amp;$AS11,'様式C-1-1用'!$C$4:$AI$2973,20,0),"")</f>
        <v>Ⅱ</v>
      </c>
      <c r="V11" s="947"/>
      <c r="W11" s="923" t="str">
        <f>IFERROR(VLOOKUP($AS$7&amp;$AS11,'様式C-1-1用'!$C$4:$AI$2973,23,0),"")</f>
        <v>Ⅱ</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0.9</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
      </c>
      <c r="AL11" s="944"/>
      <c r="AM11" s="944"/>
      <c r="AN11" s="758"/>
      <c r="AO11" s="759"/>
      <c r="AP11" s="3"/>
      <c r="AQ11" s="166">
        <f>IF(P11="外力",1,IF(P11="材質劣化",2,IF(P11="漏水",3,0)))</f>
        <v>2</v>
      </c>
      <c r="AS11" s="114">
        <v>1</v>
      </c>
    </row>
    <row r="12" spans="2:86" ht="12" customHeight="1" x14ac:dyDescent="0.15">
      <c r="B12" s="629"/>
      <c r="C12" s="912"/>
      <c r="D12" s="910"/>
      <c r="E12" s="910"/>
      <c r="F12" s="910"/>
      <c r="G12" s="910"/>
      <c r="H12" s="910"/>
      <c r="I12" s="910"/>
      <c r="J12" s="911"/>
      <c r="K12" s="138">
        <f t="shared" ref="K12:K30" si="5">IF(L12="","",AS12)</f>
        <v>3</v>
      </c>
      <c r="L12" s="945" t="str">
        <f>IFERROR(VLOOKUP($AS$7&amp;$AS12,'様式C-1-1用'!$C$4:$AI$2973,5,0),"")</f>
        <v>覆工・坑門</v>
      </c>
      <c r="M12" s="946"/>
      <c r="N12" s="945" t="str">
        <f>IFERROR(VLOOKUP($AS$7&amp;$AS12,'様式C-1-1用'!$C$4:$AI$2973,6,0),"")</f>
        <v>アーチ（左側）</v>
      </c>
      <c r="O12" s="946"/>
      <c r="P12" s="945" t="str">
        <f>IFERROR(VLOOKUP($AS$7&amp;$AS12,'様式C-1-1用'!$C$4:$AI$2973,7,0),"")</f>
        <v>漏水</v>
      </c>
      <c r="Q12" s="946"/>
      <c r="R12" s="420" t="str">
        <f>IFERROR(VLOOKUP($AS$7&amp;$AS12,'様式C-1-1用'!$C$4:$AI$2973,9,0),"")</f>
        <v>漏水</v>
      </c>
      <c r="S12" s="420"/>
      <c r="T12" s="420"/>
      <c r="U12" s="923" t="str">
        <f>IFERROR(VLOOKUP($AS$7&amp;$AS12,'様式C-1-1用'!$C$4:$AI$2973,20,0),"")</f>
        <v>Ⅱ</v>
      </c>
      <c r="V12" s="947"/>
      <c r="W12" s="923" t="str">
        <f>IFERROR(VLOOKUP($AS$7&amp;$AS12,'様式C-1-1用'!$C$4:$AI$2973,23,0),"")</f>
        <v>Ⅱ</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v>
      </c>
      <c r="AG12" s="334">
        <f>IFERROR(VLOOKUP($AS$7&amp;$AS12,'様式C-1-1用'!$C$4:$BS$977,66,0),"")</f>
        <v>0</v>
      </c>
      <c r="AH12" s="334">
        <f>IFERROR(VLOOKUP($AS$7&amp;$AS12,'様式C-1-1用'!$C$4:$BS$977,67,0),"")</f>
        <v>0</v>
      </c>
      <c r="AI12" s="334">
        <f>IFERROR(VLOOKUP($AS$7&amp;$AS12,'様式C-1-1用'!$C$4:$BS$977,68,0),"")</f>
        <v>0</v>
      </c>
      <c r="AJ12" s="334">
        <f>IFERROR(VLOOKUP($AS$7&amp;$AS12,'様式C-1-1用'!$C$4:$BS$977,69,0),"")</f>
        <v>0.44</v>
      </c>
      <c r="AK12" s="924" t="str">
        <f>IFERROR(VLOOKUP($AS$7&amp;$AS12,'様式C-1-1用'!$C$4:$AI$976,17,0),"")</f>
        <v>遊離石灰</v>
      </c>
      <c r="AL12" s="924"/>
      <c r="AM12" s="924"/>
      <c r="AN12" s="755"/>
      <c r="AO12" s="756"/>
      <c r="AP12" s="3"/>
      <c r="AQ12" s="166">
        <f t="shared" ref="AQ12:AQ30" si="6">IF(P12="外力",1,IF(P12="材質劣化",2,IF(P12="漏水",3,0)))</f>
        <v>3</v>
      </c>
      <c r="AS12" s="114">
        <v>3</v>
      </c>
    </row>
    <row r="13" spans="2:86" ht="12" customHeight="1" x14ac:dyDescent="0.15">
      <c r="B13" s="629"/>
      <c r="C13" s="912"/>
      <c r="D13" s="910"/>
      <c r="E13" s="910"/>
      <c r="F13" s="910"/>
      <c r="G13" s="910"/>
      <c r="H13" s="910"/>
      <c r="I13" s="910"/>
      <c r="J13" s="911"/>
      <c r="K13" s="138">
        <f t="shared" si="5"/>
        <v>4</v>
      </c>
      <c r="L13" s="945" t="str">
        <f>IFERROR(VLOOKUP($AS$7&amp;$AS13,'様式C-1-1用'!$C$4:$AI$2973,5,0),"")</f>
        <v>覆工・坑門</v>
      </c>
      <c r="M13" s="946"/>
      <c r="N13" s="945" t="str">
        <f>IFERROR(VLOOKUP($AS$7&amp;$AS13,'様式C-1-1用'!$C$4:$AI$2973,6,0),"")</f>
        <v>アーチ（左側）</v>
      </c>
      <c r="O13" s="946"/>
      <c r="P13" s="945" t="str">
        <f>IFERROR(VLOOKUP($AS$7&amp;$AS13,'様式C-1-1用'!$C$4:$AI$2973,7,0),"")</f>
        <v>漏水</v>
      </c>
      <c r="Q13" s="946"/>
      <c r="R13" s="420" t="str">
        <f>IFERROR(VLOOKUP($AS$7&amp;$AS13,'様式C-1-1用'!$C$4:$AI$2973,9,0),"")</f>
        <v>漏水</v>
      </c>
      <c r="S13" s="420"/>
      <c r="T13" s="420"/>
      <c r="U13" s="923" t="str">
        <f>IFERROR(VLOOKUP($AS$7&amp;$AS13,'様式C-1-1用'!$C$4:$AI$2973,20,0),"")</f>
        <v>Ⅱ</v>
      </c>
      <c r="V13" s="947"/>
      <c r="W13" s="923" t="str">
        <f>IFERROR(VLOOKUP($AS$7&amp;$AS13,'様式C-1-1用'!$C$4:$AI$2973,23,0),"")</f>
        <v>Ⅱ</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v>
      </c>
      <c r="AF13" s="334">
        <f>IFERROR(VLOOKUP($AS$7&amp;$AS13,'様式C-1-1用'!$C$4:$BS$976,65,0),"")</f>
        <v>0</v>
      </c>
      <c r="AG13" s="334">
        <f>IFERROR(VLOOKUP($AS$7&amp;$AS13,'様式C-1-1用'!$C$4:$BS$977,66,0),"")</f>
        <v>0</v>
      </c>
      <c r="AH13" s="334">
        <f>IFERROR(VLOOKUP($AS$7&amp;$AS13,'様式C-1-1用'!$C$4:$BS$977,67,0),"")</f>
        <v>0</v>
      </c>
      <c r="AI13" s="334">
        <f>IFERROR(VLOOKUP($AS$7&amp;$AS13,'様式C-1-1用'!$C$4:$BS$977,68,0),"")</f>
        <v>0</v>
      </c>
      <c r="AJ13" s="334">
        <f>IFERROR(VLOOKUP($AS$7&amp;$AS13,'様式C-1-1用'!$C$4:$BS$977,69,0),"")</f>
        <v>6.16</v>
      </c>
      <c r="AK13" s="924" t="str">
        <f>IFERROR(VLOOKUP($AS$7&amp;$AS13,'様式C-1-1用'!$C$4:$AI$976,17,0),"")</f>
        <v>遊離石灰</v>
      </c>
      <c r="AL13" s="924"/>
      <c r="AM13" s="924"/>
      <c r="AN13" s="755"/>
      <c r="AO13" s="756"/>
      <c r="AP13" s="3"/>
      <c r="AQ13" s="166">
        <f t="shared" si="6"/>
        <v>3</v>
      </c>
      <c r="AS13" s="114">
        <v>4</v>
      </c>
    </row>
    <row r="14" spans="2:86" ht="12" customHeight="1" x14ac:dyDescent="0.15">
      <c r="B14" s="629"/>
      <c r="C14" s="912"/>
      <c r="D14" s="910"/>
      <c r="E14" s="910"/>
      <c r="F14" s="910"/>
      <c r="G14" s="910"/>
      <c r="H14" s="910"/>
      <c r="I14" s="910"/>
      <c r="J14" s="911"/>
      <c r="K14" s="138">
        <f t="shared" si="5"/>
        <v>5</v>
      </c>
      <c r="L14" s="945" t="str">
        <f>IFERROR(VLOOKUP($AS$7&amp;$AS14,'様式C-1-1用'!$C$4:$AI$2973,5,0),"")</f>
        <v>覆工・坑門</v>
      </c>
      <c r="M14" s="946"/>
      <c r="N14" s="945" t="str">
        <f>IFERROR(VLOOKUP($AS$7&amp;$AS14,'様式C-1-1用'!$C$4:$AI$2973,6,0),"")</f>
        <v>アーチ（天端）</v>
      </c>
      <c r="O14" s="946"/>
      <c r="P14" s="945" t="str">
        <f>IFERROR(VLOOKUP($AS$7&amp;$AS14,'様式C-1-1用'!$C$4:$AI$2973,7,0),"")</f>
        <v>漏水</v>
      </c>
      <c r="Q14" s="946"/>
      <c r="R14" s="420" t="str">
        <f>IFERROR(VLOOKUP($AS$7&amp;$AS14,'様式C-1-1用'!$C$4:$AI$2973,9,0),"")</f>
        <v>漏水</v>
      </c>
      <c r="S14" s="420"/>
      <c r="T14" s="420"/>
      <c r="U14" s="923" t="str">
        <f>IFERROR(VLOOKUP($AS$7&amp;$AS14,'様式C-1-1用'!$C$4:$AI$2973,20,0),"")</f>
        <v>Ⅱ</v>
      </c>
      <c r="V14" s="947"/>
      <c r="W14" s="923" t="str">
        <f>IFERROR(VLOOKUP($AS$7&amp;$AS14,'様式C-1-1用'!$C$4:$AI$2973,23,0),"")</f>
        <v>Ⅱ</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v>
      </c>
      <c r="AG14" s="334">
        <f>IFERROR(VLOOKUP($AS$7&amp;$AS14,'様式C-1-1用'!$C$4:$BS$977,66,0),"")</f>
        <v>0</v>
      </c>
      <c r="AH14" s="334">
        <f>IFERROR(VLOOKUP($AS$7&amp;$AS14,'様式C-1-1用'!$C$4:$BS$977,67,0),"")</f>
        <v>0</v>
      </c>
      <c r="AI14" s="334">
        <f>IFERROR(VLOOKUP($AS$7&amp;$AS14,'様式C-1-1用'!$C$4:$BS$977,68,0),"")</f>
        <v>0</v>
      </c>
      <c r="AJ14" s="334">
        <f>IFERROR(VLOOKUP($AS$7&amp;$AS14,'様式C-1-1用'!$C$4:$BS$977,69,0),"")</f>
        <v>7.6</v>
      </c>
      <c r="AK14" s="924" t="str">
        <f>IFERROR(VLOOKUP($AS$7&amp;$AS14,'様式C-1-1用'!$C$4:$AI$976,17,0),"")</f>
        <v>遊離石灰(ひび割れ有)幅0.3mm×長さ6.8m</v>
      </c>
      <c r="AL14" s="924"/>
      <c r="AM14" s="924"/>
      <c r="AN14" s="755"/>
      <c r="AO14" s="756"/>
      <c r="AP14" s="3"/>
      <c r="AQ14" s="166">
        <f t="shared" si="6"/>
        <v>3</v>
      </c>
      <c r="AS14" s="114">
        <f t="shared" ref="AS14:AS30" si="7">AS13+1</f>
        <v>5</v>
      </c>
    </row>
    <row r="15" spans="2:86" ht="12" customHeight="1" x14ac:dyDescent="0.15">
      <c r="B15" s="629"/>
      <c r="C15" s="912"/>
      <c r="D15" s="910"/>
      <c r="E15" s="910"/>
      <c r="F15" s="910"/>
      <c r="G15" s="910"/>
      <c r="H15" s="910"/>
      <c r="I15" s="910"/>
      <c r="J15" s="911"/>
      <c r="K15" s="138">
        <f t="shared" si="5"/>
        <v>6</v>
      </c>
      <c r="L15" s="945" t="str">
        <f>IFERROR(VLOOKUP($AS$7&amp;$AS15,'様式C-1-1用'!$C$4:$AI$2973,5,0),"")</f>
        <v>覆工・坑門</v>
      </c>
      <c r="M15" s="946"/>
      <c r="N15" s="945" t="str">
        <f>IFERROR(VLOOKUP($AS$7&amp;$AS15,'様式C-1-1用'!$C$4:$AI$2973,6,0),"")</f>
        <v>アーチ（天端）</v>
      </c>
      <c r="O15" s="946"/>
      <c r="P15" s="945" t="str">
        <f>IFERROR(VLOOKUP($AS$7&amp;$AS15,'様式C-1-1用'!$C$4:$AI$2973,7,0),"")</f>
        <v>材質劣化</v>
      </c>
      <c r="Q15" s="946"/>
      <c r="R15" s="420" t="str">
        <f>IFERROR(VLOOKUP($AS$7&amp;$AS15,'様式C-1-1用'!$C$4:$AI$2973,9,0),"")</f>
        <v>補修跡</v>
      </c>
      <c r="S15" s="420"/>
      <c r="T15" s="420"/>
      <c r="U15" s="923" t="str">
        <f>IFERROR(VLOOKUP($AS$7&amp;$AS15,'様式C-1-1用'!$C$4:$AI$2973,20,0),"")</f>
        <v>Ⅱ</v>
      </c>
      <c r="V15" s="947"/>
      <c r="W15" s="923" t="str">
        <f>IFERROR(VLOOKUP($AS$7&amp;$AS15,'様式C-1-1用'!$C$4:$AI$2973,23,0),"")</f>
        <v>Ⅰ</v>
      </c>
      <c r="X15" s="924"/>
      <c r="Y15" s="289">
        <f>IFERROR(VLOOKUP($AS$7&amp;$AS15,'様式C-1-1用'!$C$4:$CE$2973,58,0),"")</f>
        <v>0</v>
      </c>
      <c r="Z15" s="290">
        <f>IFERROR(VLOOKUP($AS$7&amp;$AS15,'様式C-1-1用'!$C$4:$BS$977,59,0),"")</f>
        <v>0</v>
      </c>
      <c r="AA15" s="290">
        <f>IFERROR(VLOOKUP($AS$7&amp;$AS15,'様式C-1-1用'!$C$4:$BS$977,60,0),"")</f>
        <v>0</v>
      </c>
      <c r="AB15" s="290">
        <f>IFERROR(VLOOKUP($AS$7&amp;$AS15,'様式C-1-1用'!$C$4:$BS$977,61,0),"")</f>
        <v>0</v>
      </c>
      <c r="AC15" s="334">
        <f>IFERROR(VLOOKUP($AS$7&amp;$AS15,'様式C-1-1用'!$C$4:$BS$977,62,0),"")</f>
        <v>0</v>
      </c>
      <c r="AD15" s="334">
        <f>IFERROR(VLOOKUP($AS$7&amp;$AS15,'様式C-1-1用'!$C$4:$BS$976,63,0),"")</f>
        <v>0</v>
      </c>
      <c r="AE15" s="334">
        <f>IFERROR(VLOOKUP($AS$7&amp;$AS15,'様式C-1-1用'!$C$4:$BS$976,64,0),"")</f>
        <v>0</v>
      </c>
      <c r="AF15" s="334">
        <f>IFERROR(VLOOKUP($AS$7&amp;$AS15,'様式C-1-1用'!$C$4:$BS$976,65,0),"")</f>
        <v>0</v>
      </c>
      <c r="AG15" s="334">
        <f>IFERROR(VLOOKUP($AS$7&amp;$AS15,'様式C-1-1用'!$C$4:$BS$977,66,0),"")</f>
        <v>0</v>
      </c>
      <c r="AH15" s="334">
        <f>IFERROR(VLOOKUP($AS$7&amp;$AS15,'様式C-1-1用'!$C$4:$BS$977,67,0),"")</f>
        <v>0</v>
      </c>
      <c r="AI15" s="334">
        <f>IFERROR(VLOOKUP($AS$7&amp;$AS15,'様式C-1-1用'!$C$4:$BS$977,68,0),"")</f>
        <v>0</v>
      </c>
      <c r="AJ15" s="334">
        <f>IFERROR(VLOOKUP($AS$7&amp;$AS15,'様式C-1-1用'!$C$4:$BS$977,69,0),"")</f>
        <v>0</v>
      </c>
      <c r="AK15" s="924" t="str">
        <f>IFERROR(VLOOKUP($AS$7&amp;$AS15,'様式C-1-1用'!$C$4:$AI$976,17,0),"")</f>
        <v>メッシュシート</v>
      </c>
      <c r="AL15" s="924"/>
      <c r="AM15" s="924"/>
      <c r="AN15" s="755"/>
      <c r="AO15" s="756"/>
      <c r="AP15" s="3"/>
      <c r="AQ15" s="166">
        <f t="shared" si="6"/>
        <v>2</v>
      </c>
      <c r="AS15" s="114">
        <f t="shared" si="7"/>
        <v>6</v>
      </c>
    </row>
    <row r="16" spans="2:86" ht="12" customHeight="1" x14ac:dyDescent="0.15">
      <c r="B16" s="629"/>
      <c r="C16" s="912"/>
      <c r="D16" s="910"/>
      <c r="E16" s="910"/>
      <c r="F16" s="910"/>
      <c r="G16" s="910"/>
      <c r="H16" s="910"/>
      <c r="I16" s="910"/>
      <c r="J16" s="911"/>
      <c r="K16" s="138">
        <f t="shared" si="5"/>
        <v>7</v>
      </c>
      <c r="L16" s="945" t="str">
        <f>IFERROR(VLOOKUP($AS$7&amp;$AS16,'様式C-1-1用'!$C$4:$AI$2973,5,0),"")</f>
        <v>覆工・坑門</v>
      </c>
      <c r="M16" s="946"/>
      <c r="N16" s="945" t="str">
        <f>IFERROR(VLOOKUP($AS$7&amp;$AS16,'様式C-1-1用'!$C$4:$AI$2973,6,0),"")</f>
        <v>側壁（右側）</v>
      </c>
      <c r="O16" s="946"/>
      <c r="P16" s="945" t="str">
        <f>IFERROR(VLOOKUP($AS$7&amp;$AS16,'様式C-1-1用'!$C$4:$AI$2973,7,0),"")</f>
        <v>材質劣化</v>
      </c>
      <c r="Q16" s="946"/>
      <c r="R16" s="420" t="str">
        <f>IFERROR(VLOOKUP($AS$7&amp;$AS16,'様式C-1-1用'!$C$4:$AI$2973,9,0),"")</f>
        <v>うき・はく離</v>
      </c>
      <c r="S16" s="420"/>
      <c r="T16" s="420"/>
      <c r="U16" s="923" t="str">
        <f>IFERROR(VLOOKUP($AS$7&amp;$AS16,'様式C-1-1用'!$C$4:$AI$2973,20,0),"")</f>
        <v>Ⅱ</v>
      </c>
      <c r="V16" s="947"/>
      <c r="W16" s="923" t="str">
        <f>IFERROR(VLOOKUP($AS$7&amp;$AS16,'様式C-1-1用'!$C$4:$AI$2973,23,0),"")</f>
        <v>Ⅱ</v>
      </c>
      <c r="X16" s="924"/>
      <c r="Y16" s="289">
        <f>IFERROR(VLOOKUP($AS$7&amp;$AS16,'様式C-1-1用'!$C$4:$CE$2973,58,0),"")</f>
        <v>0</v>
      </c>
      <c r="Z16" s="290">
        <f>IFERROR(VLOOKUP($AS$7&amp;$AS16,'様式C-1-1用'!$C$4:$BS$977,59,0),"")</f>
        <v>0</v>
      </c>
      <c r="AA16" s="290">
        <f>IFERROR(VLOOKUP($AS$7&amp;$AS16,'様式C-1-1用'!$C$4:$BS$977,60,0),"")</f>
        <v>0</v>
      </c>
      <c r="AB16" s="290">
        <f>IFERROR(VLOOKUP($AS$7&amp;$AS16,'様式C-1-1用'!$C$4:$BS$977,61,0),"")</f>
        <v>0</v>
      </c>
      <c r="AC16" s="334">
        <f>IFERROR(VLOOKUP($AS$7&amp;$AS16,'様式C-1-1用'!$C$4:$BS$977,62,0),"")</f>
        <v>0</v>
      </c>
      <c r="AD16" s="334">
        <f>IFERROR(VLOOKUP($AS$7&amp;$AS16,'様式C-1-1用'!$C$4:$BS$976,63,0),"")</f>
        <v>0</v>
      </c>
      <c r="AE16" s="334">
        <f>IFERROR(VLOOKUP($AS$7&amp;$AS16,'様式C-1-1用'!$C$4:$BS$976,64,0),"")</f>
        <v>0</v>
      </c>
      <c r="AF16" s="334">
        <f>IFERROR(VLOOKUP($AS$7&amp;$AS16,'様式C-1-1用'!$C$4:$BS$976,65,0),"")</f>
        <v>0.9</v>
      </c>
      <c r="AG16" s="334">
        <f>IFERROR(VLOOKUP($AS$7&amp;$AS16,'様式C-1-1用'!$C$4:$BS$977,66,0),"")</f>
        <v>0</v>
      </c>
      <c r="AH16" s="334">
        <f>IFERROR(VLOOKUP($AS$7&amp;$AS16,'様式C-1-1用'!$C$4:$BS$977,67,0),"")</f>
        <v>0</v>
      </c>
      <c r="AI16" s="334">
        <f>IFERROR(VLOOKUP($AS$7&amp;$AS16,'様式C-1-1用'!$C$4:$BS$977,68,0),"")</f>
        <v>0</v>
      </c>
      <c r="AJ16" s="334">
        <f>IFERROR(VLOOKUP($AS$7&amp;$AS16,'様式C-1-1用'!$C$4:$BS$977,69,0),"")</f>
        <v>0</v>
      </c>
      <c r="AK16" s="924" t="str">
        <f>IFERROR(VLOOKUP($AS$7&amp;$AS16,'様式C-1-1用'!$C$4:$AI$976,17,0),"")</f>
        <v/>
      </c>
      <c r="AL16" s="924"/>
      <c r="AM16" s="924"/>
      <c r="AN16" s="755"/>
      <c r="AO16" s="756"/>
      <c r="AP16" s="3"/>
      <c r="AQ16" s="166">
        <f t="shared" si="6"/>
        <v>2</v>
      </c>
      <c r="AS16" s="114">
        <f t="shared" si="7"/>
        <v>7</v>
      </c>
    </row>
    <row r="17" spans="2:45" ht="12" customHeight="1" x14ac:dyDescent="0.15">
      <c r="B17" s="629"/>
      <c r="C17" s="912"/>
      <c r="D17" s="910"/>
      <c r="E17" s="910"/>
      <c r="F17" s="910"/>
      <c r="G17" s="910"/>
      <c r="H17" s="910"/>
      <c r="I17" s="910"/>
      <c r="J17" s="911"/>
      <c r="K17" s="138">
        <f t="shared" si="5"/>
        <v>8</v>
      </c>
      <c r="L17" s="945" t="str">
        <f>IFERROR(VLOOKUP($AS$7&amp;$AS17,'様式C-1-1用'!$C$4:$AI$2973,5,0),"")</f>
        <v>路面</v>
      </c>
      <c r="M17" s="946"/>
      <c r="N17" s="945" t="str">
        <f>IFERROR(VLOOKUP($AS$7&amp;$AS17,'様式C-1-1用'!$C$4:$AI$2973,6,0),"")</f>
        <v>監査歩廊</v>
      </c>
      <c r="O17" s="946"/>
      <c r="P17" s="945" t="str">
        <f>IFERROR(VLOOKUP($AS$7&amp;$AS17,'様式C-1-1用'!$C$4:$AI$2973,7,0),"")</f>
        <v>材質劣化</v>
      </c>
      <c r="Q17" s="946"/>
      <c r="R17" s="420" t="str">
        <f>IFERROR(VLOOKUP($AS$7&amp;$AS17,'様式C-1-1用'!$C$4:$AI$2973,9,0),"")</f>
        <v>うき・はく離</v>
      </c>
      <c r="S17" s="420"/>
      <c r="T17" s="420"/>
      <c r="U17" s="923" t="str">
        <f>IFERROR(VLOOKUP($AS$7&amp;$AS17,'様式C-1-1用'!$C$4:$AI$2973,20,0),"")</f>
        <v>Ⅱ</v>
      </c>
      <c r="V17" s="947"/>
      <c r="W17" s="923" t="str">
        <f>IFERROR(VLOOKUP($AS$7&amp;$AS17,'様式C-1-1用'!$C$4:$AI$2973,23,0),"")</f>
        <v>－</v>
      </c>
      <c r="X17" s="924"/>
      <c r="Y17" s="289">
        <f>IFERROR(VLOOKUP($AS$7&amp;$AS17,'様式C-1-1用'!$C$4:$CE$2973,58,0),"")</f>
        <v>0</v>
      </c>
      <c r="Z17" s="290">
        <f>IFERROR(VLOOKUP($AS$7&amp;$AS17,'様式C-1-1用'!$C$4:$BS$977,59,0),"")</f>
        <v>0</v>
      </c>
      <c r="AA17" s="290">
        <f>IFERROR(VLOOKUP($AS$7&amp;$AS17,'様式C-1-1用'!$C$4:$BS$977,60,0),"")</f>
        <v>0</v>
      </c>
      <c r="AB17" s="290">
        <f>IFERROR(VLOOKUP($AS$7&amp;$AS17,'様式C-1-1用'!$C$4:$BS$977,61,0),"")</f>
        <v>0</v>
      </c>
      <c r="AC17" s="334">
        <f>IFERROR(VLOOKUP($AS$7&amp;$AS17,'様式C-1-1用'!$C$4:$BS$977,62,0),"")</f>
        <v>0</v>
      </c>
      <c r="AD17" s="334">
        <f>IFERROR(VLOOKUP($AS$7&amp;$AS17,'様式C-1-1用'!$C$4:$BS$976,63,0),"")</f>
        <v>0</v>
      </c>
      <c r="AE17" s="334">
        <f>IFERROR(VLOOKUP($AS$7&amp;$AS17,'様式C-1-1用'!$C$4:$BS$976,64,0),"")</f>
        <v>0</v>
      </c>
      <c r="AF17" s="334">
        <f>IFERROR(VLOOKUP($AS$7&amp;$AS17,'様式C-1-1用'!$C$4:$BS$976,65,0),"")</f>
        <v>0</v>
      </c>
      <c r="AG17" s="334">
        <f>IFERROR(VLOOKUP($AS$7&amp;$AS17,'様式C-1-1用'!$C$4:$BS$977,66,0),"")</f>
        <v>0</v>
      </c>
      <c r="AH17" s="334">
        <f>IFERROR(VLOOKUP($AS$7&amp;$AS17,'様式C-1-1用'!$C$4:$BS$977,67,0),"")</f>
        <v>0</v>
      </c>
      <c r="AI17" s="334">
        <f>IFERROR(VLOOKUP($AS$7&amp;$AS17,'様式C-1-1用'!$C$4:$BS$977,68,0),"")</f>
        <v>0</v>
      </c>
      <c r="AJ17" s="334">
        <f>IFERROR(VLOOKUP($AS$7&amp;$AS17,'様式C-1-1用'!$C$4:$BS$977,69,0),"")</f>
        <v>0</v>
      </c>
      <c r="AK17" s="924" t="str">
        <f>IFERROR(VLOOKUP($AS$7&amp;$AS17,'様式C-1-1用'!$C$4:$AI$976,17,0),"")</f>
        <v/>
      </c>
      <c r="AL17" s="924"/>
      <c r="AM17" s="924"/>
      <c r="AN17" s="755"/>
      <c r="AO17" s="756"/>
      <c r="AP17" s="3"/>
      <c r="AQ17" s="166">
        <f t="shared" si="6"/>
        <v>2</v>
      </c>
      <c r="AS17" s="114">
        <f t="shared" si="7"/>
        <v>8</v>
      </c>
    </row>
    <row r="18" spans="2:45" ht="12" customHeight="1" x14ac:dyDescent="0.15">
      <c r="B18" s="629"/>
      <c r="C18" s="912"/>
      <c r="D18" s="910"/>
      <c r="E18" s="910"/>
      <c r="F18" s="910"/>
      <c r="G18" s="910"/>
      <c r="H18" s="910"/>
      <c r="I18" s="910"/>
      <c r="J18" s="911"/>
      <c r="K18" s="138" t="str">
        <f t="shared" si="5"/>
        <v/>
      </c>
      <c r="L18" s="945" t="str">
        <f>IFERROR(VLOOKUP($AS$7&amp;$AS18,'様式C-1-1用'!$C$4:$AI$2973,5,0),"")</f>
        <v/>
      </c>
      <c r="M18" s="946"/>
      <c r="N18" s="945" t="str">
        <f>IFERROR(VLOOKUP($AS$7&amp;$AS18,'様式C-1-1用'!$C$4:$AI$2973,6,0),"")</f>
        <v/>
      </c>
      <c r="O18" s="946"/>
      <c r="P18" s="945" t="str">
        <f>IFERROR(VLOOKUP($AS$7&amp;$AS18,'様式C-1-1用'!$C$4:$AI$2973,7,0),"")</f>
        <v/>
      </c>
      <c r="Q18" s="946"/>
      <c r="R18" s="420" t="str">
        <f>IFERROR(VLOOKUP($AS$7&amp;$AS18,'様式C-1-1用'!$C$4:$AI$2973,9,0),"")</f>
        <v/>
      </c>
      <c r="S18" s="420"/>
      <c r="T18" s="420"/>
      <c r="U18" s="923" t="str">
        <f>IFERROR(VLOOKUP($AS$7&amp;$AS18,'様式C-1-1用'!$C$4:$AI$2973,20,0),"")</f>
        <v/>
      </c>
      <c r="V18" s="947"/>
      <c r="W18" s="923" t="str">
        <f>IFERROR(VLOOKUP($AS$7&amp;$AS18,'様式C-1-1用'!$C$4:$AI$2973,23,0),"")</f>
        <v/>
      </c>
      <c r="X18" s="924"/>
      <c r="Y18" s="289" t="str">
        <f>IFERROR(VLOOKUP($AS$7&amp;$AS18,'様式C-1-1用'!$C$4:$CE$2973,58,0),"")</f>
        <v/>
      </c>
      <c r="Z18" s="290" t="str">
        <f>IFERROR(VLOOKUP($AS$7&amp;$AS18,'様式C-1-1用'!$C$4:$BS$977,59,0),"")</f>
        <v/>
      </c>
      <c r="AA18" s="290" t="str">
        <f>IFERROR(VLOOKUP($AS$7&amp;$AS18,'様式C-1-1用'!$C$4:$BS$977,60,0),"")</f>
        <v/>
      </c>
      <c r="AB18" s="290" t="str">
        <f>IFERROR(VLOOKUP($AS$7&amp;$AS18,'様式C-1-1用'!$C$4:$BS$977,61,0),"")</f>
        <v/>
      </c>
      <c r="AC18" s="334" t="str">
        <f>IFERROR(VLOOKUP($AS$7&amp;$AS18,'様式C-1-1用'!$C$4:$BS$977,62,0),"")</f>
        <v/>
      </c>
      <c r="AD18" s="334" t="str">
        <f>IFERROR(VLOOKUP($AS$7&amp;$AS18,'様式C-1-1用'!$C$4:$BS$976,63,0),"")</f>
        <v/>
      </c>
      <c r="AE18" s="334" t="str">
        <f>IFERROR(VLOOKUP($AS$7&amp;$AS18,'様式C-1-1用'!$C$4:$BS$976,64,0),"")</f>
        <v/>
      </c>
      <c r="AF18" s="334" t="str">
        <f>IFERROR(VLOOKUP($AS$7&amp;$AS18,'様式C-1-1用'!$C$4:$BS$976,65,0),"")</f>
        <v/>
      </c>
      <c r="AG18" s="334" t="str">
        <f>IFERROR(VLOOKUP($AS$7&amp;$AS18,'様式C-1-1用'!$C$4:$BS$977,66,0),"")</f>
        <v/>
      </c>
      <c r="AH18" s="334" t="str">
        <f>IFERROR(VLOOKUP($AS$7&amp;$AS18,'様式C-1-1用'!$C$4:$BS$977,67,0),"")</f>
        <v/>
      </c>
      <c r="AI18" s="334" t="str">
        <f>IFERROR(VLOOKUP($AS$7&amp;$AS18,'様式C-1-1用'!$C$4:$BS$977,68,0),"")</f>
        <v/>
      </c>
      <c r="AJ18" s="334" t="str">
        <f>IFERROR(VLOOKUP($AS$7&amp;$AS18,'様式C-1-1用'!$C$4:$BS$977,69,0),"")</f>
        <v/>
      </c>
      <c r="AK18" s="924" t="str">
        <f>IFERROR(VLOOKUP($AS$7&amp;$AS18,'様式C-1-1用'!$C$4:$AI$976,17,0),"")</f>
        <v/>
      </c>
      <c r="AL18" s="924"/>
      <c r="AM18" s="924"/>
      <c r="AN18" s="755"/>
      <c r="AO18" s="756"/>
      <c r="AP18" s="3"/>
      <c r="AQ18" s="166">
        <f t="shared" si="6"/>
        <v>0</v>
      </c>
      <c r="AS18" s="114">
        <f t="shared" si="7"/>
        <v>9</v>
      </c>
    </row>
    <row r="19" spans="2:45" ht="12" customHeight="1" x14ac:dyDescent="0.15">
      <c r="B19" s="629"/>
      <c r="C19" s="912"/>
      <c r="D19" s="910"/>
      <c r="E19" s="910"/>
      <c r="F19" s="910"/>
      <c r="G19" s="910"/>
      <c r="H19" s="910"/>
      <c r="I19" s="910"/>
      <c r="J19" s="911"/>
      <c r="K19" s="138" t="str">
        <f t="shared" si="5"/>
        <v/>
      </c>
      <c r="L19" s="945" t="str">
        <f>IFERROR(VLOOKUP($AS$7&amp;$AS19,'様式C-1-1用'!$C$4:$AI$2973,5,0),"")</f>
        <v/>
      </c>
      <c r="M19" s="946"/>
      <c r="N19" s="945" t="str">
        <f>IFERROR(VLOOKUP($AS$7&amp;$AS19,'様式C-1-1用'!$C$4:$AI$2973,6,0),"")</f>
        <v/>
      </c>
      <c r="O19" s="946"/>
      <c r="P19" s="945" t="str">
        <f>IFERROR(VLOOKUP($AS$7&amp;$AS19,'様式C-1-1用'!$C$4:$AI$2973,7,0),"")</f>
        <v/>
      </c>
      <c r="Q19" s="946"/>
      <c r="R19" s="420" t="str">
        <f>IFERROR(VLOOKUP($AS$7&amp;$AS19,'様式C-1-1用'!$C$4:$AI$2973,9,0),"")</f>
        <v/>
      </c>
      <c r="S19" s="420"/>
      <c r="T19" s="420"/>
      <c r="U19" s="923" t="str">
        <f>IFERROR(VLOOKUP($AS$7&amp;$AS19,'様式C-1-1用'!$C$4:$AI$2973,20,0),"")</f>
        <v/>
      </c>
      <c r="V19" s="947"/>
      <c r="W19" s="923" t="str">
        <f>IFERROR(VLOOKUP($AS$7&amp;$AS19,'様式C-1-1用'!$C$4:$AI$2973,23,0),"")</f>
        <v/>
      </c>
      <c r="X19" s="924"/>
      <c r="Y19" s="289" t="str">
        <f>IFERROR(VLOOKUP($AS$7&amp;$AS19,'様式C-1-1用'!$C$4:$CE$2973,58,0),"")</f>
        <v/>
      </c>
      <c r="Z19" s="290" t="str">
        <f>IFERROR(VLOOKUP($AS$7&amp;$AS19,'様式C-1-1用'!$C$4:$BS$977,59,0),"")</f>
        <v/>
      </c>
      <c r="AA19" s="290" t="str">
        <f>IFERROR(VLOOKUP($AS$7&amp;$AS19,'様式C-1-1用'!$C$4:$BS$977,60,0),"")</f>
        <v/>
      </c>
      <c r="AB19" s="290" t="str">
        <f>IFERROR(VLOOKUP($AS$7&amp;$AS19,'様式C-1-1用'!$C$4:$BS$977,61,0),"")</f>
        <v/>
      </c>
      <c r="AC19" s="334" t="str">
        <f>IFERROR(VLOOKUP($AS$7&amp;$AS19,'様式C-1-1用'!$C$4:$BS$977,62,0),"")</f>
        <v/>
      </c>
      <c r="AD19" s="334" t="str">
        <f>IFERROR(VLOOKUP($AS$7&amp;$AS19,'様式C-1-1用'!$C$4:$BS$976,63,0),"")</f>
        <v/>
      </c>
      <c r="AE19" s="334" t="str">
        <f>IFERROR(VLOOKUP($AS$7&amp;$AS19,'様式C-1-1用'!$C$4:$BS$976,64,0),"")</f>
        <v/>
      </c>
      <c r="AF19" s="334" t="str">
        <f>IFERROR(VLOOKUP($AS$7&amp;$AS19,'様式C-1-1用'!$C$4:$BS$976,65,0),"")</f>
        <v/>
      </c>
      <c r="AG19" s="334" t="str">
        <f>IFERROR(VLOOKUP($AS$7&amp;$AS19,'様式C-1-1用'!$C$4:$BS$977,66,0),"")</f>
        <v/>
      </c>
      <c r="AH19" s="334" t="str">
        <f>IFERROR(VLOOKUP($AS$7&amp;$AS19,'様式C-1-1用'!$C$4:$BS$977,67,0),"")</f>
        <v/>
      </c>
      <c r="AI19" s="334" t="str">
        <f>IFERROR(VLOOKUP($AS$7&amp;$AS19,'様式C-1-1用'!$C$4:$BS$977,68,0),"")</f>
        <v/>
      </c>
      <c r="AJ19" s="334" t="str">
        <f>IFERROR(VLOOKUP($AS$7&amp;$AS19,'様式C-1-1用'!$C$4:$BS$977,69,0),"")</f>
        <v/>
      </c>
      <c r="AK19" s="924" t="str">
        <f>IFERROR(VLOOKUP($AS$7&amp;$AS19,'様式C-1-1用'!$C$4:$AI$976,17,0),"")</f>
        <v/>
      </c>
      <c r="AL19" s="924"/>
      <c r="AM19" s="924"/>
      <c r="AN19" s="755"/>
      <c r="AO19" s="756"/>
      <c r="AP19" s="3"/>
      <c r="AQ19" s="166">
        <f t="shared" si="6"/>
        <v>0</v>
      </c>
      <c r="AS19" s="114">
        <f t="shared" si="7"/>
        <v>10</v>
      </c>
    </row>
    <row r="20" spans="2:45" ht="12" customHeight="1" x14ac:dyDescent="0.15">
      <c r="B20" s="629"/>
      <c r="C20" s="912"/>
      <c r="D20" s="910"/>
      <c r="E20" s="910"/>
      <c r="F20" s="910"/>
      <c r="G20" s="910"/>
      <c r="H20" s="910"/>
      <c r="I20" s="910"/>
      <c r="J20" s="911"/>
      <c r="K20" s="138" t="str">
        <f t="shared" si="5"/>
        <v/>
      </c>
      <c r="L20" s="945" t="str">
        <f>IFERROR(VLOOKUP($AS$7&amp;$AS20,'様式C-1-1用'!$C$4:$AI$2973,5,0),"")</f>
        <v/>
      </c>
      <c r="M20" s="946"/>
      <c r="N20" s="945" t="str">
        <f>IFERROR(VLOOKUP($AS$7&amp;$AS20,'様式C-1-1用'!$C$4:$AI$2973,6,0),"")</f>
        <v/>
      </c>
      <c r="O20" s="946"/>
      <c r="P20" s="945" t="str">
        <f>IFERROR(VLOOKUP($AS$7&amp;$AS20,'様式C-1-1用'!$C$4:$AI$2973,7,0),"")</f>
        <v/>
      </c>
      <c r="Q20" s="946"/>
      <c r="R20" s="420" t="str">
        <f>IFERROR(VLOOKUP($AS$7&amp;$AS20,'様式C-1-1用'!$C$4:$AI$2973,9,0),"")</f>
        <v/>
      </c>
      <c r="S20" s="420"/>
      <c r="T20" s="420"/>
      <c r="U20" s="923" t="str">
        <f>IFERROR(VLOOKUP($AS$7&amp;$AS20,'様式C-1-1用'!$C$4:$AI$2973,20,0),"")</f>
        <v/>
      </c>
      <c r="V20" s="947"/>
      <c r="W20" s="923" t="str">
        <f>IFERROR(VLOOKUP($AS$7&amp;$AS20,'様式C-1-1用'!$C$4:$AI$2973,23,0),"")</f>
        <v/>
      </c>
      <c r="X20" s="924"/>
      <c r="Y20" s="289" t="str">
        <f>IFERROR(VLOOKUP($AS$7&amp;$AS20,'様式C-1-1用'!$C$4:$CE$2973,58,0),"")</f>
        <v/>
      </c>
      <c r="Z20" s="290" t="str">
        <f>IFERROR(VLOOKUP($AS$7&amp;$AS20,'様式C-1-1用'!$C$4:$BS$977,59,0),"")</f>
        <v/>
      </c>
      <c r="AA20" s="290" t="str">
        <f>IFERROR(VLOOKUP($AS$7&amp;$AS20,'様式C-1-1用'!$C$4:$BS$977,60,0),"")</f>
        <v/>
      </c>
      <c r="AB20" s="290" t="str">
        <f>IFERROR(VLOOKUP($AS$7&amp;$AS20,'様式C-1-1用'!$C$4:$BS$977,61,0),"")</f>
        <v/>
      </c>
      <c r="AC20" s="334" t="str">
        <f>IFERROR(VLOOKUP($AS$7&amp;$AS20,'様式C-1-1用'!$C$4:$BS$977,62,0),"")</f>
        <v/>
      </c>
      <c r="AD20" s="334" t="str">
        <f>IFERROR(VLOOKUP($AS$7&amp;$AS20,'様式C-1-1用'!$C$4:$BS$976,63,0),"")</f>
        <v/>
      </c>
      <c r="AE20" s="334" t="str">
        <f>IFERROR(VLOOKUP($AS$7&amp;$AS20,'様式C-1-1用'!$C$4:$BS$976,64,0),"")</f>
        <v/>
      </c>
      <c r="AF20" s="334" t="str">
        <f>IFERROR(VLOOKUP($AS$7&amp;$AS20,'様式C-1-1用'!$C$4:$BS$976,65,0),"")</f>
        <v/>
      </c>
      <c r="AG20" s="334" t="str">
        <f>IFERROR(VLOOKUP($AS$7&amp;$AS20,'様式C-1-1用'!$C$4:$BS$977,66,0),"")</f>
        <v/>
      </c>
      <c r="AH20" s="334" t="str">
        <f>IFERROR(VLOOKUP($AS$7&amp;$AS20,'様式C-1-1用'!$C$4:$BS$977,67,0),"")</f>
        <v/>
      </c>
      <c r="AI20" s="334" t="str">
        <f>IFERROR(VLOOKUP($AS$7&amp;$AS20,'様式C-1-1用'!$C$4:$BS$977,68,0),"")</f>
        <v/>
      </c>
      <c r="AJ20" s="334" t="str">
        <f>IFERROR(VLOOKUP($AS$7&amp;$AS20,'様式C-1-1用'!$C$4:$BS$977,69,0),"")</f>
        <v/>
      </c>
      <c r="AK20" s="924" t="str">
        <f>IFERROR(VLOOKUP($AS$7&amp;$AS20,'様式C-1-1用'!$C$4:$AI$976,17,0),"")</f>
        <v/>
      </c>
      <c r="AL20" s="924"/>
      <c r="AM20" s="924"/>
      <c r="AN20" s="755"/>
      <c r="AO20" s="756"/>
      <c r="AP20" s="3"/>
      <c r="AQ20" s="166">
        <f t="shared" si="6"/>
        <v>0</v>
      </c>
      <c r="AS20" s="114">
        <f t="shared" si="7"/>
        <v>11</v>
      </c>
    </row>
    <row r="21" spans="2:45" ht="12" customHeight="1" x14ac:dyDescent="0.15">
      <c r="B21" s="629"/>
      <c r="C21" s="912"/>
      <c r="D21" s="910"/>
      <c r="E21" s="910"/>
      <c r="F21" s="910"/>
      <c r="G21" s="910"/>
      <c r="H21" s="910"/>
      <c r="I21" s="910"/>
      <c r="J21" s="911"/>
      <c r="K21" s="138" t="str">
        <f t="shared" si="5"/>
        <v/>
      </c>
      <c r="L21" s="945" t="str">
        <f>IFERROR(VLOOKUP($AS$7&amp;$AS21,'様式C-1-1用'!$C$4:$AI$2973,5,0),"")</f>
        <v/>
      </c>
      <c r="M21" s="946"/>
      <c r="N21" s="945" t="str">
        <f>IFERROR(VLOOKUP($AS$7&amp;$AS21,'様式C-1-1用'!$C$4:$AI$2973,6,0),"")</f>
        <v/>
      </c>
      <c r="O21" s="946"/>
      <c r="P21" s="945" t="str">
        <f>IFERROR(VLOOKUP($AS$7&amp;$AS21,'様式C-1-1用'!$C$4:$AI$2973,7,0),"")</f>
        <v/>
      </c>
      <c r="Q21" s="946"/>
      <c r="R21" s="420" t="str">
        <f>IFERROR(VLOOKUP($AS$7&amp;$AS21,'様式C-1-1用'!$C$4:$AI$2973,9,0),"")</f>
        <v/>
      </c>
      <c r="S21" s="420"/>
      <c r="T21" s="420"/>
      <c r="U21" s="923" t="str">
        <f>IFERROR(VLOOKUP($AS$7&amp;$AS21,'様式C-1-1用'!$C$4:$AI$2973,20,0),"")</f>
        <v/>
      </c>
      <c r="V21" s="947"/>
      <c r="W21" s="923" t="str">
        <f>IFERROR(VLOOKUP($AS$7&amp;$AS21,'様式C-1-1用'!$C$4:$AI$2973,23,0),"")</f>
        <v/>
      </c>
      <c r="X21" s="924"/>
      <c r="Y21" s="289" t="str">
        <f>IFERROR(VLOOKUP($AS$7&amp;$AS21,'様式C-1-1用'!$C$4:$CE$2973,58,0),"")</f>
        <v/>
      </c>
      <c r="Z21" s="290" t="str">
        <f>IFERROR(VLOOKUP($AS$7&amp;$AS21,'様式C-1-1用'!$C$4:$BS$977,59,0),"")</f>
        <v/>
      </c>
      <c r="AA21" s="290" t="str">
        <f>IFERROR(VLOOKUP($AS$7&amp;$AS21,'様式C-1-1用'!$C$4:$BS$977,60,0),"")</f>
        <v/>
      </c>
      <c r="AB21" s="290" t="str">
        <f>IFERROR(VLOOKUP($AS$7&amp;$AS21,'様式C-1-1用'!$C$4:$BS$977,61,0),"")</f>
        <v/>
      </c>
      <c r="AC21" s="334" t="str">
        <f>IFERROR(VLOOKUP($AS$7&amp;$AS21,'様式C-1-1用'!$C$4:$BS$977,62,0),"")</f>
        <v/>
      </c>
      <c r="AD21" s="334" t="str">
        <f>IFERROR(VLOOKUP($AS$7&amp;$AS21,'様式C-1-1用'!$C$4:$BS$976,63,0),"")</f>
        <v/>
      </c>
      <c r="AE21" s="334" t="str">
        <f>IFERROR(VLOOKUP($AS$7&amp;$AS21,'様式C-1-1用'!$C$4:$BS$976,64,0),"")</f>
        <v/>
      </c>
      <c r="AF21" s="334" t="str">
        <f>IFERROR(VLOOKUP($AS$7&amp;$AS21,'様式C-1-1用'!$C$4:$BS$976,65,0),"")</f>
        <v/>
      </c>
      <c r="AG21" s="334" t="str">
        <f>IFERROR(VLOOKUP($AS$7&amp;$AS21,'様式C-1-1用'!$C$4:$BS$977,66,0),"")</f>
        <v/>
      </c>
      <c r="AH21" s="334" t="str">
        <f>IFERROR(VLOOKUP($AS$7&amp;$AS21,'様式C-1-1用'!$C$4:$BS$977,67,0),"")</f>
        <v/>
      </c>
      <c r="AI21" s="334" t="str">
        <f>IFERROR(VLOOKUP($AS$7&amp;$AS21,'様式C-1-1用'!$C$4:$BS$977,68,0),"")</f>
        <v/>
      </c>
      <c r="AJ21" s="334" t="str">
        <f>IFERROR(VLOOKUP($AS$7&amp;$AS21,'様式C-1-1用'!$C$4:$BS$977,69,0),"")</f>
        <v/>
      </c>
      <c r="AK21" s="924" t="str">
        <f>IFERROR(VLOOKUP($AS$7&amp;$AS21,'様式C-1-1用'!$C$4:$AI$976,17,0),"")</f>
        <v/>
      </c>
      <c r="AL21" s="924"/>
      <c r="AM21" s="924"/>
      <c r="AN21" s="755"/>
      <c r="AO21" s="756"/>
      <c r="AP21" s="3"/>
      <c r="AQ21" s="166">
        <f t="shared" si="6"/>
        <v>0</v>
      </c>
      <c r="AS21" s="114">
        <f t="shared" si="7"/>
        <v>12</v>
      </c>
    </row>
    <row r="22" spans="2:45" ht="12" customHeight="1" x14ac:dyDescent="0.15">
      <c r="B22" s="629"/>
      <c r="C22" s="912"/>
      <c r="D22" s="910"/>
      <c r="E22" s="910"/>
      <c r="F22" s="910"/>
      <c r="G22" s="910"/>
      <c r="H22" s="910"/>
      <c r="I22" s="910"/>
      <c r="J22" s="911"/>
      <c r="K22" s="138" t="str">
        <f t="shared" si="5"/>
        <v/>
      </c>
      <c r="L22" s="945" t="str">
        <f>IFERROR(VLOOKUP($AS$7&amp;$AS22,'様式C-1-1用'!$C$4:$AI$2973,5,0),"")</f>
        <v/>
      </c>
      <c r="M22" s="946"/>
      <c r="N22" s="945" t="str">
        <f>IFERROR(VLOOKUP($AS$7&amp;$AS22,'様式C-1-1用'!$C$4:$AI$2973,6,0),"")</f>
        <v/>
      </c>
      <c r="O22" s="946"/>
      <c r="P22" s="945" t="str">
        <f>IFERROR(VLOOKUP($AS$7&amp;$AS22,'様式C-1-1用'!$C$4:$AI$2973,7,0),"")</f>
        <v/>
      </c>
      <c r="Q22" s="946"/>
      <c r="R22" s="420" t="str">
        <f>IFERROR(VLOOKUP($AS$7&amp;$AS22,'様式C-1-1用'!$C$4:$AI$2973,9,0),"")</f>
        <v/>
      </c>
      <c r="S22" s="420"/>
      <c r="T22" s="420"/>
      <c r="U22" s="923" t="str">
        <f>IFERROR(VLOOKUP($AS$7&amp;$AS22,'様式C-1-1用'!$C$4:$AI$2973,20,0),"")</f>
        <v/>
      </c>
      <c r="V22" s="947"/>
      <c r="W22" s="923" t="str">
        <f>IFERROR(VLOOKUP($AS$7&amp;$AS22,'様式C-1-1用'!$C$4:$AI$2973,23,0),"")</f>
        <v/>
      </c>
      <c r="X22" s="924"/>
      <c r="Y22" s="289" t="str">
        <f>IFERROR(VLOOKUP($AS$7&amp;$AS22,'様式C-1-1用'!$C$4:$CE$2973,58,0),"")</f>
        <v/>
      </c>
      <c r="Z22" s="290" t="str">
        <f>IFERROR(VLOOKUP($AS$7&amp;$AS22,'様式C-1-1用'!$C$4:$BS$977,59,0),"")</f>
        <v/>
      </c>
      <c r="AA22" s="290" t="str">
        <f>IFERROR(VLOOKUP($AS$7&amp;$AS22,'様式C-1-1用'!$C$4:$BS$977,60,0),"")</f>
        <v/>
      </c>
      <c r="AB22" s="290" t="str">
        <f>IFERROR(VLOOKUP($AS$7&amp;$AS22,'様式C-1-1用'!$C$4:$BS$977,61,0),"")</f>
        <v/>
      </c>
      <c r="AC22" s="334" t="str">
        <f>IFERROR(VLOOKUP($AS$7&amp;$AS22,'様式C-1-1用'!$C$4:$BS$977,62,0),"")</f>
        <v/>
      </c>
      <c r="AD22" s="334" t="str">
        <f>IFERROR(VLOOKUP($AS$7&amp;$AS22,'様式C-1-1用'!$C$4:$BS$976,63,0),"")</f>
        <v/>
      </c>
      <c r="AE22" s="334" t="str">
        <f>IFERROR(VLOOKUP($AS$7&amp;$AS22,'様式C-1-1用'!$C$4:$BS$976,64,0),"")</f>
        <v/>
      </c>
      <c r="AF22" s="334" t="str">
        <f>IFERROR(VLOOKUP($AS$7&amp;$AS22,'様式C-1-1用'!$C$4:$BS$976,65,0),"")</f>
        <v/>
      </c>
      <c r="AG22" s="334" t="str">
        <f>IFERROR(VLOOKUP($AS$7&amp;$AS22,'様式C-1-1用'!$C$4:$BS$977,66,0),"")</f>
        <v/>
      </c>
      <c r="AH22" s="334" t="str">
        <f>IFERROR(VLOOKUP($AS$7&amp;$AS22,'様式C-1-1用'!$C$4:$BS$977,67,0),"")</f>
        <v/>
      </c>
      <c r="AI22" s="334" t="str">
        <f>IFERROR(VLOOKUP($AS$7&amp;$AS22,'様式C-1-1用'!$C$4:$BS$977,68,0),"")</f>
        <v/>
      </c>
      <c r="AJ22" s="334" t="str">
        <f>IFERROR(VLOOKUP($AS$7&amp;$AS22,'様式C-1-1用'!$C$4:$BS$977,69,0),"")</f>
        <v/>
      </c>
      <c r="AK22" s="924" t="str">
        <f>IFERROR(VLOOKUP($AS$7&amp;$AS22,'様式C-1-1用'!$C$4:$AI$976,17,0),"")</f>
        <v/>
      </c>
      <c r="AL22" s="924"/>
      <c r="AM22" s="924"/>
      <c r="AN22" s="755"/>
      <c r="AO22" s="756"/>
      <c r="AP22" s="3"/>
      <c r="AQ22" s="166">
        <f t="shared" si="6"/>
        <v>0</v>
      </c>
      <c r="AS22" s="114">
        <f t="shared" si="7"/>
        <v>13</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14</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15</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16</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17</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18</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19</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20</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21</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1.8</v>
      </c>
      <c r="AG31" s="335">
        <f t="shared" si="8"/>
        <v>0</v>
      </c>
      <c r="AH31" s="335">
        <f t="shared" si="8"/>
        <v>0</v>
      </c>
      <c r="AI31" s="335">
        <f t="shared" si="8"/>
        <v>0</v>
      </c>
      <c r="AJ31" s="335">
        <f t="shared" si="8"/>
        <v>14.2</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2</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3</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Ⅱb</v>
      </c>
      <c r="AD33" s="924"/>
      <c r="AE33" s="924"/>
      <c r="AF33" s="947"/>
      <c r="AG33" s="923" t="str">
        <f>IF(AG32&gt;0,"Ⅳ",IF(AH32&gt;0,"Ⅲ",IF(AI32&gt;0,"Ⅱa",IF(AJ32&gt;0,"Ⅱb","Ⅰ"))))</f>
        <v>Ⅱb</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2</v>
      </c>
      <c r="AF35" s="970"/>
      <c r="AG35" s="139">
        <f>AG32</f>
        <v>0</v>
      </c>
      <c r="AH35" s="139">
        <f>AH32</f>
        <v>0</v>
      </c>
      <c r="AI35" s="969">
        <f>SUM(AI32:AJ32)</f>
        <v>3</v>
      </c>
      <c r="AJ35" s="970"/>
      <c r="AK35" s="955"/>
      <c r="AL35" s="955"/>
      <c r="AM35" s="955"/>
      <c r="AN35" s="955"/>
      <c r="AO35" s="956"/>
      <c r="AP35" s="3"/>
      <c r="AQ35" s="143">
        <f>+Y32+AC35+AG35</f>
        <v>0</v>
      </c>
      <c r="AR35" s="143">
        <f>+Z32+AD35+AH35</f>
        <v>0</v>
      </c>
      <c r="AS35" s="948">
        <f>+AS34+AE35+AI35</f>
        <v>5</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Ⅱ</v>
      </c>
      <c r="AD36" s="924"/>
      <c r="AE36" s="924"/>
      <c r="AF36" s="947"/>
      <c r="AG36" s="923" t="str">
        <f>IF(AG35&gt;0,"Ⅳ",IF(AH35&gt;0,"Ⅲ",IF(AI35&gt;0,"Ⅱ","Ⅰ")))</f>
        <v>Ⅱ</v>
      </c>
      <c r="AH36" s="924"/>
      <c r="AI36" s="924"/>
      <c r="AJ36" s="947"/>
      <c r="AK36" s="955"/>
      <c r="AL36" s="955"/>
      <c r="AM36" s="955"/>
      <c r="AN36" s="955"/>
      <c r="AO36" s="956"/>
      <c r="AP36" s="3"/>
      <c r="AQ36" s="525" t="str">
        <f>IF(AQ35&gt;0,"Ⅳ",IF(AR35&gt;0,"Ⅲ",IF(AS35&gt;0,"Ⅱ","Ⅰ")))</f>
        <v>Ⅱ</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Ⅱ</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36" priority="1">
      <formula>$AQ11=1</formula>
    </cfRule>
  </conditionalFormatting>
  <conditionalFormatting sqref="AC11:AF30">
    <cfRule type="expression" dxfId="35" priority="3">
      <formula>$AQ11=2</formula>
    </cfRule>
  </conditionalFormatting>
  <conditionalFormatting sqref="AG11:AJ30">
    <cfRule type="expression" dxfId="3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F0234-07B6-4259-A806-3C958A4761FC}">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14</v>
      </c>
      <c r="AW5" s="115">
        <f>R7</f>
        <v>8.9870000000000001</v>
      </c>
      <c r="AX5" s="143">
        <f>+Y32</f>
        <v>0</v>
      </c>
      <c r="AY5" s="143">
        <f>+Z32</f>
        <v>0</v>
      </c>
      <c r="AZ5" s="143">
        <f>+AA32</f>
        <v>0</v>
      </c>
      <c r="BA5" s="143">
        <f t="shared" ref="BA5" si="0">+AB32</f>
        <v>0</v>
      </c>
      <c r="BB5" s="143">
        <f>+AC32</f>
        <v>0</v>
      </c>
      <c r="BC5" s="143">
        <f t="shared" ref="BC5:BI5" si="1">+AD32</f>
        <v>0</v>
      </c>
      <c r="BD5" s="143">
        <f t="shared" si="1"/>
        <v>0</v>
      </c>
      <c r="BE5" s="143">
        <f t="shared" si="1"/>
        <v>2</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2</v>
      </c>
      <c r="BP5" s="143">
        <f>+AG35</f>
        <v>0</v>
      </c>
      <c r="BQ5" s="143">
        <f>+AH35</f>
        <v>0</v>
      </c>
      <c r="BR5" s="143">
        <f>+AI35</f>
        <v>0</v>
      </c>
      <c r="BS5" s="288" t="str">
        <f>+Y36</f>
        <v>Ⅰ</v>
      </c>
      <c r="BT5" s="288" t="str">
        <f>+AC36</f>
        <v>Ⅱ</v>
      </c>
      <c r="BU5" s="288" t="str">
        <f>+AG36</f>
        <v>Ⅰ</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1.81</v>
      </c>
      <c r="CE5" s="118">
        <f t="shared" si="4"/>
        <v>0</v>
      </c>
      <c r="CF5" s="118">
        <f t="shared" si="4"/>
        <v>0</v>
      </c>
      <c r="CG5" s="118">
        <f t="shared" si="4"/>
        <v>0</v>
      </c>
      <c r="CH5" s="118">
        <f t="shared" si="4"/>
        <v>0</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14</v>
      </c>
      <c r="O7" s="924"/>
      <c r="P7" s="920" t="s">
        <v>466</v>
      </c>
      <c r="Q7" s="922"/>
      <c r="R7" s="925">
        <f>IF(N7="","",IFERROR(INDEX('様式A-2'!$C$9:$C$438,MATCH(N7,'様式A-2'!$B$9:$B$438,0)),""))</f>
        <v>8.9870000000000001</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14S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側壁（左側）</v>
      </c>
      <c r="O11" s="946"/>
      <c r="P11" s="945" t="str">
        <f>IFERROR(VLOOKUP($AS$7&amp;$AS11,'様式C-1-1用'!$C$4:$AI$2973,7,0),"")</f>
        <v>材質劣化</v>
      </c>
      <c r="Q11" s="946"/>
      <c r="R11" s="420" t="str">
        <f>IFERROR(VLOOKUP($AS$7&amp;$AS11,'様式C-1-1用'!$C$4:$AI$2973,9,0),"")</f>
        <v>うき・はく離</v>
      </c>
      <c r="S11" s="420"/>
      <c r="T11" s="420"/>
      <c r="U11" s="923" t="str">
        <f>IFERROR(VLOOKUP($AS$7&amp;$AS11,'様式C-1-1用'!$C$4:$AI$2973,20,0),"")</f>
        <v>Ⅱ</v>
      </c>
      <c r="V11" s="947"/>
      <c r="W11" s="923" t="str">
        <f>IFERROR(VLOOKUP($AS$7&amp;$AS11,'様式C-1-1用'!$C$4:$AI$2973,23,0),"")</f>
        <v>Ⅱ</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0.91</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
      </c>
      <c r="AL11" s="944"/>
      <c r="AM11" s="944"/>
      <c r="AN11" s="758"/>
      <c r="AO11" s="759"/>
      <c r="AP11" s="3"/>
      <c r="AQ11" s="166">
        <f>IF(P11="外力",1,IF(P11="材質劣化",2,IF(P11="漏水",3,0)))</f>
        <v>2</v>
      </c>
      <c r="AS11" s="114">
        <v>1</v>
      </c>
    </row>
    <row r="12" spans="2:86" ht="12" customHeight="1" x14ac:dyDescent="0.15">
      <c r="B12" s="629"/>
      <c r="C12" s="912"/>
      <c r="D12" s="910"/>
      <c r="E12" s="910"/>
      <c r="F12" s="910"/>
      <c r="G12" s="910"/>
      <c r="H12" s="910"/>
      <c r="I12" s="910"/>
      <c r="J12" s="911"/>
      <c r="K12" s="138">
        <f t="shared" ref="K12:K30" si="5">IF(L12="","",AS12)</f>
        <v>3</v>
      </c>
      <c r="L12" s="945" t="str">
        <f>IFERROR(VLOOKUP($AS$7&amp;$AS12,'様式C-1-1用'!$C$4:$AI$2973,5,0),"")</f>
        <v>覆工・坑門</v>
      </c>
      <c r="M12" s="946"/>
      <c r="N12" s="945" t="str">
        <f>IFERROR(VLOOKUP($AS$7&amp;$AS12,'様式C-1-1用'!$C$4:$AI$2973,6,0),"")</f>
        <v>アーチ（天端）</v>
      </c>
      <c r="O12" s="946"/>
      <c r="P12" s="945" t="str">
        <f>IFERROR(VLOOKUP($AS$7&amp;$AS12,'様式C-1-1用'!$C$4:$AI$2973,7,0),"")</f>
        <v>材質劣化</v>
      </c>
      <c r="Q12" s="946"/>
      <c r="R12" s="420" t="str">
        <f>IFERROR(VLOOKUP($AS$7&amp;$AS12,'様式C-1-1用'!$C$4:$AI$2973,9,0),"")</f>
        <v>補修跡</v>
      </c>
      <c r="S12" s="420"/>
      <c r="T12" s="420"/>
      <c r="U12" s="923" t="str">
        <f>IFERROR(VLOOKUP($AS$7&amp;$AS12,'様式C-1-1用'!$C$4:$AI$2973,20,0),"")</f>
        <v>Ⅱ</v>
      </c>
      <c r="V12" s="947"/>
      <c r="W12" s="923" t="str">
        <f>IFERROR(VLOOKUP($AS$7&amp;$AS12,'様式C-1-1用'!$C$4:$AI$2973,23,0),"")</f>
        <v>Ⅰ</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v>
      </c>
      <c r="AG12" s="334">
        <f>IFERROR(VLOOKUP($AS$7&amp;$AS12,'様式C-1-1用'!$C$4:$BS$977,66,0),"")</f>
        <v>0</v>
      </c>
      <c r="AH12" s="334">
        <f>IFERROR(VLOOKUP($AS$7&amp;$AS12,'様式C-1-1用'!$C$4:$BS$977,67,0),"")</f>
        <v>0</v>
      </c>
      <c r="AI12" s="334">
        <f>IFERROR(VLOOKUP($AS$7&amp;$AS12,'様式C-1-1用'!$C$4:$BS$977,68,0),"")</f>
        <v>0</v>
      </c>
      <c r="AJ12" s="334">
        <f>IFERROR(VLOOKUP($AS$7&amp;$AS12,'様式C-1-1用'!$C$4:$BS$977,69,0),"")</f>
        <v>0</v>
      </c>
      <c r="AK12" s="924" t="str">
        <f>IFERROR(VLOOKUP($AS$7&amp;$AS12,'様式C-1-1用'!$C$4:$AI$976,17,0),"")</f>
        <v>メッシュシート</v>
      </c>
      <c r="AL12" s="924"/>
      <c r="AM12" s="924"/>
      <c r="AN12" s="755"/>
      <c r="AO12" s="756"/>
      <c r="AP12" s="3"/>
      <c r="AQ12" s="166">
        <f t="shared" ref="AQ12:AQ30" si="6">IF(P12="外力",1,IF(P12="材質劣化",2,IF(P12="漏水",3,0)))</f>
        <v>2</v>
      </c>
      <c r="AS12" s="114">
        <v>3</v>
      </c>
    </row>
    <row r="13" spans="2:86" ht="12" customHeight="1" x14ac:dyDescent="0.15">
      <c r="B13" s="629"/>
      <c r="C13" s="912"/>
      <c r="D13" s="910"/>
      <c r="E13" s="910"/>
      <c r="F13" s="910"/>
      <c r="G13" s="910"/>
      <c r="H13" s="910"/>
      <c r="I13" s="910"/>
      <c r="J13" s="911"/>
      <c r="K13" s="138">
        <f t="shared" si="5"/>
        <v>4</v>
      </c>
      <c r="L13" s="945" t="str">
        <f>IFERROR(VLOOKUP($AS$7&amp;$AS13,'様式C-1-1用'!$C$4:$AI$2973,5,0),"")</f>
        <v>覆工・坑門</v>
      </c>
      <c r="M13" s="946"/>
      <c r="N13" s="945" t="str">
        <f>IFERROR(VLOOKUP($AS$7&amp;$AS13,'様式C-1-1用'!$C$4:$AI$2973,6,0),"")</f>
        <v>アーチ（右側）</v>
      </c>
      <c r="O13" s="946"/>
      <c r="P13" s="945" t="str">
        <f>IFERROR(VLOOKUP($AS$7&amp;$AS13,'様式C-1-1用'!$C$4:$AI$2973,7,0),"")</f>
        <v>材質劣化</v>
      </c>
      <c r="Q13" s="946"/>
      <c r="R13" s="420" t="str">
        <f>IFERROR(VLOOKUP($AS$7&amp;$AS13,'様式C-1-1用'!$C$4:$AI$2973,9,0),"")</f>
        <v>補修跡</v>
      </c>
      <c r="S13" s="420"/>
      <c r="T13" s="420"/>
      <c r="U13" s="923" t="str">
        <f>IFERROR(VLOOKUP($AS$7&amp;$AS13,'様式C-1-1用'!$C$4:$AI$2973,20,0),"")</f>
        <v>Ⅱ</v>
      </c>
      <c r="V13" s="947"/>
      <c r="W13" s="923" t="str">
        <f>IFERROR(VLOOKUP($AS$7&amp;$AS13,'様式C-1-1用'!$C$4:$AI$2973,23,0),"")</f>
        <v>Ⅰ</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v>
      </c>
      <c r="AF13" s="334">
        <f>IFERROR(VLOOKUP($AS$7&amp;$AS13,'様式C-1-1用'!$C$4:$BS$976,65,0),"")</f>
        <v>0</v>
      </c>
      <c r="AG13" s="334">
        <f>IFERROR(VLOOKUP($AS$7&amp;$AS13,'様式C-1-1用'!$C$4:$BS$977,66,0),"")</f>
        <v>0</v>
      </c>
      <c r="AH13" s="334">
        <f>IFERROR(VLOOKUP($AS$7&amp;$AS13,'様式C-1-1用'!$C$4:$BS$977,67,0),"")</f>
        <v>0</v>
      </c>
      <c r="AI13" s="334">
        <f>IFERROR(VLOOKUP($AS$7&amp;$AS13,'様式C-1-1用'!$C$4:$BS$977,68,0),"")</f>
        <v>0</v>
      </c>
      <c r="AJ13" s="334">
        <f>IFERROR(VLOOKUP($AS$7&amp;$AS13,'様式C-1-1用'!$C$4:$BS$977,69,0),"")</f>
        <v>0</v>
      </c>
      <c r="AK13" s="924" t="str">
        <f>IFERROR(VLOOKUP($AS$7&amp;$AS13,'様式C-1-1用'!$C$4:$AI$976,17,0),"")</f>
        <v>導水工</v>
      </c>
      <c r="AL13" s="924"/>
      <c r="AM13" s="924"/>
      <c r="AN13" s="755"/>
      <c r="AO13" s="756"/>
      <c r="AP13" s="3"/>
      <c r="AQ13" s="166">
        <f t="shared" si="6"/>
        <v>2</v>
      </c>
      <c r="AS13" s="114">
        <f t="shared" ref="AS13:AS30" si="7">AS12+1</f>
        <v>4</v>
      </c>
    </row>
    <row r="14" spans="2:86" ht="12" customHeight="1" x14ac:dyDescent="0.15">
      <c r="B14" s="629"/>
      <c r="C14" s="912"/>
      <c r="D14" s="910"/>
      <c r="E14" s="910"/>
      <c r="F14" s="910"/>
      <c r="G14" s="910"/>
      <c r="H14" s="910"/>
      <c r="I14" s="910"/>
      <c r="J14" s="911"/>
      <c r="K14" s="138">
        <f t="shared" si="5"/>
        <v>5</v>
      </c>
      <c r="L14" s="945" t="str">
        <f>IFERROR(VLOOKUP($AS$7&amp;$AS14,'様式C-1-1用'!$C$4:$AI$2973,5,0),"")</f>
        <v>覆工・坑門</v>
      </c>
      <c r="M14" s="946"/>
      <c r="N14" s="945" t="str">
        <f>IFERROR(VLOOKUP($AS$7&amp;$AS14,'様式C-1-1用'!$C$4:$AI$2973,6,0),"")</f>
        <v>側壁（右側）</v>
      </c>
      <c r="O14" s="946"/>
      <c r="P14" s="945" t="str">
        <f>IFERROR(VLOOKUP($AS$7&amp;$AS14,'様式C-1-1用'!$C$4:$AI$2973,7,0),"")</f>
        <v>材質劣化</v>
      </c>
      <c r="Q14" s="946"/>
      <c r="R14" s="420" t="str">
        <f>IFERROR(VLOOKUP($AS$7&amp;$AS14,'様式C-1-1用'!$C$4:$AI$2973,9,0),"")</f>
        <v>うき・はく離</v>
      </c>
      <c r="S14" s="420"/>
      <c r="T14" s="420"/>
      <c r="U14" s="923" t="str">
        <f>IFERROR(VLOOKUP($AS$7&amp;$AS14,'様式C-1-1用'!$C$4:$AI$2973,20,0),"")</f>
        <v>Ⅱ</v>
      </c>
      <c r="V14" s="947"/>
      <c r="W14" s="923" t="str">
        <f>IFERROR(VLOOKUP($AS$7&amp;$AS14,'様式C-1-1用'!$C$4:$AI$2973,23,0),"")</f>
        <v>Ⅱ</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0.9</v>
      </c>
      <c r="AG14" s="334">
        <f>IFERROR(VLOOKUP($AS$7&amp;$AS14,'様式C-1-1用'!$C$4:$BS$977,66,0),"")</f>
        <v>0</v>
      </c>
      <c r="AH14" s="334">
        <f>IFERROR(VLOOKUP($AS$7&amp;$AS14,'様式C-1-1用'!$C$4:$BS$977,67,0),"")</f>
        <v>0</v>
      </c>
      <c r="AI14" s="334">
        <f>IFERROR(VLOOKUP($AS$7&amp;$AS14,'様式C-1-1用'!$C$4:$BS$977,68,0),"")</f>
        <v>0</v>
      </c>
      <c r="AJ14" s="334">
        <f>IFERROR(VLOOKUP($AS$7&amp;$AS14,'様式C-1-1用'!$C$4:$BS$977,69,0),"")</f>
        <v>0</v>
      </c>
      <c r="AK14" s="924" t="str">
        <f>IFERROR(VLOOKUP($AS$7&amp;$AS14,'様式C-1-1用'!$C$4:$AI$976,17,0),"")</f>
        <v/>
      </c>
      <c r="AL14" s="924"/>
      <c r="AM14" s="924"/>
      <c r="AN14" s="755"/>
      <c r="AO14" s="756"/>
      <c r="AP14" s="3"/>
      <c r="AQ14" s="166">
        <f t="shared" si="6"/>
        <v>2</v>
      </c>
      <c r="AS14" s="114">
        <f t="shared" si="7"/>
        <v>5</v>
      </c>
    </row>
    <row r="15" spans="2:86" ht="12" customHeight="1" x14ac:dyDescent="0.15">
      <c r="B15" s="629"/>
      <c r="C15" s="912"/>
      <c r="D15" s="910"/>
      <c r="E15" s="910"/>
      <c r="F15" s="910"/>
      <c r="G15" s="910"/>
      <c r="H15" s="910"/>
      <c r="I15" s="910"/>
      <c r="J15" s="911"/>
      <c r="K15" s="138" t="str">
        <f t="shared" si="5"/>
        <v/>
      </c>
      <c r="L15" s="945" t="str">
        <f>IFERROR(VLOOKUP($AS$7&amp;$AS15,'様式C-1-1用'!$C$4:$AI$2973,5,0),"")</f>
        <v/>
      </c>
      <c r="M15" s="946"/>
      <c r="N15" s="945" t="str">
        <f>IFERROR(VLOOKUP($AS$7&amp;$AS15,'様式C-1-1用'!$C$4:$AI$2973,6,0),"")</f>
        <v/>
      </c>
      <c r="O15" s="946"/>
      <c r="P15" s="945" t="str">
        <f>IFERROR(VLOOKUP($AS$7&amp;$AS15,'様式C-1-1用'!$C$4:$AI$2973,7,0),"")</f>
        <v/>
      </c>
      <c r="Q15" s="946"/>
      <c r="R15" s="420" t="str">
        <f>IFERROR(VLOOKUP($AS$7&amp;$AS15,'様式C-1-1用'!$C$4:$AI$2973,9,0),"")</f>
        <v/>
      </c>
      <c r="S15" s="420"/>
      <c r="T15" s="420"/>
      <c r="U15" s="923" t="str">
        <f>IFERROR(VLOOKUP($AS$7&amp;$AS15,'様式C-1-1用'!$C$4:$AI$2973,20,0),"")</f>
        <v/>
      </c>
      <c r="V15" s="947"/>
      <c r="W15" s="923" t="str">
        <f>IFERROR(VLOOKUP($AS$7&amp;$AS15,'様式C-1-1用'!$C$4:$AI$2973,23,0),"")</f>
        <v/>
      </c>
      <c r="X15" s="924"/>
      <c r="Y15" s="289" t="str">
        <f>IFERROR(VLOOKUP($AS$7&amp;$AS15,'様式C-1-1用'!$C$4:$CE$2973,58,0),"")</f>
        <v/>
      </c>
      <c r="Z15" s="290" t="str">
        <f>IFERROR(VLOOKUP($AS$7&amp;$AS15,'様式C-1-1用'!$C$4:$BS$977,59,0),"")</f>
        <v/>
      </c>
      <c r="AA15" s="290" t="str">
        <f>IFERROR(VLOOKUP($AS$7&amp;$AS15,'様式C-1-1用'!$C$4:$BS$977,60,0),"")</f>
        <v/>
      </c>
      <c r="AB15" s="290" t="str">
        <f>IFERROR(VLOOKUP($AS$7&amp;$AS15,'様式C-1-1用'!$C$4:$BS$977,61,0),"")</f>
        <v/>
      </c>
      <c r="AC15" s="334" t="str">
        <f>IFERROR(VLOOKUP($AS$7&amp;$AS15,'様式C-1-1用'!$C$4:$BS$977,62,0),"")</f>
        <v/>
      </c>
      <c r="AD15" s="334" t="str">
        <f>IFERROR(VLOOKUP($AS$7&amp;$AS15,'様式C-1-1用'!$C$4:$BS$976,63,0),"")</f>
        <v/>
      </c>
      <c r="AE15" s="334" t="str">
        <f>IFERROR(VLOOKUP($AS$7&amp;$AS15,'様式C-1-1用'!$C$4:$BS$976,64,0),"")</f>
        <v/>
      </c>
      <c r="AF15" s="334" t="str">
        <f>IFERROR(VLOOKUP($AS$7&amp;$AS15,'様式C-1-1用'!$C$4:$BS$976,65,0),"")</f>
        <v/>
      </c>
      <c r="AG15" s="334" t="str">
        <f>IFERROR(VLOOKUP($AS$7&amp;$AS15,'様式C-1-1用'!$C$4:$BS$977,66,0),"")</f>
        <v/>
      </c>
      <c r="AH15" s="334" t="str">
        <f>IFERROR(VLOOKUP($AS$7&amp;$AS15,'様式C-1-1用'!$C$4:$BS$977,67,0),"")</f>
        <v/>
      </c>
      <c r="AI15" s="334" t="str">
        <f>IFERROR(VLOOKUP($AS$7&amp;$AS15,'様式C-1-1用'!$C$4:$BS$977,68,0),"")</f>
        <v/>
      </c>
      <c r="AJ15" s="334" t="str">
        <f>IFERROR(VLOOKUP($AS$7&amp;$AS15,'様式C-1-1用'!$C$4:$BS$977,69,0),"")</f>
        <v/>
      </c>
      <c r="AK15" s="924" t="str">
        <f>IFERROR(VLOOKUP($AS$7&amp;$AS15,'様式C-1-1用'!$C$4:$AI$976,17,0),"")</f>
        <v/>
      </c>
      <c r="AL15" s="924"/>
      <c r="AM15" s="924"/>
      <c r="AN15" s="755"/>
      <c r="AO15" s="756"/>
      <c r="AP15" s="3"/>
      <c r="AQ15" s="166">
        <f t="shared" si="6"/>
        <v>0</v>
      </c>
      <c r="AS15" s="114">
        <f t="shared" si="7"/>
        <v>6</v>
      </c>
    </row>
    <row r="16" spans="2:86" ht="12" customHeight="1" x14ac:dyDescent="0.15">
      <c r="B16" s="629"/>
      <c r="C16" s="912"/>
      <c r="D16" s="910"/>
      <c r="E16" s="910"/>
      <c r="F16" s="910"/>
      <c r="G16" s="910"/>
      <c r="H16" s="910"/>
      <c r="I16" s="910"/>
      <c r="J16" s="911"/>
      <c r="K16" s="138" t="str">
        <f t="shared" si="5"/>
        <v/>
      </c>
      <c r="L16" s="945" t="str">
        <f>IFERROR(VLOOKUP($AS$7&amp;$AS16,'様式C-1-1用'!$C$4:$AI$2973,5,0),"")</f>
        <v/>
      </c>
      <c r="M16" s="946"/>
      <c r="N16" s="945" t="str">
        <f>IFERROR(VLOOKUP($AS$7&amp;$AS16,'様式C-1-1用'!$C$4:$AI$2973,6,0),"")</f>
        <v/>
      </c>
      <c r="O16" s="946"/>
      <c r="P16" s="945" t="str">
        <f>IFERROR(VLOOKUP($AS$7&amp;$AS16,'様式C-1-1用'!$C$4:$AI$2973,7,0),"")</f>
        <v/>
      </c>
      <c r="Q16" s="946"/>
      <c r="R16" s="420" t="str">
        <f>IFERROR(VLOOKUP($AS$7&amp;$AS16,'様式C-1-1用'!$C$4:$AI$2973,9,0),"")</f>
        <v/>
      </c>
      <c r="S16" s="420"/>
      <c r="T16" s="420"/>
      <c r="U16" s="923" t="str">
        <f>IFERROR(VLOOKUP($AS$7&amp;$AS16,'様式C-1-1用'!$C$4:$AI$2973,20,0),"")</f>
        <v/>
      </c>
      <c r="V16" s="947"/>
      <c r="W16" s="923" t="str">
        <f>IFERROR(VLOOKUP($AS$7&amp;$AS16,'様式C-1-1用'!$C$4:$AI$2973,23,0),"")</f>
        <v/>
      </c>
      <c r="X16" s="924"/>
      <c r="Y16" s="289" t="str">
        <f>IFERROR(VLOOKUP($AS$7&amp;$AS16,'様式C-1-1用'!$C$4:$CE$2973,58,0),"")</f>
        <v/>
      </c>
      <c r="Z16" s="290" t="str">
        <f>IFERROR(VLOOKUP($AS$7&amp;$AS16,'様式C-1-1用'!$C$4:$BS$977,59,0),"")</f>
        <v/>
      </c>
      <c r="AA16" s="290" t="str">
        <f>IFERROR(VLOOKUP($AS$7&amp;$AS16,'様式C-1-1用'!$C$4:$BS$977,60,0),"")</f>
        <v/>
      </c>
      <c r="AB16" s="290" t="str">
        <f>IFERROR(VLOOKUP($AS$7&amp;$AS16,'様式C-1-1用'!$C$4:$BS$977,61,0),"")</f>
        <v/>
      </c>
      <c r="AC16" s="334" t="str">
        <f>IFERROR(VLOOKUP($AS$7&amp;$AS16,'様式C-1-1用'!$C$4:$BS$977,62,0),"")</f>
        <v/>
      </c>
      <c r="AD16" s="334" t="str">
        <f>IFERROR(VLOOKUP($AS$7&amp;$AS16,'様式C-1-1用'!$C$4:$BS$976,63,0),"")</f>
        <v/>
      </c>
      <c r="AE16" s="334" t="str">
        <f>IFERROR(VLOOKUP($AS$7&amp;$AS16,'様式C-1-1用'!$C$4:$BS$976,64,0),"")</f>
        <v/>
      </c>
      <c r="AF16" s="334" t="str">
        <f>IFERROR(VLOOKUP($AS$7&amp;$AS16,'様式C-1-1用'!$C$4:$BS$976,65,0),"")</f>
        <v/>
      </c>
      <c r="AG16" s="334" t="str">
        <f>IFERROR(VLOOKUP($AS$7&amp;$AS16,'様式C-1-1用'!$C$4:$BS$977,66,0),"")</f>
        <v/>
      </c>
      <c r="AH16" s="334" t="str">
        <f>IFERROR(VLOOKUP($AS$7&amp;$AS16,'様式C-1-1用'!$C$4:$BS$977,67,0),"")</f>
        <v/>
      </c>
      <c r="AI16" s="334" t="str">
        <f>IFERROR(VLOOKUP($AS$7&amp;$AS16,'様式C-1-1用'!$C$4:$BS$977,68,0),"")</f>
        <v/>
      </c>
      <c r="AJ16" s="334" t="str">
        <f>IFERROR(VLOOKUP($AS$7&amp;$AS16,'様式C-1-1用'!$C$4:$BS$977,69,0),"")</f>
        <v/>
      </c>
      <c r="AK16" s="924" t="str">
        <f>IFERROR(VLOOKUP($AS$7&amp;$AS16,'様式C-1-1用'!$C$4:$AI$976,17,0),"")</f>
        <v/>
      </c>
      <c r="AL16" s="924"/>
      <c r="AM16" s="924"/>
      <c r="AN16" s="755"/>
      <c r="AO16" s="756"/>
      <c r="AP16" s="3"/>
      <c r="AQ16" s="166">
        <f t="shared" si="6"/>
        <v>0</v>
      </c>
      <c r="AS16" s="114">
        <f t="shared" si="7"/>
        <v>7</v>
      </c>
    </row>
    <row r="17" spans="2:45" ht="12" customHeight="1" x14ac:dyDescent="0.15">
      <c r="B17" s="629"/>
      <c r="C17" s="912"/>
      <c r="D17" s="910"/>
      <c r="E17" s="910"/>
      <c r="F17" s="910"/>
      <c r="G17" s="910"/>
      <c r="H17" s="910"/>
      <c r="I17" s="910"/>
      <c r="J17" s="911"/>
      <c r="K17" s="138" t="str">
        <f t="shared" si="5"/>
        <v/>
      </c>
      <c r="L17" s="945" t="str">
        <f>IFERROR(VLOOKUP($AS$7&amp;$AS17,'様式C-1-1用'!$C$4:$AI$2973,5,0),"")</f>
        <v/>
      </c>
      <c r="M17" s="946"/>
      <c r="N17" s="945" t="str">
        <f>IFERROR(VLOOKUP($AS$7&amp;$AS17,'様式C-1-1用'!$C$4:$AI$2973,6,0),"")</f>
        <v/>
      </c>
      <c r="O17" s="946"/>
      <c r="P17" s="945" t="str">
        <f>IFERROR(VLOOKUP($AS$7&amp;$AS17,'様式C-1-1用'!$C$4:$AI$2973,7,0),"")</f>
        <v/>
      </c>
      <c r="Q17" s="946"/>
      <c r="R17" s="420" t="str">
        <f>IFERROR(VLOOKUP($AS$7&amp;$AS17,'様式C-1-1用'!$C$4:$AI$2973,9,0),"")</f>
        <v/>
      </c>
      <c r="S17" s="420"/>
      <c r="T17" s="420"/>
      <c r="U17" s="923" t="str">
        <f>IFERROR(VLOOKUP($AS$7&amp;$AS17,'様式C-1-1用'!$C$4:$AI$2973,20,0),"")</f>
        <v/>
      </c>
      <c r="V17" s="947"/>
      <c r="W17" s="923" t="str">
        <f>IFERROR(VLOOKUP($AS$7&amp;$AS17,'様式C-1-1用'!$C$4:$AI$2973,23,0),"")</f>
        <v/>
      </c>
      <c r="X17" s="924"/>
      <c r="Y17" s="289" t="str">
        <f>IFERROR(VLOOKUP($AS$7&amp;$AS17,'様式C-1-1用'!$C$4:$CE$2973,58,0),"")</f>
        <v/>
      </c>
      <c r="Z17" s="290" t="str">
        <f>IFERROR(VLOOKUP($AS$7&amp;$AS17,'様式C-1-1用'!$C$4:$BS$977,59,0),"")</f>
        <v/>
      </c>
      <c r="AA17" s="290" t="str">
        <f>IFERROR(VLOOKUP($AS$7&amp;$AS17,'様式C-1-1用'!$C$4:$BS$977,60,0),"")</f>
        <v/>
      </c>
      <c r="AB17" s="290" t="str">
        <f>IFERROR(VLOOKUP($AS$7&amp;$AS17,'様式C-1-1用'!$C$4:$BS$977,61,0),"")</f>
        <v/>
      </c>
      <c r="AC17" s="334" t="str">
        <f>IFERROR(VLOOKUP($AS$7&amp;$AS17,'様式C-1-1用'!$C$4:$BS$977,62,0),"")</f>
        <v/>
      </c>
      <c r="AD17" s="334" t="str">
        <f>IFERROR(VLOOKUP($AS$7&amp;$AS17,'様式C-1-1用'!$C$4:$BS$976,63,0),"")</f>
        <v/>
      </c>
      <c r="AE17" s="334" t="str">
        <f>IFERROR(VLOOKUP($AS$7&amp;$AS17,'様式C-1-1用'!$C$4:$BS$976,64,0),"")</f>
        <v/>
      </c>
      <c r="AF17" s="334" t="str">
        <f>IFERROR(VLOOKUP($AS$7&amp;$AS17,'様式C-1-1用'!$C$4:$BS$976,65,0),"")</f>
        <v/>
      </c>
      <c r="AG17" s="334" t="str">
        <f>IFERROR(VLOOKUP($AS$7&amp;$AS17,'様式C-1-1用'!$C$4:$BS$977,66,0),"")</f>
        <v/>
      </c>
      <c r="AH17" s="334" t="str">
        <f>IFERROR(VLOOKUP($AS$7&amp;$AS17,'様式C-1-1用'!$C$4:$BS$977,67,0),"")</f>
        <v/>
      </c>
      <c r="AI17" s="334" t="str">
        <f>IFERROR(VLOOKUP($AS$7&amp;$AS17,'様式C-1-1用'!$C$4:$BS$977,68,0),"")</f>
        <v/>
      </c>
      <c r="AJ17" s="334" t="str">
        <f>IFERROR(VLOOKUP($AS$7&amp;$AS17,'様式C-1-1用'!$C$4:$BS$977,69,0),"")</f>
        <v/>
      </c>
      <c r="AK17" s="924" t="str">
        <f>IFERROR(VLOOKUP($AS$7&amp;$AS17,'様式C-1-1用'!$C$4:$AI$976,17,0),"")</f>
        <v/>
      </c>
      <c r="AL17" s="924"/>
      <c r="AM17" s="924"/>
      <c r="AN17" s="755"/>
      <c r="AO17" s="756"/>
      <c r="AP17" s="3"/>
      <c r="AQ17" s="166">
        <f t="shared" si="6"/>
        <v>0</v>
      </c>
      <c r="AS17" s="114">
        <f t="shared" si="7"/>
        <v>8</v>
      </c>
    </row>
    <row r="18" spans="2:45" ht="12" customHeight="1" x14ac:dyDescent="0.15">
      <c r="B18" s="629"/>
      <c r="C18" s="912"/>
      <c r="D18" s="910"/>
      <c r="E18" s="910"/>
      <c r="F18" s="910"/>
      <c r="G18" s="910"/>
      <c r="H18" s="910"/>
      <c r="I18" s="910"/>
      <c r="J18" s="911"/>
      <c r="K18" s="138" t="str">
        <f t="shared" si="5"/>
        <v/>
      </c>
      <c r="L18" s="945" t="str">
        <f>IFERROR(VLOOKUP($AS$7&amp;$AS18,'様式C-1-1用'!$C$4:$AI$2973,5,0),"")</f>
        <v/>
      </c>
      <c r="M18" s="946"/>
      <c r="N18" s="945" t="str">
        <f>IFERROR(VLOOKUP($AS$7&amp;$AS18,'様式C-1-1用'!$C$4:$AI$2973,6,0),"")</f>
        <v/>
      </c>
      <c r="O18" s="946"/>
      <c r="P18" s="945" t="str">
        <f>IFERROR(VLOOKUP($AS$7&amp;$AS18,'様式C-1-1用'!$C$4:$AI$2973,7,0),"")</f>
        <v/>
      </c>
      <c r="Q18" s="946"/>
      <c r="R18" s="420" t="str">
        <f>IFERROR(VLOOKUP($AS$7&amp;$AS18,'様式C-1-1用'!$C$4:$AI$2973,9,0),"")</f>
        <v/>
      </c>
      <c r="S18" s="420"/>
      <c r="T18" s="420"/>
      <c r="U18" s="923" t="str">
        <f>IFERROR(VLOOKUP($AS$7&amp;$AS18,'様式C-1-1用'!$C$4:$AI$2973,20,0),"")</f>
        <v/>
      </c>
      <c r="V18" s="947"/>
      <c r="W18" s="923" t="str">
        <f>IFERROR(VLOOKUP($AS$7&amp;$AS18,'様式C-1-1用'!$C$4:$AI$2973,23,0),"")</f>
        <v/>
      </c>
      <c r="X18" s="924"/>
      <c r="Y18" s="289" t="str">
        <f>IFERROR(VLOOKUP($AS$7&amp;$AS18,'様式C-1-1用'!$C$4:$CE$2973,58,0),"")</f>
        <v/>
      </c>
      <c r="Z18" s="290" t="str">
        <f>IFERROR(VLOOKUP($AS$7&amp;$AS18,'様式C-1-1用'!$C$4:$BS$977,59,0),"")</f>
        <v/>
      </c>
      <c r="AA18" s="290" t="str">
        <f>IFERROR(VLOOKUP($AS$7&amp;$AS18,'様式C-1-1用'!$C$4:$BS$977,60,0),"")</f>
        <v/>
      </c>
      <c r="AB18" s="290" t="str">
        <f>IFERROR(VLOOKUP($AS$7&amp;$AS18,'様式C-1-1用'!$C$4:$BS$977,61,0),"")</f>
        <v/>
      </c>
      <c r="AC18" s="334" t="str">
        <f>IFERROR(VLOOKUP($AS$7&amp;$AS18,'様式C-1-1用'!$C$4:$BS$977,62,0),"")</f>
        <v/>
      </c>
      <c r="AD18" s="334" t="str">
        <f>IFERROR(VLOOKUP($AS$7&amp;$AS18,'様式C-1-1用'!$C$4:$BS$976,63,0),"")</f>
        <v/>
      </c>
      <c r="AE18" s="334" t="str">
        <f>IFERROR(VLOOKUP($AS$7&amp;$AS18,'様式C-1-1用'!$C$4:$BS$976,64,0),"")</f>
        <v/>
      </c>
      <c r="AF18" s="334" t="str">
        <f>IFERROR(VLOOKUP($AS$7&amp;$AS18,'様式C-1-1用'!$C$4:$BS$976,65,0),"")</f>
        <v/>
      </c>
      <c r="AG18" s="334" t="str">
        <f>IFERROR(VLOOKUP($AS$7&amp;$AS18,'様式C-1-1用'!$C$4:$BS$977,66,0),"")</f>
        <v/>
      </c>
      <c r="AH18" s="334" t="str">
        <f>IFERROR(VLOOKUP($AS$7&amp;$AS18,'様式C-1-1用'!$C$4:$BS$977,67,0),"")</f>
        <v/>
      </c>
      <c r="AI18" s="334" t="str">
        <f>IFERROR(VLOOKUP($AS$7&amp;$AS18,'様式C-1-1用'!$C$4:$BS$977,68,0),"")</f>
        <v/>
      </c>
      <c r="AJ18" s="334" t="str">
        <f>IFERROR(VLOOKUP($AS$7&amp;$AS18,'様式C-1-1用'!$C$4:$BS$977,69,0),"")</f>
        <v/>
      </c>
      <c r="AK18" s="924" t="str">
        <f>IFERROR(VLOOKUP($AS$7&amp;$AS18,'様式C-1-1用'!$C$4:$AI$976,17,0),"")</f>
        <v/>
      </c>
      <c r="AL18" s="924"/>
      <c r="AM18" s="924"/>
      <c r="AN18" s="755"/>
      <c r="AO18" s="756"/>
      <c r="AP18" s="3"/>
      <c r="AQ18" s="166">
        <f t="shared" si="6"/>
        <v>0</v>
      </c>
      <c r="AS18" s="114">
        <f t="shared" si="7"/>
        <v>9</v>
      </c>
    </row>
    <row r="19" spans="2:45" ht="12" customHeight="1" x14ac:dyDescent="0.15">
      <c r="B19" s="629"/>
      <c r="C19" s="912"/>
      <c r="D19" s="910"/>
      <c r="E19" s="910"/>
      <c r="F19" s="910"/>
      <c r="G19" s="910"/>
      <c r="H19" s="910"/>
      <c r="I19" s="910"/>
      <c r="J19" s="911"/>
      <c r="K19" s="138" t="str">
        <f t="shared" si="5"/>
        <v/>
      </c>
      <c r="L19" s="945" t="str">
        <f>IFERROR(VLOOKUP($AS$7&amp;$AS19,'様式C-1-1用'!$C$4:$AI$2973,5,0),"")</f>
        <v/>
      </c>
      <c r="M19" s="946"/>
      <c r="N19" s="945" t="str">
        <f>IFERROR(VLOOKUP($AS$7&amp;$AS19,'様式C-1-1用'!$C$4:$AI$2973,6,0),"")</f>
        <v/>
      </c>
      <c r="O19" s="946"/>
      <c r="P19" s="945" t="str">
        <f>IFERROR(VLOOKUP($AS$7&amp;$AS19,'様式C-1-1用'!$C$4:$AI$2973,7,0),"")</f>
        <v/>
      </c>
      <c r="Q19" s="946"/>
      <c r="R19" s="420" t="str">
        <f>IFERROR(VLOOKUP($AS$7&amp;$AS19,'様式C-1-1用'!$C$4:$AI$2973,9,0),"")</f>
        <v/>
      </c>
      <c r="S19" s="420"/>
      <c r="T19" s="420"/>
      <c r="U19" s="923" t="str">
        <f>IFERROR(VLOOKUP($AS$7&amp;$AS19,'様式C-1-1用'!$C$4:$AI$2973,20,0),"")</f>
        <v/>
      </c>
      <c r="V19" s="947"/>
      <c r="W19" s="923" t="str">
        <f>IFERROR(VLOOKUP($AS$7&amp;$AS19,'様式C-1-1用'!$C$4:$AI$2973,23,0),"")</f>
        <v/>
      </c>
      <c r="X19" s="924"/>
      <c r="Y19" s="289" t="str">
        <f>IFERROR(VLOOKUP($AS$7&amp;$AS19,'様式C-1-1用'!$C$4:$CE$2973,58,0),"")</f>
        <v/>
      </c>
      <c r="Z19" s="290" t="str">
        <f>IFERROR(VLOOKUP($AS$7&amp;$AS19,'様式C-1-1用'!$C$4:$BS$977,59,0),"")</f>
        <v/>
      </c>
      <c r="AA19" s="290" t="str">
        <f>IFERROR(VLOOKUP($AS$7&amp;$AS19,'様式C-1-1用'!$C$4:$BS$977,60,0),"")</f>
        <v/>
      </c>
      <c r="AB19" s="290" t="str">
        <f>IFERROR(VLOOKUP($AS$7&amp;$AS19,'様式C-1-1用'!$C$4:$BS$977,61,0),"")</f>
        <v/>
      </c>
      <c r="AC19" s="334" t="str">
        <f>IFERROR(VLOOKUP($AS$7&amp;$AS19,'様式C-1-1用'!$C$4:$BS$977,62,0),"")</f>
        <v/>
      </c>
      <c r="AD19" s="334" t="str">
        <f>IFERROR(VLOOKUP($AS$7&amp;$AS19,'様式C-1-1用'!$C$4:$BS$976,63,0),"")</f>
        <v/>
      </c>
      <c r="AE19" s="334" t="str">
        <f>IFERROR(VLOOKUP($AS$7&amp;$AS19,'様式C-1-1用'!$C$4:$BS$976,64,0),"")</f>
        <v/>
      </c>
      <c r="AF19" s="334" t="str">
        <f>IFERROR(VLOOKUP($AS$7&amp;$AS19,'様式C-1-1用'!$C$4:$BS$976,65,0),"")</f>
        <v/>
      </c>
      <c r="AG19" s="334" t="str">
        <f>IFERROR(VLOOKUP($AS$7&amp;$AS19,'様式C-1-1用'!$C$4:$BS$977,66,0),"")</f>
        <v/>
      </c>
      <c r="AH19" s="334" t="str">
        <f>IFERROR(VLOOKUP($AS$7&amp;$AS19,'様式C-1-1用'!$C$4:$BS$977,67,0),"")</f>
        <v/>
      </c>
      <c r="AI19" s="334" t="str">
        <f>IFERROR(VLOOKUP($AS$7&amp;$AS19,'様式C-1-1用'!$C$4:$BS$977,68,0),"")</f>
        <v/>
      </c>
      <c r="AJ19" s="334" t="str">
        <f>IFERROR(VLOOKUP($AS$7&amp;$AS19,'様式C-1-1用'!$C$4:$BS$977,69,0),"")</f>
        <v/>
      </c>
      <c r="AK19" s="924" t="str">
        <f>IFERROR(VLOOKUP($AS$7&amp;$AS19,'様式C-1-1用'!$C$4:$AI$976,17,0),"")</f>
        <v/>
      </c>
      <c r="AL19" s="924"/>
      <c r="AM19" s="924"/>
      <c r="AN19" s="755"/>
      <c r="AO19" s="756"/>
      <c r="AP19" s="3"/>
      <c r="AQ19" s="166">
        <f t="shared" si="6"/>
        <v>0</v>
      </c>
      <c r="AS19" s="114">
        <f t="shared" si="7"/>
        <v>10</v>
      </c>
    </row>
    <row r="20" spans="2:45" ht="12" customHeight="1" x14ac:dyDescent="0.15">
      <c r="B20" s="629"/>
      <c r="C20" s="912"/>
      <c r="D20" s="910"/>
      <c r="E20" s="910"/>
      <c r="F20" s="910"/>
      <c r="G20" s="910"/>
      <c r="H20" s="910"/>
      <c r="I20" s="910"/>
      <c r="J20" s="911"/>
      <c r="K20" s="138" t="str">
        <f t="shared" si="5"/>
        <v/>
      </c>
      <c r="L20" s="945" t="str">
        <f>IFERROR(VLOOKUP($AS$7&amp;$AS20,'様式C-1-1用'!$C$4:$AI$2973,5,0),"")</f>
        <v/>
      </c>
      <c r="M20" s="946"/>
      <c r="N20" s="945" t="str">
        <f>IFERROR(VLOOKUP($AS$7&amp;$AS20,'様式C-1-1用'!$C$4:$AI$2973,6,0),"")</f>
        <v/>
      </c>
      <c r="O20" s="946"/>
      <c r="P20" s="945" t="str">
        <f>IFERROR(VLOOKUP($AS$7&amp;$AS20,'様式C-1-1用'!$C$4:$AI$2973,7,0),"")</f>
        <v/>
      </c>
      <c r="Q20" s="946"/>
      <c r="R20" s="420" t="str">
        <f>IFERROR(VLOOKUP($AS$7&amp;$AS20,'様式C-1-1用'!$C$4:$AI$2973,9,0),"")</f>
        <v/>
      </c>
      <c r="S20" s="420"/>
      <c r="T20" s="420"/>
      <c r="U20" s="923" t="str">
        <f>IFERROR(VLOOKUP($AS$7&amp;$AS20,'様式C-1-1用'!$C$4:$AI$2973,20,0),"")</f>
        <v/>
      </c>
      <c r="V20" s="947"/>
      <c r="W20" s="923" t="str">
        <f>IFERROR(VLOOKUP($AS$7&amp;$AS20,'様式C-1-1用'!$C$4:$AI$2973,23,0),"")</f>
        <v/>
      </c>
      <c r="X20" s="924"/>
      <c r="Y20" s="289" t="str">
        <f>IFERROR(VLOOKUP($AS$7&amp;$AS20,'様式C-1-1用'!$C$4:$CE$2973,58,0),"")</f>
        <v/>
      </c>
      <c r="Z20" s="290" t="str">
        <f>IFERROR(VLOOKUP($AS$7&amp;$AS20,'様式C-1-1用'!$C$4:$BS$977,59,0),"")</f>
        <v/>
      </c>
      <c r="AA20" s="290" t="str">
        <f>IFERROR(VLOOKUP($AS$7&amp;$AS20,'様式C-1-1用'!$C$4:$BS$977,60,0),"")</f>
        <v/>
      </c>
      <c r="AB20" s="290" t="str">
        <f>IFERROR(VLOOKUP($AS$7&amp;$AS20,'様式C-1-1用'!$C$4:$BS$977,61,0),"")</f>
        <v/>
      </c>
      <c r="AC20" s="334" t="str">
        <f>IFERROR(VLOOKUP($AS$7&amp;$AS20,'様式C-1-1用'!$C$4:$BS$977,62,0),"")</f>
        <v/>
      </c>
      <c r="AD20" s="334" t="str">
        <f>IFERROR(VLOOKUP($AS$7&amp;$AS20,'様式C-1-1用'!$C$4:$BS$976,63,0),"")</f>
        <v/>
      </c>
      <c r="AE20" s="334" t="str">
        <f>IFERROR(VLOOKUP($AS$7&amp;$AS20,'様式C-1-1用'!$C$4:$BS$976,64,0),"")</f>
        <v/>
      </c>
      <c r="AF20" s="334" t="str">
        <f>IFERROR(VLOOKUP($AS$7&amp;$AS20,'様式C-1-1用'!$C$4:$BS$976,65,0),"")</f>
        <v/>
      </c>
      <c r="AG20" s="334" t="str">
        <f>IFERROR(VLOOKUP($AS$7&amp;$AS20,'様式C-1-1用'!$C$4:$BS$977,66,0),"")</f>
        <v/>
      </c>
      <c r="AH20" s="334" t="str">
        <f>IFERROR(VLOOKUP($AS$7&amp;$AS20,'様式C-1-1用'!$C$4:$BS$977,67,0),"")</f>
        <v/>
      </c>
      <c r="AI20" s="334" t="str">
        <f>IFERROR(VLOOKUP($AS$7&amp;$AS20,'様式C-1-1用'!$C$4:$BS$977,68,0),"")</f>
        <v/>
      </c>
      <c r="AJ20" s="334" t="str">
        <f>IFERROR(VLOOKUP($AS$7&amp;$AS20,'様式C-1-1用'!$C$4:$BS$977,69,0),"")</f>
        <v/>
      </c>
      <c r="AK20" s="924" t="str">
        <f>IFERROR(VLOOKUP($AS$7&amp;$AS20,'様式C-1-1用'!$C$4:$AI$976,17,0),"")</f>
        <v/>
      </c>
      <c r="AL20" s="924"/>
      <c r="AM20" s="924"/>
      <c r="AN20" s="755"/>
      <c r="AO20" s="756"/>
      <c r="AP20" s="3"/>
      <c r="AQ20" s="166">
        <f t="shared" si="6"/>
        <v>0</v>
      </c>
      <c r="AS20" s="114">
        <f t="shared" si="7"/>
        <v>11</v>
      </c>
    </row>
    <row r="21" spans="2:45" ht="12" customHeight="1" x14ac:dyDescent="0.15">
      <c r="B21" s="629"/>
      <c r="C21" s="912"/>
      <c r="D21" s="910"/>
      <c r="E21" s="910"/>
      <c r="F21" s="910"/>
      <c r="G21" s="910"/>
      <c r="H21" s="910"/>
      <c r="I21" s="910"/>
      <c r="J21" s="911"/>
      <c r="K21" s="138" t="str">
        <f t="shared" si="5"/>
        <v/>
      </c>
      <c r="L21" s="945" t="str">
        <f>IFERROR(VLOOKUP($AS$7&amp;$AS21,'様式C-1-1用'!$C$4:$AI$2973,5,0),"")</f>
        <v/>
      </c>
      <c r="M21" s="946"/>
      <c r="N21" s="945" t="str">
        <f>IFERROR(VLOOKUP($AS$7&amp;$AS21,'様式C-1-1用'!$C$4:$AI$2973,6,0),"")</f>
        <v/>
      </c>
      <c r="O21" s="946"/>
      <c r="P21" s="945" t="str">
        <f>IFERROR(VLOOKUP($AS$7&amp;$AS21,'様式C-1-1用'!$C$4:$AI$2973,7,0),"")</f>
        <v/>
      </c>
      <c r="Q21" s="946"/>
      <c r="R21" s="420" t="str">
        <f>IFERROR(VLOOKUP($AS$7&amp;$AS21,'様式C-1-1用'!$C$4:$AI$2973,9,0),"")</f>
        <v/>
      </c>
      <c r="S21" s="420"/>
      <c r="T21" s="420"/>
      <c r="U21" s="923" t="str">
        <f>IFERROR(VLOOKUP($AS$7&amp;$AS21,'様式C-1-1用'!$C$4:$AI$2973,20,0),"")</f>
        <v/>
      </c>
      <c r="V21" s="947"/>
      <c r="W21" s="923" t="str">
        <f>IFERROR(VLOOKUP($AS$7&amp;$AS21,'様式C-1-1用'!$C$4:$AI$2973,23,0),"")</f>
        <v/>
      </c>
      <c r="X21" s="924"/>
      <c r="Y21" s="289" t="str">
        <f>IFERROR(VLOOKUP($AS$7&amp;$AS21,'様式C-1-1用'!$C$4:$CE$2973,58,0),"")</f>
        <v/>
      </c>
      <c r="Z21" s="290" t="str">
        <f>IFERROR(VLOOKUP($AS$7&amp;$AS21,'様式C-1-1用'!$C$4:$BS$977,59,0),"")</f>
        <v/>
      </c>
      <c r="AA21" s="290" t="str">
        <f>IFERROR(VLOOKUP($AS$7&amp;$AS21,'様式C-1-1用'!$C$4:$BS$977,60,0),"")</f>
        <v/>
      </c>
      <c r="AB21" s="290" t="str">
        <f>IFERROR(VLOOKUP($AS$7&amp;$AS21,'様式C-1-1用'!$C$4:$BS$977,61,0),"")</f>
        <v/>
      </c>
      <c r="AC21" s="334" t="str">
        <f>IFERROR(VLOOKUP($AS$7&amp;$AS21,'様式C-1-1用'!$C$4:$BS$977,62,0),"")</f>
        <v/>
      </c>
      <c r="AD21" s="334" t="str">
        <f>IFERROR(VLOOKUP($AS$7&amp;$AS21,'様式C-1-1用'!$C$4:$BS$976,63,0),"")</f>
        <v/>
      </c>
      <c r="AE21" s="334" t="str">
        <f>IFERROR(VLOOKUP($AS$7&amp;$AS21,'様式C-1-1用'!$C$4:$BS$976,64,0),"")</f>
        <v/>
      </c>
      <c r="AF21" s="334" t="str">
        <f>IFERROR(VLOOKUP($AS$7&amp;$AS21,'様式C-1-1用'!$C$4:$BS$976,65,0),"")</f>
        <v/>
      </c>
      <c r="AG21" s="334" t="str">
        <f>IFERROR(VLOOKUP($AS$7&amp;$AS21,'様式C-1-1用'!$C$4:$BS$977,66,0),"")</f>
        <v/>
      </c>
      <c r="AH21" s="334" t="str">
        <f>IFERROR(VLOOKUP($AS$7&amp;$AS21,'様式C-1-1用'!$C$4:$BS$977,67,0),"")</f>
        <v/>
      </c>
      <c r="AI21" s="334" t="str">
        <f>IFERROR(VLOOKUP($AS$7&amp;$AS21,'様式C-1-1用'!$C$4:$BS$977,68,0),"")</f>
        <v/>
      </c>
      <c r="AJ21" s="334" t="str">
        <f>IFERROR(VLOOKUP($AS$7&amp;$AS21,'様式C-1-1用'!$C$4:$BS$977,69,0),"")</f>
        <v/>
      </c>
      <c r="AK21" s="924" t="str">
        <f>IFERROR(VLOOKUP($AS$7&amp;$AS21,'様式C-1-1用'!$C$4:$AI$976,17,0),"")</f>
        <v/>
      </c>
      <c r="AL21" s="924"/>
      <c r="AM21" s="924"/>
      <c r="AN21" s="755"/>
      <c r="AO21" s="756"/>
      <c r="AP21" s="3"/>
      <c r="AQ21" s="166">
        <f t="shared" si="6"/>
        <v>0</v>
      </c>
      <c r="AS21" s="114">
        <f t="shared" si="7"/>
        <v>12</v>
      </c>
    </row>
    <row r="22" spans="2:45" ht="12" customHeight="1" x14ac:dyDescent="0.15">
      <c r="B22" s="629"/>
      <c r="C22" s="912"/>
      <c r="D22" s="910"/>
      <c r="E22" s="910"/>
      <c r="F22" s="910"/>
      <c r="G22" s="910"/>
      <c r="H22" s="910"/>
      <c r="I22" s="910"/>
      <c r="J22" s="911"/>
      <c r="K22" s="138" t="str">
        <f t="shared" si="5"/>
        <v/>
      </c>
      <c r="L22" s="945" t="str">
        <f>IFERROR(VLOOKUP($AS$7&amp;$AS22,'様式C-1-1用'!$C$4:$AI$2973,5,0),"")</f>
        <v/>
      </c>
      <c r="M22" s="946"/>
      <c r="N22" s="945" t="str">
        <f>IFERROR(VLOOKUP($AS$7&amp;$AS22,'様式C-1-1用'!$C$4:$AI$2973,6,0),"")</f>
        <v/>
      </c>
      <c r="O22" s="946"/>
      <c r="P22" s="945" t="str">
        <f>IFERROR(VLOOKUP($AS$7&amp;$AS22,'様式C-1-1用'!$C$4:$AI$2973,7,0),"")</f>
        <v/>
      </c>
      <c r="Q22" s="946"/>
      <c r="R22" s="420" t="str">
        <f>IFERROR(VLOOKUP($AS$7&amp;$AS22,'様式C-1-1用'!$C$4:$AI$2973,9,0),"")</f>
        <v/>
      </c>
      <c r="S22" s="420"/>
      <c r="T22" s="420"/>
      <c r="U22" s="923" t="str">
        <f>IFERROR(VLOOKUP($AS$7&amp;$AS22,'様式C-1-1用'!$C$4:$AI$2973,20,0),"")</f>
        <v/>
      </c>
      <c r="V22" s="947"/>
      <c r="W22" s="923" t="str">
        <f>IFERROR(VLOOKUP($AS$7&amp;$AS22,'様式C-1-1用'!$C$4:$AI$2973,23,0),"")</f>
        <v/>
      </c>
      <c r="X22" s="924"/>
      <c r="Y22" s="289" t="str">
        <f>IFERROR(VLOOKUP($AS$7&amp;$AS22,'様式C-1-1用'!$C$4:$CE$2973,58,0),"")</f>
        <v/>
      </c>
      <c r="Z22" s="290" t="str">
        <f>IFERROR(VLOOKUP($AS$7&amp;$AS22,'様式C-1-1用'!$C$4:$BS$977,59,0),"")</f>
        <v/>
      </c>
      <c r="AA22" s="290" t="str">
        <f>IFERROR(VLOOKUP($AS$7&amp;$AS22,'様式C-1-1用'!$C$4:$BS$977,60,0),"")</f>
        <v/>
      </c>
      <c r="AB22" s="290" t="str">
        <f>IFERROR(VLOOKUP($AS$7&amp;$AS22,'様式C-1-1用'!$C$4:$BS$977,61,0),"")</f>
        <v/>
      </c>
      <c r="AC22" s="334" t="str">
        <f>IFERROR(VLOOKUP($AS$7&amp;$AS22,'様式C-1-1用'!$C$4:$BS$977,62,0),"")</f>
        <v/>
      </c>
      <c r="AD22" s="334" t="str">
        <f>IFERROR(VLOOKUP($AS$7&amp;$AS22,'様式C-1-1用'!$C$4:$BS$976,63,0),"")</f>
        <v/>
      </c>
      <c r="AE22" s="334" t="str">
        <f>IFERROR(VLOOKUP($AS$7&amp;$AS22,'様式C-1-1用'!$C$4:$BS$976,64,0),"")</f>
        <v/>
      </c>
      <c r="AF22" s="334" t="str">
        <f>IFERROR(VLOOKUP($AS$7&amp;$AS22,'様式C-1-1用'!$C$4:$BS$976,65,0),"")</f>
        <v/>
      </c>
      <c r="AG22" s="334" t="str">
        <f>IFERROR(VLOOKUP($AS$7&amp;$AS22,'様式C-1-1用'!$C$4:$BS$977,66,0),"")</f>
        <v/>
      </c>
      <c r="AH22" s="334" t="str">
        <f>IFERROR(VLOOKUP($AS$7&amp;$AS22,'様式C-1-1用'!$C$4:$BS$977,67,0),"")</f>
        <v/>
      </c>
      <c r="AI22" s="334" t="str">
        <f>IFERROR(VLOOKUP($AS$7&amp;$AS22,'様式C-1-1用'!$C$4:$BS$977,68,0),"")</f>
        <v/>
      </c>
      <c r="AJ22" s="334" t="str">
        <f>IFERROR(VLOOKUP($AS$7&amp;$AS22,'様式C-1-1用'!$C$4:$BS$977,69,0),"")</f>
        <v/>
      </c>
      <c r="AK22" s="924" t="str">
        <f>IFERROR(VLOOKUP($AS$7&amp;$AS22,'様式C-1-1用'!$C$4:$AI$976,17,0),"")</f>
        <v/>
      </c>
      <c r="AL22" s="924"/>
      <c r="AM22" s="924"/>
      <c r="AN22" s="755"/>
      <c r="AO22" s="756"/>
      <c r="AP22" s="3"/>
      <c r="AQ22" s="166">
        <f t="shared" si="6"/>
        <v>0</v>
      </c>
      <c r="AS22" s="114">
        <f t="shared" si="7"/>
        <v>13</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14</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15</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16</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17</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18</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19</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20</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21</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1.81</v>
      </c>
      <c r="AG31" s="335">
        <f t="shared" si="8"/>
        <v>0</v>
      </c>
      <c r="AH31" s="335">
        <f t="shared" si="8"/>
        <v>0</v>
      </c>
      <c r="AI31" s="335">
        <f t="shared" si="8"/>
        <v>0</v>
      </c>
      <c r="AJ31" s="335">
        <f t="shared" si="8"/>
        <v>0</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2</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0</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Ⅱb</v>
      </c>
      <c r="AD33" s="924"/>
      <c r="AE33" s="924"/>
      <c r="AF33" s="947"/>
      <c r="AG33" s="923" t="str">
        <f>IF(AG32&gt;0,"Ⅳ",IF(AH32&gt;0,"Ⅲ",IF(AI32&gt;0,"Ⅱa",IF(AJ32&gt;0,"Ⅱb","Ⅰ"))))</f>
        <v>Ⅰ</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2</v>
      </c>
      <c r="AF35" s="970"/>
      <c r="AG35" s="139">
        <f>AG32</f>
        <v>0</v>
      </c>
      <c r="AH35" s="139">
        <f>AH32</f>
        <v>0</v>
      </c>
      <c r="AI35" s="969">
        <f>SUM(AI32:AJ32)</f>
        <v>0</v>
      </c>
      <c r="AJ35" s="970"/>
      <c r="AK35" s="955"/>
      <c r="AL35" s="955"/>
      <c r="AM35" s="955"/>
      <c r="AN35" s="955"/>
      <c r="AO35" s="956"/>
      <c r="AP35" s="3"/>
      <c r="AQ35" s="143">
        <f>+Y32+AC35+AG35</f>
        <v>0</v>
      </c>
      <c r="AR35" s="143">
        <f>+Z32+AD35+AH35</f>
        <v>0</v>
      </c>
      <c r="AS35" s="948">
        <f>+AS34+AE35+AI35</f>
        <v>2</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Ⅱ</v>
      </c>
      <c r="AD36" s="924"/>
      <c r="AE36" s="924"/>
      <c r="AF36" s="947"/>
      <c r="AG36" s="923" t="str">
        <f>IF(AG35&gt;0,"Ⅳ",IF(AH35&gt;0,"Ⅲ",IF(AI35&gt;0,"Ⅱ","Ⅰ")))</f>
        <v>Ⅰ</v>
      </c>
      <c r="AH36" s="924"/>
      <c r="AI36" s="924"/>
      <c r="AJ36" s="947"/>
      <c r="AK36" s="955"/>
      <c r="AL36" s="955"/>
      <c r="AM36" s="955"/>
      <c r="AN36" s="955"/>
      <c r="AO36" s="956"/>
      <c r="AP36" s="3"/>
      <c r="AQ36" s="525" t="str">
        <f>IF(AQ35&gt;0,"Ⅳ",IF(AR35&gt;0,"Ⅲ",IF(AS35&gt;0,"Ⅱ","Ⅰ")))</f>
        <v>Ⅱ</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Ⅱ</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33" priority="1">
      <formula>$AQ11=1</formula>
    </cfRule>
  </conditionalFormatting>
  <conditionalFormatting sqref="AC11:AF30">
    <cfRule type="expression" dxfId="32" priority="3">
      <formula>$AQ11=2</formula>
    </cfRule>
  </conditionalFormatting>
  <conditionalFormatting sqref="AG11:AJ30">
    <cfRule type="expression" dxfId="3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B9267-D3AB-4707-A1FF-630B0BC8FA39}">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15</v>
      </c>
      <c r="AW5" s="115">
        <f>R7</f>
        <v>8.9939999999999998</v>
      </c>
      <c r="AX5" s="143">
        <f>+Y32</f>
        <v>0</v>
      </c>
      <c r="AY5" s="143">
        <f>+Z32</f>
        <v>0</v>
      </c>
      <c r="AZ5" s="143">
        <f>+AA32</f>
        <v>0</v>
      </c>
      <c r="BA5" s="143">
        <f t="shared" ref="BA5" si="0">+AB32</f>
        <v>0</v>
      </c>
      <c r="BB5" s="143">
        <f>+AC32</f>
        <v>0</v>
      </c>
      <c r="BC5" s="143">
        <f t="shared" ref="BC5:BI5" si="1">+AD32</f>
        <v>0</v>
      </c>
      <c r="BD5" s="143">
        <f t="shared" si="1"/>
        <v>1</v>
      </c>
      <c r="BE5" s="143">
        <f t="shared" si="1"/>
        <v>2</v>
      </c>
      <c r="BF5" s="143">
        <f t="shared" si="1"/>
        <v>0</v>
      </c>
      <c r="BG5" s="143">
        <f t="shared" si="1"/>
        <v>0</v>
      </c>
      <c r="BH5" s="143">
        <f t="shared" si="1"/>
        <v>0</v>
      </c>
      <c r="BI5" s="143">
        <f t="shared" si="1"/>
        <v>1</v>
      </c>
      <c r="BJ5" s="143">
        <f>+Y35</f>
        <v>0</v>
      </c>
      <c r="BK5" s="143">
        <f t="shared" ref="BK5" si="2">+Z35</f>
        <v>0</v>
      </c>
      <c r="BL5" s="143">
        <f>+AA35</f>
        <v>0</v>
      </c>
      <c r="BM5" s="143">
        <f>+AC35</f>
        <v>0</v>
      </c>
      <c r="BN5" s="143">
        <f t="shared" ref="BN5:BO5" si="3">+AD35</f>
        <v>0</v>
      </c>
      <c r="BO5" s="143">
        <f t="shared" si="3"/>
        <v>3</v>
      </c>
      <c r="BP5" s="143">
        <f>+AG35</f>
        <v>0</v>
      </c>
      <c r="BQ5" s="143">
        <f>+AH35</f>
        <v>0</v>
      </c>
      <c r="BR5" s="143">
        <f>+AI35</f>
        <v>1</v>
      </c>
      <c r="BS5" s="288" t="str">
        <f>+Y36</f>
        <v>Ⅰ</v>
      </c>
      <c r="BT5" s="288" t="str">
        <f>+AC36</f>
        <v>Ⅱ</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0.01</v>
      </c>
      <c r="CD5" s="118">
        <f t="shared" si="4"/>
        <v>1.8</v>
      </c>
      <c r="CE5" s="118">
        <f t="shared" si="4"/>
        <v>0</v>
      </c>
      <c r="CF5" s="118">
        <f t="shared" si="4"/>
        <v>0</v>
      </c>
      <c r="CG5" s="118">
        <f t="shared" si="4"/>
        <v>0</v>
      </c>
      <c r="CH5" s="118">
        <f t="shared" si="4"/>
        <v>2.96</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15</v>
      </c>
      <c r="O7" s="924"/>
      <c r="P7" s="920" t="s">
        <v>466</v>
      </c>
      <c r="Q7" s="922"/>
      <c r="R7" s="925">
        <f>IF(N7="","",IFERROR(INDEX('様式A-2'!$C$9:$C$438,MATCH(N7,'様式A-2'!$B$9:$B$438,0)),""))</f>
        <v>8.9939999999999998</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15S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側壁（左側）</v>
      </c>
      <c r="O11" s="946"/>
      <c r="P11" s="945" t="str">
        <f>IFERROR(VLOOKUP($AS$7&amp;$AS11,'様式C-1-1用'!$C$4:$AI$2973,7,0),"")</f>
        <v>材質劣化</v>
      </c>
      <c r="Q11" s="946"/>
      <c r="R11" s="420" t="str">
        <f>IFERROR(VLOOKUP($AS$7&amp;$AS11,'様式C-1-1用'!$C$4:$AI$2973,9,0),"")</f>
        <v>うき・はく離</v>
      </c>
      <c r="S11" s="420"/>
      <c r="T11" s="420"/>
      <c r="U11" s="923" t="str">
        <f>IFERROR(VLOOKUP($AS$7&amp;$AS11,'様式C-1-1用'!$C$4:$AI$2973,20,0),"")</f>
        <v>Ⅱ</v>
      </c>
      <c r="V11" s="947"/>
      <c r="W11" s="923" t="str">
        <f>IFERROR(VLOOKUP($AS$7&amp;$AS11,'様式C-1-1用'!$C$4:$AI$2973,23,0),"")</f>
        <v>Ⅱ</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0.9</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
      </c>
      <c r="AL11" s="944"/>
      <c r="AM11" s="944"/>
      <c r="AN11" s="758"/>
      <c r="AO11" s="759"/>
      <c r="AP11" s="3"/>
      <c r="AQ11" s="166">
        <f>IF(P11="外力",1,IF(P11="材質劣化",2,IF(P11="漏水",3,0)))</f>
        <v>2</v>
      </c>
      <c r="AS11" s="114">
        <v>1</v>
      </c>
    </row>
    <row r="12" spans="2:86" ht="12" customHeight="1" x14ac:dyDescent="0.15">
      <c r="B12" s="629"/>
      <c r="C12" s="912"/>
      <c r="D12" s="910"/>
      <c r="E12" s="910"/>
      <c r="F12" s="910"/>
      <c r="G12" s="910"/>
      <c r="H12" s="910"/>
      <c r="I12" s="910"/>
      <c r="J12" s="911"/>
      <c r="K12" s="138">
        <f t="shared" ref="K12:K30" si="5">IF(L12="","",AS12)</f>
        <v>2</v>
      </c>
      <c r="L12" s="945" t="str">
        <f>IFERROR(VLOOKUP($AS$7&amp;$AS12,'様式C-1-1用'!$C$4:$AI$2973,5,0),"")</f>
        <v>覆工・坑門</v>
      </c>
      <c r="M12" s="946"/>
      <c r="N12" s="945" t="str">
        <f>IFERROR(VLOOKUP($AS$7&amp;$AS12,'様式C-1-1用'!$C$4:$AI$2973,6,0),"")</f>
        <v>側壁（左側）</v>
      </c>
      <c r="O12" s="946"/>
      <c r="P12" s="945" t="str">
        <f>IFERROR(VLOOKUP($AS$7&amp;$AS12,'様式C-1-1用'!$C$4:$AI$2973,7,0),"")</f>
        <v>材質劣化</v>
      </c>
      <c r="Q12" s="946"/>
      <c r="R12" s="420" t="str">
        <f>IFERROR(VLOOKUP($AS$7&amp;$AS12,'様式C-1-1用'!$C$4:$AI$2973,9,0),"")</f>
        <v>補修跡</v>
      </c>
      <c r="S12" s="420"/>
      <c r="T12" s="420"/>
      <c r="U12" s="923" t="str">
        <f>IFERROR(VLOOKUP($AS$7&amp;$AS12,'様式C-1-1用'!$C$4:$AI$2973,20,0),"")</f>
        <v>Ⅱ</v>
      </c>
      <c r="V12" s="947"/>
      <c r="W12" s="923" t="str">
        <f>IFERROR(VLOOKUP($AS$7&amp;$AS12,'様式C-1-1用'!$C$4:$AI$2973,23,0),"")</f>
        <v>Ⅰ</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v>
      </c>
      <c r="AG12" s="334">
        <f>IFERROR(VLOOKUP($AS$7&amp;$AS12,'様式C-1-1用'!$C$4:$BS$977,66,0),"")</f>
        <v>0</v>
      </c>
      <c r="AH12" s="334">
        <f>IFERROR(VLOOKUP($AS$7&amp;$AS12,'様式C-1-1用'!$C$4:$BS$977,67,0),"")</f>
        <v>0</v>
      </c>
      <c r="AI12" s="334">
        <f>IFERROR(VLOOKUP($AS$7&amp;$AS12,'様式C-1-1用'!$C$4:$BS$977,68,0),"")</f>
        <v>0</v>
      </c>
      <c r="AJ12" s="334">
        <f>IFERROR(VLOOKUP($AS$7&amp;$AS12,'様式C-1-1用'!$C$4:$BS$977,69,0),"")</f>
        <v>0</v>
      </c>
      <c r="AK12" s="924" t="str">
        <f>IFERROR(VLOOKUP($AS$7&amp;$AS12,'様式C-1-1用'!$C$4:$AI$976,17,0),"")</f>
        <v>メッシュシート</v>
      </c>
      <c r="AL12" s="924"/>
      <c r="AM12" s="924"/>
      <c r="AN12" s="755"/>
      <c r="AO12" s="756"/>
      <c r="AP12" s="3"/>
      <c r="AQ12" s="166">
        <f t="shared" ref="AQ12:AQ30" si="6">IF(P12="外力",1,IF(P12="材質劣化",2,IF(P12="漏水",3,0)))</f>
        <v>2</v>
      </c>
      <c r="AS12" s="114">
        <f>AS11+1</f>
        <v>2</v>
      </c>
    </row>
    <row r="13" spans="2:86" ht="12" customHeight="1" x14ac:dyDescent="0.15">
      <c r="B13" s="629"/>
      <c r="C13" s="912"/>
      <c r="D13" s="910"/>
      <c r="E13" s="910"/>
      <c r="F13" s="910"/>
      <c r="G13" s="910"/>
      <c r="H13" s="910"/>
      <c r="I13" s="910"/>
      <c r="J13" s="911"/>
      <c r="K13" s="138">
        <f t="shared" si="5"/>
        <v>4</v>
      </c>
      <c r="L13" s="945" t="str">
        <f>IFERROR(VLOOKUP($AS$7&amp;$AS13,'様式C-1-1用'!$C$4:$AI$2973,5,0),"")</f>
        <v>覆工・坑門</v>
      </c>
      <c r="M13" s="946"/>
      <c r="N13" s="945" t="str">
        <f>IFERROR(VLOOKUP($AS$7&amp;$AS13,'様式C-1-1用'!$C$4:$AI$2973,6,0),"")</f>
        <v>アーチ（左側）</v>
      </c>
      <c r="O13" s="946"/>
      <c r="P13" s="945" t="str">
        <f>IFERROR(VLOOKUP($AS$7&amp;$AS13,'様式C-1-1用'!$C$4:$AI$2973,7,0),"")</f>
        <v>材質劣化</v>
      </c>
      <c r="Q13" s="946"/>
      <c r="R13" s="420" t="str">
        <f>IFERROR(VLOOKUP($AS$7&amp;$AS13,'様式C-1-1用'!$C$4:$AI$2973,9,0),"")</f>
        <v>鉄筋露出</v>
      </c>
      <c r="S13" s="420"/>
      <c r="T13" s="420"/>
      <c r="U13" s="923" t="str">
        <f>IFERROR(VLOOKUP($AS$7&amp;$AS13,'様式C-1-1用'!$C$4:$AI$2973,20,0),"")</f>
        <v>Ⅱ</v>
      </c>
      <c r="V13" s="947"/>
      <c r="W13" s="923" t="str">
        <f>IFERROR(VLOOKUP($AS$7&amp;$AS13,'様式C-1-1用'!$C$4:$AI$2973,23,0),"")</f>
        <v>Ⅱ</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0.01</v>
      </c>
      <c r="AF13" s="334">
        <f>IFERROR(VLOOKUP($AS$7&amp;$AS13,'様式C-1-1用'!$C$4:$BS$976,65,0),"")</f>
        <v>0</v>
      </c>
      <c r="AG13" s="334">
        <f>IFERROR(VLOOKUP($AS$7&amp;$AS13,'様式C-1-1用'!$C$4:$BS$977,66,0),"")</f>
        <v>0</v>
      </c>
      <c r="AH13" s="334">
        <f>IFERROR(VLOOKUP($AS$7&amp;$AS13,'様式C-1-1用'!$C$4:$BS$977,67,0),"")</f>
        <v>0</v>
      </c>
      <c r="AI13" s="334">
        <f>IFERROR(VLOOKUP($AS$7&amp;$AS13,'様式C-1-1用'!$C$4:$BS$977,68,0),"")</f>
        <v>0</v>
      </c>
      <c r="AJ13" s="334">
        <f>IFERROR(VLOOKUP($AS$7&amp;$AS13,'様式C-1-1用'!$C$4:$BS$977,69,0),"")</f>
        <v>0</v>
      </c>
      <c r="AK13" s="924" t="str">
        <f>IFERROR(VLOOKUP($AS$7&amp;$AS13,'様式C-1-1用'!$C$4:$AI$976,17,0),"")</f>
        <v/>
      </c>
      <c r="AL13" s="924"/>
      <c r="AM13" s="924"/>
      <c r="AN13" s="755"/>
      <c r="AO13" s="756"/>
      <c r="AP13" s="3"/>
      <c r="AQ13" s="166">
        <f t="shared" si="6"/>
        <v>2</v>
      </c>
      <c r="AS13" s="114">
        <v>4</v>
      </c>
    </row>
    <row r="14" spans="2:86" ht="12" customHeight="1" x14ac:dyDescent="0.15">
      <c r="B14" s="629"/>
      <c r="C14" s="912"/>
      <c r="D14" s="910"/>
      <c r="E14" s="910"/>
      <c r="F14" s="910"/>
      <c r="G14" s="910"/>
      <c r="H14" s="910"/>
      <c r="I14" s="910"/>
      <c r="J14" s="911"/>
      <c r="K14" s="138">
        <f t="shared" si="5"/>
        <v>5</v>
      </c>
      <c r="L14" s="945" t="str">
        <f>IFERROR(VLOOKUP($AS$7&amp;$AS14,'様式C-1-1用'!$C$4:$AI$2973,5,0),"")</f>
        <v>覆工・坑門</v>
      </c>
      <c r="M14" s="946"/>
      <c r="N14" s="945" t="str">
        <f>IFERROR(VLOOKUP($AS$7&amp;$AS14,'様式C-1-1用'!$C$4:$AI$2973,6,0),"")</f>
        <v>アーチ（左側）</v>
      </c>
      <c r="O14" s="946"/>
      <c r="P14" s="945" t="str">
        <f>IFERROR(VLOOKUP($AS$7&amp;$AS14,'様式C-1-1用'!$C$4:$AI$2973,7,0),"")</f>
        <v>材質劣化</v>
      </c>
      <c r="Q14" s="946"/>
      <c r="R14" s="420" t="str">
        <f>IFERROR(VLOOKUP($AS$7&amp;$AS14,'様式C-1-1用'!$C$4:$AI$2973,9,0),"")</f>
        <v>はく落</v>
      </c>
      <c r="S14" s="420"/>
      <c r="T14" s="420"/>
      <c r="U14" s="923" t="str">
        <f>IFERROR(VLOOKUP($AS$7&amp;$AS14,'様式C-1-1用'!$C$4:$AI$2973,20,0),"")</f>
        <v>Ⅱ</v>
      </c>
      <c r="V14" s="947"/>
      <c r="W14" s="923" t="str">
        <f>IFERROR(VLOOKUP($AS$7&amp;$AS14,'様式C-1-1用'!$C$4:$AI$2973,23,0),"")</f>
        <v>Ⅰ</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v>
      </c>
      <c r="AG14" s="334">
        <f>IFERROR(VLOOKUP($AS$7&amp;$AS14,'様式C-1-1用'!$C$4:$BS$977,66,0),"")</f>
        <v>0</v>
      </c>
      <c r="AH14" s="334">
        <f>IFERROR(VLOOKUP($AS$7&amp;$AS14,'様式C-1-1用'!$C$4:$BS$977,67,0),"")</f>
        <v>0</v>
      </c>
      <c r="AI14" s="334">
        <f>IFERROR(VLOOKUP($AS$7&amp;$AS14,'様式C-1-1用'!$C$4:$BS$977,68,0),"")</f>
        <v>0</v>
      </c>
      <c r="AJ14" s="334">
        <f>IFERROR(VLOOKUP($AS$7&amp;$AS14,'様式C-1-1用'!$C$4:$BS$977,69,0),"")</f>
        <v>0</v>
      </c>
      <c r="AK14" s="924" t="str">
        <f>IFERROR(VLOOKUP($AS$7&amp;$AS14,'様式C-1-1用'!$C$4:$AI$976,17,0),"")</f>
        <v>D=0.1mm</v>
      </c>
      <c r="AL14" s="924"/>
      <c r="AM14" s="924"/>
      <c r="AN14" s="755"/>
      <c r="AO14" s="756"/>
      <c r="AP14" s="3"/>
      <c r="AQ14" s="166">
        <f t="shared" si="6"/>
        <v>2</v>
      </c>
      <c r="AS14" s="114">
        <f t="shared" ref="AS14:AS30" si="7">AS13+1</f>
        <v>5</v>
      </c>
    </row>
    <row r="15" spans="2:86" ht="12" customHeight="1" x14ac:dyDescent="0.15">
      <c r="B15" s="629"/>
      <c r="C15" s="912"/>
      <c r="D15" s="910"/>
      <c r="E15" s="910"/>
      <c r="F15" s="910"/>
      <c r="G15" s="910"/>
      <c r="H15" s="910"/>
      <c r="I15" s="910"/>
      <c r="J15" s="911"/>
      <c r="K15" s="138">
        <f t="shared" si="5"/>
        <v>6</v>
      </c>
      <c r="L15" s="945" t="str">
        <f>IFERROR(VLOOKUP($AS$7&amp;$AS15,'様式C-1-1用'!$C$4:$AI$2973,5,0),"")</f>
        <v>覆工・坑門</v>
      </c>
      <c r="M15" s="946"/>
      <c r="N15" s="945" t="str">
        <f>IFERROR(VLOOKUP($AS$7&amp;$AS15,'様式C-1-1用'!$C$4:$AI$2973,6,0),"")</f>
        <v>アーチ（左側）</v>
      </c>
      <c r="O15" s="946"/>
      <c r="P15" s="945" t="str">
        <f>IFERROR(VLOOKUP($AS$7&amp;$AS15,'様式C-1-1用'!$C$4:$AI$2973,7,0),"")</f>
        <v>漏水</v>
      </c>
      <c r="Q15" s="946"/>
      <c r="R15" s="420" t="str">
        <f>IFERROR(VLOOKUP($AS$7&amp;$AS15,'様式C-1-1用'!$C$4:$AI$2973,9,0),"")</f>
        <v>漏水</v>
      </c>
      <c r="S15" s="420"/>
      <c r="T15" s="420"/>
      <c r="U15" s="923" t="str">
        <f>IFERROR(VLOOKUP($AS$7&amp;$AS15,'様式C-1-1用'!$C$4:$AI$2973,20,0),"")</f>
        <v>Ⅱ</v>
      </c>
      <c r="V15" s="947"/>
      <c r="W15" s="923" t="str">
        <f>IFERROR(VLOOKUP($AS$7&amp;$AS15,'様式C-1-1用'!$C$4:$AI$2973,23,0),"")</f>
        <v>Ⅱ</v>
      </c>
      <c r="X15" s="924"/>
      <c r="Y15" s="289">
        <f>IFERROR(VLOOKUP($AS$7&amp;$AS15,'様式C-1-1用'!$C$4:$CE$2973,58,0),"")</f>
        <v>0</v>
      </c>
      <c r="Z15" s="290">
        <f>IFERROR(VLOOKUP($AS$7&amp;$AS15,'様式C-1-1用'!$C$4:$BS$977,59,0),"")</f>
        <v>0</v>
      </c>
      <c r="AA15" s="290">
        <f>IFERROR(VLOOKUP($AS$7&amp;$AS15,'様式C-1-1用'!$C$4:$BS$977,60,0),"")</f>
        <v>0</v>
      </c>
      <c r="AB15" s="290">
        <f>IFERROR(VLOOKUP($AS$7&amp;$AS15,'様式C-1-1用'!$C$4:$BS$977,61,0),"")</f>
        <v>0</v>
      </c>
      <c r="AC15" s="334">
        <f>IFERROR(VLOOKUP($AS$7&amp;$AS15,'様式C-1-1用'!$C$4:$BS$977,62,0),"")</f>
        <v>0</v>
      </c>
      <c r="AD15" s="334">
        <f>IFERROR(VLOOKUP($AS$7&amp;$AS15,'様式C-1-1用'!$C$4:$BS$976,63,0),"")</f>
        <v>0</v>
      </c>
      <c r="AE15" s="334">
        <f>IFERROR(VLOOKUP($AS$7&amp;$AS15,'様式C-1-1用'!$C$4:$BS$976,64,0),"")</f>
        <v>0</v>
      </c>
      <c r="AF15" s="334">
        <f>IFERROR(VLOOKUP($AS$7&amp;$AS15,'様式C-1-1用'!$C$4:$BS$976,65,0),"")</f>
        <v>0</v>
      </c>
      <c r="AG15" s="334">
        <f>IFERROR(VLOOKUP($AS$7&amp;$AS15,'様式C-1-1用'!$C$4:$BS$977,66,0),"")</f>
        <v>0</v>
      </c>
      <c r="AH15" s="334">
        <f>IFERROR(VLOOKUP($AS$7&amp;$AS15,'様式C-1-1用'!$C$4:$BS$977,67,0),"")</f>
        <v>0</v>
      </c>
      <c r="AI15" s="334">
        <f>IFERROR(VLOOKUP($AS$7&amp;$AS15,'様式C-1-1用'!$C$4:$BS$977,68,0),"")</f>
        <v>0</v>
      </c>
      <c r="AJ15" s="334">
        <f>IFERROR(VLOOKUP($AS$7&amp;$AS15,'様式C-1-1用'!$C$4:$BS$977,69,0),"")</f>
        <v>2.96</v>
      </c>
      <c r="AK15" s="924" t="str">
        <f>IFERROR(VLOOKUP($AS$7&amp;$AS15,'様式C-1-1用'!$C$4:$AI$976,17,0),"")</f>
        <v>遊離石灰</v>
      </c>
      <c r="AL15" s="924"/>
      <c r="AM15" s="924"/>
      <c r="AN15" s="755"/>
      <c r="AO15" s="756"/>
      <c r="AP15" s="3"/>
      <c r="AQ15" s="166">
        <f t="shared" si="6"/>
        <v>3</v>
      </c>
      <c r="AS15" s="114">
        <f t="shared" si="7"/>
        <v>6</v>
      </c>
    </row>
    <row r="16" spans="2:86" ht="12" customHeight="1" x14ac:dyDescent="0.15">
      <c r="B16" s="629"/>
      <c r="C16" s="912"/>
      <c r="D16" s="910"/>
      <c r="E16" s="910"/>
      <c r="F16" s="910"/>
      <c r="G16" s="910"/>
      <c r="H16" s="910"/>
      <c r="I16" s="910"/>
      <c r="J16" s="911"/>
      <c r="K16" s="138">
        <f t="shared" si="5"/>
        <v>7</v>
      </c>
      <c r="L16" s="945" t="str">
        <f>IFERROR(VLOOKUP($AS$7&amp;$AS16,'様式C-1-1用'!$C$4:$AI$2973,5,0),"")</f>
        <v>覆工・坑門</v>
      </c>
      <c r="M16" s="946"/>
      <c r="N16" s="945" t="str">
        <f>IFERROR(VLOOKUP($AS$7&amp;$AS16,'様式C-1-1用'!$C$4:$AI$2973,6,0),"")</f>
        <v>側壁（右側）</v>
      </c>
      <c r="O16" s="946"/>
      <c r="P16" s="945" t="str">
        <f>IFERROR(VLOOKUP($AS$7&amp;$AS16,'様式C-1-1用'!$C$4:$AI$2973,7,0),"")</f>
        <v>材質劣化</v>
      </c>
      <c r="Q16" s="946"/>
      <c r="R16" s="420" t="str">
        <f>IFERROR(VLOOKUP($AS$7&amp;$AS16,'様式C-1-1用'!$C$4:$AI$2973,9,0),"")</f>
        <v>うき・はく離</v>
      </c>
      <c r="S16" s="420"/>
      <c r="T16" s="420"/>
      <c r="U16" s="923" t="str">
        <f>IFERROR(VLOOKUP($AS$7&amp;$AS16,'様式C-1-1用'!$C$4:$AI$2973,20,0),"")</f>
        <v>Ⅱ</v>
      </c>
      <c r="V16" s="947"/>
      <c r="W16" s="923" t="str">
        <f>IFERROR(VLOOKUP($AS$7&amp;$AS16,'様式C-1-1用'!$C$4:$AI$2973,23,0),"")</f>
        <v>Ⅱ</v>
      </c>
      <c r="X16" s="924"/>
      <c r="Y16" s="289">
        <f>IFERROR(VLOOKUP($AS$7&amp;$AS16,'様式C-1-1用'!$C$4:$CE$2973,58,0),"")</f>
        <v>0</v>
      </c>
      <c r="Z16" s="290">
        <f>IFERROR(VLOOKUP($AS$7&amp;$AS16,'様式C-1-1用'!$C$4:$BS$977,59,0),"")</f>
        <v>0</v>
      </c>
      <c r="AA16" s="290">
        <f>IFERROR(VLOOKUP($AS$7&amp;$AS16,'様式C-1-1用'!$C$4:$BS$977,60,0),"")</f>
        <v>0</v>
      </c>
      <c r="AB16" s="290">
        <f>IFERROR(VLOOKUP($AS$7&amp;$AS16,'様式C-1-1用'!$C$4:$BS$977,61,0),"")</f>
        <v>0</v>
      </c>
      <c r="AC16" s="334">
        <f>IFERROR(VLOOKUP($AS$7&amp;$AS16,'様式C-1-1用'!$C$4:$BS$977,62,0),"")</f>
        <v>0</v>
      </c>
      <c r="AD16" s="334">
        <f>IFERROR(VLOOKUP($AS$7&amp;$AS16,'様式C-1-1用'!$C$4:$BS$976,63,0),"")</f>
        <v>0</v>
      </c>
      <c r="AE16" s="334">
        <f>IFERROR(VLOOKUP($AS$7&amp;$AS16,'様式C-1-1用'!$C$4:$BS$976,64,0),"")</f>
        <v>0</v>
      </c>
      <c r="AF16" s="334">
        <f>IFERROR(VLOOKUP($AS$7&amp;$AS16,'様式C-1-1用'!$C$4:$BS$976,65,0),"")</f>
        <v>0.9</v>
      </c>
      <c r="AG16" s="334">
        <f>IFERROR(VLOOKUP($AS$7&amp;$AS16,'様式C-1-1用'!$C$4:$BS$977,66,0),"")</f>
        <v>0</v>
      </c>
      <c r="AH16" s="334">
        <f>IFERROR(VLOOKUP($AS$7&amp;$AS16,'様式C-1-1用'!$C$4:$BS$977,67,0),"")</f>
        <v>0</v>
      </c>
      <c r="AI16" s="334">
        <f>IFERROR(VLOOKUP($AS$7&amp;$AS16,'様式C-1-1用'!$C$4:$BS$977,68,0),"")</f>
        <v>0</v>
      </c>
      <c r="AJ16" s="334">
        <f>IFERROR(VLOOKUP($AS$7&amp;$AS16,'様式C-1-1用'!$C$4:$BS$977,69,0),"")</f>
        <v>0</v>
      </c>
      <c r="AK16" s="924" t="str">
        <f>IFERROR(VLOOKUP($AS$7&amp;$AS16,'様式C-1-1用'!$C$4:$AI$976,17,0),"")</f>
        <v/>
      </c>
      <c r="AL16" s="924"/>
      <c r="AM16" s="924"/>
      <c r="AN16" s="755"/>
      <c r="AO16" s="756"/>
      <c r="AP16" s="3"/>
      <c r="AQ16" s="166">
        <f t="shared" si="6"/>
        <v>2</v>
      </c>
      <c r="AS16" s="114">
        <f t="shared" si="7"/>
        <v>7</v>
      </c>
    </row>
    <row r="17" spans="2:45" ht="12" customHeight="1" x14ac:dyDescent="0.15">
      <c r="B17" s="629"/>
      <c r="C17" s="912"/>
      <c r="D17" s="910"/>
      <c r="E17" s="910"/>
      <c r="F17" s="910"/>
      <c r="G17" s="910"/>
      <c r="H17" s="910"/>
      <c r="I17" s="910"/>
      <c r="J17" s="911"/>
      <c r="K17" s="138">
        <f t="shared" si="5"/>
        <v>9</v>
      </c>
      <c r="L17" s="945" t="str">
        <f>IFERROR(VLOOKUP($AS$7&amp;$AS17,'様式C-1-1用'!$C$4:$AI$2973,5,0),"")</f>
        <v>路面</v>
      </c>
      <c r="M17" s="946"/>
      <c r="N17" s="945" t="str">
        <f>IFERROR(VLOOKUP($AS$7&amp;$AS17,'様式C-1-1用'!$C$4:$AI$2973,6,0),"")</f>
        <v>監査歩廊</v>
      </c>
      <c r="O17" s="946"/>
      <c r="P17" s="945" t="str">
        <f>IFERROR(VLOOKUP($AS$7&amp;$AS17,'様式C-1-1用'!$C$4:$AI$2973,7,0),"")</f>
        <v>材質劣化</v>
      </c>
      <c r="Q17" s="946"/>
      <c r="R17" s="420" t="str">
        <f>IFERROR(VLOOKUP($AS$7&amp;$AS17,'様式C-1-1用'!$C$4:$AI$2973,9,0),"")</f>
        <v>欠損</v>
      </c>
      <c r="S17" s="420"/>
      <c r="T17" s="420"/>
      <c r="U17" s="923" t="str">
        <f>IFERROR(VLOOKUP($AS$7&amp;$AS17,'様式C-1-1用'!$C$4:$AI$2973,20,0),"")</f>
        <v>Ⅱ</v>
      </c>
      <c r="V17" s="947"/>
      <c r="W17" s="923" t="str">
        <f>IFERROR(VLOOKUP($AS$7&amp;$AS17,'様式C-1-1用'!$C$4:$AI$2973,23,0),"")</f>
        <v>－</v>
      </c>
      <c r="X17" s="924"/>
      <c r="Y17" s="289">
        <f>IFERROR(VLOOKUP($AS$7&amp;$AS17,'様式C-1-1用'!$C$4:$CE$2973,58,0),"")</f>
        <v>0</v>
      </c>
      <c r="Z17" s="290">
        <f>IFERROR(VLOOKUP($AS$7&amp;$AS17,'様式C-1-1用'!$C$4:$BS$977,59,0),"")</f>
        <v>0</v>
      </c>
      <c r="AA17" s="290">
        <f>IFERROR(VLOOKUP($AS$7&amp;$AS17,'様式C-1-1用'!$C$4:$BS$977,60,0),"")</f>
        <v>0</v>
      </c>
      <c r="AB17" s="290">
        <f>IFERROR(VLOOKUP($AS$7&amp;$AS17,'様式C-1-1用'!$C$4:$BS$977,61,0),"")</f>
        <v>0</v>
      </c>
      <c r="AC17" s="334">
        <f>IFERROR(VLOOKUP($AS$7&amp;$AS17,'様式C-1-1用'!$C$4:$BS$977,62,0),"")</f>
        <v>0</v>
      </c>
      <c r="AD17" s="334">
        <f>IFERROR(VLOOKUP($AS$7&amp;$AS17,'様式C-1-1用'!$C$4:$BS$976,63,0),"")</f>
        <v>0</v>
      </c>
      <c r="AE17" s="334">
        <f>IFERROR(VLOOKUP($AS$7&amp;$AS17,'様式C-1-1用'!$C$4:$BS$976,64,0),"")</f>
        <v>0</v>
      </c>
      <c r="AF17" s="334">
        <f>IFERROR(VLOOKUP($AS$7&amp;$AS17,'様式C-1-1用'!$C$4:$BS$976,65,0),"")</f>
        <v>0</v>
      </c>
      <c r="AG17" s="334">
        <f>IFERROR(VLOOKUP($AS$7&amp;$AS17,'様式C-1-1用'!$C$4:$BS$977,66,0),"")</f>
        <v>0</v>
      </c>
      <c r="AH17" s="334">
        <f>IFERROR(VLOOKUP($AS$7&amp;$AS17,'様式C-1-1用'!$C$4:$BS$977,67,0),"")</f>
        <v>0</v>
      </c>
      <c r="AI17" s="334">
        <f>IFERROR(VLOOKUP($AS$7&amp;$AS17,'様式C-1-1用'!$C$4:$BS$977,68,0),"")</f>
        <v>0</v>
      </c>
      <c r="AJ17" s="334">
        <f>IFERROR(VLOOKUP($AS$7&amp;$AS17,'様式C-1-1用'!$C$4:$BS$977,69,0),"")</f>
        <v>0</v>
      </c>
      <c r="AK17" s="924" t="str">
        <f>IFERROR(VLOOKUP($AS$7&amp;$AS17,'様式C-1-1用'!$C$4:$AI$976,17,0),"")</f>
        <v/>
      </c>
      <c r="AL17" s="924"/>
      <c r="AM17" s="924"/>
      <c r="AN17" s="755"/>
      <c r="AO17" s="756"/>
      <c r="AP17" s="3"/>
      <c r="AQ17" s="166">
        <f t="shared" si="6"/>
        <v>2</v>
      </c>
      <c r="AS17" s="114">
        <v>9</v>
      </c>
    </row>
    <row r="18" spans="2:45" ht="12" customHeight="1" x14ac:dyDescent="0.15">
      <c r="B18" s="629"/>
      <c r="C18" s="912"/>
      <c r="D18" s="910"/>
      <c r="E18" s="910"/>
      <c r="F18" s="910"/>
      <c r="G18" s="910"/>
      <c r="H18" s="910"/>
      <c r="I18" s="910"/>
      <c r="J18" s="911"/>
      <c r="K18" s="138">
        <f t="shared" si="5"/>
        <v>10</v>
      </c>
      <c r="L18" s="945" t="str">
        <f>IFERROR(VLOOKUP($AS$7&amp;$AS18,'様式C-1-1用'!$C$4:$AI$2973,5,0),"")</f>
        <v>路面</v>
      </c>
      <c r="M18" s="946"/>
      <c r="N18" s="945" t="str">
        <f>IFERROR(VLOOKUP($AS$7&amp;$AS18,'様式C-1-1用'!$C$4:$AI$2973,6,0),"")</f>
        <v>監査歩廊</v>
      </c>
      <c r="O18" s="946"/>
      <c r="P18" s="945" t="str">
        <f>IFERROR(VLOOKUP($AS$7&amp;$AS18,'様式C-1-1用'!$C$4:$AI$2973,7,0),"")</f>
        <v>材質劣化</v>
      </c>
      <c r="Q18" s="946"/>
      <c r="R18" s="420" t="str">
        <f>IFERROR(VLOOKUP($AS$7&amp;$AS18,'様式C-1-1用'!$C$4:$AI$2973,9,0),"")</f>
        <v>欠損</v>
      </c>
      <c r="S18" s="420"/>
      <c r="T18" s="420"/>
      <c r="U18" s="923" t="str">
        <f>IFERROR(VLOOKUP($AS$7&amp;$AS18,'様式C-1-1用'!$C$4:$AI$2973,20,0),"")</f>
        <v>Ⅱ</v>
      </c>
      <c r="V18" s="947"/>
      <c r="W18" s="923" t="str">
        <f>IFERROR(VLOOKUP($AS$7&amp;$AS18,'様式C-1-1用'!$C$4:$AI$2973,23,0),"")</f>
        <v>－</v>
      </c>
      <c r="X18" s="924"/>
      <c r="Y18" s="289">
        <f>IFERROR(VLOOKUP($AS$7&amp;$AS18,'様式C-1-1用'!$C$4:$CE$2973,58,0),"")</f>
        <v>0</v>
      </c>
      <c r="Z18" s="290">
        <f>IFERROR(VLOOKUP($AS$7&amp;$AS18,'様式C-1-1用'!$C$4:$BS$977,59,0),"")</f>
        <v>0</v>
      </c>
      <c r="AA18" s="290">
        <f>IFERROR(VLOOKUP($AS$7&amp;$AS18,'様式C-1-1用'!$C$4:$BS$977,60,0),"")</f>
        <v>0</v>
      </c>
      <c r="AB18" s="290">
        <f>IFERROR(VLOOKUP($AS$7&amp;$AS18,'様式C-1-1用'!$C$4:$BS$977,61,0),"")</f>
        <v>0</v>
      </c>
      <c r="AC18" s="334">
        <f>IFERROR(VLOOKUP($AS$7&amp;$AS18,'様式C-1-1用'!$C$4:$BS$977,62,0),"")</f>
        <v>0</v>
      </c>
      <c r="AD18" s="334">
        <f>IFERROR(VLOOKUP($AS$7&amp;$AS18,'様式C-1-1用'!$C$4:$BS$976,63,0),"")</f>
        <v>0</v>
      </c>
      <c r="AE18" s="334">
        <f>IFERROR(VLOOKUP($AS$7&amp;$AS18,'様式C-1-1用'!$C$4:$BS$976,64,0),"")</f>
        <v>0</v>
      </c>
      <c r="AF18" s="334">
        <f>IFERROR(VLOOKUP($AS$7&amp;$AS18,'様式C-1-1用'!$C$4:$BS$976,65,0),"")</f>
        <v>0</v>
      </c>
      <c r="AG18" s="334">
        <f>IFERROR(VLOOKUP($AS$7&amp;$AS18,'様式C-1-1用'!$C$4:$BS$977,66,0),"")</f>
        <v>0</v>
      </c>
      <c r="AH18" s="334">
        <f>IFERROR(VLOOKUP($AS$7&amp;$AS18,'様式C-1-1用'!$C$4:$BS$977,67,0),"")</f>
        <v>0</v>
      </c>
      <c r="AI18" s="334">
        <f>IFERROR(VLOOKUP($AS$7&amp;$AS18,'様式C-1-1用'!$C$4:$BS$977,68,0),"")</f>
        <v>0</v>
      </c>
      <c r="AJ18" s="334">
        <f>IFERROR(VLOOKUP($AS$7&amp;$AS18,'様式C-1-1用'!$C$4:$BS$977,69,0),"")</f>
        <v>0</v>
      </c>
      <c r="AK18" s="924" t="str">
        <f>IFERROR(VLOOKUP($AS$7&amp;$AS18,'様式C-1-1用'!$C$4:$AI$976,17,0),"")</f>
        <v/>
      </c>
      <c r="AL18" s="924"/>
      <c r="AM18" s="924"/>
      <c r="AN18" s="755"/>
      <c r="AO18" s="756"/>
      <c r="AP18" s="3"/>
      <c r="AQ18" s="166">
        <f t="shared" si="6"/>
        <v>2</v>
      </c>
      <c r="AS18" s="114">
        <f t="shared" si="7"/>
        <v>10</v>
      </c>
    </row>
    <row r="19" spans="2:45" ht="12" customHeight="1" x14ac:dyDescent="0.15">
      <c r="B19" s="629"/>
      <c r="C19" s="912"/>
      <c r="D19" s="910"/>
      <c r="E19" s="910"/>
      <c r="F19" s="910"/>
      <c r="G19" s="910"/>
      <c r="H19" s="910"/>
      <c r="I19" s="910"/>
      <c r="J19" s="911"/>
      <c r="K19" s="138" t="str">
        <f t="shared" si="5"/>
        <v/>
      </c>
      <c r="L19" s="945" t="str">
        <f>IFERROR(VLOOKUP($AS$7&amp;$AS19,'様式C-1-1用'!$C$4:$AI$2973,5,0),"")</f>
        <v/>
      </c>
      <c r="M19" s="946"/>
      <c r="N19" s="945" t="str">
        <f>IFERROR(VLOOKUP($AS$7&amp;$AS19,'様式C-1-1用'!$C$4:$AI$2973,6,0),"")</f>
        <v/>
      </c>
      <c r="O19" s="946"/>
      <c r="P19" s="945" t="str">
        <f>IFERROR(VLOOKUP($AS$7&amp;$AS19,'様式C-1-1用'!$C$4:$AI$2973,7,0),"")</f>
        <v/>
      </c>
      <c r="Q19" s="946"/>
      <c r="R19" s="420" t="str">
        <f>IFERROR(VLOOKUP($AS$7&amp;$AS19,'様式C-1-1用'!$C$4:$AI$2973,9,0),"")</f>
        <v/>
      </c>
      <c r="S19" s="420"/>
      <c r="T19" s="420"/>
      <c r="U19" s="923" t="str">
        <f>IFERROR(VLOOKUP($AS$7&amp;$AS19,'様式C-1-1用'!$C$4:$AI$2973,20,0),"")</f>
        <v/>
      </c>
      <c r="V19" s="947"/>
      <c r="W19" s="923" t="str">
        <f>IFERROR(VLOOKUP($AS$7&amp;$AS19,'様式C-1-1用'!$C$4:$AI$2973,23,0),"")</f>
        <v/>
      </c>
      <c r="X19" s="924"/>
      <c r="Y19" s="289" t="str">
        <f>IFERROR(VLOOKUP($AS$7&amp;$AS19,'様式C-1-1用'!$C$4:$CE$2973,58,0),"")</f>
        <v/>
      </c>
      <c r="Z19" s="290" t="str">
        <f>IFERROR(VLOOKUP($AS$7&amp;$AS19,'様式C-1-1用'!$C$4:$BS$977,59,0),"")</f>
        <v/>
      </c>
      <c r="AA19" s="290" t="str">
        <f>IFERROR(VLOOKUP($AS$7&amp;$AS19,'様式C-1-1用'!$C$4:$BS$977,60,0),"")</f>
        <v/>
      </c>
      <c r="AB19" s="290" t="str">
        <f>IFERROR(VLOOKUP($AS$7&amp;$AS19,'様式C-1-1用'!$C$4:$BS$977,61,0),"")</f>
        <v/>
      </c>
      <c r="AC19" s="334" t="str">
        <f>IFERROR(VLOOKUP($AS$7&amp;$AS19,'様式C-1-1用'!$C$4:$BS$977,62,0),"")</f>
        <v/>
      </c>
      <c r="AD19" s="334" t="str">
        <f>IFERROR(VLOOKUP($AS$7&amp;$AS19,'様式C-1-1用'!$C$4:$BS$976,63,0),"")</f>
        <v/>
      </c>
      <c r="AE19" s="334" t="str">
        <f>IFERROR(VLOOKUP($AS$7&amp;$AS19,'様式C-1-1用'!$C$4:$BS$976,64,0),"")</f>
        <v/>
      </c>
      <c r="AF19" s="334" t="str">
        <f>IFERROR(VLOOKUP($AS$7&amp;$AS19,'様式C-1-1用'!$C$4:$BS$976,65,0),"")</f>
        <v/>
      </c>
      <c r="AG19" s="334" t="str">
        <f>IFERROR(VLOOKUP($AS$7&amp;$AS19,'様式C-1-1用'!$C$4:$BS$977,66,0),"")</f>
        <v/>
      </c>
      <c r="AH19" s="334" t="str">
        <f>IFERROR(VLOOKUP($AS$7&amp;$AS19,'様式C-1-1用'!$C$4:$BS$977,67,0),"")</f>
        <v/>
      </c>
      <c r="AI19" s="334" t="str">
        <f>IFERROR(VLOOKUP($AS$7&amp;$AS19,'様式C-1-1用'!$C$4:$BS$977,68,0),"")</f>
        <v/>
      </c>
      <c r="AJ19" s="334" t="str">
        <f>IFERROR(VLOOKUP($AS$7&amp;$AS19,'様式C-1-1用'!$C$4:$BS$977,69,0),"")</f>
        <v/>
      </c>
      <c r="AK19" s="924" t="str">
        <f>IFERROR(VLOOKUP($AS$7&amp;$AS19,'様式C-1-1用'!$C$4:$AI$976,17,0),"")</f>
        <v/>
      </c>
      <c r="AL19" s="924"/>
      <c r="AM19" s="924"/>
      <c r="AN19" s="755"/>
      <c r="AO19" s="756"/>
      <c r="AP19" s="3"/>
      <c r="AQ19" s="166">
        <f t="shared" si="6"/>
        <v>0</v>
      </c>
      <c r="AS19" s="114">
        <f t="shared" si="7"/>
        <v>11</v>
      </c>
    </row>
    <row r="20" spans="2:45" ht="12" customHeight="1" x14ac:dyDescent="0.15">
      <c r="B20" s="629"/>
      <c r="C20" s="912"/>
      <c r="D20" s="910"/>
      <c r="E20" s="910"/>
      <c r="F20" s="910"/>
      <c r="G20" s="910"/>
      <c r="H20" s="910"/>
      <c r="I20" s="910"/>
      <c r="J20" s="911"/>
      <c r="K20" s="138" t="str">
        <f t="shared" si="5"/>
        <v/>
      </c>
      <c r="L20" s="945" t="str">
        <f>IFERROR(VLOOKUP($AS$7&amp;$AS20,'様式C-1-1用'!$C$4:$AI$2973,5,0),"")</f>
        <v/>
      </c>
      <c r="M20" s="946"/>
      <c r="N20" s="945" t="str">
        <f>IFERROR(VLOOKUP($AS$7&amp;$AS20,'様式C-1-1用'!$C$4:$AI$2973,6,0),"")</f>
        <v/>
      </c>
      <c r="O20" s="946"/>
      <c r="P20" s="945" t="str">
        <f>IFERROR(VLOOKUP($AS$7&amp;$AS20,'様式C-1-1用'!$C$4:$AI$2973,7,0),"")</f>
        <v/>
      </c>
      <c r="Q20" s="946"/>
      <c r="R20" s="420" t="str">
        <f>IFERROR(VLOOKUP($AS$7&amp;$AS20,'様式C-1-1用'!$C$4:$AI$2973,9,0),"")</f>
        <v/>
      </c>
      <c r="S20" s="420"/>
      <c r="T20" s="420"/>
      <c r="U20" s="923" t="str">
        <f>IFERROR(VLOOKUP($AS$7&amp;$AS20,'様式C-1-1用'!$C$4:$AI$2973,20,0),"")</f>
        <v/>
      </c>
      <c r="V20" s="947"/>
      <c r="W20" s="923" t="str">
        <f>IFERROR(VLOOKUP($AS$7&amp;$AS20,'様式C-1-1用'!$C$4:$AI$2973,23,0),"")</f>
        <v/>
      </c>
      <c r="X20" s="924"/>
      <c r="Y20" s="289" t="str">
        <f>IFERROR(VLOOKUP($AS$7&amp;$AS20,'様式C-1-1用'!$C$4:$CE$2973,58,0),"")</f>
        <v/>
      </c>
      <c r="Z20" s="290" t="str">
        <f>IFERROR(VLOOKUP($AS$7&amp;$AS20,'様式C-1-1用'!$C$4:$BS$977,59,0),"")</f>
        <v/>
      </c>
      <c r="AA20" s="290" t="str">
        <f>IFERROR(VLOOKUP($AS$7&amp;$AS20,'様式C-1-1用'!$C$4:$BS$977,60,0),"")</f>
        <v/>
      </c>
      <c r="AB20" s="290" t="str">
        <f>IFERROR(VLOOKUP($AS$7&amp;$AS20,'様式C-1-1用'!$C$4:$BS$977,61,0),"")</f>
        <v/>
      </c>
      <c r="AC20" s="334" t="str">
        <f>IFERROR(VLOOKUP($AS$7&amp;$AS20,'様式C-1-1用'!$C$4:$BS$977,62,0),"")</f>
        <v/>
      </c>
      <c r="AD20" s="334" t="str">
        <f>IFERROR(VLOOKUP($AS$7&amp;$AS20,'様式C-1-1用'!$C$4:$BS$976,63,0),"")</f>
        <v/>
      </c>
      <c r="AE20" s="334" t="str">
        <f>IFERROR(VLOOKUP($AS$7&amp;$AS20,'様式C-1-1用'!$C$4:$BS$976,64,0),"")</f>
        <v/>
      </c>
      <c r="AF20" s="334" t="str">
        <f>IFERROR(VLOOKUP($AS$7&amp;$AS20,'様式C-1-1用'!$C$4:$BS$976,65,0),"")</f>
        <v/>
      </c>
      <c r="AG20" s="334" t="str">
        <f>IFERROR(VLOOKUP($AS$7&amp;$AS20,'様式C-1-1用'!$C$4:$BS$977,66,0),"")</f>
        <v/>
      </c>
      <c r="AH20" s="334" t="str">
        <f>IFERROR(VLOOKUP($AS$7&amp;$AS20,'様式C-1-1用'!$C$4:$BS$977,67,0),"")</f>
        <v/>
      </c>
      <c r="AI20" s="334" t="str">
        <f>IFERROR(VLOOKUP($AS$7&amp;$AS20,'様式C-1-1用'!$C$4:$BS$977,68,0),"")</f>
        <v/>
      </c>
      <c r="AJ20" s="334" t="str">
        <f>IFERROR(VLOOKUP($AS$7&amp;$AS20,'様式C-1-1用'!$C$4:$BS$977,69,0),"")</f>
        <v/>
      </c>
      <c r="AK20" s="924" t="str">
        <f>IFERROR(VLOOKUP($AS$7&amp;$AS20,'様式C-1-1用'!$C$4:$AI$976,17,0),"")</f>
        <v/>
      </c>
      <c r="AL20" s="924"/>
      <c r="AM20" s="924"/>
      <c r="AN20" s="755"/>
      <c r="AO20" s="756"/>
      <c r="AP20" s="3"/>
      <c r="AQ20" s="166">
        <f t="shared" si="6"/>
        <v>0</v>
      </c>
      <c r="AS20" s="114">
        <f t="shared" si="7"/>
        <v>12</v>
      </c>
    </row>
    <row r="21" spans="2:45" ht="12" customHeight="1" x14ac:dyDescent="0.15">
      <c r="B21" s="629"/>
      <c r="C21" s="912"/>
      <c r="D21" s="910"/>
      <c r="E21" s="910"/>
      <c r="F21" s="910"/>
      <c r="G21" s="910"/>
      <c r="H21" s="910"/>
      <c r="I21" s="910"/>
      <c r="J21" s="911"/>
      <c r="K21" s="138" t="str">
        <f t="shared" si="5"/>
        <v/>
      </c>
      <c r="L21" s="945" t="str">
        <f>IFERROR(VLOOKUP($AS$7&amp;$AS21,'様式C-1-1用'!$C$4:$AI$2973,5,0),"")</f>
        <v/>
      </c>
      <c r="M21" s="946"/>
      <c r="N21" s="945" t="str">
        <f>IFERROR(VLOOKUP($AS$7&amp;$AS21,'様式C-1-1用'!$C$4:$AI$2973,6,0),"")</f>
        <v/>
      </c>
      <c r="O21" s="946"/>
      <c r="P21" s="945" t="str">
        <f>IFERROR(VLOOKUP($AS$7&amp;$AS21,'様式C-1-1用'!$C$4:$AI$2973,7,0),"")</f>
        <v/>
      </c>
      <c r="Q21" s="946"/>
      <c r="R21" s="420" t="str">
        <f>IFERROR(VLOOKUP($AS$7&amp;$AS21,'様式C-1-1用'!$C$4:$AI$2973,9,0),"")</f>
        <v/>
      </c>
      <c r="S21" s="420"/>
      <c r="T21" s="420"/>
      <c r="U21" s="923" t="str">
        <f>IFERROR(VLOOKUP($AS$7&amp;$AS21,'様式C-1-1用'!$C$4:$AI$2973,20,0),"")</f>
        <v/>
      </c>
      <c r="V21" s="947"/>
      <c r="W21" s="923" t="str">
        <f>IFERROR(VLOOKUP($AS$7&amp;$AS21,'様式C-1-1用'!$C$4:$AI$2973,23,0),"")</f>
        <v/>
      </c>
      <c r="X21" s="924"/>
      <c r="Y21" s="289" t="str">
        <f>IFERROR(VLOOKUP($AS$7&amp;$AS21,'様式C-1-1用'!$C$4:$CE$2973,58,0),"")</f>
        <v/>
      </c>
      <c r="Z21" s="290" t="str">
        <f>IFERROR(VLOOKUP($AS$7&amp;$AS21,'様式C-1-1用'!$C$4:$BS$977,59,0),"")</f>
        <v/>
      </c>
      <c r="AA21" s="290" t="str">
        <f>IFERROR(VLOOKUP($AS$7&amp;$AS21,'様式C-1-1用'!$C$4:$BS$977,60,0),"")</f>
        <v/>
      </c>
      <c r="AB21" s="290" t="str">
        <f>IFERROR(VLOOKUP($AS$7&amp;$AS21,'様式C-1-1用'!$C$4:$BS$977,61,0),"")</f>
        <v/>
      </c>
      <c r="AC21" s="334" t="str">
        <f>IFERROR(VLOOKUP($AS$7&amp;$AS21,'様式C-1-1用'!$C$4:$BS$977,62,0),"")</f>
        <v/>
      </c>
      <c r="AD21" s="334" t="str">
        <f>IFERROR(VLOOKUP($AS$7&amp;$AS21,'様式C-1-1用'!$C$4:$BS$976,63,0),"")</f>
        <v/>
      </c>
      <c r="AE21" s="334" t="str">
        <f>IFERROR(VLOOKUP($AS$7&amp;$AS21,'様式C-1-1用'!$C$4:$BS$976,64,0),"")</f>
        <v/>
      </c>
      <c r="AF21" s="334" t="str">
        <f>IFERROR(VLOOKUP($AS$7&amp;$AS21,'様式C-1-1用'!$C$4:$BS$976,65,0),"")</f>
        <v/>
      </c>
      <c r="AG21" s="334" t="str">
        <f>IFERROR(VLOOKUP($AS$7&amp;$AS21,'様式C-1-1用'!$C$4:$BS$977,66,0),"")</f>
        <v/>
      </c>
      <c r="AH21" s="334" t="str">
        <f>IFERROR(VLOOKUP($AS$7&amp;$AS21,'様式C-1-1用'!$C$4:$BS$977,67,0),"")</f>
        <v/>
      </c>
      <c r="AI21" s="334" t="str">
        <f>IFERROR(VLOOKUP($AS$7&amp;$AS21,'様式C-1-1用'!$C$4:$BS$977,68,0),"")</f>
        <v/>
      </c>
      <c r="AJ21" s="334" t="str">
        <f>IFERROR(VLOOKUP($AS$7&amp;$AS21,'様式C-1-1用'!$C$4:$BS$977,69,0),"")</f>
        <v/>
      </c>
      <c r="AK21" s="924" t="str">
        <f>IFERROR(VLOOKUP($AS$7&amp;$AS21,'様式C-1-1用'!$C$4:$AI$976,17,0),"")</f>
        <v/>
      </c>
      <c r="AL21" s="924"/>
      <c r="AM21" s="924"/>
      <c r="AN21" s="755"/>
      <c r="AO21" s="756"/>
      <c r="AP21" s="3"/>
      <c r="AQ21" s="166">
        <f t="shared" si="6"/>
        <v>0</v>
      </c>
      <c r="AS21" s="114">
        <f t="shared" si="7"/>
        <v>13</v>
      </c>
    </row>
    <row r="22" spans="2:45" ht="12" customHeight="1" x14ac:dyDescent="0.15">
      <c r="B22" s="629"/>
      <c r="C22" s="912"/>
      <c r="D22" s="910"/>
      <c r="E22" s="910"/>
      <c r="F22" s="910"/>
      <c r="G22" s="910"/>
      <c r="H22" s="910"/>
      <c r="I22" s="910"/>
      <c r="J22" s="911"/>
      <c r="K22" s="138" t="str">
        <f t="shared" si="5"/>
        <v/>
      </c>
      <c r="L22" s="945" t="str">
        <f>IFERROR(VLOOKUP($AS$7&amp;$AS22,'様式C-1-1用'!$C$4:$AI$2973,5,0),"")</f>
        <v/>
      </c>
      <c r="M22" s="946"/>
      <c r="N22" s="945" t="str">
        <f>IFERROR(VLOOKUP($AS$7&amp;$AS22,'様式C-1-1用'!$C$4:$AI$2973,6,0),"")</f>
        <v/>
      </c>
      <c r="O22" s="946"/>
      <c r="P22" s="945" t="str">
        <f>IFERROR(VLOOKUP($AS$7&amp;$AS22,'様式C-1-1用'!$C$4:$AI$2973,7,0),"")</f>
        <v/>
      </c>
      <c r="Q22" s="946"/>
      <c r="R22" s="420" t="str">
        <f>IFERROR(VLOOKUP($AS$7&amp;$AS22,'様式C-1-1用'!$C$4:$AI$2973,9,0),"")</f>
        <v/>
      </c>
      <c r="S22" s="420"/>
      <c r="T22" s="420"/>
      <c r="U22" s="923" t="str">
        <f>IFERROR(VLOOKUP($AS$7&amp;$AS22,'様式C-1-1用'!$C$4:$AI$2973,20,0),"")</f>
        <v/>
      </c>
      <c r="V22" s="947"/>
      <c r="W22" s="923" t="str">
        <f>IFERROR(VLOOKUP($AS$7&amp;$AS22,'様式C-1-1用'!$C$4:$AI$2973,23,0),"")</f>
        <v/>
      </c>
      <c r="X22" s="924"/>
      <c r="Y22" s="289" t="str">
        <f>IFERROR(VLOOKUP($AS$7&amp;$AS22,'様式C-1-1用'!$C$4:$CE$2973,58,0),"")</f>
        <v/>
      </c>
      <c r="Z22" s="290" t="str">
        <f>IFERROR(VLOOKUP($AS$7&amp;$AS22,'様式C-1-1用'!$C$4:$BS$977,59,0),"")</f>
        <v/>
      </c>
      <c r="AA22" s="290" t="str">
        <f>IFERROR(VLOOKUP($AS$7&amp;$AS22,'様式C-1-1用'!$C$4:$BS$977,60,0),"")</f>
        <v/>
      </c>
      <c r="AB22" s="290" t="str">
        <f>IFERROR(VLOOKUP($AS$7&amp;$AS22,'様式C-1-1用'!$C$4:$BS$977,61,0),"")</f>
        <v/>
      </c>
      <c r="AC22" s="334" t="str">
        <f>IFERROR(VLOOKUP($AS$7&amp;$AS22,'様式C-1-1用'!$C$4:$BS$977,62,0),"")</f>
        <v/>
      </c>
      <c r="AD22" s="334" t="str">
        <f>IFERROR(VLOOKUP($AS$7&amp;$AS22,'様式C-1-1用'!$C$4:$BS$976,63,0),"")</f>
        <v/>
      </c>
      <c r="AE22" s="334" t="str">
        <f>IFERROR(VLOOKUP($AS$7&amp;$AS22,'様式C-1-1用'!$C$4:$BS$976,64,0),"")</f>
        <v/>
      </c>
      <c r="AF22" s="334" t="str">
        <f>IFERROR(VLOOKUP($AS$7&amp;$AS22,'様式C-1-1用'!$C$4:$BS$976,65,0),"")</f>
        <v/>
      </c>
      <c r="AG22" s="334" t="str">
        <f>IFERROR(VLOOKUP($AS$7&amp;$AS22,'様式C-1-1用'!$C$4:$BS$977,66,0),"")</f>
        <v/>
      </c>
      <c r="AH22" s="334" t="str">
        <f>IFERROR(VLOOKUP($AS$7&amp;$AS22,'様式C-1-1用'!$C$4:$BS$977,67,0),"")</f>
        <v/>
      </c>
      <c r="AI22" s="334" t="str">
        <f>IFERROR(VLOOKUP($AS$7&amp;$AS22,'様式C-1-1用'!$C$4:$BS$977,68,0),"")</f>
        <v/>
      </c>
      <c r="AJ22" s="334" t="str">
        <f>IFERROR(VLOOKUP($AS$7&amp;$AS22,'様式C-1-1用'!$C$4:$BS$977,69,0),"")</f>
        <v/>
      </c>
      <c r="AK22" s="924" t="str">
        <f>IFERROR(VLOOKUP($AS$7&amp;$AS22,'様式C-1-1用'!$C$4:$AI$976,17,0),"")</f>
        <v/>
      </c>
      <c r="AL22" s="924"/>
      <c r="AM22" s="924"/>
      <c r="AN22" s="755"/>
      <c r="AO22" s="756"/>
      <c r="AP22" s="3"/>
      <c r="AQ22" s="166">
        <f t="shared" si="6"/>
        <v>0</v>
      </c>
      <c r="AS22" s="114">
        <f t="shared" si="7"/>
        <v>14</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15</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16</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17</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18</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19</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20</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21</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22</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0.01</v>
      </c>
      <c r="AF31" s="335">
        <f t="shared" si="8"/>
        <v>1.8</v>
      </c>
      <c r="AG31" s="335">
        <f t="shared" si="8"/>
        <v>0</v>
      </c>
      <c r="AH31" s="335">
        <f t="shared" si="8"/>
        <v>0</v>
      </c>
      <c r="AI31" s="335">
        <f t="shared" si="8"/>
        <v>0</v>
      </c>
      <c r="AJ31" s="335">
        <f t="shared" si="8"/>
        <v>2.96</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1</v>
      </c>
      <c r="AF32" s="139">
        <f>IF($N7="","",COUNTIFS('様式C-1-1用'!$D$4:$D$992,$N7,'様式C-1-1用'!$I$4:$I$992,"材質劣化",'様式C-1-1用'!$X$4:$X$992,$AF10))</f>
        <v>2</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1</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Ⅱa</v>
      </c>
      <c r="AD33" s="924"/>
      <c r="AE33" s="924"/>
      <c r="AF33" s="947"/>
      <c r="AG33" s="923" t="str">
        <f>IF(AG32&gt;0,"Ⅳ",IF(AH32&gt;0,"Ⅲ",IF(AI32&gt;0,"Ⅱa",IF(AJ32&gt;0,"Ⅱb","Ⅰ"))))</f>
        <v>Ⅱb</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3</v>
      </c>
      <c r="AF35" s="970"/>
      <c r="AG35" s="139">
        <f>AG32</f>
        <v>0</v>
      </c>
      <c r="AH35" s="139">
        <f>AH32</f>
        <v>0</v>
      </c>
      <c r="AI35" s="969">
        <f>SUM(AI32:AJ32)</f>
        <v>1</v>
      </c>
      <c r="AJ35" s="970"/>
      <c r="AK35" s="955"/>
      <c r="AL35" s="955"/>
      <c r="AM35" s="955"/>
      <c r="AN35" s="955"/>
      <c r="AO35" s="956"/>
      <c r="AP35" s="3"/>
      <c r="AQ35" s="143">
        <f>+Y32+AC35+AG35</f>
        <v>0</v>
      </c>
      <c r="AR35" s="143">
        <f>+Z32+AD35+AH35</f>
        <v>0</v>
      </c>
      <c r="AS35" s="948">
        <f>+AS34+AE35+AI35</f>
        <v>4</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Ⅱ</v>
      </c>
      <c r="AD36" s="924"/>
      <c r="AE36" s="924"/>
      <c r="AF36" s="947"/>
      <c r="AG36" s="923" t="str">
        <f>IF(AG35&gt;0,"Ⅳ",IF(AH35&gt;0,"Ⅲ",IF(AI35&gt;0,"Ⅱ","Ⅰ")))</f>
        <v>Ⅱ</v>
      </c>
      <c r="AH36" s="924"/>
      <c r="AI36" s="924"/>
      <c r="AJ36" s="947"/>
      <c r="AK36" s="955"/>
      <c r="AL36" s="955"/>
      <c r="AM36" s="955"/>
      <c r="AN36" s="955"/>
      <c r="AO36" s="956"/>
      <c r="AP36" s="3"/>
      <c r="AQ36" s="525" t="str">
        <f>IF(AQ35&gt;0,"Ⅳ",IF(AR35&gt;0,"Ⅲ",IF(AS35&gt;0,"Ⅱ","Ⅰ")))</f>
        <v>Ⅱ</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Ⅱ</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30" priority="1">
      <formula>$AQ11=1</formula>
    </cfRule>
  </conditionalFormatting>
  <conditionalFormatting sqref="AC11:AF30">
    <cfRule type="expression" dxfId="29" priority="3">
      <formula>$AQ11=2</formula>
    </cfRule>
  </conditionalFormatting>
  <conditionalFormatting sqref="AG11:AJ30">
    <cfRule type="expression" dxfId="28"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6D329-5B6D-4488-B598-3132B56C4FD2}">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16</v>
      </c>
      <c r="AW5" s="115">
        <f>R7</f>
        <v>8.9280000000000008</v>
      </c>
      <c r="AX5" s="143">
        <f>+Y32</f>
        <v>0</v>
      </c>
      <c r="AY5" s="143">
        <f>+Z32</f>
        <v>0</v>
      </c>
      <c r="AZ5" s="143">
        <f>+AA32</f>
        <v>0</v>
      </c>
      <c r="BA5" s="143">
        <f t="shared" ref="BA5" si="0">+AB32</f>
        <v>0</v>
      </c>
      <c r="BB5" s="143">
        <f>+AC32</f>
        <v>0</v>
      </c>
      <c r="BC5" s="143">
        <f t="shared" ref="BC5:BI5" si="1">+AD32</f>
        <v>0</v>
      </c>
      <c r="BD5" s="143">
        <f t="shared" si="1"/>
        <v>0</v>
      </c>
      <c r="BE5" s="143">
        <f t="shared" si="1"/>
        <v>4</v>
      </c>
      <c r="BF5" s="143">
        <f t="shared" si="1"/>
        <v>0</v>
      </c>
      <c r="BG5" s="143">
        <f t="shared" si="1"/>
        <v>0</v>
      </c>
      <c r="BH5" s="143">
        <f t="shared" si="1"/>
        <v>0</v>
      </c>
      <c r="BI5" s="143">
        <f t="shared" si="1"/>
        <v>1</v>
      </c>
      <c r="BJ5" s="143">
        <f>+Y35</f>
        <v>0</v>
      </c>
      <c r="BK5" s="143">
        <f t="shared" ref="BK5" si="2">+Z35</f>
        <v>0</v>
      </c>
      <c r="BL5" s="143">
        <f>+AA35</f>
        <v>0</v>
      </c>
      <c r="BM5" s="143">
        <f>+AC35</f>
        <v>0</v>
      </c>
      <c r="BN5" s="143">
        <f t="shared" ref="BN5:BO5" si="3">+AD35</f>
        <v>0</v>
      </c>
      <c r="BO5" s="143">
        <f t="shared" si="3"/>
        <v>4</v>
      </c>
      <c r="BP5" s="143">
        <f>+AG35</f>
        <v>0</v>
      </c>
      <c r="BQ5" s="143">
        <f>+AH35</f>
        <v>0</v>
      </c>
      <c r="BR5" s="143">
        <f>+AI35</f>
        <v>1</v>
      </c>
      <c r="BS5" s="288" t="str">
        <f>+Y36</f>
        <v>Ⅰ</v>
      </c>
      <c r="BT5" s="288" t="str">
        <f>+AC36</f>
        <v>Ⅱ</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1.4500000000000002</v>
      </c>
      <c r="CE5" s="118">
        <f t="shared" si="4"/>
        <v>0</v>
      </c>
      <c r="CF5" s="118">
        <f t="shared" si="4"/>
        <v>0</v>
      </c>
      <c r="CG5" s="118">
        <f t="shared" si="4"/>
        <v>0</v>
      </c>
      <c r="CH5" s="118">
        <f t="shared" si="4"/>
        <v>13.32</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16</v>
      </c>
      <c r="O7" s="924"/>
      <c r="P7" s="920" t="s">
        <v>466</v>
      </c>
      <c r="Q7" s="922"/>
      <c r="R7" s="925">
        <f>IF(N7="","",IFERROR(INDEX('様式A-2'!$C$9:$C$438,MATCH(N7,'様式A-2'!$B$9:$B$438,0)),""))</f>
        <v>8.9280000000000008</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16S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側壁（左側）</v>
      </c>
      <c r="O11" s="946"/>
      <c r="P11" s="945" t="str">
        <f>IFERROR(VLOOKUP($AS$7&amp;$AS11,'様式C-1-1用'!$C$4:$AI$2973,7,0),"")</f>
        <v>材質劣化</v>
      </c>
      <c r="Q11" s="946"/>
      <c r="R11" s="420" t="str">
        <f>IFERROR(VLOOKUP($AS$7&amp;$AS11,'様式C-1-1用'!$C$4:$AI$2973,9,0),"")</f>
        <v>うき・はく離</v>
      </c>
      <c r="S11" s="420"/>
      <c r="T11" s="420"/>
      <c r="U11" s="923" t="str">
        <f>IFERROR(VLOOKUP($AS$7&amp;$AS11,'様式C-1-1用'!$C$4:$AI$2973,20,0),"")</f>
        <v>Ⅱ</v>
      </c>
      <c r="V11" s="947"/>
      <c r="W11" s="923" t="str">
        <f>IFERROR(VLOOKUP($AS$7&amp;$AS11,'様式C-1-1用'!$C$4:$AI$2973,23,0),"")</f>
        <v>Ⅱ</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0.15</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
      </c>
      <c r="AL11" s="944"/>
      <c r="AM11" s="944"/>
      <c r="AN11" s="758"/>
      <c r="AO11" s="759"/>
      <c r="AP11" s="3"/>
      <c r="AQ11" s="166">
        <f>IF(P11="外力",1,IF(P11="材質劣化",2,IF(P11="漏水",3,0)))</f>
        <v>2</v>
      </c>
      <c r="AS11" s="114">
        <v>1</v>
      </c>
    </row>
    <row r="12" spans="2:86" ht="12" customHeight="1" x14ac:dyDescent="0.15">
      <c r="B12" s="629"/>
      <c r="C12" s="912"/>
      <c r="D12" s="910"/>
      <c r="E12" s="910"/>
      <c r="F12" s="910"/>
      <c r="G12" s="910"/>
      <c r="H12" s="910"/>
      <c r="I12" s="910"/>
      <c r="J12" s="911"/>
      <c r="K12" s="138">
        <f t="shared" ref="K12:K30" si="5">IF(L12="","",AS12)</f>
        <v>2</v>
      </c>
      <c r="L12" s="945" t="str">
        <f>IFERROR(VLOOKUP($AS$7&amp;$AS12,'様式C-1-1用'!$C$4:$AI$2973,5,0),"")</f>
        <v>覆工・坑門</v>
      </c>
      <c r="M12" s="946"/>
      <c r="N12" s="945" t="str">
        <f>IFERROR(VLOOKUP($AS$7&amp;$AS12,'様式C-1-1用'!$C$4:$AI$2973,6,0),"")</f>
        <v>アーチ（天端）</v>
      </c>
      <c r="O12" s="946"/>
      <c r="P12" s="945" t="str">
        <f>IFERROR(VLOOKUP($AS$7&amp;$AS12,'様式C-1-1用'!$C$4:$AI$2973,7,0),"")</f>
        <v>材質劣化</v>
      </c>
      <c r="Q12" s="946"/>
      <c r="R12" s="420" t="str">
        <f>IFERROR(VLOOKUP($AS$7&amp;$AS12,'様式C-1-1用'!$C$4:$AI$2973,9,0),"")</f>
        <v>ひび割れ</v>
      </c>
      <c r="S12" s="420"/>
      <c r="T12" s="420"/>
      <c r="U12" s="923" t="str">
        <f>IFERROR(VLOOKUP($AS$7&amp;$AS12,'様式C-1-1用'!$C$4:$AI$2973,20,0),"")</f>
        <v>Ⅱ</v>
      </c>
      <c r="V12" s="947"/>
      <c r="W12" s="923" t="str">
        <f>IFERROR(VLOOKUP($AS$7&amp;$AS12,'様式C-1-1用'!$C$4:$AI$2973,23,0),"")</f>
        <v>Ⅱ</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v>
      </c>
      <c r="AG12" s="334">
        <f>IFERROR(VLOOKUP($AS$7&amp;$AS12,'様式C-1-1用'!$C$4:$BS$977,66,0),"")</f>
        <v>0</v>
      </c>
      <c r="AH12" s="334">
        <f>IFERROR(VLOOKUP($AS$7&amp;$AS12,'様式C-1-1用'!$C$4:$BS$977,67,0),"")</f>
        <v>0</v>
      </c>
      <c r="AI12" s="334">
        <f>IFERROR(VLOOKUP($AS$7&amp;$AS12,'様式C-1-1用'!$C$4:$BS$977,68,0),"")</f>
        <v>0</v>
      </c>
      <c r="AJ12" s="334">
        <f>IFERROR(VLOOKUP($AS$7&amp;$AS12,'様式C-1-1用'!$C$4:$BS$977,69,0),"")</f>
        <v>0</v>
      </c>
      <c r="AK12" s="924" t="str">
        <f>IFERROR(VLOOKUP($AS$7&amp;$AS12,'様式C-1-1用'!$C$4:$AI$976,17,0),"")</f>
        <v>幅0.5mm ひび割れ</v>
      </c>
      <c r="AL12" s="924"/>
      <c r="AM12" s="924"/>
      <c r="AN12" s="755"/>
      <c r="AO12" s="756"/>
      <c r="AP12" s="3"/>
      <c r="AQ12" s="166">
        <f t="shared" ref="AQ12:AQ30" si="6">IF(P12="外力",1,IF(P12="材質劣化",2,IF(P12="漏水",3,0)))</f>
        <v>2</v>
      </c>
      <c r="AS12" s="114">
        <f>AS11+1</f>
        <v>2</v>
      </c>
    </row>
    <row r="13" spans="2:86" ht="12" customHeight="1" x14ac:dyDescent="0.15">
      <c r="B13" s="629"/>
      <c r="C13" s="912"/>
      <c r="D13" s="910"/>
      <c r="E13" s="910"/>
      <c r="F13" s="910"/>
      <c r="G13" s="910"/>
      <c r="H13" s="910"/>
      <c r="I13" s="910"/>
      <c r="J13" s="911"/>
      <c r="K13" s="138">
        <f t="shared" si="5"/>
        <v>3</v>
      </c>
      <c r="L13" s="945" t="str">
        <f>IFERROR(VLOOKUP($AS$7&amp;$AS13,'様式C-1-1用'!$C$4:$AI$2973,5,0),"")</f>
        <v>覆工・坑門</v>
      </c>
      <c r="M13" s="946"/>
      <c r="N13" s="945" t="str">
        <f>IFERROR(VLOOKUP($AS$7&amp;$AS13,'様式C-1-1用'!$C$4:$AI$2973,6,0),"")</f>
        <v>アーチ（左側）</v>
      </c>
      <c r="O13" s="946"/>
      <c r="P13" s="945" t="str">
        <f>IFERROR(VLOOKUP($AS$7&amp;$AS13,'様式C-1-1用'!$C$4:$AI$2973,7,0),"")</f>
        <v>材質劣化</v>
      </c>
      <c r="Q13" s="946"/>
      <c r="R13" s="420" t="str">
        <f>IFERROR(VLOOKUP($AS$7&amp;$AS13,'様式C-1-1用'!$C$4:$AI$2973,9,0),"")</f>
        <v>補修跡</v>
      </c>
      <c r="S13" s="420"/>
      <c r="T13" s="420"/>
      <c r="U13" s="923" t="str">
        <f>IFERROR(VLOOKUP($AS$7&amp;$AS13,'様式C-1-1用'!$C$4:$AI$2973,20,0),"")</f>
        <v>Ⅲ</v>
      </c>
      <c r="V13" s="947"/>
      <c r="W13" s="923" t="str">
        <f>IFERROR(VLOOKUP($AS$7&amp;$AS13,'様式C-1-1用'!$C$4:$AI$2973,23,0),"")</f>
        <v>Ⅰ</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v>
      </c>
      <c r="AF13" s="334">
        <f>IFERROR(VLOOKUP($AS$7&amp;$AS13,'様式C-1-1用'!$C$4:$BS$976,65,0),"")</f>
        <v>0</v>
      </c>
      <c r="AG13" s="334">
        <f>IFERROR(VLOOKUP($AS$7&amp;$AS13,'様式C-1-1用'!$C$4:$BS$977,66,0),"")</f>
        <v>0</v>
      </c>
      <c r="AH13" s="334">
        <f>IFERROR(VLOOKUP($AS$7&amp;$AS13,'様式C-1-1用'!$C$4:$BS$977,67,0),"")</f>
        <v>0</v>
      </c>
      <c r="AI13" s="334">
        <f>IFERROR(VLOOKUP($AS$7&amp;$AS13,'様式C-1-1用'!$C$4:$BS$977,68,0),"")</f>
        <v>0</v>
      </c>
      <c r="AJ13" s="334">
        <f>IFERROR(VLOOKUP($AS$7&amp;$AS13,'様式C-1-1用'!$C$4:$BS$977,69,0),"")</f>
        <v>0</v>
      </c>
      <c r="AK13" s="924" t="str">
        <f>IFERROR(VLOOKUP($AS$7&amp;$AS13,'様式C-1-1用'!$C$4:$AI$976,17,0),"")</f>
        <v>メッシュシート</v>
      </c>
      <c r="AL13" s="924"/>
      <c r="AM13" s="924"/>
      <c r="AN13" s="755"/>
      <c r="AO13" s="756"/>
      <c r="AP13" s="3"/>
      <c r="AQ13" s="166">
        <f t="shared" si="6"/>
        <v>2</v>
      </c>
      <c r="AS13" s="114">
        <f t="shared" ref="AS13:AS30" si="7">AS12+1</f>
        <v>3</v>
      </c>
    </row>
    <row r="14" spans="2:86" ht="12" customHeight="1" x14ac:dyDescent="0.15">
      <c r="B14" s="629"/>
      <c r="C14" s="912"/>
      <c r="D14" s="910"/>
      <c r="E14" s="910"/>
      <c r="F14" s="910"/>
      <c r="G14" s="910"/>
      <c r="H14" s="910"/>
      <c r="I14" s="910"/>
      <c r="J14" s="911"/>
      <c r="K14" s="138">
        <f t="shared" si="5"/>
        <v>4</v>
      </c>
      <c r="L14" s="945" t="str">
        <f>IFERROR(VLOOKUP($AS$7&amp;$AS14,'様式C-1-1用'!$C$4:$AI$2973,5,0),"")</f>
        <v>覆工・坑門</v>
      </c>
      <c r="M14" s="946"/>
      <c r="N14" s="945" t="str">
        <f>IFERROR(VLOOKUP($AS$7&amp;$AS14,'様式C-1-1用'!$C$4:$AI$2973,6,0),"")</f>
        <v>アーチ（右側）</v>
      </c>
      <c r="O14" s="946"/>
      <c r="P14" s="945" t="str">
        <f>IFERROR(VLOOKUP($AS$7&amp;$AS14,'様式C-1-1用'!$C$4:$AI$2973,7,0),"")</f>
        <v>漏水</v>
      </c>
      <c r="Q14" s="946"/>
      <c r="R14" s="420" t="str">
        <f>IFERROR(VLOOKUP($AS$7&amp;$AS14,'様式C-1-1用'!$C$4:$AI$2973,9,0),"")</f>
        <v>漏水</v>
      </c>
      <c r="S14" s="420"/>
      <c r="T14" s="420"/>
      <c r="U14" s="923" t="str">
        <f>IFERROR(VLOOKUP($AS$7&amp;$AS14,'様式C-1-1用'!$C$4:$AI$2973,20,0),"")</f>
        <v>Ⅱ</v>
      </c>
      <c r="V14" s="947"/>
      <c r="W14" s="923" t="str">
        <f>IFERROR(VLOOKUP($AS$7&amp;$AS14,'様式C-1-1用'!$C$4:$AI$2973,23,0),"")</f>
        <v>Ⅱ</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v>
      </c>
      <c r="AG14" s="334">
        <f>IFERROR(VLOOKUP($AS$7&amp;$AS14,'様式C-1-1用'!$C$4:$BS$977,66,0),"")</f>
        <v>0</v>
      </c>
      <c r="AH14" s="334">
        <f>IFERROR(VLOOKUP($AS$7&amp;$AS14,'様式C-1-1用'!$C$4:$BS$977,67,0),"")</f>
        <v>0</v>
      </c>
      <c r="AI14" s="334">
        <f>IFERROR(VLOOKUP($AS$7&amp;$AS14,'様式C-1-1用'!$C$4:$BS$977,68,0),"")</f>
        <v>0</v>
      </c>
      <c r="AJ14" s="334">
        <f>IFERROR(VLOOKUP($AS$7&amp;$AS14,'様式C-1-1用'!$C$4:$BS$977,69,0),"")</f>
        <v>13.32</v>
      </c>
      <c r="AK14" s="924" t="str">
        <f>IFERROR(VLOOKUP($AS$7&amp;$AS14,'様式C-1-1用'!$C$4:$AI$976,17,0),"")</f>
        <v>にじみ</v>
      </c>
      <c r="AL14" s="924"/>
      <c r="AM14" s="924"/>
      <c r="AN14" s="755"/>
      <c r="AO14" s="756"/>
      <c r="AP14" s="3"/>
      <c r="AQ14" s="166">
        <f t="shared" si="6"/>
        <v>3</v>
      </c>
      <c r="AS14" s="114">
        <f t="shared" si="7"/>
        <v>4</v>
      </c>
    </row>
    <row r="15" spans="2:86" ht="12" customHeight="1" x14ac:dyDescent="0.15">
      <c r="B15" s="629"/>
      <c r="C15" s="912"/>
      <c r="D15" s="910"/>
      <c r="E15" s="910"/>
      <c r="F15" s="910"/>
      <c r="G15" s="910"/>
      <c r="H15" s="910"/>
      <c r="I15" s="910"/>
      <c r="J15" s="911"/>
      <c r="K15" s="138">
        <f t="shared" si="5"/>
        <v>5</v>
      </c>
      <c r="L15" s="945" t="str">
        <f>IFERROR(VLOOKUP($AS$7&amp;$AS15,'様式C-1-1用'!$C$4:$AI$2973,5,0),"")</f>
        <v>覆工・坑門</v>
      </c>
      <c r="M15" s="946"/>
      <c r="N15" s="945" t="str">
        <f>IFERROR(VLOOKUP($AS$7&amp;$AS15,'様式C-1-1用'!$C$4:$AI$2973,6,0),"")</f>
        <v>側壁（右側）</v>
      </c>
      <c r="O15" s="946"/>
      <c r="P15" s="945" t="str">
        <f>IFERROR(VLOOKUP($AS$7&amp;$AS15,'様式C-1-1用'!$C$4:$AI$2973,7,0),"")</f>
        <v>材質劣化</v>
      </c>
      <c r="Q15" s="946"/>
      <c r="R15" s="420" t="str">
        <f>IFERROR(VLOOKUP($AS$7&amp;$AS15,'様式C-1-1用'!$C$4:$AI$2973,9,0),"")</f>
        <v>うき・はく離</v>
      </c>
      <c r="S15" s="420"/>
      <c r="T15" s="420"/>
      <c r="U15" s="923" t="str">
        <f>IFERROR(VLOOKUP($AS$7&amp;$AS15,'様式C-1-1用'!$C$4:$AI$2973,20,0),"")</f>
        <v>Ⅱ</v>
      </c>
      <c r="V15" s="947"/>
      <c r="W15" s="923" t="str">
        <f>IFERROR(VLOOKUP($AS$7&amp;$AS15,'様式C-1-1用'!$C$4:$AI$2973,23,0),"")</f>
        <v>Ⅱ</v>
      </c>
      <c r="X15" s="924"/>
      <c r="Y15" s="289">
        <f>IFERROR(VLOOKUP($AS$7&amp;$AS15,'様式C-1-1用'!$C$4:$CE$2973,58,0),"")</f>
        <v>0</v>
      </c>
      <c r="Z15" s="290">
        <f>IFERROR(VLOOKUP($AS$7&amp;$AS15,'様式C-1-1用'!$C$4:$BS$977,59,0),"")</f>
        <v>0</v>
      </c>
      <c r="AA15" s="290">
        <f>IFERROR(VLOOKUP($AS$7&amp;$AS15,'様式C-1-1用'!$C$4:$BS$977,60,0),"")</f>
        <v>0</v>
      </c>
      <c r="AB15" s="290">
        <f>IFERROR(VLOOKUP($AS$7&amp;$AS15,'様式C-1-1用'!$C$4:$BS$977,61,0),"")</f>
        <v>0</v>
      </c>
      <c r="AC15" s="334">
        <f>IFERROR(VLOOKUP($AS$7&amp;$AS15,'様式C-1-1用'!$C$4:$BS$977,62,0),"")</f>
        <v>0</v>
      </c>
      <c r="AD15" s="334">
        <f>IFERROR(VLOOKUP($AS$7&amp;$AS15,'様式C-1-1用'!$C$4:$BS$976,63,0),"")</f>
        <v>0</v>
      </c>
      <c r="AE15" s="334">
        <f>IFERROR(VLOOKUP($AS$7&amp;$AS15,'様式C-1-1用'!$C$4:$BS$976,64,0),"")</f>
        <v>0</v>
      </c>
      <c r="AF15" s="334">
        <f>IFERROR(VLOOKUP($AS$7&amp;$AS15,'様式C-1-1用'!$C$4:$BS$976,65,0),"")</f>
        <v>0.9</v>
      </c>
      <c r="AG15" s="334">
        <f>IFERROR(VLOOKUP($AS$7&amp;$AS15,'様式C-1-1用'!$C$4:$BS$977,66,0),"")</f>
        <v>0</v>
      </c>
      <c r="AH15" s="334">
        <f>IFERROR(VLOOKUP($AS$7&amp;$AS15,'様式C-1-1用'!$C$4:$BS$977,67,0),"")</f>
        <v>0</v>
      </c>
      <c r="AI15" s="334">
        <f>IFERROR(VLOOKUP($AS$7&amp;$AS15,'様式C-1-1用'!$C$4:$BS$977,68,0),"")</f>
        <v>0</v>
      </c>
      <c r="AJ15" s="334">
        <f>IFERROR(VLOOKUP($AS$7&amp;$AS15,'様式C-1-1用'!$C$4:$BS$977,69,0),"")</f>
        <v>0</v>
      </c>
      <c r="AK15" s="924" t="str">
        <f>IFERROR(VLOOKUP($AS$7&amp;$AS15,'様式C-1-1用'!$C$4:$AI$976,17,0),"")</f>
        <v/>
      </c>
      <c r="AL15" s="924"/>
      <c r="AM15" s="924"/>
      <c r="AN15" s="755"/>
      <c r="AO15" s="756"/>
      <c r="AP15" s="3"/>
      <c r="AQ15" s="166">
        <f t="shared" si="6"/>
        <v>2</v>
      </c>
      <c r="AS15" s="114">
        <f t="shared" si="7"/>
        <v>5</v>
      </c>
    </row>
    <row r="16" spans="2:86" ht="12" customHeight="1" x14ac:dyDescent="0.15">
      <c r="B16" s="629"/>
      <c r="C16" s="912"/>
      <c r="D16" s="910"/>
      <c r="E16" s="910"/>
      <c r="F16" s="910"/>
      <c r="G16" s="910"/>
      <c r="H16" s="910"/>
      <c r="I16" s="910"/>
      <c r="J16" s="911"/>
      <c r="K16" s="138">
        <f t="shared" si="5"/>
        <v>6</v>
      </c>
      <c r="L16" s="945" t="str">
        <f>IFERROR(VLOOKUP($AS$7&amp;$AS16,'様式C-1-1用'!$C$4:$AI$2973,5,0),"")</f>
        <v>路面</v>
      </c>
      <c r="M16" s="946"/>
      <c r="N16" s="945" t="str">
        <f>IFERROR(VLOOKUP($AS$7&amp;$AS16,'様式C-1-1用'!$C$4:$AI$2973,6,0),"")</f>
        <v>車道</v>
      </c>
      <c r="O16" s="946"/>
      <c r="P16" s="945" t="str">
        <f>IFERROR(VLOOKUP($AS$7&amp;$AS16,'様式C-1-1用'!$C$4:$AI$2973,7,0),"")</f>
        <v>材質劣化</v>
      </c>
      <c r="Q16" s="946"/>
      <c r="R16" s="420" t="str">
        <f>IFERROR(VLOOKUP($AS$7&amp;$AS16,'様式C-1-1用'!$C$4:$AI$2973,9,0),"")</f>
        <v>うき・はく離</v>
      </c>
      <c r="S16" s="420"/>
      <c r="T16" s="420"/>
      <c r="U16" s="923" t="str">
        <f>IFERROR(VLOOKUP($AS$7&amp;$AS16,'様式C-1-1用'!$C$4:$AI$2973,20,0),"")</f>
        <v>Ⅱ</v>
      </c>
      <c r="V16" s="947"/>
      <c r="W16" s="923" t="str">
        <f>IFERROR(VLOOKUP($AS$7&amp;$AS16,'様式C-1-1用'!$C$4:$AI$2973,23,0),"")</f>
        <v>－</v>
      </c>
      <c r="X16" s="924"/>
      <c r="Y16" s="289">
        <f>IFERROR(VLOOKUP($AS$7&amp;$AS16,'様式C-1-1用'!$C$4:$CE$2973,58,0),"")</f>
        <v>0</v>
      </c>
      <c r="Z16" s="290">
        <f>IFERROR(VLOOKUP($AS$7&amp;$AS16,'様式C-1-1用'!$C$4:$BS$977,59,0),"")</f>
        <v>0</v>
      </c>
      <c r="AA16" s="290">
        <f>IFERROR(VLOOKUP($AS$7&amp;$AS16,'様式C-1-1用'!$C$4:$BS$977,60,0),"")</f>
        <v>0</v>
      </c>
      <c r="AB16" s="290">
        <f>IFERROR(VLOOKUP($AS$7&amp;$AS16,'様式C-1-1用'!$C$4:$BS$977,61,0),"")</f>
        <v>0</v>
      </c>
      <c r="AC16" s="334">
        <f>IFERROR(VLOOKUP($AS$7&amp;$AS16,'様式C-1-1用'!$C$4:$BS$977,62,0),"")</f>
        <v>0</v>
      </c>
      <c r="AD16" s="334">
        <f>IFERROR(VLOOKUP($AS$7&amp;$AS16,'様式C-1-1用'!$C$4:$BS$976,63,0),"")</f>
        <v>0</v>
      </c>
      <c r="AE16" s="334">
        <f>IFERROR(VLOOKUP($AS$7&amp;$AS16,'様式C-1-1用'!$C$4:$BS$976,64,0),"")</f>
        <v>0</v>
      </c>
      <c r="AF16" s="334">
        <f>IFERROR(VLOOKUP($AS$7&amp;$AS16,'様式C-1-1用'!$C$4:$BS$976,65,0),"")</f>
        <v>0</v>
      </c>
      <c r="AG16" s="334">
        <f>IFERROR(VLOOKUP($AS$7&amp;$AS16,'様式C-1-1用'!$C$4:$BS$977,66,0),"")</f>
        <v>0</v>
      </c>
      <c r="AH16" s="334">
        <f>IFERROR(VLOOKUP($AS$7&amp;$AS16,'様式C-1-1用'!$C$4:$BS$977,67,0),"")</f>
        <v>0</v>
      </c>
      <c r="AI16" s="334">
        <f>IFERROR(VLOOKUP($AS$7&amp;$AS16,'様式C-1-1用'!$C$4:$BS$977,68,0),"")</f>
        <v>0</v>
      </c>
      <c r="AJ16" s="334">
        <f>IFERROR(VLOOKUP($AS$7&amp;$AS16,'様式C-1-1用'!$C$4:$BS$977,69,0),"")</f>
        <v>0</v>
      </c>
      <c r="AK16" s="924" t="str">
        <f>IFERROR(VLOOKUP($AS$7&amp;$AS16,'様式C-1-1用'!$C$4:$AI$976,17,0),"")</f>
        <v/>
      </c>
      <c r="AL16" s="924"/>
      <c r="AM16" s="924"/>
      <c r="AN16" s="755"/>
      <c r="AO16" s="756"/>
      <c r="AP16" s="3"/>
      <c r="AQ16" s="166">
        <f t="shared" si="6"/>
        <v>2</v>
      </c>
      <c r="AS16" s="114">
        <f t="shared" si="7"/>
        <v>6</v>
      </c>
    </row>
    <row r="17" spans="2:45" ht="12" customHeight="1" x14ac:dyDescent="0.15">
      <c r="B17" s="629"/>
      <c r="C17" s="912"/>
      <c r="D17" s="910"/>
      <c r="E17" s="910"/>
      <c r="F17" s="910"/>
      <c r="G17" s="910"/>
      <c r="H17" s="910"/>
      <c r="I17" s="910"/>
      <c r="J17" s="911"/>
      <c r="K17" s="138">
        <f t="shared" si="5"/>
        <v>7</v>
      </c>
      <c r="L17" s="945" t="str">
        <f>IFERROR(VLOOKUP($AS$7&amp;$AS17,'様式C-1-1用'!$C$4:$AI$2973,5,0),"")</f>
        <v>路面</v>
      </c>
      <c r="M17" s="946"/>
      <c r="N17" s="945" t="str">
        <f>IFERROR(VLOOKUP($AS$7&amp;$AS17,'様式C-1-1用'!$C$4:$AI$2973,6,0),"")</f>
        <v>車道</v>
      </c>
      <c r="O17" s="946"/>
      <c r="P17" s="945" t="str">
        <f>IFERROR(VLOOKUP($AS$7&amp;$AS17,'様式C-1-1用'!$C$4:$AI$2973,7,0),"")</f>
        <v>材質劣化</v>
      </c>
      <c r="Q17" s="946"/>
      <c r="R17" s="420" t="str">
        <f>IFERROR(VLOOKUP($AS$7&amp;$AS17,'様式C-1-1用'!$C$4:$AI$2973,9,0),"")</f>
        <v>うき・はく離</v>
      </c>
      <c r="S17" s="420"/>
      <c r="T17" s="420"/>
      <c r="U17" s="923" t="str">
        <f>IFERROR(VLOOKUP($AS$7&amp;$AS17,'様式C-1-1用'!$C$4:$AI$2973,20,0),"")</f>
        <v>Ⅱ</v>
      </c>
      <c r="V17" s="947"/>
      <c r="W17" s="923" t="str">
        <f>IFERROR(VLOOKUP($AS$7&amp;$AS17,'様式C-1-1用'!$C$4:$AI$2973,23,0),"")</f>
        <v>－</v>
      </c>
      <c r="X17" s="924"/>
      <c r="Y17" s="289">
        <f>IFERROR(VLOOKUP($AS$7&amp;$AS17,'様式C-1-1用'!$C$4:$CE$2973,58,0),"")</f>
        <v>0</v>
      </c>
      <c r="Z17" s="290">
        <f>IFERROR(VLOOKUP($AS$7&amp;$AS17,'様式C-1-1用'!$C$4:$BS$977,59,0),"")</f>
        <v>0</v>
      </c>
      <c r="AA17" s="290">
        <f>IFERROR(VLOOKUP($AS$7&amp;$AS17,'様式C-1-1用'!$C$4:$BS$977,60,0),"")</f>
        <v>0</v>
      </c>
      <c r="AB17" s="290">
        <f>IFERROR(VLOOKUP($AS$7&amp;$AS17,'様式C-1-1用'!$C$4:$BS$977,61,0),"")</f>
        <v>0</v>
      </c>
      <c r="AC17" s="334">
        <f>IFERROR(VLOOKUP($AS$7&amp;$AS17,'様式C-1-1用'!$C$4:$BS$977,62,0),"")</f>
        <v>0</v>
      </c>
      <c r="AD17" s="334">
        <f>IFERROR(VLOOKUP($AS$7&amp;$AS17,'様式C-1-1用'!$C$4:$BS$976,63,0),"")</f>
        <v>0</v>
      </c>
      <c r="AE17" s="334">
        <f>IFERROR(VLOOKUP($AS$7&amp;$AS17,'様式C-1-1用'!$C$4:$BS$976,64,0),"")</f>
        <v>0</v>
      </c>
      <c r="AF17" s="334">
        <f>IFERROR(VLOOKUP($AS$7&amp;$AS17,'様式C-1-1用'!$C$4:$BS$976,65,0),"")</f>
        <v>0</v>
      </c>
      <c r="AG17" s="334">
        <f>IFERROR(VLOOKUP($AS$7&amp;$AS17,'様式C-1-1用'!$C$4:$BS$977,66,0),"")</f>
        <v>0</v>
      </c>
      <c r="AH17" s="334">
        <f>IFERROR(VLOOKUP($AS$7&amp;$AS17,'様式C-1-1用'!$C$4:$BS$977,67,0),"")</f>
        <v>0</v>
      </c>
      <c r="AI17" s="334">
        <f>IFERROR(VLOOKUP($AS$7&amp;$AS17,'様式C-1-1用'!$C$4:$BS$977,68,0),"")</f>
        <v>0</v>
      </c>
      <c r="AJ17" s="334">
        <f>IFERROR(VLOOKUP($AS$7&amp;$AS17,'様式C-1-1用'!$C$4:$BS$977,69,0),"")</f>
        <v>0</v>
      </c>
      <c r="AK17" s="924" t="str">
        <f>IFERROR(VLOOKUP($AS$7&amp;$AS17,'様式C-1-1用'!$C$4:$AI$976,17,0),"")</f>
        <v/>
      </c>
      <c r="AL17" s="924"/>
      <c r="AM17" s="924"/>
      <c r="AN17" s="755"/>
      <c r="AO17" s="756"/>
      <c r="AP17" s="3"/>
      <c r="AQ17" s="166">
        <f t="shared" si="6"/>
        <v>2</v>
      </c>
      <c r="AS17" s="114">
        <f t="shared" si="7"/>
        <v>7</v>
      </c>
    </row>
    <row r="18" spans="2:45" ht="12" customHeight="1" x14ac:dyDescent="0.15">
      <c r="B18" s="629"/>
      <c r="C18" s="912"/>
      <c r="D18" s="910"/>
      <c r="E18" s="910"/>
      <c r="F18" s="910"/>
      <c r="G18" s="910"/>
      <c r="H18" s="910"/>
      <c r="I18" s="910"/>
      <c r="J18" s="911"/>
      <c r="K18" s="138">
        <f t="shared" si="5"/>
        <v>8</v>
      </c>
      <c r="L18" s="945" t="str">
        <f>IFERROR(VLOOKUP($AS$7&amp;$AS18,'様式C-1-1用'!$C$4:$AI$2973,5,0),"")</f>
        <v>路面</v>
      </c>
      <c r="M18" s="946"/>
      <c r="N18" s="945" t="str">
        <f>IFERROR(VLOOKUP($AS$7&amp;$AS18,'様式C-1-1用'!$C$4:$AI$2973,6,0),"")</f>
        <v>車道</v>
      </c>
      <c r="O18" s="946"/>
      <c r="P18" s="945" t="str">
        <f>IFERROR(VLOOKUP($AS$7&amp;$AS18,'様式C-1-1用'!$C$4:$AI$2973,7,0),"")</f>
        <v>材質劣化</v>
      </c>
      <c r="Q18" s="946"/>
      <c r="R18" s="420" t="str">
        <f>IFERROR(VLOOKUP($AS$7&amp;$AS18,'様式C-1-1用'!$C$4:$AI$2973,9,0),"")</f>
        <v>うき・はく離</v>
      </c>
      <c r="S18" s="420"/>
      <c r="T18" s="420"/>
      <c r="U18" s="923" t="str">
        <f>IFERROR(VLOOKUP($AS$7&amp;$AS18,'様式C-1-1用'!$C$4:$AI$2973,20,0),"")</f>
        <v>Ⅱ</v>
      </c>
      <c r="V18" s="947"/>
      <c r="W18" s="923" t="str">
        <f>IFERROR(VLOOKUP($AS$7&amp;$AS18,'様式C-1-1用'!$C$4:$AI$2973,23,0),"")</f>
        <v>－</v>
      </c>
      <c r="X18" s="924"/>
      <c r="Y18" s="289">
        <f>IFERROR(VLOOKUP($AS$7&amp;$AS18,'様式C-1-1用'!$C$4:$CE$2973,58,0),"")</f>
        <v>0</v>
      </c>
      <c r="Z18" s="290">
        <f>IFERROR(VLOOKUP($AS$7&amp;$AS18,'様式C-1-1用'!$C$4:$BS$977,59,0),"")</f>
        <v>0</v>
      </c>
      <c r="AA18" s="290">
        <f>IFERROR(VLOOKUP($AS$7&amp;$AS18,'様式C-1-1用'!$C$4:$BS$977,60,0),"")</f>
        <v>0</v>
      </c>
      <c r="AB18" s="290">
        <f>IFERROR(VLOOKUP($AS$7&amp;$AS18,'様式C-1-1用'!$C$4:$BS$977,61,0),"")</f>
        <v>0</v>
      </c>
      <c r="AC18" s="334">
        <f>IFERROR(VLOOKUP($AS$7&amp;$AS18,'様式C-1-1用'!$C$4:$BS$977,62,0),"")</f>
        <v>0</v>
      </c>
      <c r="AD18" s="334">
        <f>IFERROR(VLOOKUP($AS$7&amp;$AS18,'様式C-1-1用'!$C$4:$BS$976,63,0),"")</f>
        <v>0</v>
      </c>
      <c r="AE18" s="334">
        <f>IFERROR(VLOOKUP($AS$7&amp;$AS18,'様式C-1-1用'!$C$4:$BS$976,64,0),"")</f>
        <v>0</v>
      </c>
      <c r="AF18" s="334">
        <f>IFERROR(VLOOKUP($AS$7&amp;$AS18,'様式C-1-1用'!$C$4:$BS$976,65,0),"")</f>
        <v>0</v>
      </c>
      <c r="AG18" s="334">
        <f>IFERROR(VLOOKUP($AS$7&amp;$AS18,'様式C-1-1用'!$C$4:$BS$977,66,0),"")</f>
        <v>0</v>
      </c>
      <c r="AH18" s="334">
        <f>IFERROR(VLOOKUP($AS$7&amp;$AS18,'様式C-1-1用'!$C$4:$BS$977,67,0),"")</f>
        <v>0</v>
      </c>
      <c r="AI18" s="334">
        <f>IFERROR(VLOOKUP($AS$7&amp;$AS18,'様式C-1-1用'!$C$4:$BS$977,68,0),"")</f>
        <v>0</v>
      </c>
      <c r="AJ18" s="334">
        <f>IFERROR(VLOOKUP($AS$7&amp;$AS18,'様式C-1-1用'!$C$4:$BS$977,69,0),"")</f>
        <v>0</v>
      </c>
      <c r="AK18" s="924" t="str">
        <f>IFERROR(VLOOKUP($AS$7&amp;$AS18,'様式C-1-1用'!$C$4:$AI$976,17,0),"")</f>
        <v/>
      </c>
      <c r="AL18" s="924"/>
      <c r="AM18" s="924"/>
      <c r="AN18" s="755"/>
      <c r="AO18" s="756"/>
      <c r="AP18" s="3"/>
      <c r="AQ18" s="166">
        <f t="shared" si="6"/>
        <v>2</v>
      </c>
      <c r="AS18" s="114">
        <f t="shared" si="7"/>
        <v>8</v>
      </c>
    </row>
    <row r="19" spans="2:45" ht="12" customHeight="1" x14ac:dyDescent="0.15">
      <c r="B19" s="629"/>
      <c r="C19" s="912"/>
      <c r="D19" s="910"/>
      <c r="E19" s="910"/>
      <c r="F19" s="910"/>
      <c r="G19" s="910"/>
      <c r="H19" s="910"/>
      <c r="I19" s="910"/>
      <c r="J19" s="911"/>
      <c r="K19" s="138">
        <f t="shared" si="5"/>
        <v>9</v>
      </c>
      <c r="L19" s="945" t="str">
        <f>IFERROR(VLOOKUP($AS$7&amp;$AS19,'様式C-1-1用'!$C$4:$AI$2973,5,0),"")</f>
        <v>覆工・坑門</v>
      </c>
      <c r="M19" s="946"/>
      <c r="N19" s="945" t="str">
        <f>IFERROR(VLOOKUP($AS$7&amp;$AS19,'様式C-1-1用'!$C$4:$AI$2973,6,0),"")</f>
        <v>側壁（左側）</v>
      </c>
      <c r="O19" s="946"/>
      <c r="P19" s="945" t="str">
        <f>IFERROR(VLOOKUP($AS$7&amp;$AS19,'様式C-1-1用'!$C$4:$AI$2973,7,0),"")</f>
        <v>材質劣化</v>
      </c>
      <c r="Q19" s="946"/>
      <c r="R19" s="420" t="str">
        <f>IFERROR(VLOOKUP($AS$7&amp;$AS19,'様式C-1-1用'!$C$4:$AI$2973,9,0),"")</f>
        <v>うき・はく離</v>
      </c>
      <c r="S19" s="420"/>
      <c r="T19" s="420"/>
      <c r="U19" s="923" t="str">
        <f>IFERROR(VLOOKUP($AS$7&amp;$AS19,'様式C-1-1用'!$C$4:$AI$2973,20,0),"")</f>
        <v>－</v>
      </c>
      <c r="V19" s="947"/>
      <c r="W19" s="923" t="str">
        <f>IFERROR(VLOOKUP($AS$7&amp;$AS19,'様式C-1-1用'!$C$4:$AI$2973,23,0),"")</f>
        <v>Ⅱ</v>
      </c>
      <c r="X19" s="924"/>
      <c r="Y19" s="289">
        <f>IFERROR(VLOOKUP($AS$7&amp;$AS19,'様式C-1-1用'!$C$4:$CE$2973,58,0),"")</f>
        <v>0</v>
      </c>
      <c r="Z19" s="290">
        <f>IFERROR(VLOOKUP($AS$7&amp;$AS19,'様式C-1-1用'!$C$4:$BS$977,59,0),"")</f>
        <v>0</v>
      </c>
      <c r="AA19" s="290">
        <f>IFERROR(VLOOKUP($AS$7&amp;$AS19,'様式C-1-1用'!$C$4:$BS$977,60,0),"")</f>
        <v>0</v>
      </c>
      <c r="AB19" s="290">
        <f>IFERROR(VLOOKUP($AS$7&amp;$AS19,'様式C-1-1用'!$C$4:$BS$977,61,0),"")</f>
        <v>0</v>
      </c>
      <c r="AC19" s="334">
        <f>IFERROR(VLOOKUP($AS$7&amp;$AS19,'様式C-1-1用'!$C$4:$BS$977,62,0),"")</f>
        <v>0</v>
      </c>
      <c r="AD19" s="334">
        <f>IFERROR(VLOOKUP($AS$7&amp;$AS19,'様式C-1-1用'!$C$4:$BS$976,63,0),"")</f>
        <v>0</v>
      </c>
      <c r="AE19" s="334">
        <f>IFERROR(VLOOKUP($AS$7&amp;$AS19,'様式C-1-1用'!$C$4:$BS$976,64,0),"")</f>
        <v>0</v>
      </c>
      <c r="AF19" s="334">
        <f>IFERROR(VLOOKUP($AS$7&amp;$AS19,'様式C-1-1用'!$C$4:$BS$976,65,0),"")</f>
        <v>0.4</v>
      </c>
      <c r="AG19" s="334">
        <f>IFERROR(VLOOKUP($AS$7&amp;$AS19,'様式C-1-1用'!$C$4:$BS$977,66,0),"")</f>
        <v>0</v>
      </c>
      <c r="AH19" s="334">
        <f>IFERROR(VLOOKUP($AS$7&amp;$AS19,'様式C-1-1用'!$C$4:$BS$977,67,0),"")</f>
        <v>0</v>
      </c>
      <c r="AI19" s="334">
        <f>IFERROR(VLOOKUP($AS$7&amp;$AS19,'様式C-1-1用'!$C$4:$BS$977,68,0),"")</f>
        <v>0</v>
      </c>
      <c r="AJ19" s="334">
        <f>IFERROR(VLOOKUP($AS$7&amp;$AS19,'様式C-1-1用'!$C$4:$BS$977,69,0),"")</f>
        <v>0</v>
      </c>
      <c r="AK19" s="924" t="str">
        <f>IFERROR(VLOOKUP($AS$7&amp;$AS19,'様式C-1-1用'!$C$4:$AI$976,17,0),"")</f>
        <v/>
      </c>
      <c r="AL19" s="924"/>
      <c r="AM19" s="924"/>
      <c r="AN19" s="755"/>
      <c r="AO19" s="756"/>
      <c r="AP19" s="3"/>
      <c r="AQ19" s="166">
        <f t="shared" si="6"/>
        <v>2</v>
      </c>
      <c r="AS19" s="114">
        <f t="shared" si="7"/>
        <v>9</v>
      </c>
    </row>
    <row r="20" spans="2:45" ht="12" customHeight="1" x14ac:dyDescent="0.15">
      <c r="B20" s="629"/>
      <c r="C20" s="912"/>
      <c r="D20" s="910"/>
      <c r="E20" s="910"/>
      <c r="F20" s="910"/>
      <c r="G20" s="910"/>
      <c r="H20" s="910"/>
      <c r="I20" s="910"/>
      <c r="J20" s="911"/>
      <c r="K20" s="138" t="str">
        <f t="shared" si="5"/>
        <v/>
      </c>
      <c r="L20" s="945" t="str">
        <f>IFERROR(VLOOKUP($AS$7&amp;$AS20,'様式C-1-1用'!$C$4:$AI$2973,5,0),"")</f>
        <v/>
      </c>
      <c r="M20" s="946"/>
      <c r="N20" s="945" t="str">
        <f>IFERROR(VLOOKUP($AS$7&amp;$AS20,'様式C-1-1用'!$C$4:$AI$2973,6,0),"")</f>
        <v/>
      </c>
      <c r="O20" s="946"/>
      <c r="P20" s="945" t="str">
        <f>IFERROR(VLOOKUP($AS$7&amp;$AS20,'様式C-1-1用'!$C$4:$AI$2973,7,0),"")</f>
        <v/>
      </c>
      <c r="Q20" s="946"/>
      <c r="R20" s="420" t="str">
        <f>IFERROR(VLOOKUP($AS$7&amp;$AS20,'様式C-1-1用'!$C$4:$AI$2973,9,0),"")</f>
        <v/>
      </c>
      <c r="S20" s="420"/>
      <c r="T20" s="420"/>
      <c r="U20" s="923" t="str">
        <f>IFERROR(VLOOKUP($AS$7&amp;$AS20,'様式C-1-1用'!$C$4:$AI$2973,20,0),"")</f>
        <v/>
      </c>
      <c r="V20" s="947"/>
      <c r="W20" s="923" t="str">
        <f>IFERROR(VLOOKUP($AS$7&amp;$AS20,'様式C-1-1用'!$C$4:$AI$2973,23,0),"")</f>
        <v/>
      </c>
      <c r="X20" s="924"/>
      <c r="Y20" s="289" t="str">
        <f>IFERROR(VLOOKUP($AS$7&amp;$AS20,'様式C-1-1用'!$C$4:$CE$2973,58,0),"")</f>
        <v/>
      </c>
      <c r="Z20" s="290" t="str">
        <f>IFERROR(VLOOKUP($AS$7&amp;$AS20,'様式C-1-1用'!$C$4:$BS$977,59,0),"")</f>
        <v/>
      </c>
      <c r="AA20" s="290" t="str">
        <f>IFERROR(VLOOKUP($AS$7&amp;$AS20,'様式C-1-1用'!$C$4:$BS$977,60,0),"")</f>
        <v/>
      </c>
      <c r="AB20" s="290" t="str">
        <f>IFERROR(VLOOKUP($AS$7&amp;$AS20,'様式C-1-1用'!$C$4:$BS$977,61,0),"")</f>
        <v/>
      </c>
      <c r="AC20" s="334" t="str">
        <f>IFERROR(VLOOKUP($AS$7&amp;$AS20,'様式C-1-1用'!$C$4:$BS$977,62,0),"")</f>
        <v/>
      </c>
      <c r="AD20" s="334" t="str">
        <f>IFERROR(VLOOKUP($AS$7&amp;$AS20,'様式C-1-1用'!$C$4:$BS$976,63,0),"")</f>
        <v/>
      </c>
      <c r="AE20" s="334" t="str">
        <f>IFERROR(VLOOKUP($AS$7&amp;$AS20,'様式C-1-1用'!$C$4:$BS$976,64,0),"")</f>
        <v/>
      </c>
      <c r="AF20" s="334" t="str">
        <f>IFERROR(VLOOKUP($AS$7&amp;$AS20,'様式C-1-1用'!$C$4:$BS$976,65,0),"")</f>
        <v/>
      </c>
      <c r="AG20" s="334" t="str">
        <f>IFERROR(VLOOKUP($AS$7&amp;$AS20,'様式C-1-1用'!$C$4:$BS$977,66,0),"")</f>
        <v/>
      </c>
      <c r="AH20" s="334" t="str">
        <f>IFERROR(VLOOKUP($AS$7&amp;$AS20,'様式C-1-1用'!$C$4:$BS$977,67,0),"")</f>
        <v/>
      </c>
      <c r="AI20" s="334" t="str">
        <f>IFERROR(VLOOKUP($AS$7&amp;$AS20,'様式C-1-1用'!$C$4:$BS$977,68,0),"")</f>
        <v/>
      </c>
      <c r="AJ20" s="334" t="str">
        <f>IFERROR(VLOOKUP($AS$7&amp;$AS20,'様式C-1-1用'!$C$4:$BS$977,69,0),"")</f>
        <v/>
      </c>
      <c r="AK20" s="924" t="str">
        <f>IFERROR(VLOOKUP($AS$7&amp;$AS20,'様式C-1-1用'!$C$4:$AI$976,17,0),"")</f>
        <v/>
      </c>
      <c r="AL20" s="924"/>
      <c r="AM20" s="924"/>
      <c r="AN20" s="755"/>
      <c r="AO20" s="756"/>
      <c r="AP20" s="3"/>
      <c r="AQ20" s="166">
        <f t="shared" si="6"/>
        <v>0</v>
      </c>
      <c r="AS20" s="114">
        <f t="shared" si="7"/>
        <v>10</v>
      </c>
    </row>
    <row r="21" spans="2:45" ht="12" customHeight="1" x14ac:dyDescent="0.15">
      <c r="B21" s="629"/>
      <c r="C21" s="912"/>
      <c r="D21" s="910"/>
      <c r="E21" s="910"/>
      <c r="F21" s="910"/>
      <c r="G21" s="910"/>
      <c r="H21" s="910"/>
      <c r="I21" s="910"/>
      <c r="J21" s="911"/>
      <c r="K21" s="138" t="str">
        <f t="shared" si="5"/>
        <v/>
      </c>
      <c r="L21" s="945" t="str">
        <f>IFERROR(VLOOKUP($AS$7&amp;$AS21,'様式C-1-1用'!$C$4:$AI$2973,5,0),"")</f>
        <v/>
      </c>
      <c r="M21" s="946"/>
      <c r="N21" s="945" t="str">
        <f>IFERROR(VLOOKUP($AS$7&amp;$AS21,'様式C-1-1用'!$C$4:$AI$2973,6,0),"")</f>
        <v/>
      </c>
      <c r="O21" s="946"/>
      <c r="P21" s="945" t="str">
        <f>IFERROR(VLOOKUP($AS$7&amp;$AS21,'様式C-1-1用'!$C$4:$AI$2973,7,0),"")</f>
        <v/>
      </c>
      <c r="Q21" s="946"/>
      <c r="R21" s="420" t="str">
        <f>IFERROR(VLOOKUP($AS$7&amp;$AS21,'様式C-1-1用'!$C$4:$AI$2973,9,0),"")</f>
        <v/>
      </c>
      <c r="S21" s="420"/>
      <c r="T21" s="420"/>
      <c r="U21" s="923" t="str">
        <f>IFERROR(VLOOKUP($AS$7&amp;$AS21,'様式C-1-1用'!$C$4:$AI$2973,20,0),"")</f>
        <v/>
      </c>
      <c r="V21" s="947"/>
      <c r="W21" s="923" t="str">
        <f>IFERROR(VLOOKUP($AS$7&amp;$AS21,'様式C-1-1用'!$C$4:$AI$2973,23,0),"")</f>
        <v/>
      </c>
      <c r="X21" s="924"/>
      <c r="Y21" s="289" t="str">
        <f>IFERROR(VLOOKUP($AS$7&amp;$AS21,'様式C-1-1用'!$C$4:$CE$2973,58,0),"")</f>
        <v/>
      </c>
      <c r="Z21" s="290" t="str">
        <f>IFERROR(VLOOKUP($AS$7&amp;$AS21,'様式C-1-1用'!$C$4:$BS$977,59,0),"")</f>
        <v/>
      </c>
      <c r="AA21" s="290" t="str">
        <f>IFERROR(VLOOKUP($AS$7&amp;$AS21,'様式C-1-1用'!$C$4:$BS$977,60,0),"")</f>
        <v/>
      </c>
      <c r="AB21" s="290" t="str">
        <f>IFERROR(VLOOKUP($AS$7&amp;$AS21,'様式C-1-1用'!$C$4:$BS$977,61,0),"")</f>
        <v/>
      </c>
      <c r="AC21" s="334" t="str">
        <f>IFERROR(VLOOKUP($AS$7&amp;$AS21,'様式C-1-1用'!$C$4:$BS$977,62,0),"")</f>
        <v/>
      </c>
      <c r="AD21" s="334" t="str">
        <f>IFERROR(VLOOKUP($AS$7&amp;$AS21,'様式C-1-1用'!$C$4:$BS$976,63,0),"")</f>
        <v/>
      </c>
      <c r="AE21" s="334" t="str">
        <f>IFERROR(VLOOKUP($AS$7&amp;$AS21,'様式C-1-1用'!$C$4:$BS$976,64,0),"")</f>
        <v/>
      </c>
      <c r="AF21" s="334" t="str">
        <f>IFERROR(VLOOKUP($AS$7&amp;$AS21,'様式C-1-1用'!$C$4:$BS$976,65,0),"")</f>
        <v/>
      </c>
      <c r="AG21" s="334" t="str">
        <f>IFERROR(VLOOKUP($AS$7&amp;$AS21,'様式C-1-1用'!$C$4:$BS$977,66,0),"")</f>
        <v/>
      </c>
      <c r="AH21" s="334" t="str">
        <f>IFERROR(VLOOKUP($AS$7&amp;$AS21,'様式C-1-1用'!$C$4:$BS$977,67,0),"")</f>
        <v/>
      </c>
      <c r="AI21" s="334" t="str">
        <f>IFERROR(VLOOKUP($AS$7&amp;$AS21,'様式C-1-1用'!$C$4:$BS$977,68,0),"")</f>
        <v/>
      </c>
      <c r="AJ21" s="334" t="str">
        <f>IFERROR(VLOOKUP($AS$7&amp;$AS21,'様式C-1-1用'!$C$4:$BS$977,69,0),"")</f>
        <v/>
      </c>
      <c r="AK21" s="924" t="str">
        <f>IFERROR(VLOOKUP($AS$7&amp;$AS21,'様式C-1-1用'!$C$4:$AI$976,17,0),"")</f>
        <v/>
      </c>
      <c r="AL21" s="924"/>
      <c r="AM21" s="924"/>
      <c r="AN21" s="755"/>
      <c r="AO21" s="756"/>
      <c r="AP21" s="3"/>
      <c r="AQ21" s="166">
        <f t="shared" si="6"/>
        <v>0</v>
      </c>
      <c r="AS21" s="114">
        <f t="shared" si="7"/>
        <v>11</v>
      </c>
    </row>
    <row r="22" spans="2:45" ht="12" customHeight="1" x14ac:dyDescent="0.15">
      <c r="B22" s="629"/>
      <c r="C22" s="912"/>
      <c r="D22" s="910"/>
      <c r="E22" s="910"/>
      <c r="F22" s="910"/>
      <c r="G22" s="910"/>
      <c r="H22" s="910"/>
      <c r="I22" s="910"/>
      <c r="J22" s="911"/>
      <c r="K22" s="138" t="str">
        <f t="shared" si="5"/>
        <v/>
      </c>
      <c r="L22" s="945" t="str">
        <f>IFERROR(VLOOKUP($AS$7&amp;$AS22,'様式C-1-1用'!$C$4:$AI$2973,5,0),"")</f>
        <v/>
      </c>
      <c r="M22" s="946"/>
      <c r="N22" s="945" t="str">
        <f>IFERROR(VLOOKUP($AS$7&amp;$AS22,'様式C-1-1用'!$C$4:$AI$2973,6,0),"")</f>
        <v/>
      </c>
      <c r="O22" s="946"/>
      <c r="P22" s="945" t="str">
        <f>IFERROR(VLOOKUP($AS$7&amp;$AS22,'様式C-1-1用'!$C$4:$AI$2973,7,0),"")</f>
        <v/>
      </c>
      <c r="Q22" s="946"/>
      <c r="R22" s="420" t="str">
        <f>IFERROR(VLOOKUP($AS$7&amp;$AS22,'様式C-1-1用'!$C$4:$AI$2973,9,0),"")</f>
        <v/>
      </c>
      <c r="S22" s="420"/>
      <c r="T22" s="420"/>
      <c r="U22" s="923" t="str">
        <f>IFERROR(VLOOKUP($AS$7&amp;$AS22,'様式C-1-1用'!$C$4:$AI$2973,20,0),"")</f>
        <v/>
      </c>
      <c r="V22" s="947"/>
      <c r="W22" s="923" t="str">
        <f>IFERROR(VLOOKUP($AS$7&amp;$AS22,'様式C-1-1用'!$C$4:$AI$2973,23,0),"")</f>
        <v/>
      </c>
      <c r="X22" s="924"/>
      <c r="Y22" s="289" t="str">
        <f>IFERROR(VLOOKUP($AS$7&amp;$AS22,'様式C-1-1用'!$C$4:$CE$2973,58,0),"")</f>
        <v/>
      </c>
      <c r="Z22" s="290" t="str">
        <f>IFERROR(VLOOKUP($AS$7&amp;$AS22,'様式C-1-1用'!$C$4:$BS$977,59,0),"")</f>
        <v/>
      </c>
      <c r="AA22" s="290" t="str">
        <f>IFERROR(VLOOKUP($AS$7&amp;$AS22,'様式C-1-1用'!$C$4:$BS$977,60,0),"")</f>
        <v/>
      </c>
      <c r="AB22" s="290" t="str">
        <f>IFERROR(VLOOKUP($AS$7&amp;$AS22,'様式C-1-1用'!$C$4:$BS$977,61,0),"")</f>
        <v/>
      </c>
      <c r="AC22" s="334" t="str">
        <f>IFERROR(VLOOKUP($AS$7&amp;$AS22,'様式C-1-1用'!$C$4:$BS$977,62,0),"")</f>
        <v/>
      </c>
      <c r="AD22" s="334" t="str">
        <f>IFERROR(VLOOKUP($AS$7&amp;$AS22,'様式C-1-1用'!$C$4:$BS$976,63,0),"")</f>
        <v/>
      </c>
      <c r="AE22" s="334" t="str">
        <f>IFERROR(VLOOKUP($AS$7&amp;$AS22,'様式C-1-1用'!$C$4:$BS$976,64,0),"")</f>
        <v/>
      </c>
      <c r="AF22" s="334" t="str">
        <f>IFERROR(VLOOKUP($AS$7&amp;$AS22,'様式C-1-1用'!$C$4:$BS$976,65,0),"")</f>
        <v/>
      </c>
      <c r="AG22" s="334" t="str">
        <f>IFERROR(VLOOKUP($AS$7&amp;$AS22,'様式C-1-1用'!$C$4:$BS$977,66,0),"")</f>
        <v/>
      </c>
      <c r="AH22" s="334" t="str">
        <f>IFERROR(VLOOKUP($AS$7&amp;$AS22,'様式C-1-1用'!$C$4:$BS$977,67,0),"")</f>
        <v/>
      </c>
      <c r="AI22" s="334" t="str">
        <f>IFERROR(VLOOKUP($AS$7&amp;$AS22,'様式C-1-1用'!$C$4:$BS$977,68,0),"")</f>
        <v/>
      </c>
      <c r="AJ22" s="334" t="str">
        <f>IFERROR(VLOOKUP($AS$7&amp;$AS22,'様式C-1-1用'!$C$4:$BS$977,69,0),"")</f>
        <v/>
      </c>
      <c r="AK22" s="924" t="str">
        <f>IFERROR(VLOOKUP($AS$7&amp;$AS22,'様式C-1-1用'!$C$4:$AI$976,17,0),"")</f>
        <v/>
      </c>
      <c r="AL22" s="924"/>
      <c r="AM22" s="924"/>
      <c r="AN22" s="755"/>
      <c r="AO22" s="756"/>
      <c r="AP22" s="3"/>
      <c r="AQ22" s="166">
        <f t="shared" si="6"/>
        <v>0</v>
      </c>
      <c r="AS22" s="114">
        <f t="shared" si="7"/>
        <v>12</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13</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14</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15</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16</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17</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18</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19</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20</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1.4500000000000002</v>
      </c>
      <c r="AG31" s="335">
        <f t="shared" si="8"/>
        <v>0</v>
      </c>
      <c r="AH31" s="335">
        <f t="shared" si="8"/>
        <v>0</v>
      </c>
      <c r="AI31" s="335">
        <f t="shared" si="8"/>
        <v>0</v>
      </c>
      <c r="AJ31" s="335">
        <f t="shared" si="8"/>
        <v>13.32</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4</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1</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Ⅱb</v>
      </c>
      <c r="AD33" s="924"/>
      <c r="AE33" s="924"/>
      <c r="AF33" s="947"/>
      <c r="AG33" s="923" t="str">
        <f>IF(AG32&gt;0,"Ⅳ",IF(AH32&gt;0,"Ⅲ",IF(AI32&gt;0,"Ⅱa",IF(AJ32&gt;0,"Ⅱb","Ⅰ"))))</f>
        <v>Ⅱb</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4</v>
      </c>
      <c r="AF35" s="970"/>
      <c r="AG35" s="139">
        <f>AG32</f>
        <v>0</v>
      </c>
      <c r="AH35" s="139">
        <f>AH32</f>
        <v>0</v>
      </c>
      <c r="AI35" s="969">
        <f>SUM(AI32:AJ32)</f>
        <v>1</v>
      </c>
      <c r="AJ35" s="970"/>
      <c r="AK35" s="955"/>
      <c r="AL35" s="955"/>
      <c r="AM35" s="955"/>
      <c r="AN35" s="955"/>
      <c r="AO35" s="956"/>
      <c r="AP35" s="3"/>
      <c r="AQ35" s="143">
        <f>+Y32+AC35+AG35</f>
        <v>0</v>
      </c>
      <c r="AR35" s="143">
        <f>+Z32+AD35+AH35</f>
        <v>0</v>
      </c>
      <c r="AS35" s="948">
        <f>+AS34+AE35+AI35</f>
        <v>5</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Ⅱ</v>
      </c>
      <c r="AD36" s="924"/>
      <c r="AE36" s="924"/>
      <c r="AF36" s="947"/>
      <c r="AG36" s="923" t="str">
        <f>IF(AG35&gt;0,"Ⅳ",IF(AH35&gt;0,"Ⅲ",IF(AI35&gt;0,"Ⅱ","Ⅰ")))</f>
        <v>Ⅱ</v>
      </c>
      <c r="AH36" s="924"/>
      <c r="AI36" s="924"/>
      <c r="AJ36" s="947"/>
      <c r="AK36" s="955"/>
      <c r="AL36" s="955"/>
      <c r="AM36" s="955"/>
      <c r="AN36" s="955"/>
      <c r="AO36" s="956"/>
      <c r="AP36" s="3"/>
      <c r="AQ36" s="525" t="str">
        <f>IF(AQ35&gt;0,"Ⅳ",IF(AR35&gt;0,"Ⅲ",IF(AS35&gt;0,"Ⅱ","Ⅰ")))</f>
        <v>Ⅱ</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Ⅱ</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27" priority="1">
      <formula>$AQ11=1</formula>
    </cfRule>
  </conditionalFormatting>
  <conditionalFormatting sqref="AC11:AF30">
    <cfRule type="expression" dxfId="26" priority="3">
      <formula>$AQ11=2</formula>
    </cfRule>
  </conditionalFormatting>
  <conditionalFormatting sqref="AG11:AJ30">
    <cfRule type="expression" dxfId="25"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6A66F-B758-447E-A7E9-CEEBE8CE6AF6}">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17</v>
      </c>
      <c r="AW5" s="115">
        <f>R7</f>
        <v>8.9700000000000006</v>
      </c>
      <c r="AX5" s="143">
        <f>+Y32</f>
        <v>0</v>
      </c>
      <c r="AY5" s="143">
        <f>+Z32</f>
        <v>0</v>
      </c>
      <c r="AZ5" s="143">
        <f>+AA32</f>
        <v>0</v>
      </c>
      <c r="BA5" s="143">
        <f t="shared" ref="BA5" si="0">+AB32</f>
        <v>0</v>
      </c>
      <c r="BB5" s="143">
        <f>+AC32</f>
        <v>0</v>
      </c>
      <c r="BC5" s="143">
        <f t="shared" ref="BC5:BI5" si="1">+AD32</f>
        <v>0</v>
      </c>
      <c r="BD5" s="143">
        <f t="shared" si="1"/>
        <v>0</v>
      </c>
      <c r="BE5" s="143">
        <f t="shared" si="1"/>
        <v>3</v>
      </c>
      <c r="BF5" s="143">
        <f t="shared" si="1"/>
        <v>0</v>
      </c>
      <c r="BG5" s="143">
        <f t="shared" si="1"/>
        <v>0</v>
      </c>
      <c r="BH5" s="143">
        <f t="shared" si="1"/>
        <v>0</v>
      </c>
      <c r="BI5" s="143">
        <f t="shared" si="1"/>
        <v>1</v>
      </c>
      <c r="BJ5" s="143">
        <f>+Y35</f>
        <v>0</v>
      </c>
      <c r="BK5" s="143">
        <f t="shared" ref="BK5" si="2">+Z35</f>
        <v>0</v>
      </c>
      <c r="BL5" s="143">
        <f>+AA35</f>
        <v>0</v>
      </c>
      <c r="BM5" s="143">
        <f>+AC35</f>
        <v>0</v>
      </c>
      <c r="BN5" s="143">
        <f t="shared" ref="BN5:BO5" si="3">+AD35</f>
        <v>0</v>
      </c>
      <c r="BO5" s="143">
        <f t="shared" si="3"/>
        <v>3</v>
      </c>
      <c r="BP5" s="143">
        <f>+AG35</f>
        <v>0</v>
      </c>
      <c r="BQ5" s="143">
        <f>+AH35</f>
        <v>0</v>
      </c>
      <c r="BR5" s="143">
        <f>+AI35</f>
        <v>1</v>
      </c>
      <c r="BS5" s="288" t="str">
        <f>+Y36</f>
        <v>Ⅰ</v>
      </c>
      <c r="BT5" s="288" t="str">
        <f>+AC36</f>
        <v>Ⅱ</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2.04</v>
      </c>
      <c r="CE5" s="118">
        <f t="shared" si="4"/>
        <v>0</v>
      </c>
      <c r="CF5" s="118">
        <f t="shared" si="4"/>
        <v>0</v>
      </c>
      <c r="CG5" s="118">
        <f t="shared" si="4"/>
        <v>0</v>
      </c>
      <c r="CH5" s="118">
        <f t="shared" si="4"/>
        <v>0.9</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17</v>
      </c>
      <c r="O7" s="924"/>
      <c r="P7" s="920" t="s">
        <v>466</v>
      </c>
      <c r="Q7" s="922"/>
      <c r="R7" s="925">
        <f>IF(N7="","",IFERROR(INDEX('様式A-2'!$C$9:$C$438,MATCH(N7,'様式A-2'!$B$9:$B$438,0)),""))</f>
        <v>8.9700000000000006</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17S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側壁（左側）</v>
      </c>
      <c r="O11" s="946"/>
      <c r="P11" s="945" t="str">
        <f>IFERROR(VLOOKUP($AS$7&amp;$AS11,'様式C-1-1用'!$C$4:$AI$2973,7,0),"")</f>
        <v>材質劣化</v>
      </c>
      <c r="Q11" s="946"/>
      <c r="R11" s="420" t="str">
        <f>IFERROR(VLOOKUP($AS$7&amp;$AS11,'様式C-1-1用'!$C$4:$AI$2973,9,0),"")</f>
        <v>うき・はく離</v>
      </c>
      <c r="S11" s="420"/>
      <c r="T11" s="420"/>
      <c r="U11" s="923" t="str">
        <f>IFERROR(VLOOKUP($AS$7&amp;$AS11,'様式C-1-1用'!$C$4:$AI$2973,20,0),"")</f>
        <v>Ⅱ</v>
      </c>
      <c r="V11" s="947"/>
      <c r="W11" s="923" t="str">
        <f>IFERROR(VLOOKUP($AS$7&amp;$AS11,'様式C-1-1用'!$C$4:$AI$2973,23,0),"")</f>
        <v>Ⅱ</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0.9</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
      </c>
      <c r="AL11" s="944"/>
      <c r="AM11" s="944"/>
      <c r="AN11" s="758"/>
      <c r="AO11" s="759"/>
      <c r="AP11" s="3"/>
      <c r="AQ11" s="166">
        <f>IF(P11="外力",1,IF(P11="材質劣化",2,IF(P11="漏水",3,0)))</f>
        <v>2</v>
      </c>
      <c r="AS11" s="114">
        <v>1</v>
      </c>
    </row>
    <row r="12" spans="2:86" ht="12" customHeight="1" x14ac:dyDescent="0.15">
      <c r="B12" s="629"/>
      <c r="C12" s="912"/>
      <c r="D12" s="910"/>
      <c r="E12" s="910"/>
      <c r="F12" s="910"/>
      <c r="G12" s="910"/>
      <c r="H12" s="910"/>
      <c r="I12" s="910"/>
      <c r="J12" s="911"/>
      <c r="K12" s="138">
        <f t="shared" ref="K12:K30" si="5">IF(L12="","",AS12)</f>
        <v>4</v>
      </c>
      <c r="L12" s="945" t="str">
        <f>IFERROR(VLOOKUP($AS$7&amp;$AS12,'様式C-1-1用'!$C$4:$AI$2973,5,0),"")</f>
        <v>覆工・坑門</v>
      </c>
      <c r="M12" s="946"/>
      <c r="N12" s="945" t="str">
        <f>IFERROR(VLOOKUP($AS$7&amp;$AS12,'様式C-1-1用'!$C$4:$AI$2973,6,0),"")</f>
        <v>アーチ（右側）</v>
      </c>
      <c r="O12" s="946"/>
      <c r="P12" s="945" t="str">
        <f>IFERROR(VLOOKUP($AS$7&amp;$AS12,'様式C-1-1用'!$C$4:$AI$2973,7,0),"")</f>
        <v>漏水</v>
      </c>
      <c r="Q12" s="946"/>
      <c r="R12" s="420" t="str">
        <f>IFERROR(VLOOKUP($AS$7&amp;$AS12,'様式C-1-1用'!$C$4:$AI$2973,9,0),"")</f>
        <v>漏水</v>
      </c>
      <c r="S12" s="420"/>
      <c r="T12" s="420"/>
      <c r="U12" s="923" t="str">
        <f>IFERROR(VLOOKUP($AS$7&amp;$AS12,'様式C-1-1用'!$C$4:$AI$2973,20,0),"")</f>
        <v>Ⅱ</v>
      </c>
      <c r="V12" s="947"/>
      <c r="W12" s="923" t="str">
        <f>IFERROR(VLOOKUP($AS$7&amp;$AS12,'様式C-1-1用'!$C$4:$AI$2973,23,0),"")</f>
        <v>Ⅱ</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v>
      </c>
      <c r="AG12" s="334">
        <f>IFERROR(VLOOKUP($AS$7&amp;$AS12,'様式C-1-1用'!$C$4:$BS$977,66,0),"")</f>
        <v>0</v>
      </c>
      <c r="AH12" s="334">
        <f>IFERROR(VLOOKUP($AS$7&amp;$AS12,'様式C-1-1用'!$C$4:$BS$977,67,0),"")</f>
        <v>0</v>
      </c>
      <c r="AI12" s="334">
        <f>IFERROR(VLOOKUP($AS$7&amp;$AS12,'様式C-1-1用'!$C$4:$BS$977,68,0),"")</f>
        <v>0</v>
      </c>
      <c r="AJ12" s="334">
        <f>IFERROR(VLOOKUP($AS$7&amp;$AS12,'様式C-1-1用'!$C$4:$BS$977,69,0),"")</f>
        <v>0.9</v>
      </c>
      <c r="AK12" s="924" t="str">
        <f>IFERROR(VLOOKUP($AS$7&amp;$AS12,'様式C-1-1用'!$C$4:$AI$976,17,0),"")</f>
        <v>にじみ</v>
      </c>
      <c r="AL12" s="924"/>
      <c r="AM12" s="924"/>
      <c r="AN12" s="755"/>
      <c r="AO12" s="756"/>
      <c r="AP12" s="3"/>
      <c r="AQ12" s="166">
        <f t="shared" ref="AQ12:AQ30" si="6">IF(P12="外力",1,IF(P12="材質劣化",2,IF(P12="漏水",3,0)))</f>
        <v>3</v>
      </c>
      <c r="AS12" s="114">
        <v>4</v>
      </c>
    </row>
    <row r="13" spans="2:86" ht="12" customHeight="1" x14ac:dyDescent="0.15">
      <c r="B13" s="629"/>
      <c r="C13" s="912"/>
      <c r="D13" s="910"/>
      <c r="E13" s="910"/>
      <c r="F13" s="910"/>
      <c r="G13" s="910"/>
      <c r="H13" s="910"/>
      <c r="I13" s="910"/>
      <c r="J13" s="911"/>
      <c r="K13" s="138">
        <f t="shared" si="5"/>
        <v>5</v>
      </c>
      <c r="L13" s="945" t="str">
        <f>IFERROR(VLOOKUP($AS$7&amp;$AS13,'様式C-1-1用'!$C$4:$AI$2973,5,0),"")</f>
        <v>覆工・坑門</v>
      </c>
      <c r="M13" s="946"/>
      <c r="N13" s="945" t="str">
        <f>IFERROR(VLOOKUP($AS$7&amp;$AS13,'様式C-1-1用'!$C$4:$AI$2973,6,0),"")</f>
        <v>側壁（右側）</v>
      </c>
      <c r="O13" s="946"/>
      <c r="P13" s="945" t="str">
        <f>IFERROR(VLOOKUP($AS$7&amp;$AS13,'様式C-1-1用'!$C$4:$AI$2973,7,0),"")</f>
        <v>材質劣化</v>
      </c>
      <c r="Q13" s="946"/>
      <c r="R13" s="420" t="str">
        <f>IFERROR(VLOOKUP($AS$7&amp;$AS13,'様式C-1-1用'!$C$4:$AI$2973,9,0),"")</f>
        <v>うき・はく離</v>
      </c>
      <c r="S13" s="420"/>
      <c r="T13" s="420"/>
      <c r="U13" s="923" t="str">
        <f>IFERROR(VLOOKUP($AS$7&amp;$AS13,'様式C-1-1用'!$C$4:$AI$2973,20,0),"")</f>
        <v>Ⅱ</v>
      </c>
      <c r="V13" s="947"/>
      <c r="W13" s="923" t="str">
        <f>IFERROR(VLOOKUP($AS$7&amp;$AS13,'様式C-1-1用'!$C$4:$AI$2973,23,0),"")</f>
        <v>Ⅱ</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v>
      </c>
      <c r="AF13" s="334">
        <f>IFERROR(VLOOKUP($AS$7&amp;$AS13,'様式C-1-1用'!$C$4:$BS$976,65,0),"")</f>
        <v>0.42</v>
      </c>
      <c r="AG13" s="334">
        <f>IFERROR(VLOOKUP($AS$7&amp;$AS13,'様式C-1-1用'!$C$4:$BS$977,66,0),"")</f>
        <v>0</v>
      </c>
      <c r="AH13" s="334">
        <f>IFERROR(VLOOKUP($AS$7&amp;$AS13,'様式C-1-1用'!$C$4:$BS$977,67,0),"")</f>
        <v>0</v>
      </c>
      <c r="AI13" s="334">
        <f>IFERROR(VLOOKUP($AS$7&amp;$AS13,'様式C-1-1用'!$C$4:$BS$977,68,0),"")</f>
        <v>0</v>
      </c>
      <c r="AJ13" s="334">
        <f>IFERROR(VLOOKUP($AS$7&amp;$AS13,'様式C-1-1用'!$C$4:$BS$977,69,0),"")</f>
        <v>0</v>
      </c>
      <c r="AK13" s="924" t="str">
        <f>IFERROR(VLOOKUP($AS$7&amp;$AS13,'様式C-1-1用'!$C$4:$AI$976,17,0),"")</f>
        <v/>
      </c>
      <c r="AL13" s="924"/>
      <c r="AM13" s="924"/>
      <c r="AN13" s="755"/>
      <c r="AO13" s="756"/>
      <c r="AP13" s="3"/>
      <c r="AQ13" s="166">
        <f t="shared" si="6"/>
        <v>2</v>
      </c>
      <c r="AS13" s="114">
        <f t="shared" ref="AS13:AS30" si="7">AS12+1</f>
        <v>5</v>
      </c>
    </row>
    <row r="14" spans="2:86" ht="12" customHeight="1" x14ac:dyDescent="0.15">
      <c r="B14" s="629"/>
      <c r="C14" s="912"/>
      <c r="D14" s="910"/>
      <c r="E14" s="910"/>
      <c r="F14" s="910"/>
      <c r="G14" s="910"/>
      <c r="H14" s="910"/>
      <c r="I14" s="910"/>
      <c r="J14" s="911"/>
      <c r="K14" s="138">
        <f t="shared" si="5"/>
        <v>8</v>
      </c>
      <c r="L14" s="945" t="str">
        <f>IFERROR(VLOOKUP($AS$7&amp;$AS14,'様式C-1-1用'!$C$4:$AI$2973,5,0),"")</f>
        <v>覆工・坑門</v>
      </c>
      <c r="M14" s="946"/>
      <c r="N14" s="945" t="str">
        <f>IFERROR(VLOOKUP($AS$7&amp;$AS14,'様式C-1-1用'!$C$4:$AI$2973,6,0),"")</f>
        <v>側壁（右側）</v>
      </c>
      <c r="O14" s="946"/>
      <c r="P14" s="945" t="str">
        <f>IFERROR(VLOOKUP($AS$7&amp;$AS14,'様式C-1-1用'!$C$4:$AI$2973,7,0),"")</f>
        <v>材質劣化</v>
      </c>
      <c r="Q14" s="946"/>
      <c r="R14" s="420" t="str">
        <f>IFERROR(VLOOKUP($AS$7&amp;$AS14,'様式C-1-1用'!$C$4:$AI$2973,9,0),"")</f>
        <v>うき・はく離</v>
      </c>
      <c r="S14" s="420"/>
      <c r="T14" s="420"/>
      <c r="U14" s="923" t="str">
        <f>IFERROR(VLOOKUP($AS$7&amp;$AS14,'様式C-1-1用'!$C$4:$AI$2973,20,0),"")</f>
        <v>Ⅱ</v>
      </c>
      <c r="V14" s="947"/>
      <c r="W14" s="923" t="str">
        <f>IFERROR(VLOOKUP($AS$7&amp;$AS14,'様式C-1-1用'!$C$4:$AI$2973,23,0),"")</f>
        <v>Ⅱ</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0.72</v>
      </c>
      <c r="AG14" s="334">
        <f>IFERROR(VLOOKUP($AS$7&amp;$AS14,'様式C-1-1用'!$C$4:$BS$977,66,0),"")</f>
        <v>0</v>
      </c>
      <c r="AH14" s="334">
        <f>IFERROR(VLOOKUP($AS$7&amp;$AS14,'様式C-1-1用'!$C$4:$BS$977,67,0),"")</f>
        <v>0</v>
      </c>
      <c r="AI14" s="334">
        <f>IFERROR(VLOOKUP($AS$7&amp;$AS14,'様式C-1-1用'!$C$4:$BS$977,68,0),"")</f>
        <v>0</v>
      </c>
      <c r="AJ14" s="334">
        <f>IFERROR(VLOOKUP($AS$7&amp;$AS14,'様式C-1-1用'!$C$4:$BS$977,69,0),"")</f>
        <v>0</v>
      </c>
      <c r="AK14" s="924" t="str">
        <f>IFERROR(VLOOKUP($AS$7&amp;$AS14,'様式C-1-1用'!$C$4:$AI$976,17,0),"")</f>
        <v/>
      </c>
      <c r="AL14" s="924"/>
      <c r="AM14" s="924"/>
      <c r="AN14" s="755"/>
      <c r="AO14" s="756"/>
      <c r="AP14" s="3"/>
      <c r="AQ14" s="166">
        <f t="shared" si="6"/>
        <v>2</v>
      </c>
      <c r="AS14" s="114">
        <v>8</v>
      </c>
    </row>
    <row r="15" spans="2:86" ht="12" customHeight="1" x14ac:dyDescent="0.15">
      <c r="B15" s="629"/>
      <c r="C15" s="912"/>
      <c r="D15" s="910"/>
      <c r="E15" s="910"/>
      <c r="F15" s="910"/>
      <c r="G15" s="910"/>
      <c r="H15" s="910"/>
      <c r="I15" s="910"/>
      <c r="J15" s="911"/>
      <c r="K15" s="138" t="str">
        <f t="shared" si="5"/>
        <v/>
      </c>
      <c r="L15" s="945" t="str">
        <f>IFERROR(VLOOKUP($AS$7&amp;$AS15,'様式C-1-1用'!$C$4:$AI$2973,5,0),"")</f>
        <v/>
      </c>
      <c r="M15" s="946"/>
      <c r="N15" s="945" t="str">
        <f>IFERROR(VLOOKUP($AS$7&amp;$AS15,'様式C-1-1用'!$C$4:$AI$2973,6,0),"")</f>
        <v/>
      </c>
      <c r="O15" s="946"/>
      <c r="P15" s="945" t="str">
        <f>IFERROR(VLOOKUP($AS$7&amp;$AS15,'様式C-1-1用'!$C$4:$AI$2973,7,0),"")</f>
        <v/>
      </c>
      <c r="Q15" s="946"/>
      <c r="R15" s="420" t="str">
        <f>IFERROR(VLOOKUP($AS$7&amp;$AS15,'様式C-1-1用'!$C$4:$AI$2973,9,0),"")</f>
        <v/>
      </c>
      <c r="S15" s="420"/>
      <c r="T15" s="420"/>
      <c r="U15" s="923" t="str">
        <f>IFERROR(VLOOKUP($AS$7&amp;$AS15,'様式C-1-1用'!$C$4:$AI$2973,20,0),"")</f>
        <v/>
      </c>
      <c r="V15" s="947"/>
      <c r="W15" s="923" t="str">
        <f>IFERROR(VLOOKUP($AS$7&amp;$AS15,'様式C-1-1用'!$C$4:$AI$2973,23,0),"")</f>
        <v/>
      </c>
      <c r="X15" s="924"/>
      <c r="Y15" s="289" t="str">
        <f>IFERROR(VLOOKUP($AS$7&amp;$AS15,'様式C-1-1用'!$C$4:$CE$2973,58,0),"")</f>
        <v/>
      </c>
      <c r="Z15" s="290" t="str">
        <f>IFERROR(VLOOKUP($AS$7&amp;$AS15,'様式C-1-1用'!$C$4:$BS$977,59,0),"")</f>
        <v/>
      </c>
      <c r="AA15" s="290" t="str">
        <f>IFERROR(VLOOKUP($AS$7&amp;$AS15,'様式C-1-1用'!$C$4:$BS$977,60,0),"")</f>
        <v/>
      </c>
      <c r="AB15" s="290" t="str">
        <f>IFERROR(VLOOKUP($AS$7&amp;$AS15,'様式C-1-1用'!$C$4:$BS$977,61,0),"")</f>
        <v/>
      </c>
      <c r="AC15" s="334" t="str">
        <f>IFERROR(VLOOKUP($AS$7&amp;$AS15,'様式C-1-1用'!$C$4:$BS$977,62,0),"")</f>
        <v/>
      </c>
      <c r="AD15" s="334" t="str">
        <f>IFERROR(VLOOKUP($AS$7&amp;$AS15,'様式C-1-1用'!$C$4:$BS$976,63,0),"")</f>
        <v/>
      </c>
      <c r="AE15" s="334" t="str">
        <f>IFERROR(VLOOKUP($AS$7&amp;$AS15,'様式C-1-1用'!$C$4:$BS$976,64,0),"")</f>
        <v/>
      </c>
      <c r="AF15" s="334" t="str">
        <f>IFERROR(VLOOKUP($AS$7&amp;$AS15,'様式C-1-1用'!$C$4:$BS$976,65,0),"")</f>
        <v/>
      </c>
      <c r="AG15" s="334" t="str">
        <f>IFERROR(VLOOKUP($AS$7&amp;$AS15,'様式C-1-1用'!$C$4:$BS$977,66,0),"")</f>
        <v/>
      </c>
      <c r="AH15" s="334" t="str">
        <f>IFERROR(VLOOKUP($AS$7&amp;$AS15,'様式C-1-1用'!$C$4:$BS$977,67,0),"")</f>
        <v/>
      </c>
      <c r="AI15" s="334" t="str">
        <f>IFERROR(VLOOKUP($AS$7&amp;$AS15,'様式C-1-1用'!$C$4:$BS$977,68,0),"")</f>
        <v/>
      </c>
      <c r="AJ15" s="334" t="str">
        <f>IFERROR(VLOOKUP($AS$7&amp;$AS15,'様式C-1-1用'!$C$4:$BS$977,69,0),"")</f>
        <v/>
      </c>
      <c r="AK15" s="924" t="str">
        <f>IFERROR(VLOOKUP($AS$7&amp;$AS15,'様式C-1-1用'!$C$4:$AI$976,17,0),"")</f>
        <v/>
      </c>
      <c r="AL15" s="924"/>
      <c r="AM15" s="924"/>
      <c r="AN15" s="755"/>
      <c r="AO15" s="756"/>
      <c r="AP15" s="3"/>
      <c r="AQ15" s="166">
        <f t="shared" si="6"/>
        <v>0</v>
      </c>
      <c r="AS15" s="114">
        <v>11</v>
      </c>
    </row>
    <row r="16" spans="2:86" ht="12" customHeight="1" x14ac:dyDescent="0.15">
      <c r="B16" s="629"/>
      <c r="C16" s="912"/>
      <c r="D16" s="910"/>
      <c r="E16" s="910"/>
      <c r="F16" s="910"/>
      <c r="G16" s="910"/>
      <c r="H16" s="910"/>
      <c r="I16" s="910"/>
      <c r="J16" s="911"/>
      <c r="K16" s="138" t="str">
        <f t="shared" si="5"/>
        <v/>
      </c>
      <c r="L16" s="945" t="str">
        <f>IFERROR(VLOOKUP($AS$7&amp;$AS16,'様式C-1-1用'!$C$4:$AI$2973,5,0),"")</f>
        <v/>
      </c>
      <c r="M16" s="946"/>
      <c r="N16" s="945" t="str">
        <f>IFERROR(VLOOKUP($AS$7&amp;$AS16,'様式C-1-1用'!$C$4:$AI$2973,6,0),"")</f>
        <v/>
      </c>
      <c r="O16" s="946"/>
      <c r="P16" s="945" t="str">
        <f>IFERROR(VLOOKUP($AS$7&amp;$AS16,'様式C-1-1用'!$C$4:$AI$2973,7,0),"")</f>
        <v/>
      </c>
      <c r="Q16" s="946"/>
      <c r="R16" s="420" t="str">
        <f>IFERROR(VLOOKUP($AS$7&amp;$AS16,'様式C-1-1用'!$C$4:$AI$2973,9,0),"")</f>
        <v/>
      </c>
      <c r="S16" s="420"/>
      <c r="T16" s="420"/>
      <c r="U16" s="923" t="str">
        <f>IFERROR(VLOOKUP($AS$7&amp;$AS16,'様式C-1-1用'!$C$4:$AI$2973,20,0),"")</f>
        <v/>
      </c>
      <c r="V16" s="947"/>
      <c r="W16" s="923" t="str">
        <f>IFERROR(VLOOKUP($AS$7&amp;$AS16,'様式C-1-1用'!$C$4:$AI$2973,23,0),"")</f>
        <v/>
      </c>
      <c r="X16" s="924"/>
      <c r="Y16" s="289" t="str">
        <f>IFERROR(VLOOKUP($AS$7&amp;$AS16,'様式C-1-1用'!$C$4:$CE$2973,58,0),"")</f>
        <v/>
      </c>
      <c r="Z16" s="290" t="str">
        <f>IFERROR(VLOOKUP($AS$7&amp;$AS16,'様式C-1-1用'!$C$4:$BS$977,59,0),"")</f>
        <v/>
      </c>
      <c r="AA16" s="290" t="str">
        <f>IFERROR(VLOOKUP($AS$7&amp;$AS16,'様式C-1-1用'!$C$4:$BS$977,60,0),"")</f>
        <v/>
      </c>
      <c r="AB16" s="290" t="str">
        <f>IFERROR(VLOOKUP($AS$7&amp;$AS16,'様式C-1-1用'!$C$4:$BS$977,61,0),"")</f>
        <v/>
      </c>
      <c r="AC16" s="334" t="str">
        <f>IFERROR(VLOOKUP($AS$7&amp;$AS16,'様式C-1-1用'!$C$4:$BS$977,62,0),"")</f>
        <v/>
      </c>
      <c r="AD16" s="334" t="str">
        <f>IFERROR(VLOOKUP($AS$7&amp;$AS16,'様式C-1-1用'!$C$4:$BS$976,63,0),"")</f>
        <v/>
      </c>
      <c r="AE16" s="334" t="str">
        <f>IFERROR(VLOOKUP($AS$7&amp;$AS16,'様式C-1-1用'!$C$4:$BS$976,64,0),"")</f>
        <v/>
      </c>
      <c r="AF16" s="334" t="str">
        <f>IFERROR(VLOOKUP($AS$7&amp;$AS16,'様式C-1-1用'!$C$4:$BS$976,65,0),"")</f>
        <v/>
      </c>
      <c r="AG16" s="334" t="str">
        <f>IFERROR(VLOOKUP($AS$7&amp;$AS16,'様式C-1-1用'!$C$4:$BS$977,66,0),"")</f>
        <v/>
      </c>
      <c r="AH16" s="334" t="str">
        <f>IFERROR(VLOOKUP($AS$7&amp;$AS16,'様式C-1-1用'!$C$4:$BS$977,67,0),"")</f>
        <v/>
      </c>
      <c r="AI16" s="334" t="str">
        <f>IFERROR(VLOOKUP($AS$7&amp;$AS16,'様式C-1-1用'!$C$4:$BS$977,68,0),"")</f>
        <v/>
      </c>
      <c r="AJ16" s="334" t="str">
        <f>IFERROR(VLOOKUP($AS$7&amp;$AS16,'様式C-1-1用'!$C$4:$BS$977,69,0),"")</f>
        <v/>
      </c>
      <c r="AK16" s="924" t="str">
        <f>IFERROR(VLOOKUP($AS$7&amp;$AS16,'様式C-1-1用'!$C$4:$AI$976,17,0),"")</f>
        <v/>
      </c>
      <c r="AL16" s="924"/>
      <c r="AM16" s="924"/>
      <c r="AN16" s="755"/>
      <c r="AO16" s="756"/>
      <c r="AP16" s="3"/>
      <c r="AQ16" s="166">
        <f t="shared" si="6"/>
        <v>0</v>
      </c>
      <c r="AS16" s="114">
        <f t="shared" si="7"/>
        <v>12</v>
      </c>
    </row>
    <row r="17" spans="2:45" ht="12" customHeight="1" x14ac:dyDescent="0.15">
      <c r="B17" s="629"/>
      <c r="C17" s="912"/>
      <c r="D17" s="910"/>
      <c r="E17" s="910"/>
      <c r="F17" s="910"/>
      <c r="G17" s="910"/>
      <c r="H17" s="910"/>
      <c r="I17" s="910"/>
      <c r="J17" s="911"/>
      <c r="K17" s="138" t="str">
        <f t="shared" si="5"/>
        <v/>
      </c>
      <c r="L17" s="945" t="str">
        <f>IFERROR(VLOOKUP($AS$7&amp;$AS17,'様式C-1-1用'!$C$4:$AI$2973,5,0),"")</f>
        <v/>
      </c>
      <c r="M17" s="946"/>
      <c r="N17" s="945" t="str">
        <f>IFERROR(VLOOKUP($AS$7&amp;$AS17,'様式C-1-1用'!$C$4:$AI$2973,6,0),"")</f>
        <v/>
      </c>
      <c r="O17" s="946"/>
      <c r="P17" s="945" t="str">
        <f>IFERROR(VLOOKUP($AS$7&amp;$AS17,'様式C-1-1用'!$C$4:$AI$2973,7,0),"")</f>
        <v/>
      </c>
      <c r="Q17" s="946"/>
      <c r="R17" s="420" t="str">
        <f>IFERROR(VLOOKUP($AS$7&amp;$AS17,'様式C-1-1用'!$C$4:$AI$2973,9,0),"")</f>
        <v/>
      </c>
      <c r="S17" s="420"/>
      <c r="T17" s="420"/>
      <c r="U17" s="923" t="str">
        <f>IFERROR(VLOOKUP($AS$7&amp;$AS17,'様式C-1-1用'!$C$4:$AI$2973,20,0),"")</f>
        <v/>
      </c>
      <c r="V17" s="947"/>
      <c r="W17" s="923" t="str">
        <f>IFERROR(VLOOKUP($AS$7&amp;$AS17,'様式C-1-1用'!$C$4:$AI$2973,23,0),"")</f>
        <v/>
      </c>
      <c r="X17" s="924"/>
      <c r="Y17" s="289" t="str">
        <f>IFERROR(VLOOKUP($AS$7&amp;$AS17,'様式C-1-1用'!$C$4:$CE$2973,58,0),"")</f>
        <v/>
      </c>
      <c r="Z17" s="290" t="str">
        <f>IFERROR(VLOOKUP($AS$7&amp;$AS17,'様式C-1-1用'!$C$4:$BS$977,59,0),"")</f>
        <v/>
      </c>
      <c r="AA17" s="290" t="str">
        <f>IFERROR(VLOOKUP($AS$7&amp;$AS17,'様式C-1-1用'!$C$4:$BS$977,60,0),"")</f>
        <v/>
      </c>
      <c r="AB17" s="290" t="str">
        <f>IFERROR(VLOOKUP($AS$7&amp;$AS17,'様式C-1-1用'!$C$4:$BS$977,61,0),"")</f>
        <v/>
      </c>
      <c r="AC17" s="334" t="str">
        <f>IFERROR(VLOOKUP($AS$7&amp;$AS17,'様式C-1-1用'!$C$4:$BS$977,62,0),"")</f>
        <v/>
      </c>
      <c r="AD17" s="334" t="str">
        <f>IFERROR(VLOOKUP($AS$7&amp;$AS17,'様式C-1-1用'!$C$4:$BS$976,63,0),"")</f>
        <v/>
      </c>
      <c r="AE17" s="334" t="str">
        <f>IFERROR(VLOOKUP($AS$7&amp;$AS17,'様式C-1-1用'!$C$4:$BS$976,64,0),"")</f>
        <v/>
      </c>
      <c r="AF17" s="334" t="str">
        <f>IFERROR(VLOOKUP($AS$7&amp;$AS17,'様式C-1-1用'!$C$4:$BS$976,65,0),"")</f>
        <v/>
      </c>
      <c r="AG17" s="334" t="str">
        <f>IFERROR(VLOOKUP($AS$7&amp;$AS17,'様式C-1-1用'!$C$4:$BS$977,66,0),"")</f>
        <v/>
      </c>
      <c r="AH17" s="334" t="str">
        <f>IFERROR(VLOOKUP($AS$7&amp;$AS17,'様式C-1-1用'!$C$4:$BS$977,67,0),"")</f>
        <v/>
      </c>
      <c r="AI17" s="334" t="str">
        <f>IFERROR(VLOOKUP($AS$7&amp;$AS17,'様式C-1-1用'!$C$4:$BS$977,68,0),"")</f>
        <v/>
      </c>
      <c r="AJ17" s="334" t="str">
        <f>IFERROR(VLOOKUP($AS$7&amp;$AS17,'様式C-1-1用'!$C$4:$BS$977,69,0),"")</f>
        <v/>
      </c>
      <c r="AK17" s="924" t="str">
        <f>IFERROR(VLOOKUP($AS$7&amp;$AS17,'様式C-1-1用'!$C$4:$AI$976,17,0),"")</f>
        <v/>
      </c>
      <c r="AL17" s="924"/>
      <c r="AM17" s="924"/>
      <c r="AN17" s="755"/>
      <c r="AO17" s="756"/>
      <c r="AP17" s="3"/>
      <c r="AQ17" s="166">
        <f t="shared" si="6"/>
        <v>0</v>
      </c>
      <c r="AS17" s="114">
        <f t="shared" si="7"/>
        <v>13</v>
      </c>
    </row>
    <row r="18" spans="2:45" ht="12" customHeight="1" x14ac:dyDescent="0.15">
      <c r="B18" s="629"/>
      <c r="C18" s="912"/>
      <c r="D18" s="910"/>
      <c r="E18" s="910"/>
      <c r="F18" s="910"/>
      <c r="G18" s="910"/>
      <c r="H18" s="910"/>
      <c r="I18" s="910"/>
      <c r="J18" s="911"/>
      <c r="K18" s="138" t="str">
        <f t="shared" si="5"/>
        <v/>
      </c>
      <c r="L18" s="945" t="str">
        <f>IFERROR(VLOOKUP($AS$7&amp;$AS18,'様式C-1-1用'!$C$4:$AI$2973,5,0),"")</f>
        <v/>
      </c>
      <c r="M18" s="946"/>
      <c r="N18" s="945" t="str">
        <f>IFERROR(VLOOKUP($AS$7&amp;$AS18,'様式C-1-1用'!$C$4:$AI$2973,6,0),"")</f>
        <v/>
      </c>
      <c r="O18" s="946"/>
      <c r="P18" s="945" t="str">
        <f>IFERROR(VLOOKUP($AS$7&amp;$AS18,'様式C-1-1用'!$C$4:$AI$2973,7,0),"")</f>
        <v/>
      </c>
      <c r="Q18" s="946"/>
      <c r="R18" s="420" t="str">
        <f>IFERROR(VLOOKUP($AS$7&amp;$AS18,'様式C-1-1用'!$C$4:$AI$2973,9,0),"")</f>
        <v/>
      </c>
      <c r="S18" s="420"/>
      <c r="T18" s="420"/>
      <c r="U18" s="923" t="str">
        <f>IFERROR(VLOOKUP($AS$7&amp;$AS18,'様式C-1-1用'!$C$4:$AI$2973,20,0),"")</f>
        <v/>
      </c>
      <c r="V18" s="947"/>
      <c r="W18" s="923" t="str">
        <f>IFERROR(VLOOKUP($AS$7&amp;$AS18,'様式C-1-1用'!$C$4:$AI$2973,23,0),"")</f>
        <v/>
      </c>
      <c r="X18" s="924"/>
      <c r="Y18" s="289" t="str">
        <f>IFERROR(VLOOKUP($AS$7&amp;$AS18,'様式C-1-1用'!$C$4:$CE$2973,58,0),"")</f>
        <v/>
      </c>
      <c r="Z18" s="290" t="str">
        <f>IFERROR(VLOOKUP($AS$7&amp;$AS18,'様式C-1-1用'!$C$4:$BS$977,59,0),"")</f>
        <v/>
      </c>
      <c r="AA18" s="290" t="str">
        <f>IFERROR(VLOOKUP($AS$7&amp;$AS18,'様式C-1-1用'!$C$4:$BS$977,60,0),"")</f>
        <v/>
      </c>
      <c r="AB18" s="290" t="str">
        <f>IFERROR(VLOOKUP($AS$7&amp;$AS18,'様式C-1-1用'!$C$4:$BS$977,61,0),"")</f>
        <v/>
      </c>
      <c r="AC18" s="334" t="str">
        <f>IFERROR(VLOOKUP($AS$7&amp;$AS18,'様式C-1-1用'!$C$4:$BS$977,62,0),"")</f>
        <v/>
      </c>
      <c r="AD18" s="334" t="str">
        <f>IFERROR(VLOOKUP($AS$7&amp;$AS18,'様式C-1-1用'!$C$4:$BS$976,63,0),"")</f>
        <v/>
      </c>
      <c r="AE18" s="334" t="str">
        <f>IFERROR(VLOOKUP($AS$7&amp;$AS18,'様式C-1-1用'!$C$4:$BS$976,64,0),"")</f>
        <v/>
      </c>
      <c r="AF18" s="334" t="str">
        <f>IFERROR(VLOOKUP($AS$7&amp;$AS18,'様式C-1-1用'!$C$4:$BS$976,65,0),"")</f>
        <v/>
      </c>
      <c r="AG18" s="334" t="str">
        <f>IFERROR(VLOOKUP($AS$7&amp;$AS18,'様式C-1-1用'!$C$4:$BS$977,66,0),"")</f>
        <v/>
      </c>
      <c r="AH18" s="334" t="str">
        <f>IFERROR(VLOOKUP($AS$7&amp;$AS18,'様式C-1-1用'!$C$4:$BS$977,67,0),"")</f>
        <v/>
      </c>
      <c r="AI18" s="334" t="str">
        <f>IFERROR(VLOOKUP($AS$7&amp;$AS18,'様式C-1-1用'!$C$4:$BS$977,68,0),"")</f>
        <v/>
      </c>
      <c r="AJ18" s="334" t="str">
        <f>IFERROR(VLOOKUP($AS$7&amp;$AS18,'様式C-1-1用'!$C$4:$BS$977,69,0),"")</f>
        <v/>
      </c>
      <c r="AK18" s="924" t="str">
        <f>IFERROR(VLOOKUP($AS$7&amp;$AS18,'様式C-1-1用'!$C$4:$AI$976,17,0),"")</f>
        <v/>
      </c>
      <c r="AL18" s="924"/>
      <c r="AM18" s="924"/>
      <c r="AN18" s="755"/>
      <c r="AO18" s="756"/>
      <c r="AP18" s="3"/>
      <c r="AQ18" s="166">
        <f t="shared" si="6"/>
        <v>0</v>
      </c>
      <c r="AS18" s="114">
        <f t="shared" si="7"/>
        <v>14</v>
      </c>
    </row>
    <row r="19" spans="2:45" ht="12" customHeight="1" x14ac:dyDescent="0.15">
      <c r="B19" s="629"/>
      <c r="C19" s="912"/>
      <c r="D19" s="910"/>
      <c r="E19" s="910"/>
      <c r="F19" s="910"/>
      <c r="G19" s="910"/>
      <c r="H19" s="910"/>
      <c r="I19" s="910"/>
      <c r="J19" s="911"/>
      <c r="K19" s="138" t="str">
        <f t="shared" si="5"/>
        <v/>
      </c>
      <c r="L19" s="945" t="str">
        <f>IFERROR(VLOOKUP($AS$7&amp;$AS19,'様式C-1-1用'!$C$4:$AI$2973,5,0),"")</f>
        <v/>
      </c>
      <c r="M19" s="946"/>
      <c r="N19" s="945" t="str">
        <f>IFERROR(VLOOKUP($AS$7&amp;$AS19,'様式C-1-1用'!$C$4:$AI$2973,6,0),"")</f>
        <v/>
      </c>
      <c r="O19" s="946"/>
      <c r="P19" s="945" t="str">
        <f>IFERROR(VLOOKUP($AS$7&amp;$AS19,'様式C-1-1用'!$C$4:$AI$2973,7,0),"")</f>
        <v/>
      </c>
      <c r="Q19" s="946"/>
      <c r="R19" s="420" t="str">
        <f>IFERROR(VLOOKUP($AS$7&amp;$AS19,'様式C-1-1用'!$C$4:$AI$2973,9,0),"")</f>
        <v/>
      </c>
      <c r="S19" s="420"/>
      <c r="T19" s="420"/>
      <c r="U19" s="923" t="str">
        <f>IFERROR(VLOOKUP($AS$7&amp;$AS19,'様式C-1-1用'!$C$4:$AI$2973,20,0),"")</f>
        <v/>
      </c>
      <c r="V19" s="947"/>
      <c r="W19" s="923" t="str">
        <f>IFERROR(VLOOKUP($AS$7&amp;$AS19,'様式C-1-1用'!$C$4:$AI$2973,23,0),"")</f>
        <v/>
      </c>
      <c r="X19" s="924"/>
      <c r="Y19" s="289" t="str">
        <f>IFERROR(VLOOKUP($AS$7&amp;$AS19,'様式C-1-1用'!$C$4:$CE$2973,58,0),"")</f>
        <v/>
      </c>
      <c r="Z19" s="290" t="str">
        <f>IFERROR(VLOOKUP($AS$7&amp;$AS19,'様式C-1-1用'!$C$4:$BS$977,59,0),"")</f>
        <v/>
      </c>
      <c r="AA19" s="290" t="str">
        <f>IFERROR(VLOOKUP($AS$7&amp;$AS19,'様式C-1-1用'!$C$4:$BS$977,60,0),"")</f>
        <v/>
      </c>
      <c r="AB19" s="290" t="str">
        <f>IFERROR(VLOOKUP($AS$7&amp;$AS19,'様式C-1-1用'!$C$4:$BS$977,61,0),"")</f>
        <v/>
      </c>
      <c r="AC19" s="334" t="str">
        <f>IFERROR(VLOOKUP($AS$7&amp;$AS19,'様式C-1-1用'!$C$4:$BS$977,62,0),"")</f>
        <v/>
      </c>
      <c r="AD19" s="334" t="str">
        <f>IFERROR(VLOOKUP($AS$7&amp;$AS19,'様式C-1-1用'!$C$4:$BS$976,63,0),"")</f>
        <v/>
      </c>
      <c r="AE19" s="334" t="str">
        <f>IFERROR(VLOOKUP($AS$7&amp;$AS19,'様式C-1-1用'!$C$4:$BS$976,64,0),"")</f>
        <v/>
      </c>
      <c r="AF19" s="334" t="str">
        <f>IFERROR(VLOOKUP($AS$7&amp;$AS19,'様式C-1-1用'!$C$4:$BS$976,65,0),"")</f>
        <v/>
      </c>
      <c r="AG19" s="334" t="str">
        <f>IFERROR(VLOOKUP($AS$7&amp;$AS19,'様式C-1-1用'!$C$4:$BS$977,66,0),"")</f>
        <v/>
      </c>
      <c r="AH19" s="334" t="str">
        <f>IFERROR(VLOOKUP($AS$7&amp;$AS19,'様式C-1-1用'!$C$4:$BS$977,67,0),"")</f>
        <v/>
      </c>
      <c r="AI19" s="334" t="str">
        <f>IFERROR(VLOOKUP($AS$7&amp;$AS19,'様式C-1-1用'!$C$4:$BS$977,68,0),"")</f>
        <v/>
      </c>
      <c r="AJ19" s="334" t="str">
        <f>IFERROR(VLOOKUP($AS$7&amp;$AS19,'様式C-1-1用'!$C$4:$BS$977,69,0),"")</f>
        <v/>
      </c>
      <c r="AK19" s="924" t="str">
        <f>IFERROR(VLOOKUP($AS$7&amp;$AS19,'様式C-1-1用'!$C$4:$AI$976,17,0),"")</f>
        <v/>
      </c>
      <c r="AL19" s="924"/>
      <c r="AM19" s="924"/>
      <c r="AN19" s="755"/>
      <c r="AO19" s="756"/>
      <c r="AP19" s="3"/>
      <c r="AQ19" s="166">
        <f t="shared" si="6"/>
        <v>0</v>
      </c>
      <c r="AS19" s="114">
        <f t="shared" si="7"/>
        <v>15</v>
      </c>
    </row>
    <row r="20" spans="2:45" ht="12" customHeight="1" x14ac:dyDescent="0.15">
      <c r="B20" s="629"/>
      <c r="C20" s="912"/>
      <c r="D20" s="910"/>
      <c r="E20" s="910"/>
      <c r="F20" s="910"/>
      <c r="G20" s="910"/>
      <c r="H20" s="910"/>
      <c r="I20" s="910"/>
      <c r="J20" s="911"/>
      <c r="K20" s="138" t="str">
        <f t="shared" si="5"/>
        <v/>
      </c>
      <c r="L20" s="945" t="str">
        <f>IFERROR(VLOOKUP($AS$7&amp;$AS20,'様式C-1-1用'!$C$4:$AI$2973,5,0),"")</f>
        <v/>
      </c>
      <c r="M20" s="946"/>
      <c r="N20" s="945" t="str">
        <f>IFERROR(VLOOKUP($AS$7&amp;$AS20,'様式C-1-1用'!$C$4:$AI$2973,6,0),"")</f>
        <v/>
      </c>
      <c r="O20" s="946"/>
      <c r="P20" s="945" t="str">
        <f>IFERROR(VLOOKUP($AS$7&amp;$AS20,'様式C-1-1用'!$C$4:$AI$2973,7,0),"")</f>
        <v/>
      </c>
      <c r="Q20" s="946"/>
      <c r="R20" s="420" t="str">
        <f>IFERROR(VLOOKUP($AS$7&amp;$AS20,'様式C-1-1用'!$C$4:$AI$2973,9,0),"")</f>
        <v/>
      </c>
      <c r="S20" s="420"/>
      <c r="T20" s="420"/>
      <c r="U20" s="923" t="str">
        <f>IFERROR(VLOOKUP($AS$7&amp;$AS20,'様式C-1-1用'!$C$4:$AI$2973,20,0),"")</f>
        <v/>
      </c>
      <c r="V20" s="947"/>
      <c r="W20" s="923" t="str">
        <f>IFERROR(VLOOKUP($AS$7&amp;$AS20,'様式C-1-1用'!$C$4:$AI$2973,23,0),"")</f>
        <v/>
      </c>
      <c r="X20" s="924"/>
      <c r="Y20" s="289" t="str">
        <f>IFERROR(VLOOKUP($AS$7&amp;$AS20,'様式C-1-1用'!$C$4:$CE$2973,58,0),"")</f>
        <v/>
      </c>
      <c r="Z20" s="290" t="str">
        <f>IFERROR(VLOOKUP($AS$7&amp;$AS20,'様式C-1-1用'!$C$4:$BS$977,59,0),"")</f>
        <v/>
      </c>
      <c r="AA20" s="290" t="str">
        <f>IFERROR(VLOOKUP($AS$7&amp;$AS20,'様式C-1-1用'!$C$4:$BS$977,60,0),"")</f>
        <v/>
      </c>
      <c r="AB20" s="290" t="str">
        <f>IFERROR(VLOOKUP($AS$7&amp;$AS20,'様式C-1-1用'!$C$4:$BS$977,61,0),"")</f>
        <v/>
      </c>
      <c r="AC20" s="334" t="str">
        <f>IFERROR(VLOOKUP($AS$7&amp;$AS20,'様式C-1-1用'!$C$4:$BS$977,62,0),"")</f>
        <v/>
      </c>
      <c r="AD20" s="334" t="str">
        <f>IFERROR(VLOOKUP($AS$7&amp;$AS20,'様式C-1-1用'!$C$4:$BS$976,63,0),"")</f>
        <v/>
      </c>
      <c r="AE20" s="334" t="str">
        <f>IFERROR(VLOOKUP($AS$7&amp;$AS20,'様式C-1-1用'!$C$4:$BS$976,64,0),"")</f>
        <v/>
      </c>
      <c r="AF20" s="334" t="str">
        <f>IFERROR(VLOOKUP($AS$7&amp;$AS20,'様式C-1-1用'!$C$4:$BS$976,65,0),"")</f>
        <v/>
      </c>
      <c r="AG20" s="334" t="str">
        <f>IFERROR(VLOOKUP($AS$7&amp;$AS20,'様式C-1-1用'!$C$4:$BS$977,66,0),"")</f>
        <v/>
      </c>
      <c r="AH20" s="334" t="str">
        <f>IFERROR(VLOOKUP($AS$7&amp;$AS20,'様式C-1-1用'!$C$4:$BS$977,67,0),"")</f>
        <v/>
      </c>
      <c r="AI20" s="334" t="str">
        <f>IFERROR(VLOOKUP($AS$7&amp;$AS20,'様式C-1-1用'!$C$4:$BS$977,68,0),"")</f>
        <v/>
      </c>
      <c r="AJ20" s="334" t="str">
        <f>IFERROR(VLOOKUP($AS$7&amp;$AS20,'様式C-1-1用'!$C$4:$BS$977,69,0),"")</f>
        <v/>
      </c>
      <c r="AK20" s="924" t="str">
        <f>IFERROR(VLOOKUP($AS$7&amp;$AS20,'様式C-1-1用'!$C$4:$AI$976,17,0),"")</f>
        <v/>
      </c>
      <c r="AL20" s="924"/>
      <c r="AM20" s="924"/>
      <c r="AN20" s="755"/>
      <c r="AO20" s="756"/>
      <c r="AP20" s="3"/>
      <c r="AQ20" s="166">
        <f t="shared" si="6"/>
        <v>0</v>
      </c>
      <c r="AS20" s="114">
        <f t="shared" si="7"/>
        <v>16</v>
      </c>
    </row>
    <row r="21" spans="2:45" ht="12" customHeight="1" x14ac:dyDescent="0.15">
      <c r="B21" s="629"/>
      <c r="C21" s="912"/>
      <c r="D21" s="910"/>
      <c r="E21" s="910"/>
      <c r="F21" s="910"/>
      <c r="G21" s="910"/>
      <c r="H21" s="910"/>
      <c r="I21" s="910"/>
      <c r="J21" s="911"/>
      <c r="K21" s="138" t="str">
        <f t="shared" si="5"/>
        <v/>
      </c>
      <c r="L21" s="945" t="str">
        <f>IFERROR(VLOOKUP($AS$7&amp;$AS21,'様式C-1-1用'!$C$4:$AI$2973,5,0),"")</f>
        <v/>
      </c>
      <c r="M21" s="946"/>
      <c r="N21" s="945" t="str">
        <f>IFERROR(VLOOKUP($AS$7&amp;$AS21,'様式C-1-1用'!$C$4:$AI$2973,6,0),"")</f>
        <v/>
      </c>
      <c r="O21" s="946"/>
      <c r="P21" s="945" t="str">
        <f>IFERROR(VLOOKUP($AS$7&amp;$AS21,'様式C-1-1用'!$C$4:$AI$2973,7,0),"")</f>
        <v/>
      </c>
      <c r="Q21" s="946"/>
      <c r="R21" s="420" t="str">
        <f>IFERROR(VLOOKUP($AS$7&amp;$AS21,'様式C-1-1用'!$C$4:$AI$2973,9,0),"")</f>
        <v/>
      </c>
      <c r="S21" s="420"/>
      <c r="T21" s="420"/>
      <c r="U21" s="923" t="str">
        <f>IFERROR(VLOOKUP($AS$7&amp;$AS21,'様式C-1-1用'!$C$4:$AI$2973,20,0),"")</f>
        <v/>
      </c>
      <c r="V21" s="947"/>
      <c r="W21" s="923" t="str">
        <f>IFERROR(VLOOKUP($AS$7&amp;$AS21,'様式C-1-1用'!$C$4:$AI$2973,23,0),"")</f>
        <v/>
      </c>
      <c r="X21" s="924"/>
      <c r="Y21" s="289" t="str">
        <f>IFERROR(VLOOKUP($AS$7&amp;$AS21,'様式C-1-1用'!$C$4:$CE$2973,58,0),"")</f>
        <v/>
      </c>
      <c r="Z21" s="290" t="str">
        <f>IFERROR(VLOOKUP($AS$7&amp;$AS21,'様式C-1-1用'!$C$4:$BS$977,59,0),"")</f>
        <v/>
      </c>
      <c r="AA21" s="290" t="str">
        <f>IFERROR(VLOOKUP($AS$7&amp;$AS21,'様式C-1-1用'!$C$4:$BS$977,60,0),"")</f>
        <v/>
      </c>
      <c r="AB21" s="290" t="str">
        <f>IFERROR(VLOOKUP($AS$7&amp;$AS21,'様式C-1-1用'!$C$4:$BS$977,61,0),"")</f>
        <v/>
      </c>
      <c r="AC21" s="334" t="str">
        <f>IFERROR(VLOOKUP($AS$7&amp;$AS21,'様式C-1-1用'!$C$4:$BS$977,62,0),"")</f>
        <v/>
      </c>
      <c r="AD21" s="334" t="str">
        <f>IFERROR(VLOOKUP($AS$7&amp;$AS21,'様式C-1-1用'!$C$4:$BS$976,63,0),"")</f>
        <v/>
      </c>
      <c r="AE21" s="334" t="str">
        <f>IFERROR(VLOOKUP($AS$7&amp;$AS21,'様式C-1-1用'!$C$4:$BS$976,64,0),"")</f>
        <v/>
      </c>
      <c r="AF21" s="334" t="str">
        <f>IFERROR(VLOOKUP($AS$7&amp;$AS21,'様式C-1-1用'!$C$4:$BS$976,65,0),"")</f>
        <v/>
      </c>
      <c r="AG21" s="334" t="str">
        <f>IFERROR(VLOOKUP($AS$7&amp;$AS21,'様式C-1-1用'!$C$4:$BS$977,66,0),"")</f>
        <v/>
      </c>
      <c r="AH21" s="334" t="str">
        <f>IFERROR(VLOOKUP($AS$7&amp;$AS21,'様式C-1-1用'!$C$4:$BS$977,67,0),"")</f>
        <v/>
      </c>
      <c r="AI21" s="334" t="str">
        <f>IFERROR(VLOOKUP($AS$7&amp;$AS21,'様式C-1-1用'!$C$4:$BS$977,68,0),"")</f>
        <v/>
      </c>
      <c r="AJ21" s="334" t="str">
        <f>IFERROR(VLOOKUP($AS$7&amp;$AS21,'様式C-1-1用'!$C$4:$BS$977,69,0),"")</f>
        <v/>
      </c>
      <c r="AK21" s="924" t="str">
        <f>IFERROR(VLOOKUP($AS$7&amp;$AS21,'様式C-1-1用'!$C$4:$AI$976,17,0),"")</f>
        <v/>
      </c>
      <c r="AL21" s="924"/>
      <c r="AM21" s="924"/>
      <c r="AN21" s="755"/>
      <c r="AO21" s="756"/>
      <c r="AP21" s="3"/>
      <c r="AQ21" s="166">
        <f t="shared" si="6"/>
        <v>0</v>
      </c>
      <c r="AS21" s="114">
        <f t="shared" si="7"/>
        <v>17</v>
      </c>
    </row>
    <row r="22" spans="2:45" ht="12" customHeight="1" x14ac:dyDescent="0.15">
      <c r="B22" s="629"/>
      <c r="C22" s="912"/>
      <c r="D22" s="910"/>
      <c r="E22" s="910"/>
      <c r="F22" s="910"/>
      <c r="G22" s="910"/>
      <c r="H22" s="910"/>
      <c r="I22" s="910"/>
      <c r="J22" s="911"/>
      <c r="K22" s="138" t="str">
        <f t="shared" si="5"/>
        <v/>
      </c>
      <c r="L22" s="945" t="str">
        <f>IFERROR(VLOOKUP($AS$7&amp;$AS22,'様式C-1-1用'!$C$4:$AI$2973,5,0),"")</f>
        <v/>
      </c>
      <c r="M22" s="946"/>
      <c r="N22" s="945" t="str">
        <f>IFERROR(VLOOKUP($AS$7&amp;$AS22,'様式C-1-1用'!$C$4:$AI$2973,6,0),"")</f>
        <v/>
      </c>
      <c r="O22" s="946"/>
      <c r="P22" s="945" t="str">
        <f>IFERROR(VLOOKUP($AS$7&amp;$AS22,'様式C-1-1用'!$C$4:$AI$2973,7,0),"")</f>
        <v/>
      </c>
      <c r="Q22" s="946"/>
      <c r="R22" s="420" t="str">
        <f>IFERROR(VLOOKUP($AS$7&amp;$AS22,'様式C-1-1用'!$C$4:$AI$2973,9,0),"")</f>
        <v/>
      </c>
      <c r="S22" s="420"/>
      <c r="T22" s="420"/>
      <c r="U22" s="923" t="str">
        <f>IFERROR(VLOOKUP($AS$7&amp;$AS22,'様式C-1-1用'!$C$4:$AI$2973,20,0),"")</f>
        <v/>
      </c>
      <c r="V22" s="947"/>
      <c r="W22" s="923" t="str">
        <f>IFERROR(VLOOKUP($AS$7&amp;$AS22,'様式C-1-1用'!$C$4:$AI$2973,23,0),"")</f>
        <v/>
      </c>
      <c r="X22" s="924"/>
      <c r="Y22" s="289" t="str">
        <f>IFERROR(VLOOKUP($AS$7&amp;$AS22,'様式C-1-1用'!$C$4:$CE$2973,58,0),"")</f>
        <v/>
      </c>
      <c r="Z22" s="290" t="str">
        <f>IFERROR(VLOOKUP($AS$7&amp;$AS22,'様式C-1-1用'!$C$4:$BS$977,59,0),"")</f>
        <v/>
      </c>
      <c r="AA22" s="290" t="str">
        <f>IFERROR(VLOOKUP($AS$7&amp;$AS22,'様式C-1-1用'!$C$4:$BS$977,60,0),"")</f>
        <v/>
      </c>
      <c r="AB22" s="290" t="str">
        <f>IFERROR(VLOOKUP($AS$7&amp;$AS22,'様式C-1-1用'!$C$4:$BS$977,61,0),"")</f>
        <v/>
      </c>
      <c r="AC22" s="334" t="str">
        <f>IFERROR(VLOOKUP($AS$7&amp;$AS22,'様式C-1-1用'!$C$4:$BS$977,62,0),"")</f>
        <v/>
      </c>
      <c r="AD22" s="334" t="str">
        <f>IFERROR(VLOOKUP($AS$7&amp;$AS22,'様式C-1-1用'!$C$4:$BS$976,63,0),"")</f>
        <v/>
      </c>
      <c r="AE22" s="334" t="str">
        <f>IFERROR(VLOOKUP($AS$7&amp;$AS22,'様式C-1-1用'!$C$4:$BS$976,64,0),"")</f>
        <v/>
      </c>
      <c r="AF22" s="334" t="str">
        <f>IFERROR(VLOOKUP($AS$7&amp;$AS22,'様式C-1-1用'!$C$4:$BS$976,65,0),"")</f>
        <v/>
      </c>
      <c r="AG22" s="334" t="str">
        <f>IFERROR(VLOOKUP($AS$7&amp;$AS22,'様式C-1-1用'!$C$4:$BS$977,66,0),"")</f>
        <v/>
      </c>
      <c r="AH22" s="334" t="str">
        <f>IFERROR(VLOOKUP($AS$7&amp;$AS22,'様式C-1-1用'!$C$4:$BS$977,67,0),"")</f>
        <v/>
      </c>
      <c r="AI22" s="334" t="str">
        <f>IFERROR(VLOOKUP($AS$7&amp;$AS22,'様式C-1-1用'!$C$4:$BS$977,68,0),"")</f>
        <v/>
      </c>
      <c r="AJ22" s="334" t="str">
        <f>IFERROR(VLOOKUP($AS$7&amp;$AS22,'様式C-1-1用'!$C$4:$BS$977,69,0),"")</f>
        <v/>
      </c>
      <c r="AK22" s="924" t="str">
        <f>IFERROR(VLOOKUP($AS$7&amp;$AS22,'様式C-1-1用'!$C$4:$AI$976,17,0),"")</f>
        <v/>
      </c>
      <c r="AL22" s="924"/>
      <c r="AM22" s="924"/>
      <c r="AN22" s="755"/>
      <c r="AO22" s="756"/>
      <c r="AP22" s="3"/>
      <c r="AQ22" s="166">
        <f t="shared" si="6"/>
        <v>0</v>
      </c>
      <c r="AS22" s="114">
        <f t="shared" si="7"/>
        <v>18</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19</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20</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21</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22</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23</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24</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25</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26</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2.04</v>
      </c>
      <c r="AG31" s="335">
        <f t="shared" si="8"/>
        <v>0</v>
      </c>
      <c r="AH31" s="335">
        <f t="shared" si="8"/>
        <v>0</v>
      </c>
      <c r="AI31" s="335">
        <f t="shared" si="8"/>
        <v>0</v>
      </c>
      <c r="AJ31" s="335">
        <f t="shared" si="8"/>
        <v>0.9</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3</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1</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Ⅱb</v>
      </c>
      <c r="AD33" s="924"/>
      <c r="AE33" s="924"/>
      <c r="AF33" s="947"/>
      <c r="AG33" s="923" t="str">
        <f>IF(AG32&gt;0,"Ⅳ",IF(AH32&gt;0,"Ⅲ",IF(AI32&gt;0,"Ⅱa",IF(AJ32&gt;0,"Ⅱb","Ⅰ"))))</f>
        <v>Ⅱb</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3</v>
      </c>
      <c r="AF35" s="970"/>
      <c r="AG35" s="139">
        <f>AG32</f>
        <v>0</v>
      </c>
      <c r="AH35" s="139">
        <f>AH32</f>
        <v>0</v>
      </c>
      <c r="AI35" s="969">
        <f>SUM(AI32:AJ32)</f>
        <v>1</v>
      </c>
      <c r="AJ35" s="970"/>
      <c r="AK35" s="955"/>
      <c r="AL35" s="955"/>
      <c r="AM35" s="955"/>
      <c r="AN35" s="955"/>
      <c r="AO35" s="956"/>
      <c r="AP35" s="3"/>
      <c r="AQ35" s="143">
        <f>+Y32+AC35+AG35</f>
        <v>0</v>
      </c>
      <c r="AR35" s="143">
        <f>+Z32+AD35+AH35</f>
        <v>0</v>
      </c>
      <c r="AS35" s="948">
        <f>+AS34+AE35+AI35</f>
        <v>4</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Ⅱ</v>
      </c>
      <c r="AD36" s="924"/>
      <c r="AE36" s="924"/>
      <c r="AF36" s="947"/>
      <c r="AG36" s="923" t="str">
        <f>IF(AG35&gt;0,"Ⅳ",IF(AH35&gt;0,"Ⅲ",IF(AI35&gt;0,"Ⅱ","Ⅰ")))</f>
        <v>Ⅱ</v>
      </c>
      <c r="AH36" s="924"/>
      <c r="AI36" s="924"/>
      <c r="AJ36" s="947"/>
      <c r="AK36" s="955"/>
      <c r="AL36" s="955"/>
      <c r="AM36" s="955"/>
      <c r="AN36" s="955"/>
      <c r="AO36" s="956"/>
      <c r="AP36" s="3"/>
      <c r="AQ36" s="525" t="str">
        <f>IF(AQ35&gt;0,"Ⅳ",IF(AR35&gt;0,"Ⅲ",IF(AS35&gt;0,"Ⅱ","Ⅰ")))</f>
        <v>Ⅱ</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Ⅱ</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24" priority="1">
      <formula>$AQ11=1</formula>
    </cfRule>
  </conditionalFormatting>
  <conditionalFormatting sqref="AC11:AF30">
    <cfRule type="expression" dxfId="23" priority="3">
      <formula>$AQ11=2</formula>
    </cfRule>
  </conditionalFormatting>
  <conditionalFormatting sqref="AG11:AJ30">
    <cfRule type="expression" dxfId="2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B85F7-589C-4FAB-AD61-B6FE349DAE86}">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18</v>
      </c>
      <c r="AW5" s="115">
        <f>R7</f>
        <v>9.0060000000000002</v>
      </c>
      <c r="AX5" s="143">
        <f>+Y32</f>
        <v>0</v>
      </c>
      <c r="AY5" s="143">
        <f>+Z32</f>
        <v>0</v>
      </c>
      <c r="AZ5" s="143">
        <f>+AA32</f>
        <v>0</v>
      </c>
      <c r="BA5" s="143">
        <f t="shared" ref="BA5" si="0">+AB32</f>
        <v>0</v>
      </c>
      <c r="BB5" s="143">
        <f>+AC32</f>
        <v>0</v>
      </c>
      <c r="BC5" s="143">
        <f t="shared" ref="BC5:BI5" si="1">+AD32</f>
        <v>0</v>
      </c>
      <c r="BD5" s="143">
        <f t="shared" si="1"/>
        <v>0</v>
      </c>
      <c r="BE5" s="143">
        <f t="shared" si="1"/>
        <v>4</v>
      </c>
      <c r="BF5" s="143">
        <f t="shared" si="1"/>
        <v>0</v>
      </c>
      <c r="BG5" s="143">
        <f t="shared" si="1"/>
        <v>0</v>
      </c>
      <c r="BH5" s="143">
        <f t="shared" si="1"/>
        <v>0</v>
      </c>
      <c r="BI5" s="143">
        <f t="shared" si="1"/>
        <v>3</v>
      </c>
      <c r="BJ5" s="143">
        <f>+Y35</f>
        <v>0</v>
      </c>
      <c r="BK5" s="143">
        <f t="shared" ref="BK5" si="2">+Z35</f>
        <v>0</v>
      </c>
      <c r="BL5" s="143">
        <f>+AA35</f>
        <v>0</v>
      </c>
      <c r="BM5" s="143">
        <f>+AC35</f>
        <v>0</v>
      </c>
      <c r="BN5" s="143">
        <f t="shared" ref="BN5:BO5" si="3">+AD35</f>
        <v>0</v>
      </c>
      <c r="BO5" s="143">
        <f t="shared" si="3"/>
        <v>4</v>
      </c>
      <c r="BP5" s="143">
        <f>+AG35</f>
        <v>0</v>
      </c>
      <c r="BQ5" s="143">
        <f>+AH35</f>
        <v>0</v>
      </c>
      <c r="BR5" s="143">
        <f>+AI35</f>
        <v>3</v>
      </c>
      <c r="BS5" s="288" t="str">
        <f>+Y36</f>
        <v>Ⅰ</v>
      </c>
      <c r="BT5" s="288" t="str">
        <f>+AC36</f>
        <v>Ⅱ</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1.08</v>
      </c>
      <c r="CE5" s="118">
        <f t="shared" si="4"/>
        <v>0</v>
      </c>
      <c r="CF5" s="118">
        <f t="shared" si="4"/>
        <v>0</v>
      </c>
      <c r="CG5" s="118">
        <f t="shared" si="4"/>
        <v>0</v>
      </c>
      <c r="CH5" s="118">
        <f t="shared" si="4"/>
        <v>5.18</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18</v>
      </c>
      <c r="O7" s="924"/>
      <c r="P7" s="920" t="s">
        <v>466</v>
      </c>
      <c r="Q7" s="922"/>
      <c r="R7" s="925">
        <f>IF(N7="","",IFERROR(INDEX('様式A-2'!$C$9:$C$438,MATCH(N7,'様式A-2'!$B$9:$B$438,0)),""))</f>
        <v>9.0060000000000002</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18S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側壁（左側）</v>
      </c>
      <c r="O11" s="946"/>
      <c r="P11" s="945" t="str">
        <f>IFERROR(VLOOKUP($AS$7&amp;$AS11,'様式C-1-1用'!$C$4:$AI$2973,7,0),"")</f>
        <v>材質劣化</v>
      </c>
      <c r="Q11" s="946"/>
      <c r="R11" s="420" t="str">
        <f>IFERROR(VLOOKUP($AS$7&amp;$AS11,'様式C-1-1用'!$C$4:$AI$2973,9,0),"")</f>
        <v>うき・はく離</v>
      </c>
      <c r="S11" s="420"/>
      <c r="T11" s="420"/>
      <c r="U11" s="923" t="str">
        <f>IFERROR(VLOOKUP($AS$7&amp;$AS11,'様式C-1-1用'!$C$4:$AI$2973,20,0),"")</f>
        <v>Ⅱ</v>
      </c>
      <c r="V11" s="947"/>
      <c r="W11" s="923" t="str">
        <f>IFERROR(VLOOKUP($AS$7&amp;$AS11,'様式C-1-1用'!$C$4:$AI$2973,23,0),"")</f>
        <v>Ⅱ</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0.89</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
      </c>
      <c r="AL11" s="944"/>
      <c r="AM11" s="944"/>
      <c r="AN11" s="758"/>
      <c r="AO11" s="759"/>
      <c r="AP11" s="3"/>
      <c r="AQ11" s="166">
        <f>IF(P11="外力",1,IF(P11="材質劣化",2,IF(P11="漏水",3,0)))</f>
        <v>2</v>
      </c>
      <c r="AS11" s="114">
        <v>1</v>
      </c>
    </row>
    <row r="12" spans="2:86" ht="12" customHeight="1" x14ac:dyDescent="0.15">
      <c r="B12" s="629"/>
      <c r="C12" s="912"/>
      <c r="D12" s="910"/>
      <c r="E12" s="910"/>
      <c r="F12" s="910"/>
      <c r="G12" s="910"/>
      <c r="H12" s="910"/>
      <c r="I12" s="910"/>
      <c r="J12" s="911"/>
      <c r="K12" s="138">
        <f t="shared" ref="K12:K30" si="5">IF(L12="","",AS12)</f>
        <v>3</v>
      </c>
      <c r="L12" s="945" t="str">
        <f>IFERROR(VLOOKUP($AS$7&amp;$AS12,'様式C-1-1用'!$C$4:$AI$2973,5,0),"")</f>
        <v>覆工・坑門</v>
      </c>
      <c r="M12" s="946"/>
      <c r="N12" s="945" t="str">
        <f>IFERROR(VLOOKUP($AS$7&amp;$AS12,'様式C-1-1用'!$C$4:$AI$2973,6,0),"")</f>
        <v>アーチ（左側）</v>
      </c>
      <c r="O12" s="946"/>
      <c r="P12" s="945" t="str">
        <f>IFERROR(VLOOKUP($AS$7&amp;$AS12,'様式C-1-1用'!$C$4:$AI$2973,7,0),"")</f>
        <v>漏水</v>
      </c>
      <c r="Q12" s="946"/>
      <c r="R12" s="420" t="str">
        <f>IFERROR(VLOOKUP($AS$7&amp;$AS12,'様式C-1-1用'!$C$4:$AI$2973,9,0),"")</f>
        <v>漏水</v>
      </c>
      <c r="S12" s="420"/>
      <c r="T12" s="420"/>
      <c r="U12" s="923" t="str">
        <f>IFERROR(VLOOKUP($AS$7&amp;$AS12,'様式C-1-1用'!$C$4:$AI$2973,20,0),"")</f>
        <v>Ⅱ</v>
      </c>
      <c r="V12" s="947"/>
      <c r="W12" s="923" t="str">
        <f>IFERROR(VLOOKUP($AS$7&amp;$AS12,'様式C-1-1用'!$C$4:$AI$2973,23,0),"")</f>
        <v>Ⅱ</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v>
      </c>
      <c r="AG12" s="334">
        <f>IFERROR(VLOOKUP($AS$7&amp;$AS12,'様式C-1-1用'!$C$4:$BS$977,66,0),"")</f>
        <v>0</v>
      </c>
      <c r="AH12" s="334">
        <f>IFERROR(VLOOKUP($AS$7&amp;$AS12,'様式C-1-1用'!$C$4:$BS$977,67,0),"")</f>
        <v>0</v>
      </c>
      <c r="AI12" s="334">
        <f>IFERROR(VLOOKUP($AS$7&amp;$AS12,'様式C-1-1用'!$C$4:$BS$977,68,0),"")</f>
        <v>0</v>
      </c>
      <c r="AJ12" s="334">
        <f>IFERROR(VLOOKUP($AS$7&amp;$AS12,'様式C-1-1用'!$C$4:$BS$977,69,0),"")</f>
        <v>1.41</v>
      </c>
      <c r="AK12" s="924" t="str">
        <f>IFERROR(VLOOKUP($AS$7&amp;$AS12,'様式C-1-1用'!$C$4:$AI$976,17,0),"")</f>
        <v>遊離石灰</v>
      </c>
      <c r="AL12" s="924"/>
      <c r="AM12" s="924"/>
      <c r="AN12" s="755"/>
      <c r="AO12" s="756"/>
      <c r="AP12" s="3"/>
      <c r="AQ12" s="166">
        <f t="shared" ref="AQ12:AQ30" si="6">IF(P12="外力",1,IF(P12="材質劣化",2,IF(P12="漏水",3,0)))</f>
        <v>3</v>
      </c>
      <c r="AS12" s="114">
        <v>3</v>
      </c>
    </row>
    <row r="13" spans="2:86" ht="12" customHeight="1" x14ac:dyDescent="0.15">
      <c r="B13" s="629"/>
      <c r="C13" s="912"/>
      <c r="D13" s="910"/>
      <c r="E13" s="910"/>
      <c r="F13" s="910"/>
      <c r="G13" s="910"/>
      <c r="H13" s="910"/>
      <c r="I13" s="910"/>
      <c r="J13" s="911"/>
      <c r="K13" s="138">
        <f t="shared" si="5"/>
        <v>4</v>
      </c>
      <c r="L13" s="945" t="str">
        <f>IFERROR(VLOOKUP($AS$7&amp;$AS13,'様式C-1-1用'!$C$4:$AI$2973,5,0),"")</f>
        <v>覆工・坑門</v>
      </c>
      <c r="M13" s="946"/>
      <c r="N13" s="945" t="str">
        <f>IFERROR(VLOOKUP($AS$7&amp;$AS13,'様式C-1-1用'!$C$4:$AI$2973,6,0),"")</f>
        <v>アーチ（天端）</v>
      </c>
      <c r="O13" s="946"/>
      <c r="P13" s="945" t="str">
        <f>IFERROR(VLOOKUP($AS$7&amp;$AS13,'様式C-1-1用'!$C$4:$AI$2973,7,0),"")</f>
        <v>材質劣化</v>
      </c>
      <c r="Q13" s="946"/>
      <c r="R13" s="420" t="str">
        <f>IFERROR(VLOOKUP($AS$7&amp;$AS13,'様式C-1-1用'!$C$4:$AI$2973,9,0),"")</f>
        <v>ひび割れ</v>
      </c>
      <c r="S13" s="420"/>
      <c r="T13" s="420"/>
      <c r="U13" s="923" t="str">
        <f>IFERROR(VLOOKUP($AS$7&amp;$AS13,'様式C-1-1用'!$C$4:$AI$2973,20,0),"")</f>
        <v>Ⅱ</v>
      </c>
      <c r="V13" s="947"/>
      <c r="W13" s="923" t="str">
        <f>IFERROR(VLOOKUP($AS$7&amp;$AS13,'様式C-1-1用'!$C$4:$AI$2973,23,0),"")</f>
        <v>Ⅱ</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v>
      </c>
      <c r="AF13" s="334">
        <f>IFERROR(VLOOKUP($AS$7&amp;$AS13,'様式C-1-1用'!$C$4:$BS$976,65,0),"")</f>
        <v>0</v>
      </c>
      <c r="AG13" s="334">
        <f>IFERROR(VLOOKUP($AS$7&amp;$AS13,'様式C-1-1用'!$C$4:$BS$977,66,0),"")</f>
        <v>0</v>
      </c>
      <c r="AH13" s="334">
        <f>IFERROR(VLOOKUP($AS$7&amp;$AS13,'様式C-1-1用'!$C$4:$BS$977,67,0),"")</f>
        <v>0</v>
      </c>
      <c r="AI13" s="334">
        <f>IFERROR(VLOOKUP($AS$7&amp;$AS13,'様式C-1-1用'!$C$4:$BS$977,68,0),"")</f>
        <v>0</v>
      </c>
      <c r="AJ13" s="334">
        <f>IFERROR(VLOOKUP($AS$7&amp;$AS13,'様式C-1-1用'!$C$4:$BS$977,69,0),"")</f>
        <v>0</v>
      </c>
      <c r="AK13" s="924" t="str">
        <f>IFERROR(VLOOKUP($AS$7&amp;$AS13,'様式C-1-1用'!$C$4:$AI$976,17,0),"")</f>
        <v>幅0.3mm ひび割れ</v>
      </c>
      <c r="AL13" s="924"/>
      <c r="AM13" s="924"/>
      <c r="AN13" s="755"/>
      <c r="AO13" s="756"/>
      <c r="AP13" s="3"/>
      <c r="AQ13" s="166">
        <f t="shared" si="6"/>
        <v>2</v>
      </c>
      <c r="AS13" s="114">
        <f t="shared" ref="AS13:AS30" si="7">AS12+1</f>
        <v>4</v>
      </c>
    </row>
    <row r="14" spans="2:86" ht="12" customHeight="1" x14ac:dyDescent="0.15">
      <c r="B14" s="629"/>
      <c r="C14" s="912"/>
      <c r="D14" s="910"/>
      <c r="E14" s="910"/>
      <c r="F14" s="910"/>
      <c r="G14" s="910"/>
      <c r="H14" s="910"/>
      <c r="I14" s="910"/>
      <c r="J14" s="911"/>
      <c r="K14" s="138">
        <f t="shared" si="5"/>
        <v>5</v>
      </c>
      <c r="L14" s="945" t="str">
        <f>IFERROR(VLOOKUP($AS$7&amp;$AS14,'様式C-1-1用'!$C$4:$AI$2973,5,0),"")</f>
        <v>覆工・坑門</v>
      </c>
      <c r="M14" s="946"/>
      <c r="N14" s="945" t="str">
        <f>IFERROR(VLOOKUP($AS$7&amp;$AS14,'様式C-1-1用'!$C$4:$AI$2973,6,0),"")</f>
        <v>アーチ（右側）</v>
      </c>
      <c r="O14" s="946"/>
      <c r="P14" s="945" t="str">
        <f>IFERROR(VLOOKUP($AS$7&amp;$AS14,'様式C-1-1用'!$C$4:$AI$2973,7,0),"")</f>
        <v>漏水</v>
      </c>
      <c r="Q14" s="946"/>
      <c r="R14" s="420" t="str">
        <f>IFERROR(VLOOKUP($AS$7&amp;$AS14,'様式C-1-1用'!$C$4:$AI$2973,9,0),"")</f>
        <v>漏水</v>
      </c>
      <c r="S14" s="420"/>
      <c r="T14" s="420"/>
      <c r="U14" s="923" t="str">
        <f>IFERROR(VLOOKUP($AS$7&amp;$AS14,'様式C-1-1用'!$C$4:$AI$2973,20,0),"")</f>
        <v>Ⅱ</v>
      </c>
      <c r="V14" s="947"/>
      <c r="W14" s="923" t="str">
        <f>IFERROR(VLOOKUP($AS$7&amp;$AS14,'様式C-1-1用'!$C$4:$AI$2973,23,0),"")</f>
        <v>Ⅱ</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v>
      </c>
      <c r="AG14" s="334">
        <f>IFERROR(VLOOKUP($AS$7&amp;$AS14,'様式C-1-1用'!$C$4:$BS$977,66,0),"")</f>
        <v>0</v>
      </c>
      <c r="AH14" s="334">
        <f>IFERROR(VLOOKUP($AS$7&amp;$AS14,'様式C-1-1用'!$C$4:$BS$977,67,0),"")</f>
        <v>0</v>
      </c>
      <c r="AI14" s="334">
        <f>IFERROR(VLOOKUP($AS$7&amp;$AS14,'様式C-1-1用'!$C$4:$BS$977,68,0),"")</f>
        <v>0</v>
      </c>
      <c r="AJ14" s="334">
        <f>IFERROR(VLOOKUP($AS$7&amp;$AS14,'様式C-1-1用'!$C$4:$BS$977,69,0),"")</f>
        <v>3.29</v>
      </c>
      <c r="AK14" s="924" t="str">
        <f>IFERROR(VLOOKUP($AS$7&amp;$AS14,'様式C-1-1用'!$C$4:$AI$976,17,0),"")</f>
        <v>にじみ</v>
      </c>
      <c r="AL14" s="924"/>
      <c r="AM14" s="924"/>
      <c r="AN14" s="755"/>
      <c r="AO14" s="756"/>
      <c r="AP14" s="3"/>
      <c r="AQ14" s="166">
        <f t="shared" si="6"/>
        <v>3</v>
      </c>
      <c r="AS14" s="114">
        <f t="shared" si="7"/>
        <v>5</v>
      </c>
    </row>
    <row r="15" spans="2:86" ht="12" customHeight="1" x14ac:dyDescent="0.15">
      <c r="B15" s="629"/>
      <c r="C15" s="912"/>
      <c r="D15" s="910"/>
      <c r="E15" s="910"/>
      <c r="F15" s="910"/>
      <c r="G15" s="910"/>
      <c r="H15" s="910"/>
      <c r="I15" s="910"/>
      <c r="J15" s="911"/>
      <c r="K15" s="138">
        <f t="shared" si="5"/>
        <v>6</v>
      </c>
      <c r="L15" s="945" t="str">
        <f>IFERROR(VLOOKUP($AS$7&amp;$AS15,'様式C-1-1用'!$C$4:$AI$2973,5,0),"")</f>
        <v>覆工・坑門</v>
      </c>
      <c r="M15" s="946"/>
      <c r="N15" s="945" t="str">
        <f>IFERROR(VLOOKUP($AS$7&amp;$AS15,'様式C-1-1用'!$C$4:$AI$2973,6,0),"")</f>
        <v>アーチ（右側）</v>
      </c>
      <c r="O15" s="946"/>
      <c r="P15" s="945" t="str">
        <f>IFERROR(VLOOKUP($AS$7&amp;$AS15,'様式C-1-1用'!$C$4:$AI$2973,7,0),"")</f>
        <v>漏水</v>
      </c>
      <c r="Q15" s="946"/>
      <c r="R15" s="420" t="str">
        <f>IFERROR(VLOOKUP($AS$7&amp;$AS15,'様式C-1-1用'!$C$4:$AI$2973,9,0),"")</f>
        <v>漏水</v>
      </c>
      <c r="S15" s="420"/>
      <c r="T15" s="420"/>
      <c r="U15" s="923" t="str">
        <f>IFERROR(VLOOKUP($AS$7&amp;$AS15,'様式C-1-1用'!$C$4:$AI$2973,20,0),"")</f>
        <v>Ⅱ</v>
      </c>
      <c r="V15" s="947"/>
      <c r="W15" s="923" t="str">
        <f>IFERROR(VLOOKUP($AS$7&amp;$AS15,'様式C-1-1用'!$C$4:$AI$2973,23,0),"")</f>
        <v>Ⅱ</v>
      </c>
      <c r="X15" s="924"/>
      <c r="Y15" s="289">
        <f>IFERROR(VLOOKUP($AS$7&amp;$AS15,'様式C-1-1用'!$C$4:$CE$2973,58,0),"")</f>
        <v>0</v>
      </c>
      <c r="Z15" s="290">
        <f>IFERROR(VLOOKUP($AS$7&amp;$AS15,'様式C-1-1用'!$C$4:$BS$977,59,0),"")</f>
        <v>0</v>
      </c>
      <c r="AA15" s="290">
        <f>IFERROR(VLOOKUP($AS$7&amp;$AS15,'様式C-1-1用'!$C$4:$BS$977,60,0),"")</f>
        <v>0</v>
      </c>
      <c r="AB15" s="290">
        <f>IFERROR(VLOOKUP($AS$7&amp;$AS15,'様式C-1-1用'!$C$4:$BS$977,61,0),"")</f>
        <v>0</v>
      </c>
      <c r="AC15" s="334">
        <f>IFERROR(VLOOKUP($AS$7&amp;$AS15,'様式C-1-1用'!$C$4:$BS$977,62,0),"")</f>
        <v>0</v>
      </c>
      <c r="AD15" s="334">
        <f>IFERROR(VLOOKUP($AS$7&amp;$AS15,'様式C-1-1用'!$C$4:$BS$976,63,0),"")</f>
        <v>0</v>
      </c>
      <c r="AE15" s="334">
        <f>IFERROR(VLOOKUP($AS$7&amp;$AS15,'様式C-1-1用'!$C$4:$BS$976,64,0),"")</f>
        <v>0</v>
      </c>
      <c r="AF15" s="334">
        <f>IFERROR(VLOOKUP($AS$7&amp;$AS15,'様式C-1-1用'!$C$4:$BS$976,65,0),"")</f>
        <v>0</v>
      </c>
      <c r="AG15" s="334">
        <f>IFERROR(VLOOKUP($AS$7&amp;$AS15,'様式C-1-1用'!$C$4:$BS$977,66,0),"")</f>
        <v>0</v>
      </c>
      <c r="AH15" s="334">
        <f>IFERROR(VLOOKUP($AS$7&amp;$AS15,'様式C-1-1用'!$C$4:$BS$977,67,0),"")</f>
        <v>0</v>
      </c>
      <c r="AI15" s="334">
        <f>IFERROR(VLOOKUP($AS$7&amp;$AS15,'様式C-1-1用'!$C$4:$BS$977,68,0),"")</f>
        <v>0</v>
      </c>
      <c r="AJ15" s="334">
        <f>IFERROR(VLOOKUP($AS$7&amp;$AS15,'様式C-1-1用'!$C$4:$BS$977,69,0),"")</f>
        <v>0.48</v>
      </c>
      <c r="AK15" s="924" t="str">
        <f>IFERROR(VLOOKUP($AS$7&amp;$AS15,'様式C-1-1用'!$C$4:$AI$976,17,0),"")</f>
        <v>にじみ</v>
      </c>
      <c r="AL15" s="924"/>
      <c r="AM15" s="924"/>
      <c r="AN15" s="755"/>
      <c r="AO15" s="756"/>
      <c r="AP15" s="3"/>
      <c r="AQ15" s="166">
        <f t="shared" si="6"/>
        <v>3</v>
      </c>
      <c r="AS15" s="114">
        <f t="shared" si="7"/>
        <v>6</v>
      </c>
    </row>
    <row r="16" spans="2:86" ht="12" customHeight="1" x14ac:dyDescent="0.15">
      <c r="B16" s="629"/>
      <c r="C16" s="912"/>
      <c r="D16" s="910"/>
      <c r="E16" s="910"/>
      <c r="F16" s="910"/>
      <c r="G16" s="910"/>
      <c r="H16" s="910"/>
      <c r="I16" s="910"/>
      <c r="J16" s="911"/>
      <c r="K16" s="138">
        <f t="shared" si="5"/>
        <v>7</v>
      </c>
      <c r="L16" s="945" t="str">
        <f>IFERROR(VLOOKUP($AS$7&amp;$AS16,'様式C-1-1用'!$C$4:$AI$2973,5,0),"")</f>
        <v>覆工・坑門</v>
      </c>
      <c r="M16" s="946"/>
      <c r="N16" s="945" t="str">
        <f>IFERROR(VLOOKUP($AS$7&amp;$AS16,'様式C-1-1用'!$C$4:$AI$2973,6,0),"")</f>
        <v>側壁（右側）</v>
      </c>
      <c r="O16" s="946"/>
      <c r="P16" s="945" t="str">
        <f>IFERROR(VLOOKUP($AS$7&amp;$AS16,'様式C-1-1用'!$C$4:$AI$2973,7,0),"")</f>
        <v>材質劣化</v>
      </c>
      <c r="Q16" s="946"/>
      <c r="R16" s="420" t="str">
        <f>IFERROR(VLOOKUP($AS$7&amp;$AS16,'様式C-1-1用'!$C$4:$AI$2973,9,0),"")</f>
        <v>うき・はく離</v>
      </c>
      <c r="S16" s="420"/>
      <c r="T16" s="420"/>
      <c r="U16" s="923" t="str">
        <f>IFERROR(VLOOKUP($AS$7&amp;$AS16,'様式C-1-1用'!$C$4:$AI$2973,20,0),"")</f>
        <v>Ⅱ</v>
      </c>
      <c r="V16" s="947"/>
      <c r="W16" s="923" t="str">
        <f>IFERROR(VLOOKUP($AS$7&amp;$AS16,'様式C-1-1用'!$C$4:$AI$2973,23,0),"")</f>
        <v>Ⅱ</v>
      </c>
      <c r="X16" s="924"/>
      <c r="Y16" s="289">
        <f>IFERROR(VLOOKUP($AS$7&amp;$AS16,'様式C-1-1用'!$C$4:$CE$2973,58,0),"")</f>
        <v>0</v>
      </c>
      <c r="Z16" s="290">
        <f>IFERROR(VLOOKUP($AS$7&amp;$AS16,'様式C-1-1用'!$C$4:$BS$977,59,0),"")</f>
        <v>0</v>
      </c>
      <c r="AA16" s="290">
        <f>IFERROR(VLOOKUP($AS$7&amp;$AS16,'様式C-1-1用'!$C$4:$BS$977,60,0),"")</f>
        <v>0</v>
      </c>
      <c r="AB16" s="290">
        <f>IFERROR(VLOOKUP($AS$7&amp;$AS16,'様式C-1-1用'!$C$4:$BS$977,61,0),"")</f>
        <v>0</v>
      </c>
      <c r="AC16" s="334">
        <f>IFERROR(VLOOKUP($AS$7&amp;$AS16,'様式C-1-1用'!$C$4:$BS$977,62,0),"")</f>
        <v>0</v>
      </c>
      <c r="AD16" s="334">
        <f>IFERROR(VLOOKUP($AS$7&amp;$AS16,'様式C-1-1用'!$C$4:$BS$976,63,0),"")</f>
        <v>0</v>
      </c>
      <c r="AE16" s="334">
        <f>IFERROR(VLOOKUP($AS$7&amp;$AS16,'様式C-1-1用'!$C$4:$BS$976,64,0),"")</f>
        <v>0</v>
      </c>
      <c r="AF16" s="334">
        <f>IFERROR(VLOOKUP($AS$7&amp;$AS16,'様式C-1-1用'!$C$4:$BS$976,65,0),"")</f>
        <v>0.15</v>
      </c>
      <c r="AG16" s="334">
        <f>IFERROR(VLOOKUP($AS$7&amp;$AS16,'様式C-1-1用'!$C$4:$BS$977,66,0),"")</f>
        <v>0</v>
      </c>
      <c r="AH16" s="334">
        <f>IFERROR(VLOOKUP($AS$7&amp;$AS16,'様式C-1-1用'!$C$4:$BS$977,67,0),"")</f>
        <v>0</v>
      </c>
      <c r="AI16" s="334">
        <f>IFERROR(VLOOKUP($AS$7&amp;$AS16,'様式C-1-1用'!$C$4:$BS$977,68,0),"")</f>
        <v>0</v>
      </c>
      <c r="AJ16" s="334">
        <f>IFERROR(VLOOKUP($AS$7&amp;$AS16,'様式C-1-1用'!$C$4:$BS$977,69,0),"")</f>
        <v>0</v>
      </c>
      <c r="AK16" s="924" t="str">
        <f>IFERROR(VLOOKUP($AS$7&amp;$AS16,'様式C-1-1用'!$C$4:$AI$976,17,0),"")</f>
        <v/>
      </c>
      <c r="AL16" s="924"/>
      <c r="AM16" s="924"/>
      <c r="AN16" s="755"/>
      <c r="AO16" s="756"/>
      <c r="AP16" s="3"/>
      <c r="AQ16" s="166">
        <f t="shared" si="6"/>
        <v>2</v>
      </c>
      <c r="AS16" s="114">
        <f t="shared" si="7"/>
        <v>7</v>
      </c>
    </row>
    <row r="17" spans="2:45" ht="12" customHeight="1" x14ac:dyDescent="0.15">
      <c r="B17" s="629"/>
      <c r="C17" s="912"/>
      <c r="D17" s="910"/>
      <c r="E17" s="910"/>
      <c r="F17" s="910"/>
      <c r="G17" s="910"/>
      <c r="H17" s="910"/>
      <c r="I17" s="910"/>
      <c r="J17" s="911"/>
      <c r="K17" s="138">
        <f t="shared" si="5"/>
        <v>8</v>
      </c>
      <c r="L17" s="945" t="str">
        <f>IFERROR(VLOOKUP($AS$7&amp;$AS17,'様式C-1-1用'!$C$4:$AI$2973,5,0),"")</f>
        <v>路面</v>
      </c>
      <c r="M17" s="946"/>
      <c r="N17" s="945" t="str">
        <f>IFERROR(VLOOKUP($AS$7&amp;$AS17,'様式C-1-1用'!$C$4:$AI$2973,6,0),"")</f>
        <v>車道</v>
      </c>
      <c r="O17" s="946"/>
      <c r="P17" s="945" t="str">
        <f>IFERROR(VLOOKUP($AS$7&amp;$AS17,'様式C-1-1用'!$C$4:$AI$2973,7,0),"")</f>
        <v>材質劣化</v>
      </c>
      <c r="Q17" s="946"/>
      <c r="R17" s="420" t="str">
        <f>IFERROR(VLOOKUP($AS$7&amp;$AS17,'様式C-1-1用'!$C$4:$AI$2973,9,0),"")</f>
        <v>欠損</v>
      </c>
      <c r="S17" s="420"/>
      <c r="T17" s="420"/>
      <c r="U17" s="923" t="str">
        <f>IFERROR(VLOOKUP($AS$7&amp;$AS17,'様式C-1-1用'!$C$4:$AI$2973,20,0),"")</f>
        <v>Ⅱ</v>
      </c>
      <c r="V17" s="947"/>
      <c r="W17" s="923" t="str">
        <f>IFERROR(VLOOKUP($AS$7&amp;$AS17,'様式C-1-1用'!$C$4:$AI$2973,23,0),"")</f>
        <v>－</v>
      </c>
      <c r="X17" s="924"/>
      <c r="Y17" s="289">
        <f>IFERROR(VLOOKUP($AS$7&amp;$AS17,'様式C-1-1用'!$C$4:$CE$2973,58,0),"")</f>
        <v>0</v>
      </c>
      <c r="Z17" s="290">
        <f>IFERROR(VLOOKUP($AS$7&amp;$AS17,'様式C-1-1用'!$C$4:$BS$977,59,0),"")</f>
        <v>0</v>
      </c>
      <c r="AA17" s="290">
        <f>IFERROR(VLOOKUP($AS$7&amp;$AS17,'様式C-1-1用'!$C$4:$BS$977,60,0),"")</f>
        <v>0</v>
      </c>
      <c r="AB17" s="290">
        <f>IFERROR(VLOOKUP($AS$7&amp;$AS17,'様式C-1-1用'!$C$4:$BS$977,61,0),"")</f>
        <v>0</v>
      </c>
      <c r="AC17" s="334">
        <f>IFERROR(VLOOKUP($AS$7&amp;$AS17,'様式C-1-1用'!$C$4:$BS$977,62,0),"")</f>
        <v>0</v>
      </c>
      <c r="AD17" s="334">
        <f>IFERROR(VLOOKUP($AS$7&amp;$AS17,'様式C-1-1用'!$C$4:$BS$976,63,0),"")</f>
        <v>0</v>
      </c>
      <c r="AE17" s="334">
        <f>IFERROR(VLOOKUP($AS$7&amp;$AS17,'様式C-1-1用'!$C$4:$BS$976,64,0),"")</f>
        <v>0</v>
      </c>
      <c r="AF17" s="334">
        <f>IFERROR(VLOOKUP($AS$7&amp;$AS17,'様式C-1-1用'!$C$4:$BS$976,65,0),"")</f>
        <v>0</v>
      </c>
      <c r="AG17" s="334">
        <f>IFERROR(VLOOKUP($AS$7&amp;$AS17,'様式C-1-1用'!$C$4:$BS$977,66,0),"")</f>
        <v>0</v>
      </c>
      <c r="AH17" s="334">
        <f>IFERROR(VLOOKUP($AS$7&amp;$AS17,'様式C-1-1用'!$C$4:$BS$977,67,0),"")</f>
        <v>0</v>
      </c>
      <c r="AI17" s="334">
        <f>IFERROR(VLOOKUP($AS$7&amp;$AS17,'様式C-1-1用'!$C$4:$BS$977,68,0),"")</f>
        <v>0</v>
      </c>
      <c r="AJ17" s="334">
        <f>IFERROR(VLOOKUP($AS$7&amp;$AS17,'様式C-1-1用'!$C$4:$BS$977,69,0),"")</f>
        <v>0</v>
      </c>
      <c r="AK17" s="924" t="str">
        <f>IFERROR(VLOOKUP($AS$7&amp;$AS17,'様式C-1-1用'!$C$4:$AI$976,17,0),"")</f>
        <v>ひび割れ有(幅7.0mm×長さ3.0m)</v>
      </c>
      <c r="AL17" s="924"/>
      <c r="AM17" s="924"/>
      <c r="AN17" s="755"/>
      <c r="AO17" s="756"/>
      <c r="AP17" s="3"/>
      <c r="AQ17" s="166">
        <f t="shared" si="6"/>
        <v>2</v>
      </c>
      <c r="AS17" s="114">
        <f t="shared" si="7"/>
        <v>8</v>
      </c>
    </row>
    <row r="18" spans="2:45" ht="12" customHeight="1" x14ac:dyDescent="0.15">
      <c r="B18" s="629"/>
      <c r="C18" s="912"/>
      <c r="D18" s="910"/>
      <c r="E18" s="910"/>
      <c r="F18" s="910"/>
      <c r="G18" s="910"/>
      <c r="H18" s="910"/>
      <c r="I18" s="910"/>
      <c r="J18" s="911"/>
      <c r="K18" s="138">
        <f t="shared" si="5"/>
        <v>10</v>
      </c>
      <c r="L18" s="945" t="str">
        <f>IFERROR(VLOOKUP($AS$7&amp;$AS18,'様式C-1-1用'!$C$4:$AI$2973,5,0),"")</f>
        <v>路面</v>
      </c>
      <c r="M18" s="946"/>
      <c r="N18" s="945" t="str">
        <f>IFERROR(VLOOKUP($AS$7&amp;$AS18,'様式C-1-1用'!$C$4:$AI$2973,6,0),"")</f>
        <v>車道</v>
      </c>
      <c r="O18" s="946"/>
      <c r="P18" s="945" t="str">
        <f>IFERROR(VLOOKUP($AS$7&amp;$AS18,'様式C-1-1用'!$C$4:$AI$2973,7,0),"")</f>
        <v>材質劣化</v>
      </c>
      <c r="Q18" s="946"/>
      <c r="R18" s="420" t="str">
        <f>IFERROR(VLOOKUP($AS$7&amp;$AS18,'様式C-1-1用'!$C$4:$AI$2973,9,0),"")</f>
        <v>うき・はく離</v>
      </c>
      <c r="S18" s="420"/>
      <c r="T18" s="420"/>
      <c r="U18" s="923" t="str">
        <f>IFERROR(VLOOKUP($AS$7&amp;$AS18,'様式C-1-1用'!$C$4:$AI$2973,20,0),"")</f>
        <v>Ⅱ</v>
      </c>
      <c r="V18" s="947"/>
      <c r="W18" s="923" t="str">
        <f>IFERROR(VLOOKUP($AS$7&amp;$AS18,'様式C-1-1用'!$C$4:$AI$2973,23,0),"")</f>
        <v>－</v>
      </c>
      <c r="X18" s="924"/>
      <c r="Y18" s="289">
        <f>IFERROR(VLOOKUP($AS$7&amp;$AS18,'様式C-1-1用'!$C$4:$CE$2973,58,0),"")</f>
        <v>0</v>
      </c>
      <c r="Z18" s="290">
        <f>IFERROR(VLOOKUP($AS$7&amp;$AS18,'様式C-1-1用'!$C$4:$BS$977,59,0),"")</f>
        <v>0</v>
      </c>
      <c r="AA18" s="290">
        <f>IFERROR(VLOOKUP($AS$7&amp;$AS18,'様式C-1-1用'!$C$4:$BS$977,60,0),"")</f>
        <v>0</v>
      </c>
      <c r="AB18" s="290">
        <f>IFERROR(VLOOKUP($AS$7&amp;$AS18,'様式C-1-1用'!$C$4:$BS$977,61,0),"")</f>
        <v>0</v>
      </c>
      <c r="AC18" s="334">
        <f>IFERROR(VLOOKUP($AS$7&amp;$AS18,'様式C-1-1用'!$C$4:$BS$977,62,0),"")</f>
        <v>0</v>
      </c>
      <c r="AD18" s="334">
        <f>IFERROR(VLOOKUP($AS$7&amp;$AS18,'様式C-1-1用'!$C$4:$BS$976,63,0),"")</f>
        <v>0</v>
      </c>
      <c r="AE18" s="334">
        <f>IFERROR(VLOOKUP($AS$7&amp;$AS18,'様式C-1-1用'!$C$4:$BS$976,64,0),"")</f>
        <v>0</v>
      </c>
      <c r="AF18" s="334">
        <f>IFERROR(VLOOKUP($AS$7&amp;$AS18,'様式C-1-1用'!$C$4:$BS$976,65,0),"")</f>
        <v>0</v>
      </c>
      <c r="AG18" s="334">
        <f>IFERROR(VLOOKUP($AS$7&amp;$AS18,'様式C-1-1用'!$C$4:$BS$977,66,0),"")</f>
        <v>0</v>
      </c>
      <c r="AH18" s="334">
        <f>IFERROR(VLOOKUP($AS$7&amp;$AS18,'様式C-1-1用'!$C$4:$BS$977,67,0),"")</f>
        <v>0</v>
      </c>
      <c r="AI18" s="334">
        <f>IFERROR(VLOOKUP($AS$7&amp;$AS18,'様式C-1-1用'!$C$4:$BS$977,68,0),"")</f>
        <v>0</v>
      </c>
      <c r="AJ18" s="334">
        <f>IFERROR(VLOOKUP($AS$7&amp;$AS18,'様式C-1-1用'!$C$4:$BS$977,69,0),"")</f>
        <v>0</v>
      </c>
      <c r="AK18" s="924" t="str">
        <f>IFERROR(VLOOKUP($AS$7&amp;$AS18,'様式C-1-1用'!$C$4:$AI$976,17,0),"")</f>
        <v/>
      </c>
      <c r="AL18" s="924"/>
      <c r="AM18" s="924"/>
      <c r="AN18" s="755"/>
      <c r="AO18" s="756"/>
      <c r="AP18" s="3"/>
      <c r="AQ18" s="166">
        <f t="shared" si="6"/>
        <v>2</v>
      </c>
      <c r="AS18" s="114">
        <v>10</v>
      </c>
    </row>
    <row r="19" spans="2:45" ht="12" customHeight="1" x14ac:dyDescent="0.15">
      <c r="B19" s="629"/>
      <c r="C19" s="912"/>
      <c r="D19" s="910"/>
      <c r="E19" s="910"/>
      <c r="F19" s="910"/>
      <c r="G19" s="910"/>
      <c r="H19" s="910"/>
      <c r="I19" s="910"/>
      <c r="J19" s="911"/>
      <c r="K19" s="138">
        <f t="shared" si="5"/>
        <v>11</v>
      </c>
      <c r="L19" s="945" t="str">
        <f>IFERROR(VLOOKUP($AS$7&amp;$AS19,'様式C-1-1用'!$C$4:$AI$2973,5,0),"")</f>
        <v>路面</v>
      </c>
      <c r="M19" s="946"/>
      <c r="N19" s="945" t="str">
        <f>IFERROR(VLOOKUP($AS$7&amp;$AS19,'様式C-1-1用'!$C$4:$AI$2973,6,0),"")</f>
        <v>車道</v>
      </c>
      <c r="O19" s="946"/>
      <c r="P19" s="945" t="str">
        <f>IFERROR(VLOOKUP($AS$7&amp;$AS19,'様式C-1-1用'!$C$4:$AI$2973,7,0),"")</f>
        <v>材質劣化</v>
      </c>
      <c r="Q19" s="946"/>
      <c r="R19" s="420" t="str">
        <f>IFERROR(VLOOKUP($AS$7&amp;$AS19,'様式C-1-1用'!$C$4:$AI$2973,9,0),"")</f>
        <v>うき・はく離</v>
      </c>
      <c r="S19" s="420"/>
      <c r="T19" s="420"/>
      <c r="U19" s="923" t="str">
        <f>IFERROR(VLOOKUP($AS$7&amp;$AS19,'様式C-1-1用'!$C$4:$AI$2973,20,0),"")</f>
        <v>Ⅱ</v>
      </c>
      <c r="V19" s="947"/>
      <c r="W19" s="923" t="str">
        <f>IFERROR(VLOOKUP($AS$7&amp;$AS19,'様式C-1-1用'!$C$4:$AI$2973,23,0),"")</f>
        <v>－</v>
      </c>
      <c r="X19" s="924"/>
      <c r="Y19" s="289">
        <f>IFERROR(VLOOKUP($AS$7&amp;$AS19,'様式C-1-1用'!$C$4:$CE$2973,58,0),"")</f>
        <v>0</v>
      </c>
      <c r="Z19" s="290">
        <f>IFERROR(VLOOKUP($AS$7&amp;$AS19,'様式C-1-1用'!$C$4:$BS$977,59,0),"")</f>
        <v>0</v>
      </c>
      <c r="AA19" s="290">
        <f>IFERROR(VLOOKUP($AS$7&amp;$AS19,'様式C-1-1用'!$C$4:$BS$977,60,0),"")</f>
        <v>0</v>
      </c>
      <c r="AB19" s="290">
        <f>IFERROR(VLOOKUP($AS$7&amp;$AS19,'様式C-1-1用'!$C$4:$BS$977,61,0),"")</f>
        <v>0</v>
      </c>
      <c r="AC19" s="334">
        <f>IFERROR(VLOOKUP($AS$7&amp;$AS19,'様式C-1-1用'!$C$4:$BS$977,62,0),"")</f>
        <v>0</v>
      </c>
      <c r="AD19" s="334">
        <f>IFERROR(VLOOKUP($AS$7&amp;$AS19,'様式C-1-1用'!$C$4:$BS$976,63,0),"")</f>
        <v>0</v>
      </c>
      <c r="AE19" s="334">
        <f>IFERROR(VLOOKUP($AS$7&amp;$AS19,'様式C-1-1用'!$C$4:$BS$976,64,0),"")</f>
        <v>0</v>
      </c>
      <c r="AF19" s="334">
        <f>IFERROR(VLOOKUP($AS$7&amp;$AS19,'様式C-1-1用'!$C$4:$BS$976,65,0),"")</f>
        <v>0</v>
      </c>
      <c r="AG19" s="334">
        <f>IFERROR(VLOOKUP($AS$7&amp;$AS19,'様式C-1-1用'!$C$4:$BS$977,66,0),"")</f>
        <v>0</v>
      </c>
      <c r="AH19" s="334">
        <f>IFERROR(VLOOKUP($AS$7&amp;$AS19,'様式C-1-1用'!$C$4:$BS$977,67,0),"")</f>
        <v>0</v>
      </c>
      <c r="AI19" s="334">
        <f>IFERROR(VLOOKUP($AS$7&amp;$AS19,'様式C-1-1用'!$C$4:$BS$977,68,0),"")</f>
        <v>0</v>
      </c>
      <c r="AJ19" s="334">
        <f>IFERROR(VLOOKUP($AS$7&amp;$AS19,'様式C-1-1用'!$C$4:$BS$977,69,0),"")</f>
        <v>0</v>
      </c>
      <c r="AK19" s="924" t="str">
        <f>IFERROR(VLOOKUP($AS$7&amp;$AS19,'様式C-1-1用'!$C$4:$AI$976,17,0),"")</f>
        <v/>
      </c>
      <c r="AL19" s="924"/>
      <c r="AM19" s="924"/>
      <c r="AN19" s="755"/>
      <c r="AO19" s="756"/>
      <c r="AP19" s="3"/>
      <c r="AQ19" s="166">
        <f t="shared" si="6"/>
        <v>2</v>
      </c>
      <c r="AS19" s="114">
        <f t="shared" si="7"/>
        <v>11</v>
      </c>
    </row>
    <row r="20" spans="2:45" ht="12" customHeight="1" x14ac:dyDescent="0.15">
      <c r="B20" s="629"/>
      <c r="C20" s="912"/>
      <c r="D20" s="910"/>
      <c r="E20" s="910"/>
      <c r="F20" s="910"/>
      <c r="G20" s="910"/>
      <c r="H20" s="910"/>
      <c r="I20" s="910"/>
      <c r="J20" s="911"/>
      <c r="K20" s="138">
        <f t="shared" si="5"/>
        <v>12</v>
      </c>
      <c r="L20" s="945" t="str">
        <f>IFERROR(VLOOKUP($AS$7&amp;$AS20,'様式C-1-1用'!$C$4:$AI$2973,5,0),"")</f>
        <v>覆工・坑門</v>
      </c>
      <c r="M20" s="946"/>
      <c r="N20" s="945" t="str">
        <f>IFERROR(VLOOKUP($AS$7&amp;$AS20,'様式C-1-1用'!$C$4:$AI$2973,6,0),"")</f>
        <v>側壁（右側）</v>
      </c>
      <c r="O20" s="946"/>
      <c r="P20" s="945" t="str">
        <f>IFERROR(VLOOKUP($AS$7&amp;$AS20,'様式C-1-1用'!$C$4:$AI$2973,7,0),"")</f>
        <v>材質劣化</v>
      </c>
      <c r="Q20" s="946"/>
      <c r="R20" s="420" t="str">
        <f>IFERROR(VLOOKUP($AS$7&amp;$AS20,'様式C-1-1用'!$C$4:$AI$2973,9,0),"")</f>
        <v>うき・はく離</v>
      </c>
      <c r="S20" s="420"/>
      <c r="T20" s="420"/>
      <c r="U20" s="923" t="str">
        <f>IFERROR(VLOOKUP($AS$7&amp;$AS20,'様式C-1-1用'!$C$4:$AI$2973,20,0),"")</f>
        <v>－</v>
      </c>
      <c r="V20" s="947"/>
      <c r="W20" s="923" t="str">
        <f>IFERROR(VLOOKUP($AS$7&amp;$AS20,'様式C-1-1用'!$C$4:$AI$2973,23,0),"")</f>
        <v>Ⅱ</v>
      </c>
      <c r="X20" s="924"/>
      <c r="Y20" s="289">
        <f>IFERROR(VLOOKUP($AS$7&amp;$AS20,'様式C-1-1用'!$C$4:$CE$2973,58,0),"")</f>
        <v>0</v>
      </c>
      <c r="Z20" s="290">
        <f>IFERROR(VLOOKUP($AS$7&amp;$AS20,'様式C-1-1用'!$C$4:$BS$977,59,0),"")</f>
        <v>0</v>
      </c>
      <c r="AA20" s="290">
        <f>IFERROR(VLOOKUP($AS$7&amp;$AS20,'様式C-1-1用'!$C$4:$BS$977,60,0),"")</f>
        <v>0</v>
      </c>
      <c r="AB20" s="290">
        <f>IFERROR(VLOOKUP($AS$7&amp;$AS20,'様式C-1-1用'!$C$4:$BS$977,61,0),"")</f>
        <v>0</v>
      </c>
      <c r="AC20" s="334">
        <f>IFERROR(VLOOKUP($AS$7&amp;$AS20,'様式C-1-1用'!$C$4:$BS$977,62,0),"")</f>
        <v>0</v>
      </c>
      <c r="AD20" s="334">
        <f>IFERROR(VLOOKUP($AS$7&amp;$AS20,'様式C-1-1用'!$C$4:$BS$976,63,0),"")</f>
        <v>0</v>
      </c>
      <c r="AE20" s="334">
        <f>IFERROR(VLOOKUP($AS$7&amp;$AS20,'様式C-1-1用'!$C$4:$BS$976,64,0),"")</f>
        <v>0</v>
      </c>
      <c r="AF20" s="334">
        <f>IFERROR(VLOOKUP($AS$7&amp;$AS20,'様式C-1-1用'!$C$4:$BS$976,65,0),"")</f>
        <v>0.04</v>
      </c>
      <c r="AG20" s="334">
        <f>IFERROR(VLOOKUP($AS$7&amp;$AS20,'様式C-1-1用'!$C$4:$BS$977,66,0),"")</f>
        <v>0</v>
      </c>
      <c r="AH20" s="334">
        <f>IFERROR(VLOOKUP($AS$7&amp;$AS20,'様式C-1-1用'!$C$4:$BS$977,67,0),"")</f>
        <v>0</v>
      </c>
      <c r="AI20" s="334">
        <f>IFERROR(VLOOKUP($AS$7&amp;$AS20,'様式C-1-1用'!$C$4:$BS$977,68,0),"")</f>
        <v>0</v>
      </c>
      <c r="AJ20" s="334">
        <f>IFERROR(VLOOKUP($AS$7&amp;$AS20,'様式C-1-1用'!$C$4:$BS$977,69,0),"")</f>
        <v>0</v>
      </c>
      <c r="AK20" s="924" t="str">
        <f>IFERROR(VLOOKUP($AS$7&amp;$AS20,'様式C-1-1用'!$C$4:$AI$976,17,0),"")</f>
        <v/>
      </c>
      <c r="AL20" s="924"/>
      <c r="AM20" s="924"/>
      <c r="AN20" s="755"/>
      <c r="AO20" s="756"/>
      <c r="AP20" s="3"/>
      <c r="AQ20" s="166">
        <f t="shared" si="6"/>
        <v>2</v>
      </c>
      <c r="AS20" s="114">
        <f t="shared" si="7"/>
        <v>12</v>
      </c>
    </row>
    <row r="21" spans="2:45" ht="12" customHeight="1" x14ac:dyDescent="0.15">
      <c r="B21" s="629"/>
      <c r="C21" s="912"/>
      <c r="D21" s="910"/>
      <c r="E21" s="910"/>
      <c r="F21" s="910"/>
      <c r="G21" s="910"/>
      <c r="H21" s="910"/>
      <c r="I21" s="910"/>
      <c r="J21" s="911"/>
      <c r="K21" s="138" t="str">
        <f t="shared" si="5"/>
        <v/>
      </c>
      <c r="L21" s="945" t="str">
        <f>IFERROR(VLOOKUP($AS$7&amp;$AS21,'様式C-1-1用'!$C$4:$AI$2973,5,0),"")</f>
        <v/>
      </c>
      <c r="M21" s="946"/>
      <c r="N21" s="945" t="str">
        <f>IFERROR(VLOOKUP($AS$7&amp;$AS21,'様式C-1-1用'!$C$4:$AI$2973,6,0),"")</f>
        <v/>
      </c>
      <c r="O21" s="946"/>
      <c r="P21" s="945" t="str">
        <f>IFERROR(VLOOKUP($AS$7&amp;$AS21,'様式C-1-1用'!$C$4:$AI$2973,7,0),"")</f>
        <v/>
      </c>
      <c r="Q21" s="946"/>
      <c r="R21" s="420" t="str">
        <f>IFERROR(VLOOKUP($AS$7&amp;$AS21,'様式C-1-1用'!$C$4:$AI$2973,9,0),"")</f>
        <v/>
      </c>
      <c r="S21" s="420"/>
      <c r="T21" s="420"/>
      <c r="U21" s="923" t="str">
        <f>IFERROR(VLOOKUP($AS$7&amp;$AS21,'様式C-1-1用'!$C$4:$AI$2973,20,0),"")</f>
        <v/>
      </c>
      <c r="V21" s="947"/>
      <c r="W21" s="923" t="str">
        <f>IFERROR(VLOOKUP($AS$7&amp;$AS21,'様式C-1-1用'!$C$4:$AI$2973,23,0),"")</f>
        <v/>
      </c>
      <c r="X21" s="924"/>
      <c r="Y21" s="289" t="str">
        <f>IFERROR(VLOOKUP($AS$7&amp;$AS21,'様式C-1-1用'!$C$4:$CE$2973,58,0),"")</f>
        <v/>
      </c>
      <c r="Z21" s="290" t="str">
        <f>IFERROR(VLOOKUP($AS$7&amp;$AS21,'様式C-1-1用'!$C$4:$BS$977,59,0),"")</f>
        <v/>
      </c>
      <c r="AA21" s="290" t="str">
        <f>IFERROR(VLOOKUP($AS$7&amp;$AS21,'様式C-1-1用'!$C$4:$BS$977,60,0),"")</f>
        <v/>
      </c>
      <c r="AB21" s="290" t="str">
        <f>IFERROR(VLOOKUP($AS$7&amp;$AS21,'様式C-1-1用'!$C$4:$BS$977,61,0),"")</f>
        <v/>
      </c>
      <c r="AC21" s="334" t="str">
        <f>IFERROR(VLOOKUP($AS$7&amp;$AS21,'様式C-1-1用'!$C$4:$BS$977,62,0),"")</f>
        <v/>
      </c>
      <c r="AD21" s="334" t="str">
        <f>IFERROR(VLOOKUP($AS$7&amp;$AS21,'様式C-1-1用'!$C$4:$BS$976,63,0),"")</f>
        <v/>
      </c>
      <c r="AE21" s="334" t="str">
        <f>IFERROR(VLOOKUP($AS$7&amp;$AS21,'様式C-1-1用'!$C$4:$BS$976,64,0),"")</f>
        <v/>
      </c>
      <c r="AF21" s="334" t="str">
        <f>IFERROR(VLOOKUP($AS$7&amp;$AS21,'様式C-1-1用'!$C$4:$BS$976,65,0),"")</f>
        <v/>
      </c>
      <c r="AG21" s="334" t="str">
        <f>IFERROR(VLOOKUP($AS$7&amp;$AS21,'様式C-1-1用'!$C$4:$BS$977,66,0),"")</f>
        <v/>
      </c>
      <c r="AH21" s="334" t="str">
        <f>IFERROR(VLOOKUP($AS$7&amp;$AS21,'様式C-1-1用'!$C$4:$BS$977,67,0),"")</f>
        <v/>
      </c>
      <c r="AI21" s="334" t="str">
        <f>IFERROR(VLOOKUP($AS$7&amp;$AS21,'様式C-1-1用'!$C$4:$BS$977,68,0),"")</f>
        <v/>
      </c>
      <c r="AJ21" s="334" t="str">
        <f>IFERROR(VLOOKUP($AS$7&amp;$AS21,'様式C-1-1用'!$C$4:$BS$977,69,0),"")</f>
        <v/>
      </c>
      <c r="AK21" s="924" t="str">
        <f>IFERROR(VLOOKUP($AS$7&amp;$AS21,'様式C-1-1用'!$C$4:$AI$976,17,0),"")</f>
        <v/>
      </c>
      <c r="AL21" s="924"/>
      <c r="AM21" s="924"/>
      <c r="AN21" s="755"/>
      <c r="AO21" s="756"/>
      <c r="AP21" s="3"/>
      <c r="AQ21" s="166">
        <f t="shared" si="6"/>
        <v>0</v>
      </c>
      <c r="AS21" s="114">
        <f t="shared" si="7"/>
        <v>13</v>
      </c>
    </row>
    <row r="22" spans="2:45" ht="12" customHeight="1" x14ac:dyDescent="0.15">
      <c r="B22" s="629"/>
      <c r="C22" s="912"/>
      <c r="D22" s="910"/>
      <c r="E22" s="910"/>
      <c r="F22" s="910"/>
      <c r="G22" s="910"/>
      <c r="H22" s="910"/>
      <c r="I22" s="910"/>
      <c r="J22" s="911"/>
      <c r="K22" s="138" t="str">
        <f t="shared" si="5"/>
        <v/>
      </c>
      <c r="L22" s="945" t="str">
        <f>IFERROR(VLOOKUP($AS$7&amp;$AS22,'様式C-1-1用'!$C$4:$AI$2973,5,0),"")</f>
        <v/>
      </c>
      <c r="M22" s="946"/>
      <c r="N22" s="945" t="str">
        <f>IFERROR(VLOOKUP($AS$7&amp;$AS22,'様式C-1-1用'!$C$4:$AI$2973,6,0),"")</f>
        <v/>
      </c>
      <c r="O22" s="946"/>
      <c r="P22" s="945" t="str">
        <f>IFERROR(VLOOKUP($AS$7&amp;$AS22,'様式C-1-1用'!$C$4:$AI$2973,7,0),"")</f>
        <v/>
      </c>
      <c r="Q22" s="946"/>
      <c r="R22" s="420" t="str">
        <f>IFERROR(VLOOKUP($AS$7&amp;$AS22,'様式C-1-1用'!$C$4:$AI$2973,9,0),"")</f>
        <v/>
      </c>
      <c r="S22" s="420"/>
      <c r="T22" s="420"/>
      <c r="U22" s="923" t="str">
        <f>IFERROR(VLOOKUP($AS$7&amp;$AS22,'様式C-1-1用'!$C$4:$AI$2973,20,0),"")</f>
        <v/>
      </c>
      <c r="V22" s="947"/>
      <c r="W22" s="923" t="str">
        <f>IFERROR(VLOOKUP($AS$7&amp;$AS22,'様式C-1-1用'!$C$4:$AI$2973,23,0),"")</f>
        <v/>
      </c>
      <c r="X22" s="924"/>
      <c r="Y22" s="289" t="str">
        <f>IFERROR(VLOOKUP($AS$7&amp;$AS22,'様式C-1-1用'!$C$4:$CE$2973,58,0),"")</f>
        <v/>
      </c>
      <c r="Z22" s="290" t="str">
        <f>IFERROR(VLOOKUP($AS$7&amp;$AS22,'様式C-1-1用'!$C$4:$BS$977,59,0),"")</f>
        <v/>
      </c>
      <c r="AA22" s="290" t="str">
        <f>IFERROR(VLOOKUP($AS$7&amp;$AS22,'様式C-1-1用'!$C$4:$BS$977,60,0),"")</f>
        <v/>
      </c>
      <c r="AB22" s="290" t="str">
        <f>IFERROR(VLOOKUP($AS$7&amp;$AS22,'様式C-1-1用'!$C$4:$BS$977,61,0),"")</f>
        <v/>
      </c>
      <c r="AC22" s="334" t="str">
        <f>IFERROR(VLOOKUP($AS$7&amp;$AS22,'様式C-1-1用'!$C$4:$BS$977,62,0),"")</f>
        <v/>
      </c>
      <c r="AD22" s="334" t="str">
        <f>IFERROR(VLOOKUP($AS$7&amp;$AS22,'様式C-1-1用'!$C$4:$BS$976,63,0),"")</f>
        <v/>
      </c>
      <c r="AE22" s="334" t="str">
        <f>IFERROR(VLOOKUP($AS$7&amp;$AS22,'様式C-1-1用'!$C$4:$BS$976,64,0),"")</f>
        <v/>
      </c>
      <c r="AF22" s="334" t="str">
        <f>IFERROR(VLOOKUP($AS$7&amp;$AS22,'様式C-1-1用'!$C$4:$BS$976,65,0),"")</f>
        <v/>
      </c>
      <c r="AG22" s="334" t="str">
        <f>IFERROR(VLOOKUP($AS$7&amp;$AS22,'様式C-1-1用'!$C$4:$BS$977,66,0),"")</f>
        <v/>
      </c>
      <c r="AH22" s="334" t="str">
        <f>IFERROR(VLOOKUP($AS$7&amp;$AS22,'様式C-1-1用'!$C$4:$BS$977,67,0),"")</f>
        <v/>
      </c>
      <c r="AI22" s="334" t="str">
        <f>IFERROR(VLOOKUP($AS$7&amp;$AS22,'様式C-1-1用'!$C$4:$BS$977,68,0),"")</f>
        <v/>
      </c>
      <c r="AJ22" s="334" t="str">
        <f>IFERROR(VLOOKUP($AS$7&amp;$AS22,'様式C-1-1用'!$C$4:$BS$977,69,0),"")</f>
        <v/>
      </c>
      <c r="AK22" s="924" t="str">
        <f>IFERROR(VLOOKUP($AS$7&amp;$AS22,'様式C-1-1用'!$C$4:$AI$976,17,0),"")</f>
        <v/>
      </c>
      <c r="AL22" s="924"/>
      <c r="AM22" s="924"/>
      <c r="AN22" s="755"/>
      <c r="AO22" s="756"/>
      <c r="AP22" s="3"/>
      <c r="AQ22" s="166">
        <f t="shared" si="6"/>
        <v>0</v>
      </c>
      <c r="AS22" s="114">
        <f t="shared" si="7"/>
        <v>14</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15</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16</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17</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18</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19</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20</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21</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22</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1.08</v>
      </c>
      <c r="AG31" s="335">
        <f t="shared" si="8"/>
        <v>0</v>
      </c>
      <c r="AH31" s="335">
        <f t="shared" si="8"/>
        <v>0</v>
      </c>
      <c r="AI31" s="335">
        <f t="shared" si="8"/>
        <v>0</v>
      </c>
      <c r="AJ31" s="335">
        <f t="shared" si="8"/>
        <v>5.18</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4</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3</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Ⅱb</v>
      </c>
      <c r="AD33" s="924"/>
      <c r="AE33" s="924"/>
      <c r="AF33" s="947"/>
      <c r="AG33" s="923" t="str">
        <f>IF(AG32&gt;0,"Ⅳ",IF(AH32&gt;0,"Ⅲ",IF(AI32&gt;0,"Ⅱa",IF(AJ32&gt;0,"Ⅱb","Ⅰ"))))</f>
        <v>Ⅱb</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4</v>
      </c>
      <c r="AF35" s="970"/>
      <c r="AG35" s="139">
        <f>AG32</f>
        <v>0</v>
      </c>
      <c r="AH35" s="139">
        <f>AH32</f>
        <v>0</v>
      </c>
      <c r="AI35" s="969">
        <f>SUM(AI32:AJ32)</f>
        <v>3</v>
      </c>
      <c r="AJ35" s="970"/>
      <c r="AK35" s="955"/>
      <c r="AL35" s="955"/>
      <c r="AM35" s="955"/>
      <c r="AN35" s="955"/>
      <c r="AO35" s="956"/>
      <c r="AP35" s="3"/>
      <c r="AQ35" s="143">
        <f>+Y32+AC35+AG35</f>
        <v>0</v>
      </c>
      <c r="AR35" s="143">
        <f>+Z32+AD35+AH35</f>
        <v>0</v>
      </c>
      <c r="AS35" s="948">
        <f>+AS34+AE35+AI35</f>
        <v>7</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Ⅱ</v>
      </c>
      <c r="AD36" s="924"/>
      <c r="AE36" s="924"/>
      <c r="AF36" s="947"/>
      <c r="AG36" s="923" t="str">
        <f>IF(AG35&gt;0,"Ⅳ",IF(AH35&gt;0,"Ⅲ",IF(AI35&gt;0,"Ⅱ","Ⅰ")))</f>
        <v>Ⅱ</v>
      </c>
      <c r="AH36" s="924"/>
      <c r="AI36" s="924"/>
      <c r="AJ36" s="947"/>
      <c r="AK36" s="955"/>
      <c r="AL36" s="955"/>
      <c r="AM36" s="955"/>
      <c r="AN36" s="955"/>
      <c r="AO36" s="956"/>
      <c r="AP36" s="3"/>
      <c r="AQ36" s="525" t="str">
        <f>IF(AQ35&gt;0,"Ⅳ",IF(AR35&gt;0,"Ⅲ",IF(AS35&gt;0,"Ⅱ","Ⅰ")))</f>
        <v>Ⅱ</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Ⅱ</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21" priority="1">
      <formula>$AQ11=1</formula>
    </cfRule>
  </conditionalFormatting>
  <conditionalFormatting sqref="AC11:AF30">
    <cfRule type="expression" dxfId="20" priority="3">
      <formula>$AQ11=2</formula>
    </cfRule>
  </conditionalFormatting>
  <conditionalFormatting sqref="AG11:AJ30">
    <cfRule type="expression" dxfId="1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4E0C2-A566-4AEC-9EA6-639EFB85CAC2}">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19</v>
      </c>
      <c r="AW5" s="115">
        <f>R7</f>
        <v>8.9939999999999998</v>
      </c>
      <c r="AX5" s="143">
        <f>+Y32</f>
        <v>0</v>
      </c>
      <c r="AY5" s="143">
        <f>+Z32</f>
        <v>0</v>
      </c>
      <c r="AZ5" s="143">
        <f>+AA32</f>
        <v>0</v>
      </c>
      <c r="BA5" s="143">
        <f t="shared" ref="BA5" si="0">+AB32</f>
        <v>0</v>
      </c>
      <c r="BB5" s="143">
        <f>+AC32</f>
        <v>0</v>
      </c>
      <c r="BC5" s="143">
        <f t="shared" ref="BC5:BI5" si="1">+AD32</f>
        <v>0</v>
      </c>
      <c r="BD5" s="143">
        <f t="shared" si="1"/>
        <v>0</v>
      </c>
      <c r="BE5" s="143">
        <f t="shared" si="1"/>
        <v>6</v>
      </c>
      <c r="BF5" s="143">
        <f t="shared" si="1"/>
        <v>0</v>
      </c>
      <c r="BG5" s="143">
        <f t="shared" si="1"/>
        <v>0</v>
      </c>
      <c r="BH5" s="143">
        <f t="shared" si="1"/>
        <v>1</v>
      </c>
      <c r="BI5" s="143">
        <f t="shared" si="1"/>
        <v>0</v>
      </c>
      <c r="BJ5" s="143">
        <f>+Y35</f>
        <v>0</v>
      </c>
      <c r="BK5" s="143">
        <f t="shared" ref="BK5" si="2">+Z35</f>
        <v>0</v>
      </c>
      <c r="BL5" s="143">
        <f>+AA35</f>
        <v>0</v>
      </c>
      <c r="BM5" s="143">
        <f>+AC35</f>
        <v>0</v>
      </c>
      <c r="BN5" s="143">
        <f t="shared" ref="BN5:BO5" si="3">+AD35</f>
        <v>0</v>
      </c>
      <c r="BO5" s="143">
        <f t="shared" si="3"/>
        <v>6</v>
      </c>
      <c r="BP5" s="143">
        <f>+AG35</f>
        <v>0</v>
      </c>
      <c r="BQ5" s="143">
        <f>+AH35</f>
        <v>0</v>
      </c>
      <c r="BR5" s="143">
        <f>+AI35</f>
        <v>1</v>
      </c>
      <c r="BS5" s="288" t="str">
        <f>+Y36</f>
        <v>Ⅰ</v>
      </c>
      <c r="BT5" s="288" t="str">
        <f>+AC36</f>
        <v>Ⅱ</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1.41</v>
      </c>
      <c r="CE5" s="118">
        <f t="shared" si="4"/>
        <v>0</v>
      </c>
      <c r="CF5" s="118">
        <f t="shared" si="4"/>
        <v>0</v>
      </c>
      <c r="CG5" s="118">
        <f t="shared" si="4"/>
        <v>3.05</v>
      </c>
      <c r="CH5" s="118">
        <f t="shared" si="4"/>
        <v>0</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19</v>
      </c>
      <c r="O7" s="924"/>
      <c r="P7" s="920" t="s">
        <v>466</v>
      </c>
      <c r="Q7" s="922"/>
      <c r="R7" s="925">
        <f>IF(N7="","",IFERROR(INDEX('様式A-2'!$C$9:$C$438,MATCH(N7,'様式A-2'!$B$9:$B$438,0)),""))</f>
        <v>8.9939999999999998</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19S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アーチ（左側）</v>
      </c>
      <c r="O11" s="946"/>
      <c r="P11" s="945" t="str">
        <f>IFERROR(VLOOKUP($AS$7&amp;$AS11,'様式C-1-1用'!$C$4:$AI$2973,7,0),"")</f>
        <v>材質劣化</v>
      </c>
      <c r="Q11" s="946"/>
      <c r="R11" s="420" t="str">
        <f>IFERROR(VLOOKUP($AS$7&amp;$AS11,'様式C-1-1用'!$C$4:$AI$2973,9,0),"")</f>
        <v>補修跡</v>
      </c>
      <c r="S11" s="420"/>
      <c r="T11" s="420"/>
      <c r="U11" s="923" t="str">
        <f>IFERROR(VLOOKUP($AS$7&amp;$AS11,'様式C-1-1用'!$C$4:$AI$2973,20,0),"")</f>
        <v>Ⅱ</v>
      </c>
      <c r="V11" s="947"/>
      <c r="W11" s="923" t="str">
        <f>IFERROR(VLOOKUP($AS$7&amp;$AS11,'様式C-1-1用'!$C$4:$AI$2973,23,0),"")</f>
        <v>Ⅰ</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0</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メッシュシート</v>
      </c>
      <c r="AL11" s="944"/>
      <c r="AM11" s="944"/>
      <c r="AN11" s="758"/>
      <c r="AO11" s="759"/>
      <c r="AP11" s="3"/>
      <c r="AQ11" s="166">
        <f>IF(P11="外力",1,IF(P11="材質劣化",2,IF(P11="漏水",3,0)))</f>
        <v>2</v>
      </c>
      <c r="AS11" s="114">
        <v>1</v>
      </c>
    </row>
    <row r="12" spans="2:86" ht="12" customHeight="1" x14ac:dyDescent="0.15">
      <c r="B12" s="629"/>
      <c r="C12" s="912"/>
      <c r="D12" s="910"/>
      <c r="E12" s="910"/>
      <c r="F12" s="910"/>
      <c r="G12" s="910"/>
      <c r="H12" s="910"/>
      <c r="I12" s="910"/>
      <c r="J12" s="911"/>
      <c r="K12" s="138">
        <f t="shared" ref="K12:K30" si="5">IF(L12="","",AS12)</f>
        <v>2</v>
      </c>
      <c r="L12" s="945" t="str">
        <f>IFERROR(VLOOKUP($AS$7&amp;$AS12,'様式C-1-1用'!$C$4:$AI$2973,5,0),"")</f>
        <v>覆工・坑門</v>
      </c>
      <c r="M12" s="946"/>
      <c r="N12" s="945" t="str">
        <f>IFERROR(VLOOKUP($AS$7&amp;$AS12,'様式C-1-1用'!$C$4:$AI$2973,6,0),"")</f>
        <v>アーチ（天端）</v>
      </c>
      <c r="O12" s="946"/>
      <c r="P12" s="945" t="str">
        <f>IFERROR(VLOOKUP($AS$7&amp;$AS12,'様式C-1-1用'!$C$4:$AI$2973,7,0),"")</f>
        <v>材質劣化</v>
      </c>
      <c r="Q12" s="946"/>
      <c r="R12" s="420" t="str">
        <f>IFERROR(VLOOKUP($AS$7&amp;$AS12,'様式C-1-1用'!$C$4:$AI$2973,9,0),"")</f>
        <v>ひび割れ</v>
      </c>
      <c r="S12" s="420"/>
      <c r="T12" s="420"/>
      <c r="U12" s="923" t="str">
        <f>IFERROR(VLOOKUP($AS$7&amp;$AS12,'様式C-1-1用'!$C$4:$AI$2973,20,0),"")</f>
        <v>Ⅱ</v>
      </c>
      <c r="V12" s="947"/>
      <c r="W12" s="923" t="str">
        <f>IFERROR(VLOOKUP($AS$7&amp;$AS12,'様式C-1-1用'!$C$4:$AI$2973,23,0),"")</f>
        <v>Ⅱ</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v>
      </c>
      <c r="AG12" s="334">
        <f>IFERROR(VLOOKUP($AS$7&amp;$AS12,'様式C-1-1用'!$C$4:$BS$977,66,0),"")</f>
        <v>0</v>
      </c>
      <c r="AH12" s="334">
        <f>IFERROR(VLOOKUP($AS$7&amp;$AS12,'様式C-1-1用'!$C$4:$BS$977,67,0),"")</f>
        <v>0</v>
      </c>
      <c r="AI12" s="334">
        <f>IFERROR(VLOOKUP($AS$7&amp;$AS12,'様式C-1-1用'!$C$4:$BS$977,68,0),"")</f>
        <v>0</v>
      </c>
      <c r="AJ12" s="334">
        <f>IFERROR(VLOOKUP($AS$7&amp;$AS12,'様式C-1-1用'!$C$4:$BS$977,69,0),"")</f>
        <v>0</v>
      </c>
      <c r="AK12" s="924" t="str">
        <f>IFERROR(VLOOKUP($AS$7&amp;$AS12,'様式C-1-1用'!$C$4:$AI$976,17,0),"")</f>
        <v>幅0.3mm ひび割れ</v>
      </c>
      <c r="AL12" s="924"/>
      <c r="AM12" s="924"/>
      <c r="AN12" s="755"/>
      <c r="AO12" s="756"/>
      <c r="AP12" s="3"/>
      <c r="AQ12" s="166">
        <f t="shared" ref="AQ12:AQ30" si="6">IF(P12="外力",1,IF(P12="材質劣化",2,IF(P12="漏水",3,0)))</f>
        <v>2</v>
      </c>
      <c r="AS12" s="114">
        <f>AS11+1</f>
        <v>2</v>
      </c>
    </row>
    <row r="13" spans="2:86" ht="12" customHeight="1" x14ac:dyDescent="0.15">
      <c r="B13" s="629"/>
      <c r="C13" s="912"/>
      <c r="D13" s="910"/>
      <c r="E13" s="910"/>
      <c r="F13" s="910"/>
      <c r="G13" s="910"/>
      <c r="H13" s="910"/>
      <c r="I13" s="910"/>
      <c r="J13" s="911"/>
      <c r="K13" s="138">
        <f t="shared" si="5"/>
        <v>3</v>
      </c>
      <c r="L13" s="945" t="str">
        <f>IFERROR(VLOOKUP($AS$7&amp;$AS13,'様式C-1-1用'!$C$4:$AI$2973,5,0),"")</f>
        <v>覆工・坑門</v>
      </c>
      <c r="M13" s="946"/>
      <c r="N13" s="945" t="str">
        <f>IFERROR(VLOOKUP($AS$7&amp;$AS13,'様式C-1-1用'!$C$4:$AI$2973,6,0),"")</f>
        <v>側壁（右側）</v>
      </c>
      <c r="O13" s="946"/>
      <c r="P13" s="945" t="str">
        <f>IFERROR(VLOOKUP($AS$7&amp;$AS13,'様式C-1-1用'!$C$4:$AI$2973,7,0),"")</f>
        <v>材質劣化</v>
      </c>
      <c r="Q13" s="946"/>
      <c r="R13" s="420" t="str">
        <f>IFERROR(VLOOKUP($AS$7&amp;$AS13,'様式C-1-1用'!$C$4:$AI$2973,9,0),"")</f>
        <v>うき・はく離</v>
      </c>
      <c r="S13" s="420"/>
      <c r="T13" s="420"/>
      <c r="U13" s="923" t="str">
        <f>IFERROR(VLOOKUP($AS$7&amp;$AS13,'様式C-1-1用'!$C$4:$AI$2973,20,0),"")</f>
        <v>Ⅱ</v>
      </c>
      <c r="V13" s="947"/>
      <c r="W13" s="923" t="str">
        <f>IFERROR(VLOOKUP($AS$7&amp;$AS13,'様式C-1-1用'!$C$4:$AI$2973,23,0),"")</f>
        <v>Ⅱ</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v>
      </c>
      <c r="AF13" s="334">
        <f>IFERROR(VLOOKUP($AS$7&amp;$AS13,'様式C-1-1用'!$C$4:$BS$976,65,0),"")</f>
        <v>0.09</v>
      </c>
      <c r="AG13" s="334">
        <f>IFERROR(VLOOKUP($AS$7&amp;$AS13,'様式C-1-1用'!$C$4:$BS$977,66,0),"")</f>
        <v>0</v>
      </c>
      <c r="AH13" s="334">
        <f>IFERROR(VLOOKUP($AS$7&amp;$AS13,'様式C-1-1用'!$C$4:$BS$977,67,0),"")</f>
        <v>0</v>
      </c>
      <c r="AI13" s="334">
        <f>IFERROR(VLOOKUP($AS$7&amp;$AS13,'様式C-1-1用'!$C$4:$BS$977,68,0),"")</f>
        <v>0</v>
      </c>
      <c r="AJ13" s="334">
        <f>IFERROR(VLOOKUP($AS$7&amp;$AS13,'様式C-1-1用'!$C$4:$BS$977,69,0),"")</f>
        <v>0</v>
      </c>
      <c r="AK13" s="924" t="str">
        <f>IFERROR(VLOOKUP($AS$7&amp;$AS13,'様式C-1-1用'!$C$4:$AI$976,17,0),"")</f>
        <v/>
      </c>
      <c r="AL13" s="924"/>
      <c r="AM13" s="924"/>
      <c r="AN13" s="755"/>
      <c r="AO13" s="756"/>
      <c r="AP13" s="3"/>
      <c r="AQ13" s="166">
        <f t="shared" si="6"/>
        <v>2</v>
      </c>
      <c r="AS13" s="114">
        <f t="shared" ref="AS13:AS30" si="7">AS12+1</f>
        <v>3</v>
      </c>
    </row>
    <row r="14" spans="2:86" ht="12" customHeight="1" x14ac:dyDescent="0.15">
      <c r="B14" s="629"/>
      <c r="C14" s="912"/>
      <c r="D14" s="910"/>
      <c r="E14" s="910"/>
      <c r="F14" s="910"/>
      <c r="G14" s="910"/>
      <c r="H14" s="910"/>
      <c r="I14" s="910"/>
      <c r="J14" s="911"/>
      <c r="K14" s="138">
        <f t="shared" si="5"/>
        <v>4</v>
      </c>
      <c r="L14" s="945" t="str">
        <f>IFERROR(VLOOKUP($AS$7&amp;$AS14,'様式C-1-1用'!$C$4:$AI$2973,5,0),"")</f>
        <v>覆工・坑門</v>
      </c>
      <c r="M14" s="946"/>
      <c r="N14" s="945" t="str">
        <f>IFERROR(VLOOKUP($AS$7&amp;$AS14,'様式C-1-1用'!$C$4:$AI$2973,6,0),"")</f>
        <v>側壁（右側）</v>
      </c>
      <c r="O14" s="946"/>
      <c r="P14" s="945" t="str">
        <f>IFERROR(VLOOKUP($AS$7&amp;$AS14,'様式C-1-1用'!$C$4:$AI$2973,7,0),"")</f>
        <v>材質劣化</v>
      </c>
      <c r="Q14" s="946"/>
      <c r="R14" s="420" t="str">
        <f>IFERROR(VLOOKUP($AS$7&amp;$AS14,'様式C-1-1用'!$C$4:$AI$2973,9,0),"")</f>
        <v>うき・はく離</v>
      </c>
      <c r="S14" s="420"/>
      <c r="T14" s="420"/>
      <c r="U14" s="923" t="str">
        <f>IFERROR(VLOOKUP($AS$7&amp;$AS14,'様式C-1-1用'!$C$4:$AI$2973,20,0),"")</f>
        <v>Ⅱ</v>
      </c>
      <c r="V14" s="947"/>
      <c r="W14" s="923" t="str">
        <f>IFERROR(VLOOKUP($AS$7&amp;$AS14,'様式C-1-1用'!$C$4:$AI$2973,23,0),"")</f>
        <v>Ⅱ</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0.06</v>
      </c>
      <c r="AG14" s="334">
        <f>IFERROR(VLOOKUP($AS$7&amp;$AS14,'様式C-1-1用'!$C$4:$BS$977,66,0),"")</f>
        <v>0</v>
      </c>
      <c r="AH14" s="334">
        <f>IFERROR(VLOOKUP($AS$7&amp;$AS14,'様式C-1-1用'!$C$4:$BS$977,67,0),"")</f>
        <v>0</v>
      </c>
      <c r="AI14" s="334">
        <f>IFERROR(VLOOKUP($AS$7&amp;$AS14,'様式C-1-1用'!$C$4:$BS$977,68,0),"")</f>
        <v>0</v>
      </c>
      <c r="AJ14" s="334">
        <f>IFERROR(VLOOKUP($AS$7&amp;$AS14,'様式C-1-1用'!$C$4:$BS$977,69,0),"")</f>
        <v>0</v>
      </c>
      <c r="AK14" s="924" t="str">
        <f>IFERROR(VLOOKUP($AS$7&amp;$AS14,'様式C-1-1用'!$C$4:$AI$976,17,0),"")</f>
        <v/>
      </c>
      <c r="AL14" s="924"/>
      <c r="AM14" s="924"/>
      <c r="AN14" s="755"/>
      <c r="AO14" s="756"/>
      <c r="AP14" s="3"/>
      <c r="AQ14" s="166">
        <f t="shared" si="6"/>
        <v>2</v>
      </c>
      <c r="AS14" s="114">
        <f t="shared" si="7"/>
        <v>4</v>
      </c>
    </row>
    <row r="15" spans="2:86" ht="12" customHeight="1" x14ac:dyDescent="0.15">
      <c r="B15" s="629"/>
      <c r="C15" s="912"/>
      <c r="D15" s="910"/>
      <c r="E15" s="910"/>
      <c r="F15" s="910"/>
      <c r="G15" s="910"/>
      <c r="H15" s="910"/>
      <c r="I15" s="910"/>
      <c r="J15" s="911"/>
      <c r="K15" s="138">
        <f t="shared" si="5"/>
        <v>5</v>
      </c>
      <c r="L15" s="945" t="str">
        <f>IFERROR(VLOOKUP($AS$7&amp;$AS15,'様式C-1-1用'!$C$4:$AI$2973,5,0),"")</f>
        <v>覆工・坑門</v>
      </c>
      <c r="M15" s="946"/>
      <c r="N15" s="945" t="str">
        <f>IFERROR(VLOOKUP($AS$7&amp;$AS15,'様式C-1-1用'!$C$4:$AI$2973,6,0),"")</f>
        <v>側壁（右側）</v>
      </c>
      <c r="O15" s="946"/>
      <c r="P15" s="945" t="str">
        <f>IFERROR(VLOOKUP($AS$7&amp;$AS15,'様式C-1-1用'!$C$4:$AI$2973,7,0),"")</f>
        <v>材質劣化</v>
      </c>
      <c r="Q15" s="946"/>
      <c r="R15" s="420" t="str">
        <f>IFERROR(VLOOKUP($AS$7&amp;$AS15,'様式C-1-1用'!$C$4:$AI$2973,9,0),"")</f>
        <v>うき・はく離</v>
      </c>
      <c r="S15" s="420"/>
      <c r="T15" s="420"/>
      <c r="U15" s="923" t="str">
        <f>IFERROR(VLOOKUP($AS$7&amp;$AS15,'様式C-1-1用'!$C$4:$AI$2973,20,0),"")</f>
        <v>Ⅱ</v>
      </c>
      <c r="V15" s="947"/>
      <c r="W15" s="923" t="str">
        <f>IFERROR(VLOOKUP($AS$7&amp;$AS15,'様式C-1-1用'!$C$4:$AI$2973,23,0),"")</f>
        <v>Ⅱ</v>
      </c>
      <c r="X15" s="924"/>
      <c r="Y15" s="289">
        <f>IFERROR(VLOOKUP($AS$7&amp;$AS15,'様式C-1-1用'!$C$4:$CE$2973,58,0),"")</f>
        <v>0</v>
      </c>
      <c r="Z15" s="290">
        <f>IFERROR(VLOOKUP($AS$7&amp;$AS15,'様式C-1-1用'!$C$4:$BS$977,59,0),"")</f>
        <v>0</v>
      </c>
      <c r="AA15" s="290">
        <f>IFERROR(VLOOKUP($AS$7&amp;$AS15,'様式C-1-1用'!$C$4:$BS$977,60,0),"")</f>
        <v>0</v>
      </c>
      <c r="AB15" s="290">
        <f>IFERROR(VLOOKUP($AS$7&amp;$AS15,'様式C-1-1用'!$C$4:$BS$977,61,0),"")</f>
        <v>0</v>
      </c>
      <c r="AC15" s="334">
        <f>IFERROR(VLOOKUP($AS$7&amp;$AS15,'様式C-1-1用'!$C$4:$BS$977,62,0),"")</f>
        <v>0</v>
      </c>
      <c r="AD15" s="334">
        <f>IFERROR(VLOOKUP($AS$7&amp;$AS15,'様式C-1-1用'!$C$4:$BS$976,63,0),"")</f>
        <v>0</v>
      </c>
      <c r="AE15" s="334">
        <f>IFERROR(VLOOKUP($AS$7&amp;$AS15,'様式C-1-1用'!$C$4:$BS$976,64,0),"")</f>
        <v>0</v>
      </c>
      <c r="AF15" s="334">
        <f>IFERROR(VLOOKUP($AS$7&amp;$AS15,'様式C-1-1用'!$C$4:$BS$976,65,0),"")</f>
        <v>0.34</v>
      </c>
      <c r="AG15" s="334">
        <f>IFERROR(VLOOKUP($AS$7&amp;$AS15,'様式C-1-1用'!$C$4:$BS$977,66,0),"")</f>
        <v>0</v>
      </c>
      <c r="AH15" s="334">
        <f>IFERROR(VLOOKUP($AS$7&amp;$AS15,'様式C-1-1用'!$C$4:$BS$977,67,0),"")</f>
        <v>0</v>
      </c>
      <c r="AI15" s="334">
        <f>IFERROR(VLOOKUP($AS$7&amp;$AS15,'様式C-1-1用'!$C$4:$BS$977,68,0),"")</f>
        <v>0</v>
      </c>
      <c r="AJ15" s="334">
        <f>IFERROR(VLOOKUP($AS$7&amp;$AS15,'様式C-1-1用'!$C$4:$BS$977,69,0),"")</f>
        <v>0</v>
      </c>
      <c r="AK15" s="924" t="str">
        <f>IFERROR(VLOOKUP($AS$7&amp;$AS15,'様式C-1-1用'!$C$4:$AI$976,17,0),"")</f>
        <v/>
      </c>
      <c r="AL15" s="924"/>
      <c r="AM15" s="924"/>
      <c r="AN15" s="755"/>
      <c r="AO15" s="756"/>
      <c r="AP15" s="3"/>
      <c r="AQ15" s="166">
        <f t="shared" si="6"/>
        <v>2</v>
      </c>
      <c r="AS15" s="114">
        <f t="shared" si="7"/>
        <v>5</v>
      </c>
    </row>
    <row r="16" spans="2:86" ht="12" customHeight="1" x14ac:dyDescent="0.15">
      <c r="B16" s="629"/>
      <c r="C16" s="912"/>
      <c r="D16" s="910"/>
      <c r="E16" s="910"/>
      <c r="F16" s="910"/>
      <c r="G16" s="910"/>
      <c r="H16" s="910"/>
      <c r="I16" s="910"/>
      <c r="J16" s="911"/>
      <c r="K16" s="138">
        <f t="shared" si="5"/>
        <v>6</v>
      </c>
      <c r="L16" s="945" t="str">
        <f>IFERROR(VLOOKUP($AS$7&amp;$AS16,'様式C-1-1用'!$C$4:$AI$2973,5,0),"")</f>
        <v>覆工・坑門</v>
      </c>
      <c r="M16" s="946"/>
      <c r="N16" s="945" t="str">
        <f>IFERROR(VLOOKUP($AS$7&amp;$AS16,'様式C-1-1用'!$C$4:$AI$2973,6,0),"")</f>
        <v>側壁（右側）</v>
      </c>
      <c r="O16" s="946"/>
      <c r="P16" s="945" t="str">
        <f>IFERROR(VLOOKUP($AS$7&amp;$AS16,'様式C-1-1用'!$C$4:$AI$2973,7,0),"")</f>
        <v>材質劣化</v>
      </c>
      <c r="Q16" s="946"/>
      <c r="R16" s="420" t="str">
        <f>IFERROR(VLOOKUP($AS$7&amp;$AS16,'様式C-1-1用'!$C$4:$AI$2973,9,0),"")</f>
        <v>うき・はく離</v>
      </c>
      <c r="S16" s="420"/>
      <c r="T16" s="420"/>
      <c r="U16" s="923" t="str">
        <f>IFERROR(VLOOKUP($AS$7&amp;$AS16,'様式C-1-1用'!$C$4:$AI$2973,20,0),"")</f>
        <v>Ⅱ</v>
      </c>
      <c r="V16" s="947"/>
      <c r="W16" s="923" t="str">
        <f>IFERROR(VLOOKUP($AS$7&amp;$AS16,'様式C-1-1用'!$C$4:$AI$2973,23,0),"")</f>
        <v>Ⅱ</v>
      </c>
      <c r="X16" s="924"/>
      <c r="Y16" s="289">
        <f>IFERROR(VLOOKUP($AS$7&amp;$AS16,'様式C-1-1用'!$C$4:$CE$2973,58,0),"")</f>
        <v>0</v>
      </c>
      <c r="Z16" s="290">
        <f>IFERROR(VLOOKUP($AS$7&amp;$AS16,'様式C-1-1用'!$C$4:$BS$977,59,0),"")</f>
        <v>0</v>
      </c>
      <c r="AA16" s="290">
        <f>IFERROR(VLOOKUP($AS$7&amp;$AS16,'様式C-1-1用'!$C$4:$BS$977,60,0),"")</f>
        <v>0</v>
      </c>
      <c r="AB16" s="290">
        <f>IFERROR(VLOOKUP($AS$7&amp;$AS16,'様式C-1-1用'!$C$4:$BS$977,61,0),"")</f>
        <v>0</v>
      </c>
      <c r="AC16" s="334">
        <f>IFERROR(VLOOKUP($AS$7&amp;$AS16,'様式C-1-1用'!$C$4:$BS$977,62,0),"")</f>
        <v>0</v>
      </c>
      <c r="AD16" s="334">
        <f>IFERROR(VLOOKUP($AS$7&amp;$AS16,'様式C-1-1用'!$C$4:$BS$976,63,0),"")</f>
        <v>0</v>
      </c>
      <c r="AE16" s="334">
        <f>IFERROR(VLOOKUP($AS$7&amp;$AS16,'様式C-1-1用'!$C$4:$BS$976,64,0),"")</f>
        <v>0</v>
      </c>
      <c r="AF16" s="334">
        <f>IFERROR(VLOOKUP($AS$7&amp;$AS16,'様式C-1-1用'!$C$4:$BS$976,65,0),"")</f>
        <v>0.44</v>
      </c>
      <c r="AG16" s="334">
        <f>IFERROR(VLOOKUP($AS$7&amp;$AS16,'様式C-1-1用'!$C$4:$BS$977,66,0),"")</f>
        <v>0</v>
      </c>
      <c r="AH16" s="334">
        <f>IFERROR(VLOOKUP($AS$7&amp;$AS16,'様式C-1-1用'!$C$4:$BS$977,67,0),"")</f>
        <v>0</v>
      </c>
      <c r="AI16" s="334">
        <f>IFERROR(VLOOKUP($AS$7&amp;$AS16,'様式C-1-1用'!$C$4:$BS$977,68,0),"")</f>
        <v>0</v>
      </c>
      <c r="AJ16" s="334">
        <f>IFERROR(VLOOKUP($AS$7&amp;$AS16,'様式C-1-1用'!$C$4:$BS$977,69,0),"")</f>
        <v>0</v>
      </c>
      <c r="AK16" s="924" t="str">
        <f>IFERROR(VLOOKUP($AS$7&amp;$AS16,'様式C-1-1用'!$C$4:$AI$976,17,0),"")</f>
        <v/>
      </c>
      <c r="AL16" s="924"/>
      <c r="AM16" s="924"/>
      <c r="AN16" s="755"/>
      <c r="AO16" s="756"/>
      <c r="AP16" s="3"/>
      <c r="AQ16" s="166">
        <f t="shared" si="6"/>
        <v>2</v>
      </c>
      <c r="AS16" s="114">
        <f t="shared" si="7"/>
        <v>6</v>
      </c>
    </row>
    <row r="17" spans="2:45" ht="12" customHeight="1" x14ac:dyDescent="0.15">
      <c r="B17" s="629"/>
      <c r="C17" s="912"/>
      <c r="D17" s="910"/>
      <c r="E17" s="910"/>
      <c r="F17" s="910"/>
      <c r="G17" s="910"/>
      <c r="H17" s="910"/>
      <c r="I17" s="910"/>
      <c r="J17" s="911"/>
      <c r="K17" s="138">
        <f t="shared" si="5"/>
        <v>7</v>
      </c>
      <c r="L17" s="945" t="str">
        <f>IFERROR(VLOOKUP($AS$7&amp;$AS17,'様式C-1-1用'!$C$4:$AI$2973,5,0),"")</f>
        <v>路面</v>
      </c>
      <c r="M17" s="946"/>
      <c r="N17" s="945" t="str">
        <f>IFERROR(VLOOKUP($AS$7&amp;$AS17,'様式C-1-1用'!$C$4:$AI$2973,6,0),"")</f>
        <v>監査歩廊</v>
      </c>
      <c r="O17" s="946"/>
      <c r="P17" s="945" t="str">
        <f>IFERROR(VLOOKUP($AS$7&amp;$AS17,'様式C-1-1用'!$C$4:$AI$2973,7,0),"")</f>
        <v>材質劣化</v>
      </c>
      <c r="Q17" s="946"/>
      <c r="R17" s="420" t="str">
        <f>IFERROR(VLOOKUP($AS$7&amp;$AS17,'様式C-1-1用'!$C$4:$AI$2973,9,0),"")</f>
        <v>破損</v>
      </c>
      <c r="S17" s="420"/>
      <c r="T17" s="420"/>
      <c r="U17" s="923" t="str">
        <f>IFERROR(VLOOKUP($AS$7&amp;$AS17,'様式C-1-1用'!$C$4:$AI$2973,20,0),"")</f>
        <v>Ⅱ</v>
      </c>
      <c r="V17" s="947"/>
      <c r="W17" s="923" t="str">
        <f>IFERROR(VLOOKUP($AS$7&amp;$AS17,'様式C-1-1用'!$C$4:$AI$2973,23,0),"")</f>
        <v>－</v>
      </c>
      <c r="X17" s="924"/>
      <c r="Y17" s="289">
        <f>IFERROR(VLOOKUP($AS$7&amp;$AS17,'様式C-1-1用'!$C$4:$CE$2973,58,0),"")</f>
        <v>0</v>
      </c>
      <c r="Z17" s="290">
        <f>IFERROR(VLOOKUP($AS$7&amp;$AS17,'様式C-1-1用'!$C$4:$BS$977,59,0),"")</f>
        <v>0</v>
      </c>
      <c r="AA17" s="290">
        <f>IFERROR(VLOOKUP($AS$7&amp;$AS17,'様式C-1-1用'!$C$4:$BS$977,60,0),"")</f>
        <v>0</v>
      </c>
      <c r="AB17" s="290">
        <f>IFERROR(VLOOKUP($AS$7&amp;$AS17,'様式C-1-1用'!$C$4:$BS$977,61,0),"")</f>
        <v>0</v>
      </c>
      <c r="AC17" s="334">
        <f>IFERROR(VLOOKUP($AS$7&amp;$AS17,'様式C-1-1用'!$C$4:$BS$977,62,0),"")</f>
        <v>0</v>
      </c>
      <c r="AD17" s="334">
        <f>IFERROR(VLOOKUP($AS$7&amp;$AS17,'様式C-1-1用'!$C$4:$BS$976,63,0),"")</f>
        <v>0</v>
      </c>
      <c r="AE17" s="334">
        <f>IFERROR(VLOOKUP($AS$7&amp;$AS17,'様式C-1-1用'!$C$4:$BS$976,64,0),"")</f>
        <v>0</v>
      </c>
      <c r="AF17" s="334">
        <f>IFERROR(VLOOKUP($AS$7&amp;$AS17,'様式C-1-1用'!$C$4:$BS$976,65,0),"")</f>
        <v>0</v>
      </c>
      <c r="AG17" s="334">
        <f>IFERROR(VLOOKUP($AS$7&amp;$AS17,'様式C-1-1用'!$C$4:$BS$977,66,0),"")</f>
        <v>0</v>
      </c>
      <c r="AH17" s="334">
        <f>IFERROR(VLOOKUP($AS$7&amp;$AS17,'様式C-1-1用'!$C$4:$BS$977,67,0),"")</f>
        <v>0</v>
      </c>
      <c r="AI17" s="334">
        <f>IFERROR(VLOOKUP($AS$7&amp;$AS17,'様式C-1-1用'!$C$4:$BS$977,68,0),"")</f>
        <v>0</v>
      </c>
      <c r="AJ17" s="334">
        <f>IFERROR(VLOOKUP($AS$7&amp;$AS17,'様式C-1-1用'!$C$4:$BS$977,69,0),"")</f>
        <v>0</v>
      </c>
      <c r="AK17" s="924" t="str">
        <f>IFERROR(VLOOKUP($AS$7&amp;$AS17,'様式C-1-1用'!$C$4:$AI$976,17,0),"")</f>
        <v/>
      </c>
      <c r="AL17" s="924"/>
      <c r="AM17" s="924"/>
      <c r="AN17" s="755"/>
      <c r="AO17" s="756"/>
      <c r="AP17" s="3"/>
      <c r="AQ17" s="166">
        <f t="shared" si="6"/>
        <v>2</v>
      </c>
      <c r="AS17" s="114">
        <f t="shared" si="7"/>
        <v>7</v>
      </c>
    </row>
    <row r="18" spans="2:45" ht="12" customHeight="1" x14ac:dyDescent="0.15">
      <c r="B18" s="629"/>
      <c r="C18" s="912"/>
      <c r="D18" s="910"/>
      <c r="E18" s="910"/>
      <c r="F18" s="910"/>
      <c r="G18" s="910"/>
      <c r="H18" s="910"/>
      <c r="I18" s="910"/>
      <c r="J18" s="911"/>
      <c r="K18" s="138">
        <f t="shared" si="5"/>
        <v>8</v>
      </c>
      <c r="L18" s="945" t="str">
        <f>IFERROR(VLOOKUP($AS$7&amp;$AS18,'様式C-1-1用'!$C$4:$AI$2973,5,0),"")</f>
        <v>覆工・坑門</v>
      </c>
      <c r="M18" s="946"/>
      <c r="N18" s="945" t="str">
        <f>IFERROR(VLOOKUP($AS$7&amp;$AS18,'様式C-1-1用'!$C$4:$AI$2973,6,0),"")</f>
        <v>アーチ（右側）</v>
      </c>
      <c r="O18" s="946"/>
      <c r="P18" s="945" t="str">
        <f>IFERROR(VLOOKUP($AS$7&amp;$AS18,'様式C-1-1用'!$C$4:$AI$2973,7,0),"")</f>
        <v>漏水</v>
      </c>
      <c r="Q18" s="946"/>
      <c r="R18" s="420" t="str">
        <f>IFERROR(VLOOKUP($AS$7&amp;$AS18,'様式C-1-1用'!$C$4:$AI$2973,9,0),"")</f>
        <v>漏水</v>
      </c>
      <c r="S18" s="420"/>
      <c r="T18" s="420"/>
      <c r="U18" s="923" t="str">
        <f>IFERROR(VLOOKUP($AS$7&amp;$AS18,'様式C-1-1用'!$C$4:$AI$2973,20,0),"")</f>
        <v>－</v>
      </c>
      <c r="V18" s="947"/>
      <c r="W18" s="923" t="str">
        <f>IFERROR(VLOOKUP($AS$7&amp;$AS18,'様式C-1-1用'!$C$4:$AI$2973,23,0),"")</f>
        <v>Ⅱ</v>
      </c>
      <c r="X18" s="924"/>
      <c r="Y18" s="289">
        <f>IFERROR(VLOOKUP($AS$7&amp;$AS18,'様式C-1-1用'!$C$4:$CE$2973,58,0),"")</f>
        <v>0</v>
      </c>
      <c r="Z18" s="290">
        <f>IFERROR(VLOOKUP($AS$7&amp;$AS18,'様式C-1-1用'!$C$4:$BS$977,59,0),"")</f>
        <v>0</v>
      </c>
      <c r="AA18" s="290">
        <f>IFERROR(VLOOKUP($AS$7&amp;$AS18,'様式C-1-1用'!$C$4:$BS$977,60,0),"")</f>
        <v>0</v>
      </c>
      <c r="AB18" s="290">
        <f>IFERROR(VLOOKUP($AS$7&amp;$AS18,'様式C-1-1用'!$C$4:$BS$977,61,0),"")</f>
        <v>0</v>
      </c>
      <c r="AC18" s="334">
        <f>IFERROR(VLOOKUP($AS$7&amp;$AS18,'様式C-1-1用'!$C$4:$BS$977,62,0),"")</f>
        <v>0</v>
      </c>
      <c r="AD18" s="334">
        <f>IFERROR(VLOOKUP($AS$7&amp;$AS18,'様式C-1-1用'!$C$4:$BS$976,63,0),"")</f>
        <v>0</v>
      </c>
      <c r="AE18" s="334">
        <f>IFERROR(VLOOKUP($AS$7&amp;$AS18,'様式C-1-1用'!$C$4:$BS$976,64,0),"")</f>
        <v>0</v>
      </c>
      <c r="AF18" s="334">
        <f>IFERROR(VLOOKUP($AS$7&amp;$AS18,'様式C-1-1用'!$C$4:$BS$976,65,0),"")</f>
        <v>0</v>
      </c>
      <c r="AG18" s="334">
        <f>IFERROR(VLOOKUP($AS$7&amp;$AS18,'様式C-1-1用'!$C$4:$BS$977,66,0),"")</f>
        <v>0</v>
      </c>
      <c r="AH18" s="334">
        <f>IFERROR(VLOOKUP($AS$7&amp;$AS18,'様式C-1-1用'!$C$4:$BS$977,67,0),"")</f>
        <v>0</v>
      </c>
      <c r="AI18" s="334">
        <f>IFERROR(VLOOKUP($AS$7&amp;$AS18,'様式C-1-1用'!$C$4:$BS$977,68,0),"")</f>
        <v>3.05</v>
      </c>
      <c r="AJ18" s="334">
        <f>IFERROR(VLOOKUP($AS$7&amp;$AS18,'様式C-1-1用'!$C$4:$BS$977,69,0),"")</f>
        <v>0</v>
      </c>
      <c r="AK18" s="924" t="str">
        <f>IFERROR(VLOOKUP($AS$7&amp;$AS18,'様式C-1-1用'!$C$4:$AI$976,17,0),"")</f>
        <v>滴水0.01L/分</v>
      </c>
      <c r="AL18" s="924"/>
      <c r="AM18" s="924"/>
      <c r="AN18" s="755"/>
      <c r="AO18" s="756"/>
      <c r="AP18" s="3"/>
      <c r="AQ18" s="166">
        <f t="shared" si="6"/>
        <v>3</v>
      </c>
      <c r="AS18" s="114">
        <f t="shared" si="7"/>
        <v>8</v>
      </c>
    </row>
    <row r="19" spans="2:45" ht="12" customHeight="1" x14ac:dyDescent="0.15">
      <c r="B19" s="629"/>
      <c r="C19" s="912"/>
      <c r="D19" s="910"/>
      <c r="E19" s="910"/>
      <c r="F19" s="910"/>
      <c r="G19" s="910"/>
      <c r="H19" s="910"/>
      <c r="I19" s="910"/>
      <c r="J19" s="911"/>
      <c r="K19" s="138">
        <f t="shared" si="5"/>
        <v>9</v>
      </c>
      <c r="L19" s="945" t="str">
        <f>IFERROR(VLOOKUP($AS$7&amp;$AS19,'様式C-1-1用'!$C$4:$AI$2973,5,0),"")</f>
        <v>覆工・坑門</v>
      </c>
      <c r="M19" s="946"/>
      <c r="N19" s="945" t="str">
        <f>IFERROR(VLOOKUP($AS$7&amp;$AS19,'様式C-1-1用'!$C$4:$AI$2973,6,0),"")</f>
        <v>側壁（右側）</v>
      </c>
      <c r="O19" s="946"/>
      <c r="P19" s="945" t="str">
        <f>IFERROR(VLOOKUP($AS$7&amp;$AS19,'様式C-1-1用'!$C$4:$AI$2973,7,0),"")</f>
        <v>材質劣化</v>
      </c>
      <c r="Q19" s="946"/>
      <c r="R19" s="420" t="str">
        <f>IFERROR(VLOOKUP($AS$7&amp;$AS19,'様式C-1-1用'!$C$4:$AI$2973,9,0),"")</f>
        <v>うき・はく離</v>
      </c>
      <c r="S19" s="420"/>
      <c r="T19" s="420"/>
      <c r="U19" s="923" t="str">
        <f>IFERROR(VLOOKUP($AS$7&amp;$AS19,'様式C-1-1用'!$C$4:$AI$2973,20,0),"")</f>
        <v>－</v>
      </c>
      <c r="V19" s="947"/>
      <c r="W19" s="923" t="str">
        <f>IFERROR(VLOOKUP($AS$7&amp;$AS19,'様式C-1-1用'!$C$4:$AI$2973,23,0),"")</f>
        <v>Ⅱ</v>
      </c>
      <c r="X19" s="924"/>
      <c r="Y19" s="289">
        <f>IFERROR(VLOOKUP($AS$7&amp;$AS19,'様式C-1-1用'!$C$4:$CE$2973,58,0),"")</f>
        <v>0</v>
      </c>
      <c r="Z19" s="290">
        <f>IFERROR(VLOOKUP($AS$7&amp;$AS19,'様式C-1-1用'!$C$4:$BS$977,59,0),"")</f>
        <v>0</v>
      </c>
      <c r="AA19" s="290">
        <f>IFERROR(VLOOKUP($AS$7&amp;$AS19,'様式C-1-1用'!$C$4:$BS$977,60,0),"")</f>
        <v>0</v>
      </c>
      <c r="AB19" s="290">
        <f>IFERROR(VLOOKUP($AS$7&amp;$AS19,'様式C-1-1用'!$C$4:$BS$977,61,0),"")</f>
        <v>0</v>
      </c>
      <c r="AC19" s="334">
        <f>IFERROR(VLOOKUP($AS$7&amp;$AS19,'様式C-1-1用'!$C$4:$BS$977,62,0),"")</f>
        <v>0</v>
      </c>
      <c r="AD19" s="334">
        <f>IFERROR(VLOOKUP($AS$7&amp;$AS19,'様式C-1-1用'!$C$4:$BS$976,63,0),"")</f>
        <v>0</v>
      </c>
      <c r="AE19" s="334">
        <f>IFERROR(VLOOKUP($AS$7&amp;$AS19,'様式C-1-1用'!$C$4:$BS$976,64,0),"")</f>
        <v>0</v>
      </c>
      <c r="AF19" s="334">
        <f>IFERROR(VLOOKUP($AS$7&amp;$AS19,'様式C-1-1用'!$C$4:$BS$976,65,0),"")</f>
        <v>0.48</v>
      </c>
      <c r="AG19" s="334">
        <f>IFERROR(VLOOKUP($AS$7&amp;$AS19,'様式C-1-1用'!$C$4:$BS$977,66,0),"")</f>
        <v>0</v>
      </c>
      <c r="AH19" s="334">
        <f>IFERROR(VLOOKUP($AS$7&amp;$AS19,'様式C-1-1用'!$C$4:$BS$977,67,0),"")</f>
        <v>0</v>
      </c>
      <c r="AI19" s="334">
        <f>IFERROR(VLOOKUP($AS$7&amp;$AS19,'様式C-1-1用'!$C$4:$BS$977,68,0),"")</f>
        <v>0</v>
      </c>
      <c r="AJ19" s="334">
        <f>IFERROR(VLOOKUP($AS$7&amp;$AS19,'様式C-1-1用'!$C$4:$BS$977,69,0),"")</f>
        <v>0</v>
      </c>
      <c r="AK19" s="924" t="str">
        <f>IFERROR(VLOOKUP($AS$7&amp;$AS19,'様式C-1-1用'!$C$4:$AI$976,17,0),"")</f>
        <v/>
      </c>
      <c r="AL19" s="924"/>
      <c r="AM19" s="924"/>
      <c r="AN19" s="755"/>
      <c r="AO19" s="756"/>
      <c r="AP19" s="3"/>
      <c r="AQ19" s="166">
        <f t="shared" si="6"/>
        <v>2</v>
      </c>
      <c r="AS19" s="114">
        <f t="shared" si="7"/>
        <v>9</v>
      </c>
    </row>
    <row r="20" spans="2:45" ht="12" customHeight="1" x14ac:dyDescent="0.15">
      <c r="B20" s="629"/>
      <c r="C20" s="912"/>
      <c r="D20" s="910"/>
      <c r="E20" s="910"/>
      <c r="F20" s="910"/>
      <c r="G20" s="910"/>
      <c r="H20" s="910"/>
      <c r="I20" s="910"/>
      <c r="J20" s="911"/>
      <c r="K20" s="138" t="str">
        <f t="shared" si="5"/>
        <v/>
      </c>
      <c r="L20" s="945" t="str">
        <f>IFERROR(VLOOKUP($AS$7&amp;$AS20,'様式C-1-1用'!$C$4:$AI$2973,5,0),"")</f>
        <v/>
      </c>
      <c r="M20" s="946"/>
      <c r="N20" s="945" t="str">
        <f>IFERROR(VLOOKUP($AS$7&amp;$AS20,'様式C-1-1用'!$C$4:$AI$2973,6,0),"")</f>
        <v/>
      </c>
      <c r="O20" s="946"/>
      <c r="P20" s="945" t="str">
        <f>IFERROR(VLOOKUP($AS$7&amp;$AS20,'様式C-1-1用'!$C$4:$AI$2973,7,0),"")</f>
        <v/>
      </c>
      <c r="Q20" s="946"/>
      <c r="R20" s="420" t="str">
        <f>IFERROR(VLOOKUP($AS$7&amp;$AS20,'様式C-1-1用'!$C$4:$AI$2973,9,0),"")</f>
        <v/>
      </c>
      <c r="S20" s="420"/>
      <c r="T20" s="420"/>
      <c r="U20" s="923" t="str">
        <f>IFERROR(VLOOKUP($AS$7&amp;$AS20,'様式C-1-1用'!$C$4:$AI$2973,20,0),"")</f>
        <v/>
      </c>
      <c r="V20" s="947"/>
      <c r="W20" s="923" t="str">
        <f>IFERROR(VLOOKUP($AS$7&amp;$AS20,'様式C-1-1用'!$C$4:$AI$2973,23,0),"")</f>
        <v/>
      </c>
      <c r="X20" s="924"/>
      <c r="Y20" s="289" t="str">
        <f>IFERROR(VLOOKUP($AS$7&amp;$AS20,'様式C-1-1用'!$C$4:$CE$2973,58,0),"")</f>
        <v/>
      </c>
      <c r="Z20" s="290" t="str">
        <f>IFERROR(VLOOKUP($AS$7&amp;$AS20,'様式C-1-1用'!$C$4:$BS$977,59,0),"")</f>
        <v/>
      </c>
      <c r="AA20" s="290" t="str">
        <f>IFERROR(VLOOKUP($AS$7&amp;$AS20,'様式C-1-1用'!$C$4:$BS$977,60,0),"")</f>
        <v/>
      </c>
      <c r="AB20" s="290" t="str">
        <f>IFERROR(VLOOKUP($AS$7&amp;$AS20,'様式C-1-1用'!$C$4:$BS$977,61,0),"")</f>
        <v/>
      </c>
      <c r="AC20" s="334" t="str">
        <f>IFERROR(VLOOKUP($AS$7&amp;$AS20,'様式C-1-1用'!$C$4:$BS$977,62,0),"")</f>
        <v/>
      </c>
      <c r="AD20" s="334" t="str">
        <f>IFERROR(VLOOKUP($AS$7&amp;$AS20,'様式C-1-1用'!$C$4:$BS$976,63,0),"")</f>
        <v/>
      </c>
      <c r="AE20" s="334" t="str">
        <f>IFERROR(VLOOKUP($AS$7&amp;$AS20,'様式C-1-1用'!$C$4:$BS$976,64,0),"")</f>
        <v/>
      </c>
      <c r="AF20" s="334" t="str">
        <f>IFERROR(VLOOKUP($AS$7&amp;$AS20,'様式C-1-1用'!$C$4:$BS$976,65,0),"")</f>
        <v/>
      </c>
      <c r="AG20" s="334" t="str">
        <f>IFERROR(VLOOKUP($AS$7&amp;$AS20,'様式C-1-1用'!$C$4:$BS$977,66,0),"")</f>
        <v/>
      </c>
      <c r="AH20" s="334" t="str">
        <f>IFERROR(VLOOKUP($AS$7&amp;$AS20,'様式C-1-1用'!$C$4:$BS$977,67,0),"")</f>
        <v/>
      </c>
      <c r="AI20" s="334" t="str">
        <f>IFERROR(VLOOKUP($AS$7&amp;$AS20,'様式C-1-1用'!$C$4:$BS$977,68,0),"")</f>
        <v/>
      </c>
      <c r="AJ20" s="334" t="str">
        <f>IFERROR(VLOOKUP($AS$7&amp;$AS20,'様式C-1-1用'!$C$4:$BS$977,69,0),"")</f>
        <v/>
      </c>
      <c r="AK20" s="924" t="str">
        <f>IFERROR(VLOOKUP($AS$7&amp;$AS20,'様式C-1-1用'!$C$4:$AI$976,17,0),"")</f>
        <v/>
      </c>
      <c r="AL20" s="924"/>
      <c r="AM20" s="924"/>
      <c r="AN20" s="755"/>
      <c r="AO20" s="756"/>
      <c r="AP20" s="3"/>
      <c r="AQ20" s="166">
        <f t="shared" si="6"/>
        <v>0</v>
      </c>
      <c r="AS20" s="114">
        <f t="shared" si="7"/>
        <v>10</v>
      </c>
    </row>
    <row r="21" spans="2:45" ht="12" customHeight="1" x14ac:dyDescent="0.15">
      <c r="B21" s="629"/>
      <c r="C21" s="912"/>
      <c r="D21" s="910"/>
      <c r="E21" s="910"/>
      <c r="F21" s="910"/>
      <c r="G21" s="910"/>
      <c r="H21" s="910"/>
      <c r="I21" s="910"/>
      <c r="J21" s="911"/>
      <c r="K21" s="138" t="str">
        <f t="shared" si="5"/>
        <v/>
      </c>
      <c r="L21" s="945" t="str">
        <f>IFERROR(VLOOKUP($AS$7&amp;$AS21,'様式C-1-1用'!$C$4:$AI$2973,5,0),"")</f>
        <v/>
      </c>
      <c r="M21" s="946"/>
      <c r="N21" s="945" t="str">
        <f>IFERROR(VLOOKUP($AS$7&amp;$AS21,'様式C-1-1用'!$C$4:$AI$2973,6,0),"")</f>
        <v/>
      </c>
      <c r="O21" s="946"/>
      <c r="P21" s="945" t="str">
        <f>IFERROR(VLOOKUP($AS$7&amp;$AS21,'様式C-1-1用'!$C$4:$AI$2973,7,0),"")</f>
        <v/>
      </c>
      <c r="Q21" s="946"/>
      <c r="R21" s="420" t="str">
        <f>IFERROR(VLOOKUP($AS$7&amp;$AS21,'様式C-1-1用'!$C$4:$AI$2973,9,0),"")</f>
        <v/>
      </c>
      <c r="S21" s="420"/>
      <c r="T21" s="420"/>
      <c r="U21" s="923" t="str">
        <f>IFERROR(VLOOKUP($AS$7&amp;$AS21,'様式C-1-1用'!$C$4:$AI$2973,20,0),"")</f>
        <v/>
      </c>
      <c r="V21" s="947"/>
      <c r="W21" s="923" t="str">
        <f>IFERROR(VLOOKUP($AS$7&amp;$AS21,'様式C-1-1用'!$C$4:$AI$2973,23,0),"")</f>
        <v/>
      </c>
      <c r="X21" s="924"/>
      <c r="Y21" s="289" t="str">
        <f>IFERROR(VLOOKUP($AS$7&amp;$AS21,'様式C-1-1用'!$C$4:$CE$2973,58,0),"")</f>
        <v/>
      </c>
      <c r="Z21" s="290" t="str">
        <f>IFERROR(VLOOKUP($AS$7&amp;$AS21,'様式C-1-1用'!$C$4:$BS$977,59,0),"")</f>
        <v/>
      </c>
      <c r="AA21" s="290" t="str">
        <f>IFERROR(VLOOKUP($AS$7&amp;$AS21,'様式C-1-1用'!$C$4:$BS$977,60,0),"")</f>
        <v/>
      </c>
      <c r="AB21" s="290" t="str">
        <f>IFERROR(VLOOKUP($AS$7&amp;$AS21,'様式C-1-1用'!$C$4:$BS$977,61,0),"")</f>
        <v/>
      </c>
      <c r="AC21" s="334" t="str">
        <f>IFERROR(VLOOKUP($AS$7&amp;$AS21,'様式C-1-1用'!$C$4:$BS$977,62,0),"")</f>
        <v/>
      </c>
      <c r="AD21" s="334" t="str">
        <f>IFERROR(VLOOKUP($AS$7&amp;$AS21,'様式C-1-1用'!$C$4:$BS$976,63,0),"")</f>
        <v/>
      </c>
      <c r="AE21" s="334" t="str">
        <f>IFERROR(VLOOKUP($AS$7&amp;$AS21,'様式C-1-1用'!$C$4:$BS$976,64,0),"")</f>
        <v/>
      </c>
      <c r="AF21" s="334" t="str">
        <f>IFERROR(VLOOKUP($AS$7&amp;$AS21,'様式C-1-1用'!$C$4:$BS$976,65,0),"")</f>
        <v/>
      </c>
      <c r="AG21" s="334" t="str">
        <f>IFERROR(VLOOKUP($AS$7&amp;$AS21,'様式C-1-1用'!$C$4:$BS$977,66,0),"")</f>
        <v/>
      </c>
      <c r="AH21" s="334" t="str">
        <f>IFERROR(VLOOKUP($AS$7&amp;$AS21,'様式C-1-1用'!$C$4:$BS$977,67,0),"")</f>
        <v/>
      </c>
      <c r="AI21" s="334" t="str">
        <f>IFERROR(VLOOKUP($AS$7&amp;$AS21,'様式C-1-1用'!$C$4:$BS$977,68,0),"")</f>
        <v/>
      </c>
      <c r="AJ21" s="334" t="str">
        <f>IFERROR(VLOOKUP($AS$7&amp;$AS21,'様式C-1-1用'!$C$4:$BS$977,69,0),"")</f>
        <v/>
      </c>
      <c r="AK21" s="924" t="str">
        <f>IFERROR(VLOOKUP($AS$7&amp;$AS21,'様式C-1-1用'!$C$4:$AI$976,17,0),"")</f>
        <v/>
      </c>
      <c r="AL21" s="924"/>
      <c r="AM21" s="924"/>
      <c r="AN21" s="755"/>
      <c r="AO21" s="756"/>
      <c r="AP21" s="3"/>
      <c r="AQ21" s="166">
        <f t="shared" si="6"/>
        <v>0</v>
      </c>
      <c r="AS21" s="114">
        <f t="shared" si="7"/>
        <v>11</v>
      </c>
    </row>
    <row r="22" spans="2:45" ht="12" customHeight="1" x14ac:dyDescent="0.15">
      <c r="B22" s="629"/>
      <c r="C22" s="912"/>
      <c r="D22" s="910"/>
      <c r="E22" s="910"/>
      <c r="F22" s="910"/>
      <c r="G22" s="910"/>
      <c r="H22" s="910"/>
      <c r="I22" s="910"/>
      <c r="J22" s="911"/>
      <c r="K22" s="138" t="str">
        <f t="shared" si="5"/>
        <v/>
      </c>
      <c r="L22" s="945" t="str">
        <f>IFERROR(VLOOKUP($AS$7&amp;$AS22,'様式C-1-1用'!$C$4:$AI$2973,5,0),"")</f>
        <v/>
      </c>
      <c r="M22" s="946"/>
      <c r="N22" s="945" t="str">
        <f>IFERROR(VLOOKUP($AS$7&amp;$AS22,'様式C-1-1用'!$C$4:$AI$2973,6,0),"")</f>
        <v/>
      </c>
      <c r="O22" s="946"/>
      <c r="P22" s="945" t="str">
        <f>IFERROR(VLOOKUP($AS$7&amp;$AS22,'様式C-1-1用'!$C$4:$AI$2973,7,0),"")</f>
        <v/>
      </c>
      <c r="Q22" s="946"/>
      <c r="R22" s="420" t="str">
        <f>IFERROR(VLOOKUP($AS$7&amp;$AS22,'様式C-1-1用'!$C$4:$AI$2973,9,0),"")</f>
        <v/>
      </c>
      <c r="S22" s="420"/>
      <c r="T22" s="420"/>
      <c r="U22" s="923" t="str">
        <f>IFERROR(VLOOKUP($AS$7&amp;$AS22,'様式C-1-1用'!$C$4:$AI$2973,20,0),"")</f>
        <v/>
      </c>
      <c r="V22" s="947"/>
      <c r="W22" s="923" t="str">
        <f>IFERROR(VLOOKUP($AS$7&amp;$AS22,'様式C-1-1用'!$C$4:$AI$2973,23,0),"")</f>
        <v/>
      </c>
      <c r="X22" s="924"/>
      <c r="Y22" s="289" t="str">
        <f>IFERROR(VLOOKUP($AS$7&amp;$AS22,'様式C-1-1用'!$C$4:$CE$2973,58,0),"")</f>
        <v/>
      </c>
      <c r="Z22" s="290" t="str">
        <f>IFERROR(VLOOKUP($AS$7&amp;$AS22,'様式C-1-1用'!$C$4:$BS$977,59,0),"")</f>
        <v/>
      </c>
      <c r="AA22" s="290" t="str">
        <f>IFERROR(VLOOKUP($AS$7&amp;$AS22,'様式C-1-1用'!$C$4:$BS$977,60,0),"")</f>
        <v/>
      </c>
      <c r="AB22" s="290" t="str">
        <f>IFERROR(VLOOKUP($AS$7&amp;$AS22,'様式C-1-1用'!$C$4:$BS$977,61,0),"")</f>
        <v/>
      </c>
      <c r="AC22" s="334" t="str">
        <f>IFERROR(VLOOKUP($AS$7&amp;$AS22,'様式C-1-1用'!$C$4:$BS$977,62,0),"")</f>
        <v/>
      </c>
      <c r="AD22" s="334" t="str">
        <f>IFERROR(VLOOKUP($AS$7&amp;$AS22,'様式C-1-1用'!$C$4:$BS$976,63,0),"")</f>
        <v/>
      </c>
      <c r="AE22" s="334" t="str">
        <f>IFERROR(VLOOKUP($AS$7&amp;$AS22,'様式C-1-1用'!$C$4:$BS$976,64,0),"")</f>
        <v/>
      </c>
      <c r="AF22" s="334" t="str">
        <f>IFERROR(VLOOKUP($AS$7&amp;$AS22,'様式C-1-1用'!$C$4:$BS$976,65,0),"")</f>
        <v/>
      </c>
      <c r="AG22" s="334" t="str">
        <f>IFERROR(VLOOKUP($AS$7&amp;$AS22,'様式C-1-1用'!$C$4:$BS$977,66,0),"")</f>
        <v/>
      </c>
      <c r="AH22" s="334" t="str">
        <f>IFERROR(VLOOKUP($AS$7&amp;$AS22,'様式C-1-1用'!$C$4:$BS$977,67,0),"")</f>
        <v/>
      </c>
      <c r="AI22" s="334" t="str">
        <f>IFERROR(VLOOKUP($AS$7&amp;$AS22,'様式C-1-1用'!$C$4:$BS$977,68,0),"")</f>
        <v/>
      </c>
      <c r="AJ22" s="334" t="str">
        <f>IFERROR(VLOOKUP($AS$7&amp;$AS22,'様式C-1-1用'!$C$4:$BS$977,69,0),"")</f>
        <v/>
      </c>
      <c r="AK22" s="924" t="str">
        <f>IFERROR(VLOOKUP($AS$7&amp;$AS22,'様式C-1-1用'!$C$4:$AI$976,17,0),"")</f>
        <v/>
      </c>
      <c r="AL22" s="924"/>
      <c r="AM22" s="924"/>
      <c r="AN22" s="755"/>
      <c r="AO22" s="756"/>
      <c r="AP22" s="3"/>
      <c r="AQ22" s="166">
        <f t="shared" si="6"/>
        <v>0</v>
      </c>
      <c r="AS22" s="114">
        <f t="shared" si="7"/>
        <v>12</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13</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14</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15</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16</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17</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18</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19</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20</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1.41</v>
      </c>
      <c r="AG31" s="335">
        <f t="shared" si="8"/>
        <v>0</v>
      </c>
      <c r="AH31" s="335">
        <f t="shared" si="8"/>
        <v>0</v>
      </c>
      <c r="AI31" s="335">
        <f t="shared" si="8"/>
        <v>3.05</v>
      </c>
      <c r="AJ31" s="335">
        <f t="shared" si="8"/>
        <v>0</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6</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1</v>
      </c>
      <c r="AJ32" s="139">
        <f>IF($N7="","",COUNTIFS('様式C-1-1用'!$D$4:$D$992,$N7,'様式C-1-1用'!$I$4:$I$992,"漏水",'様式C-1-1用'!$X$4:$X$992,$AJ10))</f>
        <v>0</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Ⅱb</v>
      </c>
      <c r="AD33" s="924"/>
      <c r="AE33" s="924"/>
      <c r="AF33" s="947"/>
      <c r="AG33" s="923" t="str">
        <f>IF(AG32&gt;0,"Ⅳ",IF(AH32&gt;0,"Ⅲ",IF(AI32&gt;0,"Ⅱa",IF(AJ32&gt;0,"Ⅱb","Ⅰ"))))</f>
        <v>Ⅱa</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6</v>
      </c>
      <c r="AF35" s="970"/>
      <c r="AG35" s="139">
        <f>AG32</f>
        <v>0</v>
      </c>
      <c r="AH35" s="139">
        <f>AH32</f>
        <v>0</v>
      </c>
      <c r="AI35" s="969">
        <f>SUM(AI32:AJ32)</f>
        <v>1</v>
      </c>
      <c r="AJ35" s="970"/>
      <c r="AK35" s="955"/>
      <c r="AL35" s="955"/>
      <c r="AM35" s="955"/>
      <c r="AN35" s="955"/>
      <c r="AO35" s="956"/>
      <c r="AP35" s="3"/>
      <c r="AQ35" s="143">
        <f>+Y32+AC35+AG35</f>
        <v>0</v>
      </c>
      <c r="AR35" s="143">
        <f>+Z32+AD35+AH35</f>
        <v>0</v>
      </c>
      <c r="AS35" s="948">
        <f>+AS34+AE35+AI35</f>
        <v>7</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Ⅱ</v>
      </c>
      <c r="AD36" s="924"/>
      <c r="AE36" s="924"/>
      <c r="AF36" s="947"/>
      <c r="AG36" s="923" t="str">
        <f>IF(AG35&gt;0,"Ⅳ",IF(AH35&gt;0,"Ⅲ",IF(AI35&gt;0,"Ⅱ","Ⅰ")))</f>
        <v>Ⅱ</v>
      </c>
      <c r="AH36" s="924"/>
      <c r="AI36" s="924"/>
      <c r="AJ36" s="947"/>
      <c r="AK36" s="955"/>
      <c r="AL36" s="955"/>
      <c r="AM36" s="955"/>
      <c r="AN36" s="955"/>
      <c r="AO36" s="956"/>
      <c r="AP36" s="3"/>
      <c r="AQ36" s="525" t="str">
        <f>IF(AQ35&gt;0,"Ⅳ",IF(AR35&gt;0,"Ⅲ",IF(AS35&gt;0,"Ⅱ","Ⅰ")))</f>
        <v>Ⅱ</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Ⅱ</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8" priority="1">
      <formula>$AQ11=1</formula>
    </cfRule>
  </conditionalFormatting>
  <conditionalFormatting sqref="AC11:AF30">
    <cfRule type="expression" dxfId="17" priority="3">
      <formula>$AQ11=2</formula>
    </cfRule>
  </conditionalFormatting>
  <conditionalFormatting sqref="AG11:AJ30">
    <cfRule type="expression" dxfId="1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93779-45AB-48DA-9825-8C58FBE23CB0}">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20</v>
      </c>
      <c r="AW5" s="115">
        <f>R7</f>
        <v>8.9610000000000003</v>
      </c>
      <c r="AX5" s="143">
        <f>+Y32</f>
        <v>0</v>
      </c>
      <c r="AY5" s="143">
        <f>+Z32</f>
        <v>0</v>
      </c>
      <c r="AZ5" s="143">
        <f>+AA32</f>
        <v>0</v>
      </c>
      <c r="BA5" s="143">
        <f t="shared" ref="BA5" si="0">+AB32</f>
        <v>0</v>
      </c>
      <c r="BB5" s="143">
        <f>+AC32</f>
        <v>0</v>
      </c>
      <c r="BC5" s="143">
        <f t="shared" ref="BC5:BI5" si="1">+AD32</f>
        <v>0</v>
      </c>
      <c r="BD5" s="143">
        <f t="shared" si="1"/>
        <v>0</v>
      </c>
      <c r="BE5" s="143">
        <f t="shared" si="1"/>
        <v>4</v>
      </c>
      <c r="BF5" s="143">
        <f t="shared" si="1"/>
        <v>0</v>
      </c>
      <c r="BG5" s="143">
        <f t="shared" si="1"/>
        <v>0</v>
      </c>
      <c r="BH5" s="143">
        <f t="shared" si="1"/>
        <v>0</v>
      </c>
      <c r="BI5" s="143">
        <f t="shared" si="1"/>
        <v>2</v>
      </c>
      <c r="BJ5" s="143">
        <f>+Y35</f>
        <v>0</v>
      </c>
      <c r="BK5" s="143">
        <f t="shared" ref="BK5" si="2">+Z35</f>
        <v>0</v>
      </c>
      <c r="BL5" s="143">
        <f>+AA35</f>
        <v>0</v>
      </c>
      <c r="BM5" s="143">
        <f>+AC35</f>
        <v>0</v>
      </c>
      <c r="BN5" s="143">
        <f t="shared" ref="BN5:BO5" si="3">+AD35</f>
        <v>0</v>
      </c>
      <c r="BO5" s="143">
        <f t="shared" si="3"/>
        <v>4</v>
      </c>
      <c r="BP5" s="143">
        <f>+AG35</f>
        <v>0</v>
      </c>
      <c r="BQ5" s="143">
        <f>+AH35</f>
        <v>0</v>
      </c>
      <c r="BR5" s="143">
        <f>+AI35</f>
        <v>2</v>
      </c>
      <c r="BS5" s="288" t="str">
        <f>+Y36</f>
        <v>Ⅰ</v>
      </c>
      <c r="BT5" s="288" t="str">
        <f>+AC36</f>
        <v>Ⅱ</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0.64</v>
      </c>
      <c r="CE5" s="118">
        <f t="shared" si="4"/>
        <v>0</v>
      </c>
      <c r="CF5" s="118">
        <f t="shared" si="4"/>
        <v>0</v>
      </c>
      <c r="CG5" s="118">
        <f t="shared" si="4"/>
        <v>0</v>
      </c>
      <c r="CH5" s="118">
        <f t="shared" si="4"/>
        <v>4.32</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20</v>
      </c>
      <c r="O7" s="924"/>
      <c r="P7" s="920" t="s">
        <v>466</v>
      </c>
      <c r="Q7" s="922"/>
      <c r="R7" s="925">
        <f>IF(N7="","",IFERROR(INDEX('様式A-2'!$C$9:$C$438,MATCH(N7,'様式A-2'!$B$9:$B$438,0)),""))</f>
        <v>8.9610000000000003</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20S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側壁（左側）</v>
      </c>
      <c r="O11" s="946"/>
      <c r="P11" s="945" t="str">
        <f>IFERROR(VLOOKUP($AS$7&amp;$AS11,'様式C-1-1用'!$C$4:$AI$2973,7,0),"")</f>
        <v>材質劣化</v>
      </c>
      <c r="Q11" s="946"/>
      <c r="R11" s="420" t="str">
        <f>IFERROR(VLOOKUP($AS$7&amp;$AS11,'様式C-1-1用'!$C$4:$AI$2973,9,0),"")</f>
        <v>うき・はく離</v>
      </c>
      <c r="S11" s="420"/>
      <c r="T11" s="420"/>
      <c r="U11" s="923" t="str">
        <f>IFERROR(VLOOKUP($AS$7&amp;$AS11,'様式C-1-1用'!$C$4:$AI$2973,20,0),"")</f>
        <v>Ⅱ</v>
      </c>
      <c r="V11" s="947"/>
      <c r="W11" s="923" t="str">
        <f>IFERROR(VLOOKUP($AS$7&amp;$AS11,'様式C-1-1用'!$C$4:$AI$2973,23,0),"")</f>
        <v>Ⅱ</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0.3</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
      </c>
      <c r="AL11" s="944"/>
      <c r="AM11" s="944"/>
      <c r="AN11" s="758"/>
      <c r="AO11" s="759"/>
      <c r="AP11" s="3"/>
      <c r="AQ11" s="166">
        <f>IF(P11="外力",1,IF(P11="材質劣化",2,IF(P11="漏水",3,0)))</f>
        <v>2</v>
      </c>
      <c r="AS11" s="114">
        <v>1</v>
      </c>
    </row>
    <row r="12" spans="2:86" ht="12" customHeight="1" x14ac:dyDescent="0.15">
      <c r="B12" s="629"/>
      <c r="C12" s="912"/>
      <c r="D12" s="910"/>
      <c r="E12" s="910"/>
      <c r="F12" s="910"/>
      <c r="G12" s="910"/>
      <c r="H12" s="910"/>
      <c r="I12" s="910"/>
      <c r="J12" s="911"/>
      <c r="K12" s="138">
        <f t="shared" ref="K12:K30" si="5">IF(L12="","",AS12)</f>
        <v>3</v>
      </c>
      <c r="L12" s="945" t="str">
        <f>IFERROR(VLOOKUP($AS$7&amp;$AS12,'様式C-1-1用'!$C$4:$AI$2973,5,0),"")</f>
        <v>覆工・坑門</v>
      </c>
      <c r="M12" s="946"/>
      <c r="N12" s="945" t="str">
        <f>IFERROR(VLOOKUP($AS$7&amp;$AS12,'様式C-1-1用'!$C$4:$AI$2973,6,0),"")</f>
        <v>アーチ（左側）</v>
      </c>
      <c r="O12" s="946"/>
      <c r="P12" s="945" t="str">
        <f>IFERROR(VLOOKUP($AS$7&amp;$AS12,'様式C-1-1用'!$C$4:$AI$2973,7,0),"")</f>
        <v>漏水</v>
      </c>
      <c r="Q12" s="946"/>
      <c r="R12" s="420" t="str">
        <f>IFERROR(VLOOKUP($AS$7&amp;$AS12,'様式C-1-1用'!$C$4:$AI$2973,9,0),"")</f>
        <v>漏水</v>
      </c>
      <c r="S12" s="420"/>
      <c r="T12" s="420"/>
      <c r="U12" s="923" t="str">
        <f>IFERROR(VLOOKUP($AS$7&amp;$AS12,'様式C-1-1用'!$C$4:$AI$2973,20,0),"")</f>
        <v>Ⅱ</v>
      </c>
      <c r="V12" s="947"/>
      <c r="W12" s="923" t="str">
        <f>IFERROR(VLOOKUP($AS$7&amp;$AS12,'様式C-1-1用'!$C$4:$AI$2973,23,0),"")</f>
        <v>Ⅱ</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v>
      </c>
      <c r="AG12" s="334">
        <f>IFERROR(VLOOKUP($AS$7&amp;$AS12,'様式C-1-1用'!$C$4:$BS$977,66,0),"")</f>
        <v>0</v>
      </c>
      <c r="AH12" s="334">
        <f>IFERROR(VLOOKUP($AS$7&amp;$AS12,'様式C-1-1用'!$C$4:$BS$977,67,0),"")</f>
        <v>0</v>
      </c>
      <c r="AI12" s="334">
        <f>IFERROR(VLOOKUP($AS$7&amp;$AS12,'様式C-1-1用'!$C$4:$BS$977,68,0),"")</f>
        <v>0</v>
      </c>
      <c r="AJ12" s="334">
        <f>IFERROR(VLOOKUP($AS$7&amp;$AS12,'様式C-1-1用'!$C$4:$BS$977,69,0),"")</f>
        <v>2.79</v>
      </c>
      <c r="AK12" s="924" t="str">
        <f>IFERROR(VLOOKUP($AS$7&amp;$AS12,'様式C-1-1用'!$C$4:$AI$976,17,0),"")</f>
        <v>にじみ</v>
      </c>
      <c r="AL12" s="924"/>
      <c r="AM12" s="924"/>
      <c r="AN12" s="755"/>
      <c r="AO12" s="756"/>
      <c r="AP12" s="3"/>
      <c r="AQ12" s="166">
        <f t="shared" ref="AQ12:AQ30" si="6">IF(P12="外力",1,IF(P12="材質劣化",2,IF(P12="漏水",3,0)))</f>
        <v>3</v>
      </c>
      <c r="AS12" s="114">
        <v>3</v>
      </c>
    </row>
    <row r="13" spans="2:86" ht="12" customHeight="1" x14ac:dyDescent="0.15">
      <c r="B13" s="629"/>
      <c r="C13" s="912"/>
      <c r="D13" s="910"/>
      <c r="E13" s="910"/>
      <c r="F13" s="910"/>
      <c r="G13" s="910"/>
      <c r="H13" s="910"/>
      <c r="I13" s="910"/>
      <c r="J13" s="911"/>
      <c r="K13" s="138">
        <f t="shared" si="5"/>
        <v>4</v>
      </c>
      <c r="L13" s="945" t="str">
        <f>IFERROR(VLOOKUP($AS$7&amp;$AS13,'様式C-1-1用'!$C$4:$AI$2973,5,0),"")</f>
        <v>覆工・坑門</v>
      </c>
      <c r="M13" s="946"/>
      <c r="N13" s="945" t="str">
        <f>IFERROR(VLOOKUP($AS$7&amp;$AS13,'様式C-1-1用'!$C$4:$AI$2973,6,0),"")</f>
        <v>アーチ（右側）</v>
      </c>
      <c r="O13" s="946"/>
      <c r="P13" s="945" t="str">
        <f>IFERROR(VLOOKUP($AS$7&amp;$AS13,'様式C-1-1用'!$C$4:$AI$2973,7,0),"")</f>
        <v>漏水</v>
      </c>
      <c r="Q13" s="946"/>
      <c r="R13" s="420" t="str">
        <f>IFERROR(VLOOKUP($AS$7&amp;$AS13,'様式C-1-1用'!$C$4:$AI$2973,9,0),"")</f>
        <v>漏水</v>
      </c>
      <c r="S13" s="420"/>
      <c r="T13" s="420"/>
      <c r="U13" s="923" t="str">
        <f>IFERROR(VLOOKUP($AS$7&amp;$AS13,'様式C-1-1用'!$C$4:$AI$2973,20,0),"")</f>
        <v>Ⅱ</v>
      </c>
      <c r="V13" s="947"/>
      <c r="W13" s="923" t="str">
        <f>IFERROR(VLOOKUP($AS$7&amp;$AS13,'様式C-1-1用'!$C$4:$AI$2973,23,0),"")</f>
        <v>Ⅱ</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v>
      </c>
      <c r="AF13" s="334">
        <f>IFERROR(VLOOKUP($AS$7&amp;$AS13,'様式C-1-1用'!$C$4:$BS$976,65,0),"")</f>
        <v>0</v>
      </c>
      <c r="AG13" s="334">
        <f>IFERROR(VLOOKUP($AS$7&amp;$AS13,'様式C-1-1用'!$C$4:$BS$977,66,0),"")</f>
        <v>0</v>
      </c>
      <c r="AH13" s="334">
        <f>IFERROR(VLOOKUP($AS$7&amp;$AS13,'様式C-1-1用'!$C$4:$BS$977,67,0),"")</f>
        <v>0</v>
      </c>
      <c r="AI13" s="334">
        <f>IFERROR(VLOOKUP($AS$7&amp;$AS13,'様式C-1-1用'!$C$4:$BS$977,68,0),"")</f>
        <v>0</v>
      </c>
      <c r="AJ13" s="334">
        <f>IFERROR(VLOOKUP($AS$7&amp;$AS13,'様式C-1-1用'!$C$4:$BS$977,69,0),"")</f>
        <v>1.53</v>
      </c>
      <c r="AK13" s="924" t="str">
        <f>IFERROR(VLOOKUP($AS$7&amp;$AS13,'様式C-1-1用'!$C$4:$AI$976,17,0),"")</f>
        <v>にじみ(一部遊離石灰)</v>
      </c>
      <c r="AL13" s="924"/>
      <c r="AM13" s="924"/>
      <c r="AN13" s="755"/>
      <c r="AO13" s="756"/>
      <c r="AP13" s="3"/>
      <c r="AQ13" s="166">
        <f t="shared" si="6"/>
        <v>3</v>
      </c>
      <c r="AS13" s="114">
        <f t="shared" ref="AS13:AS30" si="7">AS12+1</f>
        <v>4</v>
      </c>
    </row>
    <row r="14" spans="2:86" ht="12" customHeight="1" x14ac:dyDescent="0.15">
      <c r="B14" s="629"/>
      <c r="C14" s="912"/>
      <c r="D14" s="910"/>
      <c r="E14" s="910"/>
      <c r="F14" s="910"/>
      <c r="G14" s="910"/>
      <c r="H14" s="910"/>
      <c r="I14" s="910"/>
      <c r="J14" s="911"/>
      <c r="K14" s="138">
        <f t="shared" si="5"/>
        <v>5</v>
      </c>
      <c r="L14" s="945" t="str">
        <f>IFERROR(VLOOKUP($AS$7&amp;$AS14,'様式C-1-1用'!$C$4:$AI$2973,5,0),"")</f>
        <v>覆工・坑門</v>
      </c>
      <c r="M14" s="946"/>
      <c r="N14" s="945" t="str">
        <f>IFERROR(VLOOKUP($AS$7&amp;$AS14,'様式C-1-1用'!$C$4:$AI$2973,6,0),"")</f>
        <v>側壁（右側）</v>
      </c>
      <c r="O14" s="946"/>
      <c r="P14" s="945" t="str">
        <f>IFERROR(VLOOKUP($AS$7&amp;$AS14,'様式C-1-1用'!$C$4:$AI$2973,7,0),"")</f>
        <v>材質劣化</v>
      </c>
      <c r="Q14" s="946"/>
      <c r="R14" s="420" t="str">
        <f>IFERROR(VLOOKUP($AS$7&amp;$AS14,'様式C-1-1用'!$C$4:$AI$2973,9,0),"")</f>
        <v>うき・はく離</v>
      </c>
      <c r="S14" s="420"/>
      <c r="T14" s="420"/>
      <c r="U14" s="923" t="str">
        <f>IFERROR(VLOOKUP($AS$7&amp;$AS14,'様式C-1-1用'!$C$4:$AI$2973,20,0),"")</f>
        <v>Ⅱ</v>
      </c>
      <c r="V14" s="947"/>
      <c r="W14" s="923" t="str">
        <f>IFERROR(VLOOKUP($AS$7&amp;$AS14,'様式C-1-1用'!$C$4:$AI$2973,23,0),"")</f>
        <v>Ⅱ</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0.08</v>
      </c>
      <c r="AG14" s="334">
        <f>IFERROR(VLOOKUP($AS$7&amp;$AS14,'様式C-1-1用'!$C$4:$BS$977,66,0),"")</f>
        <v>0</v>
      </c>
      <c r="AH14" s="334">
        <f>IFERROR(VLOOKUP($AS$7&amp;$AS14,'様式C-1-1用'!$C$4:$BS$977,67,0),"")</f>
        <v>0</v>
      </c>
      <c r="AI14" s="334">
        <f>IFERROR(VLOOKUP($AS$7&amp;$AS14,'様式C-1-1用'!$C$4:$BS$977,68,0),"")</f>
        <v>0</v>
      </c>
      <c r="AJ14" s="334">
        <f>IFERROR(VLOOKUP($AS$7&amp;$AS14,'様式C-1-1用'!$C$4:$BS$977,69,0),"")</f>
        <v>0</v>
      </c>
      <c r="AK14" s="924" t="str">
        <f>IFERROR(VLOOKUP($AS$7&amp;$AS14,'様式C-1-1用'!$C$4:$AI$976,17,0),"")</f>
        <v/>
      </c>
      <c r="AL14" s="924"/>
      <c r="AM14" s="924"/>
      <c r="AN14" s="755"/>
      <c r="AO14" s="756"/>
      <c r="AP14" s="3"/>
      <c r="AQ14" s="166">
        <f t="shared" si="6"/>
        <v>2</v>
      </c>
      <c r="AS14" s="114">
        <f t="shared" si="7"/>
        <v>5</v>
      </c>
    </row>
    <row r="15" spans="2:86" ht="12" customHeight="1" x14ac:dyDescent="0.15">
      <c r="B15" s="629"/>
      <c r="C15" s="912"/>
      <c r="D15" s="910"/>
      <c r="E15" s="910"/>
      <c r="F15" s="910"/>
      <c r="G15" s="910"/>
      <c r="H15" s="910"/>
      <c r="I15" s="910"/>
      <c r="J15" s="911"/>
      <c r="K15" s="138">
        <f t="shared" si="5"/>
        <v>6</v>
      </c>
      <c r="L15" s="945" t="str">
        <f>IFERROR(VLOOKUP($AS$7&amp;$AS15,'様式C-1-1用'!$C$4:$AI$2973,5,0),"")</f>
        <v>覆工・坑門</v>
      </c>
      <c r="M15" s="946"/>
      <c r="N15" s="945" t="str">
        <f>IFERROR(VLOOKUP($AS$7&amp;$AS15,'様式C-1-1用'!$C$4:$AI$2973,6,0),"")</f>
        <v>側壁（右側）</v>
      </c>
      <c r="O15" s="946"/>
      <c r="P15" s="945" t="str">
        <f>IFERROR(VLOOKUP($AS$7&amp;$AS15,'様式C-1-1用'!$C$4:$AI$2973,7,0),"")</f>
        <v>材質劣化</v>
      </c>
      <c r="Q15" s="946"/>
      <c r="R15" s="420" t="str">
        <f>IFERROR(VLOOKUP($AS$7&amp;$AS15,'様式C-1-1用'!$C$4:$AI$2973,9,0),"")</f>
        <v>うき・はく離</v>
      </c>
      <c r="S15" s="420"/>
      <c r="T15" s="420"/>
      <c r="U15" s="923" t="str">
        <f>IFERROR(VLOOKUP($AS$7&amp;$AS15,'様式C-1-1用'!$C$4:$AI$2973,20,0),"")</f>
        <v>Ⅱ</v>
      </c>
      <c r="V15" s="947"/>
      <c r="W15" s="923" t="str">
        <f>IFERROR(VLOOKUP($AS$7&amp;$AS15,'様式C-1-1用'!$C$4:$AI$2973,23,0),"")</f>
        <v>Ⅱ</v>
      </c>
      <c r="X15" s="924"/>
      <c r="Y15" s="289">
        <f>IFERROR(VLOOKUP($AS$7&amp;$AS15,'様式C-1-1用'!$C$4:$CE$2973,58,0),"")</f>
        <v>0</v>
      </c>
      <c r="Z15" s="290">
        <f>IFERROR(VLOOKUP($AS$7&amp;$AS15,'様式C-1-1用'!$C$4:$BS$977,59,0),"")</f>
        <v>0</v>
      </c>
      <c r="AA15" s="290">
        <f>IFERROR(VLOOKUP($AS$7&amp;$AS15,'様式C-1-1用'!$C$4:$BS$977,60,0),"")</f>
        <v>0</v>
      </c>
      <c r="AB15" s="290">
        <f>IFERROR(VLOOKUP($AS$7&amp;$AS15,'様式C-1-1用'!$C$4:$BS$977,61,0),"")</f>
        <v>0</v>
      </c>
      <c r="AC15" s="334">
        <f>IFERROR(VLOOKUP($AS$7&amp;$AS15,'様式C-1-1用'!$C$4:$BS$977,62,0),"")</f>
        <v>0</v>
      </c>
      <c r="AD15" s="334">
        <f>IFERROR(VLOOKUP($AS$7&amp;$AS15,'様式C-1-1用'!$C$4:$BS$976,63,0),"")</f>
        <v>0</v>
      </c>
      <c r="AE15" s="334">
        <f>IFERROR(VLOOKUP($AS$7&amp;$AS15,'様式C-1-1用'!$C$4:$BS$976,64,0),"")</f>
        <v>0</v>
      </c>
      <c r="AF15" s="334">
        <f>IFERROR(VLOOKUP($AS$7&amp;$AS15,'様式C-1-1用'!$C$4:$BS$976,65,0),"")</f>
        <v>0.24</v>
      </c>
      <c r="AG15" s="334">
        <f>IFERROR(VLOOKUP($AS$7&amp;$AS15,'様式C-1-1用'!$C$4:$BS$977,66,0),"")</f>
        <v>0</v>
      </c>
      <c r="AH15" s="334">
        <f>IFERROR(VLOOKUP($AS$7&amp;$AS15,'様式C-1-1用'!$C$4:$BS$977,67,0),"")</f>
        <v>0</v>
      </c>
      <c r="AI15" s="334">
        <f>IFERROR(VLOOKUP($AS$7&amp;$AS15,'様式C-1-1用'!$C$4:$BS$977,68,0),"")</f>
        <v>0</v>
      </c>
      <c r="AJ15" s="334">
        <f>IFERROR(VLOOKUP($AS$7&amp;$AS15,'様式C-1-1用'!$C$4:$BS$977,69,0),"")</f>
        <v>0</v>
      </c>
      <c r="AK15" s="924" t="str">
        <f>IFERROR(VLOOKUP($AS$7&amp;$AS15,'様式C-1-1用'!$C$4:$AI$976,17,0),"")</f>
        <v/>
      </c>
      <c r="AL15" s="924"/>
      <c r="AM15" s="924"/>
      <c r="AN15" s="755"/>
      <c r="AO15" s="756"/>
      <c r="AP15" s="3"/>
      <c r="AQ15" s="166">
        <f t="shared" si="6"/>
        <v>2</v>
      </c>
      <c r="AS15" s="114">
        <f t="shared" si="7"/>
        <v>6</v>
      </c>
    </row>
    <row r="16" spans="2:86" ht="12" customHeight="1" x14ac:dyDescent="0.15">
      <c r="B16" s="629"/>
      <c r="C16" s="912"/>
      <c r="D16" s="910"/>
      <c r="E16" s="910"/>
      <c r="F16" s="910"/>
      <c r="G16" s="910"/>
      <c r="H16" s="910"/>
      <c r="I16" s="910"/>
      <c r="J16" s="911"/>
      <c r="K16" s="138">
        <f t="shared" si="5"/>
        <v>7</v>
      </c>
      <c r="L16" s="945" t="str">
        <f>IFERROR(VLOOKUP($AS$7&amp;$AS16,'様式C-1-1用'!$C$4:$AI$2973,5,0),"")</f>
        <v>覆工・坑門</v>
      </c>
      <c r="M16" s="946"/>
      <c r="N16" s="945" t="str">
        <f>IFERROR(VLOOKUP($AS$7&amp;$AS16,'様式C-1-1用'!$C$4:$AI$2973,6,0),"")</f>
        <v>側壁（右側）</v>
      </c>
      <c r="O16" s="946"/>
      <c r="P16" s="945" t="str">
        <f>IFERROR(VLOOKUP($AS$7&amp;$AS16,'様式C-1-1用'!$C$4:$AI$2973,7,0),"")</f>
        <v>材質劣化</v>
      </c>
      <c r="Q16" s="946"/>
      <c r="R16" s="420" t="str">
        <f>IFERROR(VLOOKUP($AS$7&amp;$AS16,'様式C-1-1用'!$C$4:$AI$2973,9,0),"")</f>
        <v>うき・はく離</v>
      </c>
      <c r="S16" s="420"/>
      <c r="T16" s="420"/>
      <c r="U16" s="923" t="str">
        <f>IFERROR(VLOOKUP($AS$7&amp;$AS16,'様式C-1-1用'!$C$4:$AI$2973,20,0),"")</f>
        <v>Ⅱ</v>
      </c>
      <c r="V16" s="947"/>
      <c r="W16" s="923" t="str">
        <f>IFERROR(VLOOKUP($AS$7&amp;$AS16,'様式C-1-1用'!$C$4:$AI$2973,23,0),"")</f>
        <v>Ⅱ</v>
      </c>
      <c r="X16" s="924"/>
      <c r="Y16" s="289">
        <f>IFERROR(VLOOKUP($AS$7&amp;$AS16,'様式C-1-1用'!$C$4:$CE$2973,58,0),"")</f>
        <v>0</v>
      </c>
      <c r="Z16" s="290">
        <f>IFERROR(VLOOKUP($AS$7&amp;$AS16,'様式C-1-1用'!$C$4:$BS$977,59,0),"")</f>
        <v>0</v>
      </c>
      <c r="AA16" s="290">
        <f>IFERROR(VLOOKUP($AS$7&amp;$AS16,'様式C-1-1用'!$C$4:$BS$977,60,0),"")</f>
        <v>0</v>
      </c>
      <c r="AB16" s="290">
        <f>IFERROR(VLOOKUP($AS$7&amp;$AS16,'様式C-1-1用'!$C$4:$BS$977,61,0),"")</f>
        <v>0</v>
      </c>
      <c r="AC16" s="334">
        <f>IFERROR(VLOOKUP($AS$7&amp;$AS16,'様式C-1-1用'!$C$4:$BS$977,62,0),"")</f>
        <v>0</v>
      </c>
      <c r="AD16" s="334">
        <f>IFERROR(VLOOKUP($AS$7&amp;$AS16,'様式C-1-1用'!$C$4:$BS$976,63,0),"")</f>
        <v>0</v>
      </c>
      <c r="AE16" s="334">
        <f>IFERROR(VLOOKUP($AS$7&amp;$AS16,'様式C-1-1用'!$C$4:$BS$976,64,0),"")</f>
        <v>0</v>
      </c>
      <c r="AF16" s="334">
        <f>IFERROR(VLOOKUP($AS$7&amp;$AS16,'様式C-1-1用'!$C$4:$BS$976,65,0),"")</f>
        <v>0.02</v>
      </c>
      <c r="AG16" s="334">
        <f>IFERROR(VLOOKUP($AS$7&amp;$AS16,'様式C-1-1用'!$C$4:$BS$977,66,0),"")</f>
        <v>0</v>
      </c>
      <c r="AH16" s="334">
        <f>IFERROR(VLOOKUP($AS$7&amp;$AS16,'様式C-1-1用'!$C$4:$BS$977,67,0),"")</f>
        <v>0</v>
      </c>
      <c r="AI16" s="334">
        <f>IFERROR(VLOOKUP($AS$7&amp;$AS16,'様式C-1-1用'!$C$4:$BS$977,68,0),"")</f>
        <v>0</v>
      </c>
      <c r="AJ16" s="334">
        <f>IFERROR(VLOOKUP($AS$7&amp;$AS16,'様式C-1-1用'!$C$4:$BS$977,69,0),"")</f>
        <v>0</v>
      </c>
      <c r="AK16" s="924" t="str">
        <f>IFERROR(VLOOKUP($AS$7&amp;$AS16,'様式C-1-1用'!$C$4:$AI$976,17,0),"")</f>
        <v/>
      </c>
      <c r="AL16" s="924"/>
      <c r="AM16" s="924"/>
      <c r="AN16" s="755"/>
      <c r="AO16" s="756"/>
      <c r="AP16" s="3"/>
      <c r="AQ16" s="166">
        <f t="shared" si="6"/>
        <v>2</v>
      </c>
      <c r="AS16" s="114">
        <f t="shared" si="7"/>
        <v>7</v>
      </c>
    </row>
    <row r="17" spans="2:45" ht="12" customHeight="1" x14ac:dyDescent="0.15">
      <c r="B17" s="629"/>
      <c r="C17" s="912"/>
      <c r="D17" s="910"/>
      <c r="E17" s="910"/>
      <c r="F17" s="910"/>
      <c r="G17" s="910"/>
      <c r="H17" s="910"/>
      <c r="I17" s="910"/>
      <c r="J17" s="911"/>
      <c r="K17" s="138">
        <f t="shared" si="5"/>
        <v>8</v>
      </c>
      <c r="L17" s="945" t="str">
        <f>IFERROR(VLOOKUP($AS$7&amp;$AS17,'様式C-1-1用'!$C$4:$AI$2973,5,0),"")</f>
        <v>覆工・坑門</v>
      </c>
      <c r="M17" s="946"/>
      <c r="N17" s="945" t="str">
        <f>IFERROR(VLOOKUP($AS$7&amp;$AS17,'様式C-1-1用'!$C$4:$AI$2973,6,0),"")</f>
        <v>側壁（右側）</v>
      </c>
      <c r="O17" s="946"/>
      <c r="P17" s="945" t="str">
        <f>IFERROR(VLOOKUP($AS$7&amp;$AS17,'様式C-1-1用'!$C$4:$AI$2973,7,0),"")</f>
        <v>材質劣化</v>
      </c>
      <c r="Q17" s="946"/>
      <c r="R17" s="420" t="str">
        <f>IFERROR(VLOOKUP($AS$7&amp;$AS17,'様式C-1-1用'!$C$4:$AI$2973,9,0),"")</f>
        <v>補修跡</v>
      </c>
      <c r="S17" s="420"/>
      <c r="T17" s="420"/>
      <c r="U17" s="923" t="str">
        <f>IFERROR(VLOOKUP($AS$7&amp;$AS17,'様式C-1-1用'!$C$4:$AI$2973,20,0),"")</f>
        <v>Ⅱ</v>
      </c>
      <c r="V17" s="947"/>
      <c r="W17" s="923" t="str">
        <f>IFERROR(VLOOKUP($AS$7&amp;$AS17,'様式C-1-1用'!$C$4:$AI$2973,23,0),"")</f>
        <v>Ⅰ</v>
      </c>
      <c r="X17" s="924"/>
      <c r="Y17" s="289">
        <f>IFERROR(VLOOKUP($AS$7&amp;$AS17,'様式C-1-1用'!$C$4:$CE$2973,58,0),"")</f>
        <v>0</v>
      </c>
      <c r="Z17" s="290">
        <f>IFERROR(VLOOKUP($AS$7&amp;$AS17,'様式C-1-1用'!$C$4:$BS$977,59,0),"")</f>
        <v>0</v>
      </c>
      <c r="AA17" s="290">
        <f>IFERROR(VLOOKUP($AS$7&amp;$AS17,'様式C-1-1用'!$C$4:$BS$977,60,0),"")</f>
        <v>0</v>
      </c>
      <c r="AB17" s="290">
        <f>IFERROR(VLOOKUP($AS$7&amp;$AS17,'様式C-1-1用'!$C$4:$BS$977,61,0),"")</f>
        <v>0</v>
      </c>
      <c r="AC17" s="334">
        <f>IFERROR(VLOOKUP($AS$7&amp;$AS17,'様式C-1-1用'!$C$4:$BS$977,62,0),"")</f>
        <v>0</v>
      </c>
      <c r="AD17" s="334">
        <f>IFERROR(VLOOKUP($AS$7&amp;$AS17,'様式C-1-1用'!$C$4:$BS$976,63,0),"")</f>
        <v>0</v>
      </c>
      <c r="AE17" s="334">
        <f>IFERROR(VLOOKUP($AS$7&amp;$AS17,'様式C-1-1用'!$C$4:$BS$976,64,0),"")</f>
        <v>0</v>
      </c>
      <c r="AF17" s="334">
        <f>IFERROR(VLOOKUP($AS$7&amp;$AS17,'様式C-1-1用'!$C$4:$BS$976,65,0),"")</f>
        <v>0</v>
      </c>
      <c r="AG17" s="334">
        <f>IFERROR(VLOOKUP($AS$7&amp;$AS17,'様式C-1-1用'!$C$4:$BS$977,66,0),"")</f>
        <v>0</v>
      </c>
      <c r="AH17" s="334">
        <f>IFERROR(VLOOKUP($AS$7&amp;$AS17,'様式C-1-1用'!$C$4:$BS$977,67,0),"")</f>
        <v>0</v>
      </c>
      <c r="AI17" s="334">
        <f>IFERROR(VLOOKUP($AS$7&amp;$AS17,'様式C-1-1用'!$C$4:$BS$977,68,0),"")</f>
        <v>0</v>
      </c>
      <c r="AJ17" s="334">
        <f>IFERROR(VLOOKUP($AS$7&amp;$AS17,'様式C-1-1用'!$C$4:$BS$977,69,0),"")</f>
        <v>0</v>
      </c>
      <c r="AK17" s="924" t="str">
        <f>IFERROR(VLOOKUP($AS$7&amp;$AS17,'様式C-1-1用'!$C$4:$AI$976,17,0),"")</f>
        <v>メッシュシート</v>
      </c>
      <c r="AL17" s="924"/>
      <c r="AM17" s="924"/>
      <c r="AN17" s="755"/>
      <c r="AO17" s="756"/>
      <c r="AP17" s="3"/>
      <c r="AQ17" s="166">
        <f t="shared" si="6"/>
        <v>2</v>
      </c>
      <c r="AS17" s="114">
        <f t="shared" si="7"/>
        <v>8</v>
      </c>
    </row>
    <row r="18" spans="2:45" ht="12" customHeight="1" x14ac:dyDescent="0.15">
      <c r="B18" s="629"/>
      <c r="C18" s="912"/>
      <c r="D18" s="910"/>
      <c r="E18" s="910"/>
      <c r="F18" s="910"/>
      <c r="G18" s="910"/>
      <c r="H18" s="910"/>
      <c r="I18" s="910"/>
      <c r="J18" s="911"/>
      <c r="K18" s="138">
        <f t="shared" si="5"/>
        <v>9</v>
      </c>
      <c r="L18" s="945" t="str">
        <f>IFERROR(VLOOKUP($AS$7&amp;$AS18,'様式C-1-1用'!$C$4:$AI$2973,5,0),"")</f>
        <v>路面</v>
      </c>
      <c r="M18" s="946"/>
      <c r="N18" s="945" t="str">
        <f>IFERROR(VLOOKUP($AS$7&amp;$AS18,'様式C-1-1用'!$C$4:$AI$2973,6,0),"")</f>
        <v>監査歩廊</v>
      </c>
      <c r="O18" s="946"/>
      <c r="P18" s="945" t="str">
        <f>IFERROR(VLOOKUP($AS$7&amp;$AS18,'様式C-1-1用'!$C$4:$AI$2973,7,0),"")</f>
        <v>材質劣化</v>
      </c>
      <c r="Q18" s="946"/>
      <c r="R18" s="420" t="str">
        <f>IFERROR(VLOOKUP($AS$7&amp;$AS18,'様式C-1-1用'!$C$4:$AI$2973,9,0),"")</f>
        <v>欠損</v>
      </c>
      <c r="S18" s="420"/>
      <c r="T18" s="420"/>
      <c r="U18" s="923" t="str">
        <f>IFERROR(VLOOKUP($AS$7&amp;$AS18,'様式C-1-1用'!$C$4:$AI$2973,20,0),"")</f>
        <v>Ⅱ</v>
      </c>
      <c r="V18" s="947"/>
      <c r="W18" s="923" t="str">
        <f>IFERROR(VLOOKUP($AS$7&amp;$AS18,'様式C-1-1用'!$C$4:$AI$2973,23,0),"")</f>
        <v>－</v>
      </c>
      <c r="X18" s="924"/>
      <c r="Y18" s="289">
        <f>IFERROR(VLOOKUP($AS$7&amp;$AS18,'様式C-1-1用'!$C$4:$CE$2973,58,0),"")</f>
        <v>0</v>
      </c>
      <c r="Z18" s="290">
        <f>IFERROR(VLOOKUP($AS$7&amp;$AS18,'様式C-1-1用'!$C$4:$BS$977,59,0),"")</f>
        <v>0</v>
      </c>
      <c r="AA18" s="290">
        <f>IFERROR(VLOOKUP($AS$7&amp;$AS18,'様式C-1-1用'!$C$4:$BS$977,60,0),"")</f>
        <v>0</v>
      </c>
      <c r="AB18" s="290">
        <f>IFERROR(VLOOKUP($AS$7&amp;$AS18,'様式C-1-1用'!$C$4:$BS$977,61,0),"")</f>
        <v>0</v>
      </c>
      <c r="AC18" s="334">
        <f>IFERROR(VLOOKUP($AS$7&amp;$AS18,'様式C-1-1用'!$C$4:$BS$977,62,0),"")</f>
        <v>0</v>
      </c>
      <c r="AD18" s="334">
        <f>IFERROR(VLOOKUP($AS$7&amp;$AS18,'様式C-1-1用'!$C$4:$BS$976,63,0),"")</f>
        <v>0</v>
      </c>
      <c r="AE18" s="334">
        <f>IFERROR(VLOOKUP($AS$7&amp;$AS18,'様式C-1-1用'!$C$4:$BS$976,64,0),"")</f>
        <v>0</v>
      </c>
      <c r="AF18" s="334">
        <f>IFERROR(VLOOKUP($AS$7&amp;$AS18,'様式C-1-1用'!$C$4:$BS$976,65,0),"")</f>
        <v>0</v>
      </c>
      <c r="AG18" s="334">
        <f>IFERROR(VLOOKUP($AS$7&amp;$AS18,'様式C-1-1用'!$C$4:$BS$977,66,0),"")</f>
        <v>0</v>
      </c>
      <c r="AH18" s="334">
        <f>IFERROR(VLOOKUP($AS$7&amp;$AS18,'様式C-1-1用'!$C$4:$BS$977,67,0),"")</f>
        <v>0</v>
      </c>
      <c r="AI18" s="334">
        <f>IFERROR(VLOOKUP($AS$7&amp;$AS18,'様式C-1-1用'!$C$4:$BS$977,68,0),"")</f>
        <v>0</v>
      </c>
      <c r="AJ18" s="334">
        <f>IFERROR(VLOOKUP($AS$7&amp;$AS18,'様式C-1-1用'!$C$4:$BS$977,69,0),"")</f>
        <v>0</v>
      </c>
      <c r="AK18" s="924" t="str">
        <f>IFERROR(VLOOKUP($AS$7&amp;$AS18,'様式C-1-1用'!$C$4:$AI$976,17,0),"")</f>
        <v>内部鉄筋露出</v>
      </c>
      <c r="AL18" s="924"/>
      <c r="AM18" s="924"/>
      <c r="AN18" s="755"/>
      <c r="AO18" s="756"/>
      <c r="AP18" s="3"/>
      <c r="AQ18" s="166">
        <f t="shared" si="6"/>
        <v>2</v>
      </c>
      <c r="AS18" s="114">
        <f t="shared" si="7"/>
        <v>9</v>
      </c>
    </row>
    <row r="19" spans="2:45" ht="12" customHeight="1" x14ac:dyDescent="0.15">
      <c r="B19" s="629"/>
      <c r="C19" s="912"/>
      <c r="D19" s="910"/>
      <c r="E19" s="910"/>
      <c r="F19" s="910"/>
      <c r="G19" s="910"/>
      <c r="H19" s="910"/>
      <c r="I19" s="910"/>
      <c r="J19" s="911"/>
      <c r="K19" s="138">
        <f t="shared" si="5"/>
        <v>10</v>
      </c>
      <c r="L19" s="945" t="str">
        <f>IFERROR(VLOOKUP($AS$7&amp;$AS19,'様式C-1-1用'!$C$4:$AI$2973,5,0),"")</f>
        <v>路面</v>
      </c>
      <c r="M19" s="946"/>
      <c r="N19" s="945" t="str">
        <f>IFERROR(VLOOKUP($AS$7&amp;$AS19,'様式C-1-1用'!$C$4:$AI$2973,6,0),"")</f>
        <v>監査歩廊</v>
      </c>
      <c r="O19" s="946"/>
      <c r="P19" s="945" t="str">
        <f>IFERROR(VLOOKUP($AS$7&amp;$AS19,'様式C-1-1用'!$C$4:$AI$2973,7,0),"")</f>
        <v>材質劣化</v>
      </c>
      <c r="Q19" s="946"/>
      <c r="R19" s="420" t="str">
        <f>IFERROR(VLOOKUP($AS$7&amp;$AS19,'様式C-1-1用'!$C$4:$AI$2973,9,0),"")</f>
        <v>欠損</v>
      </c>
      <c r="S19" s="420"/>
      <c r="T19" s="420"/>
      <c r="U19" s="923" t="str">
        <f>IFERROR(VLOOKUP($AS$7&amp;$AS19,'様式C-1-1用'!$C$4:$AI$2973,20,0),"")</f>
        <v>Ⅱ</v>
      </c>
      <c r="V19" s="947"/>
      <c r="W19" s="923" t="str">
        <f>IFERROR(VLOOKUP($AS$7&amp;$AS19,'様式C-1-1用'!$C$4:$AI$2973,23,0),"")</f>
        <v>－</v>
      </c>
      <c r="X19" s="924"/>
      <c r="Y19" s="289">
        <f>IFERROR(VLOOKUP($AS$7&amp;$AS19,'様式C-1-1用'!$C$4:$CE$2973,58,0),"")</f>
        <v>0</v>
      </c>
      <c r="Z19" s="290">
        <f>IFERROR(VLOOKUP($AS$7&amp;$AS19,'様式C-1-1用'!$C$4:$BS$977,59,0),"")</f>
        <v>0</v>
      </c>
      <c r="AA19" s="290">
        <f>IFERROR(VLOOKUP($AS$7&amp;$AS19,'様式C-1-1用'!$C$4:$BS$977,60,0),"")</f>
        <v>0</v>
      </c>
      <c r="AB19" s="290">
        <f>IFERROR(VLOOKUP($AS$7&amp;$AS19,'様式C-1-1用'!$C$4:$BS$977,61,0),"")</f>
        <v>0</v>
      </c>
      <c r="AC19" s="334">
        <f>IFERROR(VLOOKUP($AS$7&amp;$AS19,'様式C-1-1用'!$C$4:$BS$977,62,0),"")</f>
        <v>0</v>
      </c>
      <c r="AD19" s="334">
        <f>IFERROR(VLOOKUP($AS$7&amp;$AS19,'様式C-1-1用'!$C$4:$BS$976,63,0),"")</f>
        <v>0</v>
      </c>
      <c r="AE19" s="334">
        <f>IFERROR(VLOOKUP($AS$7&amp;$AS19,'様式C-1-1用'!$C$4:$BS$976,64,0),"")</f>
        <v>0</v>
      </c>
      <c r="AF19" s="334">
        <f>IFERROR(VLOOKUP($AS$7&amp;$AS19,'様式C-1-1用'!$C$4:$BS$976,65,0),"")</f>
        <v>0</v>
      </c>
      <c r="AG19" s="334">
        <f>IFERROR(VLOOKUP($AS$7&amp;$AS19,'様式C-1-1用'!$C$4:$BS$977,66,0),"")</f>
        <v>0</v>
      </c>
      <c r="AH19" s="334">
        <f>IFERROR(VLOOKUP($AS$7&amp;$AS19,'様式C-1-1用'!$C$4:$BS$977,67,0),"")</f>
        <v>0</v>
      </c>
      <c r="AI19" s="334">
        <f>IFERROR(VLOOKUP($AS$7&amp;$AS19,'様式C-1-1用'!$C$4:$BS$977,68,0),"")</f>
        <v>0</v>
      </c>
      <c r="AJ19" s="334">
        <f>IFERROR(VLOOKUP($AS$7&amp;$AS19,'様式C-1-1用'!$C$4:$BS$977,69,0),"")</f>
        <v>0</v>
      </c>
      <c r="AK19" s="924" t="str">
        <f>IFERROR(VLOOKUP($AS$7&amp;$AS19,'様式C-1-1用'!$C$4:$AI$976,17,0),"")</f>
        <v/>
      </c>
      <c r="AL19" s="924"/>
      <c r="AM19" s="924"/>
      <c r="AN19" s="755"/>
      <c r="AO19" s="756"/>
      <c r="AP19" s="3"/>
      <c r="AQ19" s="166">
        <f t="shared" si="6"/>
        <v>2</v>
      </c>
      <c r="AS19" s="114">
        <f t="shared" si="7"/>
        <v>10</v>
      </c>
    </row>
    <row r="20" spans="2:45" ht="12" customHeight="1" x14ac:dyDescent="0.15">
      <c r="B20" s="629"/>
      <c r="C20" s="912"/>
      <c r="D20" s="910"/>
      <c r="E20" s="910"/>
      <c r="F20" s="910"/>
      <c r="G20" s="910"/>
      <c r="H20" s="910"/>
      <c r="I20" s="910"/>
      <c r="J20" s="911"/>
      <c r="K20" s="138">
        <f t="shared" si="5"/>
        <v>11</v>
      </c>
      <c r="L20" s="945" t="str">
        <f>IFERROR(VLOOKUP($AS$7&amp;$AS20,'様式C-1-1用'!$C$4:$AI$2973,5,0),"")</f>
        <v>路面</v>
      </c>
      <c r="M20" s="946"/>
      <c r="N20" s="945" t="str">
        <f>IFERROR(VLOOKUP($AS$7&amp;$AS20,'様式C-1-1用'!$C$4:$AI$2973,6,0),"")</f>
        <v>監査歩廊</v>
      </c>
      <c r="O20" s="946"/>
      <c r="P20" s="945" t="str">
        <f>IFERROR(VLOOKUP($AS$7&amp;$AS20,'様式C-1-1用'!$C$4:$AI$2973,7,0),"")</f>
        <v>材質劣化</v>
      </c>
      <c r="Q20" s="946"/>
      <c r="R20" s="420" t="str">
        <f>IFERROR(VLOOKUP($AS$7&amp;$AS20,'様式C-1-1用'!$C$4:$AI$2973,9,0),"")</f>
        <v>欠損</v>
      </c>
      <c r="S20" s="420"/>
      <c r="T20" s="420"/>
      <c r="U20" s="923" t="str">
        <f>IFERROR(VLOOKUP($AS$7&amp;$AS20,'様式C-1-1用'!$C$4:$AI$2973,20,0),"")</f>
        <v>Ⅱ</v>
      </c>
      <c r="V20" s="947"/>
      <c r="W20" s="923" t="str">
        <f>IFERROR(VLOOKUP($AS$7&amp;$AS20,'様式C-1-1用'!$C$4:$AI$2973,23,0),"")</f>
        <v>－</v>
      </c>
      <c r="X20" s="924"/>
      <c r="Y20" s="289">
        <f>IFERROR(VLOOKUP($AS$7&amp;$AS20,'様式C-1-1用'!$C$4:$CE$2973,58,0),"")</f>
        <v>0</v>
      </c>
      <c r="Z20" s="290">
        <f>IFERROR(VLOOKUP($AS$7&amp;$AS20,'様式C-1-1用'!$C$4:$BS$977,59,0),"")</f>
        <v>0</v>
      </c>
      <c r="AA20" s="290">
        <f>IFERROR(VLOOKUP($AS$7&amp;$AS20,'様式C-1-1用'!$C$4:$BS$977,60,0),"")</f>
        <v>0</v>
      </c>
      <c r="AB20" s="290">
        <f>IFERROR(VLOOKUP($AS$7&amp;$AS20,'様式C-1-1用'!$C$4:$BS$977,61,0),"")</f>
        <v>0</v>
      </c>
      <c r="AC20" s="334">
        <f>IFERROR(VLOOKUP($AS$7&amp;$AS20,'様式C-1-1用'!$C$4:$BS$977,62,0),"")</f>
        <v>0</v>
      </c>
      <c r="AD20" s="334">
        <f>IFERROR(VLOOKUP($AS$7&amp;$AS20,'様式C-1-1用'!$C$4:$BS$976,63,0),"")</f>
        <v>0</v>
      </c>
      <c r="AE20" s="334">
        <f>IFERROR(VLOOKUP($AS$7&amp;$AS20,'様式C-1-1用'!$C$4:$BS$976,64,0),"")</f>
        <v>0</v>
      </c>
      <c r="AF20" s="334">
        <f>IFERROR(VLOOKUP($AS$7&amp;$AS20,'様式C-1-1用'!$C$4:$BS$976,65,0),"")</f>
        <v>0</v>
      </c>
      <c r="AG20" s="334">
        <f>IFERROR(VLOOKUP($AS$7&amp;$AS20,'様式C-1-1用'!$C$4:$BS$977,66,0),"")</f>
        <v>0</v>
      </c>
      <c r="AH20" s="334">
        <f>IFERROR(VLOOKUP($AS$7&amp;$AS20,'様式C-1-1用'!$C$4:$BS$977,67,0),"")</f>
        <v>0</v>
      </c>
      <c r="AI20" s="334">
        <f>IFERROR(VLOOKUP($AS$7&amp;$AS20,'様式C-1-1用'!$C$4:$BS$977,68,0),"")</f>
        <v>0</v>
      </c>
      <c r="AJ20" s="334">
        <f>IFERROR(VLOOKUP($AS$7&amp;$AS20,'様式C-1-1用'!$C$4:$BS$977,69,0),"")</f>
        <v>0</v>
      </c>
      <c r="AK20" s="924" t="str">
        <f>IFERROR(VLOOKUP($AS$7&amp;$AS20,'様式C-1-1用'!$C$4:$AI$976,17,0),"")</f>
        <v>内部鉄筋露出</v>
      </c>
      <c r="AL20" s="924"/>
      <c r="AM20" s="924"/>
      <c r="AN20" s="755"/>
      <c r="AO20" s="756"/>
      <c r="AP20" s="3"/>
      <c r="AQ20" s="166">
        <f t="shared" si="6"/>
        <v>2</v>
      </c>
      <c r="AS20" s="114">
        <f t="shared" si="7"/>
        <v>11</v>
      </c>
    </row>
    <row r="21" spans="2:45" ht="12" customHeight="1" x14ac:dyDescent="0.15">
      <c r="B21" s="629"/>
      <c r="C21" s="912"/>
      <c r="D21" s="910"/>
      <c r="E21" s="910"/>
      <c r="F21" s="910"/>
      <c r="G21" s="910"/>
      <c r="H21" s="910"/>
      <c r="I21" s="910"/>
      <c r="J21" s="911"/>
      <c r="K21" s="138">
        <f t="shared" si="5"/>
        <v>12</v>
      </c>
      <c r="L21" s="945" t="str">
        <f>IFERROR(VLOOKUP($AS$7&amp;$AS21,'様式C-1-1用'!$C$4:$AI$2973,5,0),"")</f>
        <v>路面</v>
      </c>
      <c r="M21" s="946"/>
      <c r="N21" s="945" t="str">
        <f>IFERROR(VLOOKUP($AS$7&amp;$AS21,'様式C-1-1用'!$C$4:$AI$2973,6,0),"")</f>
        <v>車道</v>
      </c>
      <c r="O21" s="946"/>
      <c r="P21" s="945" t="str">
        <f>IFERROR(VLOOKUP($AS$7&amp;$AS21,'様式C-1-1用'!$C$4:$AI$2973,7,0),"")</f>
        <v>材質劣化</v>
      </c>
      <c r="Q21" s="946"/>
      <c r="R21" s="420" t="str">
        <f>IFERROR(VLOOKUP($AS$7&amp;$AS21,'様式C-1-1用'!$C$4:$AI$2973,9,0),"")</f>
        <v>うき・はく離</v>
      </c>
      <c r="S21" s="420"/>
      <c r="T21" s="420"/>
      <c r="U21" s="923" t="str">
        <f>IFERROR(VLOOKUP($AS$7&amp;$AS21,'様式C-1-1用'!$C$4:$AI$2973,20,0),"")</f>
        <v>Ⅱ</v>
      </c>
      <c r="V21" s="947"/>
      <c r="W21" s="923" t="str">
        <f>IFERROR(VLOOKUP($AS$7&amp;$AS21,'様式C-1-1用'!$C$4:$AI$2973,23,0),"")</f>
        <v>－</v>
      </c>
      <c r="X21" s="924"/>
      <c r="Y21" s="289">
        <f>IFERROR(VLOOKUP($AS$7&amp;$AS21,'様式C-1-1用'!$C$4:$CE$2973,58,0),"")</f>
        <v>0</v>
      </c>
      <c r="Z21" s="290">
        <f>IFERROR(VLOOKUP($AS$7&amp;$AS21,'様式C-1-1用'!$C$4:$BS$977,59,0),"")</f>
        <v>0</v>
      </c>
      <c r="AA21" s="290">
        <f>IFERROR(VLOOKUP($AS$7&amp;$AS21,'様式C-1-1用'!$C$4:$BS$977,60,0),"")</f>
        <v>0</v>
      </c>
      <c r="AB21" s="290">
        <f>IFERROR(VLOOKUP($AS$7&amp;$AS21,'様式C-1-1用'!$C$4:$BS$977,61,0),"")</f>
        <v>0</v>
      </c>
      <c r="AC21" s="334">
        <f>IFERROR(VLOOKUP($AS$7&amp;$AS21,'様式C-1-1用'!$C$4:$BS$977,62,0),"")</f>
        <v>0</v>
      </c>
      <c r="AD21" s="334">
        <f>IFERROR(VLOOKUP($AS$7&amp;$AS21,'様式C-1-1用'!$C$4:$BS$976,63,0),"")</f>
        <v>0</v>
      </c>
      <c r="AE21" s="334">
        <f>IFERROR(VLOOKUP($AS$7&amp;$AS21,'様式C-1-1用'!$C$4:$BS$976,64,0),"")</f>
        <v>0</v>
      </c>
      <c r="AF21" s="334">
        <f>IFERROR(VLOOKUP($AS$7&amp;$AS21,'様式C-1-1用'!$C$4:$BS$976,65,0),"")</f>
        <v>0</v>
      </c>
      <c r="AG21" s="334">
        <f>IFERROR(VLOOKUP($AS$7&amp;$AS21,'様式C-1-1用'!$C$4:$BS$977,66,0),"")</f>
        <v>0</v>
      </c>
      <c r="AH21" s="334">
        <f>IFERROR(VLOOKUP($AS$7&amp;$AS21,'様式C-1-1用'!$C$4:$BS$977,67,0),"")</f>
        <v>0</v>
      </c>
      <c r="AI21" s="334">
        <f>IFERROR(VLOOKUP($AS$7&amp;$AS21,'様式C-1-1用'!$C$4:$BS$977,68,0),"")</f>
        <v>0</v>
      </c>
      <c r="AJ21" s="334">
        <f>IFERROR(VLOOKUP($AS$7&amp;$AS21,'様式C-1-1用'!$C$4:$BS$977,69,0),"")</f>
        <v>0</v>
      </c>
      <c r="AK21" s="924" t="str">
        <f>IFERROR(VLOOKUP($AS$7&amp;$AS21,'様式C-1-1用'!$C$4:$AI$976,17,0),"")</f>
        <v/>
      </c>
      <c r="AL21" s="924"/>
      <c r="AM21" s="924"/>
      <c r="AN21" s="755"/>
      <c r="AO21" s="756"/>
      <c r="AP21" s="3"/>
      <c r="AQ21" s="166">
        <f t="shared" si="6"/>
        <v>2</v>
      </c>
      <c r="AS21" s="114">
        <f t="shared" si="7"/>
        <v>12</v>
      </c>
    </row>
    <row r="22" spans="2:45" ht="12" customHeight="1" x14ac:dyDescent="0.15">
      <c r="B22" s="629"/>
      <c r="C22" s="912"/>
      <c r="D22" s="910"/>
      <c r="E22" s="910"/>
      <c r="F22" s="910"/>
      <c r="G22" s="910"/>
      <c r="H22" s="910"/>
      <c r="I22" s="910"/>
      <c r="J22" s="911"/>
      <c r="K22" s="138" t="str">
        <f t="shared" si="5"/>
        <v/>
      </c>
      <c r="L22" s="945" t="str">
        <f>IFERROR(VLOOKUP($AS$7&amp;$AS22,'様式C-1-1用'!$C$4:$AI$2973,5,0),"")</f>
        <v/>
      </c>
      <c r="M22" s="946"/>
      <c r="N22" s="945" t="str">
        <f>IFERROR(VLOOKUP($AS$7&amp;$AS22,'様式C-1-1用'!$C$4:$AI$2973,6,0),"")</f>
        <v/>
      </c>
      <c r="O22" s="946"/>
      <c r="P22" s="945" t="str">
        <f>IFERROR(VLOOKUP($AS$7&amp;$AS22,'様式C-1-1用'!$C$4:$AI$2973,7,0),"")</f>
        <v/>
      </c>
      <c r="Q22" s="946"/>
      <c r="R22" s="420" t="str">
        <f>IFERROR(VLOOKUP($AS$7&amp;$AS22,'様式C-1-1用'!$C$4:$AI$2973,9,0),"")</f>
        <v/>
      </c>
      <c r="S22" s="420"/>
      <c r="T22" s="420"/>
      <c r="U22" s="923" t="str">
        <f>IFERROR(VLOOKUP($AS$7&amp;$AS22,'様式C-1-1用'!$C$4:$AI$2973,20,0),"")</f>
        <v/>
      </c>
      <c r="V22" s="947"/>
      <c r="W22" s="923" t="str">
        <f>IFERROR(VLOOKUP($AS$7&amp;$AS22,'様式C-1-1用'!$C$4:$AI$2973,23,0),"")</f>
        <v/>
      </c>
      <c r="X22" s="924"/>
      <c r="Y22" s="289" t="str">
        <f>IFERROR(VLOOKUP($AS$7&amp;$AS22,'様式C-1-1用'!$C$4:$CE$2973,58,0),"")</f>
        <v/>
      </c>
      <c r="Z22" s="290" t="str">
        <f>IFERROR(VLOOKUP($AS$7&amp;$AS22,'様式C-1-1用'!$C$4:$BS$977,59,0),"")</f>
        <v/>
      </c>
      <c r="AA22" s="290" t="str">
        <f>IFERROR(VLOOKUP($AS$7&amp;$AS22,'様式C-1-1用'!$C$4:$BS$977,60,0),"")</f>
        <v/>
      </c>
      <c r="AB22" s="290" t="str">
        <f>IFERROR(VLOOKUP($AS$7&amp;$AS22,'様式C-1-1用'!$C$4:$BS$977,61,0),"")</f>
        <v/>
      </c>
      <c r="AC22" s="334" t="str">
        <f>IFERROR(VLOOKUP($AS$7&amp;$AS22,'様式C-1-1用'!$C$4:$BS$977,62,0),"")</f>
        <v/>
      </c>
      <c r="AD22" s="334" t="str">
        <f>IFERROR(VLOOKUP($AS$7&amp;$AS22,'様式C-1-1用'!$C$4:$BS$976,63,0),"")</f>
        <v/>
      </c>
      <c r="AE22" s="334" t="str">
        <f>IFERROR(VLOOKUP($AS$7&amp;$AS22,'様式C-1-1用'!$C$4:$BS$976,64,0),"")</f>
        <v/>
      </c>
      <c r="AF22" s="334" t="str">
        <f>IFERROR(VLOOKUP($AS$7&amp;$AS22,'様式C-1-1用'!$C$4:$BS$976,65,0),"")</f>
        <v/>
      </c>
      <c r="AG22" s="334" t="str">
        <f>IFERROR(VLOOKUP($AS$7&amp;$AS22,'様式C-1-1用'!$C$4:$BS$977,66,0),"")</f>
        <v/>
      </c>
      <c r="AH22" s="334" t="str">
        <f>IFERROR(VLOOKUP($AS$7&amp;$AS22,'様式C-1-1用'!$C$4:$BS$977,67,0),"")</f>
        <v/>
      </c>
      <c r="AI22" s="334" t="str">
        <f>IFERROR(VLOOKUP($AS$7&amp;$AS22,'様式C-1-1用'!$C$4:$BS$977,68,0),"")</f>
        <v/>
      </c>
      <c r="AJ22" s="334" t="str">
        <f>IFERROR(VLOOKUP($AS$7&amp;$AS22,'様式C-1-1用'!$C$4:$BS$977,69,0),"")</f>
        <v/>
      </c>
      <c r="AK22" s="924" t="str">
        <f>IFERROR(VLOOKUP($AS$7&amp;$AS22,'様式C-1-1用'!$C$4:$AI$976,17,0),"")</f>
        <v/>
      </c>
      <c r="AL22" s="924"/>
      <c r="AM22" s="924"/>
      <c r="AN22" s="755"/>
      <c r="AO22" s="756"/>
      <c r="AP22" s="3"/>
      <c r="AQ22" s="166">
        <f t="shared" si="6"/>
        <v>0</v>
      </c>
      <c r="AS22" s="114">
        <f t="shared" si="7"/>
        <v>13</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14</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15</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16</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17</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18</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19</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20</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21</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0.64</v>
      </c>
      <c r="AG31" s="335">
        <f t="shared" si="8"/>
        <v>0</v>
      </c>
      <c r="AH31" s="335">
        <f t="shared" si="8"/>
        <v>0</v>
      </c>
      <c r="AI31" s="335">
        <f t="shared" si="8"/>
        <v>0</v>
      </c>
      <c r="AJ31" s="335">
        <f t="shared" si="8"/>
        <v>4.32</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4</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2</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Ⅱb</v>
      </c>
      <c r="AD33" s="924"/>
      <c r="AE33" s="924"/>
      <c r="AF33" s="947"/>
      <c r="AG33" s="923" t="str">
        <f>IF(AG32&gt;0,"Ⅳ",IF(AH32&gt;0,"Ⅲ",IF(AI32&gt;0,"Ⅱa",IF(AJ32&gt;0,"Ⅱb","Ⅰ"))))</f>
        <v>Ⅱb</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4</v>
      </c>
      <c r="AF35" s="970"/>
      <c r="AG35" s="139">
        <f>AG32</f>
        <v>0</v>
      </c>
      <c r="AH35" s="139">
        <f>AH32</f>
        <v>0</v>
      </c>
      <c r="AI35" s="969">
        <f>SUM(AI32:AJ32)</f>
        <v>2</v>
      </c>
      <c r="AJ35" s="970"/>
      <c r="AK35" s="955"/>
      <c r="AL35" s="955"/>
      <c r="AM35" s="955"/>
      <c r="AN35" s="955"/>
      <c r="AO35" s="956"/>
      <c r="AP35" s="3"/>
      <c r="AQ35" s="143">
        <f>+Y32+AC35+AG35</f>
        <v>0</v>
      </c>
      <c r="AR35" s="143">
        <f>+Z32+AD35+AH35</f>
        <v>0</v>
      </c>
      <c r="AS35" s="948">
        <f>+AS34+AE35+AI35</f>
        <v>6</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Ⅱ</v>
      </c>
      <c r="AD36" s="924"/>
      <c r="AE36" s="924"/>
      <c r="AF36" s="947"/>
      <c r="AG36" s="923" t="str">
        <f>IF(AG35&gt;0,"Ⅳ",IF(AH35&gt;0,"Ⅲ",IF(AI35&gt;0,"Ⅱ","Ⅰ")))</f>
        <v>Ⅱ</v>
      </c>
      <c r="AH36" s="924"/>
      <c r="AI36" s="924"/>
      <c r="AJ36" s="947"/>
      <c r="AK36" s="955"/>
      <c r="AL36" s="955"/>
      <c r="AM36" s="955"/>
      <c r="AN36" s="955"/>
      <c r="AO36" s="956"/>
      <c r="AP36" s="3"/>
      <c r="AQ36" s="525" t="str">
        <f>IF(AQ35&gt;0,"Ⅳ",IF(AR35&gt;0,"Ⅲ",IF(AS35&gt;0,"Ⅱ","Ⅰ")))</f>
        <v>Ⅱ</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Ⅱ</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5" priority="1">
      <formula>$AQ11=1</formula>
    </cfRule>
  </conditionalFormatting>
  <conditionalFormatting sqref="AC11:AF30">
    <cfRule type="expression" dxfId="14" priority="3">
      <formula>$AQ11=2</formula>
    </cfRule>
  </conditionalFormatting>
  <conditionalFormatting sqref="AG11:AJ30">
    <cfRule type="expression" dxfId="1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D1A31-091C-4704-928F-D3478D495275}">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21</v>
      </c>
      <c r="AW5" s="115">
        <f>R7</f>
        <v>8.9149999999999991</v>
      </c>
      <c r="AX5" s="143">
        <f>+Y32</f>
        <v>0</v>
      </c>
      <c r="AY5" s="143">
        <f>+Z32</f>
        <v>0</v>
      </c>
      <c r="AZ5" s="143">
        <f>+AA32</f>
        <v>0</v>
      </c>
      <c r="BA5" s="143">
        <f t="shared" ref="BA5" si="0">+AB32</f>
        <v>0</v>
      </c>
      <c r="BB5" s="143">
        <f>+AC32</f>
        <v>0</v>
      </c>
      <c r="BC5" s="143">
        <f t="shared" ref="BC5:BI5" si="1">+AD32</f>
        <v>0</v>
      </c>
      <c r="BD5" s="143">
        <f t="shared" si="1"/>
        <v>0</v>
      </c>
      <c r="BE5" s="143">
        <f t="shared" si="1"/>
        <v>3</v>
      </c>
      <c r="BF5" s="143">
        <f t="shared" si="1"/>
        <v>0</v>
      </c>
      <c r="BG5" s="143">
        <f t="shared" si="1"/>
        <v>0</v>
      </c>
      <c r="BH5" s="143">
        <f t="shared" si="1"/>
        <v>0</v>
      </c>
      <c r="BI5" s="143">
        <f t="shared" si="1"/>
        <v>1</v>
      </c>
      <c r="BJ5" s="143">
        <f>+Y35</f>
        <v>0</v>
      </c>
      <c r="BK5" s="143">
        <f t="shared" ref="BK5" si="2">+Z35</f>
        <v>0</v>
      </c>
      <c r="BL5" s="143">
        <f>+AA35</f>
        <v>0</v>
      </c>
      <c r="BM5" s="143">
        <f>+AC35</f>
        <v>0</v>
      </c>
      <c r="BN5" s="143">
        <f t="shared" ref="BN5:BO5" si="3">+AD35</f>
        <v>0</v>
      </c>
      <c r="BO5" s="143">
        <f t="shared" si="3"/>
        <v>3</v>
      </c>
      <c r="BP5" s="143">
        <f>+AG35</f>
        <v>0</v>
      </c>
      <c r="BQ5" s="143">
        <f>+AH35</f>
        <v>0</v>
      </c>
      <c r="BR5" s="143">
        <f>+AI35</f>
        <v>1</v>
      </c>
      <c r="BS5" s="288" t="str">
        <f>+Y36</f>
        <v>Ⅰ</v>
      </c>
      <c r="BT5" s="288" t="str">
        <f>+AC36</f>
        <v>Ⅱ</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0.55000000000000004</v>
      </c>
      <c r="CE5" s="118">
        <f t="shared" si="4"/>
        <v>0</v>
      </c>
      <c r="CF5" s="118">
        <f t="shared" si="4"/>
        <v>0</v>
      </c>
      <c r="CG5" s="118">
        <f t="shared" si="4"/>
        <v>0</v>
      </c>
      <c r="CH5" s="118">
        <f t="shared" si="4"/>
        <v>4.26</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21</v>
      </c>
      <c r="O7" s="924"/>
      <c r="P7" s="920" t="s">
        <v>466</v>
      </c>
      <c r="Q7" s="922"/>
      <c r="R7" s="925">
        <f>IF(N7="","",IFERROR(INDEX('様式A-2'!$C$9:$C$438,MATCH(N7,'様式A-2'!$B$9:$B$438,0)),""))</f>
        <v>8.9149999999999991</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21S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側壁（左側）</v>
      </c>
      <c r="O11" s="946"/>
      <c r="P11" s="945" t="str">
        <f>IFERROR(VLOOKUP($AS$7&amp;$AS11,'様式C-1-1用'!$C$4:$AI$2973,7,0),"")</f>
        <v>材質劣化</v>
      </c>
      <c r="Q11" s="946"/>
      <c r="R11" s="420" t="str">
        <f>IFERROR(VLOOKUP($AS$7&amp;$AS11,'様式C-1-1用'!$C$4:$AI$2973,9,0),"")</f>
        <v>うき・はく離</v>
      </c>
      <c r="S11" s="420"/>
      <c r="T11" s="420"/>
      <c r="U11" s="923" t="str">
        <f>IFERROR(VLOOKUP($AS$7&amp;$AS11,'様式C-1-1用'!$C$4:$AI$2973,20,0),"")</f>
        <v>Ⅱ</v>
      </c>
      <c r="V11" s="947"/>
      <c r="W11" s="923" t="str">
        <f>IFERROR(VLOOKUP($AS$7&amp;$AS11,'様式C-1-1用'!$C$4:$AI$2973,23,0),"")</f>
        <v>Ⅱ</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0.36</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
      </c>
      <c r="AL11" s="944"/>
      <c r="AM11" s="944"/>
      <c r="AN11" s="758"/>
      <c r="AO11" s="759"/>
      <c r="AP11" s="3"/>
      <c r="AQ11" s="166">
        <f>IF(P11="外力",1,IF(P11="材質劣化",2,IF(P11="漏水",3,0)))</f>
        <v>2</v>
      </c>
      <c r="AS11" s="114">
        <v>1</v>
      </c>
    </row>
    <row r="12" spans="2:86" ht="12" customHeight="1" x14ac:dyDescent="0.15">
      <c r="B12" s="629"/>
      <c r="C12" s="912"/>
      <c r="D12" s="910"/>
      <c r="E12" s="910"/>
      <c r="F12" s="910"/>
      <c r="G12" s="910"/>
      <c r="H12" s="910"/>
      <c r="I12" s="910"/>
      <c r="J12" s="911"/>
      <c r="K12" s="138">
        <f t="shared" ref="K12:K30" si="5">IF(L12="","",AS12)</f>
        <v>4</v>
      </c>
      <c r="L12" s="945" t="str">
        <f>IFERROR(VLOOKUP($AS$7&amp;$AS12,'様式C-1-1用'!$C$4:$AI$2973,5,0),"")</f>
        <v>覆工・坑門</v>
      </c>
      <c r="M12" s="946"/>
      <c r="N12" s="945" t="str">
        <f>IFERROR(VLOOKUP($AS$7&amp;$AS12,'様式C-1-1用'!$C$4:$AI$2973,6,0),"")</f>
        <v>側壁（左側）</v>
      </c>
      <c r="O12" s="946"/>
      <c r="P12" s="945" t="str">
        <f>IFERROR(VLOOKUP($AS$7&amp;$AS12,'様式C-1-1用'!$C$4:$AI$2973,7,0),"")</f>
        <v>材質劣化</v>
      </c>
      <c r="Q12" s="946"/>
      <c r="R12" s="420" t="str">
        <f>IFERROR(VLOOKUP($AS$7&amp;$AS12,'様式C-1-1用'!$C$4:$AI$2973,9,0),"")</f>
        <v>うき・はく離</v>
      </c>
      <c r="S12" s="420"/>
      <c r="T12" s="420"/>
      <c r="U12" s="923" t="str">
        <f>IFERROR(VLOOKUP($AS$7&amp;$AS12,'様式C-1-1用'!$C$4:$AI$2973,20,0),"")</f>
        <v>Ⅱ</v>
      </c>
      <c r="V12" s="947"/>
      <c r="W12" s="923" t="str">
        <f>IFERROR(VLOOKUP($AS$7&amp;$AS12,'様式C-1-1用'!$C$4:$AI$2973,23,0),"")</f>
        <v>Ⅱ</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0.15</v>
      </c>
      <c r="AG12" s="334">
        <f>IFERROR(VLOOKUP($AS$7&amp;$AS12,'様式C-1-1用'!$C$4:$BS$977,66,0),"")</f>
        <v>0</v>
      </c>
      <c r="AH12" s="334">
        <f>IFERROR(VLOOKUP($AS$7&amp;$AS12,'様式C-1-1用'!$C$4:$BS$977,67,0),"")</f>
        <v>0</v>
      </c>
      <c r="AI12" s="334">
        <f>IFERROR(VLOOKUP($AS$7&amp;$AS12,'様式C-1-1用'!$C$4:$BS$977,68,0),"")</f>
        <v>0</v>
      </c>
      <c r="AJ12" s="334">
        <f>IFERROR(VLOOKUP($AS$7&amp;$AS12,'様式C-1-1用'!$C$4:$BS$977,69,0),"")</f>
        <v>0</v>
      </c>
      <c r="AK12" s="924" t="str">
        <f>IFERROR(VLOOKUP($AS$7&amp;$AS12,'様式C-1-1用'!$C$4:$AI$976,17,0),"")</f>
        <v/>
      </c>
      <c r="AL12" s="924"/>
      <c r="AM12" s="924"/>
      <c r="AN12" s="755"/>
      <c r="AO12" s="756"/>
      <c r="AP12" s="3"/>
      <c r="AQ12" s="166">
        <f t="shared" ref="AQ12:AQ30" si="6">IF(P12="外力",1,IF(P12="材質劣化",2,IF(P12="漏水",3,0)))</f>
        <v>2</v>
      </c>
      <c r="AS12" s="114">
        <v>4</v>
      </c>
    </row>
    <row r="13" spans="2:86" ht="12" customHeight="1" x14ac:dyDescent="0.15">
      <c r="B13" s="629"/>
      <c r="C13" s="912"/>
      <c r="D13" s="910"/>
      <c r="E13" s="910"/>
      <c r="F13" s="910"/>
      <c r="G13" s="910"/>
      <c r="H13" s="910"/>
      <c r="I13" s="910"/>
      <c r="J13" s="911"/>
      <c r="K13" s="138">
        <f t="shared" si="5"/>
        <v>5</v>
      </c>
      <c r="L13" s="945" t="str">
        <f>IFERROR(VLOOKUP($AS$7&amp;$AS13,'様式C-1-1用'!$C$4:$AI$2973,5,0),"")</f>
        <v>覆工・坑門</v>
      </c>
      <c r="M13" s="946"/>
      <c r="N13" s="945" t="str">
        <f>IFERROR(VLOOKUP($AS$7&amp;$AS13,'様式C-1-1用'!$C$4:$AI$2973,6,0),"")</f>
        <v>側壁（左側）</v>
      </c>
      <c r="O13" s="946"/>
      <c r="P13" s="945" t="str">
        <f>IFERROR(VLOOKUP($AS$7&amp;$AS13,'様式C-1-1用'!$C$4:$AI$2973,7,0),"")</f>
        <v>材質劣化</v>
      </c>
      <c r="Q13" s="946"/>
      <c r="R13" s="420" t="str">
        <f>IFERROR(VLOOKUP($AS$7&amp;$AS13,'様式C-1-1用'!$C$4:$AI$2973,9,0),"")</f>
        <v>補修跡</v>
      </c>
      <c r="S13" s="420"/>
      <c r="T13" s="420"/>
      <c r="U13" s="923" t="str">
        <f>IFERROR(VLOOKUP($AS$7&amp;$AS13,'様式C-1-1用'!$C$4:$AI$2973,20,0),"")</f>
        <v>Ⅱ</v>
      </c>
      <c r="V13" s="947"/>
      <c r="W13" s="923" t="str">
        <f>IFERROR(VLOOKUP($AS$7&amp;$AS13,'様式C-1-1用'!$C$4:$AI$2973,23,0),"")</f>
        <v>Ⅰ</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v>
      </c>
      <c r="AF13" s="334">
        <f>IFERROR(VLOOKUP($AS$7&amp;$AS13,'様式C-1-1用'!$C$4:$BS$976,65,0),"")</f>
        <v>0</v>
      </c>
      <c r="AG13" s="334">
        <f>IFERROR(VLOOKUP($AS$7&amp;$AS13,'様式C-1-1用'!$C$4:$BS$977,66,0),"")</f>
        <v>0</v>
      </c>
      <c r="AH13" s="334">
        <f>IFERROR(VLOOKUP($AS$7&amp;$AS13,'様式C-1-1用'!$C$4:$BS$977,67,0),"")</f>
        <v>0</v>
      </c>
      <c r="AI13" s="334">
        <f>IFERROR(VLOOKUP($AS$7&amp;$AS13,'様式C-1-1用'!$C$4:$BS$977,68,0),"")</f>
        <v>0</v>
      </c>
      <c r="AJ13" s="334">
        <f>IFERROR(VLOOKUP($AS$7&amp;$AS13,'様式C-1-1用'!$C$4:$BS$977,69,0),"")</f>
        <v>0</v>
      </c>
      <c r="AK13" s="924" t="str">
        <f>IFERROR(VLOOKUP($AS$7&amp;$AS13,'様式C-1-1用'!$C$4:$AI$976,17,0),"")</f>
        <v>メッシュシート</v>
      </c>
      <c r="AL13" s="924"/>
      <c r="AM13" s="924"/>
      <c r="AN13" s="755"/>
      <c r="AO13" s="756"/>
      <c r="AP13" s="3"/>
      <c r="AQ13" s="166">
        <f t="shared" si="6"/>
        <v>2</v>
      </c>
      <c r="AS13" s="114">
        <f t="shared" ref="AS13:AS30" si="7">AS12+1</f>
        <v>5</v>
      </c>
    </row>
    <row r="14" spans="2:86" ht="12" customHeight="1" x14ac:dyDescent="0.15">
      <c r="B14" s="629"/>
      <c r="C14" s="912"/>
      <c r="D14" s="910"/>
      <c r="E14" s="910"/>
      <c r="F14" s="910"/>
      <c r="G14" s="910"/>
      <c r="H14" s="910"/>
      <c r="I14" s="910"/>
      <c r="J14" s="911"/>
      <c r="K14" s="138">
        <f t="shared" si="5"/>
        <v>6</v>
      </c>
      <c r="L14" s="945" t="str">
        <f>IFERROR(VLOOKUP($AS$7&amp;$AS14,'様式C-1-1用'!$C$4:$AI$2973,5,0),"")</f>
        <v>覆工・坑門</v>
      </c>
      <c r="M14" s="946"/>
      <c r="N14" s="945" t="str">
        <f>IFERROR(VLOOKUP($AS$7&amp;$AS14,'様式C-1-1用'!$C$4:$AI$2973,6,0),"")</f>
        <v>アーチ（右側）</v>
      </c>
      <c r="O14" s="946"/>
      <c r="P14" s="945" t="str">
        <f>IFERROR(VLOOKUP($AS$7&amp;$AS14,'様式C-1-1用'!$C$4:$AI$2973,7,0),"")</f>
        <v>漏水</v>
      </c>
      <c r="Q14" s="946"/>
      <c r="R14" s="420" t="str">
        <f>IFERROR(VLOOKUP($AS$7&amp;$AS14,'様式C-1-1用'!$C$4:$AI$2973,9,0),"")</f>
        <v>漏水</v>
      </c>
      <c r="S14" s="420"/>
      <c r="T14" s="420"/>
      <c r="U14" s="923" t="str">
        <f>IFERROR(VLOOKUP($AS$7&amp;$AS14,'様式C-1-1用'!$C$4:$AI$2973,20,0),"")</f>
        <v>Ⅱ</v>
      </c>
      <c r="V14" s="947"/>
      <c r="W14" s="923" t="str">
        <f>IFERROR(VLOOKUP($AS$7&amp;$AS14,'様式C-1-1用'!$C$4:$AI$2973,23,0),"")</f>
        <v>Ⅱ</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v>
      </c>
      <c r="AG14" s="334">
        <f>IFERROR(VLOOKUP($AS$7&amp;$AS14,'様式C-1-1用'!$C$4:$BS$977,66,0),"")</f>
        <v>0</v>
      </c>
      <c r="AH14" s="334">
        <f>IFERROR(VLOOKUP($AS$7&amp;$AS14,'様式C-1-1用'!$C$4:$BS$977,67,0),"")</f>
        <v>0</v>
      </c>
      <c r="AI14" s="334">
        <f>IFERROR(VLOOKUP($AS$7&amp;$AS14,'様式C-1-1用'!$C$4:$BS$977,68,0),"")</f>
        <v>0</v>
      </c>
      <c r="AJ14" s="334">
        <f>IFERROR(VLOOKUP($AS$7&amp;$AS14,'様式C-1-1用'!$C$4:$BS$977,69,0),"")</f>
        <v>4.26</v>
      </c>
      <c r="AK14" s="924" t="str">
        <f>IFERROR(VLOOKUP($AS$7&amp;$AS14,'様式C-1-1用'!$C$4:$AI$976,17,0),"")</f>
        <v>遊離石灰</v>
      </c>
      <c r="AL14" s="924"/>
      <c r="AM14" s="924"/>
      <c r="AN14" s="755"/>
      <c r="AO14" s="756"/>
      <c r="AP14" s="3"/>
      <c r="AQ14" s="166">
        <f t="shared" si="6"/>
        <v>3</v>
      </c>
      <c r="AS14" s="114">
        <f t="shared" si="7"/>
        <v>6</v>
      </c>
    </row>
    <row r="15" spans="2:86" ht="12" customHeight="1" x14ac:dyDescent="0.15">
      <c r="B15" s="629"/>
      <c r="C15" s="912"/>
      <c r="D15" s="910"/>
      <c r="E15" s="910"/>
      <c r="F15" s="910"/>
      <c r="G15" s="910"/>
      <c r="H15" s="910"/>
      <c r="I15" s="910"/>
      <c r="J15" s="911"/>
      <c r="K15" s="138">
        <f t="shared" si="5"/>
        <v>7</v>
      </c>
      <c r="L15" s="945" t="str">
        <f>IFERROR(VLOOKUP($AS$7&amp;$AS15,'様式C-1-1用'!$C$4:$AI$2973,5,0),"")</f>
        <v>覆工・坑門</v>
      </c>
      <c r="M15" s="946"/>
      <c r="N15" s="945" t="str">
        <f>IFERROR(VLOOKUP($AS$7&amp;$AS15,'様式C-1-1用'!$C$4:$AI$2973,6,0),"")</f>
        <v>側壁（右側）</v>
      </c>
      <c r="O15" s="946"/>
      <c r="P15" s="945" t="str">
        <f>IFERROR(VLOOKUP($AS$7&amp;$AS15,'様式C-1-1用'!$C$4:$AI$2973,7,0),"")</f>
        <v>材質劣化</v>
      </c>
      <c r="Q15" s="946"/>
      <c r="R15" s="420" t="str">
        <f>IFERROR(VLOOKUP($AS$7&amp;$AS15,'様式C-1-1用'!$C$4:$AI$2973,9,0),"")</f>
        <v>うき・はく離</v>
      </c>
      <c r="S15" s="420"/>
      <c r="T15" s="420"/>
      <c r="U15" s="923" t="str">
        <f>IFERROR(VLOOKUP($AS$7&amp;$AS15,'様式C-1-1用'!$C$4:$AI$2973,20,0),"")</f>
        <v>Ⅱ</v>
      </c>
      <c r="V15" s="947"/>
      <c r="W15" s="923" t="str">
        <f>IFERROR(VLOOKUP($AS$7&amp;$AS15,'様式C-1-1用'!$C$4:$AI$2973,23,0),"")</f>
        <v>Ⅱ</v>
      </c>
      <c r="X15" s="924"/>
      <c r="Y15" s="289">
        <f>IFERROR(VLOOKUP($AS$7&amp;$AS15,'様式C-1-1用'!$C$4:$CE$2973,58,0),"")</f>
        <v>0</v>
      </c>
      <c r="Z15" s="290">
        <f>IFERROR(VLOOKUP($AS$7&amp;$AS15,'様式C-1-1用'!$C$4:$BS$977,59,0),"")</f>
        <v>0</v>
      </c>
      <c r="AA15" s="290">
        <f>IFERROR(VLOOKUP($AS$7&amp;$AS15,'様式C-1-1用'!$C$4:$BS$977,60,0),"")</f>
        <v>0</v>
      </c>
      <c r="AB15" s="290">
        <f>IFERROR(VLOOKUP($AS$7&amp;$AS15,'様式C-1-1用'!$C$4:$BS$977,61,0),"")</f>
        <v>0</v>
      </c>
      <c r="AC15" s="334">
        <f>IFERROR(VLOOKUP($AS$7&amp;$AS15,'様式C-1-1用'!$C$4:$BS$977,62,0),"")</f>
        <v>0</v>
      </c>
      <c r="AD15" s="334">
        <f>IFERROR(VLOOKUP($AS$7&amp;$AS15,'様式C-1-1用'!$C$4:$BS$976,63,0),"")</f>
        <v>0</v>
      </c>
      <c r="AE15" s="334">
        <f>IFERROR(VLOOKUP($AS$7&amp;$AS15,'様式C-1-1用'!$C$4:$BS$976,64,0),"")</f>
        <v>0</v>
      </c>
      <c r="AF15" s="334">
        <f>IFERROR(VLOOKUP($AS$7&amp;$AS15,'様式C-1-1用'!$C$4:$BS$976,65,0),"")</f>
        <v>0.04</v>
      </c>
      <c r="AG15" s="334">
        <f>IFERROR(VLOOKUP($AS$7&amp;$AS15,'様式C-1-1用'!$C$4:$BS$977,66,0),"")</f>
        <v>0</v>
      </c>
      <c r="AH15" s="334">
        <f>IFERROR(VLOOKUP($AS$7&amp;$AS15,'様式C-1-1用'!$C$4:$BS$977,67,0),"")</f>
        <v>0</v>
      </c>
      <c r="AI15" s="334">
        <f>IFERROR(VLOOKUP($AS$7&amp;$AS15,'様式C-1-1用'!$C$4:$BS$977,68,0),"")</f>
        <v>0</v>
      </c>
      <c r="AJ15" s="334">
        <f>IFERROR(VLOOKUP($AS$7&amp;$AS15,'様式C-1-1用'!$C$4:$BS$977,69,0),"")</f>
        <v>0</v>
      </c>
      <c r="AK15" s="924" t="str">
        <f>IFERROR(VLOOKUP($AS$7&amp;$AS15,'様式C-1-1用'!$C$4:$AI$976,17,0),"")</f>
        <v/>
      </c>
      <c r="AL15" s="924"/>
      <c r="AM15" s="924"/>
      <c r="AN15" s="755"/>
      <c r="AO15" s="756"/>
      <c r="AP15" s="3"/>
      <c r="AQ15" s="166">
        <f t="shared" si="6"/>
        <v>2</v>
      </c>
      <c r="AS15" s="114">
        <f t="shared" si="7"/>
        <v>7</v>
      </c>
    </row>
    <row r="16" spans="2:86" ht="12" customHeight="1" x14ac:dyDescent="0.15">
      <c r="B16" s="629"/>
      <c r="C16" s="912"/>
      <c r="D16" s="910"/>
      <c r="E16" s="910"/>
      <c r="F16" s="910"/>
      <c r="G16" s="910"/>
      <c r="H16" s="910"/>
      <c r="I16" s="910"/>
      <c r="J16" s="911"/>
      <c r="K16" s="138">
        <f t="shared" si="5"/>
        <v>8</v>
      </c>
      <c r="L16" s="945" t="str">
        <f>IFERROR(VLOOKUP($AS$7&amp;$AS16,'様式C-1-1用'!$C$4:$AI$2973,5,0),"")</f>
        <v>路面</v>
      </c>
      <c r="M16" s="946"/>
      <c r="N16" s="945" t="str">
        <f>IFERROR(VLOOKUP($AS$7&amp;$AS16,'様式C-1-1用'!$C$4:$AI$2973,6,0),"")</f>
        <v>車道</v>
      </c>
      <c r="O16" s="946"/>
      <c r="P16" s="945" t="str">
        <f>IFERROR(VLOOKUP($AS$7&amp;$AS16,'様式C-1-1用'!$C$4:$AI$2973,7,0),"")</f>
        <v>漏水</v>
      </c>
      <c r="Q16" s="946"/>
      <c r="R16" s="420" t="str">
        <f>IFERROR(VLOOKUP($AS$7&amp;$AS16,'様式C-1-1用'!$C$4:$AI$2973,9,0),"")</f>
        <v>漏水</v>
      </c>
      <c r="S16" s="420"/>
      <c r="T16" s="420"/>
      <c r="U16" s="923" t="str">
        <f>IFERROR(VLOOKUP($AS$7&amp;$AS16,'様式C-1-1用'!$C$4:$AI$2973,20,0),"")</f>
        <v>Ⅱ</v>
      </c>
      <c r="V16" s="947"/>
      <c r="W16" s="923" t="str">
        <f>IFERROR(VLOOKUP($AS$7&amp;$AS16,'様式C-1-1用'!$C$4:$AI$2973,23,0),"")</f>
        <v>－</v>
      </c>
      <c r="X16" s="924"/>
      <c r="Y16" s="289">
        <f>IFERROR(VLOOKUP($AS$7&amp;$AS16,'様式C-1-1用'!$C$4:$CE$2973,58,0),"")</f>
        <v>0</v>
      </c>
      <c r="Z16" s="290">
        <f>IFERROR(VLOOKUP($AS$7&amp;$AS16,'様式C-1-1用'!$C$4:$BS$977,59,0),"")</f>
        <v>0</v>
      </c>
      <c r="AA16" s="290">
        <f>IFERROR(VLOOKUP($AS$7&amp;$AS16,'様式C-1-1用'!$C$4:$BS$977,60,0),"")</f>
        <v>0</v>
      </c>
      <c r="AB16" s="290">
        <f>IFERROR(VLOOKUP($AS$7&amp;$AS16,'様式C-1-1用'!$C$4:$BS$977,61,0),"")</f>
        <v>0</v>
      </c>
      <c r="AC16" s="334">
        <f>IFERROR(VLOOKUP($AS$7&amp;$AS16,'様式C-1-1用'!$C$4:$BS$977,62,0),"")</f>
        <v>0</v>
      </c>
      <c r="AD16" s="334">
        <f>IFERROR(VLOOKUP($AS$7&amp;$AS16,'様式C-1-1用'!$C$4:$BS$976,63,0),"")</f>
        <v>0</v>
      </c>
      <c r="AE16" s="334">
        <f>IFERROR(VLOOKUP($AS$7&amp;$AS16,'様式C-1-1用'!$C$4:$BS$976,64,0),"")</f>
        <v>0</v>
      </c>
      <c r="AF16" s="334">
        <f>IFERROR(VLOOKUP($AS$7&amp;$AS16,'様式C-1-1用'!$C$4:$BS$976,65,0),"")</f>
        <v>0</v>
      </c>
      <c r="AG16" s="334">
        <f>IFERROR(VLOOKUP($AS$7&amp;$AS16,'様式C-1-1用'!$C$4:$BS$977,66,0),"")</f>
        <v>0</v>
      </c>
      <c r="AH16" s="334">
        <f>IFERROR(VLOOKUP($AS$7&amp;$AS16,'様式C-1-1用'!$C$4:$BS$977,67,0),"")</f>
        <v>0</v>
      </c>
      <c r="AI16" s="334">
        <f>IFERROR(VLOOKUP($AS$7&amp;$AS16,'様式C-1-1用'!$C$4:$BS$977,68,0),"")</f>
        <v>0</v>
      </c>
      <c r="AJ16" s="334">
        <f>IFERROR(VLOOKUP($AS$7&amp;$AS16,'様式C-1-1用'!$C$4:$BS$977,69,0),"")</f>
        <v>0</v>
      </c>
      <c r="AK16" s="924" t="str">
        <f>IFERROR(VLOOKUP($AS$7&amp;$AS16,'様式C-1-1用'!$C$4:$AI$976,17,0),"")</f>
        <v>遊離石灰</v>
      </c>
      <c r="AL16" s="924"/>
      <c r="AM16" s="924"/>
      <c r="AN16" s="755"/>
      <c r="AO16" s="756"/>
      <c r="AP16" s="3"/>
      <c r="AQ16" s="166">
        <f t="shared" si="6"/>
        <v>3</v>
      </c>
      <c r="AS16" s="114">
        <f t="shared" si="7"/>
        <v>8</v>
      </c>
    </row>
    <row r="17" spans="2:45" ht="12" customHeight="1" x14ac:dyDescent="0.15">
      <c r="B17" s="629"/>
      <c r="C17" s="912"/>
      <c r="D17" s="910"/>
      <c r="E17" s="910"/>
      <c r="F17" s="910"/>
      <c r="G17" s="910"/>
      <c r="H17" s="910"/>
      <c r="I17" s="910"/>
      <c r="J17" s="911"/>
      <c r="K17" s="138">
        <f t="shared" si="5"/>
        <v>9</v>
      </c>
      <c r="L17" s="945" t="str">
        <f>IFERROR(VLOOKUP($AS$7&amp;$AS17,'様式C-1-1用'!$C$4:$AI$2973,5,0),"")</f>
        <v>路面</v>
      </c>
      <c r="M17" s="946"/>
      <c r="N17" s="945" t="str">
        <f>IFERROR(VLOOKUP($AS$7&amp;$AS17,'様式C-1-1用'!$C$4:$AI$2973,6,0),"")</f>
        <v>車道</v>
      </c>
      <c r="O17" s="946"/>
      <c r="P17" s="945" t="str">
        <f>IFERROR(VLOOKUP($AS$7&amp;$AS17,'様式C-1-1用'!$C$4:$AI$2973,7,0),"")</f>
        <v>材質劣化</v>
      </c>
      <c r="Q17" s="946"/>
      <c r="R17" s="420" t="str">
        <f>IFERROR(VLOOKUP($AS$7&amp;$AS17,'様式C-1-1用'!$C$4:$AI$2973,9,0),"")</f>
        <v>うき・はく離</v>
      </c>
      <c r="S17" s="420"/>
      <c r="T17" s="420"/>
      <c r="U17" s="923" t="str">
        <f>IFERROR(VLOOKUP($AS$7&amp;$AS17,'様式C-1-1用'!$C$4:$AI$2973,20,0),"")</f>
        <v>Ⅱ</v>
      </c>
      <c r="V17" s="947"/>
      <c r="W17" s="923" t="str">
        <f>IFERROR(VLOOKUP($AS$7&amp;$AS17,'様式C-1-1用'!$C$4:$AI$2973,23,0),"")</f>
        <v>－</v>
      </c>
      <c r="X17" s="924"/>
      <c r="Y17" s="289">
        <f>IFERROR(VLOOKUP($AS$7&amp;$AS17,'様式C-1-1用'!$C$4:$CE$2973,58,0),"")</f>
        <v>0</v>
      </c>
      <c r="Z17" s="290">
        <f>IFERROR(VLOOKUP($AS$7&amp;$AS17,'様式C-1-1用'!$C$4:$BS$977,59,0),"")</f>
        <v>0</v>
      </c>
      <c r="AA17" s="290">
        <f>IFERROR(VLOOKUP($AS$7&amp;$AS17,'様式C-1-1用'!$C$4:$BS$977,60,0),"")</f>
        <v>0</v>
      </c>
      <c r="AB17" s="290">
        <f>IFERROR(VLOOKUP($AS$7&amp;$AS17,'様式C-1-1用'!$C$4:$BS$977,61,0),"")</f>
        <v>0</v>
      </c>
      <c r="AC17" s="334">
        <f>IFERROR(VLOOKUP($AS$7&amp;$AS17,'様式C-1-1用'!$C$4:$BS$977,62,0),"")</f>
        <v>0</v>
      </c>
      <c r="AD17" s="334">
        <f>IFERROR(VLOOKUP($AS$7&amp;$AS17,'様式C-1-1用'!$C$4:$BS$976,63,0),"")</f>
        <v>0</v>
      </c>
      <c r="AE17" s="334">
        <f>IFERROR(VLOOKUP($AS$7&amp;$AS17,'様式C-1-1用'!$C$4:$BS$976,64,0),"")</f>
        <v>0</v>
      </c>
      <c r="AF17" s="334">
        <f>IFERROR(VLOOKUP($AS$7&amp;$AS17,'様式C-1-1用'!$C$4:$BS$976,65,0),"")</f>
        <v>0</v>
      </c>
      <c r="AG17" s="334">
        <f>IFERROR(VLOOKUP($AS$7&amp;$AS17,'様式C-1-1用'!$C$4:$BS$977,66,0),"")</f>
        <v>0</v>
      </c>
      <c r="AH17" s="334">
        <f>IFERROR(VLOOKUP($AS$7&amp;$AS17,'様式C-1-1用'!$C$4:$BS$977,67,0),"")</f>
        <v>0</v>
      </c>
      <c r="AI17" s="334">
        <f>IFERROR(VLOOKUP($AS$7&amp;$AS17,'様式C-1-1用'!$C$4:$BS$977,68,0),"")</f>
        <v>0</v>
      </c>
      <c r="AJ17" s="334">
        <f>IFERROR(VLOOKUP($AS$7&amp;$AS17,'様式C-1-1用'!$C$4:$BS$977,69,0),"")</f>
        <v>0</v>
      </c>
      <c r="AK17" s="924" t="str">
        <f>IFERROR(VLOOKUP($AS$7&amp;$AS17,'様式C-1-1用'!$C$4:$AI$976,17,0),"")</f>
        <v/>
      </c>
      <c r="AL17" s="924"/>
      <c r="AM17" s="924"/>
      <c r="AN17" s="755"/>
      <c r="AO17" s="756"/>
      <c r="AP17" s="3"/>
      <c r="AQ17" s="166">
        <f t="shared" si="6"/>
        <v>2</v>
      </c>
      <c r="AS17" s="114">
        <f t="shared" si="7"/>
        <v>9</v>
      </c>
    </row>
    <row r="18" spans="2:45" ht="12" customHeight="1" x14ac:dyDescent="0.15">
      <c r="B18" s="629"/>
      <c r="C18" s="912"/>
      <c r="D18" s="910"/>
      <c r="E18" s="910"/>
      <c r="F18" s="910"/>
      <c r="G18" s="910"/>
      <c r="H18" s="910"/>
      <c r="I18" s="910"/>
      <c r="J18" s="911"/>
      <c r="K18" s="138">
        <f t="shared" si="5"/>
        <v>10</v>
      </c>
      <c r="L18" s="945" t="str">
        <f>IFERROR(VLOOKUP($AS$7&amp;$AS18,'様式C-1-1用'!$C$4:$AI$2973,5,0),"")</f>
        <v>路面</v>
      </c>
      <c r="M18" s="946"/>
      <c r="N18" s="945" t="str">
        <f>IFERROR(VLOOKUP($AS$7&amp;$AS18,'様式C-1-1用'!$C$4:$AI$2973,6,0),"")</f>
        <v>車道</v>
      </c>
      <c r="O18" s="946"/>
      <c r="P18" s="945" t="str">
        <f>IFERROR(VLOOKUP($AS$7&amp;$AS18,'様式C-1-1用'!$C$4:$AI$2973,7,0),"")</f>
        <v>材質劣化</v>
      </c>
      <c r="Q18" s="946"/>
      <c r="R18" s="420" t="str">
        <f>IFERROR(VLOOKUP($AS$7&amp;$AS18,'様式C-1-1用'!$C$4:$AI$2973,9,0),"")</f>
        <v>欠損</v>
      </c>
      <c r="S18" s="420"/>
      <c r="T18" s="420"/>
      <c r="U18" s="923" t="str">
        <f>IFERROR(VLOOKUP($AS$7&amp;$AS18,'様式C-1-1用'!$C$4:$AI$2973,20,0),"")</f>
        <v>Ⅱ</v>
      </c>
      <c r="V18" s="947"/>
      <c r="W18" s="923" t="str">
        <f>IFERROR(VLOOKUP($AS$7&amp;$AS18,'様式C-1-1用'!$C$4:$AI$2973,23,0),"")</f>
        <v>－</v>
      </c>
      <c r="X18" s="924"/>
      <c r="Y18" s="289">
        <f>IFERROR(VLOOKUP($AS$7&amp;$AS18,'様式C-1-1用'!$C$4:$CE$2973,58,0),"")</f>
        <v>0</v>
      </c>
      <c r="Z18" s="290">
        <f>IFERROR(VLOOKUP($AS$7&amp;$AS18,'様式C-1-1用'!$C$4:$BS$977,59,0),"")</f>
        <v>0</v>
      </c>
      <c r="AA18" s="290">
        <f>IFERROR(VLOOKUP($AS$7&amp;$AS18,'様式C-1-1用'!$C$4:$BS$977,60,0),"")</f>
        <v>0</v>
      </c>
      <c r="AB18" s="290">
        <f>IFERROR(VLOOKUP($AS$7&amp;$AS18,'様式C-1-1用'!$C$4:$BS$977,61,0),"")</f>
        <v>0</v>
      </c>
      <c r="AC18" s="334">
        <f>IFERROR(VLOOKUP($AS$7&amp;$AS18,'様式C-1-1用'!$C$4:$BS$977,62,0),"")</f>
        <v>0</v>
      </c>
      <c r="AD18" s="334">
        <f>IFERROR(VLOOKUP($AS$7&amp;$AS18,'様式C-1-1用'!$C$4:$BS$976,63,0),"")</f>
        <v>0</v>
      </c>
      <c r="AE18" s="334">
        <f>IFERROR(VLOOKUP($AS$7&amp;$AS18,'様式C-1-1用'!$C$4:$BS$976,64,0),"")</f>
        <v>0</v>
      </c>
      <c r="AF18" s="334">
        <f>IFERROR(VLOOKUP($AS$7&amp;$AS18,'様式C-1-1用'!$C$4:$BS$976,65,0),"")</f>
        <v>0</v>
      </c>
      <c r="AG18" s="334">
        <f>IFERROR(VLOOKUP($AS$7&amp;$AS18,'様式C-1-1用'!$C$4:$BS$977,66,0),"")</f>
        <v>0</v>
      </c>
      <c r="AH18" s="334">
        <f>IFERROR(VLOOKUP($AS$7&amp;$AS18,'様式C-1-1用'!$C$4:$BS$977,67,0),"")</f>
        <v>0</v>
      </c>
      <c r="AI18" s="334">
        <f>IFERROR(VLOOKUP($AS$7&amp;$AS18,'様式C-1-1用'!$C$4:$BS$977,68,0),"")</f>
        <v>0</v>
      </c>
      <c r="AJ18" s="334">
        <f>IFERROR(VLOOKUP($AS$7&amp;$AS18,'様式C-1-1用'!$C$4:$BS$977,69,0),"")</f>
        <v>0</v>
      </c>
      <c r="AK18" s="924" t="str">
        <f>IFERROR(VLOOKUP($AS$7&amp;$AS18,'様式C-1-1用'!$C$4:$AI$976,17,0),"")</f>
        <v>ひび割れ有</v>
      </c>
      <c r="AL18" s="924"/>
      <c r="AM18" s="924"/>
      <c r="AN18" s="755"/>
      <c r="AO18" s="756"/>
      <c r="AP18" s="3"/>
      <c r="AQ18" s="166">
        <f t="shared" si="6"/>
        <v>2</v>
      </c>
      <c r="AS18" s="114">
        <f t="shared" si="7"/>
        <v>10</v>
      </c>
    </row>
    <row r="19" spans="2:45" ht="12" customHeight="1" x14ac:dyDescent="0.15">
      <c r="B19" s="629"/>
      <c r="C19" s="912"/>
      <c r="D19" s="910"/>
      <c r="E19" s="910"/>
      <c r="F19" s="910"/>
      <c r="G19" s="910"/>
      <c r="H19" s="910"/>
      <c r="I19" s="910"/>
      <c r="J19" s="911"/>
      <c r="K19" s="138" t="str">
        <f t="shared" si="5"/>
        <v/>
      </c>
      <c r="L19" s="945" t="str">
        <f>IFERROR(VLOOKUP($AS$7&amp;$AS19,'様式C-1-1用'!$C$4:$AI$2973,5,0),"")</f>
        <v/>
      </c>
      <c r="M19" s="946"/>
      <c r="N19" s="945" t="str">
        <f>IFERROR(VLOOKUP($AS$7&amp;$AS19,'様式C-1-1用'!$C$4:$AI$2973,6,0),"")</f>
        <v/>
      </c>
      <c r="O19" s="946"/>
      <c r="P19" s="945" t="str">
        <f>IFERROR(VLOOKUP($AS$7&amp;$AS19,'様式C-1-1用'!$C$4:$AI$2973,7,0),"")</f>
        <v/>
      </c>
      <c r="Q19" s="946"/>
      <c r="R19" s="420" t="str">
        <f>IFERROR(VLOOKUP($AS$7&amp;$AS19,'様式C-1-1用'!$C$4:$AI$2973,9,0),"")</f>
        <v/>
      </c>
      <c r="S19" s="420"/>
      <c r="T19" s="420"/>
      <c r="U19" s="923" t="str">
        <f>IFERROR(VLOOKUP($AS$7&amp;$AS19,'様式C-1-1用'!$C$4:$AI$2973,20,0),"")</f>
        <v/>
      </c>
      <c r="V19" s="947"/>
      <c r="W19" s="923" t="str">
        <f>IFERROR(VLOOKUP($AS$7&amp;$AS19,'様式C-1-1用'!$C$4:$AI$2973,23,0),"")</f>
        <v/>
      </c>
      <c r="X19" s="924"/>
      <c r="Y19" s="289" t="str">
        <f>IFERROR(VLOOKUP($AS$7&amp;$AS19,'様式C-1-1用'!$C$4:$CE$2973,58,0),"")</f>
        <v/>
      </c>
      <c r="Z19" s="290" t="str">
        <f>IFERROR(VLOOKUP($AS$7&amp;$AS19,'様式C-1-1用'!$C$4:$BS$977,59,0),"")</f>
        <v/>
      </c>
      <c r="AA19" s="290" t="str">
        <f>IFERROR(VLOOKUP($AS$7&amp;$AS19,'様式C-1-1用'!$C$4:$BS$977,60,0),"")</f>
        <v/>
      </c>
      <c r="AB19" s="290" t="str">
        <f>IFERROR(VLOOKUP($AS$7&amp;$AS19,'様式C-1-1用'!$C$4:$BS$977,61,0),"")</f>
        <v/>
      </c>
      <c r="AC19" s="334" t="str">
        <f>IFERROR(VLOOKUP($AS$7&amp;$AS19,'様式C-1-1用'!$C$4:$BS$977,62,0),"")</f>
        <v/>
      </c>
      <c r="AD19" s="334" t="str">
        <f>IFERROR(VLOOKUP($AS$7&amp;$AS19,'様式C-1-1用'!$C$4:$BS$976,63,0),"")</f>
        <v/>
      </c>
      <c r="AE19" s="334" t="str">
        <f>IFERROR(VLOOKUP($AS$7&amp;$AS19,'様式C-1-1用'!$C$4:$BS$976,64,0),"")</f>
        <v/>
      </c>
      <c r="AF19" s="334" t="str">
        <f>IFERROR(VLOOKUP($AS$7&amp;$AS19,'様式C-1-1用'!$C$4:$BS$976,65,0),"")</f>
        <v/>
      </c>
      <c r="AG19" s="334" t="str">
        <f>IFERROR(VLOOKUP($AS$7&amp;$AS19,'様式C-1-1用'!$C$4:$BS$977,66,0),"")</f>
        <v/>
      </c>
      <c r="AH19" s="334" t="str">
        <f>IFERROR(VLOOKUP($AS$7&amp;$AS19,'様式C-1-1用'!$C$4:$BS$977,67,0),"")</f>
        <v/>
      </c>
      <c r="AI19" s="334" t="str">
        <f>IFERROR(VLOOKUP($AS$7&amp;$AS19,'様式C-1-1用'!$C$4:$BS$977,68,0),"")</f>
        <v/>
      </c>
      <c r="AJ19" s="334" t="str">
        <f>IFERROR(VLOOKUP($AS$7&amp;$AS19,'様式C-1-1用'!$C$4:$BS$977,69,0),"")</f>
        <v/>
      </c>
      <c r="AK19" s="924" t="str">
        <f>IFERROR(VLOOKUP($AS$7&amp;$AS19,'様式C-1-1用'!$C$4:$AI$976,17,0),"")</f>
        <v/>
      </c>
      <c r="AL19" s="924"/>
      <c r="AM19" s="924"/>
      <c r="AN19" s="755"/>
      <c r="AO19" s="756"/>
      <c r="AP19" s="3"/>
      <c r="AQ19" s="166">
        <f t="shared" si="6"/>
        <v>0</v>
      </c>
      <c r="AS19" s="114">
        <f t="shared" si="7"/>
        <v>11</v>
      </c>
    </row>
    <row r="20" spans="2:45" ht="12" customHeight="1" x14ac:dyDescent="0.15">
      <c r="B20" s="629"/>
      <c r="C20" s="912"/>
      <c r="D20" s="910"/>
      <c r="E20" s="910"/>
      <c r="F20" s="910"/>
      <c r="G20" s="910"/>
      <c r="H20" s="910"/>
      <c r="I20" s="910"/>
      <c r="J20" s="911"/>
      <c r="K20" s="138" t="str">
        <f t="shared" si="5"/>
        <v/>
      </c>
      <c r="L20" s="945" t="str">
        <f>IFERROR(VLOOKUP($AS$7&amp;$AS20,'様式C-1-1用'!$C$4:$AI$2973,5,0),"")</f>
        <v/>
      </c>
      <c r="M20" s="946"/>
      <c r="N20" s="945" t="str">
        <f>IFERROR(VLOOKUP($AS$7&amp;$AS20,'様式C-1-1用'!$C$4:$AI$2973,6,0),"")</f>
        <v/>
      </c>
      <c r="O20" s="946"/>
      <c r="P20" s="945" t="str">
        <f>IFERROR(VLOOKUP($AS$7&amp;$AS20,'様式C-1-1用'!$C$4:$AI$2973,7,0),"")</f>
        <v/>
      </c>
      <c r="Q20" s="946"/>
      <c r="R20" s="420" t="str">
        <f>IFERROR(VLOOKUP($AS$7&amp;$AS20,'様式C-1-1用'!$C$4:$AI$2973,9,0),"")</f>
        <v/>
      </c>
      <c r="S20" s="420"/>
      <c r="T20" s="420"/>
      <c r="U20" s="923" t="str">
        <f>IFERROR(VLOOKUP($AS$7&amp;$AS20,'様式C-1-1用'!$C$4:$AI$2973,20,0),"")</f>
        <v/>
      </c>
      <c r="V20" s="947"/>
      <c r="W20" s="923" t="str">
        <f>IFERROR(VLOOKUP($AS$7&amp;$AS20,'様式C-1-1用'!$C$4:$AI$2973,23,0),"")</f>
        <v/>
      </c>
      <c r="X20" s="924"/>
      <c r="Y20" s="289" t="str">
        <f>IFERROR(VLOOKUP($AS$7&amp;$AS20,'様式C-1-1用'!$C$4:$CE$2973,58,0),"")</f>
        <v/>
      </c>
      <c r="Z20" s="290" t="str">
        <f>IFERROR(VLOOKUP($AS$7&amp;$AS20,'様式C-1-1用'!$C$4:$BS$977,59,0),"")</f>
        <v/>
      </c>
      <c r="AA20" s="290" t="str">
        <f>IFERROR(VLOOKUP($AS$7&amp;$AS20,'様式C-1-1用'!$C$4:$BS$977,60,0),"")</f>
        <v/>
      </c>
      <c r="AB20" s="290" t="str">
        <f>IFERROR(VLOOKUP($AS$7&amp;$AS20,'様式C-1-1用'!$C$4:$BS$977,61,0),"")</f>
        <v/>
      </c>
      <c r="AC20" s="334" t="str">
        <f>IFERROR(VLOOKUP($AS$7&amp;$AS20,'様式C-1-1用'!$C$4:$BS$977,62,0),"")</f>
        <v/>
      </c>
      <c r="AD20" s="334" t="str">
        <f>IFERROR(VLOOKUP($AS$7&amp;$AS20,'様式C-1-1用'!$C$4:$BS$976,63,0),"")</f>
        <v/>
      </c>
      <c r="AE20" s="334" t="str">
        <f>IFERROR(VLOOKUP($AS$7&amp;$AS20,'様式C-1-1用'!$C$4:$BS$976,64,0),"")</f>
        <v/>
      </c>
      <c r="AF20" s="334" t="str">
        <f>IFERROR(VLOOKUP($AS$7&amp;$AS20,'様式C-1-1用'!$C$4:$BS$976,65,0),"")</f>
        <v/>
      </c>
      <c r="AG20" s="334" t="str">
        <f>IFERROR(VLOOKUP($AS$7&amp;$AS20,'様式C-1-1用'!$C$4:$BS$977,66,0),"")</f>
        <v/>
      </c>
      <c r="AH20" s="334" t="str">
        <f>IFERROR(VLOOKUP($AS$7&amp;$AS20,'様式C-1-1用'!$C$4:$BS$977,67,0),"")</f>
        <v/>
      </c>
      <c r="AI20" s="334" t="str">
        <f>IFERROR(VLOOKUP($AS$7&amp;$AS20,'様式C-1-1用'!$C$4:$BS$977,68,0),"")</f>
        <v/>
      </c>
      <c r="AJ20" s="334" t="str">
        <f>IFERROR(VLOOKUP($AS$7&amp;$AS20,'様式C-1-1用'!$C$4:$BS$977,69,0),"")</f>
        <v/>
      </c>
      <c r="AK20" s="924" t="str">
        <f>IFERROR(VLOOKUP($AS$7&amp;$AS20,'様式C-1-1用'!$C$4:$AI$976,17,0),"")</f>
        <v/>
      </c>
      <c r="AL20" s="924"/>
      <c r="AM20" s="924"/>
      <c r="AN20" s="755"/>
      <c r="AO20" s="756"/>
      <c r="AP20" s="3"/>
      <c r="AQ20" s="166">
        <f t="shared" si="6"/>
        <v>0</v>
      </c>
      <c r="AS20" s="114">
        <f t="shared" si="7"/>
        <v>12</v>
      </c>
    </row>
    <row r="21" spans="2:45" ht="12" customHeight="1" x14ac:dyDescent="0.15">
      <c r="B21" s="629"/>
      <c r="C21" s="912"/>
      <c r="D21" s="910"/>
      <c r="E21" s="910"/>
      <c r="F21" s="910"/>
      <c r="G21" s="910"/>
      <c r="H21" s="910"/>
      <c r="I21" s="910"/>
      <c r="J21" s="911"/>
      <c r="K21" s="138" t="str">
        <f t="shared" si="5"/>
        <v/>
      </c>
      <c r="L21" s="945" t="str">
        <f>IFERROR(VLOOKUP($AS$7&amp;$AS21,'様式C-1-1用'!$C$4:$AI$2973,5,0),"")</f>
        <v/>
      </c>
      <c r="M21" s="946"/>
      <c r="N21" s="945" t="str">
        <f>IFERROR(VLOOKUP($AS$7&amp;$AS21,'様式C-1-1用'!$C$4:$AI$2973,6,0),"")</f>
        <v/>
      </c>
      <c r="O21" s="946"/>
      <c r="P21" s="945" t="str">
        <f>IFERROR(VLOOKUP($AS$7&amp;$AS21,'様式C-1-1用'!$C$4:$AI$2973,7,0),"")</f>
        <v/>
      </c>
      <c r="Q21" s="946"/>
      <c r="R21" s="420" t="str">
        <f>IFERROR(VLOOKUP($AS$7&amp;$AS21,'様式C-1-1用'!$C$4:$AI$2973,9,0),"")</f>
        <v/>
      </c>
      <c r="S21" s="420"/>
      <c r="T21" s="420"/>
      <c r="U21" s="923" t="str">
        <f>IFERROR(VLOOKUP($AS$7&amp;$AS21,'様式C-1-1用'!$C$4:$AI$2973,20,0),"")</f>
        <v/>
      </c>
      <c r="V21" s="947"/>
      <c r="W21" s="923" t="str">
        <f>IFERROR(VLOOKUP($AS$7&amp;$AS21,'様式C-1-1用'!$C$4:$AI$2973,23,0),"")</f>
        <v/>
      </c>
      <c r="X21" s="924"/>
      <c r="Y21" s="289" t="str">
        <f>IFERROR(VLOOKUP($AS$7&amp;$AS21,'様式C-1-1用'!$C$4:$CE$2973,58,0),"")</f>
        <v/>
      </c>
      <c r="Z21" s="290" t="str">
        <f>IFERROR(VLOOKUP($AS$7&amp;$AS21,'様式C-1-1用'!$C$4:$BS$977,59,0),"")</f>
        <v/>
      </c>
      <c r="AA21" s="290" t="str">
        <f>IFERROR(VLOOKUP($AS$7&amp;$AS21,'様式C-1-1用'!$C$4:$BS$977,60,0),"")</f>
        <v/>
      </c>
      <c r="AB21" s="290" t="str">
        <f>IFERROR(VLOOKUP($AS$7&amp;$AS21,'様式C-1-1用'!$C$4:$BS$977,61,0),"")</f>
        <v/>
      </c>
      <c r="AC21" s="334" t="str">
        <f>IFERROR(VLOOKUP($AS$7&amp;$AS21,'様式C-1-1用'!$C$4:$BS$977,62,0),"")</f>
        <v/>
      </c>
      <c r="AD21" s="334" t="str">
        <f>IFERROR(VLOOKUP($AS$7&amp;$AS21,'様式C-1-1用'!$C$4:$BS$976,63,0),"")</f>
        <v/>
      </c>
      <c r="AE21" s="334" t="str">
        <f>IFERROR(VLOOKUP($AS$7&amp;$AS21,'様式C-1-1用'!$C$4:$BS$976,64,0),"")</f>
        <v/>
      </c>
      <c r="AF21" s="334" t="str">
        <f>IFERROR(VLOOKUP($AS$7&amp;$AS21,'様式C-1-1用'!$C$4:$BS$976,65,0),"")</f>
        <v/>
      </c>
      <c r="AG21" s="334" t="str">
        <f>IFERROR(VLOOKUP($AS$7&amp;$AS21,'様式C-1-1用'!$C$4:$BS$977,66,0),"")</f>
        <v/>
      </c>
      <c r="AH21" s="334" t="str">
        <f>IFERROR(VLOOKUP($AS$7&amp;$AS21,'様式C-1-1用'!$C$4:$BS$977,67,0),"")</f>
        <v/>
      </c>
      <c r="AI21" s="334" t="str">
        <f>IFERROR(VLOOKUP($AS$7&amp;$AS21,'様式C-1-1用'!$C$4:$BS$977,68,0),"")</f>
        <v/>
      </c>
      <c r="AJ21" s="334" t="str">
        <f>IFERROR(VLOOKUP($AS$7&amp;$AS21,'様式C-1-1用'!$C$4:$BS$977,69,0),"")</f>
        <v/>
      </c>
      <c r="AK21" s="924" t="str">
        <f>IFERROR(VLOOKUP($AS$7&amp;$AS21,'様式C-1-1用'!$C$4:$AI$976,17,0),"")</f>
        <v/>
      </c>
      <c r="AL21" s="924"/>
      <c r="AM21" s="924"/>
      <c r="AN21" s="755"/>
      <c r="AO21" s="756"/>
      <c r="AP21" s="3"/>
      <c r="AQ21" s="166">
        <f t="shared" si="6"/>
        <v>0</v>
      </c>
      <c r="AS21" s="114">
        <f t="shared" si="7"/>
        <v>13</v>
      </c>
    </row>
    <row r="22" spans="2:45" ht="12" customHeight="1" x14ac:dyDescent="0.15">
      <c r="B22" s="629"/>
      <c r="C22" s="912"/>
      <c r="D22" s="910"/>
      <c r="E22" s="910"/>
      <c r="F22" s="910"/>
      <c r="G22" s="910"/>
      <c r="H22" s="910"/>
      <c r="I22" s="910"/>
      <c r="J22" s="911"/>
      <c r="K22" s="138" t="str">
        <f t="shared" si="5"/>
        <v/>
      </c>
      <c r="L22" s="945" t="str">
        <f>IFERROR(VLOOKUP($AS$7&amp;$AS22,'様式C-1-1用'!$C$4:$AI$2973,5,0),"")</f>
        <v/>
      </c>
      <c r="M22" s="946"/>
      <c r="N22" s="945" t="str">
        <f>IFERROR(VLOOKUP($AS$7&amp;$AS22,'様式C-1-1用'!$C$4:$AI$2973,6,0),"")</f>
        <v/>
      </c>
      <c r="O22" s="946"/>
      <c r="P22" s="945" t="str">
        <f>IFERROR(VLOOKUP($AS$7&amp;$AS22,'様式C-1-1用'!$C$4:$AI$2973,7,0),"")</f>
        <v/>
      </c>
      <c r="Q22" s="946"/>
      <c r="R22" s="420" t="str">
        <f>IFERROR(VLOOKUP($AS$7&amp;$AS22,'様式C-1-1用'!$C$4:$AI$2973,9,0),"")</f>
        <v/>
      </c>
      <c r="S22" s="420"/>
      <c r="T22" s="420"/>
      <c r="U22" s="923" t="str">
        <f>IFERROR(VLOOKUP($AS$7&amp;$AS22,'様式C-1-1用'!$C$4:$AI$2973,20,0),"")</f>
        <v/>
      </c>
      <c r="V22" s="947"/>
      <c r="W22" s="923" t="str">
        <f>IFERROR(VLOOKUP($AS$7&amp;$AS22,'様式C-1-1用'!$C$4:$AI$2973,23,0),"")</f>
        <v/>
      </c>
      <c r="X22" s="924"/>
      <c r="Y22" s="289" t="str">
        <f>IFERROR(VLOOKUP($AS$7&amp;$AS22,'様式C-1-1用'!$C$4:$CE$2973,58,0),"")</f>
        <v/>
      </c>
      <c r="Z22" s="290" t="str">
        <f>IFERROR(VLOOKUP($AS$7&amp;$AS22,'様式C-1-1用'!$C$4:$BS$977,59,0),"")</f>
        <v/>
      </c>
      <c r="AA22" s="290" t="str">
        <f>IFERROR(VLOOKUP($AS$7&amp;$AS22,'様式C-1-1用'!$C$4:$BS$977,60,0),"")</f>
        <v/>
      </c>
      <c r="AB22" s="290" t="str">
        <f>IFERROR(VLOOKUP($AS$7&amp;$AS22,'様式C-1-1用'!$C$4:$BS$977,61,0),"")</f>
        <v/>
      </c>
      <c r="AC22" s="334" t="str">
        <f>IFERROR(VLOOKUP($AS$7&amp;$AS22,'様式C-1-1用'!$C$4:$BS$977,62,0),"")</f>
        <v/>
      </c>
      <c r="AD22" s="334" t="str">
        <f>IFERROR(VLOOKUP($AS$7&amp;$AS22,'様式C-1-1用'!$C$4:$BS$976,63,0),"")</f>
        <v/>
      </c>
      <c r="AE22" s="334" t="str">
        <f>IFERROR(VLOOKUP($AS$7&amp;$AS22,'様式C-1-1用'!$C$4:$BS$976,64,0),"")</f>
        <v/>
      </c>
      <c r="AF22" s="334" t="str">
        <f>IFERROR(VLOOKUP($AS$7&amp;$AS22,'様式C-1-1用'!$C$4:$BS$976,65,0),"")</f>
        <v/>
      </c>
      <c r="AG22" s="334" t="str">
        <f>IFERROR(VLOOKUP($AS$7&amp;$AS22,'様式C-1-1用'!$C$4:$BS$977,66,0),"")</f>
        <v/>
      </c>
      <c r="AH22" s="334" t="str">
        <f>IFERROR(VLOOKUP($AS$7&amp;$AS22,'様式C-1-1用'!$C$4:$BS$977,67,0),"")</f>
        <v/>
      </c>
      <c r="AI22" s="334" t="str">
        <f>IFERROR(VLOOKUP($AS$7&amp;$AS22,'様式C-1-1用'!$C$4:$BS$977,68,0),"")</f>
        <v/>
      </c>
      <c r="AJ22" s="334" t="str">
        <f>IFERROR(VLOOKUP($AS$7&amp;$AS22,'様式C-1-1用'!$C$4:$BS$977,69,0),"")</f>
        <v/>
      </c>
      <c r="AK22" s="924" t="str">
        <f>IFERROR(VLOOKUP($AS$7&amp;$AS22,'様式C-1-1用'!$C$4:$AI$976,17,0),"")</f>
        <v/>
      </c>
      <c r="AL22" s="924"/>
      <c r="AM22" s="924"/>
      <c r="AN22" s="755"/>
      <c r="AO22" s="756"/>
      <c r="AP22" s="3"/>
      <c r="AQ22" s="166">
        <f t="shared" si="6"/>
        <v>0</v>
      </c>
      <c r="AS22" s="114">
        <f t="shared" si="7"/>
        <v>14</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15</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16</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17</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18</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19</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20</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21</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22</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0.55000000000000004</v>
      </c>
      <c r="AG31" s="335">
        <f t="shared" si="8"/>
        <v>0</v>
      </c>
      <c r="AH31" s="335">
        <f t="shared" si="8"/>
        <v>0</v>
      </c>
      <c r="AI31" s="335">
        <f t="shared" si="8"/>
        <v>0</v>
      </c>
      <c r="AJ31" s="335">
        <f t="shared" si="8"/>
        <v>4.26</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3</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1</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Ⅱb</v>
      </c>
      <c r="AD33" s="924"/>
      <c r="AE33" s="924"/>
      <c r="AF33" s="947"/>
      <c r="AG33" s="923" t="str">
        <f>IF(AG32&gt;0,"Ⅳ",IF(AH32&gt;0,"Ⅲ",IF(AI32&gt;0,"Ⅱa",IF(AJ32&gt;0,"Ⅱb","Ⅰ"))))</f>
        <v>Ⅱb</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3</v>
      </c>
      <c r="AF35" s="970"/>
      <c r="AG35" s="139">
        <f>AG32</f>
        <v>0</v>
      </c>
      <c r="AH35" s="139">
        <f>AH32</f>
        <v>0</v>
      </c>
      <c r="AI35" s="969">
        <f>SUM(AI32:AJ32)</f>
        <v>1</v>
      </c>
      <c r="AJ35" s="970"/>
      <c r="AK35" s="955"/>
      <c r="AL35" s="955"/>
      <c r="AM35" s="955"/>
      <c r="AN35" s="955"/>
      <c r="AO35" s="956"/>
      <c r="AP35" s="3"/>
      <c r="AQ35" s="143">
        <f>+Y32+AC35+AG35</f>
        <v>0</v>
      </c>
      <c r="AR35" s="143">
        <f>+Z32+AD35+AH35</f>
        <v>0</v>
      </c>
      <c r="AS35" s="948">
        <f>+AS34+AE35+AI35</f>
        <v>4</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Ⅱ</v>
      </c>
      <c r="AD36" s="924"/>
      <c r="AE36" s="924"/>
      <c r="AF36" s="947"/>
      <c r="AG36" s="923" t="str">
        <f>IF(AG35&gt;0,"Ⅳ",IF(AH35&gt;0,"Ⅲ",IF(AI35&gt;0,"Ⅱ","Ⅰ")))</f>
        <v>Ⅱ</v>
      </c>
      <c r="AH36" s="924"/>
      <c r="AI36" s="924"/>
      <c r="AJ36" s="947"/>
      <c r="AK36" s="955"/>
      <c r="AL36" s="955"/>
      <c r="AM36" s="955"/>
      <c r="AN36" s="955"/>
      <c r="AO36" s="956"/>
      <c r="AP36" s="3"/>
      <c r="AQ36" s="525" t="str">
        <f>IF(AQ35&gt;0,"Ⅳ",IF(AR35&gt;0,"Ⅲ",IF(AS35&gt;0,"Ⅱ","Ⅰ")))</f>
        <v>Ⅱ</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Ⅱ</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2" priority="1">
      <formula>$AQ11=1</formula>
    </cfRule>
  </conditionalFormatting>
  <conditionalFormatting sqref="AC11:AF30">
    <cfRule type="expression" dxfId="11" priority="3">
      <formula>$AQ11=2</formula>
    </cfRule>
  </conditionalFormatting>
  <conditionalFormatting sqref="AG11:AJ30">
    <cfRule type="expression" dxfId="1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32C83-109A-40FB-8D85-CAAB6D2AFB16}">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22</v>
      </c>
      <c r="AW5" s="115">
        <f>R7</f>
        <v>9.0470000000000006</v>
      </c>
      <c r="AX5" s="143">
        <f>+Y32</f>
        <v>0</v>
      </c>
      <c r="AY5" s="143">
        <f>+Z32</f>
        <v>0</v>
      </c>
      <c r="AZ5" s="143">
        <f>+AA32</f>
        <v>0</v>
      </c>
      <c r="BA5" s="143">
        <f t="shared" ref="BA5" si="0">+AB32</f>
        <v>0</v>
      </c>
      <c r="BB5" s="143">
        <f>+AC32</f>
        <v>0</v>
      </c>
      <c r="BC5" s="143">
        <f t="shared" ref="BC5:BI5" si="1">+AD32</f>
        <v>0</v>
      </c>
      <c r="BD5" s="143">
        <f t="shared" si="1"/>
        <v>0</v>
      </c>
      <c r="BE5" s="143">
        <f t="shared" si="1"/>
        <v>2</v>
      </c>
      <c r="BF5" s="143">
        <f t="shared" si="1"/>
        <v>0</v>
      </c>
      <c r="BG5" s="143">
        <f t="shared" si="1"/>
        <v>0</v>
      </c>
      <c r="BH5" s="143">
        <f t="shared" si="1"/>
        <v>1</v>
      </c>
      <c r="BI5" s="143">
        <f t="shared" si="1"/>
        <v>0</v>
      </c>
      <c r="BJ5" s="143">
        <f>+Y35</f>
        <v>0</v>
      </c>
      <c r="BK5" s="143">
        <f t="shared" ref="BK5" si="2">+Z35</f>
        <v>0</v>
      </c>
      <c r="BL5" s="143">
        <f>+AA35</f>
        <v>0</v>
      </c>
      <c r="BM5" s="143">
        <f>+AC35</f>
        <v>0</v>
      </c>
      <c r="BN5" s="143">
        <f t="shared" ref="BN5:BO5" si="3">+AD35</f>
        <v>0</v>
      </c>
      <c r="BO5" s="143">
        <f t="shared" si="3"/>
        <v>2</v>
      </c>
      <c r="BP5" s="143">
        <f>+AG35</f>
        <v>0</v>
      </c>
      <c r="BQ5" s="143">
        <f>+AH35</f>
        <v>0</v>
      </c>
      <c r="BR5" s="143">
        <f>+AI35</f>
        <v>1</v>
      </c>
      <c r="BS5" s="288" t="str">
        <f>+Y36</f>
        <v>Ⅰ</v>
      </c>
      <c r="BT5" s="288" t="str">
        <f>+AC36</f>
        <v>Ⅱ</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1.8</v>
      </c>
      <c r="CE5" s="118">
        <f t="shared" si="4"/>
        <v>0</v>
      </c>
      <c r="CF5" s="118">
        <f t="shared" si="4"/>
        <v>0</v>
      </c>
      <c r="CG5" s="118">
        <f t="shared" si="4"/>
        <v>5.85</v>
      </c>
      <c r="CH5" s="118">
        <f t="shared" si="4"/>
        <v>0</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22</v>
      </c>
      <c r="O7" s="924"/>
      <c r="P7" s="920" t="s">
        <v>466</v>
      </c>
      <c r="Q7" s="922"/>
      <c r="R7" s="925">
        <f>IF(N7="","",IFERROR(INDEX('様式A-2'!$C$9:$C$438,MATCH(N7,'様式A-2'!$B$9:$B$438,0)),""))</f>
        <v>9.0470000000000006</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22S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側壁（左側）</v>
      </c>
      <c r="O11" s="946"/>
      <c r="P11" s="945" t="str">
        <f>IFERROR(VLOOKUP($AS$7&amp;$AS11,'様式C-1-1用'!$C$4:$AI$2973,7,0),"")</f>
        <v>材質劣化</v>
      </c>
      <c r="Q11" s="946"/>
      <c r="R11" s="420" t="str">
        <f>IFERROR(VLOOKUP($AS$7&amp;$AS11,'様式C-1-1用'!$C$4:$AI$2973,9,0),"")</f>
        <v>うき・はく離</v>
      </c>
      <c r="S11" s="420"/>
      <c r="T11" s="420"/>
      <c r="U11" s="923" t="str">
        <f>IFERROR(VLOOKUP($AS$7&amp;$AS11,'様式C-1-1用'!$C$4:$AI$2973,20,0),"")</f>
        <v>Ⅱ</v>
      </c>
      <c r="V11" s="947"/>
      <c r="W11" s="923" t="str">
        <f>IFERROR(VLOOKUP($AS$7&amp;$AS11,'様式C-1-1用'!$C$4:$AI$2973,23,0),"")</f>
        <v>Ⅱ</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1.78</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
      </c>
      <c r="AL11" s="944"/>
      <c r="AM11" s="944"/>
      <c r="AN11" s="758"/>
      <c r="AO11" s="759"/>
      <c r="AP11" s="3"/>
      <c r="AQ11" s="166">
        <f>IF(P11="外力",1,IF(P11="材質劣化",2,IF(P11="漏水",3,0)))</f>
        <v>2</v>
      </c>
      <c r="AS11" s="114">
        <v>1</v>
      </c>
    </row>
    <row r="12" spans="2:86" ht="12" customHeight="1" x14ac:dyDescent="0.15">
      <c r="B12" s="629"/>
      <c r="C12" s="912"/>
      <c r="D12" s="910"/>
      <c r="E12" s="910"/>
      <c r="F12" s="910"/>
      <c r="G12" s="910"/>
      <c r="H12" s="910"/>
      <c r="I12" s="910"/>
      <c r="J12" s="911"/>
      <c r="K12" s="138">
        <f t="shared" ref="K12:K30" si="5">IF(L12="","",AS12)</f>
        <v>5</v>
      </c>
      <c r="L12" s="945" t="str">
        <f>IFERROR(VLOOKUP($AS$7&amp;$AS12,'様式C-1-1用'!$C$4:$AI$2973,5,0),"")</f>
        <v>覆工・坑門</v>
      </c>
      <c r="M12" s="946"/>
      <c r="N12" s="945" t="str">
        <f>IFERROR(VLOOKUP($AS$7&amp;$AS12,'様式C-1-1用'!$C$4:$AI$2973,6,0),"")</f>
        <v>アーチ（左側）</v>
      </c>
      <c r="O12" s="946"/>
      <c r="P12" s="945" t="str">
        <f>IFERROR(VLOOKUP($AS$7&amp;$AS12,'様式C-1-1用'!$C$4:$AI$2973,7,0),"")</f>
        <v>材質劣化</v>
      </c>
      <c r="Q12" s="946"/>
      <c r="R12" s="420" t="str">
        <f>IFERROR(VLOOKUP($AS$7&amp;$AS12,'様式C-1-1用'!$C$4:$AI$2973,9,0),"")</f>
        <v>補修跡</v>
      </c>
      <c r="S12" s="420"/>
      <c r="T12" s="420"/>
      <c r="U12" s="923" t="str">
        <f>IFERROR(VLOOKUP($AS$7&amp;$AS12,'様式C-1-1用'!$C$4:$AI$2973,20,0),"")</f>
        <v>Ⅱ</v>
      </c>
      <c r="V12" s="947"/>
      <c r="W12" s="923" t="str">
        <f>IFERROR(VLOOKUP($AS$7&amp;$AS12,'様式C-1-1用'!$C$4:$AI$2973,23,0),"")</f>
        <v>Ⅰ</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v>
      </c>
      <c r="AG12" s="334">
        <f>IFERROR(VLOOKUP($AS$7&amp;$AS12,'様式C-1-1用'!$C$4:$BS$977,66,0),"")</f>
        <v>0</v>
      </c>
      <c r="AH12" s="334">
        <f>IFERROR(VLOOKUP($AS$7&amp;$AS12,'様式C-1-1用'!$C$4:$BS$977,67,0),"")</f>
        <v>0</v>
      </c>
      <c r="AI12" s="334">
        <f>IFERROR(VLOOKUP($AS$7&amp;$AS12,'様式C-1-1用'!$C$4:$BS$977,68,0),"")</f>
        <v>0</v>
      </c>
      <c r="AJ12" s="334">
        <f>IFERROR(VLOOKUP($AS$7&amp;$AS12,'様式C-1-1用'!$C$4:$BS$977,69,0),"")</f>
        <v>0</v>
      </c>
      <c r="AK12" s="924" t="str">
        <f>IFERROR(VLOOKUP($AS$7&amp;$AS12,'様式C-1-1用'!$C$4:$AI$976,17,0),"")</f>
        <v>メッシュシート</v>
      </c>
      <c r="AL12" s="924"/>
      <c r="AM12" s="924"/>
      <c r="AN12" s="755"/>
      <c r="AO12" s="756"/>
      <c r="AP12" s="3"/>
      <c r="AQ12" s="166">
        <f t="shared" ref="AQ12:AQ30" si="6">IF(P12="外力",1,IF(P12="材質劣化",2,IF(P12="漏水",3,0)))</f>
        <v>2</v>
      </c>
      <c r="AS12" s="114">
        <v>5</v>
      </c>
    </row>
    <row r="13" spans="2:86" ht="12" customHeight="1" x14ac:dyDescent="0.15">
      <c r="B13" s="629"/>
      <c r="C13" s="912"/>
      <c r="D13" s="910"/>
      <c r="E13" s="910"/>
      <c r="F13" s="910"/>
      <c r="G13" s="910"/>
      <c r="H13" s="910"/>
      <c r="I13" s="910"/>
      <c r="J13" s="911"/>
      <c r="K13" s="138">
        <f t="shared" si="5"/>
        <v>6</v>
      </c>
      <c r="L13" s="945" t="str">
        <f>IFERROR(VLOOKUP($AS$7&amp;$AS13,'様式C-1-1用'!$C$4:$AI$2973,5,0),"")</f>
        <v>覆工・坑門</v>
      </c>
      <c r="M13" s="946"/>
      <c r="N13" s="945" t="str">
        <f>IFERROR(VLOOKUP($AS$7&amp;$AS13,'様式C-1-1用'!$C$4:$AI$2973,6,0),"")</f>
        <v>アーチ（右側）</v>
      </c>
      <c r="O13" s="946"/>
      <c r="P13" s="945" t="str">
        <f>IFERROR(VLOOKUP($AS$7&amp;$AS13,'様式C-1-1用'!$C$4:$AI$2973,7,0),"")</f>
        <v>材質劣化</v>
      </c>
      <c r="Q13" s="946"/>
      <c r="R13" s="420" t="str">
        <f>IFERROR(VLOOKUP($AS$7&amp;$AS13,'様式C-1-1用'!$C$4:$AI$2973,9,0),"")</f>
        <v>うき・はく離</v>
      </c>
      <c r="S13" s="420"/>
      <c r="T13" s="420"/>
      <c r="U13" s="923" t="str">
        <f>IFERROR(VLOOKUP($AS$7&amp;$AS13,'様式C-1-1用'!$C$4:$AI$2973,20,0),"")</f>
        <v>Ⅱ</v>
      </c>
      <c r="V13" s="947"/>
      <c r="W13" s="923" t="str">
        <f>IFERROR(VLOOKUP($AS$7&amp;$AS13,'様式C-1-1用'!$C$4:$AI$2973,23,0),"")</f>
        <v>Ⅱ</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v>
      </c>
      <c r="AF13" s="334">
        <f>IFERROR(VLOOKUP($AS$7&amp;$AS13,'様式C-1-1用'!$C$4:$BS$976,65,0),"")</f>
        <v>0.02</v>
      </c>
      <c r="AG13" s="334">
        <f>IFERROR(VLOOKUP($AS$7&amp;$AS13,'様式C-1-1用'!$C$4:$BS$977,66,0),"")</f>
        <v>0</v>
      </c>
      <c r="AH13" s="334">
        <f>IFERROR(VLOOKUP($AS$7&amp;$AS13,'様式C-1-1用'!$C$4:$BS$977,67,0),"")</f>
        <v>0</v>
      </c>
      <c r="AI13" s="334">
        <f>IFERROR(VLOOKUP($AS$7&amp;$AS13,'様式C-1-1用'!$C$4:$BS$977,68,0),"")</f>
        <v>0</v>
      </c>
      <c r="AJ13" s="334">
        <f>IFERROR(VLOOKUP($AS$7&amp;$AS13,'様式C-1-1用'!$C$4:$BS$977,69,0),"")</f>
        <v>0</v>
      </c>
      <c r="AK13" s="924" t="str">
        <f>IFERROR(VLOOKUP($AS$7&amp;$AS13,'様式C-1-1用'!$C$4:$AI$976,17,0),"")</f>
        <v>(一部はく落)</v>
      </c>
      <c r="AL13" s="924"/>
      <c r="AM13" s="924"/>
      <c r="AN13" s="755"/>
      <c r="AO13" s="756"/>
      <c r="AP13" s="3"/>
      <c r="AQ13" s="166">
        <f t="shared" si="6"/>
        <v>2</v>
      </c>
      <c r="AS13" s="114">
        <f t="shared" ref="AS13:AS30" si="7">AS12+1</f>
        <v>6</v>
      </c>
    </row>
    <row r="14" spans="2:86" ht="12" customHeight="1" x14ac:dyDescent="0.15">
      <c r="B14" s="629"/>
      <c r="C14" s="912"/>
      <c r="D14" s="910"/>
      <c r="E14" s="910"/>
      <c r="F14" s="910"/>
      <c r="G14" s="910"/>
      <c r="H14" s="910"/>
      <c r="I14" s="910"/>
      <c r="J14" s="911"/>
      <c r="K14" s="138">
        <f t="shared" si="5"/>
        <v>7</v>
      </c>
      <c r="L14" s="945" t="str">
        <f>IFERROR(VLOOKUP($AS$7&amp;$AS14,'様式C-1-1用'!$C$4:$AI$2973,5,0),"")</f>
        <v>路面</v>
      </c>
      <c r="M14" s="946"/>
      <c r="N14" s="945" t="str">
        <f>IFERROR(VLOOKUP($AS$7&amp;$AS14,'様式C-1-1用'!$C$4:$AI$2973,6,0),"")</f>
        <v>車道</v>
      </c>
      <c r="O14" s="946"/>
      <c r="P14" s="945" t="str">
        <f>IFERROR(VLOOKUP($AS$7&amp;$AS14,'様式C-1-1用'!$C$4:$AI$2973,7,0),"")</f>
        <v>漏水</v>
      </c>
      <c r="Q14" s="946"/>
      <c r="R14" s="420" t="str">
        <f>IFERROR(VLOOKUP($AS$7&amp;$AS14,'様式C-1-1用'!$C$4:$AI$2973,9,0),"")</f>
        <v>漏水</v>
      </c>
      <c r="S14" s="420"/>
      <c r="T14" s="420"/>
      <c r="U14" s="923" t="str">
        <f>IFERROR(VLOOKUP($AS$7&amp;$AS14,'様式C-1-1用'!$C$4:$AI$2973,20,0),"")</f>
        <v>Ⅱ</v>
      </c>
      <c r="V14" s="947"/>
      <c r="W14" s="923" t="str">
        <f>IFERROR(VLOOKUP($AS$7&amp;$AS14,'様式C-1-1用'!$C$4:$AI$2973,23,0),"")</f>
        <v>－</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v>
      </c>
      <c r="AG14" s="334">
        <f>IFERROR(VLOOKUP($AS$7&amp;$AS14,'様式C-1-1用'!$C$4:$BS$977,66,0),"")</f>
        <v>0</v>
      </c>
      <c r="AH14" s="334">
        <f>IFERROR(VLOOKUP($AS$7&amp;$AS14,'様式C-1-1用'!$C$4:$BS$977,67,0),"")</f>
        <v>0</v>
      </c>
      <c r="AI14" s="334">
        <f>IFERROR(VLOOKUP($AS$7&amp;$AS14,'様式C-1-1用'!$C$4:$BS$977,68,0),"")</f>
        <v>0</v>
      </c>
      <c r="AJ14" s="334">
        <f>IFERROR(VLOOKUP($AS$7&amp;$AS14,'様式C-1-1用'!$C$4:$BS$977,69,0),"")</f>
        <v>0</v>
      </c>
      <c r="AK14" s="924" t="str">
        <f>IFERROR(VLOOKUP($AS$7&amp;$AS14,'様式C-1-1用'!$C$4:$AI$976,17,0),"")</f>
        <v>にじみ、遊離石灰</v>
      </c>
      <c r="AL14" s="924"/>
      <c r="AM14" s="924"/>
      <c r="AN14" s="755"/>
      <c r="AO14" s="756"/>
      <c r="AP14" s="3"/>
      <c r="AQ14" s="166">
        <f t="shared" si="6"/>
        <v>3</v>
      </c>
      <c r="AS14" s="114">
        <f t="shared" si="7"/>
        <v>7</v>
      </c>
    </row>
    <row r="15" spans="2:86" ht="12" customHeight="1" x14ac:dyDescent="0.15">
      <c r="B15" s="629"/>
      <c r="C15" s="912"/>
      <c r="D15" s="910"/>
      <c r="E15" s="910"/>
      <c r="F15" s="910"/>
      <c r="G15" s="910"/>
      <c r="H15" s="910"/>
      <c r="I15" s="910"/>
      <c r="J15" s="911"/>
      <c r="K15" s="138">
        <f t="shared" si="5"/>
        <v>8</v>
      </c>
      <c r="L15" s="945" t="str">
        <f>IFERROR(VLOOKUP($AS$7&amp;$AS15,'様式C-1-1用'!$C$4:$AI$2973,5,0),"")</f>
        <v>路面</v>
      </c>
      <c r="M15" s="946"/>
      <c r="N15" s="945" t="str">
        <f>IFERROR(VLOOKUP($AS$7&amp;$AS15,'様式C-1-1用'!$C$4:$AI$2973,6,0),"")</f>
        <v>車道</v>
      </c>
      <c r="O15" s="946"/>
      <c r="P15" s="945" t="str">
        <f>IFERROR(VLOOKUP($AS$7&amp;$AS15,'様式C-1-1用'!$C$4:$AI$2973,7,0),"")</f>
        <v>材質劣化</v>
      </c>
      <c r="Q15" s="946"/>
      <c r="R15" s="420" t="str">
        <f>IFERROR(VLOOKUP($AS$7&amp;$AS15,'様式C-1-1用'!$C$4:$AI$2973,9,0),"")</f>
        <v>欠損</v>
      </c>
      <c r="S15" s="420"/>
      <c r="T15" s="420"/>
      <c r="U15" s="923" t="str">
        <f>IFERROR(VLOOKUP($AS$7&amp;$AS15,'様式C-1-1用'!$C$4:$AI$2973,20,0),"")</f>
        <v>Ⅱ</v>
      </c>
      <c r="V15" s="947"/>
      <c r="W15" s="923" t="str">
        <f>IFERROR(VLOOKUP($AS$7&amp;$AS15,'様式C-1-1用'!$C$4:$AI$2973,23,0),"")</f>
        <v>－</v>
      </c>
      <c r="X15" s="924"/>
      <c r="Y15" s="289">
        <f>IFERROR(VLOOKUP($AS$7&amp;$AS15,'様式C-1-1用'!$C$4:$CE$2973,58,0),"")</f>
        <v>0</v>
      </c>
      <c r="Z15" s="290">
        <f>IFERROR(VLOOKUP($AS$7&amp;$AS15,'様式C-1-1用'!$C$4:$BS$977,59,0),"")</f>
        <v>0</v>
      </c>
      <c r="AA15" s="290">
        <f>IFERROR(VLOOKUP($AS$7&amp;$AS15,'様式C-1-1用'!$C$4:$BS$977,60,0),"")</f>
        <v>0</v>
      </c>
      <c r="AB15" s="290">
        <f>IFERROR(VLOOKUP($AS$7&amp;$AS15,'様式C-1-1用'!$C$4:$BS$977,61,0),"")</f>
        <v>0</v>
      </c>
      <c r="AC15" s="334">
        <f>IFERROR(VLOOKUP($AS$7&amp;$AS15,'様式C-1-1用'!$C$4:$BS$977,62,0),"")</f>
        <v>0</v>
      </c>
      <c r="AD15" s="334">
        <f>IFERROR(VLOOKUP($AS$7&amp;$AS15,'様式C-1-1用'!$C$4:$BS$976,63,0),"")</f>
        <v>0</v>
      </c>
      <c r="AE15" s="334">
        <f>IFERROR(VLOOKUP($AS$7&amp;$AS15,'様式C-1-1用'!$C$4:$BS$976,64,0),"")</f>
        <v>0</v>
      </c>
      <c r="AF15" s="334">
        <f>IFERROR(VLOOKUP($AS$7&amp;$AS15,'様式C-1-1用'!$C$4:$BS$976,65,0),"")</f>
        <v>0</v>
      </c>
      <c r="AG15" s="334">
        <f>IFERROR(VLOOKUP($AS$7&amp;$AS15,'様式C-1-1用'!$C$4:$BS$977,66,0),"")</f>
        <v>0</v>
      </c>
      <c r="AH15" s="334">
        <f>IFERROR(VLOOKUP($AS$7&amp;$AS15,'様式C-1-1用'!$C$4:$BS$977,67,0),"")</f>
        <v>0</v>
      </c>
      <c r="AI15" s="334">
        <f>IFERROR(VLOOKUP($AS$7&amp;$AS15,'様式C-1-1用'!$C$4:$BS$977,68,0),"")</f>
        <v>0</v>
      </c>
      <c r="AJ15" s="334">
        <f>IFERROR(VLOOKUP($AS$7&amp;$AS15,'様式C-1-1用'!$C$4:$BS$977,69,0),"")</f>
        <v>0</v>
      </c>
      <c r="AK15" s="924" t="str">
        <f>IFERROR(VLOOKUP($AS$7&amp;$AS15,'様式C-1-1用'!$C$4:$AI$976,17,0),"")</f>
        <v/>
      </c>
      <c r="AL15" s="924"/>
      <c r="AM15" s="924"/>
      <c r="AN15" s="755"/>
      <c r="AO15" s="756"/>
      <c r="AP15" s="3"/>
      <c r="AQ15" s="166">
        <f t="shared" si="6"/>
        <v>2</v>
      </c>
      <c r="AS15" s="114">
        <f t="shared" si="7"/>
        <v>8</v>
      </c>
    </row>
    <row r="16" spans="2:86" ht="12" customHeight="1" x14ac:dyDescent="0.15">
      <c r="B16" s="629"/>
      <c r="C16" s="912"/>
      <c r="D16" s="910"/>
      <c r="E16" s="910"/>
      <c r="F16" s="910"/>
      <c r="G16" s="910"/>
      <c r="H16" s="910"/>
      <c r="I16" s="910"/>
      <c r="J16" s="911"/>
      <c r="K16" s="138">
        <f t="shared" si="5"/>
        <v>9</v>
      </c>
      <c r="L16" s="945" t="str">
        <f>IFERROR(VLOOKUP($AS$7&amp;$AS16,'様式C-1-1用'!$C$4:$AI$2973,5,0),"")</f>
        <v>路面</v>
      </c>
      <c r="M16" s="946"/>
      <c r="N16" s="945" t="str">
        <f>IFERROR(VLOOKUP($AS$7&amp;$AS16,'様式C-1-1用'!$C$4:$AI$2973,6,0),"")</f>
        <v>監査歩廊</v>
      </c>
      <c r="O16" s="946"/>
      <c r="P16" s="945" t="str">
        <f>IFERROR(VLOOKUP($AS$7&amp;$AS16,'様式C-1-1用'!$C$4:$AI$2973,7,0),"")</f>
        <v>材質劣化</v>
      </c>
      <c r="Q16" s="946"/>
      <c r="R16" s="420" t="str">
        <f>IFERROR(VLOOKUP($AS$7&amp;$AS16,'様式C-1-1用'!$C$4:$AI$2973,9,0),"")</f>
        <v>破損</v>
      </c>
      <c r="S16" s="420"/>
      <c r="T16" s="420"/>
      <c r="U16" s="923" t="str">
        <f>IFERROR(VLOOKUP($AS$7&amp;$AS16,'様式C-1-1用'!$C$4:$AI$2973,20,0),"")</f>
        <v>Ⅱ</v>
      </c>
      <c r="V16" s="947"/>
      <c r="W16" s="923" t="str">
        <f>IFERROR(VLOOKUP($AS$7&amp;$AS16,'様式C-1-1用'!$C$4:$AI$2973,23,0),"")</f>
        <v>－</v>
      </c>
      <c r="X16" s="924"/>
      <c r="Y16" s="289">
        <f>IFERROR(VLOOKUP($AS$7&amp;$AS16,'様式C-1-1用'!$C$4:$CE$2973,58,0),"")</f>
        <v>0</v>
      </c>
      <c r="Z16" s="290">
        <f>IFERROR(VLOOKUP($AS$7&amp;$AS16,'様式C-1-1用'!$C$4:$BS$977,59,0),"")</f>
        <v>0</v>
      </c>
      <c r="AA16" s="290">
        <f>IFERROR(VLOOKUP($AS$7&amp;$AS16,'様式C-1-1用'!$C$4:$BS$977,60,0),"")</f>
        <v>0</v>
      </c>
      <c r="AB16" s="290">
        <f>IFERROR(VLOOKUP($AS$7&amp;$AS16,'様式C-1-1用'!$C$4:$BS$977,61,0),"")</f>
        <v>0</v>
      </c>
      <c r="AC16" s="334">
        <f>IFERROR(VLOOKUP($AS$7&amp;$AS16,'様式C-1-1用'!$C$4:$BS$977,62,0),"")</f>
        <v>0</v>
      </c>
      <c r="AD16" s="334">
        <f>IFERROR(VLOOKUP($AS$7&amp;$AS16,'様式C-1-1用'!$C$4:$BS$976,63,0),"")</f>
        <v>0</v>
      </c>
      <c r="AE16" s="334">
        <f>IFERROR(VLOOKUP($AS$7&amp;$AS16,'様式C-1-1用'!$C$4:$BS$976,64,0),"")</f>
        <v>0</v>
      </c>
      <c r="AF16" s="334">
        <f>IFERROR(VLOOKUP($AS$7&amp;$AS16,'様式C-1-1用'!$C$4:$BS$976,65,0),"")</f>
        <v>0</v>
      </c>
      <c r="AG16" s="334">
        <f>IFERROR(VLOOKUP($AS$7&amp;$AS16,'様式C-1-1用'!$C$4:$BS$977,66,0),"")</f>
        <v>0</v>
      </c>
      <c r="AH16" s="334">
        <f>IFERROR(VLOOKUP($AS$7&amp;$AS16,'様式C-1-1用'!$C$4:$BS$977,67,0),"")</f>
        <v>0</v>
      </c>
      <c r="AI16" s="334">
        <f>IFERROR(VLOOKUP($AS$7&amp;$AS16,'様式C-1-1用'!$C$4:$BS$977,68,0),"")</f>
        <v>0</v>
      </c>
      <c r="AJ16" s="334">
        <f>IFERROR(VLOOKUP($AS$7&amp;$AS16,'様式C-1-1用'!$C$4:$BS$977,69,0),"")</f>
        <v>0</v>
      </c>
      <c r="AK16" s="924" t="str">
        <f>IFERROR(VLOOKUP($AS$7&amp;$AS16,'様式C-1-1用'!$C$4:$AI$976,17,0),"")</f>
        <v/>
      </c>
      <c r="AL16" s="924"/>
      <c r="AM16" s="924"/>
      <c r="AN16" s="755"/>
      <c r="AO16" s="756"/>
      <c r="AP16" s="3"/>
      <c r="AQ16" s="166">
        <f t="shared" si="6"/>
        <v>2</v>
      </c>
      <c r="AS16" s="114">
        <f t="shared" si="7"/>
        <v>9</v>
      </c>
    </row>
    <row r="17" spans="2:45" ht="12" customHeight="1" x14ac:dyDescent="0.15">
      <c r="B17" s="629"/>
      <c r="C17" s="912"/>
      <c r="D17" s="910"/>
      <c r="E17" s="910"/>
      <c r="F17" s="910"/>
      <c r="G17" s="910"/>
      <c r="H17" s="910"/>
      <c r="I17" s="910"/>
      <c r="J17" s="911"/>
      <c r="K17" s="138">
        <f t="shared" si="5"/>
        <v>10</v>
      </c>
      <c r="L17" s="945" t="str">
        <f>IFERROR(VLOOKUP($AS$7&amp;$AS17,'様式C-1-1用'!$C$4:$AI$2973,5,0),"")</f>
        <v>覆工・坑門</v>
      </c>
      <c r="M17" s="946"/>
      <c r="N17" s="945" t="str">
        <f>IFERROR(VLOOKUP($AS$7&amp;$AS17,'様式C-1-1用'!$C$4:$AI$2973,6,0),"")</f>
        <v>アーチ（天端）</v>
      </c>
      <c r="O17" s="946"/>
      <c r="P17" s="945" t="str">
        <f>IFERROR(VLOOKUP($AS$7&amp;$AS17,'様式C-1-1用'!$C$4:$AI$2973,7,0),"")</f>
        <v>漏水</v>
      </c>
      <c r="Q17" s="946"/>
      <c r="R17" s="420" t="str">
        <f>IFERROR(VLOOKUP($AS$7&amp;$AS17,'様式C-1-1用'!$C$4:$AI$2973,9,0),"")</f>
        <v>漏水</v>
      </c>
      <c r="S17" s="420"/>
      <c r="T17" s="420"/>
      <c r="U17" s="923" t="str">
        <f>IFERROR(VLOOKUP($AS$7&amp;$AS17,'様式C-1-1用'!$C$4:$AI$2973,20,0),"")</f>
        <v>－</v>
      </c>
      <c r="V17" s="947"/>
      <c r="W17" s="923" t="str">
        <f>IFERROR(VLOOKUP($AS$7&amp;$AS17,'様式C-1-1用'!$C$4:$AI$2973,23,0),"")</f>
        <v>Ⅱ</v>
      </c>
      <c r="X17" s="924"/>
      <c r="Y17" s="289">
        <f>IFERROR(VLOOKUP($AS$7&amp;$AS17,'様式C-1-1用'!$C$4:$CE$2973,58,0),"")</f>
        <v>0</v>
      </c>
      <c r="Z17" s="290">
        <f>IFERROR(VLOOKUP($AS$7&amp;$AS17,'様式C-1-1用'!$C$4:$BS$977,59,0),"")</f>
        <v>0</v>
      </c>
      <c r="AA17" s="290">
        <f>IFERROR(VLOOKUP($AS$7&amp;$AS17,'様式C-1-1用'!$C$4:$BS$977,60,0),"")</f>
        <v>0</v>
      </c>
      <c r="AB17" s="290">
        <f>IFERROR(VLOOKUP($AS$7&amp;$AS17,'様式C-1-1用'!$C$4:$BS$977,61,0),"")</f>
        <v>0</v>
      </c>
      <c r="AC17" s="334">
        <f>IFERROR(VLOOKUP($AS$7&amp;$AS17,'様式C-1-1用'!$C$4:$BS$977,62,0),"")</f>
        <v>0</v>
      </c>
      <c r="AD17" s="334">
        <f>IFERROR(VLOOKUP($AS$7&amp;$AS17,'様式C-1-1用'!$C$4:$BS$976,63,0),"")</f>
        <v>0</v>
      </c>
      <c r="AE17" s="334">
        <f>IFERROR(VLOOKUP($AS$7&amp;$AS17,'様式C-1-1用'!$C$4:$BS$976,64,0),"")</f>
        <v>0</v>
      </c>
      <c r="AF17" s="334">
        <f>IFERROR(VLOOKUP($AS$7&amp;$AS17,'様式C-1-1用'!$C$4:$BS$976,65,0),"")</f>
        <v>0</v>
      </c>
      <c r="AG17" s="334">
        <f>IFERROR(VLOOKUP($AS$7&amp;$AS17,'様式C-1-1用'!$C$4:$BS$977,66,0),"")</f>
        <v>0</v>
      </c>
      <c r="AH17" s="334">
        <f>IFERROR(VLOOKUP($AS$7&amp;$AS17,'様式C-1-1用'!$C$4:$BS$977,67,0),"")</f>
        <v>0</v>
      </c>
      <c r="AI17" s="334">
        <f>IFERROR(VLOOKUP($AS$7&amp;$AS17,'様式C-1-1用'!$C$4:$BS$977,68,0),"")</f>
        <v>5.85</v>
      </c>
      <c r="AJ17" s="334">
        <f>IFERROR(VLOOKUP($AS$7&amp;$AS17,'様式C-1-1用'!$C$4:$BS$977,69,0),"")</f>
        <v>0</v>
      </c>
      <c r="AK17" s="924" t="str">
        <f>IFERROR(VLOOKUP($AS$7&amp;$AS17,'様式C-1-1用'!$C$4:$AI$976,17,0),"")</f>
        <v>滴水0.01L/分</v>
      </c>
      <c r="AL17" s="924"/>
      <c r="AM17" s="924"/>
      <c r="AN17" s="755"/>
      <c r="AO17" s="756"/>
      <c r="AP17" s="3"/>
      <c r="AQ17" s="166">
        <f t="shared" si="6"/>
        <v>3</v>
      </c>
      <c r="AS17" s="114">
        <f t="shared" si="7"/>
        <v>10</v>
      </c>
    </row>
    <row r="18" spans="2:45" ht="12" customHeight="1" x14ac:dyDescent="0.15">
      <c r="B18" s="629"/>
      <c r="C18" s="912"/>
      <c r="D18" s="910"/>
      <c r="E18" s="910"/>
      <c r="F18" s="910"/>
      <c r="G18" s="910"/>
      <c r="H18" s="910"/>
      <c r="I18" s="910"/>
      <c r="J18" s="911"/>
      <c r="K18" s="138" t="str">
        <f t="shared" si="5"/>
        <v/>
      </c>
      <c r="L18" s="945" t="str">
        <f>IFERROR(VLOOKUP($AS$7&amp;$AS18,'様式C-1-1用'!$C$4:$AI$2973,5,0),"")</f>
        <v/>
      </c>
      <c r="M18" s="946"/>
      <c r="N18" s="945" t="str">
        <f>IFERROR(VLOOKUP($AS$7&amp;$AS18,'様式C-1-1用'!$C$4:$AI$2973,6,0),"")</f>
        <v/>
      </c>
      <c r="O18" s="946"/>
      <c r="P18" s="945" t="str">
        <f>IFERROR(VLOOKUP($AS$7&amp;$AS18,'様式C-1-1用'!$C$4:$AI$2973,7,0),"")</f>
        <v/>
      </c>
      <c r="Q18" s="946"/>
      <c r="R18" s="420" t="str">
        <f>IFERROR(VLOOKUP($AS$7&amp;$AS18,'様式C-1-1用'!$C$4:$AI$2973,9,0),"")</f>
        <v/>
      </c>
      <c r="S18" s="420"/>
      <c r="T18" s="420"/>
      <c r="U18" s="923" t="str">
        <f>IFERROR(VLOOKUP($AS$7&amp;$AS18,'様式C-1-1用'!$C$4:$AI$2973,20,0),"")</f>
        <v/>
      </c>
      <c r="V18" s="947"/>
      <c r="W18" s="923" t="str">
        <f>IFERROR(VLOOKUP($AS$7&amp;$AS18,'様式C-1-1用'!$C$4:$AI$2973,23,0),"")</f>
        <v/>
      </c>
      <c r="X18" s="924"/>
      <c r="Y18" s="289" t="str">
        <f>IFERROR(VLOOKUP($AS$7&amp;$AS18,'様式C-1-1用'!$C$4:$CE$2973,58,0),"")</f>
        <v/>
      </c>
      <c r="Z18" s="290" t="str">
        <f>IFERROR(VLOOKUP($AS$7&amp;$AS18,'様式C-1-1用'!$C$4:$BS$977,59,0),"")</f>
        <v/>
      </c>
      <c r="AA18" s="290" t="str">
        <f>IFERROR(VLOOKUP($AS$7&amp;$AS18,'様式C-1-1用'!$C$4:$BS$977,60,0),"")</f>
        <v/>
      </c>
      <c r="AB18" s="290" t="str">
        <f>IFERROR(VLOOKUP($AS$7&amp;$AS18,'様式C-1-1用'!$C$4:$BS$977,61,0),"")</f>
        <v/>
      </c>
      <c r="AC18" s="334" t="str">
        <f>IFERROR(VLOOKUP($AS$7&amp;$AS18,'様式C-1-1用'!$C$4:$BS$977,62,0),"")</f>
        <v/>
      </c>
      <c r="AD18" s="334" t="str">
        <f>IFERROR(VLOOKUP($AS$7&amp;$AS18,'様式C-1-1用'!$C$4:$BS$976,63,0),"")</f>
        <v/>
      </c>
      <c r="AE18" s="334" t="str">
        <f>IFERROR(VLOOKUP($AS$7&amp;$AS18,'様式C-1-1用'!$C$4:$BS$976,64,0),"")</f>
        <v/>
      </c>
      <c r="AF18" s="334" t="str">
        <f>IFERROR(VLOOKUP($AS$7&amp;$AS18,'様式C-1-1用'!$C$4:$BS$976,65,0),"")</f>
        <v/>
      </c>
      <c r="AG18" s="334" t="str">
        <f>IFERROR(VLOOKUP($AS$7&amp;$AS18,'様式C-1-1用'!$C$4:$BS$977,66,0),"")</f>
        <v/>
      </c>
      <c r="AH18" s="334" t="str">
        <f>IFERROR(VLOOKUP($AS$7&amp;$AS18,'様式C-1-1用'!$C$4:$BS$977,67,0),"")</f>
        <v/>
      </c>
      <c r="AI18" s="334" t="str">
        <f>IFERROR(VLOOKUP($AS$7&amp;$AS18,'様式C-1-1用'!$C$4:$BS$977,68,0),"")</f>
        <v/>
      </c>
      <c r="AJ18" s="334" t="str">
        <f>IFERROR(VLOOKUP($AS$7&amp;$AS18,'様式C-1-1用'!$C$4:$BS$977,69,0),"")</f>
        <v/>
      </c>
      <c r="AK18" s="924" t="str">
        <f>IFERROR(VLOOKUP($AS$7&amp;$AS18,'様式C-1-1用'!$C$4:$AI$976,17,0),"")</f>
        <v/>
      </c>
      <c r="AL18" s="924"/>
      <c r="AM18" s="924"/>
      <c r="AN18" s="755"/>
      <c r="AO18" s="756"/>
      <c r="AP18" s="3"/>
      <c r="AQ18" s="166">
        <f t="shared" si="6"/>
        <v>0</v>
      </c>
      <c r="AS18" s="114">
        <f t="shared" si="7"/>
        <v>11</v>
      </c>
    </row>
    <row r="19" spans="2:45" ht="12" customHeight="1" x14ac:dyDescent="0.15">
      <c r="B19" s="629"/>
      <c r="C19" s="912"/>
      <c r="D19" s="910"/>
      <c r="E19" s="910"/>
      <c r="F19" s="910"/>
      <c r="G19" s="910"/>
      <c r="H19" s="910"/>
      <c r="I19" s="910"/>
      <c r="J19" s="911"/>
      <c r="K19" s="138" t="str">
        <f t="shared" si="5"/>
        <v/>
      </c>
      <c r="L19" s="945" t="str">
        <f>IFERROR(VLOOKUP($AS$7&amp;$AS19,'様式C-1-1用'!$C$4:$AI$2973,5,0),"")</f>
        <v/>
      </c>
      <c r="M19" s="946"/>
      <c r="N19" s="945" t="str">
        <f>IFERROR(VLOOKUP($AS$7&amp;$AS19,'様式C-1-1用'!$C$4:$AI$2973,6,0),"")</f>
        <v/>
      </c>
      <c r="O19" s="946"/>
      <c r="P19" s="945" t="str">
        <f>IFERROR(VLOOKUP($AS$7&amp;$AS19,'様式C-1-1用'!$C$4:$AI$2973,7,0),"")</f>
        <v/>
      </c>
      <c r="Q19" s="946"/>
      <c r="R19" s="420" t="str">
        <f>IFERROR(VLOOKUP($AS$7&amp;$AS19,'様式C-1-1用'!$C$4:$AI$2973,9,0),"")</f>
        <v/>
      </c>
      <c r="S19" s="420"/>
      <c r="T19" s="420"/>
      <c r="U19" s="923" t="str">
        <f>IFERROR(VLOOKUP($AS$7&amp;$AS19,'様式C-1-1用'!$C$4:$AI$2973,20,0),"")</f>
        <v/>
      </c>
      <c r="V19" s="947"/>
      <c r="W19" s="923" t="str">
        <f>IFERROR(VLOOKUP($AS$7&amp;$AS19,'様式C-1-1用'!$C$4:$AI$2973,23,0),"")</f>
        <v/>
      </c>
      <c r="X19" s="924"/>
      <c r="Y19" s="289" t="str">
        <f>IFERROR(VLOOKUP($AS$7&amp;$AS19,'様式C-1-1用'!$C$4:$CE$2973,58,0),"")</f>
        <v/>
      </c>
      <c r="Z19" s="290" t="str">
        <f>IFERROR(VLOOKUP($AS$7&amp;$AS19,'様式C-1-1用'!$C$4:$BS$977,59,0),"")</f>
        <v/>
      </c>
      <c r="AA19" s="290" t="str">
        <f>IFERROR(VLOOKUP($AS$7&amp;$AS19,'様式C-1-1用'!$C$4:$BS$977,60,0),"")</f>
        <v/>
      </c>
      <c r="AB19" s="290" t="str">
        <f>IFERROR(VLOOKUP($AS$7&amp;$AS19,'様式C-1-1用'!$C$4:$BS$977,61,0),"")</f>
        <v/>
      </c>
      <c r="AC19" s="334" t="str">
        <f>IFERROR(VLOOKUP($AS$7&amp;$AS19,'様式C-1-1用'!$C$4:$BS$977,62,0),"")</f>
        <v/>
      </c>
      <c r="AD19" s="334" t="str">
        <f>IFERROR(VLOOKUP($AS$7&amp;$AS19,'様式C-1-1用'!$C$4:$BS$976,63,0),"")</f>
        <v/>
      </c>
      <c r="AE19" s="334" t="str">
        <f>IFERROR(VLOOKUP($AS$7&amp;$AS19,'様式C-1-1用'!$C$4:$BS$976,64,0),"")</f>
        <v/>
      </c>
      <c r="AF19" s="334" t="str">
        <f>IFERROR(VLOOKUP($AS$7&amp;$AS19,'様式C-1-1用'!$C$4:$BS$976,65,0),"")</f>
        <v/>
      </c>
      <c r="AG19" s="334" t="str">
        <f>IFERROR(VLOOKUP($AS$7&amp;$AS19,'様式C-1-1用'!$C$4:$BS$977,66,0),"")</f>
        <v/>
      </c>
      <c r="AH19" s="334" t="str">
        <f>IFERROR(VLOOKUP($AS$7&amp;$AS19,'様式C-1-1用'!$C$4:$BS$977,67,0),"")</f>
        <v/>
      </c>
      <c r="AI19" s="334" t="str">
        <f>IFERROR(VLOOKUP($AS$7&amp;$AS19,'様式C-1-1用'!$C$4:$BS$977,68,0),"")</f>
        <v/>
      </c>
      <c r="AJ19" s="334" t="str">
        <f>IFERROR(VLOOKUP($AS$7&amp;$AS19,'様式C-1-1用'!$C$4:$BS$977,69,0),"")</f>
        <v/>
      </c>
      <c r="AK19" s="924" t="str">
        <f>IFERROR(VLOOKUP($AS$7&amp;$AS19,'様式C-1-1用'!$C$4:$AI$976,17,0),"")</f>
        <v/>
      </c>
      <c r="AL19" s="924"/>
      <c r="AM19" s="924"/>
      <c r="AN19" s="755"/>
      <c r="AO19" s="756"/>
      <c r="AP19" s="3"/>
      <c r="AQ19" s="166">
        <f t="shared" si="6"/>
        <v>0</v>
      </c>
      <c r="AS19" s="114">
        <f t="shared" si="7"/>
        <v>12</v>
      </c>
    </row>
    <row r="20" spans="2:45" ht="12" customHeight="1" x14ac:dyDescent="0.15">
      <c r="B20" s="629"/>
      <c r="C20" s="912"/>
      <c r="D20" s="910"/>
      <c r="E20" s="910"/>
      <c r="F20" s="910"/>
      <c r="G20" s="910"/>
      <c r="H20" s="910"/>
      <c r="I20" s="910"/>
      <c r="J20" s="911"/>
      <c r="K20" s="138" t="str">
        <f t="shared" si="5"/>
        <v/>
      </c>
      <c r="L20" s="945" t="str">
        <f>IFERROR(VLOOKUP($AS$7&amp;$AS20,'様式C-1-1用'!$C$4:$AI$2973,5,0),"")</f>
        <v/>
      </c>
      <c r="M20" s="946"/>
      <c r="N20" s="945" t="str">
        <f>IFERROR(VLOOKUP($AS$7&amp;$AS20,'様式C-1-1用'!$C$4:$AI$2973,6,0),"")</f>
        <v/>
      </c>
      <c r="O20" s="946"/>
      <c r="P20" s="945" t="str">
        <f>IFERROR(VLOOKUP($AS$7&amp;$AS20,'様式C-1-1用'!$C$4:$AI$2973,7,0),"")</f>
        <v/>
      </c>
      <c r="Q20" s="946"/>
      <c r="R20" s="420" t="str">
        <f>IFERROR(VLOOKUP($AS$7&amp;$AS20,'様式C-1-1用'!$C$4:$AI$2973,9,0),"")</f>
        <v/>
      </c>
      <c r="S20" s="420"/>
      <c r="T20" s="420"/>
      <c r="U20" s="923" t="str">
        <f>IFERROR(VLOOKUP($AS$7&amp;$AS20,'様式C-1-1用'!$C$4:$AI$2973,20,0),"")</f>
        <v/>
      </c>
      <c r="V20" s="947"/>
      <c r="W20" s="923" t="str">
        <f>IFERROR(VLOOKUP($AS$7&amp;$AS20,'様式C-1-1用'!$C$4:$AI$2973,23,0),"")</f>
        <v/>
      </c>
      <c r="X20" s="924"/>
      <c r="Y20" s="289" t="str">
        <f>IFERROR(VLOOKUP($AS$7&amp;$AS20,'様式C-1-1用'!$C$4:$CE$2973,58,0),"")</f>
        <v/>
      </c>
      <c r="Z20" s="290" t="str">
        <f>IFERROR(VLOOKUP($AS$7&amp;$AS20,'様式C-1-1用'!$C$4:$BS$977,59,0),"")</f>
        <v/>
      </c>
      <c r="AA20" s="290" t="str">
        <f>IFERROR(VLOOKUP($AS$7&amp;$AS20,'様式C-1-1用'!$C$4:$BS$977,60,0),"")</f>
        <v/>
      </c>
      <c r="AB20" s="290" t="str">
        <f>IFERROR(VLOOKUP($AS$7&amp;$AS20,'様式C-1-1用'!$C$4:$BS$977,61,0),"")</f>
        <v/>
      </c>
      <c r="AC20" s="334" t="str">
        <f>IFERROR(VLOOKUP($AS$7&amp;$AS20,'様式C-1-1用'!$C$4:$BS$977,62,0),"")</f>
        <v/>
      </c>
      <c r="AD20" s="334" t="str">
        <f>IFERROR(VLOOKUP($AS$7&amp;$AS20,'様式C-1-1用'!$C$4:$BS$976,63,0),"")</f>
        <v/>
      </c>
      <c r="AE20" s="334" t="str">
        <f>IFERROR(VLOOKUP($AS$7&amp;$AS20,'様式C-1-1用'!$C$4:$BS$976,64,0),"")</f>
        <v/>
      </c>
      <c r="AF20" s="334" t="str">
        <f>IFERROR(VLOOKUP($AS$7&amp;$AS20,'様式C-1-1用'!$C$4:$BS$976,65,0),"")</f>
        <v/>
      </c>
      <c r="AG20" s="334" t="str">
        <f>IFERROR(VLOOKUP($AS$7&amp;$AS20,'様式C-1-1用'!$C$4:$BS$977,66,0),"")</f>
        <v/>
      </c>
      <c r="AH20" s="334" t="str">
        <f>IFERROR(VLOOKUP($AS$7&amp;$AS20,'様式C-1-1用'!$C$4:$BS$977,67,0),"")</f>
        <v/>
      </c>
      <c r="AI20" s="334" t="str">
        <f>IFERROR(VLOOKUP($AS$7&amp;$AS20,'様式C-1-1用'!$C$4:$BS$977,68,0),"")</f>
        <v/>
      </c>
      <c r="AJ20" s="334" t="str">
        <f>IFERROR(VLOOKUP($AS$7&amp;$AS20,'様式C-1-1用'!$C$4:$BS$977,69,0),"")</f>
        <v/>
      </c>
      <c r="AK20" s="924" t="str">
        <f>IFERROR(VLOOKUP($AS$7&amp;$AS20,'様式C-1-1用'!$C$4:$AI$976,17,0),"")</f>
        <v/>
      </c>
      <c r="AL20" s="924"/>
      <c r="AM20" s="924"/>
      <c r="AN20" s="755"/>
      <c r="AO20" s="756"/>
      <c r="AP20" s="3"/>
      <c r="AQ20" s="166">
        <f t="shared" si="6"/>
        <v>0</v>
      </c>
      <c r="AS20" s="114">
        <f t="shared" si="7"/>
        <v>13</v>
      </c>
    </row>
    <row r="21" spans="2:45" ht="12" customHeight="1" x14ac:dyDescent="0.15">
      <c r="B21" s="629"/>
      <c r="C21" s="912"/>
      <c r="D21" s="910"/>
      <c r="E21" s="910"/>
      <c r="F21" s="910"/>
      <c r="G21" s="910"/>
      <c r="H21" s="910"/>
      <c r="I21" s="910"/>
      <c r="J21" s="911"/>
      <c r="K21" s="138" t="str">
        <f t="shared" si="5"/>
        <v/>
      </c>
      <c r="L21" s="945" t="str">
        <f>IFERROR(VLOOKUP($AS$7&amp;$AS21,'様式C-1-1用'!$C$4:$AI$2973,5,0),"")</f>
        <v/>
      </c>
      <c r="M21" s="946"/>
      <c r="N21" s="945" t="str">
        <f>IFERROR(VLOOKUP($AS$7&amp;$AS21,'様式C-1-1用'!$C$4:$AI$2973,6,0),"")</f>
        <v/>
      </c>
      <c r="O21" s="946"/>
      <c r="P21" s="945" t="str">
        <f>IFERROR(VLOOKUP($AS$7&amp;$AS21,'様式C-1-1用'!$C$4:$AI$2973,7,0),"")</f>
        <v/>
      </c>
      <c r="Q21" s="946"/>
      <c r="R21" s="420" t="str">
        <f>IFERROR(VLOOKUP($AS$7&amp;$AS21,'様式C-1-1用'!$C$4:$AI$2973,9,0),"")</f>
        <v/>
      </c>
      <c r="S21" s="420"/>
      <c r="T21" s="420"/>
      <c r="U21" s="923" t="str">
        <f>IFERROR(VLOOKUP($AS$7&amp;$AS21,'様式C-1-1用'!$C$4:$AI$2973,20,0),"")</f>
        <v/>
      </c>
      <c r="V21" s="947"/>
      <c r="W21" s="923" t="str">
        <f>IFERROR(VLOOKUP($AS$7&amp;$AS21,'様式C-1-1用'!$C$4:$AI$2973,23,0),"")</f>
        <v/>
      </c>
      <c r="X21" s="924"/>
      <c r="Y21" s="289" t="str">
        <f>IFERROR(VLOOKUP($AS$7&amp;$AS21,'様式C-1-1用'!$C$4:$CE$2973,58,0),"")</f>
        <v/>
      </c>
      <c r="Z21" s="290" t="str">
        <f>IFERROR(VLOOKUP($AS$7&amp;$AS21,'様式C-1-1用'!$C$4:$BS$977,59,0),"")</f>
        <v/>
      </c>
      <c r="AA21" s="290" t="str">
        <f>IFERROR(VLOOKUP($AS$7&amp;$AS21,'様式C-1-1用'!$C$4:$BS$977,60,0),"")</f>
        <v/>
      </c>
      <c r="AB21" s="290" t="str">
        <f>IFERROR(VLOOKUP($AS$7&amp;$AS21,'様式C-1-1用'!$C$4:$BS$977,61,0),"")</f>
        <v/>
      </c>
      <c r="AC21" s="334" t="str">
        <f>IFERROR(VLOOKUP($AS$7&amp;$AS21,'様式C-1-1用'!$C$4:$BS$977,62,0),"")</f>
        <v/>
      </c>
      <c r="AD21" s="334" t="str">
        <f>IFERROR(VLOOKUP($AS$7&amp;$AS21,'様式C-1-1用'!$C$4:$BS$976,63,0),"")</f>
        <v/>
      </c>
      <c r="AE21" s="334" t="str">
        <f>IFERROR(VLOOKUP($AS$7&amp;$AS21,'様式C-1-1用'!$C$4:$BS$976,64,0),"")</f>
        <v/>
      </c>
      <c r="AF21" s="334" t="str">
        <f>IFERROR(VLOOKUP($AS$7&amp;$AS21,'様式C-1-1用'!$C$4:$BS$976,65,0),"")</f>
        <v/>
      </c>
      <c r="AG21" s="334" t="str">
        <f>IFERROR(VLOOKUP($AS$7&amp;$AS21,'様式C-1-1用'!$C$4:$BS$977,66,0),"")</f>
        <v/>
      </c>
      <c r="AH21" s="334" t="str">
        <f>IFERROR(VLOOKUP($AS$7&amp;$AS21,'様式C-1-1用'!$C$4:$BS$977,67,0),"")</f>
        <v/>
      </c>
      <c r="AI21" s="334" t="str">
        <f>IFERROR(VLOOKUP($AS$7&amp;$AS21,'様式C-1-1用'!$C$4:$BS$977,68,0),"")</f>
        <v/>
      </c>
      <c r="AJ21" s="334" t="str">
        <f>IFERROR(VLOOKUP($AS$7&amp;$AS21,'様式C-1-1用'!$C$4:$BS$977,69,0),"")</f>
        <v/>
      </c>
      <c r="AK21" s="924" t="str">
        <f>IFERROR(VLOOKUP($AS$7&amp;$AS21,'様式C-1-1用'!$C$4:$AI$976,17,0),"")</f>
        <v/>
      </c>
      <c r="AL21" s="924"/>
      <c r="AM21" s="924"/>
      <c r="AN21" s="755"/>
      <c r="AO21" s="756"/>
      <c r="AP21" s="3"/>
      <c r="AQ21" s="166">
        <f t="shared" si="6"/>
        <v>0</v>
      </c>
      <c r="AS21" s="114">
        <f t="shared" si="7"/>
        <v>14</v>
      </c>
    </row>
    <row r="22" spans="2:45" ht="12" customHeight="1" x14ac:dyDescent="0.15">
      <c r="B22" s="629"/>
      <c r="C22" s="912"/>
      <c r="D22" s="910"/>
      <c r="E22" s="910"/>
      <c r="F22" s="910"/>
      <c r="G22" s="910"/>
      <c r="H22" s="910"/>
      <c r="I22" s="910"/>
      <c r="J22" s="911"/>
      <c r="K22" s="138" t="str">
        <f t="shared" si="5"/>
        <v/>
      </c>
      <c r="L22" s="945" t="str">
        <f>IFERROR(VLOOKUP($AS$7&amp;$AS22,'様式C-1-1用'!$C$4:$AI$2973,5,0),"")</f>
        <v/>
      </c>
      <c r="M22" s="946"/>
      <c r="N22" s="945" t="str">
        <f>IFERROR(VLOOKUP($AS$7&amp;$AS22,'様式C-1-1用'!$C$4:$AI$2973,6,0),"")</f>
        <v/>
      </c>
      <c r="O22" s="946"/>
      <c r="P22" s="945" t="str">
        <f>IFERROR(VLOOKUP($AS$7&amp;$AS22,'様式C-1-1用'!$C$4:$AI$2973,7,0),"")</f>
        <v/>
      </c>
      <c r="Q22" s="946"/>
      <c r="R22" s="420" t="str">
        <f>IFERROR(VLOOKUP($AS$7&amp;$AS22,'様式C-1-1用'!$C$4:$AI$2973,9,0),"")</f>
        <v/>
      </c>
      <c r="S22" s="420"/>
      <c r="T22" s="420"/>
      <c r="U22" s="923" t="str">
        <f>IFERROR(VLOOKUP($AS$7&amp;$AS22,'様式C-1-1用'!$C$4:$AI$2973,20,0),"")</f>
        <v/>
      </c>
      <c r="V22" s="947"/>
      <c r="W22" s="923" t="str">
        <f>IFERROR(VLOOKUP($AS$7&amp;$AS22,'様式C-1-1用'!$C$4:$AI$2973,23,0),"")</f>
        <v/>
      </c>
      <c r="X22" s="924"/>
      <c r="Y22" s="289" t="str">
        <f>IFERROR(VLOOKUP($AS$7&amp;$AS22,'様式C-1-1用'!$C$4:$CE$2973,58,0),"")</f>
        <v/>
      </c>
      <c r="Z22" s="290" t="str">
        <f>IFERROR(VLOOKUP($AS$7&amp;$AS22,'様式C-1-1用'!$C$4:$BS$977,59,0),"")</f>
        <v/>
      </c>
      <c r="AA22" s="290" t="str">
        <f>IFERROR(VLOOKUP($AS$7&amp;$AS22,'様式C-1-1用'!$C$4:$BS$977,60,0),"")</f>
        <v/>
      </c>
      <c r="AB22" s="290" t="str">
        <f>IFERROR(VLOOKUP($AS$7&amp;$AS22,'様式C-1-1用'!$C$4:$BS$977,61,0),"")</f>
        <v/>
      </c>
      <c r="AC22" s="334" t="str">
        <f>IFERROR(VLOOKUP($AS$7&amp;$AS22,'様式C-1-1用'!$C$4:$BS$977,62,0),"")</f>
        <v/>
      </c>
      <c r="AD22" s="334" t="str">
        <f>IFERROR(VLOOKUP($AS$7&amp;$AS22,'様式C-1-1用'!$C$4:$BS$976,63,0),"")</f>
        <v/>
      </c>
      <c r="AE22" s="334" t="str">
        <f>IFERROR(VLOOKUP($AS$7&amp;$AS22,'様式C-1-1用'!$C$4:$BS$976,64,0),"")</f>
        <v/>
      </c>
      <c r="AF22" s="334" t="str">
        <f>IFERROR(VLOOKUP($AS$7&amp;$AS22,'様式C-1-1用'!$C$4:$BS$976,65,0),"")</f>
        <v/>
      </c>
      <c r="AG22" s="334" t="str">
        <f>IFERROR(VLOOKUP($AS$7&amp;$AS22,'様式C-1-1用'!$C$4:$BS$977,66,0),"")</f>
        <v/>
      </c>
      <c r="AH22" s="334" t="str">
        <f>IFERROR(VLOOKUP($AS$7&amp;$AS22,'様式C-1-1用'!$C$4:$BS$977,67,0),"")</f>
        <v/>
      </c>
      <c r="AI22" s="334" t="str">
        <f>IFERROR(VLOOKUP($AS$7&amp;$AS22,'様式C-1-1用'!$C$4:$BS$977,68,0),"")</f>
        <v/>
      </c>
      <c r="AJ22" s="334" t="str">
        <f>IFERROR(VLOOKUP($AS$7&amp;$AS22,'様式C-1-1用'!$C$4:$BS$977,69,0),"")</f>
        <v/>
      </c>
      <c r="AK22" s="924" t="str">
        <f>IFERROR(VLOOKUP($AS$7&amp;$AS22,'様式C-1-1用'!$C$4:$AI$976,17,0),"")</f>
        <v/>
      </c>
      <c r="AL22" s="924"/>
      <c r="AM22" s="924"/>
      <c r="AN22" s="755"/>
      <c r="AO22" s="756"/>
      <c r="AP22" s="3"/>
      <c r="AQ22" s="166">
        <f t="shared" si="6"/>
        <v>0</v>
      </c>
      <c r="AS22" s="114">
        <f t="shared" si="7"/>
        <v>15</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16</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17</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18</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19</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20</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21</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22</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23</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1.8</v>
      </c>
      <c r="AG31" s="335">
        <f t="shared" si="8"/>
        <v>0</v>
      </c>
      <c r="AH31" s="335">
        <f t="shared" si="8"/>
        <v>0</v>
      </c>
      <c r="AI31" s="335">
        <f t="shared" si="8"/>
        <v>5.85</v>
      </c>
      <c r="AJ31" s="335">
        <f t="shared" si="8"/>
        <v>0</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2</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1</v>
      </c>
      <c r="AJ32" s="139">
        <f>IF($N7="","",COUNTIFS('様式C-1-1用'!$D$4:$D$992,$N7,'様式C-1-1用'!$I$4:$I$992,"漏水",'様式C-1-1用'!$X$4:$X$992,$AJ10))</f>
        <v>0</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Ⅱb</v>
      </c>
      <c r="AD33" s="924"/>
      <c r="AE33" s="924"/>
      <c r="AF33" s="947"/>
      <c r="AG33" s="923" t="str">
        <f>IF(AG32&gt;0,"Ⅳ",IF(AH32&gt;0,"Ⅲ",IF(AI32&gt;0,"Ⅱa",IF(AJ32&gt;0,"Ⅱb","Ⅰ"))))</f>
        <v>Ⅱa</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2</v>
      </c>
      <c r="AF35" s="970"/>
      <c r="AG35" s="139">
        <f>AG32</f>
        <v>0</v>
      </c>
      <c r="AH35" s="139">
        <f>AH32</f>
        <v>0</v>
      </c>
      <c r="AI35" s="969">
        <f>SUM(AI32:AJ32)</f>
        <v>1</v>
      </c>
      <c r="AJ35" s="970"/>
      <c r="AK35" s="955"/>
      <c r="AL35" s="955"/>
      <c r="AM35" s="955"/>
      <c r="AN35" s="955"/>
      <c r="AO35" s="956"/>
      <c r="AP35" s="3"/>
      <c r="AQ35" s="143">
        <f>+Y32+AC35+AG35</f>
        <v>0</v>
      </c>
      <c r="AR35" s="143">
        <f>+Z32+AD35+AH35</f>
        <v>0</v>
      </c>
      <c r="AS35" s="948">
        <f>+AS34+AE35+AI35</f>
        <v>3</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Ⅱ</v>
      </c>
      <c r="AD36" s="924"/>
      <c r="AE36" s="924"/>
      <c r="AF36" s="947"/>
      <c r="AG36" s="923" t="str">
        <f>IF(AG35&gt;0,"Ⅳ",IF(AH35&gt;0,"Ⅲ",IF(AI35&gt;0,"Ⅱ","Ⅰ")))</f>
        <v>Ⅱ</v>
      </c>
      <c r="AH36" s="924"/>
      <c r="AI36" s="924"/>
      <c r="AJ36" s="947"/>
      <c r="AK36" s="955"/>
      <c r="AL36" s="955"/>
      <c r="AM36" s="955"/>
      <c r="AN36" s="955"/>
      <c r="AO36" s="956"/>
      <c r="AP36" s="3"/>
      <c r="AQ36" s="525" t="str">
        <f>IF(AQ35&gt;0,"Ⅳ",IF(AR35&gt;0,"Ⅲ",IF(AS35&gt;0,"Ⅱ","Ⅰ")))</f>
        <v>Ⅱ</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Ⅱ</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9" priority="1">
      <formula>$AQ11=1</formula>
    </cfRule>
  </conditionalFormatting>
  <conditionalFormatting sqref="AC11:AF30">
    <cfRule type="expression" dxfId="8" priority="3">
      <formula>$AQ11=2</formula>
    </cfRule>
  </conditionalFormatting>
  <conditionalFormatting sqref="AG11:AJ30">
    <cfRule type="expression" dxfId="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6F010-DCB4-40C8-8EF1-E6F9E36E460A}">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f>N7</f>
        <v>23</v>
      </c>
      <c r="AW5" s="115">
        <f>R7</f>
        <v>8.9329999999999998</v>
      </c>
      <c r="AX5" s="143">
        <f>+Y32</f>
        <v>0</v>
      </c>
      <c r="AY5" s="143">
        <f>+Z32</f>
        <v>0</v>
      </c>
      <c r="AZ5" s="143">
        <f>+AA32</f>
        <v>0</v>
      </c>
      <c r="BA5" s="143">
        <f t="shared" ref="BA5" si="0">+AB32</f>
        <v>0</v>
      </c>
      <c r="BB5" s="143">
        <f>+AC32</f>
        <v>0</v>
      </c>
      <c r="BC5" s="143">
        <f t="shared" ref="BC5:BI5" si="1">+AD32</f>
        <v>0</v>
      </c>
      <c r="BD5" s="143">
        <f t="shared" si="1"/>
        <v>0</v>
      </c>
      <c r="BE5" s="143">
        <f t="shared" si="1"/>
        <v>8</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8</v>
      </c>
      <c r="BP5" s="143">
        <f>+AG35</f>
        <v>0</v>
      </c>
      <c r="BQ5" s="143">
        <f>+AH35</f>
        <v>0</v>
      </c>
      <c r="BR5" s="143">
        <f>+AI35</f>
        <v>0</v>
      </c>
      <c r="BS5" s="288" t="str">
        <f>+Y36</f>
        <v>Ⅰ</v>
      </c>
      <c r="BT5" s="288" t="str">
        <f>+AC36</f>
        <v>Ⅱ</v>
      </c>
      <c r="BU5" s="288" t="str">
        <f>+AG36</f>
        <v>Ⅰ</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1.4500000000000002</v>
      </c>
      <c r="CE5" s="118">
        <f t="shared" si="4"/>
        <v>0</v>
      </c>
      <c r="CF5" s="118">
        <f t="shared" si="4"/>
        <v>0</v>
      </c>
      <c r="CG5" s="118">
        <f t="shared" si="4"/>
        <v>0</v>
      </c>
      <c r="CH5" s="118">
        <f t="shared" si="4"/>
        <v>0</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v>23</v>
      </c>
      <c r="O7" s="924"/>
      <c r="P7" s="920" t="s">
        <v>466</v>
      </c>
      <c r="Q7" s="922"/>
      <c r="R7" s="925">
        <f>IF(N7="","",IFERROR(INDEX('様式A-2'!$C$9:$C$438,MATCH(N7,'様式A-2'!$B$9:$B$438,0)),""))</f>
        <v>8.9329999999999998</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23S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f>IF(L11="","",AS11)</f>
        <v>1</v>
      </c>
      <c r="L11" s="945" t="str">
        <f>IFERROR(VLOOKUP($AS$7&amp;$AS11,'様式C-1-1用'!$C$4:$AI$2973,5,0),"")</f>
        <v>覆工・坑門</v>
      </c>
      <c r="M11" s="946"/>
      <c r="N11" s="945" t="str">
        <f>IFERROR(VLOOKUP($AS$7&amp;$AS11,'様式C-1-1用'!$C$4:$AI$2973,6,0),"")</f>
        <v>側壁（左側）</v>
      </c>
      <c r="O11" s="946"/>
      <c r="P11" s="945" t="str">
        <f>IFERROR(VLOOKUP($AS$7&amp;$AS11,'様式C-1-1用'!$C$4:$AI$2973,7,0),"")</f>
        <v>材質劣化</v>
      </c>
      <c r="Q11" s="946"/>
      <c r="R11" s="420" t="str">
        <f>IFERROR(VLOOKUP($AS$7&amp;$AS11,'様式C-1-1用'!$C$4:$AI$2973,9,0),"")</f>
        <v>うき・はく離</v>
      </c>
      <c r="S11" s="420"/>
      <c r="T11" s="420"/>
      <c r="U11" s="923" t="str">
        <f>IFERROR(VLOOKUP($AS$7&amp;$AS11,'様式C-1-1用'!$C$4:$AI$2973,20,0),"")</f>
        <v>Ⅱ</v>
      </c>
      <c r="V11" s="947"/>
      <c r="W11" s="923" t="str">
        <f>IFERROR(VLOOKUP($AS$7&amp;$AS11,'様式C-1-1用'!$C$4:$AI$2973,23,0),"")</f>
        <v>Ⅱ</v>
      </c>
      <c r="X11" s="924"/>
      <c r="Y11" s="289">
        <f>IFERROR(VLOOKUP($AS$7&amp;$AS11,'様式C-1-1用'!$C$4:$CE$2973,58,0),"")</f>
        <v>0</v>
      </c>
      <c r="Z11" s="290">
        <f>IFERROR(VLOOKUP($AS$7&amp;$AS11,'様式C-1-1用'!$C$4:$BS$977,59,0),"")</f>
        <v>0</v>
      </c>
      <c r="AA11" s="290">
        <f>IFERROR(VLOOKUP($AS$7&amp;$AS11,'様式C-1-1用'!$C$4:$BS$977,60,0),"")</f>
        <v>0</v>
      </c>
      <c r="AB11" s="290">
        <f>IFERROR(VLOOKUP($AS$7&amp;$AS11,'様式C-1-1用'!$C$4:$BS$977,61,0),"")</f>
        <v>0</v>
      </c>
      <c r="AC11" s="334">
        <f>IFERROR(VLOOKUP($AS$7&amp;$AS11,'様式C-1-1用'!$C$4:$BS$977,62,0),"")</f>
        <v>0</v>
      </c>
      <c r="AD11" s="334">
        <f>IFERROR(VLOOKUP($AS$7&amp;$AS11,'様式C-1-1用'!$C$4:$BS$976,63,0),"")</f>
        <v>0</v>
      </c>
      <c r="AE11" s="334">
        <f>IFERROR(VLOOKUP($AS$7&amp;$AS11,'様式C-1-1用'!$C$4:$BS$976,64,0),"")</f>
        <v>0</v>
      </c>
      <c r="AF11" s="334">
        <f>IFERROR(VLOOKUP($AS$7&amp;$AS11,'様式C-1-1用'!$C$4:$BS$976,65,0),"")</f>
        <v>0.3</v>
      </c>
      <c r="AG11" s="334">
        <f>IFERROR(VLOOKUP($AS$7&amp;$AS11,'様式C-1-1用'!$C$4:$BS$977,66,0),"")</f>
        <v>0</v>
      </c>
      <c r="AH11" s="334">
        <f>IFERROR(VLOOKUP($AS$7&amp;$AS11,'様式C-1-1用'!$C$4:$BS$977,67,0),"")</f>
        <v>0</v>
      </c>
      <c r="AI11" s="334">
        <f>IFERROR(VLOOKUP($AS$7&amp;$AS11,'様式C-1-1用'!$C$4:$BS$977,68,0),"")</f>
        <v>0</v>
      </c>
      <c r="AJ11" s="334">
        <f>IFERROR(VLOOKUP($AS$7&amp;$AS11,'様式C-1-1用'!$C$4:$BS$977,69,0),"")</f>
        <v>0</v>
      </c>
      <c r="AK11" s="944" t="str">
        <f>IFERROR(VLOOKUP($AS$7&amp;$AS11,'様式C-1-1用'!$C$4:$AI$976,17,0),"")</f>
        <v/>
      </c>
      <c r="AL11" s="944"/>
      <c r="AM11" s="944"/>
      <c r="AN11" s="758"/>
      <c r="AO11" s="759"/>
      <c r="AP11" s="3"/>
      <c r="AQ11" s="166">
        <f>IF(P11="外力",1,IF(P11="材質劣化",2,IF(P11="漏水",3,0)))</f>
        <v>2</v>
      </c>
      <c r="AS11" s="114">
        <v>1</v>
      </c>
    </row>
    <row r="12" spans="2:86" ht="12" customHeight="1" x14ac:dyDescent="0.15">
      <c r="B12" s="629"/>
      <c r="C12" s="912"/>
      <c r="D12" s="910"/>
      <c r="E12" s="910"/>
      <c r="F12" s="910"/>
      <c r="G12" s="910"/>
      <c r="H12" s="910"/>
      <c r="I12" s="910"/>
      <c r="J12" s="911"/>
      <c r="K12" s="138">
        <f t="shared" ref="K12:K30" si="5">IF(L12="","",AS12)</f>
        <v>2</v>
      </c>
      <c r="L12" s="945" t="str">
        <f>IFERROR(VLOOKUP($AS$7&amp;$AS12,'様式C-1-1用'!$C$4:$AI$2973,5,0),"")</f>
        <v>覆工・坑門</v>
      </c>
      <c r="M12" s="946"/>
      <c r="N12" s="945" t="str">
        <f>IFERROR(VLOOKUP($AS$7&amp;$AS12,'様式C-1-1用'!$C$4:$AI$2973,6,0),"")</f>
        <v>側壁（左側）</v>
      </c>
      <c r="O12" s="946"/>
      <c r="P12" s="945" t="str">
        <f>IFERROR(VLOOKUP($AS$7&amp;$AS12,'様式C-1-1用'!$C$4:$AI$2973,7,0),"")</f>
        <v>材質劣化</v>
      </c>
      <c r="Q12" s="946"/>
      <c r="R12" s="420" t="str">
        <f>IFERROR(VLOOKUP($AS$7&amp;$AS12,'様式C-1-1用'!$C$4:$AI$2973,9,0),"")</f>
        <v>うき・はく離</v>
      </c>
      <c r="S12" s="420"/>
      <c r="T12" s="420"/>
      <c r="U12" s="923" t="str">
        <f>IFERROR(VLOOKUP($AS$7&amp;$AS12,'様式C-1-1用'!$C$4:$AI$2973,20,0),"")</f>
        <v>Ⅱ</v>
      </c>
      <c r="V12" s="947"/>
      <c r="W12" s="923" t="str">
        <f>IFERROR(VLOOKUP($AS$7&amp;$AS12,'様式C-1-1用'!$C$4:$AI$2973,23,0),"")</f>
        <v>Ⅱ</v>
      </c>
      <c r="X12" s="924"/>
      <c r="Y12" s="289">
        <f>IFERROR(VLOOKUP($AS$7&amp;$AS12,'様式C-1-1用'!$C$4:$CE$2973,58,0),"")</f>
        <v>0</v>
      </c>
      <c r="Z12" s="290">
        <f>IFERROR(VLOOKUP($AS$7&amp;$AS12,'様式C-1-1用'!$C$4:$BS$977,59,0),"")</f>
        <v>0</v>
      </c>
      <c r="AA12" s="290">
        <f>IFERROR(VLOOKUP($AS$7&amp;$AS12,'様式C-1-1用'!$C$4:$BS$977,60,0),"")</f>
        <v>0</v>
      </c>
      <c r="AB12" s="290">
        <f>IFERROR(VLOOKUP($AS$7&amp;$AS12,'様式C-1-1用'!$C$4:$BS$977,61,0),"")</f>
        <v>0</v>
      </c>
      <c r="AC12" s="334">
        <f>IFERROR(VLOOKUP($AS$7&amp;$AS12,'様式C-1-1用'!$C$4:$BS$977,62,0),"")</f>
        <v>0</v>
      </c>
      <c r="AD12" s="334">
        <f>IFERROR(VLOOKUP($AS$7&amp;$AS12,'様式C-1-1用'!$C$4:$BS$976,63,0),"")</f>
        <v>0</v>
      </c>
      <c r="AE12" s="334">
        <f>IFERROR(VLOOKUP($AS$7&amp;$AS12,'様式C-1-1用'!$C$4:$BS$976,64,0),"")</f>
        <v>0</v>
      </c>
      <c r="AF12" s="334">
        <f>IFERROR(VLOOKUP($AS$7&amp;$AS12,'様式C-1-1用'!$C$4:$BS$976,65,0),"")</f>
        <v>0.42</v>
      </c>
      <c r="AG12" s="334">
        <f>IFERROR(VLOOKUP($AS$7&amp;$AS12,'様式C-1-1用'!$C$4:$BS$977,66,0),"")</f>
        <v>0</v>
      </c>
      <c r="AH12" s="334">
        <f>IFERROR(VLOOKUP($AS$7&amp;$AS12,'様式C-1-1用'!$C$4:$BS$977,67,0),"")</f>
        <v>0</v>
      </c>
      <c r="AI12" s="334">
        <f>IFERROR(VLOOKUP($AS$7&amp;$AS12,'様式C-1-1用'!$C$4:$BS$977,68,0),"")</f>
        <v>0</v>
      </c>
      <c r="AJ12" s="334">
        <f>IFERROR(VLOOKUP($AS$7&amp;$AS12,'様式C-1-1用'!$C$4:$BS$977,69,0),"")</f>
        <v>0</v>
      </c>
      <c r="AK12" s="924" t="str">
        <f>IFERROR(VLOOKUP($AS$7&amp;$AS12,'様式C-1-1用'!$C$4:$AI$976,17,0),"")</f>
        <v/>
      </c>
      <c r="AL12" s="924"/>
      <c r="AM12" s="924"/>
      <c r="AN12" s="755"/>
      <c r="AO12" s="756"/>
      <c r="AP12" s="3"/>
      <c r="AQ12" s="166">
        <f t="shared" ref="AQ12:AQ30" si="6">IF(P12="外力",1,IF(P12="材質劣化",2,IF(P12="漏水",3,0)))</f>
        <v>2</v>
      </c>
      <c r="AS12" s="114">
        <f>AS11+1</f>
        <v>2</v>
      </c>
    </row>
    <row r="13" spans="2:86" ht="12" customHeight="1" x14ac:dyDescent="0.15">
      <c r="B13" s="629"/>
      <c r="C13" s="912"/>
      <c r="D13" s="910"/>
      <c r="E13" s="910"/>
      <c r="F13" s="910"/>
      <c r="G13" s="910"/>
      <c r="H13" s="910"/>
      <c r="I13" s="910"/>
      <c r="J13" s="911"/>
      <c r="K13" s="138">
        <f t="shared" si="5"/>
        <v>4</v>
      </c>
      <c r="L13" s="945" t="str">
        <f>IFERROR(VLOOKUP($AS$7&amp;$AS13,'様式C-1-1用'!$C$4:$AI$2973,5,0),"")</f>
        <v>覆工・坑門</v>
      </c>
      <c r="M13" s="946"/>
      <c r="N13" s="945" t="str">
        <f>IFERROR(VLOOKUP($AS$7&amp;$AS13,'様式C-1-1用'!$C$4:$AI$2973,6,0),"")</f>
        <v>側壁（左側）</v>
      </c>
      <c r="O13" s="946"/>
      <c r="P13" s="945" t="str">
        <f>IFERROR(VLOOKUP($AS$7&amp;$AS13,'様式C-1-1用'!$C$4:$AI$2973,7,0),"")</f>
        <v>材質劣化</v>
      </c>
      <c r="Q13" s="946"/>
      <c r="R13" s="420" t="str">
        <f>IFERROR(VLOOKUP($AS$7&amp;$AS13,'様式C-1-1用'!$C$4:$AI$2973,9,0),"")</f>
        <v>うき・はく離</v>
      </c>
      <c r="S13" s="420"/>
      <c r="T13" s="420"/>
      <c r="U13" s="923" t="str">
        <f>IFERROR(VLOOKUP($AS$7&amp;$AS13,'様式C-1-1用'!$C$4:$AI$2973,20,0),"")</f>
        <v>Ⅱ</v>
      </c>
      <c r="V13" s="947"/>
      <c r="W13" s="923" t="str">
        <f>IFERROR(VLOOKUP($AS$7&amp;$AS13,'様式C-1-1用'!$C$4:$AI$2973,23,0),"")</f>
        <v>Ⅱ</v>
      </c>
      <c r="X13" s="924"/>
      <c r="Y13" s="289">
        <f>IFERROR(VLOOKUP($AS$7&amp;$AS13,'様式C-1-1用'!$C$4:$CE$2973,58,0),"")</f>
        <v>0</v>
      </c>
      <c r="Z13" s="290">
        <f>IFERROR(VLOOKUP($AS$7&amp;$AS13,'様式C-1-1用'!$C$4:$BS$977,59,0),"")</f>
        <v>0</v>
      </c>
      <c r="AA13" s="290">
        <f>IFERROR(VLOOKUP($AS$7&amp;$AS13,'様式C-1-1用'!$C$4:$BS$977,60,0),"")</f>
        <v>0</v>
      </c>
      <c r="AB13" s="290">
        <f>IFERROR(VLOOKUP($AS$7&amp;$AS13,'様式C-1-1用'!$C$4:$BS$977,61,0),"")</f>
        <v>0</v>
      </c>
      <c r="AC13" s="334">
        <f>IFERROR(VLOOKUP($AS$7&amp;$AS13,'様式C-1-1用'!$C$4:$BS$977,62,0),"")</f>
        <v>0</v>
      </c>
      <c r="AD13" s="334">
        <f>IFERROR(VLOOKUP($AS$7&amp;$AS13,'様式C-1-1用'!$C$4:$BS$976,63,0),"")</f>
        <v>0</v>
      </c>
      <c r="AE13" s="334">
        <f>IFERROR(VLOOKUP($AS$7&amp;$AS13,'様式C-1-1用'!$C$4:$BS$976,64,0),"")</f>
        <v>0</v>
      </c>
      <c r="AF13" s="334">
        <f>IFERROR(VLOOKUP($AS$7&amp;$AS13,'様式C-1-1用'!$C$4:$BS$976,65,0),"")</f>
        <v>0.24</v>
      </c>
      <c r="AG13" s="334">
        <f>IFERROR(VLOOKUP($AS$7&amp;$AS13,'様式C-1-1用'!$C$4:$BS$977,66,0),"")</f>
        <v>0</v>
      </c>
      <c r="AH13" s="334">
        <f>IFERROR(VLOOKUP($AS$7&amp;$AS13,'様式C-1-1用'!$C$4:$BS$977,67,0),"")</f>
        <v>0</v>
      </c>
      <c r="AI13" s="334">
        <f>IFERROR(VLOOKUP($AS$7&amp;$AS13,'様式C-1-1用'!$C$4:$BS$977,68,0),"")</f>
        <v>0</v>
      </c>
      <c r="AJ13" s="334">
        <f>IFERROR(VLOOKUP($AS$7&amp;$AS13,'様式C-1-1用'!$C$4:$BS$977,69,0),"")</f>
        <v>0</v>
      </c>
      <c r="AK13" s="924" t="str">
        <f>IFERROR(VLOOKUP($AS$7&amp;$AS13,'様式C-1-1用'!$C$4:$AI$976,17,0),"")</f>
        <v/>
      </c>
      <c r="AL13" s="924"/>
      <c r="AM13" s="924"/>
      <c r="AN13" s="755"/>
      <c r="AO13" s="756"/>
      <c r="AP13" s="3"/>
      <c r="AQ13" s="166">
        <f t="shared" si="6"/>
        <v>2</v>
      </c>
      <c r="AS13" s="114">
        <v>4</v>
      </c>
    </row>
    <row r="14" spans="2:86" ht="12" customHeight="1" x14ac:dyDescent="0.15">
      <c r="B14" s="629"/>
      <c r="C14" s="912"/>
      <c r="D14" s="910"/>
      <c r="E14" s="910"/>
      <c r="F14" s="910"/>
      <c r="G14" s="910"/>
      <c r="H14" s="910"/>
      <c r="I14" s="910"/>
      <c r="J14" s="911"/>
      <c r="K14" s="138">
        <f t="shared" si="5"/>
        <v>5</v>
      </c>
      <c r="L14" s="945" t="str">
        <f>IFERROR(VLOOKUP($AS$7&amp;$AS14,'様式C-1-1用'!$C$4:$AI$2973,5,0),"")</f>
        <v>覆工・坑門</v>
      </c>
      <c r="M14" s="946"/>
      <c r="N14" s="945" t="str">
        <f>IFERROR(VLOOKUP($AS$7&amp;$AS14,'様式C-1-1用'!$C$4:$AI$2973,6,0),"")</f>
        <v>アーチ（左側）</v>
      </c>
      <c r="O14" s="946"/>
      <c r="P14" s="945" t="str">
        <f>IFERROR(VLOOKUP($AS$7&amp;$AS14,'様式C-1-1用'!$C$4:$AI$2973,7,0),"")</f>
        <v>材質劣化</v>
      </c>
      <c r="Q14" s="946"/>
      <c r="R14" s="420" t="str">
        <f>IFERROR(VLOOKUP($AS$7&amp;$AS14,'様式C-1-1用'!$C$4:$AI$2973,9,0),"")</f>
        <v>補修跡</v>
      </c>
      <c r="S14" s="420"/>
      <c r="T14" s="420"/>
      <c r="U14" s="923" t="str">
        <f>IFERROR(VLOOKUP($AS$7&amp;$AS14,'様式C-1-1用'!$C$4:$AI$2973,20,0),"")</f>
        <v>Ⅱ</v>
      </c>
      <c r="V14" s="947"/>
      <c r="W14" s="923" t="str">
        <f>IFERROR(VLOOKUP($AS$7&amp;$AS14,'様式C-1-1用'!$C$4:$AI$2973,23,0),"")</f>
        <v>Ⅰ</v>
      </c>
      <c r="X14" s="924"/>
      <c r="Y14" s="289">
        <f>IFERROR(VLOOKUP($AS$7&amp;$AS14,'様式C-1-1用'!$C$4:$CE$2973,58,0),"")</f>
        <v>0</v>
      </c>
      <c r="Z14" s="290">
        <f>IFERROR(VLOOKUP($AS$7&amp;$AS14,'様式C-1-1用'!$C$4:$BS$977,59,0),"")</f>
        <v>0</v>
      </c>
      <c r="AA14" s="290">
        <f>IFERROR(VLOOKUP($AS$7&amp;$AS14,'様式C-1-1用'!$C$4:$BS$977,60,0),"")</f>
        <v>0</v>
      </c>
      <c r="AB14" s="290">
        <f>IFERROR(VLOOKUP($AS$7&amp;$AS14,'様式C-1-1用'!$C$4:$BS$977,61,0),"")</f>
        <v>0</v>
      </c>
      <c r="AC14" s="334">
        <f>IFERROR(VLOOKUP($AS$7&amp;$AS14,'様式C-1-1用'!$C$4:$BS$977,62,0),"")</f>
        <v>0</v>
      </c>
      <c r="AD14" s="334">
        <f>IFERROR(VLOOKUP($AS$7&amp;$AS14,'様式C-1-1用'!$C$4:$BS$976,63,0),"")</f>
        <v>0</v>
      </c>
      <c r="AE14" s="334">
        <f>IFERROR(VLOOKUP($AS$7&amp;$AS14,'様式C-1-1用'!$C$4:$BS$976,64,0),"")</f>
        <v>0</v>
      </c>
      <c r="AF14" s="334">
        <f>IFERROR(VLOOKUP($AS$7&amp;$AS14,'様式C-1-1用'!$C$4:$BS$976,65,0),"")</f>
        <v>0</v>
      </c>
      <c r="AG14" s="334">
        <f>IFERROR(VLOOKUP($AS$7&amp;$AS14,'様式C-1-1用'!$C$4:$BS$977,66,0),"")</f>
        <v>0</v>
      </c>
      <c r="AH14" s="334">
        <f>IFERROR(VLOOKUP($AS$7&amp;$AS14,'様式C-1-1用'!$C$4:$BS$977,67,0),"")</f>
        <v>0</v>
      </c>
      <c r="AI14" s="334">
        <f>IFERROR(VLOOKUP($AS$7&amp;$AS14,'様式C-1-1用'!$C$4:$BS$977,68,0),"")</f>
        <v>0</v>
      </c>
      <c r="AJ14" s="334">
        <f>IFERROR(VLOOKUP($AS$7&amp;$AS14,'様式C-1-1用'!$C$4:$BS$977,69,0),"")</f>
        <v>0</v>
      </c>
      <c r="AK14" s="924" t="str">
        <f>IFERROR(VLOOKUP($AS$7&amp;$AS14,'様式C-1-1用'!$C$4:$AI$976,17,0),"")</f>
        <v>導水工</v>
      </c>
      <c r="AL14" s="924"/>
      <c r="AM14" s="924"/>
      <c r="AN14" s="755"/>
      <c r="AO14" s="756"/>
      <c r="AP14" s="3"/>
      <c r="AQ14" s="166">
        <f t="shared" si="6"/>
        <v>2</v>
      </c>
      <c r="AS14" s="114">
        <f t="shared" ref="AS14:AS30" si="7">AS13+1</f>
        <v>5</v>
      </c>
    </row>
    <row r="15" spans="2:86" ht="12" customHeight="1" x14ac:dyDescent="0.15">
      <c r="B15" s="629"/>
      <c r="C15" s="912"/>
      <c r="D15" s="910"/>
      <c r="E15" s="910"/>
      <c r="F15" s="910"/>
      <c r="G15" s="910"/>
      <c r="H15" s="910"/>
      <c r="I15" s="910"/>
      <c r="J15" s="911"/>
      <c r="K15" s="138">
        <f t="shared" si="5"/>
        <v>6</v>
      </c>
      <c r="L15" s="945" t="str">
        <f>IFERROR(VLOOKUP($AS$7&amp;$AS15,'様式C-1-1用'!$C$4:$AI$2973,5,0),"")</f>
        <v>覆工・坑門</v>
      </c>
      <c r="M15" s="946"/>
      <c r="N15" s="945" t="str">
        <f>IFERROR(VLOOKUP($AS$7&amp;$AS15,'様式C-1-1用'!$C$4:$AI$2973,6,0),"")</f>
        <v>アーチ（左側）</v>
      </c>
      <c r="O15" s="946"/>
      <c r="P15" s="945" t="str">
        <f>IFERROR(VLOOKUP($AS$7&amp;$AS15,'様式C-1-1用'!$C$4:$AI$2973,7,0),"")</f>
        <v>材質劣化</v>
      </c>
      <c r="Q15" s="946"/>
      <c r="R15" s="420" t="str">
        <f>IFERROR(VLOOKUP($AS$7&amp;$AS15,'様式C-1-1用'!$C$4:$AI$2973,9,0),"")</f>
        <v>補修跡</v>
      </c>
      <c r="S15" s="420"/>
      <c r="T15" s="420"/>
      <c r="U15" s="923" t="str">
        <f>IFERROR(VLOOKUP($AS$7&amp;$AS15,'様式C-1-1用'!$C$4:$AI$2973,20,0),"")</f>
        <v>Ⅱ</v>
      </c>
      <c r="V15" s="947"/>
      <c r="W15" s="923" t="str">
        <f>IFERROR(VLOOKUP($AS$7&amp;$AS15,'様式C-1-1用'!$C$4:$AI$2973,23,0),"")</f>
        <v>Ⅰ</v>
      </c>
      <c r="X15" s="924"/>
      <c r="Y15" s="289">
        <f>IFERROR(VLOOKUP($AS$7&amp;$AS15,'様式C-1-1用'!$C$4:$CE$2973,58,0),"")</f>
        <v>0</v>
      </c>
      <c r="Z15" s="290">
        <f>IFERROR(VLOOKUP($AS$7&amp;$AS15,'様式C-1-1用'!$C$4:$BS$977,59,0),"")</f>
        <v>0</v>
      </c>
      <c r="AA15" s="290">
        <f>IFERROR(VLOOKUP($AS$7&amp;$AS15,'様式C-1-1用'!$C$4:$BS$977,60,0),"")</f>
        <v>0</v>
      </c>
      <c r="AB15" s="290">
        <f>IFERROR(VLOOKUP($AS$7&amp;$AS15,'様式C-1-1用'!$C$4:$BS$977,61,0),"")</f>
        <v>0</v>
      </c>
      <c r="AC15" s="334">
        <f>IFERROR(VLOOKUP($AS$7&amp;$AS15,'様式C-1-1用'!$C$4:$BS$977,62,0),"")</f>
        <v>0</v>
      </c>
      <c r="AD15" s="334">
        <f>IFERROR(VLOOKUP($AS$7&amp;$AS15,'様式C-1-1用'!$C$4:$BS$976,63,0),"")</f>
        <v>0</v>
      </c>
      <c r="AE15" s="334">
        <f>IFERROR(VLOOKUP($AS$7&amp;$AS15,'様式C-1-1用'!$C$4:$BS$976,64,0),"")</f>
        <v>0</v>
      </c>
      <c r="AF15" s="334">
        <f>IFERROR(VLOOKUP($AS$7&amp;$AS15,'様式C-1-1用'!$C$4:$BS$976,65,0),"")</f>
        <v>0</v>
      </c>
      <c r="AG15" s="334">
        <f>IFERROR(VLOOKUP($AS$7&amp;$AS15,'様式C-1-1用'!$C$4:$BS$977,66,0),"")</f>
        <v>0</v>
      </c>
      <c r="AH15" s="334">
        <f>IFERROR(VLOOKUP($AS$7&amp;$AS15,'様式C-1-1用'!$C$4:$BS$977,67,0),"")</f>
        <v>0</v>
      </c>
      <c r="AI15" s="334">
        <f>IFERROR(VLOOKUP($AS$7&amp;$AS15,'様式C-1-1用'!$C$4:$BS$977,68,0),"")</f>
        <v>0</v>
      </c>
      <c r="AJ15" s="334">
        <f>IFERROR(VLOOKUP($AS$7&amp;$AS15,'様式C-1-1用'!$C$4:$BS$977,69,0),"")</f>
        <v>0</v>
      </c>
      <c r="AK15" s="924" t="str">
        <f>IFERROR(VLOOKUP($AS$7&amp;$AS15,'様式C-1-1用'!$C$4:$AI$976,17,0),"")</f>
        <v>メッシュシート</v>
      </c>
      <c r="AL15" s="924"/>
      <c r="AM15" s="924"/>
      <c r="AN15" s="755"/>
      <c r="AO15" s="756"/>
      <c r="AP15" s="3"/>
      <c r="AQ15" s="166">
        <f t="shared" si="6"/>
        <v>2</v>
      </c>
      <c r="AS15" s="114">
        <f t="shared" si="7"/>
        <v>6</v>
      </c>
    </row>
    <row r="16" spans="2:86" ht="12" customHeight="1" x14ac:dyDescent="0.15">
      <c r="B16" s="629"/>
      <c r="C16" s="912"/>
      <c r="D16" s="910"/>
      <c r="E16" s="910"/>
      <c r="F16" s="910"/>
      <c r="G16" s="910"/>
      <c r="H16" s="910"/>
      <c r="I16" s="910"/>
      <c r="J16" s="911"/>
      <c r="K16" s="138">
        <f t="shared" si="5"/>
        <v>10</v>
      </c>
      <c r="L16" s="945" t="str">
        <f>IFERROR(VLOOKUP($AS$7&amp;$AS16,'様式C-1-1用'!$C$4:$AI$2973,5,0),"")</f>
        <v>覆工・坑門</v>
      </c>
      <c r="M16" s="946"/>
      <c r="N16" s="945" t="str">
        <f>IFERROR(VLOOKUP($AS$7&amp;$AS16,'様式C-1-1用'!$C$4:$AI$2973,6,0),"")</f>
        <v>アーチ（右側）</v>
      </c>
      <c r="O16" s="946"/>
      <c r="P16" s="945" t="str">
        <f>IFERROR(VLOOKUP($AS$7&amp;$AS16,'様式C-1-1用'!$C$4:$AI$2973,7,0),"")</f>
        <v>材質劣化</v>
      </c>
      <c r="Q16" s="946"/>
      <c r="R16" s="420" t="str">
        <f>IFERROR(VLOOKUP($AS$7&amp;$AS16,'様式C-1-1用'!$C$4:$AI$2973,9,0),"")</f>
        <v>補修跡</v>
      </c>
      <c r="S16" s="420"/>
      <c r="T16" s="420"/>
      <c r="U16" s="923" t="str">
        <f>IFERROR(VLOOKUP($AS$7&amp;$AS16,'様式C-1-1用'!$C$4:$AI$2973,20,0),"")</f>
        <v>Ⅱ</v>
      </c>
      <c r="V16" s="947"/>
      <c r="W16" s="923" t="str">
        <f>IFERROR(VLOOKUP($AS$7&amp;$AS16,'様式C-1-1用'!$C$4:$AI$2973,23,0),"")</f>
        <v>Ⅰ</v>
      </c>
      <c r="X16" s="924"/>
      <c r="Y16" s="289">
        <f>IFERROR(VLOOKUP($AS$7&amp;$AS16,'様式C-1-1用'!$C$4:$CE$2973,58,0),"")</f>
        <v>0</v>
      </c>
      <c r="Z16" s="290">
        <f>IFERROR(VLOOKUP($AS$7&amp;$AS16,'様式C-1-1用'!$C$4:$BS$977,59,0),"")</f>
        <v>0</v>
      </c>
      <c r="AA16" s="290">
        <f>IFERROR(VLOOKUP($AS$7&amp;$AS16,'様式C-1-1用'!$C$4:$BS$977,60,0),"")</f>
        <v>0</v>
      </c>
      <c r="AB16" s="290">
        <f>IFERROR(VLOOKUP($AS$7&amp;$AS16,'様式C-1-1用'!$C$4:$BS$977,61,0),"")</f>
        <v>0</v>
      </c>
      <c r="AC16" s="334">
        <f>IFERROR(VLOOKUP($AS$7&amp;$AS16,'様式C-1-1用'!$C$4:$BS$977,62,0),"")</f>
        <v>0</v>
      </c>
      <c r="AD16" s="334">
        <f>IFERROR(VLOOKUP($AS$7&amp;$AS16,'様式C-1-1用'!$C$4:$BS$976,63,0),"")</f>
        <v>0</v>
      </c>
      <c r="AE16" s="334">
        <f>IFERROR(VLOOKUP($AS$7&amp;$AS16,'様式C-1-1用'!$C$4:$BS$976,64,0),"")</f>
        <v>0</v>
      </c>
      <c r="AF16" s="334">
        <f>IFERROR(VLOOKUP($AS$7&amp;$AS16,'様式C-1-1用'!$C$4:$BS$976,65,0),"")</f>
        <v>0</v>
      </c>
      <c r="AG16" s="334">
        <f>IFERROR(VLOOKUP($AS$7&amp;$AS16,'様式C-1-1用'!$C$4:$BS$977,66,0),"")</f>
        <v>0</v>
      </c>
      <c r="AH16" s="334">
        <f>IFERROR(VLOOKUP($AS$7&amp;$AS16,'様式C-1-1用'!$C$4:$BS$977,67,0),"")</f>
        <v>0</v>
      </c>
      <c r="AI16" s="334">
        <f>IFERROR(VLOOKUP($AS$7&amp;$AS16,'様式C-1-1用'!$C$4:$BS$977,68,0),"")</f>
        <v>0</v>
      </c>
      <c r="AJ16" s="334">
        <f>IFERROR(VLOOKUP($AS$7&amp;$AS16,'様式C-1-1用'!$C$4:$BS$977,69,0),"")</f>
        <v>0</v>
      </c>
      <c r="AK16" s="924" t="str">
        <f>IFERROR(VLOOKUP($AS$7&amp;$AS16,'様式C-1-1用'!$C$4:$AI$976,17,0),"")</f>
        <v>メッシュシート</v>
      </c>
      <c r="AL16" s="924"/>
      <c r="AM16" s="924"/>
      <c r="AN16" s="755"/>
      <c r="AO16" s="756"/>
      <c r="AP16" s="3"/>
      <c r="AQ16" s="166">
        <f t="shared" si="6"/>
        <v>2</v>
      </c>
      <c r="AS16" s="114">
        <v>10</v>
      </c>
    </row>
    <row r="17" spans="2:45" ht="12" customHeight="1" x14ac:dyDescent="0.15">
      <c r="B17" s="629"/>
      <c r="C17" s="912"/>
      <c r="D17" s="910"/>
      <c r="E17" s="910"/>
      <c r="F17" s="910"/>
      <c r="G17" s="910"/>
      <c r="H17" s="910"/>
      <c r="I17" s="910"/>
      <c r="J17" s="911"/>
      <c r="K17" s="138">
        <f t="shared" si="5"/>
        <v>11</v>
      </c>
      <c r="L17" s="945" t="str">
        <f>IFERROR(VLOOKUP($AS$7&amp;$AS17,'様式C-1-1用'!$C$4:$AI$2973,5,0),"")</f>
        <v>覆工・坑門</v>
      </c>
      <c r="M17" s="946"/>
      <c r="N17" s="945" t="str">
        <f>IFERROR(VLOOKUP($AS$7&amp;$AS17,'様式C-1-1用'!$C$4:$AI$2973,6,0),"")</f>
        <v>アーチ（右側）</v>
      </c>
      <c r="O17" s="946"/>
      <c r="P17" s="945" t="str">
        <f>IFERROR(VLOOKUP($AS$7&amp;$AS17,'様式C-1-1用'!$C$4:$AI$2973,7,0),"")</f>
        <v>漏水</v>
      </c>
      <c r="Q17" s="946"/>
      <c r="R17" s="420" t="str">
        <f>IFERROR(VLOOKUP($AS$7&amp;$AS17,'様式C-1-1用'!$C$4:$AI$2973,9,0),"")</f>
        <v>補修跡</v>
      </c>
      <c r="S17" s="420"/>
      <c r="T17" s="420"/>
      <c r="U17" s="923" t="str">
        <f>IFERROR(VLOOKUP($AS$7&amp;$AS17,'様式C-1-1用'!$C$4:$AI$2973,20,0),"")</f>
        <v>Ⅱ</v>
      </c>
      <c r="V17" s="947"/>
      <c r="W17" s="923" t="str">
        <f>IFERROR(VLOOKUP($AS$7&amp;$AS17,'様式C-1-1用'!$C$4:$AI$2973,23,0),"")</f>
        <v>Ⅰ</v>
      </c>
      <c r="X17" s="924"/>
      <c r="Y17" s="289">
        <f>IFERROR(VLOOKUP($AS$7&amp;$AS17,'様式C-1-1用'!$C$4:$CE$2973,58,0),"")</f>
        <v>0</v>
      </c>
      <c r="Z17" s="290">
        <f>IFERROR(VLOOKUP($AS$7&amp;$AS17,'様式C-1-1用'!$C$4:$BS$977,59,0),"")</f>
        <v>0</v>
      </c>
      <c r="AA17" s="290">
        <f>IFERROR(VLOOKUP($AS$7&amp;$AS17,'様式C-1-1用'!$C$4:$BS$977,60,0),"")</f>
        <v>0</v>
      </c>
      <c r="AB17" s="290">
        <f>IFERROR(VLOOKUP($AS$7&amp;$AS17,'様式C-1-1用'!$C$4:$BS$977,61,0),"")</f>
        <v>0</v>
      </c>
      <c r="AC17" s="334">
        <f>IFERROR(VLOOKUP($AS$7&amp;$AS17,'様式C-1-1用'!$C$4:$BS$977,62,0),"")</f>
        <v>0</v>
      </c>
      <c r="AD17" s="334">
        <f>IFERROR(VLOOKUP($AS$7&amp;$AS17,'様式C-1-1用'!$C$4:$BS$976,63,0),"")</f>
        <v>0</v>
      </c>
      <c r="AE17" s="334">
        <f>IFERROR(VLOOKUP($AS$7&amp;$AS17,'様式C-1-1用'!$C$4:$BS$976,64,0),"")</f>
        <v>0</v>
      </c>
      <c r="AF17" s="334">
        <f>IFERROR(VLOOKUP($AS$7&amp;$AS17,'様式C-1-1用'!$C$4:$BS$976,65,0),"")</f>
        <v>0</v>
      </c>
      <c r="AG17" s="334">
        <f>IFERROR(VLOOKUP($AS$7&amp;$AS17,'様式C-1-1用'!$C$4:$BS$977,66,0),"")</f>
        <v>0</v>
      </c>
      <c r="AH17" s="334">
        <f>IFERROR(VLOOKUP($AS$7&amp;$AS17,'様式C-1-1用'!$C$4:$BS$977,67,0),"")</f>
        <v>0</v>
      </c>
      <c r="AI17" s="334">
        <f>IFERROR(VLOOKUP($AS$7&amp;$AS17,'様式C-1-1用'!$C$4:$BS$977,68,0),"")</f>
        <v>0</v>
      </c>
      <c r="AJ17" s="334">
        <f>IFERROR(VLOOKUP($AS$7&amp;$AS17,'様式C-1-1用'!$C$4:$BS$977,69,0),"")</f>
        <v>0</v>
      </c>
      <c r="AK17" s="924" t="str">
        <f>IFERROR(VLOOKUP($AS$7&amp;$AS17,'様式C-1-1用'!$C$4:$AI$976,17,0),"")</f>
        <v>導水工</v>
      </c>
      <c r="AL17" s="924"/>
      <c r="AM17" s="924"/>
      <c r="AN17" s="755"/>
      <c r="AO17" s="756"/>
      <c r="AP17" s="3"/>
      <c r="AQ17" s="166">
        <f t="shared" si="6"/>
        <v>3</v>
      </c>
      <c r="AS17" s="114">
        <f t="shared" si="7"/>
        <v>11</v>
      </c>
    </row>
    <row r="18" spans="2:45" ht="12" customHeight="1" x14ac:dyDescent="0.15">
      <c r="B18" s="629"/>
      <c r="C18" s="912"/>
      <c r="D18" s="910"/>
      <c r="E18" s="910"/>
      <c r="F18" s="910"/>
      <c r="G18" s="910"/>
      <c r="H18" s="910"/>
      <c r="I18" s="910"/>
      <c r="J18" s="911"/>
      <c r="K18" s="138">
        <f t="shared" si="5"/>
        <v>13</v>
      </c>
      <c r="L18" s="945" t="str">
        <f>IFERROR(VLOOKUP($AS$7&amp;$AS18,'様式C-1-1用'!$C$4:$AI$2973,5,0),"")</f>
        <v>覆工・坑門</v>
      </c>
      <c r="M18" s="946"/>
      <c r="N18" s="945" t="str">
        <f>IFERROR(VLOOKUP($AS$7&amp;$AS18,'様式C-1-1用'!$C$4:$AI$2973,6,0),"")</f>
        <v>側壁（右側）</v>
      </c>
      <c r="O18" s="946"/>
      <c r="P18" s="945" t="str">
        <f>IFERROR(VLOOKUP($AS$7&amp;$AS18,'様式C-1-1用'!$C$4:$AI$2973,7,0),"")</f>
        <v>材質劣化</v>
      </c>
      <c r="Q18" s="946"/>
      <c r="R18" s="420" t="str">
        <f>IFERROR(VLOOKUP($AS$7&amp;$AS18,'様式C-1-1用'!$C$4:$AI$2973,9,0),"")</f>
        <v>うき・はく離</v>
      </c>
      <c r="S18" s="420"/>
      <c r="T18" s="420"/>
      <c r="U18" s="923" t="str">
        <f>IFERROR(VLOOKUP($AS$7&amp;$AS18,'様式C-1-1用'!$C$4:$AI$2973,20,0),"")</f>
        <v>Ⅱ</v>
      </c>
      <c r="V18" s="947"/>
      <c r="W18" s="923" t="str">
        <f>IFERROR(VLOOKUP($AS$7&amp;$AS18,'様式C-1-1用'!$C$4:$AI$2973,23,0),"")</f>
        <v>Ⅱ</v>
      </c>
      <c r="X18" s="924"/>
      <c r="Y18" s="289">
        <f>IFERROR(VLOOKUP($AS$7&amp;$AS18,'様式C-1-1用'!$C$4:$CE$2973,58,0),"")</f>
        <v>0</v>
      </c>
      <c r="Z18" s="290">
        <f>IFERROR(VLOOKUP($AS$7&amp;$AS18,'様式C-1-1用'!$C$4:$BS$977,59,0),"")</f>
        <v>0</v>
      </c>
      <c r="AA18" s="290">
        <f>IFERROR(VLOOKUP($AS$7&amp;$AS18,'様式C-1-1用'!$C$4:$BS$977,60,0),"")</f>
        <v>0</v>
      </c>
      <c r="AB18" s="290">
        <f>IFERROR(VLOOKUP($AS$7&amp;$AS18,'様式C-1-1用'!$C$4:$BS$977,61,0),"")</f>
        <v>0</v>
      </c>
      <c r="AC18" s="334">
        <f>IFERROR(VLOOKUP($AS$7&amp;$AS18,'様式C-1-1用'!$C$4:$BS$977,62,0),"")</f>
        <v>0</v>
      </c>
      <c r="AD18" s="334">
        <f>IFERROR(VLOOKUP($AS$7&amp;$AS18,'様式C-1-1用'!$C$4:$BS$976,63,0),"")</f>
        <v>0</v>
      </c>
      <c r="AE18" s="334">
        <f>IFERROR(VLOOKUP($AS$7&amp;$AS18,'様式C-1-1用'!$C$4:$BS$976,64,0),"")</f>
        <v>0</v>
      </c>
      <c r="AF18" s="334">
        <f>IFERROR(VLOOKUP($AS$7&amp;$AS18,'様式C-1-1用'!$C$4:$BS$976,65,0),"")</f>
        <v>0.03</v>
      </c>
      <c r="AG18" s="334">
        <f>IFERROR(VLOOKUP($AS$7&amp;$AS18,'様式C-1-1用'!$C$4:$BS$977,66,0),"")</f>
        <v>0</v>
      </c>
      <c r="AH18" s="334">
        <f>IFERROR(VLOOKUP($AS$7&amp;$AS18,'様式C-1-1用'!$C$4:$BS$977,67,0),"")</f>
        <v>0</v>
      </c>
      <c r="AI18" s="334">
        <f>IFERROR(VLOOKUP($AS$7&amp;$AS18,'様式C-1-1用'!$C$4:$BS$977,68,0),"")</f>
        <v>0</v>
      </c>
      <c r="AJ18" s="334">
        <f>IFERROR(VLOOKUP($AS$7&amp;$AS18,'様式C-1-1用'!$C$4:$BS$977,69,0),"")</f>
        <v>0</v>
      </c>
      <c r="AK18" s="924" t="str">
        <f>IFERROR(VLOOKUP($AS$7&amp;$AS18,'様式C-1-1用'!$C$4:$AI$976,17,0),"")</f>
        <v/>
      </c>
      <c r="AL18" s="924"/>
      <c r="AM18" s="924"/>
      <c r="AN18" s="755"/>
      <c r="AO18" s="756"/>
      <c r="AP18" s="3"/>
      <c r="AQ18" s="166">
        <f t="shared" si="6"/>
        <v>2</v>
      </c>
      <c r="AS18" s="114">
        <v>13</v>
      </c>
    </row>
    <row r="19" spans="2:45" ht="12" customHeight="1" x14ac:dyDescent="0.15">
      <c r="B19" s="629"/>
      <c r="C19" s="912"/>
      <c r="D19" s="910"/>
      <c r="E19" s="910"/>
      <c r="F19" s="910"/>
      <c r="G19" s="910"/>
      <c r="H19" s="910"/>
      <c r="I19" s="910"/>
      <c r="J19" s="911"/>
      <c r="K19" s="138">
        <f t="shared" si="5"/>
        <v>14</v>
      </c>
      <c r="L19" s="945" t="str">
        <f>IFERROR(VLOOKUP($AS$7&amp;$AS19,'様式C-1-1用'!$C$4:$AI$2973,5,0),"")</f>
        <v>覆工・坑門</v>
      </c>
      <c r="M19" s="946"/>
      <c r="N19" s="945" t="str">
        <f>IFERROR(VLOOKUP($AS$7&amp;$AS19,'様式C-1-1用'!$C$4:$AI$2973,6,0),"")</f>
        <v>側壁（右側）</v>
      </c>
      <c r="O19" s="946"/>
      <c r="P19" s="945" t="str">
        <f>IFERROR(VLOOKUP($AS$7&amp;$AS19,'様式C-1-1用'!$C$4:$AI$2973,7,0),"")</f>
        <v>材質劣化</v>
      </c>
      <c r="Q19" s="946"/>
      <c r="R19" s="420" t="str">
        <f>IFERROR(VLOOKUP($AS$7&amp;$AS19,'様式C-1-1用'!$C$4:$AI$2973,9,0),"")</f>
        <v>うき・はく離</v>
      </c>
      <c r="S19" s="420"/>
      <c r="T19" s="420"/>
      <c r="U19" s="923" t="str">
        <f>IFERROR(VLOOKUP($AS$7&amp;$AS19,'様式C-1-1用'!$C$4:$AI$2973,20,0),"")</f>
        <v>Ⅱ</v>
      </c>
      <c r="V19" s="947"/>
      <c r="W19" s="923" t="str">
        <f>IFERROR(VLOOKUP($AS$7&amp;$AS19,'様式C-1-1用'!$C$4:$AI$2973,23,0),"")</f>
        <v>Ⅱ</v>
      </c>
      <c r="X19" s="924"/>
      <c r="Y19" s="289">
        <f>IFERROR(VLOOKUP($AS$7&amp;$AS19,'様式C-1-1用'!$C$4:$CE$2973,58,0),"")</f>
        <v>0</v>
      </c>
      <c r="Z19" s="290">
        <f>IFERROR(VLOOKUP($AS$7&amp;$AS19,'様式C-1-1用'!$C$4:$BS$977,59,0),"")</f>
        <v>0</v>
      </c>
      <c r="AA19" s="290">
        <f>IFERROR(VLOOKUP($AS$7&amp;$AS19,'様式C-1-1用'!$C$4:$BS$977,60,0),"")</f>
        <v>0</v>
      </c>
      <c r="AB19" s="290">
        <f>IFERROR(VLOOKUP($AS$7&amp;$AS19,'様式C-1-1用'!$C$4:$BS$977,61,0),"")</f>
        <v>0</v>
      </c>
      <c r="AC19" s="334">
        <f>IFERROR(VLOOKUP($AS$7&amp;$AS19,'様式C-1-1用'!$C$4:$BS$977,62,0),"")</f>
        <v>0</v>
      </c>
      <c r="AD19" s="334">
        <f>IFERROR(VLOOKUP($AS$7&amp;$AS19,'様式C-1-1用'!$C$4:$BS$976,63,0),"")</f>
        <v>0</v>
      </c>
      <c r="AE19" s="334">
        <f>IFERROR(VLOOKUP($AS$7&amp;$AS19,'様式C-1-1用'!$C$4:$BS$976,64,0),"")</f>
        <v>0</v>
      </c>
      <c r="AF19" s="334">
        <f>IFERROR(VLOOKUP($AS$7&amp;$AS19,'様式C-1-1用'!$C$4:$BS$976,65,0),"")</f>
        <v>0.05</v>
      </c>
      <c r="AG19" s="334">
        <f>IFERROR(VLOOKUP($AS$7&amp;$AS19,'様式C-1-1用'!$C$4:$BS$977,66,0),"")</f>
        <v>0</v>
      </c>
      <c r="AH19" s="334">
        <f>IFERROR(VLOOKUP($AS$7&amp;$AS19,'様式C-1-1用'!$C$4:$BS$977,67,0),"")</f>
        <v>0</v>
      </c>
      <c r="AI19" s="334">
        <f>IFERROR(VLOOKUP($AS$7&amp;$AS19,'様式C-1-1用'!$C$4:$BS$977,68,0),"")</f>
        <v>0</v>
      </c>
      <c r="AJ19" s="334">
        <f>IFERROR(VLOOKUP($AS$7&amp;$AS19,'様式C-1-1用'!$C$4:$BS$977,69,0),"")</f>
        <v>0</v>
      </c>
      <c r="AK19" s="924" t="str">
        <f>IFERROR(VLOOKUP($AS$7&amp;$AS19,'様式C-1-1用'!$C$4:$AI$976,17,0),"")</f>
        <v/>
      </c>
      <c r="AL19" s="924"/>
      <c r="AM19" s="924"/>
      <c r="AN19" s="755"/>
      <c r="AO19" s="756"/>
      <c r="AP19" s="3"/>
      <c r="AQ19" s="166">
        <f t="shared" si="6"/>
        <v>2</v>
      </c>
      <c r="AS19" s="114">
        <f t="shared" si="7"/>
        <v>14</v>
      </c>
    </row>
    <row r="20" spans="2:45" ht="12" customHeight="1" x14ac:dyDescent="0.15">
      <c r="B20" s="629"/>
      <c r="C20" s="912"/>
      <c r="D20" s="910"/>
      <c r="E20" s="910"/>
      <c r="F20" s="910"/>
      <c r="G20" s="910"/>
      <c r="H20" s="910"/>
      <c r="I20" s="910"/>
      <c r="J20" s="911"/>
      <c r="K20" s="138">
        <f t="shared" si="5"/>
        <v>15</v>
      </c>
      <c r="L20" s="945" t="str">
        <f>IFERROR(VLOOKUP($AS$7&amp;$AS20,'様式C-1-1用'!$C$4:$AI$2973,5,0),"")</f>
        <v>覆工・坑門</v>
      </c>
      <c r="M20" s="946"/>
      <c r="N20" s="945" t="str">
        <f>IFERROR(VLOOKUP($AS$7&amp;$AS20,'様式C-1-1用'!$C$4:$AI$2973,6,0),"")</f>
        <v>側壁（右側）</v>
      </c>
      <c r="O20" s="946"/>
      <c r="P20" s="945" t="str">
        <f>IFERROR(VLOOKUP($AS$7&amp;$AS20,'様式C-1-1用'!$C$4:$AI$2973,7,0),"")</f>
        <v>材質劣化</v>
      </c>
      <c r="Q20" s="946"/>
      <c r="R20" s="420" t="str">
        <f>IFERROR(VLOOKUP($AS$7&amp;$AS20,'様式C-1-1用'!$C$4:$AI$2973,9,0),"")</f>
        <v>うき・はく離</v>
      </c>
      <c r="S20" s="420"/>
      <c r="T20" s="420"/>
      <c r="U20" s="923" t="str">
        <f>IFERROR(VLOOKUP($AS$7&amp;$AS20,'様式C-1-1用'!$C$4:$AI$2973,20,0),"")</f>
        <v>Ⅱ</v>
      </c>
      <c r="V20" s="947"/>
      <c r="W20" s="923" t="str">
        <f>IFERROR(VLOOKUP($AS$7&amp;$AS20,'様式C-1-1用'!$C$4:$AI$2973,23,0),"")</f>
        <v>Ⅱ</v>
      </c>
      <c r="X20" s="924"/>
      <c r="Y20" s="289">
        <f>IFERROR(VLOOKUP($AS$7&amp;$AS20,'様式C-1-1用'!$C$4:$CE$2973,58,0),"")</f>
        <v>0</v>
      </c>
      <c r="Z20" s="290">
        <f>IFERROR(VLOOKUP($AS$7&amp;$AS20,'様式C-1-1用'!$C$4:$BS$977,59,0),"")</f>
        <v>0</v>
      </c>
      <c r="AA20" s="290">
        <f>IFERROR(VLOOKUP($AS$7&amp;$AS20,'様式C-1-1用'!$C$4:$BS$977,60,0),"")</f>
        <v>0</v>
      </c>
      <c r="AB20" s="290">
        <f>IFERROR(VLOOKUP($AS$7&amp;$AS20,'様式C-1-1用'!$C$4:$BS$977,61,0),"")</f>
        <v>0</v>
      </c>
      <c r="AC20" s="334">
        <f>IFERROR(VLOOKUP($AS$7&amp;$AS20,'様式C-1-1用'!$C$4:$BS$977,62,0),"")</f>
        <v>0</v>
      </c>
      <c r="AD20" s="334">
        <f>IFERROR(VLOOKUP($AS$7&amp;$AS20,'様式C-1-1用'!$C$4:$BS$976,63,0),"")</f>
        <v>0</v>
      </c>
      <c r="AE20" s="334">
        <f>IFERROR(VLOOKUP($AS$7&amp;$AS20,'様式C-1-1用'!$C$4:$BS$976,64,0),"")</f>
        <v>0</v>
      </c>
      <c r="AF20" s="334">
        <f>IFERROR(VLOOKUP($AS$7&amp;$AS20,'様式C-1-1用'!$C$4:$BS$976,65,0),"")</f>
        <v>0.09</v>
      </c>
      <c r="AG20" s="334">
        <f>IFERROR(VLOOKUP($AS$7&amp;$AS20,'様式C-1-1用'!$C$4:$BS$977,66,0),"")</f>
        <v>0</v>
      </c>
      <c r="AH20" s="334">
        <f>IFERROR(VLOOKUP($AS$7&amp;$AS20,'様式C-1-1用'!$C$4:$BS$977,67,0),"")</f>
        <v>0</v>
      </c>
      <c r="AI20" s="334">
        <f>IFERROR(VLOOKUP($AS$7&amp;$AS20,'様式C-1-1用'!$C$4:$BS$977,68,0),"")</f>
        <v>0</v>
      </c>
      <c r="AJ20" s="334">
        <f>IFERROR(VLOOKUP($AS$7&amp;$AS20,'様式C-1-1用'!$C$4:$BS$977,69,0),"")</f>
        <v>0</v>
      </c>
      <c r="AK20" s="924" t="str">
        <f>IFERROR(VLOOKUP($AS$7&amp;$AS20,'様式C-1-1用'!$C$4:$AI$976,17,0),"")</f>
        <v/>
      </c>
      <c r="AL20" s="924"/>
      <c r="AM20" s="924"/>
      <c r="AN20" s="755"/>
      <c r="AO20" s="756"/>
      <c r="AP20" s="3"/>
      <c r="AQ20" s="166">
        <f t="shared" si="6"/>
        <v>2</v>
      </c>
      <c r="AS20" s="114">
        <f t="shared" si="7"/>
        <v>15</v>
      </c>
    </row>
    <row r="21" spans="2:45" ht="12" customHeight="1" x14ac:dyDescent="0.15">
      <c r="B21" s="629"/>
      <c r="C21" s="912"/>
      <c r="D21" s="910"/>
      <c r="E21" s="910"/>
      <c r="F21" s="910"/>
      <c r="G21" s="910"/>
      <c r="H21" s="910"/>
      <c r="I21" s="910"/>
      <c r="J21" s="911"/>
      <c r="K21" s="138">
        <f t="shared" si="5"/>
        <v>16</v>
      </c>
      <c r="L21" s="945" t="str">
        <f>IFERROR(VLOOKUP($AS$7&amp;$AS21,'様式C-1-1用'!$C$4:$AI$2973,5,0),"")</f>
        <v>覆工・坑門</v>
      </c>
      <c r="M21" s="946"/>
      <c r="N21" s="945" t="str">
        <f>IFERROR(VLOOKUP($AS$7&amp;$AS21,'様式C-1-1用'!$C$4:$AI$2973,6,0),"")</f>
        <v>側壁（右側）</v>
      </c>
      <c r="O21" s="946"/>
      <c r="P21" s="945" t="str">
        <f>IFERROR(VLOOKUP($AS$7&amp;$AS21,'様式C-1-1用'!$C$4:$AI$2973,7,0),"")</f>
        <v>材質劣化</v>
      </c>
      <c r="Q21" s="946"/>
      <c r="R21" s="420" t="str">
        <f>IFERROR(VLOOKUP($AS$7&amp;$AS21,'様式C-1-1用'!$C$4:$AI$2973,9,0),"")</f>
        <v>うき・はく離</v>
      </c>
      <c r="S21" s="420"/>
      <c r="T21" s="420"/>
      <c r="U21" s="923" t="str">
        <f>IFERROR(VLOOKUP($AS$7&amp;$AS21,'様式C-1-1用'!$C$4:$AI$2973,20,0),"")</f>
        <v>Ⅱ</v>
      </c>
      <c r="V21" s="947"/>
      <c r="W21" s="923" t="str">
        <f>IFERROR(VLOOKUP($AS$7&amp;$AS21,'様式C-1-1用'!$C$4:$AI$2973,23,0),"")</f>
        <v>Ⅱ</v>
      </c>
      <c r="X21" s="924"/>
      <c r="Y21" s="289">
        <f>IFERROR(VLOOKUP($AS$7&amp;$AS21,'様式C-1-1用'!$C$4:$CE$2973,58,0),"")</f>
        <v>0</v>
      </c>
      <c r="Z21" s="290">
        <f>IFERROR(VLOOKUP($AS$7&amp;$AS21,'様式C-1-1用'!$C$4:$BS$977,59,0),"")</f>
        <v>0</v>
      </c>
      <c r="AA21" s="290">
        <f>IFERROR(VLOOKUP($AS$7&amp;$AS21,'様式C-1-1用'!$C$4:$BS$977,60,0),"")</f>
        <v>0</v>
      </c>
      <c r="AB21" s="290">
        <f>IFERROR(VLOOKUP($AS$7&amp;$AS21,'様式C-1-1用'!$C$4:$BS$977,61,0),"")</f>
        <v>0</v>
      </c>
      <c r="AC21" s="334">
        <f>IFERROR(VLOOKUP($AS$7&amp;$AS21,'様式C-1-1用'!$C$4:$BS$977,62,0),"")</f>
        <v>0</v>
      </c>
      <c r="AD21" s="334">
        <f>IFERROR(VLOOKUP($AS$7&amp;$AS21,'様式C-1-1用'!$C$4:$BS$976,63,0),"")</f>
        <v>0</v>
      </c>
      <c r="AE21" s="334">
        <f>IFERROR(VLOOKUP($AS$7&amp;$AS21,'様式C-1-1用'!$C$4:$BS$976,64,0),"")</f>
        <v>0</v>
      </c>
      <c r="AF21" s="334">
        <f>IFERROR(VLOOKUP($AS$7&amp;$AS21,'様式C-1-1用'!$C$4:$BS$976,65,0),"")</f>
        <v>0.09</v>
      </c>
      <c r="AG21" s="334">
        <f>IFERROR(VLOOKUP($AS$7&amp;$AS21,'様式C-1-1用'!$C$4:$BS$977,66,0),"")</f>
        <v>0</v>
      </c>
      <c r="AH21" s="334">
        <f>IFERROR(VLOOKUP($AS$7&amp;$AS21,'様式C-1-1用'!$C$4:$BS$977,67,0),"")</f>
        <v>0</v>
      </c>
      <c r="AI21" s="334">
        <f>IFERROR(VLOOKUP($AS$7&amp;$AS21,'様式C-1-1用'!$C$4:$BS$977,68,0),"")</f>
        <v>0</v>
      </c>
      <c r="AJ21" s="334">
        <f>IFERROR(VLOOKUP($AS$7&amp;$AS21,'様式C-1-1用'!$C$4:$BS$977,69,0),"")</f>
        <v>0</v>
      </c>
      <c r="AK21" s="924" t="str">
        <f>IFERROR(VLOOKUP($AS$7&amp;$AS21,'様式C-1-1用'!$C$4:$AI$976,17,0),"")</f>
        <v/>
      </c>
      <c r="AL21" s="924"/>
      <c r="AM21" s="924"/>
      <c r="AN21" s="755"/>
      <c r="AO21" s="756"/>
      <c r="AP21" s="3"/>
      <c r="AQ21" s="166">
        <f t="shared" si="6"/>
        <v>2</v>
      </c>
      <c r="AS21" s="114">
        <f t="shared" si="7"/>
        <v>16</v>
      </c>
    </row>
    <row r="22" spans="2:45" ht="12" customHeight="1" x14ac:dyDescent="0.15">
      <c r="B22" s="629"/>
      <c r="C22" s="912"/>
      <c r="D22" s="910"/>
      <c r="E22" s="910"/>
      <c r="F22" s="910"/>
      <c r="G22" s="910"/>
      <c r="H22" s="910"/>
      <c r="I22" s="910"/>
      <c r="J22" s="911"/>
      <c r="K22" s="138">
        <f t="shared" si="5"/>
        <v>17</v>
      </c>
      <c r="L22" s="945" t="str">
        <f>IFERROR(VLOOKUP($AS$7&amp;$AS22,'様式C-1-1用'!$C$4:$AI$2973,5,0),"")</f>
        <v>覆工・坑門</v>
      </c>
      <c r="M22" s="946"/>
      <c r="N22" s="945" t="str">
        <f>IFERROR(VLOOKUP($AS$7&amp;$AS22,'様式C-1-1用'!$C$4:$AI$2973,6,0),"")</f>
        <v>側壁（右側）</v>
      </c>
      <c r="O22" s="946"/>
      <c r="P22" s="945" t="str">
        <f>IFERROR(VLOOKUP($AS$7&amp;$AS22,'様式C-1-1用'!$C$4:$AI$2973,7,0),"")</f>
        <v>材質劣化</v>
      </c>
      <c r="Q22" s="946"/>
      <c r="R22" s="420" t="str">
        <f>IFERROR(VLOOKUP($AS$7&amp;$AS22,'様式C-1-1用'!$C$4:$AI$2973,9,0),"")</f>
        <v>うき・はく離</v>
      </c>
      <c r="S22" s="420"/>
      <c r="T22" s="420"/>
      <c r="U22" s="923" t="str">
        <f>IFERROR(VLOOKUP($AS$7&amp;$AS22,'様式C-1-1用'!$C$4:$AI$2973,20,0),"")</f>
        <v>Ⅱ</v>
      </c>
      <c r="V22" s="947"/>
      <c r="W22" s="923" t="str">
        <f>IFERROR(VLOOKUP($AS$7&amp;$AS22,'様式C-1-1用'!$C$4:$AI$2973,23,0),"")</f>
        <v>Ⅱ</v>
      </c>
      <c r="X22" s="924"/>
      <c r="Y22" s="289">
        <f>IFERROR(VLOOKUP($AS$7&amp;$AS22,'様式C-1-1用'!$C$4:$CE$2973,58,0),"")</f>
        <v>0</v>
      </c>
      <c r="Z22" s="290">
        <f>IFERROR(VLOOKUP($AS$7&amp;$AS22,'様式C-1-1用'!$C$4:$BS$977,59,0),"")</f>
        <v>0</v>
      </c>
      <c r="AA22" s="290">
        <f>IFERROR(VLOOKUP($AS$7&amp;$AS22,'様式C-1-1用'!$C$4:$BS$977,60,0),"")</f>
        <v>0</v>
      </c>
      <c r="AB22" s="290">
        <f>IFERROR(VLOOKUP($AS$7&amp;$AS22,'様式C-1-1用'!$C$4:$BS$977,61,0),"")</f>
        <v>0</v>
      </c>
      <c r="AC22" s="334">
        <f>IFERROR(VLOOKUP($AS$7&amp;$AS22,'様式C-1-1用'!$C$4:$BS$977,62,0),"")</f>
        <v>0</v>
      </c>
      <c r="AD22" s="334">
        <f>IFERROR(VLOOKUP($AS$7&amp;$AS22,'様式C-1-1用'!$C$4:$BS$976,63,0),"")</f>
        <v>0</v>
      </c>
      <c r="AE22" s="334">
        <f>IFERROR(VLOOKUP($AS$7&amp;$AS22,'様式C-1-1用'!$C$4:$BS$976,64,0),"")</f>
        <v>0</v>
      </c>
      <c r="AF22" s="334">
        <f>IFERROR(VLOOKUP($AS$7&amp;$AS22,'様式C-1-1用'!$C$4:$BS$976,65,0),"")</f>
        <v>0.23</v>
      </c>
      <c r="AG22" s="334">
        <f>IFERROR(VLOOKUP($AS$7&amp;$AS22,'様式C-1-1用'!$C$4:$BS$977,66,0),"")</f>
        <v>0</v>
      </c>
      <c r="AH22" s="334">
        <f>IFERROR(VLOOKUP($AS$7&amp;$AS22,'様式C-1-1用'!$C$4:$BS$977,67,0),"")</f>
        <v>0</v>
      </c>
      <c r="AI22" s="334">
        <f>IFERROR(VLOOKUP($AS$7&amp;$AS22,'様式C-1-1用'!$C$4:$BS$977,68,0),"")</f>
        <v>0</v>
      </c>
      <c r="AJ22" s="334">
        <f>IFERROR(VLOOKUP($AS$7&amp;$AS22,'様式C-1-1用'!$C$4:$BS$977,69,0),"")</f>
        <v>0</v>
      </c>
      <c r="AK22" s="924" t="str">
        <f>IFERROR(VLOOKUP($AS$7&amp;$AS22,'様式C-1-1用'!$C$4:$AI$976,17,0),"")</f>
        <v/>
      </c>
      <c r="AL22" s="924"/>
      <c r="AM22" s="924"/>
      <c r="AN22" s="755"/>
      <c r="AO22" s="756"/>
      <c r="AP22" s="3"/>
      <c r="AQ22" s="166">
        <f t="shared" si="6"/>
        <v>2</v>
      </c>
      <c r="AS22" s="114">
        <f t="shared" si="7"/>
        <v>17</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18</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19</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20</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21</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22</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23</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24</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25</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1.4500000000000002</v>
      </c>
      <c r="AG31" s="335">
        <f t="shared" si="8"/>
        <v>0</v>
      </c>
      <c r="AH31" s="335">
        <f t="shared" si="8"/>
        <v>0</v>
      </c>
      <c r="AI31" s="335">
        <f t="shared" si="8"/>
        <v>0</v>
      </c>
      <c r="AJ31" s="335">
        <f t="shared" si="8"/>
        <v>0</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8</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0</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Ⅱb</v>
      </c>
      <c r="AD33" s="924"/>
      <c r="AE33" s="924"/>
      <c r="AF33" s="947"/>
      <c r="AG33" s="923" t="str">
        <f>IF(AG32&gt;0,"Ⅳ",IF(AH32&gt;0,"Ⅲ",IF(AI32&gt;0,"Ⅱa",IF(AJ32&gt;0,"Ⅱb","Ⅰ"))))</f>
        <v>Ⅰ</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8</v>
      </c>
      <c r="AF35" s="970"/>
      <c r="AG35" s="139">
        <f>AG32</f>
        <v>0</v>
      </c>
      <c r="AH35" s="139">
        <f>AH32</f>
        <v>0</v>
      </c>
      <c r="AI35" s="969">
        <f>SUM(AI32:AJ32)</f>
        <v>0</v>
      </c>
      <c r="AJ35" s="970"/>
      <c r="AK35" s="955"/>
      <c r="AL35" s="955"/>
      <c r="AM35" s="955"/>
      <c r="AN35" s="955"/>
      <c r="AO35" s="956"/>
      <c r="AP35" s="3"/>
      <c r="AQ35" s="143">
        <f>+Y32+AC35+AG35</f>
        <v>0</v>
      </c>
      <c r="AR35" s="143">
        <f>+Z32+AD35+AH35</f>
        <v>0</v>
      </c>
      <c r="AS35" s="948">
        <f>+AS34+AE35+AI35</f>
        <v>8</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Ⅱ</v>
      </c>
      <c r="AD36" s="924"/>
      <c r="AE36" s="924"/>
      <c r="AF36" s="947"/>
      <c r="AG36" s="923" t="str">
        <f>IF(AG35&gt;0,"Ⅳ",IF(AH35&gt;0,"Ⅲ",IF(AI35&gt;0,"Ⅱ","Ⅰ")))</f>
        <v>Ⅰ</v>
      </c>
      <c r="AH36" s="924"/>
      <c r="AI36" s="924"/>
      <c r="AJ36" s="947"/>
      <c r="AK36" s="955"/>
      <c r="AL36" s="955"/>
      <c r="AM36" s="955"/>
      <c r="AN36" s="955"/>
      <c r="AO36" s="956"/>
      <c r="AP36" s="3"/>
      <c r="AQ36" s="525" t="str">
        <f>IF(AQ35&gt;0,"Ⅳ",IF(AR35&gt;0,"Ⅲ",IF(AS35&gt;0,"Ⅱ","Ⅰ")))</f>
        <v>Ⅱ</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Ⅱ</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6" priority="1">
      <formula>$AQ11=1</formula>
    </cfRule>
  </conditionalFormatting>
  <conditionalFormatting sqref="AC11:AF30">
    <cfRule type="expression" dxfId="5" priority="3">
      <formula>$AQ11=2</formula>
    </cfRule>
  </conditionalFormatting>
  <conditionalFormatting sqref="AG11:AJ30">
    <cfRule type="expression" dxfId="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07F7E-6523-4FB3-BA1A-2EDEBFA8A0E0}">
  <sheetPr>
    <tabColor theme="8" tint="0.39997558519241921"/>
  </sheetPr>
  <dimension ref="B1:CH52"/>
  <sheetViews>
    <sheetView showGridLines="0" showZeros="0" view="pageBreakPreview" zoomScaleNormal="100" zoomScaleSheetLayoutView="100" workbookViewId="0">
      <selection activeCell="L13" sqref="L13"/>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92" t="s">
        <v>319</v>
      </c>
      <c r="AV1" s="893" t="s">
        <v>312</v>
      </c>
      <c r="AW1" s="895" t="s">
        <v>313</v>
      </c>
      <c r="AX1" s="897" t="s">
        <v>320</v>
      </c>
      <c r="AY1" s="898"/>
      <c r="AZ1" s="898"/>
      <c r="BA1" s="898"/>
      <c r="BB1" s="898"/>
      <c r="BC1" s="898"/>
      <c r="BD1" s="898"/>
      <c r="BE1" s="898"/>
      <c r="BF1" s="898"/>
      <c r="BG1" s="898"/>
      <c r="BH1" s="898"/>
      <c r="BI1" s="898"/>
      <c r="BJ1" s="898"/>
      <c r="BK1" s="898"/>
      <c r="BL1" s="898"/>
      <c r="BM1" s="898"/>
      <c r="BN1" s="898"/>
      <c r="BO1" s="898"/>
      <c r="BP1" s="898"/>
      <c r="BQ1" s="898"/>
      <c r="BR1" s="899"/>
      <c r="BS1" s="616" t="s">
        <v>314</v>
      </c>
      <c r="BT1" s="900"/>
      <c r="BU1" s="900"/>
      <c r="BV1" s="900"/>
      <c r="BW1" s="886" t="s">
        <v>321</v>
      </c>
      <c r="BX1" s="887"/>
      <c r="BY1" s="887"/>
      <c r="BZ1" s="887"/>
      <c r="CA1" s="887"/>
      <c r="CB1" s="887"/>
      <c r="CC1" s="887"/>
      <c r="CD1" s="887"/>
      <c r="CE1" s="887"/>
      <c r="CF1" s="887"/>
      <c r="CG1" s="887"/>
      <c r="CH1" s="888"/>
    </row>
    <row r="2" spans="2:86" ht="8.25" customHeight="1" x14ac:dyDescent="0.15">
      <c r="AU2" s="892"/>
      <c r="AV2" s="894"/>
      <c r="AW2" s="896"/>
      <c r="AX2" s="889" t="s">
        <v>322</v>
      </c>
      <c r="AY2" s="506"/>
      <c r="AZ2" s="506"/>
      <c r="BA2" s="506"/>
      <c r="BB2" s="506"/>
      <c r="BC2" s="506"/>
      <c r="BD2" s="506"/>
      <c r="BE2" s="506"/>
      <c r="BF2" s="506"/>
      <c r="BG2" s="506"/>
      <c r="BH2" s="506"/>
      <c r="BI2" s="506"/>
      <c r="BJ2" s="506" t="s">
        <v>323</v>
      </c>
      <c r="BK2" s="506"/>
      <c r="BL2" s="506"/>
      <c r="BM2" s="506"/>
      <c r="BN2" s="506"/>
      <c r="BO2" s="506"/>
      <c r="BP2" s="506"/>
      <c r="BQ2" s="506"/>
      <c r="BR2" s="890"/>
      <c r="BS2" s="900"/>
      <c r="BT2" s="900"/>
      <c r="BU2" s="900"/>
      <c r="BV2" s="900"/>
      <c r="BW2" s="891" t="s">
        <v>316</v>
      </c>
      <c r="BX2" s="607"/>
      <c r="BY2" s="607"/>
      <c r="BZ2" s="607"/>
      <c r="CA2" s="506" t="s">
        <v>324</v>
      </c>
      <c r="CB2" s="506"/>
      <c r="CC2" s="506"/>
      <c r="CD2" s="506"/>
      <c r="CE2" s="506"/>
      <c r="CF2" s="506"/>
      <c r="CG2" s="506"/>
      <c r="CH2" s="890"/>
    </row>
    <row r="3" spans="2:86" ht="24.95" customHeight="1" x14ac:dyDescent="0.15">
      <c r="B3" s="718" t="s">
        <v>464</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892"/>
      <c r="AV3" s="894"/>
      <c r="AW3" s="896"/>
      <c r="AX3" s="889" t="s">
        <v>26</v>
      </c>
      <c r="AY3" s="506"/>
      <c r="AZ3" s="506"/>
      <c r="BA3" s="506"/>
      <c r="BB3" s="506" t="s">
        <v>22</v>
      </c>
      <c r="BC3" s="506"/>
      <c r="BD3" s="506"/>
      <c r="BE3" s="506"/>
      <c r="BF3" s="506" t="s">
        <v>24</v>
      </c>
      <c r="BG3" s="506"/>
      <c r="BH3" s="506"/>
      <c r="BI3" s="506"/>
      <c r="BJ3" s="607" t="s">
        <v>26</v>
      </c>
      <c r="BK3" s="607"/>
      <c r="BL3" s="607"/>
      <c r="BM3" s="607" t="s">
        <v>22</v>
      </c>
      <c r="BN3" s="607"/>
      <c r="BO3" s="607"/>
      <c r="BP3" s="607" t="s">
        <v>24</v>
      </c>
      <c r="BQ3" s="607"/>
      <c r="BR3" s="904"/>
      <c r="BS3" s="616" t="s">
        <v>26</v>
      </c>
      <c r="BT3" s="616" t="s">
        <v>22</v>
      </c>
      <c r="BU3" s="616" t="s">
        <v>24</v>
      </c>
      <c r="BV3" s="616" t="s">
        <v>317</v>
      </c>
      <c r="BW3" s="889" t="s">
        <v>325</v>
      </c>
      <c r="BX3" s="506"/>
      <c r="BY3" s="506"/>
      <c r="BZ3" s="506"/>
      <c r="CA3" s="506" t="s">
        <v>22</v>
      </c>
      <c r="CB3" s="506"/>
      <c r="CC3" s="506"/>
      <c r="CD3" s="506"/>
      <c r="CE3" s="506" t="s">
        <v>24</v>
      </c>
      <c r="CF3" s="506"/>
      <c r="CG3" s="506"/>
      <c r="CH3" s="890"/>
    </row>
    <row r="4" spans="2:86" ht="18" customHeight="1" x14ac:dyDescent="0.15">
      <c r="B4" s="531" t="s">
        <v>27</v>
      </c>
      <c r="C4" s="531"/>
      <c r="D4" s="531"/>
      <c r="E4" s="901" t="str">
        <f>'様式A-1'!$D$3</f>
        <v>ユノセトンネル</v>
      </c>
      <c r="F4" s="901"/>
      <c r="G4" s="901"/>
      <c r="H4" s="901"/>
      <c r="I4" s="901"/>
      <c r="J4" s="901"/>
      <c r="K4" s="437" t="s">
        <v>28</v>
      </c>
      <c r="L4" s="607"/>
      <c r="M4" s="607"/>
      <c r="N4" s="901" t="str">
        <f>'様式A-1'!$J$3</f>
        <v>一般県道長門峡線</v>
      </c>
      <c r="O4" s="901"/>
      <c r="P4" s="901"/>
      <c r="Q4" s="901"/>
      <c r="R4" s="901"/>
      <c r="S4" s="901"/>
      <c r="T4" s="506" t="s">
        <v>268</v>
      </c>
      <c r="U4" s="506"/>
      <c r="V4" s="506"/>
      <c r="W4" s="506"/>
      <c r="X4" s="506"/>
      <c r="Y4" s="901" t="str">
        <f>様式B!$K$5</f>
        <v>日本工営株式会社</v>
      </c>
      <c r="Z4" s="901"/>
      <c r="AA4" s="901"/>
      <c r="AB4" s="901"/>
      <c r="AC4" s="901"/>
      <c r="AD4" s="901"/>
      <c r="AE4" s="901"/>
      <c r="AF4" s="901"/>
      <c r="AG4" s="481" t="s">
        <v>229</v>
      </c>
      <c r="AH4" s="482"/>
      <c r="AI4" s="482"/>
      <c r="AJ4" s="483"/>
      <c r="AK4" s="880">
        <f>様式B!$Q$5</f>
        <v>45240</v>
      </c>
      <c r="AL4" s="902"/>
      <c r="AM4" s="902"/>
      <c r="AN4" s="902"/>
      <c r="AO4" s="903"/>
      <c r="AU4" s="892"/>
      <c r="AV4" s="894"/>
      <c r="AW4" s="896"/>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900"/>
      <c r="BT4" s="900"/>
      <c r="BU4" s="900"/>
      <c r="BV4" s="900"/>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1" t="s">
        <v>0</v>
      </c>
      <c r="C5" s="531"/>
      <c r="D5" s="531"/>
      <c r="E5" s="901" t="str">
        <f>'様式A-1'!$D$4</f>
        <v>湯之瀬トンネル</v>
      </c>
      <c r="F5" s="901"/>
      <c r="G5" s="901"/>
      <c r="H5" s="901"/>
      <c r="I5" s="901"/>
      <c r="J5" s="901"/>
      <c r="K5" s="723" t="s">
        <v>1</v>
      </c>
      <c r="L5" s="616"/>
      <c r="M5" s="616"/>
      <c r="N5" s="901" t="str">
        <f>'様式A-1'!$R$3</f>
        <v>山口県萩土木事務所</v>
      </c>
      <c r="O5" s="901"/>
      <c r="P5" s="901"/>
      <c r="Q5" s="901"/>
      <c r="R5" s="901"/>
      <c r="S5" s="901"/>
      <c r="T5" s="506" t="s">
        <v>269</v>
      </c>
      <c r="U5" s="506"/>
      <c r="V5" s="506"/>
      <c r="W5" s="506"/>
      <c r="X5" s="506"/>
      <c r="Y5" s="901" t="str">
        <f>様式B!$K$6</f>
        <v>横山真一郎</v>
      </c>
      <c r="Z5" s="901"/>
      <c r="AA5" s="901"/>
      <c r="AB5" s="901"/>
      <c r="AC5" s="901"/>
      <c r="AD5" s="901"/>
      <c r="AE5" s="901"/>
      <c r="AF5" s="901"/>
      <c r="AG5" s="857"/>
      <c r="AH5" s="879"/>
      <c r="AI5" s="879"/>
      <c r="AJ5" s="858"/>
      <c r="AK5" s="690"/>
      <c r="AL5" s="691"/>
      <c r="AM5" s="691"/>
      <c r="AN5" s="691"/>
      <c r="AO5" s="692"/>
      <c r="AU5" s="892"/>
      <c r="AV5" s="136" t="str">
        <f>N7</f>
        <v>PE</v>
      </c>
      <c r="AW5" s="115">
        <f>R7</f>
        <v>2</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8" t="str">
        <f>+Y36</f>
        <v>Ⅰ</v>
      </c>
      <c r="BT5" s="288" t="str">
        <f>+AC36</f>
        <v>Ⅰ</v>
      </c>
      <c r="BU5" s="288" t="str">
        <f>+AG36</f>
        <v>Ⅰ</v>
      </c>
      <c r="BV5" s="288"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07" t="s">
        <v>228</v>
      </c>
      <c r="C6" s="908"/>
      <c r="D6" s="909"/>
      <c r="E6" s="910"/>
      <c r="F6" s="910"/>
      <c r="G6" s="910"/>
      <c r="H6" s="910"/>
      <c r="I6" s="910"/>
      <c r="J6" s="911"/>
      <c r="K6" s="916" t="s">
        <v>465</v>
      </c>
      <c r="L6" s="917"/>
      <c r="M6" s="917"/>
      <c r="N6" s="917"/>
      <c r="O6" s="917"/>
      <c r="P6" s="917"/>
      <c r="Q6" s="917"/>
      <c r="R6" s="917"/>
      <c r="S6" s="917"/>
      <c r="T6" s="917"/>
      <c r="U6" s="917"/>
      <c r="V6" s="917"/>
      <c r="W6" s="917"/>
      <c r="X6" s="917"/>
      <c r="Y6" s="918"/>
      <c r="Z6" s="918"/>
      <c r="AA6" s="918"/>
      <c r="AB6" s="918"/>
      <c r="AC6" s="918"/>
      <c r="AD6" s="918"/>
      <c r="AE6" s="918"/>
      <c r="AF6" s="918"/>
      <c r="AG6" s="918"/>
      <c r="AH6" s="918"/>
      <c r="AI6" s="918"/>
      <c r="AJ6" s="918"/>
      <c r="AK6" s="917"/>
      <c r="AL6" s="917"/>
      <c r="AM6" s="917"/>
      <c r="AN6" s="917"/>
      <c r="AO6" s="919"/>
      <c r="AP6" s="3"/>
    </row>
    <row r="7" spans="2:86" ht="12" customHeight="1" x14ac:dyDescent="0.15">
      <c r="B7" s="629"/>
      <c r="C7" s="912"/>
      <c r="D7" s="910"/>
      <c r="E7" s="910"/>
      <c r="F7" s="910"/>
      <c r="G7" s="910"/>
      <c r="H7" s="910"/>
      <c r="I7" s="910"/>
      <c r="J7" s="911"/>
      <c r="K7" s="920" t="s">
        <v>227</v>
      </c>
      <c r="L7" s="921"/>
      <c r="M7" s="922"/>
      <c r="N7" s="923" t="s">
        <v>868</v>
      </c>
      <c r="O7" s="924"/>
      <c r="P7" s="920" t="s">
        <v>466</v>
      </c>
      <c r="Q7" s="922"/>
      <c r="R7" s="925">
        <f>IF(N7="","",IFERROR(INDEX('様式A-2'!$C$9:$C$438,MATCH(N7,'様式A-2'!$B$9:$B$438,0)),""))</f>
        <v>2</v>
      </c>
      <c r="S7" s="926"/>
      <c r="T7" s="927"/>
      <c r="U7" s="928" t="s">
        <v>467</v>
      </c>
      <c r="V7" s="929"/>
      <c r="W7" s="928" t="s">
        <v>468</v>
      </c>
      <c r="X7" s="934"/>
      <c r="Y7" s="937" t="s">
        <v>226</v>
      </c>
      <c r="Z7" s="937"/>
      <c r="AA7" s="937"/>
      <c r="AB7" s="937"/>
      <c r="AC7" s="928" t="s">
        <v>469</v>
      </c>
      <c r="AD7" s="934"/>
      <c r="AE7" s="934"/>
      <c r="AF7" s="934"/>
      <c r="AG7" s="934"/>
      <c r="AH7" s="934"/>
      <c r="AI7" s="934"/>
      <c r="AJ7" s="929"/>
      <c r="AK7" s="934" t="s">
        <v>470</v>
      </c>
      <c r="AL7" s="934"/>
      <c r="AM7" s="934"/>
      <c r="AN7" s="938"/>
      <c r="AO7" s="939"/>
      <c r="AP7" s="3"/>
      <c r="AS7" s="114" t="str">
        <f>$N$7&amp;"S"</f>
        <v>PES</v>
      </c>
      <c r="AW7" s="165"/>
    </row>
    <row r="8" spans="2:86" ht="12" customHeight="1" x14ac:dyDescent="0.15">
      <c r="B8" s="629"/>
      <c r="C8" s="912"/>
      <c r="D8" s="910"/>
      <c r="E8" s="910"/>
      <c r="F8" s="910"/>
      <c r="G8" s="910"/>
      <c r="H8" s="910"/>
      <c r="I8" s="910"/>
      <c r="J8" s="911"/>
      <c r="K8" s="937" t="s">
        <v>471</v>
      </c>
      <c r="L8" s="937" t="s">
        <v>207</v>
      </c>
      <c r="M8" s="937"/>
      <c r="N8" s="937" t="s">
        <v>206</v>
      </c>
      <c r="O8" s="937"/>
      <c r="P8" s="937" t="s">
        <v>472</v>
      </c>
      <c r="Q8" s="937"/>
      <c r="R8" s="937" t="s">
        <v>6</v>
      </c>
      <c r="S8" s="937"/>
      <c r="T8" s="937"/>
      <c r="U8" s="930"/>
      <c r="V8" s="931"/>
      <c r="W8" s="930"/>
      <c r="X8" s="935"/>
      <c r="Y8" s="937"/>
      <c r="Z8" s="937"/>
      <c r="AA8" s="937"/>
      <c r="AB8" s="937"/>
      <c r="AC8" s="932"/>
      <c r="AD8" s="936"/>
      <c r="AE8" s="936"/>
      <c r="AF8" s="936"/>
      <c r="AG8" s="936"/>
      <c r="AH8" s="936"/>
      <c r="AI8" s="936"/>
      <c r="AJ8" s="933"/>
      <c r="AK8" s="935"/>
      <c r="AL8" s="935"/>
      <c r="AM8" s="935"/>
      <c r="AN8" s="940"/>
      <c r="AO8" s="941"/>
      <c r="AP8" s="3"/>
    </row>
    <row r="9" spans="2:86" ht="12" customHeight="1" x14ac:dyDescent="0.15">
      <c r="B9" s="629"/>
      <c r="C9" s="912"/>
      <c r="D9" s="910"/>
      <c r="E9" s="910"/>
      <c r="F9" s="910"/>
      <c r="G9" s="910"/>
      <c r="H9" s="910"/>
      <c r="I9" s="910"/>
      <c r="J9" s="911"/>
      <c r="K9" s="937"/>
      <c r="L9" s="937"/>
      <c r="M9" s="937"/>
      <c r="N9" s="937"/>
      <c r="O9" s="937"/>
      <c r="P9" s="937"/>
      <c r="Q9" s="937"/>
      <c r="R9" s="937"/>
      <c r="S9" s="937"/>
      <c r="T9" s="937"/>
      <c r="U9" s="930"/>
      <c r="V9" s="931"/>
      <c r="W9" s="930"/>
      <c r="X9" s="935"/>
      <c r="Y9" s="937" t="s">
        <v>473</v>
      </c>
      <c r="Z9" s="937"/>
      <c r="AA9" s="937"/>
      <c r="AB9" s="937"/>
      <c r="AC9" s="937" t="s">
        <v>474</v>
      </c>
      <c r="AD9" s="937"/>
      <c r="AE9" s="937"/>
      <c r="AF9" s="937"/>
      <c r="AG9" s="937" t="s">
        <v>475</v>
      </c>
      <c r="AH9" s="937"/>
      <c r="AI9" s="937"/>
      <c r="AJ9" s="937"/>
      <c r="AK9" s="935"/>
      <c r="AL9" s="935"/>
      <c r="AM9" s="935"/>
      <c r="AN9" s="940"/>
      <c r="AO9" s="941"/>
      <c r="AP9" s="3"/>
    </row>
    <row r="10" spans="2:86" ht="12" customHeight="1" x14ac:dyDescent="0.15">
      <c r="B10" s="629"/>
      <c r="C10" s="912"/>
      <c r="D10" s="910"/>
      <c r="E10" s="910"/>
      <c r="F10" s="910"/>
      <c r="G10" s="910"/>
      <c r="H10" s="910"/>
      <c r="I10" s="910"/>
      <c r="J10" s="911"/>
      <c r="K10" s="937"/>
      <c r="L10" s="937"/>
      <c r="M10" s="937"/>
      <c r="N10" s="937"/>
      <c r="O10" s="937"/>
      <c r="P10" s="937"/>
      <c r="Q10" s="937"/>
      <c r="R10" s="937"/>
      <c r="S10" s="937"/>
      <c r="T10" s="937"/>
      <c r="U10" s="932"/>
      <c r="V10" s="933"/>
      <c r="W10" s="932"/>
      <c r="X10" s="936"/>
      <c r="Y10" s="135" t="s">
        <v>34</v>
      </c>
      <c r="Z10" s="135" t="s">
        <v>35</v>
      </c>
      <c r="AA10" s="135" t="s">
        <v>476</v>
      </c>
      <c r="AB10" s="135" t="s">
        <v>477</v>
      </c>
      <c r="AC10" s="135" t="s">
        <v>34</v>
      </c>
      <c r="AD10" s="135" t="s">
        <v>35</v>
      </c>
      <c r="AE10" s="135" t="s">
        <v>476</v>
      </c>
      <c r="AF10" s="135" t="s">
        <v>477</v>
      </c>
      <c r="AG10" s="135" t="s">
        <v>34</v>
      </c>
      <c r="AH10" s="135" t="s">
        <v>35</v>
      </c>
      <c r="AI10" s="135" t="s">
        <v>476</v>
      </c>
      <c r="AJ10" s="135" t="s">
        <v>477</v>
      </c>
      <c r="AK10" s="936"/>
      <c r="AL10" s="936"/>
      <c r="AM10" s="936"/>
      <c r="AN10" s="942"/>
      <c r="AO10" s="943"/>
      <c r="AP10" s="3"/>
    </row>
    <row r="11" spans="2:86" ht="12" customHeight="1" x14ac:dyDescent="0.15">
      <c r="B11" s="629"/>
      <c r="C11" s="912"/>
      <c r="D11" s="910"/>
      <c r="E11" s="910"/>
      <c r="F11" s="910"/>
      <c r="G11" s="910"/>
      <c r="H11" s="910"/>
      <c r="I11" s="910"/>
      <c r="J11" s="911"/>
      <c r="K11" s="138" t="str">
        <f>IF(L11="","",AS11)</f>
        <v/>
      </c>
      <c r="L11" s="945" t="str">
        <f>IFERROR(VLOOKUP($AS$7&amp;$AS11,'様式C-1-1用'!$C$4:$AI$2973,5,0),"")</f>
        <v/>
      </c>
      <c r="M11" s="946"/>
      <c r="N11" s="945" t="str">
        <f>IFERROR(VLOOKUP($AS$7&amp;$AS11,'様式C-1-1用'!$C$4:$AI$2973,6,0),"")</f>
        <v/>
      </c>
      <c r="O11" s="946"/>
      <c r="P11" s="945" t="str">
        <f>IFERROR(VLOOKUP($AS$7&amp;$AS11,'様式C-1-1用'!$C$4:$AI$2973,7,0),"")</f>
        <v/>
      </c>
      <c r="Q11" s="946"/>
      <c r="R11" s="420" t="str">
        <f>IFERROR(VLOOKUP($AS$7&amp;$AS11,'様式C-1-1用'!$C$4:$AI$2973,9,0),"")</f>
        <v/>
      </c>
      <c r="S11" s="420"/>
      <c r="T11" s="420"/>
      <c r="U11" s="923" t="str">
        <f>IFERROR(VLOOKUP($AS$7&amp;$AS11,'様式C-1-1用'!$C$4:$AI$2973,20,0),"")</f>
        <v/>
      </c>
      <c r="V11" s="947"/>
      <c r="W11" s="923" t="str">
        <f>IFERROR(VLOOKUP($AS$7&amp;$AS11,'様式C-1-1用'!$C$4:$AI$2973,23,0),"")</f>
        <v/>
      </c>
      <c r="X11" s="924"/>
      <c r="Y11" s="289" t="str">
        <f>IFERROR(VLOOKUP($AS$7&amp;$AS11,'様式C-1-1用'!$C$4:$CE$2973,58,0),"")</f>
        <v/>
      </c>
      <c r="Z11" s="290" t="str">
        <f>IFERROR(VLOOKUP($AS$7&amp;$AS11,'様式C-1-1用'!$C$4:$BS$977,59,0),"")</f>
        <v/>
      </c>
      <c r="AA11" s="290" t="str">
        <f>IFERROR(VLOOKUP($AS$7&amp;$AS11,'様式C-1-1用'!$C$4:$BS$977,60,0),"")</f>
        <v/>
      </c>
      <c r="AB11" s="290" t="str">
        <f>IFERROR(VLOOKUP($AS$7&amp;$AS11,'様式C-1-1用'!$C$4:$BS$977,61,0),"")</f>
        <v/>
      </c>
      <c r="AC11" s="334" t="str">
        <f>IFERROR(VLOOKUP($AS$7&amp;$AS11,'様式C-1-1用'!$C$4:$BS$977,62,0),"")</f>
        <v/>
      </c>
      <c r="AD11" s="334" t="str">
        <f>IFERROR(VLOOKUP($AS$7&amp;$AS11,'様式C-1-1用'!$C$4:$BS$976,63,0),"")</f>
        <v/>
      </c>
      <c r="AE11" s="334" t="str">
        <f>IFERROR(VLOOKUP($AS$7&amp;$AS11,'様式C-1-1用'!$C$4:$BS$976,64,0),"")</f>
        <v/>
      </c>
      <c r="AF11" s="334" t="str">
        <f>IFERROR(VLOOKUP($AS$7&amp;$AS11,'様式C-1-1用'!$C$4:$BS$976,65,0),"")</f>
        <v/>
      </c>
      <c r="AG11" s="334" t="str">
        <f>IFERROR(VLOOKUP($AS$7&amp;$AS11,'様式C-1-1用'!$C$4:$BS$977,66,0),"")</f>
        <v/>
      </c>
      <c r="AH11" s="334" t="str">
        <f>IFERROR(VLOOKUP($AS$7&amp;$AS11,'様式C-1-1用'!$C$4:$BS$977,67,0),"")</f>
        <v/>
      </c>
      <c r="AI11" s="334" t="str">
        <f>IFERROR(VLOOKUP($AS$7&amp;$AS11,'様式C-1-1用'!$C$4:$BS$977,68,0),"")</f>
        <v/>
      </c>
      <c r="AJ11" s="334" t="str">
        <f>IFERROR(VLOOKUP($AS$7&amp;$AS11,'様式C-1-1用'!$C$4:$BS$977,69,0),"")</f>
        <v/>
      </c>
      <c r="AK11" s="944" t="str">
        <f>IFERROR(VLOOKUP($AS$7&amp;$AS11,'様式C-1-1用'!$C$4:$AI$976,17,0),"")</f>
        <v/>
      </c>
      <c r="AL11" s="944"/>
      <c r="AM11" s="944"/>
      <c r="AN11" s="758"/>
      <c r="AO11" s="759"/>
      <c r="AP11" s="3"/>
      <c r="AQ11" s="166">
        <f>IF(P11="外力",1,IF(P11="材質劣化",2,IF(P11="漏水",3,0)))</f>
        <v>0</v>
      </c>
      <c r="AS11" s="114">
        <v>1</v>
      </c>
    </row>
    <row r="12" spans="2:86" ht="12" customHeight="1" x14ac:dyDescent="0.15">
      <c r="B12" s="629"/>
      <c r="C12" s="912"/>
      <c r="D12" s="910"/>
      <c r="E12" s="910"/>
      <c r="F12" s="910"/>
      <c r="G12" s="910"/>
      <c r="H12" s="910"/>
      <c r="I12" s="910"/>
      <c r="J12" s="911"/>
      <c r="K12" s="138" t="str">
        <f t="shared" ref="K12:K30" si="5">IF(L12="","",AS12)</f>
        <v/>
      </c>
      <c r="L12" s="945" t="str">
        <f>IFERROR(VLOOKUP($AS$7&amp;$AS12,'様式C-1-1用'!$C$4:$AI$2973,5,0),"")</f>
        <v/>
      </c>
      <c r="M12" s="946"/>
      <c r="N12" s="945" t="str">
        <f>IFERROR(VLOOKUP($AS$7&amp;$AS12,'様式C-1-1用'!$C$4:$AI$2973,6,0),"")</f>
        <v/>
      </c>
      <c r="O12" s="946"/>
      <c r="P12" s="945" t="str">
        <f>IFERROR(VLOOKUP($AS$7&amp;$AS12,'様式C-1-1用'!$C$4:$AI$2973,7,0),"")</f>
        <v/>
      </c>
      <c r="Q12" s="946"/>
      <c r="R12" s="420" t="str">
        <f>IFERROR(VLOOKUP($AS$7&amp;$AS12,'様式C-1-1用'!$C$4:$AI$2973,9,0),"")</f>
        <v/>
      </c>
      <c r="S12" s="420"/>
      <c r="T12" s="420"/>
      <c r="U12" s="923" t="str">
        <f>IFERROR(VLOOKUP($AS$7&amp;$AS12,'様式C-1-1用'!$C$4:$AI$2973,20,0),"")</f>
        <v/>
      </c>
      <c r="V12" s="947"/>
      <c r="W12" s="923" t="str">
        <f>IFERROR(VLOOKUP($AS$7&amp;$AS12,'様式C-1-1用'!$C$4:$AI$2973,23,0),"")</f>
        <v/>
      </c>
      <c r="X12" s="924"/>
      <c r="Y12" s="289" t="str">
        <f>IFERROR(VLOOKUP($AS$7&amp;$AS12,'様式C-1-1用'!$C$4:$CE$2973,58,0),"")</f>
        <v/>
      </c>
      <c r="Z12" s="290" t="str">
        <f>IFERROR(VLOOKUP($AS$7&amp;$AS12,'様式C-1-1用'!$C$4:$BS$977,59,0),"")</f>
        <v/>
      </c>
      <c r="AA12" s="290" t="str">
        <f>IFERROR(VLOOKUP($AS$7&amp;$AS12,'様式C-1-1用'!$C$4:$BS$977,60,0),"")</f>
        <v/>
      </c>
      <c r="AB12" s="290" t="str">
        <f>IFERROR(VLOOKUP($AS$7&amp;$AS12,'様式C-1-1用'!$C$4:$BS$977,61,0),"")</f>
        <v/>
      </c>
      <c r="AC12" s="334" t="str">
        <f>IFERROR(VLOOKUP($AS$7&amp;$AS12,'様式C-1-1用'!$C$4:$BS$977,62,0),"")</f>
        <v/>
      </c>
      <c r="AD12" s="334" t="str">
        <f>IFERROR(VLOOKUP($AS$7&amp;$AS12,'様式C-1-1用'!$C$4:$BS$976,63,0),"")</f>
        <v/>
      </c>
      <c r="AE12" s="334" t="str">
        <f>IFERROR(VLOOKUP($AS$7&amp;$AS12,'様式C-1-1用'!$C$4:$BS$976,64,0),"")</f>
        <v/>
      </c>
      <c r="AF12" s="334" t="str">
        <f>IFERROR(VLOOKUP($AS$7&amp;$AS12,'様式C-1-1用'!$C$4:$BS$976,65,0),"")</f>
        <v/>
      </c>
      <c r="AG12" s="334" t="str">
        <f>IFERROR(VLOOKUP($AS$7&amp;$AS12,'様式C-1-1用'!$C$4:$BS$977,66,0),"")</f>
        <v/>
      </c>
      <c r="AH12" s="334" t="str">
        <f>IFERROR(VLOOKUP($AS$7&amp;$AS12,'様式C-1-1用'!$C$4:$BS$977,67,0),"")</f>
        <v/>
      </c>
      <c r="AI12" s="334" t="str">
        <f>IFERROR(VLOOKUP($AS$7&amp;$AS12,'様式C-1-1用'!$C$4:$BS$977,68,0),"")</f>
        <v/>
      </c>
      <c r="AJ12" s="334" t="str">
        <f>IFERROR(VLOOKUP($AS$7&amp;$AS12,'様式C-1-1用'!$C$4:$BS$977,69,0),"")</f>
        <v/>
      </c>
      <c r="AK12" s="924" t="str">
        <f>IFERROR(VLOOKUP($AS$7&amp;$AS12,'様式C-1-1用'!$C$4:$AI$976,17,0),"")</f>
        <v/>
      </c>
      <c r="AL12" s="924"/>
      <c r="AM12" s="924"/>
      <c r="AN12" s="755"/>
      <c r="AO12" s="756"/>
      <c r="AP12" s="3"/>
      <c r="AQ12" s="166">
        <f t="shared" ref="AQ12:AQ30" si="6">IF(P12="外力",1,IF(P12="材質劣化",2,IF(P12="漏水",3,0)))</f>
        <v>0</v>
      </c>
      <c r="AS12" s="114">
        <f>AS11+1</f>
        <v>2</v>
      </c>
    </row>
    <row r="13" spans="2:86" ht="12" customHeight="1" x14ac:dyDescent="0.15">
      <c r="B13" s="629"/>
      <c r="C13" s="912"/>
      <c r="D13" s="910"/>
      <c r="E13" s="910"/>
      <c r="F13" s="910"/>
      <c r="G13" s="910"/>
      <c r="H13" s="910"/>
      <c r="I13" s="910"/>
      <c r="J13" s="911"/>
      <c r="K13" s="138" t="str">
        <f t="shared" si="5"/>
        <v/>
      </c>
      <c r="L13" s="945" t="str">
        <f>IFERROR(VLOOKUP($AS$7&amp;$AS13,'様式C-1-1用'!$C$4:$AI$2973,5,0),"")</f>
        <v/>
      </c>
      <c r="M13" s="946"/>
      <c r="N13" s="945" t="str">
        <f>IFERROR(VLOOKUP($AS$7&amp;$AS13,'様式C-1-1用'!$C$4:$AI$2973,6,0),"")</f>
        <v/>
      </c>
      <c r="O13" s="946"/>
      <c r="P13" s="945" t="str">
        <f>IFERROR(VLOOKUP($AS$7&amp;$AS13,'様式C-1-1用'!$C$4:$AI$2973,7,0),"")</f>
        <v/>
      </c>
      <c r="Q13" s="946"/>
      <c r="R13" s="420" t="str">
        <f>IFERROR(VLOOKUP($AS$7&amp;$AS13,'様式C-1-1用'!$C$4:$AI$2973,9,0),"")</f>
        <v/>
      </c>
      <c r="S13" s="420"/>
      <c r="T13" s="420"/>
      <c r="U13" s="923" t="str">
        <f>IFERROR(VLOOKUP($AS$7&amp;$AS13,'様式C-1-1用'!$C$4:$AI$2973,20,0),"")</f>
        <v/>
      </c>
      <c r="V13" s="947"/>
      <c r="W13" s="923" t="str">
        <f>IFERROR(VLOOKUP($AS$7&amp;$AS13,'様式C-1-1用'!$C$4:$AI$2973,23,0),"")</f>
        <v/>
      </c>
      <c r="X13" s="924"/>
      <c r="Y13" s="289" t="str">
        <f>IFERROR(VLOOKUP($AS$7&amp;$AS13,'様式C-1-1用'!$C$4:$CE$2973,58,0),"")</f>
        <v/>
      </c>
      <c r="Z13" s="290" t="str">
        <f>IFERROR(VLOOKUP($AS$7&amp;$AS13,'様式C-1-1用'!$C$4:$BS$977,59,0),"")</f>
        <v/>
      </c>
      <c r="AA13" s="290" t="str">
        <f>IFERROR(VLOOKUP($AS$7&amp;$AS13,'様式C-1-1用'!$C$4:$BS$977,60,0),"")</f>
        <v/>
      </c>
      <c r="AB13" s="290" t="str">
        <f>IFERROR(VLOOKUP($AS$7&amp;$AS13,'様式C-1-1用'!$C$4:$BS$977,61,0),"")</f>
        <v/>
      </c>
      <c r="AC13" s="334" t="str">
        <f>IFERROR(VLOOKUP($AS$7&amp;$AS13,'様式C-1-1用'!$C$4:$BS$977,62,0),"")</f>
        <v/>
      </c>
      <c r="AD13" s="334" t="str">
        <f>IFERROR(VLOOKUP($AS$7&amp;$AS13,'様式C-1-1用'!$C$4:$BS$976,63,0),"")</f>
        <v/>
      </c>
      <c r="AE13" s="334" t="str">
        <f>IFERROR(VLOOKUP($AS$7&amp;$AS13,'様式C-1-1用'!$C$4:$BS$976,64,0),"")</f>
        <v/>
      </c>
      <c r="AF13" s="334" t="str">
        <f>IFERROR(VLOOKUP($AS$7&amp;$AS13,'様式C-1-1用'!$C$4:$BS$976,65,0),"")</f>
        <v/>
      </c>
      <c r="AG13" s="334" t="str">
        <f>IFERROR(VLOOKUP($AS$7&amp;$AS13,'様式C-1-1用'!$C$4:$BS$977,66,0),"")</f>
        <v/>
      </c>
      <c r="AH13" s="334" t="str">
        <f>IFERROR(VLOOKUP($AS$7&amp;$AS13,'様式C-1-1用'!$C$4:$BS$977,67,0),"")</f>
        <v/>
      </c>
      <c r="AI13" s="334" t="str">
        <f>IFERROR(VLOOKUP($AS$7&amp;$AS13,'様式C-1-1用'!$C$4:$BS$977,68,0),"")</f>
        <v/>
      </c>
      <c r="AJ13" s="334" t="str">
        <f>IFERROR(VLOOKUP($AS$7&amp;$AS13,'様式C-1-1用'!$C$4:$BS$977,69,0),"")</f>
        <v/>
      </c>
      <c r="AK13" s="924" t="str">
        <f>IFERROR(VLOOKUP($AS$7&amp;$AS13,'様式C-1-1用'!$C$4:$AI$976,17,0),"")</f>
        <v/>
      </c>
      <c r="AL13" s="924"/>
      <c r="AM13" s="924"/>
      <c r="AN13" s="755"/>
      <c r="AO13" s="756"/>
      <c r="AP13" s="3"/>
      <c r="AQ13" s="166">
        <f t="shared" si="6"/>
        <v>0</v>
      </c>
      <c r="AS13" s="114">
        <f t="shared" ref="AS13:AS30" si="7">AS12+1</f>
        <v>3</v>
      </c>
    </row>
    <row r="14" spans="2:86" ht="12" customHeight="1" x14ac:dyDescent="0.15">
      <c r="B14" s="629"/>
      <c r="C14" s="912"/>
      <c r="D14" s="910"/>
      <c r="E14" s="910"/>
      <c r="F14" s="910"/>
      <c r="G14" s="910"/>
      <c r="H14" s="910"/>
      <c r="I14" s="910"/>
      <c r="J14" s="911"/>
      <c r="K14" s="138" t="str">
        <f t="shared" si="5"/>
        <v/>
      </c>
      <c r="L14" s="945" t="str">
        <f>IFERROR(VLOOKUP($AS$7&amp;$AS14,'様式C-1-1用'!$C$4:$AI$2973,5,0),"")</f>
        <v/>
      </c>
      <c r="M14" s="946"/>
      <c r="N14" s="945" t="str">
        <f>IFERROR(VLOOKUP($AS$7&amp;$AS14,'様式C-1-1用'!$C$4:$AI$2973,6,0),"")</f>
        <v/>
      </c>
      <c r="O14" s="946"/>
      <c r="P14" s="945" t="str">
        <f>IFERROR(VLOOKUP($AS$7&amp;$AS14,'様式C-1-1用'!$C$4:$AI$2973,7,0),"")</f>
        <v/>
      </c>
      <c r="Q14" s="946"/>
      <c r="R14" s="420" t="str">
        <f>IFERROR(VLOOKUP($AS$7&amp;$AS14,'様式C-1-1用'!$C$4:$AI$2973,9,0),"")</f>
        <v/>
      </c>
      <c r="S14" s="420"/>
      <c r="T14" s="420"/>
      <c r="U14" s="923" t="str">
        <f>IFERROR(VLOOKUP($AS$7&amp;$AS14,'様式C-1-1用'!$C$4:$AI$2973,20,0),"")</f>
        <v/>
      </c>
      <c r="V14" s="947"/>
      <c r="W14" s="923" t="str">
        <f>IFERROR(VLOOKUP($AS$7&amp;$AS14,'様式C-1-1用'!$C$4:$AI$2973,23,0),"")</f>
        <v/>
      </c>
      <c r="X14" s="924"/>
      <c r="Y14" s="289" t="str">
        <f>IFERROR(VLOOKUP($AS$7&amp;$AS14,'様式C-1-1用'!$C$4:$CE$2973,58,0),"")</f>
        <v/>
      </c>
      <c r="Z14" s="290" t="str">
        <f>IFERROR(VLOOKUP($AS$7&amp;$AS14,'様式C-1-1用'!$C$4:$BS$977,59,0),"")</f>
        <v/>
      </c>
      <c r="AA14" s="290" t="str">
        <f>IFERROR(VLOOKUP($AS$7&amp;$AS14,'様式C-1-1用'!$C$4:$BS$977,60,0),"")</f>
        <v/>
      </c>
      <c r="AB14" s="290" t="str">
        <f>IFERROR(VLOOKUP($AS$7&amp;$AS14,'様式C-1-1用'!$C$4:$BS$977,61,0),"")</f>
        <v/>
      </c>
      <c r="AC14" s="334" t="str">
        <f>IFERROR(VLOOKUP($AS$7&amp;$AS14,'様式C-1-1用'!$C$4:$BS$977,62,0),"")</f>
        <v/>
      </c>
      <c r="AD14" s="334" t="str">
        <f>IFERROR(VLOOKUP($AS$7&amp;$AS14,'様式C-1-1用'!$C$4:$BS$976,63,0),"")</f>
        <v/>
      </c>
      <c r="AE14" s="334" t="str">
        <f>IFERROR(VLOOKUP($AS$7&amp;$AS14,'様式C-1-1用'!$C$4:$BS$976,64,0),"")</f>
        <v/>
      </c>
      <c r="AF14" s="334" t="str">
        <f>IFERROR(VLOOKUP($AS$7&amp;$AS14,'様式C-1-1用'!$C$4:$BS$976,65,0),"")</f>
        <v/>
      </c>
      <c r="AG14" s="334" t="str">
        <f>IFERROR(VLOOKUP($AS$7&amp;$AS14,'様式C-1-1用'!$C$4:$BS$977,66,0),"")</f>
        <v/>
      </c>
      <c r="AH14" s="334" t="str">
        <f>IFERROR(VLOOKUP($AS$7&amp;$AS14,'様式C-1-1用'!$C$4:$BS$977,67,0),"")</f>
        <v/>
      </c>
      <c r="AI14" s="334" t="str">
        <f>IFERROR(VLOOKUP($AS$7&amp;$AS14,'様式C-1-1用'!$C$4:$BS$977,68,0),"")</f>
        <v/>
      </c>
      <c r="AJ14" s="334" t="str">
        <f>IFERROR(VLOOKUP($AS$7&amp;$AS14,'様式C-1-1用'!$C$4:$BS$977,69,0),"")</f>
        <v/>
      </c>
      <c r="AK14" s="924" t="str">
        <f>IFERROR(VLOOKUP($AS$7&amp;$AS14,'様式C-1-1用'!$C$4:$AI$976,17,0),"")</f>
        <v/>
      </c>
      <c r="AL14" s="924"/>
      <c r="AM14" s="924"/>
      <c r="AN14" s="755"/>
      <c r="AO14" s="756"/>
      <c r="AP14" s="3"/>
      <c r="AQ14" s="166">
        <f t="shared" si="6"/>
        <v>0</v>
      </c>
      <c r="AS14" s="114">
        <f t="shared" si="7"/>
        <v>4</v>
      </c>
    </row>
    <row r="15" spans="2:86" ht="12" customHeight="1" x14ac:dyDescent="0.15">
      <c r="B15" s="629"/>
      <c r="C15" s="912"/>
      <c r="D15" s="910"/>
      <c r="E15" s="910"/>
      <c r="F15" s="910"/>
      <c r="G15" s="910"/>
      <c r="H15" s="910"/>
      <c r="I15" s="910"/>
      <c r="J15" s="911"/>
      <c r="K15" s="138" t="str">
        <f t="shared" si="5"/>
        <v/>
      </c>
      <c r="L15" s="945" t="str">
        <f>IFERROR(VLOOKUP($AS$7&amp;$AS15,'様式C-1-1用'!$C$4:$AI$2973,5,0),"")</f>
        <v/>
      </c>
      <c r="M15" s="946"/>
      <c r="N15" s="945" t="str">
        <f>IFERROR(VLOOKUP($AS$7&amp;$AS15,'様式C-1-1用'!$C$4:$AI$2973,6,0),"")</f>
        <v/>
      </c>
      <c r="O15" s="946"/>
      <c r="P15" s="945" t="str">
        <f>IFERROR(VLOOKUP($AS$7&amp;$AS15,'様式C-1-1用'!$C$4:$AI$2973,7,0),"")</f>
        <v/>
      </c>
      <c r="Q15" s="946"/>
      <c r="R15" s="420" t="str">
        <f>IFERROR(VLOOKUP($AS$7&amp;$AS15,'様式C-1-1用'!$C$4:$AI$2973,9,0),"")</f>
        <v/>
      </c>
      <c r="S15" s="420"/>
      <c r="T15" s="420"/>
      <c r="U15" s="923" t="str">
        <f>IFERROR(VLOOKUP($AS$7&amp;$AS15,'様式C-1-1用'!$C$4:$AI$2973,20,0),"")</f>
        <v/>
      </c>
      <c r="V15" s="947"/>
      <c r="W15" s="923" t="str">
        <f>IFERROR(VLOOKUP($AS$7&amp;$AS15,'様式C-1-1用'!$C$4:$AI$2973,23,0),"")</f>
        <v/>
      </c>
      <c r="X15" s="924"/>
      <c r="Y15" s="289" t="str">
        <f>IFERROR(VLOOKUP($AS$7&amp;$AS15,'様式C-1-1用'!$C$4:$CE$2973,58,0),"")</f>
        <v/>
      </c>
      <c r="Z15" s="290" t="str">
        <f>IFERROR(VLOOKUP($AS$7&amp;$AS15,'様式C-1-1用'!$C$4:$BS$977,59,0),"")</f>
        <v/>
      </c>
      <c r="AA15" s="290" t="str">
        <f>IFERROR(VLOOKUP($AS$7&amp;$AS15,'様式C-1-1用'!$C$4:$BS$977,60,0),"")</f>
        <v/>
      </c>
      <c r="AB15" s="290" t="str">
        <f>IFERROR(VLOOKUP($AS$7&amp;$AS15,'様式C-1-1用'!$C$4:$BS$977,61,0),"")</f>
        <v/>
      </c>
      <c r="AC15" s="334" t="str">
        <f>IFERROR(VLOOKUP($AS$7&amp;$AS15,'様式C-1-1用'!$C$4:$BS$977,62,0),"")</f>
        <v/>
      </c>
      <c r="AD15" s="334" t="str">
        <f>IFERROR(VLOOKUP($AS$7&amp;$AS15,'様式C-1-1用'!$C$4:$BS$976,63,0),"")</f>
        <v/>
      </c>
      <c r="AE15" s="334" t="str">
        <f>IFERROR(VLOOKUP($AS$7&amp;$AS15,'様式C-1-1用'!$C$4:$BS$976,64,0),"")</f>
        <v/>
      </c>
      <c r="AF15" s="334" t="str">
        <f>IFERROR(VLOOKUP($AS$7&amp;$AS15,'様式C-1-1用'!$C$4:$BS$976,65,0),"")</f>
        <v/>
      </c>
      <c r="AG15" s="334" t="str">
        <f>IFERROR(VLOOKUP($AS$7&amp;$AS15,'様式C-1-1用'!$C$4:$BS$977,66,0),"")</f>
        <v/>
      </c>
      <c r="AH15" s="334" t="str">
        <f>IFERROR(VLOOKUP($AS$7&amp;$AS15,'様式C-1-1用'!$C$4:$BS$977,67,0),"")</f>
        <v/>
      </c>
      <c r="AI15" s="334" t="str">
        <f>IFERROR(VLOOKUP($AS$7&amp;$AS15,'様式C-1-1用'!$C$4:$BS$977,68,0),"")</f>
        <v/>
      </c>
      <c r="AJ15" s="334" t="str">
        <f>IFERROR(VLOOKUP($AS$7&amp;$AS15,'様式C-1-1用'!$C$4:$BS$977,69,0),"")</f>
        <v/>
      </c>
      <c r="AK15" s="924" t="str">
        <f>IFERROR(VLOOKUP($AS$7&amp;$AS15,'様式C-1-1用'!$C$4:$AI$976,17,0),"")</f>
        <v/>
      </c>
      <c r="AL15" s="924"/>
      <c r="AM15" s="924"/>
      <c r="AN15" s="755"/>
      <c r="AO15" s="756"/>
      <c r="AP15" s="3"/>
      <c r="AQ15" s="166">
        <f t="shared" si="6"/>
        <v>0</v>
      </c>
      <c r="AS15" s="114">
        <f t="shared" si="7"/>
        <v>5</v>
      </c>
    </row>
    <row r="16" spans="2:86" ht="12" customHeight="1" x14ac:dyDescent="0.15">
      <c r="B16" s="629"/>
      <c r="C16" s="912"/>
      <c r="D16" s="910"/>
      <c r="E16" s="910"/>
      <c r="F16" s="910"/>
      <c r="G16" s="910"/>
      <c r="H16" s="910"/>
      <c r="I16" s="910"/>
      <c r="J16" s="911"/>
      <c r="K16" s="138" t="str">
        <f t="shared" si="5"/>
        <v/>
      </c>
      <c r="L16" s="945" t="str">
        <f>IFERROR(VLOOKUP($AS$7&amp;$AS16,'様式C-1-1用'!$C$4:$AI$2973,5,0),"")</f>
        <v/>
      </c>
      <c r="M16" s="946"/>
      <c r="N16" s="945" t="str">
        <f>IFERROR(VLOOKUP($AS$7&amp;$AS16,'様式C-1-1用'!$C$4:$AI$2973,6,0),"")</f>
        <v/>
      </c>
      <c r="O16" s="946"/>
      <c r="P16" s="945" t="str">
        <f>IFERROR(VLOOKUP($AS$7&amp;$AS16,'様式C-1-1用'!$C$4:$AI$2973,7,0),"")</f>
        <v/>
      </c>
      <c r="Q16" s="946"/>
      <c r="R16" s="420" t="str">
        <f>IFERROR(VLOOKUP($AS$7&amp;$AS16,'様式C-1-1用'!$C$4:$AI$2973,9,0),"")</f>
        <v/>
      </c>
      <c r="S16" s="420"/>
      <c r="T16" s="420"/>
      <c r="U16" s="923" t="str">
        <f>IFERROR(VLOOKUP($AS$7&amp;$AS16,'様式C-1-1用'!$C$4:$AI$2973,20,0),"")</f>
        <v/>
      </c>
      <c r="V16" s="947"/>
      <c r="W16" s="923" t="str">
        <f>IFERROR(VLOOKUP($AS$7&amp;$AS16,'様式C-1-1用'!$C$4:$AI$2973,23,0),"")</f>
        <v/>
      </c>
      <c r="X16" s="924"/>
      <c r="Y16" s="289" t="str">
        <f>IFERROR(VLOOKUP($AS$7&amp;$AS16,'様式C-1-1用'!$C$4:$CE$2973,58,0),"")</f>
        <v/>
      </c>
      <c r="Z16" s="290" t="str">
        <f>IFERROR(VLOOKUP($AS$7&amp;$AS16,'様式C-1-1用'!$C$4:$BS$977,59,0),"")</f>
        <v/>
      </c>
      <c r="AA16" s="290" t="str">
        <f>IFERROR(VLOOKUP($AS$7&amp;$AS16,'様式C-1-1用'!$C$4:$BS$977,60,0),"")</f>
        <v/>
      </c>
      <c r="AB16" s="290" t="str">
        <f>IFERROR(VLOOKUP($AS$7&amp;$AS16,'様式C-1-1用'!$C$4:$BS$977,61,0),"")</f>
        <v/>
      </c>
      <c r="AC16" s="334" t="str">
        <f>IFERROR(VLOOKUP($AS$7&amp;$AS16,'様式C-1-1用'!$C$4:$BS$977,62,0),"")</f>
        <v/>
      </c>
      <c r="AD16" s="334" t="str">
        <f>IFERROR(VLOOKUP($AS$7&amp;$AS16,'様式C-1-1用'!$C$4:$BS$976,63,0),"")</f>
        <v/>
      </c>
      <c r="AE16" s="334" t="str">
        <f>IFERROR(VLOOKUP($AS$7&amp;$AS16,'様式C-1-1用'!$C$4:$BS$976,64,0),"")</f>
        <v/>
      </c>
      <c r="AF16" s="334" t="str">
        <f>IFERROR(VLOOKUP($AS$7&amp;$AS16,'様式C-1-1用'!$C$4:$BS$976,65,0),"")</f>
        <v/>
      </c>
      <c r="AG16" s="334" t="str">
        <f>IFERROR(VLOOKUP($AS$7&amp;$AS16,'様式C-1-1用'!$C$4:$BS$977,66,0),"")</f>
        <v/>
      </c>
      <c r="AH16" s="334" t="str">
        <f>IFERROR(VLOOKUP($AS$7&amp;$AS16,'様式C-1-1用'!$C$4:$BS$977,67,0),"")</f>
        <v/>
      </c>
      <c r="AI16" s="334" t="str">
        <f>IFERROR(VLOOKUP($AS$7&amp;$AS16,'様式C-1-1用'!$C$4:$BS$977,68,0),"")</f>
        <v/>
      </c>
      <c r="AJ16" s="334" t="str">
        <f>IFERROR(VLOOKUP($AS$7&amp;$AS16,'様式C-1-1用'!$C$4:$BS$977,69,0),"")</f>
        <v/>
      </c>
      <c r="AK16" s="924" t="str">
        <f>IFERROR(VLOOKUP($AS$7&amp;$AS16,'様式C-1-1用'!$C$4:$AI$976,17,0),"")</f>
        <v/>
      </c>
      <c r="AL16" s="924"/>
      <c r="AM16" s="924"/>
      <c r="AN16" s="755"/>
      <c r="AO16" s="756"/>
      <c r="AP16" s="3"/>
      <c r="AQ16" s="166">
        <f t="shared" si="6"/>
        <v>0</v>
      </c>
      <c r="AS16" s="114">
        <f t="shared" si="7"/>
        <v>6</v>
      </c>
    </row>
    <row r="17" spans="2:45" ht="12" customHeight="1" x14ac:dyDescent="0.15">
      <c r="B17" s="629"/>
      <c r="C17" s="912"/>
      <c r="D17" s="910"/>
      <c r="E17" s="910"/>
      <c r="F17" s="910"/>
      <c r="G17" s="910"/>
      <c r="H17" s="910"/>
      <c r="I17" s="910"/>
      <c r="J17" s="911"/>
      <c r="K17" s="138" t="str">
        <f t="shared" si="5"/>
        <v/>
      </c>
      <c r="L17" s="945" t="str">
        <f>IFERROR(VLOOKUP($AS$7&amp;$AS17,'様式C-1-1用'!$C$4:$AI$2973,5,0),"")</f>
        <v/>
      </c>
      <c r="M17" s="946"/>
      <c r="N17" s="945" t="str">
        <f>IFERROR(VLOOKUP($AS$7&amp;$AS17,'様式C-1-1用'!$C$4:$AI$2973,6,0),"")</f>
        <v/>
      </c>
      <c r="O17" s="946"/>
      <c r="P17" s="945" t="str">
        <f>IFERROR(VLOOKUP($AS$7&amp;$AS17,'様式C-1-1用'!$C$4:$AI$2973,7,0),"")</f>
        <v/>
      </c>
      <c r="Q17" s="946"/>
      <c r="R17" s="420" t="str">
        <f>IFERROR(VLOOKUP($AS$7&amp;$AS17,'様式C-1-1用'!$C$4:$AI$2973,9,0),"")</f>
        <v/>
      </c>
      <c r="S17" s="420"/>
      <c r="T17" s="420"/>
      <c r="U17" s="923" t="str">
        <f>IFERROR(VLOOKUP($AS$7&amp;$AS17,'様式C-1-1用'!$C$4:$AI$2973,20,0),"")</f>
        <v/>
      </c>
      <c r="V17" s="947"/>
      <c r="W17" s="923" t="str">
        <f>IFERROR(VLOOKUP($AS$7&amp;$AS17,'様式C-1-1用'!$C$4:$AI$2973,23,0),"")</f>
        <v/>
      </c>
      <c r="X17" s="924"/>
      <c r="Y17" s="289" t="str">
        <f>IFERROR(VLOOKUP($AS$7&amp;$AS17,'様式C-1-1用'!$C$4:$CE$2973,58,0),"")</f>
        <v/>
      </c>
      <c r="Z17" s="290" t="str">
        <f>IFERROR(VLOOKUP($AS$7&amp;$AS17,'様式C-1-1用'!$C$4:$BS$977,59,0),"")</f>
        <v/>
      </c>
      <c r="AA17" s="290" t="str">
        <f>IFERROR(VLOOKUP($AS$7&amp;$AS17,'様式C-1-1用'!$C$4:$BS$977,60,0),"")</f>
        <v/>
      </c>
      <c r="AB17" s="290" t="str">
        <f>IFERROR(VLOOKUP($AS$7&amp;$AS17,'様式C-1-1用'!$C$4:$BS$977,61,0),"")</f>
        <v/>
      </c>
      <c r="AC17" s="334" t="str">
        <f>IFERROR(VLOOKUP($AS$7&amp;$AS17,'様式C-1-1用'!$C$4:$BS$977,62,0),"")</f>
        <v/>
      </c>
      <c r="AD17" s="334" t="str">
        <f>IFERROR(VLOOKUP($AS$7&amp;$AS17,'様式C-1-1用'!$C$4:$BS$976,63,0),"")</f>
        <v/>
      </c>
      <c r="AE17" s="334" t="str">
        <f>IFERROR(VLOOKUP($AS$7&amp;$AS17,'様式C-1-1用'!$C$4:$BS$976,64,0),"")</f>
        <v/>
      </c>
      <c r="AF17" s="334" t="str">
        <f>IFERROR(VLOOKUP($AS$7&amp;$AS17,'様式C-1-1用'!$C$4:$BS$976,65,0),"")</f>
        <v/>
      </c>
      <c r="AG17" s="334" t="str">
        <f>IFERROR(VLOOKUP($AS$7&amp;$AS17,'様式C-1-1用'!$C$4:$BS$977,66,0),"")</f>
        <v/>
      </c>
      <c r="AH17" s="334" t="str">
        <f>IFERROR(VLOOKUP($AS$7&amp;$AS17,'様式C-1-1用'!$C$4:$BS$977,67,0),"")</f>
        <v/>
      </c>
      <c r="AI17" s="334" t="str">
        <f>IFERROR(VLOOKUP($AS$7&amp;$AS17,'様式C-1-1用'!$C$4:$BS$977,68,0),"")</f>
        <v/>
      </c>
      <c r="AJ17" s="334" t="str">
        <f>IFERROR(VLOOKUP($AS$7&amp;$AS17,'様式C-1-1用'!$C$4:$BS$977,69,0),"")</f>
        <v/>
      </c>
      <c r="AK17" s="924" t="str">
        <f>IFERROR(VLOOKUP($AS$7&amp;$AS17,'様式C-1-1用'!$C$4:$AI$976,17,0),"")</f>
        <v/>
      </c>
      <c r="AL17" s="924"/>
      <c r="AM17" s="924"/>
      <c r="AN17" s="755"/>
      <c r="AO17" s="756"/>
      <c r="AP17" s="3"/>
      <c r="AQ17" s="166">
        <f t="shared" si="6"/>
        <v>0</v>
      </c>
      <c r="AS17" s="114">
        <f t="shared" si="7"/>
        <v>7</v>
      </c>
    </row>
    <row r="18" spans="2:45" ht="12" customHeight="1" x14ac:dyDescent="0.15">
      <c r="B18" s="629"/>
      <c r="C18" s="912"/>
      <c r="D18" s="910"/>
      <c r="E18" s="910"/>
      <c r="F18" s="910"/>
      <c r="G18" s="910"/>
      <c r="H18" s="910"/>
      <c r="I18" s="910"/>
      <c r="J18" s="911"/>
      <c r="K18" s="138" t="str">
        <f t="shared" si="5"/>
        <v/>
      </c>
      <c r="L18" s="945" t="str">
        <f>IFERROR(VLOOKUP($AS$7&amp;$AS18,'様式C-1-1用'!$C$4:$AI$2973,5,0),"")</f>
        <v/>
      </c>
      <c r="M18" s="946"/>
      <c r="N18" s="945" t="str">
        <f>IFERROR(VLOOKUP($AS$7&amp;$AS18,'様式C-1-1用'!$C$4:$AI$2973,6,0),"")</f>
        <v/>
      </c>
      <c r="O18" s="946"/>
      <c r="P18" s="945" t="str">
        <f>IFERROR(VLOOKUP($AS$7&amp;$AS18,'様式C-1-1用'!$C$4:$AI$2973,7,0),"")</f>
        <v/>
      </c>
      <c r="Q18" s="946"/>
      <c r="R18" s="420" t="str">
        <f>IFERROR(VLOOKUP($AS$7&amp;$AS18,'様式C-1-1用'!$C$4:$AI$2973,9,0),"")</f>
        <v/>
      </c>
      <c r="S18" s="420"/>
      <c r="T18" s="420"/>
      <c r="U18" s="923" t="str">
        <f>IFERROR(VLOOKUP($AS$7&amp;$AS18,'様式C-1-1用'!$C$4:$AI$2973,20,0),"")</f>
        <v/>
      </c>
      <c r="V18" s="947"/>
      <c r="W18" s="923" t="str">
        <f>IFERROR(VLOOKUP($AS$7&amp;$AS18,'様式C-1-1用'!$C$4:$AI$2973,23,0),"")</f>
        <v/>
      </c>
      <c r="X18" s="924"/>
      <c r="Y18" s="289" t="str">
        <f>IFERROR(VLOOKUP($AS$7&amp;$AS18,'様式C-1-1用'!$C$4:$CE$2973,58,0),"")</f>
        <v/>
      </c>
      <c r="Z18" s="290" t="str">
        <f>IFERROR(VLOOKUP($AS$7&amp;$AS18,'様式C-1-1用'!$C$4:$BS$977,59,0),"")</f>
        <v/>
      </c>
      <c r="AA18" s="290" t="str">
        <f>IFERROR(VLOOKUP($AS$7&amp;$AS18,'様式C-1-1用'!$C$4:$BS$977,60,0),"")</f>
        <v/>
      </c>
      <c r="AB18" s="290" t="str">
        <f>IFERROR(VLOOKUP($AS$7&amp;$AS18,'様式C-1-1用'!$C$4:$BS$977,61,0),"")</f>
        <v/>
      </c>
      <c r="AC18" s="334" t="str">
        <f>IFERROR(VLOOKUP($AS$7&amp;$AS18,'様式C-1-1用'!$C$4:$BS$977,62,0),"")</f>
        <v/>
      </c>
      <c r="AD18" s="334" t="str">
        <f>IFERROR(VLOOKUP($AS$7&amp;$AS18,'様式C-1-1用'!$C$4:$BS$976,63,0),"")</f>
        <v/>
      </c>
      <c r="AE18" s="334" t="str">
        <f>IFERROR(VLOOKUP($AS$7&amp;$AS18,'様式C-1-1用'!$C$4:$BS$976,64,0),"")</f>
        <v/>
      </c>
      <c r="AF18" s="334" t="str">
        <f>IFERROR(VLOOKUP($AS$7&amp;$AS18,'様式C-1-1用'!$C$4:$BS$976,65,0),"")</f>
        <v/>
      </c>
      <c r="AG18" s="334" t="str">
        <f>IFERROR(VLOOKUP($AS$7&amp;$AS18,'様式C-1-1用'!$C$4:$BS$977,66,0),"")</f>
        <v/>
      </c>
      <c r="AH18" s="334" t="str">
        <f>IFERROR(VLOOKUP($AS$7&amp;$AS18,'様式C-1-1用'!$C$4:$BS$977,67,0),"")</f>
        <v/>
      </c>
      <c r="AI18" s="334" t="str">
        <f>IFERROR(VLOOKUP($AS$7&amp;$AS18,'様式C-1-1用'!$C$4:$BS$977,68,0),"")</f>
        <v/>
      </c>
      <c r="AJ18" s="334" t="str">
        <f>IFERROR(VLOOKUP($AS$7&amp;$AS18,'様式C-1-1用'!$C$4:$BS$977,69,0),"")</f>
        <v/>
      </c>
      <c r="AK18" s="924" t="str">
        <f>IFERROR(VLOOKUP($AS$7&amp;$AS18,'様式C-1-1用'!$C$4:$AI$976,17,0),"")</f>
        <v/>
      </c>
      <c r="AL18" s="924"/>
      <c r="AM18" s="924"/>
      <c r="AN18" s="755"/>
      <c r="AO18" s="756"/>
      <c r="AP18" s="3"/>
      <c r="AQ18" s="166">
        <f t="shared" si="6"/>
        <v>0</v>
      </c>
      <c r="AS18" s="114">
        <f t="shared" si="7"/>
        <v>8</v>
      </c>
    </row>
    <row r="19" spans="2:45" ht="12" customHeight="1" x14ac:dyDescent="0.15">
      <c r="B19" s="629"/>
      <c r="C19" s="912"/>
      <c r="D19" s="910"/>
      <c r="E19" s="910"/>
      <c r="F19" s="910"/>
      <c r="G19" s="910"/>
      <c r="H19" s="910"/>
      <c r="I19" s="910"/>
      <c r="J19" s="911"/>
      <c r="K19" s="138" t="str">
        <f t="shared" si="5"/>
        <v/>
      </c>
      <c r="L19" s="945" t="str">
        <f>IFERROR(VLOOKUP($AS$7&amp;$AS19,'様式C-1-1用'!$C$4:$AI$2973,5,0),"")</f>
        <v/>
      </c>
      <c r="M19" s="946"/>
      <c r="N19" s="945" t="str">
        <f>IFERROR(VLOOKUP($AS$7&amp;$AS19,'様式C-1-1用'!$C$4:$AI$2973,6,0),"")</f>
        <v/>
      </c>
      <c r="O19" s="946"/>
      <c r="P19" s="945" t="str">
        <f>IFERROR(VLOOKUP($AS$7&amp;$AS19,'様式C-1-1用'!$C$4:$AI$2973,7,0),"")</f>
        <v/>
      </c>
      <c r="Q19" s="946"/>
      <c r="R19" s="420" t="str">
        <f>IFERROR(VLOOKUP($AS$7&amp;$AS19,'様式C-1-1用'!$C$4:$AI$2973,9,0),"")</f>
        <v/>
      </c>
      <c r="S19" s="420"/>
      <c r="T19" s="420"/>
      <c r="U19" s="923" t="str">
        <f>IFERROR(VLOOKUP($AS$7&amp;$AS19,'様式C-1-1用'!$C$4:$AI$2973,20,0),"")</f>
        <v/>
      </c>
      <c r="V19" s="947"/>
      <c r="W19" s="923" t="str">
        <f>IFERROR(VLOOKUP($AS$7&amp;$AS19,'様式C-1-1用'!$C$4:$AI$2973,23,0),"")</f>
        <v/>
      </c>
      <c r="X19" s="924"/>
      <c r="Y19" s="289" t="str">
        <f>IFERROR(VLOOKUP($AS$7&amp;$AS19,'様式C-1-1用'!$C$4:$CE$2973,58,0),"")</f>
        <v/>
      </c>
      <c r="Z19" s="290" t="str">
        <f>IFERROR(VLOOKUP($AS$7&amp;$AS19,'様式C-1-1用'!$C$4:$BS$977,59,0),"")</f>
        <v/>
      </c>
      <c r="AA19" s="290" t="str">
        <f>IFERROR(VLOOKUP($AS$7&amp;$AS19,'様式C-1-1用'!$C$4:$BS$977,60,0),"")</f>
        <v/>
      </c>
      <c r="AB19" s="290" t="str">
        <f>IFERROR(VLOOKUP($AS$7&amp;$AS19,'様式C-1-1用'!$C$4:$BS$977,61,0),"")</f>
        <v/>
      </c>
      <c r="AC19" s="334" t="str">
        <f>IFERROR(VLOOKUP($AS$7&amp;$AS19,'様式C-1-1用'!$C$4:$BS$977,62,0),"")</f>
        <v/>
      </c>
      <c r="AD19" s="334" t="str">
        <f>IFERROR(VLOOKUP($AS$7&amp;$AS19,'様式C-1-1用'!$C$4:$BS$976,63,0),"")</f>
        <v/>
      </c>
      <c r="AE19" s="334" t="str">
        <f>IFERROR(VLOOKUP($AS$7&amp;$AS19,'様式C-1-1用'!$C$4:$BS$976,64,0),"")</f>
        <v/>
      </c>
      <c r="AF19" s="334" t="str">
        <f>IFERROR(VLOOKUP($AS$7&amp;$AS19,'様式C-1-1用'!$C$4:$BS$976,65,0),"")</f>
        <v/>
      </c>
      <c r="AG19" s="334" t="str">
        <f>IFERROR(VLOOKUP($AS$7&amp;$AS19,'様式C-1-1用'!$C$4:$BS$977,66,0),"")</f>
        <v/>
      </c>
      <c r="AH19" s="334" t="str">
        <f>IFERROR(VLOOKUP($AS$7&amp;$AS19,'様式C-1-1用'!$C$4:$BS$977,67,0),"")</f>
        <v/>
      </c>
      <c r="AI19" s="334" t="str">
        <f>IFERROR(VLOOKUP($AS$7&amp;$AS19,'様式C-1-1用'!$C$4:$BS$977,68,0),"")</f>
        <v/>
      </c>
      <c r="AJ19" s="334" t="str">
        <f>IFERROR(VLOOKUP($AS$7&amp;$AS19,'様式C-1-1用'!$C$4:$BS$977,69,0),"")</f>
        <v/>
      </c>
      <c r="AK19" s="924" t="str">
        <f>IFERROR(VLOOKUP($AS$7&amp;$AS19,'様式C-1-1用'!$C$4:$AI$976,17,0),"")</f>
        <v/>
      </c>
      <c r="AL19" s="924"/>
      <c r="AM19" s="924"/>
      <c r="AN19" s="755"/>
      <c r="AO19" s="756"/>
      <c r="AP19" s="3"/>
      <c r="AQ19" s="166">
        <f t="shared" si="6"/>
        <v>0</v>
      </c>
      <c r="AS19" s="114">
        <f t="shared" si="7"/>
        <v>9</v>
      </c>
    </row>
    <row r="20" spans="2:45" ht="12" customHeight="1" x14ac:dyDescent="0.15">
      <c r="B20" s="629"/>
      <c r="C20" s="912"/>
      <c r="D20" s="910"/>
      <c r="E20" s="910"/>
      <c r="F20" s="910"/>
      <c r="G20" s="910"/>
      <c r="H20" s="910"/>
      <c r="I20" s="910"/>
      <c r="J20" s="911"/>
      <c r="K20" s="138" t="str">
        <f t="shared" si="5"/>
        <v/>
      </c>
      <c r="L20" s="945" t="str">
        <f>IFERROR(VLOOKUP($AS$7&amp;$AS20,'様式C-1-1用'!$C$4:$AI$2973,5,0),"")</f>
        <v/>
      </c>
      <c r="M20" s="946"/>
      <c r="N20" s="945" t="str">
        <f>IFERROR(VLOOKUP($AS$7&amp;$AS20,'様式C-1-1用'!$C$4:$AI$2973,6,0),"")</f>
        <v/>
      </c>
      <c r="O20" s="946"/>
      <c r="P20" s="945" t="str">
        <f>IFERROR(VLOOKUP($AS$7&amp;$AS20,'様式C-1-1用'!$C$4:$AI$2973,7,0),"")</f>
        <v/>
      </c>
      <c r="Q20" s="946"/>
      <c r="R20" s="420" t="str">
        <f>IFERROR(VLOOKUP($AS$7&amp;$AS20,'様式C-1-1用'!$C$4:$AI$2973,9,0),"")</f>
        <v/>
      </c>
      <c r="S20" s="420"/>
      <c r="T20" s="420"/>
      <c r="U20" s="923" t="str">
        <f>IFERROR(VLOOKUP($AS$7&amp;$AS20,'様式C-1-1用'!$C$4:$AI$2973,20,0),"")</f>
        <v/>
      </c>
      <c r="V20" s="947"/>
      <c r="W20" s="923" t="str">
        <f>IFERROR(VLOOKUP($AS$7&amp;$AS20,'様式C-1-1用'!$C$4:$AI$2973,23,0),"")</f>
        <v/>
      </c>
      <c r="X20" s="924"/>
      <c r="Y20" s="289" t="str">
        <f>IFERROR(VLOOKUP($AS$7&amp;$AS20,'様式C-1-1用'!$C$4:$CE$2973,58,0),"")</f>
        <v/>
      </c>
      <c r="Z20" s="290" t="str">
        <f>IFERROR(VLOOKUP($AS$7&amp;$AS20,'様式C-1-1用'!$C$4:$BS$977,59,0),"")</f>
        <v/>
      </c>
      <c r="AA20" s="290" t="str">
        <f>IFERROR(VLOOKUP($AS$7&amp;$AS20,'様式C-1-1用'!$C$4:$BS$977,60,0),"")</f>
        <v/>
      </c>
      <c r="AB20" s="290" t="str">
        <f>IFERROR(VLOOKUP($AS$7&amp;$AS20,'様式C-1-1用'!$C$4:$BS$977,61,0),"")</f>
        <v/>
      </c>
      <c r="AC20" s="334" t="str">
        <f>IFERROR(VLOOKUP($AS$7&amp;$AS20,'様式C-1-1用'!$C$4:$BS$977,62,0),"")</f>
        <v/>
      </c>
      <c r="AD20" s="334" t="str">
        <f>IFERROR(VLOOKUP($AS$7&amp;$AS20,'様式C-1-1用'!$C$4:$BS$976,63,0),"")</f>
        <v/>
      </c>
      <c r="AE20" s="334" t="str">
        <f>IFERROR(VLOOKUP($AS$7&amp;$AS20,'様式C-1-1用'!$C$4:$BS$976,64,0),"")</f>
        <v/>
      </c>
      <c r="AF20" s="334" t="str">
        <f>IFERROR(VLOOKUP($AS$7&amp;$AS20,'様式C-1-1用'!$C$4:$BS$976,65,0),"")</f>
        <v/>
      </c>
      <c r="AG20" s="334" t="str">
        <f>IFERROR(VLOOKUP($AS$7&amp;$AS20,'様式C-1-1用'!$C$4:$BS$977,66,0),"")</f>
        <v/>
      </c>
      <c r="AH20" s="334" t="str">
        <f>IFERROR(VLOOKUP($AS$7&amp;$AS20,'様式C-1-1用'!$C$4:$BS$977,67,0),"")</f>
        <v/>
      </c>
      <c r="AI20" s="334" t="str">
        <f>IFERROR(VLOOKUP($AS$7&amp;$AS20,'様式C-1-1用'!$C$4:$BS$977,68,0),"")</f>
        <v/>
      </c>
      <c r="AJ20" s="334" t="str">
        <f>IFERROR(VLOOKUP($AS$7&amp;$AS20,'様式C-1-1用'!$C$4:$BS$977,69,0),"")</f>
        <v/>
      </c>
      <c r="AK20" s="924" t="str">
        <f>IFERROR(VLOOKUP($AS$7&amp;$AS20,'様式C-1-1用'!$C$4:$AI$976,17,0),"")</f>
        <v/>
      </c>
      <c r="AL20" s="924"/>
      <c r="AM20" s="924"/>
      <c r="AN20" s="755"/>
      <c r="AO20" s="756"/>
      <c r="AP20" s="3"/>
      <c r="AQ20" s="166">
        <f t="shared" si="6"/>
        <v>0</v>
      </c>
      <c r="AS20" s="114">
        <f t="shared" si="7"/>
        <v>10</v>
      </c>
    </row>
    <row r="21" spans="2:45" ht="12" customHeight="1" x14ac:dyDescent="0.15">
      <c r="B21" s="629"/>
      <c r="C21" s="912"/>
      <c r="D21" s="910"/>
      <c r="E21" s="910"/>
      <c r="F21" s="910"/>
      <c r="G21" s="910"/>
      <c r="H21" s="910"/>
      <c r="I21" s="910"/>
      <c r="J21" s="911"/>
      <c r="K21" s="138" t="str">
        <f t="shared" si="5"/>
        <v/>
      </c>
      <c r="L21" s="945" t="str">
        <f>IFERROR(VLOOKUP($AS$7&amp;$AS21,'様式C-1-1用'!$C$4:$AI$2973,5,0),"")</f>
        <v/>
      </c>
      <c r="M21" s="946"/>
      <c r="N21" s="945" t="str">
        <f>IFERROR(VLOOKUP($AS$7&amp;$AS21,'様式C-1-1用'!$C$4:$AI$2973,6,0),"")</f>
        <v/>
      </c>
      <c r="O21" s="946"/>
      <c r="P21" s="945" t="str">
        <f>IFERROR(VLOOKUP($AS$7&amp;$AS21,'様式C-1-1用'!$C$4:$AI$2973,7,0),"")</f>
        <v/>
      </c>
      <c r="Q21" s="946"/>
      <c r="R21" s="420" t="str">
        <f>IFERROR(VLOOKUP($AS$7&amp;$AS21,'様式C-1-1用'!$C$4:$AI$2973,9,0),"")</f>
        <v/>
      </c>
      <c r="S21" s="420"/>
      <c r="T21" s="420"/>
      <c r="U21" s="923" t="str">
        <f>IFERROR(VLOOKUP($AS$7&amp;$AS21,'様式C-1-1用'!$C$4:$AI$2973,20,0),"")</f>
        <v/>
      </c>
      <c r="V21" s="947"/>
      <c r="W21" s="923" t="str">
        <f>IFERROR(VLOOKUP($AS$7&amp;$AS21,'様式C-1-1用'!$C$4:$AI$2973,23,0),"")</f>
        <v/>
      </c>
      <c r="X21" s="924"/>
      <c r="Y21" s="289" t="str">
        <f>IFERROR(VLOOKUP($AS$7&amp;$AS21,'様式C-1-1用'!$C$4:$CE$2973,58,0),"")</f>
        <v/>
      </c>
      <c r="Z21" s="290" t="str">
        <f>IFERROR(VLOOKUP($AS$7&amp;$AS21,'様式C-1-1用'!$C$4:$BS$977,59,0),"")</f>
        <v/>
      </c>
      <c r="AA21" s="290" t="str">
        <f>IFERROR(VLOOKUP($AS$7&amp;$AS21,'様式C-1-1用'!$C$4:$BS$977,60,0),"")</f>
        <v/>
      </c>
      <c r="AB21" s="290" t="str">
        <f>IFERROR(VLOOKUP($AS$7&amp;$AS21,'様式C-1-1用'!$C$4:$BS$977,61,0),"")</f>
        <v/>
      </c>
      <c r="AC21" s="334" t="str">
        <f>IFERROR(VLOOKUP($AS$7&amp;$AS21,'様式C-1-1用'!$C$4:$BS$977,62,0),"")</f>
        <v/>
      </c>
      <c r="AD21" s="334" t="str">
        <f>IFERROR(VLOOKUP($AS$7&amp;$AS21,'様式C-1-1用'!$C$4:$BS$976,63,0),"")</f>
        <v/>
      </c>
      <c r="AE21" s="334" t="str">
        <f>IFERROR(VLOOKUP($AS$7&amp;$AS21,'様式C-1-1用'!$C$4:$BS$976,64,0),"")</f>
        <v/>
      </c>
      <c r="AF21" s="334" t="str">
        <f>IFERROR(VLOOKUP($AS$7&amp;$AS21,'様式C-1-1用'!$C$4:$BS$976,65,0),"")</f>
        <v/>
      </c>
      <c r="AG21" s="334" t="str">
        <f>IFERROR(VLOOKUP($AS$7&amp;$AS21,'様式C-1-1用'!$C$4:$BS$977,66,0),"")</f>
        <v/>
      </c>
      <c r="AH21" s="334" t="str">
        <f>IFERROR(VLOOKUP($AS$7&amp;$AS21,'様式C-1-1用'!$C$4:$BS$977,67,0),"")</f>
        <v/>
      </c>
      <c r="AI21" s="334" t="str">
        <f>IFERROR(VLOOKUP($AS$7&amp;$AS21,'様式C-1-1用'!$C$4:$BS$977,68,0),"")</f>
        <v/>
      </c>
      <c r="AJ21" s="334" t="str">
        <f>IFERROR(VLOOKUP($AS$7&amp;$AS21,'様式C-1-1用'!$C$4:$BS$977,69,0),"")</f>
        <v/>
      </c>
      <c r="AK21" s="924" t="str">
        <f>IFERROR(VLOOKUP($AS$7&amp;$AS21,'様式C-1-1用'!$C$4:$AI$976,17,0),"")</f>
        <v/>
      </c>
      <c r="AL21" s="924"/>
      <c r="AM21" s="924"/>
      <c r="AN21" s="755"/>
      <c r="AO21" s="756"/>
      <c r="AP21" s="3"/>
      <c r="AQ21" s="166">
        <f t="shared" si="6"/>
        <v>0</v>
      </c>
      <c r="AS21" s="114">
        <f t="shared" si="7"/>
        <v>11</v>
      </c>
    </row>
    <row r="22" spans="2:45" ht="12" customHeight="1" x14ac:dyDescent="0.15">
      <c r="B22" s="629"/>
      <c r="C22" s="912"/>
      <c r="D22" s="910"/>
      <c r="E22" s="910"/>
      <c r="F22" s="910"/>
      <c r="G22" s="910"/>
      <c r="H22" s="910"/>
      <c r="I22" s="910"/>
      <c r="J22" s="911"/>
      <c r="K22" s="138" t="str">
        <f t="shared" si="5"/>
        <v/>
      </c>
      <c r="L22" s="945" t="str">
        <f>IFERROR(VLOOKUP($AS$7&amp;$AS22,'様式C-1-1用'!$C$4:$AI$2973,5,0),"")</f>
        <v/>
      </c>
      <c r="M22" s="946"/>
      <c r="N22" s="945" t="str">
        <f>IFERROR(VLOOKUP($AS$7&amp;$AS22,'様式C-1-1用'!$C$4:$AI$2973,6,0),"")</f>
        <v/>
      </c>
      <c r="O22" s="946"/>
      <c r="P22" s="945" t="str">
        <f>IFERROR(VLOOKUP($AS$7&amp;$AS22,'様式C-1-1用'!$C$4:$AI$2973,7,0),"")</f>
        <v/>
      </c>
      <c r="Q22" s="946"/>
      <c r="R22" s="420" t="str">
        <f>IFERROR(VLOOKUP($AS$7&amp;$AS22,'様式C-1-1用'!$C$4:$AI$2973,9,0),"")</f>
        <v/>
      </c>
      <c r="S22" s="420"/>
      <c r="T22" s="420"/>
      <c r="U22" s="923" t="str">
        <f>IFERROR(VLOOKUP($AS$7&amp;$AS22,'様式C-1-1用'!$C$4:$AI$2973,20,0),"")</f>
        <v/>
      </c>
      <c r="V22" s="947"/>
      <c r="W22" s="923" t="str">
        <f>IFERROR(VLOOKUP($AS$7&amp;$AS22,'様式C-1-1用'!$C$4:$AI$2973,23,0),"")</f>
        <v/>
      </c>
      <c r="X22" s="924"/>
      <c r="Y22" s="289" t="str">
        <f>IFERROR(VLOOKUP($AS$7&amp;$AS22,'様式C-1-1用'!$C$4:$CE$2973,58,0),"")</f>
        <v/>
      </c>
      <c r="Z22" s="290" t="str">
        <f>IFERROR(VLOOKUP($AS$7&amp;$AS22,'様式C-1-1用'!$C$4:$BS$977,59,0),"")</f>
        <v/>
      </c>
      <c r="AA22" s="290" t="str">
        <f>IFERROR(VLOOKUP($AS$7&amp;$AS22,'様式C-1-1用'!$C$4:$BS$977,60,0),"")</f>
        <v/>
      </c>
      <c r="AB22" s="290" t="str">
        <f>IFERROR(VLOOKUP($AS$7&amp;$AS22,'様式C-1-1用'!$C$4:$BS$977,61,0),"")</f>
        <v/>
      </c>
      <c r="AC22" s="334" t="str">
        <f>IFERROR(VLOOKUP($AS$7&amp;$AS22,'様式C-1-1用'!$C$4:$BS$977,62,0),"")</f>
        <v/>
      </c>
      <c r="AD22" s="334" t="str">
        <f>IFERROR(VLOOKUP($AS$7&amp;$AS22,'様式C-1-1用'!$C$4:$BS$976,63,0),"")</f>
        <v/>
      </c>
      <c r="AE22" s="334" t="str">
        <f>IFERROR(VLOOKUP($AS$7&amp;$AS22,'様式C-1-1用'!$C$4:$BS$976,64,0),"")</f>
        <v/>
      </c>
      <c r="AF22" s="334" t="str">
        <f>IFERROR(VLOOKUP($AS$7&amp;$AS22,'様式C-1-1用'!$C$4:$BS$976,65,0),"")</f>
        <v/>
      </c>
      <c r="AG22" s="334" t="str">
        <f>IFERROR(VLOOKUP($AS$7&amp;$AS22,'様式C-1-1用'!$C$4:$BS$977,66,0),"")</f>
        <v/>
      </c>
      <c r="AH22" s="334" t="str">
        <f>IFERROR(VLOOKUP($AS$7&amp;$AS22,'様式C-1-1用'!$C$4:$BS$977,67,0),"")</f>
        <v/>
      </c>
      <c r="AI22" s="334" t="str">
        <f>IFERROR(VLOOKUP($AS$7&amp;$AS22,'様式C-1-1用'!$C$4:$BS$977,68,0),"")</f>
        <v/>
      </c>
      <c r="AJ22" s="334" t="str">
        <f>IFERROR(VLOOKUP($AS$7&amp;$AS22,'様式C-1-1用'!$C$4:$BS$977,69,0),"")</f>
        <v/>
      </c>
      <c r="AK22" s="924" t="str">
        <f>IFERROR(VLOOKUP($AS$7&amp;$AS22,'様式C-1-1用'!$C$4:$AI$976,17,0),"")</f>
        <v/>
      </c>
      <c r="AL22" s="924"/>
      <c r="AM22" s="924"/>
      <c r="AN22" s="755"/>
      <c r="AO22" s="756"/>
      <c r="AP22" s="3"/>
      <c r="AQ22" s="166">
        <f t="shared" si="6"/>
        <v>0</v>
      </c>
      <c r="AS22" s="114">
        <f t="shared" si="7"/>
        <v>12</v>
      </c>
    </row>
    <row r="23" spans="2:45" ht="12" customHeight="1" x14ac:dyDescent="0.15">
      <c r="B23" s="629"/>
      <c r="C23" s="912"/>
      <c r="D23" s="910"/>
      <c r="E23" s="910"/>
      <c r="F23" s="910"/>
      <c r="G23" s="910"/>
      <c r="H23" s="910"/>
      <c r="I23" s="910"/>
      <c r="J23" s="911"/>
      <c r="K23" s="138" t="str">
        <f t="shared" si="5"/>
        <v/>
      </c>
      <c r="L23" s="945" t="str">
        <f>IFERROR(VLOOKUP($AS$7&amp;$AS23,'様式C-1-1用'!$C$4:$AI$2973,5,0),"")</f>
        <v/>
      </c>
      <c r="M23" s="946"/>
      <c r="N23" s="945" t="str">
        <f>IFERROR(VLOOKUP($AS$7&amp;$AS23,'様式C-1-1用'!$C$4:$AI$2973,6,0),"")</f>
        <v/>
      </c>
      <c r="O23" s="946"/>
      <c r="P23" s="945" t="str">
        <f>IFERROR(VLOOKUP($AS$7&amp;$AS23,'様式C-1-1用'!$C$4:$AI$2973,7,0),"")</f>
        <v/>
      </c>
      <c r="Q23" s="946"/>
      <c r="R23" s="420" t="str">
        <f>IFERROR(VLOOKUP($AS$7&amp;$AS23,'様式C-1-1用'!$C$4:$AI$2973,9,0),"")</f>
        <v/>
      </c>
      <c r="S23" s="420"/>
      <c r="T23" s="420"/>
      <c r="U23" s="923" t="str">
        <f>IFERROR(VLOOKUP($AS$7&amp;$AS23,'様式C-1-1用'!$C$4:$AI$2973,20,0),"")</f>
        <v/>
      </c>
      <c r="V23" s="947"/>
      <c r="W23" s="923" t="str">
        <f>IFERROR(VLOOKUP($AS$7&amp;$AS23,'様式C-1-1用'!$C$4:$AI$2973,23,0),"")</f>
        <v/>
      </c>
      <c r="X23" s="924"/>
      <c r="Y23" s="289" t="str">
        <f>IFERROR(VLOOKUP($AS$7&amp;$AS23,'様式C-1-1用'!$C$4:$CE$2973,58,0),"")</f>
        <v/>
      </c>
      <c r="Z23" s="290" t="str">
        <f>IFERROR(VLOOKUP($AS$7&amp;$AS23,'様式C-1-1用'!$C$4:$BS$977,59,0),"")</f>
        <v/>
      </c>
      <c r="AA23" s="290" t="str">
        <f>IFERROR(VLOOKUP($AS$7&amp;$AS23,'様式C-1-1用'!$C$4:$BS$977,60,0),"")</f>
        <v/>
      </c>
      <c r="AB23" s="290" t="str">
        <f>IFERROR(VLOOKUP($AS$7&amp;$AS23,'様式C-1-1用'!$C$4:$BS$977,61,0),"")</f>
        <v/>
      </c>
      <c r="AC23" s="334" t="str">
        <f>IFERROR(VLOOKUP($AS$7&amp;$AS23,'様式C-1-1用'!$C$4:$BS$977,62,0),"")</f>
        <v/>
      </c>
      <c r="AD23" s="334" t="str">
        <f>IFERROR(VLOOKUP($AS$7&amp;$AS23,'様式C-1-1用'!$C$4:$BS$976,63,0),"")</f>
        <v/>
      </c>
      <c r="AE23" s="334" t="str">
        <f>IFERROR(VLOOKUP($AS$7&amp;$AS23,'様式C-1-1用'!$C$4:$BS$976,64,0),"")</f>
        <v/>
      </c>
      <c r="AF23" s="334" t="str">
        <f>IFERROR(VLOOKUP($AS$7&amp;$AS23,'様式C-1-1用'!$C$4:$BS$976,65,0),"")</f>
        <v/>
      </c>
      <c r="AG23" s="334" t="str">
        <f>IFERROR(VLOOKUP($AS$7&amp;$AS23,'様式C-1-1用'!$C$4:$BS$977,66,0),"")</f>
        <v/>
      </c>
      <c r="AH23" s="334" t="str">
        <f>IFERROR(VLOOKUP($AS$7&amp;$AS23,'様式C-1-1用'!$C$4:$BS$977,67,0),"")</f>
        <v/>
      </c>
      <c r="AI23" s="334" t="str">
        <f>IFERROR(VLOOKUP($AS$7&amp;$AS23,'様式C-1-1用'!$C$4:$BS$977,68,0),"")</f>
        <v/>
      </c>
      <c r="AJ23" s="334" t="str">
        <f>IFERROR(VLOOKUP($AS$7&amp;$AS23,'様式C-1-1用'!$C$4:$BS$977,69,0),"")</f>
        <v/>
      </c>
      <c r="AK23" s="924" t="str">
        <f>IFERROR(VLOOKUP($AS$7&amp;$AS23,'様式C-1-1用'!$C$4:$AI$976,17,0),"")</f>
        <v/>
      </c>
      <c r="AL23" s="924"/>
      <c r="AM23" s="924"/>
      <c r="AN23" s="755"/>
      <c r="AO23" s="756"/>
      <c r="AP23" s="3"/>
      <c r="AQ23" s="166">
        <f t="shared" si="6"/>
        <v>0</v>
      </c>
      <c r="AS23" s="114">
        <f t="shared" si="7"/>
        <v>13</v>
      </c>
    </row>
    <row r="24" spans="2:45" ht="12" customHeight="1" x14ac:dyDescent="0.15">
      <c r="B24" s="629"/>
      <c r="C24" s="912"/>
      <c r="D24" s="910"/>
      <c r="E24" s="910"/>
      <c r="F24" s="910"/>
      <c r="G24" s="910"/>
      <c r="H24" s="910"/>
      <c r="I24" s="910"/>
      <c r="J24" s="911"/>
      <c r="K24" s="138" t="str">
        <f t="shared" si="5"/>
        <v/>
      </c>
      <c r="L24" s="945" t="str">
        <f>IFERROR(VLOOKUP($AS$7&amp;$AS24,'様式C-1-1用'!$C$4:$AI$2973,5,0),"")</f>
        <v/>
      </c>
      <c r="M24" s="946"/>
      <c r="N24" s="945" t="str">
        <f>IFERROR(VLOOKUP($AS$7&amp;$AS24,'様式C-1-1用'!$C$4:$AI$2973,6,0),"")</f>
        <v/>
      </c>
      <c r="O24" s="946"/>
      <c r="P24" s="945" t="str">
        <f>IFERROR(VLOOKUP($AS$7&amp;$AS24,'様式C-1-1用'!$C$4:$AI$2973,7,0),"")</f>
        <v/>
      </c>
      <c r="Q24" s="946"/>
      <c r="R24" s="420" t="str">
        <f>IFERROR(VLOOKUP($AS$7&amp;$AS24,'様式C-1-1用'!$C$4:$AI$2973,9,0),"")</f>
        <v/>
      </c>
      <c r="S24" s="420"/>
      <c r="T24" s="420"/>
      <c r="U24" s="923" t="str">
        <f>IFERROR(VLOOKUP($AS$7&amp;$AS24,'様式C-1-1用'!$C$4:$AI$2973,20,0),"")</f>
        <v/>
      </c>
      <c r="V24" s="947"/>
      <c r="W24" s="923" t="str">
        <f>IFERROR(VLOOKUP($AS$7&amp;$AS24,'様式C-1-1用'!$C$4:$AI$2973,23,0),"")</f>
        <v/>
      </c>
      <c r="X24" s="924"/>
      <c r="Y24" s="289" t="str">
        <f>IFERROR(VLOOKUP($AS$7&amp;$AS24,'様式C-1-1用'!$C$4:$CE$2973,58,0),"")</f>
        <v/>
      </c>
      <c r="Z24" s="290" t="str">
        <f>IFERROR(VLOOKUP($AS$7&amp;$AS24,'様式C-1-1用'!$C$4:$BS$977,59,0),"")</f>
        <v/>
      </c>
      <c r="AA24" s="290" t="str">
        <f>IFERROR(VLOOKUP($AS$7&amp;$AS24,'様式C-1-1用'!$C$4:$BS$977,60,0),"")</f>
        <v/>
      </c>
      <c r="AB24" s="290" t="str">
        <f>IFERROR(VLOOKUP($AS$7&amp;$AS24,'様式C-1-1用'!$C$4:$BS$977,61,0),"")</f>
        <v/>
      </c>
      <c r="AC24" s="334" t="str">
        <f>IFERROR(VLOOKUP($AS$7&amp;$AS24,'様式C-1-1用'!$C$4:$BS$977,62,0),"")</f>
        <v/>
      </c>
      <c r="AD24" s="334" t="str">
        <f>IFERROR(VLOOKUP($AS$7&amp;$AS24,'様式C-1-1用'!$C$4:$BS$976,63,0),"")</f>
        <v/>
      </c>
      <c r="AE24" s="334" t="str">
        <f>IFERROR(VLOOKUP($AS$7&amp;$AS24,'様式C-1-1用'!$C$4:$BS$976,64,0),"")</f>
        <v/>
      </c>
      <c r="AF24" s="334" t="str">
        <f>IFERROR(VLOOKUP($AS$7&amp;$AS24,'様式C-1-1用'!$C$4:$BS$976,65,0),"")</f>
        <v/>
      </c>
      <c r="AG24" s="334" t="str">
        <f>IFERROR(VLOOKUP($AS$7&amp;$AS24,'様式C-1-1用'!$C$4:$BS$977,66,0),"")</f>
        <v/>
      </c>
      <c r="AH24" s="334" t="str">
        <f>IFERROR(VLOOKUP($AS$7&amp;$AS24,'様式C-1-1用'!$C$4:$BS$977,67,0),"")</f>
        <v/>
      </c>
      <c r="AI24" s="334" t="str">
        <f>IFERROR(VLOOKUP($AS$7&amp;$AS24,'様式C-1-1用'!$C$4:$BS$977,68,0),"")</f>
        <v/>
      </c>
      <c r="AJ24" s="334" t="str">
        <f>IFERROR(VLOOKUP($AS$7&amp;$AS24,'様式C-1-1用'!$C$4:$BS$977,69,0),"")</f>
        <v/>
      </c>
      <c r="AK24" s="924" t="str">
        <f>IFERROR(VLOOKUP($AS$7&amp;$AS24,'様式C-1-1用'!$C$4:$AI$976,17,0),"")</f>
        <v/>
      </c>
      <c r="AL24" s="924"/>
      <c r="AM24" s="924"/>
      <c r="AN24" s="755"/>
      <c r="AO24" s="756"/>
      <c r="AP24" s="3"/>
      <c r="AQ24" s="166">
        <f t="shared" si="6"/>
        <v>0</v>
      </c>
      <c r="AS24" s="114">
        <f t="shared" si="7"/>
        <v>14</v>
      </c>
    </row>
    <row r="25" spans="2:45" ht="12" customHeight="1" x14ac:dyDescent="0.15">
      <c r="B25" s="629"/>
      <c r="C25" s="912"/>
      <c r="D25" s="910"/>
      <c r="E25" s="910"/>
      <c r="F25" s="910"/>
      <c r="G25" s="910"/>
      <c r="H25" s="910"/>
      <c r="I25" s="910"/>
      <c r="J25" s="911"/>
      <c r="K25" s="138" t="str">
        <f t="shared" si="5"/>
        <v/>
      </c>
      <c r="L25" s="945" t="str">
        <f>IFERROR(VLOOKUP($AS$7&amp;$AS25,'様式C-1-1用'!$C$4:$AI$2973,5,0),"")</f>
        <v/>
      </c>
      <c r="M25" s="946"/>
      <c r="N25" s="945" t="str">
        <f>IFERROR(VLOOKUP($AS$7&amp;$AS25,'様式C-1-1用'!$C$4:$AI$2973,6,0),"")</f>
        <v/>
      </c>
      <c r="O25" s="946"/>
      <c r="P25" s="945" t="str">
        <f>IFERROR(VLOOKUP($AS$7&amp;$AS25,'様式C-1-1用'!$C$4:$AI$2973,7,0),"")</f>
        <v/>
      </c>
      <c r="Q25" s="946"/>
      <c r="R25" s="420" t="str">
        <f>IFERROR(VLOOKUP($AS$7&amp;$AS25,'様式C-1-1用'!$C$4:$AI$2973,9,0),"")</f>
        <v/>
      </c>
      <c r="S25" s="420"/>
      <c r="T25" s="420"/>
      <c r="U25" s="923" t="str">
        <f>IFERROR(VLOOKUP($AS$7&amp;$AS25,'様式C-1-1用'!$C$4:$AI$2973,20,0),"")</f>
        <v/>
      </c>
      <c r="V25" s="947"/>
      <c r="W25" s="923" t="str">
        <f>IFERROR(VLOOKUP($AS$7&amp;$AS25,'様式C-1-1用'!$C$4:$AI$2973,23,0),"")</f>
        <v/>
      </c>
      <c r="X25" s="924"/>
      <c r="Y25" s="289" t="str">
        <f>IFERROR(VLOOKUP($AS$7&amp;$AS25,'様式C-1-1用'!$C$4:$CE$2973,58,0),"")</f>
        <v/>
      </c>
      <c r="Z25" s="290" t="str">
        <f>IFERROR(VLOOKUP($AS$7&amp;$AS25,'様式C-1-1用'!$C$4:$BS$977,59,0),"")</f>
        <v/>
      </c>
      <c r="AA25" s="290" t="str">
        <f>IFERROR(VLOOKUP($AS$7&amp;$AS25,'様式C-1-1用'!$C$4:$BS$977,60,0),"")</f>
        <v/>
      </c>
      <c r="AB25" s="290" t="str">
        <f>IFERROR(VLOOKUP($AS$7&amp;$AS25,'様式C-1-1用'!$C$4:$BS$977,61,0),"")</f>
        <v/>
      </c>
      <c r="AC25" s="334" t="str">
        <f>IFERROR(VLOOKUP($AS$7&amp;$AS25,'様式C-1-1用'!$C$4:$BS$977,62,0),"")</f>
        <v/>
      </c>
      <c r="AD25" s="334" t="str">
        <f>IFERROR(VLOOKUP($AS$7&amp;$AS25,'様式C-1-1用'!$C$4:$BS$976,63,0),"")</f>
        <v/>
      </c>
      <c r="AE25" s="334" t="str">
        <f>IFERROR(VLOOKUP($AS$7&amp;$AS25,'様式C-1-1用'!$C$4:$BS$976,64,0),"")</f>
        <v/>
      </c>
      <c r="AF25" s="334" t="str">
        <f>IFERROR(VLOOKUP($AS$7&amp;$AS25,'様式C-1-1用'!$C$4:$BS$976,65,0),"")</f>
        <v/>
      </c>
      <c r="AG25" s="334" t="str">
        <f>IFERROR(VLOOKUP($AS$7&amp;$AS25,'様式C-1-1用'!$C$4:$BS$977,66,0),"")</f>
        <v/>
      </c>
      <c r="AH25" s="334" t="str">
        <f>IFERROR(VLOOKUP($AS$7&amp;$AS25,'様式C-1-1用'!$C$4:$BS$977,67,0),"")</f>
        <v/>
      </c>
      <c r="AI25" s="334" t="str">
        <f>IFERROR(VLOOKUP($AS$7&amp;$AS25,'様式C-1-1用'!$C$4:$BS$977,68,0),"")</f>
        <v/>
      </c>
      <c r="AJ25" s="334" t="str">
        <f>IFERROR(VLOOKUP($AS$7&amp;$AS25,'様式C-1-1用'!$C$4:$BS$977,69,0),"")</f>
        <v/>
      </c>
      <c r="AK25" s="924" t="str">
        <f>IFERROR(VLOOKUP($AS$7&amp;$AS25,'様式C-1-1用'!$C$4:$AI$976,17,0),"")</f>
        <v/>
      </c>
      <c r="AL25" s="924"/>
      <c r="AM25" s="924"/>
      <c r="AN25" s="755"/>
      <c r="AO25" s="756"/>
      <c r="AP25" s="3"/>
      <c r="AQ25" s="166">
        <f t="shared" si="6"/>
        <v>0</v>
      </c>
      <c r="AS25" s="114">
        <f t="shared" si="7"/>
        <v>15</v>
      </c>
    </row>
    <row r="26" spans="2:45" ht="12" customHeight="1" x14ac:dyDescent="0.15">
      <c r="B26" s="629"/>
      <c r="C26" s="912"/>
      <c r="D26" s="910"/>
      <c r="E26" s="910"/>
      <c r="F26" s="910"/>
      <c r="G26" s="910"/>
      <c r="H26" s="910"/>
      <c r="I26" s="910"/>
      <c r="J26" s="911"/>
      <c r="K26" s="138" t="str">
        <f t="shared" si="5"/>
        <v/>
      </c>
      <c r="L26" s="945" t="str">
        <f>IFERROR(VLOOKUP($AS$7&amp;$AS26,'様式C-1-1用'!$C$4:$AI$2973,5,0),"")</f>
        <v/>
      </c>
      <c r="M26" s="946"/>
      <c r="N26" s="945" t="str">
        <f>IFERROR(VLOOKUP($AS$7&amp;$AS26,'様式C-1-1用'!$C$4:$AI$2973,6,0),"")</f>
        <v/>
      </c>
      <c r="O26" s="946"/>
      <c r="P26" s="945" t="str">
        <f>IFERROR(VLOOKUP($AS$7&amp;$AS26,'様式C-1-1用'!$C$4:$AI$2973,7,0),"")</f>
        <v/>
      </c>
      <c r="Q26" s="946"/>
      <c r="R26" s="420" t="str">
        <f>IFERROR(VLOOKUP($AS$7&amp;$AS26,'様式C-1-1用'!$C$4:$AI$2973,9,0),"")</f>
        <v/>
      </c>
      <c r="S26" s="420"/>
      <c r="T26" s="420"/>
      <c r="U26" s="923" t="str">
        <f>IFERROR(VLOOKUP($AS$7&amp;$AS26,'様式C-1-1用'!$C$4:$AI$2973,20,0),"")</f>
        <v/>
      </c>
      <c r="V26" s="947"/>
      <c r="W26" s="923" t="str">
        <f>IFERROR(VLOOKUP($AS$7&amp;$AS26,'様式C-1-1用'!$C$4:$AI$2973,23,0),"")</f>
        <v/>
      </c>
      <c r="X26" s="924"/>
      <c r="Y26" s="289" t="str">
        <f>IFERROR(VLOOKUP($AS$7&amp;$AS26,'様式C-1-1用'!$C$4:$CE$2973,58,0),"")</f>
        <v/>
      </c>
      <c r="Z26" s="290" t="str">
        <f>IFERROR(VLOOKUP($AS$7&amp;$AS26,'様式C-1-1用'!$C$4:$BS$977,59,0),"")</f>
        <v/>
      </c>
      <c r="AA26" s="290" t="str">
        <f>IFERROR(VLOOKUP($AS$7&amp;$AS26,'様式C-1-1用'!$C$4:$BS$977,60,0),"")</f>
        <v/>
      </c>
      <c r="AB26" s="290" t="str">
        <f>IFERROR(VLOOKUP($AS$7&amp;$AS26,'様式C-1-1用'!$C$4:$BS$977,61,0),"")</f>
        <v/>
      </c>
      <c r="AC26" s="334" t="str">
        <f>IFERROR(VLOOKUP($AS$7&amp;$AS26,'様式C-1-1用'!$C$4:$BS$977,62,0),"")</f>
        <v/>
      </c>
      <c r="AD26" s="334" t="str">
        <f>IFERROR(VLOOKUP($AS$7&amp;$AS26,'様式C-1-1用'!$C$4:$BS$976,63,0),"")</f>
        <v/>
      </c>
      <c r="AE26" s="334" t="str">
        <f>IFERROR(VLOOKUP($AS$7&amp;$AS26,'様式C-1-1用'!$C$4:$BS$976,64,0),"")</f>
        <v/>
      </c>
      <c r="AF26" s="334" t="str">
        <f>IFERROR(VLOOKUP($AS$7&amp;$AS26,'様式C-1-1用'!$C$4:$BS$976,65,0),"")</f>
        <v/>
      </c>
      <c r="AG26" s="334" t="str">
        <f>IFERROR(VLOOKUP($AS$7&amp;$AS26,'様式C-1-1用'!$C$4:$BS$977,66,0),"")</f>
        <v/>
      </c>
      <c r="AH26" s="334" t="str">
        <f>IFERROR(VLOOKUP($AS$7&amp;$AS26,'様式C-1-1用'!$C$4:$BS$977,67,0),"")</f>
        <v/>
      </c>
      <c r="AI26" s="334" t="str">
        <f>IFERROR(VLOOKUP($AS$7&amp;$AS26,'様式C-1-1用'!$C$4:$BS$977,68,0),"")</f>
        <v/>
      </c>
      <c r="AJ26" s="334" t="str">
        <f>IFERROR(VLOOKUP($AS$7&amp;$AS26,'様式C-1-1用'!$C$4:$BS$977,69,0),"")</f>
        <v/>
      </c>
      <c r="AK26" s="924" t="str">
        <f>IFERROR(VLOOKUP($AS$7&amp;$AS26,'様式C-1-1用'!$C$4:$AI$976,17,0),"")</f>
        <v/>
      </c>
      <c r="AL26" s="924"/>
      <c r="AM26" s="924"/>
      <c r="AN26" s="755"/>
      <c r="AO26" s="756"/>
      <c r="AP26" s="3"/>
      <c r="AQ26" s="166">
        <f t="shared" si="6"/>
        <v>0</v>
      </c>
      <c r="AS26" s="114">
        <f t="shared" si="7"/>
        <v>16</v>
      </c>
    </row>
    <row r="27" spans="2:45" ht="12" customHeight="1" x14ac:dyDescent="0.15">
      <c r="B27" s="629"/>
      <c r="C27" s="912"/>
      <c r="D27" s="910"/>
      <c r="E27" s="910"/>
      <c r="F27" s="910"/>
      <c r="G27" s="910"/>
      <c r="H27" s="910"/>
      <c r="I27" s="910"/>
      <c r="J27" s="911"/>
      <c r="K27" s="138" t="str">
        <f t="shared" si="5"/>
        <v/>
      </c>
      <c r="L27" s="945" t="str">
        <f>IFERROR(VLOOKUP($AS$7&amp;$AS27,'様式C-1-1用'!$C$4:$AI$2973,5,0),"")</f>
        <v/>
      </c>
      <c r="M27" s="946"/>
      <c r="N27" s="945" t="str">
        <f>IFERROR(VLOOKUP($AS$7&amp;$AS27,'様式C-1-1用'!$C$4:$AI$2973,6,0),"")</f>
        <v/>
      </c>
      <c r="O27" s="946"/>
      <c r="P27" s="945" t="str">
        <f>IFERROR(VLOOKUP($AS$7&amp;$AS27,'様式C-1-1用'!$C$4:$AI$2973,7,0),"")</f>
        <v/>
      </c>
      <c r="Q27" s="946"/>
      <c r="R27" s="420" t="str">
        <f>IFERROR(VLOOKUP($AS$7&amp;$AS27,'様式C-1-1用'!$C$4:$AI$2973,9,0),"")</f>
        <v/>
      </c>
      <c r="S27" s="420"/>
      <c r="T27" s="420"/>
      <c r="U27" s="923" t="str">
        <f>IFERROR(VLOOKUP($AS$7&amp;$AS27,'様式C-1-1用'!$C$4:$AI$2973,20,0),"")</f>
        <v/>
      </c>
      <c r="V27" s="947"/>
      <c r="W27" s="923" t="str">
        <f>IFERROR(VLOOKUP($AS$7&amp;$AS27,'様式C-1-1用'!$C$4:$AI$2973,23,0),"")</f>
        <v/>
      </c>
      <c r="X27" s="924"/>
      <c r="Y27" s="289" t="str">
        <f>IFERROR(VLOOKUP($AS$7&amp;$AS27,'様式C-1-1用'!$C$4:$CE$2973,58,0),"")</f>
        <v/>
      </c>
      <c r="Z27" s="290" t="str">
        <f>IFERROR(VLOOKUP($AS$7&amp;$AS27,'様式C-1-1用'!$C$4:$BS$977,59,0),"")</f>
        <v/>
      </c>
      <c r="AA27" s="290" t="str">
        <f>IFERROR(VLOOKUP($AS$7&amp;$AS27,'様式C-1-1用'!$C$4:$BS$977,60,0),"")</f>
        <v/>
      </c>
      <c r="AB27" s="290" t="str">
        <f>IFERROR(VLOOKUP($AS$7&amp;$AS27,'様式C-1-1用'!$C$4:$BS$977,61,0),"")</f>
        <v/>
      </c>
      <c r="AC27" s="334" t="str">
        <f>IFERROR(VLOOKUP($AS$7&amp;$AS27,'様式C-1-1用'!$C$4:$BS$977,62,0),"")</f>
        <v/>
      </c>
      <c r="AD27" s="334" t="str">
        <f>IFERROR(VLOOKUP($AS$7&amp;$AS27,'様式C-1-1用'!$C$4:$BS$976,63,0),"")</f>
        <v/>
      </c>
      <c r="AE27" s="334" t="str">
        <f>IFERROR(VLOOKUP($AS$7&amp;$AS27,'様式C-1-1用'!$C$4:$BS$976,64,0),"")</f>
        <v/>
      </c>
      <c r="AF27" s="334" t="str">
        <f>IFERROR(VLOOKUP($AS$7&amp;$AS27,'様式C-1-1用'!$C$4:$BS$976,65,0),"")</f>
        <v/>
      </c>
      <c r="AG27" s="334" t="str">
        <f>IFERROR(VLOOKUP($AS$7&amp;$AS27,'様式C-1-1用'!$C$4:$BS$977,66,0),"")</f>
        <v/>
      </c>
      <c r="AH27" s="334" t="str">
        <f>IFERROR(VLOOKUP($AS$7&amp;$AS27,'様式C-1-1用'!$C$4:$BS$977,67,0),"")</f>
        <v/>
      </c>
      <c r="AI27" s="334" t="str">
        <f>IFERROR(VLOOKUP($AS$7&amp;$AS27,'様式C-1-1用'!$C$4:$BS$977,68,0),"")</f>
        <v/>
      </c>
      <c r="AJ27" s="334" t="str">
        <f>IFERROR(VLOOKUP($AS$7&amp;$AS27,'様式C-1-1用'!$C$4:$BS$977,69,0),"")</f>
        <v/>
      </c>
      <c r="AK27" s="924" t="str">
        <f>IFERROR(VLOOKUP($AS$7&amp;$AS27,'様式C-1-1用'!$C$4:$AI$976,17,0),"")</f>
        <v/>
      </c>
      <c r="AL27" s="924"/>
      <c r="AM27" s="924"/>
      <c r="AN27" s="755"/>
      <c r="AO27" s="756"/>
      <c r="AP27" s="3"/>
      <c r="AQ27" s="166">
        <f t="shared" si="6"/>
        <v>0</v>
      </c>
      <c r="AS27" s="114">
        <f t="shared" si="7"/>
        <v>17</v>
      </c>
    </row>
    <row r="28" spans="2:45" ht="12" customHeight="1" x14ac:dyDescent="0.15">
      <c r="B28" s="629"/>
      <c r="C28" s="912"/>
      <c r="D28" s="910"/>
      <c r="E28" s="910"/>
      <c r="F28" s="910"/>
      <c r="G28" s="910"/>
      <c r="H28" s="910"/>
      <c r="I28" s="910"/>
      <c r="J28" s="911"/>
      <c r="K28" s="138" t="str">
        <f t="shared" si="5"/>
        <v/>
      </c>
      <c r="L28" s="945" t="str">
        <f>IFERROR(VLOOKUP($AS$7&amp;$AS28,'様式C-1-1用'!$C$4:$AI$2973,5,0),"")</f>
        <v/>
      </c>
      <c r="M28" s="946"/>
      <c r="N28" s="945" t="str">
        <f>IFERROR(VLOOKUP($AS$7&amp;$AS28,'様式C-1-1用'!$C$4:$AI$2973,6,0),"")</f>
        <v/>
      </c>
      <c r="O28" s="946"/>
      <c r="P28" s="945" t="str">
        <f>IFERROR(VLOOKUP($AS$7&amp;$AS28,'様式C-1-1用'!$C$4:$AI$2973,7,0),"")</f>
        <v/>
      </c>
      <c r="Q28" s="946"/>
      <c r="R28" s="420" t="str">
        <f>IFERROR(VLOOKUP($AS$7&amp;$AS28,'様式C-1-1用'!$C$4:$AI$2973,9,0),"")</f>
        <v/>
      </c>
      <c r="S28" s="420"/>
      <c r="T28" s="420"/>
      <c r="U28" s="923" t="str">
        <f>IFERROR(VLOOKUP($AS$7&amp;$AS28,'様式C-1-1用'!$C$4:$AI$2973,20,0),"")</f>
        <v/>
      </c>
      <c r="V28" s="947"/>
      <c r="W28" s="923" t="str">
        <f>IFERROR(VLOOKUP($AS$7&amp;$AS28,'様式C-1-1用'!$C$4:$AI$2973,23,0),"")</f>
        <v/>
      </c>
      <c r="X28" s="924"/>
      <c r="Y28" s="289" t="str">
        <f>IFERROR(VLOOKUP($AS$7&amp;$AS28,'様式C-1-1用'!$C$4:$CE$2973,58,0),"")</f>
        <v/>
      </c>
      <c r="Z28" s="290" t="str">
        <f>IFERROR(VLOOKUP($AS$7&amp;$AS28,'様式C-1-1用'!$C$4:$BS$977,59,0),"")</f>
        <v/>
      </c>
      <c r="AA28" s="290" t="str">
        <f>IFERROR(VLOOKUP($AS$7&amp;$AS28,'様式C-1-1用'!$C$4:$BS$977,60,0),"")</f>
        <v/>
      </c>
      <c r="AB28" s="290" t="str">
        <f>IFERROR(VLOOKUP($AS$7&amp;$AS28,'様式C-1-1用'!$C$4:$BS$977,61,0),"")</f>
        <v/>
      </c>
      <c r="AC28" s="334" t="str">
        <f>IFERROR(VLOOKUP($AS$7&amp;$AS28,'様式C-1-1用'!$C$4:$BS$977,62,0),"")</f>
        <v/>
      </c>
      <c r="AD28" s="334" t="str">
        <f>IFERROR(VLOOKUP($AS$7&amp;$AS28,'様式C-1-1用'!$C$4:$BS$976,63,0),"")</f>
        <v/>
      </c>
      <c r="AE28" s="334" t="str">
        <f>IFERROR(VLOOKUP($AS$7&amp;$AS28,'様式C-1-1用'!$C$4:$BS$976,64,0),"")</f>
        <v/>
      </c>
      <c r="AF28" s="334" t="str">
        <f>IFERROR(VLOOKUP($AS$7&amp;$AS28,'様式C-1-1用'!$C$4:$BS$976,65,0),"")</f>
        <v/>
      </c>
      <c r="AG28" s="334" t="str">
        <f>IFERROR(VLOOKUP($AS$7&amp;$AS28,'様式C-1-1用'!$C$4:$BS$977,66,0),"")</f>
        <v/>
      </c>
      <c r="AH28" s="334" t="str">
        <f>IFERROR(VLOOKUP($AS$7&amp;$AS28,'様式C-1-1用'!$C$4:$BS$977,67,0),"")</f>
        <v/>
      </c>
      <c r="AI28" s="334" t="str">
        <f>IFERROR(VLOOKUP($AS$7&amp;$AS28,'様式C-1-1用'!$C$4:$BS$977,68,0),"")</f>
        <v/>
      </c>
      <c r="AJ28" s="334" t="str">
        <f>IFERROR(VLOOKUP($AS$7&amp;$AS28,'様式C-1-1用'!$C$4:$BS$977,69,0),"")</f>
        <v/>
      </c>
      <c r="AK28" s="924" t="str">
        <f>IFERROR(VLOOKUP($AS$7&amp;$AS28,'様式C-1-1用'!$C$4:$AI$976,17,0),"")</f>
        <v/>
      </c>
      <c r="AL28" s="924"/>
      <c r="AM28" s="924"/>
      <c r="AN28" s="755"/>
      <c r="AO28" s="756"/>
      <c r="AP28" s="3"/>
      <c r="AQ28" s="166">
        <f t="shared" si="6"/>
        <v>0</v>
      </c>
      <c r="AS28" s="114">
        <f t="shared" si="7"/>
        <v>18</v>
      </c>
    </row>
    <row r="29" spans="2:45" ht="12" customHeight="1" x14ac:dyDescent="0.15">
      <c r="B29" s="629"/>
      <c r="C29" s="912"/>
      <c r="D29" s="910"/>
      <c r="E29" s="910"/>
      <c r="F29" s="910"/>
      <c r="G29" s="910"/>
      <c r="H29" s="910"/>
      <c r="I29" s="910"/>
      <c r="J29" s="911"/>
      <c r="K29" s="138" t="str">
        <f t="shared" si="5"/>
        <v/>
      </c>
      <c r="L29" s="945" t="str">
        <f>IFERROR(VLOOKUP($AS$7&amp;$AS29,'様式C-1-1用'!$C$4:$AI$2973,5,0),"")</f>
        <v/>
      </c>
      <c r="M29" s="946"/>
      <c r="N29" s="945" t="str">
        <f>IFERROR(VLOOKUP($AS$7&amp;$AS29,'様式C-1-1用'!$C$4:$AI$2973,6,0),"")</f>
        <v/>
      </c>
      <c r="O29" s="946"/>
      <c r="P29" s="945" t="str">
        <f>IFERROR(VLOOKUP($AS$7&amp;$AS29,'様式C-1-1用'!$C$4:$AI$2973,7,0),"")</f>
        <v/>
      </c>
      <c r="Q29" s="946"/>
      <c r="R29" s="420" t="str">
        <f>IFERROR(VLOOKUP($AS$7&amp;$AS29,'様式C-1-1用'!$C$4:$AI$2973,9,0),"")</f>
        <v/>
      </c>
      <c r="S29" s="420"/>
      <c r="T29" s="420"/>
      <c r="U29" s="923" t="str">
        <f>IFERROR(VLOOKUP($AS$7&amp;$AS29,'様式C-1-1用'!$C$4:$AI$2973,20,0),"")</f>
        <v/>
      </c>
      <c r="V29" s="947"/>
      <c r="W29" s="923" t="str">
        <f>IFERROR(VLOOKUP($AS$7&amp;$AS29,'様式C-1-1用'!$C$4:$AI$2973,23,0),"")</f>
        <v/>
      </c>
      <c r="X29" s="924"/>
      <c r="Y29" s="289" t="str">
        <f>IFERROR(VLOOKUP($AS$7&amp;$AS29,'様式C-1-1用'!$C$4:$CE$2973,58,0),"")</f>
        <v/>
      </c>
      <c r="Z29" s="290" t="str">
        <f>IFERROR(VLOOKUP($AS$7&amp;$AS29,'様式C-1-1用'!$C$4:$BS$977,59,0),"")</f>
        <v/>
      </c>
      <c r="AA29" s="290" t="str">
        <f>IFERROR(VLOOKUP($AS$7&amp;$AS29,'様式C-1-1用'!$C$4:$BS$977,60,0),"")</f>
        <v/>
      </c>
      <c r="AB29" s="290" t="str">
        <f>IFERROR(VLOOKUP($AS$7&amp;$AS29,'様式C-1-1用'!$C$4:$BS$977,61,0),"")</f>
        <v/>
      </c>
      <c r="AC29" s="334" t="str">
        <f>IFERROR(VLOOKUP($AS$7&amp;$AS29,'様式C-1-1用'!$C$4:$BS$977,62,0),"")</f>
        <v/>
      </c>
      <c r="AD29" s="334" t="str">
        <f>IFERROR(VLOOKUP($AS$7&amp;$AS29,'様式C-1-1用'!$C$4:$BS$976,63,0),"")</f>
        <v/>
      </c>
      <c r="AE29" s="334" t="str">
        <f>IFERROR(VLOOKUP($AS$7&amp;$AS29,'様式C-1-1用'!$C$4:$BS$976,64,0),"")</f>
        <v/>
      </c>
      <c r="AF29" s="334" t="str">
        <f>IFERROR(VLOOKUP($AS$7&amp;$AS29,'様式C-1-1用'!$C$4:$BS$976,65,0),"")</f>
        <v/>
      </c>
      <c r="AG29" s="334" t="str">
        <f>IFERROR(VLOOKUP($AS$7&amp;$AS29,'様式C-1-1用'!$C$4:$BS$977,66,0),"")</f>
        <v/>
      </c>
      <c r="AH29" s="334" t="str">
        <f>IFERROR(VLOOKUP($AS$7&amp;$AS29,'様式C-1-1用'!$C$4:$BS$977,67,0),"")</f>
        <v/>
      </c>
      <c r="AI29" s="334" t="str">
        <f>IFERROR(VLOOKUP($AS$7&amp;$AS29,'様式C-1-1用'!$C$4:$BS$977,68,0),"")</f>
        <v/>
      </c>
      <c r="AJ29" s="334" t="str">
        <f>IFERROR(VLOOKUP($AS$7&amp;$AS29,'様式C-1-1用'!$C$4:$BS$977,69,0),"")</f>
        <v/>
      </c>
      <c r="AK29" s="924" t="str">
        <f>IFERROR(VLOOKUP($AS$7&amp;$AS29,'様式C-1-1用'!$C$4:$AI$976,17,0),"")</f>
        <v/>
      </c>
      <c r="AL29" s="924"/>
      <c r="AM29" s="924"/>
      <c r="AN29" s="755"/>
      <c r="AO29" s="756"/>
      <c r="AP29" s="3"/>
      <c r="AQ29" s="166">
        <f t="shared" si="6"/>
        <v>0</v>
      </c>
      <c r="AS29" s="114">
        <f t="shared" si="7"/>
        <v>19</v>
      </c>
    </row>
    <row r="30" spans="2:45" ht="12" customHeight="1" x14ac:dyDescent="0.15">
      <c r="B30" s="629"/>
      <c r="C30" s="912"/>
      <c r="D30" s="910"/>
      <c r="E30" s="910"/>
      <c r="F30" s="910"/>
      <c r="G30" s="910"/>
      <c r="H30" s="910"/>
      <c r="I30" s="910"/>
      <c r="J30" s="911"/>
      <c r="K30" s="138" t="str">
        <f t="shared" si="5"/>
        <v/>
      </c>
      <c r="L30" s="945" t="str">
        <f>IFERROR(VLOOKUP($AS$7&amp;$AS30,'様式C-1-1用'!$C$4:$AI$2973,5,0),"")</f>
        <v/>
      </c>
      <c r="M30" s="946"/>
      <c r="N30" s="945" t="str">
        <f>IFERROR(VLOOKUP($AS$7&amp;$AS30,'様式C-1-1用'!$C$4:$AI$2973,6,0),"")</f>
        <v/>
      </c>
      <c r="O30" s="946"/>
      <c r="P30" s="945" t="str">
        <f>IFERROR(VLOOKUP($AS$7&amp;$AS30,'様式C-1-1用'!$C$4:$AI$2973,7,0),"")</f>
        <v/>
      </c>
      <c r="Q30" s="946"/>
      <c r="R30" s="420" t="str">
        <f>IFERROR(VLOOKUP($AS$7&amp;$AS30,'様式C-1-1用'!$C$4:$AI$2973,9,0),"")</f>
        <v/>
      </c>
      <c r="S30" s="420"/>
      <c r="T30" s="420"/>
      <c r="U30" s="923" t="str">
        <f>IFERROR(VLOOKUP($AS$7&amp;$AS30,'様式C-1-1用'!$C$4:$AI$2973,20,0),"")</f>
        <v/>
      </c>
      <c r="V30" s="947"/>
      <c r="W30" s="923" t="str">
        <f>IFERROR(VLOOKUP($AS$7&amp;$AS30,'様式C-1-1用'!$C$4:$AI$2973,23,0),"")</f>
        <v/>
      </c>
      <c r="X30" s="924"/>
      <c r="Y30" s="289" t="str">
        <f>IFERROR(VLOOKUP($AS$7&amp;$AS30,'様式C-1-1用'!$C$4:$CE$2973,58,0),"")</f>
        <v/>
      </c>
      <c r="Z30" s="290" t="str">
        <f>IFERROR(VLOOKUP($AS$7&amp;$AS30,'様式C-1-1用'!$C$4:$BS$977,59,0),"")</f>
        <v/>
      </c>
      <c r="AA30" s="290" t="str">
        <f>IFERROR(VLOOKUP($AS$7&amp;$AS30,'様式C-1-1用'!$C$4:$BS$977,60,0),"")</f>
        <v/>
      </c>
      <c r="AB30" s="290" t="str">
        <f>IFERROR(VLOOKUP($AS$7&amp;$AS30,'様式C-1-1用'!$C$4:$BS$977,61,0),"")</f>
        <v/>
      </c>
      <c r="AC30" s="334" t="str">
        <f>IFERROR(VLOOKUP($AS$7&amp;$AS30,'様式C-1-1用'!$C$4:$BS$977,62,0),"")</f>
        <v/>
      </c>
      <c r="AD30" s="334" t="str">
        <f>IFERROR(VLOOKUP($AS$7&amp;$AS30,'様式C-1-1用'!$C$4:$BS$976,63,0),"")</f>
        <v/>
      </c>
      <c r="AE30" s="334" t="str">
        <f>IFERROR(VLOOKUP($AS$7&amp;$AS30,'様式C-1-1用'!$C$4:$BS$976,64,0),"")</f>
        <v/>
      </c>
      <c r="AF30" s="334" t="str">
        <f>IFERROR(VLOOKUP($AS$7&amp;$AS30,'様式C-1-1用'!$C$4:$BS$976,65,0),"")</f>
        <v/>
      </c>
      <c r="AG30" s="334" t="str">
        <f>IFERROR(VLOOKUP($AS$7&amp;$AS30,'様式C-1-1用'!$C$4:$BS$977,66,0),"")</f>
        <v/>
      </c>
      <c r="AH30" s="334" t="str">
        <f>IFERROR(VLOOKUP($AS$7&amp;$AS30,'様式C-1-1用'!$C$4:$BS$977,67,0),"")</f>
        <v/>
      </c>
      <c r="AI30" s="334" t="str">
        <f>IFERROR(VLOOKUP($AS$7&amp;$AS30,'様式C-1-1用'!$C$4:$BS$977,68,0),"")</f>
        <v/>
      </c>
      <c r="AJ30" s="334" t="str">
        <f>IFERROR(VLOOKUP($AS$7&amp;$AS30,'様式C-1-1用'!$C$4:$BS$977,69,0),"")</f>
        <v/>
      </c>
      <c r="AK30" s="924" t="str">
        <f>IFERROR(VLOOKUP($AS$7&amp;$AS30,'様式C-1-1用'!$C$4:$AI$976,17,0),"")</f>
        <v/>
      </c>
      <c r="AL30" s="924"/>
      <c r="AM30" s="924"/>
      <c r="AN30" s="755"/>
      <c r="AO30" s="756"/>
      <c r="AP30" s="3"/>
      <c r="AQ30" s="166">
        <f t="shared" si="6"/>
        <v>0</v>
      </c>
      <c r="AS30" s="114">
        <f t="shared" si="7"/>
        <v>20</v>
      </c>
    </row>
    <row r="31" spans="2:45" ht="12" customHeight="1" x14ac:dyDescent="0.15">
      <c r="B31" s="629"/>
      <c r="C31" s="912"/>
      <c r="D31" s="910"/>
      <c r="E31" s="910"/>
      <c r="F31" s="910"/>
      <c r="G31" s="910"/>
      <c r="H31" s="910"/>
      <c r="I31" s="910"/>
      <c r="J31" s="911"/>
      <c r="K31" s="937" t="s">
        <v>225</v>
      </c>
      <c r="L31" s="937" t="s">
        <v>224</v>
      </c>
      <c r="M31" s="937"/>
      <c r="N31" s="937"/>
      <c r="O31" s="937"/>
      <c r="P31" s="937"/>
      <c r="Q31" s="937"/>
      <c r="R31" s="937"/>
      <c r="S31" s="937"/>
      <c r="T31" s="937"/>
      <c r="U31" s="937"/>
      <c r="V31" s="937"/>
      <c r="W31" s="937"/>
      <c r="X31" s="920"/>
      <c r="Y31" s="920" t="s">
        <v>478</v>
      </c>
      <c r="Z31" s="921"/>
      <c r="AA31" s="921"/>
      <c r="AB31" s="922"/>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21" t="s">
        <v>223</v>
      </c>
      <c r="AL31" s="921"/>
      <c r="AM31" s="921"/>
      <c r="AN31" s="755"/>
      <c r="AO31" s="756"/>
      <c r="AP31" s="3"/>
    </row>
    <row r="32" spans="2:45" ht="12" customHeight="1" x14ac:dyDescent="0.15">
      <c r="B32" s="629"/>
      <c r="C32" s="912"/>
      <c r="D32" s="910"/>
      <c r="E32" s="910"/>
      <c r="F32" s="910"/>
      <c r="G32" s="910"/>
      <c r="H32" s="910"/>
      <c r="I32" s="910"/>
      <c r="J32" s="911"/>
      <c r="K32" s="937"/>
      <c r="L32" s="937" t="s">
        <v>479</v>
      </c>
      <c r="M32" s="937"/>
      <c r="N32" s="937"/>
      <c r="O32" s="937" t="s">
        <v>222</v>
      </c>
      <c r="P32" s="937"/>
      <c r="Q32" s="937"/>
      <c r="R32" s="937"/>
      <c r="S32" s="937"/>
      <c r="T32" s="937"/>
      <c r="U32" s="937"/>
      <c r="V32" s="937"/>
      <c r="W32" s="937"/>
      <c r="X32" s="920"/>
      <c r="Y32" s="139">
        <f>COUNTIF(Y11:Y30,"〇")</f>
        <v>0</v>
      </c>
      <c r="Z32" s="139">
        <f>COUNTIF(Z11:Z30,"〇")</f>
        <v>0</v>
      </c>
      <c r="AA32" s="139">
        <f>COUNTIF(AA11:AA30,"〇")</f>
        <v>0</v>
      </c>
      <c r="AB32" s="139">
        <f>COUNTIF(AB11:AB30,"〇")</f>
        <v>0</v>
      </c>
      <c r="AC32" s="139">
        <f>IF($N7="","",COUNTIFS('様式C-1-1用'!$D$4:$D$992,$N7,'様式C-1-1用'!$I$4:$I$992,"材質劣化",'様式C-1-1用'!$X$4:$X$992,$AC10))</f>
        <v>0</v>
      </c>
      <c r="AD32" s="139">
        <f>IF($N7="","",COUNTIFS('様式C-1-1用'!$D$4:$D$992,$N7,'様式C-1-1用'!$I$4:$I$992,"材質劣化",'様式C-1-1用'!$X$4:$X$992,$AD10))</f>
        <v>0</v>
      </c>
      <c r="AE32" s="139">
        <f>IF($N7="","",COUNTIFS('様式C-1-1用'!$D$4:$D$992,$N7,'様式C-1-1用'!$I$4:$I$992,"材質劣化",'様式C-1-1用'!$X$4:$X$992,$AE10))</f>
        <v>0</v>
      </c>
      <c r="AF32" s="139">
        <f>IF($N7="","",COUNTIFS('様式C-1-1用'!$D$4:$D$992,$N7,'様式C-1-1用'!$I$4:$I$992,"材質劣化",'様式C-1-1用'!$X$4:$X$992,$AF10))</f>
        <v>0</v>
      </c>
      <c r="AG32" s="139">
        <f>IF($N7="","",COUNTIFS('様式C-1-1用'!$D$4:$D$992,$N7,'様式C-1-1用'!$I$4:$I$992,"漏水",'様式C-1-1用'!$X$4:$X$992,$AG10))</f>
        <v>0</v>
      </c>
      <c r="AH32" s="139">
        <f>IF($N7="","",COUNTIFS('様式C-1-1用'!$D$4:$D$992,$N7,'様式C-1-1用'!$I$4:$I$992,"漏水",'様式C-1-1用'!$X$4:$X$992,$AH10))</f>
        <v>0</v>
      </c>
      <c r="AI32" s="139">
        <f>IF($N7="","",COUNTIFS('様式C-1-1用'!$D$4:$D$992,$N7,'様式C-1-1用'!$I$4:$I$992,"漏水",'様式C-1-1用'!$X$4:$X$992,$AI10))</f>
        <v>0</v>
      </c>
      <c r="AJ32" s="139">
        <f>IF($N7="","",COUNTIFS('様式C-1-1用'!$D$4:$D$992,$N7,'様式C-1-1用'!$I$4:$I$992,"漏水",'様式C-1-1用'!$X$4:$X$992,$AJ10))</f>
        <v>0</v>
      </c>
      <c r="AK32" s="953"/>
      <c r="AL32" s="953"/>
      <c r="AM32" s="953"/>
      <c r="AN32" s="953"/>
      <c r="AO32" s="954"/>
      <c r="AP32" s="3"/>
    </row>
    <row r="33" spans="2:86" ht="12" customHeight="1" x14ac:dyDescent="0.15">
      <c r="B33" s="629"/>
      <c r="C33" s="912"/>
      <c r="D33" s="910"/>
      <c r="E33" s="910"/>
      <c r="F33" s="910"/>
      <c r="G33" s="910"/>
      <c r="H33" s="910"/>
      <c r="I33" s="910"/>
      <c r="J33" s="911"/>
      <c r="K33" s="937"/>
      <c r="L33" s="937"/>
      <c r="M33" s="937"/>
      <c r="N33" s="937"/>
      <c r="O33" s="937" t="s">
        <v>480</v>
      </c>
      <c r="P33" s="937"/>
      <c r="Q33" s="937"/>
      <c r="R33" s="937"/>
      <c r="S33" s="937"/>
      <c r="T33" s="937"/>
      <c r="U33" s="937"/>
      <c r="V33" s="937"/>
      <c r="W33" s="937"/>
      <c r="X33" s="920"/>
      <c r="Y33" s="923" t="str">
        <f>IF(Y32&gt;0,"Ⅳ",IF(Z32&gt;0,"Ⅲ",IF(AA32&gt;0,"Ⅱa",IF(AB32&gt;0,"Ⅱb","Ⅰ"))))</f>
        <v>Ⅰ</v>
      </c>
      <c r="Z33" s="924"/>
      <c r="AA33" s="924"/>
      <c r="AB33" s="947"/>
      <c r="AC33" s="923" t="str">
        <f>IF(AC32&gt;0,"Ⅳ",IF(AD32&gt;0,"Ⅲ",IF(AE32&gt;0,"Ⅱa",IF(AF32&gt;0,"Ⅱb","Ⅰ"))))</f>
        <v>Ⅰ</v>
      </c>
      <c r="AD33" s="924"/>
      <c r="AE33" s="924"/>
      <c r="AF33" s="947"/>
      <c r="AG33" s="923" t="str">
        <f>IF(AG32&gt;0,"Ⅳ",IF(AH32&gt;0,"Ⅲ",IF(AI32&gt;0,"Ⅱa",IF(AJ32&gt;0,"Ⅱb","Ⅰ"))))</f>
        <v>Ⅰ</v>
      </c>
      <c r="AH33" s="924"/>
      <c r="AI33" s="924"/>
      <c r="AJ33" s="947"/>
      <c r="AK33" s="955"/>
      <c r="AL33" s="955"/>
      <c r="AM33" s="955"/>
      <c r="AN33" s="955"/>
      <c r="AO33" s="956"/>
      <c r="AP33" s="3"/>
      <c r="AQ33" s="54" t="s">
        <v>326</v>
      </c>
      <c r="AR33" s="54" t="s">
        <v>327</v>
      </c>
      <c r="AS33" s="607" t="s">
        <v>330</v>
      </c>
      <c r="AT33" s="742"/>
    </row>
    <row r="34" spans="2:86" ht="12" customHeight="1" x14ac:dyDescent="0.15">
      <c r="B34" s="629"/>
      <c r="C34" s="912"/>
      <c r="D34" s="910"/>
      <c r="E34" s="910"/>
      <c r="F34" s="910"/>
      <c r="G34" s="910"/>
      <c r="H34" s="910"/>
      <c r="I34" s="910"/>
      <c r="J34" s="911"/>
      <c r="K34" s="937"/>
      <c r="L34" s="937" t="s">
        <v>481</v>
      </c>
      <c r="M34" s="937"/>
      <c r="N34" s="937"/>
      <c r="O34" s="937" t="s">
        <v>221</v>
      </c>
      <c r="P34" s="937"/>
      <c r="Q34" s="937"/>
      <c r="R34" s="937"/>
      <c r="S34" s="937"/>
      <c r="T34" s="937"/>
      <c r="U34" s="937"/>
      <c r="V34" s="937"/>
      <c r="W34" s="937"/>
      <c r="X34" s="920"/>
      <c r="Y34" s="135" t="s">
        <v>34</v>
      </c>
      <c r="Z34" s="135" t="s">
        <v>35</v>
      </c>
      <c r="AA34" s="950" t="s">
        <v>36</v>
      </c>
      <c r="AB34" s="950"/>
      <c r="AC34" s="135" t="s">
        <v>34</v>
      </c>
      <c r="AD34" s="135" t="s">
        <v>35</v>
      </c>
      <c r="AE34" s="950" t="s">
        <v>36</v>
      </c>
      <c r="AF34" s="950"/>
      <c r="AG34" s="135" t="s">
        <v>34</v>
      </c>
      <c r="AH34" s="135" t="s">
        <v>35</v>
      </c>
      <c r="AI34" s="950" t="s">
        <v>36</v>
      </c>
      <c r="AJ34" s="950"/>
      <c r="AK34" s="955"/>
      <c r="AL34" s="955"/>
      <c r="AM34" s="955"/>
      <c r="AN34" s="955"/>
      <c r="AO34" s="956"/>
      <c r="AP34" s="3"/>
      <c r="AQ34" s="951">
        <f>+Y32+Z32</f>
        <v>0</v>
      </c>
      <c r="AR34" s="952"/>
      <c r="AS34" s="951">
        <f>+AA32+AB32</f>
        <v>0</v>
      </c>
      <c r="AT34" s="952"/>
    </row>
    <row r="35" spans="2:86" ht="12" customHeight="1" x14ac:dyDescent="0.15">
      <c r="B35" s="629"/>
      <c r="C35" s="912"/>
      <c r="D35" s="910"/>
      <c r="E35" s="910"/>
      <c r="F35" s="910"/>
      <c r="G35" s="910"/>
      <c r="H35" s="910"/>
      <c r="I35" s="910"/>
      <c r="J35" s="911"/>
      <c r="K35" s="937"/>
      <c r="L35" s="937"/>
      <c r="M35" s="937"/>
      <c r="N35" s="937"/>
      <c r="O35" s="937" t="s">
        <v>482</v>
      </c>
      <c r="P35" s="937"/>
      <c r="Q35" s="937"/>
      <c r="R35" s="937"/>
      <c r="S35" s="937"/>
      <c r="T35" s="937"/>
      <c r="U35" s="937"/>
      <c r="V35" s="937"/>
      <c r="W35" s="937"/>
      <c r="X35" s="920"/>
      <c r="Y35" s="139">
        <f>IF(Y32=0,0,1)</f>
        <v>0</v>
      </c>
      <c r="Z35" s="139">
        <f>IF(Z32=0,0,1)</f>
        <v>0</v>
      </c>
      <c r="AA35" s="969">
        <f>IF(AND(AA32=0,AB32=0),0,1)</f>
        <v>0</v>
      </c>
      <c r="AB35" s="970">
        <f t="shared" ref="AB35" si="9">IF(AB32=0,0,1)</f>
        <v>0</v>
      </c>
      <c r="AC35" s="139">
        <f>AC32</f>
        <v>0</v>
      </c>
      <c r="AD35" s="139">
        <f>AD32</f>
        <v>0</v>
      </c>
      <c r="AE35" s="969">
        <f>SUM(AE32:AF32)</f>
        <v>0</v>
      </c>
      <c r="AF35" s="970"/>
      <c r="AG35" s="139">
        <f>AG32</f>
        <v>0</v>
      </c>
      <c r="AH35" s="139">
        <f>AH32</f>
        <v>0</v>
      </c>
      <c r="AI35" s="969">
        <f>SUM(AI32:AJ32)</f>
        <v>0</v>
      </c>
      <c r="AJ35" s="970"/>
      <c r="AK35" s="955"/>
      <c r="AL35" s="955"/>
      <c r="AM35" s="955"/>
      <c r="AN35" s="955"/>
      <c r="AO35" s="956"/>
      <c r="AP35" s="3"/>
      <c r="AQ35" s="143">
        <f>+Y32+AC35+AG35</f>
        <v>0</v>
      </c>
      <c r="AR35" s="143">
        <f>+Z32+AD35+AH35</f>
        <v>0</v>
      </c>
      <c r="AS35" s="948">
        <f>+AS34+AE35+AI35</f>
        <v>0</v>
      </c>
      <c r="AT35" s="949"/>
    </row>
    <row r="36" spans="2:86" ht="12" customHeight="1" x14ac:dyDescent="0.15">
      <c r="B36" s="629"/>
      <c r="C36" s="912"/>
      <c r="D36" s="910"/>
      <c r="E36" s="910"/>
      <c r="F36" s="910"/>
      <c r="G36" s="910"/>
      <c r="H36" s="910"/>
      <c r="I36" s="910"/>
      <c r="J36" s="911"/>
      <c r="K36" s="937"/>
      <c r="L36" s="937"/>
      <c r="M36" s="937"/>
      <c r="N36" s="937"/>
      <c r="O36" s="937" t="s">
        <v>483</v>
      </c>
      <c r="P36" s="937"/>
      <c r="Q36" s="937"/>
      <c r="R36" s="937"/>
      <c r="S36" s="937"/>
      <c r="T36" s="937"/>
      <c r="U36" s="937"/>
      <c r="V36" s="937"/>
      <c r="W36" s="937"/>
      <c r="X36" s="920"/>
      <c r="Y36" s="923" t="str">
        <f>IF(Y35&gt;0,"Ⅳ",IF(Z35&gt;0,"Ⅲ",IF(AA35&gt;0,"Ⅱ","Ⅰ")))</f>
        <v>Ⅰ</v>
      </c>
      <c r="Z36" s="924"/>
      <c r="AA36" s="924"/>
      <c r="AB36" s="947"/>
      <c r="AC36" s="923" t="str">
        <f>IF(AC35&gt;0,"Ⅳ",IF(AD35&gt;0,"Ⅲ",IF(AE35&gt;0,"Ⅱ","Ⅰ")))</f>
        <v>Ⅰ</v>
      </c>
      <c r="AD36" s="924"/>
      <c r="AE36" s="924"/>
      <c r="AF36" s="947"/>
      <c r="AG36" s="923" t="str">
        <f>IF(AG35&gt;0,"Ⅳ",IF(AH35&gt;0,"Ⅲ",IF(AI35&gt;0,"Ⅱ","Ⅰ")))</f>
        <v>Ⅰ</v>
      </c>
      <c r="AH36" s="924"/>
      <c r="AI36" s="924"/>
      <c r="AJ36" s="947"/>
      <c r="AK36" s="955"/>
      <c r="AL36" s="955"/>
      <c r="AM36" s="955"/>
      <c r="AN36" s="955"/>
      <c r="AO36" s="956"/>
      <c r="AP36" s="3"/>
      <c r="AQ36" s="525" t="str">
        <f>IF(AQ35&gt;0,"Ⅳ",IF(AR35&gt;0,"Ⅲ",IF(AS35&gt;0,"Ⅱ","Ⅰ")))</f>
        <v>Ⅰ</v>
      </c>
      <c r="AR36" s="525"/>
      <c r="AS36" s="525"/>
      <c r="AT36" s="525"/>
    </row>
    <row r="37" spans="2:86" ht="12" customHeight="1" x14ac:dyDescent="0.15">
      <c r="B37" s="629"/>
      <c r="C37" s="912"/>
      <c r="D37" s="910"/>
      <c r="E37" s="910"/>
      <c r="F37" s="910"/>
      <c r="G37" s="910"/>
      <c r="H37" s="910"/>
      <c r="I37" s="910"/>
      <c r="J37" s="911"/>
      <c r="K37" s="937"/>
      <c r="L37" s="937"/>
      <c r="M37" s="937"/>
      <c r="N37" s="937"/>
      <c r="O37" s="937" t="s">
        <v>484</v>
      </c>
      <c r="P37" s="937"/>
      <c r="Q37" s="937"/>
      <c r="R37" s="937"/>
      <c r="S37" s="937"/>
      <c r="T37" s="937"/>
      <c r="U37" s="937"/>
      <c r="V37" s="937"/>
      <c r="W37" s="937"/>
      <c r="X37" s="920"/>
      <c r="Y37" s="923" t="str">
        <f>IF(COUNTIF(Y36:AJ36,"Ⅳ")&gt;0,"Ⅳ",IF(COUNTIF(Y36:AJ36,"Ⅲ")&gt;0,"Ⅲ",IF(COUNTIF(Y36:AJ36,"Ⅱ")&gt;0,"Ⅱ","Ⅰ")))</f>
        <v>Ⅰ</v>
      </c>
      <c r="Z37" s="924"/>
      <c r="AA37" s="924"/>
      <c r="AB37" s="924"/>
      <c r="AC37" s="924"/>
      <c r="AD37" s="924"/>
      <c r="AE37" s="924"/>
      <c r="AF37" s="924"/>
      <c r="AG37" s="924"/>
      <c r="AH37" s="924"/>
      <c r="AI37" s="924"/>
      <c r="AJ37" s="947"/>
      <c r="AK37" s="957"/>
      <c r="AL37" s="957"/>
      <c r="AM37" s="957"/>
      <c r="AN37" s="957"/>
      <c r="AO37" s="958"/>
      <c r="AP37" s="3"/>
    </row>
    <row r="38" spans="2:86" ht="14.25" customHeight="1" x14ac:dyDescent="0.15">
      <c r="B38" s="629"/>
      <c r="C38" s="912"/>
      <c r="D38" s="910"/>
      <c r="E38" s="910"/>
      <c r="F38" s="910"/>
      <c r="G38" s="910"/>
      <c r="H38" s="910"/>
      <c r="I38" s="910"/>
      <c r="J38" s="911"/>
      <c r="K38" s="937" t="s">
        <v>177</v>
      </c>
      <c r="L38" s="965"/>
      <c r="M38" s="965"/>
      <c r="N38" s="965"/>
      <c r="O38" s="965"/>
      <c r="P38" s="965"/>
      <c r="Q38" s="965"/>
      <c r="R38" s="965"/>
      <c r="S38" s="965"/>
      <c r="T38" s="965"/>
      <c r="U38" s="965"/>
      <c r="V38" s="965"/>
      <c r="W38" s="965"/>
      <c r="X38" s="965"/>
      <c r="Y38" s="966"/>
      <c r="Z38" s="966"/>
      <c r="AA38" s="966"/>
      <c r="AB38" s="966"/>
      <c r="AC38" s="966"/>
      <c r="AD38" s="966"/>
      <c r="AE38" s="966"/>
      <c r="AF38" s="966"/>
      <c r="AG38" s="966"/>
      <c r="AH38" s="966"/>
      <c r="AI38" s="966"/>
      <c r="AJ38" s="966"/>
      <c r="AK38" s="965"/>
      <c r="AL38" s="965"/>
      <c r="AM38" s="965"/>
      <c r="AN38" s="965"/>
      <c r="AO38" s="965"/>
      <c r="AP38" s="3"/>
    </row>
    <row r="39" spans="2:86" ht="14.25" customHeight="1" x14ac:dyDescent="0.15">
      <c r="B39" s="629"/>
      <c r="C39" s="912"/>
      <c r="D39" s="910"/>
      <c r="E39" s="910"/>
      <c r="F39" s="910"/>
      <c r="G39" s="910"/>
      <c r="H39" s="910"/>
      <c r="I39" s="910"/>
      <c r="J39" s="911"/>
      <c r="K39" s="937"/>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5"/>
      <c r="AL39" s="965"/>
      <c r="AM39" s="965"/>
      <c r="AN39" s="965"/>
      <c r="AO39" s="965"/>
      <c r="AP39" s="3"/>
    </row>
    <row r="40" spans="2:86" ht="12" customHeight="1" x14ac:dyDescent="0.15">
      <c r="B40" s="629"/>
      <c r="C40" s="912"/>
      <c r="D40" s="910"/>
      <c r="E40" s="910"/>
      <c r="F40" s="910"/>
      <c r="G40" s="910"/>
      <c r="H40" s="910"/>
      <c r="I40" s="910"/>
      <c r="J40" s="911"/>
      <c r="K40" s="967" t="s">
        <v>485</v>
      </c>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3"/>
    </row>
    <row r="41" spans="2:86" ht="12" customHeight="1" x14ac:dyDescent="0.15">
      <c r="B41" s="629"/>
      <c r="C41" s="912"/>
      <c r="D41" s="910"/>
      <c r="E41" s="910"/>
      <c r="F41" s="910"/>
      <c r="G41" s="910"/>
      <c r="H41" s="910"/>
      <c r="I41" s="910"/>
      <c r="J41" s="911"/>
      <c r="K41" s="968" t="s">
        <v>536</v>
      </c>
      <c r="L41" s="968"/>
      <c r="M41" s="968"/>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3"/>
    </row>
    <row r="42" spans="2:86" ht="12" customHeight="1" x14ac:dyDescent="0.15">
      <c r="B42" s="629"/>
      <c r="C42" s="912"/>
      <c r="D42" s="910"/>
      <c r="E42" s="910"/>
      <c r="F42" s="910"/>
      <c r="G42" s="910"/>
      <c r="H42" s="910"/>
      <c r="I42" s="910"/>
      <c r="J42" s="911"/>
      <c r="K42" s="140" t="s">
        <v>486</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29"/>
      <c r="C43" s="912"/>
      <c r="D43" s="910"/>
      <c r="E43" s="910"/>
      <c r="F43" s="910"/>
      <c r="G43" s="910"/>
      <c r="H43" s="910"/>
      <c r="I43" s="910"/>
      <c r="J43" s="911"/>
      <c r="K43" s="140" t="s">
        <v>487</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29"/>
      <c r="C44" s="912"/>
      <c r="D44" s="910"/>
      <c r="E44" s="910"/>
      <c r="F44" s="910"/>
      <c r="G44" s="910"/>
      <c r="H44" s="910"/>
      <c r="I44" s="910"/>
      <c r="J44" s="911"/>
      <c r="K44" s="959" t="s">
        <v>488</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3"/>
    </row>
    <row r="45" spans="2:86" ht="12" customHeight="1" x14ac:dyDescent="0.15">
      <c r="B45" s="602"/>
      <c r="C45" s="913"/>
      <c r="D45" s="914"/>
      <c r="E45" s="914"/>
      <c r="F45" s="914"/>
      <c r="G45" s="914"/>
      <c r="H45" s="914"/>
      <c r="I45" s="914"/>
      <c r="J45" s="915"/>
      <c r="K45" s="962"/>
      <c r="L45" s="963"/>
      <c r="M45" s="963"/>
      <c r="N45" s="963"/>
      <c r="O45" s="963"/>
      <c r="P45" s="963"/>
      <c r="Q45" s="963"/>
      <c r="R45" s="963"/>
      <c r="S45" s="963"/>
      <c r="T45" s="963"/>
      <c r="U45" s="963"/>
      <c r="V45" s="963"/>
      <c r="W45" s="963"/>
      <c r="X45" s="963"/>
      <c r="Y45" s="963"/>
      <c r="Z45" s="963"/>
      <c r="AA45" s="963"/>
      <c r="AB45" s="963"/>
      <c r="AC45" s="963"/>
      <c r="AD45" s="963"/>
      <c r="AE45" s="963"/>
      <c r="AF45" s="963"/>
      <c r="AG45" s="963"/>
      <c r="AH45" s="963"/>
      <c r="AI45" s="963"/>
      <c r="AJ45" s="963"/>
      <c r="AK45" s="963"/>
      <c r="AL45" s="963"/>
      <c r="AM45" s="963"/>
      <c r="AN45" s="963"/>
      <c r="AO45" s="964"/>
      <c r="AP45" s="3"/>
    </row>
    <row r="46" spans="2:86" s="7" customFormat="1" ht="12" customHeight="1" x14ac:dyDescent="0.15">
      <c r="B46" s="3" t="s">
        <v>540</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3" priority="1">
      <formula>$AQ11=1</formula>
    </cfRule>
  </conditionalFormatting>
  <conditionalFormatting sqref="AC11:AF30">
    <cfRule type="expression" dxfId="2" priority="3">
      <formula>$AQ11=2</formula>
    </cfRule>
  </conditionalFormatting>
  <conditionalFormatting sqref="AG11:AJ30">
    <cfRule type="expression" dxfId="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B2:BM21"/>
  <sheetViews>
    <sheetView showGridLines="0" showZeros="0" view="pageBreakPreview" zoomScale="80" zoomScaleNormal="100" zoomScaleSheetLayoutView="80" workbookViewId="0">
      <selection activeCell="L13" sqref="L13"/>
    </sheetView>
  </sheetViews>
  <sheetFormatPr defaultRowHeight="13.5" x14ac:dyDescent="0.15"/>
  <cols>
    <col min="1" max="1" width="1.875" customWidth="1"/>
    <col min="2" max="60" width="2.125" style="40" customWidth="1"/>
    <col min="61" max="61" width="0.625" style="40" customWidth="1"/>
    <col min="62" max="62" width="2.125" style="40" customWidth="1"/>
    <col min="63" max="63" width="1" style="40" customWidth="1"/>
    <col min="64" max="65" width="2.125" style="40" customWidth="1"/>
  </cols>
  <sheetData>
    <row r="2" spans="2:63" s="42" customFormat="1" ht="14.25" customHeight="1" x14ac:dyDescent="0.15">
      <c r="B2" s="96" t="s">
        <v>332</v>
      </c>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row>
    <row r="3" spans="2:63" s="41" customFormat="1" ht="17.25" customHeight="1" x14ac:dyDescent="0.15">
      <c r="B3" s="1018" t="s">
        <v>27</v>
      </c>
      <c r="C3" s="1018"/>
      <c r="D3" s="1018"/>
      <c r="E3" s="1018"/>
      <c r="F3" s="1013" t="str">
        <f>'様式A-1'!$D$3</f>
        <v>ユノセトンネル</v>
      </c>
      <c r="G3" s="1013"/>
      <c r="H3" s="1013"/>
      <c r="I3" s="1013"/>
      <c r="J3" s="1013"/>
      <c r="K3" s="1013"/>
      <c r="L3" s="1013"/>
      <c r="M3" s="1013"/>
      <c r="N3" s="1013"/>
      <c r="O3" s="1013"/>
      <c r="P3" s="1013"/>
      <c r="Q3" s="1013"/>
      <c r="R3" s="1013"/>
      <c r="S3" s="1013"/>
      <c r="T3" s="1013"/>
      <c r="U3" s="1003" t="s">
        <v>237</v>
      </c>
      <c r="V3" s="1003"/>
      <c r="W3" s="1003"/>
      <c r="X3" s="1004"/>
      <c r="Y3" s="1004"/>
      <c r="Z3" s="1019" t="str">
        <f>'様式A-1'!$J$3</f>
        <v>一般県道長門峡線</v>
      </c>
      <c r="AA3" s="1019"/>
      <c r="AB3" s="1019"/>
      <c r="AC3" s="1019"/>
      <c r="AD3" s="1019"/>
      <c r="AE3" s="1019"/>
      <c r="AF3" s="1019"/>
      <c r="AG3" s="1019"/>
      <c r="AH3" s="1019"/>
      <c r="AI3" s="977" t="s">
        <v>309</v>
      </c>
      <c r="AJ3" s="1005"/>
      <c r="AK3" s="1005"/>
      <c r="AL3" s="1005"/>
      <c r="AM3" s="1005"/>
      <c r="AN3" s="1006"/>
      <c r="AO3" s="1007" t="str">
        <f>様式B!$K$5</f>
        <v>日本工営株式会社</v>
      </c>
      <c r="AP3" s="1008"/>
      <c r="AQ3" s="1008"/>
      <c r="AR3" s="1008"/>
      <c r="AS3" s="1008"/>
      <c r="AT3" s="1008"/>
      <c r="AU3" s="1008"/>
      <c r="AV3" s="1009"/>
      <c r="AW3" s="991" t="s">
        <v>229</v>
      </c>
      <c r="AX3" s="992"/>
      <c r="AY3" s="992"/>
      <c r="AZ3" s="992"/>
      <c r="BA3" s="992"/>
      <c r="BB3" s="993"/>
      <c r="BC3" s="997">
        <f>様式B!$Q$5</f>
        <v>45240</v>
      </c>
      <c r="BD3" s="998"/>
      <c r="BE3" s="998"/>
      <c r="BF3" s="998"/>
      <c r="BG3" s="998"/>
      <c r="BH3" s="998"/>
      <c r="BI3" s="998"/>
      <c r="BJ3" s="998"/>
      <c r="BK3" s="999"/>
    </row>
    <row r="4" spans="2:63" s="41" customFormat="1" ht="17.25" customHeight="1" x14ac:dyDescent="0.15">
      <c r="B4" s="1018" t="s">
        <v>236</v>
      </c>
      <c r="C4" s="1018"/>
      <c r="D4" s="1018"/>
      <c r="E4" s="1018"/>
      <c r="F4" s="1013" t="str">
        <f>'様式A-1'!$D$4</f>
        <v>湯之瀬トンネル</v>
      </c>
      <c r="G4" s="1013"/>
      <c r="H4" s="1013"/>
      <c r="I4" s="1013"/>
      <c r="J4" s="1013"/>
      <c r="K4" s="1013"/>
      <c r="L4" s="1013"/>
      <c r="M4" s="1013"/>
      <c r="N4" s="1013"/>
      <c r="O4" s="1013"/>
      <c r="P4" s="1013"/>
      <c r="Q4" s="1013"/>
      <c r="R4" s="1013"/>
      <c r="S4" s="1013"/>
      <c r="T4" s="1013"/>
      <c r="U4" s="1003" t="s">
        <v>308</v>
      </c>
      <c r="V4" s="1003"/>
      <c r="W4" s="1003"/>
      <c r="X4" s="1004"/>
      <c r="Y4" s="1004"/>
      <c r="Z4" s="1019" t="str">
        <f>'様式A-1'!$R$3</f>
        <v>山口県萩土木事務所</v>
      </c>
      <c r="AA4" s="1019"/>
      <c r="AB4" s="1019"/>
      <c r="AC4" s="1019"/>
      <c r="AD4" s="1019"/>
      <c r="AE4" s="1019"/>
      <c r="AF4" s="1019"/>
      <c r="AG4" s="1019"/>
      <c r="AH4" s="1019"/>
      <c r="AI4" s="977" t="s">
        <v>310</v>
      </c>
      <c r="AJ4" s="1005"/>
      <c r="AK4" s="1005"/>
      <c r="AL4" s="1005"/>
      <c r="AM4" s="1005"/>
      <c r="AN4" s="1006"/>
      <c r="AO4" s="1010" t="str">
        <f>様式B!$K$6</f>
        <v>横山真一郎</v>
      </c>
      <c r="AP4" s="1011"/>
      <c r="AQ4" s="1011"/>
      <c r="AR4" s="1011"/>
      <c r="AS4" s="1011"/>
      <c r="AT4" s="1011"/>
      <c r="AU4" s="1011"/>
      <c r="AV4" s="1012"/>
      <c r="AW4" s="994"/>
      <c r="AX4" s="995"/>
      <c r="AY4" s="995"/>
      <c r="AZ4" s="995"/>
      <c r="BA4" s="995"/>
      <c r="BB4" s="996"/>
      <c r="BC4" s="1000"/>
      <c r="BD4" s="1001"/>
      <c r="BE4" s="1001"/>
      <c r="BF4" s="1001"/>
      <c r="BG4" s="1001"/>
      <c r="BH4" s="1001"/>
      <c r="BI4" s="1001"/>
      <c r="BJ4" s="1001"/>
      <c r="BK4" s="1002"/>
    </row>
    <row r="5" spans="2:63" ht="42.75" customHeight="1" x14ac:dyDescent="0.15">
      <c r="B5" s="990" t="s">
        <v>235</v>
      </c>
      <c r="C5" s="975"/>
      <c r="D5" s="975"/>
      <c r="E5" s="975"/>
      <c r="F5" s="975"/>
      <c r="G5" s="976"/>
      <c r="H5" s="974" t="s">
        <v>234</v>
      </c>
      <c r="I5" s="975"/>
      <c r="J5" s="975"/>
      <c r="K5" s="975"/>
      <c r="L5" s="975"/>
      <c r="M5" s="975"/>
      <c r="N5" s="975"/>
      <c r="O5" s="976"/>
      <c r="P5" s="977" t="s">
        <v>233</v>
      </c>
      <c r="Q5" s="978"/>
      <c r="R5" s="978"/>
      <c r="S5" s="978"/>
      <c r="T5" s="978"/>
      <c r="U5" s="978"/>
      <c r="V5" s="978"/>
      <c r="W5" s="978"/>
      <c r="X5" s="978"/>
      <c r="Y5" s="978"/>
      <c r="Z5" s="978"/>
      <c r="AA5" s="978"/>
      <c r="AB5" s="978"/>
      <c r="AC5" s="978"/>
      <c r="AD5" s="978"/>
      <c r="AE5" s="978"/>
      <c r="AF5" s="978"/>
      <c r="AG5" s="978"/>
      <c r="AH5" s="978"/>
      <c r="AI5" s="978"/>
      <c r="AJ5" s="978"/>
      <c r="AK5" s="978"/>
      <c r="AL5" s="978"/>
      <c r="AM5" s="978"/>
      <c r="AN5" s="977" t="s">
        <v>232</v>
      </c>
      <c r="AO5" s="978"/>
      <c r="AP5" s="978"/>
      <c r="AQ5" s="978"/>
      <c r="AR5" s="978"/>
      <c r="AS5" s="978"/>
      <c r="AT5" s="978"/>
      <c r="AU5" s="978"/>
      <c r="AV5" s="978"/>
      <c r="AW5" s="978"/>
      <c r="AX5" s="978"/>
      <c r="AY5" s="978"/>
      <c r="AZ5" s="978"/>
      <c r="BA5" s="978"/>
      <c r="BB5" s="978"/>
      <c r="BC5" s="978"/>
      <c r="BD5" s="978"/>
      <c r="BE5" s="978"/>
      <c r="BF5" s="978"/>
      <c r="BG5" s="978"/>
      <c r="BH5" s="978"/>
      <c r="BI5" s="978"/>
      <c r="BJ5" s="978"/>
      <c r="BK5" s="979"/>
    </row>
    <row r="6" spans="2:63" ht="29.25" customHeight="1" x14ac:dyDescent="0.15">
      <c r="B6" s="1014" t="s">
        <v>943</v>
      </c>
      <c r="C6" s="1015"/>
      <c r="D6" s="1015"/>
      <c r="E6" s="1015"/>
      <c r="F6" s="1015"/>
      <c r="G6" s="1016"/>
      <c r="H6" s="1014" t="s">
        <v>547</v>
      </c>
      <c r="I6" s="1015"/>
      <c r="J6" s="1015"/>
      <c r="K6" s="1015"/>
      <c r="L6" s="1015"/>
      <c r="M6" s="1015"/>
      <c r="N6" s="1015"/>
      <c r="O6" s="1016"/>
      <c r="P6" s="980" t="s">
        <v>958</v>
      </c>
      <c r="Q6" s="981"/>
      <c r="R6" s="981"/>
      <c r="S6" s="981"/>
      <c r="T6" s="981"/>
      <c r="U6" s="981"/>
      <c r="V6" s="981"/>
      <c r="W6" s="981"/>
      <c r="X6" s="981"/>
      <c r="Y6" s="981"/>
      <c r="Z6" s="981"/>
      <c r="AA6" s="981"/>
      <c r="AB6" s="981"/>
      <c r="AC6" s="981"/>
      <c r="AD6" s="981"/>
      <c r="AE6" s="981"/>
      <c r="AF6" s="981"/>
      <c r="AG6" s="981"/>
      <c r="AH6" s="981"/>
      <c r="AI6" s="981"/>
      <c r="AJ6" s="981"/>
      <c r="AK6" s="981"/>
      <c r="AL6" s="981"/>
      <c r="AM6" s="982"/>
      <c r="AN6" s="983" t="s">
        <v>944</v>
      </c>
      <c r="AO6" s="984"/>
      <c r="AP6" s="984"/>
      <c r="AQ6" s="984"/>
      <c r="AR6" s="984"/>
      <c r="AS6" s="984"/>
      <c r="AT6" s="984"/>
      <c r="AU6" s="984"/>
      <c r="AV6" s="984"/>
      <c r="AW6" s="984"/>
      <c r="AX6" s="984"/>
      <c r="AY6" s="984"/>
      <c r="AZ6" s="984"/>
      <c r="BA6" s="984"/>
      <c r="BB6" s="984"/>
      <c r="BC6" s="984"/>
      <c r="BD6" s="984"/>
      <c r="BE6" s="984"/>
      <c r="BF6" s="984"/>
      <c r="BG6" s="984"/>
      <c r="BH6" s="984"/>
      <c r="BI6" s="984"/>
      <c r="BJ6" s="984"/>
      <c r="BK6" s="985"/>
    </row>
    <row r="7" spans="2:63" ht="29.25" customHeight="1" x14ac:dyDescent="0.15">
      <c r="B7" s="1014" t="s">
        <v>943</v>
      </c>
      <c r="C7" s="1015"/>
      <c r="D7" s="1015"/>
      <c r="E7" s="1015"/>
      <c r="F7" s="1015"/>
      <c r="G7" s="1016"/>
      <c r="H7" s="1017" t="s">
        <v>547</v>
      </c>
      <c r="I7" s="1017"/>
      <c r="J7" s="1017"/>
      <c r="K7" s="1017"/>
      <c r="L7" s="1017"/>
      <c r="M7" s="1017"/>
      <c r="N7" s="1017"/>
      <c r="O7" s="1017"/>
      <c r="P7" s="980" t="s">
        <v>1107</v>
      </c>
      <c r="Q7" s="981"/>
      <c r="R7" s="981"/>
      <c r="S7" s="981"/>
      <c r="T7" s="981"/>
      <c r="U7" s="981"/>
      <c r="V7" s="981"/>
      <c r="W7" s="981"/>
      <c r="X7" s="981"/>
      <c r="Y7" s="981"/>
      <c r="Z7" s="981"/>
      <c r="AA7" s="981"/>
      <c r="AB7" s="981"/>
      <c r="AC7" s="981"/>
      <c r="AD7" s="981"/>
      <c r="AE7" s="981"/>
      <c r="AF7" s="981"/>
      <c r="AG7" s="981"/>
      <c r="AH7" s="981"/>
      <c r="AI7" s="981"/>
      <c r="AJ7" s="981"/>
      <c r="AK7" s="981"/>
      <c r="AL7" s="981"/>
      <c r="AM7" s="981"/>
      <c r="AN7" s="983" t="s">
        <v>1108</v>
      </c>
      <c r="AO7" s="984"/>
      <c r="AP7" s="984"/>
      <c r="AQ7" s="984"/>
      <c r="AR7" s="984"/>
      <c r="AS7" s="984"/>
      <c r="AT7" s="984"/>
      <c r="AU7" s="984"/>
      <c r="AV7" s="984"/>
      <c r="AW7" s="984"/>
      <c r="AX7" s="984"/>
      <c r="AY7" s="984"/>
      <c r="AZ7" s="984"/>
      <c r="BA7" s="984"/>
      <c r="BB7" s="984"/>
      <c r="BC7" s="984"/>
      <c r="BD7" s="984"/>
      <c r="BE7" s="984"/>
      <c r="BF7" s="984"/>
      <c r="BG7" s="984"/>
      <c r="BH7" s="984"/>
      <c r="BI7" s="984"/>
      <c r="BJ7" s="984"/>
      <c r="BK7" s="985"/>
    </row>
    <row r="8" spans="2:63" ht="29.25" customHeight="1" x14ac:dyDescent="0.15">
      <c r="B8" s="971"/>
      <c r="C8" s="972"/>
      <c r="D8" s="972"/>
      <c r="E8" s="972"/>
      <c r="F8" s="972"/>
      <c r="G8" s="973"/>
      <c r="H8" s="989"/>
      <c r="I8" s="989"/>
      <c r="J8" s="989"/>
      <c r="K8" s="989"/>
      <c r="L8" s="989"/>
      <c r="M8" s="989"/>
      <c r="N8" s="989"/>
      <c r="O8" s="989"/>
      <c r="P8" s="986"/>
      <c r="Q8" s="987"/>
      <c r="R8" s="987"/>
      <c r="S8" s="987"/>
      <c r="T8" s="987"/>
      <c r="U8" s="987"/>
      <c r="V8" s="987"/>
      <c r="W8" s="987"/>
      <c r="X8" s="987"/>
      <c r="Y8" s="987"/>
      <c r="Z8" s="987"/>
      <c r="AA8" s="987"/>
      <c r="AB8" s="987"/>
      <c r="AC8" s="987"/>
      <c r="AD8" s="987"/>
      <c r="AE8" s="987"/>
      <c r="AF8" s="987"/>
      <c r="AG8" s="987"/>
      <c r="AH8" s="987"/>
      <c r="AI8" s="987"/>
      <c r="AJ8" s="987"/>
      <c r="AK8" s="987"/>
      <c r="AL8" s="987"/>
      <c r="AM8" s="987"/>
      <c r="AN8" s="986"/>
      <c r="AO8" s="987"/>
      <c r="AP8" s="987"/>
      <c r="AQ8" s="987"/>
      <c r="AR8" s="987"/>
      <c r="AS8" s="987"/>
      <c r="AT8" s="987"/>
      <c r="AU8" s="987"/>
      <c r="AV8" s="987"/>
      <c r="AW8" s="987"/>
      <c r="AX8" s="987"/>
      <c r="AY8" s="987"/>
      <c r="AZ8" s="987"/>
      <c r="BA8" s="987"/>
      <c r="BB8" s="987"/>
      <c r="BC8" s="987"/>
      <c r="BD8" s="987"/>
      <c r="BE8" s="987"/>
      <c r="BF8" s="987"/>
      <c r="BG8" s="987"/>
      <c r="BH8" s="987"/>
      <c r="BI8" s="987"/>
      <c r="BJ8" s="987"/>
      <c r="BK8" s="988"/>
    </row>
    <row r="9" spans="2:63" ht="29.25" customHeight="1" x14ac:dyDescent="0.15">
      <c r="B9" s="971"/>
      <c r="C9" s="972"/>
      <c r="D9" s="972"/>
      <c r="E9" s="972"/>
      <c r="F9" s="972"/>
      <c r="G9" s="973"/>
      <c r="H9" s="989"/>
      <c r="I9" s="989"/>
      <c r="J9" s="989"/>
      <c r="K9" s="989"/>
      <c r="L9" s="989"/>
      <c r="M9" s="989"/>
      <c r="N9" s="989"/>
      <c r="O9" s="989"/>
      <c r="P9" s="986"/>
      <c r="Q9" s="987"/>
      <c r="R9" s="987"/>
      <c r="S9" s="987"/>
      <c r="T9" s="987"/>
      <c r="U9" s="987"/>
      <c r="V9" s="987"/>
      <c r="W9" s="987"/>
      <c r="X9" s="987"/>
      <c r="Y9" s="987"/>
      <c r="Z9" s="987"/>
      <c r="AA9" s="987"/>
      <c r="AB9" s="987"/>
      <c r="AC9" s="987"/>
      <c r="AD9" s="987"/>
      <c r="AE9" s="987"/>
      <c r="AF9" s="987"/>
      <c r="AG9" s="987"/>
      <c r="AH9" s="987"/>
      <c r="AI9" s="987"/>
      <c r="AJ9" s="987"/>
      <c r="AK9" s="987"/>
      <c r="AL9" s="987"/>
      <c r="AM9" s="987"/>
      <c r="AN9" s="986"/>
      <c r="AO9" s="987"/>
      <c r="AP9" s="987"/>
      <c r="AQ9" s="987"/>
      <c r="AR9" s="987"/>
      <c r="AS9" s="987"/>
      <c r="AT9" s="987"/>
      <c r="AU9" s="987"/>
      <c r="AV9" s="987"/>
      <c r="AW9" s="987"/>
      <c r="AX9" s="987"/>
      <c r="AY9" s="987"/>
      <c r="AZ9" s="987"/>
      <c r="BA9" s="987"/>
      <c r="BB9" s="987"/>
      <c r="BC9" s="987"/>
      <c r="BD9" s="987"/>
      <c r="BE9" s="987"/>
      <c r="BF9" s="987"/>
      <c r="BG9" s="987"/>
      <c r="BH9" s="987"/>
      <c r="BI9" s="987"/>
      <c r="BJ9" s="987"/>
      <c r="BK9" s="988"/>
    </row>
    <row r="10" spans="2:63" ht="29.25" customHeight="1" x14ac:dyDescent="0.15">
      <c r="B10" s="971"/>
      <c r="C10" s="972"/>
      <c r="D10" s="972"/>
      <c r="E10" s="972"/>
      <c r="F10" s="972"/>
      <c r="G10" s="973"/>
      <c r="H10" s="989"/>
      <c r="I10" s="989"/>
      <c r="J10" s="989"/>
      <c r="K10" s="989"/>
      <c r="L10" s="989"/>
      <c r="M10" s="989"/>
      <c r="N10" s="989"/>
      <c r="O10" s="989"/>
      <c r="P10" s="986"/>
      <c r="Q10" s="987"/>
      <c r="R10" s="987"/>
      <c r="S10" s="987"/>
      <c r="T10" s="987"/>
      <c r="U10" s="987"/>
      <c r="V10" s="987"/>
      <c r="W10" s="987"/>
      <c r="X10" s="987"/>
      <c r="Y10" s="987"/>
      <c r="Z10" s="987"/>
      <c r="AA10" s="987"/>
      <c r="AB10" s="987"/>
      <c r="AC10" s="987"/>
      <c r="AD10" s="987"/>
      <c r="AE10" s="987"/>
      <c r="AF10" s="987"/>
      <c r="AG10" s="987"/>
      <c r="AH10" s="987"/>
      <c r="AI10" s="987"/>
      <c r="AJ10" s="987"/>
      <c r="AK10" s="987"/>
      <c r="AL10" s="987"/>
      <c r="AM10" s="987"/>
      <c r="AN10" s="986"/>
      <c r="AO10" s="987"/>
      <c r="AP10" s="987"/>
      <c r="AQ10" s="987"/>
      <c r="AR10" s="987"/>
      <c r="AS10" s="987"/>
      <c r="AT10" s="987"/>
      <c r="AU10" s="987"/>
      <c r="AV10" s="987"/>
      <c r="AW10" s="987"/>
      <c r="AX10" s="987"/>
      <c r="AY10" s="987"/>
      <c r="AZ10" s="987"/>
      <c r="BA10" s="987"/>
      <c r="BB10" s="987"/>
      <c r="BC10" s="987"/>
      <c r="BD10" s="987"/>
      <c r="BE10" s="987"/>
      <c r="BF10" s="987"/>
      <c r="BG10" s="987"/>
      <c r="BH10" s="987"/>
      <c r="BI10" s="987"/>
      <c r="BJ10" s="987"/>
      <c r="BK10" s="988"/>
    </row>
    <row r="11" spans="2:63" ht="29.25" customHeight="1" x14ac:dyDescent="0.15">
      <c r="B11" s="971"/>
      <c r="C11" s="972"/>
      <c r="D11" s="972"/>
      <c r="E11" s="972"/>
      <c r="F11" s="972"/>
      <c r="G11" s="973"/>
      <c r="H11" s="989"/>
      <c r="I11" s="989"/>
      <c r="J11" s="989"/>
      <c r="K11" s="989"/>
      <c r="L11" s="989"/>
      <c r="M11" s="989"/>
      <c r="N11" s="989"/>
      <c r="O11" s="989"/>
      <c r="P11" s="986"/>
      <c r="Q11" s="987"/>
      <c r="R11" s="987"/>
      <c r="S11" s="987"/>
      <c r="T11" s="987"/>
      <c r="U11" s="987"/>
      <c r="V11" s="987"/>
      <c r="W11" s="987"/>
      <c r="X11" s="987"/>
      <c r="Y11" s="987"/>
      <c r="Z11" s="987"/>
      <c r="AA11" s="987"/>
      <c r="AB11" s="987"/>
      <c r="AC11" s="987"/>
      <c r="AD11" s="987"/>
      <c r="AE11" s="987"/>
      <c r="AF11" s="987"/>
      <c r="AG11" s="987"/>
      <c r="AH11" s="987"/>
      <c r="AI11" s="987"/>
      <c r="AJ11" s="987"/>
      <c r="AK11" s="987"/>
      <c r="AL11" s="987"/>
      <c r="AM11" s="987"/>
      <c r="AN11" s="986"/>
      <c r="AO11" s="987"/>
      <c r="AP11" s="987"/>
      <c r="AQ11" s="987"/>
      <c r="AR11" s="987"/>
      <c r="AS11" s="987"/>
      <c r="AT11" s="987"/>
      <c r="AU11" s="987"/>
      <c r="AV11" s="987"/>
      <c r="AW11" s="987"/>
      <c r="AX11" s="987"/>
      <c r="AY11" s="987"/>
      <c r="AZ11" s="987"/>
      <c r="BA11" s="987"/>
      <c r="BB11" s="987"/>
      <c r="BC11" s="987"/>
      <c r="BD11" s="987"/>
      <c r="BE11" s="987"/>
      <c r="BF11" s="987"/>
      <c r="BG11" s="987"/>
      <c r="BH11" s="987"/>
      <c r="BI11" s="987"/>
      <c r="BJ11" s="987"/>
      <c r="BK11" s="988"/>
    </row>
    <row r="12" spans="2:63" ht="29.25" customHeight="1" x14ac:dyDescent="0.15">
      <c r="B12" s="971"/>
      <c r="C12" s="972"/>
      <c r="D12" s="972"/>
      <c r="E12" s="972"/>
      <c r="F12" s="972"/>
      <c r="G12" s="973"/>
      <c r="H12" s="989"/>
      <c r="I12" s="989"/>
      <c r="J12" s="989"/>
      <c r="K12" s="989"/>
      <c r="L12" s="989"/>
      <c r="M12" s="989"/>
      <c r="N12" s="989"/>
      <c r="O12" s="989"/>
      <c r="P12" s="986"/>
      <c r="Q12" s="987"/>
      <c r="R12" s="987"/>
      <c r="S12" s="987"/>
      <c r="T12" s="987"/>
      <c r="U12" s="987"/>
      <c r="V12" s="987"/>
      <c r="W12" s="987"/>
      <c r="X12" s="987"/>
      <c r="Y12" s="987"/>
      <c r="Z12" s="987"/>
      <c r="AA12" s="987"/>
      <c r="AB12" s="987"/>
      <c r="AC12" s="987"/>
      <c r="AD12" s="987"/>
      <c r="AE12" s="987"/>
      <c r="AF12" s="987"/>
      <c r="AG12" s="987"/>
      <c r="AH12" s="987"/>
      <c r="AI12" s="987"/>
      <c r="AJ12" s="987"/>
      <c r="AK12" s="987"/>
      <c r="AL12" s="987"/>
      <c r="AM12" s="987"/>
      <c r="AN12" s="986"/>
      <c r="AO12" s="987"/>
      <c r="AP12" s="987"/>
      <c r="AQ12" s="987"/>
      <c r="AR12" s="987"/>
      <c r="AS12" s="987"/>
      <c r="AT12" s="987"/>
      <c r="AU12" s="987"/>
      <c r="AV12" s="987"/>
      <c r="AW12" s="987"/>
      <c r="AX12" s="987"/>
      <c r="AY12" s="987"/>
      <c r="AZ12" s="987"/>
      <c r="BA12" s="987"/>
      <c r="BB12" s="987"/>
      <c r="BC12" s="987"/>
      <c r="BD12" s="987"/>
      <c r="BE12" s="987"/>
      <c r="BF12" s="987"/>
      <c r="BG12" s="987"/>
      <c r="BH12" s="987"/>
      <c r="BI12" s="987"/>
      <c r="BJ12" s="987"/>
      <c r="BK12" s="988"/>
    </row>
    <row r="13" spans="2:63" ht="29.25" customHeight="1" x14ac:dyDescent="0.15">
      <c r="B13" s="971"/>
      <c r="C13" s="972"/>
      <c r="D13" s="972"/>
      <c r="E13" s="972"/>
      <c r="F13" s="972"/>
      <c r="G13" s="973"/>
      <c r="H13" s="989"/>
      <c r="I13" s="989"/>
      <c r="J13" s="989"/>
      <c r="K13" s="989"/>
      <c r="L13" s="989"/>
      <c r="M13" s="989"/>
      <c r="N13" s="989"/>
      <c r="O13" s="989"/>
      <c r="P13" s="986"/>
      <c r="Q13" s="987"/>
      <c r="R13" s="987"/>
      <c r="S13" s="987"/>
      <c r="T13" s="987"/>
      <c r="U13" s="987"/>
      <c r="V13" s="987"/>
      <c r="W13" s="987"/>
      <c r="X13" s="987"/>
      <c r="Y13" s="987"/>
      <c r="Z13" s="987"/>
      <c r="AA13" s="987"/>
      <c r="AB13" s="987"/>
      <c r="AC13" s="987"/>
      <c r="AD13" s="987"/>
      <c r="AE13" s="987"/>
      <c r="AF13" s="987"/>
      <c r="AG13" s="987"/>
      <c r="AH13" s="987"/>
      <c r="AI13" s="987"/>
      <c r="AJ13" s="987"/>
      <c r="AK13" s="987"/>
      <c r="AL13" s="987"/>
      <c r="AM13" s="987"/>
      <c r="AN13" s="986"/>
      <c r="AO13" s="987"/>
      <c r="AP13" s="987"/>
      <c r="AQ13" s="987"/>
      <c r="AR13" s="987"/>
      <c r="AS13" s="987"/>
      <c r="AT13" s="987"/>
      <c r="AU13" s="987"/>
      <c r="AV13" s="987"/>
      <c r="AW13" s="987"/>
      <c r="AX13" s="987"/>
      <c r="AY13" s="987"/>
      <c r="AZ13" s="987"/>
      <c r="BA13" s="987"/>
      <c r="BB13" s="987"/>
      <c r="BC13" s="987"/>
      <c r="BD13" s="987"/>
      <c r="BE13" s="987"/>
      <c r="BF13" s="987"/>
      <c r="BG13" s="987"/>
      <c r="BH13" s="987"/>
      <c r="BI13" s="987"/>
      <c r="BJ13" s="987"/>
      <c r="BK13" s="988"/>
    </row>
    <row r="14" spans="2:63" ht="29.25" customHeight="1" x14ac:dyDescent="0.15">
      <c r="B14" s="971"/>
      <c r="C14" s="972"/>
      <c r="D14" s="972"/>
      <c r="E14" s="972"/>
      <c r="F14" s="972"/>
      <c r="G14" s="973"/>
      <c r="H14" s="989"/>
      <c r="I14" s="989"/>
      <c r="J14" s="989"/>
      <c r="K14" s="989"/>
      <c r="L14" s="989"/>
      <c r="M14" s="989"/>
      <c r="N14" s="989"/>
      <c r="O14" s="989"/>
      <c r="P14" s="986"/>
      <c r="Q14" s="987"/>
      <c r="R14" s="987"/>
      <c r="S14" s="987"/>
      <c r="T14" s="987"/>
      <c r="U14" s="987"/>
      <c r="V14" s="987"/>
      <c r="W14" s="987"/>
      <c r="X14" s="987"/>
      <c r="Y14" s="987"/>
      <c r="Z14" s="987"/>
      <c r="AA14" s="987"/>
      <c r="AB14" s="987"/>
      <c r="AC14" s="987"/>
      <c r="AD14" s="987"/>
      <c r="AE14" s="987"/>
      <c r="AF14" s="987"/>
      <c r="AG14" s="987"/>
      <c r="AH14" s="987"/>
      <c r="AI14" s="987"/>
      <c r="AJ14" s="987"/>
      <c r="AK14" s="987"/>
      <c r="AL14" s="987"/>
      <c r="AM14" s="987"/>
      <c r="AN14" s="986"/>
      <c r="AO14" s="987"/>
      <c r="AP14" s="987"/>
      <c r="AQ14" s="987"/>
      <c r="AR14" s="987"/>
      <c r="AS14" s="987"/>
      <c r="AT14" s="987"/>
      <c r="AU14" s="987"/>
      <c r="AV14" s="987"/>
      <c r="AW14" s="987"/>
      <c r="AX14" s="987"/>
      <c r="AY14" s="987"/>
      <c r="AZ14" s="987"/>
      <c r="BA14" s="987"/>
      <c r="BB14" s="987"/>
      <c r="BC14" s="987"/>
      <c r="BD14" s="987"/>
      <c r="BE14" s="987"/>
      <c r="BF14" s="987"/>
      <c r="BG14" s="987"/>
      <c r="BH14" s="987"/>
      <c r="BI14" s="987"/>
      <c r="BJ14" s="987"/>
      <c r="BK14" s="988"/>
    </row>
    <row r="15" spans="2:63" ht="29.25" customHeight="1" x14ac:dyDescent="0.15">
      <c r="B15" s="971"/>
      <c r="C15" s="972"/>
      <c r="D15" s="972"/>
      <c r="E15" s="972"/>
      <c r="F15" s="972"/>
      <c r="G15" s="973"/>
      <c r="H15" s="989"/>
      <c r="I15" s="989"/>
      <c r="J15" s="989"/>
      <c r="K15" s="989"/>
      <c r="L15" s="989"/>
      <c r="M15" s="989"/>
      <c r="N15" s="989"/>
      <c r="O15" s="989"/>
      <c r="P15" s="986"/>
      <c r="Q15" s="987"/>
      <c r="R15" s="987"/>
      <c r="S15" s="987"/>
      <c r="T15" s="987"/>
      <c r="U15" s="987"/>
      <c r="V15" s="987"/>
      <c r="W15" s="987"/>
      <c r="X15" s="987"/>
      <c r="Y15" s="987"/>
      <c r="Z15" s="987"/>
      <c r="AA15" s="987"/>
      <c r="AB15" s="987"/>
      <c r="AC15" s="987"/>
      <c r="AD15" s="987"/>
      <c r="AE15" s="987"/>
      <c r="AF15" s="987"/>
      <c r="AG15" s="987"/>
      <c r="AH15" s="987"/>
      <c r="AI15" s="987"/>
      <c r="AJ15" s="987"/>
      <c r="AK15" s="987"/>
      <c r="AL15" s="987"/>
      <c r="AM15" s="987"/>
      <c r="AN15" s="986"/>
      <c r="AO15" s="987"/>
      <c r="AP15" s="987"/>
      <c r="AQ15" s="987"/>
      <c r="AR15" s="987"/>
      <c r="AS15" s="987"/>
      <c r="AT15" s="987"/>
      <c r="AU15" s="987"/>
      <c r="AV15" s="987"/>
      <c r="AW15" s="987"/>
      <c r="AX15" s="987"/>
      <c r="AY15" s="987"/>
      <c r="AZ15" s="987"/>
      <c r="BA15" s="987"/>
      <c r="BB15" s="987"/>
      <c r="BC15" s="987"/>
      <c r="BD15" s="987"/>
      <c r="BE15" s="987"/>
      <c r="BF15" s="987"/>
      <c r="BG15" s="987"/>
      <c r="BH15" s="987"/>
      <c r="BI15" s="987"/>
      <c r="BJ15" s="987"/>
      <c r="BK15" s="988"/>
    </row>
    <row r="16" spans="2:63" ht="29.25" customHeight="1" x14ac:dyDescent="0.15">
      <c r="B16" s="971"/>
      <c r="C16" s="972"/>
      <c r="D16" s="972"/>
      <c r="E16" s="972"/>
      <c r="F16" s="972"/>
      <c r="G16" s="973"/>
      <c r="H16" s="989"/>
      <c r="I16" s="989"/>
      <c r="J16" s="989"/>
      <c r="K16" s="989"/>
      <c r="L16" s="989"/>
      <c r="M16" s="989"/>
      <c r="N16" s="989"/>
      <c r="O16" s="989"/>
      <c r="P16" s="986"/>
      <c r="Q16" s="987"/>
      <c r="R16" s="987"/>
      <c r="S16" s="987"/>
      <c r="T16" s="987"/>
      <c r="U16" s="987"/>
      <c r="V16" s="987"/>
      <c r="W16" s="987"/>
      <c r="X16" s="987"/>
      <c r="Y16" s="987"/>
      <c r="Z16" s="987"/>
      <c r="AA16" s="987"/>
      <c r="AB16" s="987"/>
      <c r="AC16" s="987"/>
      <c r="AD16" s="987"/>
      <c r="AE16" s="987"/>
      <c r="AF16" s="987"/>
      <c r="AG16" s="987"/>
      <c r="AH16" s="987"/>
      <c r="AI16" s="987"/>
      <c r="AJ16" s="987"/>
      <c r="AK16" s="987"/>
      <c r="AL16" s="987"/>
      <c r="AM16" s="987"/>
      <c r="AN16" s="986"/>
      <c r="AO16" s="987"/>
      <c r="AP16" s="987"/>
      <c r="AQ16" s="987"/>
      <c r="AR16" s="987"/>
      <c r="AS16" s="987"/>
      <c r="AT16" s="987"/>
      <c r="AU16" s="987"/>
      <c r="AV16" s="987"/>
      <c r="AW16" s="987"/>
      <c r="AX16" s="987"/>
      <c r="AY16" s="987"/>
      <c r="AZ16" s="987"/>
      <c r="BA16" s="987"/>
      <c r="BB16" s="987"/>
      <c r="BC16" s="987"/>
      <c r="BD16" s="987"/>
      <c r="BE16" s="987"/>
      <c r="BF16" s="987"/>
      <c r="BG16" s="987"/>
      <c r="BH16" s="987"/>
      <c r="BI16" s="987"/>
      <c r="BJ16" s="987"/>
      <c r="BK16" s="988"/>
    </row>
    <row r="17" spans="2:63" ht="29.25" customHeight="1" x14ac:dyDescent="0.15">
      <c r="B17" s="971"/>
      <c r="C17" s="972"/>
      <c r="D17" s="972"/>
      <c r="E17" s="972"/>
      <c r="F17" s="972"/>
      <c r="G17" s="973"/>
      <c r="H17" s="989"/>
      <c r="I17" s="989"/>
      <c r="J17" s="989"/>
      <c r="K17" s="989"/>
      <c r="L17" s="989"/>
      <c r="M17" s="989"/>
      <c r="N17" s="989"/>
      <c r="O17" s="989"/>
      <c r="P17" s="986"/>
      <c r="Q17" s="987"/>
      <c r="R17" s="987"/>
      <c r="S17" s="987"/>
      <c r="T17" s="987"/>
      <c r="U17" s="987"/>
      <c r="V17" s="987"/>
      <c r="W17" s="987"/>
      <c r="X17" s="987"/>
      <c r="Y17" s="987"/>
      <c r="Z17" s="987"/>
      <c r="AA17" s="987"/>
      <c r="AB17" s="987"/>
      <c r="AC17" s="987"/>
      <c r="AD17" s="987"/>
      <c r="AE17" s="987"/>
      <c r="AF17" s="987"/>
      <c r="AG17" s="987"/>
      <c r="AH17" s="987"/>
      <c r="AI17" s="987"/>
      <c r="AJ17" s="987"/>
      <c r="AK17" s="987"/>
      <c r="AL17" s="987"/>
      <c r="AM17" s="987"/>
      <c r="AN17" s="986"/>
      <c r="AO17" s="987"/>
      <c r="AP17" s="987"/>
      <c r="AQ17" s="987"/>
      <c r="AR17" s="987"/>
      <c r="AS17" s="987"/>
      <c r="AT17" s="987"/>
      <c r="AU17" s="987"/>
      <c r="AV17" s="987"/>
      <c r="AW17" s="987"/>
      <c r="AX17" s="987"/>
      <c r="AY17" s="987"/>
      <c r="AZ17" s="987"/>
      <c r="BA17" s="987"/>
      <c r="BB17" s="987"/>
      <c r="BC17" s="987"/>
      <c r="BD17" s="987"/>
      <c r="BE17" s="987"/>
      <c r="BF17" s="987"/>
      <c r="BG17" s="987"/>
      <c r="BH17" s="987"/>
      <c r="BI17" s="987"/>
      <c r="BJ17" s="987"/>
      <c r="BK17" s="988"/>
    </row>
    <row r="18" spans="2:63" ht="29.25" customHeight="1" x14ac:dyDescent="0.15">
      <c r="B18" s="971"/>
      <c r="C18" s="972"/>
      <c r="D18" s="972"/>
      <c r="E18" s="972"/>
      <c r="F18" s="972"/>
      <c r="G18" s="973"/>
      <c r="H18" s="989"/>
      <c r="I18" s="989"/>
      <c r="J18" s="989"/>
      <c r="K18" s="989"/>
      <c r="L18" s="989"/>
      <c r="M18" s="989"/>
      <c r="N18" s="989"/>
      <c r="O18" s="989"/>
      <c r="P18" s="986"/>
      <c r="Q18" s="987"/>
      <c r="R18" s="987"/>
      <c r="S18" s="987"/>
      <c r="T18" s="987"/>
      <c r="U18" s="987"/>
      <c r="V18" s="987"/>
      <c r="W18" s="987"/>
      <c r="X18" s="987"/>
      <c r="Y18" s="987"/>
      <c r="Z18" s="987"/>
      <c r="AA18" s="987"/>
      <c r="AB18" s="987"/>
      <c r="AC18" s="987"/>
      <c r="AD18" s="987"/>
      <c r="AE18" s="987"/>
      <c r="AF18" s="987"/>
      <c r="AG18" s="987"/>
      <c r="AH18" s="987"/>
      <c r="AI18" s="987"/>
      <c r="AJ18" s="987"/>
      <c r="AK18" s="987"/>
      <c r="AL18" s="987"/>
      <c r="AM18" s="987"/>
      <c r="AN18" s="986"/>
      <c r="AO18" s="987"/>
      <c r="AP18" s="987"/>
      <c r="AQ18" s="987"/>
      <c r="AR18" s="987"/>
      <c r="AS18" s="987"/>
      <c r="AT18" s="987"/>
      <c r="AU18" s="987"/>
      <c r="AV18" s="987"/>
      <c r="AW18" s="987"/>
      <c r="AX18" s="987"/>
      <c r="AY18" s="987"/>
      <c r="AZ18" s="987"/>
      <c r="BA18" s="987"/>
      <c r="BB18" s="987"/>
      <c r="BC18" s="987"/>
      <c r="BD18" s="987"/>
      <c r="BE18" s="987"/>
      <c r="BF18" s="987"/>
      <c r="BG18" s="987"/>
      <c r="BH18" s="987"/>
      <c r="BI18" s="987"/>
      <c r="BJ18" s="987"/>
      <c r="BK18" s="988"/>
    </row>
    <row r="19" spans="2:63" ht="29.25" customHeight="1" x14ac:dyDescent="0.15">
      <c r="B19" s="971"/>
      <c r="C19" s="972"/>
      <c r="D19" s="972"/>
      <c r="E19" s="972"/>
      <c r="F19" s="972"/>
      <c r="G19" s="973"/>
      <c r="H19" s="989"/>
      <c r="I19" s="989"/>
      <c r="J19" s="989"/>
      <c r="K19" s="989"/>
      <c r="L19" s="989"/>
      <c r="M19" s="989"/>
      <c r="N19" s="989"/>
      <c r="O19" s="989"/>
      <c r="P19" s="986"/>
      <c r="Q19" s="987"/>
      <c r="R19" s="987"/>
      <c r="S19" s="987"/>
      <c r="T19" s="987"/>
      <c r="U19" s="987"/>
      <c r="V19" s="987"/>
      <c r="W19" s="987"/>
      <c r="X19" s="987"/>
      <c r="Y19" s="987"/>
      <c r="Z19" s="987"/>
      <c r="AA19" s="987"/>
      <c r="AB19" s="987"/>
      <c r="AC19" s="987"/>
      <c r="AD19" s="987"/>
      <c r="AE19" s="987"/>
      <c r="AF19" s="987"/>
      <c r="AG19" s="987"/>
      <c r="AH19" s="987"/>
      <c r="AI19" s="987"/>
      <c r="AJ19" s="987"/>
      <c r="AK19" s="987"/>
      <c r="AL19" s="987"/>
      <c r="AM19" s="987"/>
      <c r="AN19" s="986"/>
      <c r="AO19" s="987"/>
      <c r="AP19" s="987"/>
      <c r="AQ19" s="987"/>
      <c r="AR19" s="987"/>
      <c r="AS19" s="987"/>
      <c r="AT19" s="987"/>
      <c r="AU19" s="987"/>
      <c r="AV19" s="987"/>
      <c r="AW19" s="987"/>
      <c r="AX19" s="987"/>
      <c r="AY19" s="987"/>
      <c r="AZ19" s="987"/>
      <c r="BA19" s="987"/>
      <c r="BB19" s="987"/>
      <c r="BC19" s="987"/>
      <c r="BD19" s="987"/>
      <c r="BE19" s="987"/>
      <c r="BF19" s="987"/>
      <c r="BG19" s="987"/>
      <c r="BH19" s="987"/>
      <c r="BI19" s="987"/>
      <c r="BJ19" s="987"/>
      <c r="BK19" s="988"/>
    </row>
    <row r="20" spans="2:63" x14ac:dyDescent="0.15">
      <c r="B20" s="94"/>
      <c r="C20" s="94"/>
      <c r="D20" s="95" t="s">
        <v>311</v>
      </c>
      <c r="E20" s="94"/>
      <c r="F20" s="94"/>
      <c r="G20" s="94"/>
      <c r="H20" s="94"/>
      <c r="I20" s="94"/>
      <c r="J20" s="94"/>
      <c r="K20" s="94"/>
      <c r="L20" s="94"/>
      <c r="M20" s="94"/>
      <c r="N20" s="94"/>
      <c r="O20" s="94"/>
      <c r="P20" s="94"/>
      <c r="Q20" s="94"/>
      <c r="R20" s="94"/>
      <c r="S20" s="94"/>
      <c r="T20" s="94"/>
      <c r="U20" s="94"/>
      <c r="V20" s="94"/>
      <c r="W20" s="94"/>
      <c r="X20" s="94"/>
      <c r="Y20" s="94"/>
      <c r="Z20" s="94"/>
      <c r="AA20" s="94"/>
      <c r="AB20" s="94"/>
      <c r="AC20" s="94"/>
      <c r="AD20" s="94"/>
      <c r="AE20" s="94"/>
      <c r="AF20" s="94"/>
      <c r="AG20" s="94"/>
      <c r="AH20" s="94"/>
      <c r="AI20" s="94"/>
      <c r="AJ20" s="94"/>
      <c r="AK20" s="94"/>
      <c r="AL20" s="94"/>
      <c r="AM20" s="94"/>
      <c r="AN20" s="94"/>
      <c r="AO20" s="94"/>
      <c r="AP20" s="94"/>
      <c r="AQ20" s="94"/>
      <c r="AR20" s="94"/>
      <c r="AS20" s="94"/>
      <c r="AT20" s="94"/>
      <c r="AU20" s="94"/>
      <c r="AV20" s="94"/>
      <c r="AW20" s="94"/>
      <c r="AX20" s="94"/>
      <c r="AY20" s="94"/>
      <c r="AZ20" s="94"/>
      <c r="BA20" s="94"/>
      <c r="BB20" s="94"/>
      <c r="BC20" s="94"/>
      <c r="BD20" s="94"/>
      <c r="BE20" s="94"/>
      <c r="BF20" s="94"/>
      <c r="BG20" s="94"/>
      <c r="BH20" s="94"/>
      <c r="BI20" s="94"/>
      <c r="BJ20" s="94"/>
      <c r="BK20" s="94"/>
    </row>
    <row r="21" spans="2:63" x14ac:dyDescent="0.15">
      <c r="D21" s="172" t="s">
        <v>555</v>
      </c>
    </row>
  </sheetData>
  <mergeCells count="74">
    <mergeCell ref="B7:G7"/>
    <mergeCell ref="H7:O7"/>
    <mergeCell ref="P7:AM7"/>
    <mergeCell ref="B3:E3"/>
    <mergeCell ref="B8:G8"/>
    <mergeCell ref="H8:O8"/>
    <mergeCell ref="P8:AM8"/>
    <mergeCell ref="B4:E4"/>
    <mergeCell ref="F4:T4"/>
    <mergeCell ref="H6:O6"/>
    <mergeCell ref="Z3:AH3"/>
    <mergeCell ref="Z4:AH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8"/>
  <printOptions horizontalCentered="1" verticalCentered="1"/>
  <pageMargins left="0.51181102362204722" right="0.51181102362204722" top="0.98425196850393704" bottom="0.55118110236220474"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dimension ref="A1:AU54"/>
  <sheetViews>
    <sheetView showGridLines="0" view="pageBreakPreview" zoomScale="90" zoomScaleNormal="100" zoomScaleSheetLayoutView="90" workbookViewId="0">
      <selection activeCell="L13" sqref="L13"/>
    </sheetView>
  </sheetViews>
  <sheetFormatPr defaultColWidth="9" defaultRowHeight="12" x14ac:dyDescent="0.15"/>
  <cols>
    <col min="1" max="1" width="2.75" style="350" customWidth="1"/>
    <col min="2" max="2" width="4.5" style="354" customWidth="1"/>
    <col min="3" max="3" width="4.875" style="354" customWidth="1"/>
    <col min="4" max="40" width="4" style="350" customWidth="1"/>
    <col min="41" max="16384" width="9" style="350"/>
  </cols>
  <sheetData>
    <row r="1" spans="1:47" ht="20.25" customHeight="1" x14ac:dyDescent="0.15">
      <c r="B1" s="351" t="s">
        <v>333</v>
      </c>
      <c r="C1" s="352"/>
      <c r="D1" s="353"/>
      <c r="E1" s="353"/>
      <c r="F1" s="353"/>
      <c r="G1" s="353"/>
      <c r="H1" s="353"/>
      <c r="I1" s="353"/>
      <c r="J1" s="353"/>
      <c r="K1" s="353"/>
      <c r="L1" s="353"/>
      <c r="M1" s="353"/>
      <c r="N1" s="353"/>
      <c r="O1" s="353"/>
      <c r="P1" s="353"/>
      <c r="Q1" s="353"/>
      <c r="R1" s="353"/>
      <c r="S1" s="353"/>
      <c r="T1" s="353"/>
      <c r="U1" s="353"/>
      <c r="V1" s="353"/>
      <c r="W1" s="353"/>
      <c r="X1" s="353"/>
      <c r="Y1" s="353"/>
      <c r="Z1" s="353"/>
      <c r="AA1" s="353"/>
      <c r="AB1" s="353"/>
      <c r="AC1" s="353"/>
      <c r="AD1" s="353"/>
      <c r="AE1" s="353"/>
      <c r="AF1" s="353"/>
      <c r="AG1" s="353"/>
      <c r="AH1" s="353"/>
      <c r="AI1" s="353"/>
      <c r="AJ1" s="353"/>
      <c r="AK1" s="353"/>
      <c r="AL1" s="353"/>
      <c r="AM1" s="353"/>
      <c r="AN1" s="353"/>
    </row>
    <row r="2" spans="1:47" x14ac:dyDescent="0.15">
      <c r="B2" s="1020" t="s">
        <v>81</v>
      </c>
      <c r="C2" s="1020"/>
      <c r="D2" s="1020"/>
      <c r="E2" s="1028" t="str">
        <f>'様式A-1'!$D$3</f>
        <v>ユノセトンネル</v>
      </c>
      <c r="F2" s="1028"/>
      <c r="G2" s="1028"/>
      <c r="H2" s="1028"/>
      <c r="I2" s="1028"/>
      <c r="J2" s="1028"/>
      <c r="K2" s="1020" t="s">
        <v>80</v>
      </c>
      <c r="L2" s="1020"/>
      <c r="M2" s="1020"/>
      <c r="N2" s="1020" t="str">
        <f>'様式A-1'!$J$3</f>
        <v>一般県道長門峡線</v>
      </c>
      <c r="O2" s="1020"/>
      <c r="P2" s="1020"/>
      <c r="Q2" s="1020"/>
      <c r="R2" s="1020"/>
      <c r="S2" s="1020"/>
      <c r="T2" s="1020"/>
      <c r="U2" s="1021" t="s">
        <v>273</v>
      </c>
      <c r="V2" s="1021"/>
      <c r="W2" s="1021"/>
      <c r="X2" s="1021"/>
      <c r="Y2" s="1020" t="str">
        <f>様式B!$K$5</f>
        <v>日本工営株式会社</v>
      </c>
      <c r="Z2" s="1020"/>
      <c r="AA2" s="1020"/>
      <c r="AB2" s="1020"/>
      <c r="AC2" s="1020"/>
      <c r="AD2" s="1020"/>
      <c r="AE2" s="1020"/>
      <c r="AF2" s="1020"/>
      <c r="AG2" s="1021" t="s">
        <v>263</v>
      </c>
      <c r="AH2" s="1021"/>
      <c r="AI2" s="1021"/>
      <c r="AJ2" s="1023">
        <f>様式B!$Q$5</f>
        <v>45240</v>
      </c>
      <c r="AK2" s="1023"/>
      <c r="AL2" s="1023"/>
      <c r="AM2" s="1023"/>
      <c r="AN2" s="1023"/>
    </row>
    <row r="3" spans="1:47" x14ac:dyDescent="0.15">
      <c r="A3" s="350" t="s">
        <v>79</v>
      </c>
      <c r="B3" s="1020" t="s">
        <v>78</v>
      </c>
      <c r="C3" s="1020"/>
      <c r="D3" s="1020"/>
      <c r="E3" s="1028" t="str">
        <f>'様式A-1'!$D$4</f>
        <v>湯之瀬トンネル</v>
      </c>
      <c r="F3" s="1028"/>
      <c r="G3" s="1028"/>
      <c r="H3" s="1028"/>
      <c r="I3" s="1028"/>
      <c r="J3" s="1028"/>
      <c r="K3" s="1020" t="s">
        <v>77</v>
      </c>
      <c r="L3" s="1020"/>
      <c r="M3" s="1020"/>
      <c r="N3" s="1020" t="str">
        <f>'様式A-1'!$R$3</f>
        <v>山口県萩土木事務所</v>
      </c>
      <c r="O3" s="1020"/>
      <c r="P3" s="1020"/>
      <c r="Q3" s="1020"/>
      <c r="R3" s="1020"/>
      <c r="S3" s="1020"/>
      <c r="T3" s="1020"/>
      <c r="U3" s="1021" t="s">
        <v>274</v>
      </c>
      <c r="V3" s="1021"/>
      <c r="W3" s="1021"/>
      <c r="X3" s="1021"/>
      <c r="Y3" s="1020" t="str">
        <f>様式B!$K$6</f>
        <v>横山真一郎</v>
      </c>
      <c r="Z3" s="1020"/>
      <c r="AA3" s="1020"/>
      <c r="AB3" s="1020"/>
      <c r="AC3" s="1020"/>
      <c r="AD3" s="1020"/>
      <c r="AE3" s="1020"/>
      <c r="AF3" s="1020"/>
      <c r="AG3" s="1022"/>
      <c r="AH3" s="1022"/>
      <c r="AI3" s="1022"/>
      <c r="AJ3" s="1024"/>
      <c r="AK3" s="1024"/>
      <c r="AL3" s="1024"/>
      <c r="AM3" s="1024"/>
      <c r="AN3" s="1024"/>
    </row>
    <row r="4" spans="1:47" ht="12" customHeight="1" x14ac:dyDescent="0.15">
      <c r="B4" s="1030"/>
      <c r="C4" s="1030"/>
      <c r="D4" s="1030"/>
      <c r="E4" s="1030"/>
      <c r="F4" s="1030"/>
      <c r="G4" s="1030"/>
      <c r="H4" s="1030"/>
      <c r="I4" s="1030"/>
      <c r="J4" s="1030"/>
      <c r="K4" s="1030"/>
      <c r="L4" s="1030"/>
      <c r="M4" s="1030"/>
      <c r="N4" s="1030"/>
      <c r="O4" s="1030"/>
      <c r="P4" s="1030"/>
      <c r="Q4" s="1030"/>
      <c r="R4" s="1030"/>
      <c r="S4" s="1030"/>
      <c r="T4" s="1030"/>
      <c r="U4" s="1030"/>
      <c r="V4" s="1030"/>
      <c r="W4" s="1030"/>
      <c r="X4" s="1030"/>
      <c r="Y4" s="1030"/>
      <c r="Z4" s="1030"/>
      <c r="AA4" s="1030"/>
      <c r="AB4" s="1030"/>
      <c r="AC4" s="1030"/>
      <c r="AD4" s="1030"/>
      <c r="AE4" s="1030"/>
      <c r="AF4" s="1030"/>
      <c r="AG4" s="1031" t="s">
        <v>76</v>
      </c>
      <c r="AH4" s="1032"/>
      <c r="AI4" s="1033"/>
      <c r="AJ4" s="1037" t="str">
        <f>'様式C-1-1用'!$CW$3</f>
        <v>Ⅱ</v>
      </c>
      <c r="AK4" s="1038"/>
      <c r="AL4" s="1038"/>
      <c r="AM4" s="1038"/>
      <c r="AN4" s="1039"/>
      <c r="AO4" s="4"/>
      <c r="AP4" s="4"/>
      <c r="AQ4" s="4"/>
      <c r="AR4" s="4"/>
      <c r="AS4" s="4"/>
      <c r="AT4" s="4"/>
      <c r="AU4" s="4"/>
    </row>
    <row r="5" spans="1:47" ht="12.75" customHeight="1" x14ac:dyDescent="0.15">
      <c r="B5" s="1029" t="s">
        <v>75</v>
      </c>
      <c r="C5" s="1029"/>
      <c r="D5" s="1029"/>
      <c r="E5" s="1029"/>
      <c r="F5" s="1029"/>
      <c r="G5" s="1029"/>
      <c r="H5" s="1029"/>
      <c r="I5" s="1029"/>
      <c r="J5" s="1029"/>
      <c r="K5" s="1029"/>
      <c r="L5" s="1029"/>
      <c r="M5" s="1029"/>
      <c r="N5" s="1029"/>
      <c r="O5" s="1029"/>
      <c r="P5" s="1029"/>
      <c r="Q5" s="1029"/>
      <c r="R5" s="1029"/>
      <c r="S5" s="1029"/>
      <c r="T5" s="1029"/>
      <c r="U5" s="1029"/>
      <c r="V5" s="1029"/>
      <c r="W5" s="1029"/>
      <c r="X5" s="1029"/>
      <c r="Y5" s="1029"/>
      <c r="Z5" s="1029"/>
      <c r="AA5" s="1029"/>
      <c r="AB5" s="1029"/>
      <c r="AC5" s="1029"/>
      <c r="AD5" s="1029"/>
      <c r="AE5" s="1029"/>
      <c r="AF5" s="1029"/>
      <c r="AG5" s="1034"/>
      <c r="AH5" s="1035"/>
      <c r="AI5" s="1036"/>
      <c r="AJ5" s="1040"/>
      <c r="AK5" s="1041"/>
      <c r="AL5" s="1041"/>
      <c r="AM5" s="1041"/>
      <c r="AN5" s="1042"/>
      <c r="AO5" s="4"/>
      <c r="AP5" s="4"/>
      <c r="AQ5" s="4"/>
      <c r="AR5" s="4"/>
      <c r="AS5" s="4"/>
      <c r="AT5" s="4"/>
      <c r="AU5" s="4"/>
    </row>
    <row r="6" spans="1:47" ht="12" customHeight="1" x14ac:dyDescent="0.15">
      <c r="B6" s="1052" t="s">
        <v>74</v>
      </c>
      <c r="C6" s="1049" t="s">
        <v>307</v>
      </c>
      <c r="D6" s="1066" t="s">
        <v>73</v>
      </c>
      <c r="E6" s="1043"/>
      <c r="F6" s="1043"/>
      <c r="G6" s="1043"/>
      <c r="H6" s="1043"/>
      <c r="I6" s="1043"/>
      <c r="J6" s="1043"/>
      <c r="K6" s="1043"/>
      <c r="L6" s="1043"/>
      <c r="M6" s="1043"/>
      <c r="N6" s="1043"/>
      <c r="O6" s="1043"/>
      <c r="P6" s="1043"/>
      <c r="Q6" s="1043"/>
      <c r="R6" s="1043"/>
      <c r="S6" s="1043"/>
      <c r="T6" s="1043"/>
      <c r="U6" s="1043"/>
      <c r="V6" s="1043"/>
      <c r="W6" s="1043"/>
      <c r="X6" s="1065"/>
      <c r="Y6" s="1059" t="s">
        <v>72</v>
      </c>
      <c r="Z6" s="1060"/>
      <c r="AA6" s="1060"/>
      <c r="AB6" s="1061"/>
      <c r="AC6" s="1025" t="s">
        <v>71</v>
      </c>
      <c r="AD6" s="1026"/>
      <c r="AE6" s="1026"/>
      <c r="AF6" s="1026"/>
      <c r="AG6" s="1026"/>
      <c r="AH6" s="1026"/>
      <c r="AI6" s="1026"/>
      <c r="AJ6" s="1026"/>
      <c r="AK6" s="1026"/>
      <c r="AL6" s="1026"/>
      <c r="AM6" s="1026"/>
      <c r="AN6" s="1026"/>
      <c r="AO6" s="4"/>
      <c r="AP6" s="4"/>
      <c r="AQ6" s="4"/>
      <c r="AR6" s="4"/>
      <c r="AS6" s="4"/>
      <c r="AT6" s="1046" t="s">
        <v>315</v>
      </c>
      <c r="AU6" s="4"/>
    </row>
    <row r="7" spans="1:47" ht="13.5" x14ac:dyDescent="0.15">
      <c r="B7" s="1053"/>
      <c r="C7" s="1050"/>
      <c r="D7" s="1066" t="s">
        <v>70</v>
      </c>
      <c r="E7" s="1043"/>
      <c r="F7" s="1043"/>
      <c r="G7" s="1043"/>
      <c r="H7" s="1043"/>
      <c r="I7" s="1043"/>
      <c r="J7" s="1043"/>
      <c r="K7" s="1043"/>
      <c r="L7" s="1043"/>
      <c r="M7" s="1043"/>
      <c r="N7" s="1043"/>
      <c r="O7" s="1027"/>
      <c r="P7" s="1043" t="s">
        <v>305</v>
      </c>
      <c r="Q7" s="1043"/>
      <c r="R7" s="1043"/>
      <c r="S7" s="1043"/>
      <c r="T7" s="1043"/>
      <c r="U7" s="1043"/>
      <c r="V7" s="1043"/>
      <c r="W7" s="1043"/>
      <c r="X7" s="1065"/>
      <c r="Y7" s="1062"/>
      <c r="Z7" s="1063"/>
      <c r="AA7" s="1063"/>
      <c r="AB7" s="1064"/>
      <c r="AC7" s="1025" t="s">
        <v>69</v>
      </c>
      <c r="AD7" s="1026"/>
      <c r="AE7" s="1026"/>
      <c r="AF7" s="1026"/>
      <c r="AG7" s="1027" t="s">
        <v>68</v>
      </c>
      <c r="AH7" s="1026"/>
      <c r="AI7" s="1026"/>
      <c r="AJ7" s="1026"/>
      <c r="AK7" s="1026"/>
      <c r="AL7" s="1026"/>
      <c r="AM7" s="1026"/>
      <c r="AN7" s="1026"/>
      <c r="AO7" s="4"/>
      <c r="AP7" s="4"/>
      <c r="AQ7" s="4"/>
      <c r="AR7" s="4"/>
      <c r="AS7" s="4"/>
      <c r="AT7" s="1047"/>
      <c r="AU7" s="4"/>
    </row>
    <row r="8" spans="1:47" ht="13.5" x14ac:dyDescent="0.15">
      <c r="B8" s="1053"/>
      <c r="C8" s="1050"/>
      <c r="D8" s="1066" t="s">
        <v>67</v>
      </c>
      <c r="E8" s="1043"/>
      <c r="F8" s="1043"/>
      <c r="G8" s="1027"/>
      <c r="H8" s="1043" t="s">
        <v>65</v>
      </c>
      <c r="I8" s="1043"/>
      <c r="J8" s="1043"/>
      <c r="K8" s="1027"/>
      <c r="L8" s="1043" t="s">
        <v>64</v>
      </c>
      <c r="M8" s="1043"/>
      <c r="N8" s="1043"/>
      <c r="O8" s="1027"/>
      <c r="P8" s="1043" t="s">
        <v>770</v>
      </c>
      <c r="Q8" s="1043"/>
      <c r="R8" s="1027"/>
      <c r="S8" s="1043" t="s">
        <v>65</v>
      </c>
      <c r="T8" s="1043"/>
      <c r="U8" s="1027"/>
      <c r="V8" s="1043" t="s">
        <v>64</v>
      </c>
      <c r="W8" s="1043"/>
      <c r="X8" s="1065"/>
      <c r="Y8" s="1057" t="s">
        <v>770</v>
      </c>
      <c r="Z8" s="1044" t="s">
        <v>65</v>
      </c>
      <c r="AA8" s="1044" t="s">
        <v>64</v>
      </c>
      <c r="AB8" s="1057" t="s">
        <v>66</v>
      </c>
      <c r="AC8" s="1025" t="s">
        <v>771</v>
      </c>
      <c r="AD8" s="1026"/>
      <c r="AE8" s="1026"/>
      <c r="AF8" s="1026"/>
      <c r="AG8" s="1026" t="s">
        <v>65</v>
      </c>
      <c r="AH8" s="1026"/>
      <c r="AI8" s="1026"/>
      <c r="AJ8" s="1026"/>
      <c r="AK8" s="1027" t="s">
        <v>64</v>
      </c>
      <c r="AL8" s="1026"/>
      <c r="AM8" s="1026"/>
      <c r="AN8" s="1026"/>
      <c r="AO8" s="4"/>
      <c r="AP8" s="4"/>
      <c r="AQ8" s="4"/>
      <c r="AR8" s="4"/>
      <c r="AS8" s="4"/>
      <c r="AT8" s="1047"/>
      <c r="AU8" s="4"/>
    </row>
    <row r="9" spans="1:47" s="354" customFormat="1" x14ac:dyDescent="0.15">
      <c r="B9" s="1054"/>
      <c r="C9" s="1051"/>
      <c r="D9" s="359" t="s">
        <v>59</v>
      </c>
      <c r="E9" s="363" t="s">
        <v>58</v>
      </c>
      <c r="F9" s="363" t="s">
        <v>61</v>
      </c>
      <c r="G9" s="361" t="s">
        <v>60</v>
      </c>
      <c r="H9" s="360" t="s">
        <v>59</v>
      </c>
      <c r="I9" s="363" t="s">
        <v>58</v>
      </c>
      <c r="J9" s="363" t="s">
        <v>61</v>
      </c>
      <c r="K9" s="361" t="s">
        <v>60</v>
      </c>
      <c r="L9" s="360" t="s">
        <v>59</v>
      </c>
      <c r="M9" s="363" t="s">
        <v>58</v>
      </c>
      <c r="N9" s="363" t="s">
        <v>61</v>
      </c>
      <c r="O9" s="361" t="s">
        <v>60</v>
      </c>
      <c r="P9" s="360" t="s">
        <v>63</v>
      </c>
      <c r="Q9" s="363" t="s">
        <v>62</v>
      </c>
      <c r="R9" s="361" t="s">
        <v>57</v>
      </c>
      <c r="S9" s="360" t="s">
        <v>63</v>
      </c>
      <c r="T9" s="363" t="s">
        <v>62</v>
      </c>
      <c r="U9" s="361" t="s">
        <v>57</v>
      </c>
      <c r="V9" s="360" t="s">
        <v>63</v>
      </c>
      <c r="W9" s="363" t="s">
        <v>62</v>
      </c>
      <c r="X9" s="362" t="s">
        <v>57</v>
      </c>
      <c r="Y9" s="1058"/>
      <c r="Z9" s="1045"/>
      <c r="AA9" s="1045"/>
      <c r="AB9" s="1058"/>
      <c r="AC9" s="359" t="s">
        <v>59</v>
      </c>
      <c r="AD9" s="363" t="s">
        <v>58</v>
      </c>
      <c r="AE9" s="363" t="s">
        <v>61</v>
      </c>
      <c r="AF9" s="361" t="s">
        <v>60</v>
      </c>
      <c r="AG9" s="355" t="s">
        <v>59</v>
      </c>
      <c r="AH9" s="363" t="s">
        <v>58</v>
      </c>
      <c r="AI9" s="363" t="s">
        <v>61</v>
      </c>
      <c r="AJ9" s="363" t="s">
        <v>60</v>
      </c>
      <c r="AK9" s="363" t="s">
        <v>59</v>
      </c>
      <c r="AL9" s="363" t="s">
        <v>58</v>
      </c>
      <c r="AM9" s="363" t="s">
        <v>61</v>
      </c>
      <c r="AN9" s="361" t="s">
        <v>60</v>
      </c>
      <c r="AO9" s="4"/>
      <c r="AP9" s="4"/>
      <c r="AQ9" s="4"/>
      <c r="AR9" s="4"/>
      <c r="AS9" s="4"/>
      <c r="AT9" s="1048"/>
      <c r="AU9" s="4"/>
    </row>
    <row r="10" spans="1:47" x14ac:dyDescent="0.15">
      <c r="B10" s="366" t="str">
        <f>'様式A-2'!$B10</f>
        <v>PS</v>
      </c>
      <c r="C10" s="399">
        <f>IF(B10="","",VLOOKUP(B10,'様式A-2'!$B$10:$C$938,2,0))</f>
        <v>2.77</v>
      </c>
      <c r="D10" s="97">
        <f>IF($B10="","",COUNTIFS('様式C-1-1用'!$D$4:$D$1073,$B10,'様式C-1-1用'!$I$4:$I$1073,$D8,'様式C-1-1用'!$X$4:$X$1073,$D9))</f>
        <v>0</v>
      </c>
      <c r="E10" s="98">
        <f>IF($B10="","",COUNTIFS('様式C-1-1用'!$D$4:$D$977,$B10,'様式C-1-1用'!$I$4:$I$977,$D8,'様式C-1-1用'!$X$4:$X$977,$E9))</f>
        <v>0</v>
      </c>
      <c r="F10" s="98">
        <f>IF($B10="","",COUNTIFS('様式C-1-1用'!$D$4:$D$977,$B10,'様式C-1-1用'!$I$4:$I$977,$D8,'様式C-1-1用'!$X$4:$X$977,$F9))</f>
        <v>0</v>
      </c>
      <c r="G10" s="98">
        <f>IF($B10="","",COUNTIFS('様式C-1-1用'!$D$4:$D$977,$B10,'様式C-1-1用'!$I$4:$I$977,$D8,'様式C-1-1用'!$X$4:$X$977,$G9))</f>
        <v>0</v>
      </c>
      <c r="H10" s="98">
        <f>IF($B10="","",COUNTIFS('様式C-1-1用'!$D$4:$D$977,$B10,'様式C-1-1用'!$I$4:$I$977,$H8,'様式C-1-1用'!$X$4:$X$977,$H9))</f>
        <v>0</v>
      </c>
      <c r="I10" s="98">
        <f>IF($B10="","",COUNTIFS('様式C-1-1用'!$D$4:$D$977,$B10,'様式C-1-1用'!$I$4:$I$977,$H8,'様式C-1-1用'!$X$4:$X$977,$I9))</f>
        <v>0</v>
      </c>
      <c r="J10" s="98">
        <f>IF($B10="","",COUNTIFS('様式C-1-1用'!$D$4:$D$977,$B10,'様式C-1-1用'!$I$4:$I$977,$H8,'様式C-1-1用'!$X$4:$X$977,$J9))</f>
        <v>0</v>
      </c>
      <c r="K10" s="98">
        <f>IF($B10="","",COUNTIFS('様式C-1-1用'!$D$4:$D$977,$B10,'様式C-1-1用'!$I$4:$I$977,$H8,'様式C-1-1用'!$X$4:$X$977,$K9))</f>
        <v>0</v>
      </c>
      <c r="L10" s="98">
        <f>IF($B10="","",COUNTIFS('様式C-1-1用'!$D$4:$D$977,$B10,'様式C-1-1用'!$I$4:$I$977,$L8,'様式C-1-1用'!$X$4:$X$977,$L9))</f>
        <v>0</v>
      </c>
      <c r="M10" s="98">
        <f>IF($B10="","",COUNTIFS('様式C-1-1用'!$D$4:$D$977,$B10,'様式C-1-1用'!$I$4:$I$977,$L8,'様式C-1-1用'!$X$4:$X$977,$M9))</f>
        <v>0</v>
      </c>
      <c r="N10" s="98">
        <f>IF($B10="","",COUNTIFS('様式C-1-1用'!$D$4:$D$977,$B10,'様式C-1-1用'!$I$4:$I$977,$L8,'様式C-1-1用'!$X$4:$X$977,$N9))</f>
        <v>0</v>
      </c>
      <c r="O10" s="98">
        <f>IF($B10="","",COUNTIFS('様式C-1-1用'!$D$4:$D$977,$B10,'様式C-1-1用'!$I$4:$I$977,$L8,'様式C-1-1用'!$X$4:$X$977,$O9))</f>
        <v>0</v>
      </c>
      <c r="P10" s="273">
        <f>IF($B10="","",IF(D10&gt;0,1,0))</f>
        <v>0</v>
      </c>
      <c r="Q10" s="273">
        <f>IF($B10="","",IF(AND(D10=0,E10&gt;0),1,0))</f>
        <v>0</v>
      </c>
      <c r="R10" s="273">
        <f>IF($B10="","",IF(AND(D10=0,E10=0,(F10+G10)&gt;0),1,0))</f>
        <v>0</v>
      </c>
      <c r="S10" s="98">
        <f>IF($B10="","",H10)</f>
        <v>0</v>
      </c>
      <c r="T10" s="98">
        <f>IF($B10="","",I10)</f>
        <v>0</v>
      </c>
      <c r="U10" s="98">
        <f>IF($B10="","",J10+K10)</f>
        <v>0</v>
      </c>
      <c r="V10" s="98">
        <f>IF($B10="","",L10)</f>
        <v>0</v>
      </c>
      <c r="W10" s="98">
        <f>IF($B10="","",M10)</f>
        <v>0</v>
      </c>
      <c r="X10" s="101">
        <f>IF($B10="","",N10+O10)</f>
        <v>0</v>
      </c>
      <c r="Y10" s="102" t="str">
        <f>IF($B10="","",IF(P10&gt;0,"Ⅳ",IF(Q10&gt;0,"Ⅲ",IF(R10&gt;0,"Ⅱ","Ⅰ"))))</f>
        <v>Ⅰ</v>
      </c>
      <c r="Z10" s="103" t="str">
        <f>IF($B10="","",IF(S10&gt;0,"Ⅳ",IF(T10&gt;0,"Ⅲ",IF(U10&gt;0,"Ⅱ","Ⅰ"))))</f>
        <v>Ⅰ</v>
      </c>
      <c r="AA10" s="103" t="str">
        <f>IF($B10="","",IF(V10&gt;0,"Ⅳ",IF(W10&gt;0,"Ⅲ",IF(X10&gt;0,"Ⅱ","Ⅰ"))))</f>
        <v>Ⅰ</v>
      </c>
      <c r="AB10" s="102" t="str">
        <f>IF(B10="","",IF((P10+S10+V10)&gt;0,"Ⅳ",IF((Q10+T10+W10)&gt;0,"Ⅲ",IF((R10+U10+X10)&gt;0,"Ⅱ","Ⅰ"))))</f>
        <v>Ⅰ</v>
      </c>
      <c r="AC10" s="279">
        <f>IF($B10="","",IF($D10&gt;0,$C10,0))</f>
        <v>0</v>
      </c>
      <c r="AD10" s="280">
        <f>IF($B10="","",IF(AND($D10=0,$E10&gt;0),$C10,0))</f>
        <v>0</v>
      </c>
      <c r="AE10" s="280">
        <f>IF($B10="","",IF(AND($D10=0,$E10=0,F10&gt;0),$C10,0))</f>
        <v>0</v>
      </c>
      <c r="AF10" s="281">
        <f>IF($B10="","",IF(AND($D10=0,$E10=0,F10=0,G10&gt;0),$C10,0))</f>
        <v>0</v>
      </c>
      <c r="AG10" s="356">
        <f>IF($B10="","",'様式D-3_PS'!AC$31)</f>
        <v>0</v>
      </c>
      <c r="AH10" s="356">
        <f>IF($B10="","",'様式D-3_PS'!AD$31)</f>
        <v>0</v>
      </c>
      <c r="AI10" s="356">
        <f>IF($B10="","",'様式D-3_PS'!AE$31)</f>
        <v>0</v>
      </c>
      <c r="AJ10" s="356">
        <f>IF($B10="","",'様式D-3_PS'!AF$31)</f>
        <v>0</v>
      </c>
      <c r="AK10" s="356">
        <f>IF($B10="","",'様式D-3_PS'!AG$31)</f>
        <v>0</v>
      </c>
      <c r="AL10" s="356">
        <f>IF($B10="","",'様式D-3_PS'!AH$31)</f>
        <v>0</v>
      </c>
      <c r="AM10" s="356">
        <f>IF($B10="","",'様式D-3_PS'!AI$31)</f>
        <v>0</v>
      </c>
      <c r="AN10" s="356">
        <f>IF($B10="","",'様式D-3_PS'!AJ$31)</f>
        <v>0</v>
      </c>
      <c r="AO10" s="4"/>
      <c r="AP10" s="4"/>
      <c r="AQ10" s="4"/>
      <c r="AR10" s="4"/>
      <c r="AS10" s="4"/>
      <c r="AT10" s="357">
        <f>IF(AB10="Ⅳ",4,IF(AB10="Ⅲ",3,IF(AB10="Ⅱ",2,1)))</f>
        <v>1</v>
      </c>
      <c r="AU10" s="4"/>
    </row>
    <row r="11" spans="1:47" x14ac:dyDescent="0.15">
      <c r="B11" s="366">
        <f>IF(OR(B10="",B10="PE"),"",'様式A-2'!$B11)</f>
        <v>1</v>
      </c>
      <c r="C11" s="399">
        <f>IF(B11="","",VLOOKUP(B11,'様式A-2'!$B$10:$C$938,2,0))</f>
        <v>9.0020000000000007</v>
      </c>
      <c r="D11" s="97">
        <f>IF($B11="","",COUNTIFS('様式C-1-1用'!$D$4:$D$1073,$B11,'様式C-1-1用'!$I$4:$I$1073,$D8,'様式C-1-1用'!$X$4:$X$1073,$D9))</f>
        <v>0</v>
      </c>
      <c r="E11" s="98">
        <f>IF($B11="","",COUNTIFS('様式C-1-1用'!$D$4:$D$977,$B11,'様式C-1-1用'!$I$4:$I$977,$D8,'様式C-1-1用'!$X$4:$X$977,$E9))</f>
        <v>0</v>
      </c>
      <c r="F11" s="98">
        <f>IF($B11="","",COUNTIFS('様式C-1-1用'!$D$4:$D$977,$B11,'様式C-1-1用'!$I$4:$I$977,$D8,'様式C-1-1用'!$X$4:$X$977,$F9))</f>
        <v>0</v>
      </c>
      <c r="G11" s="98">
        <f>IF($B11="","",COUNTIFS('様式C-1-1用'!$D$4:$D$977,$B11,'様式C-1-1用'!$I$4:$I$977,$D8,'様式C-1-1用'!$X$4:$X$977,$G9))</f>
        <v>0</v>
      </c>
      <c r="H11" s="98">
        <f>IF($B11="","",COUNTIFS('様式C-1-1用'!$D$4:$D$977,$B11,'様式C-1-1用'!$I$4:$I$977,$H8,'様式C-1-1用'!$X$4:$X$977,$H9))</f>
        <v>0</v>
      </c>
      <c r="I11" s="98">
        <f>IF($B11="","",COUNTIFS('様式C-1-1用'!$D$4:$D$977,$B11,'様式C-1-1用'!$I$4:$I$977,$H8,'様式C-1-1用'!$X$4:$X$977,$I9))</f>
        <v>0</v>
      </c>
      <c r="J11" s="98">
        <f>IF($B11="","",COUNTIFS('様式C-1-1用'!$D$4:$D$977,$B11,'様式C-1-1用'!$I$4:$I$977,$H8,'様式C-1-1用'!$X$4:$X$977,$J9))</f>
        <v>0</v>
      </c>
      <c r="K11" s="98">
        <f>IF($B11="","",COUNTIFS('様式C-1-1用'!$D$4:$D$977,$B11,'様式C-1-1用'!$I$4:$I$977,$H8,'様式C-1-1用'!$X$4:$X$977,$K9))</f>
        <v>3</v>
      </c>
      <c r="L11" s="98">
        <f>IF($B11="","",COUNTIFS('様式C-1-1用'!$D$4:$D$977,$B11,'様式C-1-1用'!$I$4:$I$977,$L8,'様式C-1-1用'!$X$4:$X$977,$L9))</f>
        <v>0</v>
      </c>
      <c r="M11" s="98">
        <f>IF($B11="","",COUNTIFS('様式C-1-1用'!$D$4:$D$977,$B11,'様式C-1-1用'!$I$4:$I$977,$L8,'様式C-1-1用'!$X$4:$X$977,$M9))</f>
        <v>0</v>
      </c>
      <c r="N11" s="98">
        <f>IF($B11="","",COUNTIFS('様式C-1-1用'!$D$4:$D$977,$B11,'様式C-1-1用'!$I$4:$I$977,$L8,'様式C-1-1用'!$X$4:$X$977,$N9))</f>
        <v>0</v>
      </c>
      <c r="O11" s="98">
        <f>IF($B11="","",COUNTIFS('様式C-1-1用'!$D$4:$D$977,$B11,'様式C-1-1用'!$I$4:$I$977,$L8,'様式C-1-1用'!$X$4:$X$977,$O9))</f>
        <v>2</v>
      </c>
      <c r="P11" s="273">
        <f t="shared" ref="P11:P46" si="0">IF($B11="","",IF(D11&gt;0,1,0))</f>
        <v>0</v>
      </c>
      <c r="Q11" s="273">
        <f t="shared" ref="Q11:Q46" si="1">IF($B11="","",IF(AND(D11=0,E11&gt;0),1,0))</f>
        <v>0</v>
      </c>
      <c r="R11" s="273">
        <f>IF($B11="","",IF(AND(D11=0,E11=0,(F11+G11)&gt;0),1,0))</f>
        <v>0</v>
      </c>
      <c r="S11" s="98">
        <f t="shared" ref="S11:S46" si="2">IF($B11="","",H11)</f>
        <v>0</v>
      </c>
      <c r="T11" s="98">
        <f t="shared" ref="T11:T46" si="3">IF($B11="","",I11)</f>
        <v>0</v>
      </c>
      <c r="U11" s="98">
        <f t="shared" ref="U11:U46" si="4">IF($B11="","",J11+K11)</f>
        <v>3</v>
      </c>
      <c r="V11" s="98">
        <f t="shared" ref="V11:V46" si="5">IF($B11="","",L11)</f>
        <v>0</v>
      </c>
      <c r="W11" s="98">
        <f t="shared" ref="W11:W46" si="6">IF($B11="","",M11)</f>
        <v>0</v>
      </c>
      <c r="X11" s="101">
        <f t="shared" ref="X11:X46" si="7">IF($B11="","",N11+O11)</f>
        <v>2</v>
      </c>
      <c r="Y11" s="102" t="str">
        <f t="shared" ref="Y11:Y46" si="8">IF($B11="","",IF(P11&gt;0,"Ⅳ",IF(Q11&gt;0,"Ⅲ",IF(R11&gt;0,"Ⅱ","Ⅰ"))))</f>
        <v>Ⅰ</v>
      </c>
      <c r="Z11" s="103" t="str">
        <f t="shared" ref="Z11:Z46" si="9">IF($B11="","",IF(S11&gt;0,"Ⅳ",IF(T11&gt;0,"Ⅲ",IF(U11&gt;0,"Ⅱ","Ⅰ"))))</f>
        <v>Ⅱ</v>
      </c>
      <c r="AA11" s="103" t="str">
        <f t="shared" ref="AA11:AA46" si="10">IF($B11="","",IF(V11&gt;0,"Ⅳ",IF(W11&gt;0,"Ⅲ",IF(X11&gt;0,"Ⅱ","Ⅰ"))))</f>
        <v>Ⅱ</v>
      </c>
      <c r="AB11" s="102" t="str">
        <f t="shared" ref="AB11:AB46" si="11">IF(B11="","",IF((P11+S11+V11)&gt;0,"Ⅳ",IF((Q11+T11+W11)&gt;0,"Ⅲ",IF((R11+U11+X11)&gt;0,"Ⅱ","Ⅰ"))))</f>
        <v>Ⅱ</v>
      </c>
      <c r="AC11" s="279">
        <f t="shared" ref="AC11:AC47" si="12">IF($B11="","",IF($D11&gt;0,$C11,0))</f>
        <v>0</v>
      </c>
      <c r="AD11" s="280">
        <f t="shared" ref="AD11:AD47" si="13">IF($B11="","",IF(AND($D11=0,$E11&gt;0),$C11,0))</f>
        <v>0</v>
      </c>
      <c r="AE11" s="280">
        <f t="shared" ref="AE11:AE47" si="14">IF($B11="","",IF(AND($D11=0,$E11=0,F11&gt;0),$C11,0))</f>
        <v>0</v>
      </c>
      <c r="AF11" s="281">
        <f t="shared" ref="AF11:AF47" si="15">IF($B11="","",IF(AND($D11=0,$E11=0,F11=0,G11&gt;0),$C11,0))</f>
        <v>0</v>
      </c>
      <c r="AG11" s="356">
        <f>IF($B11="","",'様式D-3_S(1)'!AC$31)</f>
        <v>0</v>
      </c>
      <c r="AH11" s="356">
        <f>IF($B11="","",'様式D-3_S(1)'!AD$31)</f>
        <v>0</v>
      </c>
      <c r="AI11" s="356">
        <f>IF($B11="","",'様式D-3_S(1)'!AE$31)</f>
        <v>0</v>
      </c>
      <c r="AJ11" s="356">
        <f>IF($B11="","",'様式D-3_S(1)'!AF$31)</f>
        <v>1.32</v>
      </c>
      <c r="AK11" s="356">
        <f>IF($B11="","",'様式D-3_S(1)'!AG$31)</f>
        <v>0</v>
      </c>
      <c r="AL11" s="356">
        <f>IF($B11="","",'様式D-3_S(1)'!AH$31)</f>
        <v>0</v>
      </c>
      <c r="AM11" s="356">
        <f>IF($B11="","",'様式D-3_S(1)'!AI$31)</f>
        <v>0</v>
      </c>
      <c r="AN11" s="356">
        <f>IF($B11="","",'様式D-3_S(1)'!AJ$31)</f>
        <v>10.420000000000002</v>
      </c>
      <c r="AO11" s="4"/>
      <c r="AP11" s="4"/>
      <c r="AQ11" s="4"/>
      <c r="AR11" s="4"/>
      <c r="AS11" s="4"/>
      <c r="AT11" s="357">
        <f>IF(AB11="Ⅳ",4,IF(AB11="Ⅲ",3,IF(AB11="Ⅱ",2,1)))</f>
        <v>2</v>
      </c>
      <c r="AU11" s="4"/>
    </row>
    <row r="12" spans="1:47" x14ac:dyDescent="0.15">
      <c r="B12" s="366">
        <f>IF(OR(B11="",B11="PE"),"",'様式A-2'!$B12)</f>
        <v>2</v>
      </c>
      <c r="C12" s="399">
        <f>IF(B12="","",VLOOKUP(B12,'様式A-2'!$B$10:$C$938,2,0))</f>
        <v>8.94</v>
      </c>
      <c r="D12" s="97">
        <f>IF($B12="","",COUNTIFS('様式C-1-1用'!$D$4:$D$1073,$B12,'様式C-1-1用'!$I$4:$I$1073,$D8,'様式C-1-1用'!$X$4:$X$1073,$D9))</f>
        <v>0</v>
      </c>
      <c r="E12" s="98">
        <f>IF($B12="","",COUNTIFS('様式C-1-1用'!$D$4:$D$977,$B12,'様式C-1-1用'!$I$4:$I$977,$D8,'様式C-1-1用'!$X$4:$X$977,$E9))</f>
        <v>0</v>
      </c>
      <c r="F12" s="98">
        <f>IF($B12="","",COUNTIFS('様式C-1-1用'!$D$4:$D$977,$B12,'様式C-1-1用'!$I$4:$I$977,$D8,'様式C-1-1用'!$X$4:$X$977,$F9))</f>
        <v>0</v>
      </c>
      <c r="G12" s="98">
        <f>IF($B12="","",COUNTIFS('様式C-1-1用'!$D$4:$D$977,$B12,'様式C-1-1用'!$I$4:$I$977,$D8,'様式C-1-1用'!$X$4:$X$977,$G9))</f>
        <v>0</v>
      </c>
      <c r="H12" s="98">
        <f>IF($B12="","",COUNTIFS('様式C-1-1用'!$D$4:$D$977,$B12,'様式C-1-1用'!$I$4:$I$977,$H8,'様式C-1-1用'!$X$4:$X$977,$H9))</f>
        <v>0</v>
      </c>
      <c r="I12" s="98">
        <f>IF($B12="","",COUNTIFS('様式C-1-1用'!$D$4:$D$977,$B12,'様式C-1-1用'!$I$4:$I$977,$H8,'様式C-1-1用'!$X$4:$X$977,$I9))</f>
        <v>0</v>
      </c>
      <c r="J12" s="98">
        <f>IF($B12="","",COUNTIFS('様式C-1-1用'!$D$4:$D$977,$B12,'様式C-1-1用'!$I$4:$I$977,$H8,'様式C-1-1用'!$X$4:$X$977,$J9))</f>
        <v>0</v>
      </c>
      <c r="K12" s="98">
        <f>IF($B12="","",COUNTIFS('様式C-1-1用'!$D$4:$D$977,$B12,'様式C-1-1用'!$I$4:$I$977,$H8,'様式C-1-1用'!$X$4:$X$977,$K9))</f>
        <v>0</v>
      </c>
      <c r="L12" s="98">
        <f>IF($B12="","",COUNTIFS('様式C-1-1用'!$D$4:$D$977,$B12,'様式C-1-1用'!$I$4:$I$977,$L8,'様式C-1-1用'!$X$4:$X$977,$L9))</f>
        <v>0</v>
      </c>
      <c r="M12" s="98">
        <f>IF($B12="","",COUNTIFS('様式C-1-1用'!$D$4:$D$977,$B12,'様式C-1-1用'!$I$4:$I$977,$L8,'様式C-1-1用'!$X$4:$X$977,$M9))</f>
        <v>0</v>
      </c>
      <c r="N12" s="98">
        <f>IF($B12="","",COUNTIFS('様式C-1-1用'!$D$4:$D$977,$B12,'様式C-1-1用'!$I$4:$I$977,$L8,'様式C-1-1用'!$X$4:$X$977,$N9))</f>
        <v>0</v>
      </c>
      <c r="O12" s="98">
        <f>IF($B12="","",COUNTIFS('様式C-1-1用'!$D$4:$D$977,$B12,'様式C-1-1用'!$I$4:$I$977,$L8,'様式C-1-1用'!$X$4:$X$977,$O9))</f>
        <v>1</v>
      </c>
      <c r="P12" s="273">
        <f t="shared" si="0"/>
        <v>0</v>
      </c>
      <c r="Q12" s="273">
        <f t="shared" si="1"/>
        <v>0</v>
      </c>
      <c r="R12" s="273">
        <f t="shared" ref="R12:R46" si="16">IF($B12="","",IF(AND(D12=0,E12=0,(F12+G12)&gt;0),1,0))</f>
        <v>0</v>
      </c>
      <c r="S12" s="98">
        <f t="shared" si="2"/>
        <v>0</v>
      </c>
      <c r="T12" s="98">
        <f t="shared" si="3"/>
        <v>0</v>
      </c>
      <c r="U12" s="98">
        <f t="shared" si="4"/>
        <v>0</v>
      </c>
      <c r="V12" s="98">
        <f t="shared" si="5"/>
        <v>0</v>
      </c>
      <c r="W12" s="98">
        <f t="shared" si="6"/>
        <v>0</v>
      </c>
      <c r="X12" s="101">
        <f t="shared" si="7"/>
        <v>1</v>
      </c>
      <c r="Y12" s="102" t="str">
        <f t="shared" si="8"/>
        <v>Ⅰ</v>
      </c>
      <c r="Z12" s="103" t="str">
        <f t="shared" si="9"/>
        <v>Ⅰ</v>
      </c>
      <c r="AA12" s="103" t="str">
        <f t="shared" si="10"/>
        <v>Ⅱ</v>
      </c>
      <c r="AB12" s="102" t="str">
        <f t="shared" si="11"/>
        <v>Ⅱ</v>
      </c>
      <c r="AC12" s="279">
        <f t="shared" si="12"/>
        <v>0</v>
      </c>
      <c r="AD12" s="280">
        <f t="shared" si="13"/>
        <v>0</v>
      </c>
      <c r="AE12" s="280">
        <f t="shared" si="14"/>
        <v>0</v>
      </c>
      <c r="AF12" s="281">
        <f t="shared" si="15"/>
        <v>0</v>
      </c>
      <c r="AG12" s="356">
        <f>IF($B12="","",'様式D-3_S(2)'!AC$31)</f>
        <v>0</v>
      </c>
      <c r="AH12" s="356">
        <f>IF($B12="","",'様式D-3_S(2)'!AD$31)</f>
        <v>0</v>
      </c>
      <c r="AI12" s="356">
        <f>IF($B12="","",'様式D-3_S(2)'!AE$31)</f>
        <v>0</v>
      </c>
      <c r="AJ12" s="356">
        <f>IF($B12="","",'様式D-3_S(2)'!AF$31)</f>
        <v>0</v>
      </c>
      <c r="AK12" s="356">
        <f>IF($B12="","",'様式D-3_S(2)'!AG$31)</f>
        <v>0</v>
      </c>
      <c r="AL12" s="356">
        <f>IF($B12="","",'様式D-3_S(2)'!AH$31)</f>
        <v>0</v>
      </c>
      <c r="AM12" s="356">
        <f>IF($B12="","",'様式D-3_S(2)'!AI$31)</f>
        <v>0</v>
      </c>
      <c r="AN12" s="356">
        <f>IF($B12="","",'様式D-3_S(2)'!AJ$31)</f>
        <v>4.08</v>
      </c>
      <c r="AO12" s="4"/>
      <c r="AP12" s="4"/>
      <c r="AQ12" s="4"/>
      <c r="AR12" s="4"/>
      <c r="AS12" s="4"/>
      <c r="AT12" s="357">
        <f t="shared" ref="AT12:AT46" si="17">IF(AB12="Ⅳ",4,IF(AB12="Ⅲ",3,IF(AB12="Ⅱ",2,1)))</f>
        <v>2</v>
      </c>
      <c r="AU12" s="4"/>
    </row>
    <row r="13" spans="1:47" x14ac:dyDescent="0.15">
      <c r="B13" s="366">
        <f>IF(OR(B12="",B12="PE"),"",'様式A-2'!$B13)</f>
        <v>3</v>
      </c>
      <c r="C13" s="399">
        <f>IF(B13="","",VLOOKUP(B13,'様式A-2'!$B$10:$C$938,2,0))</f>
        <v>8.94</v>
      </c>
      <c r="D13" s="97">
        <f>IF($B13="","",COUNTIFS('様式C-1-1用'!$D$4:$D$1073,$B13,'様式C-1-1用'!$I$4:$I$1073,$D8,'様式C-1-1用'!$X$4:$X$1073,$D9))</f>
        <v>0</v>
      </c>
      <c r="E13" s="98">
        <f>IF($B13="","",COUNTIFS('様式C-1-1用'!$D$4:$D$977,$B13,'様式C-1-1用'!$I$4:$I$977,$D8,'様式C-1-1用'!$X$4:$X$977,$E9))</f>
        <v>0</v>
      </c>
      <c r="F13" s="98">
        <f>IF($B13="","",COUNTIFS('様式C-1-1用'!$D$4:$D$977,$B13,'様式C-1-1用'!$I$4:$I$977,$D8,'様式C-1-1用'!$X$4:$X$977,$F9))</f>
        <v>0</v>
      </c>
      <c r="G13" s="98">
        <f>IF($B13="","",COUNTIFS('様式C-1-1用'!$D$4:$D$977,$B13,'様式C-1-1用'!$I$4:$I$977,$D8,'様式C-1-1用'!$X$4:$X$977,$G9))</f>
        <v>0</v>
      </c>
      <c r="H13" s="98">
        <f>IF($B13="","",COUNTIFS('様式C-1-1用'!$D$4:$D$977,$B13,'様式C-1-1用'!$I$4:$I$977,$H8,'様式C-1-1用'!$X$4:$X$977,$H9))</f>
        <v>0</v>
      </c>
      <c r="I13" s="98">
        <f>IF($B13="","",COUNTIFS('様式C-1-1用'!$D$4:$D$977,$B13,'様式C-1-1用'!$I$4:$I$977,$H8,'様式C-1-1用'!$X$4:$X$977,$I9))</f>
        <v>0</v>
      </c>
      <c r="J13" s="98">
        <f>IF($B13="","",COUNTIFS('様式C-1-1用'!$D$4:$D$977,$B13,'様式C-1-1用'!$I$4:$I$977,$H8,'様式C-1-1用'!$X$4:$X$977,$J9))</f>
        <v>0</v>
      </c>
      <c r="K13" s="98">
        <f>IF($B13="","",COUNTIFS('様式C-1-1用'!$D$4:$D$977,$B13,'様式C-1-1用'!$I$4:$I$977,$H8,'様式C-1-1用'!$X$4:$X$977,$K9))</f>
        <v>0</v>
      </c>
      <c r="L13" s="98">
        <f>IF($B13="","",COUNTIFS('様式C-1-1用'!$D$4:$D$977,$B13,'様式C-1-1用'!$I$4:$I$977,$L8,'様式C-1-1用'!$X$4:$X$977,$L9))</f>
        <v>0</v>
      </c>
      <c r="M13" s="98">
        <f>IF($B13="","",COUNTIFS('様式C-1-1用'!$D$4:$D$977,$B13,'様式C-1-1用'!$I$4:$I$977,$L8,'様式C-1-1用'!$X$4:$X$977,$M9))</f>
        <v>0</v>
      </c>
      <c r="N13" s="98">
        <f>IF($B13="","",COUNTIFS('様式C-1-1用'!$D$4:$D$977,$B13,'様式C-1-1用'!$I$4:$I$977,$L8,'様式C-1-1用'!$X$4:$X$977,$N9))</f>
        <v>0</v>
      </c>
      <c r="O13" s="98">
        <f>IF($B13="","",COUNTIFS('様式C-1-1用'!$D$4:$D$977,$B13,'様式C-1-1用'!$I$4:$I$977,$L8,'様式C-1-1用'!$X$4:$X$977,$O9))</f>
        <v>0</v>
      </c>
      <c r="P13" s="273">
        <f t="shared" si="0"/>
        <v>0</v>
      </c>
      <c r="Q13" s="273">
        <f t="shared" si="1"/>
        <v>0</v>
      </c>
      <c r="R13" s="273">
        <f t="shared" si="16"/>
        <v>0</v>
      </c>
      <c r="S13" s="98">
        <f t="shared" si="2"/>
        <v>0</v>
      </c>
      <c r="T13" s="98">
        <f t="shared" si="3"/>
        <v>0</v>
      </c>
      <c r="U13" s="98">
        <f t="shared" si="4"/>
        <v>0</v>
      </c>
      <c r="V13" s="98">
        <f t="shared" si="5"/>
        <v>0</v>
      </c>
      <c r="W13" s="98">
        <f t="shared" si="6"/>
        <v>0</v>
      </c>
      <c r="X13" s="101">
        <f t="shared" si="7"/>
        <v>0</v>
      </c>
      <c r="Y13" s="102" t="str">
        <f t="shared" si="8"/>
        <v>Ⅰ</v>
      </c>
      <c r="Z13" s="103" t="str">
        <f t="shared" si="9"/>
        <v>Ⅰ</v>
      </c>
      <c r="AA13" s="103" t="str">
        <f t="shared" si="10"/>
        <v>Ⅰ</v>
      </c>
      <c r="AB13" s="102" t="str">
        <f t="shared" si="11"/>
        <v>Ⅰ</v>
      </c>
      <c r="AC13" s="279">
        <f t="shared" si="12"/>
        <v>0</v>
      </c>
      <c r="AD13" s="280">
        <f t="shared" si="13"/>
        <v>0</v>
      </c>
      <c r="AE13" s="280">
        <f t="shared" si="14"/>
        <v>0</v>
      </c>
      <c r="AF13" s="281">
        <f t="shared" si="15"/>
        <v>0</v>
      </c>
      <c r="AG13" s="356">
        <f>IF($B13="","",'様式D-3_S(3)'!AC$31)</f>
        <v>0</v>
      </c>
      <c r="AH13" s="356">
        <f>IF($B13="","",'様式D-3_S(3)'!AD$31)</f>
        <v>0</v>
      </c>
      <c r="AI13" s="356">
        <f>IF($B13="","",'様式D-3_S(3)'!AE$31)</f>
        <v>0</v>
      </c>
      <c r="AJ13" s="356">
        <f>IF($B13="","",'様式D-3_S(3)'!AF$31)</f>
        <v>0</v>
      </c>
      <c r="AK13" s="356">
        <f>IF($B13="","",'様式D-3_S(3)'!AG$31)</f>
        <v>0</v>
      </c>
      <c r="AL13" s="356">
        <f>IF($B13="","",'様式D-3_S(3)'!AH$31)</f>
        <v>0</v>
      </c>
      <c r="AM13" s="356">
        <f>IF($B13="","",'様式D-3_S(3)'!AI$31)</f>
        <v>0</v>
      </c>
      <c r="AN13" s="356">
        <f>IF($B13="","",'様式D-3_S(3)'!AJ$31)</f>
        <v>0</v>
      </c>
      <c r="AO13" s="4"/>
      <c r="AP13" s="4"/>
      <c r="AQ13" s="4"/>
      <c r="AR13" s="4"/>
      <c r="AS13" s="4"/>
      <c r="AT13" s="357">
        <f t="shared" si="17"/>
        <v>1</v>
      </c>
      <c r="AU13" s="4"/>
    </row>
    <row r="14" spans="1:47" x14ac:dyDescent="0.15">
      <c r="B14" s="366">
        <f>IF(OR(B13="",B13="PE"),"",'様式A-2'!$B14)</f>
        <v>4</v>
      </c>
      <c r="C14" s="399">
        <f>IF(B14="","",VLOOKUP(B14,'様式A-2'!$B$10:$C$938,2,0))</f>
        <v>8.8610000000000007</v>
      </c>
      <c r="D14" s="97">
        <f>IF($B14="","",COUNTIFS('様式C-1-1用'!$D$4:$D$1073,$B14,'様式C-1-1用'!$I$4:$I$1073,$D8,'様式C-1-1用'!$X$4:$X$1073,$D9))</f>
        <v>0</v>
      </c>
      <c r="E14" s="98">
        <f>IF($B14="","",COUNTIFS('様式C-1-1用'!$D$4:$D$977,$B14,'様式C-1-1用'!$I$4:$I$977,$D8,'様式C-1-1用'!$X$4:$X$977,$E9))</f>
        <v>0</v>
      </c>
      <c r="F14" s="98">
        <f>IF($B14="","",COUNTIFS('様式C-1-1用'!$D$4:$D$977,$B14,'様式C-1-1用'!$I$4:$I$977,$D8,'様式C-1-1用'!$X$4:$X$977,$F9))</f>
        <v>0</v>
      </c>
      <c r="G14" s="98">
        <f>IF($B14="","",COUNTIFS('様式C-1-1用'!$D$4:$D$977,$B14,'様式C-1-1用'!$I$4:$I$977,$D8,'様式C-1-1用'!$X$4:$X$977,$G9))</f>
        <v>0</v>
      </c>
      <c r="H14" s="98">
        <f>IF($B14="","",COUNTIFS('様式C-1-1用'!$D$4:$D$977,$B14,'様式C-1-1用'!$I$4:$I$977,$H8,'様式C-1-1用'!$X$4:$X$977,$H9))</f>
        <v>0</v>
      </c>
      <c r="I14" s="98">
        <f>IF($B14="","",COUNTIFS('様式C-1-1用'!$D$4:$D$977,$B14,'様式C-1-1用'!$I$4:$I$977,$H8,'様式C-1-1用'!$X$4:$X$977,$I9))</f>
        <v>0</v>
      </c>
      <c r="J14" s="98">
        <f>IF($B14="","",COUNTIFS('様式C-1-1用'!$D$4:$D$977,$B14,'様式C-1-1用'!$I$4:$I$977,$H8,'様式C-1-1用'!$X$4:$X$977,$J9))</f>
        <v>0</v>
      </c>
      <c r="K14" s="98">
        <f>IF($B14="","",COUNTIFS('様式C-1-1用'!$D$4:$D$977,$B14,'様式C-1-1用'!$I$4:$I$977,$H8,'様式C-1-1用'!$X$4:$X$977,$K9))</f>
        <v>4</v>
      </c>
      <c r="L14" s="98">
        <f>IF($B14="","",COUNTIFS('様式C-1-1用'!$D$4:$D$977,$B14,'様式C-1-1用'!$I$4:$I$977,$L8,'様式C-1-1用'!$X$4:$X$977,$L9))</f>
        <v>0</v>
      </c>
      <c r="M14" s="98">
        <f>IF($B14="","",COUNTIFS('様式C-1-1用'!$D$4:$D$977,$B14,'様式C-1-1用'!$I$4:$I$977,$L8,'様式C-1-1用'!$X$4:$X$977,$M9))</f>
        <v>0</v>
      </c>
      <c r="N14" s="98">
        <f>IF($B14="","",COUNTIFS('様式C-1-1用'!$D$4:$D$977,$B14,'様式C-1-1用'!$I$4:$I$977,$L8,'様式C-1-1用'!$X$4:$X$977,$N9))</f>
        <v>0</v>
      </c>
      <c r="O14" s="98">
        <f>IF($B14="","",COUNTIFS('様式C-1-1用'!$D$4:$D$977,$B14,'様式C-1-1用'!$I$4:$I$977,$L8,'様式C-1-1用'!$X$4:$X$977,$O9))</f>
        <v>1</v>
      </c>
      <c r="P14" s="273">
        <f t="shared" si="0"/>
        <v>0</v>
      </c>
      <c r="Q14" s="273">
        <f t="shared" si="1"/>
        <v>0</v>
      </c>
      <c r="R14" s="273">
        <f t="shared" si="16"/>
        <v>0</v>
      </c>
      <c r="S14" s="98">
        <f t="shared" si="2"/>
        <v>0</v>
      </c>
      <c r="T14" s="98">
        <f t="shared" si="3"/>
        <v>0</v>
      </c>
      <c r="U14" s="98">
        <f t="shared" si="4"/>
        <v>4</v>
      </c>
      <c r="V14" s="98">
        <f t="shared" si="5"/>
        <v>0</v>
      </c>
      <c r="W14" s="98">
        <f t="shared" si="6"/>
        <v>0</v>
      </c>
      <c r="X14" s="101">
        <f t="shared" si="7"/>
        <v>1</v>
      </c>
      <c r="Y14" s="102" t="str">
        <f t="shared" si="8"/>
        <v>Ⅰ</v>
      </c>
      <c r="Z14" s="103" t="str">
        <f t="shared" si="9"/>
        <v>Ⅱ</v>
      </c>
      <c r="AA14" s="103" t="str">
        <f t="shared" si="10"/>
        <v>Ⅱ</v>
      </c>
      <c r="AB14" s="102" t="str">
        <f t="shared" si="11"/>
        <v>Ⅱ</v>
      </c>
      <c r="AC14" s="279">
        <f t="shared" si="12"/>
        <v>0</v>
      </c>
      <c r="AD14" s="280">
        <f t="shared" si="13"/>
        <v>0</v>
      </c>
      <c r="AE14" s="280">
        <f t="shared" si="14"/>
        <v>0</v>
      </c>
      <c r="AF14" s="281">
        <f t="shared" si="15"/>
        <v>0</v>
      </c>
      <c r="AG14" s="356">
        <f>IF($B14="","",'様式D-3_S(4)'!AC$31)</f>
        <v>0</v>
      </c>
      <c r="AH14" s="356">
        <f>IF($B14="","",'様式D-3_S(4)'!AD$31)</f>
        <v>0</v>
      </c>
      <c r="AI14" s="356">
        <f>IF($B14="","",'様式D-3_S(4)'!AE$31)</f>
        <v>0</v>
      </c>
      <c r="AJ14" s="356">
        <f>IF($B14="","",'様式D-3_S(4)'!AF$31)</f>
        <v>4.37</v>
      </c>
      <c r="AK14" s="356">
        <f>IF($B14="","",'様式D-3_S(4)'!AG$31)</f>
        <v>0</v>
      </c>
      <c r="AL14" s="356">
        <f>IF($B14="","",'様式D-3_S(4)'!AH$31)</f>
        <v>0</v>
      </c>
      <c r="AM14" s="356">
        <f>IF($B14="","",'様式D-3_S(4)'!AI$31)</f>
        <v>0</v>
      </c>
      <c r="AN14" s="356">
        <f>IF($B14="","",'様式D-3_S(4)'!AJ$31)</f>
        <v>3.36</v>
      </c>
      <c r="AO14" s="4"/>
      <c r="AP14" s="4"/>
      <c r="AQ14" s="4"/>
      <c r="AR14" s="4"/>
      <c r="AS14" s="4"/>
      <c r="AT14" s="357">
        <f t="shared" si="17"/>
        <v>2</v>
      </c>
      <c r="AU14" s="4"/>
    </row>
    <row r="15" spans="1:47" x14ac:dyDescent="0.15">
      <c r="B15" s="366">
        <f>IF(OR(B14="",B14="PE"),"",'様式A-2'!$B15)</f>
        <v>5</v>
      </c>
      <c r="C15" s="399">
        <f>IF(B15="","",VLOOKUP(B15,'様式A-2'!$B$10:$C$938,2,0))</f>
        <v>9.0820000000000007</v>
      </c>
      <c r="D15" s="97">
        <f>IF($B15="","",COUNTIFS('様式C-1-1用'!$D$4:$D$1073,$B15,'様式C-1-1用'!$I$4:$I$1073,$D8,'様式C-1-1用'!$X$4:$X$1073,$D9))</f>
        <v>0</v>
      </c>
      <c r="E15" s="98">
        <f>IF($B15="","",COUNTIFS('様式C-1-1用'!$D$4:$D$977,$B15,'様式C-1-1用'!$I$4:$I$977,$D8,'様式C-1-1用'!$X$4:$X$977,$E9))</f>
        <v>0</v>
      </c>
      <c r="F15" s="98">
        <f>IF($B15="","",COUNTIFS('様式C-1-1用'!$D$4:$D$977,$B15,'様式C-1-1用'!$I$4:$I$977,$D8,'様式C-1-1用'!$X$4:$X$977,$F9))</f>
        <v>0</v>
      </c>
      <c r="G15" s="98">
        <f>IF($B15="","",COUNTIFS('様式C-1-1用'!$D$4:$D$977,$B15,'様式C-1-1用'!$I$4:$I$977,$D8,'様式C-1-1用'!$X$4:$X$977,$G9))</f>
        <v>0</v>
      </c>
      <c r="H15" s="98">
        <f>IF($B15="","",COUNTIFS('様式C-1-1用'!$D$4:$D$977,$B15,'様式C-1-1用'!$I$4:$I$977,$H8,'様式C-1-1用'!$X$4:$X$977,$H9))</f>
        <v>0</v>
      </c>
      <c r="I15" s="98">
        <f>IF($B15="","",COUNTIFS('様式C-1-1用'!$D$4:$D$977,$B15,'様式C-1-1用'!$I$4:$I$977,$H8,'様式C-1-1用'!$X$4:$X$977,$I9))</f>
        <v>0</v>
      </c>
      <c r="J15" s="98">
        <f>IF($B15="","",COUNTIFS('様式C-1-1用'!$D$4:$D$977,$B15,'様式C-1-1用'!$I$4:$I$977,$H8,'様式C-1-1用'!$X$4:$X$977,$J9))</f>
        <v>0</v>
      </c>
      <c r="K15" s="98">
        <f>IF($B15="","",COUNTIFS('様式C-1-1用'!$D$4:$D$977,$B15,'様式C-1-1用'!$I$4:$I$977,$H8,'様式C-1-1用'!$X$4:$X$977,$K9))</f>
        <v>4</v>
      </c>
      <c r="L15" s="98">
        <f>IF($B15="","",COUNTIFS('様式C-1-1用'!$D$4:$D$977,$B15,'様式C-1-1用'!$I$4:$I$977,$L8,'様式C-1-1用'!$X$4:$X$977,$L9))</f>
        <v>0</v>
      </c>
      <c r="M15" s="98">
        <f>IF($B15="","",COUNTIFS('様式C-1-1用'!$D$4:$D$977,$B15,'様式C-1-1用'!$I$4:$I$977,$L8,'様式C-1-1用'!$X$4:$X$977,$M9))</f>
        <v>0</v>
      </c>
      <c r="N15" s="98">
        <f>IF($B15="","",COUNTIFS('様式C-1-1用'!$D$4:$D$977,$B15,'様式C-1-1用'!$I$4:$I$977,$L8,'様式C-1-1用'!$X$4:$X$977,$N9))</f>
        <v>0</v>
      </c>
      <c r="O15" s="98">
        <f>IF($B15="","",COUNTIFS('様式C-1-1用'!$D$4:$D$977,$B15,'様式C-1-1用'!$I$4:$I$977,$L8,'様式C-1-1用'!$X$4:$X$977,$O9))</f>
        <v>4</v>
      </c>
      <c r="P15" s="273">
        <f t="shared" si="0"/>
        <v>0</v>
      </c>
      <c r="Q15" s="273">
        <f t="shared" si="1"/>
        <v>0</v>
      </c>
      <c r="R15" s="273">
        <f t="shared" si="16"/>
        <v>0</v>
      </c>
      <c r="S15" s="98">
        <f t="shared" si="2"/>
        <v>0</v>
      </c>
      <c r="T15" s="98">
        <f t="shared" si="3"/>
        <v>0</v>
      </c>
      <c r="U15" s="98">
        <f t="shared" si="4"/>
        <v>4</v>
      </c>
      <c r="V15" s="98">
        <f t="shared" si="5"/>
        <v>0</v>
      </c>
      <c r="W15" s="98">
        <f t="shared" si="6"/>
        <v>0</v>
      </c>
      <c r="X15" s="101">
        <f t="shared" si="7"/>
        <v>4</v>
      </c>
      <c r="Y15" s="102" t="str">
        <f t="shared" si="8"/>
        <v>Ⅰ</v>
      </c>
      <c r="Z15" s="103" t="str">
        <f t="shared" si="9"/>
        <v>Ⅱ</v>
      </c>
      <c r="AA15" s="103" t="str">
        <f t="shared" si="10"/>
        <v>Ⅱ</v>
      </c>
      <c r="AB15" s="102" t="str">
        <f t="shared" si="11"/>
        <v>Ⅱ</v>
      </c>
      <c r="AC15" s="279">
        <f t="shared" si="12"/>
        <v>0</v>
      </c>
      <c r="AD15" s="280">
        <f t="shared" si="13"/>
        <v>0</v>
      </c>
      <c r="AE15" s="280">
        <f t="shared" si="14"/>
        <v>0</v>
      </c>
      <c r="AF15" s="281">
        <f t="shared" si="15"/>
        <v>0</v>
      </c>
      <c r="AG15" s="356">
        <f>IF($B15="","",'様式D-3_S(5)'!AC$31)</f>
        <v>0</v>
      </c>
      <c r="AH15" s="356">
        <f>IF($B15="","",'様式D-3_S(5)'!AD$31)</f>
        <v>0</v>
      </c>
      <c r="AI15" s="356">
        <f>IF($B15="","",'様式D-3_S(5)'!AE$31)</f>
        <v>0</v>
      </c>
      <c r="AJ15" s="356">
        <f>IF($B15="","",'様式D-3_S(5)'!AF$31)</f>
        <v>1.51</v>
      </c>
      <c r="AK15" s="356">
        <f>IF($B15="","",'様式D-3_S(5)'!AG$31)</f>
        <v>0</v>
      </c>
      <c r="AL15" s="356">
        <f>IF($B15="","",'様式D-3_S(5)'!AH$31)</f>
        <v>0</v>
      </c>
      <c r="AM15" s="356">
        <f>IF($B15="","",'様式D-3_S(5)'!AI$31)</f>
        <v>0</v>
      </c>
      <c r="AN15" s="356">
        <f>IF($B15="","",'様式D-3_S(5)'!AJ$31)</f>
        <v>18.78</v>
      </c>
      <c r="AO15" s="4"/>
      <c r="AP15" s="4"/>
      <c r="AQ15" s="4"/>
      <c r="AR15" s="4"/>
      <c r="AS15" s="4"/>
      <c r="AT15" s="357">
        <f t="shared" si="17"/>
        <v>2</v>
      </c>
      <c r="AU15" s="4"/>
    </row>
    <row r="16" spans="1:47" x14ac:dyDescent="0.15">
      <c r="B16" s="366">
        <f>IF(OR(B15="",B15="PE"),"",'様式A-2'!$B16)</f>
        <v>6</v>
      </c>
      <c r="C16" s="400">
        <f>IF(B16="","",VLOOKUP(B16,'様式A-2'!$B$10:$C$938,2,0))</f>
        <v>9.0030000000000001</v>
      </c>
      <c r="D16" s="97">
        <f>IF($B16="","",COUNTIFS('様式C-1-1用'!$D$4:$D$1073,$B16,'様式C-1-1用'!$I$4:$I$1073,$D8,'様式C-1-1用'!$X$4:$X$1073,$D9))</f>
        <v>0</v>
      </c>
      <c r="E16" s="98">
        <f>IF($B16="","",COUNTIFS('様式C-1-1用'!$D$4:$D$977,$B16,'様式C-1-1用'!$I$4:$I$977,$D8,'様式C-1-1用'!$X$4:$X$977,$E9))</f>
        <v>0</v>
      </c>
      <c r="F16" s="98">
        <f>IF($B16="","",COUNTIFS('様式C-1-1用'!$D$4:$D$977,$B16,'様式C-1-1用'!$I$4:$I$977,$D8,'様式C-1-1用'!$X$4:$X$977,$F9))</f>
        <v>0</v>
      </c>
      <c r="G16" s="98">
        <f>IF($B16="","",COUNTIFS('様式C-1-1用'!$D$4:$D$977,$B16,'様式C-1-1用'!$I$4:$I$977,$D8,'様式C-1-1用'!$X$4:$X$977,$G9))</f>
        <v>0</v>
      </c>
      <c r="H16" s="98">
        <f>IF($B16="","",COUNTIFS('様式C-1-1用'!$D$4:$D$977,$B16,'様式C-1-1用'!$I$4:$I$977,$H8,'様式C-1-1用'!$X$4:$X$977,$H9))</f>
        <v>0</v>
      </c>
      <c r="I16" s="98">
        <f>IF($B16="","",COUNTIFS('様式C-1-1用'!$D$4:$D$977,$B16,'様式C-1-1用'!$I$4:$I$977,$H8,'様式C-1-1用'!$X$4:$X$977,$I9))</f>
        <v>0</v>
      </c>
      <c r="J16" s="98">
        <f>IF($B16="","",COUNTIFS('様式C-1-1用'!$D$4:$D$977,$B16,'様式C-1-1用'!$I$4:$I$977,$H8,'様式C-1-1用'!$X$4:$X$977,$J9))</f>
        <v>0</v>
      </c>
      <c r="K16" s="98">
        <f>IF($B16="","",COUNTIFS('様式C-1-1用'!$D$4:$D$977,$B16,'様式C-1-1用'!$I$4:$I$977,$H8,'様式C-1-1用'!$X$4:$X$977,$K9))</f>
        <v>1</v>
      </c>
      <c r="L16" s="98">
        <f>IF($B16="","",COUNTIFS('様式C-1-1用'!$D$4:$D$977,$B16,'様式C-1-1用'!$I$4:$I$977,$L8,'様式C-1-1用'!$X$4:$X$977,$L9))</f>
        <v>0</v>
      </c>
      <c r="M16" s="98">
        <f>IF($B16="","",COUNTIFS('様式C-1-1用'!$D$4:$D$977,$B16,'様式C-1-1用'!$I$4:$I$977,$L8,'様式C-1-1用'!$X$4:$X$977,$M9))</f>
        <v>0</v>
      </c>
      <c r="N16" s="98">
        <f>IF($B16="","",COUNTIFS('様式C-1-1用'!$D$4:$D$977,$B16,'様式C-1-1用'!$I$4:$I$977,$L8,'様式C-1-1用'!$X$4:$X$977,$N9))</f>
        <v>0</v>
      </c>
      <c r="O16" s="98">
        <f>IF($B16="","",COUNTIFS('様式C-1-1用'!$D$4:$D$977,$B16,'様式C-1-1用'!$I$4:$I$977,$L8,'様式C-1-1用'!$X$4:$X$977,$O9))</f>
        <v>5</v>
      </c>
      <c r="P16" s="273">
        <f t="shared" si="0"/>
        <v>0</v>
      </c>
      <c r="Q16" s="273">
        <f t="shared" si="1"/>
        <v>0</v>
      </c>
      <c r="R16" s="274">
        <f t="shared" si="16"/>
        <v>0</v>
      </c>
      <c r="S16" s="100">
        <f t="shared" si="2"/>
        <v>0</v>
      </c>
      <c r="T16" s="98">
        <f t="shared" si="3"/>
        <v>0</v>
      </c>
      <c r="U16" s="99">
        <f t="shared" si="4"/>
        <v>1</v>
      </c>
      <c r="V16" s="100">
        <f t="shared" si="5"/>
        <v>0</v>
      </c>
      <c r="W16" s="98">
        <f t="shared" si="6"/>
        <v>0</v>
      </c>
      <c r="X16" s="101">
        <f t="shared" si="7"/>
        <v>5</v>
      </c>
      <c r="Y16" s="102" t="str">
        <f t="shared" si="8"/>
        <v>Ⅰ</v>
      </c>
      <c r="Z16" s="103" t="str">
        <f t="shared" si="9"/>
        <v>Ⅱ</v>
      </c>
      <c r="AA16" s="103" t="str">
        <f t="shared" si="10"/>
        <v>Ⅱ</v>
      </c>
      <c r="AB16" s="102" t="str">
        <f t="shared" si="11"/>
        <v>Ⅱ</v>
      </c>
      <c r="AC16" s="279">
        <f t="shared" si="12"/>
        <v>0</v>
      </c>
      <c r="AD16" s="280">
        <f t="shared" si="13"/>
        <v>0</v>
      </c>
      <c r="AE16" s="280">
        <f t="shared" si="14"/>
        <v>0</v>
      </c>
      <c r="AF16" s="281">
        <f t="shared" si="15"/>
        <v>0</v>
      </c>
      <c r="AG16" s="356">
        <f>IF($B16="","",'様式D-3_S(6)'!AC$31)</f>
        <v>0</v>
      </c>
      <c r="AH16" s="356">
        <f>IF($B16="","",'様式D-3_S(6)'!AD$31)</f>
        <v>0</v>
      </c>
      <c r="AI16" s="356">
        <f>IF($B16="","",'様式D-3_S(6)'!AE$31)</f>
        <v>0</v>
      </c>
      <c r="AJ16" s="356">
        <f>IF($B16="","",'様式D-3_S(6)'!AF$31)</f>
        <v>0.15</v>
      </c>
      <c r="AK16" s="356">
        <f>IF($B16="","",'様式D-3_S(6)'!AG$31)</f>
        <v>0</v>
      </c>
      <c r="AL16" s="356">
        <f>IF($B16="","",'様式D-3_S(6)'!AH$31)</f>
        <v>0</v>
      </c>
      <c r="AM16" s="356">
        <f>IF($B16="","",'様式D-3_S(6)'!AI$31)</f>
        <v>0</v>
      </c>
      <c r="AN16" s="356">
        <f>IF($B16="","",'様式D-3_S(6)'!AJ$31)</f>
        <v>13.93</v>
      </c>
      <c r="AO16" s="4"/>
      <c r="AP16" s="4"/>
      <c r="AQ16" s="4"/>
      <c r="AR16" s="4"/>
      <c r="AS16" s="4"/>
      <c r="AT16" s="357">
        <f t="shared" si="17"/>
        <v>2</v>
      </c>
      <c r="AU16" s="4"/>
    </row>
    <row r="17" spans="2:47" x14ac:dyDescent="0.15">
      <c r="B17" s="366">
        <f>IF(OR(B16="",B16="PE"),"",'様式A-2'!$B17)</f>
        <v>7</v>
      </c>
      <c r="C17" s="400">
        <f>IF(B17="","",VLOOKUP(B17,'様式A-2'!$B$10:$C$938,2,0))</f>
        <v>8.9760000000000009</v>
      </c>
      <c r="D17" s="97">
        <f>IF($B17="","",COUNTIFS('様式C-1-1用'!$D$4:$D$1073,$B17,'様式C-1-1用'!$I$4:$I$1073,$D8,'様式C-1-1用'!$X$4:$X$1073,$D9))</f>
        <v>0</v>
      </c>
      <c r="E17" s="98">
        <f>IF($B17="","",COUNTIFS('様式C-1-1用'!$D$4:$D$977,$B17,'様式C-1-1用'!$I$4:$I$977,$D8,'様式C-1-1用'!$X$4:$X$977,$E9))</f>
        <v>0</v>
      </c>
      <c r="F17" s="98">
        <f>IF($B17="","",COUNTIFS('様式C-1-1用'!$D$4:$D$977,$B17,'様式C-1-1用'!$I$4:$I$977,$D8,'様式C-1-1用'!$X$4:$X$977,$F9))</f>
        <v>0</v>
      </c>
      <c r="G17" s="98">
        <f>IF($B17="","",COUNTIFS('様式C-1-1用'!$D$4:$D$977,$B17,'様式C-1-1用'!$I$4:$I$977,$D8,'様式C-1-1用'!$X$4:$X$977,$G9))</f>
        <v>0</v>
      </c>
      <c r="H17" s="98">
        <f>IF($B17="","",COUNTIFS('様式C-1-1用'!$D$4:$D$977,$B17,'様式C-1-1用'!$I$4:$I$977,$H8,'様式C-1-1用'!$X$4:$X$977,$H9))</f>
        <v>0</v>
      </c>
      <c r="I17" s="98">
        <f>IF($B17="","",COUNTIFS('様式C-1-1用'!$D$4:$D$977,$B17,'様式C-1-1用'!$I$4:$I$977,$H8,'様式C-1-1用'!$X$4:$X$977,$I9))</f>
        <v>0</v>
      </c>
      <c r="J17" s="98">
        <f>IF($B17="","",COUNTIFS('様式C-1-1用'!$D$4:$D$977,$B17,'様式C-1-1用'!$I$4:$I$977,$H8,'様式C-1-1用'!$X$4:$X$977,$J9))</f>
        <v>0</v>
      </c>
      <c r="K17" s="98">
        <f>IF($B17="","",COUNTIFS('様式C-1-1用'!$D$4:$D$977,$B17,'様式C-1-1用'!$I$4:$I$977,$H8,'様式C-1-1用'!$X$4:$X$977,$K9))</f>
        <v>6</v>
      </c>
      <c r="L17" s="98">
        <f>IF($B17="","",COUNTIFS('様式C-1-1用'!$D$4:$D$977,$B17,'様式C-1-1用'!$I$4:$I$977,$L8,'様式C-1-1用'!$X$4:$X$977,$L9))</f>
        <v>0</v>
      </c>
      <c r="M17" s="98">
        <f>IF($B17="","",COUNTIFS('様式C-1-1用'!$D$4:$D$977,$B17,'様式C-1-1用'!$I$4:$I$977,$L8,'様式C-1-1用'!$X$4:$X$977,$M9))</f>
        <v>0</v>
      </c>
      <c r="N17" s="98">
        <f>IF($B17="","",COUNTIFS('様式C-1-1用'!$D$4:$D$977,$B17,'様式C-1-1用'!$I$4:$I$977,$L8,'様式C-1-1用'!$X$4:$X$977,$N9))</f>
        <v>0</v>
      </c>
      <c r="O17" s="98">
        <f>IF($B17="","",COUNTIFS('様式C-1-1用'!$D$4:$D$977,$B17,'様式C-1-1用'!$I$4:$I$977,$L8,'様式C-1-1用'!$X$4:$X$977,$O9))</f>
        <v>0</v>
      </c>
      <c r="P17" s="273">
        <f t="shared" si="0"/>
        <v>0</v>
      </c>
      <c r="Q17" s="273">
        <f t="shared" si="1"/>
        <v>0</v>
      </c>
      <c r="R17" s="274">
        <f t="shared" si="16"/>
        <v>0</v>
      </c>
      <c r="S17" s="100">
        <f t="shared" si="2"/>
        <v>0</v>
      </c>
      <c r="T17" s="98">
        <f>IF($B17="","",I17)</f>
        <v>0</v>
      </c>
      <c r="U17" s="99">
        <f t="shared" si="4"/>
        <v>6</v>
      </c>
      <c r="V17" s="100">
        <f t="shared" si="5"/>
        <v>0</v>
      </c>
      <c r="W17" s="98">
        <f t="shared" si="6"/>
        <v>0</v>
      </c>
      <c r="X17" s="101">
        <f t="shared" si="7"/>
        <v>0</v>
      </c>
      <c r="Y17" s="102" t="str">
        <f t="shared" si="8"/>
        <v>Ⅰ</v>
      </c>
      <c r="Z17" s="103" t="str">
        <f t="shared" si="9"/>
        <v>Ⅱ</v>
      </c>
      <c r="AA17" s="103" t="str">
        <f t="shared" si="10"/>
        <v>Ⅰ</v>
      </c>
      <c r="AB17" s="102" t="str">
        <f t="shared" si="11"/>
        <v>Ⅱ</v>
      </c>
      <c r="AC17" s="279">
        <f t="shared" si="12"/>
        <v>0</v>
      </c>
      <c r="AD17" s="280">
        <f t="shared" si="13"/>
        <v>0</v>
      </c>
      <c r="AE17" s="280">
        <f t="shared" si="14"/>
        <v>0</v>
      </c>
      <c r="AF17" s="281">
        <f t="shared" si="15"/>
        <v>0</v>
      </c>
      <c r="AG17" s="356">
        <f>IF($B17="","",'様式D-3_S(7)'!AC$31)</f>
        <v>0</v>
      </c>
      <c r="AH17" s="356">
        <f>IF($B17="","",'様式D-3_S(7)'!AD$31)</f>
        <v>0</v>
      </c>
      <c r="AI17" s="356">
        <f>IF($B17="","",'様式D-3_S(7)'!AE$31)</f>
        <v>0</v>
      </c>
      <c r="AJ17" s="356">
        <f>IF($B17="","",'様式D-3_S(7)'!AF$31)</f>
        <v>1.23</v>
      </c>
      <c r="AK17" s="356">
        <f>IF($B17="","",'様式D-3_S(7)'!AG$31)</f>
        <v>0</v>
      </c>
      <c r="AL17" s="356">
        <f>IF($B17="","",'様式D-3_S(7)'!AH$31)</f>
        <v>0</v>
      </c>
      <c r="AM17" s="356">
        <f>IF($B17="","",'様式D-3_S(7)'!AI$31)</f>
        <v>0</v>
      </c>
      <c r="AN17" s="356">
        <f>IF($B17="","",'様式D-3_S(7)'!AJ$31)</f>
        <v>0</v>
      </c>
      <c r="AO17" s="4"/>
      <c r="AP17" s="4"/>
      <c r="AQ17" s="4"/>
      <c r="AR17" s="4"/>
      <c r="AS17" s="4"/>
      <c r="AT17" s="357">
        <f t="shared" si="17"/>
        <v>2</v>
      </c>
      <c r="AU17" s="4"/>
    </row>
    <row r="18" spans="2:47" x14ac:dyDescent="0.15">
      <c r="B18" s="366">
        <f>IF(OR(B17="",B17="PE"),"",'様式A-2'!$B18)</f>
        <v>8</v>
      </c>
      <c r="C18" s="400">
        <f>IF(B18="","",VLOOKUP(B18,'様式A-2'!$B$10:$C$938,2,0))</f>
        <v>8.9380000000000006</v>
      </c>
      <c r="D18" s="97">
        <f>IF($B18="","",COUNTIFS('様式C-1-1用'!$D$4:$D$1073,$B18,'様式C-1-1用'!$I$4:$I$1073,$D8,'様式C-1-1用'!$X$4:$X$1073,$D9))</f>
        <v>0</v>
      </c>
      <c r="E18" s="98">
        <f>IF($B18="","",COUNTIFS('様式C-1-1用'!$D$4:$D$977,$B18,'様式C-1-1用'!$I$4:$I$977,$D8,'様式C-1-1用'!$X$4:$X$977,$E9))</f>
        <v>0</v>
      </c>
      <c r="F18" s="98">
        <f>IF($B18="","",COUNTIFS('様式C-1-1用'!$D$4:$D$977,$B18,'様式C-1-1用'!$I$4:$I$977,$D8,'様式C-1-1用'!$X$4:$X$977,$F9))</f>
        <v>0</v>
      </c>
      <c r="G18" s="98">
        <f>IF($B18="","",COUNTIFS('様式C-1-1用'!$D$4:$D$977,$B18,'様式C-1-1用'!$I$4:$I$977,$D8,'様式C-1-1用'!$X$4:$X$977,$G9))</f>
        <v>0</v>
      </c>
      <c r="H18" s="98">
        <f>IF($B18="","",COUNTIFS('様式C-1-1用'!$D$4:$D$977,$B18,'様式C-1-1用'!$I$4:$I$977,$H8,'様式C-1-1用'!$X$4:$X$977,$H9))</f>
        <v>0</v>
      </c>
      <c r="I18" s="98">
        <f>IF($B18="","",COUNTIFS('様式C-1-1用'!$D$4:$D$977,$B18,'様式C-1-1用'!$I$4:$I$977,$H8,'様式C-1-1用'!$X$4:$X$977,$I9))</f>
        <v>0</v>
      </c>
      <c r="J18" s="98">
        <f>IF($B18="","",COUNTIFS('様式C-1-1用'!$D$4:$D$977,$B18,'様式C-1-1用'!$I$4:$I$977,$H8,'様式C-1-1用'!$X$4:$X$977,$J9))</f>
        <v>0</v>
      </c>
      <c r="K18" s="98">
        <f>IF($B18="","",COUNTIFS('様式C-1-1用'!$D$4:$D$977,$B18,'様式C-1-1用'!$I$4:$I$977,$H8,'様式C-1-1用'!$X$4:$X$977,$K9))</f>
        <v>3</v>
      </c>
      <c r="L18" s="98">
        <f>IF($B18="","",COUNTIFS('様式C-1-1用'!$D$4:$D$977,$B18,'様式C-1-1用'!$I$4:$I$977,$L8,'様式C-1-1用'!$X$4:$X$977,$L9))</f>
        <v>0</v>
      </c>
      <c r="M18" s="98">
        <f>IF($B18="","",COUNTIFS('様式C-1-1用'!$D$4:$D$977,$B18,'様式C-1-1用'!$I$4:$I$977,$L8,'様式C-1-1用'!$X$4:$X$977,$M9))</f>
        <v>0</v>
      </c>
      <c r="N18" s="98">
        <f>IF($B18="","",COUNTIFS('様式C-1-1用'!$D$4:$D$977,$B18,'様式C-1-1用'!$I$4:$I$977,$L8,'様式C-1-1用'!$X$4:$X$977,$N9))</f>
        <v>0</v>
      </c>
      <c r="O18" s="98">
        <f>IF($B18="","",COUNTIFS('様式C-1-1用'!$D$4:$D$977,$B18,'様式C-1-1用'!$I$4:$I$977,$L8,'様式C-1-1用'!$X$4:$X$977,$O9))</f>
        <v>4</v>
      </c>
      <c r="P18" s="273">
        <f t="shared" si="0"/>
        <v>0</v>
      </c>
      <c r="Q18" s="273">
        <f t="shared" si="1"/>
        <v>0</v>
      </c>
      <c r="R18" s="274">
        <f t="shared" si="16"/>
        <v>0</v>
      </c>
      <c r="S18" s="100">
        <f t="shared" si="2"/>
        <v>0</v>
      </c>
      <c r="T18" s="98">
        <f t="shared" si="3"/>
        <v>0</v>
      </c>
      <c r="U18" s="99">
        <f t="shared" si="4"/>
        <v>3</v>
      </c>
      <c r="V18" s="100">
        <f t="shared" si="5"/>
        <v>0</v>
      </c>
      <c r="W18" s="98">
        <f t="shared" si="6"/>
        <v>0</v>
      </c>
      <c r="X18" s="101">
        <f t="shared" si="7"/>
        <v>4</v>
      </c>
      <c r="Y18" s="102" t="str">
        <f t="shared" si="8"/>
        <v>Ⅰ</v>
      </c>
      <c r="Z18" s="103" t="str">
        <f t="shared" si="9"/>
        <v>Ⅱ</v>
      </c>
      <c r="AA18" s="103" t="str">
        <f t="shared" si="10"/>
        <v>Ⅱ</v>
      </c>
      <c r="AB18" s="102" t="str">
        <f t="shared" si="11"/>
        <v>Ⅱ</v>
      </c>
      <c r="AC18" s="279">
        <f t="shared" si="12"/>
        <v>0</v>
      </c>
      <c r="AD18" s="280">
        <f t="shared" si="13"/>
        <v>0</v>
      </c>
      <c r="AE18" s="280">
        <f t="shared" si="14"/>
        <v>0</v>
      </c>
      <c r="AF18" s="281">
        <f t="shared" si="15"/>
        <v>0</v>
      </c>
      <c r="AG18" s="356">
        <f>IF($B18="","",'様式D-3_S(8)'!AC$31)</f>
        <v>0</v>
      </c>
      <c r="AH18" s="356">
        <f>IF($B18="","",'様式D-3_S(8)'!AD$31)</f>
        <v>0</v>
      </c>
      <c r="AI18" s="356">
        <f>IF($B18="","",'様式D-3_S(8)'!AE$31)</f>
        <v>0</v>
      </c>
      <c r="AJ18" s="356">
        <f>IF($B18="","",'様式D-3_S(8)'!AF$31)</f>
        <v>1.8</v>
      </c>
      <c r="AK18" s="356">
        <f>IF($B18="","",'様式D-3_S(8)'!AG$31)</f>
        <v>0</v>
      </c>
      <c r="AL18" s="356">
        <f>IF($B18="","",'様式D-3_S(8)'!AH$31)</f>
        <v>0</v>
      </c>
      <c r="AM18" s="356">
        <f>IF($B18="","",'様式D-3_S(8)'!AI$31)</f>
        <v>0</v>
      </c>
      <c r="AN18" s="356">
        <f>IF($B18="","",'様式D-3_S(8)'!AJ$31)</f>
        <v>14.04</v>
      </c>
      <c r="AO18" s="4"/>
      <c r="AP18" s="4"/>
      <c r="AQ18" s="4"/>
      <c r="AR18" s="4"/>
      <c r="AS18" s="4"/>
      <c r="AT18" s="357">
        <f t="shared" si="17"/>
        <v>2</v>
      </c>
      <c r="AU18" s="4"/>
    </row>
    <row r="19" spans="2:47" x14ac:dyDescent="0.15">
      <c r="B19" s="366">
        <f>IF(OR(B18="",B18="PE"),"",'様式A-2'!$B19)</f>
        <v>9</v>
      </c>
      <c r="C19" s="400">
        <f>IF(B19="","",VLOOKUP(B19,'様式A-2'!$B$10:$C$938,2,0))</f>
        <v>8.99</v>
      </c>
      <c r="D19" s="97">
        <f>IF($B19="","",COUNTIFS('様式C-1-1用'!$D$4:$D$1073,$B19,'様式C-1-1用'!$I$4:$I$1073,$D8,'様式C-1-1用'!$X$4:$X$1073,$D9))</f>
        <v>0</v>
      </c>
      <c r="E19" s="98">
        <f>IF($B19="","",COUNTIFS('様式C-1-1用'!$D$4:$D$977,$B19,'様式C-1-1用'!$I$4:$I$977,$D8,'様式C-1-1用'!$X$4:$X$977,$E9))</f>
        <v>0</v>
      </c>
      <c r="F19" s="98">
        <f>IF($B19="","",COUNTIFS('様式C-1-1用'!$D$4:$D$977,$B19,'様式C-1-1用'!$I$4:$I$977,$D8,'様式C-1-1用'!$X$4:$X$977,$F9))</f>
        <v>0</v>
      </c>
      <c r="G19" s="98">
        <f>IF($B19="","",COUNTIFS('様式C-1-1用'!$D$4:$D$977,$B19,'様式C-1-1用'!$I$4:$I$977,$D8,'様式C-1-1用'!$X$4:$X$977,$G9))</f>
        <v>0</v>
      </c>
      <c r="H19" s="98">
        <f>IF($B19="","",COUNTIFS('様式C-1-1用'!$D$4:$D$977,$B19,'様式C-1-1用'!$I$4:$I$977,$H8,'様式C-1-1用'!$X$4:$X$977,$H9))</f>
        <v>0</v>
      </c>
      <c r="I19" s="98">
        <f>IF($B19="","",COUNTIFS('様式C-1-1用'!$D$4:$D$977,$B19,'様式C-1-1用'!$I$4:$I$977,$H8,'様式C-1-1用'!$X$4:$X$977,$I9))</f>
        <v>0</v>
      </c>
      <c r="J19" s="98">
        <f>IF($B19="","",COUNTIFS('様式C-1-1用'!$D$4:$D$977,$B19,'様式C-1-1用'!$I$4:$I$977,$H8,'様式C-1-1用'!$X$4:$X$977,$J9))</f>
        <v>0</v>
      </c>
      <c r="K19" s="98">
        <f>IF($B19="","",COUNTIFS('様式C-1-1用'!$D$4:$D$977,$B19,'様式C-1-1用'!$I$4:$I$977,$H8,'様式C-1-1用'!$X$4:$X$977,$K9))</f>
        <v>3</v>
      </c>
      <c r="L19" s="98">
        <f>IF($B19="","",COUNTIFS('様式C-1-1用'!$D$4:$D$977,$B19,'様式C-1-1用'!$I$4:$I$977,$L8,'様式C-1-1用'!$X$4:$X$977,$L9))</f>
        <v>0</v>
      </c>
      <c r="M19" s="98">
        <f>IF($B19="","",COUNTIFS('様式C-1-1用'!$D$4:$D$977,$B19,'様式C-1-1用'!$I$4:$I$977,$L8,'様式C-1-1用'!$X$4:$X$977,$M9))</f>
        <v>0</v>
      </c>
      <c r="N19" s="98">
        <f>IF($B19="","",COUNTIFS('様式C-1-1用'!$D$4:$D$977,$B19,'様式C-1-1用'!$I$4:$I$977,$L8,'様式C-1-1用'!$X$4:$X$977,$N9))</f>
        <v>0</v>
      </c>
      <c r="O19" s="98">
        <f>IF($B19="","",COUNTIFS('様式C-1-1用'!$D$4:$D$977,$B19,'様式C-1-1用'!$I$4:$I$977,$L8,'様式C-1-1用'!$X$4:$X$977,$O9))</f>
        <v>4</v>
      </c>
      <c r="P19" s="273">
        <f t="shared" si="0"/>
        <v>0</v>
      </c>
      <c r="Q19" s="273">
        <f>IF($B19="","",IF(AND(D19=0,E19&gt;0),1,0))</f>
        <v>0</v>
      </c>
      <c r="R19" s="274">
        <f t="shared" si="16"/>
        <v>0</v>
      </c>
      <c r="S19" s="100">
        <f t="shared" si="2"/>
        <v>0</v>
      </c>
      <c r="T19" s="98">
        <f t="shared" si="3"/>
        <v>0</v>
      </c>
      <c r="U19" s="99">
        <f t="shared" si="4"/>
        <v>3</v>
      </c>
      <c r="V19" s="100">
        <f t="shared" si="5"/>
        <v>0</v>
      </c>
      <c r="W19" s="98">
        <f t="shared" si="6"/>
        <v>0</v>
      </c>
      <c r="X19" s="101">
        <f t="shared" si="7"/>
        <v>4</v>
      </c>
      <c r="Y19" s="102" t="str">
        <f t="shared" si="8"/>
        <v>Ⅰ</v>
      </c>
      <c r="Z19" s="103" t="str">
        <f t="shared" si="9"/>
        <v>Ⅱ</v>
      </c>
      <c r="AA19" s="103" t="str">
        <f t="shared" si="10"/>
        <v>Ⅱ</v>
      </c>
      <c r="AB19" s="102" t="str">
        <f t="shared" si="11"/>
        <v>Ⅱ</v>
      </c>
      <c r="AC19" s="279">
        <f t="shared" si="12"/>
        <v>0</v>
      </c>
      <c r="AD19" s="280">
        <f t="shared" si="13"/>
        <v>0</v>
      </c>
      <c r="AE19" s="280">
        <f t="shared" si="14"/>
        <v>0</v>
      </c>
      <c r="AF19" s="281">
        <f t="shared" si="15"/>
        <v>0</v>
      </c>
      <c r="AG19" s="356">
        <f>IF($B19="","",'様式D-3_S(9)'!AC$31)</f>
        <v>0</v>
      </c>
      <c r="AH19" s="356">
        <f>IF($B19="","",'様式D-3_S(9)'!AD$31)</f>
        <v>0</v>
      </c>
      <c r="AI19" s="356">
        <f>IF($B19="","",'様式D-3_S(9)'!AE$31)</f>
        <v>0</v>
      </c>
      <c r="AJ19" s="356">
        <f>IF($B19="","",'様式D-3_S(9)'!AF$31)</f>
        <v>1.95</v>
      </c>
      <c r="AK19" s="356">
        <f>IF($B19="","",'様式D-3_S(9)'!AG$31)</f>
        <v>0</v>
      </c>
      <c r="AL19" s="356">
        <f>IF($B19="","",'様式D-3_S(9)'!AH$31)</f>
        <v>0</v>
      </c>
      <c r="AM19" s="356">
        <f>IF($B19="","",'様式D-3_S(9)'!AI$31)</f>
        <v>0</v>
      </c>
      <c r="AN19" s="356">
        <f>IF($B19="","",'様式D-3_S(9)'!AJ$31)</f>
        <v>20.939999999999998</v>
      </c>
      <c r="AO19" s="4"/>
      <c r="AP19" s="4"/>
      <c r="AQ19" s="4"/>
      <c r="AR19" s="4"/>
      <c r="AS19" s="4"/>
      <c r="AT19" s="357">
        <f t="shared" si="17"/>
        <v>2</v>
      </c>
      <c r="AU19" s="4"/>
    </row>
    <row r="20" spans="2:47" x14ac:dyDescent="0.15">
      <c r="B20" s="366">
        <f>IF(OR(B19="",B19="PE"),"",'様式A-2'!$B20)</f>
        <v>10</v>
      </c>
      <c r="C20" s="400">
        <f>IF(B20="","",VLOOKUP(B20,'様式A-2'!$B$10:$C$938,2,0))</f>
        <v>8.9670000000000005</v>
      </c>
      <c r="D20" s="97">
        <f>IF($B20="","",COUNTIFS('様式C-1-1用'!$D$4:$D$1073,$B20,'様式C-1-1用'!$I$4:$I$1073,$D8,'様式C-1-1用'!$X$4:$X$1073,$D9))</f>
        <v>0</v>
      </c>
      <c r="E20" s="98">
        <f>IF($B20="","",COUNTIFS('様式C-1-1用'!$D$4:$D$977,$B20,'様式C-1-1用'!$I$4:$I$977,$D8,'様式C-1-1用'!$X$4:$X$977,$E9))</f>
        <v>0</v>
      </c>
      <c r="F20" s="98">
        <f>IF($B20="","",COUNTIFS('様式C-1-1用'!$D$4:$D$977,$B20,'様式C-1-1用'!$I$4:$I$977,$D8,'様式C-1-1用'!$X$4:$X$977,$F9))</f>
        <v>0</v>
      </c>
      <c r="G20" s="99">
        <f>IF($B20="","",COUNTIFS('様式C-1-1用'!$D$4:$D$977,$B20,'様式C-1-1用'!$I$4:$I$977,$D8,'様式C-1-1用'!$X$4:$X$977,$G9))</f>
        <v>0</v>
      </c>
      <c r="H20" s="100">
        <f>IF($B20="","",COUNTIFS('様式C-1-1用'!$D$4:$D$977,$B20,'様式C-1-1用'!$I$4:$I$977,$H8,'様式C-1-1用'!$X$4:$X$977,$H9))</f>
        <v>0</v>
      </c>
      <c r="I20" s="98">
        <f>IF($B20="","",COUNTIFS('様式C-1-1用'!$D$4:$D$977,$B20,'様式C-1-1用'!$I$4:$I$977,$H8,'様式C-1-1用'!$X$4:$X$977,$I9))</f>
        <v>0</v>
      </c>
      <c r="J20" s="98">
        <f>IF($B20="","",COUNTIFS('様式C-1-1用'!$D$4:$D$977,$B20,'様式C-1-1用'!$I$4:$I$977,$H8,'様式C-1-1用'!$X$4:$X$977,$J9))</f>
        <v>0</v>
      </c>
      <c r="K20" s="99">
        <f>IF($B20="","",COUNTIFS('様式C-1-1用'!$D$4:$D$977,$B20,'様式C-1-1用'!$I$4:$I$977,$H8,'様式C-1-1用'!$X$4:$X$977,$K9))</f>
        <v>2</v>
      </c>
      <c r="L20" s="100">
        <f>IF($B20="","",COUNTIFS('様式C-1-1用'!$D$4:$D$977,$B20,'様式C-1-1用'!$I$4:$I$977,$L8,'様式C-1-1用'!$X$4:$X$977,$L9))</f>
        <v>0</v>
      </c>
      <c r="M20" s="98">
        <f>IF($B20="","",COUNTIFS('様式C-1-1用'!$D$4:$D$977,$B20,'様式C-1-1用'!$I$4:$I$977,$L8,'様式C-1-1用'!$X$4:$X$977,$M9))</f>
        <v>0</v>
      </c>
      <c r="N20" s="98">
        <f>IF($B20="","",COUNTIFS('様式C-1-1用'!$D$4:$D$977,$B20,'様式C-1-1用'!$I$4:$I$977,$L8,'様式C-1-1用'!$X$4:$X$977,$N9))</f>
        <v>0</v>
      </c>
      <c r="O20" s="99">
        <f>IF($B20="","",COUNTIFS('様式C-1-1用'!$D$4:$D$977,$B20,'様式C-1-1用'!$I$4:$I$977,$L8,'様式C-1-1用'!$X$4:$X$977,$O9))</f>
        <v>3</v>
      </c>
      <c r="P20" s="275">
        <f t="shared" si="0"/>
        <v>0</v>
      </c>
      <c r="Q20" s="273">
        <f t="shared" si="1"/>
        <v>0</v>
      </c>
      <c r="R20" s="274">
        <f t="shared" si="16"/>
        <v>0</v>
      </c>
      <c r="S20" s="100">
        <f t="shared" si="2"/>
        <v>0</v>
      </c>
      <c r="T20" s="98">
        <f t="shared" si="3"/>
        <v>0</v>
      </c>
      <c r="U20" s="99">
        <f t="shared" si="4"/>
        <v>2</v>
      </c>
      <c r="V20" s="100">
        <f t="shared" si="5"/>
        <v>0</v>
      </c>
      <c r="W20" s="98">
        <f t="shared" si="6"/>
        <v>0</v>
      </c>
      <c r="X20" s="101">
        <f t="shared" si="7"/>
        <v>3</v>
      </c>
      <c r="Y20" s="102" t="str">
        <f t="shared" si="8"/>
        <v>Ⅰ</v>
      </c>
      <c r="Z20" s="103" t="str">
        <f t="shared" si="9"/>
        <v>Ⅱ</v>
      </c>
      <c r="AA20" s="103" t="str">
        <f t="shared" si="10"/>
        <v>Ⅱ</v>
      </c>
      <c r="AB20" s="102" t="str">
        <f t="shared" si="11"/>
        <v>Ⅱ</v>
      </c>
      <c r="AC20" s="279">
        <f t="shared" si="12"/>
        <v>0</v>
      </c>
      <c r="AD20" s="280">
        <f t="shared" si="13"/>
        <v>0</v>
      </c>
      <c r="AE20" s="280">
        <f t="shared" si="14"/>
        <v>0</v>
      </c>
      <c r="AF20" s="281">
        <f t="shared" si="15"/>
        <v>0</v>
      </c>
      <c r="AG20" s="356">
        <f>IF($B20="","",'様式D-3_S(10)'!AC$31)</f>
        <v>0</v>
      </c>
      <c r="AH20" s="356">
        <f>IF($B20="","",'様式D-3_S(10)'!AD$31)</f>
        <v>0</v>
      </c>
      <c r="AI20" s="356">
        <f>IF($B20="","",'様式D-3_S(10)'!AE$31)</f>
        <v>0</v>
      </c>
      <c r="AJ20" s="356">
        <f>IF($B20="","",'様式D-3_S(10)'!AF$31)</f>
        <v>1.8</v>
      </c>
      <c r="AK20" s="356">
        <f>IF($B20="","",'様式D-3_S(10)'!AG$31)</f>
        <v>0</v>
      </c>
      <c r="AL20" s="356">
        <f>IF($B20="","",'様式D-3_S(10)'!AH$31)</f>
        <v>0</v>
      </c>
      <c r="AM20" s="356">
        <f>IF($B20="","",'様式D-3_S(10)'!AI$31)</f>
        <v>0</v>
      </c>
      <c r="AN20" s="356">
        <f>IF($B20="","",'様式D-3_S(10)'!AJ$31)</f>
        <v>12.4</v>
      </c>
      <c r="AO20" s="4"/>
      <c r="AP20" s="4"/>
      <c r="AQ20" s="4"/>
      <c r="AR20" s="4"/>
      <c r="AS20" s="4"/>
      <c r="AT20" s="357">
        <f t="shared" si="17"/>
        <v>2</v>
      </c>
      <c r="AU20" s="4"/>
    </row>
    <row r="21" spans="2:47" x14ac:dyDescent="0.15">
      <c r="B21" s="366">
        <f>IF(OR(B20="",B20="PE"),"",'様式A-2'!$B21)</f>
        <v>11</v>
      </c>
      <c r="C21" s="400">
        <f>IF(B21="","",VLOOKUP(B21,'様式A-2'!$B$10:$C$938,2,0))</f>
        <v>8.9879999999999995</v>
      </c>
      <c r="D21" s="97">
        <f>IF($B21="","",COUNTIFS('様式C-1-1用'!$D$4:$D$1073,$B21,'様式C-1-1用'!$I$4:$I$1073,$D8,'様式C-1-1用'!$X$4:$X$1073,$D9))</f>
        <v>0</v>
      </c>
      <c r="E21" s="98">
        <f>IF($B21="","",COUNTIFS('様式C-1-1用'!$D$4:$D$977,$B21,'様式C-1-1用'!$I$4:$I$977,$D8,'様式C-1-1用'!$X$4:$X$977,$E9))</f>
        <v>0</v>
      </c>
      <c r="F21" s="98">
        <f>IF($B21="","",COUNTIFS('様式C-1-1用'!$D$4:$D$977,$B21,'様式C-1-1用'!$I$4:$I$977,$D8,'様式C-1-1用'!$X$4:$X$977,$F9))</f>
        <v>0</v>
      </c>
      <c r="G21" s="99">
        <f>IF($B21="","",COUNTIFS('様式C-1-1用'!$D$4:$D$977,$B21,'様式C-1-1用'!$I$4:$I$977,$D8,'様式C-1-1用'!$X$4:$X$977,$G9))</f>
        <v>0</v>
      </c>
      <c r="H21" s="100">
        <f>IF($B21="","",COUNTIFS('様式C-1-1用'!$D$4:$D$977,$B21,'様式C-1-1用'!$I$4:$I$977,$H8,'様式C-1-1用'!$X$4:$X$977,$H9))</f>
        <v>0</v>
      </c>
      <c r="I21" s="98">
        <f>IF($B21="","",COUNTIFS('様式C-1-1用'!$D$4:$D$977,$B21,'様式C-1-1用'!$I$4:$I$977,$H8,'様式C-1-1用'!$X$4:$X$977,$I9))</f>
        <v>0</v>
      </c>
      <c r="J21" s="98">
        <f>IF($B21="","",COUNTIFS('様式C-1-1用'!$D$4:$D$977,$B21,'様式C-1-1用'!$I$4:$I$977,$H8,'様式C-1-1用'!$X$4:$X$977,$J9))</f>
        <v>0</v>
      </c>
      <c r="K21" s="99">
        <f>IF($B21="","",COUNTIFS('様式C-1-1用'!$D$4:$D$977,$B21,'様式C-1-1用'!$I$4:$I$977,$H8,'様式C-1-1用'!$X$4:$X$977,$K9))</f>
        <v>3</v>
      </c>
      <c r="L21" s="100">
        <f>IF($B21="","",COUNTIFS('様式C-1-1用'!$D$4:$D$977,$B21,'様式C-1-1用'!$I$4:$I$977,$L8,'様式C-1-1用'!$X$4:$X$977,$L9))</f>
        <v>0</v>
      </c>
      <c r="M21" s="98">
        <f>IF($B21="","",COUNTIFS('様式C-1-1用'!$D$4:$D$977,$B21,'様式C-1-1用'!$I$4:$I$977,$L8,'様式C-1-1用'!$X$4:$X$977,$M9))</f>
        <v>0</v>
      </c>
      <c r="N21" s="98">
        <f>IF($B21="","",COUNTIFS('様式C-1-1用'!$D$4:$D$977,$B21,'様式C-1-1用'!$I$4:$I$977,$L8,'様式C-1-1用'!$X$4:$X$977,$N9))</f>
        <v>0</v>
      </c>
      <c r="O21" s="99">
        <f>IF($B21="","",COUNTIFS('様式C-1-1用'!$D$4:$D$977,$B21,'様式C-1-1用'!$I$4:$I$977,$L8,'様式C-1-1用'!$X$4:$X$977,$O9))</f>
        <v>2</v>
      </c>
      <c r="P21" s="275">
        <f t="shared" si="0"/>
        <v>0</v>
      </c>
      <c r="Q21" s="273">
        <f t="shared" si="1"/>
        <v>0</v>
      </c>
      <c r="R21" s="274">
        <f t="shared" si="16"/>
        <v>0</v>
      </c>
      <c r="S21" s="100">
        <f t="shared" si="2"/>
        <v>0</v>
      </c>
      <c r="T21" s="98">
        <f t="shared" si="3"/>
        <v>0</v>
      </c>
      <c r="U21" s="99">
        <f t="shared" si="4"/>
        <v>3</v>
      </c>
      <c r="V21" s="100">
        <f t="shared" si="5"/>
        <v>0</v>
      </c>
      <c r="W21" s="98">
        <f t="shared" si="6"/>
        <v>0</v>
      </c>
      <c r="X21" s="101">
        <f t="shared" si="7"/>
        <v>2</v>
      </c>
      <c r="Y21" s="102" t="str">
        <f t="shared" si="8"/>
        <v>Ⅰ</v>
      </c>
      <c r="Z21" s="103" t="str">
        <f t="shared" si="9"/>
        <v>Ⅱ</v>
      </c>
      <c r="AA21" s="103" t="str">
        <f t="shared" si="10"/>
        <v>Ⅱ</v>
      </c>
      <c r="AB21" s="102" t="str">
        <f t="shared" si="11"/>
        <v>Ⅱ</v>
      </c>
      <c r="AC21" s="279">
        <f t="shared" si="12"/>
        <v>0</v>
      </c>
      <c r="AD21" s="280">
        <f t="shared" si="13"/>
        <v>0</v>
      </c>
      <c r="AE21" s="280">
        <f t="shared" si="14"/>
        <v>0</v>
      </c>
      <c r="AF21" s="281">
        <f t="shared" si="15"/>
        <v>0</v>
      </c>
      <c r="AG21" s="356">
        <f>IF($B21="","",'様式D-3_S(11)'!AC$31)</f>
        <v>0</v>
      </c>
      <c r="AH21" s="356">
        <f>IF($B21="","",'様式D-3_S(11)'!AD$31)</f>
        <v>0</v>
      </c>
      <c r="AI21" s="356">
        <f>IF($B21="","",'様式D-3_S(11)'!AE$31)</f>
        <v>0</v>
      </c>
      <c r="AJ21" s="356">
        <f>IF($B21="","",'様式D-3_S(11)'!AF$31)</f>
        <v>1.8</v>
      </c>
      <c r="AK21" s="356">
        <f>IF($B21="","",'様式D-3_S(11)'!AG$31)</f>
        <v>0</v>
      </c>
      <c r="AL21" s="356">
        <f>IF($B21="","",'様式D-3_S(11)'!AH$31)</f>
        <v>0</v>
      </c>
      <c r="AM21" s="356">
        <f>IF($B21="","",'様式D-3_S(11)'!AI$31)</f>
        <v>0</v>
      </c>
      <c r="AN21" s="356">
        <f>IF($B21="","",'様式D-3_S(11)'!AJ$31)</f>
        <v>4.82</v>
      </c>
      <c r="AO21" s="4"/>
      <c r="AP21" s="4"/>
      <c r="AQ21" s="4"/>
      <c r="AR21" s="4"/>
      <c r="AS21" s="4"/>
      <c r="AT21" s="357">
        <f t="shared" si="17"/>
        <v>2</v>
      </c>
      <c r="AU21" s="4"/>
    </row>
    <row r="22" spans="2:47" x14ac:dyDescent="0.15">
      <c r="B22" s="366">
        <f>IF(OR(B21="",B21="PE"),"",'様式A-2'!$B22)</f>
        <v>12</v>
      </c>
      <c r="C22" s="400">
        <f>IF(B22="","",VLOOKUP(B22,'様式A-2'!$B$10:$C$938,2,0))</f>
        <v>8.9450000000000003</v>
      </c>
      <c r="D22" s="97">
        <f>IF($B22="","",COUNTIFS('様式C-1-1用'!$D$4:$D$1073,$B22,'様式C-1-1用'!$I$4:$I$1073,$D8,'様式C-1-1用'!$X$4:$X$1073,$D9))</f>
        <v>0</v>
      </c>
      <c r="E22" s="98">
        <f>IF($B22="","",COUNTIFS('様式C-1-1用'!$D$4:$D$977,$B22,'様式C-1-1用'!$I$4:$I$977,$D8,'様式C-1-1用'!$X$4:$X$977,$E9))</f>
        <v>0</v>
      </c>
      <c r="F22" s="98">
        <f>IF($B22="","",COUNTIFS('様式C-1-1用'!$D$4:$D$977,$B22,'様式C-1-1用'!$I$4:$I$977,$D8,'様式C-1-1用'!$X$4:$X$977,$F9))</f>
        <v>0</v>
      </c>
      <c r="G22" s="99">
        <f>IF($B22="","",COUNTIFS('様式C-1-1用'!$D$4:$D$977,$B22,'様式C-1-1用'!$I$4:$I$977,$D8,'様式C-1-1用'!$X$4:$X$977,$G9))</f>
        <v>0</v>
      </c>
      <c r="H22" s="100">
        <f>IF($B22="","",COUNTIFS('様式C-1-1用'!$D$4:$D$977,$B22,'様式C-1-1用'!$I$4:$I$977,$H8,'様式C-1-1用'!$X$4:$X$977,$H9))</f>
        <v>0</v>
      </c>
      <c r="I22" s="98">
        <f>IF($B22="","",COUNTIFS('様式C-1-1用'!$D$4:$D$977,$B22,'様式C-1-1用'!$I$4:$I$977,$H8,'様式C-1-1用'!$X$4:$X$977,$I9))</f>
        <v>0</v>
      </c>
      <c r="J22" s="98">
        <f>IF($B22="","",COUNTIFS('様式C-1-1用'!$D$4:$D$977,$B22,'様式C-1-1用'!$I$4:$I$977,$H8,'様式C-1-1用'!$X$4:$X$977,$J9))</f>
        <v>0</v>
      </c>
      <c r="K22" s="99">
        <f>IF($B22="","",COUNTIFS('様式C-1-1用'!$D$4:$D$977,$B22,'様式C-1-1用'!$I$4:$I$977,$H8,'様式C-1-1用'!$X$4:$X$977,$K9))</f>
        <v>3</v>
      </c>
      <c r="L22" s="100">
        <f>IF($B22="","",COUNTIFS('様式C-1-1用'!$D$4:$D$977,$B22,'様式C-1-1用'!$I$4:$I$977,$L8,'様式C-1-1用'!$X$4:$X$977,$L9))</f>
        <v>0</v>
      </c>
      <c r="M22" s="98">
        <f>IF($B22="","",COUNTIFS('様式C-1-1用'!$D$4:$D$977,$B22,'様式C-1-1用'!$I$4:$I$977,$L8,'様式C-1-1用'!$X$4:$X$977,$M9))</f>
        <v>0</v>
      </c>
      <c r="N22" s="98">
        <f>IF($B22="","",COUNTIFS('様式C-1-1用'!$D$4:$D$977,$B22,'様式C-1-1用'!$I$4:$I$977,$L8,'様式C-1-1用'!$X$4:$X$977,$N9))</f>
        <v>0</v>
      </c>
      <c r="O22" s="99">
        <f>IF($B22="","",COUNTIFS('様式C-1-1用'!$D$4:$D$977,$B22,'様式C-1-1用'!$I$4:$I$977,$L8,'様式C-1-1用'!$X$4:$X$977,$O9))</f>
        <v>2</v>
      </c>
      <c r="P22" s="275">
        <f t="shared" si="0"/>
        <v>0</v>
      </c>
      <c r="Q22" s="273">
        <f t="shared" si="1"/>
        <v>0</v>
      </c>
      <c r="R22" s="274">
        <f t="shared" si="16"/>
        <v>0</v>
      </c>
      <c r="S22" s="100">
        <f t="shared" si="2"/>
        <v>0</v>
      </c>
      <c r="T22" s="98">
        <f t="shared" si="3"/>
        <v>0</v>
      </c>
      <c r="U22" s="99">
        <f t="shared" si="4"/>
        <v>3</v>
      </c>
      <c r="V22" s="100">
        <f t="shared" si="5"/>
        <v>0</v>
      </c>
      <c r="W22" s="98">
        <f t="shared" si="6"/>
        <v>0</v>
      </c>
      <c r="X22" s="101">
        <f t="shared" si="7"/>
        <v>2</v>
      </c>
      <c r="Y22" s="102" t="str">
        <f t="shared" si="8"/>
        <v>Ⅰ</v>
      </c>
      <c r="Z22" s="103" t="str">
        <f t="shared" si="9"/>
        <v>Ⅱ</v>
      </c>
      <c r="AA22" s="103" t="str">
        <f t="shared" si="10"/>
        <v>Ⅱ</v>
      </c>
      <c r="AB22" s="102" t="str">
        <f t="shared" si="11"/>
        <v>Ⅱ</v>
      </c>
      <c r="AC22" s="279">
        <f t="shared" si="12"/>
        <v>0</v>
      </c>
      <c r="AD22" s="280">
        <f t="shared" si="13"/>
        <v>0</v>
      </c>
      <c r="AE22" s="280">
        <f t="shared" si="14"/>
        <v>0</v>
      </c>
      <c r="AF22" s="281">
        <f t="shared" si="15"/>
        <v>0</v>
      </c>
      <c r="AG22" s="356">
        <f>IF($B22="","",'様式D-3_S(12)'!AC$31)</f>
        <v>0</v>
      </c>
      <c r="AH22" s="356">
        <f>IF($B22="","",'様式D-3_S(12)'!AD$31)</f>
        <v>0</v>
      </c>
      <c r="AI22" s="356">
        <f>IF($B22="","",'様式D-3_S(12)'!AE$31)</f>
        <v>0</v>
      </c>
      <c r="AJ22" s="356">
        <f>IF($B22="","",'様式D-3_S(12)'!AF$31)</f>
        <v>1.79</v>
      </c>
      <c r="AK22" s="356">
        <f>IF($B22="","",'様式D-3_S(12)'!AG$31)</f>
        <v>0</v>
      </c>
      <c r="AL22" s="356">
        <f>IF($B22="","",'様式D-3_S(12)'!AH$31)</f>
        <v>0</v>
      </c>
      <c r="AM22" s="356">
        <f>IF($B22="","",'様式D-3_S(12)'!AI$31)</f>
        <v>0</v>
      </c>
      <c r="AN22" s="356">
        <f>IF($B22="","",'様式D-3_S(12)'!AJ$31)</f>
        <v>30.380000000000003</v>
      </c>
      <c r="AO22" s="4"/>
      <c r="AP22" s="4"/>
      <c r="AQ22" s="4"/>
      <c r="AR22" s="4"/>
      <c r="AS22" s="4"/>
      <c r="AT22" s="357">
        <f t="shared" si="17"/>
        <v>2</v>
      </c>
      <c r="AU22" s="4"/>
    </row>
    <row r="23" spans="2:47" x14ac:dyDescent="0.15">
      <c r="B23" s="366">
        <f>IF(OR(B22="",B22="PE"),"",'様式A-2'!$B23)</f>
        <v>13</v>
      </c>
      <c r="C23" s="400">
        <f>IF(B23="","",VLOOKUP(B23,'様式A-2'!$B$10:$C$938,2,0))</f>
        <v>9.0129999999999999</v>
      </c>
      <c r="D23" s="97">
        <f>IF($B23="","",COUNTIFS('様式C-1-1用'!$D$4:$D$1073,$B23,'様式C-1-1用'!$I$4:$I$1073,$D8,'様式C-1-1用'!$X$4:$X$1073,$D9))</f>
        <v>0</v>
      </c>
      <c r="E23" s="98">
        <f>IF($B23="","",COUNTIFS('様式C-1-1用'!$D$4:$D$977,$B23,'様式C-1-1用'!$I$4:$I$977,$D8,'様式C-1-1用'!$X$4:$X$977,$E9))</f>
        <v>0</v>
      </c>
      <c r="F23" s="98">
        <f>IF($B23="","",COUNTIFS('様式C-1-1用'!$D$4:$D$977,$B23,'様式C-1-1用'!$I$4:$I$977,$D8,'様式C-1-1用'!$X$4:$X$977,$F9))</f>
        <v>0</v>
      </c>
      <c r="G23" s="99">
        <f>IF($B23="","",COUNTIFS('様式C-1-1用'!$D$4:$D$977,$B23,'様式C-1-1用'!$I$4:$I$977,$D8,'様式C-1-1用'!$X$4:$X$977,$G9))</f>
        <v>0</v>
      </c>
      <c r="H23" s="100">
        <f>IF($B23="","",COUNTIFS('様式C-1-1用'!$D$4:$D$977,$B23,'様式C-1-1用'!$I$4:$I$977,$H8,'様式C-1-1用'!$X$4:$X$977,$H9))</f>
        <v>0</v>
      </c>
      <c r="I23" s="98">
        <f>IF($B23="","",COUNTIFS('様式C-1-1用'!$D$4:$D$977,$B23,'様式C-1-1用'!$I$4:$I$977,$H8,'様式C-1-1用'!$X$4:$X$977,$I9))</f>
        <v>0</v>
      </c>
      <c r="J23" s="98">
        <f>IF($B23="","",COUNTIFS('様式C-1-1用'!$D$4:$D$977,$B23,'様式C-1-1用'!$I$4:$I$977,$H8,'様式C-1-1用'!$X$4:$X$977,$J9))</f>
        <v>0</v>
      </c>
      <c r="K23" s="99">
        <f>IF($B23="","",COUNTIFS('様式C-1-1用'!$D$4:$D$977,$B23,'様式C-1-1用'!$I$4:$I$977,$H8,'様式C-1-1用'!$X$4:$X$977,$K9))</f>
        <v>2</v>
      </c>
      <c r="L23" s="100">
        <f>IF($B23="","",COUNTIFS('様式C-1-1用'!$D$4:$D$977,$B23,'様式C-1-1用'!$I$4:$I$977,$L8,'様式C-1-1用'!$X$4:$X$977,$L9))</f>
        <v>0</v>
      </c>
      <c r="M23" s="98">
        <f>IF($B23="","",COUNTIFS('様式C-1-1用'!$D$4:$D$977,$B23,'様式C-1-1用'!$I$4:$I$977,$L8,'様式C-1-1用'!$X$4:$X$977,$M9))</f>
        <v>0</v>
      </c>
      <c r="N23" s="98">
        <f>IF($B23="","",COUNTIFS('様式C-1-1用'!$D$4:$D$977,$B23,'様式C-1-1用'!$I$4:$I$977,$L8,'様式C-1-1用'!$X$4:$X$977,$N9))</f>
        <v>0</v>
      </c>
      <c r="O23" s="99">
        <f>IF($B23="","",COUNTIFS('様式C-1-1用'!$D$4:$D$977,$B23,'様式C-1-1用'!$I$4:$I$977,$L8,'様式C-1-1用'!$X$4:$X$977,$O9))</f>
        <v>3</v>
      </c>
      <c r="P23" s="275">
        <f t="shared" si="0"/>
        <v>0</v>
      </c>
      <c r="Q23" s="273">
        <f t="shared" si="1"/>
        <v>0</v>
      </c>
      <c r="R23" s="274">
        <f t="shared" si="16"/>
        <v>0</v>
      </c>
      <c r="S23" s="100">
        <f t="shared" si="2"/>
        <v>0</v>
      </c>
      <c r="T23" s="98">
        <f t="shared" si="3"/>
        <v>0</v>
      </c>
      <c r="U23" s="99">
        <f t="shared" si="4"/>
        <v>2</v>
      </c>
      <c r="V23" s="100">
        <f t="shared" si="5"/>
        <v>0</v>
      </c>
      <c r="W23" s="98">
        <f t="shared" si="6"/>
        <v>0</v>
      </c>
      <c r="X23" s="101">
        <f t="shared" si="7"/>
        <v>3</v>
      </c>
      <c r="Y23" s="102" t="str">
        <f t="shared" si="8"/>
        <v>Ⅰ</v>
      </c>
      <c r="Z23" s="103" t="str">
        <f t="shared" si="9"/>
        <v>Ⅱ</v>
      </c>
      <c r="AA23" s="103" t="str">
        <f t="shared" si="10"/>
        <v>Ⅱ</v>
      </c>
      <c r="AB23" s="102" t="str">
        <f t="shared" si="11"/>
        <v>Ⅱ</v>
      </c>
      <c r="AC23" s="279">
        <f t="shared" si="12"/>
        <v>0</v>
      </c>
      <c r="AD23" s="280">
        <f t="shared" si="13"/>
        <v>0</v>
      </c>
      <c r="AE23" s="280">
        <f t="shared" si="14"/>
        <v>0</v>
      </c>
      <c r="AF23" s="281">
        <f t="shared" si="15"/>
        <v>0</v>
      </c>
      <c r="AG23" s="356">
        <f>IF($B23="","",'様式D-3_S(13)'!AC$31)</f>
        <v>0</v>
      </c>
      <c r="AH23" s="356">
        <f>IF($B23="","",'様式D-3_S(13)'!AD$31)</f>
        <v>0</v>
      </c>
      <c r="AI23" s="356">
        <f>IF($B23="","",'様式D-3_S(13)'!AE$31)</f>
        <v>0</v>
      </c>
      <c r="AJ23" s="356">
        <f>IF($B23="","",'様式D-3_S(13)'!AF$31)</f>
        <v>1.8</v>
      </c>
      <c r="AK23" s="356">
        <f>IF($B23="","",'様式D-3_S(13)'!AG$31)</f>
        <v>0</v>
      </c>
      <c r="AL23" s="356">
        <f>IF($B23="","",'様式D-3_S(13)'!AH$31)</f>
        <v>0</v>
      </c>
      <c r="AM23" s="356">
        <f>IF($B23="","",'様式D-3_S(13)'!AI$31)</f>
        <v>0</v>
      </c>
      <c r="AN23" s="356">
        <f>IF($B23="","",'様式D-3_S(13)'!AJ$31)</f>
        <v>14.2</v>
      </c>
      <c r="AO23" s="4"/>
      <c r="AP23" s="4"/>
      <c r="AQ23" s="4"/>
      <c r="AR23" s="4"/>
      <c r="AS23" s="4"/>
      <c r="AT23" s="357">
        <f t="shared" si="17"/>
        <v>2</v>
      </c>
      <c r="AU23" s="4"/>
    </row>
    <row r="24" spans="2:47" x14ac:dyDescent="0.15">
      <c r="B24" s="366">
        <f>IF(OR(B23="",B23="PE"),"",'様式A-2'!$B24)</f>
        <v>14</v>
      </c>
      <c r="C24" s="400">
        <f>IF(B24="","",VLOOKUP(B24,'様式A-2'!$B$10:$C$938,2,0))</f>
        <v>8.9870000000000001</v>
      </c>
      <c r="D24" s="97">
        <f>IF($B24="","",COUNTIFS('様式C-1-1用'!$D$4:$D$1073,$B24,'様式C-1-1用'!$I$4:$I$1073,$D8,'様式C-1-1用'!$X$4:$X$1073,$D9))</f>
        <v>0</v>
      </c>
      <c r="E24" s="98">
        <f>IF($B24="","",COUNTIFS('様式C-1-1用'!$D$4:$D$977,$B24,'様式C-1-1用'!$I$4:$I$977,$D8,'様式C-1-1用'!$X$4:$X$977,$E9))</f>
        <v>0</v>
      </c>
      <c r="F24" s="98">
        <f>IF($B24="","",COUNTIFS('様式C-1-1用'!$D$4:$D$977,$B24,'様式C-1-1用'!$I$4:$I$977,$D8,'様式C-1-1用'!$X$4:$X$977,$F9))</f>
        <v>0</v>
      </c>
      <c r="G24" s="99">
        <f>IF($B24="","",COUNTIFS('様式C-1-1用'!$D$4:$D$977,$B24,'様式C-1-1用'!$I$4:$I$977,$D8,'様式C-1-1用'!$X$4:$X$977,$G9))</f>
        <v>0</v>
      </c>
      <c r="H24" s="100">
        <f>IF($B24="","",COUNTIFS('様式C-1-1用'!$D$4:$D$977,$B24,'様式C-1-1用'!$I$4:$I$977,$H8,'様式C-1-1用'!$X$4:$X$977,$H9))</f>
        <v>0</v>
      </c>
      <c r="I24" s="98">
        <f>IF($B24="","",COUNTIFS('様式C-1-1用'!$D$4:$D$977,$B24,'様式C-1-1用'!$I$4:$I$977,$H8,'様式C-1-1用'!$X$4:$X$977,$I9))</f>
        <v>0</v>
      </c>
      <c r="J24" s="98">
        <f>IF($B24="","",COUNTIFS('様式C-1-1用'!$D$4:$D$977,$B24,'様式C-1-1用'!$I$4:$I$977,$H8,'様式C-1-1用'!$X$4:$X$977,$J9))</f>
        <v>0</v>
      </c>
      <c r="K24" s="99">
        <f>IF($B24="","",COUNTIFS('様式C-1-1用'!$D$4:$D$977,$B24,'様式C-1-1用'!$I$4:$I$977,$H8,'様式C-1-1用'!$X$4:$X$977,$K9))</f>
        <v>2</v>
      </c>
      <c r="L24" s="100">
        <f>IF($B24="","",COUNTIFS('様式C-1-1用'!$D$4:$D$977,$B24,'様式C-1-1用'!$I$4:$I$977,$L8,'様式C-1-1用'!$X$4:$X$977,$L9))</f>
        <v>0</v>
      </c>
      <c r="M24" s="98">
        <f>IF($B24="","",COUNTIFS('様式C-1-1用'!$D$4:$D$977,$B24,'様式C-1-1用'!$I$4:$I$977,$L8,'様式C-1-1用'!$X$4:$X$977,$M9))</f>
        <v>0</v>
      </c>
      <c r="N24" s="98">
        <f>IF($B24="","",COUNTIFS('様式C-1-1用'!$D$4:$D$977,$B24,'様式C-1-1用'!$I$4:$I$977,$L8,'様式C-1-1用'!$X$4:$X$977,$N9))</f>
        <v>0</v>
      </c>
      <c r="O24" s="99">
        <f>IF($B24="","",COUNTIFS('様式C-1-1用'!$D$4:$D$977,$B24,'様式C-1-1用'!$I$4:$I$977,$L8,'様式C-1-1用'!$X$4:$X$977,$O9))</f>
        <v>0</v>
      </c>
      <c r="P24" s="275">
        <f t="shared" si="0"/>
        <v>0</v>
      </c>
      <c r="Q24" s="273">
        <f t="shared" si="1"/>
        <v>0</v>
      </c>
      <c r="R24" s="274">
        <f t="shared" si="16"/>
        <v>0</v>
      </c>
      <c r="S24" s="100">
        <f t="shared" si="2"/>
        <v>0</v>
      </c>
      <c r="T24" s="98">
        <f t="shared" si="3"/>
        <v>0</v>
      </c>
      <c r="U24" s="99">
        <f t="shared" si="4"/>
        <v>2</v>
      </c>
      <c r="V24" s="100">
        <f t="shared" si="5"/>
        <v>0</v>
      </c>
      <c r="W24" s="98">
        <f t="shared" si="6"/>
        <v>0</v>
      </c>
      <c r="X24" s="101">
        <f t="shared" si="7"/>
        <v>0</v>
      </c>
      <c r="Y24" s="102" t="str">
        <f t="shared" si="8"/>
        <v>Ⅰ</v>
      </c>
      <c r="Z24" s="103" t="str">
        <f t="shared" si="9"/>
        <v>Ⅱ</v>
      </c>
      <c r="AA24" s="103" t="str">
        <f t="shared" si="10"/>
        <v>Ⅰ</v>
      </c>
      <c r="AB24" s="102" t="str">
        <f t="shared" si="11"/>
        <v>Ⅱ</v>
      </c>
      <c r="AC24" s="279">
        <f t="shared" si="12"/>
        <v>0</v>
      </c>
      <c r="AD24" s="280">
        <f t="shared" si="13"/>
        <v>0</v>
      </c>
      <c r="AE24" s="280">
        <f t="shared" si="14"/>
        <v>0</v>
      </c>
      <c r="AF24" s="281">
        <f t="shared" si="15"/>
        <v>0</v>
      </c>
      <c r="AG24" s="356">
        <f>IF($B24="","",'様式D-3_S(14)'!AC$31)</f>
        <v>0</v>
      </c>
      <c r="AH24" s="356">
        <f>IF($B24="","",'様式D-3_S(14)'!AD$31)</f>
        <v>0</v>
      </c>
      <c r="AI24" s="356">
        <f>IF($B24="","",'様式D-3_S(14)'!AE$31)</f>
        <v>0</v>
      </c>
      <c r="AJ24" s="356">
        <f>IF($B24="","",'様式D-3_S(14)'!AF$31)</f>
        <v>1.81</v>
      </c>
      <c r="AK24" s="356">
        <f>IF($B24="","",'様式D-3_S(14)'!AG$31)</f>
        <v>0</v>
      </c>
      <c r="AL24" s="356">
        <f>IF($B24="","",'様式D-3_S(14)'!AH$31)</f>
        <v>0</v>
      </c>
      <c r="AM24" s="356">
        <f>IF($B24="","",'様式D-3_S(14)'!AI$31)</f>
        <v>0</v>
      </c>
      <c r="AN24" s="356">
        <f>IF($B24="","",'様式D-3_S(14)'!AJ$31)</f>
        <v>0</v>
      </c>
      <c r="AO24" s="4"/>
      <c r="AP24" s="4"/>
      <c r="AQ24" s="4"/>
      <c r="AR24" s="4"/>
      <c r="AS24" s="4"/>
      <c r="AT24" s="357">
        <f t="shared" si="17"/>
        <v>2</v>
      </c>
      <c r="AU24" s="4"/>
    </row>
    <row r="25" spans="2:47" x14ac:dyDescent="0.15">
      <c r="B25" s="366">
        <f>IF(OR(B24="",B24="PE"),"",'様式A-2'!$B25)</f>
        <v>15</v>
      </c>
      <c r="C25" s="400">
        <f>IF(B25="","",VLOOKUP(B25,'様式A-2'!$B$10:$C$938,2,0))</f>
        <v>8.9939999999999998</v>
      </c>
      <c r="D25" s="97">
        <f>IF($B25="","",COUNTIFS('様式C-1-1用'!$D$4:$D$1073,$B25,'様式C-1-1用'!$I$4:$I$1073,$D8,'様式C-1-1用'!$X$4:$X$1073,$D9))</f>
        <v>0</v>
      </c>
      <c r="E25" s="98">
        <f>IF($B25="","",COUNTIFS('様式C-1-1用'!$D$4:$D$977,$B25,'様式C-1-1用'!$I$4:$I$977,$D8,'様式C-1-1用'!$X$4:$X$977,$E9))</f>
        <v>0</v>
      </c>
      <c r="F25" s="98">
        <f>IF($B25="","",COUNTIFS('様式C-1-1用'!$D$4:$D$977,$B25,'様式C-1-1用'!$I$4:$I$977,$D8,'様式C-1-1用'!$X$4:$X$977,$F9))</f>
        <v>0</v>
      </c>
      <c r="G25" s="99">
        <f>IF($B25="","",COUNTIFS('様式C-1-1用'!$D$4:$D$977,$B25,'様式C-1-1用'!$I$4:$I$977,$D8,'様式C-1-1用'!$X$4:$X$977,$G9))</f>
        <v>0</v>
      </c>
      <c r="H25" s="100">
        <f>IF($B25="","",COUNTIFS('様式C-1-1用'!$D$4:$D$977,$B25,'様式C-1-1用'!$I$4:$I$977,$H8,'様式C-1-1用'!$X$4:$X$977,$H9))</f>
        <v>0</v>
      </c>
      <c r="I25" s="98">
        <f>IF($B25="","",COUNTIFS('様式C-1-1用'!$D$4:$D$977,$B25,'様式C-1-1用'!$I$4:$I$977,$H8,'様式C-1-1用'!$X$4:$X$977,$I9))</f>
        <v>0</v>
      </c>
      <c r="J25" s="98">
        <f>IF($B25="","",COUNTIFS('様式C-1-1用'!$D$4:$D$977,$B25,'様式C-1-1用'!$I$4:$I$977,$H8,'様式C-1-1用'!$X$4:$X$977,$J9))</f>
        <v>1</v>
      </c>
      <c r="K25" s="99">
        <f>IF($B25="","",COUNTIFS('様式C-1-1用'!$D$4:$D$977,$B25,'様式C-1-1用'!$I$4:$I$977,$H8,'様式C-1-1用'!$X$4:$X$977,$K9))</f>
        <v>2</v>
      </c>
      <c r="L25" s="100">
        <f>IF($B25="","",COUNTIFS('様式C-1-1用'!$D$4:$D$977,$B25,'様式C-1-1用'!$I$4:$I$977,$L8,'様式C-1-1用'!$X$4:$X$977,$L9))</f>
        <v>0</v>
      </c>
      <c r="M25" s="98">
        <f>IF($B25="","",COUNTIFS('様式C-1-1用'!$D$4:$D$977,$B25,'様式C-1-1用'!$I$4:$I$977,$L8,'様式C-1-1用'!$X$4:$X$977,$M9))</f>
        <v>0</v>
      </c>
      <c r="N25" s="98">
        <f>IF($B25="","",COUNTIFS('様式C-1-1用'!$D$4:$D$977,$B25,'様式C-1-1用'!$I$4:$I$977,$L8,'様式C-1-1用'!$X$4:$X$977,$N9))</f>
        <v>0</v>
      </c>
      <c r="O25" s="99">
        <f>IF($B25="","",COUNTIFS('様式C-1-1用'!$D$4:$D$977,$B25,'様式C-1-1用'!$I$4:$I$977,$L8,'様式C-1-1用'!$X$4:$X$977,$O9))</f>
        <v>1</v>
      </c>
      <c r="P25" s="275">
        <f t="shared" si="0"/>
        <v>0</v>
      </c>
      <c r="Q25" s="273">
        <f t="shared" si="1"/>
        <v>0</v>
      </c>
      <c r="R25" s="274">
        <f t="shared" si="16"/>
        <v>0</v>
      </c>
      <c r="S25" s="100">
        <f t="shared" si="2"/>
        <v>0</v>
      </c>
      <c r="T25" s="98">
        <f t="shared" si="3"/>
        <v>0</v>
      </c>
      <c r="U25" s="99">
        <f t="shared" si="4"/>
        <v>3</v>
      </c>
      <c r="V25" s="100">
        <f t="shared" si="5"/>
        <v>0</v>
      </c>
      <c r="W25" s="98">
        <f t="shared" si="6"/>
        <v>0</v>
      </c>
      <c r="X25" s="101">
        <f t="shared" si="7"/>
        <v>1</v>
      </c>
      <c r="Y25" s="102" t="str">
        <f t="shared" si="8"/>
        <v>Ⅰ</v>
      </c>
      <c r="Z25" s="103" t="str">
        <f t="shared" si="9"/>
        <v>Ⅱ</v>
      </c>
      <c r="AA25" s="103" t="str">
        <f t="shared" si="10"/>
        <v>Ⅱ</v>
      </c>
      <c r="AB25" s="102" t="str">
        <f t="shared" si="11"/>
        <v>Ⅱ</v>
      </c>
      <c r="AC25" s="279">
        <f t="shared" si="12"/>
        <v>0</v>
      </c>
      <c r="AD25" s="280">
        <f t="shared" si="13"/>
        <v>0</v>
      </c>
      <c r="AE25" s="280">
        <f t="shared" si="14"/>
        <v>0</v>
      </c>
      <c r="AF25" s="281">
        <f t="shared" si="15"/>
        <v>0</v>
      </c>
      <c r="AG25" s="356">
        <f>IF($B25="","",'様式D-3_S(15)'!AC$31)</f>
        <v>0</v>
      </c>
      <c r="AH25" s="356">
        <f>IF($B25="","",'様式D-3_S(15)'!AD$31)</f>
        <v>0</v>
      </c>
      <c r="AI25" s="356">
        <f>IF($B25="","",'様式D-3_S(15)'!AE$31)</f>
        <v>0.01</v>
      </c>
      <c r="AJ25" s="356">
        <f>IF($B25="","",'様式D-3_S(15)'!AF$31)</f>
        <v>1.8</v>
      </c>
      <c r="AK25" s="356">
        <f>IF($B25="","",'様式D-3_S(15)'!AG$31)</f>
        <v>0</v>
      </c>
      <c r="AL25" s="356">
        <f>IF($B25="","",'様式D-3_S(15)'!AH$31)</f>
        <v>0</v>
      </c>
      <c r="AM25" s="356">
        <f>IF($B25="","",'様式D-3_S(15)'!AI$31)</f>
        <v>0</v>
      </c>
      <c r="AN25" s="356">
        <f>IF($B25="","",'様式D-3_S(15)'!AJ$31)</f>
        <v>2.96</v>
      </c>
      <c r="AO25" s="4"/>
      <c r="AP25" s="4"/>
      <c r="AQ25" s="4"/>
      <c r="AR25" s="4"/>
      <c r="AS25" s="4"/>
      <c r="AT25" s="357">
        <f t="shared" si="17"/>
        <v>2</v>
      </c>
      <c r="AU25" s="4"/>
    </row>
    <row r="26" spans="2:47" x14ac:dyDescent="0.15">
      <c r="B26" s="366">
        <f>IF(OR(B25="",B25="PE"),"",'様式A-2'!$B26)</f>
        <v>16</v>
      </c>
      <c r="C26" s="400">
        <f>IF(B26="","",VLOOKUP(B26,'様式A-2'!$B$10:$C$938,2,0))</f>
        <v>8.9280000000000008</v>
      </c>
      <c r="D26" s="97">
        <f>IF($B26="","",COUNTIFS('様式C-1-1用'!$D$4:$D$1073,$B26,'様式C-1-1用'!$I$4:$I$1073,$D8,'様式C-1-1用'!$X$4:$X$1073,$D9))</f>
        <v>0</v>
      </c>
      <c r="E26" s="98">
        <f>IF($B26="","",COUNTIFS('様式C-1-1用'!$D$4:$D$977,$B26,'様式C-1-1用'!$I$4:$I$977,$D8,'様式C-1-1用'!$X$4:$X$977,$E9))</f>
        <v>0</v>
      </c>
      <c r="F26" s="98">
        <f>IF($B26="","",COUNTIFS('様式C-1-1用'!$D$4:$D$977,$B26,'様式C-1-1用'!$I$4:$I$977,$D8,'様式C-1-1用'!$X$4:$X$977,$F9))</f>
        <v>0</v>
      </c>
      <c r="G26" s="99">
        <f>IF($B26="","",COUNTIFS('様式C-1-1用'!$D$4:$D$977,$B26,'様式C-1-1用'!$I$4:$I$977,$D8,'様式C-1-1用'!$X$4:$X$977,$G9))</f>
        <v>0</v>
      </c>
      <c r="H26" s="100">
        <f>IF($B26="","",COUNTIFS('様式C-1-1用'!$D$4:$D$977,$B26,'様式C-1-1用'!$I$4:$I$977,$H8,'様式C-1-1用'!$X$4:$X$977,$H9))</f>
        <v>0</v>
      </c>
      <c r="I26" s="98">
        <f>IF($B26="","",COUNTIFS('様式C-1-1用'!$D$4:$D$977,$B26,'様式C-1-1用'!$I$4:$I$977,$H8,'様式C-1-1用'!$X$4:$X$977,$I9))</f>
        <v>0</v>
      </c>
      <c r="J26" s="98">
        <f>IF($B26="","",COUNTIFS('様式C-1-1用'!$D$4:$D$977,$B26,'様式C-1-1用'!$I$4:$I$977,$H8,'様式C-1-1用'!$X$4:$X$977,$J9))</f>
        <v>0</v>
      </c>
      <c r="K26" s="99">
        <f>IF($B26="","",COUNTIFS('様式C-1-1用'!$D$4:$D$977,$B26,'様式C-1-1用'!$I$4:$I$977,$H8,'様式C-1-1用'!$X$4:$X$977,$K9))</f>
        <v>4</v>
      </c>
      <c r="L26" s="100">
        <f>IF($B26="","",COUNTIFS('様式C-1-1用'!$D$4:$D$977,$B26,'様式C-1-1用'!$I$4:$I$977,$L8,'様式C-1-1用'!$X$4:$X$977,$L9))</f>
        <v>0</v>
      </c>
      <c r="M26" s="98">
        <f>IF($B26="","",COUNTIFS('様式C-1-1用'!$D$4:$D$977,$B26,'様式C-1-1用'!$I$4:$I$977,$L8,'様式C-1-1用'!$X$4:$X$977,$M9))</f>
        <v>0</v>
      </c>
      <c r="N26" s="98">
        <f>IF($B26="","",COUNTIFS('様式C-1-1用'!$D$4:$D$977,$B26,'様式C-1-1用'!$I$4:$I$977,$L8,'様式C-1-1用'!$X$4:$X$977,$N9))</f>
        <v>0</v>
      </c>
      <c r="O26" s="99">
        <f>IF($B26="","",COUNTIFS('様式C-1-1用'!$D$4:$D$977,$B26,'様式C-1-1用'!$I$4:$I$977,$L8,'様式C-1-1用'!$X$4:$X$977,$O9))</f>
        <v>1</v>
      </c>
      <c r="P26" s="275">
        <f t="shared" si="0"/>
        <v>0</v>
      </c>
      <c r="Q26" s="273">
        <f t="shared" si="1"/>
        <v>0</v>
      </c>
      <c r="R26" s="274">
        <f t="shared" si="16"/>
        <v>0</v>
      </c>
      <c r="S26" s="100">
        <f t="shared" si="2"/>
        <v>0</v>
      </c>
      <c r="T26" s="98">
        <f t="shared" si="3"/>
        <v>0</v>
      </c>
      <c r="U26" s="99">
        <f t="shared" si="4"/>
        <v>4</v>
      </c>
      <c r="V26" s="100">
        <f t="shared" si="5"/>
        <v>0</v>
      </c>
      <c r="W26" s="98">
        <f t="shared" si="6"/>
        <v>0</v>
      </c>
      <c r="X26" s="101">
        <f t="shared" si="7"/>
        <v>1</v>
      </c>
      <c r="Y26" s="102" t="str">
        <f t="shared" si="8"/>
        <v>Ⅰ</v>
      </c>
      <c r="Z26" s="103" t="str">
        <f t="shared" si="9"/>
        <v>Ⅱ</v>
      </c>
      <c r="AA26" s="103" t="str">
        <f t="shared" si="10"/>
        <v>Ⅱ</v>
      </c>
      <c r="AB26" s="102" t="str">
        <f t="shared" si="11"/>
        <v>Ⅱ</v>
      </c>
      <c r="AC26" s="279">
        <f t="shared" si="12"/>
        <v>0</v>
      </c>
      <c r="AD26" s="280">
        <f t="shared" si="13"/>
        <v>0</v>
      </c>
      <c r="AE26" s="280">
        <f t="shared" si="14"/>
        <v>0</v>
      </c>
      <c r="AF26" s="281">
        <f t="shared" si="15"/>
        <v>0</v>
      </c>
      <c r="AG26" s="356">
        <f>IF($B26="","",'様式D-3_S(16)'!AC$31)</f>
        <v>0</v>
      </c>
      <c r="AH26" s="356">
        <f>IF($B26="","",'様式D-3_S(16)'!AD$31)</f>
        <v>0</v>
      </c>
      <c r="AI26" s="356">
        <f>IF($B26="","",'様式D-3_S(16)'!AE$31)</f>
        <v>0</v>
      </c>
      <c r="AJ26" s="356">
        <f>IF($B26="","",'様式D-3_S(16)'!AF$31)</f>
        <v>1.4500000000000002</v>
      </c>
      <c r="AK26" s="356">
        <f>IF($B26="","",'様式D-3_S(16)'!AG$31)</f>
        <v>0</v>
      </c>
      <c r="AL26" s="356">
        <f>IF($B26="","",'様式D-3_S(16)'!AH$31)</f>
        <v>0</v>
      </c>
      <c r="AM26" s="356">
        <f>IF($B26="","",'様式D-3_S(16)'!AI$31)</f>
        <v>0</v>
      </c>
      <c r="AN26" s="356">
        <f>IF($B26="","",'様式D-3_S(16)'!AJ$31)</f>
        <v>13.32</v>
      </c>
      <c r="AO26" s="4"/>
      <c r="AP26" s="4"/>
      <c r="AQ26" s="4"/>
      <c r="AR26" s="4"/>
      <c r="AS26" s="4"/>
      <c r="AT26" s="357">
        <f t="shared" si="17"/>
        <v>2</v>
      </c>
      <c r="AU26" s="4"/>
    </row>
    <row r="27" spans="2:47" x14ac:dyDescent="0.15">
      <c r="B27" s="366">
        <f>IF(OR(B26="",B26="PE"),"",'様式A-2'!$B27)</f>
        <v>17</v>
      </c>
      <c r="C27" s="400">
        <f>IF(B27="","",VLOOKUP(B27,'様式A-2'!$B$10:$C$938,2,0))</f>
        <v>8.9700000000000006</v>
      </c>
      <c r="D27" s="97">
        <f>IF($B27="","",COUNTIFS('様式C-1-1用'!$D$4:$D$1073,$B27,'様式C-1-1用'!$I$4:$I$1073,$D8,'様式C-1-1用'!$X$4:$X$1073,$D9))</f>
        <v>0</v>
      </c>
      <c r="E27" s="98">
        <f>IF($B27="","",COUNTIFS('様式C-1-1用'!$D$4:$D$977,$B27,'様式C-1-1用'!$I$4:$I$977,$D8,'様式C-1-1用'!$X$4:$X$977,$E9))</f>
        <v>0</v>
      </c>
      <c r="F27" s="98">
        <f>IF($B27="","",COUNTIFS('様式C-1-1用'!$D$4:$D$977,$B27,'様式C-1-1用'!$I$4:$I$977,$D8,'様式C-1-1用'!$X$4:$X$977,$F9))</f>
        <v>0</v>
      </c>
      <c r="G27" s="99">
        <f>IF($B27="","",COUNTIFS('様式C-1-1用'!$D$4:$D$977,$B27,'様式C-1-1用'!$I$4:$I$977,$D8,'様式C-1-1用'!$X$4:$X$977,$G9))</f>
        <v>0</v>
      </c>
      <c r="H27" s="100">
        <f>IF($B27="","",COUNTIFS('様式C-1-1用'!$D$4:$D$977,$B27,'様式C-1-1用'!$I$4:$I$977,$H8,'様式C-1-1用'!$X$4:$X$977,$H9))</f>
        <v>0</v>
      </c>
      <c r="I27" s="98">
        <f>IF($B27="","",COUNTIFS('様式C-1-1用'!$D$4:$D$977,$B27,'様式C-1-1用'!$I$4:$I$977,$H8,'様式C-1-1用'!$X$4:$X$977,$I9))</f>
        <v>0</v>
      </c>
      <c r="J27" s="98">
        <f>IF($B27="","",COUNTIFS('様式C-1-1用'!$D$4:$D$977,$B27,'様式C-1-1用'!$I$4:$I$977,$H8,'様式C-1-1用'!$X$4:$X$977,$J9))</f>
        <v>0</v>
      </c>
      <c r="K27" s="99">
        <f>IF($B27="","",COUNTIFS('様式C-1-1用'!$D$4:$D$977,$B27,'様式C-1-1用'!$I$4:$I$977,$H8,'様式C-1-1用'!$X$4:$X$977,$K9))</f>
        <v>3</v>
      </c>
      <c r="L27" s="100">
        <f>IF($B27="","",COUNTIFS('様式C-1-1用'!$D$4:$D$977,$B27,'様式C-1-1用'!$I$4:$I$977,$L8,'様式C-1-1用'!$X$4:$X$977,$L9))</f>
        <v>0</v>
      </c>
      <c r="M27" s="98">
        <f>IF($B27="","",COUNTIFS('様式C-1-1用'!$D$4:$D$977,$B27,'様式C-1-1用'!$I$4:$I$977,$L8,'様式C-1-1用'!$X$4:$X$977,$M9))</f>
        <v>0</v>
      </c>
      <c r="N27" s="98">
        <f>IF($B27="","",COUNTIFS('様式C-1-1用'!$D$4:$D$977,$B27,'様式C-1-1用'!$I$4:$I$977,$L8,'様式C-1-1用'!$X$4:$X$977,$N9))</f>
        <v>0</v>
      </c>
      <c r="O27" s="99">
        <f>IF($B27="","",COUNTIFS('様式C-1-1用'!$D$4:$D$977,$B27,'様式C-1-1用'!$I$4:$I$977,$L8,'様式C-1-1用'!$X$4:$X$977,$O9))</f>
        <v>1</v>
      </c>
      <c r="P27" s="275">
        <f t="shared" si="0"/>
        <v>0</v>
      </c>
      <c r="Q27" s="273">
        <f t="shared" si="1"/>
        <v>0</v>
      </c>
      <c r="R27" s="274">
        <f t="shared" si="16"/>
        <v>0</v>
      </c>
      <c r="S27" s="100">
        <f t="shared" si="2"/>
        <v>0</v>
      </c>
      <c r="T27" s="98">
        <f t="shared" si="3"/>
        <v>0</v>
      </c>
      <c r="U27" s="99">
        <f t="shared" si="4"/>
        <v>3</v>
      </c>
      <c r="V27" s="100">
        <f t="shared" si="5"/>
        <v>0</v>
      </c>
      <c r="W27" s="98">
        <f t="shared" si="6"/>
        <v>0</v>
      </c>
      <c r="X27" s="101">
        <f t="shared" si="7"/>
        <v>1</v>
      </c>
      <c r="Y27" s="102" t="str">
        <f t="shared" si="8"/>
        <v>Ⅰ</v>
      </c>
      <c r="Z27" s="103" t="str">
        <f t="shared" si="9"/>
        <v>Ⅱ</v>
      </c>
      <c r="AA27" s="103" t="str">
        <f t="shared" si="10"/>
        <v>Ⅱ</v>
      </c>
      <c r="AB27" s="102" t="str">
        <f t="shared" si="11"/>
        <v>Ⅱ</v>
      </c>
      <c r="AC27" s="279">
        <f t="shared" si="12"/>
        <v>0</v>
      </c>
      <c r="AD27" s="280">
        <f t="shared" si="13"/>
        <v>0</v>
      </c>
      <c r="AE27" s="280">
        <f t="shared" si="14"/>
        <v>0</v>
      </c>
      <c r="AF27" s="281">
        <f t="shared" si="15"/>
        <v>0</v>
      </c>
      <c r="AG27" s="356">
        <f>IF($B27="","",'様式D-3_S(17)'!AC$31)</f>
        <v>0</v>
      </c>
      <c r="AH27" s="356">
        <f>IF($B27="","",'様式D-3_S(17)'!AD$31)</f>
        <v>0</v>
      </c>
      <c r="AI27" s="356">
        <f>IF($B27="","",'様式D-3_S(17)'!AE$31)</f>
        <v>0</v>
      </c>
      <c r="AJ27" s="356">
        <f>IF($B27="","",'様式D-3_S(17)'!AF$31)</f>
        <v>2.04</v>
      </c>
      <c r="AK27" s="356">
        <f>IF($B27="","",'様式D-3_S(17)'!AG$31)</f>
        <v>0</v>
      </c>
      <c r="AL27" s="356">
        <f>IF($B27="","",'様式D-3_S(17)'!AH$31)</f>
        <v>0</v>
      </c>
      <c r="AM27" s="356">
        <f>IF($B27="","",'様式D-3_S(17)'!AI$31)</f>
        <v>0</v>
      </c>
      <c r="AN27" s="356">
        <f>IF($B27="","",'様式D-3_S(17)'!AJ$31)</f>
        <v>0.9</v>
      </c>
      <c r="AO27" s="4"/>
      <c r="AP27" s="4"/>
      <c r="AQ27" s="4"/>
      <c r="AR27" s="4"/>
      <c r="AS27" s="4"/>
      <c r="AT27" s="357">
        <f t="shared" si="17"/>
        <v>2</v>
      </c>
      <c r="AU27" s="4"/>
    </row>
    <row r="28" spans="2:47" x14ac:dyDescent="0.15">
      <c r="B28" s="366">
        <f>IF(OR(B27="",B27="PE"),"",'様式A-2'!$B28)</f>
        <v>18</v>
      </c>
      <c r="C28" s="400">
        <f>IF(B28="","",VLOOKUP(B28,'様式A-2'!$B$10:$C$938,2,0))</f>
        <v>9.0060000000000002</v>
      </c>
      <c r="D28" s="97">
        <f>IF($B28="","",COUNTIFS('様式C-1-1用'!$D$4:$D$1073,$B28,'様式C-1-1用'!$I$4:$I$1073,$D8,'様式C-1-1用'!$X$4:$X$1073,$D9))</f>
        <v>0</v>
      </c>
      <c r="E28" s="98">
        <f>IF($B28="","",COUNTIFS('様式C-1-1用'!$D$4:$D$977,$B28,'様式C-1-1用'!$I$4:$I$977,$D8,'様式C-1-1用'!$X$4:$X$977,$E9))</f>
        <v>0</v>
      </c>
      <c r="F28" s="98">
        <f>IF($B28="","",COUNTIFS('様式C-1-1用'!$D$4:$D$977,$B28,'様式C-1-1用'!$I$4:$I$977,$D8,'様式C-1-1用'!$X$4:$X$977,$F9))</f>
        <v>0</v>
      </c>
      <c r="G28" s="99">
        <f>IF($B28="","",COUNTIFS('様式C-1-1用'!$D$4:$D$977,$B28,'様式C-1-1用'!$I$4:$I$977,$D8,'様式C-1-1用'!$X$4:$X$977,$G9))</f>
        <v>0</v>
      </c>
      <c r="H28" s="100">
        <f>IF($B28="","",COUNTIFS('様式C-1-1用'!$D$4:$D$977,$B28,'様式C-1-1用'!$I$4:$I$977,$H8,'様式C-1-1用'!$X$4:$X$977,$H9))</f>
        <v>0</v>
      </c>
      <c r="I28" s="98">
        <f>IF($B28="","",COUNTIFS('様式C-1-1用'!$D$4:$D$977,$B28,'様式C-1-1用'!$I$4:$I$977,$H8,'様式C-1-1用'!$X$4:$X$977,$I9))</f>
        <v>0</v>
      </c>
      <c r="J28" s="98">
        <f>IF($B28="","",COUNTIFS('様式C-1-1用'!$D$4:$D$977,$B28,'様式C-1-1用'!$I$4:$I$977,$H8,'様式C-1-1用'!$X$4:$X$977,$J9))</f>
        <v>0</v>
      </c>
      <c r="K28" s="99">
        <f>IF($B28="","",COUNTIFS('様式C-1-1用'!$D$4:$D$977,$B28,'様式C-1-1用'!$I$4:$I$977,$H8,'様式C-1-1用'!$X$4:$X$977,$K9))</f>
        <v>4</v>
      </c>
      <c r="L28" s="100">
        <f>IF($B28="","",COUNTIFS('様式C-1-1用'!$D$4:$D$977,$B28,'様式C-1-1用'!$I$4:$I$977,$L8,'様式C-1-1用'!$X$4:$X$977,$L9))</f>
        <v>0</v>
      </c>
      <c r="M28" s="98">
        <f>IF($B28="","",COUNTIFS('様式C-1-1用'!$D$4:$D$977,$B28,'様式C-1-1用'!$I$4:$I$977,$L8,'様式C-1-1用'!$X$4:$X$977,$M9))</f>
        <v>0</v>
      </c>
      <c r="N28" s="98">
        <f>IF($B28="","",COUNTIFS('様式C-1-1用'!$D$4:$D$977,$B28,'様式C-1-1用'!$I$4:$I$977,$L8,'様式C-1-1用'!$X$4:$X$977,$N9))</f>
        <v>0</v>
      </c>
      <c r="O28" s="99">
        <f>IF($B28="","",COUNTIFS('様式C-1-1用'!$D$4:$D$977,$B28,'様式C-1-1用'!$I$4:$I$977,$L8,'様式C-1-1用'!$X$4:$X$977,$O9))</f>
        <v>3</v>
      </c>
      <c r="P28" s="275">
        <f t="shared" si="0"/>
        <v>0</v>
      </c>
      <c r="Q28" s="273">
        <f t="shared" si="1"/>
        <v>0</v>
      </c>
      <c r="R28" s="274">
        <f t="shared" si="16"/>
        <v>0</v>
      </c>
      <c r="S28" s="100">
        <f t="shared" si="2"/>
        <v>0</v>
      </c>
      <c r="T28" s="98">
        <f t="shared" si="3"/>
        <v>0</v>
      </c>
      <c r="U28" s="99">
        <f t="shared" si="4"/>
        <v>4</v>
      </c>
      <c r="V28" s="100">
        <f t="shared" si="5"/>
        <v>0</v>
      </c>
      <c r="W28" s="98">
        <f t="shared" si="6"/>
        <v>0</v>
      </c>
      <c r="X28" s="101">
        <f t="shared" si="7"/>
        <v>3</v>
      </c>
      <c r="Y28" s="102" t="str">
        <f t="shared" si="8"/>
        <v>Ⅰ</v>
      </c>
      <c r="Z28" s="103" t="str">
        <f t="shared" si="9"/>
        <v>Ⅱ</v>
      </c>
      <c r="AA28" s="103" t="str">
        <f t="shared" si="10"/>
        <v>Ⅱ</v>
      </c>
      <c r="AB28" s="102" t="str">
        <f t="shared" si="11"/>
        <v>Ⅱ</v>
      </c>
      <c r="AC28" s="279">
        <f t="shared" si="12"/>
        <v>0</v>
      </c>
      <c r="AD28" s="280">
        <f t="shared" si="13"/>
        <v>0</v>
      </c>
      <c r="AE28" s="280">
        <f t="shared" si="14"/>
        <v>0</v>
      </c>
      <c r="AF28" s="281">
        <f t="shared" si="15"/>
        <v>0</v>
      </c>
      <c r="AG28" s="356">
        <f>IF($B28="","",'様式D-3_S(18)'!AC$31)</f>
        <v>0</v>
      </c>
      <c r="AH28" s="356">
        <f>IF($B28="","",'様式D-3_S(18)'!AD$31)</f>
        <v>0</v>
      </c>
      <c r="AI28" s="356">
        <f>IF($B28="","",'様式D-3_S(18)'!AE$31)</f>
        <v>0</v>
      </c>
      <c r="AJ28" s="356">
        <f>IF($B28="","",'様式D-3_S(18)'!AF$31)</f>
        <v>1.08</v>
      </c>
      <c r="AK28" s="356">
        <f>IF($B28="","",'様式D-3_S(18)'!AG$31)</f>
        <v>0</v>
      </c>
      <c r="AL28" s="356">
        <f>IF($B28="","",'様式D-3_S(18)'!AH$31)</f>
        <v>0</v>
      </c>
      <c r="AM28" s="356">
        <f>IF($B28="","",'様式D-3_S(18)'!AI$31)</f>
        <v>0</v>
      </c>
      <c r="AN28" s="356">
        <f>IF($B28="","",'様式D-3_S(18)'!AJ$31)</f>
        <v>5.18</v>
      </c>
      <c r="AO28" s="4"/>
      <c r="AP28" s="4"/>
      <c r="AQ28" s="4"/>
      <c r="AR28" s="4"/>
      <c r="AS28" s="4"/>
      <c r="AT28" s="357">
        <f t="shared" si="17"/>
        <v>2</v>
      </c>
      <c r="AU28" s="4"/>
    </row>
    <row r="29" spans="2:47" x14ac:dyDescent="0.15">
      <c r="B29" s="366">
        <f>IF(OR(B28="",B28="PE"),"",'様式A-2'!$B29)</f>
        <v>19</v>
      </c>
      <c r="C29" s="400">
        <f>IF(B29="","",VLOOKUP(B29,'様式A-2'!$B$10:$C$938,2,0))</f>
        <v>8.9939999999999998</v>
      </c>
      <c r="D29" s="97">
        <f>IF($B29="","",COUNTIFS('様式C-1-1用'!$D$4:$D$1073,$B29,'様式C-1-1用'!$I$4:$I$1073,$D8,'様式C-1-1用'!$X$4:$X$1073,$D9))</f>
        <v>0</v>
      </c>
      <c r="E29" s="98">
        <f>IF($B29="","",COUNTIFS('様式C-1-1用'!$D$4:$D$977,$B29,'様式C-1-1用'!$I$4:$I$977,$D8,'様式C-1-1用'!$X$4:$X$977,$E9))</f>
        <v>0</v>
      </c>
      <c r="F29" s="98">
        <f>IF($B29="","",COUNTIFS('様式C-1-1用'!$D$4:$D$977,$B29,'様式C-1-1用'!$I$4:$I$977,$D8,'様式C-1-1用'!$X$4:$X$977,$F9))</f>
        <v>0</v>
      </c>
      <c r="G29" s="99">
        <f>IF($B29="","",COUNTIFS('様式C-1-1用'!$D$4:$D$977,$B29,'様式C-1-1用'!$I$4:$I$977,$D8,'様式C-1-1用'!$X$4:$X$977,$G9))</f>
        <v>0</v>
      </c>
      <c r="H29" s="100">
        <f>IF($B29="","",COUNTIFS('様式C-1-1用'!$D$4:$D$977,$B29,'様式C-1-1用'!$I$4:$I$977,$H8,'様式C-1-1用'!$X$4:$X$977,$H9))</f>
        <v>0</v>
      </c>
      <c r="I29" s="98">
        <f>IF($B29="","",COUNTIFS('様式C-1-1用'!$D$4:$D$977,$B29,'様式C-1-1用'!$I$4:$I$977,$H8,'様式C-1-1用'!$X$4:$X$977,$I9))</f>
        <v>0</v>
      </c>
      <c r="J29" s="98">
        <f>IF($B29="","",COUNTIFS('様式C-1-1用'!$D$4:$D$977,$B29,'様式C-1-1用'!$I$4:$I$977,$H8,'様式C-1-1用'!$X$4:$X$977,$J9))</f>
        <v>0</v>
      </c>
      <c r="K29" s="99">
        <f>IF($B29="","",COUNTIFS('様式C-1-1用'!$D$4:$D$977,$B29,'様式C-1-1用'!$I$4:$I$977,$H8,'様式C-1-1用'!$X$4:$X$977,$K9))</f>
        <v>6</v>
      </c>
      <c r="L29" s="100">
        <f>IF($B29="","",COUNTIFS('様式C-1-1用'!$D$4:$D$977,$B29,'様式C-1-1用'!$I$4:$I$977,$L8,'様式C-1-1用'!$X$4:$X$977,$L9))</f>
        <v>0</v>
      </c>
      <c r="M29" s="98">
        <f>IF($B29="","",COUNTIFS('様式C-1-1用'!$D$4:$D$977,$B29,'様式C-1-1用'!$I$4:$I$977,$L8,'様式C-1-1用'!$X$4:$X$977,$M9))</f>
        <v>0</v>
      </c>
      <c r="N29" s="98">
        <f>IF($B29="","",COUNTIFS('様式C-1-1用'!$D$4:$D$977,$B29,'様式C-1-1用'!$I$4:$I$977,$L8,'様式C-1-1用'!$X$4:$X$977,$N9))</f>
        <v>1</v>
      </c>
      <c r="O29" s="99">
        <f>IF($B29="","",COUNTIFS('様式C-1-1用'!$D$4:$D$977,$B29,'様式C-1-1用'!$I$4:$I$977,$L8,'様式C-1-1用'!$X$4:$X$977,$O9))</f>
        <v>0</v>
      </c>
      <c r="P29" s="275">
        <f t="shared" si="0"/>
        <v>0</v>
      </c>
      <c r="Q29" s="273">
        <f t="shared" si="1"/>
        <v>0</v>
      </c>
      <c r="R29" s="274">
        <f t="shared" si="16"/>
        <v>0</v>
      </c>
      <c r="S29" s="100">
        <f t="shared" si="2"/>
        <v>0</v>
      </c>
      <c r="T29" s="98">
        <f t="shared" si="3"/>
        <v>0</v>
      </c>
      <c r="U29" s="99">
        <f t="shared" si="4"/>
        <v>6</v>
      </c>
      <c r="V29" s="100">
        <f t="shared" si="5"/>
        <v>0</v>
      </c>
      <c r="W29" s="98">
        <f t="shared" si="6"/>
        <v>0</v>
      </c>
      <c r="X29" s="101">
        <f t="shared" si="7"/>
        <v>1</v>
      </c>
      <c r="Y29" s="102" t="str">
        <f t="shared" si="8"/>
        <v>Ⅰ</v>
      </c>
      <c r="Z29" s="103" t="str">
        <f t="shared" si="9"/>
        <v>Ⅱ</v>
      </c>
      <c r="AA29" s="103" t="str">
        <f t="shared" si="10"/>
        <v>Ⅱ</v>
      </c>
      <c r="AB29" s="102" t="str">
        <f t="shared" si="11"/>
        <v>Ⅱ</v>
      </c>
      <c r="AC29" s="279">
        <f t="shared" si="12"/>
        <v>0</v>
      </c>
      <c r="AD29" s="280">
        <f t="shared" si="13"/>
        <v>0</v>
      </c>
      <c r="AE29" s="280">
        <f t="shared" si="14"/>
        <v>0</v>
      </c>
      <c r="AF29" s="281">
        <f t="shared" si="15"/>
        <v>0</v>
      </c>
      <c r="AG29" s="356">
        <f>IF($B29="","",'様式D-3_S(19)'!AC$31)</f>
        <v>0</v>
      </c>
      <c r="AH29" s="356">
        <f>IF($B29="","",'様式D-3_S(19)'!AD$31)</f>
        <v>0</v>
      </c>
      <c r="AI29" s="356">
        <f>IF($B29="","",'様式D-3_S(19)'!AE$31)</f>
        <v>0</v>
      </c>
      <c r="AJ29" s="356">
        <f>IF($B29="","",'様式D-3_S(19)'!AF$31)</f>
        <v>1.41</v>
      </c>
      <c r="AK29" s="356">
        <f>IF($B29="","",'様式D-3_S(19)'!AG$31)</f>
        <v>0</v>
      </c>
      <c r="AL29" s="356">
        <f>IF($B29="","",'様式D-3_S(19)'!AH$31)</f>
        <v>0</v>
      </c>
      <c r="AM29" s="356">
        <f>IF($B29="","",'様式D-3_S(19)'!AI$31)</f>
        <v>3.05</v>
      </c>
      <c r="AN29" s="356">
        <f>IF($B29="","",'様式D-3_S(19)'!AJ$31)</f>
        <v>0</v>
      </c>
      <c r="AO29" s="4"/>
      <c r="AP29" s="4"/>
      <c r="AQ29" s="4"/>
      <c r="AR29" s="4"/>
      <c r="AS29" s="4"/>
      <c r="AT29" s="357">
        <f t="shared" si="17"/>
        <v>2</v>
      </c>
      <c r="AU29" s="4"/>
    </row>
    <row r="30" spans="2:47" x14ac:dyDescent="0.15">
      <c r="B30" s="366">
        <f>IF(OR(B29="",B29="PE"),"",'様式A-2'!$B30)</f>
        <v>20</v>
      </c>
      <c r="C30" s="400">
        <f>IF(B30="","",VLOOKUP(B30,'様式A-2'!$B$10:$C$938,2,0))</f>
        <v>8.9610000000000003</v>
      </c>
      <c r="D30" s="97">
        <f>IF($B30="","",COUNTIFS('様式C-1-1用'!$D$4:$D$1073,$B30,'様式C-1-1用'!$I$4:$I$1073,$D8,'様式C-1-1用'!$X$4:$X$1073,$D9))</f>
        <v>0</v>
      </c>
      <c r="E30" s="98">
        <f>IF($B30="","",COUNTIFS('様式C-1-1用'!$D$4:$D$977,$B30,'様式C-1-1用'!$I$4:$I$977,$D8,'様式C-1-1用'!$X$4:$X$977,$E9))</f>
        <v>0</v>
      </c>
      <c r="F30" s="98">
        <f>IF($B30="","",COUNTIFS('様式C-1-1用'!$D$4:$D$977,$B30,'様式C-1-1用'!$I$4:$I$977,$D8,'様式C-1-1用'!$X$4:$X$977,$F9))</f>
        <v>0</v>
      </c>
      <c r="G30" s="99">
        <f>IF($B30="","",COUNTIFS('様式C-1-1用'!$D$4:$D$977,$B30,'様式C-1-1用'!$I$4:$I$977,$D8,'様式C-1-1用'!$X$4:$X$977,$G9))</f>
        <v>0</v>
      </c>
      <c r="H30" s="100">
        <f>IF($B30="","",COUNTIFS('様式C-1-1用'!$D$4:$D$977,$B30,'様式C-1-1用'!$I$4:$I$977,$H8,'様式C-1-1用'!$X$4:$X$977,$H9))</f>
        <v>0</v>
      </c>
      <c r="I30" s="98">
        <f>IF($B30="","",COUNTIFS('様式C-1-1用'!$D$4:$D$977,$B30,'様式C-1-1用'!$I$4:$I$977,$H8,'様式C-1-1用'!$X$4:$X$977,$I9))</f>
        <v>0</v>
      </c>
      <c r="J30" s="98">
        <f>IF($B30="","",COUNTIFS('様式C-1-1用'!$D$4:$D$977,$B30,'様式C-1-1用'!$I$4:$I$977,$H8,'様式C-1-1用'!$X$4:$X$977,$J9))</f>
        <v>0</v>
      </c>
      <c r="K30" s="99">
        <f>IF($B30="","",COUNTIFS('様式C-1-1用'!$D$4:$D$977,$B30,'様式C-1-1用'!$I$4:$I$977,$H8,'様式C-1-1用'!$X$4:$X$977,$K9))</f>
        <v>4</v>
      </c>
      <c r="L30" s="100">
        <f>IF($B30="","",COUNTIFS('様式C-1-1用'!$D$4:$D$977,$B30,'様式C-1-1用'!$I$4:$I$977,$L8,'様式C-1-1用'!$X$4:$X$977,$L9))</f>
        <v>0</v>
      </c>
      <c r="M30" s="98">
        <f>IF($B30="","",COUNTIFS('様式C-1-1用'!$D$4:$D$977,$B30,'様式C-1-1用'!$I$4:$I$977,$L8,'様式C-1-1用'!$X$4:$X$977,$M9))</f>
        <v>0</v>
      </c>
      <c r="N30" s="98">
        <f>IF($B30="","",COUNTIFS('様式C-1-1用'!$D$4:$D$977,$B30,'様式C-1-1用'!$I$4:$I$977,$L8,'様式C-1-1用'!$X$4:$X$977,$N9))</f>
        <v>0</v>
      </c>
      <c r="O30" s="99">
        <f>IF($B30="","",COUNTIFS('様式C-1-1用'!$D$4:$D$977,$B30,'様式C-1-1用'!$I$4:$I$977,$L8,'様式C-1-1用'!$X$4:$X$977,$O9))</f>
        <v>2</v>
      </c>
      <c r="P30" s="275">
        <f t="shared" si="0"/>
        <v>0</v>
      </c>
      <c r="Q30" s="273">
        <f t="shared" si="1"/>
        <v>0</v>
      </c>
      <c r="R30" s="274">
        <f t="shared" si="16"/>
        <v>0</v>
      </c>
      <c r="S30" s="100">
        <f t="shared" si="2"/>
        <v>0</v>
      </c>
      <c r="T30" s="98">
        <f t="shared" si="3"/>
        <v>0</v>
      </c>
      <c r="U30" s="99">
        <f t="shared" si="4"/>
        <v>4</v>
      </c>
      <c r="V30" s="100">
        <f t="shared" si="5"/>
        <v>0</v>
      </c>
      <c r="W30" s="98">
        <f t="shared" si="6"/>
        <v>0</v>
      </c>
      <c r="X30" s="101">
        <f t="shared" si="7"/>
        <v>2</v>
      </c>
      <c r="Y30" s="102" t="str">
        <f t="shared" si="8"/>
        <v>Ⅰ</v>
      </c>
      <c r="Z30" s="103" t="str">
        <f t="shared" si="9"/>
        <v>Ⅱ</v>
      </c>
      <c r="AA30" s="103" t="str">
        <f t="shared" si="10"/>
        <v>Ⅱ</v>
      </c>
      <c r="AB30" s="102" t="str">
        <f t="shared" si="11"/>
        <v>Ⅱ</v>
      </c>
      <c r="AC30" s="279">
        <f t="shared" si="12"/>
        <v>0</v>
      </c>
      <c r="AD30" s="280">
        <f t="shared" si="13"/>
        <v>0</v>
      </c>
      <c r="AE30" s="280">
        <f t="shared" si="14"/>
        <v>0</v>
      </c>
      <c r="AF30" s="281">
        <f t="shared" si="15"/>
        <v>0</v>
      </c>
      <c r="AG30" s="356">
        <f>IF($B30="","",'様式D-3_S(20)'!AC$31)</f>
        <v>0</v>
      </c>
      <c r="AH30" s="356">
        <f>IF($B30="","",'様式D-3_S(20)'!AD$31)</f>
        <v>0</v>
      </c>
      <c r="AI30" s="356">
        <f>IF($B30="","",'様式D-3_S(20)'!AE$31)</f>
        <v>0</v>
      </c>
      <c r="AJ30" s="356">
        <f>IF($B30="","",'様式D-3_S(20)'!AF$31)</f>
        <v>0.64</v>
      </c>
      <c r="AK30" s="356">
        <f>IF($B30="","",'様式D-3_S(20)'!AG$31)</f>
        <v>0</v>
      </c>
      <c r="AL30" s="356">
        <f>IF($B30="","",'様式D-3_S(20)'!AH$31)</f>
        <v>0</v>
      </c>
      <c r="AM30" s="356">
        <f>IF($B30="","",'様式D-3_S(20)'!AI$31)</f>
        <v>0</v>
      </c>
      <c r="AN30" s="356">
        <f>IF($B30="","",'様式D-3_S(20)'!AJ$31)</f>
        <v>4.32</v>
      </c>
      <c r="AO30" s="4"/>
      <c r="AP30" s="4"/>
      <c r="AQ30" s="4"/>
      <c r="AR30" s="4"/>
      <c r="AS30" s="4"/>
      <c r="AT30" s="357">
        <f t="shared" si="17"/>
        <v>2</v>
      </c>
      <c r="AU30" s="4"/>
    </row>
    <row r="31" spans="2:47" x14ac:dyDescent="0.15">
      <c r="B31" s="366">
        <f>IF(OR(B30="",B30="PE"),"",'様式A-2'!$B31)</f>
        <v>21</v>
      </c>
      <c r="C31" s="400">
        <f>IF(B31="","",VLOOKUP(B31,'様式A-2'!$B$10:$C$938,2,0))</f>
        <v>8.9149999999999991</v>
      </c>
      <c r="D31" s="97">
        <f>IF($B31="","",COUNTIFS('様式C-1-1用'!$D$4:$D$1073,$B31,'様式C-1-1用'!$I$4:$I$1073,$D8,'様式C-1-1用'!$X$4:$X$1073,$D9))</f>
        <v>0</v>
      </c>
      <c r="E31" s="98">
        <f>IF($B31="","",COUNTIFS('様式C-1-1用'!$D$4:$D$977,$B31,'様式C-1-1用'!$I$4:$I$977,$D8,'様式C-1-1用'!$X$4:$X$977,$E9))</f>
        <v>0</v>
      </c>
      <c r="F31" s="98">
        <f>IF($B31="","",COUNTIFS('様式C-1-1用'!$D$4:$D$977,$B31,'様式C-1-1用'!$I$4:$I$977,$D8,'様式C-1-1用'!$X$4:$X$977,$F9))</f>
        <v>0</v>
      </c>
      <c r="G31" s="99">
        <f>IF($B31="","",COUNTIFS('様式C-1-1用'!$D$4:$D$977,$B31,'様式C-1-1用'!$I$4:$I$977,$D8,'様式C-1-1用'!$X$4:$X$977,$G9))</f>
        <v>0</v>
      </c>
      <c r="H31" s="100">
        <f>IF($B31="","",COUNTIFS('様式C-1-1用'!$D$4:$D$977,$B31,'様式C-1-1用'!$I$4:$I$977,$H8,'様式C-1-1用'!$X$4:$X$977,$H9))</f>
        <v>0</v>
      </c>
      <c r="I31" s="98">
        <f>IF($B31="","",COUNTIFS('様式C-1-1用'!$D$4:$D$977,$B31,'様式C-1-1用'!$I$4:$I$977,$H8,'様式C-1-1用'!$X$4:$X$977,$I9))</f>
        <v>0</v>
      </c>
      <c r="J31" s="98">
        <f>IF($B31="","",COUNTIFS('様式C-1-1用'!$D$4:$D$977,$B31,'様式C-1-1用'!$I$4:$I$977,$H8,'様式C-1-1用'!$X$4:$X$977,$J9))</f>
        <v>0</v>
      </c>
      <c r="K31" s="99">
        <f>IF($B31="","",COUNTIFS('様式C-1-1用'!$D$4:$D$977,$B31,'様式C-1-1用'!$I$4:$I$977,$H8,'様式C-1-1用'!$X$4:$X$977,$K9))</f>
        <v>3</v>
      </c>
      <c r="L31" s="100">
        <f>IF($B31="","",COUNTIFS('様式C-1-1用'!$D$4:$D$977,$B31,'様式C-1-1用'!$I$4:$I$977,$L8,'様式C-1-1用'!$X$4:$X$977,$L9))</f>
        <v>0</v>
      </c>
      <c r="M31" s="98">
        <f>IF($B31="","",COUNTIFS('様式C-1-1用'!$D$4:$D$977,$B31,'様式C-1-1用'!$I$4:$I$977,$L8,'様式C-1-1用'!$X$4:$X$977,$M9))</f>
        <v>0</v>
      </c>
      <c r="N31" s="98">
        <f>IF($B31="","",COUNTIFS('様式C-1-1用'!$D$4:$D$977,$B31,'様式C-1-1用'!$I$4:$I$977,$L8,'様式C-1-1用'!$X$4:$X$977,$N9))</f>
        <v>0</v>
      </c>
      <c r="O31" s="99">
        <f>IF($B31="","",COUNTIFS('様式C-1-1用'!$D$4:$D$977,$B31,'様式C-1-1用'!$I$4:$I$977,$L8,'様式C-1-1用'!$X$4:$X$977,$O9))</f>
        <v>1</v>
      </c>
      <c r="P31" s="275">
        <f t="shared" si="0"/>
        <v>0</v>
      </c>
      <c r="Q31" s="273">
        <f t="shared" si="1"/>
        <v>0</v>
      </c>
      <c r="R31" s="274">
        <f t="shared" si="16"/>
        <v>0</v>
      </c>
      <c r="S31" s="100">
        <f t="shared" si="2"/>
        <v>0</v>
      </c>
      <c r="T31" s="98">
        <f t="shared" si="3"/>
        <v>0</v>
      </c>
      <c r="U31" s="99">
        <f t="shared" si="4"/>
        <v>3</v>
      </c>
      <c r="V31" s="100">
        <f t="shared" si="5"/>
        <v>0</v>
      </c>
      <c r="W31" s="98">
        <f t="shared" si="6"/>
        <v>0</v>
      </c>
      <c r="X31" s="101">
        <f t="shared" si="7"/>
        <v>1</v>
      </c>
      <c r="Y31" s="102" t="str">
        <f t="shared" si="8"/>
        <v>Ⅰ</v>
      </c>
      <c r="Z31" s="103" t="str">
        <f t="shared" si="9"/>
        <v>Ⅱ</v>
      </c>
      <c r="AA31" s="103" t="str">
        <f t="shared" si="10"/>
        <v>Ⅱ</v>
      </c>
      <c r="AB31" s="102" t="str">
        <f t="shared" si="11"/>
        <v>Ⅱ</v>
      </c>
      <c r="AC31" s="279">
        <f t="shared" si="12"/>
        <v>0</v>
      </c>
      <c r="AD31" s="280">
        <f t="shared" si="13"/>
        <v>0</v>
      </c>
      <c r="AE31" s="280">
        <f t="shared" si="14"/>
        <v>0</v>
      </c>
      <c r="AF31" s="281">
        <f t="shared" si="15"/>
        <v>0</v>
      </c>
      <c r="AG31" s="356">
        <f>IF($B31="","",'様式D-3_S(21)'!AC$31)</f>
        <v>0</v>
      </c>
      <c r="AH31" s="356">
        <f>IF($B31="","",'様式D-3_S(21)'!AD$31)</f>
        <v>0</v>
      </c>
      <c r="AI31" s="356">
        <f>IF($B31="","",'様式D-3_S(21)'!AE$31)</f>
        <v>0</v>
      </c>
      <c r="AJ31" s="356">
        <f>IF($B31="","",'様式D-3_S(21)'!AF$31)</f>
        <v>0.55000000000000004</v>
      </c>
      <c r="AK31" s="356">
        <f>IF($B31="","",'様式D-3_S(21)'!AG$31)</f>
        <v>0</v>
      </c>
      <c r="AL31" s="356">
        <f>IF($B31="","",'様式D-3_S(21)'!AH$31)</f>
        <v>0</v>
      </c>
      <c r="AM31" s="356">
        <f>IF($B31="","",'様式D-3_S(21)'!AI$31)</f>
        <v>0</v>
      </c>
      <c r="AN31" s="356">
        <f>IF($B31="","",'様式D-3_S(21)'!AJ$31)</f>
        <v>4.26</v>
      </c>
      <c r="AO31" s="4"/>
      <c r="AP31" s="4"/>
      <c r="AQ31" s="4"/>
      <c r="AR31" s="4"/>
      <c r="AS31" s="4"/>
      <c r="AT31" s="357">
        <f t="shared" si="17"/>
        <v>2</v>
      </c>
      <c r="AU31" s="4"/>
    </row>
    <row r="32" spans="2:47" x14ac:dyDescent="0.15">
      <c r="B32" s="366">
        <f>IF(OR(B31="",B31="PE"),"",'様式A-2'!$B32)</f>
        <v>22</v>
      </c>
      <c r="C32" s="400">
        <f>IF(B32="","",VLOOKUP(B32,'様式A-2'!$B$10:$C$938,2,0))</f>
        <v>9.0470000000000006</v>
      </c>
      <c r="D32" s="97">
        <f>IF($B32="","",COUNTIFS('様式C-1-1用'!$D$4:$D$1073,$B32,'様式C-1-1用'!$I$4:$I$1073,$D8,'様式C-1-1用'!$X$4:$X$1073,$D9))</f>
        <v>0</v>
      </c>
      <c r="E32" s="98">
        <f>IF($B32="","",COUNTIFS('様式C-1-1用'!$D$4:$D$977,$B32,'様式C-1-1用'!$I$4:$I$977,$D8,'様式C-1-1用'!$X$4:$X$977,$E9))</f>
        <v>0</v>
      </c>
      <c r="F32" s="98">
        <f>IF($B32="","",COUNTIFS('様式C-1-1用'!$D$4:$D$977,$B32,'様式C-1-1用'!$I$4:$I$977,$D8,'様式C-1-1用'!$X$4:$X$977,$F9))</f>
        <v>0</v>
      </c>
      <c r="G32" s="99">
        <f>IF($B32="","",COUNTIFS('様式C-1-1用'!$D$4:$D$977,$B32,'様式C-1-1用'!$I$4:$I$977,$D8,'様式C-1-1用'!$X$4:$X$977,$G9))</f>
        <v>0</v>
      </c>
      <c r="H32" s="100">
        <f>IF($B32="","",COUNTIFS('様式C-1-1用'!$D$4:$D$977,$B32,'様式C-1-1用'!$I$4:$I$977,$H8,'様式C-1-1用'!$X$4:$X$977,$H9))</f>
        <v>0</v>
      </c>
      <c r="I32" s="98">
        <f>IF($B32="","",COUNTIFS('様式C-1-1用'!$D$4:$D$977,$B32,'様式C-1-1用'!$I$4:$I$977,$H8,'様式C-1-1用'!$X$4:$X$977,$I9))</f>
        <v>0</v>
      </c>
      <c r="J32" s="98">
        <f>IF($B32="","",COUNTIFS('様式C-1-1用'!$D$4:$D$977,$B32,'様式C-1-1用'!$I$4:$I$977,$H8,'様式C-1-1用'!$X$4:$X$977,$J9))</f>
        <v>0</v>
      </c>
      <c r="K32" s="99">
        <f>IF($B32="","",COUNTIFS('様式C-1-1用'!$D$4:$D$977,$B32,'様式C-1-1用'!$I$4:$I$977,$H8,'様式C-1-1用'!$X$4:$X$977,$K9))</f>
        <v>2</v>
      </c>
      <c r="L32" s="100">
        <f>IF($B32="","",COUNTIFS('様式C-1-1用'!$D$4:$D$977,$B32,'様式C-1-1用'!$I$4:$I$977,$L8,'様式C-1-1用'!$X$4:$X$977,$L9))</f>
        <v>0</v>
      </c>
      <c r="M32" s="98">
        <f>IF($B32="","",COUNTIFS('様式C-1-1用'!$D$4:$D$977,$B32,'様式C-1-1用'!$I$4:$I$977,$L8,'様式C-1-1用'!$X$4:$X$977,$M9))</f>
        <v>0</v>
      </c>
      <c r="N32" s="98">
        <f>IF($B32="","",COUNTIFS('様式C-1-1用'!$D$4:$D$977,$B32,'様式C-1-1用'!$I$4:$I$977,$L8,'様式C-1-1用'!$X$4:$X$977,$N9))</f>
        <v>1</v>
      </c>
      <c r="O32" s="99">
        <f>IF($B32="","",COUNTIFS('様式C-1-1用'!$D$4:$D$977,$B32,'様式C-1-1用'!$I$4:$I$977,$L8,'様式C-1-1用'!$X$4:$X$977,$O9))</f>
        <v>0</v>
      </c>
      <c r="P32" s="275">
        <f t="shared" si="0"/>
        <v>0</v>
      </c>
      <c r="Q32" s="273">
        <f t="shared" si="1"/>
        <v>0</v>
      </c>
      <c r="R32" s="274">
        <f t="shared" si="16"/>
        <v>0</v>
      </c>
      <c r="S32" s="100">
        <f t="shared" si="2"/>
        <v>0</v>
      </c>
      <c r="T32" s="98">
        <f t="shared" si="3"/>
        <v>0</v>
      </c>
      <c r="U32" s="99">
        <f t="shared" si="4"/>
        <v>2</v>
      </c>
      <c r="V32" s="100">
        <f t="shared" si="5"/>
        <v>0</v>
      </c>
      <c r="W32" s="98">
        <f t="shared" si="6"/>
        <v>0</v>
      </c>
      <c r="X32" s="101">
        <f t="shared" si="7"/>
        <v>1</v>
      </c>
      <c r="Y32" s="102" t="str">
        <f t="shared" si="8"/>
        <v>Ⅰ</v>
      </c>
      <c r="Z32" s="103" t="str">
        <f t="shared" si="9"/>
        <v>Ⅱ</v>
      </c>
      <c r="AA32" s="103" t="str">
        <f t="shared" si="10"/>
        <v>Ⅱ</v>
      </c>
      <c r="AB32" s="102" t="str">
        <f t="shared" si="11"/>
        <v>Ⅱ</v>
      </c>
      <c r="AC32" s="279">
        <f t="shared" si="12"/>
        <v>0</v>
      </c>
      <c r="AD32" s="280">
        <f t="shared" si="13"/>
        <v>0</v>
      </c>
      <c r="AE32" s="280">
        <f t="shared" si="14"/>
        <v>0</v>
      </c>
      <c r="AF32" s="281">
        <f t="shared" si="15"/>
        <v>0</v>
      </c>
      <c r="AG32" s="356">
        <f>IF($B32="","",'様式D-3_S(22)'!AC$31)</f>
        <v>0</v>
      </c>
      <c r="AH32" s="356">
        <f>IF($B32="","",'様式D-3_S(22)'!AD$31)</f>
        <v>0</v>
      </c>
      <c r="AI32" s="356">
        <f>IF($B32="","",'様式D-3_S(22)'!AE$31)</f>
        <v>0</v>
      </c>
      <c r="AJ32" s="356">
        <f>IF($B32="","",'様式D-3_S(22)'!AF$31)</f>
        <v>1.8</v>
      </c>
      <c r="AK32" s="356">
        <f>IF($B32="","",'様式D-3_S(22)'!AG$31)</f>
        <v>0</v>
      </c>
      <c r="AL32" s="356">
        <f>IF($B32="","",'様式D-3_S(22)'!AH$31)</f>
        <v>0</v>
      </c>
      <c r="AM32" s="356">
        <f>IF($B32="","",'様式D-3_S(22)'!AI$31)</f>
        <v>5.85</v>
      </c>
      <c r="AN32" s="356">
        <f>IF($B32="","",'様式D-3_S(22)'!AJ$31)</f>
        <v>0</v>
      </c>
      <c r="AO32" s="4"/>
      <c r="AP32" s="4"/>
      <c r="AQ32" s="4"/>
      <c r="AR32" s="4"/>
      <c r="AS32" s="4"/>
      <c r="AT32" s="357">
        <f t="shared" si="17"/>
        <v>2</v>
      </c>
      <c r="AU32" s="4"/>
    </row>
    <row r="33" spans="2:47" x14ac:dyDescent="0.15">
      <c r="B33" s="366">
        <f>IF(OR(B32="",B32="PE"),"",'様式A-2'!$B33)</f>
        <v>23</v>
      </c>
      <c r="C33" s="400">
        <f>IF(B33="","",VLOOKUP(B33,'様式A-2'!$B$10:$C$938,2,0))</f>
        <v>8.9329999999999998</v>
      </c>
      <c r="D33" s="97">
        <f>IF($B33="","",COUNTIFS('様式C-1-1用'!$D$4:$D$1073,$B33,'様式C-1-1用'!$I$4:$I$1073,$D8,'様式C-1-1用'!$X$4:$X$1073,$D9))</f>
        <v>0</v>
      </c>
      <c r="E33" s="98">
        <f>IF($B33="","",COUNTIFS('様式C-1-1用'!$D$4:$D$977,$B33,'様式C-1-1用'!$I$4:$I$977,$D8,'様式C-1-1用'!$X$4:$X$977,$E9))</f>
        <v>0</v>
      </c>
      <c r="F33" s="98">
        <f>IF($B33="","",COUNTIFS('様式C-1-1用'!$D$4:$D$977,$B33,'様式C-1-1用'!$I$4:$I$977,$D8,'様式C-1-1用'!$X$4:$X$977,$F9))</f>
        <v>0</v>
      </c>
      <c r="G33" s="99">
        <f>IF($B33="","",COUNTIFS('様式C-1-1用'!$D$4:$D$977,$B33,'様式C-1-1用'!$I$4:$I$977,$D8,'様式C-1-1用'!$X$4:$X$977,$G9))</f>
        <v>0</v>
      </c>
      <c r="H33" s="100">
        <f>IF($B33="","",COUNTIFS('様式C-1-1用'!$D$4:$D$977,$B33,'様式C-1-1用'!$I$4:$I$977,$H8,'様式C-1-1用'!$X$4:$X$977,$H9))</f>
        <v>0</v>
      </c>
      <c r="I33" s="98">
        <f>IF($B33="","",COUNTIFS('様式C-1-1用'!$D$4:$D$977,$B33,'様式C-1-1用'!$I$4:$I$977,$H8,'様式C-1-1用'!$X$4:$X$977,$I9))</f>
        <v>0</v>
      </c>
      <c r="J33" s="98">
        <f>IF($B33="","",COUNTIFS('様式C-1-1用'!$D$4:$D$977,$B33,'様式C-1-1用'!$I$4:$I$977,$H8,'様式C-1-1用'!$X$4:$X$977,$J9))</f>
        <v>0</v>
      </c>
      <c r="K33" s="99">
        <f>IF($B33="","",COUNTIFS('様式C-1-1用'!$D$4:$D$977,$B33,'様式C-1-1用'!$I$4:$I$977,$H8,'様式C-1-1用'!$X$4:$X$977,$K9))</f>
        <v>8</v>
      </c>
      <c r="L33" s="100">
        <f>IF($B33="","",COUNTIFS('様式C-1-1用'!$D$4:$D$977,$B33,'様式C-1-1用'!$I$4:$I$977,$L8,'様式C-1-1用'!$X$4:$X$977,$L9))</f>
        <v>0</v>
      </c>
      <c r="M33" s="98">
        <f>IF($B33="","",COUNTIFS('様式C-1-1用'!$D$4:$D$977,$B33,'様式C-1-1用'!$I$4:$I$977,$L8,'様式C-1-1用'!$X$4:$X$977,$M9))</f>
        <v>0</v>
      </c>
      <c r="N33" s="98">
        <f>IF($B33="","",COUNTIFS('様式C-1-1用'!$D$4:$D$977,$B33,'様式C-1-1用'!$I$4:$I$977,$L8,'様式C-1-1用'!$X$4:$X$977,$N9))</f>
        <v>0</v>
      </c>
      <c r="O33" s="99">
        <f>IF($B33="","",COUNTIFS('様式C-1-1用'!$D$4:$D$977,$B33,'様式C-1-1用'!$I$4:$I$977,$L8,'様式C-1-1用'!$X$4:$X$977,$O9))</f>
        <v>0</v>
      </c>
      <c r="P33" s="275">
        <f t="shared" si="0"/>
        <v>0</v>
      </c>
      <c r="Q33" s="273">
        <f t="shared" si="1"/>
        <v>0</v>
      </c>
      <c r="R33" s="274">
        <f t="shared" si="16"/>
        <v>0</v>
      </c>
      <c r="S33" s="100">
        <f t="shared" si="2"/>
        <v>0</v>
      </c>
      <c r="T33" s="98">
        <f t="shared" si="3"/>
        <v>0</v>
      </c>
      <c r="U33" s="99">
        <f t="shared" si="4"/>
        <v>8</v>
      </c>
      <c r="V33" s="100">
        <f t="shared" si="5"/>
        <v>0</v>
      </c>
      <c r="W33" s="98">
        <f t="shared" si="6"/>
        <v>0</v>
      </c>
      <c r="X33" s="101">
        <f t="shared" si="7"/>
        <v>0</v>
      </c>
      <c r="Y33" s="102" t="str">
        <f t="shared" si="8"/>
        <v>Ⅰ</v>
      </c>
      <c r="Z33" s="103" t="str">
        <f t="shared" si="9"/>
        <v>Ⅱ</v>
      </c>
      <c r="AA33" s="103" t="str">
        <f t="shared" si="10"/>
        <v>Ⅰ</v>
      </c>
      <c r="AB33" s="102" t="str">
        <f t="shared" si="11"/>
        <v>Ⅱ</v>
      </c>
      <c r="AC33" s="279">
        <f t="shared" si="12"/>
        <v>0</v>
      </c>
      <c r="AD33" s="280">
        <f t="shared" si="13"/>
        <v>0</v>
      </c>
      <c r="AE33" s="280">
        <f t="shared" si="14"/>
        <v>0</v>
      </c>
      <c r="AF33" s="281">
        <f t="shared" si="15"/>
        <v>0</v>
      </c>
      <c r="AG33" s="356">
        <f>IF($B33="","",'様式D-3_S(23)'!AC$31)</f>
        <v>0</v>
      </c>
      <c r="AH33" s="356">
        <f>IF($B33="","",'様式D-3_S(23)'!AD$31)</f>
        <v>0</v>
      </c>
      <c r="AI33" s="356">
        <f>IF($B33="","",'様式D-3_S(23)'!AE$31)</f>
        <v>0</v>
      </c>
      <c r="AJ33" s="356">
        <f>IF($B33="","",'様式D-3_S(23)'!AF$31)</f>
        <v>1.4500000000000002</v>
      </c>
      <c r="AK33" s="356">
        <f>IF($B33="","",'様式D-3_S(23)'!AG$31)</f>
        <v>0</v>
      </c>
      <c r="AL33" s="356">
        <f>IF($B33="","",'様式D-3_S(23)'!AH$31)</f>
        <v>0</v>
      </c>
      <c r="AM33" s="356">
        <f>IF($B33="","",'様式D-3_S(23)'!AI$31)</f>
        <v>0</v>
      </c>
      <c r="AN33" s="356">
        <f>IF($B33="","",'様式D-3_S(23)'!AJ$31)</f>
        <v>0</v>
      </c>
      <c r="AO33" s="4"/>
      <c r="AP33" s="4"/>
      <c r="AQ33" s="4"/>
      <c r="AR33" s="4"/>
      <c r="AS33" s="4"/>
      <c r="AT33" s="357">
        <f t="shared" si="17"/>
        <v>2</v>
      </c>
      <c r="AU33" s="4"/>
    </row>
    <row r="34" spans="2:47" x14ac:dyDescent="0.15">
      <c r="B34" s="366" t="str">
        <f>IF(OR(B33="",B33="PE"),"",'様式A-2'!$B34)</f>
        <v>PE</v>
      </c>
      <c r="C34" s="400">
        <f>IF(B34="","",VLOOKUP(B34,'様式A-2'!$B$10:$C$938,2,0))</f>
        <v>2</v>
      </c>
      <c r="D34" s="97">
        <f>IF($B34="","",COUNTIFS('様式C-1-1用'!$D$4:$D$1073,$B34,'様式C-1-1用'!$I$4:$I$1073,$D8,'様式C-1-1用'!$X$4:$X$1073,$D9))</f>
        <v>0</v>
      </c>
      <c r="E34" s="98">
        <f>IF($B34="","",COUNTIFS('様式C-1-1用'!$D$4:$D$977,$B34,'様式C-1-1用'!$I$4:$I$977,$D8,'様式C-1-1用'!$X$4:$X$977,$E9))</f>
        <v>0</v>
      </c>
      <c r="F34" s="98">
        <f>IF($B34="","",COUNTIFS('様式C-1-1用'!$D$4:$D$977,$B34,'様式C-1-1用'!$I$4:$I$977,$D8,'様式C-1-1用'!$X$4:$X$977,$F9))</f>
        <v>0</v>
      </c>
      <c r="G34" s="99">
        <f>IF($B34="","",COUNTIFS('様式C-1-1用'!$D$4:$D$977,$B34,'様式C-1-1用'!$I$4:$I$977,$D8,'様式C-1-1用'!$X$4:$X$977,$G9))</f>
        <v>0</v>
      </c>
      <c r="H34" s="100">
        <f>IF($B34="","",COUNTIFS('様式C-1-1用'!$D$4:$D$977,$B34,'様式C-1-1用'!$I$4:$I$977,$H8,'様式C-1-1用'!$X$4:$X$977,$H9))</f>
        <v>0</v>
      </c>
      <c r="I34" s="98">
        <f>IF($B34="","",COUNTIFS('様式C-1-1用'!$D$4:$D$977,$B34,'様式C-1-1用'!$I$4:$I$977,$H8,'様式C-1-1用'!$X$4:$X$977,$I9))</f>
        <v>0</v>
      </c>
      <c r="J34" s="98">
        <f>IF($B34="","",COUNTIFS('様式C-1-1用'!$D$4:$D$977,$B34,'様式C-1-1用'!$I$4:$I$977,$H8,'様式C-1-1用'!$X$4:$X$977,$J9))</f>
        <v>0</v>
      </c>
      <c r="K34" s="99">
        <f>IF($B34="","",COUNTIFS('様式C-1-1用'!$D$4:$D$977,$B34,'様式C-1-1用'!$I$4:$I$977,$H8,'様式C-1-1用'!$X$4:$X$977,$K9))</f>
        <v>0</v>
      </c>
      <c r="L34" s="100">
        <f>IF($B34="","",COUNTIFS('様式C-1-1用'!$D$4:$D$977,$B34,'様式C-1-1用'!$I$4:$I$977,$L8,'様式C-1-1用'!$X$4:$X$977,$L9))</f>
        <v>0</v>
      </c>
      <c r="M34" s="98">
        <f>IF($B34="","",COUNTIFS('様式C-1-1用'!$D$4:$D$977,$B34,'様式C-1-1用'!$I$4:$I$977,$L8,'様式C-1-1用'!$X$4:$X$977,$M9))</f>
        <v>0</v>
      </c>
      <c r="N34" s="98">
        <f>IF($B34="","",COUNTIFS('様式C-1-1用'!$D$4:$D$977,$B34,'様式C-1-1用'!$I$4:$I$977,$L8,'様式C-1-1用'!$X$4:$X$977,$N9))</f>
        <v>0</v>
      </c>
      <c r="O34" s="99">
        <f>IF($B34="","",COUNTIFS('様式C-1-1用'!$D$4:$D$977,$B34,'様式C-1-1用'!$I$4:$I$977,$L8,'様式C-1-1用'!$X$4:$X$977,$O9))</f>
        <v>0</v>
      </c>
      <c r="P34" s="275">
        <f t="shared" si="0"/>
        <v>0</v>
      </c>
      <c r="Q34" s="273">
        <f t="shared" si="1"/>
        <v>0</v>
      </c>
      <c r="R34" s="274">
        <f t="shared" si="16"/>
        <v>0</v>
      </c>
      <c r="S34" s="100">
        <f t="shared" si="2"/>
        <v>0</v>
      </c>
      <c r="T34" s="98">
        <f t="shared" si="3"/>
        <v>0</v>
      </c>
      <c r="U34" s="99">
        <f t="shared" si="4"/>
        <v>0</v>
      </c>
      <c r="V34" s="100">
        <f t="shared" si="5"/>
        <v>0</v>
      </c>
      <c r="W34" s="98">
        <f t="shared" si="6"/>
        <v>0</v>
      </c>
      <c r="X34" s="101">
        <f t="shared" si="7"/>
        <v>0</v>
      </c>
      <c r="Y34" s="102" t="str">
        <f t="shared" si="8"/>
        <v>Ⅰ</v>
      </c>
      <c r="Z34" s="103" t="str">
        <f t="shared" si="9"/>
        <v>Ⅰ</v>
      </c>
      <c r="AA34" s="103" t="str">
        <f t="shared" si="10"/>
        <v>Ⅰ</v>
      </c>
      <c r="AB34" s="102" t="str">
        <f t="shared" si="11"/>
        <v>Ⅰ</v>
      </c>
      <c r="AC34" s="279">
        <f t="shared" si="12"/>
        <v>0</v>
      </c>
      <c r="AD34" s="280">
        <f t="shared" si="13"/>
        <v>0</v>
      </c>
      <c r="AE34" s="280">
        <f t="shared" si="14"/>
        <v>0</v>
      </c>
      <c r="AF34" s="281">
        <f t="shared" si="15"/>
        <v>0</v>
      </c>
      <c r="AG34" s="356">
        <f>IF($B34="","",'様式D-3_PE'!AC$31)</f>
        <v>0</v>
      </c>
      <c r="AH34" s="356">
        <f>IF($B34="","",'様式D-3_PE'!AD$31)</f>
        <v>0</v>
      </c>
      <c r="AI34" s="356">
        <f>IF($B34="","",'様式D-3_PE'!AE$31)</f>
        <v>0</v>
      </c>
      <c r="AJ34" s="356">
        <f>IF($B34="","",'様式D-3_PE'!AF$31)</f>
        <v>0</v>
      </c>
      <c r="AK34" s="356">
        <f>IF($B34="","",'様式D-3_PE'!AG$31)</f>
        <v>0</v>
      </c>
      <c r="AL34" s="356">
        <f>IF($B34="","",'様式D-3_PE'!AH$31)</f>
        <v>0</v>
      </c>
      <c r="AM34" s="356">
        <f>IF($B34="","",'様式D-3_PE'!AI$31)</f>
        <v>0</v>
      </c>
      <c r="AN34" s="356">
        <f>IF($B34="","",'様式D-3_PE'!AJ$31)</f>
        <v>0</v>
      </c>
      <c r="AO34" s="4"/>
      <c r="AP34" s="4"/>
      <c r="AQ34" s="4"/>
      <c r="AR34" s="4"/>
      <c r="AS34" s="4"/>
      <c r="AT34" s="357">
        <f t="shared" si="17"/>
        <v>1</v>
      </c>
      <c r="AU34" s="4"/>
    </row>
    <row r="35" spans="2:47" x14ac:dyDescent="0.15">
      <c r="B35" s="366" t="str">
        <f>IF(OR(B34="",B34="PE"),"",'様式A-2'!$B35)</f>
        <v/>
      </c>
      <c r="C35" s="271" t="str">
        <f>IF(B35="","",VLOOKUP(B35,'様式A-2'!$B$10:$C$938,2,0))</f>
        <v/>
      </c>
      <c r="D35" s="97" t="str">
        <f>IF($B35="","",COUNTIFS('様式C-1-1用'!$D$4:$D$1073,$B35,'様式C-1-1用'!$I$4:$I$1073,$D8,'様式C-1-1用'!$X$4:$X$1073,$D9))</f>
        <v/>
      </c>
      <c r="E35" s="98" t="str">
        <f>IF($B35="","",COUNTIFS('様式C-1-1用'!$D$4:$D$977,$B35,'様式C-1-1用'!$I$4:$I$977,$D8,'様式C-1-1用'!$X$4:$X$977,$E9))</f>
        <v/>
      </c>
      <c r="F35" s="98" t="str">
        <f>IF($B35="","",COUNTIFS('様式C-1-1用'!$D$4:$D$977,$B35,'様式C-1-1用'!$I$4:$I$977,$D8,'様式C-1-1用'!$X$4:$X$977,$F9))</f>
        <v/>
      </c>
      <c r="G35" s="99" t="str">
        <f>IF($B35="","",COUNTIFS('様式C-1-1用'!$D$4:$D$977,$B35,'様式C-1-1用'!$I$4:$I$977,$D8,'様式C-1-1用'!$X$4:$X$977,$G9))</f>
        <v/>
      </c>
      <c r="H35" s="100" t="str">
        <f>IF($B35="","",COUNTIFS('様式C-1-1用'!$D$4:$D$977,$B35,'様式C-1-1用'!$I$4:$I$977,$H8,'様式C-1-1用'!$X$4:$X$977,$H9))</f>
        <v/>
      </c>
      <c r="I35" s="98" t="str">
        <f>IF($B35="","",COUNTIFS('様式C-1-1用'!$D$4:$D$977,$B35,'様式C-1-1用'!$I$4:$I$977,$H8,'様式C-1-1用'!$X$4:$X$977,$I9))</f>
        <v/>
      </c>
      <c r="J35" s="98" t="str">
        <f>IF($B35="","",COUNTIFS('様式C-1-1用'!$D$4:$D$977,$B35,'様式C-1-1用'!$I$4:$I$977,$H8,'様式C-1-1用'!$X$4:$X$977,$J9))</f>
        <v/>
      </c>
      <c r="K35" s="99" t="str">
        <f>IF($B35="","",COUNTIFS('様式C-1-1用'!$D$4:$D$977,$B35,'様式C-1-1用'!$I$4:$I$977,$H8,'様式C-1-1用'!$X$4:$X$977,$K9))</f>
        <v/>
      </c>
      <c r="L35" s="100" t="str">
        <f>IF($B35="","",COUNTIFS('様式C-1-1用'!$D$4:$D$977,$B35,'様式C-1-1用'!$I$4:$I$977,$L8,'様式C-1-1用'!$X$4:$X$977,$L9))</f>
        <v/>
      </c>
      <c r="M35" s="98" t="str">
        <f>IF($B35="","",COUNTIFS('様式C-1-1用'!$D$4:$D$977,$B35,'様式C-1-1用'!$I$4:$I$977,$L8,'様式C-1-1用'!$X$4:$X$977,$M9))</f>
        <v/>
      </c>
      <c r="N35" s="98" t="str">
        <f>IF($B35="","",COUNTIFS('様式C-1-1用'!$D$4:$D$977,$B35,'様式C-1-1用'!$I$4:$I$977,$L8,'様式C-1-1用'!$X$4:$X$977,$N9))</f>
        <v/>
      </c>
      <c r="O35" s="99" t="str">
        <f>IF($B35="","",COUNTIFS('様式C-1-1用'!$D$4:$D$977,$B35,'様式C-1-1用'!$I$4:$I$977,$L8,'様式C-1-1用'!$X$4:$X$977,$O9))</f>
        <v/>
      </c>
      <c r="P35" s="275" t="str">
        <f t="shared" si="0"/>
        <v/>
      </c>
      <c r="Q35" s="273" t="str">
        <f t="shared" si="1"/>
        <v/>
      </c>
      <c r="R35" s="274" t="str">
        <f t="shared" si="16"/>
        <v/>
      </c>
      <c r="S35" s="100" t="str">
        <f t="shared" si="2"/>
        <v/>
      </c>
      <c r="T35" s="98" t="str">
        <f t="shared" si="3"/>
        <v/>
      </c>
      <c r="U35" s="99" t="str">
        <f t="shared" si="4"/>
        <v/>
      </c>
      <c r="V35" s="100" t="str">
        <f t="shared" si="5"/>
        <v/>
      </c>
      <c r="W35" s="98" t="str">
        <f t="shared" si="6"/>
        <v/>
      </c>
      <c r="X35" s="101" t="str">
        <f t="shared" si="7"/>
        <v/>
      </c>
      <c r="Y35" s="102" t="str">
        <f t="shared" si="8"/>
        <v/>
      </c>
      <c r="Z35" s="103" t="str">
        <f t="shared" si="9"/>
        <v/>
      </c>
      <c r="AA35" s="103" t="str">
        <f t="shared" si="10"/>
        <v/>
      </c>
      <c r="AB35" s="102" t="str">
        <f t="shared" si="11"/>
        <v/>
      </c>
      <c r="AC35" s="279" t="str">
        <f t="shared" si="12"/>
        <v/>
      </c>
      <c r="AD35" s="280" t="str">
        <f t="shared" si="13"/>
        <v/>
      </c>
      <c r="AE35" s="280" t="str">
        <f t="shared" si="14"/>
        <v/>
      </c>
      <c r="AF35" s="281" t="str">
        <f t="shared" si="15"/>
        <v/>
      </c>
      <c r="AG35" s="356" t="str">
        <f>IF($B35="","",#REF!)</f>
        <v/>
      </c>
      <c r="AH35" s="356" t="str">
        <f>IF($B35="","",#REF!)</f>
        <v/>
      </c>
      <c r="AI35" s="356" t="str">
        <f>IF($B35="","",#REF!)</f>
        <v/>
      </c>
      <c r="AJ35" s="356" t="str">
        <f>IF($B35="","",#REF!)</f>
        <v/>
      </c>
      <c r="AK35" s="356" t="str">
        <f>IF($B35="","",#REF!)</f>
        <v/>
      </c>
      <c r="AL35" s="356" t="str">
        <f>IF($B35="","",#REF!)</f>
        <v/>
      </c>
      <c r="AM35" s="356" t="str">
        <f>IF($B35="","",#REF!)</f>
        <v/>
      </c>
      <c r="AN35" s="356" t="str">
        <f>IF($B35="","",#REF!)</f>
        <v/>
      </c>
      <c r="AO35" s="4"/>
      <c r="AP35" s="4"/>
      <c r="AQ35" s="4"/>
      <c r="AR35" s="4"/>
      <c r="AS35" s="4"/>
      <c r="AT35" s="357">
        <f t="shared" si="17"/>
        <v>1</v>
      </c>
      <c r="AU35" s="4"/>
    </row>
    <row r="36" spans="2:47" x14ac:dyDescent="0.15">
      <c r="B36" s="366" t="str">
        <f>IF(OR(B35="",B35="PE"),"",'様式A-2'!$B36)</f>
        <v/>
      </c>
      <c r="C36" s="271" t="str">
        <f>IF(B36="","",VLOOKUP(B36,'様式A-2'!$B$10:$C$938,2,0))</f>
        <v/>
      </c>
      <c r="D36" s="97" t="str">
        <f>IF($B36="","",COUNTIFS('様式C-1-1用'!$D$4:$D$1073,$B36,'様式C-1-1用'!$I$4:$I$1073,$D8,'様式C-1-1用'!$X$4:$X$1073,$D9))</f>
        <v/>
      </c>
      <c r="E36" s="98" t="str">
        <f>IF($B36="","",COUNTIFS('様式C-1-1用'!$D$4:$D$977,$B36,'様式C-1-1用'!$I$4:$I$977,$D8,'様式C-1-1用'!$X$4:$X$977,$E9))</f>
        <v/>
      </c>
      <c r="F36" s="98" t="str">
        <f>IF($B36="","",COUNTIFS('様式C-1-1用'!$D$4:$D$977,$B36,'様式C-1-1用'!$I$4:$I$977,$D8,'様式C-1-1用'!$X$4:$X$977,$F9))</f>
        <v/>
      </c>
      <c r="G36" s="99" t="str">
        <f>IF($B36="","",COUNTIFS('様式C-1-1用'!$D$4:$D$977,$B36,'様式C-1-1用'!$I$4:$I$977,$D8,'様式C-1-1用'!$X$4:$X$977,$G9))</f>
        <v/>
      </c>
      <c r="H36" s="100" t="str">
        <f>IF($B36="","",COUNTIFS('様式C-1-1用'!$D$4:$D$977,$B36,'様式C-1-1用'!$I$4:$I$977,$H8,'様式C-1-1用'!$X$4:$X$977,$H9))</f>
        <v/>
      </c>
      <c r="I36" s="98" t="str">
        <f>IF($B36="","",COUNTIFS('様式C-1-1用'!$D$4:$D$977,$B36,'様式C-1-1用'!$I$4:$I$977,$H8,'様式C-1-1用'!$X$4:$X$977,$I9))</f>
        <v/>
      </c>
      <c r="J36" s="98" t="str">
        <f>IF($B36="","",COUNTIFS('様式C-1-1用'!$D$4:$D$977,$B36,'様式C-1-1用'!$I$4:$I$977,$H8,'様式C-1-1用'!$X$4:$X$977,$J9))</f>
        <v/>
      </c>
      <c r="K36" s="99" t="str">
        <f>IF($B36="","",COUNTIFS('様式C-1-1用'!$D$4:$D$977,$B36,'様式C-1-1用'!$I$4:$I$977,$H8,'様式C-1-1用'!$X$4:$X$977,$K9))</f>
        <v/>
      </c>
      <c r="L36" s="100" t="str">
        <f>IF($B36="","",COUNTIFS('様式C-1-1用'!$D$4:$D$977,$B36,'様式C-1-1用'!$I$4:$I$977,$L8,'様式C-1-1用'!$X$4:$X$977,$L9))</f>
        <v/>
      </c>
      <c r="M36" s="98" t="str">
        <f>IF($B36="","",COUNTIFS('様式C-1-1用'!$D$4:$D$977,$B36,'様式C-1-1用'!$I$4:$I$977,$L8,'様式C-1-1用'!$X$4:$X$977,$M9))</f>
        <v/>
      </c>
      <c r="N36" s="98" t="str">
        <f>IF($B36="","",COUNTIFS('様式C-1-1用'!$D$4:$D$977,$B36,'様式C-1-1用'!$I$4:$I$977,$L8,'様式C-1-1用'!$X$4:$X$977,$N9))</f>
        <v/>
      </c>
      <c r="O36" s="99" t="str">
        <f>IF($B36="","",COUNTIFS('様式C-1-1用'!$D$4:$D$977,$B36,'様式C-1-1用'!$I$4:$I$977,$L8,'様式C-1-1用'!$X$4:$X$977,$O9))</f>
        <v/>
      </c>
      <c r="P36" s="275" t="str">
        <f t="shared" si="0"/>
        <v/>
      </c>
      <c r="Q36" s="273" t="str">
        <f t="shared" si="1"/>
        <v/>
      </c>
      <c r="R36" s="274" t="str">
        <f t="shared" si="16"/>
        <v/>
      </c>
      <c r="S36" s="100" t="str">
        <f t="shared" si="2"/>
        <v/>
      </c>
      <c r="T36" s="98" t="str">
        <f t="shared" si="3"/>
        <v/>
      </c>
      <c r="U36" s="99" t="str">
        <f t="shared" si="4"/>
        <v/>
      </c>
      <c r="V36" s="100" t="str">
        <f t="shared" si="5"/>
        <v/>
      </c>
      <c r="W36" s="98" t="str">
        <f t="shared" si="6"/>
        <v/>
      </c>
      <c r="X36" s="101" t="str">
        <f t="shared" si="7"/>
        <v/>
      </c>
      <c r="Y36" s="102" t="str">
        <f t="shared" si="8"/>
        <v/>
      </c>
      <c r="Z36" s="103" t="str">
        <f t="shared" si="9"/>
        <v/>
      </c>
      <c r="AA36" s="103" t="str">
        <f t="shared" si="10"/>
        <v/>
      </c>
      <c r="AB36" s="102" t="str">
        <f t="shared" si="11"/>
        <v/>
      </c>
      <c r="AC36" s="279" t="str">
        <f t="shared" si="12"/>
        <v/>
      </c>
      <c r="AD36" s="280" t="str">
        <f t="shared" si="13"/>
        <v/>
      </c>
      <c r="AE36" s="280" t="str">
        <f t="shared" si="14"/>
        <v/>
      </c>
      <c r="AF36" s="281" t="str">
        <f t="shared" si="15"/>
        <v/>
      </c>
      <c r="AG36" s="356" t="str">
        <f>IF($B36="","",#REF!)</f>
        <v/>
      </c>
      <c r="AH36" s="356" t="str">
        <f>IF($B36="","",#REF!)</f>
        <v/>
      </c>
      <c r="AI36" s="356" t="str">
        <f>IF($B36="","",#REF!)</f>
        <v/>
      </c>
      <c r="AJ36" s="356" t="str">
        <f>IF($B36="","",#REF!)</f>
        <v/>
      </c>
      <c r="AK36" s="356" t="str">
        <f>IF($B36="","",#REF!)</f>
        <v/>
      </c>
      <c r="AL36" s="356" t="str">
        <f>IF($B36="","",#REF!)</f>
        <v/>
      </c>
      <c r="AM36" s="356" t="str">
        <f>IF($B36="","",#REF!)</f>
        <v/>
      </c>
      <c r="AN36" s="356" t="str">
        <f>IF($B36="","",#REF!)</f>
        <v/>
      </c>
      <c r="AO36" s="4"/>
      <c r="AP36" s="4"/>
      <c r="AQ36" s="4"/>
      <c r="AR36" s="4"/>
      <c r="AS36" s="4"/>
      <c r="AT36" s="357">
        <f t="shared" si="17"/>
        <v>1</v>
      </c>
      <c r="AU36" s="4"/>
    </row>
    <row r="37" spans="2:47" x14ac:dyDescent="0.15">
      <c r="B37" s="366" t="str">
        <f>IF(OR(B36="",B36="PE"),"",'様式A-2'!$B37)</f>
        <v/>
      </c>
      <c r="C37" s="271" t="str">
        <f>IF(B37="","",VLOOKUP(B37,'様式A-2'!$B$10:$C$938,2,0))</f>
        <v/>
      </c>
      <c r="D37" s="97" t="str">
        <f>IF($B37="","",COUNTIFS('様式C-1-1用'!$D$4:$D$1073,$B37,'様式C-1-1用'!$I$4:$I$1073,$D8,'様式C-1-1用'!$X$4:$X$1073,$D9))</f>
        <v/>
      </c>
      <c r="E37" s="98" t="str">
        <f>IF($B37="","",COUNTIFS('様式C-1-1用'!$D$4:$D$977,$B37,'様式C-1-1用'!$I$4:$I$977,$D8,'様式C-1-1用'!$X$4:$X$977,$E9))</f>
        <v/>
      </c>
      <c r="F37" s="98" t="str">
        <f>IF($B37="","",COUNTIFS('様式C-1-1用'!$D$4:$D$977,$B37,'様式C-1-1用'!$I$4:$I$977,$D8,'様式C-1-1用'!$X$4:$X$977,$F9))</f>
        <v/>
      </c>
      <c r="G37" s="99" t="str">
        <f>IF($B37="","",COUNTIFS('様式C-1-1用'!$D$4:$D$977,$B37,'様式C-1-1用'!$I$4:$I$977,$D8,'様式C-1-1用'!$X$4:$X$977,$G9))</f>
        <v/>
      </c>
      <c r="H37" s="100" t="str">
        <f>IF($B37="","",COUNTIFS('様式C-1-1用'!$D$4:$D$977,$B37,'様式C-1-1用'!$I$4:$I$977,$H8,'様式C-1-1用'!$X$4:$X$977,$H9))</f>
        <v/>
      </c>
      <c r="I37" s="98" t="str">
        <f>IF($B37="","",COUNTIFS('様式C-1-1用'!$D$4:$D$977,$B37,'様式C-1-1用'!$I$4:$I$977,$H8,'様式C-1-1用'!$X$4:$X$977,$I9))</f>
        <v/>
      </c>
      <c r="J37" s="98" t="str">
        <f>IF($B37="","",COUNTIFS('様式C-1-1用'!$D$4:$D$977,$B37,'様式C-1-1用'!$I$4:$I$977,$H8,'様式C-1-1用'!$X$4:$X$977,$J9))</f>
        <v/>
      </c>
      <c r="K37" s="99" t="str">
        <f>IF($B37="","",COUNTIFS('様式C-1-1用'!$D$4:$D$977,$B37,'様式C-1-1用'!$I$4:$I$977,$H8,'様式C-1-1用'!$X$4:$X$977,$K9))</f>
        <v/>
      </c>
      <c r="L37" s="100" t="str">
        <f>IF($B37="","",COUNTIFS('様式C-1-1用'!$D$4:$D$977,$B37,'様式C-1-1用'!$I$4:$I$977,$L8,'様式C-1-1用'!$X$4:$X$977,$L9))</f>
        <v/>
      </c>
      <c r="M37" s="98" t="str">
        <f>IF($B37="","",COUNTIFS('様式C-1-1用'!$D$4:$D$977,$B37,'様式C-1-1用'!$I$4:$I$977,$L8,'様式C-1-1用'!$X$4:$X$977,$M9))</f>
        <v/>
      </c>
      <c r="N37" s="98" t="str">
        <f>IF($B37="","",COUNTIFS('様式C-1-1用'!$D$4:$D$977,$B37,'様式C-1-1用'!$I$4:$I$977,$L8,'様式C-1-1用'!$X$4:$X$977,$N9))</f>
        <v/>
      </c>
      <c r="O37" s="99" t="str">
        <f>IF($B37="","",COUNTIFS('様式C-1-1用'!$D$4:$D$977,$B37,'様式C-1-1用'!$I$4:$I$977,$L8,'様式C-1-1用'!$X$4:$X$977,$O9))</f>
        <v/>
      </c>
      <c r="P37" s="275" t="str">
        <f t="shared" si="0"/>
        <v/>
      </c>
      <c r="Q37" s="273" t="str">
        <f t="shared" si="1"/>
        <v/>
      </c>
      <c r="R37" s="274" t="str">
        <f t="shared" si="16"/>
        <v/>
      </c>
      <c r="S37" s="100" t="str">
        <f t="shared" si="2"/>
        <v/>
      </c>
      <c r="T37" s="98" t="str">
        <f t="shared" si="3"/>
        <v/>
      </c>
      <c r="U37" s="99" t="str">
        <f t="shared" si="4"/>
        <v/>
      </c>
      <c r="V37" s="100" t="str">
        <f t="shared" si="5"/>
        <v/>
      </c>
      <c r="W37" s="98" t="str">
        <f t="shared" si="6"/>
        <v/>
      </c>
      <c r="X37" s="101" t="str">
        <f t="shared" si="7"/>
        <v/>
      </c>
      <c r="Y37" s="102" t="str">
        <f t="shared" si="8"/>
        <v/>
      </c>
      <c r="Z37" s="103" t="str">
        <f t="shared" si="9"/>
        <v/>
      </c>
      <c r="AA37" s="103" t="str">
        <f t="shared" si="10"/>
        <v/>
      </c>
      <c r="AB37" s="102" t="str">
        <f t="shared" si="11"/>
        <v/>
      </c>
      <c r="AC37" s="279" t="str">
        <f t="shared" si="12"/>
        <v/>
      </c>
      <c r="AD37" s="280" t="str">
        <f t="shared" si="13"/>
        <v/>
      </c>
      <c r="AE37" s="280" t="str">
        <f t="shared" si="14"/>
        <v/>
      </c>
      <c r="AF37" s="281" t="str">
        <f t="shared" si="15"/>
        <v/>
      </c>
      <c r="AG37" s="356" t="str">
        <f>IF($B37="","",#REF!)</f>
        <v/>
      </c>
      <c r="AH37" s="356" t="str">
        <f>IF($B37="","",#REF!)</f>
        <v/>
      </c>
      <c r="AI37" s="356" t="str">
        <f>IF($B37="","",#REF!)</f>
        <v/>
      </c>
      <c r="AJ37" s="356" t="str">
        <f>IF($B37="","",#REF!)</f>
        <v/>
      </c>
      <c r="AK37" s="356" t="str">
        <f>IF($B37="","",#REF!)</f>
        <v/>
      </c>
      <c r="AL37" s="356" t="str">
        <f>IF($B37="","",#REF!)</f>
        <v/>
      </c>
      <c r="AM37" s="356" t="str">
        <f>IF($B37="","",#REF!)</f>
        <v/>
      </c>
      <c r="AN37" s="356" t="str">
        <f>IF($B37="","",#REF!)</f>
        <v/>
      </c>
      <c r="AO37" s="4"/>
      <c r="AP37" s="4"/>
      <c r="AQ37" s="4"/>
      <c r="AR37" s="4"/>
      <c r="AS37" s="4"/>
      <c r="AT37" s="357">
        <f t="shared" si="17"/>
        <v>1</v>
      </c>
      <c r="AU37" s="4"/>
    </row>
    <row r="38" spans="2:47" x14ac:dyDescent="0.15">
      <c r="B38" s="366" t="str">
        <f>IF(OR(B37="",B37="PE"),"",'様式A-2'!$B38)</f>
        <v/>
      </c>
      <c r="C38" s="271" t="str">
        <f>IF(B38="","",VLOOKUP(B38,'様式A-2'!$B$10:$C$938,2,0))</f>
        <v/>
      </c>
      <c r="D38" s="97" t="str">
        <f>IF($B38="","",COUNTIFS('様式C-1-1用'!$D$4:$D$1073,$B38,'様式C-1-1用'!$I$4:$I$1073,$D8,'様式C-1-1用'!$X$4:$X$1073,$D9))</f>
        <v/>
      </c>
      <c r="E38" s="98" t="str">
        <f>IF($B38="","",COUNTIFS('様式C-1-1用'!$D$4:$D$977,$B38,'様式C-1-1用'!$I$4:$I$977,$D8,'様式C-1-1用'!$X$4:$X$977,$E9))</f>
        <v/>
      </c>
      <c r="F38" s="98" t="str">
        <f>IF($B38="","",COUNTIFS('様式C-1-1用'!$D$4:$D$977,$B38,'様式C-1-1用'!$I$4:$I$977,$D8,'様式C-1-1用'!$X$4:$X$977,$F9))</f>
        <v/>
      </c>
      <c r="G38" s="99" t="str">
        <f>IF($B38="","",COUNTIFS('様式C-1-1用'!$D$4:$D$977,$B38,'様式C-1-1用'!$I$4:$I$977,$D8,'様式C-1-1用'!$X$4:$X$977,$G9))</f>
        <v/>
      </c>
      <c r="H38" s="100" t="str">
        <f>IF($B38="","",COUNTIFS('様式C-1-1用'!$D$4:$D$977,$B38,'様式C-1-1用'!$I$4:$I$977,$H8,'様式C-1-1用'!$X$4:$X$977,$H9))</f>
        <v/>
      </c>
      <c r="I38" s="98" t="str">
        <f>IF($B38="","",COUNTIFS('様式C-1-1用'!$D$4:$D$977,$B38,'様式C-1-1用'!$I$4:$I$977,$H8,'様式C-1-1用'!$X$4:$X$977,$I9))</f>
        <v/>
      </c>
      <c r="J38" s="98" t="str">
        <f>IF($B38="","",COUNTIFS('様式C-1-1用'!$D$4:$D$977,$B38,'様式C-1-1用'!$I$4:$I$977,$H8,'様式C-1-1用'!$X$4:$X$977,$J9))</f>
        <v/>
      </c>
      <c r="K38" s="99" t="str">
        <f>IF($B38="","",COUNTIFS('様式C-1-1用'!$D$4:$D$977,$B38,'様式C-1-1用'!$I$4:$I$977,$H8,'様式C-1-1用'!$X$4:$X$977,$K9))</f>
        <v/>
      </c>
      <c r="L38" s="100" t="str">
        <f>IF($B38="","",COUNTIFS('様式C-1-1用'!$D$4:$D$977,$B38,'様式C-1-1用'!$I$4:$I$977,$L8,'様式C-1-1用'!$X$4:$X$977,$L9))</f>
        <v/>
      </c>
      <c r="M38" s="98" t="str">
        <f>IF($B38="","",COUNTIFS('様式C-1-1用'!$D$4:$D$977,$B38,'様式C-1-1用'!$I$4:$I$977,$L8,'様式C-1-1用'!$X$4:$X$977,$M9))</f>
        <v/>
      </c>
      <c r="N38" s="98" t="str">
        <f>IF($B38="","",COUNTIFS('様式C-1-1用'!$D$4:$D$977,$B38,'様式C-1-1用'!$I$4:$I$977,$L8,'様式C-1-1用'!$X$4:$X$977,$N9))</f>
        <v/>
      </c>
      <c r="O38" s="99" t="str">
        <f>IF($B38="","",COUNTIFS('様式C-1-1用'!$D$4:$D$977,$B38,'様式C-1-1用'!$I$4:$I$977,$L8,'様式C-1-1用'!$X$4:$X$977,$O9))</f>
        <v/>
      </c>
      <c r="P38" s="275" t="str">
        <f t="shared" si="0"/>
        <v/>
      </c>
      <c r="Q38" s="273" t="str">
        <f t="shared" si="1"/>
        <v/>
      </c>
      <c r="R38" s="274" t="str">
        <f t="shared" si="16"/>
        <v/>
      </c>
      <c r="S38" s="100" t="str">
        <f t="shared" si="2"/>
        <v/>
      </c>
      <c r="T38" s="98" t="str">
        <f t="shared" si="3"/>
        <v/>
      </c>
      <c r="U38" s="99" t="str">
        <f t="shared" si="4"/>
        <v/>
      </c>
      <c r="V38" s="100" t="str">
        <f t="shared" si="5"/>
        <v/>
      </c>
      <c r="W38" s="98" t="str">
        <f t="shared" si="6"/>
        <v/>
      </c>
      <c r="X38" s="101" t="str">
        <f t="shared" si="7"/>
        <v/>
      </c>
      <c r="Y38" s="102" t="str">
        <f t="shared" si="8"/>
        <v/>
      </c>
      <c r="Z38" s="103" t="str">
        <f t="shared" si="9"/>
        <v/>
      </c>
      <c r="AA38" s="103" t="str">
        <f t="shared" si="10"/>
        <v/>
      </c>
      <c r="AB38" s="102" t="str">
        <f t="shared" si="11"/>
        <v/>
      </c>
      <c r="AC38" s="279" t="str">
        <f t="shared" si="12"/>
        <v/>
      </c>
      <c r="AD38" s="280" t="str">
        <f t="shared" si="13"/>
        <v/>
      </c>
      <c r="AE38" s="280" t="str">
        <f t="shared" si="14"/>
        <v/>
      </c>
      <c r="AF38" s="281" t="str">
        <f t="shared" si="15"/>
        <v/>
      </c>
      <c r="AG38" s="356" t="str">
        <f>IF($B38="","",#REF!)</f>
        <v/>
      </c>
      <c r="AH38" s="356" t="str">
        <f>IF($B38="","",#REF!)</f>
        <v/>
      </c>
      <c r="AI38" s="356" t="str">
        <f>IF($B38="","",#REF!)</f>
        <v/>
      </c>
      <c r="AJ38" s="356" t="str">
        <f>IF($B38="","",#REF!)</f>
        <v/>
      </c>
      <c r="AK38" s="356" t="str">
        <f>IF($B38="","",#REF!)</f>
        <v/>
      </c>
      <c r="AL38" s="356" t="str">
        <f>IF($B38="","",#REF!)</f>
        <v/>
      </c>
      <c r="AM38" s="356" t="str">
        <f>IF($B38="","",#REF!)</f>
        <v/>
      </c>
      <c r="AN38" s="356" t="str">
        <f>IF($B38="","",#REF!)</f>
        <v/>
      </c>
      <c r="AO38" s="4"/>
      <c r="AP38" s="4"/>
      <c r="AQ38" s="4"/>
      <c r="AR38" s="4"/>
      <c r="AS38" s="4"/>
      <c r="AT38" s="357">
        <f t="shared" si="17"/>
        <v>1</v>
      </c>
      <c r="AU38" s="4"/>
    </row>
    <row r="39" spans="2:47" x14ac:dyDescent="0.15">
      <c r="B39" s="366" t="str">
        <f>IF(OR(B38="",B38="PE"),"",'様式A-2'!$B39)</f>
        <v/>
      </c>
      <c r="C39" s="271" t="str">
        <f>IF(B39="","",VLOOKUP(B39,'様式A-2'!$B$10:$C$938,2,0))</f>
        <v/>
      </c>
      <c r="D39" s="97" t="str">
        <f>IF($B39="","",COUNTIFS('様式C-1-1用'!$D$4:$D$1073,$B39,'様式C-1-1用'!$I$4:$I$1073,$D8,'様式C-1-1用'!$X$4:$X$1073,$D9))</f>
        <v/>
      </c>
      <c r="E39" s="98" t="str">
        <f>IF($B39="","",COUNTIFS('様式C-1-1用'!$D$4:$D$977,$B39,'様式C-1-1用'!$I$4:$I$977,$D8,'様式C-1-1用'!$X$4:$X$977,$E9))</f>
        <v/>
      </c>
      <c r="F39" s="98" t="str">
        <f>IF($B39="","",COUNTIFS('様式C-1-1用'!$D$4:$D$977,$B39,'様式C-1-1用'!$I$4:$I$977,$D8,'様式C-1-1用'!$X$4:$X$977,$F9))</f>
        <v/>
      </c>
      <c r="G39" s="99" t="str">
        <f>IF($B39="","",COUNTIFS('様式C-1-1用'!$D$4:$D$977,$B39,'様式C-1-1用'!$I$4:$I$977,$D8,'様式C-1-1用'!$X$4:$X$977,$G9))</f>
        <v/>
      </c>
      <c r="H39" s="100" t="str">
        <f>IF($B39="","",COUNTIFS('様式C-1-1用'!$D$4:$D$977,$B39,'様式C-1-1用'!$I$4:$I$977,$H8,'様式C-1-1用'!$X$4:$X$977,$H9))</f>
        <v/>
      </c>
      <c r="I39" s="98" t="str">
        <f>IF($B39="","",COUNTIFS('様式C-1-1用'!$D$4:$D$977,$B39,'様式C-1-1用'!$I$4:$I$977,$H8,'様式C-1-1用'!$X$4:$X$977,$I9))</f>
        <v/>
      </c>
      <c r="J39" s="98" t="str">
        <f>IF($B39="","",COUNTIFS('様式C-1-1用'!$D$4:$D$977,$B39,'様式C-1-1用'!$I$4:$I$977,$H8,'様式C-1-1用'!$X$4:$X$977,$J9))</f>
        <v/>
      </c>
      <c r="K39" s="99" t="str">
        <f>IF($B39="","",COUNTIFS('様式C-1-1用'!$D$4:$D$977,$B39,'様式C-1-1用'!$I$4:$I$977,$H8,'様式C-1-1用'!$X$4:$X$977,$K9))</f>
        <v/>
      </c>
      <c r="L39" s="100" t="str">
        <f>IF($B39="","",COUNTIFS('様式C-1-1用'!$D$4:$D$977,$B39,'様式C-1-1用'!$I$4:$I$977,$L8,'様式C-1-1用'!$X$4:$X$977,$L9))</f>
        <v/>
      </c>
      <c r="M39" s="98" t="str">
        <f>IF($B39="","",COUNTIFS('様式C-1-1用'!$D$4:$D$977,$B39,'様式C-1-1用'!$I$4:$I$977,$L8,'様式C-1-1用'!$X$4:$X$977,$M9))</f>
        <v/>
      </c>
      <c r="N39" s="98" t="str">
        <f>IF($B39="","",COUNTIFS('様式C-1-1用'!$D$4:$D$977,$B39,'様式C-1-1用'!$I$4:$I$977,$L8,'様式C-1-1用'!$X$4:$X$977,$N9))</f>
        <v/>
      </c>
      <c r="O39" s="99" t="str">
        <f>IF($B39="","",COUNTIFS('様式C-1-1用'!$D$4:$D$977,$B39,'様式C-1-1用'!$I$4:$I$977,$L8,'様式C-1-1用'!$X$4:$X$977,$O9))</f>
        <v/>
      </c>
      <c r="P39" s="275" t="str">
        <f t="shared" si="0"/>
        <v/>
      </c>
      <c r="Q39" s="273" t="str">
        <f t="shared" si="1"/>
        <v/>
      </c>
      <c r="R39" s="274" t="str">
        <f t="shared" si="16"/>
        <v/>
      </c>
      <c r="S39" s="100" t="str">
        <f t="shared" si="2"/>
        <v/>
      </c>
      <c r="T39" s="98" t="str">
        <f t="shared" si="3"/>
        <v/>
      </c>
      <c r="U39" s="99" t="str">
        <f t="shared" si="4"/>
        <v/>
      </c>
      <c r="V39" s="100" t="str">
        <f t="shared" si="5"/>
        <v/>
      </c>
      <c r="W39" s="98" t="str">
        <f t="shared" si="6"/>
        <v/>
      </c>
      <c r="X39" s="101" t="str">
        <f t="shared" si="7"/>
        <v/>
      </c>
      <c r="Y39" s="102" t="str">
        <f t="shared" si="8"/>
        <v/>
      </c>
      <c r="Z39" s="103" t="str">
        <f t="shared" si="9"/>
        <v/>
      </c>
      <c r="AA39" s="103" t="str">
        <f t="shared" si="10"/>
        <v/>
      </c>
      <c r="AB39" s="102" t="str">
        <f t="shared" si="11"/>
        <v/>
      </c>
      <c r="AC39" s="279" t="str">
        <f t="shared" si="12"/>
        <v/>
      </c>
      <c r="AD39" s="280" t="str">
        <f t="shared" si="13"/>
        <v/>
      </c>
      <c r="AE39" s="280" t="str">
        <f t="shared" si="14"/>
        <v/>
      </c>
      <c r="AF39" s="281" t="str">
        <f t="shared" si="15"/>
        <v/>
      </c>
      <c r="AG39" s="356" t="str">
        <f>IF($B39="","",#REF!)</f>
        <v/>
      </c>
      <c r="AH39" s="356" t="str">
        <f>IF($B39="","",#REF!)</f>
        <v/>
      </c>
      <c r="AI39" s="356" t="str">
        <f>IF($B39="","",#REF!)</f>
        <v/>
      </c>
      <c r="AJ39" s="356" t="str">
        <f>IF($B39="","",#REF!)</f>
        <v/>
      </c>
      <c r="AK39" s="356" t="str">
        <f>IF($B39="","",#REF!)</f>
        <v/>
      </c>
      <c r="AL39" s="356" t="str">
        <f>IF($B39="","",#REF!)</f>
        <v/>
      </c>
      <c r="AM39" s="356" t="str">
        <f>IF($B39="","",#REF!)</f>
        <v/>
      </c>
      <c r="AN39" s="356" t="str">
        <f>IF($B39="","",#REF!)</f>
        <v/>
      </c>
      <c r="AO39" s="4"/>
      <c r="AP39" s="4"/>
      <c r="AQ39" s="4"/>
      <c r="AR39" s="4"/>
      <c r="AS39" s="4"/>
      <c r="AT39" s="357">
        <f t="shared" si="17"/>
        <v>1</v>
      </c>
      <c r="AU39" s="4"/>
    </row>
    <row r="40" spans="2:47" x14ac:dyDescent="0.15">
      <c r="B40" s="366" t="str">
        <f>IF(OR(B39="",B39="PE"),"",'様式A-2'!$B40)</f>
        <v/>
      </c>
      <c r="C40" s="271" t="str">
        <f>IF(B40="","",VLOOKUP(B40,'様式A-2'!$B$10:$C$938,2,0))</f>
        <v/>
      </c>
      <c r="D40" s="97" t="str">
        <f>IF($B40="","",COUNTIFS('様式C-1-1用'!$D$4:$D$1073,$B40,'様式C-1-1用'!$I$4:$I$1073,$D8,'様式C-1-1用'!$X$4:$X$1073,$D9))</f>
        <v/>
      </c>
      <c r="E40" s="98" t="str">
        <f>IF($B40="","",COUNTIFS('様式C-1-1用'!$D$4:$D$977,$B40,'様式C-1-1用'!$I$4:$I$977,$D8,'様式C-1-1用'!$X$4:$X$977,$E9))</f>
        <v/>
      </c>
      <c r="F40" s="98" t="str">
        <f>IF($B40="","",COUNTIFS('様式C-1-1用'!$D$4:$D$977,$B40,'様式C-1-1用'!$I$4:$I$977,$D8,'様式C-1-1用'!$X$4:$X$977,$F9))</f>
        <v/>
      </c>
      <c r="G40" s="99" t="str">
        <f>IF($B40="","",COUNTIFS('様式C-1-1用'!$D$4:$D$977,$B40,'様式C-1-1用'!$I$4:$I$977,$D8,'様式C-1-1用'!$X$4:$X$977,$G9))</f>
        <v/>
      </c>
      <c r="H40" s="100" t="str">
        <f>IF($B40="","",COUNTIFS('様式C-1-1用'!$D$4:$D$977,$B40,'様式C-1-1用'!$I$4:$I$977,$H8,'様式C-1-1用'!$X$4:$X$977,$H9))</f>
        <v/>
      </c>
      <c r="I40" s="98" t="str">
        <f>IF($B40="","",COUNTIFS('様式C-1-1用'!$D$4:$D$977,$B40,'様式C-1-1用'!$I$4:$I$977,$H8,'様式C-1-1用'!$X$4:$X$977,$I9))</f>
        <v/>
      </c>
      <c r="J40" s="98" t="str">
        <f>IF($B40="","",COUNTIFS('様式C-1-1用'!$D$4:$D$977,$B40,'様式C-1-1用'!$I$4:$I$977,$H8,'様式C-1-1用'!$X$4:$X$977,$J9))</f>
        <v/>
      </c>
      <c r="K40" s="99" t="str">
        <f>IF($B40="","",COUNTIFS('様式C-1-1用'!$D$4:$D$977,$B40,'様式C-1-1用'!$I$4:$I$977,$H8,'様式C-1-1用'!$X$4:$X$977,$K9))</f>
        <v/>
      </c>
      <c r="L40" s="100" t="str">
        <f>IF($B40="","",COUNTIFS('様式C-1-1用'!$D$4:$D$977,$B40,'様式C-1-1用'!$I$4:$I$977,$L8,'様式C-1-1用'!$X$4:$X$977,$L9))</f>
        <v/>
      </c>
      <c r="M40" s="98" t="str">
        <f>IF($B40="","",COUNTIFS('様式C-1-1用'!$D$4:$D$977,$B40,'様式C-1-1用'!$I$4:$I$977,$L8,'様式C-1-1用'!$X$4:$X$977,$M9))</f>
        <v/>
      </c>
      <c r="N40" s="98" t="str">
        <f>IF($B40="","",COUNTIFS('様式C-1-1用'!$D$4:$D$977,$B40,'様式C-1-1用'!$I$4:$I$977,$L8,'様式C-1-1用'!$X$4:$X$977,$N9))</f>
        <v/>
      </c>
      <c r="O40" s="99" t="str">
        <f>IF($B40="","",COUNTIFS('様式C-1-1用'!$D$4:$D$977,$B40,'様式C-1-1用'!$I$4:$I$977,$L8,'様式C-1-1用'!$X$4:$X$977,$O9))</f>
        <v/>
      </c>
      <c r="P40" s="275" t="str">
        <f t="shared" si="0"/>
        <v/>
      </c>
      <c r="Q40" s="273" t="str">
        <f t="shared" si="1"/>
        <v/>
      </c>
      <c r="R40" s="274" t="str">
        <f t="shared" si="16"/>
        <v/>
      </c>
      <c r="S40" s="100" t="str">
        <f t="shared" si="2"/>
        <v/>
      </c>
      <c r="T40" s="98" t="str">
        <f t="shared" si="3"/>
        <v/>
      </c>
      <c r="U40" s="99" t="str">
        <f t="shared" si="4"/>
        <v/>
      </c>
      <c r="V40" s="100" t="str">
        <f t="shared" si="5"/>
        <v/>
      </c>
      <c r="W40" s="98" t="str">
        <f t="shared" si="6"/>
        <v/>
      </c>
      <c r="X40" s="101" t="str">
        <f t="shared" si="7"/>
        <v/>
      </c>
      <c r="Y40" s="102" t="str">
        <f t="shared" si="8"/>
        <v/>
      </c>
      <c r="Z40" s="103" t="str">
        <f t="shared" si="9"/>
        <v/>
      </c>
      <c r="AA40" s="103" t="str">
        <f t="shared" si="10"/>
        <v/>
      </c>
      <c r="AB40" s="102" t="str">
        <f t="shared" si="11"/>
        <v/>
      </c>
      <c r="AC40" s="279" t="str">
        <f t="shared" si="12"/>
        <v/>
      </c>
      <c r="AD40" s="280" t="str">
        <f t="shared" si="13"/>
        <v/>
      </c>
      <c r="AE40" s="280" t="str">
        <f t="shared" si="14"/>
        <v/>
      </c>
      <c r="AF40" s="281" t="str">
        <f t="shared" si="15"/>
        <v/>
      </c>
      <c r="AG40" s="356" t="str">
        <f>IF($B40="","",#REF!)</f>
        <v/>
      </c>
      <c r="AH40" s="356" t="str">
        <f>IF($B40="","",#REF!)</f>
        <v/>
      </c>
      <c r="AI40" s="356" t="str">
        <f>IF($B40="","",#REF!)</f>
        <v/>
      </c>
      <c r="AJ40" s="356" t="str">
        <f>IF($B40="","",#REF!)</f>
        <v/>
      </c>
      <c r="AK40" s="356" t="str">
        <f>IF($B40="","",#REF!)</f>
        <v/>
      </c>
      <c r="AL40" s="356" t="str">
        <f>IF($B40="","",#REF!)</f>
        <v/>
      </c>
      <c r="AM40" s="356" t="str">
        <f>IF($B40="","",#REF!)</f>
        <v/>
      </c>
      <c r="AN40" s="356" t="str">
        <f>IF($B40="","",#REF!)</f>
        <v/>
      </c>
      <c r="AO40" s="4"/>
      <c r="AP40" s="4"/>
      <c r="AQ40" s="4"/>
      <c r="AR40" s="4"/>
      <c r="AS40" s="4"/>
      <c r="AT40" s="357">
        <f t="shared" si="17"/>
        <v>1</v>
      </c>
      <c r="AU40" s="4"/>
    </row>
    <row r="41" spans="2:47" x14ac:dyDescent="0.15">
      <c r="B41" s="366" t="str">
        <f>IF(OR(B40="",B40="PE"),"",'様式A-2'!$B41)</f>
        <v/>
      </c>
      <c r="C41" s="271" t="str">
        <f>IF(B41="","",VLOOKUP(B41,'様式A-2'!$B$10:$C$938,2,0))</f>
        <v/>
      </c>
      <c r="D41" s="97" t="str">
        <f>IF($B41="","",COUNTIFS('様式C-1-1用'!$D$4:$D$1073,$B41,'様式C-1-1用'!$I$4:$I$1073,$D8,'様式C-1-1用'!$X$4:$X$1073,$D9))</f>
        <v/>
      </c>
      <c r="E41" s="98" t="str">
        <f>IF($B41="","",COUNTIFS('様式C-1-1用'!$D$4:$D$977,$B41,'様式C-1-1用'!$I$4:$I$977,$D8,'様式C-1-1用'!$X$4:$X$977,$E9))</f>
        <v/>
      </c>
      <c r="F41" s="98" t="str">
        <f>IF($B41="","",COUNTIFS('様式C-1-1用'!$D$4:$D$977,$B41,'様式C-1-1用'!$I$4:$I$977,$D8,'様式C-1-1用'!$X$4:$X$977,$F9))</f>
        <v/>
      </c>
      <c r="G41" s="99" t="str">
        <f>IF($B41="","",COUNTIFS('様式C-1-1用'!$D$4:$D$977,$B41,'様式C-1-1用'!$I$4:$I$977,$D8,'様式C-1-1用'!$X$4:$X$977,$G9))</f>
        <v/>
      </c>
      <c r="H41" s="100" t="str">
        <f>IF($B41="","",COUNTIFS('様式C-1-1用'!$D$4:$D$977,$B41,'様式C-1-1用'!$I$4:$I$977,$H8,'様式C-1-1用'!$X$4:$X$977,$H9))</f>
        <v/>
      </c>
      <c r="I41" s="98" t="str">
        <f>IF($B41="","",COUNTIFS('様式C-1-1用'!$D$4:$D$977,$B41,'様式C-1-1用'!$I$4:$I$977,$H8,'様式C-1-1用'!$X$4:$X$977,$I9))</f>
        <v/>
      </c>
      <c r="J41" s="98" t="str">
        <f>IF($B41="","",COUNTIFS('様式C-1-1用'!$D$4:$D$977,$B41,'様式C-1-1用'!$I$4:$I$977,$H8,'様式C-1-1用'!$X$4:$X$977,$J9))</f>
        <v/>
      </c>
      <c r="K41" s="99" t="str">
        <f>IF($B41="","",COUNTIFS('様式C-1-1用'!$D$4:$D$977,$B41,'様式C-1-1用'!$I$4:$I$977,$H8,'様式C-1-1用'!$X$4:$X$977,$K9))</f>
        <v/>
      </c>
      <c r="L41" s="100" t="str">
        <f>IF($B41="","",COUNTIFS('様式C-1-1用'!$D$4:$D$977,$B41,'様式C-1-1用'!$I$4:$I$977,$L8,'様式C-1-1用'!$X$4:$X$977,$L9))</f>
        <v/>
      </c>
      <c r="M41" s="98" t="str">
        <f>IF($B41="","",COUNTIFS('様式C-1-1用'!$D$4:$D$977,$B41,'様式C-1-1用'!$I$4:$I$977,$L8,'様式C-1-1用'!$X$4:$X$977,$M9))</f>
        <v/>
      </c>
      <c r="N41" s="98" t="str">
        <f>IF($B41="","",COUNTIFS('様式C-1-1用'!$D$4:$D$977,$B41,'様式C-1-1用'!$I$4:$I$977,$L8,'様式C-1-1用'!$X$4:$X$977,$N9))</f>
        <v/>
      </c>
      <c r="O41" s="99" t="str">
        <f>IF($B41="","",COUNTIFS('様式C-1-1用'!$D$4:$D$977,$B41,'様式C-1-1用'!$I$4:$I$977,$L8,'様式C-1-1用'!$X$4:$X$977,$O9))</f>
        <v/>
      </c>
      <c r="P41" s="275" t="str">
        <f t="shared" si="0"/>
        <v/>
      </c>
      <c r="Q41" s="273" t="str">
        <f t="shared" si="1"/>
        <v/>
      </c>
      <c r="R41" s="274" t="str">
        <f t="shared" si="16"/>
        <v/>
      </c>
      <c r="S41" s="100" t="str">
        <f t="shared" si="2"/>
        <v/>
      </c>
      <c r="T41" s="98" t="str">
        <f t="shared" si="3"/>
        <v/>
      </c>
      <c r="U41" s="99" t="str">
        <f t="shared" si="4"/>
        <v/>
      </c>
      <c r="V41" s="100" t="str">
        <f t="shared" si="5"/>
        <v/>
      </c>
      <c r="W41" s="98" t="str">
        <f t="shared" si="6"/>
        <v/>
      </c>
      <c r="X41" s="101" t="str">
        <f t="shared" si="7"/>
        <v/>
      </c>
      <c r="Y41" s="102" t="str">
        <f t="shared" si="8"/>
        <v/>
      </c>
      <c r="Z41" s="103" t="str">
        <f t="shared" si="9"/>
        <v/>
      </c>
      <c r="AA41" s="103" t="str">
        <f t="shared" si="10"/>
        <v/>
      </c>
      <c r="AB41" s="102" t="str">
        <f t="shared" si="11"/>
        <v/>
      </c>
      <c r="AC41" s="279" t="str">
        <f t="shared" si="12"/>
        <v/>
      </c>
      <c r="AD41" s="280" t="str">
        <f t="shared" si="13"/>
        <v/>
      </c>
      <c r="AE41" s="280" t="str">
        <f t="shared" si="14"/>
        <v/>
      </c>
      <c r="AF41" s="281" t="str">
        <f t="shared" si="15"/>
        <v/>
      </c>
      <c r="AG41" s="356" t="str">
        <f>IF($B41="","",#REF!)</f>
        <v/>
      </c>
      <c r="AH41" s="356" t="str">
        <f>IF($B41="","",#REF!)</f>
        <v/>
      </c>
      <c r="AI41" s="356" t="str">
        <f>IF($B41="","",#REF!)</f>
        <v/>
      </c>
      <c r="AJ41" s="356" t="str">
        <f>IF($B41="","",#REF!)</f>
        <v/>
      </c>
      <c r="AK41" s="356" t="str">
        <f>IF($B41="","",#REF!)</f>
        <v/>
      </c>
      <c r="AL41" s="356" t="str">
        <f>IF($B41="","",#REF!)</f>
        <v/>
      </c>
      <c r="AM41" s="356" t="str">
        <f>IF($B41="","",#REF!)</f>
        <v/>
      </c>
      <c r="AN41" s="356" t="str">
        <f>IF($B41="","",#REF!)</f>
        <v/>
      </c>
      <c r="AO41" s="4"/>
      <c r="AP41" s="4"/>
      <c r="AQ41" s="4"/>
      <c r="AR41" s="4"/>
      <c r="AS41" s="4"/>
      <c r="AT41" s="357">
        <f t="shared" si="17"/>
        <v>1</v>
      </c>
      <c r="AU41" s="4"/>
    </row>
    <row r="42" spans="2:47" x14ac:dyDescent="0.15">
      <c r="B42" s="366" t="str">
        <f>IF(OR(B41="",B41="PE"),"",'様式A-2'!$B42)</f>
        <v/>
      </c>
      <c r="C42" s="271" t="str">
        <f>IF(B42="","",VLOOKUP(B42,'様式A-2'!$B$10:$C$938,2,0))</f>
        <v/>
      </c>
      <c r="D42" s="97" t="str">
        <f>IF($B42="","",COUNTIFS('様式C-1-1用'!$D$4:$D$1073,$B42,'様式C-1-1用'!$I$4:$I$1073,$D8,'様式C-1-1用'!$X$4:$X$1073,$D9))</f>
        <v/>
      </c>
      <c r="E42" s="98" t="str">
        <f>IF($B42="","",COUNTIFS('様式C-1-1用'!$D$4:$D$977,$B42,'様式C-1-1用'!$I$4:$I$977,$D8,'様式C-1-1用'!$X$4:$X$977,$E9))</f>
        <v/>
      </c>
      <c r="F42" s="98" t="str">
        <f>IF($B42="","",COUNTIFS('様式C-1-1用'!$D$4:$D$977,$B42,'様式C-1-1用'!$I$4:$I$977,$D8,'様式C-1-1用'!$X$4:$X$977,$F9))</f>
        <v/>
      </c>
      <c r="G42" s="99" t="str">
        <f>IF($B42="","",COUNTIFS('様式C-1-1用'!$D$4:$D$977,$B42,'様式C-1-1用'!$I$4:$I$977,$D8,'様式C-1-1用'!$X$4:$X$977,$G9))</f>
        <v/>
      </c>
      <c r="H42" s="100" t="str">
        <f>IF($B42="","",COUNTIFS('様式C-1-1用'!$D$4:$D$977,$B42,'様式C-1-1用'!$I$4:$I$977,$H8,'様式C-1-1用'!$X$4:$X$977,$H9))</f>
        <v/>
      </c>
      <c r="I42" s="98" t="str">
        <f>IF($B42="","",COUNTIFS('様式C-1-1用'!$D$4:$D$977,$B42,'様式C-1-1用'!$I$4:$I$977,$H8,'様式C-1-1用'!$X$4:$X$977,$I9))</f>
        <v/>
      </c>
      <c r="J42" s="98" t="str">
        <f>IF($B42="","",COUNTIFS('様式C-1-1用'!$D$4:$D$977,$B42,'様式C-1-1用'!$I$4:$I$977,$H8,'様式C-1-1用'!$X$4:$X$977,$J9))</f>
        <v/>
      </c>
      <c r="K42" s="99" t="str">
        <f>IF($B42="","",COUNTIFS('様式C-1-1用'!$D$4:$D$977,$B42,'様式C-1-1用'!$I$4:$I$977,$H8,'様式C-1-1用'!$X$4:$X$977,$K9))</f>
        <v/>
      </c>
      <c r="L42" s="100" t="str">
        <f>IF($B42="","",COUNTIFS('様式C-1-1用'!$D$4:$D$977,$B42,'様式C-1-1用'!$I$4:$I$977,$L8,'様式C-1-1用'!$X$4:$X$977,$L9))</f>
        <v/>
      </c>
      <c r="M42" s="98" t="str">
        <f>IF($B42="","",COUNTIFS('様式C-1-1用'!$D$4:$D$977,$B42,'様式C-1-1用'!$I$4:$I$977,$L8,'様式C-1-1用'!$X$4:$X$977,$M9))</f>
        <v/>
      </c>
      <c r="N42" s="98" t="str">
        <f>IF($B42="","",COUNTIFS('様式C-1-1用'!$D$4:$D$977,$B42,'様式C-1-1用'!$I$4:$I$977,$L8,'様式C-1-1用'!$X$4:$X$977,$N9))</f>
        <v/>
      </c>
      <c r="O42" s="99" t="str">
        <f>IF($B42="","",COUNTIFS('様式C-1-1用'!$D$4:$D$977,$B42,'様式C-1-1用'!$I$4:$I$977,$L8,'様式C-1-1用'!$X$4:$X$977,$O9))</f>
        <v/>
      </c>
      <c r="P42" s="275" t="str">
        <f t="shared" si="0"/>
        <v/>
      </c>
      <c r="Q42" s="273" t="str">
        <f t="shared" si="1"/>
        <v/>
      </c>
      <c r="R42" s="274" t="str">
        <f t="shared" si="16"/>
        <v/>
      </c>
      <c r="S42" s="100" t="str">
        <f t="shared" si="2"/>
        <v/>
      </c>
      <c r="T42" s="98" t="str">
        <f t="shared" si="3"/>
        <v/>
      </c>
      <c r="U42" s="99" t="str">
        <f t="shared" si="4"/>
        <v/>
      </c>
      <c r="V42" s="100" t="str">
        <f t="shared" si="5"/>
        <v/>
      </c>
      <c r="W42" s="98" t="str">
        <f t="shared" si="6"/>
        <v/>
      </c>
      <c r="X42" s="101" t="str">
        <f t="shared" si="7"/>
        <v/>
      </c>
      <c r="Y42" s="102" t="str">
        <f t="shared" si="8"/>
        <v/>
      </c>
      <c r="Z42" s="103" t="str">
        <f t="shared" si="9"/>
        <v/>
      </c>
      <c r="AA42" s="103" t="str">
        <f t="shared" si="10"/>
        <v/>
      </c>
      <c r="AB42" s="102" t="str">
        <f t="shared" si="11"/>
        <v/>
      </c>
      <c r="AC42" s="279" t="str">
        <f t="shared" si="12"/>
        <v/>
      </c>
      <c r="AD42" s="280" t="str">
        <f t="shared" si="13"/>
        <v/>
      </c>
      <c r="AE42" s="280" t="str">
        <f t="shared" si="14"/>
        <v/>
      </c>
      <c r="AF42" s="281" t="str">
        <f t="shared" si="15"/>
        <v/>
      </c>
      <c r="AG42" s="356" t="str">
        <f>IF($B42="","",#REF!)</f>
        <v/>
      </c>
      <c r="AH42" s="356" t="str">
        <f>IF($B42="","",#REF!)</f>
        <v/>
      </c>
      <c r="AI42" s="356" t="str">
        <f>IF($B42="","",#REF!)</f>
        <v/>
      </c>
      <c r="AJ42" s="356" t="str">
        <f>IF($B42="","",#REF!)</f>
        <v/>
      </c>
      <c r="AK42" s="356" t="str">
        <f>IF($B42="","",#REF!)</f>
        <v/>
      </c>
      <c r="AL42" s="356" t="str">
        <f>IF($B42="","",#REF!)</f>
        <v/>
      </c>
      <c r="AM42" s="356" t="str">
        <f>IF($B42="","",#REF!)</f>
        <v/>
      </c>
      <c r="AN42" s="356" t="str">
        <f>IF($B42="","",#REF!)</f>
        <v/>
      </c>
      <c r="AO42" s="4"/>
      <c r="AP42" s="4"/>
      <c r="AQ42" s="4"/>
      <c r="AR42" s="4"/>
      <c r="AS42" s="4"/>
      <c r="AT42" s="357">
        <f t="shared" ref="AT42:AT45" si="18">IF(AB42="Ⅳ",4,IF(AB42="Ⅲ",3,IF(AB42="Ⅱ",2,1)))</f>
        <v>1</v>
      </c>
      <c r="AU42" s="4"/>
    </row>
    <row r="43" spans="2:47" x14ac:dyDescent="0.15">
      <c r="B43" s="366" t="str">
        <f>IF(OR(B42="",B42="PE"),"",'様式A-2'!$B43)</f>
        <v/>
      </c>
      <c r="C43" s="271" t="str">
        <f>IF(B43="","",VLOOKUP(B43,'様式A-2'!$B$10:$C$938,2,0))</f>
        <v/>
      </c>
      <c r="D43" s="97" t="str">
        <f>IF($B43="","",COUNTIFS('様式C-1-1用'!$D$4:$D$1073,$B43,'様式C-1-1用'!$I$4:$I$1073,$D8,'様式C-1-1用'!$X$4:$X$1073,$D9))</f>
        <v/>
      </c>
      <c r="E43" s="98" t="str">
        <f>IF($B43="","",COUNTIFS('様式C-1-1用'!$D$4:$D$977,$B43,'様式C-1-1用'!$I$4:$I$977,$D8,'様式C-1-1用'!$X$4:$X$977,$E9))</f>
        <v/>
      </c>
      <c r="F43" s="98" t="str">
        <f>IF($B43="","",COUNTIFS('様式C-1-1用'!$D$4:$D$977,$B43,'様式C-1-1用'!$I$4:$I$977,$D8,'様式C-1-1用'!$X$4:$X$977,$F9))</f>
        <v/>
      </c>
      <c r="G43" s="99" t="str">
        <f>IF($B43="","",COUNTIFS('様式C-1-1用'!$D$4:$D$977,$B43,'様式C-1-1用'!$I$4:$I$977,$D8,'様式C-1-1用'!$X$4:$X$977,$G9))</f>
        <v/>
      </c>
      <c r="H43" s="100" t="str">
        <f>IF($B43="","",COUNTIFS('様式C-1-1用'!$D$4:$D$977,$B43,'様式C-1-1用'!$I$4:$I$977,$H8,'様式C-1-1用'!$X$4:$X$977,$H9))</f>
        <v/>
      </c>
      <c r="I43" s="98" t="str">
        <f>IF($B43="","",COUNTIFS('様式C-1-1用'!$D$4:$D$977,$B43,'様式C-1-1用'!$I$4:$I$977,$H8,'様式C-1-1用'!$X$4:$X$977,$I9))</f>
        <v/>
      </c>
      <c r="J43" s="98" t="str">
        <f>IF($B43="","",COUNTIFS('様式C-1-1用'!$D$4:$D$977,$B43,'様式C-1-1用'!$I$4:$I$977,$H8,'様式C-1-1用'!$X$4:$X$977,$J9))</f>
        <v/>
      </c>
      <c r="K43" s="99" t="str">
        <f>IF($B43="","",COUNTIFS('様式C-1-1用'!$D$4:$D$977,$B43,'様式C-1-1用'!$I$4:$I$977,$H8,'様式C-1-1用'!$X$4:$X$977,$K9))</f>
        <v/>
      </c>
      <c r="L43" s="100" t="str">
        <f>IF($B43="","",COUNTIFS('様式C-1-1用'!$D$4:$D$977,$B43,'様式C-1-1用'!$I$4:$I$977,$L8,'様式C-1-1用'!$X$4:$X$977,$L9))</f>
        <v/>
      </c>
      <c r="M43" s="98" t="str">
        <f>IF($B43="","",COUNTIFS('様式C-1-1用'!$D$4:$D$977,$B43,'様式C-1-1用'!$I$4:$I$977,$L8,'様式C-1-1用'!$X$4:$X$977,$M9))</f>
        <v/>
      </c>
      <c r="N43" s="98" t="str">
        <f>IF($B43="","",COUNTIFS('様式C-1-1用'!$D$4:$D$977,$B43,'様式C-1-1用'!$I$4:$I$977,$L8,'様式C-1-1用'!$X$4:$X$977,$N9))</f>
        <v/>
      </c>
      <c r="O43" s="99" t="str">
        <f>IF($B43="","",COUNTIFS('様式C-1-1用'!$D$4:$D$977,$B43,'様式C-1-1用'!$I$4:$I$977,$L8,'様式C-1-1用'!$X$4:$X$977,$O9))</f>
        <v/>
      </c>
      <c r="P43" s="275" t="str">
        <f t="shared" si="0"/>
        <v/>
      </c>
      <c r="Q43" s="273" t="str">
        <f t="shared" si="1"/>
        <v/>
      </c>
      <c r="R43" s="274" t="str">
        <f t="shared" si="16"/>
        <v/>
      </c>
      <c r="S43" s="100" t="str">
        <f t="shared" si="2"/>
        <v/>
      </c>
      <c r="T43" s="98" t="str">
        <f t="shared" si="3"/>
        <v/>
      </c>
      <c r="U43" s="99" t="str">
        <f t="shared" si="4"/>
        <v/>
      </c>
      <c r="V43" s="100" t="str">
        <f t="shared" si="5"/>
        <v/>
      </c>
      <c r="W43" s="98" t="str">
        <f t="shared" si="6"/>
        <v/>
      </c>
      <c r="X43" s="101" t="str">
        <f t="shared" si="7"/>
        <v/>
      </c>
      <c r="Y43" s="102" t="str">
        <f t="shared" si="8"/>
        <v/>
      </c>
      <c r="Z43" s="103" t="str">
        <f t="shared" si="9"/>
        <v/>
      </c>
      <c r="AA43" s="103" t="str">
        <f t="shared" si="10"/>
        <v/>
      </c>
      <c r="AB43" s="102" t="str">
        <f t="shared" si="11"/>
        <v/>
      </c>
      <c r="AC43" s="279" t="str">
        <f t="shared" si="12"/>
        <v/>
      </c>
      <c r="AD43" s="280" t="str">
        <f t="shared" si="13"/>
        <v/>
      </c>
      <c r="AE43" s="280" t="str">
        <f t="shared" si="14"/>
        <v/>
      </c>
      <c r="AF43" s="281" t="str">
        <f t="shared" si="15"/>
        <v/>
      </c>
      <c r="AG43" s="356" t="str">
        <f>IF($B43="","",#REF!)</f>
        <v/>
      </c>
      <c r="AH43" s="356" t="str">
        <f>IF($B43="","",#REF!)</f>
        <v/>
      </c>
      <c r="AI43" s="356" t="str">
        <f>IF($B43="","",#REF!)</f>
        <v/>
      </c>
      <c r="AJ43" s="356" t="str">
        <f>IF($B43="","",#REF!)</f>
        <v/>
      </c>
      <c r="AK43" s="356" t="str">
        <f>IF($B43="","",#REF!)</f>
        <v/>
      </c>
      <c r="AL43" s="356" t="str">
        <f>IF($B43="","",#REF!)</f>
        <v/>
      </c>
      <c r="AM43" s="356" t="str">
        <f>IF($B43="","",#REF!)</f>
        <v/>
      </c>
      <c r="AN43" s="356" t="str">
        <f>IF($B43="","",#REF!)</f>
        <v/>
      </c>
      <c r="AO43" s="4"/>
      <c r="AP43" s="4"/>
      <c r="AQ43" s="4"/>
      <c r="AR43" s="4"/>
      <c r="AS43" s="4"/>
      <c r="AT43" s="357">
        <f t="shared" si="18"/>
        <v>1</v>
      </c>
      <c r="AU43" s="4"/>
    </row>
    <row r="44" spans="2:47" x14ac:dyDescent="0.15">
      <c r="B44" s="366" t="str">
        <f>IF(OR(B43="",B43="PE"),"",'様式A-2'!$B44)</f>
        <v/>
      </c>
      <c r="C44" s="271" t="str">
        <f>IF(B44="","",VLOOKUP(B44,'様式A-2'!$B$10:$C$938,2,0))</f>
        <v/>
      </c>
      <c r="D44" s="97" t="str">
        <f>IF($B44="","",COUNTIFS('様式C-1-1用'!$D$4:$D$1073,$B44,'様式C-1-1用'!$I$4:$I$1073,$D8,'様式C-1-1用'!$X$4:$X$1073,$D9))</f>
        <v/>
      </c>
      <c r="E44" s="98" t="str">
        <f>IF($B44="","",COUNTIFS('様式C-1-1用'!$D$4:$D$977,$B44,'様式C-1-1用'!$I$4:$I$977,$D8,'様式C-1-1用'!$X$4:$X$977,$E9))</f>
        <v/>
      </c>
      <c r="F44" s="98" t="str">
        <f>IF($B44="","",COUNTIFS('様式C-1-1用'!$D$4:$D$977,$B44,'様式C-1-1用'!$I$4:$I$977,$D8,'様式C-1-1用'!$X$4:$X$977,$F9))</f>
        <v/>
      </c>
      <c r="G44" s="99" t="str">
        <f>IF($B44="","",COUNTIFS('様式C-1-1用'!$D$4:$D$977,$B44,'様式C-1-1用'!$I$4:$I$977,$D8,'様式C-1-1用'!$X$4:$X$977,$G9))</f>
        <v/>
      </c>
      <c r="H44" s="100" t="str">
        <f>IF($B44="","",COUNTIFS('様式C-1-1用'!$D$4:$D$977,$B44,'様式C-1-1用'!$I$4:$I$977,$H8,'様式C-1-1用'!$X$4:$X$977,$H9))</f>
        <v/>
      </c>
      <c r="I44" s="98" t="str">
        <f>IF($B44="","",COUNTIFS('様式C-1-1用'!$D$4:$D$977,$B44,'様式C-1-1用'!$I$4:$I$977,$H8,'様式C-1-1用'!$X$4:$X$977,$I9))</f>
        <v/>
      </c>
      <c r="J44" s="98" t="str">
        <f>IF($B44="","",COUNTIFS('様式C-1-1用'!$D$4:$D$977,$B44,'様式C-1-1用'!$I$4:$I$977,$H8,'様式C-1-1用'!$X$4:$X$977,$J9))</f>
        <v/>
      </c>
      <c r="K44" s="99" t="str">
        <f>IF($B44="","",COUNTIFS('様式C-1-1用'!$D$4:$D$977,$B44,'様式C-1-1用'!$I$4:$I$977,$H8,'様式C-1-1用'!$X$4:$X$977,$K9))</f>
        <v/>
      </c>
      <c r="L44" s="100" t="str">
        <f>IF($B44="","",COUNTIFS('様式C-1-1用'!$D$4:$D$977,$B44,'様式C-1-1用'!$I$4:$I$977,$L8,'様式C-1-1用'!$X$4:$X$977,$L9))</f>
        <v/>
      </c>
      <c r="M44" s="98" t="str">
        <f>IF($B44="","",COUNTIFS('様式C-1-1用'!$D$4:$D$977,$B44,'様式C-1-1用'!$I$4:$I$977,$L8,'様式C-1-1用'!$X$4:$X$977,$M9))</f>
        <v/>
      </c>
      <c r="N44" s="98" t="str">
        <f>IF($B44="","",COUNTIFS('様式C-1-1用'!$D$4:$D$977,$B44,'様式C-1-1用'!$I$4:$I$977,$L8,'様式C-1-1用'!$X$4:$X$977,$N9))</f>
        <v/>
      </c>
      <c r="O44" s="99" t="str">
        <f>IF($B44="","",COUNTIFS('様式C-1-1用'!$D$4:$D$977,$B44,'様式C-1-1用'!$I$4:$I$977,$L8,'様式C-1-1用'!$X$4:$X$977,$O9))</f>
        <v/>
      </c>
      <c r="P44" s="275" t="str">
        <f t="shared" si="0"/>
        <v/>
      </c>
      <c r="Q44" s="273" t="str">
        <f t="shared" si="1"/>
        <v/>
      </c>
      <c r="R44" s="274" t="str">
        <f t="shared" si="16"/>
        <v/>
      </c>
      <c r="S44" s="100" t="str">
        <f t="shared" si="2"/>
        <v/>
      </c>
      <c r="T44" s="98" t="str">
        <f t="shared" si="3"/>
        <v/>
      </c>
      <c r="U44" s="99" t="str">
        <f t="shared" si="4"/>
        <v/>
      </c>
      <c r="V44" s="100" t="str">
        <f t="shared" si="5"/>
        <v/>
      </c>
      <c r="W44" s="98" t="str">
        <f t="shared" si="6"/>
        <v/>
      </c>
      <c r="X44" s="101" t="str">
        <f t="shared" si="7"/>
        <v/>
      </c>
      <c r="Y44" s="102" t="str">
        <f t="shared" si="8"/>
        <v/>
      </c>
      <c r="Z44" s="103" t="str">
        <f t="shared" si="9"/>
        <v/>
      </c>
      <c r="AA44" s="103" t="str">
        <f t="shared" si="10"/>
        <v/>
      </c>
      <c r="AB44" s="102" t="str">
        <f t="shared" si="11"/>
        <v/>
      </c>
      <c r="AC44" s="279" t="str">
        <f t="shared" si="12"/>
        <v/>
      </c>
      <c r="AD44" s="280" t="str">
        <f t="shared" si="13"/>
        <v/>
      </c>
      <c r="AE44" s="280" t="str">
        <f t="shared" si="14"/>
        <v/>
      </c>
      <c r="AF44" s="281" t="str">
        <f t="shared" si="15"/>
        <v/>
      </c>
      <c r="AG44" s="356" t="str">
        <f>IF($B44="","",#REF!)</f>
        <v/>
      </c>
      <c r="AH44" s="356" t="str">
        <f>IF($B44="","",#REF!)</f>
        <v/>
      </c>
      <c r="AI44" s="356" t="str">
        <f>IF($B44="","",#REF!)</f>
        <v/>
      </c>
      <c r="AJ44" s="356" t="str">
        <f>IF($B44="","",#REF!)</f>
        <v/>
      </c>
      <c r="AK44" s="356" t="str">
        <f>IF($B44="","",#REF!)</f>
        <v/>
      </c>
      <c r="AL44" s="356" t="str">
        <f>IF($B44="","",#REF!)</f>
        <v/>
      </c>
      <c r="AM44" s="356" t="str">
        <f>IF($B44="","",#REF!)</f>
        <v/>
      </c>
      <c r="AN44" s="356" t="str">
        <f>IF($B44="","",#REF!)</f>
        <v/>
      </c>
      <c r="AO44" s="4"/>
      <c r="AP44" s="4"/>
      <c r="AQ44" s="4"/>
      <c r="AR44" s="4"/>
      <c r="AS44" s="4"/>
      <c r="AT44" s="357">
        <f t="shared" si="18"/>
        <v>1</v>
      </c>
      <c r="AU44" s="4"/>
    </row>
    <row r="45" spans="2:47" x14ac:dyDescent="0.15">
      <c r="B45" s="366" t="str">
        <f>IF(OR(B44="",B44="PE"),"",'様式A-2'!$B45)</f>
        <v/>
      </c>
      <c r="C45" s="271" t="str">
        <f>IF(B45="","",VLOOKUP(B45,'様式A-2'!$B$10:$C$938,2,0))</f>
        <v/>
      </c>
      <c r="D45" s="97" t="str">
        <f>IF($B45="","",COUNTIFS('様式C-1-1用'!$D$4:$D$1073,$B45,'様式C-1-1用'!$I$4:$I$1073,$D8,'様式C-1-1用'!$X$4:$X$1073,$D9))</f>
        <v/>
      </c>
      <c r="E45" s="98" t="str">
        <f>IF($B45="","",COUNTIFS('様式C-1-1用'!$D$4:$D$977,$B45,'様式C-1-1用'!$I$4:$I$977,$D8,'様式C-1-1用'!$X$4:$X$977,$E9))</f>
        <v/>
      </c>
      <c r="F45" s="98" t="str">
        <f>IF($B45="","",COUNTIFS('様式C-1-1用'!$D$4:$D$977,$B45,'様式C-1-1用'!$I$4:$I$977,$D8,'様式C-1-1用'!$X$4:$X$977,$F9))</f>
        <v/>
      </c>
      <c r="G45" s="99" t="str">
        <f>IF($B45="","",COUNTIFS('様式C-1-1用'!$D$4:$D$977,$B45,'様式C-1-1用'!$I$4:$I$977,$D8,'様式C-1-1用'!$X$4:$X$977,$G9))</f>
        <v/>
      </c>
      <c r="H45" s="100" t="str">
        <f>IF($B45="","",COUNTIFS('様式C-1-1用'!$D$4:$D$977,$B45,'様式C-1-1用'!$I$4:$I$977,$H8,'様式C-1-1用'!$X$4:$X$977,$H9))</f>
        <v/>
      </c>
      <c r="I45" s="98" t="str">
        <f>IF($B45="","",COUNTIFS('様式C-1-1用'!$D$4:$D$977,$B45,'様式C-1-1用'!$I$4:$I$977,$H8,'様式C-1-1用'!$X$4:$X$977,$I9))</f>
        <v/>
      </c>
      <c r="J45" s="98" t="str">
        <f>IF($B45="","",COUNTIFS('様式C-1-1用'!$D$4:$D$977,$B45,'様式C-1-1用'!$I$4:$I$977,$H8,'様式C-1-1用'!$X$4:$X$977,$J9))</f>
        <v/>
      </c>
      <c r="K45" s="99" t="str">
        <f>IF($B45="","",COUNTIFS('様式C-1-1用'!$D$4:$D$977,$B45,'様式C-1-1用'!$I$4:$I$977,$H8,'様式C-1-1用'!$X$4:$X$977,$K9))</f>
        <v/>
      </c>
      <c r="L45" s="100" t="str">
        <f>IF($B45="","",COUNTIFS('様式C-1-1用'!$D$4:$D$977,$B45,'様式C-1-1用'!$I$4:$I$977,$L8,'様式C-1-1用'!$X$4:$X$977,$L9))</f>
        <v/>
      </c>
      <c r="M45" s="98" t="str">
        <f>IF($B45="","",COUNTIFS('様式C-1-1用'!$D$4:$D$977,$B45,'様式C-1-1用'!$I$4:$I$977,$L8,'様式C-1-1用'!$X$4:$X$977,$M9))</f>
        <v/>
      </c>
      <c r="N45" s="98" t="str">
        <f>IF($B45="","",COUNTIFS('様式C-1-1用'!$D$4:$D$977,$B45,'様式C-1-1用'!$I$4:$I$977,$L8,'様式C-1-1用'!$X$4:$X$977,$N9))</f>
        <v/>
      </c>
      <c r="O45" s="99" t="str">
        <f>IF($B45="","",COUNTIFS('様式C-1-1用'!$D$4:$D$977,$B45,'様式C-1-1用'!$I$4:$I$977,$L8,'様式C-1-1用'!$X$4:$X$977,$O9))</f>
        <v/>
      </c>
      <c r="P45" s="275" t="str">
        <f t="shared" si="0"/>
        <v/>
      </c>
      <c r="Q45" s="273" t="str">
        <f t="shared" si="1"/>
        <v/>
      </c>
      <c r="R45" s="274" t="str">
        <f t="shared" si="16"/>
        <v/>
      </c>
      <c r="S45" s="100" t="str">
        <f t="shared" si="2"/>
        <v/>
      </c>
      <c r="T45" s="98" t="str">
        <f t="shared" si="3"/>
        <v/>
      </c>
      <c r="U45" s="99" t="str">
        <f t="shared" si="4"/>
        <v/>
      </c>
      <c r="V45" s="100" t="str">
        <f t="shared" si="5"/>
        <v/>
      </c>
      <c r="W45" s="98" t="str">
        <f t="shared" si="6"/>
        <v/>
      </c>
      <c r="X45" s="101" t="str">
        <f t="shared" si="7"/>
        <v/>
      </c>
      <c r="Y45" s="102" t="str">
        <f t="shared" si="8"/>
        <v/>
      </c>
      <c r="Z45" s="103" t="str">
        <f t="shared" si="9"/>
        <v/>
      </c>
      <c r="AA45" s="103" t="str">
        <f t="shared" si="10"/>
        <v/>
      </c>
      <c r="AB45" s="102" t="str">
        <f t="shared" si="11"/>
        <v/>
      </c>
      <c r="AC45" s="279" t="str">
        <f t="shared" si="12"/>
        <v/>
      </c>
      <c r="AD45" s="280" t="str">
        <f t="shared" si="13"/>
        <v/>
      </c>
      <c r="AE45" s="280" t="str">
        <f t="shared" si="14"/>
        <v/>
      </c>
      <c r="AF45" s="281" t="str">
        <f t="shared" si="15"/>
        <v/>
      </c>
      <c r="AG45" s="356" t="str">
        <f>IF($B45="","",#REF!)</f>
        <v/>
      </c>
      <c r="AH45" s="356" t="str">
        <f>IF($B45="","",#REF!)</f>
        <v/>
      </c>
      <c r="AI45" s="356" t="str">
        <f>IF($B45="","",#REF!)</f>
        <v/>
      </c>
      <c r="AJ45" s="356" t="str">
        <f>IF($B45="","",#REF!)</f>
        <v/>
      </c>
      <c r="AK45" s="356" t="str">
        <f>IF($B45="","",#REF!)</f>
        <v/>
      </c>
      <c r="AL45" s="356" t="str">
        <f>IF($B45="","",#REF!)</f>
        <v/>
      </c>
      <c r="AM45" s="356" t="str">
        <f>IF($B45="","",#REF!)</f>
        <v/>
      </c>
      <c r="AN45" s="356" t="str">
        <f>IF($B45="","",#REF!)</f>
        <v/>
      </c>
      <c r="AO45" s="4"/>
      <c r="AP45" s="4"/>
      <c r="AQ45" s="4"/>
      <c r="AR45" s="4"/>
      <c r="AS45" s="4"/>
      <c r="AT45" s="357">
        <f t="shared" si="18"/>
        <v>1</v>
      </c>
      <c r="AU45" s="4"/>
    </row>
    <row r="46" spans="2:47" x14ac:dyDescent="0.15">
      <c r="B46" s="367" t="str">
        <f>IF(OR(B45="",B45="PE"),"",'様式A-2'!$B46)</f>
        <v/>
      </c>
      <c r="C46" s="272" t="str">
        <f>IF(B46="","",VLOOKUP(B46,'様式A-2'!$B$10:$C$938,2,0))</f>
        <v/>
      </c>
      <c r="D46" s="104" t="str">
        <f>IF($B46="","",COUNTIFS('様式C-1-1用'!$D$4:$D$1073,$B46,'様式C-1-1用'!$I$4:$I$1073,$D8,'様式C-1-1用'!$X$4:$X$1073,$D9))</f>
        <v/>
      </c>
      <c r="E46" s="105" t="str">
        <f>IF($B46="","",COUNTIFS('様式C-1-1用'!$D$4:$D$977,$B46,'様式C-1-1用'!$I$4:$I$977,$D8,'様式C-1-1用'!$X$4:$X$977,$E9))</f>
        <v/>
      </c>
      <c r="F46" s="105" t="str">
        <f>IF($B46="","",COUNTIFS('様式C-1-1用'!$D$4:$D$977,$B46,'様式C-1-1用'!$I$4:$I$977,$D8,'様式C-1-1用'!$X$4:$X$977,$F9))</f>
        <v/>
      </c>
      <c r="G46" s="106" t="str">
        <f>IF($B46="","",COUNTIFS('様式C-1-1用'!$D$4:$D$977,$B46,'様式C-1-1用'!$I$4:$I$977,$D8,'様式C-1-1用'!$X$4:$X$977,$G9))</f>
        <v/>
      </c>
      <c r="H46" s="107" t="str">
        <f>IF($B46="","",COUNTIFS('様式C-1-1用'!$D$4:$D$977,$B46,'様式C-1-1用'!$I$4:$I$977,$H8,'様式C-1-1用'!$X$4:$X$977,$H9))</f>
        <v/>
      </c>
      <c r="I46" s="105" t="str">
        <f>IF($B46="","",COUNTIFS('様式C-1-1用'!$D$4:$D$977,$B46,'様式C-1-1用'!$I$4:$I$977,$H8,'様式C-1-1用'!$X$4:$X$977,$I9))</f>
        <v/>
      </c>
      <c r="J46" s="105" t="str">
        <f>IF($B46="","",COUNTIFS('様式C-1-1用'!$D$4:$D$977,$B46,'様式C-1-1用'!$I$4:$I$977,$H8,'様式C-1-1用'!$X$4:$X$977,$J9))</f>
        <v/>
      </c>
      <c r="K46" s="106" t="str">
        <f>IF($B46="","",COUNTIFS('様式C-1-1用'!$D$4:$D$977,$B46,'様式C-1-1用'!$I$4:$I$977,$H8,'様式C-1-1用'!$X$4:$X$977,$K9))</f>
        <v/>
      </c>
      <c r="L46" s="107" t="str">
        <f>IF($B46="","",COUNTIFS('様式C-1-1用'!$D$4:$D$977,$B46,'様式C-1-1用'!$I$4:$I$977,$L8,'様式C-1-1用'!$X$4:$X$977,$L9))</f>
        <v/>
      </c>
      <c r="M46" s="105" t="str">
        <f>IF($B46="","",COUNTIFS('様式C-1-1用'!$D$4:$D$977,$B46,'様式C-1-1用'!$I$4:$I$977,$L8,'様式C-1-1用'!$X$4:$X$977,$M9))</f>
        <v/>
      </c>
      <c r="N46" s="105" t="str">
        <f>IF($B46="","",COUNTIFS('様式C-1-1用'!$D$4:$D$977,$B46,'様式C-1-1用'!$I$4:$I$977,$L8,'様式C-1-1用'!$X$4:$X$977,$N9))</f>
        <v/>
      </c>
      <c r="O46" s="106" t="str">
        <f>IF($B46="","",COUNTIFS('様式C-1-1用'!$D$4:$D$977,$B46,'様式C-1-1用'!$I$4:$I$977,$L8,'様式C-1-1用'!$X$4:$X$977,$O9))</f>
        <v/>
      </c>
      <c r="P46" s="276" t="str">
        <f t="shared" si="0"/>
        <v/>
      </c>
      <c r="Q46" s="277" t="str">
        <f t="shared" si="1"/>
        <v/>
      </c>
      <c r="R46" s="278" t="str">
        <f t="shared" si="16"/>
        <v/>
      </c>
      <c r="S46" s="107" t="str">
        <f t="shared" si="2"/>
        <v/>
      </c>
      <c r="T46" s="105" t="str">
        <f t="shared" si="3"/>
        <v/>
      </c>
      <c r="U46" s="106" t="str">
        <f t="shared" si="4"/>
        <v/>
      </c>
      <c r="V46" s="107" t="str">
        <f t="shared" si="5"/>
        <v/>
      </c>
      <c r="W46" s="105" t="str">
        <f t="shared" si="6"/>
        <v/>
      </c>
      <c r="X46" s="108" t="str">
        <f t="shared" si="7"/>
        <v/>
      </c>
      <c r="Y46" s="364" t="str">
        <f t="shared" si="8"/>
        <v/>
      </c>
      <c r="Z46" s="365" t="str">
        <f t="shared" si="9"/>
        <v/>
      </c>
      <c r="AA46" s="365" t="str">
        <f t="shared" si="10"/>
        <v/>
      </c>
      <c r="AB46" s="364" t="str">
        <f t="shared" si="11"/>
        <v/>
      </c>
      <c r="AC46" s="282" t="str">
        <f t="shared" si="12"/>
        <v/>
      </c>
      <c r="AD46" s="283" t="str">
        <f t="shared" si="13"/>
        <v/>
      </c>
      <c r="AE46" s="283" t="str">
        <f t="shared" si="14"/>
        <v/>
      </c>
      <c r="AF46" s="284" t="str">
        <f t="shared" si="15"/>
        <v/>
      </c>
      <c r="AG46" s="356" t="str">
        <f>IF($B46="","",#REF!)</f>
        <v/>
      </c>
      <c r="AH46" s="356" t="str">
        <f>IF($B46="","",#REF!)</f>
        <v/>
      </c>
      <c r="AI46" s="356" t="str">
        <f>IF($B46="","",#REF!)</f>
        <v/>
      </c>
      <c r="AJ46" s="356" t="str">
        <f>IF($B46="","",#REF!)</f>
        <v/>
      </c>
      <c r="AK46" s="356" t="str">
        <f>IF($B46="","",#REF!)</f>
        <v/>
      </c>
      <c r="AL46" s="356" t="str">
        <f>IF($B46="","",#REF!)</f>
        <v/>
      </c>
      <c r="AM46" s="356" t="str">
        <f>IF($B46="","",#REF!)</f>
        <v/>
      </c>
      <c r="AN46" s="356" t="str">
        <f>IF($B46="","",#REF!)</f>
        <v/>
      </c>
      <c r="AO46" s="4"/>
      <c r="AP46" s="4"/>
      <c r="AQ46" s="4"/>
      <c r="AR46" s="4"/>
      <c r="AS46" s="4"/>
      <c r="AT46" s="357">
        <f t="shared" si="17"/>
        <v>1</v>
      </c>
      <c r="AU46" s="4"/>
    </row>
    <row r="47" spans="2:47" ht="12.75" thickBot="1" x14ac:dyDescent="0.2">
      <c r="B47" s="367" t="str">
        <f>IF(OR(B46="",B46="PE"),"",'様式A-2'!$B47)</f>
        <v/>
      </c>
      <c r="C47" s="272" t="str">
        <f>IF(B47="","",VLOOKUP(B47,'様式A-2'!$B$10:$C$938,2,0))</f>
        <v/>
      </c>
      <c r="D47" s="104" t="str">
        <f>IF($B47="","",COUNTIFS('様式C-1-1用'!$D$4:$D$1073,$B47,'様式C-1-1用'!$I$4:$I$1073,$D8,'様式C-1-1用'!$X$4:$X$1073,$D9))</f>
        <v/>
      </c>
      <c r="E47" s="105" t="str">
        <f>IF($B47="","",COUNTIFS('様式C-1-1用'!$D$4:$D$977,$B47,'様式C-1-1用'!$I$4:$I$977,$D8,'様式C-1-1用'!$X$4:$X$977,$E9))</f>
        <v/>
      </c>
      <c r="F47" s="105" t="str">
        <f>IF($B47="","",COUNTIFS('様式C-1-1用'!$D$4:$D$977,$B47,'様式C-1-1用'!$I$4:$I$977,$D8,'様式C-1-1用'!$X$4:$X$977,$F9))</f>
        <v/>
      </c>
      <c r="G47" s="106" t="str">
        <f>IF($B47="","",COUNTIFS('様式C-1-1用'!$D$4:$D$977,$B47,'様式C-1-1用'!$I$4:$I$977,$D8,'様式C-1-1用'!$X$4:$X$977,$G9))</f>
        <v/>
      </c>
      <c r="H47" s="107" t="str">
        <f>IF($B47="","",COUNTIFS('様式C-1-1用'!$D$4:$D$977,$B47,'様式C-1-1用'!$I$4:$I$977,$H8,'様式C-1-1用'!$X$4:$X$977,$H9))</f>
        <v/>
      </c>
      <c r="I47" s="105" t="str">
        <f>IF($B47="","",COUNTIFS('様式C-1-1用'!$D$4:$D$977,$B47,'様式C-1-1用'!$I$4:$I$977,$H8,'様式C-1-1用'!$X$4:$X$977,$I9))</f>
        <v/>
      </c>
      <c r="J47" s="105" t="str">
        <f>IF($B47="","",COUNTIFS('様式C-1-1用'!$D$4:$D$977,$B47,'様式C-1-1用'!$I$4:$I$977,$H8,'様式C-1-1用'!$X$4:$X$977,$J9))</f>
        <v/>
      </c>
      <c r="K47" s="106" t="str">
        <f>IF($B47="","",COUNTIFS('様式C-1-1用'!$D$4:$D$977,$B47,'様式C-1-1用'!$I$4:$I$977,$H8,'様式C-1-1用'!$X$4:$X$977,$K9))</f>
        <v/>
      </c>
      <c r="L47" s="107" t="str">
        <f>IF($B47="","",COUNTIFS('様式C-1-1用'!$D$4:$D$977,$B47,'様式C-1-1用'!$I$4:$I$977,$L8,'様式C-1-1用'!$X$4:$X$977,$L9))</f>
        <v/>
      </c>
      <c r="M47" s="105" t="str">
        <f>IF($B47="","",COUNTIFS('様式C-1-1用'!$D$4:$D$977,$B47,'様式C-1-1用'!$I$4:$I$977,$L8,'様式C-1-1用'!$X$4:$X$977,$M9))</f>
        <v/>
      </c>
      <c r="N47" s="105" t="str">
        <f>IF($B47="","",COUNTIFS('様式C-1-1用'!$D$4:$D$977,$B47,'様式C-1-1用'!$I$4:$I$977,$L8,'様式C-1-1用'!$X$4:$X$977,$N9))</f>
        <v/>
      </c>
      <c r="O47" s="106" t="str">
        <f>IF($B47="","",COUNTIFS('様式C-1-1用'!$D$4:$D$977,$B47,'様式C-1-1用'!$I$4:$I$977,$L8,'様式C-1-1用'!$X$4:$X$977,$O9))</f>
        <v/>
      </c>
      <c r="P47" s="276" t="str">
        <f t="shared" ref="P47" si="19">IF($B47="","",IF(D47&gt;0,1,0))</f>
        <v/>
      </c>
      <c r="Q47" s="277" t="str">
        <f t="shared" ref="Q47" si="20">IF($B47="","",IF(AND(D47=0,E47&gt;0),1,0))</f>
        <v/>
      </c>
      <c r="R47" s="278" t="str">
        <f t="shared" ref="R47" si="21">IF($B47="","",IF(AND(D47=0,E47=0,(F47+G47)&gt;0),1,0))</f>
        <v/>
      </c>
      <c r="S47" s="107" t="str">
        <f t="shared" ref="S47" si="22">IF($B47="","",H47)</f>
        <v/>
      </c>
      <c r="T47" s="105" t="str">
        <f t="shared" ref="T47" si="23">IF($B47="","",I47)</f>
        <v/>
      </c>
      <c r="U47" s="106" t="str">
        <f t="shared" ref="U47" si="24">IF($B47="","",J47+K47)</f>
        <v/>
      </c>
      <c r="V47" s="107" t="str">
        <f t="shared" ref="V47" si="25">IF($B47="","",L47)</f>
        <v/>
      </c>
      <c r="W47" s="105" t="str">
        <f t="shared" ref="W47" si="26">IF($B47="","",M47)</f>
        <v/>
      </c>
      <c r="X47" s="108" t="str">
        <f t="shared" ref="X47" si="27">IF($B47="","",N47+O47)</f>
        <v/>
      </c>
      <c r="Y47" s="364" t="str">
        <f t="shared" ref="Y47" si="28">IF($B47="","",IF(P47&gt;0,"Ⅳ",IF(Q47&gt;0,"Ⅲ",IF(R47&gt;0,"Ⅱ","Ⅰ"))))</f>
        <v/>
      </c>
      <c r="Z47" s="365" t="str">
        <f t="shared" ref="Z47" si="29">IF($B47="","",IF(S47&gt;0,"Ⅳ",IF(T47&gt;0,"Ⅲ",IF(U47&gt;0,"Ⅱ","Ⅰ"))))</f>
        <v/>
      </c>
      <c r="AA47" s="365" t="str">
        <f t="shared" ref="AA47" si="30">IF($B47="","",IF(V47&gt;0,"Ⅳ",IF(W47&gt;0,"Ⅲ",IF(X47&gt;0,"Ⅱ","Ⅰ"))))</f>
        <v/>
      </c>
      <c r="AB47" s="364" t="str">
        <f t="shared" ref="AB47" si="31">IF(B47="","",IF((P47+S47+V47)&gt;0,"Ⅳ",IF((Q47+T47+W47)&gt;0,"Ⅲ",IF((R47+U47+X47)&gt;0,"Ⅱ","Ⅰ"))))</f>
        <v/>
      </c>
      <c r="AC47" s="282" t="str">
        <f t="shared" si="12"/>
        <v/>
      </c>
      <c r="AD47" s="283" t="str">
        <f t="shared" si="13"/>
        <v/>
      </c>
      <c r="AE47" s="283" t="str">
        <f t="shared" si="14"/>
        <v/>
      </c>
      <c r="AF47" s="284" t="str">
        <f t="shared" si="15"/>
        <v/>
      </c>
      <c r="AG47" s="356" t="str">
        <f>IF($B47="","",#REF!)</f>
        <v/>
      </c>
      <c r="AH47" s="356" t="str">
        <f>IF($B47="","",#REF!)</f>
        <v/>
      </c>
      <c r="AI47" s="356" t="str">
        <f>IF($B47="","",#REF!)</f>
        <v/>
      </c>
      <c r="AJ47" s="356" t="str">
        <f>IF($B47="","",#REF!)</f>
        <v/>
      </c>
      <c r="AK47" s="356" t="str">
        <f>IF($B47="","",#REF!)</f>
        <v/>
      </c>
      <c r="AL47" s="356" t="str">
        <f>IF($B47="","",#REF!)</f>
        <v/>
      </c>
      <c r="AM47" s="356" t="str">
        <f>IF($B47="","",#REF!)</f>
        <v/>
      </c>
      <c r="AN47" s="356" t="str">
        <f>IF($B47="","",#REF!)</f>
        <v/>
      </c>
      <c r="AO47" s="4"/>
      <c r="AP47" s="4"/>
      <c r="AQ47" s="4"/>
      <c r="AR47" s="4"/>
      <c r="AS47" s="4"/>
      <c r="AT47" s="357">
        <f t="shared" ref="AT47" si="32">IF(AB47="Ⅳ",4,IF(AB47="Ⅲ",3,IF(AB47="Ⅱ",2,1)))</f>
        <v>1</v>
      </c>
      <c r="AU47" s="4"/>
    </row>
    <row r="48" spans="2:47" ht="15" customHeight="1" thickTop="1" thickBot="1" x14ac:dyDescent="0.2">
      <c r="B48" s="1055" t="s">
        <v>56</v>
      </c>
      <c r="C48" s="1056"/>
      <c r="D48" s="368">
        <f>SUM(D10:D47)</f>
        <v>0</v>
      </c>
      <c r="E48" s="369">
        <f t="shared" ref="E48:F48" si="33">SUM(E10:E47)</f>
        <v>0</v>
      </c>
      <c r="F48" s="369">
        <f t="shared" si="33"/>
        <v>0</v>
      </c>
      <c r="G48" s="370">
        <f>SUM(G10:G47)</f>
        <v>0</v>
      </c>
      <c r="H48" s="371">
        <f t="shared" ref="H48:X48" si="34">SUM(H10:H47)</f>
        <v>0</v>
      </c>
      <c r="I48" s="369">
        <f t="shared" si="34"/>
        <v>0</v>
      </c>
      <c r="J48" s="369">
        <f t="shared" si="34"/>
        <v>1</v>
      </c>
      <c r="K48" s="370">
        <f t="shared" si="34"/>
        <v>72</v>
      </c>
      <c r="L48" s="371">
        <f t="shared" si="34"/>
        <v>0</v>
      </c>
      <c r="M48" s="369">
        <f t="shared" si="34"/>
        <v>0</v>
      </c>
      <c r="N48" s="369">
        <f t="shared" si="34"/>
        <v>2</v>
      </c>
      <c r="O48" s="370">
        <f t="shared" si="34"/>
        <v>40</v>
      </c>
      <c r="P48" s="371">
        <f t="shared" si="34"/>
        <v>0</v>
      </c>
      <c r="Q48" s="369">
        <f t="shared" si="34"/>
        <v>0</v>
      </c>
      <c r="R48" s="370">
        <f t="shared" si="34"/>
        <v>0</v>
      </c>
      <c r="S48" s="371">
        <f t="shared" si="34"/>
        <v>0</v>
      </c>
      <c r="T48" s="369">
        <f t="shared" si="34"/>
        <v>0</v>
      </c>
      <c r="U48" s="370">
        <f t="shared" si="34"/>
        <v>73</v>
      </c>
      <c r="V48" s="371">
        <f t="shared" si="34"/>
        <v>0</v>
      </c>
      <c r="W48" s="369">
        <f>SUM(W10:W47)</f>
        <v>0</v>
      </c>
      <c r="X48" s="372">
        <f t="shared" si="34"/>
        <v>42</v>
      </c>
      <c r="Y48" s="373"/>
      <c r="Z48" s="374"/>
      <c r="AA48" s="374"/>
      <c r="AB48" s="373"/>
      <c r="AC48" s="375">
        <f t="shared" ref="AC48:AN48" si="35">SUM(AC10:AC47)</f>
        <v>0</v>
      </c>
      <c r="AD48" s="376">
        <f t="shared" si="35"/>
        <v>0</v>
      </c>
      <c r="AE48" s="376">
        <f t="shared" si="35"/>
        <v>0</v>
      </c>
      <c r="AF48" s="377">
        <f t="shared" si="35"/>
        <v>0</v>
      </c>
      <c r="AG48" s="378">
        <f t="shared" si="35"/>
        <v>0</v>
      </c>
      <c r="AH48" s="379">
        <f t="shared" si="35"/>
        <v>0</v>
      </c>
      <c r="AI48" s="379">
        <f t="shared" si="35"/>
        <v>0.01</v>
      </c>
      <c r="AJ48" s="379">
        <f t="shared" si="35"/>
        <v>33.550000000000004</v>
      </c>
      <c r="AK48" s="379">
        <f t="shared" si="35"/>
        <v>0</v>
      </c>
      <c r="AL48" s="379">
        <f t="shared" si="35"/>
        <v>0</v>
      </c>
      <c r="AM48" s="379">
        <f t="shared" si="35"/>
        <v>8.8999999999999986</v>
      </c>
      <c r="AN48" s="380">
        <f t="shared" si="35"/>
        <v>178.29</v>
      </c>
      <c r="AO48" s="4"/>
      <c r="AP48" s="4"/>
      <c r="AQ48" s="4"/>
      <c r="AR48" s="4"/>
      <c r="AS48" s="4"/>
      <c r="AT48" s="358">
        <f>MAX(AT10:AT47)</f>
        <v>2</v>
      </c>
      <c r="AU48" s="4" t="s">
        <v>318</v>
      </c>
    </row>
    <row r="49" spans="4:40" x14ac:dyDescent="0.15">
      <c r="D49" s="353" t="s">
        <v>543</v>
      </c>
      <c r="E49" s="352"/>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row>
    <row r="50" spans="4:40" x14ac:dyDescent="0.15">
      <c r="D50" s="353" t="s">
        <v>544</v>
      </c>
      <c r="E50" s="352"/>
      <c r="F50" s="353"/>
      <c r="G50" s="353"/>
      <c r="H50" s="353"/>
      <c r="I50" s="353"/>
      <c r="J50" s="353"/>
      <c r="K50" s="353"/>
      <c r="L50" s="353"/>
      <c r="M50" s="353"/>
      <c r="N50" s="353"/>
      <c r="O50" s="353"/>
      <c r="P50" s="353"/>
      <c r="Q50" s="353"/>
      <c r="R50" s="353"/>
      <c r="S50" s="353"/>
      <c r="T50" s="353"/>
      <c r="U50" s="353"/>
      <c r="V50" s="353"/>
      <c r="W50" s="353"/>
      <c r="X50" s="353"/>
      <c r="Y50" s="353"/>
      <c r="Z50" s="353"/>
      <c r="AA50" s="353"/>
      <c r="AB50" s="353"/>
      <c r="AC50" s="353"/>
      <c r="AD50" s="353"/>
      <c r="AE50" s="353"/>
      <c r="AF50" s="353"/>
      <c r="AG50" s="353"/>
      <c r="AH50" s="353"/>
      <c r="AI50" s="353"/>
      <c r="AJ50" s="353"/>
      <c r="AK50" s="353"/>
      <c r="AL50" s="353"/>
      <c r="AM50" s="353"/>
      <c r="AN50" s="353"/>
    </row>
    <row r="51" spans="4:40" x14ac:dyDescent="0.15">
      <c r="D51" s="353" t="s">
        <v>297</v>
      </c>
      <c r="E51" s="352"/>
      <c r="F51" s="353"/>
      <c r="G51" s="353"/>
      <c r="H51" s="353"/>
      <c r="I51" s="353"/>
      <c r="J51" s="353"/>
      <c r="K51" s="353"/>
      <c r="L51" s="353"/>
      <c r="M51" s="353"/>
      <c r="N51" s="353"/>
      <c r="O51" s="353"/>
      <c r="P51" s="353"/>
      <c r="Q51" s="353"/>
      <c r="R51" s="353"/>
      <c r="S51" s="353"/>
      <c r="T51" s="353"/>
      <c r="U51" s="353"/>
      <c r="V51" s="353"/>
      <c r="W51" s="353"/>
      <c r="X51" s="353"/>
      <c r="Y51" s="353"/>
      <c r="Z51" s="353"/>
      <c r="AA51" s="353"/>
      <c r="AB51" s="353"/>
      <c r="AC51" s="353"/>
      <c r="AD51" s="353"/>
      <c r="AE51" s="353"/>
      <c r="AF51" s="353"/>
      <c r="AG51" s="353"/>
      <c r="AH51" s="353"/>
      <c r="AI51" s="353"/>
      <c r="AJ51" s="353"/>
      <c r="AK51" s="353"/>
      <c r="AL51" s="353"/>
      <c r="AM51" s="353"/>
      <c r="AN51" s="353"/>
    </row>
    <row r="52" spans="4:40" x14ac:dyDescent="0.15">
      <c r="D52" s="353" t="s">
        <v>548</v>
      </c>
      <c r="E52" s="352"/>
      <c r="F52" s="353"/>
      <c r="G52" s="353"/>
      <c r="H52" s="353"/>
      <c r="I52" s="353"/>
      <c r="J52" s="353"/>
      <c r="K52" s="353"/>
      <c r="L52" s="353"/>
      <c r="M52" s="353"/>
      <c r="N52" s="353"/>
      <c r="O52" s="353"/>
      <c r="P52" s="353"/>
      <c r="Q52" s="353"/>
      <c r="R52" s="353"/>
      <c r="S52" s="353"/>
      <c r="T52" s="353"/>
      <c r="U52" s="353"/>
      <c r="V52" s="353"/>
      <c r="W52" s="353"/>
      <c r="X52" s="353"/>
      <c r="Y52" s="353"/>
      <c r="Z52" s="353"/>
      <c r="AA52" s="353"/>
      <c r="AB52" s="353"/>
      <c r="AC52" s="353"/>
      <c r="AD52" s="353"/>
      <c r="AE52" s="353"/>
      <c r="AF52" s="353"/>
      <c r="AG52" s="353"/>
      <c r="AH52" s="353"/>
      <c r="AI52" s="353"/>
      <c r="AJ52" s="353"/>
      <c r="AK52" s="353"/>
      <c r="AL52" s="353"/>
      <c r="AM52" s="353"/>
      <c r="AN52" s="353"/>
    </row>
    <row r="53" spans="4:40" x14ac:dyDescent="0.15">
      <c r="D53" s="353" t="s">
        <v>298</v>
      </c>
      <c r="E53" s="352"/>
      <c r="F53" s="353"/>
      <c r="G53" s="353"/>
      <c r="H53" s="353"/>
      <c r="I53" s="353"/>
      <c r="J53" s="353"/>
      <c r="K53" s="353"/>
      <c r="L53" s="353"/>
      <c r="M53" s="353"/>
      <c r="N53" s="353"/>
      <c r="O53" s="353"/>
      <c r="P53" s="353"/>
      <c r="Q53" s="353"/>
      <c r="R53" s="353"/>
      <c r="S53" s="353"/>
      <c r="T53" s="353"/>
      <c r="U53" s="353"/>
      <c r="V53" s="353"/>
      <c r="W53" s="353"/>
      <c r="X53" s="353"/>
      <c r="Y53" s="353"/>
      <c r="Z53" s="353"/>
      <c r="AA53" s="353"/>
      <c r="AB53" s="353"/>
      <c r="AC53" s="353"/>
      <c r="AD53" s="353"/>
      <c r="AE53" s="353"/>
      <c r="AF53" s="353"/>
      <c r="AG53" s="353"/>
      <c r="AH53" s="353"/>
      <c r="AI53" s="353"/>
      <c r="AJ53" s="353"/>
      <c r="AK53" s="353"/>
      <c r="AL53" s="353"/>
      <c r="AM53" s="353"/>
      <c r="AN53" s="353"/>
    </row>
    <row r="54" spans="4:40" x14ac:dyDescent="0.15">
      <c r="D54" s="353" t="s">
        <v>549</v>
      </c>
      <c r="E54" s="352"/>
      <c r="F54" s="353"/>
      <c r="G54" s="353"/>
      <c r="H54" s="353"/>
      <c r="I54" s="353"/>
      <c r="J54" s="353"/>
      <c r="K54" s="353"/>
      <c r="L54" s="353"/>
      <c r="M54" s="353"/>
      <c r="N54" s="353"/>
      <c r="O54" s="353"/>
      <c r="P54" s="353"/>
      <c r="Q54" s="353"/>
      <c r="R54" s="353"/>
      <c r="S54" s="353"/>
      <c r="T54" s="353"/>
      <c r="U54" s="353"/>
      <c r="V54" s="353"/>
      <c r="W54" s="353"/>
      <c r="X54" s="353"/>
      <c r="Y54" s="353"/>
      <c r="Z54" s="353"/>
      <c r="AA54" s="353"/>
      <c r="AB54" s="353"/>
      <c r="AC54" s="353"/>
      <c r="AD54" s="353"/>
      <c r="AE54" s="353"/>
      <c r="AF54" s="353"/>
      <c r="AG54" s="353"/>
      <c r="AH54" s="353"/>
      <c r="AI54" s="353"/>
      <c r="AJ54" s="353"/>
      <c r="AK54" s="353"/>
      <c r="AL54" s="353"/>
      <c r="AM54" s="353"/>
      <c r="AN54" s="353"/>
    </row>
  </sheetData>
  <mergeCells count="42">
    <mergeCell ref="AT6:AT9"/>
    <mergeCell ref="C6:C9"/>
    <mergeCell ref="B6:B9"/>
    <mergeCell ref="B48:C48"/>
    <mergeCell ref="Z8:Z9"/>
    <mergeCell ref="Y8:Y9"/>
    <mergeCell ref="Y6:AB7"/>
    <mergeCell ref="P7:X7"/>
    <mergeCell ref="D7:O7"/>
    <mergeCell ref="D6:X6"/>
    <mergeCell ref="V8:X8"/>
    <mergeCell ref="AB8:AB9"/>
    <mergeCell ref="D8:G8"/>
    <mergeCell ref="H8:K8"/>
    <mergeCell ref="L8:O8"/>
    <mergeCell ref="P8:R8"/>
    <mergeCell ref="S8:U8"/>
    <mergeCell ref="AC8:AF8"/>
    <mergeCell ref="AG8:AJ8"/>
    <mergeCell ref="AA8:AA9"/>
    <mergeCell ref="AK8:AN8"/>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G2:AI3"/>
    <mergeCell ref="AJ2:AN3"/>
    <mergeCell ref="Y3:AF3"/>
  </mergeCells>
  <phoneticPr fontId="8"/>
  <conditionalFormatting sqref="E2:T3">
    <cfRule type="cellIs" dxfId="0" priority="1" operator="equal">
      <formula>0</formula>
    </cfRule>
  </conditionalFormatting>
  <printOptions horizontalCentered="1"/>
  <pageMargins left="0.51181102362204722" right="0.51181102362204722" top="0.94488188976377963" bottom="0" header="0.31496062992125984" footer="0.31496062992125984"/>
  <pageSetup paperSize="9" scale="85"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tabColor rgb="FFFFFF00"/>
  </sheetPr>
  <dimension ref="B3:AE80"/>
  <sheetViews>
    <sheetView topLeftCell="A4" workbookViewId="0">
      <selection activeCell="AQ7" sqref="AQ7"/>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9" max="19" width="15.625" customWidth="1"/>
    <col min="20" max="20" width="14.125" customWidth="1"/>
    <col min="21" max="22" width="15.625" customWidth="1"/>
    <col min="23" max="23" width="19.5" customWidth="1"/>
    <col min="24" max="24" width="10.5" customWidth="1"/>
    <col min="25" max="25" width="10.875" customWidth="1"/>
    <col min="26" max="26" width="17.625" customWidth="1"/>
    <col min="27" max="27" width="16.125" customWidth="1"/>
    <col min="28" max="28" width="12.125" customWidth="1"/>
    <col min="29" max="29" width="15.625" customWidth="1"/>
    <col min="30" max="30" width="18.375" customWidth="1"/>
    <col min="31" max="31" width="15.625" customWidth="1"/>
  </cols>
  <sheetData>
    <row r="3" spans="2:31" ht="14.25" thickBot="1" x14ac:dyDescent="0.2"/>
    <row r="4" spans="2:31" ht="14.25" thickBot="1" x14ac:dyDescent="0.2">
      <c r="B4" s="1071" t="s">
        <v>525</v>
      </c>
      <c r="C4" s="1072"/>
      <c r="D4" s="1072"/>
      <c r="E4" s="1073"/>
      <c r="S4" t="s">
        <v>755</v>
      </c>
    </row>
    <row r="5" spans="2:31" ht="14.25" thickBot="1" x14ac:dyDescent="0.2">
      <c r="B5" s="120" t="s">
        <v>508</v>
      </c>
      <c r="C5" s="120" t="s">
        <v>509</v>
      </c>
      <c r="D5" s="120" t="s">
        <v>522</v>
      </c>
      <c r="E5" s="120" t="s">
        <v>523</v>
      </c>
      <c r="S5" s="259" t="s">
        <v>660</v>
      </c>
      <c r="T5" s="260" t="s">
        <v>661</v>
      </c>
      <c r="U5" s="259" t="s">
        <v>662</v>
      </c>
      <c r="V5" s="259" t="s">
        <v>663</v>
      </c>
      <c r="W5" s="259" t="s">
        <v>664</v>
      </c>
      <c r="X5" s="259" t="s">
        <v>665</v>
      </c>
      <c r="Y5" s="259" t="s">
        <v>666</v>
      </c>
      <c r="Z5" s="259" t="s">
        <v>667</v>
      </c>
      <c r="AA5" s="259" t="s">
        <v>668</v>
      </c>
      <c r="AB5" s="259" t="s">
        <v>669</v>
      </c>
      <c r="AC5" s="259" t="s">
        <v>670</v>
      </c>
      <c r="AD5" s="259" t="s">
        <v>671</v>
      </c>
      <c r="AE5" s="259"/>
    </row>
    <row r="6" spans="2:31" ht="14.25" thickTop="1" x14ac:dyDescent="0.15">
      <c r="B6" s="152" t="s">
        <v>510</v>
      </c>
      <c r="C6" s="152" t="s">
        <v>517</v>
      </c>
      <c r="D6" s="152" t="s">
        <v>1099</v>
      </c>
      <c r="E6" s="152" t="s">
        <v>349</v>
      </c>
      <c r="S6" s="261" t="s">
        <v>672</v>
      </c>
      <c r="T6" s="262" t="s">
        <v>673</v>
      </c>
      <c r="U6" s="261" t="s">
        <v>674</v>
      </c>
      <c r="V6" s="261" t="s">
        <v>675</v>
      </c>
      <c r="W6" s="261" t="s">
        <v>676</v>
      </c>
      <c r="X6" s="261" t="s">
        <v>677</v>
      </c>
      <c r="Y6" s="263" t="s">
        <v>678</v>
      </c>
      <c r="Z6" s="263" t="s">
        <v>679</v>
      </c>
      <c r="AA6" s="263" t="s">
        <v>680</v>
      </c>
      <c r="AB6" s="261" t="s">
        <v>681</v>
      </c>
      <c r="AC6" s="261" t="s">
        <v>682</v>
      </c>
      <c r="AD6" s="261" t="s">
        <v>683</v>
      </c>
      <c r="AE6" s="261" t="s">
        <v>629</v>
      </c>
    </row>
    <row r="7" spans="2:31" x14ac:dyDescent="0.15">
      <c r="B7" s="153" t="s">
        <v>511</v>
      </c>
      <c r="C7" s="153" t="s">
        <v>518</v>
      </c>
      <c r="D7" s="153" t="s">
        <v>1098</v>
      </c>
      <c r="E7" s="153" t="s">
        <v>524</v>
      </c>
      <c r="S7" s="264" t="s">
        <v>684</v>
      </c>
      <c r="T7" s="265" t="s">
        <v>685</v>
      </c>
      <c r="U7" s="264" t="s">
        <v>686</v>
      </c>
      <c r="V7" s="264" t="s">
        <v>687</v>
      </c>
      <c r="W7" s="264" t="s">
        <v>688</v>
      </c>
      <c r="X7" s="264" t="s">
        <v>689</v>
      </c>
      <c r="Y7" s="266" t="s">
        <v>690</v>
      </c>
      <c r="Z7" s="266" t="s">
        <v>691</v>
      </c>
      <c r="AA7" s="266" t="s">
        <v>692</v>
      </c>
      <c r="AB7" s="264" t="s">
        <v>693</v>
      </c>
      <c r="AC7" s="264" t="s">
        <v>694</v>
      </c>
      <c r="AD7" s="264" t="s">
        <v>695</v>
      </c>
      <c r="AE7" s="265" t="s">
        <v>696</v>
      </c>
    </row>
    <row r="8" spans="2:31" x14ac:dyDescent="0.15">
      <c r="B8" s="154" t="s">
        <v>512</v>
      </c>
      <c r="C8" s="154" t="s">
        <v>519</v>
      </c>
      <c r="D8" s="155"/>
      <c r="E8" s="155"/>
      <c r="S8" s="264" t="s">
        <v>697</v>
      </c>
      <c r="T8" s="265"/>
      <c r="U8" s="264" t="s">
        <v>698</v>
      </c>
      <c r="V8" s="264" t="s">
        <v>699</v>
      </c>
      <c r="W8" s="264" t="s">
        <v>700</v>
      </c>
      <c r="X8" s="264" t="s">
        <v>701</v>
      </c>
      <c r="Y8" s="266" t="s">
        <v>702</v>
      </c>
      <c r="Z8" s="266" t="s">
        <v>703</v>
      </c>
      <c r="AA8" s="266" t="s">
        <v>704</v>
      </c>
      <c r="AB8" s="264" t="s">
        <v>705</v>
      </c>
      <c r="AC8" s="264" t="s">
        <v>706</v>
      </c>
      <c r="AD8" s="264" t="s">
        <v>707</v>
      </c>
      <c r="AE8" s="265" t="s">
        <v>629</v>
      </c>
    </row>
    <row r="9" spans="2:31" x14ac:dyDescent="0.15">
      <c r="B9" s="154" t="s">
        <v>513</v>
      </c>
      <c r="C9" s="154" t="s">
        <v>520</v>
      </c>
      <c r="D9" s="155"/>
      <c r="E9" s="155"/>
      <c r="S9" s="264" t="s">
        <v>708</v>
      </c>
      <c r="T9" s="265"/>
      <c r="U9" s="264" t="s">
        <v>709</v>
      </c>
      <c r="V9" s="264" t="s">
        <v>710</v>
      </c>
      <c r="W9" s="264" t="s">
        <v>478</v>
      </c>
      <c r="X9" s="264" t="s">
        <v>85</v>
      </c>
      <c r="Y9" s="266" t="s">
        <v>711</v>
      </c>
      <c r="Z9" s="266" t="s">
        <v>712</v>
      </c>
      <c r="AA9" s="266" t="s">
        <v>713</v>
      </c>
      <c r="AB9" s="264" t="s">
        <v>714</v>
      </c>
      <c r="AC9" s="264" t="s">
        <v>715</v>
      </c>
      <c r="AD9" s="264" t="s">
        <v>716</v>
      </c>
      <c r="AE9" s="265" t="s">
        <v>717</v>
      </c>
    </row>
    <row r="10" spans="2:31" x14ac:dyDescent="0.15">
      <c r="B10" s="154" t="s">
        <v>515</v>
      </c>
      <c r="C10" s="154" t="s">
        <v>353</v>
      </c>
      <c r="D10" s="155"/>
      <c r="E10" s="155"/>
      <c r="S10" s="264" t="s">
        <v>718</v>
      </c>
      <c r="T10" s="265"/>
      <c r="U10" s="264" t="s">
        <v>719</v>
      </c>
      <c r="V10" s="264" t="s">
        <v>720</v>
      </c>
      <c r="W10" s="264"/>
      <c r="X10" s="265"/>
      <c r="Y10" s="266" t="s">
        <v>721</v>
      </c>
      <c r="Z10" s="266" t="s">
        <v>722</v>
      </c>
      <c r="AA10" s="266" t="s">
        <v>723</v>
      </c>
      <c r="AB10" s="264" t="s">
        <v>724</v>
      </c>
      <c r="AC10" s="264" t="s">
        <v>725</v>
      </c>
      <c r="AD10" s="264" t="s">
        <v>392</v>
      </c>
      <c r="AE10" s="265" t="s">
        <v>726</v>
      </c>
    </row>
    <row r="11" spans="2:31" x14ac:dyDescent="0.15">
      <c r="B11" s="155" t="s">
        <v>514</v>
      </c>
      <c r="C11" s="155"/>
      <c r="D11" s="155"/>
      <c r="E11" s="155"/>
      <c r="S11" s="264" t="s">
        <v>727</v>
      </c>
      <c r="T11" s="265"/>
      <c r="U11" s="264" t="s">
        <v>85</v>
      </c>
      <c r="V11" s="264" t="s">
        <v>728</v>
      </c>
      <c r="W11" s="264"/>
      <c r="X11" s="265"/>
      <c r="Y11" s="266" t="s">
        <v>729</v>
      </c>
      <c r="Z11" s="266" t="s">
        <v>730</v>
      </c>
      <c r="AA11" s="266" t="s">
        <v>731</v>
      </c>
      <c r="AB11" s="264" t="s">
        <v>732</v>
      </c>
      <c r="AC11" s="264" t="s">
        <v>733</v>
      </c>
      <c r="AD11" s="264" t="s">
        <v>734</v>
      </c>
      <c r="AE11" s="265" t="s">
        <v>735</v>
      </c>
    </row>
    <row r="12" spans="2:31" x14ac:dyDescent="0.15">
      <c r="B12" s="155" t="s">
        <v>516</v>
      </c>
      <c r="C12" s="42"/>
      <c r="S12" s="265"/>
      <c r="T12" s="265"/>
      <c r="U12" s="265"/>
      <c r="V12" s="264" t="s">
        <v>736</v>
      </c>
      <c r="W12" s="264"/>
      <c r="X12" s="265"/>
      <c r="Y12" s="266"/>
      <c r="Z12" s="266" t="s">
        <v>737</v>
      </c>
      <c r="AA12" s="266" t="s">
        <v>85</v>
      </c>
      <c r="AB12" s="264"/>
      <c r="AC12" s="264" t="s">
        <v>738</v>
      </c>
      <c r="AD12" s="264" t="s">
        <v>739</v>
      </c>
      <c r="AE12" s="265" t="s">
        <v>740</v>
      </c>
    </row>
    <row r="13" spans="2:31" ht="24.75" thickBot="1" x14ac:dyDescent="0.2">
      <c r="S13" s="265"/>
      <c r="T13" s="265"/>
      <c r="U13" s="265"/>
      <c r="V13" s="264" t="s">
        <v>478</v>
      </c>
      <c r="W13" s="265"/>
      <c r="X13" s="265"/>
      <c r="Y13" s="266"/>
      <c r="Z13" s="266" t="s">
        <v>741</v>
      </c>
      <c r="AA13" s="266"/>
      <c r="AB13" s="264"/>
      <c r="AC13" s="264" t="s">
        <v>85</v>
      </c>
      <c r="AD13" s="267" t="s">
        <v>742</v>
      </c>
      <c r="AE13" s="265" t="s">
        <v>743</v>
      </c>
    </row>
    <row r="14" spans="2:31" ht="14.25" thickBot="1" x14ac:dyDescent="0.2">
      <c r="B14" s="1067" t="s">
        <v>541</v>
      </c>
      <c r="C14" s="1068"/>
      <c r="D14" s="1068"/>
      <c r="E14" s="1068"/>
      <c r="F14" s="1068"/>
      <c r="G14" s="1068"/>
      <c r="H14" s="1068"/>
      <c r="I14" s="1068"/>
      <c r="J14" s="1069"/>
      <c r="L14" t="s">
        <v>410</v>
      </c>
      <c r="S14" s="265"/>
      <c r="T14" s="265"/>
      <c r="U14" s="265"/>
      <c r="V14" s="265"/>
      <c r="W14" s="265"/>
      <c r="X14" s="265"/>
      <c r="Y14" s="266"/>
      <c r="Z14" s="266" t="s">
        <v>85</v>
      </c>
      <c r="AA14" s="268"/>
      <c r="AB14" s="265"/>
      <c r="AC14" s="265"/>
      <c r="AD14" s="264" t="s">
        <v>744</v>
      </c>
      <c r="AE14" s="265" t="s">
        <v>745</v>
      </c>
    </row>
    <row r="15" spans="2:31" ht="14.25" thickBot="1" x14ac:dyDescent="0.2">
      <c r="B15" s="120" t="s">
        <v>343</v>
      </c>
      <c r="C15" t="s">
        <v>453</v>
      </c>
      <c r="D15" s="120" t="s">
        <v>454</v>
      </c>
      <c r="E15" s="120" t="s">
        <v>455</v>
      </c>
      <c r="F15" s="120" t="s">
        <v>456</v>
      </c>
      <c r="G15" s="120" t="s">
        <v>457</v>
      </c>
      <c r="H15" s="120" t="s">
        <v>458</v>
      </c>
      <c r="I15" s="120" t="s">
        <v>459</v>
      </c>
      <c r="J15" s="120" t="s">
        <v>460</v>
      </c>
      <c r="L15" t="s">
        <v>411</v>
      </c>
      <c r="M15" t="s">
        <v>418</v>
      </c>
      <c r="S15" s="265"/>
      <c r="T15" s="265"/>
      <c r="U15" s="265"/>
      <c r="V15" s="265"/>
      <c r="W15" s="265"/>
      <c r="X15" s="265"/>
      <c r="Y15" s="268"/>
      <c r="Z15" s="268"/>
      <c r="AA15" s="268"/>
      <c r="AB15" s="265"/>
      <c r="AC15" s="265"/>
      <c r="AD15" s="264" t="s">
        <v>746</v>
      </c>
      <c r="AE15" s="265" t="s">
        <v>629</v>
      </c>
    </row>
    <row r="16" spans="2:31" ht="14.25" thickTop="1" x14ac:dyDescent="0.15">
      <c r="B16" s="119" t="s">
        <v>547</v>
      </c>
      <c r="C16" s="149" t="s">
        <v>497</v>
      </c>
      <c r="D16" s="129" t="s">
        <v>355</v>
      </c>
      <c r="E16" s="129" t="s">
        <v>350</v>
      </c>
      <c r="F16" s="129" t="s">
        <v>356</v>
      </c>
      <c r="G16" s="129" t="s">
        <v>356</v>
      </c>
      <c r="H16" s="129" t="s">
        <v>371</v>
      </c>
      <c r="I16" s="122" t="s">
        <v>376</v>
      </c>
      <c r="J16" s="122" t="s">
        <v>374</v>
      </c>
      <c r="L16" t="s">
        <v>412</v>
      </c>
      <c r="M16" t="s">
        <v>412</v>
      </c>
      <c r="S16" s="265"/>
      <c r="T16" s="265"/>
      <c r="U16" s="265"/>
      <c r="V16" s="265"/>
      <c r="W16" s="265"/>
      <c r="X16" s="265"/>
      <c r="Y16" s="268"/>
      <c r="Z16" s="268"/>
      <c r="AA16" s="268"/>
      <c r="AB16" s="265"/>
      <c r="AC16" s="265"/>
      <c r="AD16" s="264" t="s">
        <v>385</v>
      </c>
      <c r="AE16" s="265" t="s">
        <v>747</v>
      </c>
    </row>
    <row r="17" spans="2:31" x14ac:dyDescent="0.15">
      <c r="B17" s="121" t="s">
        <v>344</v>
      </c>
      <c r="C17" s="150" t="s">
        <v>498</v>
      </c>
      <c r="D17" s="123" t="s">
        <v>347</v>
      </c>
      <c r="E17" s="123" t="s">
        <v>351</v>
      </c>
      <c r="F17" s="123" t="s">
        <v>357</v>
      </c>
      <c r="G17" s="123" t="s">
        <v>361</v>
      </c>
      <c r="H17" s="123" t="s">
        <v>372</v>
      </c>
      <c r="I17" s="123" t="s">
        <v>377</v>
      </c>
      <c r="J17" s="123" t="s">
        <v>373</v>
      </c>
      <c r="L17" t="s">
        <v>414</v>
      </c>
      <c r="M17" t="s">
        <v>413</v>
      </c>
      <c r="S17" s="150"/>
      <c r="T17" s="150"/>
      <c r="U17" s="150"/>
      <c r="V17" s="150"/>
      <c r="W17" s="150"/>
      <c r="X17" s="150"/>
      <c r="Y17" s="269"/>
      <c r="Z17" s="269"/>
      <c r="AA17" s="268"/>
      <c r="AB17" s="265"/>
      <c r="AC17" s="265"/>
      <c r="AD17" s="264" t="s">
        <v>748</v>
      </c>
      <c r="AE17" s="265" t="s">
        <v>629</v>
      </c>
    </row>
    <row r="18" spans="2:31" x14ac:dyDescent="0.15">
      <c r="B18" s="121" t="s">
        <v>345</v>
      </c>
      <c r="C18" s="150" t="s">
        <v>499</v>
      </c>
      <c r="D18" s="123" t="s">
        <v>348</v>
      </c>
      <c r="E18" s="123" t="s">
        <v>545</v>
      </c>
      <c r="F18" s="123" t="s">
        <v>358</v>
      </c>
      <c r="G18" s="123" t="s">
        <v>359</v>
      </c>
      <c r="H18" s="123"/>
      <c r="I18" s="123" t="s">
        <v>372</v>
      </c>
      <c r="J18" s="123" t="s">
        <v>375</v>
      </c>
      <c r="L18" t="s">
        <v>415</v>
      </c>
      <c r="M18" t="s">
        <v>416</v>
      </c>
      <c r="S18" s="150"/>
      <c r="T18" s="150"/>
      <c r="U18" s="150"/>
      <c r="V18" s="150"/>
      <c r="W18" s="150"/>
      <c r="X18" s="150"/>
      <c r="Y18" s="269"/>
      <c r="Z18" s="269"/>
      <c r="AA18" s="268"/>
      <c r="AB18" s="265"/>
      <c r="AC18" s="265"/>
      <c r="AD18" s="264" t="s">
        <v>393</v>
      </c>
      <c r="AE18" s="265" t="s">
        <v>749</v>
      </c>
    </row>
    <row r="19" spans="2:31" x14ac:dyDescent="0.15">
      <c r="B19" s="121" t="s">
        <v>346</v>
      </c>
      <c r="C19" s="150" t="s">
        <v>500</v>
      </c>
      <c r="D19" s="123"/>
      <c r="E19" s="123" t="s">
        <v>558</v>
      </c>
      <c r="F19" s="123" t="s">
        <v>359</v>
      </c>
      <c r="G19" s="123" t="s">
        <v>360</v>
      </c>
      <c r="H19" s="123"/>
      <c r="I19" s="123"/>
      <c r="J19" s="123"/>
      <c r="L19" t="s">
        <v>416</v>
      </c>
      <c r="M19" t="s">
        <v>417</v>
      </c>
      <c r="S19" s="150"/>
      <c r="T19" s="150"/>
      <c r="U19" s="150"/>
      <c r="V19" s="150"/>
      <c r="W19" s="150"/>
      <c r="X19" s="150"/>
      <c r="Y19" s="269"/>
      <c r="Z19" s="269"/>
      <c r="AA19" s="268"/>
      <c r="AB19" s="265"/>
      <c r="AC19" s="265"/>
      <c r="AD19" s="264" t="s">
        <v>750</v>
      </c>
      <c r="AE19" s="265" t="s">
        <v>629</v>
      </c>
    </row>
    <row r="20" spans="2:31" x14ac:dyDescent="0.15">
      <c r="B20" s="124" t="s">
        <v>353</v>
      </c>
      <c r="C20" s="150" t="s">
        <v>495</v>
      </c>
      <c r="D20" s="123"/>
      <c r="E20" s="123" t="s">
        <v>352</v>
      </c>
      <c r="F20" s="123" t="s">
        <v>360</v>
      </c>
      <c r="G20" s="123" t="s">
        <v>528</v>
      </c>
      <c r="H20" s="123"/>
      <c r="I20" s="123"/>
      <c r="J20" s="123"/>
      <c r="L20" t="s">
        <v>417</v>
      </c>
      <c r="S20" s="150"/>
      <c r="T20" s="150"/>
      <c r="U20" s="150"/>
      <c r="V20" s="150"/>
      <c r="W20" s="150"/>
      <c r="X20" s="150"/>
      <c r="Y20" s="269"/>
      <c r="Z20" s="269"/>
      <c r="AA20" s="268"/>
      <c r="AB20" s="265"/>
      <c r="AC20" s="265"/>
      <c r="AD20" s="264" t="s">
        <v>751</v>
      </c>
      <c r="AE20" s="265" t="s">
        <v>752</v>
      </c>
    </row>
    <row r="21" spans="2:31" x14ac:dyDescent="0.15">
      <c r="B21" s="124"/>
      <c r="C21" s="150" t="s">
        <v>496</v>
      </c>
      <c r="D21" s="123"/>
      <c r="E21" s="123" t="s">
        <v>527</v>
      </c>
      <c r="F21" s="123" t="s">
        <v>528</v>
      </c>
      <c r="G21" s="123"/>
      <c r="H21" s="123"/>
      <c r="I21" s="123"/>
      <c r="J21" s="123"/>
      <c r="S21" s="150"/>
      <c r="T21" s="150"/>
      <c r="U21" s="150"/>
      <c r="V21" s="150"/>
      <c r="W21" s="150"/>
      <c r="X21" s="150"/>
      <c r="Y21" s="269"/>
      <c r="Z21" s="269"/>
      <c r="AA21" s="268"/>
      <c r="AB21" s="265"/>
      <c r="AC21" s="265"/>
      <c r="AD21" s="264" t="s">
        <v>753</v>
      </c>
      <c r="AE21" s="265" t="s">
        <v>629</v>
      </c>
    </row>
    <row r="22" spans="2:31" x14ac:dyDescent="0.15">
      <c r="C22" s="150" t="s">
        <v>501</v>
      </c>
      <c r="D22" s="123"/>
      <c r="E22" s="123" t="s">
        <v>353</v>
      </c>
      <c r="F22" s="123"/>
      <c r="G22" s="123"/>
      <c r="H22" s="123"/>
      <c r="I22" s="123"/>
      <c r="J22" s="123"/>
      <c r="L22" t="s">
        <v>419</v>
      </c>
    </row>
    <row r="23" spans="2:31" x14ac:dyDescent="0.15">
      <c r="C23" s="150" t="s">
        <v>502</v>
      </c>
      <c r="D23" s="123"/>
      <c r="E23" s="123"/>
      <c r="F23" s="123"/>
      <c r="G23" s="123"/>
      <c r="H23" s="123"/>
      <c r="I23" s="123"/>
      <c r="J23" s="123"/>
    </row>
    <row r="24" spans="2:31" x14ac:dyDescent="0.15">
      <c r="C24" s="150" t="s">
        <v>503</v>
      </c>
      <c r="D24" s="123"/>
      <c r="E24" s="123" t="s">
        <v>351</v>
      </c>
      <c r="F24" s="123"/>
      <c r="G24" s="123"/>
      <c r="H24" s="123"/>
      <c r="I24" s="123"/>
      <c r="J24" s="123"/>
    </row>
    <row r="25" spans="2:31" x14ac:dyDescent="0.15">
      <c r="C25" s="150" t="s">
        <v>504</v>
      </c>
      <c r="D25" s="123"/>
      <c r="E25" s="123" t="s">
        <v>545</v>
      </c>
      <c r="F25" s="123"/>
      <c r="G25" s="123"/>
      <c r="H25" s="123"/>
      <c r="I25" s="123"/>
      <c r="J25" s="123"/>
      <c r="S25" t="s">
        <v>768</v>
      </c>
    </row>
    <row r="26" spans="2:31" ht="14.25" thickBot="1" x14ac:dyDescent="0.2">
      <c r="C26" s="150" t="s">
        <v>505</v>
      </c>
      <c r="D26" s="123"/>
      <c r="E26" s="170" t="s">
        <v>362</v>
      </c>
      <c r="F26" s="123"/>
      <c r="G26" s="123"/>
      <c r="H26" s="123"/>
      <c r="I26" s="123"/>
      <c r="J26" s="123"/>
      <c r="S26" s="259" t="s">
        <v>756</v>
      </c>
      <c r="T26" s="259" t="s">
        <v>835</v>
      </c>
      <c r="U26" s="259" t="s">
        <v>757</v>
      </c>
      <c r="V26" s="259" t="s">
        <v>758</v>
      </c>
      <c r="W26" s="259" t="s">
        <v>594</v>
      </c>
      <c r="X26" s="259" t="s">
        <v>594</v>
      </c>
      <c r="Z26" s="259" t="s">
        <v>849</v>
      </c>
    </row>
    <row r="27" spans="2:31" ht="14.25" thickTop="1" x14ac:dyDescent="0.15">
      <c r="C27" s="150" t="s">
        <v>506</v>
      </c>
      <c r="D27" s="123"/>
      <c r="E27" s="123" t="s">
        <v>562</v>
      </c>
      <c r="F27" s="123"/>
      <c r="G27" s="123"/>
      <c r="H27" s="123"/>
      <c r="I27" s="123"/>
      <c r="J27" s="123"/>
      <c r="S27" s="261" t="s">
        <v>648</v>
      </c>
      <c r="T27" s="261" t="s">
        <v>836</v>
      </c>
      <c r="U27" s="261" t="s">
        <v>637</v>
      </c>
      <c r="V27" s="261" t="s">
        <v>759</v>
      </c>
      <c r="W27" s="265" t="s">
        <v>864</v>
      </c>
      <c r="X27" s="265" t="s">
        <v>621</v>
      </c>
      <c r="Z27" s="265" t="s">
        <v>857</v>
      </c>
    </row>
    <row r="28" spans="2:31" x14ac:dyDescent="0.15">
      <c r="C28" s="148" t="s">
        <v>507</v>
      </c>
      <c r="D28" s="123"/>
      <c r="E28" s="170" t="s">
        <v>526</v>
      </c>
      <c r="F28" s="123"/>
      <c r="G28" s="123"/>
      <c r="H28" s="123"/>
      <c r="I28" s="123"/>
      <c r="J28" s="123"/>
      <c r="S28" s="261" t="s">
        <v>655</v>
      </c>
      <c r="T28" s="261" t="s">
        <v>837</v>
      </c>
      <c r="U28" s="261" t="s">
        <v>620</v>
      </c>
      <c r="V28" s="261" t="s">
        <v>865</v>
      </c>
      <c r="W28" s="265" t="s">
        <v>843</v>
      </c>
      <c r="X28" s="265"/>
      <c r="Z28" s="265" t="s">
        <v>850</v>
      </c>
    </row>
    <row r="29" spans="2:31" x14ac:dyDescent="0.15">
      <c r="C29" s="151" t="s">
        <v>353</v>
      </c>
      <c r="D29" s="123"/>
      <c r="E29" s="123" t="s">
        <v>353</v>
      </c>
      <c r="F29" s="123"/>
      <c r="G29" s="123"/>
      <c r="H29" s="123"/>
      <c r="I29" s="123"/>
      <c r="J29" s="123"/>
      <c r="S29" s="261" t="s">
        <v>760</v>
      </c>
      <c r="T29" s="261" t="s">
        <v>838</v>
      </c>
      <c r="U29" s="261" t="s">
        <v>645</v>
      </c>
      <c r="V29" s="261" t="s">
        <v>761</v>
      </c>
      <c r="W29" s="265" t="s">
        <v>858</v>
      </c>
      <c r="X29" s="265"/>
      <c r="Z29" s="265" t="s">
        <v>851</v>
      </c>
    </row>
    <row r="30" spans="2:31" x14ac:dyDescent="0.15">
      <c r="C30" s="123"/>
      <c r="D30" s="123"/>
      <c r="E30" s="123" t="s">
        <v>887</v>
      </c>
      <c r="F30" s="123"/>
      <c r="G30" s="123"/>
      <c r="H30" s="123"/>
      <c r="I30" s="123"/>
      <c r="J30" s="123"/>
      <c r="S30" s="261" t="s">
        <v>769</v>
      </c>
      <c r="T30" s="261" t="s">
        <v>839</v>
      </c>
      <c r="U30" s="261" t="s">
        <v>635</v>
      </c>
      <c r="V30" s="270"/>
      <c r="W30" s="265" t="s">
        <v>866</v>
      </c>
      <c r="X30" s="265"/>
      <c r="Z30" s="265" t="s">
        <v>657</v>
      </c>
    </row>
    <row r="31" spans="2:31" x14ac:dyDescent="0.15">
      <c r="C31" s="123" t="s">
        <v>364</v>
      </c>
      <c r="D31" s="123"/>
      <c r="E31" s="123" t="s">
        <v>890</v>
      </c>
      <c r="F31" s="123"/>
      <c r="G31" s="123"/>
      <c r="H31" s="123"/>
      <c r="I31" s="123"/>
      <c r="J31" s="123"/>
      <c r="S31" s="261" t="s">
        <v>641</v>
      </c>
      <c r="T31" s="261" t="s">
        <v>840</v>
      </c>
      <c r="U31" s="261" t="s">
        <v>763</v>
      </c>
      <c r="V31" s="270"/>
      <c r="W31" s="265" t="s">
        <v>657</v>
      </c>
      <c r="X31" s="265"/>
      <c r="Z31" s="265" t="s">
        <v>654</v>
      </c>
    </row>
    <row r="32" spans="2:31" x14ac:dyDescent="0.15">
      <c r="C32" s="123" t="s">
        <v>353</v>
      </c>
      <c r="D32" s="123"/>
      <c r="E32" s="123" t="s">
        <v>896</v>
      </c>
      <c r="F32" s="123"/>
      <c r="G32" s="123"/>
      <c r="H32" s="123"/>
      <c r="I32" s="123"/>
      <c r="J32" s="123"/>
      <c r="S32" s="261" t="s">
        <v>762</v>
      </c>
      <c r="T32" s="261"/>
      <c r="U32" s="261" t="s">
        <v>765</v>
      </c>
      <c r="V32" s="270"/>
      <c r="W32" s="265" t="s">
        <v>844</v>
      </c>
      <c r="X32" s="265"/>
      <c r="Z32" s="265" t="s">
        <v>800</v>
      </c>
    </row>
    <row r="33" spans="3:26" x14ac:dyDescent="0.15">
      <c r="C33" s="123"/>
      <c r="D33" s="123"/>
      <c r="E33" s="123" t="s">
        <v>907</v>
      </c>
      <c r="F33" s="123"/>
      <c r="G33" s="123"/>
      <c r="H33" s="123"/>
      <c r="I33" s="123"/>
      <c r="J33" s="123"/>
      <c r="S33" s="261" t="s">
        <v>764</v>
      </c>
      <c r="T33" s="261"/>
      <c r="U33" s="261" t="s">
        <v>766</v>
      </c>
      <c r="V33" s="270"/>
      <c r="W33" s="265" t="s">
        <v>838</v>
      </c>
      <c r="X33" s="265"/>
      <c r="Z33" s="265" t="s">
        <v>852</v>
      </c>
    </row>
    <row r="34" spans="3:26" x14ac:dyDescent="0.15">
      <c r="C34" s="123" t="s">
        <v>365</v>
      </c>
      <c r="D34" s="123"/>
      <c r="E34" s="123" t="s">
        <v>942</v>
      </c>
      <c r="F34" s="123"/>
      <c r="G34" s="123"/>
      <c r="H34" s="123"/>
      <c r="I34" s="123"/>
      <c r="J34" s="123"/>
      <c r="S34" s="261"/>
      <c r="T34" s="261"/>
      <c r="U34" s="261" t="s">
        <v>767</v>
      </c>
      <c r="V34" s="270"/>
      <c r="W34" s="265" t="s">
        <v>846</v>
      </c>
      <c r="X34" s="265"/>
      <c r="Z34" s="265" t="s">
        <v>658</v>
      </c>
    </row>
    <row r="35" spans="3:26" x14ac:dyDescent="0.15">
      <c r="C35" s="123" t="s">
        <v>366</v>
      </c>
      <c r="D35" s="123"/>
      <c r="E35" s="123"/>
      <c r="F35" s="123"/>
      <c r="G35" s="123"/>
      <c r="H35" s="123"/>
      <c r="I35" s="123"/>
      <c r="J35" s="123"/>
      <c r="S35" s="261"/>
      <c r="T35" s="261"/>
      <c r="U35" s="261" t="s">
        <v>478</v>
      </c>
      <c r="V35" s="270"/>
      <c r="W35" s="265" t="s">
        <v>840</v>
      </c>
      <c r="X35" s="265"/>
      <c r="Z35" s="265" t="s">
        <v>853</v>
      </c>
    </row>
    <row r="36" spans="3:26" x14ac:dyDescent="0.15">
      <c r="C36" s="123" t="s">
        <v>353</v>
      </c>
      <c r="D36" s="123"/>
      <c r="E36" s="123"/>
      <c r="F36" s="123"/>
      <c r="G36" s="123"/>
      <c r="H36" s="123"/>
      <c r="I36" s="123"/>
      <c r="J36" s="123"/>
      <c r="Z36" s="265" t="s">
        <v>854</v>
      </c>
    </row>
    <row r="37" spans="3:26" x14ac:dyDescent="0.15">
      <c r="C37" s="123"/>
      <c r="D37" s="123"/>
      <c r="E37" s="123"/>
      <c r="F37" s="123"/>
      <c r="G37" s="123"/>
      <c r="H37" s="123"/>
      <c r="I37" s="123"/>
      <c r="J37" s="123"/>
      <c r="Z37" s="265" t="s">
        <v>853</v>
      </c>
    </row>
    <row r="38" spans="3:26" x14ac:dyDescent="0.15">
      <c r="C38" s="123" t="s">
        <v>367</v>
      </c>
      <c r="D38" s="123"/>
      <c r="E38" s="123" t="s">
        <v>348</v>
      </c>
      <c r="F38" s="123"/>
      <c r="G38" s="123"/>
      <c r="H38" s="123"/>
      <c r="I38" s="123"/>
      <c r="J38" s="123"/>
      <c r="S38" t="s">
        <v>801</v>
      </c>
      <c r="T38" t="s">
        <v>801</v>
      </c>
      <c r="Z38" s="265" t="s">
        <v>856</v>
      </c>
    </row>
    <row r="39" spans="3:26" ht="14.25" thickBot="1" x14ac:dyDescent="0.2">
      <c r="C39" s="123" t="s">
        <v>368</v>
      </c>
      <c r="D39" s="123"/>
      <c r="E39" s="123" t="s">
        <v>461</v>
      </c>
      <c r="F39" s="123"/>
      <c r="G39" s="123"/>
      <c r="H39" s="123"/>
      <c r="I39" s="123"/>
      <c r="J39" s="123"/>
      <c r="S39" s="259" t="s">
        <v>802</v>
      </c>
      <c r="T39" s="386" t="s">
        <v>860</v>
      </c>
      <c r="Z39" s="265" t="s">
        <v>847</v>
      </c>
    </row>
    <row r="40" spans="3:26" ht="14.25" thickTop="1" x14ac:dyDescent="0.15">
      <c r="C40" s="123" t="s">
        <v>885</v>
      </c>
      <c r="D40" s="123"/>
      <c r="E40" s="123" t="s">
        <v>363</v>
      </c>
      <c r="F40" s="123"/>
      <c r="G40" s="123"/>
      <c r="H40" s="123"/>
      <c r="I40" s="123"/>
      <c r="J40" s="123"/>
      <c r="S40" s="261" t="s">
        <v>803</v>
      </c>
      <c r="T40" s="261" t="s">
        <v>861</v>
      </c>
      <c r="Z40" s="265" t="s">
        <v>855</v>
      </c>
    </row>
    <row r="41" spans="3:26" x14ac:dyDescent="0.15">
      <c r="C41" s="123" t="s">
        <v>370</v>
      </c>
      <c r="D41" s="123"/>
      <c r="E41" s="123" t="s">
        <v>909</v>
      </c>
      <c r="F41" s="123"/>
      <c r="G41" s="123"/>
      <c r="H41" s="123"/>
      <c r="I41" s="123"/>
      <c r="J41" s="123"/>
      <c r="S41" s="261" t="s">
        <v>804</v>
      </c>
      <c r="T41" s="261" t="s">
        <v>803</v>
      </c>
      <c r="Z41" s="265" t="s">
        <v>659</v>
      </c>
    </row>
    <row r="42" spans="3:26" x14ac:dyDescent="0.15">
      <c r="C42" s="123" t="s">
        <v>369</v>
      </c>
      <c r="D42" s="123"/>
      <c r="E42" s="123" t="s">
        <v>354</v>
      </c>
      <c r="F42" s="123"/>
      <c r="G42" s="123"/>
      <c r="H42" s="123"/>
      <c r="I42" s="123"/>
      <c r="J42" s="123"/>
      <c r="S42" s="261" t="s">
        <v>805</v>
      </c>
      <c r="T42" s="261" t="s">
        <v>804</v>
      </c>
    </row>
    <row r="43" spans="3:26" x14ac:dyDescent="0.15">
      <c r="C43" s="123" t="s">
        <v>353</v>
      </c>
      <c r="D43" s="123"/>
      <c r="E43" s="123" t="s">
        <v>526</v>
      </c>
      <c r="F43" s="123"/>
      <c r="G43" s="123"/>
      <c r="H43" s="123"/>
      <c r="I43" s="123"/>
      <c r="J43" s="123"/>
      <c r="S43" s="261" t="s">
        <v>806</v>
      </c>
      <c r="T43" s="261" t="s">
        <v>805</v>
      </c>
    </row>
    <row r="44" spans="3:26" x14ac:dyDescent="0.15">
      <c r="C44" s="123"/>
      <c r="D44" s="123"/>
      <c r="E44" s="123" t="s">
        <v>353</v>
      </c>
      <c r="F44" s="123"/>
      <c r="G44" s="123"/>
      <c r="H44" s="123"/>
      <c r="I44" s="123"/>
      <c r="J44" s="123"/>
      <c r="S44" s="261" t="s">
        <v>807</v>
      </c>
      <c r="T44" s="261" t="s">
        <v>806</v>
      </c>
    </row>
    <row r="45" spans="3:26" x14ac:dyDescent="0.15">
      <c r="C45" s="123" t="s">
        <v>353</v>
      </c>
      <c r="D45" s="123"/>
      <c r="E45" s="123" t="s">
        <v>887</v>
      </c>
      <c r="F45" s="123"/>
      <c r="G45" s="123"/>
      <c r="H45" s="123"/>
      <c r="I45" s="123"/>
      <c r="J45" s="123"/>
      <c r="S45" s="261" t="s">
        <v>808</v>
      </c>
      <c r="T45" s="261" t="s">
        <v>807</v>
      </c>
    </row>
    <row r="46" spans="3:26" x14ac:dyDescent="0.15">
      <c r="C46" s="123"/>
      <c r="D46" s="123"/>
      <c r="E46" s="123"/>
      <c r="F46" s="123"/>
      <c r="G46" s="123"/>
      <c r="H46" s="123"/>
      <c r="I46" s="123"/>
      <c r="J46" s="123"/>
      <c r="S46" s="261" t="s">
        <v>809</v>
      </c>
    </row>
    <row r="47" spans="3:26" x14ac:dyDescent="0.15">
      <c r="S47" s="261" t="s">
        <v>478</v>
      </c>
    </row>
    <row r="48" spans="3:26" x14ac:dyDescent="0.15">
      <c r="C48" s="124"/>
      <c r="D48" s="124"/>
      <c r="E48" s="124"/>
      <c r="F48" s="124"/>
      <c r="G48" s="124"/>
      <c r="S48" s="261"/>
    </row>
    <row r="49" spans="2:7" x14ac:dyDescent="0.15">
      <c r="B49" s="1070" t="s">
        <v>546</v>
      </c>
      <c r="C49" s="1005"/>
      <c r="D49" s="1005"/>
      <c r="E49" s="1005"/>
      <c r="F49" s="1005"/>
      <c r="G49" s="1006"/>
    </row>
    <row r="50" spans="2:7" ht="14.25" thickBot="1" x14ac:dyDescent="0.2">
      <c r="B50" s="126" t="s">
        <v>378</v>
      </c>
      <c r="C50" s="126" t="s">
        <v>343</v>
      </c>
      <c r="D50" s="126" t="s">
        <v>379</v>
      </c>
      <c r="E50" s="126" t="s">
        <v>380</v>
      </c>
      <c r="F50" s="127" t="s">
        <v>403</v>
      </c>
      <c r="G50" s="127" t="s">
        <v>406</v>
      </c>
    </row>
    <row r="51" spans="2:7" ht="14.25" thickTop="1" x14ac:dyDescent="0.15">
      <c r="B51" t="s">
        <v>381</v>
      </c>
      <c r="C51" t="s">
        <v>383</v>
      </c>
      <c r="D51" t="s">
        <v>396</v>
      </c>
      <c r="E51" t="s">
        <v>398</v>
      </c>
      <c r="F51" t="s">
        <v>404</v>
      </c>
      <c r="G51" t="s">
        <v>407</v>
      </c>
    </row>
    <row r="52" spans="2:7" x14ac:dyDescent="0.15">
      <c r="B52" t="s">
        <v>382</v>
      </c>
      <c r="C52" t="s">
        <v>384</v>
      </c>
      <c r="D52" t="s">
        <v>494</v>
      </c>
      <c r="E52" t="s">
        <v>399</v>
      </c>
      <c r="F52" t="s">
        <v>405</v>
      </c>
      <c r="G52" t="s">
        <v>408</v>
      </c>
    </row>
    <row r="53" spans="2:7" x14ac:dyDescent="0.15">
      <c r="B53" t="s">
        <v>492</v>
      </c>
      <c r="C53" t="s">
        <v>531</v>
      </c>
      <c r="D53" t="s">
        <v>397</v>
      </c>
      <c r="E53" t="s">
        <v>400</v>
      </c>
      <c r="F53" t="s">
        <v>859</v>
      </c>
      <c r="G53" t="s">
        <v>409</v>
      </c>
    </row>
    <row r="54" spans="2:7" x14ac:dyDescent="0.15">
      <c r="B54" t="s">
        <v>532</v>
      </c>
      <c r="E54" t="s">
        <v>401</v>
      </c>
    </row>
    <row r="55" spans="2:7" x14ac:dyDescent="0.15">
      <c r="C55" t="s">
        <v>385</v>
      </c>
      <c r="E55" t="s">
        <v>493</v>
      </c>
    </row>
    <row r="56" spans="2:7" x14ac:dyDescent="0.15">
      <c r="C56" t="s">
        <v>386</v>
      </c>
      <c r="E56" t="s">
        <v>402</v>
      </c>
    </row>
    <row r="57" spans="2:7" x14ac:dyDescent="0.15">
      <c r="C57" t="s">
        <v>387</v>
      </c>
      <c r="E57" t="s">
        <v>845</v>
      </c>
    </row>
    <row r="58" spans="2:7" x14ac:dyDescent="0.15">
      <c r="C58" t="s">
        <v>388</v>
      </c>
    </row>
    <row r="59" spans="2:7" x14ac:dyDescent="0.15">
      <c r="C59" t="s">
        <v>353</v>
      </c>
    </row>
    <row r="61" spans="2:7" x14ac:dyDescent="0.15">
      <c r="C61" t="s">
        <v>423</v>
      </c>
    </row>
    <row r="62" spans="2:7" x14ac:dyDescent="0.15">
      <c r="C62" t="s">
        <v>424</v>
      </c>
    </row>
    <row r="63" spans="2:7" x14ac:dyDescent="0.15">
      <c r="C63" t="s">
        <v>425</v>
      </c>
    </row>
    <row r="64" spans="2:7" x14ac:dyDescent="0.15">
      <c r="C64" t="s">
        <v>389</v>
      </c>
    </row>
    <row r="65" spans="3:3" x14ac:dyDescent="0.15">
      <c r="C65" t="s">
        <v>390</v>
      </c>
    </row>
    <row r="66" spans="3:3" x14ac:dyDescent="0.15">
      <c r="C66" t="s">
        <v>391</v>
      </c>
    </row>
    <row r="67" spans="3:3" x14ac:dyDescent="0.15">
      <c r="C67" t="s">
        <v>392</v>
      </c>
    </row>
    <row r="68" spans="3:3" x14ac:dyDescent="0.15">
      <c r="C68" t="s">
        <v>428</v>
      </c>
    </row>
    <row r="69" spans="3:3" x14ac:dyDescent="0.15">
      <c r="C69" t="s">
        <v>429</v>
      </c>
    </row>
    <row r="70" spans="3:3" x14ac:dyDescent="0.15">
      <c r="C70" t="s">
        <v>427</v>
      </c>
    </row>
    <row r="71" spans="3:3" x14ac:dyDescent="0.15">
      <c r="C71" t="s">
        <v>393</v>
      </c>
    </row>
    <row r="72" spans="3:3" x14ac:dyDescent="0.15">
      <c r="C72" t="s">
        <v>430</v>
      </c>
    </row>
    <row r="73" spans="3:3" x14ac:dyDescent="0.15">
      <c r="C73" t="s">
        <v>426</v>
      </c>
    </row>
    <row r="74" spans="3:3" x14ac:dyDescent="0.15">
      <c r="C74" t="s">
        <v>353</v>
      </c>
    </row>
    <row r="76" spans="3:3" x14ac:dyDescent="0.15">
      <c r="C76" t="s">
        <v>394</v>
      </c>
    </row>
    <row r="77" spans="3:3" x14ac:dyDescent="0.15">
      <c r="C77" t="s">
        <v>533</v>
      </c>
    </row>
    <row r="78" spans="3:3" x14ac:dyDescent="0.15">
      <c r="C78" t="s">
        <v>534</v>
      </c>
    </row>
    <row r="79" spans="3:3" x14ac:dyDescent="0.15">
      <c r="C79" t="s">
        <v>395</v>
      </c>
    </row>
    <row r="80" spans="3:3" x14ac:dyDescent="0.15">
      <c r="C80" t="s">
        <v>353</v>
      </c>
    </row>
  </sheetData>
  <mergeCells count="3">
    <mergeCell ref="B14:J14"/>
    <mergeCell ref="B49:G49"/>
    <mergeCell ref="B4:E4"/>
  </mergeCells>
  <phoneticPr fontId="8"/>
  <dataValidations count="2">
    <dataValidation type="list" allowBlank="1" showInputMessage="1" showErrorMessage="1" sqref="D7" xr:uid="{030E7E90-0D42-411D-9A12-50EBDB902973}">
      <formula1>"無"</formula1>
    </dataValidation>
    <dataValidation type="list" allowBlank="1" showInputMessage="1" showErrorMessage="1" sqref="D6" xr:uid="{B736521B-DE2A-47EA-BA3E-B426ECDCB332}">
      <formula1>"有"</formula1>
    </dataValidation>
  </dataValidations>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DD60-D644-4970-9C50-61735417CC46}">
  <sheetPr codeName="Sheet20">
    <tabColor rgb="FF00B0F0"/>
  </sheetPr>
  <dimension ref="A1:CW977"/>
  <sheetViews>
    <sheetView showZeros="0" zoomScale="80" zoomScaleNormal="80" workbookViewId="0">
      <pane xSplit="4" ySplit="3" topLeftCell="K4" activePane="bottomRight" state="frozen"/>
      <selection activeCell="B8" sqref="B8:M38"/>
      <selection pane="topRight" activeCell="B8" sqref="B8:M38"/>
      <selection pane="bottomLeft" activeCell="B8" sqref="B8:M38"/>
      <selection pane="bottomRight" activeCell="V192" sqref="V192"/>
    </sheetView>
  </sheetViews>
  <sheetFormatPr defaultRowHeight="12" x14ac:dyDescent="0.15"/>
  <cols>
    <col min="1" max="2" width="6.625" style="252" customWidth="1"/>
    <col min="3" max="3" width="4.125" style="252" customWidth="1"/>
    <col min="4" max="5" width="6.625" style="252" customWidth="1"/>
    <col min="6" max="6" width="9" style="252"/>
    <col min="7" max="7" width="10.625" style="252" customWidth="1"/>
    <col min="8" max="8" width="21.5" style="252" customWidth="1"/>
    <col min="9" max="9" width="9" style="252"/>
    <col min="10" max="10" width="20.625" style="258" customWidth="1"/>
    <col min="11" max="11" width="17.875" style="252" customWidth="1"/>
    <col min="12" max="12" width="12.25" style="252" customWidth="1"/>
    <col min="13" max="13" width="10.625" style="252" customWidth="1"/>
    <col min="14" max="15" width="9" style="252" customWidth="1"/>
    <col min="16" max="16" width="13.125" style="252" customWidth="1"/>
    <col min="17" max="17" width="17.625" style="252" customWidth="1"/>
    <col min="18" max="18" width="6.75" style="252" customWidth="1"/>
    <col min="19" max="19" width="17.25" style="252" customWidth="1"/>
    <col min="20" max="20" width="19" style="252" customWidth="1"/>
    <col min="21" max="21" width="14.25" style="252" customWidth="1"/>
    <col min="22" max="22" width="9" style="252" customWidth="1"/>
    <col min="23" max="23" width="12" style="252" customWidth="1"/>
    <col min="24" max="24" width="11.75" style="252" customWidth="1"/>
    <col min="25" max="25" width="13.375" style="252" customWidth="1"/>
    <col min="26" max="26" width="7.625" style="252" customWidth="1"/>
    <col min="27" max="27" width="8" style="252" customWidth="1"/>
    <col min="28" max="29" width="9" style="252" customWidth="1"/>
    <col min="30" max="30" width="20.25" style="252" customWidth="1"/>
    <col min="31" max="31" width="14.625" style="252" customWidth="1"/>
    <col min="32" max="33" width="16.5" style="252" customWidth="1"/>
    <col min="34" max="34" width="42.375" style="252" customWidth="1"/>
    <col min="35" max="35" width="22" style="252" customWidth="1"/>
    <col min="36" max="36" width="6.875" style="252" customWidth="1"/>
    <col min="37" max="37" width="10.625" style="252" customWidth="1"/>
    <col min="38" max="38" width="11.625" style="252" customWidth="1"/>
    <col min="39" max="39" width="9" style="252" customWidth="1"/>
    <col min="40" max="42" width="10.625" style="252" customWidth="1"/>
    <col min="43" max="44" width="9" style="252" customWidth="1"/>
    <col min="45" max="45" width="11.625" style="252" customWidth="1"/>
    <col min="46" max="50" width="10.625" style="252" customWidth="1"/>
    <col min="51" max="51" width="9" style="252" customWidth="1"/>
    <col min="52" max="52" width="11.625" style="252" customWidth="1"/>
    <col min="53" max="53" width="10.5" style="252" customWidth="1"/>
    <col min="54" max="55" width="12.625" style="252" customWidth="1"/>
    <col min="56" max="56" width="11.375" style="252" customWidth="1"/>
    <col min="57" max="57" width="12.625" style="252" customWidth="1"/>
    <col min="58" max="58" width="9" style="252" customWidth="1"/>
    <col min="59" max="59" width="9" style="252"/>
    <col min="60" max="84" width="7.625" style="252" customWidth="1"/>
    <col min="85" max="85" width="9" style="252"/>
    <col min="86" max="87" width="5.625" style="252" customWidth="1"/>
    <col min="88" max="89" width="3.625" style="252" customWidth="1"/>
    <col min="90" max="92" width="5.625" style="252" customWidth="1"/>
    <col min="93" max="94" width="3.625" style="252" customWidth="1"/>
    <col min="95" max="97" width="5.625" style="252" customWidth="1"/>
    <col min="98" max="99" width="3.625" style="252" customWidth="1"/>
    <col min="100" max="100" width="5.625" style="252" customWidth="1"/>
    <col min="101" max="16384" width="9" style="252"/>
  </cols>
  <sheetData>
    <row r="1" spans="1:101" s="186" customFormat="1" ht="47.25" customHeight="1" x14ac:dyDescent="0.2">
      <c r="A1" s="180"/>
      <c r="B1" s="181" t="s">
        <v>564</v>
      </c>
      <c r="C1" s="182"/>
      <c r="D1" s="183"/>
      <c r="E1" s="184"/>
      <c r="F1" s="184"/>
      <c r="G1" s="1088" t="s">
        <v>565</v>
      </c>
      <c r="H1" s="1089"/>
      <c r="I1" s="1090" t="s">
        <v>566</v>
      </c>
      <c r="J1" s="1091"/>
      <c r="K1" s="1091"/>
      <c r="L1" s="1091"/>
      <c r="M1" s="1091"/>
      <c r="N1" s="1091"/>
      <c r="O1" s="1091"/>
      <c r="P1" s="1091"/>
      <c r="Q1" s="1091"/>
      <c r="R1" s="1091"/>
      <c r="S1" s="1091"/>
      <c r="T1" s="1092"/>
      <c r="U1" s="1090" t="s">
        <v>567</v>
      </c>
      <c r="V1" s="1092"/>
      <c r="W1" s="1093" t="s">
        <v>568</v>
      </c>
      <c r="X1" s="1093"/>
      <c r="Y1" s="1093"/>
      <c r="Z1" s="1093"/>
      <c r="AA1" s="1093"/>
      <c r="AB1" s="1094"/>
      <c r="AC1" s="1095" t="s">
        <v>569</v>
      </c>
      <c r="AD1" s="1096"/>
      <c r="AE1" s="185"/>
      <c r="AF1" s="1079" t="s">
        <v>570</v>
      </c>
      <c r="AG1" s="381"/>
      <c r="AH1" s="1081" t="s">
        <v>571</v>
      </c>
      <c r="AI1" s="1083" t="s">
        <v>572</v>
      </c>
      <c r="AJ1" s="186">
        <v>33</v>
      </c>
      <c r="BG1" s="186">
        <v>57</v>
      </c>
      <c r="BH1" s="186">
        <v>58</v>
      </c>
      <c r="BI1" s="186">
        <v>59</v>
      </c>
      <c r="BJ1" s="186">
        <v>60</v>
      </c>
      <c r="BK1" s="186">
        <v>61</v>
      </c>
      <c r="BL1" s="186">
        <v>62</v>
      </c>
      <c r="BM1" s="186">
        <v>63</v>
      </c>
      <c r="BN1" s="186">
        <v>64</v>
      </c>
      <c r="BO1" s="186">
        <v>65</v>
      </c>
      <c r="BP1" s="186">
        <v>66</v>
      </c>
      <c r="BQ1" s="186">
        <v>67</v>
      </c>
      <c r="BR1" s="186">
        <v>68</v>
      </c>
      <c r="BS1" s="186">
        <v>69</v>
      </c>
      <c r="BT1" s="188" t="s">
        <v>573</v>
      </c>
      <c r="BU1" s="186">
        <v>71</v>
      </c>
      <c r="BV1" s="186">
        <v>72</v>
      </c>
      <c r="BW1" s="186">
        <v>73</v>
      </c>
      <c r="BX1" s="186">
        <v>74</v>
      </c>
      <c r="BY1" s="186">
        <v>75</v>
      </c>
      <c r="BZ1" s="186">
        <v>76</v>
      </c>
      <c r="CA1" s="186">
        <v>77</v>
      </c>
      <c r="CB1" s="186">
        <v>78</v>
      </c>
      <c r="CC1" s="186">
        <v>79</v>
      </c>
      <c r="CD1" s="186">
        <v>80</v>
      </c>
      <c r="CE1" s="186">
        <v>81</v>
      </c>
      <c r="CF1" s="186">
        <v>82</v>
      </c>
      <c r="CH1" s="340" t="s">
        <v>841</v>
      </c>
    </row>
    <row r="2" spans="1:101" s="186" customFormat="1" ht="12" customHeight="1" x14ac:dyDescent="0.15">
      <c r="A2" s="180" t="s">
        <v>574</v>
      </c>
      <c r="B2" s="181" t="s">
        <v>575</v>
      </c>
      <c r="C2" s="189" t="s">
        <v>576</v>
      </c>
      <c r="D2" s="190" t="s">
        <v>577</v>
      </c>
      <c r="E2" s="191" t="s">
        <v>578</v>
      </c>
      <c r="F2" s="192" t="s">
        <v>579</v>
      </c>
      <c r="G2" s="193" t="s">
        <v>580</v>
      </c>
      <c r="H2" s="190" t="s">
        <v>581</v>
      </c>
      <c r="I2" s="194" t="s">
        <v>582</v>
      </c>
      <c r="J2" s="195" t="s">
        <v>583</v>
      </c>
      <c r="K2" s="195" t="s">
        <v>583</v>
      </c>
      <c r="L2" s="1097" t="s">
        <v>584</v>
      </c>
      <c r="M2" s="1093"/>
      <c r="N2" s="1093"/>
      <c r="O2" s="1093"/>
      <c r="P2" s="1093"/>
      <c r="Q2" s="1094"/>
      <c r="R2" s="196" t="s">
        <v>585</v>
      </c>
      <c r="S2" s="336" t="s">
        <v>832</v>
      </c>
      <c r="T2" s="198" t="s">
        <v>586</v>
      </c>
      <c r="U2" s="193" t="s">
        <v>587</v>
      </c>
      <c r="V2" s="199" t="s">
        <v>588</v>
      </c>
      <c r="W2" s="200" t="s">
        <v>589</v>
      </c>
      <c r="X2" s="200" t="s">
        <v>589</v>
      </c>
      <c r="Y2" s="201" t="s">
        <v>588</v>
      </c>
      <c r="Z2" s="199" t="s">
        <v>588</v>
      </c>
      <c r="AA2" s="202" t="s">
        <v>590</v>
      </c>
      <c r="AB2" s="197" t="s">
        <v>591</v>
      </c>
      <c r="AC2" s="203" t="s">
        <v>592</v>
      </c>
      <c r="AD2" s="204" t="s">
        <v>591</v>
      </c>
      <c r="AE2" s="185" t="s">
        <v>593</v>
      </c>
      <c r="AF2" s="1080"/>
      <c r="AG2" s="382"/>
      <c r="AH2" s="1082"/>
      <c r="AI2" s="1084"/>
      <c r="AL2" s="205" t="s">
        <v>595</v>
      </c>
      <c r="AM2" s="205"/>
      <c r="AN2" s="205"/>
      <c r="AO2" s="205"/>
      <c r="AP2" s="205"/>
      <c r="AQ2" s="205"/>
      <c r="AS2" s="206" t="s">
        <v>596</v>
      </c>
      <c r="AT2" s="205"/>
      <c r="AU2" s="205"/>
      <c r="AV2" s="205"/>
      <c r="AW2" s="205"/>
      <c r="AX2" s="205"/>
      <c r="AY2" s="187"/>
      <c r="AZ2" s="206" t="s">
        <v>597</v>
      </c>
      <c r="BA2" s="205"/>
      <c r="BB2" s="205"/>
      <c r="BC2" s="205"/>
      <c r="BD2" s="205"/>
      <c r="BE2" s="205"/>
      <c r="BH2" s="1076" t="s">
        <v>598</v>
      </c>
      <c r="BI2" s="1077"/>
      <c r="BJ2" s="1077"/>
      <c r="BK2" s="1078"/>
      <c r="BL2" s="1098" t="s">
        <v>599</v>
      </c>
      <c r="BM2" s="1077"/>
      <c r="BN2" s="1077"/>
      <c r="BO2" s="1099"/>
      <c r="BP2" s="1076" t="s">
        <v>600</v>
      </c>
      <c r="BQ2" s="1077"/>
      <c r="BR2" s="1077"/>
      <c r="BS2" s="1078"/>
      <c r="BT2" s="207" t="s">
        <v>601</v>
      </c>
      <c r="BU2" s="1086" t="s">
        <v>26</v>
      </c>
      <c r="BV2" s="1086"/>
      <c r="BW2" s="1086"/>
      <c r="BX2" s="1087"/>
      <c r="BY2" s="1103" t="s">
        <v>599</v>
      </c>
      <c r="BZ2" s="1086"/>
      <c r="CA2" s="1086"/>
      <c r="CB2" s="1104"/>
      <c r="CC2" s="1103" t="s">
        <v>600</v>
      </c>
      <c r="CD2" s="1086"/>
      <c r="CE2" s="1086"/>
      <c r="CF2" s="1086"/>
      <c r="CH2" s="1100" t="s">
        <v>26</v>
      </c>
      <c r="CI2" s="1101"/>
      <c r="CJ2" s="1101"/>
      <c r="CK2" s="1101"/>
      <c r="CL2" s="1102"/>
      <c r="CM2" s="1100" t="s">
        <v>22</v>
      </c>
      <c r="CN2" s="1101"/>
      <c r="CO2" s="1101"/>
      <c r="CP2" s="1101"/>
      <c r="CQ2" s="1102"/>
      <c r="CR2" s="1085" t="s">
        <v>24</v>
      </c>
      <c r="CS2" s="1085"/>
      <c r="CT2" s="1085"/>
      <c r="CU2" s="1085"/>
      <c r="CV2" s="1085"/>
      <c r="CW2" s="341" t="s">
        <v>842</v>
      </c>
    </row>
    <row r="3" spans="1:101" s="186" customFormat="1" ht="20.100000000000001" customHeight="1" x14ac:dyDescent="0.15">
      <c r="A3" s="208" t="s">
        <v>602</v>
      </c>
      <c r="B3" s="209" t="s">
        <v>603</v>
      </c>
      <c r="C3" s="210"/>
      <c r="D3" s="211" t="s">
        <v>603</v>
      </c>
      <c r="E3" s="212" t="s">
        <v>603</v>
      </c>
      <c r="F3" s="212" t="s">
        <v>604</v>
      </c>
      <c r="G3" s="213"/>
      <c r="H3" s="213"/>
      <c r="I3" s="213"/>
      <c r="J3" s="213" t="s">
        <v>834</v>
      </c>
      <c r="K3" s="213" t="s">
        <v>833</v>
      </c>
      <c r="L3" s="214" t="s">
        <v>605</v>
      </c>
      <c r="M3" s="214" t="s">
        <v>606</v>
      </c>
      <c r="N3" s="215" t="s">
        <v>862</v>
      </c>
      <c r="O3" s="215" t="s">
        <v>863</v>
      </c>
      <c r="P3" s="215" t="s">
        <v>353</v>
      </c>
      <c r="Q3" s="216"/>
      <c r="R3" s="212" t="s">
        <v>607</v>
      </c>
      <c r="S3" s="213"/>
      <c r="T3" s="211" t="s">
        <v>608</v>
      </c>
      <c r="U3" s="213"/>
      <c r="V3" s="217"/>
      <c r="W3" s="218" t="s">
        <v>609</v>
      </c>
      <c r="X3" s="218" t="s">
        <v>610</v>
      </c>
      <c r="Y3" s="219" t="s">
        <v>611</v>
      </c>
      <c r="Z3" s="217" t="s">
        <v>612</v>
      </c>
      <c r="AA3" s="212" t="s">
        <v>613</v>
      </c>
      <c r="AB3" s="220" t="s">
        <v>613</v>
      </c>
      <c r="AC3" s="221"/>
      <c r="AD3" s="222" t="s">
        <v>614</v>
      </c>
      <c r="AE3" s="223"/>
      <c r="AF3" s="222" t="s">
        <v>615</v>
      </c>
      <c r="AG3" s="383" t="s">
        <v>848</v>
      </c>
      <c r="AH3" s="224"/>
      <c r="AI3" s="225" t="s">
        <v>616</v>
      </c>
      <c r="AK3" s="226"/>
      <c r="AL3" s="227"/>
      <c r="AM3" s="227" t="s">
        <v>617</v>
      </c>
      <c r="AN3" s="227" t="s">
        <v>618</v>
      </c>
      <c r="AO3" s="227" t="s">
        <v>619</v>
      </c>
      <c r="AP3" s="227" t="s">
        <v>62</v>
      </c>
      <c r="AQ3" s="227" t="s">
        <v>63</v>
      </c>
      <c r="AR3" s="228"/>
      <c r="AS3" s="227"/>
      <c r="AT3" s="227" t="s">
        <v>617</v>
      </c>
      <c r="AU3" s="227" t="s">
        <v>618</v>
      </c>
      <c r="AV3" s="227" t="s">
        <v>619</v>
      </c>
      <c r="AW3" s="227" t="s">
        <v>62</v>
      </c>
      <c r="AX3" s="227" t="s">
        <v>63</v>
      </c>
      <c r="AY3" s="229"/>
      <c r="AZ3" s="227"/>
      <c r="BA3" s="227" t="s">
        <v>617</v>
      </c>
      <c r="BB3" s="227" t="s">
        <v>618</v>
      </c>
      <c r="BC3" s="227" t="s">
        <v>619</v>
      </c>
      <c r="BD3" s="227" t="s">
        <v>62</v>
      </c>
      <c r="BE3" s="227" t="s">
        <v>63</v>
      </c>
      <c r="BH3" s="230" t="s">
        <v>34</v>
      </c>
      <c r="BI3" s="230" t="s">
        <v>35</v>
      </c>
      <c r="BJ3" s="230" t="s">
        <v>476</v>
      </c>
      <c r="BK3" s="231" t="s">
        <v>477</v>
      </c>
      <c r="BL3" s="232" t="s">
        <v>34</v>
      </c>
      <c r="BM3" s="230" t="s">
        <v>35</v>
      </c>
      <c r="BN3" s="230" t="s">
        <v>476</v>
      </c>
      <c r="BO3" s="233" t="s">
        <v>477</v>
      </c>
      <c r="BP3" s="234" t="s">
        <v>34</v>
      </c>
      <c r="BQ3" s="230" t="s">
        <v>35</v>
      </c>
      <c r="BR3" s="230" t="s">
        <v>476</v>
      </c>
      <c r="BS3" s="231" t="s">
        <v>477</v>
      </c>
      <c r="BT3" s="235"/>
      <c r="BU3" s="236" t="s">
        <v>34</v>
      </c>
      <c r="BV3" s="236" t="s">
        <v>35</v>
      </c>
      <c r="BW3" s="236" t="s">
        <v>476</v>
      </c>
      <c r="BX3" s="237" t="s">
        <v>477</v>
      </c>
      <c r="BY3" s="207" t="s">
        <v>34</v>
      </c>
      <c r="BZ3" s="236" t="s">
        <v>35</v>
      </c>
      <c r="CA3" s="236" t="s">
        <v>476</v>
      </c>
      <c r="CB3" s="349" t="s">
        <v>477</v>
      </c>
      <c r="CC3" s="207" t="s">
        <v>34</v>
      </c>
      <c r="CD3" s="236" t="s">
        <v>35</v>
      </c>
      <c r="CE3" s="236" t="s">
        <v>476</v>
      </c>
      <c r="CF3" s="237" t="s">
        <v>477</v>
      </c>
      <c r="CH3" s="338" t="s">
        <v>34</v>
      </c>
      <c r="CI3" s="338" t="s">
        <v>35</v>
      </c>
      <c r="CJ3" s="338" t="s">
        <v>476</v>
      </c>
      <c r="CK3" s="339" t="s">
        <v>477</v>
      </c>
      <c r="CL3" s="339" t="s">
        <v>361</v>
      </c>
      <c r="CM3" s="338" t="s">
        <v>34</v>
      </c>
      <c r="CN3" s="338" t="s">
        <v>35</v>
      </c>
      <c r="CO3" s="338" t="s">
        <v>476</v>
      </c>
      <c r="CP3" s="339" t="s">
        <v>477</v>
      </c>
      <c r="CQ3" s="339" t="s">
        <v>361</v>
      </c>
      <c r="CR3" s="338" t="s">
        <v>34</v>
      </c>
      <c r="CS3" s="338" t="s">
        <v>35</v>
      </c>
      <c r="CT3" s="338" t="s">
        <v>476</v>
      </c>
      <c r="CU3" s="338" t="s">
        <v>477</v>
      </c>
      <c r="CV3" s="338" t="s">
        <v>361</v>
      </c>
      <c r="CW3" s="1074" t="str">
        <f>IF(SUM(CH4,CM4,CR4)&gt;0,"Ⅳ",IF(SUM(CI4,CN4,CS4)&gt;0,"Ⅲ",IF(SUM(CL4,CQ4,CV4)&gt;0,"Ⅱ","Ⅰ")))</f>
        <v>Ⅱ</v>
      </c>
    </row>
    <row r="4" spans="1:101" ht="20.100000000000001" customHeight="1" x14ac:dyDescent="0.15">
      <c r="A4" s="238">
        <v>1</v>
      </c>
      <c r="B4" s="239">
        <v>1</v>
      </c>
      <c r="C4" s="240" t="str">
        <f>D4&amp;"S"&amp;E4</f>
        <v>1S1</v>
      </c>
      <c r="D4" s="241">
        <v>1</v>
      </c>
      <c r="E4" s="242">
        <f>IF(D4="","",COUNTIF($D$4:D4,D4))</f>
        <v>1</v>
      </c>
      <c r="F4" s="395">
        <f>IF(D4="","",VLOOKUP(D4,'様式A-2'!$B$10:$E$438,4,0))</f>
        <v>11.772</v>
      </c>
      <c r="G4" s="242" t="s">
        <v>547</v>
      </c>
      <c r="H4" s="242" t="s">
        <v>496</v>
      </c>
      <c r="I4" s="242" t="s">
        <v>347</v>
      </c>
      <c r="J4" s="242" t="s">
        <v>545</v>
      </c>
      <c r="K4" s="242" t="str">
        <f>J4</f>
        <v>うき・はく離</v>
      </c>
      <c r="L4" s="342"/>
      <c r="M4" s="342"/>
      <c r="N4" s="342">
        <v>0.1</v>
      </c>
      <c r="O4" s="342">
        <v>7.5</v>
      </c>
      <c r="P4" s="384"/>
      <c r="Q4" s="243" t="str">
        <f t="shared" ref="Q4:Q5" si="0">IF(C4="","",IF(J4="ひび割れ","幅"&amp;TEXT(L4,"0.0")&amp;"mm×長さ"&amp;TEXT(M4,"0.0")&amp;"m",IF(N4="",P4,IF(J4="その他",P4&amp;"、"&amp;TEXT(N4,"0.0")&amp;"m×"&amp;TEXT(O4,"0.0")&amp;"m ",TEXT(N4,"0.0")&amp;"m×"&amp;TEXT(O4,"0.0")&amp;"m "&amp;P4))))</f>
        <v xml:space="preserve">0.1m×7.5m </v>
      </c>
      <c r="R4" s="244">
        <f>ROUND(N4*O4,2)</f>
        <v>0.75</v>
      </c>
      <c r="S4" s="244" t="str">
        <f>IF(K4="ひび割れ","幅"&amp;TEXT(L4,"0.0")&amp;"mm "&amp;J4,IF(OR(P4="叩き落し済",P4="一部叩き落し",P4="変状なし",P4="にじみ",P4="滴水",P4="流下"),P4,""))</f>
        <v/>
      </c>
      <c r="T4" s="242" t="s">
        <v>760</v>
      </c>
      <c r="U4" s="242" t="s">
        <v>620</v>
      </c>
      <c r="V4" s="242" t="str">
        <f t="shared" ref="V4:V9" si="1">IF(D4="","",IF(U4="対策区分判定Ⅳ","Ⅳ",IF(U4="対策区分判定Ⅲ","Ⅲ",IF(OR(U4="対策区分判定Ⅱa",U4="対策区分判定Ⅱb"),"Ⅱ",IF(U4="対策区分判定Ⅰ","Ⅰ","－")))))</f>
        <v>Ⅱ</v>
      </c>
      <c r="W4" s="242"/>
      <c r="X4" s="242" t="s">
        <v>618</v>
      </c>
      <c r="Y4" s="242" t="str">
        <f>IF(D4="","",IF(AND(W4&lt;&gt;"",OR(W4="Ⅱa",W4="Ⅱb")),"Ⅱ",IF(W4&lt;&gt;"",W4,IF(OR(X4="Ⅱa",X4="Ⅱb"),"Ⅱ",X4))))</f>
        <v>Ⅱ</v>
      </c>
      <c r="Z4" s="242" t="str">
        <f>IF(D4="","",IF(OR(X4="Ⅱa",X4="Ⅱb"),"Ⅱ",X4))</f>
        <v>Ⅱ</v>
      </c>
      <c r="AA4" s="242" t="str">
        <f t="shared" ref="AA4:AA55" si="2">IF(D4="","",IF(OR(X4="Ⅲ",X4="Ⅳ"),"要","否"))</f>
        <v>否</v>
      </c>
      <c r="AB4" s="242" t="str">
        <f>IF(D4="","",IF(X4="Ⅰ","否",IF(OR(X4="Ⅱb",X4="Ⅱa"),"要監視",IF(OR(X4="Ⅲ",X4="Ⅳ"),"要対策",""))))</f>
        <v>要監視</v>
      </c>
      <c r="AC4" s="242" t="str">
        <f>IF(D4="","",IF(T4="対策済","済",IF(AND(T4="新規確認",W4=""),"未",IF(AND(W4&lt;&gt;"Ⅰ",X4="Ⅰ"),"済","継続"))))</f>
        <v>継続</v>
      </c>
      <c r="AD4" s="242" t="str">
        <f>IF(D4="","",IF(P4="叩き落し",P4,IF(T4="新規確認","－",INDEX($AM$4:$AQ$38,MATCH(K4,$AL$4:$AL$38,0),MATCH(X4,$AM$3:$AQ$3,0)))))</f>
        <v>監視（日常巡視）</v>
      </c>
      <c r="AE4" s="242" t="str">
        <f>IF(D4="","",INDEX($AT$4:$AX$38,MATCH(K4,$AS$4:$AS$38,0),MATCH(X4,$AT$3:$AX$3,0)))</f>
        <v>－</v>
      </c>
      <c r="AF4" s="242" t="str">
        <f>IF(D4="","",INDEX($BA$4:$BE$38,MATCH(K4,$AZ$4:$AZ$38,0),MATCH(X4,$BA$3:$BE$3,0)))</f>
        <v>継続監視</v>
      </c>
      <c r="AG4" s="242"/>
      <c r="AH4" s="243" t="str">
        <f>IF(D4="","",IF(J4="その他",Q4&amp;AG4,J4&amp;"、"&amp;Q4&amp;AG4))</f>
        <v xml:space="preserve">うき・はく離、0.1m×7.5m </v>
      </c>
      <c r="AI4" s="394" t="s">
        <v>963</v>
      </c>
      <c r="AJ4" s="186"/>
      <c r="AK4" s="226"/>
      <c r="AL4" s="245" t="s">
        <v>545</v>
      </c>
      <c r="AM4" s="254" t="s">
        <v>528</v>
      </c>
      <c r="AN4" s="245" t="s">
        <v>623</v>
      </c>
      <c r="AO4" s="245" t="s">
        <v>624</v>
      </c>
      <c r="AP4" s="245" t="s">
        <v>624</v>
      </c>
      <c r="AQ4" s="245"/>
      <c r="AR4" s="228"/>
      <c r="AS4" s="245" t="str">
        <f>$AL4</f>
        <v>うき・はく離</v>
      </c>
      <c r="AT4" s="245" t="s">
        <v>528</v>
      </c>
      <c r="AU4" s="245" t="s">
        <v>528</v>
      </c>
      <c r="AV4" s="245" t="s">
        <v>528</v>
      </c>
      <c r="AW4" s="245" t="s">
        <v>528</v>
      </c>
      <c r="AX4" s="245" t="s">
        <v>528</v>
      </c>
      <c r="AY4" s="229"/>
      <c r="AZ4" s="245" t="str">
        <f>$AL4</f>
        <v>うき・はく離</v>
      </c>
      <c r="BA4" s="245" t="s">
        <v>622</v>
      </c>
      <c r="BB4" s="245" t="s">
        <v>625</v>
      </c>
      <c r="BC4" s="245" t="s">
        <v>626</v>
      </c>
      <c r="BD4" s="245" t="s">
        <v>626</v>
      </c>
      <c r="BE4" s="245"/>
      <c r="BF4" s="186"/>
      <c r="BG4" s="246">
        <f>$D4</f>
        <v>1</v>
      </c>
      <c r="BH4" s="243">
        <f>IF(AND(I4="外力",X4="Ⅳ"),"〇",0)</f>
        <v>0</v>
      </c>
      <c r="BI4" s="243">
        <f>IF(AND(I4="外力",X4="Ⅲ"),"〇",0)</f>
        <v>0</v>
      </c>
      <c r="BJ4" s="243">
        <f>IF(AND(I4="外力",X4="Ⅱa"),"〇",0)</f>
        <v>0</v>
      </c>
      <c r="BK4" s="347">
        <f>IF(AND(I4="外力",X4="Ⅱb"),"〇",0)</f>
        <v>0</v>
      </c>
      <c r="BL4" s="247">
        <f>IF(AND(I4="材質劣化",X4="Ⅳ"),R4,0)</f>
        <v>0</v>
      </c>
      <c r="BM4" s="244">
        <f>IF(AND(I4="材質劣化",X4="Ⅲ"),R4,0)</f>
        <v>0</v>
      </c>
      <c r="BN4" s="244">
        <f>IF(AND(I4="材質劣化",X4="Ⅱa"),R4,0)</f>
        <v>0</v>
      </c>
      <c r="BO4" s="248">
        <f>IF(AND(I4="材質劣化",X4="Ⅱb"),R4,0)</f>
        <v>0.75</v>
      </c>
      <c r="BP4" s="249">
        <f>IF(AND(I4="漏水",X4="Ⅳ"),R4,0)</f>
        <v>0</v>
      </c>
      <c r="BQ4" s="244">
        <f>IF(AND(I4="漏水",X4="Ⅲ"),R4,0)</f>
        <v>0</v>
      </c>
      <c r="BR4" s="244">
        <f>IF(AND(I4="漏水",X4="Ⅱa"),R4,0)</f>
        <v>0</v>
      </c>
      <c r="BS4" s="250">
        <f>IF(AND(I4="漏水",X4="Ⅱb"),R4,0)</f>
        <v>0</v>
      </c>
      <c r="BT4" s="251" t="str">
        <f>IF(BG4=BG5,"",BG4)</f>
        <v/>
      </c>
      <c r="BU4" s="346">
        <f>COUNTIFS($BG$4:$BG$3000,BT4,$BH$4:$BH$3000,"〇")</f>
        <v>0</v>
      </c>
      <c r="BV4" s="346">
        <f>COUNTIFS($BG$4:$BG$3000,BT4,$BI$4:$BI$3000,"〇")</f>
        <v>0</v>
      </c>
      <c r="BW4" s="346">
        <f>COUNTIFS($BG$4:$BG$3000,BT4,$BJ$4:$BJ$3000,"〇")</f>
        <v>0</v>
      </c>
      <c r="BX4" s="348">
        <f>COUNTIFS($BG$4:$BG$3000,BT4,$BK$4:$BK$3000,"〇")</f>
        <v>0</v>
      </c>
      <c r="BY4" s="247">
        <f t="shared" ref="BY4:CF4" si="3">BL4</f>
        <v>0</v>
      </c>
      <c r="BZ4" s="244">
        <f t="shared" si="3"/>
        <v>0</v>
      </c>
      <c r="CA4" s="244">
        <f t="shared" si="3"/>
        <v>0</v>
      </c>
      <c r="CB4" s="248">
        <f t="shared" si="3"/>
        <v>0.75</v>
      </c>
      <c r="CC4" s="247">
        <f t="shared" si="3"/>
        <v>0</v>
      </c>
      <c r="CD4" s="244">
        <f t="shared" si="3"/>
        <v>0</v>
      </c>
      <c r="CE4" s="244">
        <f t="shared" si="3"/>
        <v>0</v>
      </c>
      <c r="CF4" s="244">
        <f t="shared" si="3"/>
        <v>0</v>
      </c>
      <c r="CH4" s="243">
        <f>COUNTIF(BU4:BU3000,"&gt;0")</f>
        <v>0</v>
      </c>
      <c r="CI4" s="243">
        <f>COUNTIF(BV4:BV3000,"&gt;0")</f>
        <v>0</v>
      </c>
      <c r="CJ4" s="243">
        <f>COUNTIF(BW4:BW3000,"&gt;0")</f>
        <v>0</v>
      </c>
      <c r="CK4" s="243">
        <f>COUNTIF(BX4:BX3000,"&gt;0")</f>
        <v>0</v>
      </c>
      <c r="CL4" s="243">
        <f>CJ4+CK4</f>
        <v>0</v>
      </c>
      <c r="CM4" s="243">
        <f>COUNTIFS($I$4:$I$1100,CM2,$X$4:$X$1100,CM3)</f>
        <v>0</v>
      </c>
      <c r="CN4" s="243">
        <f>COUNTIFS($I$4:$I$1100,CM2,$X$4:$X$1100,CN3)</f>
        <v>0</v>
      </c>
      <c r="CO4" s="243">
        <f>COUNTIFS($I$4:$I$1100,CM2,$X$4:$X$1100,CO3)</f>
        <v>1</v>
      </c>
      <c r="CP4" s="243">
        <f>COUNTIFS($I$4:$I$1100,CM2,$X$4:$X$1100,CP3)</f>
        <v>72</v>
      </c>
      <c r="CQ4" s="243">
        <f>CO4+CP4</f>
        <v>73</v>
      </c>
      <c r="CR4" s="243">
        <f>COUNTIFS($I$4:$I$1100,CR2,$X$4:$X$1100,CR3)</f>
        <v>0</v>
      </c>
      <c r="CS4" s="243">
        <f>COUNTIFS($I$4:$I$1100,CR2,$X$4:$X$1100,CS3)</f>
        <v>0</v>
      </c>
      <c r="CT4" s="243">
        <f>COUNTIFS($I$4:$I$1100,CR2,$X$4:$X$1100,CT3)</f>
        <v>2</v>
      </c>
      <c r="CU4" s="243">
        <f>COUNTIFS($I$4:$I$1100,CR2,$X$4:$X$1100,CU3)</f>
        <v>40</v>
      </c>
      <c r="CV4" s="243">
        <f>CT4+CU4</f>
        <v>42</v>
      </c>
      <c r="CW4" s="1075"/>
    </row>
    <row r="5" spans="1:101" ht="20.100000000000001" customHeight="1" x14ac:dyDescent="0.15">
      <c r="A5" s="238">
        <v>2</v>
      </c>
      <c r="B5" s="239">
        <v>2</v>
      </c>
      <c r="C5" s="240" t="str">
        <f t="shared" ref="C5:C58" si="4">D5&amp;"S"&amp;E5</f>
        <v>1S5</v>
      </c>
      <c r="D5" s="241">
        <v>1</v>
      </c>
      <c r="E5" s="242">
        <v>5</v>
      </c>
      <c r="F5" s="395">
        <f>IF(D5="","",VLOOKUP(D5,'様式A-2'!$B$10:$E$438,4,0))</f>
        <v>11.772</v>
      </c>
      <c r="G5" s="242" t="s">
        <v>547</v>
      </c>
      <c r="H5" s="242" t="s">
        <v>498</v>
      </c>
      <c r="I5" s="242" t="s">
        <v>348</v>
      </c>
      <c r="J5" s="242" t="s">
        <v>348</v>
      </c>
      <c r="K5" s="242" t="str">
        <f t="shared" ref="K5:K58" si="5">J5</f>
        <v>漏水</v>
      </c>
      <c r="L5" s="342"/>
      <c r="M5" s="342"/>
      <c r="N5" s="342">
        <v>0.8</v>
      </c>
      <c r="O5" s="342">
        <v>6.8</v>
      </c>
      <c r="P5" s="384" t="s">
        <v>886</v>
      </c>
      <c r="Q5" s="243" t="str">
        <f t="shared" si="0"/>
        <v>0.8m×6.8m にじみ</v>
      </c>
      <c r="R5" s="244">
        <f t="shared" ref="R5:R58" si="6">ROUND(N5*O5,2)</f>
        <v>5.44</v>
      </c>
      <c r="S5" s="244" t="str">
        <f t="shared" ref="S5:S58" si="7">IF(K5="ひび割れ","幅"&amp;TEXT(L5,"0.0")&amp;"mm "&amp;J5,IF(P5="","",P5))</f>
        <v>にじみ</v>
      </c>
      <c r="T5" s="242" t="s">
        <v>760</v>
      </c>
      <c r="U5" s="242" t="s">
        <v>620</v>
      </c>
      <c r="V5" s="242" t="str">
        <f t="shared" si="1"/>
        <v>Ⅱ</v>
      </c>
      <c r="W5" s="242"/>
      <c r="X5" s="242" t="s">
        <v>618</v>
      </c>
      <c r="Y5" s="242" t="str">
        <f t="shared" ref="Y5:Y56" si="8">IF(D5="","",IF(AND(W5&lt;&gt;"",OR(W5="Ⅱa",W5="Ⅱb")),"Ⅱ",IF(W5&lt;&gt;"",W5,IF(OR(X5="Ⅱa",X5="Ⅱb"),"Ⅱ",X5))))</f>
        <v>Ⅱ</v>
      </c>
      <c r="Z5" s="242" t="str">
        <f t="shared" ref="Z5:Z56" si="9">IF(D5="","",IF(OR(X5="Ⅱa",X5="Ⅱb"),"Ⅱ",X5))</f>
        <v>Ⅱ</v>
      </c>
      <c r="AA5" s="242" t="str">
        <f t="shared" si="2"/>
        <v>否</v>
      </c>
      <c r="AB5" s="242" t="str">
        <f t="shared" ref="AB5:AB55" si="10">IF(D5="","",IF(X5="Ⅰ","否",IF(OR(X5="Ⅱb",X5="Ⅱa"),"要監視",IF(OR(X5="Ⅲ",X5="Ⅳ"),"要対策",""))))</f>
        <v>要監視</v>
      </c>
      <c r="AC5" s="242" t="str">
        <f t="shared" ref="AC5:AC8" si="11">IF(D5="","",IF(T5="対策済","済",IF(AND(T5="新規確認",W5=""),"未",IF(AND(W5&lt;&gt;"Ⅰ",X5="Ⅰ"),"済","継続"))))</f>
        <v>継続</v>
      </c>
      <c r="AD5" s="242" t="str">
        <f>IF(D5="","",IF(P5="叩き落し",P5,IF(T5="新規確認","－",INDEX($AM$4:$AQ$38,MATCH(K5,$AL$4:$AL$38,0),MATCH(X5,$AM$3:$AQ$3,0)))))</f>
        <v>監視（日常巡視）</v>
      </c>
      <c r="AE5" s="242" t="str">
        <f>IF(D5="","",INDEX($AT$4:$AX$38,MATCH(K5,$AS$4:$AS$38,0),MATCH(X5,$AT$3:$AX$3,0)))</f>
        <v>－</v>
      </c>
      <c r="AF5" s="242" t="str">
        <f>IF(D5="","",INDEX($BA$4:$BE$38,MATCH(K5,$AZ$4:$AZ$38,0),MATCH(X5,$BA$3:$BE$3,0)))</f>
        <v>継続監視</v>
      </c>
      <c r="AG5" s="242"/>
      <c r="AH5" s="243" t="str">
        <f t="shared" ref="AH5:AH56" si="12">IF(D5="","",IF(J5="その他",Q5&amp;AG5,J5&amp;"、"&amp;Q5&amp;AG5))</f>
        <v>漏水、0.8m×6.8m にじみ</v>
      </c>
      <c r="AI5" s="243" t="str">
        <f t="shared" ref="AI5:AI58" si="13">IF(T5="新規確認","－",IF(T5="進行が認められない",Q5,""))</f>
        <v>0.8m×6.8m にじみ</v>
      </c>
      <c r="AJ5" s="186"/>
      <c r="AK5" s="226"/>
      <c r="AL5" s="245" t="s">
        <v>627</v>
      </c>
      <c r="AM5" s="254" t="s">
        <v>528</v>
      </c>
      <c r="AN5" s="245" t="s">
        <v>623</v>
      </c>
      <c r="AO5" s="245" t="s">
        <v>624</v>
      </c>
      <c r="AP5" s="245" t="s">
        <v>624</v>
      </c>
      <c r="AQ5" s="245"/>
      <c r="AR5" s="228"/>
      <c r="AS5" s="245" t="str">
        <f t="shared" ref="AS5:AS43" si="14">$AL5</f>
        <v>補修うき</v>
      </c>
      <c r="AT5" s="245" t="s">
        <v>528</v>
      </c>
      <c r="AU5" s="245" t="s">
        <v>528</v>
      </c>
      <c r="AV5" s="245" t="s">
        <v>528</v>
      </c>
      <c r="AW5" s="245" t="s">
        <v>528</v>
      </c>
      <c r="AX5" s="245" t="s">
        <v>528</v>
      </c>
      <c r="AY5" s="229"/>
      <c r="AZ5" s="245" t="str">
        <f t="shared" ref="AZ5:AZ43" si="15">$AL5</f>
        <v>補修うき</v>
      </c>
      <c r="BA5" s="245" t="s">
        <v>622</v>
      </c>
      <c r="BB5" s="245" t="s">
        <v>625</v>
      </c>
      <c r="BC5" s="245" t="s">
        <v>626</v>
      </c>
      <c r="BD5" s="245" t="s">
        <v>626</v>
      </c>
      <c r="BE5" s="245"/>
      <c r="BF5" s="186"/>
      <c r="BG5" s="246">
        <f t="shared" ref="BG5:BG68" si="16">$D5</f>
        <v>1</v>
      </c>
      <c r="BH5" s="243">
        <f t="shared" ref="BH5:BH68" si="17">IF(AND(I5="外力",X5="Ⅳ"),"〇",0)</f>
        <v>0</v>
      </c>
      <c r="BI5" s="243">
        <f t="shared" ref="BI5:BI68" si="18">IF(AND(I5="外力",X5="Ⅲ"),"〇",0)</f>
        <v>0</v>
      </c>
      <c r="BJ5" s="243">
        <f t="shared" ref="BJ5:BJ68" si="19">IF(AND(I5="外力",X5="Ⅱa"),"〇",0)</f>
        <v>0</v>
      </c>
      <c r="BK5" s="347">
        <f t="shared" ref="BK5:BK68" si="20">IF(AND(I5="外力",X5="Ⅱb"),"〇",0)</f>
        <v>0</v>
      </c>
      <c r="BL5" s="247">
        <f t="shared" ref="BL5:BL68" si="21">IF(AND(I5="材質劣化",X5="Ⅳ"),R5,0)</f>
        <v>0</v>
      </c>
      <c r="BM5" s="244">
        <f t="shared" ref="BM5:BM68" si="22">IF(AND(I5="材質劣化",X5="Ⅲ"),R5,0)</f>
        <v>0</v>
      </c>
      <c r="BN5" s="244">
        <f t="shared" ref="BN5:BN68" si="23">IF(AND(I5="材質劣化",X5="Ⅱa"),R5,0)</f>
        <v>0</v>
      </c>
      <c r="BO5" s="248">
        <f t="shared" ref="BO5:BO68" si="24">IF(AND(I5="材質劣化",X5="Ⅱb"),R5,0)</f>
        <v>0</v>
      </c>
      <c r="BP5" s="249">
        <f t="shared" ref="BP5:BP68" si="25">IF(AND(I5="漏水",X5="Ⅳ"),R5,0)</f>
        <v>0</v>
      </c>
      <c r="BQ5" s="244">
        <f t="shared" ref="BQ5:BQ68" si="26">IF(AND(I5="漏水",X5="Ⅲ"),R5,0)</f>
        <v>0</v>
      </c>
      <c r="BR5" s="244">
        <f t="shared" ref="BR5:BR68" si="27">IF(AND(I5="漏水",X5="Ⅱa"),R5,0)</f>
        <v>0</v>
      </c>
      <c r="BS5" s="250">
        <f t="shared" ref="BS5:BS68" si="28">IF(AND(I5="漏水",X5="Ⅱb"),R5,0)</f>
        <v>5.44</v>
      </c>
      <c r="BT5" s="251" t="str">
        <f t="shared" ref="BT5:BT68" si="29">IF(BG5=BG6,"",BG5)</f>
        <v/>
      </c>
      <c r="BU5" s="346">
        <f t="shared" ref="BU5:BU68" si="30">COUNTIFS($BG$4:$BG$3000,BT5,$BH$4:$BH$3000,"〇")</f>
        <v>0</v>
      </c>
      <c r="BV5" s="346">
        <f t="shared" ref="BV5:BV68" si="31">COUNTIFS($BG$4:$BG$3000,BT5,$BI$4:$BI$3000,"〇")</f>
        <v>0</v>
      </c>
      <c r="BW5" s="346">
        <f t="shared" ref="BW5:BW68" si="32">COUNTIFS($BG$4:$BG$3000,BT5,$BJ$4:$BJ$3000,"〇")</f>
        <v>0</v>
      </c>
      <c r="BX5" s="348">
        <f t="shared" ref="BX5:BX68" si="33">COUNTIFS($BG$4:$BG$3000,BT5,$BK$4:$BK$3000,"〇")</f>
        <v>0</v>
      </c>
      <c r="BY5" s="247">
        <f t="shared" ref="BY5:BY68" si="34">BL5</f>
        <v>0</v>
      </c>
      <c r="BZ5" s="244">
        <f t="shared" ref="BZ5:BZ68" si="35">BM5</f>
        <v>0</v>
      </c>
      <c r="CA5" s="244">
        <f t="shared" ref="CA5:CA68" si="36">BN5</f>
        <v>0</v>
      </c>
      <c r="CB5" s="248">
        <f t="shared" ref="CB5:CB68" si="37">BO5</f>
        <v>0</v>
      </c>
      <c r="CC5" s="247">
        <f t="shared" ref="CC5:CC68" si="38">BP5</f>
        <v>0</v>
      </c>
      <c r="CD5" s="244">
        <f t="shared" ref="CD5:CD68" si="39">BQ5</f>
        <v>0</v>
      </c>
      <c r="CE5" s="244">
        <f t="shared" ref="CE5:CE68" si="40">BR5</f>
        <v>0</v>
      </c>
      <c r="CF5" s="244">
        <f t="shared" ref="CF5:CF68" si="41">BS5</f>
        <v>5.44</v>
      </c>
    </row>
    <row r="6" spans="1:101" ht="20.100000000000001" customHeight="1" x14ac:dyDescent="0.15">
      <c r="A6" s="238">
        <v>3</v>
      </c>
      <c r="B6" s="239">
        <v>3</v>
      </c>
      <c r="C6" s="240" t="str">
        <f t="shared" si="4"/>
        <v>1S6</v>
      </c>
      <c r="D6" s="241">
        <v>1</v>
      </c>
      <c r="E6" s="242">
        <v>6</v>
      </c>
      <c r="F6" s="395">
        <f>IF(D6="","",VLOOKUP(D6,'様式A-2'!$B$10:$E$438,4,0))</f>
        <v>11.772</v>
      </c>
      <c r="G6" s="242" t="s">
        <v>547</v>
      </c>
      <c r="H6" s="242" t="s">
        <v>497</v>
      </c>
      <c r="I6" s="242" t="s">
        <v>348</v>
      </c>
      <c r="J6" s="242" t="s">
        <v>348</v>
      </c>
      <c r="K6" s="242" t="str">
        <f t="shared" si="5"/>
        <v>漏水</v>
      </c>
      <c r="L6" s="342"/>
      <c r="M6" s="342"/>
      <c r="N6" s="342">
        <v>0.6</v>
      </c>
      <c r="O6" s="342">
        <v>8.3000000000000007</v>
      </c>
      <c r="P6" s="384" t="s">
        <v>886</v>
      </c>
      <c r="Q6" s="243" t="str">
        <f>IF(C6="","",IF(J6="ひび割れ","幅"&amp;TEXT(L6,"0.0")&amp;"mm×長さ"&amp;TEXT(M6,"0.0")&amp;"m",IF(N6="",P6,IF(J6="その他",P6&amp;"、"&amp;TEXT(N6,"0.0")&amp;"m×"&amp;TEXT(O6,"0.0")&amp;"m ",TEXT(N6,"0.0")&amp;"m×"&amp;TEXT(O6,"0.0")&amp;"m "&amp;P6))))</f>
        <v>0.6m×8.3m にじみ</v>
      </c>
      <c r="R6" s="244">
        <f t="shared" si="6"/>
        <v>4.9800000000000004</v>
      </c>
      <c r="S6" s="244" t="str">
        <f>IF(K6="ひび割れ","幅"&amp;TEXT(L6,"0.0")&amp;"mm "&amp;J6,IF(P6="","",P6))</f>
        <v>にじみ</v>
      </c>
      <c r="T6" s="242" t="s">
        <v>760</v>
      </c>
      <c r="U6" s="242" t="s">
        <v>620</v>
      </c>
      <c r="V6" s="242" t="str">
        <f t="shared" si="1"/>
        <v>Ⅱ</v>
      </c>
      <c r="W6" s="242"/>
      <c r="X6" s="242" t="s">
        <v>618</v>
      </c>
      <c r="Y6" s="242" t="str">
        <f t="shared" si="8"/>
        <v>Ⅱ</v>
      </c>
      <c r="Z6" s="242" t="str">
        <f t="shared" si="9"/>
        <v>Ⅱ</v>
      </c>
      <c r="AA6" s="242" t="str">
        <f t="shared" si="2"/>
        <v>否</v>
      </c>
      <c r="AB6" s="242" t="str">
        <f t="shared" si="10"/>
        <v>要監視</v>
      </c>
      <c r="AC6" s="242" t="str">
        <f t="shared" si="11"/>
        <v>継続</v>
      </c>
      <c r="AD6" s="242" t="str">
        <f>IF(D6="","",IF(P6="叩き落し",P6,IF(T6="新規確認","－",INDEX($AM$4:$AQ$38,MATCH(K6,$AL$4:$AL$38,0),MATCH(X6,$AM$3:$AQ$3,0)))))</f>
        <v>監視（日常巡視）</v>
      </c>
      <c r="AE6" s="242" t="str">
        <f>IF(D6="","",INDEX($AT$4:$AX$38,MATCH(K6,$AS$4:$AS$38,0),MATCH(X6,$AT$3:$AX$3,0)))</f>
        <v>－</v>
      </c>
      <c r="AF6" s="242" t="str">
        <f>IF(D6="","",INDEX($BA$4:$BE$38,MATCH(K6,$AZ$4:$AZ$38,0),MATCH(X6,$BA$3:$BE$3,0)))</f>
        <v>継続監視</v>
      </c>
      <c r="AG6" s="242"/>
      <c r="AH6" s="243" t="str">
        <f t="shared" si="12"/>
        <v>漏水、0.6m×8.3m にじみ</v>
      </c>
      <c r="AI6" s="243" t="str">
        <f t="shared" si="13"/>
        <v>0.6m×8.3m にじみ</v>
      </c>
      <c r="AJ6" s="186"/>
      <c r="AK6" s="226"/>
      <c r="AL6" s="245" t="s">
        <v>628</v>
      </c>
      <c r="AM6" s="254" t="s">
        <v>528</v>
      </c>
      <c r="AN6" s="245" t="s">
        <v>623</v>
      </c>
      <c r="AO6" s="245" t="s">
        <v>624</v>
      </c>
      <c r="AP6" s="245" t="s">
        <v>624</v>
      </c>
      <c r="AQ6" s="245"/>
      <c r="AR6" s="228"/>
      <c r="AS6" s="245" t="str">
        <f t="shared" si="14"/>
        <v>はく落</v>
      </c>
      <c r="AT6" s="245" t="s">
        <v>528</v>
      </c>
      <c r="AU6" s="245" t="s">
        <v>528</v>
      </c>
      <c r="AV6" s="245" t="s">
        <v>528</v>
      </c>
      <c r="AW6" s="245" t="s">
        <v>528</v>
      </c>
      <c r="AX6" s="245" t="s">
        <v>528</v>
      </c>
      <c r="AY6" s="229"/>
      <c r="AZ6" s="245" t="str">
        <f t="shared" si="15"/>
        <v>はく落</v>
      </c>
      <c r="BA6" s="245" t="s">
        <v>528</v>
      </c>
      <c r="BB6" s="245" t="s">
        <v>625</v>
      </c>
      <c r="BC6" s="245" t="s">
        <v>626</v>
      </c>
      <c r="BD6" s="245" t="s">
        <v>626</v>
      </c>
      <c r="BE6" s="245"/>
      <c r="BF6" s="186"/>
      <c r="BG6" s="246">
        <f t="shared" si="16"/>
        <v>1</v>
      </c>
      <c r="BH6" s="243">
        <f t="shared" si="17"/>
        <v>0</v>
      </c>
      <c r="BI6" s="243">
        <f t="shared" si="18"/>
        <v>0</v>
      </c>
      <c r="BJ6" s="243">
        <f t="shared" si="19"/>
        <v>0</v>
      </c>
      <c r="BK6" s="347">
        <f t="shared" si="20"/>
        <v>0</v>
      </c>
      <c r="BL6" s="247">
        <f t="shared" si="21"/>
        <v>0</v>
      </c>
      <c r="BM6" s="244">
        <f t="shared" si="22"/>
        <v>0</v>
      </c>
      <c r="BN6" s="244">
        <f t="shared" si="23"/>
        <v>0</v>
      </c>
      <c r="BO6" s="248">
        <f t="shared" si="24"/>
        <v>0</v>
      </c>
      <c r="BP6" s="249">
        <f t="shared" si="25"/>
        <v>0</v>
      </c>
      <c r="BQ6" s="244">
        <f t="shared" si="26"/>
        <v>0</v>
      </c>
      <c r="BR6" s="244">
        <f t="shared" si="27"/>
        <v>0</v>
      </c>
      <c r="BS6" s="250">
        <f t="shared" si="28"/>
        <v>4.9800000000000004</v>
      </c>
      <c r="BT6" s="251" t="str">
        <f t="shared" si="29"/>
        <v/>
      </c>
      <c r="BU6" s="346">
        <f t="shared" si="30"/>
        <v>0</v>
      </c>
      <c r="BV6" s="346">
        <f t="shared" si="31"/>
        <v>0</v>
      </c>
      <c r="BW6" s="346">
        <f t="shared" si="32"/>
        <v>0</v>
      </c>
      <c r="BX6" s="348">
        <f t="shared" si="33"/>
        <v>0</v>
      </c>
      <c r="BY6" s="247">
        <f t="shared" si="34"/>
        <v>0</v>
      </c>
      <c r="BZ6" s="244">
        <f t="shared" si="35"/>
        <v>0</v>
      </c>
      <c r="CA6" s="244">
        <f t="shared" si="36"/>
        <v>0</v>
      </c>
      <c r="CB6" s="248">
        <f t="shared" si="37"/>
        <v>0</v>
      </c>
      <c r="CC6" s="247">
        <f t="shared" si="38"/>
        <v>0</v>
      </c>
      <c r="CD6" s="244">
        <f t="shared" si="39"/>
        <v>0</v>
      </c>
      <c r="CE6" s="244">
        <f t="shared" si="40"/>
        <v>0</v>
      </c>
      <c r="CF6" s="244">
        <f t="shared" si="41"/>
        <v>4.9800000000000004</v>
      </c>
    </row>
    <row r="7" spans="1:101" ht="20.100000000000001" customHeight="1" x14ac:dyDescent="0.15">
      <c r="A7" s="238">
        <v>4</v>
      </c>
      <c r="B7" s="239">
        <v>4</v>
      </c>
      <c r="C7" s="240" t="str">
        <f t="shared" si="4"/>
        <v>1S7</v>
      </c>
      <c r="D7" s="241">
        <v>1</v>
      </c>
      <c r="E7" s="242">
        <v>7</v>
      </c>
      <c r="F7" s="395">
        <f>IF(D7="","",VLOOKUP(D7,'様式A-2'!$B$10:$E$438,4,0))</f>
        <v>11.772</v>
      </c>
      <c r="G7" s="242" t="s">
        <v>547</v>
      </c>
      <c r="H7" s="242" t="s">
        <v>497</v>
      </c>
      <c r="I7" s="242" t="s">
        <v>347</v>
      </c>
      <c r="J7" s="242" t="s">
        <v>887</v>
      </c>
      <c r="K7" s="242" t="str">
        <f t="shared" si="5"/>
        <v>補修跡</v>
      </c>
      <c r="L7" s="342"/>
      <c r="M7" s="342"/>
      <c r="N7" s="342">
        <v>15.6</v>
      </c>
      <c r="O7" s="342">
        <v>0.4</v>
      </c>
      <c r="P7" s="384" t="s">
        <v>888</v>
      </c>
      <c r="Q7" s="243" t="str">
        <f>IF(C7="","",IF(J7="ひび割れ","幅"&amp;TEXT(L7,"0.0")&amp;"mm×長さ"&amp;TEXT(M7,"0.0")&amp;"m",IF(N7="",P7,IF(J7="その他",P7&amp;"、"&amp;TEXT(N7,"0.0")&amp;"m×"&amp;TEXT(O7,"0.0")&amp;"m ",TEXT(N7,"0.0")&amp;"m×"&amp;TEXT(O7,"0.0")&amp;"m "&amp;P7))))</f>
        <v>15.6m×0.4m 導水工</v>
      </c>
      <c r="R7" s="244">
        <f t="shared" si="6"/>
        <v>6.24</v>
      </c>
      <c r="S7" s="244" t="str">
        <f t="shared" si="7"/>
        <v>導水工</v>
      </c>
      <c r="T7" s="242" t="s">
        <v>641</v>
      </c>
      <c r="U7" s="242" t="s">
        <v>645</v>
      </c>
      <c r="V7" s="242" t="str">
        <f t="shared" si="1"/>
        <v>Ⅱ</v>
      </c>
      <c r="W7" s="242"/>
      <c r="X7" s="242" t="s">
        <v>617</v>
      </c>
      <c r="Y7" s="242" t="str">
        <f t="shared" si="8"/>
        <v>Ⅰ</v>
      </c>
      <c r="Z7" s="242" t="str">
        <f t="shared" si="9"/>
        <v>Ⅰ</v>
      </c>
      <c r="AA7" s="242" t="str">
        <f t="shared" si="2"/>
        <v>否</v>
      </c>
      <c r="AB7" s="242" t="str">
        <f t="shared" si="10"/>
        <v>否</v>
      </c>
      <c r="AC7" s="242" t="str">
        <f t="shared" si="11"/>
        <v>済</v>
      </c>
      <c r="AD7" s="242" t="str">
        <f>IF(D7="","",IF(P7="叩き落し",P7,IF(T7="新規確認","－",INDEX($AM$4:$AQ$38,MATCH(K7,$AL$4:$AL$38,0),MATCH(X7,$AM$3:$AQ$3,0)))))</f>
        <v>－</v>
      </c>
      <c r="AE7" s="242" t="str">
        <f>IF(D7="","",INDEX($AT$4:$AX$38,MATCH(K7,$AS$4:$AS$38,0),MATCH(X7,$AT$3:$AX$3,0)))</f>
        <v>－</v>
      </c>
      <c r="AF7" s="242" t="str">
        <f>IF(D7="","",INDEX($BA$4:$BE$38,MATCH(K7,$AZ$4:$AZ$38,0),MATCH(X7,$BA$3:$BE$3,0)))</f>
        <v>－</v>
      </c>
      <c r="AG7" s="242"/>
      <c r="AH7" s="243" t="str">
        <f t="shared" si="12"/>
        <v>補修跡、15.6m×0.4m 導水工</v>
      </c>
      <c r="AI7" s="243" t="s">
        <v>889</v>
      </c>
      <c r="AJ7" s="186"/>
      <c r="AK7" s="226"/>
      <c r="AL7" s="245" t="s">
        <v>630</v>
      </c>
      <c r="AM7" s="254" t="s">
        <v>528</v>
      </c>
      <c r="AN7" s="245" t="s">
        <v>623</v>
      </c>
      <c r="AO7" s="245" t="s">
        <v>624</v>
      </c>
      <c r="AP7" s="245" t="s">
        <v>624</v>
      </c>
      <c r="AQ7" s="245"/>
      <c r="AR7" s="228"/>
      <c r="AS7" s="245" t="str">
        <f t="shared" si="14"/>
        <v>ひび割れ</v>
      </c>
      <c r="AT7" s="245" t="s">
        <v>528</v>
      </c>
      <c r="AU7" s="245" t="s">
        <v>528</v>
      </c>
      <c r="AV7" s="245" t="s">
        <v>528</v>
      </c>
      <c r="AW7" s="245" t="s">
        <v>528</v>
      </c>
      <c r="AX7" s="245" t="s">
        <v>528</v>
      </c>
      <c r="AY7" s="229"/>
      <c r="AZ7" s="245" t="str">
        <f t="shared" si="15"/>
        <v>ひび割れ</v>
      </c>
      <c r="BA7" s="245" t="s">
        <v>528</v>
      </c>
      <c r="BB7" s="245" t="s">
        <v>625</v>
      </c>
      <c r="BC7" s="245" t="s">
        <v>631</v>
      </c>
      <c r="BD7" s="245" t="s">
        <v>631</v>
      </c>
      <c r="BE7" s="245" t="s">
        <v>631</v>
      </c>
      <c r="BF7" s="186"/>
      <c r="BG7" s="246">
        <f t="shared" si="16"/>
        <v>1</v>
      </c>
      <c r="BH7" s="243">
        <f t="shared" si="17"/>
        <v>0</v>
      </c>
      <c r="BI7" s="243">
        <f t="shared" si="18"/>
        <v>0</v>
      </c>
      <c r="BJ7" s="243">
        <f t="shared" si="19"/>
        <v>0</v>
      </c>
      <c r="BK7" s="347">
        <f t="shared" si="20"/>
        <v>0</v>
      </c>
      <c r="BL7" s="247">
        <f t="shared" si="21"/>
        <v>0</v>
      </c>
      <c r="BM7" s="244">
        <f t="shared" si="22"/>
        <v>0</v>
      </c>
      <c r="BN7" s="244">
        <f t="shared" si="23"/>
        <v>0</v>
      </c>
      <c r="BO7" s="248">
        <f t="shared" si="24"/>
        <v>0</v>
      </c>
      <c r="BP7" s="249">
        <f t="shared" si="25"/>
        <v>0</v>
      </c>
      <c r="BQ7" s="244">
        <f t="shared" si="26"/>
        <v>0</v>
      </c>
      <c r="BR7" s="244">
        <f t="shared" si="27"/>
        <v>0</v>
      </c>
      <c r="BS7" s="250">
        <f t="shared" si="28"/>
        <v>0</v>
      </c>
      <c r="BT7" s="251" t="str">
        <f t="shared" si="29"/>
        <v/>
      </c>
      <c r="BU7" s="346">
        <f t="shared" si="30"/>
        <v>0</v>
      </c>
      <c r="BV7" s="346">
        <f t="shared" si="31"/>
        <v>0</v>
      </c>
      <c r="BW7" s="346">
        <f t="shared" si="32"/>
        <v>0</v>
      </c>
      <c r="BX7" s="348">
        <f t="shared" si="33"/>
        <v>0</v>
      </c>
      <c r="BY7" s="247">
        <f t="shared" si="34"/>
        <v>0</v>
      </c>
      <c r="BZ7" s="244">
        <f t="shared" si="35"/>
        <v>0</v>
      </c>
      <c r="CA7" s="244">
        <f t="shared" si="36"/>
        <v>0</v>
      </c>
      <c r="CB7" s="248">
        <f t="shared" si="37"/>
        <v>0</v>
      </c>
      <c r="CC7" s="247">
        <f t="shared" si="38"/>
        <v>0</v>
      </c>
      <c r="CD7" s="244">
        <f t="shared" si="39"/>
        <v>0</v>
      </c>
      <c r="CE7" s="244">
        <f t="shared" si="40"/>
        <v>0</v>
      </c>
      <c r="CF7" s="244">
        <f t="shared" si="41"/>
        <v>0</v>
      </c>
    </row>
    <row r="8" spans="1:101" ht="20.100000000000001" customHeight="1" x14ac:dyDescent="0.15">
      <c r="A8" s="238">
        <v>5</v>
      </c>
      <c r="B8" s="239">
        <v>5</v>
      </c>
      <c r="C8" s="240" t="str">
        <f t="shared" si="4"/>
        <v>1S8</v>
      </c>
      <c r="D8" s="241">
        <v>1</v>
      </c>
      <c r="E8" s="242">
        <v>8</v>
      </c>
      <c r="F8" s="395">
        <f>IF(D8="","",VLOOKUP(D8,'様式A-2'!$B$10:$E$438,4,0))</f>
        <v>11.772</v>
      </c>
      <c r="G8" s="242" t="s">
        <v>547</v>
      </c>
      <c r="H8" s="242" t="s">
        <v>495</v>
      </c>
      <c r="I8" s="242" t="s">
        <v>347</v>
      </c>
      <c r="J8" s="242" t="s">
        <v>545</v>
      </c>
      <c r="K8" s="242" t="str">
        <f t="shared" si="5"/>
        <v>うき・はく離</v>
      </c>
      <c r="L8" s="342"/>
      <c r="M8" s="342"/>
      <c r="N8" s="342">
        <v>0.2</v>
      </c>
      <c r="O8" s="342">
        <v>1.5</v>
      </c>
      <c r="P8" s="384"/>
      <c r="Q8" s="243" t="str">
        <f t="shared" ref="Q8:Q64" si="42">IF(C8="","",IF(J8="ひび割れ","幅"&amp;TEXT(L8,"0.0")&amp;"mm×長さ"&amp;TEXT(M8,"0.0")&amp;"m",IF(N8="",P8,IF(J8="その他",P8&amp;"、"&amp;TEXT(N8,"0.0")&amp;"m×"&amp;TEXT(O8,"0.0")&amp;"m ",TEXT(N8,"0.0")&amp;"m×"&amp;TEXT(O8,"0.0")&amp;"m "&amp;P8))))</f>
        <v xml:space="preserve">0.2m×1.5m </v>
      </c>
      <c r="R8" s="244">
        <f t="shared" si="6"/>
        <v>0.3</v>
      </c>
      <c r="S8" s="244" t="str">
        <f t="shared" si="7"/>
        <v/>
      </c>
      <c r="T8" s="242" t="s">
        <v>760</v>
      </c>
      <c r="U8" s="242" t="s">
        <v>620</v>
      </c>
      <c r="V8" s="242" t="str">
        <f t="shared" si="1"/>
        <v>Ⅱ</v>
      </c>
      <c r="W8" s="242"/>
      <c r="X8" s="242" t="s">
        <v>618</v>
      </c>
      <c r="Y8" s="242" t="str">
        <f t="shared" si="8"/>
        <v>Ⅱ</v>
      </c>
      <c r="Z8" s="242" t="str">
        <f t="shared" si="9"/>
        <v>Ⅱ</v>
      </c>
      <c r="AA8" s="242" t="str">
        <f t="shared" si="2"/>
        <v>否</v>
      </c>
      <c r="AB8" s="242" t="str">
        <f t="shared" si="10"/>
        <v>要監視</v>
      </c>
      <c r="AC8" s="242" t="str">
        <f t="shared" si="11"/>
        <v>継続</v>
      </c>
      <c r="AD8" s="242" t="str">
        <f>IF(D8="","",IF(P8="叩き落し",P8,IF(T8="新規確認","－",INDEX($AM$4:$AQ$38,MATCH(K8,$AL$4:$AL$38,0),MATCH(X8,$AM$3:$AQ$3,0)))))</f>
        <v>監視（日常巡視）</v>
      </c>
      <c r="AE8" s="242" t="str">
        <f>IF(D8="","",INDEX($AT$4:$AX$38,MATCH(K8,$AS$4:$AS$38,0),MATCH(X8,$AT$3:$AX$3,0)))</f>
        <v>－</v>
      </c>
      <c r="AF8" s="242" t="str">
        <f>IF(D8="","",INDEX($BA$4:$BE$38,MATCH(K8,$AZ$4:$AZ$38,0),MATCH(X8,$BA$3:$BE$3,0)))</f>
        <v>継続監視</v>
      </c>
      <c r="AG8" s="242"/>
      <c r="AH8" s="243" t="str">
        <f t="shared" si="12"/>
        <v xml:space="preserve">うき・はく離、0.2m×1.5m </v>
      </c>
      <c r="AI8" s="243" t="s">
        <v>950</v>
      </c>
      <c r="AJ8" s="186"/>
      <c r="AK8" s="286"/>
      <c r="AL8" s="261" t="s">
        <v>772</v>
      </c>
      <c r="AM8" s="254" t="s">
        <v>528</v>
      </c>
      <c r="AN8" s="245" t="s">
        <v>623</v>
      </c>
      <c r="AO8" s="245" t="s">
        <v>624</v>
      </c>
      <c r="AP8" s="245" t="s">
        <v>624</v>
      </c>
      <c r="AQ8" s="245"/>
      <c r="AR8" s="228"/>
      <c r="AS8" s="245" t="str">
        <f t="shared" si="14"/>
        <v>鋼材腐食</v>
      </c>
      <c r="AT8" s="245" t="s">
        <v>528</v>
      </c>
      <c r="AU8" s="245" t="s">
        <v>528</v>
      </c>
      <c r="AV8" s="245" t="s">
        <v>528</v>
      </c>
      <c r="AW8" s="245" t="s">
        <v>528</v>
      </c>
      <c r="AX8" s="245" t="s">
        <v>528</v>
      </c>
      <c r="AY8" s="229"/>
      <c r="AZ8" s="245" t="str">
        <f t="shared" si="15"/>
        <v>鋼材腐食</v>
      </c>
      <c r="BA8" s="245" t="s">
        <v>528</v>
      </c>
      <c r="BB8" s="245" t="s">
        <v>625</v>
      </c>
      <c r="BC8" s="245" t="s">
        <v>634</v>
      </c>
      <c r="BD8" s="245" t="s">
        <v>634</v>
      </c>
      <c r="BE8" s="245" t="s">
        <v>633</v>
      </c>
      <c r="BF8" s="186"/>
      <c r="BG8" s="246">
        <f t="shared" si="16"/>
        <v>1</v>
      </c>
      <c r="BH8" s="243">
        <f t="shared" si="17"/>
        <v>0</v>
      </c>
      <c r="BI8" s="243">
        <f t="shared" si="18"/>
        <v>0</v>
      </c>
      <c r="BJ8" s="243">
        <f t="shared" si="19"/>
        <v>0</v>
      </c>
      <c r="BK8" s="347">
        <f t="shared" si="20"/>
        <v>0</v>
      </c>
      <c r="BL8" s="247">
        <f t="shared" si="21"/>
        <v>0</v>
      </c>
      <c r="BM8" s="244">
        <f t="shared" si="22"/>
        <v>0</v>
      </c>
      <c r="BN8" s="244">
        <f t="shared" si="23"/>
        <v>0</v>
      </c>
      <c r="BO8" s="248">
        <f t="shared" si="24"/>
        <v>0.3</v>
      </c>
      <c r="BP8" s="249">
        <f t="shared" si="25"/>
        <v>0</v>
      </c>
      <c r="BQ8" s="244">
        <f t="shared" si="26"/>
        <v>0</v>
      </c>
      <c r="BR8" s="244">
        <f t="shared" si="27"/>
        <v>0</v>
      </c>
      <c r="BS8" s="250">
        <f t="shared" si="28"/>
        <v>0</v>
      </c>
      <c r="BT8" s="251" t="str">
        <f t="shared" si="29"/>
        <v/>
      </c>
      <c r="BU8" s="346">
        <f t="shared" si="30"/>
        <v>0</v>
      </c>
      <c r="BV8" s="346">
        <f t="shared" si="31"/>
        <v>0</v>
      </c>
      <c r="BW8" s="346">
        <f t="shared" si="32"/>
        <v>0</v>
      </c>
      <c r="BX8" s="348">
        <f t="shared" si="33"/>
        <v>0</v>
      </c>
      <c r="BY8" s="247">
        <f t="shared" si="34"/>
        <v>0</v>
      </c>
      <c r="BZ8" s="244">
        <f t="shared" si="35"/>
        <v>0</v>
      </c>
      <c r="CA8" s="244">
        <f t="shared" si="36"/>
        <v>0</v>
      </c>
      <c r="CB8" s="248">
        <f t="shared" si="37"/>
        <v>0.3</v>
      </c>
      <c r="CC8" s="247">
        <f t="shared" si="38"/>
        <v>0</v>
      </c>
      <c r="CD8" s="244">
        <f t="shared" si="39"/>
        <v>0</v>
      </c>
      <c r="CE8" s="244">
        <f t="shared" si="40"/>
        <v>0</v>
      </c>
      <c r="CF8" s="244">
        <f t="shared" si="41"/>
        <v>0</v>
      </c>
    </row>
    <row r="9" spans="1:101" ht="20.100000000000001" customHeight="1" x14ac:dyDescent="0.15">
      <c r="A9" s="238">
        <v>6</v>
      </c>
      <c r="B9" s="239">
        <v>6</v>
      </c>
      <c r="C9" s="240" t="str">
        <f t="shared" si="4"/>
        <v>1S10</v>
      </c>
      <c r="D9" s="241">
        <v>1</v>
      </c>
      <c r="E9" s="242">
        <v>10</v>
      </c>
      <c r="F9" s="395">
        <f>IF(D9="","",VLOOKUP(D9,'様式A-2'!$B$10:$E$438,4,0))</f>
        <v>11.772</v>
      </c>
      <c r="G9" s="242" t="s">
        <v>346</v>
      </c>
      <c r="H9" s="242" t="s">
        <v>884</v>
      </c>
      <c r="I9" s="242" t="s">
        <v>347</v>
      </c>
      <c r="J9" s="242" t="s">
        <v>890</v>
      </c>
      <c r="K9" s="242" t="str">
        <f t="shared" si="5"/>
        <v>欠損</v>
      </c>
      <c r="L9" s="342"/>
      <c r="M9" s="342"/>
      <c r="N9" s="342">
        <v>0.5</v>
      </c>
      <c r="O9" s="342">
        <v>0.5</v>
      </c>
      <c r="P9" s="384"/>
      <c r="Q9" s="243" t="str">
        <f t="shared" si="42"/>
        <v xml:space="preserve">0.5m×0.5m </v>
      </c>
      <c r="R9" s="244">
        <f t="shared" si="6"/>
        <v>0.25</v>
      </c>
      <c r="S9" s="244" t="str">
        <f t="shared" si="7"/>
        <v/>
      </c>
      <c r="T9" s="242" t="s">
        <v>760</v>
      </c>
      <c r="U9" s="242" t="s">
        <v>620</v>
      </c>
      <c r="V9" s="242" t="str">
        <f t="shared" si="1"/>
        <v>Ⅱ</v>
      </c>
      <c r="W9" s="242"/>
      <c r="X9" s="242" t="s">
        <v>629</v>
      </c>
      <c r="Y9" s="242" t="str">
        <f t="shared" si="8"/>
        <v>－</v>
      </c>
      <c r="Z9" s="242" t="str">
        <f t="shared" si="9"/>
        <v>－</v>
      </c>
      <c r="AA9" s="242" t="s">
        <v>1106</v>
      </c>
      <c r="AB9" s="242" t="s">
        <v>1106</v>
      </c>
      <c r="AC9" s="242" t="s">
        <v>1106</v>
      </c>
      <c r="AD9" s="242" t="s">
        <v>1095</v>
      </c>
      <c r="AE9" s="242" t="s">
        <v>1095</v>
      </c>
      <c r="AF9" s="242" t="s">
        <v>1095</v>
      </c>
      <c r="AG9" s="242"/>
      <c r="AH9" s="243" t="str">
        <f t="shared" si="12"/>
        <v xml:space="preserve">欠損、0.5m×0.5m </v>
      </c>
      <c r="AI9" s="243" t="s">
        <v>891</v>
      </c>
      <c r="AJ9" s="186"/>
      <c r="AK9" s="226"/>
      <c r="AL9" s="245" t="s">
        <v>775</v>
      </c>
      <c r="AM9" s="254" t="s">
        <v>528</v>
      </c>
      <c r="AN9" s="245" t="s">
        <v>623</v>
      </c>
      <c r="AO9" s="245" t="s">
        <v>624</v>
      </c>
      <c r="AP9" s="245" t="s">
        <v>624</v>
      </c>
      <c r="AQ9" s="245"/>
      <c r="AR9" s="228"/>
      <c r="AS9" s="245" t="str">
        <f t="shared" si="14"/>
        <v>豆板</v>
      </c>
      <c r="AT9" s="245" t="s">
        <v>528</v>
      </c>
      <c r="AU9" s="245" t="s">
        <v>528</v>
      </c>
      <c r="AV9" s="245" t="s">
        <v>528</v>
      </c>
      <c r="AW9" s="245" t="s">
        <v>528</v>
      </c>
      <c r="AX9" s="245" t="s">
        <v>528</v>
      </c>
      <c r="AY9" s="229"/>
      <c r="AZ9" s="245" t="str">
        <f t="shared" si="15"/>
        <v>豆板</v>
      </c>
      <c r="BA9" s="245" t="s">
        <v>528</v>
      </c>
      <c r="BB9" s="245" t="s">
        <v>625</v>
      </c>
      <c r="BC9" s="245" t="s">
        <v>626</v>
      </c>
      <c r="BD9" s="245" t="s">
        <v>626</v>
      </c>
      <c r="BE9" s="245" t="s">
        <v>633</v>
      </c>
      <c r="BF9" s="186"/>
      <c r="BG9" s="246">
        <f t="shared" si="16"/>
        <v>1</v>
      </c>
      <c r="BH9" s="243">
        <f t="shared" si="17"/>
        <v>0</v>
      </c>
      <c r="BI9" s="243">
        <f t="shared" si="18"/>
        <v>0</v>
      </c>
      <c r="BJ9" s="243">
        <f t="shared" si="19"/>
        <v>0</v>
      </c>
      <c r="BK9" s="347">
        <f t="shared" si="20"/>
        <v>0</v>
      </c>
      <c r="BL9" s="247">
        <f t="shared" si="21"/>
        <v>0</v>
      </c>
      <c r="BM9" s="244">
        <f t="shared" si="22"/>
        <v>0</v>
      </c>
      <c r="BN9" s="244">
        <f t="shared" si="23"/>
        <v>0</v>
      </c>
      <c r="BO9" s="248">
        <f t="shared" si="24"/>
        <v>0</v>
      </c>
      <c r="BP9" s="249">
        <f t="shared" si="25"/>
        <v>0</v>
      </c>
      <c r="BQ9" s="244">
        <f t="shared" si="26"/>
        <v>0</v>
      </c>
      <c r="BR9" s="244">
        <f t="shared" si="27"/>
        <v>0</v>
      </c>
      <c r="BS9" s="250">
        <f t="shared" si="28"/>
        <v>0</v>
      </c>
      <c r="BT9" s="251" t="str">
        <f t="shared" si="29"/>
        <v/>
      </c>
      <c r="BU9" s="346">
        <f t="shared" si="30"/>
        <v>0</v>
      </c>
      <c r="BV9" s="346">
        <f t="shared" si="31"/>
        <v>0</v>
      </c>
      <c r="BW9" s="346">
        <f t="shared" si="32"/>
        <v>0</v>
      </c>
      <c r="BX9" s="348">
        <f t="shared" si="33"/>
        <v>0</v>
      </c>
      <c r="BY9" s="247">
        <f t="shared" si="34"/>
        <v>0</v>
      </c>
      <c r="BZ9" s="244">
        <f t="shared" si="35"/>
        <v>0</v>
      </c>
      <c r="CA9" s="244">
        <f t="shared" si="36"/>
        <v>0</v>
      </c>
      <c r="CB9" s="248">
        <f t="shared" si="37"/>
        <v>0</v>
      </c>
      <c r="CC9" s="247">
        <f t="shared" si="38"/>
        <v>0</v>
      </c>
      <c r="CD9" s="244">
        <f t="shared" si="39"/>
        <v>0</v>
      </c>
      <c r="CE9" s="244">
        <f t="shared" si="40"/>
        <v>0</v>
      </c>
      <c r="CF9" s="244">
        <f t="shared" si="41"/>
        <v>0</v>
      </c>
    </row>
    <row r="10" spans="1:101" ht="20.100000000000001" customHeight="1" x14ac:dyDescent="0.15">
      <c r="A10" s="238">
        <v>7</v>
      </c>
      <c r="B10" s="239">
        <v>7</v>
      </c>
      <c r="C10" s="240" t="str">
        <f t="shared" si="4"/>
        <v>1S11</v>
      </c>
      <c r="D10" s="241">
        <v>1</v>
      </c>
      <c r="E10" s="242">
        <v>11</v>
      </c>
      <c r="F10" s="395">
        <f>IF(D10="","",VLOOKUP(D10,'様式A-2'!$B$10:$E$438,4,0))</f>
        <v>11.772</v>
      </c>
      <c r="G10" s="242" t="s">
        <v>547</v>
      </c>
      <c r="H10" s="242" t="s">
        <v>495</v>
      </c>
      <c r="I10" s="242" t="s">
        <v>347</v>
      </c>
      <c r="J10" s="242" t="s">
        <v>545</v>
      </c>
      <c r="K10" s="242" t="str">
        <f t="shared" si="5"/>
        <v>うき・はく離</v>
      </c>
      <c r="L10" s="342"/>
      <c r="M10" s="342"/>
      <c r="N10" s="342">
        <v>2.7</v>
      </c>
      <c r="O10" s="342">
        <v>0.1</v>
      </c>
      <c r="P10" s="384"/>
      <c r="Q10" s="243" t="str">
        <f t="shared" si="42"/>
        <v xml:space="preserve">2.7m×0.1m </v>
      </c>
      <c r="R10" s="244">
        <f t="shared" si="6"/>
        <v>0.27</v>
      </c>
      <c r="S10" s="244" t="str">
        <f t="shared" si="7"/>
        <v/>
      </c>
      <c r="T10" s="242" t="s">
        <v>648</v>
      </c>
      <c r="U10" s="242" t="str">
        <f t="shared" ref="U10:U37" si="43">IF(T10="新規確認","－","")</f>
        <v>－</v>
      </c>
      <c r="V10" s="242" t="str">
        <f>IF(D10="","",IF(U10="対策区分判定Ⅳ","Ⅳ",IF(U10="対策区分判定Ⅲ","Ⅲ",IF(OR(U10="対策区分判定Ⅱa",U10="対策区分判定Ⅱb"),"Ⅱ",IF(U10="対策区分判定Ⅰ","Ⅰ","－")))))</f>
        <v>－</v>
      </c>
      <c r="W10" s="242"/>
      <c r="X10" s="242" t="s">
        <v>618</v>
      </c>
      <c r="Y10" s="242" t="str">
        <f t="shared" si="8"/>
        <v>Ⅱ</v>
      </c>
      <c r="Z10" s="242" t="str">
        <f t="shared" si="9"/>
        <v>Ⅱ</v>
      </c>
      <c r="AA10" s="242" t="str">
        <f t="shared" si="2"/>
        <v>否</v>
      </c>
      <c r="AB10" s="242" t="str">
        <f t="shared" si="10"/>
        <v>要監視</v>
      </c>
      <c r="AC10" s="242" t="str">
        <f t="shared" ref="AC10:AC12" si="44">IF(D10="","",IF(T10="対策済","済",IF(AND(T10="新規確認",W10=""),"未",IF(AND(W10&lt;&gt;"Ⅰ",X10="Ⅰ"),"済","継続"))))</f>
        <v>未</v>
      </c>
      <c r="AD10" s="242" t="str">
        <f>IF(D10="","",IF(P10="叩き落し",P10,IF(T10="新規確認","－",INDEX($AM$4:$AQ$38,MATCH(K10,$AL$4:$AL$38,0),MATCH(X10,$AM$3:$AQ$3,0)))))</f>
        <v>－</v>
      </c>
      <c r="AE10" s="242" t="str">
        <f>IF(D10="","",INDEX($AT$4:$AX$38,MATCH(K10,$AS$4:$AS$38,0),MATCH(X10,$AT$3:$AX$3,0)))</f>
        <v>－</v>
      </c>
      <c r="AF10" s="242" t="str">
        <f>IF(D10="","",INDEX($BA$4:$BE$38,MATCH(K10,$AZ$4:$AZ$38,0),MATCH(X10,$BA$3:$BE$3,0)))</f>
        <v>継続監視</v>
      </c>
      <c r="AG10" s="242"/>
      <c r="AH10" s="243" t="str">
        <f t="shared" si="12"/>
        <v xml:space="preserve">うき・はく離、2.7m×0.1m </v>
      </c>
      <c r="AI10" s="243" t="str">
        <f t="shared" si="13"/>
        <v>－</v>
      </c>
      <c r="AJ10" s="186"/>
      <c r="AK10" s="226"/>
      <c r="AL10" s="261" t="s">
        <v>780</v>
      </c>
      <c r="AM10" s="254" t="s">
        <v>528</v>
      </c>
      <c r="AN10" s="245" t="s">
        <v>623</v>
      </c>
      <c r="AO10" s="245" t="s">
        <v>624</v>
      </c>
      <c r="AP10" s="245" t="s">
        <v>624</v>
      </c>
      <c r="AQ10" s="245"/>
      <c r="AR10" s="228"/>
      <c r="AS10" s="245" t="str">
        <f t="shared" si="14"/>
        <v>巻厚の不足または減少，背面空洞</v>
      </c>
      <c r="AT10" s="245" t="s">
        <v>528</v>
      </c>
      <c r="AU10" s="245" t="s">
        <v>528</v>
      </c>
      <c r="AV10" s="245" t="s">
        <v>528</v>
      </c>
      <c r="AW10" s="245" t="s">
        <v>528</v>
      </c>
      <c r="AX10" s="245" t="s">
        <v>528</v>
      </c>
      <c r="AY10" s="229"/>
      <c r="AZ10" s="245" t="str">
        <f t="shared" si="15"/>
        <v>巻厚の不足または減少，背面空洞</v>
      </c>
      <c r="BA10" s="245" t="s">
        <v>528</v>
      </c>
      <c r="BB10" s="245" t="s">
        <v>625</v>
      </c>
      <c r="BC10" s="245" t="s">
        <v>643</v>
      </c>
      <c r="BD10" s="245"/>
      <c r="BE10" s="245" t="s">
        <v>633</v>
      </c>
      <c r="BF10" s="186"/>
      <c r="BG10" s="246">
        <f t="shared" si="16"/>
        <v>1</v>
      </c>
      <c r="BH10" s="243">
        <f t="shared" si="17"/>
        <v>0</v>
      </c>
      <c r="BI10" s="243">
        <f t="shared" si="18"/>
        <v>0</v>
      </c>
      <c r="BJ10" s="243">
        <f t="shared" si="19"/>
        <v>0</v>
      </c>
      <c r="BK10" s="347">
        <f t="shared" si="20"/>
        <v>0</v>
      </c>
      <c r="BL10" s="247">
        <f t="shared" si="21"/>
        <v>0</v>
      </c>
      <c r="BM10" s="244">
        <f t="shared" si="22"/>
        <v>0</v>
      </c>
      <c r="BN10" s="244">
        <f t="shared" si="23"/>
        <v>0</v>
      </c>
      <c r="BO10" s="248">
        <f t="shared" si="24"/>
        <v>0.27</v>
      </c>
      <c r="BP10" s="249">
        <f t="shared" si="25"/>
        <v>0</v>
      </c>
      <c r="BQ10" s="244">
        <f t="shared" si="26"/>
        <v>0</v>
      </c>
      <c r="BR10" s="244">
        <f t="shared" si="27"/>
        <v>0</v>
      </c>
      <c r="BS10" s="250">
        <f t="shared" si="28"/>
        <v>0</v>
      </c>
      <c r="BT10" s="251">
        <f t="shared" si="29"/>
        <v>1</v>
      </c>
      <c r="BU10" s="346">
        <f t="shared" si="30"/>
        <v>0</v>
      </c>
      <c r="BV10" s="346">
        <f t="shared" si="31"/>
        <v>0</v>
      </c>
      <c r="BW10" s="346">
        <f t="shared" si="32"/>
        <v>0</v>
      </c>
      <c r="BX10" s="348">
        <f t="shared" si="33"/>
        <v>0</v>
      </c>
      <c r="BY10" s="247">
        <f t="shared" si="34"/>
        <v>0</v>
      </c>
      <c r="BZ10" s="244">
        <f t="shared" si="35"/>
        <v>0</v>
      </c>
      <c r="CA10" s="244">
        <f t="shared" si="36"/>
        <v>0</v>
      </c>
      <c r="CB10" s="248">
        <f t="shared" si="37"/>
        <v>0.27</v>
      </c>
      <c r="CC10" s="247">
        <f t="shared" si="38"/>
        <v>0</v>
      </c>
      <c r="CD10" s="244">
        <f t="shared" si="39"/>
        <v>0</v>
      </c>
      <c r="CE10" s="244">
        <f t="shared" si="40"/>
        <v>0</v>
      </c>
      <c r="CF10" s="244">
        <f t="shared" si="41"/>
        <v>0</v>
      </c>
    </row>
    <row r="11" spans="1:101" ht="20.100000000000001" customHeight="1" x14ac:dyDescent="0.15">
      <c r="A11" s="238">
        <v>8</v>
      </c>
      <c r="B11" s="239">
        <v>8</v>
      </c>
      <c r="C11" s="240" t="str">
        <f t="shared" si="4"/>
        <v>2S1</v>
      </c>
      <c r="D11" s="241">
        <v>2</v>
      </c>
      <c r="E11" s="242">
        <f>IF(D11="","",COUNTIF($D$4:D11,D11))</f>
        <v>1</v>
      </c>
      <c r="F11" s="395">
        <f>IF(D11="","",VLOOKUP(D11,'様式A-2'!$B$10:$E$438,4,0))</f>
        <v>20.712</v>
      </c>
      <c r="G11" s="242" t="s">
        <v>547</v>
      </c>
      <c r="H11" s="242" t="s">
        <v>498</v>
      </c>
      <c r="I11" s="242" t="s">
        <v>347</v>
      </c>
      <c r="J11" s="242" t="s">
        <v>896</v>
      </c>
      <c r="K11" s="242" t="str">
        <f t="shared" si="5"/>
        <v>はく落</v>
      </c>
      <c r="L11" s="342"/>
      <c r="M11" s="342"/>
      <c r="N11" s="342">
        <v>0.4</v>
      </c>
      <c r="O11" s="342">
        <v>0.1</v>
      </c>
      <c r="P11" s="384"/>
      <c r="Q11" s="243" t="str">
        <f t="shared" si="42"/>
        <v xml:space="preserve">0.4m×0.1m </v>
      </c>
      <c r="R11" s="244">
        <f t="shared" si="6"/>
        <v>0.04</v>
      </c>
      <c r="S11" s="244" t="str">
        <f t="shared" si="7"/>
        <v/>
      </c>
      <c r="T11" s="242" t="s">
        <v>897</v>
      </c>
      <c r="U11" s="242" t="s">
        <v>645</v>
      </c>
      <c r="V11" s="242" t="str">
        <f t="shared" ref="V11:V68" si="45">IF(D11="","",IF(U11="対策区分判定Ⅳ","Ⅳ",IF(U11="対策区分判定Ⅲ","Ⅲ",IF(OR(U11="対策区分判定Ⅱa",U11="対策区分判定Ⅱb"),"Ⅱ",IF(U11="対策区分判定Ⅰ","Ⅰ","－")))))</f>
        <v>Ⅱ</v>
      </c>
      <c r="W11" s="242"/>
      <c r="X11" s="242" t="s">
        <v>617</v>
      </c>
      <c r="Y11" s="242" t="str">
        <f t="shared" si="8"/>
        <v>Ⅰ</v>
      </c>
      <c r="Z11" s="242" t="str">
        <f t="shared" si="9"/>
        <v>Ⅰ</v>
      </c>
      <c r="AA11" s="242" t="str">
        <f t="shared" si="2"/>
        <v>否</v>
      </c>
      <c r="AB11" s="242" t="str">
        <f t="shared" si="10"/>
        <v>否</v>
      </c>
      <c r="AC11" s="242" t="str">
        <f t="shared" si="44"/>
        <v>済</v>
      </c>
      <c r="AD11" s="242" t="str">
        <f>IF(D11="","",IF(P11="叩き落し",P11,IF(T11="新規確認","－",INDEX($AM$4:$AQ$38,MATCH(K11,$AL$4:$AL$38,0),MATCH(X11,$AM$3:$AQ$3,0)))))</f>
        <v>－</v>
      </c>
      <c r="AE11" s="242" t="str">
        <f>IF(D11="","",INDEX($AT$4:$AX$38,MATCH(K11,$AS$4:$AS$38,0),MATCH(X11,$AT$3:$AX$3,0)))</f>
        <v>－</v>
      </c>
      <c r="AF11" s="242" t="str">
        <f>IF(D11="","",INDEX($BA$4:$BE$38,MATCH(K11,$AZ$4:$AZ$38,0),MATCH(X11,$BA$3:$BE$3,0)))</f>
        <v>－</v>
      </c>
      <c r="AG11" s="242"/>
      <c r="AH11" s="243" t="str">
        <f t="shared" si="12"/>
        <v xml:space="preserve">はく落、0.4m×0.1m </v>
      </c>
      <c r="AI11" s="243" t="s">
        <v>898</v>
      </c>
      <c r="AJ11" s="186"/>
      <c r="AK11" s="226"/>
      <c r="AL11" s="245" t="s">
        <v>776</v>
      </c>
      <c r="AM11" s="254" t="s">
        <v>528</v>
      </c>
      <c r="AN11" s="245" t="s">
        <v>623</v>
      </c>
      <c r="AO11" s="245" t="s">
        <v>624</v>
      </c>
      <c r="AP11" s="245" t="s">
        <v>624</v>
      </c>
      <c r="AQ11" s="245"/>
      <c r="AR11" s="228"/>
      <c r="AS11" s="245" t="str">
        <f t="shared" si="14"/>
        <v>土砂流出</v>
      </c>
      <c r="AT11" s="245" t="s">
        <v>528</v>
      </c>
      <c r="AU11" s="245" t="s">
        <v>528</v>
      </c>
      <c r="AV11" s="245" t="s">
        <v>528</v>
      </c>
      <c r="AW11" s="245" t="s">
        <v>528</v>
      </c>
      <c r="AX11" s="245" t="s">
        <v>528</v>
      </c>
      <c r="AY11" s="229"/>
      <c r="AZ11" s="245" t="str">
        <f t="shared" si="15"/>
        <v>土砂流出</v>
      </c>
      <c r="BA11" s="245" t="s">
        <v>528</v>
      </c>
      <c r="BB11" s="245" t="s">
        <v>636</v>
      </c>
      <c r="BC11" s="245" t="s">
        <v>633</v>
      </c>
      <c r="BD11" s="245" t="s">
        <v>633</v>
      </c>
      <c r="BE11" s="245" t="s">
        <v>633</v>
      </c>
      <c r="BF11" s="186"/>
      <c r="BG11" s="246">
        <f t="shared" si="16"/>
        <v>2</v>
      </c>
      <c r="BH11" s="243">
        <f t="shared" si="17"/>
        <v>0</v>
      </c>
      <c r="BI11" s="243">
        <f t="shared" si="18"/>
        <v>0</v>
      </c>
      <c r="BJ11" s="243">
        <f t="shared" si="19"/>
        <v>0</v>
      </c>
      <c r="BK11" s="347">
        <f t="shared" si="20"/>
        <v>0</v>
      </c>
      <c r="BL11" s="247">
        <f t="shared" si="21"/>
        <v>0</v>
      </c>
      <c r="BM11" s="244">
        <f t="shared" si="22"/>
        <v>0</v>
      </c>
      <c r="BN11" s="244">
        <f t="shared" si="23"/>
        <v>0</v>
      </c>
      <c r="BO11" s="248">
        <f t="shared" si="24"/>
        <v>0</v>
      </c>
      <c r="BP11" s="249">
        <f t="shared" si="25"/>
        <v>0</v>
      </c>
      <c r="BQ11" s="244">
        <f t="shared" si="26"/>
        <v>0</v>
      </c>
      <c r="BR11" s="244">
        <f t="shared" si="27"/>
        <v>0</v>
      </c>
      <c r="BS11" s="250">
        <f t="shared" si="28"/>
        <v>0</v>
      </c>
      <c r="BT11" s="251" t="str">
        <f t="shared" si="29"/>
        <v/>
      </c>
      <c r="BU11" s="346">
        <f t="shared" si="30"/>
        <v>0</v>
      </c>
      <c r="BV11" s="346">
        <f t="shared" si="31"/>
        <v>0</v>
      </c>
      <c r="BW11" s="346">
        <f t="shared" si="32"/>
        <v>0</v>
      </c>
      <c r="BX11" s="348">
        <f t="shared" si="33"/>
        <v>0</v>
      </c>
      <c r="BY11" s="247">
        <f t="shared" si="34"/>
        <v>0</v>
      </c>
      <c r="BZ11" s="244">
        <f t="shared" si="35"/>
        <v>0</v>
      </c>
      <c r="CA11" s="244">
        <f t="shared" si="36"/>
        <v>0</v>
      </c>
      <c r="CB11" s="248">
        <f t="shared" si="37"/>
        <v>0</v>
      </c>
      <c r="CC11" s="247">
        <f t="shared" si="38"/>
        <v>0</v>
      </c>
      <c r="CD11" s="244">
        <f t="shared" si="39"/>
        <v>0</v>
      </c>
      <c r="CE11" s="244">
        <f t="shared" si="40"/>
        <v>0</v>
      </c>
      <c r="CF11" s="244">
        <f t="shared" si="41"/>
        <v>0</v>
      </c>
    </row>
    <row r="12" spans="1:101" ht="20.100000000000001" customHeight="1" x14ac:dyDescent="0.15">
      <c r="A12" s="238">
        <v>9</v>
      </c>
      <c r="B12" s="239">
        <v>9</v>
      </c>
      <c r="C12" s="240" t="str">
        <f t="shared" si="4"/>
        <v>2S2</v>
      </c>
      <c r="D12" s="241">
        <v>2</v>
      </c>
      <c r="E12" s="242">
        <f>IF(D12="","",COUNTIF($D$4:D12,D12))</f>
        <v>2</v>
      </c>
      <c r="F12" s="395">
        <f>IF(D12="","",VLOOKUP(D12,'様式A-2'!$B$10:$E$438,4,0))</f>
        <v>20.712</v>
      </c>
      <c r="G12" s="242" t="s">
        <v>547</v>
      </c>
      <c r="H12" s="242" t="s">
        <v>497</v>
      </c>
      <c r="I12" s="242" t="s">
        <v>348</v>
      </c>
      <c r="J12" s="242" t="s">
        <v>348</v>
      </c>
      <c r="K12" s="242" t="str">
        <f t="shared" si="5"/>
        <v>漏水</v>
      </c>
      <c r="L12" s="342"/>
      <c r="M12" s="342"/>
      <c r="N12" s="342">
        <v>0.6</v>
      </c>
      <c r="O12" s="342">
        <v>6.8</v>
      </c>
      <c r="P12" s="384" t="s">
        <v>838</v>
      </c>
      <c r="Q12" s="243" t="str">
        <f t="shared" si="42"/>
        <v>0.6m×6.8m にじみ</v>
      </c>
      <c r="R12" s="244">
        <f t="shared" si="6"/>
        <v>4.08</v>
      </c>
      <c r="S12" s="244" t="str">
        <f t="shared" si="7"/>
        <v>にじみ</v>
      </c>
      <c r="T12" s="242" t="s">
        <v>760</v>
      </c>
      <c r="U12" s="242" t="s">
        <v>620</v>
      </c>
      <c r="V12" s="242" t="str">
        <f t="shared" si="45"/>
        <v>Ⅱ</v>
      </c>
      <c r="W12" s="242"/>
      <c r="X12" s="242" t="s">
        <v>618</v>
      </c>
      <c r="Y12" s="242" t="str">
        <f t="shared" si="8"/>
        <v>Ⅱ</v>
      </c>
      <c r="Z12" s="242" t="str">
        <f t="shared" si="9"/>
        <v>Ⅱ</v>
      </c>
      <c r="AA12" s="242" t="str">
        <f t="shared" si="2"/>
        <v>否</v>
      </c>
      <c r="AB12" s="242" t="str">
        <f t="shared" si="10"/>
        <v>要監視</v>
      </c>
      <c r="AC12" s="242" t="str">
        <f t="shared" si="44"/>
        <v>継続</v>
      </c>
      <c r="AD12" s="242" t="str">
        <f>IF(D12="","",IF(P12="叩き落し",P12,IF(T12="新規確認","－",INDEX($AM$4:$AQ$38,MATCH(K12,$AL$4:$AL$38,0),MATCH(X12,$AM$3:$AQ$3,0)))))</f>
        <v>監視（日常巡視）</v>
      </c>
      <c r="AE12" s="242" t="str">
        <f>IF(D12="","",INDEX($AT$4:$AX$38,MATCH(K12,$AS$4:$AS$38,0),MATCH(X12,$AT$3:$AX$3,0)))</f>
        <v>－</v>
      </c>
      <c r="AF12" s="242" t="str">
        <f>IF(D12="","",INDEX($BA$4:$BE$38,MATCH(K12,$AZ$4:$AZ$38,0),MATCH(X12,$BA$3:$BE$3,0)))</f>
        <v>継続監視</v>
      </c>
      <c r="AG12" s="242"/>
      <c r="AH12" s="243" t="str">
        <f t="shared" si="12"/>
        <v>漏水、0.6m×6.8m にじみ</v>
      </c>
      <c r="AI12" s="243" t="str">
        <f t="shared" si="13"/>
        <v>0.6m×6.8m にじみ</v>
      </c>
      <c r="AJ12" s="186"/>
      <c r="AK12" s="226"/>
      <c r="AL12" s="245" t="s">
        <v>781</v>
      </c>
      <c r="AM12" s="254" t="s">
        <v>528</v>
      </c>
      <c r="AN12" s="245" t="s">
        <v>623</v>
      </c>
      <c r="AO12" s="245" t="s">
        <v>624</v>
      </c>
      <c r="AP12" s="245" t="s">
        <v>624</v>
      </c>
      <c r="AQ12" s="245"/>
      <c r="AR12" s="228"/>
      <c r="AS12" s="245" t="str">
        <f t="shared" si="14"/>
        <v>補強・補修材の破損</v>
      </c>
      <c r="AT12" s="245" t="s">
        <v>528</v>
      </c>
      <c r="AU12" s="245" t="s">
        <v>528</v>
      </c>
      <c r="AV12" s="245" t="s">
        <v>528</v>
      </c>
      <c r="AW12" s="245" t="s">
        <v>528</v>
      </c>
      <c r="AX12" s="245" t="s">
        <v>528</v>
      </c>
      <c r="AY12" s="229"/>
      <c r="AZ12" s="245" t="str">
        <f t="shared" si="15"/>
        <v>補強・補修材の破損</v>
      </c>
      <c r="BA12" s="245" t="s">
        <v>528</v>
      </c>
      <c r="BB12" s="245" t="s">
        <v>625</v>
      </c>
      <c r="BC12" s="245" t="s">
        <v>787</v>
      </c>
      <c r="BD12" s="245" t="s">
        <v>633</v>
      </c>
      <c r="BE12" s="245" t="s">
        <v>633</v>
      </c>
      <c r="BF12" s="186"/>
      <c r="BG12" s="246">
        <f t="shared" si="16"/>
        <v>2</v>
      </c>
      <c r="BH12" s="243">
        <f t="shared" si="17"/>
        <v>0</v>
      </c>
      <c r="BI12" s="243">
        <f t="shared" si="18"/>
        <v>0</v>
      </c>
      <c r="BJ12" s="243">
        <f t="shared" si="19"/>
        <v>0</v>
      </c>
      <c r="BK12" s="347">
        <f t="shared" si="20"/>
        <v>0</v>
      </c>
      <c r="BL12" s="247">
        <f t="shared" si="21"/>
        <v>0</v>
      </c>
      <c r="BM12" s="244">
        <f t="shared" si="22"/>
        <v>0</v>
      </c>
      <c r="BN12" s="244">
        <f t="shared" si="23"/>
        <v>0</v>
      </c>
      <c r="BO12" s="248">
        <f t="shared" si="24"/>
        <v>0</v>
      </c>
      <c r="BP12" s="249">
        <f t="shared" si="25"/>
        <v>0</v>
      </c>
      <c r="BQ12" s="244">
        <f t="shared" si="26"/>
        <v>0</v>
      </c>
      <c r="BR12" s="244">
        <f t="shared" si="27"/>
        <v>0</v>
      </c>
      <c r="BS12" s="250">
        <f t="shared" si="28"/>
        <v>4.08</v>
      </c>
      <c r="BT12" s="251" t="str">
        <f t="shared" si="29"/>
        <v/>
      </c>
      <c r="BU12" s="346">
        <f t="shared" si="30"/>
        <v>0</v>
      </c>
      <c r="BV12" s="346">
        <f t="shared" si="31"/>
        <v>0</v>
      </c>
      <c r="BW12" s="346">
        <f t="shared" si="32"/>
        <v>0</v>
      </c>
      <c r="BX12" s="348">
        <f t="shared" si="33"/>
        <v>0</v>
      </c>
      <c r="BY12" s="247">
        <f t="shared" si="34"/>
        <v>0</v>
      </c>
      <c r="BZ12" s="244">
        <f t="shared" si="35"/>
        <v>0</v>
      </c>
      <c r="CA12" s="244">
        <f t="shared" si="36"/>
        <v>0</v>
      </c>
      <c r="CB12" s="248">
        <f t="shared" si="37"/>
        <v>0</v>
      </c>
      <c r="CC12" s="247">
        <f t="shared" si="38"/>
        <v>0</v>
      </c>
      <c r="CD12" s="244">
        <f t="shared" si="39"/>
        <v>0</v>
      </c>
      <c r="CE12" s="244">
        <f t="shared" si="40"/>
        <v>0</v>
      </c>
      <c r="CF12" s="244">
        <f t="shared" si="41"/>
        <v>4.08</v>
      </c>
    </row>
    <row r="13" spans="1:101" ht="20.100000000000001" customHeight="1" x14ac:dyDescent="0.15">
      <c r="A13" s="238">
        <v>10</v>
      </c>
      <c r="B13" s="239">
        <v>10</v>
      </c>
      <c r="C13" s="240" t="str">
        <f t="shared" si="4"/>
        <v>2S3</v>
      </c>
      <c r="D13" s="241">
        <v>2</v>
      </c>
      <c r="E13" s="242">
        <f>IF(D13="","",COUNTIF($D$4:D13,D13))</f>
        <v>3</v>
      </c>
      <c r="F13" s="395">
        <f>IF(D13="","",VLOOKUP(D13,'様式A-2'!$B$10:$E$438,4,0))</f>
        <v>20.712</v>
      </c>
      <c r="G13" s="242" t="s">
        <v>346</v>
      </c>
      <c r="H13" s="242" t="s">
        <v>884</v>
      </c>
      <c r="I13" s="242" t="s">
        <v>347</v>
      </c>
      <c r="J13" s="242" t="s">
        <v>654</v>
      </c>
      <c r="K13" s="242" t="str">
        <f t="shared" si="5"/>
        <v>欠損</v>
      </c>
      <c r="L13" s="342"/>
      <c r="M13" s="342"/>
      <c r="N13" s="342">
        <v>0.5</v>
      </c>
      <c r="O13" s="342">
        <v>0.2</v>
      </c>
      <c r="P13" s="384" t="s">
        <v>901</v>
      </c>
      <c r="Q13" s="243" t="str">
        <f t="shared" si="42"/>
        <v>0.5m×0.2m 内部鉄筋露出</v>
      </c>
      <c r="R13" s="244">
        <f t="shared" si="6"/>
        <v>0.1</v>
      </c>
      <c r="S13" s="244" t="str">
        <f t="shared" si="7"/>
        <v>内部鉄筋露出</v>
      </c>
      <c r="T13" s="242" t="s">
        <v>760</v>
      </c>
      <c r="U13" s="242" t="s">
        <v>620</v>
      </c>
      <c r="V13" s="242" t="str">
        <f t="shared" si="45"/>
        <v>Ⅱ</v>
      </c>
      <c r="W13" s="242"/>
      <c r="X13" s="242" t="s">
        <v>629</v>
      </c>
      <c r="Y13" s="242" t="str">
        <f t="shared" si="8"/>
        <v>－</v>
      </c>
      <c r="Z13" s="242" t="str">
        <f t="shared" si="9"/>
        <v>－</v>
      </c>
      <c r="AA13" s="242" t="s">
        <v>1106</v>
      </c>
      <c r="AB13" s="242" t="s">
        <v>1106</v>
      </c>
      <c r="AC13" s="242" t="s">
        <v>1106</v>
      </c>
      <c r="AD13" s="242" t="s">
        <v>1095</v>
      </c>
      <c r="AE13" s="242" t="s">
        <v>1095</v>
      </c>
      <c r="AF13" s="242" t="s">
        <v>1095</v>
      </c>
      <c r="AG13" s="242"/>
      <c r="AH13" s="243" t="str">
        <f t="shared" si="12"/>
        <v>欠損、0.5m×0.2m 内部鉄筋露出</v>
      </c>
      <c r="AI13" s="243" t="s">
        <v>899</v>
      </c>
      <c r="AJ13" s="186"/>
      <c r="AK13" s="286"/>
      <c r="AL13" s="245" t="s">
        <v>653</v>
      </c>
      <c r="AM13" s="254" t="s">
        <v>528</v>
      </c>
      <c r="AN13" s="245" t="s">
        <v>623</v>
      </c>
      <c r="AO13" s="245" t="s">
        <v>624</v>
      </c>
      <c r="AP13" s="245" t="s">
        <v>624</v>
      </c>
      <c r="AQ13" s="245"/>
      <c r="AR13" s="228"/>
      <c r="AS13" s="245" t="str">
        <f t="shared" si="14"/>
        <v>破損</v>
      </c>
      <c r="AT13" s="245" t="s">
        <v>528</v>
      </c>
      <c r="AU13" s="245" t="s">
        <v>528</v>
      </c>
      <c r="AV13" s="245" t="s">
        <v>528</v>
      </c>
      <c r="AW13" s="245" t="s">
        <v>528</v>
      </c>
      <c r="AX13" s="245" t="s">
        <v>528</v>
      </c>
      <c r="AY13" s="229"/>
      <c r="AZ13" s="245" t="str">
        <f t="shared" si="15"/>
        <v>破損</v>
      </c>
      <c r="BA13" s="245" t="s">
        <v>528</v>
      </c>
      <c r="BB13" s="245" t="s">
        <v>625</v>
      </c>
      <c r="BC13" s="245" t="s">
        <v>787</v>
      </c>
      <c r="BD13" s="245"/>
      <c r="BE13" s="245"/>
      <c r="BF13" s="186"/>
      <c r="BG13" s="246">
        <f t="shared" si="16"/>
        <v>2</v>
      </c>
      <c r="BH13" s="243">
        <f t="shared" si="17"/>
        <v>0</v>
      </c>
      <c r="BI13" s="243">
        <f t="shared" si="18"/>
        <v>0</v>
      </c>
      <c r="BJ13" s="243">
        <f t="shared" si="19"/>
        <v>0</v>
      </c>
      <c r="BK13" s="347">
        <f t="shared" si="20"/>
        <v>0</v>
      </c>
      <c r="BL13" s="247">
        <f t="shared" si="21"/>
        <v>0</v>
      </c>
      <c r="BM13" s="244">
        <f t="shared" si="22"/>
        <v>0</v>
      </c>
      <c r="BN13" s="244">
        <f t="shared" si="23"/>
        <v>0</v>
      </c>
      <c r="BO13" s="248">
        <f t="shared" si="24"/>
        <v>0</v>
      </c>
      <c r="BP13" s="249">
        <f t="shared" si="25"/>
        <v>0</v>
      </c>
      <c r="BQ13" s="244">
        <f t="shared" si="26"/>
        <v>0</v>
      </c>
      <c r="BR13" s="244">
        <f t="shared" si="27"/>
        <v>0</v>
      </c>
      <c r="BS13" s="250">
        <f t="shared" si="28"/>
        <v>0</v>
      </c>
      <c r="BT13" s="251" t="str">
        <f t="shared" si="29"/>
        <v/>
      </c>
      <c r="BU13" s="346">
        <f t="shared" si="30"/>
        <v>0</v>
      </c>
      <c r="BV13" s="346">
        <f t="shared" si="31"/>
        <v>0</v>
      </c>
      <c r="BW13" s="346">
        <f t="shared" si="32"/>
        <v>0</v>
      </c>
      <c r="BX13" s="348">
        <f t="shared" si="33"/>
        <v>0</v>
      </c>
      <c r="BY13" s="247">
        <f t="shared" si="34"/>
        <v>0</v>
      </c>
      <c r="BZ13" s="244">
        <f t="shared" si="35"/>
        <v>0</v>
      </c>
      <c r="CA13" s="244">
        <f t="shared" si="36"/>
        <v>0</v>
      </c>
      <c r="CB13" s="248">
        <f t="shared" si="37"/>
        <v>0</v>
      </c>
      <c r="CC13" s="247">
        <f t="shared" si="38"/>
        <v>0</v>
      </c>
      <c r="CD13" s="244">
        <f t="shared" si="39"/>
        <v>0</v>
      </c>
      <c r="CE13" s="244">
        <f t="shared" si="40"/>
        <v>0</v>
      </c>
      <c r="CF13" s="244">
        <f t="shared" si="41"/>
        <v>0</v>
      </c>
    </row>
    <row r="14" spans="1:101" ht="20.100000000000001" customHeight="1" x14ac:dyDescent="0.15">
      <c r="A14" s="238">
        <v>11</v>
      </c>
      <c r="B14" s="239">
        <v>11</v>
      </c>
      <c r="C14" s="240" t="str">
        <f t="shared" si="4"/>
        <v>2S4</v>
      </c>
      <c r="D14" s="241">
        <v>2</v>
      </c>
      <c r="E14" s="242">
        <f>IF(D14="","",COUNTIF($D$4:D14,D14))</f>
        <v>4</v>
      </c>
      <c r="F14" s="395">
        <f>IF(D14="","",VLOOKUP(D14,'様式A-2'!$B$10:$E$438,4,0))</f>
        <v>20.712</v>
      </c>
      <c r="G14" s="242" t="s">
        <v>346</v>
      </c>
      <c r="H14" s="242" t="s">
        <v>884</v>
      </c>
      <c r="I14" s="242" t="s">
        <v>347</v>
      </c>
      <c r="J14" s="242" t="s">
        <v>654</v>
      </c>
      <c r="K14" s="242" t="str">
        <f t="shared" si="5"/>
        <v>欠損</v>
      </c>
      <c r="L14" s="342"/>
      <c r="M14" s="342"/>
      <c r="N14" s="342">
        <v>0.5</v>
      </c>
      <c r="O14" s="342">
        <v>0.1</v>
      </c>
      <c r="P14" s="384" t="s">
        <v>901</v>
      </c>
      <c r="Q14" s="243" t="str">
        <f t="shared" si="42"/>
        <v>0.5m×0.1m 内部鉄筋露出</v>
      </c>
      <c r="R14" s="244">
        <f t="shared" si="6"/>
        <v>0.05</v>
      </c>
      <c r="S14" s="244" t="str">
        <f t="shared" si="7"/>
        <v>内部鉄筋露出</v>
      </c>
      <c r="T14" s="242" t="s">
        <v>760</v>
      </c>
      <c r="U14" s="242" t="s">
        <v>620</v>
      </c>
      <c r="V14" s="242" t="str">
        <f t="shared" si="45"/>
        <v>Ⅱ</v>
      </c>
      <c r="W14" s="242"/>
      <c r="X14" s="242" t="s">
        <v>629</v>
      </c>
      <c r="Y14" s="242" t="str">
        <f t="shared" si="8"/>
        <v>－</v>
      </c>
      <c r="Z14" s="242" t="str">
        <f t="shared" si="9"/>
        <v>－</v>
      </c>
      <c r="AA14" s="242" t="s">
        <v>1106</v>
      </c>
      <c r="AB14" s="242" t="s">
        <v>1106</v>
      </c>
      <c r="AC14" s="242" t="s">
        <v>1106</v>
      </c>
      <c r="AD14" s="242" t="s">
        <v>1095</v>
      </c>
      <c r="AE14" s="242" t="s">
        <v>1095</v>
      </c>
      <c r="AF14" s="242" t="s">
        <v>1095</v>
      </c>
      <c r="AG14" s="242"/>
      <c r="AH14" s="243" t="str">
        <f t="shared" si="12"/>
        <v>欠損、0.5m×0.1m 内部鉄筋露出</v>
      </c>
      <c r="AI14" s="243" t="s">
        <v>900</v>
      </c>
      <c r="AJ14" s="186"/>
      <c r="AK14" s="286"/>
      <c r="AL14" s="245" t="s">
        <v>654</v>
      </c>
      <c r="AM14" s="254" t="s">
        <v>528</v>
      </c>
      <c r="AN14" s="245" t="s">
        <v>623</v>
      </c>
      <c r="AO14" s="245" t="s">
        <v>624</v>
      </c>
      <c r="AP14" s="245" t="s">
        <v>624</v>
      </c>
      <c r="AQ14" s="245"/>
      <c r="AR14" s="228"/>
      <c r="AS14" s="245" t="str">
        <f t="shared" si="14"/>
        <v>欠損</v>
      </c>
      <c r="AT14" s="245" t="s">
        <v>528</v>
      </c>
      <c r="AU14" s="245" t="s">
        <v>528</v>
      </c>
      <c r="AV14" s="245" t="s">
        <v>528</v>
      </c>
      <c r="AW14" s="245" t="s">
        <v>528</v>
      </c>
      <c r="AX14" s="245" t="s">
        <v>528</v>
      </c>
      <c r="AY14" s="229"/>
      <c r="AZ14" s="245" t="str">
        <f t="shared" si="15"/>
        <v>欠損</v>
      </c>
      <c r="BA14" s="245" t="s">
        <v>528</v>
      </c>
      <c r="BB14" s="245" t="s">
        <v>625</v>
      </c>
      <c r="BC14" s="245"/>
      <c r="BD14" s="245"/>
      <c r="BE14" s="245"/>
      <c r="BF14" s="186"/>
      <c r="BG14" s="246">
        <f t="shared" si="16"/>
        <v>2</v>
      </c>
      <c r="BH14" s="243">
        <f t="shared" si="17"/>
        <v>0</v>
      </c>
      <c r="BI14" s="243">
        <f t="shared" si="18"/>
        <v>0</v>
      </c>
      <c r="BJ14" s="243">
        <f t="shared" si="19"/>
        <v>0</v>
      </c>
      <c r="BK14" s="347">
        <f t="shared" si="20"/>
        <v>0</v>
      </c>
      <c r="BL14" s="247">
        <f t="shared" si="21"/>
        <v>0</v>
      </c>
      <c r="BM14" s="244">
        <f t="shared" si="22"/>
        <v>0</v>
      </c>
      <c r="BN14" s="244">
        <f t="shared" si="23"/>
        <v>0</v>
      </c>
      <c r="BO14" s="248">
        <f t="shared" si="24"/>
        <v>0</v>
      </c>
      <c r="BP14" s="249">
        <f t="shared" si="25"/>
        <v>0</v>
      </c>
      <c r="BQ14" s="244">
        <f t="shared" si="26"/>
        <v>0</v>
      </c>
      <c r="BR14" s="244">
        <f t="shared" si="27"/>
        <v>0</v>
      </c>
      <c r="BS14" s="250">
        <f t="shared" si="28"/>
        <v>0</v>
      </c>
      <c r="BT14" s="251" t="str">
        <f t="shared" si="29"/>
        <v/>
      </c>
      <c r="BU14" s="346">
        <f t="shared" si="30"/>
        <v>0</v>
      </c>
      <c r="BV14" s="346">
        <f t="shared" si="31"/>
        <v>0</v>
      </c>
      <c r="BW14" s="346">
        <f t="shared" si="32"/>
        <v>0</v>
      </c>
      <c r="BX14" s="348">
        <f t="shared" si="33"/>
        <v>0</v>
      </c>
      <c r="BY14" s="247">
        <f t="shared" si="34"/>
        <v>0</v>
      </c>
      <c r="BZ14" s="244">
        <f t="shared" si="35"/>
        <v>0</v>
      </c>
      <c r="CA14" s="244">
        <f t="shared" si="36"/>
        <v>0</v>
      </c>
      <c r="CB14" s="248">
        <f t="shared" si="37"/>
        <v>0</v>
      </c>
      <c r="CC14" s="247">
        <f t="shared" si="38"/>
        <v>0</v>
      </c>
      <c r="CD14" s="244">
        <f t="shared" si="39"/>
        <v>0</v>
      </c>
      <c r="CE14" s="244">
        <f t="shared" si="40"/>
        <v>0</v>
      </c>
      <c r="CF14" s="244">
        <f t="shared" si="41"/>
        <v>0</v>
      </c>
    </row>
    <row r="15" spans="1:101" ht="20.100000000000001" customHeight="1" x14ac:dyDescent="0.15">
      <c r="A15" s="238">
        <v>12</v>
      </c>
      <c r="B15" s="239">
        <v>12</v>
      </c>
      <c r="C15" s="240" t="str">
        <f t="shared" si="4"/>
        <v>2S5</v>
      </c>
      <c r="D15" s="241">
        <v>2</v>
      </c>
      <c r="E15" s="242">
        <f>IF(D15="","",COUNTIF($D$4:D15,D15))</f>
        <v>5</v>
      </c>
      <c r="F15" s="395">
        <f>IF(D15="","",VLOOKUP(D15,'様式A-2'!$B$10:$E$438,4,0))</f>
        <v>20.712</v>
      </c>
      <c r="G15" s="242" t="s">
        <v>346</v>
      </c>
      <c r="H15" s="242" t="s">
        <v>367</v>
      </c>
      <c r="I15" s="242" t="s">
        <v>348</v>
      </c>
      <c r="J15" s="242" t="s">
        <v>348</v>
      </c>
      <c r="K15" s="242" t="str">
        <f t="shared" si="5"/>
        <v>漏水</v>
      </c>
      <c r="L15" s="342"/>
      <c r="M15" s="342"/>
      <c r="N15" s="342">
        <v>1</v>
      </c>
      <c r="O15" s="342">
        <v>0.9</v>
      </c>
      <c r="P15" s="384" t="s">
        <v>902</v>
      </c>
      <c r="Q15" s="243" t="str">
        <f t="shared" si="42"/>
        <v>1.0m×0.9m 遊離石灰</v>
      </c>
      <c r="R15" s="244">
        <f t="shared" si="6"/>
        <v>0.9</v>
      </c>
      <c r="S15" s="244" t="str">
        <f t="shared" si="7"/>
        <v>遊離石灰</v>
      </c>
      <c r="T15" s="242" t="s">
        <v>760</v>
      </c>
      <c r="U15" s="242" t="s">
        <v>620</v>
      </c>
      <c r="V15" s="242" t="str">
        <f t="shared" si="45"/>
        <v>Ⅱ</v>
      </c>
      <c r="W15" s="242"/>
      <c r="X15" s="242" t="s">
        <v>629</v>
      </c>
      <c r="Y15" s="242" t="str">
        <f t="shared" si="8"/>
        <v>－</v>
      </c>
      <c r="Z15" s="242" t="str">
        <f t="shared" si="9"/>
        <v>－</v>
      </c>
      <c r="AA15" s="242" t="s">
        <v>1106</v>
      </c>
      <c r="AB15" s="242" t="s">
        <v>1106</v>
      </c>
      <c r="AC15" s="242" t="s">
        <v>1106</v>
      </c>
      <c r="AD15" s="242" t="s">
        <v>1092</v>
      </c>
      <c r="AE15" s="242" t="s">
        <v>1092</v>
      </c>
      <c r="AF15" s="242" t="s">
        <v>1092</v>
      </c>
      <c r="AG15" s="242"/>
      <c r="AH15" s="243" t="str">
        <f t="shared" si="12"/>
        <v>漏水、1.0m×0.9m 遊離石灰</v>
      </c>
      <c r="AI15" s="243" t="str">
        <f t="shared" si="13"/>
        <v>1.0m×0.9m 遊離石灰</v>
      </c>
      <c r="AJ15" s="186"/>
      <c r="AK15" s="286"/>
      <c r="AL15" s="245" t="s">
        <v>640</v>
      </c>
      <c r="AM15" s="254" t="s">
        <v>528</v>
      </c>
      <c r="AN15" s="245" t="s">
        <v>623</v>
      </c>
      <c r="AO15" s="245" t="s">
        <v>624</v>
      </c>
      <c r="AP15" s="245" t="s">
        <v>624</v>
      </c>
      <c r="AQ15" s="245"/>
      <c r="AR15" s="228"/>
      <c r="AS15" s="245" t="str">
        <f t="shared" si="14"/>
        <v>今回うきなし</v>
      </c>
      <c r="AT15" s="245" t="s">
        <v>528</v>
      </c>
      <c r="AU15" s="245" t="s">
        <v>528</v>
      </c>
      <c r="AV15" s="245" t="s">
        <v>528</v>
      </c>
      <c r="AW15" s="245" t="s">
        <v>528</v>
      </c>
      <c r="AX15" s="245" t="s">
        <v>528</v>
      </c>
      <c r="AY15" s="229"/>
      <c r="AZ15" s="245" t="str">
        <f t="shared" si="15"/>
        <v>今回うきなし</v>
      </c>
      <c r="BA15" s="245" t="s">
        <v>528</v>
      </c>
      <c r="BB15" s="245"/>
      <c r="BC15" s="245"/>
      <c r="BD15" s="245"/>
      <c r="BE15" s="245"/>
      <c r="BF15" s="186"/>
      <c r="BG15" s="246">
        <f t="shared" si="16"/>
        <v>2</v>
      </c>
      <c r="BH15" s="243">
        <f t="shared" si="17"/>
        <v>0</v>
      </c>
      <c r="BI15" s="243">
        <f t="shared" si="18"/>
        <v>0</v>
      </c>
      <c r="BJ15" s="243">
        <f t="shared" si="19"/>
        <v>0</v>
      </c>
      <c r="BK15" s="347">
        <f t="shared" si="20"/>
        <v>0</v>
      </c>
      <c r="BL15" s="247">
        <f t="shared" si="21"/>
        <v>0</v>
      </c>
      <c r="BM15" s="244">
        <f t="shared" si="22"/>
        <v>0</v>
      </c>
      <c r="BN15" s="244">
        <f t="shared" si="23"/>
        <v>0</v>
      </c>
      <c r="BO15" s="248">
        <f t="shared" si="24"/>
        <v>0</v>
      </c>
      <c r="BP15" s="249">
        <f t="shared" si="25"/>
        <v>0</v>
      </c>
      <c r="BQ15" s="244">
        <f t="shared" si="26"/>
        <v>0</v>
      </c>
      <c r="BR15" s="244">
        <f t="shared" si="27"/>
        <v>0</v>
      </c>
      <c r="BS15" s="250">
        <f t="shared" si="28"/>
        <v>0</v>
      </c>
      <c r="BT15" s="251" t="str">
        <f t="shared" si="29"/>
        <v/>
      </c>
      <c r="BU15" s="346">
        <f t="shared" si="30"/>
        <v>0</v>
      </c>
      <c r="BV15" s="346">
        <f t="shared" si="31"/>
        <v>0</v>
      </c>
      <c r="BW15" s="346">
        <f t="shared" si="32"/>
        <v>0</v>
      </c>
      <c r="BX15" s="348">
        <f t="shared" si="33"/>
        <v>0</v>
      </c>
      <c r="BY15" s="247">
        <f t="shared" si="34"/>
        <v>0</v>
      </c>
      <c r="BZ15" s="244">
        <f t="shared" si="35"/>
        <v>0</v>
      </c>
      <c r="CA15" s="244">
        <f t="shared" si="36"/>
        <v>0</v>
      </c>
      <c r="CB15" s="248">
        <f t="shared" si="37"/>
        <v>0</v>
      </c>
      <c r="CC15" s="247">
        <f t="shared" si="38"/>
        <v>0</v>
      </c>
      <c r="CD15" s="244">
        <f t="shared" si="39"/>
        <v>0</v>
      </c>
      <c r="CE15" s="244">
        <f t="shared" si="40"/>
        <v>0</v>
      </c>
      <c r="CF15" s="244">
        <f t="shared" si="41"/>
        <v>0</v>
      </c>
    </row>
    <row r="16" spans="1:101" ht="20.100000000000001" customHeight="1" x14ac:dyDescent="0.15">
      <c r="A16" s="238">
        <v>13</v>
      </c>
      <c r="B16" s="239">
        <v>13</v>
      </c>
      <c r="C16" s="240" t="str">
        <f t="shared" si="4"/>
        <v>2S6</v>
      </c>
      <c r="D16" s="241">
        <v>2</v>
      </c>
      <c r="E16" s="242">
        <f>IF(D16="","",COUNTIF($D$4:D16,D16))</f>
        <v>6</v>
      </c>
      <c r="F16" s="395">
        <f>IF(D16="","",VLOOKUP(D16,'様式A-2'!$B$10:$E$438,4,0))</f>
        <v>20.712</v>
      </c>
      <c r="G16" s="242" t="s">
        <v>346</v>
      </c>
      <c r="H16" s="242" t="s">
        <v>884</v>
      </c>
      <c r="I16" s="242" t="s">
        <v>347</v>
      </c>
      <c r="J16" s="242" t="s">
        <v>654</v>
      </c>
      <c r="K16" s="242" t="str">
        <f t="shared" ref="K16" si="46">J16</f>
        <v>欠損</v>
      </c>
      <c r="L16" s="342"/>
      <c r="M16" s="342"/>
      <c r="N16" s="342">
        <v>0.5</v>
      </c>
      <c r="O16" s="342">
        <v>0.2</v>
      </c>
      <c r="P16" s="384"/>
      <c r="Q16" s="243" t="str">
        <f t="shared" si="42"/>
        <v xml:space="preserve">0.5m×0.2m </v>
      </c>
      <c r="R16" s="244">
        <f t="shared" si="6"/>
        <v>0.1</v>
      </c>
      <c r="S16" s="244" t="str">
        <f t="shared" si="7"/>
        <v/>
      </c>
      <c r="T16" s="242" t="s">
        <v>760</v>
      </c>
      <c r="U16" s="242" t="s">
        <v>620</v>
      </c>
      <c r="V16" s="242" t="str">
        <f t="shared" si="45"/>
        <v>Ⅱ</v>
      </c>
      <c r="W16" s="242"/>
      <c r="X16" s="242" t="s">
        <v>629</v>
      </c>
      <c r="Y16" s="242" t="str">
        <f t="shared" si="8"/>
        <v>－</v>
      </c>
      <c r="Z16" s="242" t="str">
        <f t="shared" si="9"/>
        <v>－</v>
      </c>
      <c r="AA16" s="242" t="s">
        <v>1106</v>
      </c>
      <c r="AB16" s="242" t="s">
        <v>1106</v>
      </c>
      <c r="AC16" s="242" t="s">
        <v>1106</v>
      </c>
      <c r="AD16" s="242" t="s">
        <v>1095</v>
      </c>
      <c r="AE16" s="242" t="s">
        <v>1095</v>
      </c>
      <c r="AF16" s="242" t="s">
        <v>1095</v>
      </c>
      <c r="AG16" s="242"/>
      <c r="AH16" s="243" t="str">
        <f t="shared" si="12"/>
        <v xml:space="preserve">欠損、0.5m×0.2m </v>
      </c>
      <c r="AI16" s="243" t="s">
        <v>903</v>
      </c>
      <c r="AJ16" s="186"/>
      <c r="AK16" s="286"/>
      <c r="AL16" s="245" t="s">
        <v>782</v>
      </c>
      <c r="AM16" s="254" t="s">
        <v>528</v>
      </c>
      <c r="AN16" s="245" t="s">
        <v>623</v>
      </c>
      <c r="AO16" s="245" t="s">
        <v>624</v>
      </c>
      <c r="AP16" s="245" t="s">
        <v>624</v>
      </c>
      <c r="AQ16" s="245"/>
      <c r="AR16" s="228"/>
      <c r="AS16" s="245" t="str">
        <f t="shared" si="14"/>
        <v>取付部のひび割れ</v>
      </c>
      <c r="AT16" s="245" t="s">
        <v>528</v>
      </c>
      <c r="AU16" s="245" t="s">
        <v>528</v>
      </c>
      <c r="AV16" s="245" t="s">
        <v>528</v>
      </c>
      <c r="AW16" s="245" t="s">
        <v>528</v>
      </c>
      <c r="AX16" s="245" t="s">
        <v>528</v>
      </c>
      <c r="AY16" s="229"/>
      <c r="AZ16" s="245" t="str">
        <f t="shared" si="15"/>
        <v>取付部のひび割れ</v>
      </c>
      <c r="BA16" s="245" t="s">
        <v>528</v>
      </c>
      <c r="BB16" s="245" t="s">
        <v>625</v>
      </c>
      <c r="BC16" s="245" t="s">
        <v>631</v>
      </c>
      <c r="BD16" s="245" t="s">
        <v>631</v>
      </c>
      <c r="BE16" s="245" t="s">
        <v>631</v>
      </c>
      <c r="BF16" s="186"/>
      <c r="BG16" s="246">
        <f t="shared" si="16"/>
        <v>2</v>
      </c>
      <c r="BH16" s="243">
        <f t="shared" si="17"/>
        <v>0</v>
      </c>
      <c r="BI16" s="243">
        <f t="shared" si="18"/>
        <v>0</v>
      </c>
      <c r="BJ16" s="243">
        <f t="shared" si="19"/>
        <v>0</v>
      </c>
      <c r="BK16" s="347">
        <f t="shared" si="20"/>
        <v>0</v>
      </c>
      <c r="BL16" s="247">
        <f t="shared" si="21"/>
        <v>0</v>
      </c>
      <c r="BM16" s="244">
        <f t="shared" si="22"/>
        <v>0</v>
      </c>
      <c r="BN16" s="244">
        <f t="shared" si="23"/>
        <v>0</v>
      </c>
      <c r="BO16" s="248">
        <f t="shared" si="24"/>
        <v>0</v>
      </c>
      <c r="BP16" s="249">
        <f t="shared" si="25"/>
        <v>0</v>
      </c>
      <c r="BQ16" s="244">
        <f t="shared" si="26"/>
        <v>0</v>
      </c>
      <c r="BR16" s="244">
        <f t="shared" si="27"/>
        <v>0</v>
      </c>
      <c r="BS16" s="250">
        <f t="shared" si="28"/>
        <v>0</v>
      </c>
      <c r="BT16" s="251">
        <f t="shared" si="29"/>
        <v>2</v>
      </c>
      <c r="BU16" s="346">
        <f t="shared" si="30"/>
        <v>0</v>
      </c>
      <c r="BV16" s="346">
        <f t="shared" si="31"/>
        <v>0</v>
      </c>
      <c r="BW16" s="346">
        <f t="shared" si="32"/>
        <v>0</v>
      </c>
      <c r="BX16" s="348">
        <f t="shared" si="33"/>
        <v>0</v>
      </c>
      <c r="BY16" s="247">
        <f t="shared" si="34"/>
        <v>0</v>
      </c>
      <c r="BZ16" s="244">
        <f t="shared" si="35"/>
        <v>0</v>
      </c>
      <c r="CA16" s="244">
        <f t="shared" si="36"/>
        <v>0</v>
      </c>
      <c r="CB16" s="248">
        <f t="shared" si="37"/>
        <v>0</v>
      </c>
      <c r="CC16" s="247">
        <f t="shared" si="38"/>
        <v>0</v>
      </c>
      <c r="CD16" s="244">
        <f t="shared" si="39"/>
        <v>0</v>
      </c>
      <c r="CE16" s="244">
        <f t="shared" si="40"/>
        <v>0</v>
      </c>
      <c r="CF16" s="244">
        <f t="shared" si="41"/>
        <v>0</v>
      </c>
    </row>
    <row r="17" spans="1:84" ht="20.100000000000001" customHeight="1" x14ac:dyDescent="0.15">
      <c r="A17" s="238">
        <v>14</v>
      </c>
      <c r="B17" s="239">
        <v>14</v>
      </c>
      <c r="C17" s="240" t="str">
        <f t="shared" si="4"/>
        <v>3S1</v>
      </c>
      <c r="D17" s="241">
        <v>3</v>
      </c>
      <c r="E17" s="242">
        <f>IF(D17="","",COUNTIF($D$4:D17,D17))</f>
        <v>1</v>
      </c>
      <c r="F17" s="395">
        <f>IF(D17="","",VLOOKUP(D17,'様式A-2'!$B$10:$E$438,4,0))</f>
        <v>29.652000000000001</v>
      </c>
      <c r="G17" s="242" t="s">
        <v>547</v>
      </c>
      <c r="H17" s="242" t="s">
        <v>499</v>
      </c>
      <c r="I17" s="242" t="s">
        <v>348</v>
      </c>
      <c r="J17" s="242" t="s">
        <v>887</v>
      </c>
      <c r="K17" s="242" t="str">
        <f t="shared" si="5"/>
        <v>補修跡</v>
      </c>
      <c r="L17" s="342"/>
      <c r="M17" s="342"/>
      <c r="N17" s="342">
        <v>15.6</v>
      </c>
      <c r="O17" s="342">
        <v>0.4</v>
      </c>
      <c r="P17" s="384" t="s">
        <v>904</v>
      </c>
      <c r="Q17" s="243" t="str">
        <f t="shared" si="42"/>
        <v>15.6m×0.4m 導水工</v>
      </c>
      <c r="R17" s="244">
        <f t="shared" si="6"/>
        <v>6.24</v>
      </c>
      <c r="S17" s="244" t="str">
        <f t="shared" si="7"/>
        <v>導水工</v>
      </c>
      <c r="T17" s="242" t="s">
        <v>641</v>
      </c>
      <c r="U17" s="242" t="s">
        <v>620</v>
      </c>
      <c r="V17" s="242" t="str">
        <f t="shared" si="45"/>
        <v>Ⅱ</v>
      </c>
      <c r="W17" s="242"/>
      <c r="X17" s="242" t="s">
        <v>617</v>
      </c>
      <c r="Y17" s="242" t="str">
        <f t="shared" si="8"/>
        <v>Ⅰ</v>
      </c>
      <c r="Z17" s="242" t="str">
        <f t="shared" si="9"/>
        <v>Ⅰ</v>
      </c>
      <c r="AA17" s="242" t="str">
        <f t="shared" si="2"/>
        <v>否</v>
      </c>
      <c r="AB17" s="242" t="str">
        <f t="shared" si="10"/>
        <v>否</v>
      </c>
      <c r="AC17" s="242" t="str">
        <f>IF(D17="","",IF(T17="対策済","済",IF(AND(T17="新規確認",W17=""),"未",IF(AND(W17&lt;&gt;"Ⅰ",X17="Ⅰ"),"済","継続"))))</f>
        <v>済</v>
      </c>
      <c r="AD17" s="242" t="str">
        <f>IF(D17="","",IF(P17="叩き落し",P17,IF(T17="新規確認","－",INDEX($AM$4:$AQ$38,MATCH(K17,$AL$4:$AL$38,0),MATCH(X17,$AM$3:$AQ$3,0)))))</f>
        <v>－</v>
      </c>
      <c r="AE17" s="242" t="str">
        <f>IF(D17="","",INDEX($AT$4:$AX$38,MATCH(K17,$AS$4:$AS$38,0),MATCH(X17,$AT$3:$AX$3,0)))</f>
        <v>－</v>
      </c>
      <c r="AF17" s="242" t="str">
        <f>IF(D17="","",INDEX($BA$4:$BE$38,MATCH(K17,$AZ$4:$AZ$38,0),MATCH(X17,$BA$3:$BE$3,0)))</f>
        <v>－</v>
      </c>
      <c r="AG17" s="242"/>
      <c r="AH17" s="243" t="str">
        <f t="shared" si="12"/>
        <v>補修跡、15.6m×0.4m 導水工</v>
      </c>
      <c r="AI17" s="243" t="s">
        <v>905</v>
      </c>
      <c r="AJ17" s="186"/>
      <c r="AK17" s="226"/>
      <c r="AL17" s="285" t="s">
        <v>348</v>
      </c>
      <c r="AM17" s="254" t="s">
        <v>528</v>
      </c>
      <c r="AN17" s="245" t="s">
        <v>623</v>
      </c>
      <c r="AO17" s="245" t="s">
        <v>624</v>
      </c>
      <c r="AP17" s="245" t="s">
        <v>624</v>
      </c>
      <c r="AQ17" s="245" t="s">
        <v>639</v>
      </c>
      <c r="AR17" s="228"/>
      <c r="AS17" s="245" t="str">
        <f t="shared" si="14"/>
        <v>漏水</v>
      </c>
      <c r="AT17" s="245" t="s">
        <v>528</v>
      </c>
      <c r="AU17" s="245" t="s">
        <v>528</v>
      </c>
      <c r="AV17" s="245" t="s">
        <v>528</v>
      </c>
      <c r="AW17" s="245" t="s">
        <v>528</v>
      </c>
      <c r="AX17" s="245" t="s">
        <v>528</v>
      </c>
      <c r="AY17" s="229"/>
      <c r="AZ17" s="245" t="str">
        <f t="shared" si="15"/>
        <v>漏水</v>
      </c>
      <c r="BA17" s="245" t="s">
        <v>528</v>
      </c>
      <c r="BB17" s="245" t="s">
        <v>625</v>
      </c>
      <c r="BC17" s="245" t="s">
        <v>638</v>
      </c>
      <c r="BD17" s="245" t="s">
        <v>638</v>
      </c>
      <c r="BE17" s="245"/>
      <c r="BF17" s="186"/>
      <c r="BG17" s="246">
        <f t="shared" si="16"/>
        <v>3</v>
      </c>
      <c r="BH17" s="243">
        <f t="shared" si="17"/>
        <v>0</v>
      </c>
      <c r="BI17" s="243">
        <f t="shared" si="18"/>
        <v>0</v>
      </c>
      <c r="BJ17" s="243">
        <f t="shared" si="19"/>
        <v>0</v>
      </c>
      <c r="BK17" s="347">
        <f t="shared" si="20"/>
        <v>0</v>
      </c>
      <c r="BL17" s="247">
        <f t="shared" si="21"/>
        <v>0</v>
      </c>
      <c r="BM17" s="244">
        <f t="shared" si="22"/>
        <v>0</v>
      </c>
      <c r="BN17" s="244">
        <f t="shared" si="23"/>
        <v>0</v>
      </c>
      <c r="BO17" s="248">
        <f t="shared" si="24"/>
        <v>0</v>
      </c>
      <c r="BP17" s="249">
        <f t="shared" si="25"/>
        <v>0</v>
      </c>
      <c r="BQ17" s="244">
        <f t="shared" si="26"/>
        <v>0</v>
      </c>
      <c r="BR17" s="244">
        <f t="shared" si="27"/>
        <v>0</v>
      </c>
      <c r="BS17" s="250">
        <f t="shared" si="28"/>
        <v>0</v>
      </c>
      <c r="BT17" s="251" t="str">
        <f t="shared" si="29"/>
        <v/>
      </c>
      <c r="BU17" s="346">
        <f t="shared" si="30"/>
        <v>0</v>
      </c>
      <c r="BV17" s="346">
        <f t="shared" si="31"/>
        <v>0</v>
      </c>
      <c r="BW17" s="346">
        <f t="shared" si="32"/>
        <v>0</v>
      </c>
      <c r="BX17" s="348">
        <f t="shared" si="33"/>
        <v>0</v>
      </c>
      <c r="BY17" s="247">
        <f t="shared" si="34"/>
        <v>0</v>
      </c>
      <c r="BZ17" s="244">
        <f t="shared" si="35"/>
        <v>0</v>
      </c>
      <c r="CA17" s="244">
        <f t="shared" si="36"/>
        <v>0</v>
      </c>
      <c r="CB17" s="248">
        <f t="shared" si="37"/>
        <v>0</v>
      </c>
      <c r="CC17" s="247">
        <f t="shared" si="38"/>
        <v>0</v>
      </c>
      <c r="CD17" s="244">
        <f t="shared" si="39"/>
        <v>0</v>
      </c>
      <c r="CE17" s="244">
        <f t="shared" si="40"/>
        <v>0</v>
      </c>
      <c r="CF17" s="244">
        <f t="shared" si="41"/>
        <v>0</v>
      </c>
    </row>
    <row r="18" spans="1:84" ht="20.100000000000001" customHeight="1" x14ac:dyDescent="0.15">
      <c r="A18" s="238">
        <v>15</v>
      </c>
      <c r="B18" s="239">
        <v>15</v>
      </c>
      <c r="C18" s="240" t="str">
        <f t="shared" si="4"/>
        <v>3S2</v>
      </c>
      <c r="D18" s="241">
        <v>3</v>
      </c>
      <c r="E18" s="242">
        <f>IF(D18="","",COUNTIF($D$4:D18,D18))</f>
        <v>2</v>
      </c>
      <c r="F18" s="395">
        <f>IF(D18="","",VLOOKUP(D18,'様式A-2'!$B$10:$E$438,4,0))</f>
        <v>29.652000000000001</v>
      </c>
      <c r="G18" s="242" t="s">
        <v>346</v>
      </c>
      <c r="H18" s="242" t="s">
        <v>884</v>
      </c>
      <c r="I18" s="242" t="s">
        <v>347</v>
      </c>
      <c r="J18" s="242" t="s">
        <v>654</v>
      </c>
      <c r="K18" s="242" t="str">
        <f t="shared" si="5"/>
        <v>欠損</v>
      </c>
      <c r="L18" s="342"/>
      <c r="M18" s="342"/>
      <c r="N18" s="342">
        <v>0.5</v>
      </c>
      <c r="O18" s="342">
        <v>0.1</v>
      </c>
      <c r="P18" s="384" t="s">
        <v>901</v>
      </c>
      <c r="Q18" s="243" t="str">
        <f t="shared" si="42"/>
        <v>0.5m×0.1m 内部鉄筋露出</v>
      </c>
      <c r="R18" s="244">
        <f t="shared" si="6"/>
        <v>0.05</v>
      </c>
      <c r="S18" s="244" t="str">
        <f t="shared" si="7"/>
        <v>内部鉄筋露出</v>
      </c>
      <c r="T18" s="242" t="s">
        <v>760</v>
      </c>
      <c r="U18" s="242" t="s">
        <v>620</v>
      </c>
      <c r="V18" s="242" t="str">
        <f t="shared" si="45"/>
        <v>Ⅱ</v>
      </c>
      <c r="W18" s="242"/>
      <c r="X18" s="242" t="s">
        <v>629</v>
      </c>
      <c r="Y18" s="242" t="str">
        <f t="shared" si="8"/>
        <v>－</v>
      </c>
      <c r="Z18" s="242" t="str">
        <f t="shared" si="9"/>
        <v>－</v>
      </c>
      <c r="AA18" s="242" t="s">
        <v>1106</v>
      </c>
      <c r="AB18" s="242" t="s">
        <v>1106</v>
      </c>
      <c r="AC18" s="242" t="s">
        <v>1106</v>
      </c>
      <c r="AD18" s="242" t="s">
        <v>1095</v>
      </c>
      <c r="AE18" s="242" t="s">
        <v>1095</v>
      </c>
      <c r="AF18" s="242" t="s">
        <v>1095</v>
      </c>
      <c r="AG18" s="242"/>
      <c r="AH18" s="243" t="str">
        <f t="shared" si="12"/>
        <v>欠損、0.5m×0.1m 内部鉄筋露出</v>
      </c>
      <c r="AI18" s="243" t="s">
        <v>900</v>
      </c>
      <c r="AJ18" s="186"/>
      <c r="AK18" s="226"/>
      <c r="AL18" s="245" t="s">
        <v>910</v>
      </c>
      <c r="AM18" s="254" t="s">
        <v>528</v>
      </c>
      <c r="AN18" s="245" t="s">
        <v>623</v>
      </c>
      <c r="AO18" s="245" t="s">
        <v>624</v>
      </c>
      <c r="AP18" s="245" t="s">
        <v>624</v>
      </c>
      <c r="AQ18" s="245" t="s">
        <v>639</v>
      </c>
      <c r="AR18" s="228"/>
      <c r="AS18" s="245" t="str">
        <f t="shared" si="14"/>
        <v>滞水・沈砂</v>
      </c>
      <c r="AT18" s="245" t="s">
        <v>528</v>
      </c>
      <c r="AU18" s="245" t="s">
        <v>528</v>
      </c>
      <c r="AV18" s="245" t="s">
        <v>528</v>
      </c>
      <c r="AW18" s="245" t="s">
        <v>528</v>
      </c>
      <c r="AX18" s="245" t="s">
        <v>528</v>
      </c>
      <c r="AY18" s="229"/>
      <c r="AZ18" s="245" t="str">
        <f t="shared" si="15"/>
        <v>滞水・沈砂</v>
      </c>
      <c r="BA18" s="245" t="s">
        <v>528</v>
      </c>
      <c r="BB18" s="245" t="s">
        <v>625</v>
      </c>
      <c r="BC18" s="245"/>
      <c r="BD18" s="245"/>
      <c r="BE18" s="245"/>
      <c r="BF18" s="186"/>
      <c r="BG18" s="246">
        <f t="shared" si="16"/>
        <v>3</v>
      </c>
      <c r="BH18" s="243">
        <f t="shared" si="17"/>
        <v>0</v>
      </c>
      <c r="BI18" s="243">
        <f t="shared" si="18"/>
        <v>0</v>
      </c>
      <c r="BJ18" s="243">
        <f t="shared" si="19"/>
        <v>0</v>
      </c>
      <c r="BK18" s="347">
        <f t="shared" si="20"/>
        <v>0</v>
      </c>
      <c r="BL18" s="247">
        <f t="shared" si="21"/>
        <v>0</v>
      </c>
      <c r="BM18" s="244">
        <f t="shared" si="22"/>
        <v>0</v>
      </c>
      <c r="BN18" s="244">
        <f t="shared" si="23"/>
        <v>0</v>
      </c>
      <c r="BO18" s="248">
        <f t="shared" si="24"/>
        <v>0</v>
      </c>
      <c r="BP18" s="249">
        <f t="shared" si="25"/>
        <v>0</v>
      </c>
      <c r="BQ18" s="244">
        <f t="shared" si="26"/>
        <v>0</v>
      </c>
      <c r="BR18" s="244">
        <f t="shared" si="27"/>
        <v>0</v>
      </c>
      <c r="BS18" s="250">
        <f t="shared" si="28"/>
        <v>0</v>
      </c>
      <c r="BT18" s="251" t="str">
        <f t="shared" si="29"/>
        <v/>
      </c>
      <c r="BU18" s="346">
        <f t="shared" si="30"/>
        <v>0</v>
      </c>
      <c r="BV18" s="346">
        <f t="shared" si="31"/>
        <v>0</v>
      </c>
      <c r="BW18" s="346">
        <f t="shared" si="32"/>
        <v>0</v>
      </c>
      <c r="BX18" s="348">
        <f t="shared" si="33"/>
        <v>0</v>
      </c>
      <c r="BY18" s="247">
        <f t="shared" si="34"/>
        <v>0</v>
      </c>
      <c r="BZ18" s="244">
        <f t="shared" si="35"/>
        <v>0</v>
      </c>
      <c r="CA18" s="244">
        <f t="shared" si="36"/>
        <v>0</v>
      </c>
      <c r="CB18" s="248">
        <f t="shared" si="37"/>
        <v>0</v>
      </c>
      <c r="CC18" s="247">
        <f t="shared" si="38"/>
        <v>0</v>
      </c>
      <c r="CD18" s="244">
        <f t="shared" si="39"/>
        <v>0</v>
      </c>
      <c r="CE18" s="244">
        <f t="shared" si="40"/>
        <v>0</v>
      </c>
      <c r="CF18" s="244">
        <f t="shared" si="41"/>
        <v>0</v>
      </c>
    </row>
    <row r="19" spans="1:84" ht="20.100000000000001" customHeight="1" x14ac:dyDescent="0.15">
      <c r="A19" s="238">
        <v>16</v>
      </c>
      <c r="B19" s="239">
        <v>16</v>
      </c>
      <c r="C19" s="240" t="str">
        <f t="shared" si="4"/>
        <v>3S3</v>
      </c>
      <c r="D19" s="241">
        <v>3</v>
      </c>
      <c r="E19" s="242">
        <f>IF(D19="","",COUNTIF($D$4:D19,D19))</f>
        <v>3</v>
      </c>
      <c r="F19" s="395">
        <f>IF(D19="","",VLOOKUP(D19,'様式A-2'!$B$10:$E$438,4,0))</f>
        <v>29.652000000000001</v>
      </c>
      <c r="G19" s="242" t="s">
        <v>346</v>
      </c>
      <c r="H19" s="242" t="s">
        <v>367</v>
      </c>
      <c r="I19" s="242" t="s">
        <v>347</v>
      </c>
      <c r="J19" s="242" t="s">
        <v>545</v>
      </c>
      <c r="K19" s="242" t="str">
        <f t="shared" si="5"/>
        <v>うき・はく離</v>
      </c>
      <c r="L19" s="342"/>
      <c r="M19" s="342"/>
      <c r="N19" s="342">
        <v>0.2</v>
      </c>
      <c r="O19" s="342">
        <v>0.1</v>
      </c>
      <c r="P19" s="384"/>
      <c r="Q19" s="243" t="str">
        <f t="shared" si="42"/>
        <v xml:space="preserve">0.2m×0.1m </v>
      </c>
      <c r="R19" s="244">
        <f t="shared" si="6"/>
        <v>0.02</v>
      </c>
      <c r="S19" s="244" t="str">
        <f t="shared" si="7"/>
        <v/>
      </c>
      <c r="T19" s="242" t="s">
        <v>760</v>
      </c>
      <c r="U19" s="242" t="s">
        <v>620</v>
      </c>
      <c r="V19" s="242" t="str">
        <f t="shared" si="45"/>
        <v>Ⅱ</v>
      </c>
      <c r="W19" s="242"/>
      <c r="X19" s="242" t="s">
        <v>629</v>
      </c>
      <c r="Y19" s="242" t="str">
        <f t="shared" si="8"/>
        <v>－</v>
      </c>
      <c r="Z19" s="242" t="str">
        <f t="shared" si="9"/>
        <v>－</v>
      </c>
      <c r="AA19" s="242" t="s">
        <v>1106</v>
      </c>
      <c r="AB19" s="242" t="s">
        <v>1106</v>
      </c>
      <c r="AC19" s="242" t="s">
        <v>1106</v>
      </c>
      <c r="AD19" s="242" t="s">
        <v>1095</v>
      </c>
      <c r="AE19" s="242" t="s">
        <v>1095</v>
      </c>
      <c r="AF19" s="242" t="s">
        <v>1095</v>
      </c>
      <c r="AG19" s="242"/>
      <c r="AH19" s="243" t="str">
        <f t="shared" si="12"/>
        <v xml:space="preserve">うき・はく離、0.2m×0.1m </v>
      </c>
      <c r="AI19" s="243" t="s">
        <v>906</v>
      </c>
      <c r="AJ19" s="186"/>
      <c r="AK19" s="286"/>
      <c r="AL19" s="245" t="s">
        <v>783</v>
      </c>
      <c r="AM19" s="254" t="s">
        <v>528</v>
      </c>
      <c r="AN19" s="245" t="s">
        <v>623</v>
      </c>
      <c r="AO19" s="245" t="s">
        <v>624</v>
      </c>
      <c r="AP19" s="245" t="s">
        <v>624</v>
      </c>
      <c r="AQ19" s="245" t="s">
        <v>639</v>
      </c>
      <c r="AR19" s="228"/>
      <c r="AS19" s="245" t="str">
        <f t="shared" si="14"/>
        <v>氷盤</v>
      </c>
      <c r="AT19" s="245" t="s">
        <v>528</v>
      </c>
      <c r="AU19" s="245" t="s">
        <v>528</v>
      </c>
      <c r="AV19" s="245" t="s">
        <v>528</v>
      </c>
      <c r="AW19" s="245" t="s">
        <v>528</v>
      </c>
      <c r="AX19" s="245" t="s">
        <v>528</v>
      </c>
      <c r="AY19" s="229"/>
      <c r="AZ19" s="245" t="str">
        <f t="shared" si="15"/>
        <v>氷盤</v>
      </c>
      <c r="BA19" s="245" t="s">
        <v>528</v>
      </c>
      <c r="BB19" s="245" t="s">
        <v>625</v>
      </c>
      <c r="BC19" s="245" t="s">
        <v>638</v>
      </c>
      <c r="BD19" s="245" t="s">
        <v>638</v>
      </c>
      <c r="BE19" s="245"/>
      <c r="BF19" s="186"/>
      <c r="BG19" s="246">
        <f t="shared" si="16"/>
        <v>3</v>
      </c>
      <c r="BH19" s="243">
        <f t="shared" si="17"/>
        <v>0</v>
      </c>
      <c r="BI19" s="243">
        <f t="shared" si="18"/>
        <v>0</v>
      </c>
      <c r="BJ19" s="243">
        <f t="shared" si="19"/>
        <v>0</v>
      </c>
      <c r="BK19" s="347">
        <f t="shared" si="20"/>
        <v>0</v>
      </c>
      <c r="BL19" s="247">
        <f t="shared" si="21"/>
        <v>0</v>
      </c>
      <c r="BM19" s="244">
        <f t="shared" si="22"/>
        <v>0</v>
      </c>
      <c r="BN19" s="244">
        <f t="shared" si="23"/>
        <v>0</v>
      </c>
      <c r="BO19" s="248">
        <f t="shared" si="24"/>
        <v>0</v>
      </c>
      <c r="BP19" s="249">
        <f t="shared" si="25"/>
        <v>0</v>
      </c>
      <c r="BQ19" s="244">
        <f t="shared" si="26"/>
        <v>0</v>
      </c>
      <c r="BR19" s="244">
        <f t="shared" si="27"/>
        <v>0</v>
      </c>
      <c r="BS19" s="250">
        <f t="shared" si="28"/>
        <v>0</v>
      </c>
      <c r="BT19" s="251" t="str">
        <f t="shared" si="29"/>
        <v/>
      </c>
      <c r="BU19" s="346">
        <f t="shared" si="30"/>
        <v>0</v>
      </c>
      <c r="BV19" s="346">
        <f t="shared" si="31"/>
        <v>0</v>
      </c>
      <c r="BW19" s="346">
        <f t="shared" si="32"/>
        <v>0</v>
      </c>
      <c r="BX19" s="348">
        <f t="shared" si="33"/>
        <v>0</v>
      </c>
      <c r="BY19" s="247">
        <f t="shared" si="34"/>
        <v>0</v>
      </c>
      <c r="BZ19" s="244">
        <f t="shared" si="35"/>
        <v>0</v>
      </c>
      <c r="CA19" s="244">
        <f t="shared" si="36"/>
        <v>0</v>
      </c>
      <c r="CB19" s="248">
        <f t="shared" si="37"/>
        <v>0</v>
      </c>
      <c r="CC19" s="247">
        <f t="shared" si="38"/>
        <v>0</v>
      </c>
      <c r="CD19" s="244">
        <f t="shared" si="39"/>
        <v>0</v>
      </c>
      <c r="CE19" s="244">
        <f t="shared" si="40"/>
        <v>0</v>
      </c>
      <c r="CF19" s="244">
        <f t="shared" si="41"/>
        <v>0</v>
      </c>
    </row>
    <row r="20" spans="1:84" ht="20.100000000000001" customHeight="1" x14ac:dyDescent="0.15">
      <c r="A20" s="238">
        <v>17</v>
      </c>
      <c r="B20" s="239">
        <v>17</v>
      </c>
      <c r="C20" s="240" t="str">
        <f t="shared" si="4"/>
        <v>3S4</v>
      </c>
      <c r="D20" s="241">
        <v>3</v>
      </c>
      <c r="E20" s="242">
        <f>IF(D20="","",COUNTIF($D$4:D20,D20))</f>
        <v>4</v>
      </c>
      <c r="F20" s="395">
        <f>IF(D20="","",VLOOKUP(D20,'様式A-2'!$B$10:$E$438,4,0))</f>
        <v>29.652000000000001</v>
      </c>
      <c r="G20" s="242" t="s">
        <v>346</v>
      </c>
      <c r="H20" s="242" t="s">
        <v>367</v>
      </c>
      <c r="I20" s="242" t="s">
        <v>348</v>
      </c>
      <c r="J20" s="242" t="s">
        <v>348</v>
      </c>
      <c r="K20" s="242" t="str">
        <f t="shared" si="5"/>
        <v>漏水</v>
      </c>
      <c r="L20" s="342"/>
      <c r="M20" s="342"/>
      <c r="N20" s="342">
        <v>0.5</v>
      </c>
      <c r="O20" s="342">
        <v>1.1000000000000001</v>
      </c>
      <c r="P20" s="384" t="s">
        <v>902</v>
      </c>
      <c r="Q20" s="243" t="str">
        <f t="shared" si="42"/>
        <v>0.5m×1.1m 遊離石灰</v>
      </c>
      <c r="R20" s="244">
        <f t="shared" si="6"/>
        <v>0.55000000000000004</v>
      </c>
      <c r="S20" s="244" t="str">
        <f t="shared" si="7"/>
        <v>遊離石灰</v>
      </c>
      <c r="T20" s="242" t="s">
        <v>760</v>
      </c>
      <c r="U20" s="242" t="s">
        <v>620</v>
      </c>
      <c r="V20" s="242" t="str">
        <f t="shared" si="45"/>
        <v>Ⅱ</v>
      </c>
      <c r="W20" s="242"/>
      <c r="X20" s="242" t="s">
        <v>629</v>
      </c>
      <c r="Y20" s="242" t="str">
        <f t="shared" si="8"/>
        <v>－</v>
      </c>
      <c r="Z20" s="242" t="str">
        <f t="shared" si="9"/>
        <v>－</v>
      </c>
      <c r="AA20" s="242" t="s">
        <v>1106</v>
      </c>
      <c r="AB20" s="242" t="s">
        <v>1106</v>
      </c>
      <c r="AC20" s="242" t="s">
        <v>1106</v>
      </c>
      <c r="AD20" s="242" t="s">
        <v>1092</v>
      </c>
      <c r="AE20" s="242" t="s">
        <v>1092</v>
      </c>
      <c r="AF20" s="242" t="s">
        <v>1092</v>
      </c>
      <c r="AG20" s="242"/>
      <c r="AH20" s="243" t="str">
        <f t="shared" si="12"/>
        <v>漏水、0.5m×1.1m 遊離石灰</v>
      </c>
      <c r="AI20" s="243" t="str">
        <f t="shared" si="13"/>
        <v>0.5m×1.1m 遊離石灰</v>
      </c>
      <c r="AJ20" s="186"/>
      <c r="AK20" s="226"/>
      <c r="AL20" s="245" t="s">
        <v>784</v>
      </c>
      <c r="AM20" s="254" t="s">
        <v>528</v>
      </c>
      <c r="AN20" s="245" t="s">
        <v>623</v>
      </c>
      <c r="AO20" s="245" t="s">
        <v>624</v>
      </c>
      <c r="AP20" s="245" t="s">
        <v>624</v>
      </c>
      <c r="AQ20" s="245" t="s">
        <v>639</v>
      </c>
      <c r="AR20" s="228"/>
      <c r="AS20" s="245" t="str">
        <f t="shared" si="14"/>
        <v>つらら,側氷</v>
      </c>
      <c r="AT20" s="245" t="s">
        <v>528</v>
      </c>
      <c r="AU20" s="245" t="s">
        <v>528</v>
      </c>
      <c r="AV20" s="245" t="s">
        <v>528</v>
      </c>
      <c r="AW20" s="245" t="s">
        <v>528</v>
      </c>
      <c r="AX20" s="245" t="s">
        <v>528</v>
      </c>
      <c r="AY20" s="229"/>
      <c r="AZ20" s="245" t="str">
        <f t="shared" si="15"/>
        <v>つらら,側氷</v>
      </c>
      <c r="BA20" s="245" t="s">
        <v>528</v>
      </c>
      <c r="BB20" s="245" t="s">
        <v>625</v>
      </c>
      <c r="BC20" s="245" t="s">
        <v>638</v>
      </c>
      <c r="BD20" s="245" t="s">
        <v>638</v>
      </c>
      <c r="BE20" s="245"/>
      <c r="BF20" s="186"/>
      <c r="BG20" s="246">
        <f t="shared" si="16"/>
        <v>3</v>
      </c>
      <c r="BH20" s="243">
        <f t="shared" si="17"/>
        <v>0</v>
      </c>
      <c r="BI20" s="243">
        <f t="shared" si="18"/>
        <v>0</v>
      </c>
      <c r="BJ20" s="243">
        <f t="shared" si="19"/>
        <v>0</v>
      </c>
      <c r="BK20" s="347">
        <f t="shared" si="20"/>
        <v>0</v>
      </c>
      <c r="BL20" s="247">
        <f t="shared" si="21"/>
        <v>0</v>
      </c>
      <c r="BM20" s="244">
        <f t="shared" si="22"/>
        <v>0</v>
      </c>
      <c r="BN20" s="244">
        <f t="shared" si="23"/>
        <v>0</v>
      </c>
      <c r="BO20" s="248">
        <f t="shared" si="24"/>
        <v>0</v>
      </c>
      <c r="BP20" s="249">
        <f t="shared" si="25"/>
        <v>0</v>
      </c>
      <c r="BQ20" s="244">
        <f t="shared" si="26"/>
        <v>0</v>
      </c>
      <c r="BR20" s="244">
        <f t="shared" si="27"/>
        <v>0</v>
      </c>
      <c r="BS20" s="250">
        <f t="shared" si="28"/>
        <v>0</v>
      </c>
      <c r="BT20" s="251" t="str">
        <f t="shared" si="29"/>
        <v/>
      </c>
      <c r="BU20" s="346">
        <f t="shared" si="30"/>
        <v>0</v>
      </c>
      <c r="BV20" s="346">
        <f t="shared" si="31"/>
        <v>0</v>
      </c>
      <c r="BW20" s="346">
        <f t="shared" si="32"/>
        <v>0</v>
      </c>
      <c r="BX20" s="348">
        <f t="shared" si="33"/>
        <v>0</v>
      </c>
      <c r="BY20" s="247">
        <f t="shared" si="34"/>
        <v>0</v>
      </c>
      <c r="BZ20" s="244">
        <f t="shared" si="35"/>
        <v>0</v>
      </c>
      <c r="CA20" s="244">
        <f t="shared" si="36"/>
        <v>0</v>
      </c>
      <c r="CB20" s="248">
        <f t="shared" si="37"/>
        <v>0</v>
      </c>
      <c r="CC20" s="247">
        <f t="shared" si="38"/>
        <v>0</v>
      </c>
      <c r="CD20" s="244">
        <f t="shared" si="39"/>
        <v>0</v>
      </c>
      <c r="CE20" s="244">
        <f t="shared" si="40"/>
        <v>0</v>
      </c>
      <c r="CF20" s="244">
        <f t="shared" si="41"/>
        <v>0</v>
      </c>
    </row>
    <row r="21" spans="1:84" ht="20.100000000000001" customHeight="1" x14ac:dyDescent="0.15">
      <c r="A21" s="238">
        <v>18</v>
      </c>
      <c r="B21" s="239">
        <v>18</v>
      </c>
      <c r="C21" s="240" t="str">
        <f t="shared" si="4"/>
        <v>3S5</v>
      </c>
      <c r="D21" s="241">
        <v>3</v>
      </c>
      <c r="E21" s="242">
        <f>IF(D21="","",COUNTIF($D$4:D21,D21))</f>
        <v>5</v>
      </c>
      <c r="F21" s="395">
        <f>IF(D21="","",VLOOKUP(D21,'様式A-2'!$B$10:$E$438,4,0))</f>
        <v>29.652000000000001</v>
      </c>
      <c r="G21" s="242" t="s">
        <v>346</v>
      </c>
      <c r="H21" s="242" t="s">
        <v>367</v>
      </c>
      <c r="I21" s="242" t="s">
        <v>347</v>
      </c>
      <c r="J21" s="242" t="s">
        <v>907</v>
      </c>
      <c r="K21" s="242" t="str">
        <f t="shared" si="5"/>
        <v>鉄筋露出</v>
      </c>
      <c r="L21" s="342"/>
      <c r="M21" s="342"/>
      <c r="N21" s="342">
        <v>0.4</v>
      </c>
      <c r="O21" s="342">
        <v>0.1</v>
      </c>
      <c r="P21" s="384"/>
      <c r="Q21" s="243" t="str">
        <f t="shared" si="42"/>
        <v xml:space="preserve">0.4m×0.1m </v>
      </c>
      <c r="R21" s="244">
        <f t="shared" si="6"/>
        <v>0.04</v>
      </c>
      <c r="S21" s="244" t="str">
        <f t="shared" si="7"/>
        <v/>
      </c>
      <c r="T21" s="242" t="s">
        <v>760</v>
      </c>
      <c r="U21" s="242" t="s">
        <v>620</v>
      </c>
      <c r="V21" s="242" t="str">
        <f t="shared" si="45"/>
        <v>Ⅱ</v>
      </c>
      <c r="W21" s="242"/>
      <c r="X21" s="242" t="s">
        <v>629</v>
      </c>
      <c r="Y21" s="242" t="str">
        <f t="shared" si="8"/>
        <v>－</v>
      </c>
      <c r="Z21" s="242" t="str">
        <f t="shared" si="9"/>
        <v>－</v>
      </c>
      <c r="AA21" s="242" t="s">
        <v>1106</v>
      </c>
      <c r="AB21" s="242" t="s">
        <v>1106</v>
      </c>
      <c r="AC21" s="242" t="s">
        <v>1106</v>
      </c>
      <c r="AD21" s="242" t="s">
        <v>1095</v>
      </c>
      <c r="AE21" s="242" t="s">
        <v>1095</v>
      </c>
      <c r="AF21" s="242" t="s">
        <v>1095</v>
      </c>
      <c r="AG21" s="242"/>
      <c r="AH21" s="243" t="str">
        <f t="shared" si="12"/>
        <v xml:space="preserve">鉄筋露出、0.4m×0.1m </v>
      </c>
      <c r="AI21" s="243" t="s">
        <v>898</v>
      </c>
      <c r="AJ21" s="186"/>
      <c r="AK21" s="286"/>
      <c r="AL21" s="245" t="s">
        <v>785</v>
      </c>
      <c r="AM21" s="254" t="s">
        <v>528</v>
      </c>
      <c r="AN21" s="245"/>
      <c r="AO21" s="245"/>
      <c r="AP21" s="245"/>
      <c r="AQ21" s="245" t="s">
        <v>639</v>
      </c>
      <c r="AR21" s="229"/>
      <c r="AS21" s="245" t="str">
        <f t="shared" si="14"/>
        <v>遊離石灰</v>
      </c>
      <c r="AT21" s="245" t="s">
        <v>528</v>
      </c>
      <c r="AU21" s="245" t="s">
        <v>629</v>
      </c>
      <c r="AV21" s="245" t="s">
        <v>629</v>
      </c>
      <c r="AW21" s="245" t="s">
        <v>629</v>
      </c>
      <c r="AX21" s="245" t="s">
        <v>629</v>
      </c>
      <c r="AY21" s="229"/>
      <c r="AZ21" s="245" t="str">
        <f t="shared" si="15"/>
        <v>遊離石灰</v>
      </c>
      <c r="BA21" s="245" t="s">
        <v>528</v>
      </c>
      <c r="BB21" s="245" t="s">
        <v>625</v>
      </c>
      <c r="BC21" s="245" t="s">
        <v>638</v>
      </c>
      <c r="BD21" s="245" t="s">
        <v>633</v>
      </c>
      <c r="BE21" s="245" t="s">
        <v>633</v>
      </c>
      <c r="BF21" s="186"/>
      <c r="BG21" s="246">
        <f t="shared" si="16"/>
        <v>3</v>
      </c>
      <c r="BH21" s="243">
        <f t="shared" si="17"/>
        <v>0</v>
      </c>
      <c r="BI21" s="243">
        <f t="shared" si="18"/>
        <v>0</v>
      </c>
      <c r="BJ21" s="243">
        <f t="shared" si="19"/>
        <v>0</v>
      </c>
      <c r="BK21" s="347">
        <f t="shared" si="20"/>
        <v>0</v>
      </c>
      <c r="BL21" s="247">
        <f t="shared" si="21"/>
        <v>0</v>
      </c>
      <c r="BM21" s="244">
        <f t="shared" si="22"/>
        <v>0</v>
      </c>
      <c r="BN21" s="244">
        <f t="shared" si="23"/>
        <v>0</v>
      </c>
      <c r="BO21" s="248">
        <f t="shared" si="24"/>
        <v>0</v>
      </c>
      <c r="BP21" s="249">
        <f t="shared" si="25"/>
        <v>0</v>
      </c>
      <c r="BQ21" s="244">
        <f t="shared" si="26"/>
        <v>0</v>
      </c>
      <c r="BR21" s="244">
        <f t="shared" si="27"/>
        <v>0</v>
      </c>
      <c r="BS21" s="250">
        <f t="shared" si="28"/>
        <v>0</v>
      </c>
      <c r="BT21" s="251" t="str">
        <f t="shared" si="29"/>
        <v/>
      </c>
      <c r="BU21" s="346">
        <f t="shared" si="30"/>
        <v>0</v>
      </c>
      <c r="BV21" s="346">
        <f t="shared" si="31"/>
        <v>0</v>
      </c>
      <c r="BW21" s="346">
        <f t="shared" si="32"/>
        <v>0</v>
      </c>
      <c r="BX21" s="348">
        <f t="shared" si="33"/>
        <v>0</v>
      </c>
      <c r="BY21" s="247">
        <f t="shared" si="34"/>
        <v>0</v>
      </c>
      <c r="BZ21" s="244">
        <f t="shared" si="35"/>
        <v>0</v>
      </c>
      <c r="CA21" s="244">
        <f t="shared" si="36"/>
        <v>0</v>
      </c>
      <c r="CB21" s="248">
        <f t="shared" si="37"/>
        <v>0</v>
      </c>
      <c r="CC21" s="247">
        <f t="shared" si="38"/>
        <v>0</v>
      </c>
      <c r="CD21" s="244">
        <f t="shared" si="39"/>
        <v>0</v>
      </c>
      <c r="CE21" s="244">
        <f t="shared" si="40"/>
        <v>0</v>
      </c>
      <c r="CF21" s="244">
        <f t="shared" si="41"/>
        <v>0</v>
      </c>
    </row>
    <row r="22" spans="1:84" ht="20.100000000000001" customHeight="1" x14ac:dyDescent="0.15">
      <c r="A22" s="238">
        <v>19</v>
      </c>
      <c r="B22" s="239">
        <v>19</v>
      </c>
      <c r="C22" s="240" t="str">
        <f t="shared" si="4"/>
        <v>3S6</v>
      </c>
      <c r="D22" s="241">
        <v>3</v>
      </c>
      <c r="E22" s="242">
        <f>IF(D22="","",COUNTIF($D$4:D22,D22))</f>
        <v>6</v>
      </c>
      <c r="F22" s="395">
        <f>IF(D22="","",VLOOKUP(D22,'様式A-2'!$B$10:$E$438,4,0))</f>
        <v>29.652000000000001</v>
      </c>
      <c r="G22" s="242" t="s">
        <v>346</v>
      </c>
      <c r="H22" s="242" t="s">
        <v>884</v>
      </c>
      <c r="I22" s="242" t="s">
        <v>347</v>
      </c>
      <c r="J22" s="242" t="s">
        <v>654</v>
      </c>
      <c r="K22" s="242" t="str">
        <f t="shared" si="5"/>
        <v>欠損</v>
      </c>
      <c r="L22" s="342"/>
      <c r="M22" s="342"/>
      <c r="N22" s="342">
        <v>0.5</v>
      </c>
      <c r="O22" s="342">
        <v>0.1</v>
      </c>
      <c r="P22" s="384" t="s">
        <v>901</v>
      </c>
      <c r="Q22" s="243" t="str">
        <f t="shared" si="42"/>
        <v>0.5m×0.1m 内部鉄筋露出</v>
      </c>
      <c r="R22" s="244">
        <f t="shared" si="6"/>
        <v>0.05</v>
      </c>
      <c r="S22" s="244" t="str">
        <f t="shared" si="7"/>
        <v>内部鉄筋露出</v>
      </c>
      <c r="T22" s="242" t="s">
        <v>760</v>
      </c>
      <c r="U22" s="242" t="s">
        <v>620</v>
      </c>
      <c r="V22" s="242" t="str">
        <f t="shared" si="45"/>
        <v>Ⅱ</v>
      </c>
      <c r="W22" s="242"/>
      <c r="X22" s="242" t="s">
        <v>629</v>
      </c>
      <c r="Y22" s="242" t="str">
        <f t="shared" si="8"/>
        <v>－</v>
      </c>
      <c r="Z22" s="242" t="str">
        <f t="shared" si="9"/>
        <v>－</v>
      </c>
      <c r="AA22" s="242" t="s">
        <v>1106</v>
      </c>
      <c r="AB22" s="242" t="s">
        <v>1106</v>
      </c>
      <c r="AC22" s="242" t="s">
        <v>1106</v>
      </c>
      <c r="AD22" s="242" t="s">
        <v>1095</v>
      </c>
      <c r="AE22" s="242" t="s">
        <v>1095</v>
      </c>
      <c r="AF22" s="242" t="s">
        <v>1095</v>
      </c>
      <c r="AG22" s="242"/>
      <c r="AH22" s="243" t="str">
        <f t="shared" si="12"/>
        <v>欠損、0.5m×0.1m 内部鉄筋露出</v>
      </c>
      <c r="AI22" s="243" t="s">
        <v>908</v>
      </c>
      <c r="AJ22" s="186"/>
      <c r="AK22" s="286"/>
      <c r="AL22" s="245" t="s">
        <v>786</v>
      </c>
      <c r="AM22" s="254" t="s">
        <v>528</v>
      </c>
      <c r="AN22" s="245" t="s">
        <v>623</v>
      </c>
      <c r="AO22" s="245" t="s">
        <v>624</v>
      </c>
      <c r="AP22" s="245" t="s">
        <v>624</v>
      </c>
      <c r="AQ22" s="245" t="s">
        <v>639</v>
      </c>
      <c r="AR22" s="255"/>
      <c r="AS22" s="245" t="str">
        <f t="shared" si="14"/>
        <v>圧ざ</v>
      </c>
      <c r="AT22" s="245" t="s">
        <v>528</v>
      </c>
      <c r="AU22" s="245" t="s">
        <v>629</v>
      </c>
      <c r="AV22" s="245" t="s">
        <v>629</v>
      </c>
      <c r="AW22" s="245" t="s">
        <v>629</v>
      </c>
      <c r="AX22" s="245" t="s">
        <v>629</v>
      </c>
      <c r="AY22" s="255"/>
      <c r="AZ22" s="245" t="str">
        <f t="shared" si="15"/>
        <v>圧ざ</v>
      </c>
      <c r="BA22" s="245" t="s">
        <v>528</v>
      </c>
      <c r="BB22" s="245" t="s">
        <v>625</v>
      </c>
      <c r="BC22" s="245" t="s">
        <v>643</v>
      </c>
      <c r="BD22" s="245" t="s">
        <v>643</v>
      </c>
      <c r="BE22" s="245" t="s">
        <v>633</v>
      </c>
      <c r="BF22" s="186"/>
      <c r="BG22" s="246">
        <f t="shared" si="16"/>
        <v>3</v>
      </c>
      <c r="BH22" s="243">
        <f t="shared" si="17"/>
        <v>0</v>
      </c>
      <c r="BI22" s="243">
        <f t="shared" si="18"/>
        <v>0</v>
      </c>
      <c r="BJ22" s="243">
        <f t="shared" si="19"/>
        <v>0</v>
      </c>
      <c r="BK22" s="347">
        <f t="shared" si="20"/>
        <v>0</v>
      </c>
      <c r="BL22" s="247">
        <f t="shared" si="21"/>
        <v>0</v>
      </c>
      <c r="BM22" s="244">
        <f t="shared" si="22"/>
        <v>0</v>
      </c>
      <c r="BN22" s="244">
        <f t="shared" si="23"/>
        <v>0</v>
      </c>
      <c r="BO22" s="248">
        <f t="shared" si="24"/>
        <v>0</v>
      </c>
      <c r="BP22" s="249">
        <f t="shared" si="25"/>
        <v>0</v>
      </c>
      <c r="BQ22" s="244">
        <f t="shared" si="26"/>
        <v>0</v>
      </c>
      <c r="BR22" s="244">
        <f t="shared" si="27"/>
        <v>0</v>
      </c>
      <c r="BS22" s="250">
        <f t="shared" si="28"/>
        <v>0</v>
      </c>
      <c r="BT22" s="251">
        <f t="shared" si="29"/>
        <v>3</v>
      </c>
      <c r="BU22" s="346">
        <f t="shared" si="30"/>
        <v>0</v>
      </c>
      <c r="BV22" s="346">
        <f t="shared" si="31"/>
        <v>0</v>
      </c>
      <c r="BW22" s="346">
        <f t="shared" si="32"/>
        <v>0</v>
      </c>
      <c r="BX22" s="348">
        <f t="shared" si="33"/>
        <v>0</v>
      </c>
      <c r="BY22" s="247">
        <f t="shared" si="34"/>
        <v>0</v>
      </c>
      <c r="BZ22" s="244">
        <f t="shared" si="35"/>
        <v>0</v>
      </c>
      <c r="CA22" s="244">
        <f t="shared" si="36"/>
        <v>0</v>
      </c>
      <c r="CB22" s="248">
        <f t="shared" si="37"/>
        <v>0</v>
      </c>
      <c r="CC22" s="247">
        <f t="shared" si="38"/>
        <v>0</v>
      </c>
      <c r="CD22" s="244">
        <f t="shared" si="39"/>
        <v>0</v>
      </c>
      <c r="CE22" s="244">
        <f t="shared" si="40"/>
        <v>0</v>
      </c>
      <c r="CF22" s="244">
        <f t="shared" si="41"/>
        <v>0</v>
      </c>
    </row>
    <row r="23" spans="1:84" ht="20.100000000000001" customHeight="1" x14ac:dyDescent="0.15">
      <c r="A23" s="238">
        <v>20</v>
      </c>
      <c r="B23" s="239">
        <v>20</v>
      </c>
      <c r="C23" s="240" t="str">
        <f t="shared" si="4"/>
        <v>4S1</v>
      </c>
      <c r="D23" s="241">
        <v>4</v>
      </c>
      <c r="E23" s="242">
        <f>IF(D23="","",COUNTIF($D$4:D23,D23))</f>
        <v>1</v>
      </c>
      <c r="F23" s="395">
        <f>IF(D23="","",VLOOKUP(D23,'様式A-2'!$B$10:$E$438,4,0))</f>
        <v>38.513000000000005</v>
      </c>
      <c r="G23" s="242" t="s">
        <v>547</v>
      </c>
      <c r="H23" s="242" t="s">
        <v>496</v>
      </c>
      <c r="I23" s="242" t="s">
        <v>347</v>
      </c>
      <c r="J23" s="242" t="s">
        <v>545</v>
      </c>
      <c r="K23" s="242" t="str">
        <f t="shared" si="5"/>
        <v>うき・はく離</v>
      </c>
      <c r="L23" s="342"/>
      <c r="M23" s="342"/>
      <c r="N23" s="342">
        <v>2.4</v>
      </c>
      <c r="O23" s="342">
        <v>1.7</v>
      </c>
      <c r="P23" s="384"/>
      <c r="Q23" s="243" t="str">
        <f t="shared" si="42"/>
        <v xml:space="preserve">2.4m×1.7m </v>
      </c>
      <c r="R23" s="244">
        <f t="shared" si="6"/>
        <v>4.08</v>
      </c>
      <c r="S23" s="244" t="str">
        <f t="shared" si="7"/>
        <v/>
      </c>
      <c r="T23" s="242" t="s">
        <v>760</v>
      </c>
      <c r="U23" s="242" t="s">
        <v>620</v>
      </c>
      <c r="V23" s="242" t="str">
        <f t="shared" si="45"/>
        <v>Ⅱ</v>
      </c>
      <c r="W23" s="242"/>
      <c r="X23" s="242" t="s">
        <v>618</v>
      </c>
      <c r="Y23" s="242" t="str">
        <f t="shared" si="8"/>
        <v>Ⅱ</v>
      </c>
      <c r="Z23" s="242" t="str">
        <f t="shared" si="9"/>
        <v>Ⅱ</v>
      </c>
      <c r="AA23" s="242" t="str">
        <f t="shared" si="2"/>
        <v>否</v>
      </c>
      <c r="AB23" s="242" t="str">
        <f t="shared" si="10"/>
        <v>要監視</v>
      </c>
      <c r="AC23" s="242" t="str">
        <f>IF(D23="","",IF(T23="対策済","済",IF(AND(T23="新規確認",W23=""),"未",IF(AND(W23&lt;&gt;"Ⅰ",X23="Ⅰ"),"済","継続"))))</f>
        <v>継続</v>
      </c>
      <c r="AD23" s="242" t="str">
        <f t="shared" ref="AD23:AD29" si="47">IF(D23="","",IF(P23="叩き落し",P23,IF(T23="新規確認","－",INDEX($AM$4:$AQ$38,MATCH(K23,$AL$4:$AL$38,0),MATCH(X23,$AM$3:$AQ$3,0)))))</f>
        <v>監視（日常巡視）</v>
      </c>
      <c r="AE23" s="242" t="str">
        <f t="shared" ref="AE23:AE29" si="48">IF(D23="","",INDEX($AT$4:$AX$38,MATCH(K23,$AS$4:$AS$38,0),MATCH(X23,$AT$3:$AX$3,0)))</f>
        <v>－</v>
      </c>
      <c r="AF23" s="242" t="str">
        <f t="shared" ref="AF23:AF29" si="49">IF(D23="","",INDEX($BA$4:$BE$38,MATCH(K23,$AZ$4:$AZ$38,0),MATCH(X23,$BA$3:$BE$3,0)))</f>
        <v>継続監視</v>
      </c>
      <c r="AG23" s="242"/>
      <c r="AH23" s="243" t="str">
        <f t="shared" si="12"/>
        <v xml:space="preserve">うき・はく離、2.4m×1.7m </v>
      </c>
      <c r="AI23" s="243" t="s">
        <v>911</v>
      </c>
      <c r="AJ23" s="186"/>
      <c r="AK23" s="286"/>
      <c r="AL23" s="245" t="s">
        <v>777</v>
      </c>
      <c r="AM23" s="254" t="s">
        <v>528</v>
      </c>
      <c r="AN23" s="245" t="s">
        <v>623</v>
      </c>
      <c r="AO23" s="245" t="s">
        <v>624</v>
      </c>
      <c r="AP23" s="245" t="s">
        <v>624</v>
      </c>
      <c r="AQ23" s="245" t="s">
        <v>639</v>
      </c>
      <c r="AR23" s="255"/>
      <c r="AS23" s="245" t="str">
        <f t="shared" si="14"/>
        <v>変形、移動</v>
      </c>
      <c r="AT23" s="245" t="s">
        <v>528</v>
      </c>
      <c r="AU23" s="245" t="s">
        <v>629</v>
      </c>
      <c r="AV23" s="245" t="s">
        <v>629</v>
      </c>
      <c r="AW23" s="245" t="s">
        <v>629</v>
      </c>
      <c r="AX23" s="245" t="s">
        <v>629</v>
      </c>
      <c r="AY23" s="255"/>
      <c r="AZ23" s="245" t="str">
        <f t="shared" si="15"/>
        <v>変形、移動</v>
      </c>
      <c r="BA23" s="245" t="s">
        <v>528</v>
      </c>
      <c r="BB23" s="245" t="s">
        <v>625</v>
      </c>
      <c r="BC23" s="245" t="s">
        <v>643</v>
      </c>
      <c r="BD23" s="245" t="s">
        <v>643</v>
      </c>
      <c r="BE23" s="245" t="s">
        <v>633</v>
      </c>
      <c r="BF23" s="186"/>
      <c r="BG23" s="246">
        <f t="shared" si="16"/>
        <v>4</v>
      </c>
      <c r="BH23" s="243">
        <f t="shared" si="17"/>
        <v>0</v>
      </c>
      <c r="BI23" s="243">
        <f t="shared" si="18"/>
        <v>0</v>
      </c>
      <c r="BJ23" s="243">
        <f t="shared" si="19"/>
        <v>0</v>
      </c>
      <c r="BK23" s="347">
        <f t="shared" si="20"/>
        <v>0</v>
      </c>
      <c r="BL23" s="247">
        <f t="shared" si="21"/>
        <v>0</v>
      </c>
      <c r="BM23" s="244">
        <f t="shared" si="22"/>
        <v>0</v>
      </c>
      <c r="BN23" s="244">
        <f t="shared" si="23"/>
        <v>0</v>
      </c>
      <c r="BO23" s="248">
        <f t="shared" si="24"/>
        <v>4.08</v>
      </c>
      <c r="BP23" s="249">
        <f t="shared" si="25"/>
        <v>0</v>
      </c>
      <c r="BQ23" s="244">
        <f t="shared" si="26"/>
        <v>0</v>
      </c>
      <c r="BR23" s="244">
        <f t="shared" si="27"/>
        <v>0</v>
      </c>
      <c r="BS23" s="250">
        <f t="shared" si="28"/>
        <v>0</v>
      </c>
      <c r="BT23" s="251" t="str">
        <f t="shared" si="29"/>
        <v/>
      </c>
      <c r="BU23" s="346">
        <f t="shared" si="30"/>
        <v>0</v>
      </c>
      <c r="BV23" s="346">
        <f t="shared" si="31"/>
        <v>0</v>
      </c>
      <c r="BW23" s="346">
        <f t="shared" si="32"/>
        <v>0</v>
      </c>
      <c r="BX23" s="348">
        <f t="shared" si="33"/>
        <v>0</v>
      </c>
      <c r="BY23" s="247">
        <f t="shared" si="34"/>
        <v>0</v>
      </c>
      <c r="BZ23" s="244">
        <f t="shared" si="35"/>
        <v>0</v>
      </c>
      <c r="CA23" s="244">
        <f t="shared" si="36"/>
        <v>0</v>
      </c>
      <c r="CB23" s="248">
        <f t="shared" si="37"/>
        <v>4.08</v>
      </c>
      <c r="CC23" s="247">
        <f t="shared" si="38"/>
        <v>0</v>
      </c>
      <c r="CD23" s="244">
        <f t="shared" si="39"/>
        <v>0</v>
      </c>
      <c r="CE23" s="244">
        <f t="shared" si="40"/>
        <v>0</v>
      </c>
      <c r="CF23" s="244">
        <f t="shared" si="41"/>
        <v>0</v>
      </c>
    </row>
    <row r="24" spans="1:84" ht="20.100000000000001" customHeight="1" x14ac:dyDescent="0.15">
      <c r="A24" s="238">
        <v>21</v>
      </c>
      <c r="B24" s="239">
        <v>21</v>
      </c>
      <c r="C24" s="240" t="str">
        <f t="shared" si="4"/>
        <v>4S2</v>
      </c>
      <c r="D24" s="241">
        <v>4</v>
      </c>
      <c r="E24" s="242">
        <f>IF(D24="","",COUNTIF($D$4:D24,D24))</f>
        <v>2</v>
      </c>
      <c r="F24" s="395">
        <f>IF(D24="","",VLOOKUP(D24,'様式A-2'!$B$10:$E$438,4,0))</f>
        <v>38.513000000000005</v>
      </c>
      <c r="G24" s="242" t="s">
        <v>547</v>
      </c>
      <c r="H24" s="242" t="s">
        <v>498</v>
      </c>
      <c r="I24" s="242" t="s">
        <v>347</v>
      </c>
      <c r="J24" s="242" t="s">
        <v>887</v>
      </c>
      <c r="K24" s="242" t="str">
        <f t="shared" si="5"/>
        <v>補修跡</v>
      </c>
      <c r="L24" s="342"/>
      <c r="M24" s="342"/>
      <c r="N24" s="342">
        <v>15.6</v>
      </c>
      <c r="O24" s="342">
        <v>0.4</v>
      </c>
      <c r="P24" s="384" t="s">
        <v>888</v>
      </c>
      <c r="Q24" s="243" t="str">
        <f t="shared" si="42"/>
        <v>15.6m×0.4m 導水工</v>
      </c>
      <c r="R24" s="244">
        <f t="shared" si="6"/>
        <v>6.24</v>
      </c>
      <c r="S24" s="244" t="str">
        <f t="shared" si="7"/>
        <v>導水工</v>
      </c>
      <c r="T24" s="242" t="s">
        <v>641</v>
      </c>
      <c r="U24" s="242" t="s">
        <v>645</v>
      </c>
      <c r="V24" s="242" t="str">
        <f t="shared" si="45"/>
        <v>Ⅱ</v>
      </c>
      <c r="W24" s="242"/>
      <c r="X24" s="242" t="s">
        <v>617</v>
      </c>
      <c r="Y24" s="242" t="str">
        <f t="shared" si="8"/>
        <v>Ⅰ</v>
      </c>
      <c r="Z24" s="242" t="str">
        <f t="shared" si="9"/>
        <v>Ⅰ</v>
      </c>
      <c r="AA24" s="242" t="str">
        <f t="shared" si="2"/>
        <v>否</v>
      </c>
      <c r="AB24" s="242" t="str">
        <f t="shared" si="10"/>
        <v>否</v>
      </c>
      <c r="AC24" s="242" t="str">
        <f t="shared" ref="AC24:AC29" si="50">IF(D24="","",IF(T24="対策済","済",IF(AND(T24="新規確認",W24=""),"未",IF(AND(W24&lt;&gt;"Ⅰ",X24="Ⅰ"),"済","継続"))))</f>
        <v>済</v>
      </c>
      <c r="AD24" s="242" t="str">
        <f t="shared" si="47"/>
        <v>－</v>
      </c>
      <c r="AE24" s="242" t="str">
        <f t="shared" si="48"/>
        <v>－</v>
      </c>
      <c r="AF24" s="242" t="str">
        <f t="shared" si="49"/>
        <v>－</v>
      </c>
      <c r="AG24" s="242"/>
      <c r="AH24" s="243" t="str">
        <f t="shared" si="12"/>
        <v>補修跡、15.6m×0.4m 導水工</v>
      </c>
      <c r="AI24" s="243" t="s">
        <v>912</v>
      </c>
      <c r="AJ24" s="186"/>
      <c r="AK24" s="286"/>
      <c r="AL24" s="245" t="s">
        <v>779</v>
      </c>
      <c r="AM24" s="254" t="s">
        <v>528</v>
      </c>
      <c r="AN24" s="245" t="s">
        <v>623</v>
      </c>
      <c r="AO24" s="245" t="s">
        <v>624</v>
      </c>
      <c r="AP24" s="245" t="s">
        <v>624</v>
      </c>
      <c r="AQ24" s="245" t="s">
        <v>639</v>
      </c>
      <c r="AR24" s="255"/>
      <c r="AS24" s="245" t="str">
        <f t="shared" si="14"/>
        <v>沈下</v>
      </c>
      <c r="AT24" s="245" t="s">
        <v>528</v>
      </c>
      <c r="AU24" s="245" t="s">
        <v>629</v>
      </c>
      <c r="AV24" s="245" t="s">
        <v>629</v>
      </c>
      <c r="AW24" s="245" t="s">
        <v>629</v>
      </c>
      <c r="AX24" s="245" t="s">
        <v>629</v>
      </c>
      <c r="AY24" s="255"/>
      <c r="AZ24" s="245" t="str">
        <f t="shared" si="15"/>
        <v>沈下</v>
      </c>
      <c r="BA24" s="245" t="s">
        <v>528</v>
      </c>
      <c r="BB24" s="245" t="s">
        <v>625</v>
      </c>
      <c r="BC24" s="245" t="s">
        <v>643</v>
      </c>
      <c r="BD24" s="245" t="s">
        <v>643</v>
      </c>
      <c r="BE24" s="245" t="s">
        <v>633</v>
      </c>
      <c r="BF24" s="186"/>
      <c r="BG24" s="246">
        <f t="shared" si="16"/>
        <v>4</v>
      </c>
      <c r="BH24" s="243">
        <f t="shared" si="17"/>
        <v>0</v>
      </c>
      <c r="BI24" s="243">
        <f t="shared" si="18"/>
        <v>0</v>
      </c>
      <c r="BJ24" s="243">
        <f t="shared" si="19"/>
        <v>0</v>
      </c>
      <c r="BK24" s="347">
        <f t="shared" si="20"/>
        <v>0</v>
      </c>
      <c r="BL24" s="247">
        <f t="shared" si="21"/>
        <v>0</v>
      </c>
      <c r="BM24" s="244">
        <f t="shared" si="22"/>
        <v>0</v>
      </c>
      <c r="BN24" s="244">
        <f t="shared" si="23"/>
        <v>0</v>
      </c>
      <c r="BO24" s="248">
        <f t="shared" si="24"/>
        <v>0</v>
      </c>
      <c r="BP24" s="249">
        <f t="shared" si="25"/>
        <v>0</v>
      </c>
      <c r="BQ24" s="244">
        <f t="shared" si="26"/>
        <v>0</v>
      </c>
      <c r="BR24" s="244">
        <f t="shared" si="27"/>
        <v>0</v>
      </c>
      <c r="BS24" s="250">
        <f t="shared" si="28"/>
        <v>0</v>
      </c>
      <c r="BT24" s="251" t="str">
        <f t="shared" si="29"/>
        <v/>
      </c>
      <c r="BU24" s="346">
        <f t="shared" si="30"/>
        <v>0</v>
      </c>
      <c r="BV24" s="346">
        <f t="shared" si="31"/>
        <v>0</v>
      </c>
      <c r="BW24" s="346">
        <f t="shared" si="32"/>
        <v>0</v>
      </c>
      <c r="BX24" s="348">
        <f t="shared" si="33"/>
        <v>0</v>
      </c>
      <c r="BY24" s="247">
        <f t="shared" si="34"/>
        <v>0</v>
      </c>
      <c r="BZ24" s="244">
        <f t="shared" si="35"/>
        <v>0</v>
      </c>
      <c r="CA24" s="244">
        <f t="shared" si="36"/>
        <v>0</v>
      </c>
      <c r="CB24" s="248">
        <f t="shared" si="37"/>
        <v>0</v>
      </c>
      <c r="CC24" s="247">
        <f t="shared" si="38"/>
        <v>0</v>
      </c>
      <c r="CD24" s="244">
        <f t="shared" si="39"/>
        <v>0</v>
      </c>
      <c r="CE24" s="244">
        <f t="shared" si="40"/>
        <v>0</v>
      </c>
      <c r="CF24" s="244">
        <f t="shared" si="41"/>
        <v>0</v>
      </c>
    </row>
    <row r="25" spans="1:84" ht="20.100000000000001" customHeight="1" x14ac:dyDescent="0.15">
      <c r="A25" s="238">
        <v>22</v>
      </c>
      <c r="B25" s="239">
        <v>22</v>
      </c>
      <c r="C25" s="240" t="str">
        <f t="shared" si="4"/>
        <v>4S3</v>
      </c>
      <c r="D25" s="241">
        <v>4</v>
      </c>
      <c r="E25" s="242">
        <f>IF(D25="","",COUNTIF($D$4:D25,D25))</f>
        <v>3</v>
      </c>
      <c r="F25" s="395">
        <f>IF(D25="","",VLOOKUP(D25,'様式A-2'!$B$10:$E$438,4,0))</f>
        <v>38.513000000000005</v>
      </c>
      <c r="G25" s="242" t="s">
        <v>547</v>
      </c>
      <c r="H25" s="242" t="s">
        <v>498</v>
      </c>
      <c r="I25" s="242" t="s">
        <v>348</v>
      </c>
      <c r="J25" s="242" t="s">
        <v>887</v>
      </c>
      <c r="K25" s="242" t="str">
        <f t="shared" si="5"/>
        <v>補修跡</v>
      </c>
      <c r="L25" s="342"/>
      <c r="M25" s="342"/>
      <c r="N25" s="342">
        <v>6.4</v>
      </c>
      <c r="O25" s="342">
        <v>0.4</v>
      </c>
      <c r="P25" s="384" t="s">
        <v>888</v>
      </c>
      <c r="Q25" s="243" t="str">
        <f t="shared" si="42"/>
        <v>6.4m×0.4m 導水工</v>
      </c>
      <c r="R25" s="244">
        <f t="shared" si="6"/>
        <v>2.56</v>
      </c>
      <c r="S25" s="244" t="str">
        <f t="shared" si="7"/>
        <v>導水工</v>
      </c>
      <c r="T25" s="242" t="s">
        <v>641</v>
      </c>
      <c r="U25" s="242" t="s">
        <v>620</v>
      </c>
      <c r="V25" s="242" t="str">
        <f t="shared" si="45"/>
        <v>Ⅱ</v>
      </c>
      <c r="W25" s="242"/>
      <c r="X25" s="242" t="s">
        <v>617</v>
      </c>
      <c r="Y25" s="242" t="str">
        <f t="shared" si="8"/>
        <v>Ⅰ</v>
      </c>
      <c r="Z25" s="242" t="str">
        <f t="shared" si="9"/>
        <v>Ⅰ</v>
      </c>
      <c r="AA25" s="242" t="str">
        <f t="shared" si="2"/>
        <v>否</v>
      </c>
      <c r="AB25" s="242" t="str">
        <f t="shared" si="10"/>
        <v>否</v>
      </c>
      <c r="AC25" s="242" t="str">
        <f t="shared" si="50"/>
        <v>済</v>
      </c>
      <c r="AD25" s="242" t="str">
        <f t="shared" si="47"/>
        <v>－</v>
      </c>
      <c r="AE25" s="242" t="str">
        <f t="shared" si="48"/>
        <v>－</v>
      </c>
      <c r="AF25" s="242" t="str">
        <f t="shared" si="49"/>
        <v>－</v>
      </c>
      <c r="AG25" s="242"/>
      <c r="AH25" s="243" t="str">
        <f t="shared" si="12"/>
        <v>補修跡、6.4m×0.4m 導水工</v>
      </c>
      <c r="AI25" s="243" t="s">
        <v>905</v>
      </c>
      <c r="AJ25" s="186"/>
      <c r="AL25" s="245" t="s">
        <v>800</v>
      </c>
      <c r="AM25" s="254" t="s">
        <v>528</v>
      </c>
      <c r="AN25" s="245" t="s">
        <v>623</v>
      </c>
      <c r="AO25" s="245" t="s">
        <v>624</v>
      </c>
      <c r="AP25" s="245" t="s">
        <v>624</v>
      </c>
      <c r="AQ25" s="245" t="s">
        <v>639</v>
      </c>
      <c r="AR25" s="255"/>
      <c r="AS25" s="245" t="str">
        <f t="shared" si="14"/>
        <v>補修跡</v>
      </c>
      <c r="AT25" s="245" t="s">
        <v>528</v>
      </c>
      <c r="AU25" s="245" t="s">
        <v>629</v>
      </c>
      <c r="AV25" s="245" t="s">
        <v>629</v>
      </c>
      <c r="AW25" s="245" t="s">
        <v>629</v>
      </c>
      <c r="AX25" s="245" t="s">
        <v>629</v>
      </c>
      <c r="AY25" s="255"/>
      <c r="AZ25" s="245" t="str">
        <f t="shared" si="15"/>
        <v>補修跡</v>
      </c>
      <c r="BA25" s="245" t="s">
        <v>528</v>
      </c>
      <c r="BB25" s="245" t="s">
        <v>625</v>
      </c>
      <c r="BC25" s="245"/>
      <c r="BD25" s="245"/>
      <c r="BE25" s="245" t="s">
        <v>633</v>
      </c>
      <c r="BF25" s="186"/>
      <c r="BG25" s="246">
        <f t="shared" si="16"/>
        <v>4</v>
      </c>
      <c r="BH25" s="243">
        <f t="shared" si="17"/>
        <v>0</v>
      </c>
      <c r="BI25" s="243">
        <f t="shared" si="18"/>
        <v>0</v>
      </c>
      <c r="BJ25" s="243">
        <f t="shared" si="19"/>
        <v>0</v>
      </c>
      <c r="BK25" s="347">
        <f t="shared" si="20"/>
        <v>0</v>
      </c>
      <c r="BL25" s="247">
        <f t="shared" si="21"/>
        <v>0</v>
      </c>
      <c r="BM25" s="244">
        <f t="shared" si="22"/>
        <v>0</v>
      </c>
      <c r="BN25" s="244">
        <f t="shared" si="23"/>
        <v>0</v>
      </c>
      <c r="BO25" s="248">
        <f t="shared" si="24"/>
        <v>0</v>
      </c>
      <c r="BP25" s="249">
        <f t="shared" si="25"/>
        <v>0</v>
      </c>
      <c r="BQ25" s="244">
        <f t="shared" si="26"/>
        <v>0</v>
      </c>
      <c r="BR25" s="244">
        <f t="shared" si="27"/>
        <v>0</v>
      </c>
      <c r="BS25" s="250">
        <f t="shared" si="28"/>
        <v>0</v>
      </c>
      <c r="BT25" s="251" t="str">
        <f t="shared" si="29"/>
        <v/>
      </c>
      <c r="BU25" s="346">
        <f t="shared" si="30"/>
        <v>0</v>
      </c>
      <c r="BV25" s="346">
        <f t="shared" si="31"/>
        <v>0</v>
      </c>
      <c r="BW25" s="346">
        <f t="shared" si="32"/>
        <v>0</v>
      </c>
      <c r="BX25" s="348">
        <f t="shared" si="33"/>
        <v>0</v>
      </c>
      <c r="BY25" s="247">
        <f t="shared" si="34"/>
        <v>0</v>
      </c>
      <c r="BZ25" s="244">
        <f t="shared" si="35"/>
        <v>0</v>
      </c>
      <c r="CA25" s="244">
        <f t="shared" si="36"/>
        <v>0</v>
      </c>
      <c r="CB25" s="248">
        <f t="shared" si="37"/>
        <v>0</v>
      </c>
      <c r="CC25" s="247">
        <f t="shared" si="38"/>
        <v>0</v>
      </c>
      <c r="CD25" s="244">
        <f t="shared" si="39"/>
        <v>0</v>
      </c>
      <c r="CE25" s="244">
        <f t="shared" si="40"/>
        <v>0</v>
      </c>
      <c r="CF25" s="244">
        <f t="shared" si="41"/>
        <v>0</v>
      </c>
    </row>
    <row r="26" spans="1:84" ht="20.100000000000001" customHeight="1" x14ac:dyDescent="0.15">
      <c r="A26" s="238">
        <v>23</v>
      </c>
      <c r="B26" s="239">
        <v>23</v>
      </c>
      <c r="C26" s="240" t="str">
        <f t="shared" si="4"/>
        <v>4S4</v>
      </c>
      <c r="D26" s="241">
        <v>4</v>
      </c>
      <c r="E26" s="242">
        <f>IF(D26="","",COUNTIF($D$4:D26,D26))</f>
        <v>4</v>
      </c>
      <c r="F26" s="395">
        <f>IF(D26="","",VLOOKUP(D26,'様式A-2'!$B$10:$E$438,4,0))</f>
        <v>38.513000000000005</v>
      </c>
      <c r="G26" s="242" t="s">
        <v>547</v>
      </c>
      <c r="H26" s="242" t="s">
        <v>499</v>
      </c>
      <c r="I26" s="242" t="s">
        <v>348</v>
      </c>
      <c r="J26" s="242" t="s">
        <v>887</v>
      </c>
      <c r="K26" s="242" t="str">
        <f t="shared" si="5"/>
        <v>補修跡</v>
      </c>
      <c r="L26" s="342"/>
      <c r="M26" s="342"/>
      <c r="N26" s="342">
        <v>1.8</v>
      </c>
      <c r="O26" s="342">
        <v>0.15</v>
      </c>
      <c r="P26" s="384" t="s">
        <v>888</v>
      </c>
      <c r="Q26" s="243" t="str">
        <f>IF(C26="","",IF(J26="ひび割れ","幅"&amp;TEXT(L26,"0.0")&amp;"mm×長さ"&amp;TEXT(M26,"0.0")&amp;"m",IF(N26="",P26,IF(J26="その他",P26&amp;"、"&amp;TEXT(N26,"0.0")&amp;"m×"&amp;TEXT(O26,"0.0")&amp;"m ",TEXT(N26,"0.0")&amp;"m×"&amp;TEXT(O26,"0.00")&amp;"m "&amp;P26))))</f>
        <v>1.8m×0.15m 導水工</v>
      </c>
      <c r="R26" s="244">
        <f t="shared" si="6"/>
        <v>0.27</v>
      </c>
      <c r="S26" s="244" t="str">
        <f t="shared" si="7"/>
        <v>導水工</v>
      </c>
      <c r="T26" s="242" t="s">
        <v>641</v>
      </c>
      <c r="U26" s="242" t="s">
        <v>620</v>
      </c>
      <c r="V26" s="242" t="str">
        <f t="shared" si="45"/>
        <v>Ⅱ</v>
      </c>
      <c r="W26" s="242"/>
      <c r="X26" s="242" t="s">
        <v>617</v>
      </c>
      <c r="Y26" s="242" t="str">
        <f t="shared" si="8"/>
        <v>Ⅰ</v>
      </c>
      <c r="Z26" s="242" t="str">
        <f t="shared" si="9"/>
        <v>Ⅰ</v>
      </c>
      <c r="AA26" s="242" t="str">
        <f t="shared" si="2"/>
        <v>否</v>
      </c>
      <c r="AB26" s="242" t="str">
        <f t="shared" si="10"/>
        <v>否</v>
      </c>
      <c r="AC26" s="242" t="str">
        <f t="shared" si="50"/>
        <v>済</v>
      </c>
      <c r="AD26" s="242" t="str">
        <f t="shared" si="47"/>
        <v>－</v>
      </c>
      <c r="AE26" s="242" t="str">
        <f t="shared" si="48"/>
        <v>－</v>
      </c>
      <c r="AF26" s="242" t="str">
        <f t="shared" si="49"/>
        <v>－</v>
      </c>
      <c r="AG26" s="242"/>
      <c r="AH26" s="243" t="str">
        <f t="shared" si="12"/>
        <v>補修跡、1.8m×0.15m 導水工</v>
      </c>
      <c r="AI26" s="243" t="s">
        <v>905</v>
      </c>
      <c r="AJ26" s="186"/>
      <c r="AL26" s="285" t="s">
        <v>353</v>
      </c>
      <c r="AM26" s="254" t="s">
        <v>528</v>
      </c>
      <c r="AN26" s="245" t="s">
        <v>623</v>
      </c>
      <c r="AO26" s="245" t="s">
        <v>624</v>
      </c>
      <c r="AP26" s="245" t="s">
        <v>624</v>
      </c>
      <c r="AQ26" s="245" t="s">
        <v>639</v>
      </c>
      <c r="AR26" s="255"/>
      <c r="AS26" s="245" t="str">
        <f t="shared" si="14"/>
        <v>その他</v>
      </c>
      <c r="AT26" s="245" t="s">
        <v>528</v>
      </c>
      <c r="AU26" s="245" t="s">
        <v>629</v>
      </c>
      <c r="AV26" s="245" t="s">
        <v>629</v>
      </c>
      <c r="AW26" s="245" t="s">
        <v>629</v>
      </c>
      <c r="AX26" s="245" t="s">
        <v>629</v>
      </c>
      <c r="AY26" s="255"/>
      <c r="AZ26" s="245" t="str">
        <f t="shared" si="15"/>
        <v>その他</v>
      </c>
      <c r="BA26" s="245" t="s">
        <v>528</v>
      </c>
      <c r="BB26" s="245" t="s">
        <v>625</v>
      </c>
      <c r="BC26" s="245"/>
      <c r="BD26" s="245"/>
      <c r="BE26" s="245" t="s">
        <v>633</v>
      </c>
      <c r="BF26" s="186"/>
      <c r="BG26" s="246">
        <f t="shared" si="16"/>
        <v>4</v>
      </c>
      <c r="BH26" s="243">
        <f t="shared" si="17"/>
        <v>0</v>
      </c>
      <c r="BI26" s="243">
        <f t="shared" si="18"/>
        <v>0</v>
      </c>
      <c r="BJ26" s="243">
        <f t="shared" si="19"/>
        <v>0</v>
      </c>
      <c r="BK26" s="347">
        <f t="shared" si="20"/>
        <v>0</v>
      </c>
      <c r="BL26" s="247">
        <f t="shared" si="21"/>
        <v>0</v>
      </c>
      <c r="BM26" s="244">
        <f t="shared" si="22"/>
        <v>0</v>
      </c>
      <c r="BN26" s="244">
        <f t="shared" si="23"/>
        <v>0</v>
      </c>
      <c r="BO26" s="248">
        <f t="shared" si="24"/>
        <v>0</v>
      </c>
      <c r="BP26" s="249">
        <f t="shared" si="25"/>
        <v>0</v>
      </c>
      <c r="BQ26" s="244">
        <f t="shared" si="26"/>
        <v>0</v>
      </c>
      <c r="BR26" s="244">
        <f t="shared" si="27"/>
        <v>0</v>
      </c>
      <c r="BS26" s="250">
        <f t="shared" si="28"/>
        <v>0</v>
      </c>
      <c r="BT26" s="251" t="str">
        <f t="shared" si="29"/>
        <v/>
      </c>
      <c r="BU26" s="346">
        <f t="shared" si="30"/>
        <v>0</v>
      </c>
      <c r="BV26" s="346">
        <f t="shared" si="31"/>
        <v>0</v>
      </c>
      <c r="BW26" s="346">
        <f t="shared" si="32"/>
        <v>0</v>
      </c>
      <c r="BX26" s="348">
        <f t="shared" si="33"/>
        <v>0</v>
      </c>
      <c r="BY26" s="247">
        <f t="shared" si="34"/>
        <v>0</v>
      </c>
      <c r="BZ26" s="244">
        <f t="shared" si="35"/>
        <v>0</v>
      </c>
      <c r="CA26" s="244">
        <f t="shared" si="36"/>
        <v>0</v>
      </c>
      <c r="CB26" s="248">
        <f t="shared" si="37"/>
        <v>0</v>
      </c>
      <c r="CC26" s="247">
        <f t="shared" si="38"/>
        <v>0</v>
      </c>
      <c r="CD26" s="244">
        <f t="shared" si="39"/>
        <v>0</v>
      </c>
      <c r="CE26" s="244">
        <f t="shared" si="40"/>
        <v>0</v>
      </c>
      <c r="CF26" s="244">
        <f t="shared" si="41"/>
        <v>0</v>
      </c>
    </row>
    <row r="27" spans="1:84" ht="20.100000000000001" customHeight="1" x14ac:dyDescent="0.15">
      <c r="A27" s="238">
        <v>24</v>
      </c>
      <c r="B27" s="239">
        <v>24</v>
      </c>
      <c r="C27" s="240" t="str">
        <f t="shared" si="4"/>
        <v>4S5</v>
      </c>
      <c r="D27" s="241">
        <v>4</v>
      </c>
      <c r="E27" s="242">
        <f>IF(D27="","",COUNTIF($D$4:D27,D27))</f>
        <v>5</v>
      </c>
      <c r="F27" s="395">
        <f>IF(D27="","",VLOOKUP(D27,'様式A-2'!$B$10:$E$438,4,0))</f>
        <v>38.513000000000005</v>
      </c>
      <c r="G27" s="242" t="s">
        <v>547</v>
      </c>
      <c r="H27" s="242" t="s">
        <v>497</v>
      </c>
      <c r="I27" s="242" t="s">
        <v>347</v>
      </c>
      <c r="J27" s="242" t="s">
        <v>887</v>
      </c>
      <c r="K27" s="242" t="str">
        <f t="shared" si="5"/>
        <v>補修跡</v>
      </c>
      <c r="L27" s="342"/>
      <c r="M27" s="342"/>
      <c r="N27" s="342">
        <v>3.7</v>
      </c>
      <c r="O27" s="342">
        <v>1.4</v>
      </c>
      <c r="P27" s="384" t="s">
        <v>913</v>
      </c>
      <c r="Q27" s="243" t="str">
        <f t="shared" si="42"/>
        <v>3.7m×1.4m メッシュシート</v>
      </c>
      <c r="R27" s="244">
        <f t="shared" si="6"/>
        <v>5.18</v>
      </c>
      <c r="S27" s="244" t="str">
        <f t="shared" si="7"/>
        <v>メッシュシート</v>
      </c>
      <c r="T27" s="242" t="s">
        <v>641</v>
      </c>
      <c r="U27" s="242" t="s">
        <v>645</v>
      </c>
      <c r="V27" s="242" t="str">
        <f t="shared" si="45"/>
        <v>Ⅱ</v>
      </c>
      <c r="W27" s="242"/>
      <c r="X27" s="242" t="s">
        <v>617</v>
      </c>
      <c r="Y27" s="242" t="str">
        <f t="shared" si="8"/>
        <v>Ⅰ</v>
      </c>
      <c r="Z27" s="242" t="str">
        <f t="shared" si="9"/>
        <v>Ⅰ</v>
      </c>
      <c r="AA27" s="242" t="str">
        <f t="shared" si="2"/>
        <v>否</v>
      </c>
      <c r="AB27" s="242" t="str">
        <f t="shared" si="10"/>
        <v>否</v>
      </c>
      <c r="AC27" s="242" t="str">
        <f t="shared" si="50"/>
        <v>済</v>
      </c>
      <c r="AD27" s="242" t="str">
        <f t="shared" si="47"/>
        <v>－</v>
      </c>
      <c r="AE27" s="242" t="str">
        <f t="shared" si="48"/>
        <v>－</v>
      </c>
      <c r="AF27" s="242" t="str">
        <f t="shared" si="49"/>
        <v>－</v>
      </c>
      <c r="AG27" s="242"/>
      <c r="AH27" s="243" t="str">
        <f t="shared" si="12"/>
        <v>補修跡、3.7m×1.4m メッシュシート</v>
      </c>
      <c r="AI27" s="243" t="s">
        <v>914</v>
      </c>
      <c r="AL27" s="245" t="s">
        <v>907</v>
      </c>
      <c r="AM27" s="254" t="s">
        <v>528</v>
      </c>
      <c r="AN27" s="245" t="s">
        <v>623</v>
      </c>
      <c r="AO27" s="245" t="s">
        <v>624</v>
      </c>
      <c r="AP27" s="245" t="s">
        <v>624</v>
      </c>
      <c r="AQ27" s="245" t="s">
        <v>639</v>
      </c>
      <c r="AR27" s="255"/>
      <c r="AS27" s="245" t="str">
        <f t="shared" si="14"/>
        <v>鉄筋露出</v>
      </c>
      <c r="AT27" s="245" t="s">
        <v>528</v>
      </c>
      <c r="AU27" s="245" t="s">
        <v>629</v>
      </c>
      <c r="AV27" s="245" t="s">
        <v>629</v>
      </c>
      <c r="AW27" s="245" t="s">
        <v>629</v>
      </c>
      <c r="AX27" s="245" t="s">
        <v>629</v>
      </c>
      <c r="AY27" s="255"/>
      <c r="AZ27" s="245" t="str">
        <f t="shared" si="15"/>
        <v>鉄筋露出</v>
      </c>
      <c r="BA27" s="245" t="s">
        <v>528</v>
      </c>
      <c r="BB27" s="245" t="s">
        <v>625</v>
      </c>
      <c r="BC27" s="245" t="s">
        <v>634</v>
      </c>
      <c r="BD27" s="245" t="s">
        <v>634</v>
      </c>
      <c r="BE27" s="245" t="s">
        <v>633</v>
      </c>
      <c r="BG27" s="246">
        <f t="shared" si="16"/>
        <v>4</v>
      </c>
      <c r="BH27" s="243">
        <f t="shared" si="17"/>
        <v>0</v>
      </c>
      <c r="BI27" s="243">
        <f t="shared" si="18"/>
        <v>0</v>
      </c>
      <c r="BJ27" s="243">
        <f t="shared" si="19"/>
        <v>0</v>
      </c>
      <c r="BK27" s="347">
        <f t="shared" si="20"/>
        <v>0</v>
      </c>
      <c r="BL27" s="247">
        <f t="shared" si="21"/>
        <v>0</v>
      </c>
      <c r="BM27" s="244">
        <f t="shared" si="22"/>
        <v>0</v>
      </c>
      <c r="BN27" s="244">
        <f t="shared" si="23"/>
        <v>0</v>
      </c>
      <c r="BO27" s="248">
        <f t="shared" si="24"/>
        <v>0</v>
      </c>
      <c r="BP27" s="249">
        <f t="shared" si="25"/>
        <v>0</v>
      </c>
      <c r="BQ27" s="244">
        <f t="shared" si="26"/>
        <v>0</v>
      </c>
      <c r="BR27" s="244">
        <f t="shared" si="27"/>
        <v>0</v>
      </c>
      <c r="BS27" s="250">
        <f t="shared" si="28"/>
        <v>0</v>
      </c>
      <c r="BT27" s="251" t="str">
        <f t="shared" si="29"/>
        <v/>
      </c>
      <c r="BU27" s="346">
        <f t="shared" si="30"/>
        <v>0</v>
      </c>
      <c r="BV27" s="346">
        <f t="shared" si="31"/>
        <v>0</v>
      </c>
      <c r="BW27" s="346">
        <f t="shared" si="32"/>
        <v>0</v>
      </c>
      <c r="BX27" s="348">
        <f t="shared" si="33"/>
        <v>0</v>
      </c>
      <c r="BY27" s="247">
        <f t="shared" si="34"/>
        <v>0</v>
      </c>
      <c r="BZ27" s="244">
        <f t="shared" si="35"/>
        <v>0</v>
      </c>
      <c r="CA27" s="244">
        <f t="shared" si="36"/>
        <v>0</v>
      </c>
      <c r="CB27" s="248">
        <f t="shared" si="37"/>
        <v>0</v>
      </c>
      <c r="CC27" s="247">
        <f t="shared" si="38"/>
        <v>0</v>
      </c>
      <c r="CD27" s="244">
        <f t="shared" si="39"/>
        <v>0</v>
      </c>
      <c r="CE27" s="244">
        <f t="shared" si="40"/>
        <v>0</v>
      </c>
      <c r="CF27" s="244">
        <f t="shared" si="41"/>
        <v>0</v>
      </c>
    </row>
    <row r="28" spans="1:84" ht="20.100000000000001" customHeight="1" x14ac:dyDescent="0.15">
      <c r="A28" s="238">
        <v>25</v>
      </c>
      <c r="B28" s="239">
        <v>25</v>
      </c>
      <c r="C28" s="240" t="str">
        <f t="shared" si="4"/>
        <v>4S6</v>
      </c>
      <c r="D28" s="241">
        <v>4</v>
      </c>
      <c r="E28" s="242">
        <f>IF(D28="","",COUNTIF($D$4:D28,D28))</f>
        <v>6</v>
      </c>
      <c r="F28" s="395">
        <f>IF(D28="","",VLOOKUP(D28,'様式A-2'!$B$10:$E$438,4,0))</f>
        <v>38.513000000000005</v>
      </c>
      <c r="G28" s="242" t="s">
        <v>547</v>
      </c>
      <c r="H28" s="242" t="s">
        <v>497</v>
      </c>
      <c r="I28" s="242" t="s">
        <v>348</v>
      </c>
      <c r="J28" s="242" t="s">
        <v>348</v>
      </c>
      <c r="K28" s="242" t="str">
        <f t="shared" si="5"/>
        <v>漏水</v>
      </c>
      <c r="L28" s="342"/>
      <c r="M28" s="342"/>
      <c r="N28" s="342">
        <v>0.6</v>
      </c>
      <c r="O28" s="342">
        <v>5.6</v>
      </c>
      <c r="P28" s="384" t="s">
        <v>838</v>
      </c>
      <c r="Q28" s="243" t="str">
        <f t="shared" si="42"/>
        <v>0.6m×5.6m にじみ</v>
      </c>
      <c r="R28" s="244">
        <f t="shared" si="6"/>
        <v>3.36</v>
      </c>
      <c r="S28" s="244" t="str">
        <f t="shared" si="7"/>
        <v>にじみ</v>
      </c>
      <c r="T28" s="242" t="s">
        <v>760</v>
      </c>
      <c r="U28" s="242" t="s">
        <v>620</v>
      </c>
      <c r="V28" s="242" t="str">
        <f t="shared" si="45"/>
        <v>Ⅱ</v>
      </c>
      <c r="W28" s="242"/>
      <c r="X28" s="242" t="s">
        <v>618</v>
      </c>
      <c r="Y28" s="242" t="str">
        <f t="shared" si="8"/>
        <v>Ⅱ</v>
      </c>
      <c r="Z28" s="242" t="str">
        <f t="shared" si="9"/>
        <v>Ⅱ</v>
      </c>
      <c r="AA28" s="242" t="str">
        <f t="shared" si="2"/>
        <v>否</v>
      </c>
      <c r="AB28" s="242" t="str">
        <f t="shared" si="10"/>
        <v>要監視</v>
      </c>
      <c r="AC28" s="242" t="str">
        <f t="shared" si="50"/>
        <v>継続</v>
      </c>
      <c r="AD28" s="242" t="str">
        <f t="shared" si="47"/>
        <v>監視（日常巡視）</v>
      </c>
      <c r="AE28" s="242" t="str">
        <f t="shared" si="48"/>
        <v>－</v>
      </c>
      <c r="AF28" s="242" t="str">
        <f t="shared" si="49"/>
        <v>継続監視</v>
      </c>
      <c r="AG28" s="242"/>
      <c r="AH28" s="243" t="s">
        <v>1093</v>
      </c>
      <c r="AI28" s="243" t="str">
        <f t="shared" si="13"/>
        <v>0.6m×5.6m にじみ</v>
      </c>
      <c r="AK28" s="286"/>
      <c r="AL28" s="245" t="s">
        <v>657</v>
      </c>
      <c r="AM28" s="254" t="s">
        <v>528</v>
      </c>
      <c r="AN28" s="245" t="s">
        <v>623</v>
      </c>
      <c r="AO28" s="245" t="s">
        <v>624</v>
      </c>
      <c r="AP28" s="245" t="s">
        <v>624</v>
      </c>
      <c r="AQ28" s="245" t="s">
        <v>639</v>
      </c>
      <c r="AR28" s="255"/>
      <c r="AS28" s="245" t="str">
        <f t="shared" si="14"/>
        <v>破損</v>
      </c>
      <c r="AT28" s="245" t="s">
        <v>528</v>
      </c>
      <c r="AU28" s="245" t="s">
        <v>629</v>
      </c>
      <c r="AV28" s="245" t="s">
        <v>629</v>
      </c>
      <c r="AW28" s="245" t="s">
        <v>629</v>
      </c>
      <c r="AX28" s="245" t="s">
        <v>629</v>
      </c>
      <c r="AY28" s="255"/>
      <c r="AZ28" s="245"/>
      <c r="BA28" s="245" t="s">
        <v>528</v>
      </c>
      <c r="BB28" s="245" t="s">
        <v>625</v>
      </c>
      <c r="BC28" s="245"/>
      <c r="BD28" s="245"/>
      <c r="BE28" s="245" t="s">
        <v>633</v>
      </c>
      <c r="BG28" s="246">
        <f t="shared" si="16"/>
        <v>4</v>
      </c>
      <c r="BH28" s="243">
        <f t="shared" si="17"/>
        <v>0</v>
      </c>
      <c r="BI28" s="243">
        <f t="shared" si="18"/>
        <v>0</v>
      </c>
      <c r="BJ28" s="243">
        <f t="shared" si="19"/>
        <v>0</v>
      </c>
      <c r="BK28" s="347">
        <f t="shared" si="20"/>
        <v>0</v>
      </c>
      <c r="BL28" s="247">
        <f t="shared" si="21"/>
        <v>0</v>
      </c>
      <c r="BM28" s="244">
        <f t="shared" si="22"/>
        <v>0</v>
      </c>
      <c r="BN28" s="244">
        <f t="shared" si="23"/>
        <v>0</v>
      </c>
      <c r="BO28" s="248">
        <f t="shared" si="24"/>
        <v>0</v>
      </c>
      <c r="BP28" s="249">
        <f t="shared" si="25"/>
        <v>0</v>
      </c>
      <c r="BQ28" s="244">
        <f t="shared" si="26"/>
        <v>0</v>
      </c>
      <c r="BR28" s="244">
        <f t="shared" si="27"/>
        <v>0</v>
      </c>
      <c r="BS28" s="250">
        <f t="shared" si="28"/>
        <v>3.36</v>
      </c>
      <c r="BT28" s="251" t="str">
        <f t="shared" si="29"/>
        <v/>
      </c>
      <c r="BU28" s="346">
        <f t="shared" si="30"/>
        <v>0</v>
      </c>
      <c r="BV28" s="346">
        <f t="shared" si="31"/>
        <v>0</v>
      </c>
      <c r="BW28" s="346">
        <f t="shared" si="32"/>
        <v>0</v>
      </c>
      <c r="BX28" s="348">
        <f t="shared" si="33"/>
        <v>0</v>
      </c>
      <c r="BY28" s="247">
        <f t="shared" si="34"/>
        <v>0</v>
      </c>
      <c r="BZ28" s="244">
        <f t="shared" si="35"/>
        <v>0</v>
      </c>
      <c r="CA28" s="244">
        <f t="shared" si="36"/>
        <v>0</v>
      </c>
      <c r="CB28" s="248">
        <f t="shared" si="37"/>
        <v>0</v>
      </c>
      <c r="CC28" s="247">
        <f t="shared" si="38"/>
        <v>0</v>
      </c>
      <c r="CD28" s="244">
        <f t="shared" si="39"/>
        <v>0</v>
      </c>
      <c r="CE28" s="244">
        <f t="shared" si="40"/>
        <v>0</v>
      </c>
      <c r="CF28" s="244">
        <f t="shared" si="41"/>
        <v>3.36</v>
      </c>
    </row>
    <row r="29" spans="1:84" ht="20.100000000000001" customHeight="1" x14ac:dyDescent="0.15">
      <c r="A29" s="238">
        <v>26</v>
      </c>
      <c r="B29" s="239">
        <v>26</v>
      </c>
      <c r="C29" s="240" t="str">
        <f t="shared" si="4"/>
        <v>4S7</v>
      </c>
      <c r="D29" s="241">
        <v>4</v>
      </c>
      <c r="E29" s="242">
        <f>IF(D29="","",COUNTIF($D$4:D29,D29))</f>
        <v>7</v>
      </c>
      <c r="F29" s="395">
        <f>IF(D29="","",VLOOKUP(D29,'様式A-2'!$B$10:$E$438,4,0))</f>
        <v>38.513000000000005</v>
      </c>
      <c r="G29" s="242" t="s">
        <v>547</v>
      </c>
      <c r="H29" s="242" t="s">
        <v>495</v>
      </c>
      <c r="I29" s="242" t="s">
        <v>347</v>
      </c>
      <c r="J29" s="242" t="s">
        <v>545</v>
      </c>
      <c r="K29" s="242" t="str">
        <f t="shared" si="5"/>
        <v>うき・はく離</v>
      </c>
      <c r="L29" s="342"/>
      <c r="M29" s="342"/>
      <c r="N29" s="343">
        <v>0.1</v>
      </c>
      <c r="O29" s="342">
        <v>0.2</v>
      </c>
      <c r="P29" s="384"/>
      <c r="Q29" s="243" t="str">
        <f t="shared" si="42"/>
        <v xml:space="preserve">0.1m×0.2m </v>
      </c>
      <c r="R29" s="244">
        <f t="shared" si="6"/>
        <v>0.02</v>
      </c>
      <c r="S29" s="244" t="str">
        <f t="shared" si="7"/>
        <v/>
      </c>
      <c r="T29" s="242" t="s">
        <v>760</v>
      </c>
      <c r="U29" s="242" t="s">
        <v>620</v>
      </c>
      <c r="V29" s="242" t="str">
        <f t="shared" si="45"/>
        <v>Ⅱ</v>
      </c>
      <c r="W29" s="242"/>
      <c r="X29" s="242" t="s">
        <v>618</v>
      </c>
      <c r="Y29" s="242" t="str">
        <f t="shared" si="8"/>
        <v>Ⅱ</v>
      </c>
      <c r="Z29" s="242" t="str">
        <f t="shared" si="9"/>
        <v>Ⅱ</v>
      </c>
      <c r="AA29" s="242" t="str">
        <f t="shared" si="2"/>
        <v>否</v>
      </c>
      <c r="AB29" s="242" t="str">
        <f t="shared" si="10"/>
        <v>要監視</v>
      </c>
      <c r="AC29" s="242" t="str">
        <f t="shared" si="50"/>
        <v>継続</v>
      </c>
      <c r="AD29" s="242" t="str">
        <f t="shared" si="47"/>
        <v>監視（日常巡視）</v>
      </c>
      <c r="AE29" s="242" t="str">
        <f t="shared" si="48"/>
        <v>－</v>
      </c>
      <c r="AF29" s="242" t="str">
        <f t="shared" si="49"/>
        <v>継続監視</v>
      </c>
      <c r="AG29" s="242"/>
      <c r="AH29" s="243" t="str">
        <f t="shared" si="12"/>
        <v xml:space="preserve">うき・はく離、0.1m×0.2m </v>
      </c>
      <c r="AI29" s="243" t="str">
        <f t="shared" si="13"/>
        <v xml:space="preserve">0.1m×0.2m </v>
      </c>
      <c r="AK29" s="287"/>
      <c r="AL29" s="245"/>
      <c r="AM29" s="254" t="s">
        <v>528</v>
      </c>
      <c r="AN29" s="245" t="s">
        <v>623</v>
      </c>
      <c r="AO29" s="245" t="s">
        <v>624</v>
      </c>
      <c r="AP29" s="245" t="s">
        <v>624</v>
      </c>
      <c r="AQ29" s="245" t="s">
        <v>639</v>
      </c>
      <c r="AR29" s="255"/>
      <c r="AS29" s="245">
        <f t="shared" si="14"/>
        <v>0</v>
      </c>
      <c r="AT29" s="245" t="s">
        <v>528</v>
      </c>
      <c r="AU29" s="245" t="s">
        <v>629</v>
      </c>
      <c r="AV29" s="245" t="s">
        <v>629</v>
      </c>
      <c r="AW29" s="245" t="s">
        <v>629</v>
      </c>
      <c r="AX29" s="245" t="s">
        <v>629</v>
      </c>
      <c r="AY29" s="255"/>
      <c r="AZ29" s="245">
        <f t="shared" si="15"/>
        <v>0</v>
      </c>
      <c r="BA29" s="245" t="s">
        <v>528</v>
      </c>
      <c r="BB29" s="245" t="s">
        <v>625</v>
      </c>
      <c r="BC29" s="243"/>
      <c r="BD29" s="245"/>
      <c r="BE29" s="245" t="s">
        <v>633</v>
      </c>
      <c r="BG29" s="246">
        <f t="shared" si="16"/>
        <v>4</v>
      </c>
      <c r="BH29" s="243">
        <f t="shared" si="17"/>
        <v>0</v>
      </c>
      <c r="BI29" s="243">
        <f t="shared" si="18"/>
        <v>0</v>
      </c>
      <c r="BJ29" s="243">
        <f t="shared" si="19"/>
        <v>0</v>
      </c>
      <c r="BK29" s="347">
        <f t="shared" si="20"/>
        <v>0</v>
      </c>
      <c r="BL29" s="247">
        <f t="shared" si="21"/>
        <v>0</v>
      </c>
      <c r="BM29" s="244">
        <f t="shared" si="22"/>
        <v>0</v>
      </c>
      <c r="BN29" s="244">
        <f t="shared" si="23"/>
        <v>0</v>
      </c>
      <c r="BO29" s="248">
        <f t="shared" si="24"/>
        <v>0.02</v>
      </c>
      <c r="BP29" s="249">
        <f t="shared" si="25"/>
        <v>0</v>
      </c>
      <c r="BQ29" s="244">
        <f t="shared" si="26"/>
        <v>0</v>
      </c>
      <c r="BR29" s="244">
        <f t="shared" si="27"/>
        <v>0</v>
      </c>
      <c r="BS29" s="250">
        <f t="shared" si="28"/>
        <v>0</v>
      </c>
      <c r="BT29" s="251" t="str">
        <f t="shared" si="29"/>
        <v/>
      </c>
      <c r="BU29" s="346">
        <f t="shared" si="30"/>
        <v>0</v>
      </c>
      <c r="BV29" s="346">
        <f t="shared" si="31"/>
        <v>0</v>
      </c>
      <c r="BW29" s="346">
        <f t="shared" si="32"/>
        <v>0</v>
      </c>
      <c r="BX29" s="348">
        <f t="shared" si="33"/>
        <v>0</v>
      </c>
      <c r="BY29" s="247">
        <f t="shared" si="34"/>
        <v>0</v>
      </c>
      <c r="BZ29" s="244">
        <f t="shared" si="35"/>
        <v>0</v>
      </c>
      <c r="CA29" s="244">
        <f t="shared" si="36"/>
        <v>0</v>
      </c>
      <c r="CB29" s="248">
        <f t="shared" si="37"/>
        <v>0.02</v>
      </c>
      <c r="CC29" s="247">
        <f t="shared" si="38"/>
        <v>0</v>
      </c>
      <c r="CD29" s="244">
        <f t="shared" si="39"/>
        <v>0</v>
      </c>
      <c r="CE29" s="244">
        <f t="shared" si="40"/>
        <v>0</v>
      </c>
      <c r="CF29" s="244">
        <f t="shared" si="41"/>
        <v>0</v>
      </c>
    </row>
    <row r="30" spans="1:84" ht="20.100000000000001" customHeight="1" x14ac:dyDescent="0.15">
      <c r="A30" s="238">
        <v>27</v>
      </c>
      <c r="B30" s="239">
        <v>27</v>
      </c>
      <c r="C30" s="240" t="str">
        <f t="shared" si="4"/>
        <v>4S8</v>
      </c>
      <c r="D30" s="241">
        <v>4</v>
      </c>
      <c r="E30" s="242">
        <f>IF(D30="","",COUNTIF($D$4:D30,D30))</f>
        <v>8</v>
      </c>
      <c r="F30" s="395">
        <f>IF(D30="","",VLOOKUP(D30,'様式A-2'!$B$10:$E$438,4,0))</f>
        <v>38.513000000000005</v>
      </c>
      <c r="G30" s="242" t="s">
        <v>346</v>
      </c>
      <c r="H30" s="242" t="s">
        <v>884</v>
      </c>
      <c r="I30" s="242" t="s">
        <v>347</v>
      </c>
      <c r="J30" s="242" t="s">
        <v>654</v>
      </c>
      <c r="K30" s="242" t="str">
        <f t="shared" si="5"/>
        <v>欠損</v>
      </c>
      <c r="L30" s="342"/>
      <c r="M30" s="342"/>
      <c r="N30" s="342">
        <v>0.15</v>
      </c>
      <c r="O30" s="342">
        <v>0.5</v>
      </c>
      <c r="P30" s="384" t="s">
        <v>901</v>
      </c>
      <c r="Q30" s="243" t="str">
        <f>IF(C30="","",IF(J30="ひび割れ","幅"&amp;TEXT(L30,"0.0")&amp;"mm×長さ"&amp;TEXT(M30,"0.0")&amp;"m",IF(N30="",P30,IF(J30="その他",P30&amp;"、"&amp;TEXT(N30,"0.0")&amp;"m×"&amp;TEXT(O30,"0.0")&amp;"m ",TEXT(N30,"0.00")&amp;"m×"&amp;TEXT(O30,"0.0")&amp;"m "&amp;P30))))</f>
        <v>0.15m×0.5m 内部鉄筋露出</v>
      </c>
      <c r="R30" s="244">
        <f t="shared" si="6"/>
        <v>0.08</v>
      </c>
      <c r="S30" s="244" t="str">
        <f t="shared" si="7"/>
        <v>内部鉄筋露出</v>
      </c>
      <c r="T30" s="242" t="s">
        <v>760</v>
      </c>
      <c r="U30" s="242" t="s">
        <v>620</v>
      </c>
      <c r="V30" s="242" t="str">
        <f t="shared" si="45"/>
        <v>Ⅱ</v>
      </c>
      <c r="W30" s="242"/>
      <c r="X30" s="242" t="s">
        <v>629</v>
      </c>
      <c r="Y30" s="242" t="str">
        <f t="shared" si="8"/>
        <v>－</v>
      </c>
      <c r="Z30" s="242" t="str">
        <f t="shared" si="9"/>
        <v>－</v>
      </c>
      <c r="AA30" s="242" t="s">
        <v>1106</v>
      </c>
      <c r="AB30" s="242" t="s">
        <v>1106</v>
      </c>
      <c r="AC30" s="242" t="s">
        <v>1106</v>
      </c>
      <c r="AD30" s="242" t="s">
        <v>1095</v>
      </c>
      <c r="AE30" s="242" t="s">
        <v>1095</v>
      </c>
      <c r="AF30" s="242" t="s">
        <v>1095</v>
      </c>
      <c r="AG30" s="242"/>
      <c r="AH30" s="243" t="str">
        <f t="shared" si="12"/>
        <v>欠損、0.15m×0.5m 内部鉄筋露出</v>
      </c>
      <c r="AI30" s="243" t="s">
        <v>915</v>
      </c>
      <c r="AL30" s="245"/>
      <c r="AM30" s="254" t="s">
        <v>528</v>
      </c>
      <c r="AN30" s="245" t="s">
        <v>623</v>
      </c>
      <c r="AO30" s="245" t="s">
        <v>624</v>
      </c>
      <c r="AP30" s="245" t="s">
        <v>624</v>
      </c>
      <c r="AQ30" s="245" t="s">
        <v>639</v>
      </c>
      <c r="AR30" s="255"/>
      <c r="AS30" s="245">
        <f t="shared" si="14"/>
        <v>0</v>
      </c>
      <c r="AT30" s="245" t="s">
        <v>528</v>
      </c>
      <c r="AU30" s="245" t="s">
        <v>629</v>
      </c>
      <c r="AV30" s="245" t="s">
        <v>629</v>
      </c>
      <c r="AW30" s="245" t="s">
        <v>629</v>
      </c>
      <c r="AX30" s="245" t="s">
        <v>629</v>
      </c>
      <c r="AY30" s="255"/>
      <c r="AZ30" s="245">
        <f t="shared" si="15"/>
        <v>0</v>
      </c>
      <c r="BA30" s="245" t="s">
        <v>528</v>
      </c>
      <c r="BB30" s="245" t="s">
        <v>625</v>
      </c>
      <c r="BC30" s="243"/>
      <c r="BD30" s="245"/>
      <c r="BE30" s="245" t="s">
        <v>633</v>
      </c>
      <c r="BG30" s="246">
        <f t="shared" si="16"/>
        <v>4</v>
      </c>
      <c r="BH30" s="243">
        <f t="shared" si="17"/>
        <v>0</v>
      </c>
      <c r="BI30" s="243">
        <f t="shared" si="18"/>
        <v>0</v>
      </c>
      <c r="BJ30" s="243">
        <f t="shared" si="19"/>
        <v>0</v>
      </c>
      <c r="BK30" s="347">
        <f t="shared" si="20"/>
        <v>0</v>
      </c>
      <c r="BL30" s="247">
        <f t="shared" si="21"/>
        <v>0</v>
      </c>
      <c r="BM30" s="244">
        <f t="shared" si="22"/>
        <v>0</v>
      </c>
      <c r="BN30" s="244">
        <f t="shared" si="23"/>
        <v>0</v>
      </c>
      <c r="BO30" s="248">
        <f t="shared" si="24"/>
        <v>0</v>
      </c>
      <c r="BP30" s="249">
        <f t="shared" si="25"/>
        <v>0</v>
      </c>
      <c r="BQ30" s="244">
        <f t="shared" si="26"/>
        <v>0</v>
      </c>
      <c r="BR30" s="244">
        <f t="shared" si="27"/>
        <v>0</v>
      </c>
      <c r="BS30" s="250">
        <f t="shared" si="28"/>
        <v>0</v>
      </c>
      <c r="BT30" s="251" t="str">
        <f t="shared" si="29"/>
        <v/>
      </c>
      <c r="BU30" s="346">
        <f t="shared" si="30"/>
        <v>0</v>
      </c>
      <c r="BV30" s="346">
        <f t="shared" si="31"/>
        <v>0</v>
      </c>
      <c r="BW30" s="346">
        <f t="shared" si="32"/>
        <v>0</v>
      </c>
      <c r="BX30" s="348">
        <f t="shared" si="33"/>
        <v>0</v>
      </c>
      <c r="BY30" s="247">
        <f t="shared" si="34"/>
        <v>0</v>
      </c>
      <c r="BZ30" s="244">
        <f t="shared" si="35"/>
        <v>0</v>
      </c>
      <c r="CA30" s="244">
        <f t="shared" si="36"/>
        <v>0</v>
      </c>
      <c r="CB30" s="248">
        <f t="shared" si="37"/>
        <v>0</v>
      </c>
      <c r="CC30" s="247">
        <f t="shared" si="38"/>
        <v>0</v>
      </c>
      <c r="CD30" s="244">
        <f t="shared" si="39"/>
        <v>0</v>
      </c>
      <c r="CE30" s="244">
        <f t="shared" si="40"/>
        <v>0</v>
      </c>
      <c r="CF30" s="244">
        <f t="shared" si="41"/>
        <v>0</v>
      </c>
    </row>
    <row r="31" spans="1:84" ht="20.100000000000001" customHeight="1" x14ac:dyDescent="0.15">
      <c r="A31" s="238">
        <v>28</v>
      </c>
      <c r="B31" s="239">
        <v>28</v>
      </c>
      <c r="C31" s="240" t="str">
        <f t="shared" si="4"/>
        <v>4S9</v>
      </c>
      <c r="D31" s="241">
        <v>4</v>
      </c>
      <c r="E31" s="242">
        <f>IF(D31="","",COUNTIF($D$4:D31,D31))</f>
        <v>9</v>
      </c>
      <c r="F31" s="395">
        <f>IF(D31="","",VLOOKUP(D31,'様式A-2'!$B$10:$E$438,4,0))</f>
        <v>38.513000000000005</v>
      </c>
      <c r="G31" s="242" t="s">
        <v>346</v>
      </c>
      <c r="H31" s="242" t="s">
        <v>367</v>
      </c>
      <c r="I31" s="242" t="s">
        <v>348</v>
      </c>
      <c r="J31" s="242" t="s">
        <v>348</v>
      </c>
      <c r="K31" s="242" t="str">
        <f t="shared" si="5"/>
        <v>漏水</v>
      </c>
      <c r="L31" s="342"/>
      <c r="M31" s="342"/>
      <c r="N31" s="342">
        <v>0.8</v>
      </c>
      <c r="O31" s="342">
        <v>1.3</v>
      </c>
      <c r="P31" s="384" t="s">
        <v>916</v>
      </c>
      <c r="Q31" s="243" t="str">
        <f t="shared" si="42"/>
        <v>0.8m×1.3m にじみ,遊離石灰</v>
      </c>
      <c r="R31" s="244">
        <f t="shared" si="6"/>
        <v>1.04</v>
      </c>
      <c r="S31" s="244" t="str">
        <f t="shared" si="7"/>
        <v>にじみ,遊離石灰</v>
      </c>
      <c r="T31" s="242" t="s">
        <v>760</v>
      </c>
      <c r="U31" s="242" t="s">
        <v>620</v>
      </c>
      <c r="V31" s="242" t="str">
        <f t="shared" si="45"/>
        <v>Ⅱ</v>
      </c>
      <c r="W31" s="242"/>
      <c r="X31" s="242" t="s">
        <v>629</v>
      </c>
      <c r="Y31" s="242" t="str">
        <f t="shared" si="8"/>
        <v>－</v>
      </c>
      <c r="Z31" s="242" t="str">
        <f t="shared" si="9"/>
        <v>－</v>
      </c>
      <c r="AA31" s="242" t="s">
        <v>1106</v>
      </c>
      <c r="AB31" s="242" t="s">
        <v>1106</v>
      </c>
      <c r="AC31" s="242" t="s">
        <v>1106</v>
      </c>
      <c r="AD31" s="242" t="s">
        <v>1095</v>
      </c>
      <c r="AE31" s="242" t="s">
        <v>1095</v>
      </c>
      <c r="AF31" s="242" t="s">
        <v>1095</v>
      </c>
      <c r="AG31" s="242"/>
      <c r="AH31" s="243" t="str">
        <f t="shared" si="12"/>
        <v>漏水、0.8m×1.3m にじみ,遊離石灰</v>
      </c>
      <c r="AI31" s="243" t="str">
        <f t="shared" si="13"/>
        <v>0.8m×1.3m にじみ,遊離石灰</v>
      </c>
      <c r="AL31" s="245"/>
      <c r="AM31" s="254" t="s">
        <v>528</v>
      </c>
      <c r="AN31" s="245" t="s">
        <v>623</v>
      </c>
      <c r="AO31" s="245" t="s">
        <v>624</v>
      </c>
      <c r="AP31" s="245" t="s">
        <v>624</v>
      </c>
      <c r="AQ31" s="245" t="s">
        <v>639</v>
      </c>
      <c r="AR31" s="255"/>
      <c r="AS31" s="245">
        <f t="shared" si="14"/>
        <v>0</v>
      </c>
      <c r="AT31" s="245" t="s">
        <v>528</v>
      </c>
      <c r="AU31" s="245" t="s">
        <v>629</v>
      </c>
      <c r="AV31" s="245" t="s">
        <v>629</v>
      </c>
      <c r="AW31" s="245" t="s">
        <v>629</v>
      </c>
      <c r="AX31" s="245" t="s">
        <v>629</v>
      </c>
      <c r="AY31" s="255"/>
      <c r="AZ31" s="245">
        <f t="shared" si="15"/>
        <v>0</v>
      </c>
      <c r="BA31" s="245" t="s">
        <v>528</v>
      </c>
      <c r="BB31" s="245" t="s">
        <v>625</v>
      </c>
      <c r="BC31" s="245"/>
      <c r="BD31" s="245"/>
      <c r="BE31" s="245" t="s">
        <v>633</v>
      </c>
      <c r="BG31" s="246">
        <f t="shared" si="16"/>
        <v>4</v>
      </c>
      <c r="BH31" s="243">
        <f t="shared" si="17"/>
        <v>0</v>
      </c>
      <c r="BI31" s="243">
        <f t="shared" si="18"/>
        <v>0</v>
      </c>
      <c r="BJ31" s="243">
        <f t="shared" si="19"/>
        <v>0</v>
      </c>
      <c r="BK31" s="347">
        <f t="shared" si="20"/>
        <v>0</v>
      </c>
      <c r="BL31" s="247">
        <f t="shared" si="21"/>
        <v>0</v>
      </c>
      <c r="BM31" s="244">
        <f t="shared" si="22"/>
        <v>0</v>
      </c>
      <c r="BN31" s="244">
        <f t="shared" si="23"/>
        <v>0</v>
      </c>
      <c r="BO31" s="248">
        <f t="shared" si="24"/>
        <v>0</v>
      </c>
      <c r="BP31" s="249">
        <f t="shared" si="25"/>
        <v>0</v>
      </c>
      <c r="BQ31" s="244">
        <f t="shared" si="26"/>
        <v>0</v>
      </c>
      <c r="BR31" s="244">
        <f t="shared" si="27"/>
        <v>0</v>
      </c>
      <c r="BS31" s="250">
        <f t="shared" si="28"/>
        <v>0</v>
      </c>
      <c r="BT31" s="251" t="str">
        <f t="shared" si="29"/>
        <v/>
      </c>
      <c r="BU31" s="346">
        <f t="shared" si="30"/>
        <v>0</v>
      </c>
      <c r="BV31" s="346">
        <f t="shared" si="31"/>
        <v>0</v>
      </c>
      <c r="BW31" s="346">
        <f t="shared" si="32"/>
        <v>0</v>
      </c>
      <c r="BX31" s="348">
        <f t="shared" si="33"/>
        <v>0</v>
      </c>
      <c r="BY31" s="247">
        <f t="shared" si="34"/>
        <v>0</v>
      </c>
      <c r="BZ31" s="244">
        <f t="shared" si="35"/>
        <v>0</v>
      </c>
      <c r="CA31" s="244">
        <f t="shared" si="36"/>
        <v>0</v>
      </c>
      <c r="CB31" s="248">
        <f t="shared" si="37"/>
        <v>0</v>
      </c>
      <c r="CC31" s="247">
        <f t="shared" si="38"/>
        <v>0</v>
      </c>
      <c r="CD31" s="244">
        <f t="shared" si="39"/>
        <v>0</v>
      </c>
      <c r="CE31" s="244">
        <f t="shared" si="40"/>
        <v>0</v>
      </c>
      <c r="CF31" s="244">
        <f t="shared" si="41"/>
        <v>0</v>
      </c>
    </row>
    <row r="32" spans="1:84" ht="20.100000000000001" customHeight="1" x14ac:dyDescent="0.15">
      <c r="A32" s="238">
        <v>29</v>
      </c>
      <c r="B32" s="239">
        <v>29</v>
      </c>
      <c r="C32" s="240" t="str">
        <f t="shared" si="4"/>
        <v>4S10</v>
      </c>
      <c r="D32" s="241">
        <v>4</v>
      </c>
      <c r="E32" s="242">
        <f>IF(D32="","",COUNTIF($D$4:D32,D32))</f>
        <v>10</v>
      </c>
      <c r="F32" s="395">
        <f>IF(D32="","",VLOOKUP(D32,'様式A-2'!$B$10:$E$438,4,0))</f>
        <v>38.513000000000005</v>
      </c>
      <c r="G32" s="242" t="s">
        <v>346</v>
      </c>
      <c r="H32" s="242" t="s">
        <v>367</v>
      </c>
      <c r="I32" s="242" t="s">
        <v>347</v>
      </c>
      <c r="J32" s="242" t="s">
        <v>545</v>
      </c>
      <c r="K32" s="242" t="str">
        <f t="shared" si="5"/>
        <v>うき・はく離</v>
      </c>
      <c r="L32" s="342"/>
      <c r="M32" s="342"/>
      <c r="N32" s="342">
        <v>0.2</v>
      </c>
      <c r="O32" s="342">
        <v>0.1</v>
      </c>
      <c r="P32" s="384"/>
      <c r="Q32" s="243" t="str">
        <f t="shared" si="42"/>
        <v xml:space="preserve">0.2m×0.1m </v>
      </c>
      <c r="R32" s="244">
        <f t="shared" si="6"/>
        <v>0.02</v>
      </c>
      <c r="S32" s="244" t="str">
        <f t="shared" si="7"/>
        <v/>
      </c>
      <c r="T32" s="242" t="s">
        <v>760</v>
      </c>
      <c r="U32" s="242" t="s">
        <v>620</v>
      </c>
      <c r="V32" s="242" t="str">
        <f t="shared" si="45"/>
        <v>Ⅱ</v>
      </c>
      <c r="W32" s="242"/>
      <c r="X32" s="242" t="s">
        <v>629</v>
      </c>
      <c r="Y32" s="242" t="str">
        <f t="shared" si="8"/>
        <v>－</v>
      </c>
      <c r="Z32" s="242" t="str">
        <f t="shared" si="9"/>
        <v>－</v>
      </c>
      <c r="AA32" s="242" t="s">
        <v>1106</v>
      </c>
      <c r="AB32" s="242" t="s">
        <v>1106</v>
      </c>
      <c r="AC32" s="242" t="s">
        <v>1106</v>
      </c>
      <c r="AD32" s="242" t="s">
        <v>1095</v>
      </c>
      <c r="AE32" s="242" t="s">
        <v>1095</v>
      </c>
      <c r="AF32" s="242" t="s">
        <v>1095</v>
      </c>
      <c r="AG32" s="242"/>
      <c r="AH32" s="243" t="str">
        <f t="shared" si="12"/>
        <v xml:space="preserve">うき・はく離、0.2m×0.1m </v>
      </c>
      <c r="AI32" s="243" t="str">
        <f t="shared" si="13"/>
        <v xml:space="preserve">0.2m×0.1m </v>
      </c>
      <c r="AL32" s="245"/>
      <c r="AM32" s="254" t="s">
        <v>528</v>
      </c>
      <c r="AN32" s="245" t="s">
        <v>623</v>
      </c>
      <c r="AO32" s="245" t="s">
        <v>624</v>
      </c>
      <c r="AP32" s="245" t="s">
        <v>624</v>
      </c>
      <c r="AQ32" s="245" t="s">
        <v>639</v>
      </c>
      <c r="AR32" s="255"/>
      <c r="AS32" s="245">
        <f t="shared" si="14"/>
        <v>0</v>
      </c>
      <c r="AT32" s="245" t="s">
        <v>528</v>
      </c>
      <c r="AU32" s="245" t="s">
        <v>629</v>
      </c>
      <c r="AV32" s="245" t="s">
        <v>629</v>
      </c>
      <c r="AW32" s="245" t="s">
        <v>629</v>
      </c>
      <c r="AX32" s="245" t="s">
        <v>629</v>
      </c>
      <c r="AY32" s="255"/>
      <c r="AZ32" s="245">
        <f t="shared" si="15"/>
        <v>0</v>
      </c>
      <c r="BA32" s="245" t="s">
        <v>528</v>
      </c>
      <c r="BB32" s="245" t="s">
        <v>625</v>
      </c>
      <c r="BC32" s="245"/>
      <c r="BD32" s="245"/>
      <c r="BE32" s="245" t="s">
        <v>633</v>
      </c>
      <c r="BG32" s="246">
        <f t="shared" si="16"/>
        <v>4</v>
      </c>
      <c r="BH32" s="243">
        <f t="shared" si="17"/>
        <v>0</v>
      </c>
      <c r="BI32" s="243">
        <f t="shared" si="18"/>
        <v>0</v>
      </c>
      <c r="BJ32" s="243">
        <f t="shared" si="19"/>
        <v>0</v>
      </c>
      <c r="BK32" s="347">
        <f t="shared" si="20"/>
        <v>0</v>
      </c>
      <c r="BL32" s="247">
        <f t="shared" si="21"/>
        <v>0</v>
      </c>
      <c r="BM32" s="244">
        <f t="shared" si="22"/>
        <v>0</v>
      </c>
      <c r="BN32" s="244">
        <f t="shared" si="23"/>
        <v>0</v>
      </c>
      <c r="BO32" s="248">
        <f t="shared" si="24"/>
        <v>0</v>
      </c>
      <c r="BP32" s="249">
        <f t="shared" si="25"/>
        <v>0</v>
      </c>
      <c r="BQ32" s="244">
        <f t="shared" si="26"/>
        <v>0</v>
      </c>
      <c r="BR32" s="244">
        <f t="shared" si="27"/>
        <v>0</v>
      </c>
      <c r="BS32" s="250">
        <f t="shared" si="28"/>
        <v>0</v>
      </c>
      <c r="BT32" s="251" t="str">
        <f t="shared" si="29"/>
        <v/>
      </c>
      <c r="BU32" s="346">
        <f t="shared" si="30"/>
        <v>0</v>
      </c>
      <c r="BV32" s="346">
        <f t="shared" si="31"/>
        <v>0</v>
      </c>
      <c r="BW32" s="346">
        <f t="shared" si="32"/>
        <v>0</v>
      </c>
      <c r="BX32" s="348">
        <f t="shared" si="33"/>
        <v>0</v>
      </c>
      <c r="BY32" s="247">
        <f t="shared" si="34"/>
        <v>0</v>
      </c>
      <c r="BZ32" s="244">
        <f t="shared" si="35"/>
        <v>0</v>
      </c>
      <c r="CA32" s="244">
        <f t="shared" si="36"/>
        <v>0</v>
      </c>
      <c r="CB32" s="248">
        <f t="shared" si="37"/>
        <v>0</v>
      </c>
      <c r="CC32" s="247">
        <f t="shared" si="38"/>
        <v>0</v>
      </c>
      <c r="CD32" s="244">
        <f t="shared" si="39"/>
        <v>0</v>
      </c>
      <c r="CE32" s="244">
        <f t="shared" si="40"/>
        <v>0</v>
      </c>
      <c r="CF32" s="244">
        <f t="shared" si="41"/>
        <v>0</v>
      </c>
    </row>
    <row r="33" spans="1:84" ht="20.100000000000001" customHeight="1" x14ac:dyDescent="0.15">
      <c r="A33" s="238">
        <v>30</v>
      </c>
      <c r="B33" s="239">
        <v>30</v>
      </c>
      <c r="C33" s="240" t="str">
        <f t="shared" si="4"/>
        <v>4S11</v>
      </c>
      <c r="D33" s="241">
        <v>4</v>
      </c>
      <c r="E33" s="242">
        <f>IF(D33="","",COUNTIF($D$4:D33,D33))</f>
        <v>11</v>
      </c>
      <c r="F33" s="395">
        <f>IF(D33="","",VLOOKUP(D33,'様式A-2'!$B$10:$E$438,4,0))</f>
        <v>38.513000000000005</v>
      </c>
      <c r="G33" s="242" t="s">
        <v>547</v>
      </c>
      <c r="H33" s="242" t="s">
        <v>496</v>
      </c>
      <c r="I33" s="242" t="s">
        <v>347</v>
      </c>
      <c r="J33" s="242" t="s">
        <v>545</v>
      </c>
      <c r="K33" s="242" t="str">
        <f t="shared" si="5"/>
        <v>うき・はく離</v>
      </c>
      <c r="L33" s="342"/>
      <c r="M33" s="342"/>
      <c r="N33" s="342">
        <v>0.2</v>
      </c>
      <c r="O33" s="342">
        <v>0.6</v>
      </c>
      <c r="P33" s="384"/>
      <c r="Q33" s="243" t="str">
        <f t="shared" si="42"/>
        <v xml:space="preserve">0.2m×0.6m </v>
      </c>
      <c r="R33" s="244">
        <f t="shared" si="6"/>
        <v>0.12</v>
      </c>
      <c r="S33" s="244" t="str">
        <f t="shared" si="7"/>
        <v/>
      </c>
      <c r="T33" s="242" t="s">
        <v>648</v>
      </c>
      <c r="U33" s="242" t="str">
        <f t="shared" si="43"/>
        <v>－</v>
      </c>
      <c r="V33" s="242" t="str">
        <f t="shared" si="45"/>
        <v>－</v>
      </c>
      <c r="W33" s="242"/>
      <c r="X33" s="242" t="s">
        <v>618</v>
      </c>
      <c r="Y33" s="242" t="str">
        <f t="shared" si="8"/>
        <v>Ⅱ</v>
      </c>
      <c r="Z33" s="242" t="str">
        <f t="shared" si="9"/>
        <v>Ⅱ</v>
      </c>
      <c r="AA33" s="242" t="str">
        <f t="shared" si="2"/>
        <v>否</v>
      </c>
      <c r="AB33" s="242" t="str">
        <f t="shared" si="10"/>
        <v>要監視</v>
      </c>
      <c r="AC33" s="242" t="str">
        <f t="shared" ref="AC33:AC74" si="51">IF(D33="","",IF(T33="対策済","済",IF(AND(T33="新規確認",W33=""),"未",IF(AND(W33&lt;&gt;"Ⅰ",X33="Ⅰ"),"済","継続"))))</f>
        <v>未</v>
      </c>
      <c r="AD33" s="242" t="str">
        <f t="shared" ref="AD33:AD46" si="52">IF(D33="","",IF(P33="叩き落し",P33,IF(T33="新規確認","－",INDEX($AM$4:$AQ$38,MATCH(K33,$AL$4:$AL$38,0),MATCH(X33,$AM$3:$AQ$3,0)))))</f>
        <v>－</v>
      </c>
      <c r="AE33" s="242" t="str">
        <f t="shared" ref="AE33:AE46" si="53">IF(D33="","",INDEX($AT$4:$AX$38,MATCH(K33,$AS$4:$AS$38,0),MATCH(X33,$AT$3:$AX$3,0)))</f>
        <v>－</v>
      </c>
      <c r="AF33" s="242" t="str">
        <f t="shared" ref="AF33:AF46" si="54">IF(D33="","",INDEX($BA$4:$BE$38,MATCH(K33,$AZ$4:$AZ$38,0),MATCH(X33,$BA$3:$BE$3,0)))</f>
        <v>継続監視</v>
      </c>
      <c r="AG33" s="242"/>
      <c r="AH33" s="243" t="str">
        <f t="shared" si="12"/>
        <v xml:space="preserve">うき・はく離、0.2m×0.6m </v>
      </c>
      <c r="AI33" s="243" t="str">
        <f t="shared" si="13"/>
        <v>－</v>
      </c>
      <c r="AK33" s="286" t="s">
        <v>405</v>
      </c>
      <c r="AL33" s="245" t="s">
        <v>632</v>
      </c>
      <c r="AM33" s="254" t="s">
        <v>528</v>
      </c>
      <c r="AN33" s="245" t="s">
        <v>623</v>
      </c>
      <c r="AO33" s="245" t="s">
        <v>624</v>
      </c>
      <c r="AP33" s="245" t="s">
        <v>624</v>
      </c>
      <c r="AQ33" s="245"/>
      <c r="AR33" s="228"/>
      <c r="AS33" s="245" t="str">
        <f t="shared" si="14"/>
        <v>異物混入</v>
      </c>
      <c r="AT33" s="245" t="s">
        <v>528</v>
      </c>
      <c r="AU33" s="245" t="s">
        <v>629</v>
      </c>
      <c r="AV33" s="245" t="s">
        <v>629</v>
      </c>
      <c r="AW33" s="245" t="s">
        <v>629</v>
      </c>
      <c r="AX33" s="245" t="s">
        <v>629</v>
      </c>
      <c r="AY33" s="229"/>
      <c r="AZ33" s="245" t="str">
        <f t="shared" si="15"/>
        <v>異物混入</v>
      </c>
      <c r="BA33" s="245" t="s">
        <v>528</v>
      </c>
      <c r="BB33" s="245" t="s">
        <v>625</v>
      </c>
      <c r="BC33" s="245" t="s">
        <v>633</v>
      </c>
      <c r="BD33" s="245" t="s">
        <v>633</v>
      </c>
      <c r="BE33" s="245" t="s">
        <v>633</v>
      </c>
      <c r="BG33" s="246">
        <f t="shared" si="16"/>
        <v>4</v>
      </c>
      <c r="BH33" s="243">
        <f t="shared" si="17"/>
        <v>0</v>
      </c>
      <c r="BI33" s="243">
        <f t="shared" si="18"/>
        <v>0</v>
      </c>
      <c r="BJ33" s="243">
        <f t="shared" si="19"/>
        <v>0</v>
      </c>
      <c r="BK33" s="347">
        <f t="shared" si="20"/>
        <v>0</v>
      </c>
      <c r="BL33" s="247">
        <f t="shared" si="21"/>
        <v>0</v>
      </c>
      <c r="BM33" s="244">
        <f t="shared" si="22"/>
        <v>0</v>
      </c>
      <c r="BN33" s="244">
        <f t="shared" si="23"/>
        <v>0</v>
      </c>
      <c r="BO33" s="248">
        <f t="shared" si="24"/>
        <v>0.12</v>
      </c>
      <c r="BP33" s="249">
        <f t="shared" si="25"/>
        <v>0</v>
      </c>
      <c r="BQ33" s="244">
        <f t="shared" si="26"/>
        <v>0</v>
      </c>
      <c r="BR33" s="244">
        <f t="shared" si="27"/>
        <v>0</v>
      </c>
      <c r="BS33" s="250">
        <f t="shared" si="28"/>
        <v>0</v>
      </c>
      <c r="BT33" s="251" t="str">
        <f t="shared" si="29"/>
        <v/>
      </c>
      <c r="BU33" s="346">
        <f t="shared" si="30"/>
        <v>0</v>
      </c>
      <c r="BV33" s="346">
        <f t="shared" si="31"/>
        <v>0</v>
      </c>
      <c r="BW33" s="346">
        <f t="shared" si="32"/>
        <v>0</v>
      </c>
      <c r="BX33" s="348">
        <f t="shared" si="33"/>
        <v>0</v>
      </c>
      <c r="BY33" s="247">
        <f t="shared" si="34"/>
        <v>0</v>
      </c>
      <c r="BZ33" s="244">
        <f t="shared" si="35"/>
        <v>0</v>
      </c>
      <c r="CA33" s="244">
        <f t="shared" si="36"/>
        <v>0</v>
      </c>
      <c r="CB33" s="248">
        <f t="shared" si="37"/>
        <v>0.12</v>
      </c>
      <c r="CC33" s="247">
        <f t="shared" si="38"/>
        <v>0</v>
      </c>
      <c r="CD33" s="244">
        <f t="shared" si="39"/>
        <v>0</v>
      </c>
      <c r="CE33" s="244">
        <f t="shared" si="40"/>
        <v>0</v>
      </c>
      <c r="CF33" s="244">
        <f t="shared" si="41"/>
        <v>0</v>
      </c>
    </row>
    <row r="34" spans="1:84" ht="20.100000000000001" customHeight="1" x14ac:dyDescent="0.15">
      <c r="A34" s="238">
        <v>31</v>
      </c>
      <c r="B34" s="239">
        <v>31</v>
      </c>
      <c r="C34" s="240" t="str">
        <f t="shared" si="4"/>
        <v>4S12</v>
      </c>
      <c r="D34" s="241">
        <v>4</v>
      </c>
      <c r="E34" s="242">
        <f>IF(D34="","",COUNTIF($D$4:D34,D34))</f>
        <v>12</v>
      </c>
      <c r="F34" s="395">
        <f>IF(D34="","",VLOOKUP(D34,'様式A-2'!$B$10:$E$438,4,0))</f>
        <v>38.513000000000005</v>
      </c>
      <c r="G34" s="242" t="s">
        <v>547</v>
      </c>
      <c r="H34" s="242" t="s">
        <v>496</v>
      </c>
      <c r="I34" s="242" t="s">
        <v>347</v>
      </c>
      <c r="J34" s="242" t="s">
        <v>545</v>
      </c>
      <c r="K34" s="242" t="str">
        <f t="shared" si="5"/>
        <v>うき・はく離</v>
      </c>
      <c r="L34" s="342"/>
      <c r="M34" s="342"/>
      <c r="N34" s="342">
        <v>0.1</v>
      </c>
      <c r="O34" s="342">
        <v>1.5</v>
      </c>
      <c r="P34" s="384"/>
      <c r="Q34" s="243" t="str">
        <f t="shared" si="42"/>
        <v xml:space="preserve">0.1m×1.5m </v>
      </c>
      <c r="R34" s="244">
        <f t="shared" si="6"/>
        <v>0.15</v>
      </c>
      <c r="S34" s="244" t="str">
        <f t="shared" si="7"/>
        <v/>
      </c>
      <c r="T34" s="242" t="s">
        <v>648</v>
      </c>
      <c r="U34" s="242" t="str">
        <f t="shared" si="43"/>
        <v>－</v>
      </c>
      <c r="V34" s="242" t="str">
        <f t="shared" si="45"/>
        <v>－</v>
      </c>
      <c r="W34" s="242"/>
      <c r="X34" s="242" t="s">
        <v>618</v>
      </c>
      <c r="Y34" s="242" t="str">
        <f t="shared" si="8"/>
        <v>Ⅱ</v>
      </c>
      <c r="Z34" s="242" t="str">
        <f t="shared" si="9"/>
        <v>Ⅱ</v>
      </c>
      <c r="AA34" s="242" t="str">
        <f t="shared" si="2"/>
        <v>否</v>
      </c>
      <c r="AB34" s="242" t="str">
        <f t="shared" si="10"/>
        <v>要監視</v>
      </c>
      <c r="AC34" s="242" t="str">
        <f t="shared" si="51"/>
        <v>未</v>
      </c>
      <c r="AD34" s="242" t="str">
        <f t="shared" si="52"/>
        <v>－</v>
      </c>
      <c r="AE34" s="242" t="str">
        <f t="shared" si="53"/>
        <v>－</v>
      </c>
      <c r="AF34" s="242" t="str">
        <f t="shared" si="54"/>
        <v>継続監視</v>
      </c>
      <c r="AG34" s="242"/>
      <c r="AH34" s="243" t="str">
        <f t="shared" si="12"/>
        <v xml:space="preserve">うき・はく離、0.1m×1.5m </v>
      </c>
      <c r="AI34" s="243" t="str">
        <f t="shared" si="13"/>
        <v>－</v>
      </c>
      <c r="AK34" s="286" t="s">
        <v>405</v>
      </c>
      <c r="AL34" s="245" t="s">
        <v>642</v>
      </c>
      <c r="AM34" s="254" t="s">
        <v>528</v>
      </c>
      <c r="AN34" s="245" t="s">
        <v>623</v>
      </c>
      <c r="AO34" s="245" t="s">
        <v>624</v>
      </c>
      <c r="AP34" s="245" t="s">
        <v>624</v>
      </c>
      <c r="AQ34" s="245" t="s">
        <v>639</v>
      </c>
      <c r="AR34" s="255"/>
      <c r="AS34" s="245" t="str">
        <f t="shared" si="14"/>
        <v>段差</v>
      </c>
      <c r="AT34" s="245" t="s">
        <v>528</v>
      </c>
      <c r="AU34" s="245" t="s">
        <v>629</v>
      </c>
      <c r="AV34" s="245" t="s">
        <v>629</v>
      </c>
      <c r="AW34" s="245" t="s">
        <v>629</v>
      </c>
      <c r="AX34" s="245" t="s">
        <v>629</v>
      </c>
      <c r="AY34" s="255"/>
      <c r="AZ34" s="245" t="str">
        <f t="shared" si="15"/>
        <v>段差</v>
      </c>
      <c r="BA34" s="245" t="s">
        <v>528</v>
      </c>
      <c r="BB34" s="245" t="s">
        <v>625</v>
      </c>
      <c r="BC34" s="245" t="s">
        <v>643</v>
      </c>
      <c r="BD34" s="245" t="s">
        <v>643</v>
      </c>
      <c r="BE34" s="245" t="s">
        <v>633</v>
      </c>
      <c r="BG34" s="246">
        <f t="shared" si="16"/>
        <v>4</v>
      </c>
      <c r="BH34" s="243">
        <f t="shared" si="17"/>
        <v>0</v>
      </c>
      <c r="BI34" s="243">
        <f t="shared" si="18"/>
        <v>0</v>
      </c>
      <c r="BJ34" s="243">
        <f t="shared" si="19"/>
        <v>0</v>
      </c>
      <c r="BK34" s="347">
        <f t="shared" si="20"/>
        <v>0</v>
      </c>
      <c r="BL34" s="247">
        <f t="shared" si="21"/>
        <v>0</v>
      </c>
      <c r="BM34" s="244">
        <f t="shared" si="22"/>
        <v>0</v>
      </c>
      <c r="BN34" s="244">
        <f t="shared" si="23"/>
        <v>0</v>
      </c>
      <c r="BO34" s="248">
        <f t="shared" si="24"/>
        <v>0.15</v>
      </c>
      <c r="BP34" s="249">
        <f t="shared" si="25"/>
        <v>0</v>
      </c>
      <c r="BQ34" s="244">
        <f t="shared" si="26"/>
        <v>0</v>
      </c>
      <c r="BR34" s="244">
        <f t="shared" si="27"/>
        <v>0</v>
      </c>
      <c r="BS34" s="250">
        <f t="shared" si="28"/>
        <v>0</v>
      </c>
      <c r="BT34" s="251" t="str">
        <f t="shared" si="29"/>
        <v/>
      </c>
      <c r="BU34" s="346">
        <f t="shared" si="30"/>
        <v>0</v>
      </c>
      <c r="BV34" s="346">
        <f t="shared" si="31"/>
        <v>0</v>
      </c>
      <c r="BW34" s="346">
        <f t="shared" si="32"/>
        <v>0</v>
      </c>
      <c r="BX34" s="348">
        <f t="shared" si="33"/>
        <v>0</v>
      </c>
      <c r="BY34" s="247">
        <f t="shared" si="34"/>
        <v>0</v>
      </c>
      <c r="BZ34" s="244">
        <f t="shared" si="35"/>
        <v>0</v>
      </c>
      <c r="CA34" s="244">
        <f t="shared" si="36"/>
        <v>0</v>
      </c>
      <c r="CB34" s="248">
        <f t="shared" si="37"/>
        <v>0.15</v>
      </c>
      <c r="CC34" s="247">
        <f t="shared" si="38"/>
        <v>0</v>
      </c>
      <c r="CD34" s="244">
        <f t="shared" si="39"/>
        <v>0</v>
      </c>
      <c r="CE34" s="244">
        <f t="shared" si="40"/>
        <v>0</v>
      </c>
      <c r="CF34" s="244">
        <f t="shared" si="41"/>
        <v>0</v>
      </c>
    </row>
    <row r="35" spans="1:84" ht="20.100000000000001" customHeight="1" x14ac:dyDescent="0.15">
      <c r="A35" s="238">
        <v>32</v>
      </c>
      <c r="B35" s="239">
        <v>32</v>
      </c>
      <c r="C35" s="240" t="str">
        <f t="shared" si="4"/>
        <v>4S13</v>
      </c>
      <c r="D35" s="241">
        <v>4</v>
      </c>
      <c r="E35" s="242">
        <v>13</v>
      </c>
      <c r="F35" s="395">
        <f>IF(D35="","",VLOOKUP(D35,'様式A-2'!$B$10:$E$438,4,0))</f>
        <v>38.513000000000005</v>
      </c>
      <c r="G35" s="242" t="s">
        <v>346</v>
      </c>
      <c r="H35" s="242" t="s">
        <v>884</v>
      </c>
      <c r="I35" s="242" t="s">
        <v>348</v>
      </c>
      <c r="J35" s="242" t="s">
        <v>909</v>
      </c>
      <c r="K35" s="242" t="str">
        <f t="shared" si="5"/>
        <v>滞水・沈砂</v>
      </c>
      <c r="L35" s="342"/>
      <c r="M35" s="342"/>
      <c r="N35" s="342">
        <v>0.4</v>
      </c>
      <c r="O35" s="342">
        <v>1.7</v>
      </c>
      <c r="P35" s="384"/>
      <c r="Q35" s="243" t="str">
        <f t="shared" si="42"/>
        <v xml:space="preserve">0.4m×1.7m </v>
      </c>
      <c r="R35" s="244">
        <f t="shared" si="6"/>
        <v>0.68</v>
      </c>
      <c r="S35" s="244" t="str">
        <f t="shared" si="7"/>
        <v/>
      </c>
      <c r="T35" s="242" t="s">
        <v>648</v>
      </c>
      <c r="U35" s="242" t="str">
        <f t="shared" si="43"/>
        <v>－</v>
      </c>
      <c r="V35" s="242" t="str">
        <f t="shared" si="45"/>
        <v>－</v>
      </c>
      <c r="W35" s="242"/>
      <c r="X35" s="242" t="s">
        <v>629</v>
      </c>
      <c r="Y35" s="242" t="str">
        <f t="shared" si="8"/>
        <v>－</v>
      </c>
      <c r="Z35" s="242" t="str">
        <f t="shared" si="9"/>
        <v>－</v>
      </c>
      <c r="AA35" s="242" t="s">
        <v>1106</v>
      </c>
      <c r="AB35" s="242" t="s">
        <v>1106</v>
      </c>
      <c r="AC35" s="242" t="s">
        <v>1106</v>
      </c>
      <c r="AD35" s="242" t="str">
        <f t="shared" si="52"/>
        <v>－</v>
      </c>
      <c r="AE35" s="242" t="s">
        <v>1106</v>
      </c>
      <c r="AF35" s="242" t="s">
        <v>1106</v>
      </c>
      <c r="AG35" s="242"/>
      <c r="AH35" s="243" t="str">
        <f t="shared" si="12"/>
        <v xml:space="preserve">滞水・沈砂、0.4m×1.7m </v>
      </c>
      <c r="AI35" s="243" t="str">
        <f t="shared" si="13"/>
        <v>－</v>
      </c>
      <c r="AK35" s="286" t="s">
        <v>405</v>
      </c>
      <c r="AL35" s="245" t="s">
        <v>644</v>
      </c>
      <c r="AM35" s="254" t="s">
        <v>528</v>
      </c>
      <c r="AN35" s="245" t="s">
        <v>623</v>
      </c>
      <c r="AO35" s="245" t="s">
        <v>624</v>
      </c>
      <c r="AP35" s="245" t="s">
        <v>624</v>
      </c>
      <c r="AQ35" s="245" t="s">
        <v>639</v>
      </c>
      <c r="AR35" s="255"/>
      <c r="AS35" s="245" t="str">
        <f t="shared" si="14"/>
        <v>排水枡詰まり</v>
      </c>
      <c r="AT35" s="245" t="s">
        <v>528</v>
      </c>
      <c r="AU35" s="245" t="s">
        <v>629</v>
      </c>
      <c r="AV35" s="245" t="s">
        <v>629</v>
      </c>
      <c r="AW35" s="245" t="s">
        <v>629</v>
      </c>
      <c r="AX35" s="245" t="s">
        <v>629</v>
      </c>
      <c r="AY35" s="255"/>
      <c r="AZ35" s="245" t="str">
        <f t="shared" si="15"/>
        <v>排水枡詰まり</v>
      </c>
      <c r="BA35" s="245" t="s">
        <v>528</v>
      </c>
      <c r="BB35" s="245" t="s">
        <v>625</v>
      </c>
      <c r="BC35" s="245" t="s">
        <v>643</v>
      </c>
      <c r="BD35" s="245" t="s">
        <v>643</v>
      </c>
      <c r="BE35" s="245" t="s">
        <v>633</v>
      </c>
      <c r="BG35" s="246">
        <f t="shared" si="16"/>
        <v>4</v>
      </c>
      <c r="BH35" s="243">
        <f t="shared" si="17"/>
        <v>0</v>
      </c>
      <c r="BI35" s="243">
        <f t="shared" si="18"/>
        <v>0</v>
      </c>
      <c r="BJ35" s="243">
        <f t="shared" si="19"/>
        <v>0</v>
      </c>
      <c r="BK35" s="347">
        <f t="shared" si="20"/>
        <v>0</v>
      </c>
      <c r="BL35" s="247">
        <f t="shared" si="21"/>
        <v>0</v>
      </c>
      <c r="BM35" s="244">
        <f t="shared" si="22"/>
        <v>0</v>
      </c>
      <c r="BN35" s="244">
        <f t="shared" si="23"/>
        <v>0</v>
      </c>
      <c r="BO35" s="248">
        <f t="shared" si="24"/>
        <v>0</v>
      </c>
      <c r="BP35" s="249">
        <f t="shared" si="25"/>
        <v>0</v>
      </c>
      <c r="BQ35" s="244">
        <f t="shared" si="26"/>
        <v>0</v>
      </c>
      <c r="BR35" s="244">
        <f t="shared" si="27"/>
        <v>0</v>
      </c>
      <c r="BS35" s="250">
        <f t="shared" si="28"/>
        <v>0</v>
      </c>
      <c r="BT35" s="251" t="str">
        <f t="shared" si="29"/>
        <v/>
      </c>
      <c r="BU35" s="346">
        <f t="shared" si="30"/>
        <v>0</v>
      </c>
      <c r="BV35" s="346">
        <f t="shared" si="31"/>
        <v>0</v>
      </c>
      <c r="BW35" s="346">
        <f t="shared" si="32"/>
        <v>0</v>
      </c>
      <c r="BX35" s="348">
        <f t="shared" si="33"/>
        <v>0</v>
      </c>
      <c r="BY35" s="247">
        <f t="shared" si="34"/>
        <v>0</v>
      </c>
      <c r="BZ35" s="244">
        <f t="shared" si="35"/>
        <v>0</v>
      </c>
      <c r="CA35" s="244">
        <f t="shared" si="36"/>
        <v>0</v>
      </c>
      <c r="CB35" s="248">
        <f t="shared" si="37"/>
        <v>0</v>
      </c>
      <c r="CC35" s="247">
        <f t="shared" si="38"/>
        <v>0</v>
      </c>
      <c r="CD35" s="244">
        <f t="shared" si="39"/>
        <v>0</v>
      </c>
      <c r="CE35" s="244">
        <f t="shared" si="40"/>
        <v>0</v>
      </c>
      <c r="CF35" s="244">
        <f t="shared" si="41"/>
        <v>0</v>
      </c>
    </row>
    <row r="36" spans="1:84" ht="20.100000000000001" customHeight="1" x14ac:dyDescent="0.15">
      <c r="A36" s="238">
        <v>33</v>
      </c>
      <c r="B36" s="239">
        <v>33</v>
      </c>
      <c r="C36" s="240" t="str">
        <f t="shared" si="4"/>
        <v>4S14</v>
      </c>
      <c r="D36" s="241">
        <v>4</v>
      </c>
      <c r="E36" s="242">
        <f>IF(D36="","",COUNTIF($D$4:D36,D36))</f>
        <v>14</v>
      </c>
      <c r="F36" s="395">
        <f>IF(D36="","",VLOOKUP(D36,'様式A-2'!$B$10:$E$438,4,0))</f>
        <v>38.513000000000005</v>
      </c>
      <c r="G36" s="242" t="s">
        <v>346</v>
      </c>
      <c r="H36" s="242" t="s">
        <v>884</v>
      </c>
      <c r="I36" s="242" t="s">
        <v>348</v>
      </c>
      <c r="J36" s="242" t="s">
        <v>909</v>
      </c>
      <c r="K36" s="242" t="str">
        <f t="shared" si="5"/>
        <v>滞水・沈砂</v>
      </c>
      <c r="L36" s="342"/>
      <c r="M36" s="342"/>
      <c r="N36" s="342">
        <v>0.4</v>
      </c>
      <c r="O36" s="342">
        <v>1.7</v>
      </c>
      <c r="P36" s="384"/>
      <c r="Q36" s="243" t="str">
        <f t="shared" si="42"/>
        <v xml:space="preserve">0.4m×1.7m </v>
      </c>
      <c r="R36" s="244">
        <f t="shared" si="6"/>
        <v>0.68</v>
      </c>
      <c r="S36" s="244" t="str">
        <f t="shared" si="7"/>
        <v/>
      </c>
      <c r="T36" s="242" t="s">
        <v>648</v>
      </c>
      <c r="U36" s="242" t="str">
        <f t="shared" si="43"/>
        <v>－</v>
      </c>
      <c r="V36" s="242" t="str">
        <f t="shared" si="45"/>
        <v>－</v>
      </c>
      <c r="W36" s="242"/>
      <c r="X36" s="242" t="s">
        <v>629</v>
      </c>
      <c r="Y36" s="242" t="str">
        <f t="shared" si="8"/>
        <v>－</v>
      </c>
      <c r="Z36" s="242" t="str">
        <f t="shared" ref="Z36:Z37" si="55">IF(D36="","",IF(OR(X36="Ⅱa",X36="Ⅱb"),"Ⅱ",X36))</f>
        <v>－</v>
      </c>
      <c r="AA36" s="242" t="s">
        <v>1106</v>
      </c>
      <c r="AB36" s="242" t="s">
        <v>1106</v>
      </c>
      <c r="AC36" s="242" t="s">
        <v>1106</v>
      </c>
      <c r="AD36" s="242" t="str">
        <f t="shared" ref="AD36:AD37" si="56">IF(D36="","",IF(P36="叩き落し",P36,IF(T36="新規確認","－",INDEX($AM$4:$AQ$38,MATCH(K36,$AL$4:$AL$38,0),MATCH(X36,$AM$3:$AQ$3,0)))))</f>
        <v>－</v>
      </c>
      <c r="AE36" s="242" t="s">
        <v>1106</v>
      </c>
      <c r="AF36" s="242" t="s">
        <v>1106</v>
      </c>
      <c r="AG36" s="242"/>
      <c r="AH36" s="243" t="str">
        <f t="shared" si="12"/>
        <v xml:space="preserve">滞水・沈砂、0.4m×1.7m </v>
      </c>
      <c r="AI36" s="243" t="str">
        <f t="shared" si="13"/>
        <v>－</v>
      </c>
      <c r="AK36" s="286" t="s">
        <v>405</v>
      </c>
      <c r="AL36" s="245" t="s">
        <v>646</v>
      </c>
      <c r="AM36" s="254" t="s">
        <v>528</v>
      </c>
      <c r="AN36" s="245" t="s">
        <v>623</v>
      </c>
      <c r="AO36" s="245" t="s">
        <v>624</v>
      </c>
      <c r="AP36" s="245" t="s">
        <v>624</v>
      </c>
      <c r="AQ36" s="245" t="s">
        <v>639</v>
      </c>
      <c r="AR36" s="255"/>
      <c r="AS36" s="245" t="str">
        <f t="shared" si="14"/>
        <v>導水工</v>
      </c>
      <c r="AT36" s="245" t="s">
        <v>528</v>
      </c>
      <c r="AU36" s="245" t="s">
        <v>629</v>
      </c>
      <c r="AV36" s="245" t="s">
        <v>629</v>
      </c>
      <c r="AW36" s="245" t="s">
        <v>629</v>
      </c>
      <c r="AX36" s="245" t="s">
        <v>629</v>
      </c>
      <c r="AY36" s="255"/>
      <c r="AZ36" s="245" t="str">
        <f t="shared" si="15"/>
        <v>導水工</v>
      </c>
      <c r="BA36" s="245" t="s">
        <v>528</v>
      </c>
      <c r="BB36" s="245"/>
      <c r="BC36" s="245" t="s">
        <v>633</v>
      </c>
      <c r="BD36" s="245" t="s">
        <v>633</v>
      </c>
      <c r="BE36" s="245" t="s">
        <v>633</v>
      </c>
      <c r="BG36" s="246">
        <f t="shared" si="16"/>
        <v>4</v>
      </c>
      <c r="BH36" s="243">
        <f t="shared" si="17"/>
        <v>0</v>
      </c>
      <c r="BI36" s="243">
        <f t="shared" si="18"/>
        <v>0</v>
      </c>
      <c r="BJ36" s="243">
        <f t="shared" si="19"/>
        <v>0</v>
      </c>
      <c r="BK36" s="347">
        <f t="shared" si="20"/>
        <v>0</v>
      </c>
      <c r="BL36" s="247">
        <f t="shared" si="21"/>
        <v>0</v>
      </c>
      <c r="BM36" s="244">
        <f t="shared" si="22"/>
        <v>0</v>
      </c>
      <c r="BN36" s="244">
        <f t="shared" si="23"/>
        <v>0</v>
      </c>
      <c r="BO36" s="248">
        <f t="shared" si="24"/>
        <v>0</v>
      </c>
      <c r="BP36" s="249">
        <f t="shared" si="25"/>
        <v>0</v>
      </c>
      <c r="BQ36" s="244">
        <f t="shared" si="26"/>
        <v>0</v>
      </c>
      <c r="BR36" s="244">
        <f t="shared" si="27"/>
        <v>0</v>
      </c>
      <c r="BS36" s="250">
        <f t="shared" si="28"/>
        <v>0</v>
      </c>
      <c r="BT36" s="251" t="str">
        <f t="shared" si="29"/>
        <v/>
      </c>
      <c r="BU36" s="346">
        <f t="shared" si="30"/>
        <v>0</v>
      </c>
      <c r="BV36" s="346">
        <f t="shared" si="31"/>
        <v>0</v>
      </c>
      <c r="BW36" s="346">
        <f t="shared" si="32"/>
        <v>0</v>
      </c>
      <c r="BX36" s="348">
        <f t="shared" si="33"/>
        <v>0</v>
      </c>
      <c r="BY36" s="247">
        <f t="shared" si="34"/>
        <v>0</v>
      </c>
      <c r="BZ36" s="244">
        <f t="shared" si="35"/>
        <v>0</v>
      </c>
      <c r="CA36" s="244">
        <f t="shared" si="36"/>
        <v>0</v>
      </c>
      <c r="CB36" s="248">
        <f t="shared" si="37"/>
        <v>0</v>
      </c>
      <c r="CC36" s="247">
        <f t="shared" si="38"/>
        <v>0</v>
      </c>
      <c r="CD36" s="244">
        <f t="shared" si="39"/>
        <v>0</v>
      </c>
      <c r="CE36" s="244">
        <f t="shared" si="40"/>
        <v>0</v>
      </c>
      <c r="CF36" s="244">
        <f t="shared" si="41"/>
        <v>0</v>
      </c>
    </row>
    <row r="37" spans="1:84" ht="20.100000000000001" customHeight="1" x14ac:dyDescent="0.15">
      <c r="A37" s="238">
        <v>34</v>
      </c>
      <c r="B37" s="239">
        <v>34</v>
      </c>
      <c r="C37" s="240" t="str">
        <f t="shared" si="4"/>
        <v>4S15</v>
      </c>
      <c r="D37" s="241">
        <v>4</v>
      </c>
      <c r="E37" s="242">
        <f>IF(D37="","",COUNTIF($D$4:D37,D37))</f>
        <v>15</v>
      </c>
      <c r="F37" s="395">
        <f>IF(D37="","",VLOOKUP(D37,'様式A-2'!$B$10:$E$438,4,0))</f>
        <v>38.513000000000005</v>
      </c>
      <c r="G37" s="242" t="s">
        <v>346</v>
      </c>
      <c r="H37" s="242" t="s">
        <v>884</v>
      </c>
      <c r="I37" s="242" t="s">
        <v>348</v>
      </c>
      <c r="J37" s="242" t="s">
        <v>909</v>
      </c>
      <c r="K37" s="242" t="str">
        <f t="shared" si="5"/>
        <v>滞水・沈砂</v>
      </c>
      <c r="L37" s="342"/>
      <c r="M37" s="342"/>
      <c r="N37" s="342">
        <v>0.8</v>
      </c>
      <c r="O37" s="342">
        <v>3</v>
      </c>
      <c r="P37" s="384"/>
      <c r="Q37" s="243" t="str">
        <f t="shared" si="42"/>
        <v xml:space="preserve">0.8m×3.0m </v>
      </c>
      <c r="R37" s="244">
        <f t="shared" si="6"/>
        <v>2.4</v>
      </c>
      <c r="S37" s="244" t="str">
        <f t="shared" si="7"/>
        <v/>
      </c>
      <c r="T37" s="242" t="s">
        <v>648</v>
      </c>
      <c r="U37" s="242" t="str">
        <f t="shared" si="43"/>
        <v>－</v>
      </c>
      <c r="V37" s="242" t="str">
        <f t="shared" si="45"/>
        <v>－</v>
      </c>
      <c r="W37" s="242"/>
      <c r="X37" s="242" t="s">
        <v>629</v>
      </c>
      <c r="Y37" s="242" t="str">
        <f t="shared" si="8"/>
        <v>－</v>
      </c>
      <c r="Z37" s="242" t="str">
        <f t="shared" si="55"/>
        <v>－</v>
      </c>
      <c r="AA37" s="242" t="s">
        <v>1106</v>
      </c>
      <c r="AB37" s="242" t="s">
        <v>1106</v>
      </c>
      <c r="AC37" s="242" t="s">
        <v>1106</v>
      </c>
      <c r="AD37" s="242" t="str">
        <f t="shared" si="56"/>
        <v>－</v>
      </c>
      <c r="AE37" s="242" t="s">
        <v>1106</v>
      </c>
      <c r="AF37" s="242" t="s">
        <v>1106</v>
      </c>
      <c r="AG37" s="242"/>
      <c r="AH37" s="243" t="s">
        <v>1110</v>
      </c>
      <c r="AI37" s="243" t="str">
        <f t="shared" si="13"/>
        <v>－</v>
      </c>
      <c r="AK37" s="286" t="s">
        <v>405</v>
      </c>
      <c r="AL37" s="245" t="s">
        <v>647</v>
      </c>
      <c r="AM37" s="254" t="s">
        <v>528</v>
      </c>
      <c r="AN37" s="245" t="s">
        <v>623</v>
      </c>
      <c r="AO37" s="245" t="s">
        <v>624</v>
      </c>
      <c r="AP37" s="245" t="s">
        <v>624</v>
      </c>
      <c r="AQ37" s="245" t="s">
        <v>639</v>
      </c>
      <c r="AR37" s="255"/>
      <c r="AS37" s="245" t="str">
        <f t="shared" si="14"/>
        <v>表面劣化</v>
      </c>
      <c r="AT37" s="245" t="s">
        <v>528</v>
      </c>
      <c r="AU37" s="245" t="s">
        <v>629</v>
      </c>
      <c r="AV37" s="245" t="s">
        <v>629</v>
      </c>
      <c r="AW37" s="245" t="s">
        <v>629</v>
      </c>
      <c r="AX37" s="245" t="s">
        <v>629</v>
      </c>
      <c r="AY37" s="255"/>
      <c r="AZ37" s="245" t="str">
        <f t="shared" si="15"/>
        <v>表面劣化</v>
      </c>
      <c r="BA37" s="245" t="s">
        <v>528</v>
      </c>
      <c r="BB37" s="245" t="s">
        <v>625</v>
      </c>
      <c r="BC37" s="245" t="s">
        <v>626</v>
      </c>
      <c r="BD37" s="245" t="s">
        <v>626</v>
      </c>
      <c r="BE37" s="245" t="s">
        <v>633</v>
      </c>
      <c r="BG37" s="246">
        <f t="shared" si="16"/>
        <v>4</v>
      </c>
      <c r="BH37" s="243">
        <f t="shared" si="17"/>
        <v>0</v>
      </c>
      <c r="BI37" s="243">
        <f t="shared" si="18"/>
        <v>0</v>
      </c>
      <c r="BJ37" s="243">
        <f t="shared" si="19"/>
        <v>0</v>
      </c>
      <c r="BK37" s="347">
        <f t="shared" si="20"/>
        <v>0</v>
      </c>
      <c r="BL37" s="247">
        <f t="shared" si="21"/>
        <v>0</v>
      </c>
      <c r="BM37" s="244">
        <f t="shared" si="22"/>
        <v>0</v>
      </c>
      <c r="BN37" s="244">
        <f t="shared" si="23"/>
        <v>0</v>
      </c>
      <c r="BO37" s="248">
        <f t="shared" si="24"/>
        <v>0</v>
      </c>
      <c r="BP37" s="249">
        <f t="shared" si="25"/>
        <v>0</v>
      </c>
      <c r="BQ37" s="244">
        <f t="shared" si="26"/>
        <v>0</v>
      </c>
      <c r="BR37" s="244">
        <f t="shared" si="27"/>
        <v>0</v>
      </c>
      <c r="BS37" s="250">
        <f t="shared" si="28"/>
        <v>0</v>
      </c>
      <c r="BT37" s="251">
        <f t="shared" si="29"/>
        <v>4</v>
      </c>
      <c r="BU37" s="346">
        <f t="shared" si="30"/>
        <v>0</v>
      </c>
      <c r="BV37" s="346">
        <f t="shared" si="31"/>
        <v>0</v>
      </c>
      <c r="BW37" s="346">
        <f t="shared" si="32"/>
        <v>0</v>
      </c>
      <c r="BX37" s="348">
        <f t="shared" si="33"/>
        <v>0</v>
      </c>
      <c r="BY37" s="247">
        <f t="shared" si="34"/>
        <v>0</v>
      </c>
      <c r="BZ37" s="244">
        <f t="shared" si="35"/>
        <v>0</v>
      </c>
      <c r="CA37" s="244">
        <f t="shared" si="36"/>
        <v>0</v>
      </c>
      <c r="CB37" s="248">
        <f t="shared" si="37"/>
        <v>0</v>
      </c>
      <c r="CC37" s="247">
        <f t="shared" si="38"/>
        <v>0</v>
      </c>
      <c r="CD37" s="244">
        <f t="shared" si="39"/>
        <v>0</v>
      </c>
      <c r="CE37" s="244">
        <f t="shared" si="40"/>
        <v>0</v>
      </c>
      <c r="CF37" s="244">
        <f t="shared" si="41"/>
        <v>0</v>
      </c>
    </row>
    <row r="38" spans="1:84" ht="20.100000000000001" customHeight="1" x14ac:dyDescent="0.15">
      <c r="A38" s="238">
        <v>35</v>
      </c>
      <c r="B38" s="239">
        <v>35</v>
      </c>
      <c r="C38" s="240" t="str">
        <f t="shared" si="4"/>
        <v>5S1</v>
      </c>
      <c r="D38" s="241">
        <v>5</v>
      </c>
      <c r="E38" s="242">
        <f>IF(D38="","",COUNTIF($D$4:D38,D38))</f>
        <v>1</v>
      </c>
      <c r="F38" s="395">
        <f>IF(D38="","",VLOOKUP(D38,'様式A-2'!$B$10:$E$438,4,0))</f>
        <v>47.595000000000006</v>
      </c>
      <c r="G38" s="242" t="s">
        <v>547</v>
      </c>
      <c r="H38" s="242" t="s">
        <v>496</v>
      </c>
      <c r="I38" s="242" t="s">
        <v>347</v>
      </c>
      <c r="J38" s="242" t="s">
        <v>545</v>
      </c>
      <c r="K38" s="242" t="str">
        <f t="shared" si="5"/>
        <v>うき・はく離</v>
      </c>
      <c r="L38" s="342"/>
      <c r="M38" s="342"/>
      <c r="N38" s="342">
        <v>0.1</v>
      </c>
      <c r="O38" s="342">
        <v>4.4000000000000004</v>
      </c>
      <c r="P38" s="384"/>
      <c r="Q38" s="243" t="str">
        <f t="shared" si="42"/>
        <v xml:space="preserve">0.1m×4.4m </v>
      </c>
      <c r="R38" s="244">
        <f t="shared" si="6"/>
        <v>0.44</v>
      </c>
      <c r="S38" s="244" t="str">
        <f t="shared" si="7"/>
        <v/>
      </c>
      <c r="T38" s="242" t="s">
        <v>760</v>
      </c>
      <c r="U38" s="242" t="s">
        <v>620</v>
      </c>
      <c r="V38" s="242" t="str">
        <f t="shared" si="45"/>
        <v>Ⅱ</v>
      </c>
      <c r="W38" s="242"/>
      <c r="X38" s="242" t="s">
        <v>618</v>
      </c>
      <c r="Y38" s="242" t="str">
        <f t="shared" si="8"/>
        <v>Ⅱ</v>
      </c>
      <c r="Z38" s="242" t="str">
        <f t="shared" si="9"/>
        <v>Ⅱ</v>
      </c>
      <c r="AA38" s="242" t="str">
        <f t="shared" si="2"/>
        <v>否</v>
      </c>
      <c r="AB38" s="242" t="str">
        <f t="shared" si="10"/>
        <v>要監視</v>
      </c>
      <c r="AC38" s="242" t="str">
        <f t="shared" si="51"/>
        <v>継続</v>
      </c>
      <c r="AD38" s="242" t="str">
        <f t="shared" si="52"/>
        <v>監視（日常巡視）</v>
      </c>
      <c r="AE38" s="242" t="str">
        <f t="shared" si="53"/>
        <v>－</v>
      </c>
      <c r="AF38" s="242" t="str">
        <f t="shared" si="54"/>
        <v>継続監視</v>
      </c>
      <c r="AG38" s="242"/>
      <c r="AH38" s="243" t="str">
        <f t="shared" si="12"/>
        <v xml:space="preserve">うき・はく離、0.1m×4.4m </v>
      </c>
      <c r="AI38" s="394" t="s">
        <v>951</v>
      </c>
      <c r="AK38" s="286" t="s">
        <v>405</v>
      </c>
      <c r="AL38" s="245" t="s">
        <v>649</v>
      </c>
      <c r="AM38" s="254" t="s">
        <v>528</v>
      </c>
      <c r="AN38" s="245" t="s">
        <v>623</v>
      </c>
      <c r="AO38" s="245" t="s">
        <v>624</v>
      </c>
      <c r="AP38" s="245" t="s">
        <v>624</v>
      </c>
      <c r="AQ38" s="245" t="s">
        <v>639</v>
      </c>
      <c r="AR38" s="255"/>
      <c r="AS38" s="245" t="str">
        <f t="shared" si="14"/>
        <v>補修はく落</v>
      </c>
      <c r="AT38" s="245" t="s">
        <v>528</v>
      </c>
      <c r="AU38" s="245" t="s">
        <v>629</v>
      </c>
      <c r="AV38" s="245" t="s">
        <v>629</v>
      </c>
      <c r="AW38" s="245" t="s">
        <v>629</v>
      </c>
      <c r="AX38" s="245" t="s">
        <v>629</v>
      </c>
      <c r="AY38" s="255"/>
      <c r="AZ38" s="245" t="str">
        <f t="shared" si="15"/>
        <v>補修はく落</v>
      </c>
      <c r="BA38" s="245" t="s">
        <v>528</v>
      </c>
      <c r="BB38" s="245" t="s">
        <v>625</v>
      </c>
      <c r="BC38" s="245" t="s">
        <v>626</v>
      </c>
      <c r="BD38" s="245" t="s">
        <v>626</v>
      </c>
      <c r="BE38" s="245" t="s">
        <v>633</v>
      </c>
      <c r="BG38" s="246">
        <f t="shared" si="16"/>
        <v>5</v>
      </c>
      <c r="BH38" s="243">
        <f t="shared" si="17"/>
        <v>0</v>
      </c>
      <c r="BI38" s="243">
        <f t="shared" si="18"/>
        <v>0</v>
      </c>
      <c r="BJ38" s="243">
        <f t="shared" si="19"/>
        <v>0</v>
      </c>
      <c r="BK38" s="347">
        <f t="shared" si="20"/>
        <v>0</v>
      </c>
      <c r="BL38" s="247">
        <f t="shared" si="21"/>
        <v>0</v>
      </c>
      <c r="BM38" s="244">
        <f t="shared" si="22"/>
        <v>0</v>
      </c>
      <c r="BN38" s="244">
        <f t="shared" si="23"/>
        <v>0</v>
      </c>
      <c r="BO38" s="248">
        <f t="shared" si="24"/>
        <v>0.44</v>
      </c>
      <c r="BP38" s="249">
        <f t="shared" si="25"/>
        <v>0</v>
      </c>
      <c r="BQ38" s="244">
        <f t="shared" si="26"/>
        <v>0</v>
      </c>
      <c r="BR38" s="244">
        <f t="shared" si="27"/>
        <v>0</v>
      </c>
      <c r="BS38" s="250">
        <f t="shared" si="28"/>
        <v>0</v>
      </c>
      <c r="BT38" s="251" t="str">
        <f t="shared" si="29"/>
        <v/>
      </c>
      <c r="BU38" s="346">
        <f t="shared" si="30"/>
        <v>0</v>
      </c>
      <c r="BV38" s="346">
        <f t="shared" si="31"/>
        <v>0</v>
      </c>
      <c r="BW38" s="346">
        <f t="shared" si="32"/>
        <v>0</v>
      </c>
      <c r="BX38" s="348">
        <f t="shared" si="33"/>
        <v>0</v>
      </c>
      <c r="BY38" s="247">
        <f t="shared" si="34"/>
        <v>0</v>
      </c>
      <c r="BZ38" s="244">
        <f t="shared" si="35"/>
        <v>0</v>
      </c>
      <c r="CA38" s="244">
        <f t="shared" si="36"/>
        <v>0</v>
      </c>
      <c r="CB38" s="248">
        <f t="shared" si="37"/>
        <v>0.44</v>
      </c>
      <c r="CC38" s="247">
        <f t="shared" si="38"/>
        <v>0</v>
      </c>
      <c r="CD38" s="244">
        <f t="shared" si="39"/>
        <v>0</v>
      </c>
      <c r="CE38" s="244">
        <f t="shared" si="40"/>
        <v>0</v>
      </c>
      <c r="CF38" s="244">
        <f t="shared" si="41"/>
        <v>0</v>
      </c>
    </row>
    <row r="39" spans="1:84" ht="20.100000000000001" customHeight="1" x14ac:dyDescent="0.15">
      <c r="A39" s="238">
        <v>36</v>
      </c>
      <c r="B39" s="239">
        <v>36</v>
      </c>
      <c r="C39" s="240" t="str">
        <f t="shared" si="4"/>
        <v>5S5</v>
      </c>
      <c r="D39" s="241">
        <v>5</v>
      </c>
      <c r="E39" s="242">
        <v>5</v>
      </c>
      <c r="F39" s="395">
        <f>IF(D39="","",VLOOKUP(D39,'様式A-2'!$B$10:$E$438,4,0))</f>
        <v>47.595000000000006</v>
      </c>
      <c r="G39" s="242" t="s">
        <v>547</v>
      </c>
      <c r="H39" s="242" t="s">
        <v>498</v>
      </c>
      <c r="I39" s="242" t="s">
        <v>348</v>
      </c>
      <c r="J39" s="242" t="s">
        <v>348</v>
      </c>
      <c r="K39" s="242" t="str">
        <f t="shared" si="5"/>
        <v>漏水</v>
      </c>
      <c r="L39" s="342"/>
      <c r="M39" s="342"/>
      <c r="N39" s="342">
        <v>0.25</v>
      </c>
      <c r="O39" s="342">
        <v>5.7</v>
      </c>
      <c r="P39" s="384" t="s">
        <v>902</v>
      </c>
      <c r="Q39" s="243" t="str">
        <f>IF(C39="","",IF(J39="ひび割れ","幅"&amp;TEXT(L39,"0.0")&amp;"mm×長さ"&amp;TEXT(M39,"0.0")&amp;"m",IF(N39="",P39,IF(J39="その他",P39&amp;"、"&amp;TEXT(N39,"0.0")&amp;"m×"&amp;TEXT(O39,"0.0")&amp;"m ",TEXT(N39,"0.00")&amp;"m×"&amp;TEXT(O39,"0.0")&amp;"m "&amp;P39))))</f>
        <v>0.25m×5.7m 遊離石灰</v>
      </c>
      <c r="R39" s="244">
        <f t="shared" si="6"/>
        <v>1.43</v>
      </c>
      <c r="S39" s="244" t="str">
        <f t="shared" si="7"/>
        <v>遊離石灰</v>
      </c>
      <c r="T39" s="242" t="s">
        <v>917</v>
      </c>
      <c r="U39" s="242" t="s">
        <v>620</v>
      </c>
      <c r="V39" s="242" t="str">
        <f t="shared" si="45"/>
        <v>Ⅱ</v>
      </c>
      <c r="W39" s="242"/>
      <c r="X39" s="242" t="s">
        <v>618</v>
      </c>
      <c r="Y39" s="242" t="str">
        <f t="shared" si="8"/>
        <v>Ⅱ</v>
      </c>
      <c r="Z39" s="242" t="str">
        <f t="shared" si="9"/>
        <v>Ⅱ</v>
      </c>
      <c r="AA39" s="242" t="str">
        <f t="shared" si="2"/>
        <v>否</v>
      </c>
      <c r="AB39" s="242" t="str">
        <f t="shared" si="10"/>
        <v>要監視</v>
      </c>
      <c r="AC39" s="242" t="str">
        <f t="shared" si="51"/>
        <v>継続</v>
      </c>
      <c r="AD39" s="242" t="str">
        <f t="shared" si="52"/>
        <v>監視（日常巡視）</v>
      </c>
      <c r="AE39" s="242" t="str">
        <f t="shared" si="53"/>
        <v>－</v>
      </c>
      <c r="AF39" s="242" t="str">
        <f t="shared" si="54"/>
        <v>継続監視</v>
      </c>
      <c r="AG39" s="242"/>
      <c r="AH39" s="243" t="str">
        <f t="shared" si="12"/>
        <v>漏水、0.25m×5.7m 遊離石灰</v>
      </c>
      <c r="AI39" s="243" t="s">
        <v>905</v>
      </c>
      <c r="AK39" s="286" t="s">
        <v>405</v>
      </c>
      <c r="AL39" s="245" t="s">
        <v>650</v>
      </c>
      <c r="AM39" s="254" t="s">
        <v>528</v>
      </c>
      <c r="AN39" s="245" t="s">
        <v>623</v>
      </c>
      <c r="AO39" s="245" t="s">
        <v>624</v>
      </c>
      <c r="AP39" s="245" t="s">
        <v>624</v>
      </c>
      <c r="AQ39" s="245" t="s">
        <v>639</v>
      </c>
      <c r="AR39" s="255"/>
      <c r="AS39" s="245" t="str">
        <f t="shared" si="14"/>
        <v>縁石欠損</v>
      </c>
      <c r="AT39" s="245" t="s">
        <v>528</v>
      </c>
      <c r="AU39" s="245" t="s">
        <v>629</v>
      </c>
      <c r="AV39" s="245" t="s">
        <v>629</v>
      </c>
      <c r="AW39" s="245" t="s">
        <v>629</v>
      </c>
      <c r="AX39" s="245" t="s">
        <v>629</v>
      </c>
      <c r="AY39" s="255"/>
      <c r="AZ39" s="245" t="str">
        <f t="shared" si="15"/>
        <v>縁石欠損</v>
      </c>
      <c r="BA39" s="245" t="s">
        <v>528</v>
      </c>
      <c r="BB39" s="245" t="s">
        <v>625</v>
      </c>
      <c r="BC39" s="245" t="s">
        <v>634</v>
      </c>
      <c r="BD39" s="245" t="s">
        <v>634</v>
      </c>
      <c r="BE39" s="245" t="s">
        <v>633</v>
      </c>
      <c r="BG39" s="246">
        <f t="shared" si="16"/>
        <v>5</v>
      </c>
      <c r="BH39" s="243">
        <f t="shared" si="17"/>
        <v>0</v>
      </c>
      <c r="BI39" s="243">
        <f t="shared" si="18"/>
        <v>0</v>
      </c>
      <c r="BJ39" s="243">
        <f t="shared" si="19"/>
        <v>0</v>
      </c>
      <c r="BK39" s="347">
        <f t="shared" si="20"/>
        <v>0</v>
      </c>
      <c r="BL39" s="247">
        <f t="shared" si="21"/>
        <v>0</v>
      </c>
      <c r="BM39" s="244">
        <f t="shared" si="22"/>
        <v>0</v>
      </c>
      <c r="BN39" s="244">
        <f t="shared" si="23"/>
        <v>0</v>
      </c>
      <c r="BO39" s="248">
        <f t="shared" si="24"/>
        <v>0</v>
      </c>
      <c r="BP39" s="249">
        <f t="shared" si="25"/>
        <v>0</v>
      </c>
      <c r="BQ39" s="244">
        <f t="shared" si="26"/>
        <v>0</v>
      </c>
      <c r="BR39" s="244">
        <f t="shared" si="27"/>
        <v>0</v>
      </c>
      <c r="BS39" s="250">
        <f t="shared" si="28"/>
        <v>1.43</v>
      </c>
      <c r="BT39" s="251" t="str">
        <f t="shared" si="29"/>
        <v/>
      </c>
      <c r="BU39" s="346">
        <f t="shared" si="30"/>
        <v>0</v>
      </c>
      <c r="BV39" s="346">
        <f t="shared" si="31"/>
        <v>0</v>
      </c>
      <c r="BW39" s="346">
        <f t="shared" si="32"/>
        <v>0</v>
      </c>
      <c r="BX39" s="348">
        <f t="shared" si="33"/>
        <v>0</v>
      </c>
      <c r="BY39" s="247">
        <f t="shared" si="34"/>
        <v>0</v>
      </c>
      <c r="BZ39" s="244">
        <f t="shared" si="35"/>
        <v>0</v>
      </c>
      <c r="CA39" s="244">
        <f t="shared" si="36"/>
        <v>0</v>
      </c>
      <c r="CB39" s="248">
        <f t="shared" si="37"/>
        <v>0</v>
      </c>
      <c r="CC39" s="247">
        <f t="shared" si="38"/>
        <v>0</v>
      </c>
      <c r="CD39" s="244">
        <f t="shared" si="39"/>
        <v>0</v>
      </c>
      <c r="CE39" s="244">
        <f t="shared" si="40"/>
        <v>0</v>
      </c>
      <c r="CF39" s="244">
        <f t="shared" si="41"/>
        <v>1.43</v>
      </c>
    </row>
    <row r="40" spans="1:84" ht="20.100000000000001" customHeight="1" x14ac:dyDescent="0.15">
      <c r="A40" s="238">
        <v>37</v>
      </c>
      <c r="B40" s="239">
        <v>37</v>
      </c>
      <c r="C40" s="240" t="str">
        <f t="shared" si="4"/>
        <v>5S6</v>
      </c>
      <c r="D40" s="241">
        <v>5</v>
      </c>
      <c r="E40" s="242">
        <v>6</v>
      </c>
      <c r="F40" s="395">
        <f>IF(D40="","",VLOOKUP(D40,'様式A-2'!$B$10:$E$438,4,0))</f>
        <v>47.595000000000006</v>
      </c>
      <c r="G40" s="242" t="s">
        <v>547</v>
      </c>
      <c r="H40" s="242" t="s">
        <v>498</v>
      </c>
      <c r="I40" s="242" t="s">
        <v>348</v>
      </c>
      <c r="J40" s="242" t="s">
        <v>348</v>
      </c>
      <c r="K40" s="242" t="str">
        <f t="shared" ref="K40" si="57">J40</f>
        <v>漏水</v>
      </c>
      <c r="L40" s="342"/>
      <c r="M40" s="342"/>
      <c r="N40" s="342">
        <v>0.2</v>
      </c>
      <c r="O40" s="342">
        <v>4.0999999999999996</v>
      </c>
      <c r="P40" s="384" t="s">
        <v>902</v>
      </c>
      <c r="Q40" s="243" t="str">
        <f t="shared" si="42"/>
        <v>0.2m×4.1m 遊離石灰</v>
      </c>
      <c r="R40" s="244">
        <f t="shared" si="6"/>
        <v>0.82</v>
      </c>
      <c r="S40" s="244" t="str">
        <f t="shared" si="7"/>
        <v>遊離石灰</v>
      </c>
      <c r="T40" s="242" t="s">
        <v>917</v>
      </c>
      <c r="U40" s="242" t="s">
        <v>620</v>
      </c>
      <c r="V40" s="242" t="str">
        <f t="shared" si="45"/>
        <v>Ⅱ</v>
      </c>
      <c r="W40" s="242"/>
      <c r="X40" s="242" t="s">
        <v>618</v>
      </c>
      <c r="Y40" s="242" t="str">
        <f t="shared" si="8"/>
        <v>Ⅱ</v>
      </c>
      <c r="Z40" s="242" t="str">
        <f t="shared" si="9"/>
        <v>Ⅱ</v>
      </c>
      <c r="AA40" s="242" t="str">
        <f t="shared" si="2"/>
        <v>否</v>
      </c>
      <c r="AB40" s="242" t="str">
        <f t="shared" si="10"/>
        <v>要監視</v>
      </c>
      <c r="AC40" s="242" t="str">
        <f t="shared" si="51"/>
        <v>継続</v>
      </c>
      <c r="AD40" s="242" t="str">
        <f t="shared" si="52"/>
        <v>監視（日常巡視）</v>
      </c>
      <c r="AE40" s="242" t="str">
        <f t="shared" si="53"/>
        <v>－</v>
      </c>
      <c r="AF40" s="242" t="str">
        <f t="shared" si="54"/>
        <v>継続監視</v>
      </c>
      <c r="AG40" s="242"/>
      <c r="AH40" s="243" t="str">
        <f t="shared" si="12"/>
        <v>漏水、0.2m×4.1m 遊離石灰</v>
      </c>
      <c r="AI40" s="243" t="s">
        <v>905</v>
      </c>
      <c r="AK40" s="287" t="s">
        <v>778</v>
      </c>
      <c r="AL40" s="245" t="s">
        <v>651</v>
      </c>
      <c r="AM40" s="254" t="s">
        <v>528</v>
      </c>
      <c r="AN40" s="245" t="s">
        <v>623</v>
      </c>
      <c r="AO40" s="245" t="s">
        <v>624</v>
      </c>
      <c r="AP40" s="245" t="s">
        <v>624</v>
      </c>
      <c r="AQ40" s="245" t="s">
        <v>639</v>
      </c>
      <c r="AR40" s="255"/>
      <c r="AS40" s="245" t="str">
        <f t="shared" si="14"/>
        <v>腐食</v>
      </c>
      <c r="AT40" s="245" t="s">
        <v>528</v>
      </c>
      <c r="AU40" s="245" t="s">
        <v>629</v>
      </c>
      <c r="AV40" s="245" t="s">
        <v>629</v>
      </c>
      <c r="AW40" s="245" t="s">
        <v>629</v>
      </c>
      <c r="AX40" s="245" t="s">
        <v>629</v>
      </c>
      <c r="AY40" s="255"/>
      <c r="AZ40" s="245" t="str">
        <f t="shared" si="15"/>
        <v>腐食</v>
      </c>
      <c r="BA40" s="245" t="s">
        <v>528</v>
      </c>
      <c r="BB40" s="245" t="s">
        <v>625</v>
      </c>
      <c r="BC40" s="243" t="s">
        <v>652</v>
      </c>
      <c r="BD40" s="245" t="s">
        <v>633</v>
      </c>
      <c r="BE40" s="245" t="s">
        <v>633</v>
      </c>
      <c r="BG40" s="246">
        <f t="shared" si="16"/>
        <v>5</v>
      </c>
      <c r="BH40" s="243">
        <f t="shared" si="17"/>
        <v>0</v>
      </c>
      <c r="BI40" s="243">
        <f t="shared" si="18"/>
        <v>0</v>
      </c>
      <c r="BJ40" s="243">
        <f t="shared" si="19"/>
        <v>0</v>
      </c>
      <c r="BK40" s="347">
        <f t="shared" si="20"/>
        <v>0</v>
      </c>
      <c r="BL40" s="247">
        <f t="shared" si="21"/>
        <v>0</v>
      </c>
      <c r="BM40" s="244">
        <f t="shared" si="22"/>
        <v>0</v>
      </c>
      <c r="BN40" s="244">
        <f t="shared" si="23"/>
        <v>0</v>
      </c>
      <c r="BO40" s="248">
        <f t="shared" si="24"/>
        <v>0</v>
      </c>
      <c r="BP40" s="249">
        <f t="shared" si="25"/>
        <v>0</v>
      </c>
      <c r="BQ40" s="244">
        <f t="shared" si="26"/>
        <v>0</v>
      </c>
      <c r="BR40" s="244">
        <f t="shared" si="27"/>
        <v>0</v>
      </c>
      <c r="BS40" s="250">
        <f t="shared" si="28"/>
        <v>0.82</v>
      </c>
      <c r="BT40" s="251" t="str">
        <f t="shared" si="29"/>
        <v/>
      </c>
      <c r="BU40" s="346">
        <f t="shared" si="30"/>
        <v>0</v>
      </c>
      <c r="BV40" s="346">
        <f t="shared" si="31"/>
        <v>0</v>
      </c>
      <c r="BW40" s="346">
        <f t="shared" si="32"/>
        <v>0</v>
      </c>
      <c r="BX40" s="348">
        <f t="shared" si="33"/>
        <v>0</v>
      </c>
      <c r="BY40" s="247">
        <f t="shared" si="34"/>
        <v>0</v>
      </c>
      <c r="BZ40" s="244">
        <f t="shared" si="35"/>
        <v>0</v>
      </c>
      <c r="CA40" s="244">
        <f t="shared" si="36"/>
        <v>0</v>
      </c>
      <c r="CB40" s="248">
        <f t="shared" si="37"/>
        <v>0</v>
      </c>
      <c r="CC40" s="247">
        <f t="shared" si="38"/>
        <v>0</v>
      </c>
      <c r="CD40" s="244">
        <f t="shared" si="39"/>
        <v>0</v>
      </c>
      <c r="CE40" s="244">
        <f t="shared" si="40"/>
        <v>0</v>
      </c>
      <c r="CF40" s="244">
        <f t="shared" si="41"/>
        <v>0.82</v>
      </c>
    </row>
    <row r="41" spans="1:84" ht="20.100000000000001" customHeight="1" x14ac:dyDescent="0.15">
      <c r="A41" s="238">
        <v>38</v>
      </c>
      <c r="B41" s="239">
        <v>38</v>
      </c>
      <c r="C41" s="240" t="str">
        <f t="shared" si="4"/>
        <v>5S7</v>
      </c>
      <c r="D41" s="241">
        <v>5</v>
      </c>
      <c r="E41" s="242">
        <v>7</v>
      </c>
      <c r="F41" s="395">
        <f>IF(D41="","",VLOOKUP(D41,'様式A-2'!$B$10:$E$438,4,0))</f>
        <v>47.595000000000006</v>
      </c>
      <c r="G41" s="242" t="s">
        <v>547</v>
      </c>
      <c r="H41" s="242" t="s">
        <v>498</v>
      </c>
      <c r="I41" s="242" t="s">
        <v>348</v>
      </c>
      <c r="J41" s="242" t="s">
        <v>348</v>
      </c>
      <c r="K41" s="242" t="str">
        <f t="shared" si="5"/>
        <v>漏水</v>
      </c>
      <c r="L41" s="342"/>
      <c r="M41" s="342"/>
      <c r="N41" s="342">
        <v>2.1</v>
      </c>
      <c r="O41" s="342">
        <v>7.1</v>
      </c>
      <c r="P41" s="384" t="s">
        <v>902</v>
      </c>
      <c r="Q41" s="243" t="str">
        <f t="shared" si="42"/>
        <v>2.1m×7.1m 遊離石灰</v>
      </c>
      <c r="R41" s="244">
        <f t="shared" si="6"/>
        <v>14.91</v>
      </c>
      <c r="S41" s="244" t="str">
        <f t="shared" si="7"/>
        <v>遊離石灰</v>
      </c>
      <c r="T41" s="242" t="s">
        <v>917</v>
      </c>
      <c r="U41" s="242" t="s">
        <v>620</v>
      </c>
      <c r="V41" s="242" t="str">
        <f t="shared" si="45"/>
        <v>Ⅱ</v>
      </c>
      <c r="W41" s="242"/>
      <c r="X41" s="242" t="s">
        <v>618</v>
      </c>
      <c r="Y41" s="242" t="str">
        <f t="shared" si="8"/>
        <v>Ⅱ</v>
      </c>
      <c r="Z41" s="242" t="str">
        <f t="shared" si="9"/>
        <v>Ⅱ</v>
      </c>
      <c r="AA41" s="242" t="str">
        <f t="shared" si="2"/>
        <v>否</v>
      </c>
      <c r="AB41" s="242" t="str">
        <f t="shared" si="10"/>
        <v>要監視</v>
      </c>
      <c r="AC41" s="242" t="str">
        <f t="shared" si="51"/>
        <v>継続</v>
      </c>
      <c r="AD41" s="242" t="str">
        <f t="shared" si="52"/>
        <v>監視（日常巡視）</v>
      </c>
      <c r="AE41" s="242" t="str">
        <f t="shared" si="53"/>
        <v>－</v>
      </c>
      <c r="AF41" s="242" t="str">
        <f t="shared" si="54"/>
        <v>継続監視</v>
      </c>
      <c r="AG41" s="242"/>
      <c r="AH41" s="243" t="str">
        <f t="shared" si="12"/>
        <v>漏水、2.1m×7.1m 遊離石灰</v>
      </c>
      <c r="AI41" s="243" t="s">
        <v>905</v>
      </c>
      <c r="AK41" s="286" t="s">
        <v>405</v>
      </c>
      <c r="AL41" s="261" t="s">
        <v>773</v>
      </c>
      <c r="AM41" s="254" t="s">
        <v>528</v>
      </c>
      <c r="AN41" s="245" t="s">
        <v>623</v>
      </c>
      <c r="AO41" s="245" t="s">
        <v>624</v>
      </c>
      <c r="AP41" s="245" t="s">
        <v>624</v>
      </c>
      <c r="AQ41" s="245" t="s">
        <v>639</v>
      </c>
      <c r="AS41" s="245" t="str">
        <f t="shared" si="14"/>
        <v>うき(異音)</v>
      </c>
      <c r="AT41" s="245" t="s">
        <v>528</v>
      </c>
      <c r="AU41" s="245" t="s">
        <v>528</v>
      </c>
      <c r="AV41" s="245" t="s">
        <v>528</v>
      </c>
      <c r="AW41" s="245" t="s">
        <v>528</v>
      </c>
      <c r="AX41" s="245" t="s">
        <v>528</v>
      </c>
      <c r="AZ41" s="245" t="str">
        <f t="shared" si="15"/>
        <v>うき(異音)</v>
      </c>
      <c r="BA41" s="245" t="s">
        <v>622</v>
      </c>
      <c r="BB41" s="245" t="s">
        <v>625</v>
      </c>
      <c r="BC41" s="245" t="s">
        <v>626</v>
      </c>
      <c r="BD41" s="245" t="s">
        <v>626</v>
      </c>
      <c r="BE41" s="243"/>
      <c r="BG41" s="246">
        <f t="shared" si="16"/>
        <v>5</v>
      </c>
      <c r="BH41" s="243">
        <f t="shared" si="17"/>
        <v>0</v>
      </c>
      <c r="BI41" s="243">
        <f t="shared" si="18"/>
        <v>0</v>
      </c>
      <c r="BJ41" s="243">
        <f t="shared" si="19"/>
        <v>0</v>
      </c>
      <c r="BK41" s="347">
        <f t="shared" si="20"/>
        <v>0</v>
      </c>
      <c r="BL41" s="247">
        <f t="shared" si="21"/>
        <v>0</v>
      </c>
      <c r="BM41" s="244">
        <f t="shared" si="22"/>
        <v>0</v>
      </c>
      <c r="BN41" s="244">
        <f t="shared" si="23"/>
        <v>0</v>
      </c>
      <c r="BO41" s="248">
        <f t="shared" si="24"/>
        <v>0</v>
      </c>
      <c r="BP41" s="249">
        <f t="shared" si="25"/>
        <v>0</v>
      </c>
      <c r="BQ41" s="244">
        <f t="shared" si="26"/>
        <v>0</v>
      </c>
      <c r="BR41" s="244">
        <f t="shared" si="27"/>
        <v>0</v>
      </c>
      <c r="BS41" s="250">
        <f t="shared" si="28"/>
        <v>14.91</v>
      </c>
      <c r="BT41" s="251" t="str">
        <f t="shared" si="29"/>
        <v/>
      </c>
      <c r="BU41" s="346">
        <f t="shared" si="30"/>
        <v>0</v>
      </c>
      <c r="BV41" s="346">
        <f t="shared" si="31"/>
        <v>0</v>
      </c>
      <c r="BW41" s="346">
        <f t="shared" si="32"/>
        <v>0</v>
      </c>
      <c r="BX41" s="348">
        <f t="shared" si="33"/>
        <v>0</v>
      </c>
      <c r="BY41" s="247">
        <f t="shared" si="34"/>
        <v>0</v>
      </c>
      <c r="BZ41" s="244">
        <f t="shared" si="35"/>
        <v>0</v>
      </c>
      <c r="CA41" s="244">
        <f t="shared" si="36"/>
        <v>0</v>
      </c>
      <c r="CB41" s="248">
        <f t="shared" si="37"/>
        <v>0</v>
      </c>
      <c r="CC41" s="247">
        <f t="shared" si="38"/>
        <v>0</v>
      </c>
      <c r="CD41" s="244">
        <f t="shared" si="39"/>
        <v>0</v>
      </c>
      <c r="CE41" s="244">
        <f t="shared" si="40"/>
        <v>0</v>
      </c>
      <c r="CF41" s="244">
        <f t="shared" si="41"/>
        <v>14.91</v>
      </c>
    </row>
    <row r="42" spans="1:84" ht="20.100000000000001" customHeight="1" x14ac:dyDescent="0.15">
      <c r="A42" s="238">
        <v>39</v>
      </c>
      <c r="B42" s="239">
        <v>39</v>
      </c>
      <c r="C42" s="240" t="str">
        <f t="shared" si="4"/>
        <v>5S8</v>
      </c>
      <c r="D42" s="241">
        <v>5</v>
      </c>
      <c r="E42" s="242">
        <v>8</v>
      </c>
      <c r="F42" s="395">
        <f>IF(D42="","",VLOOKUP(D42,'様式A-2'!$B$10:$E$438,4,0))</f>
        <v>47.595000000000006</v>
      </c>
      <c r="G42" s="242" t="s">
        <v>547</v>
      </c>
      <c r="H42" s="242" t="s">
        <v>497</v>
      </c>
      <c r="I42" s="242" t="s">
        <v>348</v>
      </c>
      <c r="J42" s="242" t="s">
        <v>348</v>
      </c>
      <c r="K42" s="242" t="str">
        <f t="shared" si="5"/>
        <v>漏水</v>
      </c>
      <c r="L42" s="342"/>
      <c r="M42" s="342"/>
      <c r="N42" s="342">
        <v>0.2</v>
      </c>
      <c r="O42" s="342">
        <v>8.1</v>
      </c>
      <c r="P42" s="384" t="s">
        <v>918</v>
      </c>
      <c r="Q42" s="243" t="str">
        <f t="shared" si="42"/>
        <v>0.2m×8.1m にじみ(一部遊離石灰)</v>
      </c>
      <c r="R42" s="244">
        <f t="shared" si="6"/>
        <v>1.62</v>
      </c>
      <c r="S42" s="244" t="str">
        <f t="shared" si="7"/>
        <v>にじみ(一部遊離石灰)</v>
      </c>
      <c r="T42" s="242" t="s">
        <v>760</v>
      </c>
      <c r="U42" s="242" t="s">
        <v>620</v>
      </c>
      <c r="V42" s="242" t="str">
        <f t="shared" si="45"/>
        <v>Ⅱ</v>
      </c>
      <c r="W42" s="242"/>
      <c r="X42" s="242" t="s">
        <v>618</v>
      </c>
      <c r="Y42" s="242" t="str">
        <f t="shared" si="8"/>
        <v>Ⅱ</v>
      </c>
      <c r="Z42" s="242" t="str">
        <f t="shared" si="9"/>
        <v>Ⅱ</v>
      </c>
      <c r="AA42" s="242" t="str">
        <f t="shared" si="2"/>
        <v>否</v>
      </c>
      <c r="AB42" s="242" t="str">
        <f t="shared" si="10"/>
        <v>要監視</v>
      </c>
      <c r="AC42" s="242" t="str">
        <f t="shared" si="51"/>
        <v>継続</v>
      </c>
      <c r="AD42" s="242" t="str">
        <f t="shared" si="52"/>
        <v>監視（日常巡視）</v>
      </c>
      <c r="AE42" s="242" t="str">
        <f t="shared" si="53"/>
        <v>－</v>
      </c>
      <c r="AF42" s="242" t="str">
        <f t="shared" si="54"/>
        <v>継続監視</v>
      </c>
      <c r="AG42" s="242"/>
      <c r="AH42" s="243" t="str">
        <f t="shared" si="12"/>
        <v>漏水、0.2m×8.1m にじみ(一部遊離石灰)</v>
      </c>
      <c r="AI42" s="243" t="s">
        <v>905</v>
      </c>
      <c r="AK42" s="286" t="s">
        <v>405</v>
      </c>
      <c r="AL42" s="261" t="s">
        <v>774</v>
      </c>
      <c r="AM42" s="254" t="s">
        <v>528</v>
      </c>
      <c r="AN42" s="245" t="s">
        <v>623</v>
      </c>
      <c r="AO42" s="245" t="s">
        <v>624</v>
      </c>
      <c r="AP42" s="245" t="s">
        <v>624</v>
      </c>
      <c r="AQ42" s="245" t="s">
        <v>639</v>
      </c>
      <c r="AS42" s="245" t="str">
        <f t="shared" si="14"/>
        <v>コ－ルドジョイント</v>
      </c>
      <c r="AT42" s="245" t="s">
        <v>528</v>
      </c>
      <c r="AU42" s="245" t="s">
        <v>629</v>
      </c>
      <c r="AV42" s="245" t="s">
        <v>629</v>
      </c>
      <c r="AW42" s="245" t="s">
        <v>629</v>
      </c>
      <c r="AX42" s="245" t="s">
        <v>629</v>
      </c>
      <c r="AZ42" s="245" t="str">
        <f t="shared" si="15"/>
        <v>コ－ルドジョイント</v>
      </c>
      <c r="BA42" s="245" t="s">
        <v>528</v>
      </c>
      <c r="BB42" s="245" t="s">
        <v>625</v>
      </c>
      <c r="BC42" s="243"/>
      <c r="BD42" s="243"/>
      <c r="BE42" s="243"/>
      <c r="BG42" s="246">
        <f t="shared" si="16"/>
        <v>5</v>
      </c>
      <c r="BH42" s="243">
        <f t="shared" si="17"/>
        <v>0</v>
      </c>
      <c r="BI42" s="243">
        <f t="shared" si="18"/>
        <v>0</v>
      </c>
      <c r="BJ42" s="243">
        <f t="shared" si="19"/>
        <v>0</v>
      </c>
      <c r="BK42" s="347">
        <f t="shared" si="20"/>
        <v>0</v>
      </c>
      <c r="BL42" s="247">
        <f t="shared" si="21"/>
        <v>0</v>
      </c>
      <c r="BM42" s="244">
        <f t="shared" si="22"/>
        <v>0</v>
      </c>
      <c r="BN42" s="244">
        <f t="shared" si="23"/>
        <v>0</v>
      </c>
      <c r="BO42" s="248">
        <f t="shared" si="24"/>
        <v>0</v>
      </c>
      <c r="BP42" s="249">
        <f t="shared" si="25"/>
        <v>0</v>
      </c>
      <c r="BQ42" s="244">
        <f t="shared" si="26"/>
        <v>0</v>
      </c>
      <c r="BR42" s="244">
        <f t="shared" si="27"/>
        <v>0</v>
      </c>
      <c r="BS42" s="250">
        <f t="shared" si="28"/>
        <v>1.62</v>
      </c>
      <c r="BT42" s="251" t="str">
        <f t="shared" si="29"/>
        <v/>
      </c>
      <c r="BU42" s="346">
        <f t="shared" si="30"/>
        <v>0</v>
      </c>
      <c r="BV42" s="346">
        <f t="shared" si="31"/>
        <v>0</v>
      </c>
      <c r="BW42" s="346">
        <f t="shared" si="32"/>
        <v>0</v>
      </c>
      <c r="BX42" s="348">
        <f t="shared" si="33"/>
        <v>0</v>
      </c>
      <c r="BY42" s="247">
        <f t="shared" si="34"/>
        <v>0</v>
      </c>
      <c r="BZ42" s="244">
        <f t="shared" si="35"/>
        <v>0</v>
      </c>
      <c r="CA42" s="244">
        <f t="shared" si="36"/>
        <v>0</v>
      </c>
      <c r="CB42" s="248">
        <f t="shared" si="37"/>
        <v>0</v>
      </c>
      <c r="CC42" s="247">
        <f t="shared" si="38"/>
        <v>0</v>
      </c>
      <c r="CD42" s="244">
        <f t="shared" si="39"/>
        <v>0</v>
      </c>
      <c r="CE42" s="244">
        <f t="shared" si="40"/>
        <v>0</v>
      </c>
      <c r="CF42" s="244">
        <f t="shared" si="41"/>
        <v>1.62</v>
      </c>
    </row>
    <row r="43" spans="1:84" ht="20.100000000000001" customHeight="1" x14ac:dyDescent="0.15">
      <c r="A43" s="238">
        <v>40</v>
      </c>
      <c r="B43" s="239">
        <v>40</v>
      </c>
      <c r="C43" s="240" t="str">
        <f t="shared" si="4"/>
        <v>5S9</v>
      </c>
      <c r="D43" s="241">
        <v>5</v>
      </c>
      <c r="E43" s="242">
        <v>9</v>
      </c>
      <c r="F43" s="395">
        <f>IF(D43="","",VLOOKUP(D43,'様式A-2'!$B$10:$E$438,4,0))</f>
        <v>47.595000000000006</v>
      </c>
      <c r="G43" s="242" t="s">
        <v>547</v>
      </c>
      <c r="H43" s="242" t="s">
        <v>497</v>
      </c>
      <c r="I43" s="242" t="s">
        <v>348</v>
      </c>
      <c r="J43" s="242" t="s">
        <v>887</v>
      </c>
      <c r="K43" s="242" t="str">
        <f t="shared" si="5"/>
        <v>補修跡</v>
      </c>
      <c r="L43" s="342"/>
      <c r="M43" s="342"/>
      <c r="N43" s="342">
        <v>7.6</v>
      </c>
      <c r="O43" s="342">
        <v>0.4</v>
      </c>
      <c r="P43" s="384" t="s">
        <v>888</v>
      </c>
      <c r="Q43" s="243" t="str">
        <f t="shared" si="42"/>
        <v>7.6m×0.4m 導水工</v>
      </c>
      <c r="R43" s="244">
        <f t="shared" si="6"/>
        <v>3.04</v>
      </c>
      <c r="S43" s="244" t="str">
        <f t="shared" si="7"/>
        <v>導水工</v>
      </c>
      <c r="T43" s="242" t="s">
        <v>641</v>
      </c>
      <c r="U43" s="242" t="s">
        <v>645</v>
      </c>
      <c r="V43" s="242" t="str">
        <f t="shared" si="45"/>
        <v>Ⅱ</v>
      </c>
      <c r="W43" s="242"/>
      <c r="X43" s="242" t="s">
        <v>617</v>
      </c>
      <c r="Y43" s="242" t="str">
        <f t="shared" si="8"/>
        <v>Ⅰ</v>
      </c>
      <c r="Z43" s="242" t="str">
        <f t="shared" si="9"/>
        <v>Ⅰ</v>
      </c>
      <c r="AA43" s="242" t="str">
        <f t="shared" si="2"/>
        <v>否</v>
      </c>
      <c r="AB43" s="242" t="str">
        <f t="shared" si="10"/>
        <v>否</v>
      </c>
      <c r="AC43" s="242" t="str">
        <f t="shared" si="51"/>
        <v>済</v>
      </c>
      <c r="AD43" s="242" t="str">
        <f t="shared" si="52"/>
        <v>－</v>
      </c>
      <c r="AE43" s="242" t="str">
        <f t="shared" si="53"/>
        <v>－</v>
      </c>
      <c r="AF43" s="242" t="str">
        <f t="shared" si="54"/>
        <v>－</v>
      </c>
      <c r="AG43" s="242"/>
      <c r="AH43" s="243" t="str">
        <f t="shared" si="12"/>
        <v>補修跡、7.6m×0.4m 導水工</v>
      </c>
      <c r="AI43" s="243" t="s">
        <v>919</v>
      </c>
      <c r="AL43" s="245"/>
      <c r="AM43" s="245" t="s">
        <v>633</v>
      </c>
      <c r="AN43" s="245" t="s">
        <v>633</v>
      </c>
      <c r="AO43" s="245" t="s">
        <v>633</v>
      </c>
      <c r="AP43" s="245" t="s">
        <v>633</v>
      </c>
      <c r="AQ43" s="245" t="s">
        <v>639</v>
      </c>
      <c r="AS43" s="245">
        <f t="shared" si="14"/>
        <v>0</v>
      </c>
      <c r="AT43" s="243"/>
      <c r="AU43" s="243"/>
      <c r="AV43" s="243"/>
      <c r="AW43" s="243"/>
      <c r="AX43" s="243"/>
      <c r="AZ43" s="245">
        <f t="shared" si="15"/>
        <v>0</v>
      </c>
      <c r="BA43" s="243"/>
      <c r="BB43" s="243"/>
      <c r="BC43" s="243"/>
      <c r="BD43" s="243"/>
      <c r="BE43" s="243"/>
      <c r="BG43" s="246">
        <f t="shared" si="16"/>
        <v>5</v>
      </c>
      <c r="BH43" s="243">
        <f t="shared" si="17"/>
        <v>0</v>
      </c>
      <c r="BI43" s="243">
        <f t="shared" si="18"/>
        <v>0</v>
      </c>
      <c r="BJ43" s="243">
        <f t="shared" si="19"/>
        <v>0</v>
      </c>
      <c r="BK43" s="347">
        <f t="shared" si="20"/>
        <v>0</v>
      </c>
      <c r="BL43" s="247">
        <f t="shared" si="21"/>
        <v>0</v>
      </c>
      <c r="BM43" s="244">
        <f t="shared" si="22"/>
        <v>0</v>
      </c>
      <c r="BN43" s="244">
        <f t="shared" si="23"/>
        <v>0</v>
      </c>
      <c r="BO43" s="248">
        <f t="shared" si="24"/>
        <v>0</v>
      </c>
      <c r="BP43" s="249">
        <f t="shared" si="25"/>
        <v>0</v>
      </c>
      <c r="BQ43" s="244">
        <f t="shared" si="26"/>
        <v>0</v>
      </c>
      <c r="BR43" s="244">
        <f t="shared" si="27"/>
        <v>0</v>
      </c>
      <c r="BS43" s="250">
        <f t="shared" si="28"/>
        <v>0</v>
      </c>
      <c r="BT43" s="251" t="str">
        <f t="shared" si="29"/>
        <v/>
      </c>
      <c r="BU43" s="346">
        <f t="shared" si="30"/>
        <v>0</v>
      </c>
      <c r="BV43" s="346">
        <f t="shared" si="31"/>
        <v>0</v>
      </c>
      <c r="BW43" s="346">
        <f t="shared" si="32"/>
        <v>0</v>
      </c>
      <c r="BX43" s="348">
        <f t="shared" si="33"/>
        <v>0</v>
      </c>
      <c r="BY43" s="247">
        <f t="shared" si="34"/>
        <v>0</v>
      </c>
      <c r="BZ43" s="244">
        <f t="shared" si="35"/>
        <v>0</v>
      </c>
      <c r="CA43" s="244">
        <f t="shared" si="36"/>
        <v>0</v>
      </c>
      <c r="CB43" s="248">
        <f t="shared" si="37"/>
        <v>0</v>
      </c>
      <c r="CC43" s="247">
        <f t="shared" si="38"/>
        <v>0</v>
      </c>
      <c r="CD43" s="244">
        <f t="shared" si="39"/>
        <v>0</v>
      </c>
      <c r="CE43" s="244">
        <f t="shared" si="40"/>
        <v>0</v>
      </c>
      <c r="CF43" s="244">
        <f t="shared" si="41"/>
        <v>0</v>
      </c>
    </row>
    <row r="44" spans="1:84" ht="20.100000000000001" customHeight="1" x14ac:dyDescent="0.15">
      <c r="A44" s="238">
        <v>41</v>
      </c>
      <c r="B44" s="239">
        <v>41</v>
      </c>
      <c r="C44" s="240" t="str">
        <f t="shared" si="4"/>
        <v>5S10</v>
      </c>
      <c r="D44" s="241">
        <v>5</v>
      </c>
      <c r="E44" s="242">
        <v>10</v>
      </c>
      <c r="F44" s="395">
        <f>IF(D44="","",VLOOKUP(D44,'様式A-2'!$B$10:$E$438,4,0))</f>
        <v>47.595000000000006</v>
      </c>
      <c r="G44" s="242" t="s">
        <v>547</v>
      </c>
      <c r="H44" s="242" t="s">
        <v>495</v>
      </c>
      <c r="I44" s="242" t="s">
        <v>347</v>
      </c>
      <c r="J44" s="242" t="s">
        <v>545</v>
      </c>
      <c r="K44" s="242" t="str">
        <f t="shared" si="5"/>
        <v>うき・はく離</v>
      </c>
      <c r="L44" s="342"/>
      <c r="M44" s="342"/>
      <c r="N44" s="342">
        <v>0.1</v>
      </c>
      <c r="O44" s="342">
        <v>3</v>
      </c>
      <c r="P44" s="384"/>
      <c r="Q44" s="243" t="str">
        <f t="shared" si="42"/>
        <v xml:space="preserve">0.1m×3.0m </v>
      </c>
      <c r="R44" s="244">
        <f t="shared" si="6"/>
        <v>0.3</v>
      </c>
      <c r="S44" s="244" t="str">
        <f t="shared" si="7"/>
        <v/>
      </c>
      <c r="T44" s="242" t="s">
        <v>760</v>
      </c>
      <c r="U44" s="242" t="s">
        <v>620</v>
      </c>
      <c r="V44" s="242" t="str">
        <f t="shared" si="45"/>
        <v>Ⅱ</v>
      </c>
      <c r="W44" s="242"/>
      <c r="X44" s="242" t="s">
        <v>618</v>
      </c>
      <c r="Y44" s="242" t="str">
        <f t="shared" si="8"/>
        <v>Ⅱ</v>
      </c>
      <c r="Z44" s="242" t="str">
        <f t="shared" si="9"/>
        <v>Ⅱ</v>
      </c>
      <c r="AA44" s="242" t="str">
        <f t="shared" si="2"/>
        <v>否</v>
      </c>
      <c r="AB44" s="242" t="str">
        <f t="shared" si="10"/>
        <v>要監視</v>
      </c>
      <c r="AC44" s="242" t="str">
        <f t="shared" si="51"/>
        <v>継続</v>
      </c>
      <c r="AD44" s="242" t="str">
        <f t="shared" si="52"/>
        <v>監視（日常巡視）</v>
      </c>
      <c r="AE44" s="242" t="str">
        <f t="shared" si="53"/>
        <v>－</v>
      </c>
      <c r="AF44" s="242" t="str">
        <f t="shared" si="54"/>
        <v>継続監視</v>
      </c>
      <c r="AG44" s="242"/>
      <c r="AH44" s="243" t="str">
        <f t="shared" si="12"/>
        <v xml:space="preserve">うき・はく離、0.1m×3.0m </v>
      </c>
      <c r="AI44" s="243" t="s">
        <v>920</v>
      </c>
      <c r="BG44" s="246">
        <f t="shared" si="16"/>
        <v>5</v>
      </c>
      <c r="BH44" s="243">
        <f t="shared" si="17"/>
        <v>0</v>
      </c>
      <c r="BI44" s="243">
        <f t="shared" si="18"/>
        <v>0</v>
      </c>
      <c r="BJ44" s="243">
        <f t="shared" si="19"/>
        <v>0</v>
      </c>
      <c r="BK44" s="347">
        <f t="shared" si="20"/>
        <v>0</v>
      </c>
      <c r="BL44" s="247">
        <f t="shared" si="21"/>
        <v>0</v>
      </c>
      <c r="BM44" s="244">
        <f t="shared" si="22"/>
        <v>0</v>
      </c>
      <c r="BN44" s="244">
        <f t="shared" si="23"/>
        <v>0</v>
      </c>
      <c r="BO44" s="248">
        <f t="shared" si="24"/>
        <v>0.3</v>
      </c>
      <c r="BP44" s="249">
        <f t="shared" si="25"/>
        <v>0</v>
      </c>
      <c r="BQ44" s="244">
        <f t="shared" si="26"/>
        <v>0</v>
      </c>
      <c r="BR44" s="244">
        <f t="shared" si="27"/>
        <v>0</v>
      </c>
      <c r="BS44" s="250">
        <f t="shared" si="28"/>
        <v>0</v>
      </c>
      <c r="BT44" s="251" t="str">
        <f t="shared" si="29"/>
        <v/>
      </c>
      <c r="BU44" s="346">
        <f t="shared" si="30"/>
        <v>0</v>
      </c>
      <c r="BV44" s="346">
        <f t="shared" si="31"/>
        <v>0</v>
      </c>
      <c r="BW44" s="346">
        <f t="shared" si="32"/>
        <v>0</v>
      </c>
      <c r="BX44" s="348">
        <f t="shared" si="33"/>
        <v>0</v>
      </c>
      <c r="BY44" s="247">
        <f t="shared" si="34"/>
        <v>0</v>
      </c>
      <c r="BZ44" s="244">
        <f t="shared" si="35"/>
        <v>0</v>
      </c>
      <c r="CA44" s="244">
        <f t="shared" si="36"/>
        <v>0</v>
      </c>
      <c r="CB44" s="248">
        <f t="shared" si="37"/>
        <v>0.3</v>
      </c>
      <c r="CC44" s="247">
        <f t="shared" si="38"/>
        <v>0</v>
      </c>
      <c r="CD44" s="244">
        <f t="shared" si="39"/>
        <v>0</v>
      </c>
      <c r="CE44" s="244">
        <f t="shared" si="40"/>
        <v>0</v>
      </c>
      <c r="CF44" s="244">
        <f t="shared" si="41"/>
        <v>0</v>
      </c>
    </row>
    <row r="45" spans="1:84" ht="20.100000000000001" customHeight="1" x14ac:dyDescent="0.15">
      <c r="A45" s="238">
        <v>42</v>
      </c>
      <c r="B45" s="239">
        <v>42</v>
      </c>
      <c r="C45" s="240" t="str">
        <f t="shared" si="4"/>
        <v>5S11</v>
      </c>
      <c r="D45" s="241">
        <v>5</v>
      </c>
      <c r="E45" s="242">
        <v>11</v>
      </c>
      <c r="F45" s="395">
        <f>IF(D45="","",VLOOKUP(D45,'様式A-2'!$B$10:$E$438,4,0))</f>
        <v>47.595000000000006</v>
      </c>
      <c r="G45" s="242" t="s">
        <v>547</v>
      </c>
      <c r="H45" s="242" t="s">
        <v>495</v>
      </c>
      <c r="I45" s="242" t="s">
        <v>347</v>
      </c>
      <c r="J45" s="242" t="s">
        <v>545</v>
      </c>
      <c r="K45" s="242" t="str">
        <f t="shared" si="5"/>
        <v>うき・はく離</v>
      </c>
      <c r="L45" s="342"/>
      <c r="M45" s="342"/>
      <c r="N45" s="342">
        <v>2.4</v>
      </c>
      <c r="O45" s="342">
        <v>0.1</v>
      </c>
      <c r="P45" s="384"/>
      <c r="Q45" s="243" t="str">
        <f t="shared" si="42"/>
        <v xml:space="preserve">2.4m×0.1m </v>
      </c>
      <c r="R45" s="244">
        <f t="shared" si="6"/>
        <v>0.24</v>
      </c>
      <c r="S45" s="244" t="str">
        <f t="shared" si="7"/>
        <v/>
      </c>
      <c r="T45" s="242" t="s">
        <v>760</v>
      </c>
      <c r="U45" s="242" t="s">
        <v>620</v>
      </c>
      <c r="V45" s="242" t="str">
        <f t="shared" si="45"/>
        <v>Ⅱ</v>
      </c>
      <c r="W45" s="242"/>
      <c r="X45" s="242" t="s">
        <v>618</v>
      </c>
      <c r="Y45" s="242" t="str">
        <f t="shared" si="8"/>
        <v>Ⅱ</v>
      </c>
      <c r="Z45" s="242" t="str">
        <f t="shared" si="9"/>
        <v>Ⅱ</v>
      </c>
      <c r="AA45" s="242" t="str">
        <f t="shared" si="2"/>
        <v>否</v>
      </c>
      <c r="AB45" s="242" t="str">
        <f t="shared" si="10"/>
        <v>要監視</v>
      </c>
      <c r="AC45" s="242" t="str">
        <f t="shared" si="51"/>
        <v>継続</v>
      </c>
      <c r="AD45" s="242" t="str">
        <f t="shared" si="52"/>
        <v>監視（日常巡視）</v>
      </c>
      <c r="AE45" s="242" t="str">
        <f t="shared" si="53"/>
        <v>－</v>
      </c>
      <c r="AF45" s="242" t="str">
        <f t="shared" si="54"/>
        <v>継続監視</v>
      </c>
      <c r="AG45" s="242"/>
      <c r="AH45" s="243" t="str">
        <f t="shared" si="12"/>
        <v xml:space="preserve">うき・はく離、2.4m×0.1m </v>
      </c>
      <c r="AI45" s="243" t="s">
        <v>921</v>
      </c>
      <c r="BG45" s="246">
        <f t="shared" si="16"/>
        <v>5</v>
      </c>
      <c r="BH45" s="243">
        <f t="shared" si="17"/>
        <v>0</v>
      </c>
      <c r="BI45" s="243">
        <f t="shared" si="18"/>
        <v>0</v>
      </c>
      <c r="BJ45" s="243">
        <f t="shared" si="19"/>
        <v>0</v>
      </c>
      <c r="BK45" s="347">
        <f t="shared" si="20"/>
        <v>0</v>
      </c>
      <c r="BL45" s="247">
        <f t="shared" si="21"/>
        <v>0</v>
      </c>
      <c r="BM45" s="244">
        <f t="shared" si="22"/>
        <v>0</v>
      </c>
      <c r="BN45" s="244">
        <f t="shared" si="23"/>
        <v>0</v>
      </c>
      <c r="BO45" s="248">
        <f t="shared" si="24"/>
        <v>0.24</v>
      </c>
      <c r="BP45" s="249">
        <f t="shared" si="25"/>
        <v>0</v>
      </c>
      <c r="BQ45" s="244">
        <f t="shared" si="26"/>
        <v>0</v>
      </c>
      <c r="BR45" s="244">
        <f t="shared" si="27"/>
        <v>0</v>
      </c>
      <c r="BS45" s="250">
        <f t="shared" si="28"/>
        <v>0</v>
      </c>
      <c r="BT45" s="251" t="str">
        <f t="shared" si="29"/>
        <v/>
      </c>
      <c r="BU45" s="346">
        <f t="shared" si="30"/>
        <v>0</v>
      </c>
      <c r="BV45" s="346">
        <f t="shared" si="31"/>
        <v>0</v>
      </c>
      <c r="BW45" s="346">
        <f t="shared" si="32"/>
        <v>0</v>
      </c>
      <c r="BX45" s="348">
        <f t="shared" si="33"/>
        <v>0</v>
      </c>
      <c r="BY45" s="247">
        <f t="shared" si="34"/>
        <v>0</v>
      </c>
      <c r="BZ45" s="244">
        <f t="shared" si="35"/>
        <v>0</v>
      </c>
      <c r="CA45" s="244">
        <f t="shared" si="36"/>
        <v>0</v>
      </c>
      <c r="CB45" s="248">
        <f t="shared" si="37"/>
        <v>0.24</v>
      </c>
      <c r="CC45" s="247">
        <f t="shared" si="38"/>
        <v>0</v>
      </c>
      <c r="CD45" s="244">
        <f t="shared" si="39"/>
        <v>0</v>
      </c>
      <c r="CE45" s="244">
        <f t="shared" si="40"/>
        <v>0</v>
      </c>
      <c r="CF45" s="244">
        <f t="shared" si="41"/>
        <v>0</v>
      </c>
    </row>
    <row r="46" spans="1:84" ht="20.100000000000001" customHeight="1" x14ac:dyDescent="0.15">
      <c r="A46" s="238">
        <v>43</v>
      </c>
      <c r="B46" s="239">
        <v>43</v>
      </c>
      <c r="C46" s="240" t="str">
        <f t="shared" si="4"/>
        <v>5S12</v>
      </c>
      <c r="D46" s="241">
        <v>5</v>
      </c>
      <c r="E46" s="242">
        <v>12</v>
      </c>
      <c r="F46" s="395">
        <f>IF(D46="","",VLOOKUP(D46,'様式A-2'!$B$10:$E$438,4,0))</f>
        <v>47.595000000000006</v>
      </c>
      <c r="G46" s="242" t="s">
        <v>547</v>
      </c>
      <c r="H46" s="242" t="s">
        <v>495</v>
      </c>
      <c r="I46" s="242" t="s">
        <v>347</v>
      </c>
      <c r="J46" s="242" t="s">
        <v>545</v>
      </c>
      <c r="K46" s="242" t="str">
        <f t="shared" si="5"/>
        <v>うき・はく離</v>
      </c>
      <c r="L46" s="342"/>
      <c r="M46" s="342"/>
      <c r="N46" s="342">
        <v>0.1</v>
      </c>
      <c r="O46" s="342">
        <v>5.3</v>
      </c>
      <c r="P46" s="384"/>
      <c r="Q46" s="243" t="str">
        <f t="shared" si="42"/>
        <v xml:space="preserve">0.1m×5.3m </v>
      </c>
      <c r="R46" s="244">
        <f t="shared" si="6"/>
        <v>0.53</v>
      </c>
      <c r="S46" s="244" t="str">
        <f t="shared" si="7"/>
        <v/>
      </c>
      <c r="T46" s="242" t="s">
        <v>760</v>
      </c>
      <c r="U46" s="242" t="s">
        <v>620</v>
      </c>
      <c r="V46" s="242" t="str">
        <f t="shared" si="45"/>
        <v>Ⅱ</v>
      </c>
      <c r="W46" s="242"/>
      <c r="X46" s="242" t="s">
        <v>618</v>
      </c>
      <c r="Y46" s="242" t="str">
        <f t="shared" si="8"/>
        <v>Ⅱ</v>
      </c>
      <c r="Z46" s="242" t="str">
        <f t="shared" si="9"/>
        <v>Ⅱ</v>
      </c>
      <c r="AA46" s="242" t="str">
        <f t="shared" si="2"/>
        <v>否</v>
      </c>
      <c r="AB46" s="242" t="str">
        <f t="shared" si="10"/>
        <v>要監視</v>
      </c>
      <c r="AC46" s="242" t="str">
        <f t="shared" si="51"/>
        <v>継続</v>
      </c>
      <c r="AD46" s="242" t="str">
        <f t="shared" si="52"/>
        <v>監視（日常巡視）</v>
      </c>
      <c r="AE46" s="242" t="str">
        <f t="shared" si="53"/>
        <v>－</v>
      </c>
      <c r="AF46" s="242" t="str">
        <f t="shared" si="54"/>
        <v>継続監視</v>
      </c>
      <c r="AG46" s="242"/>
      <c r="AH46" s="243" t="str">
        <f t="shared" si="12"/>
        <v xml:space="preserve">うき・はく離、0.1m×5.3m </v>
      </c>
      <c r="AI46" s="243" t="s">
        <v>922</v>
      </c>
      <c r="BG46" s="246">
        <f t="shared" si="16"/>
        <v>5</v>
      </c>
      <c r="BH46" s="243">
        <f t="shared" si="17"/>
        <v>0</v>
      </c>
      <c r="BI46" s="243">
        <f t="shared" si="18"/>
        <v>0</v>
      </c>
      <c r="BJ46" s="243">
        <f t="shared" si="19"/>
        <v>0</v>
      </c>
      <c r="BK46" s="347">
        <f t="shared" si="20"/>
        <v>0</v>
      </c>
      <c r="BL46" s="247">
        <f t="shared" si="21"/>
        <v>0</v>
      </c>
      <c r="BM46" s="244">
        <f t="shared" si="22"/>
        <v>0</v>
      </c>
      <c r="BN46" s="244">
        <f t="shared" si="23"/>
        <v>0</v>
      </c>
      <c r="BO46" s="248">
        <f t="shared" si="24"/>
        <v>0.53</v>
      </c>
      <c r="BP46" s="249">
        <f t="shared" si="25"/>
        <v>0</v>
      </c>
      <c r="BQ46" s="244">
        <f t="shared" si="26"/>
        <v>0</v>
      </c>
      <c r="BR46" s="244">
        <f t="shared" si="27"/>
        <v>0</v>
      </c>
      <c r="BS46" s="250">
        <f t="shared" si="28"/>
        <v>0</v>
      </c>
      <c r="BT46" s="251" t="str">
        <f t="shared" si="29"/>
        <v/>
      </c>
      <c r="BU46" s="346">
        <f t="shared" si="30"/>
        <v>0</v>
      </c>
      <c r="BV46" s="346">
        <f t="shared" si="31"/>
        <v>0</v>
      </c>
      <c r="BW46" s="346">
        <f t="shared" si="32"/>
        <v>0</v>
      </c>
      <c r="BX46" s="348">
        <f t="shared" si="33"/>
        <v>0</v>
      </c>
      <c r="BY46" s="247">
        <f t="shared" si="34"/>
        <v>0</v>
      </c>
      <c r="BZ46" s="244">
        <f t="shared" si="35"/>
        <v>0</v>
      </c>
      <c r="CA46" s="244">
        <f t="shared" si="36"/>
        <v>0</v>
      </c>
      <c r="CB46" s="248">
        <f t="shared" si="37"/>
        <v>0.53</v>
      </c>
      <c r="CC46" s="247">
        <f t="shared" si="38"/>
        <v>0</v>
      </c>
      <c r="CD46" s="244">
        <f t="shared" si="39"/>
        <v>0</v>
      </c>
      <c r="CE46" s="244">
        <f t="shared" si="40"/>
        <v>0</v>
      </c>
      <c r="CF46" s="244">
        <f t="shared" si="41"/>
        <v>0</v>
      </c>
    </row>
    <row r="47" spans="1:84" ht="20.100000000000001" customHeight="1" x14ac:dyDescent="0.15">
      <c r="A47" s="238">
        <v>44</v>
      </c>
      <c r="B47" s="239">
        <v>44</v>
      </c>
      <c r="C47" s="240" t="str">
        <f t="shared" si="4"/>
        <v>5S13</v>
      </c>
      <c r="D47" s="241">
        <v>5</v>
      </c>
      <c r="E47" s="242">
        <v>13</v>
      </c>
      <c r="F47" s="395">
        <f>IF(D47="","",VLOOKUP(D47,'様式A-2'!$B$10:$E$438,4,0))</f>
        <v>47.595000000000006</v>
      </c>
      <c r="G47" s="242" t="s">
        <v>346</v>
      </c>
      <c r="H47" s="242" t="s">
        <v>884</v>
      </c>
      <c r="I47" s="242" t="s">
        <v>347</v>
      </c>
      <c r="J47" s="242" t="s">
        <v>654</v>
      </c>
      <c r="K47" s="242" t="str">
        <f t="shared" si="5"/>
        <v>欠損</v>
      </c>
      <c r="L47" s="342"/>
      <c r="M47" s="342"/>
      <c r="N47" s="342">
        <v>0.3</v>
      </c>
      <c r="O47" s="342">
        <v>0.1</v>
      </c>
      <c r="P47" s="384" t="s">
        <v>901</v>
      </c>
      <c r="Q47" s="243" t="str">
        <f t="shared" si="42"/>
        <v>0.3m×0.1m 内部鉄筋露出</v>
      </c>
      <c r="R47" s="244">
        <f t="shared" si="6"/>
        <v>0.03</v>
      </c>
      <c r="S47" s="244" t="str">
        <f t="shared" si="7"/>
        <v>内部鉄筋露出</v>
      </c>
      <c r="T47" s="242" t="s">
        <v>760</v>
      </c>
      <c r="U47" s="242" t="s">
        <v>620</v>
      </c>
      <c r="V47" s="242" t="str">
        <f t="shared" si="45"/>
        <v>Ⅱ</v>
      </c>
      <c r="W47" s="242"/>
      <c r="X47" s="242" t="s">
        <v>629</v>
      </c>
      <c r="Y47" s="242" t="str">
        <f t="shared" si="8"/>
        <v>－</v>
      </c>
      <c r="Z47" s="242" t="str">
        <f t="shared" si="9"/>
        <v>－</v>
      </c>
      <c r="AA47" s="242" t="s">
        <v>1106</v>
      </c>
      <c r="AB47" s="242" t="s">
        <v>1106</v>
      </c>
      <c r="AC47" s="242" t="s">
        <v>1106</v>
      </c>
      <c r="AD47" s="242" t="s">
        <v>1095</v>
      </c>
      <c r="AE47" s="242" t="s">
        <v>1095</v>
      </c>
      <c r="AF47" s="242" t="s">
        <v>1095</v>
      </c>
      <c r="AG47" s="242"/>
      <c r="AH47" s="243" t="str">
        <f t="shared" si="12"/>
        <v>欠損、0.3m×0.1m 内部鉄筋露出</v>
      </c>
      <c r="AI47" s="243" t="s">
        <v>923</v>
      </c>
      <c r="BG47" s="246">
        <f t="shared" si="16"/>
        <v>5</v>
      </c>
      <c r="BH47" s="243">
        <f t="shared" si="17"/>
        <v>0</v>
      </c>
      <c r="BI47" s="243">
        <f t="shared" si="18"/>
        <v>0</v>
      </c>
      <c r="BJ47" s="243">
        <f t="shared" si="19"/>
        <v>0</v>
      </c>
      <c r="BK47" s="347">
        <f t="shared" si="20"/>
        <v>0</v>
      </c>
      <c r="BL47" s="247">
        <f t="shared" si="21"/>
        <v>0</v>
      </c>
      <c r="BM47" s="244">
        <f t="shared" si="22"/>
        <v>0</v>
      </c>
      <c r="BN47" s="244">
        <f t="shared" si="23"/>
        <v>0</v>
      </c>
      <c r="BO47" s="248">
        <f t="shared" si="24"/>
        <v>0</v>
      </c>
      <c r="BP47" s="249">
        <f t="shared" si="25"/>
        <v>0</v>
      </c>
      <c r="BQ47" s="244">
        <f t="shared" si="26"/>
        <v>0</v>
      </c>
      <c r="BR47" s="244">
        <f t="shared" si="27"/>
        <v>0</v>
      </c>
      <c r="BS47" s="250">
        <f t="shared" si="28"/>
        <v>0</v>
      </c>
      <c r="BT47" s="251" t="str">
        <f t="shared" si="29"/>
        <v/>
      </c>
      <c r="BU47" s="346">
        <f t="shared" si="30"/>
        <v>0</v>
      </c>
      <c r="BV47" s="346">
        <f t="shared" si="31"/>
        <v>0</v>
      </c>
      <c r="BW47" s="346">
        <f t="shared" si="32"/>
        <v>0</v>
      </c>
      <c r="BX47" s="348">
        <f t="shared" si="33"/>
        <v>0</v>
      </c>
      <c r="BY47" s="247">
        <f t="shared" si="34"/>
        <v>0</v>
      </c>
      <c r="BZ47" s="244">
        <f t="shared" si="35"/>
        <v>0</v>
      </c>
      <c r="CA47" s="244">
        <f t="shared" si="36"/>
        <v>0</v>
      </c>
      <c r="CB47" s="248">
        <f t="shared" si="37"/>
        <v>0</v>
      </c>
      <c r="CC47" s="247">
        <f t="shared" si="38"/>
        <v>0</v>
      </c>
      <c r="CD47" s="244">
        <f t="shared" si="39"/>
        <v>0</v>
      </c>
      <c r="CE47" s="244">
        <f t="shared" si="40"/>
        <v>0</v>
      </c>
      <c r="CF47" s="244">
        <f t="shared" si="41"/>
        <v>0</v>
      </c>
    </row>
    <row r="48" spans="1:84" ht="20.100000000000001" customHeight="1" x14ac:dyDescent="0.15">
      <c r="A48" s="238">
        <v>45</v>
      </c>
      <c r="B48" s="239">
        <v>45</v>
      </c>
      <c r="C48" s="240" t="str">
        <f t="shared" si="4"/>
        <v>5S14</v>
      </c>
      <c r="D48" s="241">
        <v>5</v>
      </c>
      <c r="E48" s="242">
        <v>14</v>
      </c>
      <c r="F48" s="395">
        <f>IF(D48="","",VLOOKUP(D48,'様式A-2'!$B$10:$E$438,4,0))</f>
        <v>47.595000000000006</v>
      </c>
      <c r="G48" s="242" t="s">
        <v>346</v>
      </c>
      <c r="H48" s="242" t="s">
        <v>884</v>
      </c>
      <c r="I48" s="242" t="s">
        <v>348</v>
      </c>
      <c r="J48" s="242" t="s">
        <v>909</v>
      </c>
      <c r="K48" s="242" t="str">
        <f t="shared" si="5"/>
        <v>滞水・沈砂</v>
      </c>
      <c r="L48" s="342"/>
      <c r="M48" s="342"/>
      <c r="N48" s="342">
        <v>0.5</v>
      </c>
      <c r="O48" s="342">
        <v>6.9</v>
      </c>
      <c r="P48" s="384"/>
      <c r="Q48" s="243" t="str">
        <f t="shared" si="42"/>
        <v xml:space="preserve">0.5m×6.9m </v>
      </c>
      <c r="R48" s="244">
        <f t="shared" si="6"/>
        <v>3.45</v>
      </c>
      <c r="S48" s="244" t="str">
        <f t="shared" si="7"/>
        <v/>
      </c>
      <c r="T48" s="242" t="s">
        <v>648</v>
      </c>
      <c r="U48" s="242" t="str">
        <f t="shared" ref="U48:U58" si="58">IF(T48="新規確認","－","")</f>
        <v>－</v>
      </c>
      <c r="V48" s="242" t="str">
        <f t="shared" si="45"/>
        <v>－</v>
      </c>
      <c r="W48" s="242"/>
      <c r="X48" s="242" t="s">
        <v>629</v>
      </c>
      <c r="Y48" s="242" t="str">
        <f t="shared" ref="Y48" si="59">IF(D48="","",IF(AND(W48&lt;&gt;"",OR(W48="Ⅱa",W48="Ⅱb")),"Ⅱ",IF(W48&lt;&gt;"",W48,IF(OR(X48="Ⅱa",X48="Ⅱb"),"Ⅱ",X48))))</f>
        <v>－</v>
      </c>
      <c r="Z48" s="242" t="str">
        <f t="shared" ref="Z48" si="60">IF(D48="","",IF(OR(X48="Ⅱa",X48="Ⅱb"),"Ⅱ",X48))</f>
        <v>－</v>
      </c>
      <c r="AA48" s="242" t="s">
        <v>1106</v>
      </c>
      <c r="AB48" s="242" t="s">
        <v>1106</v>
      </c>
      <c r="AC48" s="242" t="s">
        <v>1106</v>
      </c>
      <c r="AD48" s="242" t="s">
        <v>528</v>
      </c>
      <c r="AE48" s="242" t="s">
        <v>528</v>
      </c>
      <c r="AF48" s="242" t="s">
        <v>528</v>
      </c>
      <c r="AG48" s="242"/>
      <c r="AH48" s="243" t="s">
        <v>1111</v>
      </c>
      <c r="AI48" s="243" t="str">
        <f t="shared" si="13"/>
        <v>－</v>
      </c>
      <c r="BG48" s="246">
        <f t="shared" si="16"/>
        <v>5</v>
      </c>
      <c r="BH48" s="243">
        <f t="shared" si="17"/>
        <v>0</v>
      </c>
      <c r="BI48" s="243">
        <f t="shared" si="18"/>
        <v>0</v>
      </c>
      <c r="BJ48" s="243">
        <f t="shared" si="19"/>
        <v>0</v>
      </c>
      <c r="BK48" s="347">
        <f t="shared" si="20"/>
        <v>0</v>
      </c>
      <c r="BL48" s="247">
        <f t="shared" si="21"/>
        <v>0</v>
      </c>
      <c r="BM48" s="244">
        <f t="shared" si="22"/>
        <v>0</v>
      </c>
      <c r="BN48" s="244">
        <f t="shared" si="23"/>
        <v>0</v>
      </c>
      <c r="BO48" s="248">
        <f t="shared" si="24"/>
        <v>0</v>
      </c>
      <c r="BP48" s="249">
        <f t="shared" si="25"/>
        <v>0</v>
      </c>
      <c r="BQ48" s="244">
        <f t="shared" si="26"/>
        <v>0</v>
      </c>
      <c r="BR48" s="244">
        <f t="shared" si="27"/>
        <v>0</v>
      </c>
      <c r="BS48" s="250">
        <f t="shared" si="28"/>
        <v>0</v>
      </c>
      <c r="BT48" s="251">
        <f t="shared" si="29"/>
        <v>5</v>
      </c>
      <c r="BU48" s="346">
        <f t="shared" si="30"/>
        <v>0</v>
      </c>
      <c r="BV48" s="346">
        <f t="shared" si="31"/>
        <v>0</v>
      </c>
      <c r="BW48" s="346">
        <f t="shared" si="32"/>
        <v>0</v>
      </c>
      <c r="BX48" s="348">
        <f t="shared" si="33"/>
        <v>0</v>
      </c>
      <c r="BY48" s="247">
        <f t="shared" si="34"/>
        <v>0</v>
      </c>
      <c r="BZ48" s="244">
        <f t="shared" si="35"/>
        <v>0</v>
      </c>
      <c r="CA48" s="244">
        <f t="shared" si="36"/>
        <v>0</v>
      </c>
      <c r="CB48" s="248">
        <f t="shared" si="37"/>
        <v>0</v>
      </c>
      <c r="CC48" s="247">
        <f t="shared" si="38"/>
        <v>0</v>
      </c>
      <c r="CD48" s="244">
        <f t="shared" si="39"/>
        <v>0</v>
      </c>
      <c r="CE48" s="244">
        <f t="shared" si="40"/>
        <v>0</v>
      </c>
      <c r="CF48" s="244">
        <f t="shared" si="41"/>
        <v>0</v>
      </c>
    </row>
    <row r="49" spans="1:84" ht="20.100000000000001" customHeight="1" x14ac:dyDescent="0.15">
      <c r="A49" s="238">
        <v>46</v>
      </c>
      <c r="B49" s="239">
        <v>46</v>
      </c>
      <c r="C49" s="240" t="str">
        <f t="shared" si="4"/>
        <v>6S1</v>
      </c>
      <c r="D49" s="241">
        <v>6</v>
      </c>
      <c r="E49" s="242">
        <f>IF(D49="","",COUNTIF($D$4:D49,D49))</f>
        <v>1</v>
      </c>
      <c r="F49" s="395">
        <f>IF(D49="","",VLOOKUP(D49,'様式A-2'!$B$10:$E$438,4,0))</f>
        <v>56.598000000000006</v>
      </c>
      <c r="G49" s="242" t="s">
        <v>547</v>
      </c>
      <c r="H49" s="242" t="s">
        <v>496</v>
      </c>
      <c r="I49" s="242" t="s">
        <v>347</v>
      </c>
      <c r="J49" s="242" t="s">
        <v>545</v>
      </c>
      <c r="K49" s="242" t="str">
        <f t="shared" si="5"/>
        <v>うき・はく離</v>
      </c>
      <c r="L49" s="342"/>
      <c r="M49" s="342"/>
      <c r="N49" s="342">
        <v>0.1</v>
      </c>
      <c r="O49" s="342">
        <v>1.5</v>
      </c>
      <c r="P49" s="384"/>
      <c r="Q49" s="243" t="str">
        <f t="shared" si="42"/>
        <v xml:space="preserve">0.1m×1.5m </v>
      </c>
      <c r="R49" s="244">
        <f t="shared" si="6"/>
        <v>0.15</v>
      </c>
      <c r="S49" s="244" t="str">
        <f t="shared" si="7"/>
        <v/>
      </c>
      <c r="T49" s="242" t="s">
        <v>760</v>
      </c>
      <c r="U49" s="242" t="s">
        <v>620</v>
      </c>
      <c r="V49" s="242" t="str">
        <f t="shared" si="45"/>
        <v>Ⅱ</v>
      </c>
      <c r="W49" s="242"/>
      <c r="X49" s="242" t="s">
        <v>618</v>
      </c>
      <c r="Y49" s="242" t="str">
        <f t="shared" si="8"/>
        <v>Ⅱ</v>
      </c>
      <c r="Z49" s="242" t="str">
        <f t="shared" si="9"/>
        <v>Ⅱ</v>
      </c>
      <c r="AA49" s="242" t="str">
        <f t="shared" si="2"/>
        <v>否</v>
      </c>
      <c r="AB49" s="242" t="str">
        <f t="shared" si="10"/>
        <v>要監視</v>
      </c>
      <c r="AC49" s="242" t="str">
        <f t="shared" si="51"/>
        <v>継続</v>
      </c>
      <c r="AD49" s="242" t="str">
        <f t="shared" ref="AD49:AD55" si="61">IF(D49="","",IF(P49="叩き落し",P49,IF(T49="新規確認","－",INDEX($AM$4:$AQ$38,MATCH(K49,$AL$4:$AL$38,0),MATCH(X49,$AM$3:$AQ$3,0)))))</f>
        <v>監視（日常巡視）</v>
      </c>
      <c r="AE49" s="242" t="str">
        <f t="shared" ref="AE49:AE55" si="62">IF(D49="","",INDEX($AT$4:$AX$38,MATCH(K49,$AS$4:$AS$38,0),MATCH(X49,$AT$3:$AX$3,0)))</f>
        <v>－</v>
      </c>
      <c r="AF49" s="242" t="str">
        <f t="shared" ref="AF49:AF55" si="63">IF(D49="","",INDEX($BA$4:$BE$38,MATCH(K49,$AZ$4:$AZ$38,0),MATCH(X49,$BA$3:$BE$3,0)))</f>
        <v>継続監視</v>
      </c>
      <c r="AG49" s="242"/>
      <c r="AH49" s="243" t="str">
        <f t="shared" si="12"/>
        <v xml:space="preserve">うき・はく離、0.1m×1.5m </v>
      </c>
      <c r="AI49" s="243" t="str">
        <f t="shared" si="13"/>
        <v xml:space="preserve">0.1m×1.5m </v>
      </c>
      <c r="BG49" s="246">
        <f t="shared" si="16"/>
        <v>6</v>
      </c>
      <c r="BH49" s="243">
        <f t="shared" si="17"/>
        <v>0</v>
      </c>
      <c r="BI49" s="243">
        <f t="shared" si="18"/>
        <v>0</v>
      </c>
      <c r="BJ49" s="243">
        <f t="shared" si="19"/>
        <v>0</v>
      </c>
      <c r="BK49" s="347">
        <f t="shared" si="20"/>
        <v>0</v>
      </c>
      <c r="BL49" s="247">
        <f t="shared" si="21"/>
        <v>0</v>
      </c>
      <c r="BM49" s="244">
        <f t="shared" si="22"/>
        <v>0</v>
      </c>
      <c r="BN49" s="244">
        <f t="shared" si="23"/>
        <v>0</v>
      </c>
      <c r="BO49" s="248">
        <f t="shared" si="24"/>
        <v>0.15</v>
      </c>
      <c r="BP49" s="249">
        <f t="shared" si="25"/>
        <v>0</v>
      </c>
      <c r="BQ49" s="244">
        <f t="shared" si="26"/>
        <v>0</v>
      </c>
      <c r="BR49" s="244">
        <f t="shared" si="27"/>
        <v>0</v>
      </c>
      <c r="BS49" s="250">
        <f t="shared" si="28"/>
        <v>0</v>
      </c>
      <c r="BT49" s="251" t="str">
        <f t="shared" si="29"/>
        <v/>
      </c>
      <c r="BU49" s="346">
        <f t="shared" si="30"/>
        <v>0</v>
      </c>
      <c r="BV49" s="346">
        <f t="shared" si="31"/>
        <v>0</v>
      </c>
      <c r="BW49" s="346">
        <f t="shared" si="32"/>
        <v>0</v>
      </c>
      <c r="BX49" s="348">
        <f t="shared" si="33"/>
        <v>0</v>
      </c>
      <c r="BY49" s="247">
        <f t="shared" si="34"/>
        <v>0</v>
      </c>
      <c r="BZ49" s="244">
        <f t="shared" si="35"/>
        <v>0</v>
      </c>
      <c r="CA49" s="244">
        <f t="shared" si="36"/>
        <v>0</v>
      </c>
      <c r="CB49" s="248">
        <f t="shared" si="37"/>
        <v>0.15</v>
      </c>
      <c r="CC49" s="247">
        <f t="shared" si="38"/>
        <v>0</v>
      </c>
      <c r="CD49" s="244">
        <f t="shared" si="39"/>
        <v>0</v>
      </c>
      <c r="CE49" s="244">
        <f t="shared" si="40"/>
        <v>0</v>
      </c>
      <c r="CF49" s="244">
        <f t="shared" si="41"/>
        <v>0</v>
      </c>
    </row>
    <row r="50" spans="1:84" ht="20.100000000000001" customHeight="1" x14ac:dyDescent="0.15">
      <c r="A50" s="238">
        <v>47</v>
      </c>
      <c r="B50" s="239">
        <v>47</v>
      </c>
      <c r="C50" s="240" t="str">
        <f t="shared" si="4"/>
        <v>6S2</v>
      </c>
      <c r="D50" s="241">
        <v>6</v>
      </c>
      <c r="E50" s="242">
        <f>IF(D50="","",COUNTIF($D$4:D50,D50))</f>
        <v>2</v>
      </c>
      <c r="F50" s="395">
        <f>IF(D50="","",VLOOKUP(D50,'様式A-2'!$B$10:$E$438,4,0))</f>
        <v>56.598000000000006</v>
      </c>
      <c r="G50" s="242" t="s">
        <v>547</v>
      </c>
      <c r="H50" s="242" t="s">
        <v>498</v>
      </c>
      <c r="I50" s="242" t="s">
        <v>348</v>
      </c>
      <c r="J50" s="242" t="s">
        <v>348</v>
      </c>
      <c r="K50" s="242" t="str">
        <f t="shared" si="5"/>
        <v>漏水</v>
      </c>
      <c r="L50" s="342"/>
      <c r="M50" s="342"/>
      <c r="N50" s="342">
        <v>0.1</v>
      </c>
      <c r="O50" s="342">
        <v>6.9</v>
      </c>
      <c r="P50" s="384" t="s">
        <v>905</v>
      </c>
      <c r="Q50" s="243" t="str">
        <f t="shared" si="42"/>
        <v>0.1m×6.9m にじみ</v>
      </c>
      <c r="R50" s="244">
        <f t="shared" si="6"/>
        <v>0.69</v>
      </c>
      <c r="S50" s="244" t="str">
        <f t="shared" si="7"/>
        <v>にじみ</v>
      </c>
      <c r="T50" s="242" t="s">
        <v>760</v>
      </c>
      <c r="U50" s="242" t="s">
        <v>620</v>
      </c>
      <c r="V50" s="242" t="str">
        <f t="shared" si="45"/>
        <v>Ⅱ</v>
      </c>
      <c r="W50" s="242"/>
      <c r="X50" s="242" t="s">
        <v>618</v>
      </c>
      <c r="Y50" s="242" t="str">
        <f t="shared" si="8"/>
        <v>Ⅱ</v>
      </c>
      <c r="Z50" s="242" t="str">
        <f t="shared" si="9"/>
        <v>Ⅱ</v>
      </c>
      <c r="AA50" s="242" t="str">
        <f t="shared" si="2"/>
        <v>否</v>
      </c>
      <c r="AB50" s="242" t="str">
        <f t="shared" si="10"/>
        <v>要監視</v>
      </c>
      <c r="AC50" s="242" t="str">
        <f t="shared" si="51"/>
        <v>継続</v>
      </c>
      <c r="AD50" s="242" t="str">
        <f t="shared" si="61"/>
        <v>監視（日常巡視）</v>
      </c>
      <c r="AE50" s="242" t="str">
        <f t="shared" si="62"/>
        <v>－</v>
      </c>
      <c r="AF50" s="242" t="str">
        <f t="shared" si="63"/>
        <v>継続監視</v>
      </c>
      <c r="AG50" s="242"/>
      <c r="AH50" s="243" t="str">
        <f t="shared" si="12"/>
        <v>漏水、0.1m×6.9m にじみ</v>
      </c>
      <c r="AI50" s="243" t="str">
        <f t="shared" si="13"/>
        <v>0.1m×6.9m にじみ</v>
      </c>
      <c r="BG50" s="246">
        <f t="shared" si="16"/>
        <v>6</v>
      </c>
      <c r="BH50" s="243">
        <f t="shared" si="17"/>
        <v>0</v>
      </c>
      <c r="BI50" s="243">
        <f t="shared" si="18"/>
        <v>0</v>
      </c>
      <c r="BJ50" s="243">
        <f t="shared" si="19"/>
        <v>0</v>
      </c>
      <c r="BK50" s="347">
        <f t="shared" si="20"/>
        <v>0</v>
      </c>
      <c r="BL50" s="247">
        <f t="shared" si="21"/>
        <v>0</v>
      </c>
      <c r="BM50" s="244">
        <f t="shared" si="22"/>
        <v>0</v>
      </c>
      <c r="BN50" s="244">
        <f t="shared" si="23"/>
        <v>0</v>
      </c>
      <c r="BO50" s="248">
        <f t="shared" si="24"/>
        <v>0</v>
      </c>
      <c r="BP50" s="249">
        <f t="shared" si="25"/>
        <v>0</v>
      </c>
      <c r="BQ50" s="244">
        <f t="shared" si="26"/>
        <v>0</v>
      </c>
      <c r="BR50" s="244">
        <f t="shared" si="27"/>
        <v>0</v>
      </c>
      <c r="BS50" s="250">
        <f t="shared" si="28"/>
        <v>0.69</v>
      </c>
      <c r="BT50" s="251" t="str">
        <f t="shared" si="29"/>
        <v/>
      </c>
      <c r="BU50" s="346">
        <f t="shared" si="30"/>
        <v>0</v>
      </c>
      <c r="BV50" s="346">
        <f t="shared" si="31"/>
        <v>0</v>
      </c>
      <c r="BW50" s="346">
        <f t="shared" si="32"/>
        <v>0</v>
      </c>
      <c r="BX50" s="348">
        <f t="shared" si="33"/>
        <v>0</v>
      </c>
      <c r="BY50" s="247">
        <f t="shared" si="34"/>
        <v>0</v>
      </c>
      <c r="BZ50" s="244">
        <f t="shared" si="35"/>
        <v>0</v>
      </c>
      <c r="CA50" s="244">
        <f t="shared" si="36"/>
        <v>0</v>
      </c>
      <c r="CB50" s="248">
        <f t="shared" si="37"/>
        <v>0</v>
      </c>
      <c r="CC50" s="247">
        <f t="shared" si="38"/>
        <v>0</v>
      </c>
      <c r="CD50" s="244">
        <f t="shared" si="39"/>
        <v>0</v>
      </c>
      <c r="CE50" s="244">
        <f t="shared" si="40"/>
        <v>0</v>
      </c>
      <c r="CF50" s="244">
        <f t="shared" si="41"/>
        <v>0.69</v>
      </c>
    </row>
    <row r="51" spans="1:84" ht="20.100000000000001" customHeight="1" x14ac:dyDescent="0.15">
      <c r="A51" s="238">
        <v>48</v>
      </c>
      <c r="B51" s="239">
        <v>48</v>
      </c>
      <c r="C51" s="240" t="str">
        <f t="shared" si="4"/>
        <v>6S3</v>
      </c>
      <c r="D51" s="241">
        <v>6</v>
      </c>
      <c r="E51" s="242">
        <f>IF(D51="","",COUNTIF($D$4:D51,D51))</f>
        <v>3</v>
      </c>
      <c r="F51" s="395">
        <f>IF(D51="","",VLOOKUP(D51,'様式A-2'!$B$10:$E$438,4,0))</f>
        <v>56.598000000000006</v>
      </c>
      <c r="G51" s="242" t="s">
        <v>547</v>
      </c>
      <c r="H51" s="242" t="s">
        <v>498</v>
      </c>
      <c r="I51" s="242" t="s">
        <v>348</v>
      </c>
      <c r="J51" s="242" t="s">
        <v>348</v>
      </c>
      <c r="K51" s="242" t="str">
        <f t="shared" si="5"/>
        <v>漏水</v>
      </c>
      <c r="L51" s="342"/>
      <c r="M51" s="342"/>
      <c r="N51" s="342">
        <v>0.38</v>
      </c>
      <c r="O51" s="342">
        <v>7.2</v>
      </c>
      <c r="P51" s="384" t="s">
        <v>902</v>
      </c>
      <c r="Q51" s="243" t="str">
        <f>IF(C51="","",IF(J51="ひび割れ","幅"&amp;TEXT(L51,"0.0")&amp;"mm×長さ"&amp;TEXT(M51,"0.0")&amp;"m",IF(N51="",P51,IF(J51="その他",P51&amp;"、"&amp;TEXT(N51,"0.0")&amp;"m×"&amp;TEXT(O51,"0.0")&amp;"m ",TEXT(N51,"0.00")&amp;"m×"&amp;TEXT(O51,"0.0")&amp;"m "&amp;P51))))</f>
        <v>0.38m×7.2m 遊離石灰</v>
      </c>
      <c r="R51" s="244">
        <f t="shared" si="6"/>
        <v>2.74</v>
      </c>
      <c r="S51" s="244" t="str">
        <f t="shared" si="7"/>
        <v>遊離石灰</v>
      </c>
      <c r="T51" s="242" t="s">
        <v>917</v>
      </c>
      <c r="U51" s="242" t="s">
        <v>620</v>
      </c>
      <c r="V51" s="242" t="str">
        <f t="shared" si="45"/>
        <v>Ⅱ</v>
      </c>
      <c r="W51" s="242"/>
      <c r="X51" s="242" t="s">
        <v>618</v>
      </c>
      <c r="Y51" s="242" t="str">
        <f t="shared" si="8"/>
        <v>Ⅱ</v>
      </c>
      <c r="Z51" s="242" t="str">
        <f t="shared" si="9"/>
        <v>Ⅱ</v>
      </c>
      <c r="AA51" s="242" t="str">
        <f t="shared" si="2"/>
        <v>否</v>
      </c>
      <c r="AB51" s="242" t="str">
        <f t="shared" si="10"/>
        <v>要監視</v>
      </c>
      <c r="AC51" s="242" t="str">
        <f t="shared" si="51"/>
        <v>継続</v>
      </c>
      <c r="AD51" s="242" t="str">
        <f t="shared" si="61"/>
        <v>監視（日常巡視）</v>
      </c>
      <c r="AE51" s="242" t="str">
        <f t="shared" si="62"/>
        <v>－</v>
      </c>
      <c r="AF51" s="242" t="str">
        <f t="shared" si="63"/>
        <v>継続監視</v>
      </c>
      <c r="AG51" s="242"/>
      <c r="AH51" s="243" t="str">
        <f t="shared" si="12"/>
        <v>漏水、0.38m×7.2m 遊離石灰</v>
      </c>
      <c r="AI51" s="243" t="s">
        <v>905</v>
      </c>
      <c r="BG51" s="246">
        <f t="shared" si="16"/>
        <v>6</v>
      </c>
      <c r="BH51" s="243">
        <f t="shared" si="17"/>
        <v>0</v>
      </c>
      <c r="BI51" s="243">
        <f t="shared" si="18"/>
        <v>0</v>
      </c>
      <c r="BJ51" s="243">
        <f t="shared" si="19"/>
        <v>0</v>
      </c>
      <c r="BK51" s="347">
        <f t="shared" si="20"/>
        <v>0</v>
      </c>
      <c r="BL51" s="247">
        <f t="shared" si="21"/>
        <v>0</v>
      </c>
      <c r="BM51" s="244">
        <f t="shared" si="22"/>
        <v>0</v>
      </c>
      <c r="BN51" s="244">
        <f t="shared" si="23"/>
        <v>0</v>
      </c>
      <c r="BO51" s="248">
        <f t="shared" si="24"/>
        <v>0</v>
      </c>
      <c r="BP51" s="249">
        <f t="shared" si="25"/>
        <v>0</v>
      </c>
      <c r="BQ51" s="244">
        <f t="shared" si="26"/>
        <v>0</v>
      </c>
      <c r="BR51" s="244">
        <f t="shared" si="27"/>
        <v>0</v>
      </c>
      <c r="BS51" s="250">
        <f t="shared" si="28"/>
        <v>2.74</v>
      </c>
      <c r="BT51" s="251" t="str">
        <f t="shared" si="29"/>
        <v/>
      </c>
      <c r="BU51" s="346">
        <f t="shared" si="30"/>
        <v>0</v>
      </c>
      <c r="BV51" s="346">
        <f t="shared" si="31"/>
        <v>0</v>
      </c>
      <c r="BW51" s="346">
        <f t="shared" si="32"/>
        <v>0</v>
      </c>
      <c r="BX51" s="348">
        <f t="shared" si="33"/>
        <v>0</v>
      </c>
      <c r="BY51" s="247">
        <f t="shared" si="34"/>
        <v>0</v>
      </c>
      <c r="BZ51" s="244">
        <f t="shared" si="35"/>
        <v>0</v>
      </c>
      <c r="CA51" s="244">
        <f t="shared" si="36"/>
        <v>0</v>
      </c>
      <c r="CB51" s="248">
        <f t="shared" si="37"/>
        <v>0</v>
      </c>
      <c r="CC51" s="247">
        <f t="shared" si="38"/>
        <v>0</v>
      </c>
      <c r="CD51" s="244">
        <f t="shared" si="39"/>
        <v>0</v>
      </c>
      <c r="CE51" s="244">
        <f t="shared" si="40"/>
        <v>0</v>
      </c>
      <c r="CF51" s="244">
        <f t="shared" si="41"/>
        <v>2.74</v>
      </c>
    </row>
    <row r="52" spans="1:84" ht="20.100000000000001" customHeight="1" x14ac:dyDescent="0.15">
      <c r="A52" s="238">
        <v>49</v>
      </c>
      <c r="B52" s="239">
        <v>49</v>
      </c>
      <c r="C52" s="240" t="str">
        <f t="shared" si="4"/>
        <v>6S4</v>
      </c>
      <c r="D52" s="241">
        <v>6</v>
      </c>
      <c r="E52" s="242">
        <f>IF(D52="","",COUNTIF($D$4:D52,D52))</f>
        <v>4</v>
      </c>
      <c r="F52" s="395">
        <f>IF(D52="","",VLOOKUP(D52,'様式A-2'!$B$10:$E$438,4,0))</f>
        <v>56.598000000000006</v>
      </c>
      <c r="G52" s="242" t="s">
        <v>547</v>
      </c>
      <c r="H52" s="242" t="s">
        <v>497</v>
      </c>
      <c r="I52" s="242" t="s">
        <v>348</v>
      </c>
      <c r="J52" s="242" t="s">
        <v>348</v>
      </c>
      <c r="K52" s="242" t="str">
        <f t="shared" si="5"/>
        <v>漏水</v>
      </c>
      <c r="L52" s="342"/>
      <c r="M52" s="342"/>
      <c r="N52" s="342">
        <v>0.25</v>
      </c>
      <c r="O52" s="342">
        <v>7.8</v>
      </c>
      <c r="P52" s="384" t="s">
        <v>905</v>
      </c>
      <c r="Q52" s="243" t="str">
        <f>IF(C52="","",IF(J52="ひび割れ","幅"&amp;TEXT(L52,"0.0")&amp;"mm×長さ"&amp;TEXT(M52,"0.0")&amp;"m",IF(N52="",P52,IF(J52="その他",P52&amp;"、"&amp;TEXT(N52,"0.0")&amp;"m×"&amp;TEXT(O52,"0.0")&amp;"m ",TEXT(N52,"0.00")&amp;"m×"&amp;TEXT(O52,"0.0")&amp;"m "&amp;P52))))</f>
        <v>0.25m×7.8m にじみ</v>
      </c>
      <c r="R52" s="244">
        <f t="shared" si="6"/>
        <v>1.95</v>
      </c>
      <c r="S52" s="244" t="str">
        <f t="shared" si="7"/>
        <v>にじみ</v>
      </c>
      <c r="T52" s="242" t="s">
        <v>760</v>
      </c>
      <c r="U52" s="242" t="s">
        <v>620</v>
      </c>
      <c r="V52" s="242" t="str">
        <f t="shared" si="45"/>
        <v>Ⅱ</v>
      </c>
      <c r="W52" s="242"/>
      <c r="X52" s="242" t="s">
        <v>618</v>
      </c>
      <c r="Y52" s="242" t="str">
        <f t="shared" si="8"/>
        <v>Ⅱ</v>
      </c>
      <c r="Z52" s="242" t="str">
        <f t="shared" si="9"/>
        <v>Ⅱ</v>
      </c>
      <c r="AA52" s="242" t="str">
        <f t="shared" si="2"/>
        <v>否</v>
      </c>
      <c r="AB52" s="242" t="str">
        <f t="shared" si="10"/>
        <v>要監視</v>
      </c>
      <c r="AC52" s="242" t="str">
        <f t="shared" si="51"/>
        <v>継続</v>
      </c>
      <c r="AD52" s="242" t="str">
        <f t="shared" si="61"/>
        <v>監視（日常巡視）</v>
      </c>
      <c r="AE52" s="242" t="str">
        <f t="shared" si="62"/>
        <v>－</v>
      </c>
      <c r="AF52" s="242" t="str">
        <f t="shared" si="63"/>
        <v>継続監視</v>
      </c>
      <c r="AG52" s="242"/>
      <c r="AH52" s="243" t="s">
        <v>1094</v>
      </c>
      <c r="AI52" s="243" t="str">
        <f t="shared" si="13"/>
        <v>0.25m×7.8m にじみ</v>
      </c>
      <c r="BG52" s="246">
        <f t="shared" si="16"/>
        <v>6</v>
      </c>
      <c r="BH52" s="243">
        <f t="shared" si="17"/>
        <v>0</v>
      </c>
      <c r="BI52" s="243">
        <f t="shared" si="18"/>
        <v>0</v>
      </c>
      <c r="BJ52" s="243">
        <f t="shared" si="19"/>
        <v>0</v>
      </c>
      <c r="BK52" s="347">
        <f t="shared" si="20"/>
        <v>0</v>
      </c>
      <c r="BL52" s="247">
        <f t="shared" si="21"/>
        <v>0</v>
      </c>
      <c r="BM52" s="244">
        <f t="shared" si="22"/>
        <v>0</v>
      </c>
      <c r="BN52" s="244">
        <f t="shared" si="23"/>
        <v>0</v>
      </c>
      <c r="BO52" s="248">
        <f t="shared" si="24"/>
        <v>0</v>
      </c>
      <c r="BP52" s="249">
        <f t="shared" si="25"/>
        <v>0</v>
      </c>
      <c r="BQ52" s="244">
        <f t="shared" si="26"/>
        <v>0</v>
      </c>
      <c r="BR52" s="244">
        <f t="shared" si="27"/>
        <v>0</v>
      </c>
      <c r="BS52" s="250">
        <f t="shared" si="28"/>
        <v>1.95</v>
      </c>
      <c r="BT52" s="251" t="str">
        <f t="shared" si="29"/>
        <v/>
      </c>
      <c r="BU52" s="346">
        <f t="shared" si="30"/>
        <v>0</v>
      </c>
      <c r="BV52" s="346">
        <f t="shared" si="31"/>
        <v>0</v>
      </c>
      <c r="BW52" s="346">
        <f t="shared" si="32"/>
        <v>0</v>
      </c>
      <c r="BX52" s="348">
        <f t="shared" si="33"/>
        <v>0</v>
      </c>
      <c r="BY52" s="247">
        <f t="shared" si="34"/>
        <v>0</v>
      </c>
      <c r="BZ52" s="244">
        <f t="shared" si="35"/>
        <v>0</v>
      </c>
      <c r="CA52" s="244">
        <f t="shared" si="36"/>
        <v>0</v>
      </c>
      <c r="CB52" s="248">
        <f t="shared" si="37"/>
        <v>0</v>
      </c>
      <c r="CC52" s="247">
        <f t="shared" si="38"/>
        <v>0</v>
      </c>
      <c r="CD52" s="244">
        <f t="shared" si="39"/>
        <v>0</v>
      </c>
      <c r="CE52" s="244">
        <f t="shared" si="40"/>
        <v>0</v>
      </c>
      <c r="CF52" s="244">
        <f t="shared" si="41"/>
        <v>1.95</v>
      </c>
    </row>
    <row r="53" spans="1:84" ht="20.100000000000001" customHeight="1" x14ac:dyDescent="0.15">
      <c r="A53" s="238">
        <v>50</v>
      </c>
      <c r="B53" s="239">
        <v>50</v>
      </c>
      <c r="C53" s="240" t="str">
        <f t="shared" si="4"/>
        <v>6S5</v>
      </c>
      <c r="D53" s="241">
        <v>6</v>
      </c>
      <c r="E53" s="242">
        <f>IF(D53="","",COUNTIF($D$4:D53,D53))</f>
        <v>5</v>
      </c>
      <c r="F53" s="395">
        <f>IF(D53="","",VLOOKUP(D53,'様式A-2'!$B$10:$E$438,4,0))</f>
        <v>56.598000000000006</v>
      </c>
      <c r="G53" s="242" t="s">
        <v>547</v>
      </c>
      <c r="H53" s="242" t="s">
        <v>497</v>
      </c>
      <c r="I53" s="242" t="s">
        <v>348</v>
      </c>
      <c r="J53" s="242" t="s">
        <v>348</v>
      </c>
      <c r="K53" s="242" t="str">
        <f t="shared" si="5"/>
        <v>漏水</v>
      </c>
      <c r="L53" s="342"/>
      <c r="M53" s="342"/>
      <c r="N53" s="342">
        <v>1.1000000000000001</v>
      </c>
      <c r="O53" s="342">
        <v>7.1</v>
      </c>
      <c r="P53" s="384" t="s">
        <v>902</v>
      </c>
      <c r="Q53" s="243" t="str">
        <f t="shared" si="42"/>
        <v>1.1m×7.1m 遊離石灰</v>
      </c>
      <c r="R53" s="244">
        <f t="shared" si="6"/>
        <v>7.81</v>
      </c>
      <c r="S53" s="244" t="str">
        <f t="shared" si="7"/>
        <v>遊離石灰</v>
      </c>
      <c r="T53" s="242" t="s">
        <v>917</v>
      </c>
      <c r="U53" s="242" t="s">
        <v>620</v>
      </c>
      <c r="V53" s="242" t="str">
        <f t="shared" si="45"/>
        <v>Ⅱ</v>
      </c>
      <c r="W53" s="242"/>
      <c r="X53" s="242" t="s">
        <v>618</v>
      </c>
      <c r="Y53" s="242" t="str">
        <f t="shared" si="8"/>
        <v>Ⅱ</v>
      </c>
      <c r="Z53" s="242" t="str">
        <f t="shared" si="9"/>
        <v>Ⅱ</v>
      </c>
      <c r="AA53" s="242" t="str">
        <f t="shared" si="2"/>
        <v>否</v>
      </c>
      <c r="AB53" s="242" t="str">
        <f t="shared" si="10"/>
        <v>要監視</v>
      </c>
      <c r="AC53" s="242" t="str">
        <f t="shared" si="51"/>
        <v>継続</v>
      </c>
      <c r="AD53" s="242" t="str">
        <f t="shared" si="61"/>
        <v>監視（日常巡視）</v>
      </c>
      <c r="AE53" s="242" t="str">
        <f t="shared" si="62"/>
        <v>－</v>
      </c>
      <c r="AF53" s="242" t="str">
        <f t="shared" si="63"/>
        <v>継続監視</v>
      </c>
      <c r="AG53" s="242"/>
      <c r="AH53" s="243" t="str">
        <f t="shared" si="12"/>
        <v>漏水、1.1m×7.1m 遊離石灰</v>
      </c>
      <c r="AI53" s="243" t="s">
        <v>905</v>
      </c>
      <c r="BG53" s="246">
        <f t="shared" si="16"/>
        <v>6</v>
      </c>
      <c r="BH53" s="243">
        <f t="shared" si="17"/>
        <v>0</v>
      </c>
      <c r="BI53" s="243">
        <f t="shared" si="18"/>
        <v>0</v>
      </c>
      <c r="BJ53" s="243">
        <f t="shared" si="19"/>
        <v>0</v>
      </c>
      <c r="BK53" s="347">
        <f t="shared" si="20"/>
        <v>0</v>
      </c>
      <c r="BL53" s="247">
        <f t="shared" si="21"/>
        <v>0</v>
      </c>
      <c r="BM53" s="244">
        <f t="shared" si="22"/>
        <v>0</v>
      </c>
      <c r="BN53" s="244">
        <f t="shared" si="23"/>
        <v>0</v>
      </c>
      <c r="BO53" s="248">
        <f t="shared" si="24"/>
        <v>0</v>
      </c>
      <c r="BP53" s="249">
        <f t="shared" si="25"/>
        <v>0</v>
      </c>
      <c r="BQ53" s="244">
        <f t="shared" si="26"/>
        <v>0</v>
      </c>
      <c r="BR53" s="244">
        <f t="shared" si="27"/>
        <v>0</v>
      </c>
      <c r="BS53" s="250">
        <f t="shared" si="28"/>
        <v>7.81</v>
      </c>
      <c r="BT53" s="251" t="str">
        <f t="shared" si="29"/>
        <v/>
      </c>
      <c r="BU53" s="346">
        <f t="shared" si="30"/>
        <v>0</v>
      </c>
      <c r="BV53" s="346">
        <f t="shared" si="31"/>
        <v>0</v>
      </c>
      <c r="BW53" s="346">
        <f t="shared" si="32"/>
        <v>0</v>
      </c>
      <c r="BX53" s="348">
        <f t="shared" si="33"/>
        <v>0</v>
      </c>
      <c r="BY53" s="247">
        <f t="shared" si="34"/>
        <v>0</v>
      </c>
      <c r="BZ53" s="244">
        <f t="shared" si="35"/>
        <v>0</v>
      </c>
      <c r="CA53" s="244">
        <f t="shared" si="36"/>
        <v>0</v>
      </c>
      <c r="CB53" s="248">
        <f t="shared" si="37"/>
        <v>0</v>
      </c>
      <c r="CC53" s="247">
        <f t="shared" si="38"/>
        <v>0</v>
      </c>
      <c r="CD53" s="244">
        <f t="shared" si="39"/>
        <v>0</v>
      </c>
      <c r="CE53" s="244">
        <f t="shared" si="40"/>
        <v>0</v>
      </c>
      <c r="CF53" s="244">
        <f t="shared" si="41"/>
        <v>7.81</v>
      </c>
    </row>
    <row r="54" spans="1:84" ht="20.100000000000001" customHeight="1" x14ac:dyDescent="0.15">
      <c r="A54" s="238">
        <v>51</v>
      </c>
      <c r="B54" s="239">
        <v>51</v>
      </c>
      <c r="C54" s="240" t="str">
        <f t="shared" si="4"/>
        <v>6S6</v>
      </c>
      <c r="D54" s="241">
        <v>6</v>
      </c>
      <c r="E54" s="242">
        <f>IF(D54="","",COUNTIF($D$4:D54,D54))</f>
        <v>6</v>
      </c>
      <c r="F54" s="395">
        <f>IF(D54="","",VLOOKUP(D54,'様式A-2'!$B$10:$E$438,4,0))</f>
        <v>56.598000000000006</v>
      </c>
      <c r="G54" s="242" t="s">
        <v>547</v>
      </c>
      <c r="H54" s="242" t="s">
        <v>497</v>
      </c>
      <c r="I54" s="242" t="s">
        <v>348</v>
      </c>
      <c r="J54" s="242" t="s">
        <v>348</v>
      </c>
      <c r="K54" s="242" t="str">
        <f t="shared" si="5"/>
        <v>漏水</v>
      </c>
      <c r="L54" s="342"/>
      <c r="M54" s="342"/>
      <c r="N54" s="342">
        <v>0.2</v>
      </c>
      <c r="O54" s="342">
        <v>3.7</v>
      </c>
      <c r="P54" s="384" t="s">
        <v>902</v>
      </c>
      <c r="Q54" s="243" t="str">
        <f t="shared" si="42"/>
        <v>0.2m×3.7m 遊離石灰</v>
      </c>
      <c r="R54" s="244">
        <f t="shared" si="6"/>
        <v>0.74</v>
      </c>
      <c r="S54" s="244" t="str">
        <f t="shared" si="7"/>
        <v>遊離石灰</v>
      </c>
      <c r="T54" s="242" t="s">
        <v>760</v>
      </c>
      <c r="U54" s="242" t="s">
        <v>620</v>
      </c>
      <c r="V54" s="242" t="str">
        <f t="shared" si="45"/>
        <v>Ⅱ</v>
      </c>
      <c r="W54" s="242"/>
      <c r="X54" s="242" t="s">
        <v>618</v>
      </c>
      <c r="Y54" s="242" t="str">
        <f t="shared" si="8"/>
        <v>Ⅱ</v>
      </c>
      <c r="Z54" s="242" t="str">
        <f t="shared" si="9"/>
        <v>Ⅱ</v>
      </c>
      <c r="AA54" s="242" t="str">
        <f t="shared" si="2"/>
        <v>否</v>
      </c>
      <c r="AB54" s="242" t="str">
        <f t="shared" si="10"/>
        <v>要監視</v>
      </c>
      <c r="AC54" s="242" t="str">
        <f t="shared" si="51"/>
        <v>継続</v>
      </c>
      <c r="AD54" s="242" t="str">
        <f t="shared" si="61"/>
        <v>監視（日常巡視）</v>
      </c>
      <c r="AE54" s="242" t="str">
        <f t="shared" si="62"/>
        <v>－</v>
      </c>
      <c r="AF54" s="242" t="str">
        <f t="shared" si="63"/>
        <v>継続監視</v>
      </c>
      <c r="AG54" s="242"/>
      <c r="AH54" s="243" t="str">
        <f t="shared" si="12"/>
        <v>漏水、0.2m×3.7m 遊離石灰</v>
      </c>
      <c r="AI54" s="243" t="s">
        <v>905</v>
      </c>
      <c r="BG54" s="246">
        <f t="shared" si="16"/>
        <v>6</v>
      </c>
      <c r="BH54" s="243">
        <f t="shared" si="17"/>
        <v>0</v>
      </c>
      <c r="BI54" s="243">
        <f t="shared" si="18"/>
        <v>0</v>
      </c>
      <c r="BJ54" s="243">
        <f t="shared" si="19"/>
        <v>0</v>
      </c>
      <c r="BK54" s="347">
        <f t="shared" si="20"/>
        <v>0</v>
      </c>
      <c r="BL54" s="247">
        <f t="shared" si="21"/>
        <v>0</v>
      </c>
      <c r="BM54" s="244">
        <f t="shared" si="22"/>
        <v>0</v>
      </c>
      <c r="BN54" s="244">
        <f t="shared" si="23"/>
        <v>0</v>
      </c>
      <c r="BO54" s="248">
        <f t="shared" si="24"/>
        <v>0</v>
      </c>
      <c r="BP54" s="249">
        <f t="shared" si="25"/>
        <v>0</v>
      </c>
      <c r="BQ54" s="244">
        <f t="shared" si="26"/>
        <v>0</v>
      </c>
      <c r="BR54" s="244">
        <f t="shared" si="27"/>
        <v>0</v>
      </c>
      <c r="BS54" s="250">
        <f t="shared" si="28"/>
        <v>0.74</v>
      </c>
      <c r="BT54" s="251" t="str">
        <f t="shared" si="29"/>
        <v/>
      </c>
      <c r="BU54" s="346">
        <f t="shared" si="30"/>
        <v>0</v>
      </c>
      <c r="BV54" s="346">
        <f t="shared" si="31"/>
        <v>0</v>
      </c>
      <c r="BW54" s="346">
        <f t="shared" si="32"/>
        <v>0</v>
      </c>
      <c r="BX54" s="348">
        <f t="shared" si="33"/>
        <v>0</v>
      </c>
      <c r="BY54" s="247">
        <f t="shared" si="34"/>
        <v>0</v>
      </c>
      <c r="BZ54" s="244">
        <f t="shared" si="35"/>
        <v>0</v>
      </c>
      <c r="CA54" s="244">
        <f t="shared" si="36"/>
        <v>0</v>
      </c>
      <c r="CB54" s="248">
        <f t="shared" si="37"/>
        <v>0</v>
      </c>
      <c r="CC54" s="247">
        <f t="shared" si="38"/>
        <v>0</v>
      </c>
      <c r="CD54" s="244">
        <f t="shared" si="39"/>
        <v>0</v>
      </c>
      <c r="CE54" s="244">
        <f t="shared" si="40"/>
        <v>0</v>
      </c>
      <c r="CF54" s="244">
        <f t="shared" si="41"/>
        <v>0.74</v>
      </c>
    </row>
    <row r="55" spans="1:84" ht="20.100000000000001" customHeight="1" x14ac:dyDescent="0.15">
      <c r="A55" s="238">
        <v>52</v>
      </c>
      <c r="B55" s="239">
        <v>52</v>
      </c>
      <c r="C55" s="240" t="str">
        <f t="shared" si="4"/>
        <v>6S7</v>
      </c>
      <c r="D55" s="241">
        <v>6</v>
      </c>
      <c r="E55" s="242">
        <f>IF(D55="","",COUNTIF($D$4:D55,D55))</f>
        <v>7</v>
      </c>
      <c r="F55" s="395">
        <f>IF(D55="","",VLOOKUP(D55,'様式A-2'!$B$10:$E$438,4,0))</f>
        <v>56.598000000000006</v>
      </c>
      <c r="G55" s="242" t="s">
        <v>547</v>
      </c>
      <c r="H55" s="242" t="s">
        <v>497</v>
      </c>
      <c r="I55" s="242" t="s">
        <v>348</v>
      </c>
      <c r="J55" s="242" t="s">
        <v>887</v>
      </c>
      <c r="K55" s="242" t="str">
        <f t="shared" si="5"/>
        <v>補修跡</v>
      </c>
      <c r="L55" s="342"/>
      <c r="M55" s="342"/>
      <c r="N55" s="342">
        <v>6.7</v>
      </c>
      <c r="O55" s="342">
        <v>0.4</v>
      </c>
      <c r="P55" s="384" t="s">
        <v>904</v>
      </c>
      <c r="Q55" s="243" t="str">
        <f t="shared" si="42"/>
        <v>6.7m×0.4m 導水工</v>
      </c>
      <c r="R55" s="244">
        <f t="shared" si="6"/>
        <v>2.68</v>
      </c>
      <c r="S55" s="244" t="str">
        <f t="shared" si="7"/>
        <v>導水工</v>
      </c>
      <c r="T55" s="242" t="s">
        <v>641</v>
      </c>
      <c r="U55" s="242" t="s">
        <v>645</v>
      </c>
      <c r="V55" s="242" t="str">
        <f t="shared" si="45"/>
        <v>Ⅱ</v>
      </c>
      <c r="W55" s="242"/>
      <c r="X55" s="242" t="s">
        <v>617</v>
      </c>
      <c r="Y55" s="242" t="str">
        <f t="shared" si="8"/>
        <v>Ⅰ</v>
      </c>
      <c r="Z55" s="242" t="str">
        <f t="shared" si="9"/>
        <v>Ⅰ</v>
      </c>
      <c r="AA55" s="242" t="str">
        <f t="shared" si="2"/>
        <v>否</v>
      </c>
      <c r="AB55" s="242" t="str">
        <f t="shared" si="10"/>
        <v>否</v>
      </c>
      <c r="AC55" s="242" t="str">
        <f t="shared" si="51"/>
        <v>済</v>
      </c>
      <c r="AD55" s="242" t="str">
        <f t="shared" si="61"/>
        <v>－</v>
      </c>
      <c r="AE55" s="242" t="str">
        <f t="shared" si="62"/>
        <v>－</v>
      </c>
      <c r="AF55" s="242" t="str">
        <f t="shared" si="63"/>
        <v>－</v>
      </c>
      <c r="AG55" s="242"/>
      <c r="AH55" s="243" t="str">
        <f t="shared" si="12"/>
        <v>補修跡、6.7m×0.4m 導水工</v>
      </c>
      <c r="AI55" s="243" t="s">
        <v>924</v>
      </c>
      <c r="BG55" s="246">
        <f t="shared" si="16"/>
        <v>6</v>
      </c>
      <c r="BH55" s="243">
        <f t="shared" si="17"/>
        <v>0</v>
      </c>
      <c r="BI55" s="243">
        <f t="shared" si="18"/>
        <v>0</v>
      </c>
      <c r="BJ55" s="243">
        <f t="shared" si="19"/>
        <v>0</v>
      </c>
      <c r="BK55" s="347">
        <f t="shared" si="20"/>
        <v>0</v>
      </c>
      <c r="BL55" s="247">
        <f t="shared" si="21"/>
        <v>0</v>
      </c>
      <c r="BM55" s="244">
        <f t="shared" si="22"/>
        <v>0</v>
      </c>
      <c r="BN55" s="244">
        <f t="shared" si="23"/>
        <v>0</v>
      </c>
      <c r="BO55" s="248">
        <f t="shared" si="24"/>
        <v>0</v>
      </c>
      <c r="BP55" s="249">
        <f t="shared" si="25"/>
        <v>0</v>
      </c>
      <c r="BQ55" s="244">
        <f t="shared" si="26"/>
        <v>0</v>
      </c>
      <c r="BR55" s="244">
        <f t="shared" si="27"/>
        <v>0</v>
      </c>
      <c r="BS55" s="250">
        <f t="shared" si="28"/>
        <v>0</v>
      </c>
      <c r="BT55" s="251" t="str">
        <f t="shared" si="29"/>
        <v/>
      </c>
      <c r="BU55" s="346">
        <f t="shared" si="30"/>
        <v>0</v>
      </c>
      <c r="BV55" s="346">
        <f t="shared" si="31"/>
        <v>0</v>
      </c>
      <c r="BW55" s="346">
        <f t="shared" si="32"/>
        <v>0</v>
      </c>
      <c r="BX55" s="348">
        <f t="shared" si="33"/>
        <v>0</v>
      </c>
      <c r="BY55" s="247">
        <f t="shared" si="34"/>
        <v>0</v>
      </c>
      <c r="BZ55" s="244">
        <f t="shared" si="35"/>
        <v>0</v>
      </c>
      <c r="CA55" s="244">
        <f t="shared" si="36"/>
        <v>0</v>
      </c>
      <c r="CB55" s="248">
        <f t="shared" si="37"/>
        <v>0</v>
      </c>
      <c r="CC55" s="247">
        <f t="shared" si="38"/>
        <v>0</v>
      </c>
      <c r="CD55" s="244">
        <f t="shared" si="39"/>
        <v>0</v>
      </c>
      <c r="CE55" s="244">
        <f t="shared" si="40"/>
        <v>0</v>
      </c>
      <c r="CF55" s="244">
        <f t="shared" si="41"/>
        <v>0</v>
      </c>
    </row>
    <row r="56" spans="1:84" ht="20.100000000000001" customHeight="1" x14ac:dyDescent="0.15">
      <c r="A56" s="238">
        <v>53</v>
      </c>
      <c r="B56" s="239">
        <v>53</v>
      </c>
      <c r="C56" s="240" t="str">
        <f t="shared" si="4"/>
        <v>6S8</v>
      </c>
      <c r="D56" s="241">
        <v>6</v>
      </c>
      <c r="E56" s="242">
        <f>IF(D56="","",COUNTIF($D$4:D56,D56))</f>
        <v>8</v>
      </c>
      <c r="F56" s="395">
        <f>IF(D56="","",VLOOKUP(D56,'様式A-2'!$B$10:$E$438,4,0))</f>
        <v>56.598000000000006</v>
      </c>
      <c r="G56" s="242" t="s">
        <v>346</v>
      </c>
      <c r="H56" s="242" t="s">
        <v>884</v>
      </c>
      <c r="I56" s="242" t="s">
        <v>347</v>
      </c>
      <c r="J56" s="242" t="s">
        <v>654</v>
      </c>
      <c r="K56" s="242" t="str">
        <f t="shared" si="5"/>
        <v>欠損</v>
      </c>
      <c r="L56" s="342"/>
      <c r="M56" s="342"/>
      <c r="N56" s="342">
        <v>0.2</v>
      </c>
      <c r="O56" s="342">
        <v>0.5</v>
      </c>
      <c r="P56" s="384"/>
      <c r="Q56" s="243" t="str">
        <f t="shared" si="42"/>
        <v xml:space="preserve">0.2m×0.5m </v>
      </c>
      <c r="R56" s="244">
        <f t="shared" si="6"/>
        <v>0.1</v>
      </c>
      <c r="S56" s="244" t="str">
        <f t="shared" si="7"/>
        <v/>
      </c>
      <c r="T56" s="242" t="s">
        <v>760</v>
      </c>
      <c r="U56" s="242" t="s">
        <v>620</v>
      </c>
      <c r="V56" s="242" t="str">
        <f t="shared" si="45"/>
        <v>Ⅱ</v>
      </c>
      <c r="W56" s="242"/>
      <c r="X56" s="242" t="s">
        <v>629</v>
      </c>
      <c r="Y56" s="242" t="str">
        <f t="shared" si="8"/>
        <v>－</v>
      </c>
      <c r="Z56" s="242" t="str">
        <f t="shared" si="9"/>
        <v>－</v>
      </c>
      <c r="AA56" s="242" t="s">
        <v>1106</v>
      </c>
      <c r="AB56" s="242" t="s">
        <v>1106</v>
      </c>
      <c r="AC56" s="242" t="s">
        <v>1106</v>
      </c>
      <c r="AD56" s="242" t="s">
        <v>1095</v>
      </c>
      <c r="AE56" s="242" t="s">
        <v>1095</v>
      </c>
      <c r="AF56" s="242" t="s">
        <v>1095</v>
      </c>
      <c r="AG56" s="242"/>
      <c r="AH56" s="243" t="str">
        <f t="shared" si="12"/>
        <v xml:space="preserve">欠損、0.2m×0.5m </v>
      </c>
      <c r="AI56" s="243" t="s">
        <v>925</v>
      </c>
      <c r="BG56" s="246">
        <f t="shared" si="16"/>
        <v>6</v>
      </c>
      <c r="BH56" s="243">
        <f t="shared" si="17"/>
        <v>0</v>
      </c>
      <c r="BI56" s="243">
        <f t="shared" si="18"/>
        <v>0</v>
      </c>
      <c r="BJ56" s="243">
        <f t="shared" si="19"/>
        <v>0</v>
      </c>
      <c r="BK56" s="347">
        <f t="shared" si="20"/>
        <v>0</v>
      </c>
      <c r="BL56" s="247">
        <f t="shared" si="21"/>
        <v>0</v>
      </c>
      <c r="BM56" s="244">
        <f t="shared" si="22"/>
        <v>0</v>
      </c>
      <c r="BN56" s="244">
        <f t="shared" si="23"/>
        <v>0</v>
      </c>
      <c r="BO56" s="248">
        <f t="shared" si="24"/>
        <v>0</v>
      </c>
      <c r="BP56" s="249">
        <f t="shared" si="25"/>
        <v>0</v>
      </c>
      <c r="BQ56" s="244">
        <f t="shared" si="26"/>
        <v>0</v>
      </c>
      <c r="BR56" s="244">
        <f t="shared" si="27"/>
        <v>0</v>
      </c>
      <c r="BS56" s="250">
        <f t="shared" si="28"/>
        <v>0</v>
      </c>
      <c r="BT56" s="251" t="str">
        <f t="shared" si="29"/>
        <v/>
      </c>
      <c r="BU56" s="346">
        <f t="shared" si="30"/>
        <v>0</v>
      </c>
      <c r="BV56" s="346">
        <f t="shared" si="31"/>
        <v>0</v>
      </c>
      <c r="BW56" s="346">
        <f t="shared" si="32"/>
        <v>0</v>
      </c>
      <c r="BX56" s="348">
        <f t="shared" si="33"/>
        <v>0</v>
      </c>
      <c r="BY56" s="247">
        <f t="shared" si="34"/>
        <v>0</v>
      </c>
      <c r="BZ56" s="244">
        <f t="shared" si="35"/>
        <v>0</v>
      </c>
      <c r="CA56" s="244">
        <f t="shared" si="36"/>
        <v>0</v>
      </c>
      <c r="CB56" s="248">
        <f t="shared" si="37"/>
        <v>0</v>
      </c>
      <c r="CC56" s="247">
        <f t="shared" si="38"/>
        <v>0</v>
      </c>
      <c r="CD56" s="244">
        <f t="shared" si="39"/>
        <v>0</v>
      </c>
      <c r="CE56" s="244">
        <f t="shared" si="40"/>
        <v>0</v>
      </c>
      <c r="CF56" s="244">
        <f t="shared" si="41"/>
        <v>0</v>
      </c>
    </row>
    <row r="57" spans="1:84" ht="20.100000000000001" customHeight="1" x14ac:dyDescent="0.15">
      <c r="A57" s="238">
        <v>54</v>
      </c>
      <c r="B57" s="239">
        <v>54</v>
      </c>
      <c r="C57" s="240" t="str">
        <f t="shared" si="4"/>
        <v>6S9</v>
      </c>
      <c r="D57" s="241">
        <v>6</v>
      </c>
      <c r="E57" s="242">
        <f>IF(D57="","",COUNTIF($D$4:D57,D57))</f>
        <v>9</v>
      </c>
      <c r="F57" s="395">
        <f>IF(D57="","",VLOOKUP(D57,'様式A-2'!$B$10:$E$438,4,0))</f>
        <v>56.598000000000006</v>
      </c>
      <c r="G57" s="242" t="s">
        <v>346</v>
      </c>
      <c r="H57" s="242" t="s">
        <v>367</v>
      </c>
      <c r="I57" s="242" t="s">
        <v>348</v>
      </c>
      <c r="J57" s="242" t="s">
        <v>909</v>
      </c>
      <c r="K57" s="242" t="str">
        <f t="shared" si="5"/>
        <v>滞水・沈砂</v>
      </c>
      <c r="L57" s="342"/>
      <c r="M57" s="342"/>
      <c r="N57" s="342">
        <v>0.4</v>
      </c>
      <c r="O57" s="342">
        <v>1.1000000000000001</v>
      </c>
      <c r="P57" s="384"/>
      <c r="Q57" s="243" t="str">
        <f t="shared" si="42"/>
        <v xml:space="preserve">0.4m×1.1m </v>
      </c>
      <c r="R57" s="244">
        <f t="shared" si="6"/>
        <v>0.44</v>
      </c>
      <c r="S57" s="244" t="str">
        <f t="shared" si="7"/>
        <v/>
      </c>
      <c r="T57" s="242" t="s">
        <v>648</v>
      </c>
      <c r="U57" s="242" t="str">
        <f t="shared" si="58"/>
        <v>－</v>
      </c>
      <c r="V57" s="242" t="str">
        <f t="shared" si="45"/>
        <v>－</v>
      </c>
      <c r="W57" s="242"/>
      <c r="X57" s="242" t="s">
        <v>629</v>
      </c>
      <c r="Y57" s="242" t="str">
        <f t="shared" ref="Y57:Y58" si="64">IF(D57="","",IF(AND(W57&lt;&gt;"",OR(W57="Ⅱa",W57="Ⅱb")),"Ⅱ",IF(W57&lt;&gt;"",W57,IF(OR(X57="Ⅱa",X57="Ⅱb"),"Ⅱ",X57))))</f>
        <v>－</v>
      </c>
      <c r="Z57" s="242" t="str">
        <f t="shared" ref="Z57:Z58" si="65">IF(D57="","",IF(OR(X57="Ⅱa",X57="Ⅱb"),"Ⅱ",X57))</f>
        <v>－</v>
      </c>
      <c r="AA57" s="242" t="s">
        <v>1106</v>
      </c>
      <c r="AB57" s="242" t="s">
        <v>1106</v>
      </c>
      <c r="AC57" s="242" t="s">
        <v>1106</v>
      </c>
      <c r="AD57" s="242" t="s">
        <v>528</v>
      </c>
      <c r="AE57" s="242" t="s">
        <v>528</v>
      </c>
      <c r="AF57" s="242" t="s">
        <v>528</v>
      </c>
      <c r="AG57" s="242"/>
      <c r="AH57" s="243" t="s">
        <v>1109</v>
      </c>
      <c r="AI57" s="243" t="str">
        <f t="shared" si="13"/>
        <v>－</v>
      </c>
      <c r="BG57" s="246">
        <f t="shared" si="16"/>
        <v>6</v>
      </c>
      <c r="BH57" s="243">
        <f t="shared" si="17"/>
        <v>0</v>
      </c>
      <c r="BI57" s="243">
        <f t="shared" si="18"/>
        <v>0</v>
      </c>
      <c r="BJ57" s="243">
        <f t="shared" si="19"/>
        <v>0</v>
      </c>
      <c r="BK57" s="347">
        <f t="shared" si="20"/>
        <v>0</v>
      </c>
      <c r="BL57" s="247">
        <f t="shared" si="21"/>
        <v>0</v>
      </c>
      <c r="BM57" s="244">
        <f t="shared" si="22"/>
        <v>0</v>
      </c>
      <c r="BN57" s="244">
        <f t="shared" si="23"/>
        <v>0</v>
      </c>
      <c r="BO57" s="248">
        <f t="shared" si="24"/>
        <v>0</v>
      </c>
      <c r="BP57" s="249">
        <f t="shared" si="25"/>
        <v>0</v>
      </c>
      <c r="BQ57" s="244">
        <f t="shared" si="26"/>
        <v>0</v>
      </c>
      <c r="BR57" s="244">
        <f t="shared" si="27"/>
        <v>0</v>
      </c>
      <c r="BS57" s="250">
        <f t="shared" si="28"/>
        <v>0</v>
      </c>
      <c r="BT57" s="251" t="str">
        <f t="shared" si="29"/>
        <v/>
      </c>
      <c r="BU57" s="346">
        <f t="shared" si="30"/>
        <v>0</v>
      </c>
      <c r="BV57" s="346">
        <f t="shared" si="31"/>
        <v>0</v>
      </c>
      <c r="BW57" s="346">
        <f t="shared" si="32"/>
        <v>0</v>
      </c>
      <c r="BX57" s="348">
        <f t="shared" si="33"/>
        <v>0</v>
      </c>
      <c r="BY57" s="247">
        <f t="shared" si="34"/>
        <v>0</v>
      </c>
      <c r="BZ57" s="244">
        <f t="shared" si="35"/>
        <v>0</v>
      </c>
      <c r="CA57" s="244">
        <f t="shared" si="36"/>
        <v>0</v>
      </c>
      <c r="CB57" s="248">
        <f t="shared" si="37"/>
        <v>0</v>
      </c>
      <c r="CC57" s="247">
        <f t="shared" si="38"/>
        <v>0</v>
      </c>
      <c r="CD57" s="244">
        <f t="shared" si="39"/>
        <v>0</v>
      </c>
      <c r="CE57" s="244">
        <f t="shared" si="40"/>
        <v>0</v>
      </c>
      <c r="CF57" s="244">
        <f t="shared" si="41"/>
        <v>0</v>
      </c>
    </row>
    <row r="58" spans="1:84" ht="20.100000000000001" customHeight="1" x14ac:dyDescent="0.15">
      <c r="A58" s="238">
        <v>55</v>
      </c>
      <c r="B58" s="239">
        <v>55</v>
      </c>
      <c r="C58" s="240" t="str">
        <f t="shared" si="4"/>
        <v>6S10</v>
      </c>
      <c r="D58" s="241">
        <v>6</v>
      </c>
      <c r="E58" s="242">
        <f>IF(D58="","",COUNTIF($D$4:D58,D58))</f>
        <v>10</v>
      </c>
      <c r="F58" s="395">
        <f>IF(D58="","",VLOOKUP(D58,'様式A-2'!$B$10:$E$438,4,0))</f>
        <v>56.598000000000006</v>
      </c>
      <c r="G58" s="242" t="s">
        <v>346</v>
      </c>
      <c r="H58" s="242" t="s">
        <v>884</v>
      </c>
      <c r="I58" s="242" t="s">
        <v>348</v>
      </c>
      <c r="J58" s="242" t="s">
        <v>909</v>
      </c>
      <c r="K58" s="242" t="str">
        <f t="shared" si="5"/>
        <v>滞水・沈砂</v>
      </c>
      <c r="L58" s="342"/>
      <c r="M58" s="342"/>
      <c r="N58" s="342">
        <v>0.7</v>
      </c>
      <c r="O58" s="342">
        <v>4.5999999999999996</v>
      </c>
      <c r="P58" s="384"/>
      <c r="Q58" s="243" t="str">
        <f t="shared" si="42"/>
        <v xml:space="preserve">0.7m×4.6m </v>
      </c>
      <c r="R58" s="244">
        <f t="shared" si="6"/>
        <v>3.22</v>
      </c>
      <c r="S58" s="244" t="str">
        <f t="shared" si="7"/>
        <v/>
      </c>
      <c r="T58" s="242" t="s">
        <v>648</v>
      </c>
      <c r="U58" s="242" t="str">
        <f t="shared" si="58"/>
        <v>－</v>
      </c>
      <c r="V58" s="242" t="str">
        <f t="shared" si="45"/>
        <v>－</v>
      </c>
      <c r="W58" s="242"/>
      <c r="X58" s="242" t="s">
        <v>629</v>
      </c>
      <c r="Y58" s="242" t="str">
        <f t="shared" si="64"/>
        <v>－</v>
      </c>
      <c r="Z58" s="242" t="str">
        <f t="shared" si="65"/>
        <v>－</v>
      </c>
      <c r="AA58" s="242" t="s">
        <v>1106</v>
      </c>
      <c r="AB58" s="242" t="s">
        <v>1106</v>
      </c>
      <c r="AC58" s="242" t="s">
        <v>1106</v>
      </c>
      <c r="AD58" s="242" t="s">
        <v>528</v>
      </c>
      <c r="AE58" s="242" t="s">
        <v>528</v>
      </c>
      <c r="AF58" s="242" t="s">
        <v>528</v>
      </c>
      <c r="AG58" s="242"/>
      <c r="AH58" s="243" t="s">
        <v>1112</v>
      </c>
      <c r="AI58" s="243" t="str">
        <f t="shared" si="13"/>
        <v>－</v>
      </c>
      <c r="BG58" s="246">
        <f t="shared" si="16"/>
        <v>6</v>
      </c>
      <c r="BH58" s="243">
        <f t="shared" si="17"/>
        <v>0</v>
      </c>
      <c r="BI58" s="243">
        <f t="shared" si="18"/>
        <v>0</v>
      </c>
      <c r="BJ58" s="243">
        <f t="shared" si="19"/>
        <v>0</v>
      </c>
      <c r="BK58" s="347">
        <f t="shared" si="20"/>
        <v>0</v>
      </c>
      <c r="BL58" s="247">
        <f t="shared" si="21"/>
        <v>0</v>
      </c>
      <c r="BM58" s="244">
        <f t="shared" si="22"/>
        <v>0</v>
      </c>
      <c r="BN58" s="244">
        <f t="shared" si="23"/>
        <v>0</v>
      </c>
      <c r="BO58" s="248">
        <f t="shared" si="24"/>
        <v>0</v>
      </c>
      <c r="BP58" s="249">
        <f t="shared" si="25"/>
        <v>0</v>
      </c>
      <c r="BQ58" s="244">
        <f t="shared" si="26"/>
        <v>0</v>
      </c>
      <c r="BR58" s="244">
        <f t="shared" si="27"/>
        <v>0</v>
      </c>
      <c r="BS58" s="250">
        <f t="shared" si="28"/>
        <v>0</v>
      </c>
      <c r="BT58" s="251">
        <f t="shared" si="29"/>
        <v>6</v>
      </c>
      <c r="BU58" s="346">
        <f t="shared" si="30"/>
        <v>0</v>
      </c>
      <c r="BV58" s="346">
        <f t="shared" si="31"/>
        <v>0</v>
      </c>
      <c r="BW58" s="346">
        <f t="shared" si="32"/>
        <v>0</v>
      </c>
      <c r="BX58" s="348">
        <f t="shared" si="33"/>
        <v>0</v>
      </c>
      <c r="BY58" s="247">
        <f t="shared" si="34"/>
        <v>0</v>
      </c>
      <c r="BZ58" s="244">
        <f t="shared" si="35"/>
        <v>0</v>
      </c>
      <c r="CA58" s="244">
        <f t="shared" si="36"/>
        <v>0</v>
      </c>
      <c r="CB58" s="248">
        <f t="shared" si="37"/>
        <v>0</v>
      </c>
      <c r="CC58" s="247">
        <f t="shared" si="38"/>
        <v>0</v>
      </c>
      <c r="CD58" s="244">
        <f t="shared" si="39"/>
        <v>0</v>
      </c>
      <c r="CE58" s="244">
        <f t="shared" si="40"/>
        <v>0</v>
      </c>
      <c r="CF58" s="244">
        <f t="shared" si="41"/>
        <v>0</v>
      </c>
    </row>
    <row r="59" spans="1:84" ht="20.100000000000001" customHeight="1" x14ac:dyDescent="0.15">
      <c r="A59" s="238">
        <v>56</v>
      </c>
      <c r="B59" s="239">
        <v>56</v>
      </c>
      <c r="C59" s="240" t="str">
        <f t="shared" ref="C59:C109" si="66">D59&amp;"S"&amp;E59</f>
        <v>7S1</v>
      </c>
      <c r="D59" s="241">
        <v>7</v>
      </c>
      <c r="E59" s="242">
        <f>IF(D59="","",COUNTIF($D$4:D59,D59))</f>
        <v>1</v>
      </c>
      <c r="F59" s="395">
        <f>IF(D59="","",VLOOKUP(D59,'様式A-2'!$B$10:$E$438,4,0))</f>
        <v>65.574000000000012</v>
      </c>
      <c r="G59" s="242" t="s">
        <v>547</v>
      </c>
      <c r="H59" s="242" t="s">
        <v>496</v>
      </c>
      <c r="I59" s="242" t="s">
        <v>347</v>
      </c>
      <c r="J59" s="242" t="s">
        <v>545</v>
      </c>
      <c r="K59" s="242" t="str">
        <f t="shared" ref="K59:K109" si="67">J59</f>
        <v>うき・はく離</v>
      </c>
      <c r="L59" s="342"/>
      <c r="M59" s="342"/>
      <c r="N59" s="342">
        <v>0.1</v>
      </c>
      <c r="O59" s="342">
        <v>3</v>
      </c>
      <c r="P59" s="384"/>
      <c r="Q59" s="243" t="str">
        <f t="shared" si="42"/>
        <v xml:space="preserve">0.1m×3.0m </v>
      </c>
      <c r="R59" s="244">
        <f t="shared" ref="R59:R109" si="68">ROUND(N59*O59,2)</f>
        <v>0.3</v>
      </c>
      <c r="S59" s="244" t="str">
        <f t="shared" ref="S59:S109" si="69">IF(K59="ひび割れ","幅"&amp;TEXT(L59,"0.0")&amp;"mm "&amp;J59,IF(P59="","",P59))</f>
        <v/>
      </c>
      <c r="T59" s="242" t="s">
        <v>760</v>
      </c>
      <c r="U59" s="242" t="s">
        <v>620</v>
      </c>
      <c r="V59" s="242" t="str">
        <f t="shared" si="45"/>
        <v>Ⅱ</v>
      </c>
      <c r="W59" s="242"/>
      <c r="X59" s="242" t="s">
        <v>618</v>
      </c>
      <c r="Y59" s="242" t="str">
        <f t="shared" ref="Y59:Y109" si="70">IF(D59="","",IF(AND(W59&lt;&gt;"",OR(W59="Ⅱa",W59="Ⅱb")),"Ⅱ",IF(W59&lt;&gt;"",W59,IF(OR(X59="Ⅱa",X59="Ⅱb"),"Ⅱ",X59))))</f>
        <v>Ⅱ</v>
      </c>
      <c r="Z59" s="242" t="str">
        <f t="shared" ref="Z59:Z109" si="71">IF(D59="","",IF(OR(X59="Ⅱa",X59="Ⅱb"),"Ⅱ",X59))</f>
        <v>Ⅱ</v>
      </c>
      <c r="AA59" s="242" t="str">
        <f t="shared" ref="AA59:AA108" si="72">IF(D59="","",IF(OR(X59="Ⅲ",X59="Ⅳ"),"要","否"))</f>
        <v>否</v>
      </c>
      <c r="AB59" s="242" t="str">
        <f t="shared" ref="AB59:AB109" si="73">IF(D59="","",IF(X59="Ⅰ","否",IF(OR(X59="Ⅱb",X59="Ⅱa"),"要監視",IF(OR(X59="Ⅲ",X59="Ⅳ"),"要対策",""))))</f>
        <v>要監視</v>
      </c>
      <c r="AC59" s="242" t="str">
        <f t="shared" si="51"/>
        <v>継続</v>
      </c>
      <c r="AD59" s="242" t="str">
        <f t="shared" ref="AD59:AD63" si="74">IF(D59="","",IF(P59="叩き落し",P59,IF(T59="新規確認","－",INDEX($AM$4:$AQ$38,MATCH(K59,$AL$4:$AL$38,0),MATCH(X59,$AM$3:$AQ$3,0)))))</f>
        <v>監視（日常巡視）</v>
      </c>
      <c r="AE59" s="242" t="str">
        <f t="shared" ref="AE59:AE63" si="75">IF(D59="","",INDEX($AT$4:$AX$38,MATCH(K59,$AS$4:$AS$38,0),MATCH(X59,$AT$3:$AX$3,0)))</f>
        <v>－</v>
      </c>
      <c r="AF59" s="242" t="str">
        <f t="shared" ref="AF59:AF63" si="76">IF(D59="","",INDEX($BA$4:$BE$38,MATCH(K59,$AZ$4:$AZ$38,0),MATCH(X59,$BA$3:$BE$3,0)))</f>
        <v>継続監視</v>
      </c>
      <c r="AG59" s="242"/>
      <c r="AH59" s="243" t="str">
        <f t="shared" ref="AH59:AH109" si="77">IF(D59="","",IF(J59="その他",Q59&amp;AG59,J59&amp;"、"&amp;Q59&amp;AG59))</f>
        <v xml:space="preserve">うき・はく離、0.1m×3.0m </v>
      </c>
      <c r="AI59" s="243" t="s">
        <v>926</v>
      </c>
      <c r="BG59" s="246">
        <f t="shared" si="16"/>
        <v>7</v>
      </c>
      <c r="BH59" s="243">
        <f t="shared" si="17"/>
        <v>0</v>
      </c>
      <c r="BI59" s="243">
        <f t="shared" si="18"/>
        <v>0</v>
      </c>
      <c r="BJ59" s="243">
        <f t="shared" si="19"/>
        <v>0</v>
      </c>
      <c r="BK59" s="347">
        <f t="shared" si="20"/>
        <v>0</v>
      </c>
      <c r="BL59" s="247">
        <f t="shared" si="21"/>
        <v>0</v>
      </c>
      <c r="BM59" s="244">
        <f t="shared" si="22"/>
        <v>0</v>
      </c>
      <c r="BN59" s="244">
        <f t="shared" si="23"/>
        <v>0</v>
      </c>
      <c r="BO59" s="248">
        <f t="shared" si="24"/>
        <v>0.3</v>
      </c>
      <c r="BP59" s="249">
        <f t="shared" si="25"/>
        <v>0</v>
      </c>
      <c r="BQ59" s="244">
        <f t="shared" si="26"/>
        <v>0</v>
      </c>
      <c r="BR59" s="244">
        <f t="shared" si="27"/>
        <v>0</v>
      </c>
      <c r="BS59" s="250">
        <f t="shared" si="28"/>
        <v>0</v>
      </c>
      <c r="BT59" s="251" t="str">
        <f t="shared" si="29"/>
        <v/>
      </c>
      <c r="BU59" s="346">
        <f t="shared" si="30"/>
        <v>0</v>
      </c>
      <c r="BV59" s="346">
        <f t="shared" si="31"/>
        <v>0</v>
      </c>
      <c r="BW59" s="346">
        <f t="shared" si="32"/>
        <v>0</v>
      </c>
      <c r="BX59" s="348">
        <f t="shared" si="33"/>
        <v>0</v>
      </c>
      <c r="BY59" s="247">
        <f t="shared" si="34"/>
        <v>0</v>
      </c>
      <c r="BZ59" s="244">
        <f t="shared" si="35"/>
        <v>0</v>
      </c>
      <c r="CA59" s="244">
        <f t="shared" si="36"/>
        <v>0</v>
      </c>
      <c r="CB59" s="248">
        <f t="shared" si="37"/>
        <v>0.3</v>
      </c>
      <c r="CC59" s="247">
        <f t="shared" si="38"/>
        <v>0</v>
      </c>
      <c r="CD59" s="244">
        <f t="shared" si="39"/>
        <v>0</v>
      </c>
      <c r="CE59" s="244">
        <f t="shared" si="40"/>
        <v>0</v>
      </c>
      <c r="CF59" s="244">
        <f t="shared" si="41"/>
        <v>0</v>
      </c>
    </row>
    <row r="60" spans="1:84" ht="20.100000000000001" customHeight="1" x14ac:dyDescent="0.15">
      <c r="A60" s="238">
        <v>57</v>
      </c>
      <c r="B60" s="239">
        <v>57</v>
      </c>
      <c r="C60" s="240" t="str">
        <f t="shared" si="66"/>
        <v>7S2</v>
      </c>
      <c r="D60" s="241">
        <v>7</v>
      </c>
      <c r="E60" s="242">
        <f>IF(D60="","",COUNTIF($D$4:D60,D60))</f>
        <v>2</v>
      </c>
      <c r="F60" s="395">
        <f>IF(D60="","",VLOOKUP(D60,'様式A-2'!$B$10:$E$438,4,0))</f>
        <v>65.574000000000012</v>
      </c>
      <c r="G60" s="242" t="s">
        <v>547</v>
      </c>
      <c r="H60" s="242" t="s">
        <v>496</v>
      </c>
      <c r="I60" s="242" t="s">
        <v>347</v>
      </c>
      <c r="J60" s="242" t="s">
        <v>545</v>
      </c>
      <c r="K60" s="242" t="str">
        <f t="shared" si="67"/>
        <v>うき・はく離</v>
      </c>
      <c r="L60" s="342"/>
      <c r="M60" s="342"/>
      <c r="N60" s="342">
        <v>0.1</v>
      </c>
      <c r="O60" s="342">
        <v>2.2000000000000002</v>
      </c>
      <c r="P60" s="384"/>
      <c r="Q60" s="243" t="str">
        <f t="shared" si="42"/>
        <v xml:space="preserve">0.1m×2.2m </v>
      </c>
      <c r="R60" s="244">
        <f t="shared" si="68"/>
        <v>0.22</v>
      </c>
      <c r="S60" s="244" t="str">
        <f t="shared" si="69"/>
        <v/>
      </c>
      <c r="T60" s="242" t="s">
        <v>760</v>
      </c>
      <c r="U60" s="242" t="s">
        <v>620</v>
      </c>
      <c r="V60" s="242" t="str">
        <f t="shared" si="45"/>
        <v>Ⅱ</v>
      </c>
      <c r="W60" s="242"/>
      <c r="X60" s="242" t="s">
        <v>618</v>
      </c>
      <c r="Y60" s="242" t="str">
        <f t="shared" si="70"/>
        <v>Ⅱ</v>
      </c>
      <c r="Z60" s="242" t="str">
        <f t="shared" si="71"/>
        <v>Ⅱ</v>
      </c>
      <c r="AA60" s="242" t="str">
        <f t="shared" si="72"/>
        <v>否</v>
      </c>
      <c r="AB60" s="242" t="str">
        <f t="shared" si="73"/>
        <v>要監視</v>
      </c>
      <c r="AC60" s="242" t="str">
        <f t="shared" si="51"/>
        <v>継続</v>
      </c>
      <c r="AD60" s="242" t="str">
        <f t="shared" si="74"/>
        <v>監視（日常巡視）</v>
      </c>
      <c r="AE60" s="242" t="str">
        <f t="shared" si="75"/>
        <v>－</v>
      </c>
      <c r="AF60" s="242" t="str">
        <f t="shared" si="76"/>
        <v>継続監視</v>
      </c>
      <c r="AG60" s="242"/>
      <c r="AH60" s="243" t="str">
        <f t="shared" si="77"/>
        <v xml:space="preserve">うき・はく離、0.1m×2.2m </v>
      </c>
      <c r="AI60" s="243" t="s">
        <v>926</v>
      </c>
      <c r="BG60" s="246">
        <f t="shared" si="16"/>
        <v>7</v>
      </c>
      <c r="BH60" s="243">
        <f t="shared" si="17"/>
        <v>0</v>
      </c>
      <c r="BI60" s="243">
        <f t="shared" si="18"/>
        <v>0</v>
      </c>
      <c r="BJ60" s="243">
        <f t="shared" si="19"/>
        <v>0</v>
      </c>
      <c r="BK60" s="347">
        <f t="shared" si="20"/>
        <v>0</v>
      </c>
      <c r="BL60" s="247">
        <f t="shared" si="21"/>
        <v>0</v>
      </c>
      <c r="BM60" s="244">
        <f t="shared" si="22"/>
        <v>0</v>
      </c>
      <c r="BN60" s="244">
        <f t="shared" si="23"/>
        <v>0</v>
      </c>
      <c r="BO60" s="248">
        <f t="shared" si="24"/>
        <v>0.22</v>
      </c>
      <c r="BP60" s="249">
        <f t="shared" si="25"/>
        <v>0</v>
      </c>
      <c r="BQ60" s="244">
        <f t="shared" si="26"/>
        <v>0</v>
      </c>
      <c r="BR60" s="244">
        <f t="shared" si="27"/>
        <v>0</v>
      </c>
      <c r="BS60" s="250">
        <f t="shared" si="28"/>
        <v>0</v>
      </c>
      <c r="BT60" s="251" t="str">
        <f t="shared" si="29"/>
        <v/>
      </c>
      <c r="BU60" s="346">
        <f t="shared" si="30"/>
        <v>0</v>
      </c>
      <c r="BV60" s="346">
        <f t="shared" si="31"/>
        <v>0</v>
      </c>
      <c r="BW60" s="346">
        <f t="shared" si="32"/>
        <v>0</v>
      </c>
      <c r="BX60" s="348">
        <f t="shared" si="33"/>
        <v>0</v>
      </c>
      <c r="BY60" s="247">
        <f t="shared" si="34"/>
        <v>0</v>
      </c>
      <c r="BZ60" s="244">
        <f t="shared" si="35"/>
        <v>0</v>
      </c>
      <c r="CA60" s="244">
        <f t="shared" si="36"/>
        <v>0</v>
      </c>
      <c r="CB60" s="248">
        <f t="shared" si="37"/>
        <v>0.22</v>
      </c>
      <c r="CC60" s="247">
        <f t="shared" si="38"/>
        <v>0</v>
      </c>
      <c r="CD60" s="244">
        <f t="shared" si="39"/>
        <v>0</v>
      </c>
      <c r="CE60" s="244">
        <f t="shared" si="40"/>
        <v>0</v>
      </c>
      <c r="CF60" s="244">
        <f t="shared" si="41"/>
        <v>0</v>
      </c>
    </row>
    <row r="61" spans="1:84" ht="20.100000000000001" customHeight="1" x14ac:dyDescent="0.15">
      <c r="A61" s="238">
        <v>58</v>
      </c>
      <c r="B61" s="239">
        <v>58</v>
      </c>
      <c r="C61" s="240" t="str">
        <f t="shared" si="66"/>
        <v>7S3</v>
      </c>
      <c r="D61" s="241">
        <v>7</v>
      </c>
      <c r="E61" s="242">
        <f>IF(D61="","",COUNTIF($D$4:D61,D61))</f>
        <v>3</v>
      </c>
      <c r="F61" s="395">
        <f>IF(D61="","",VLOOKUP(D61,'様式A-2'!$B$10:$E$438,4,0))</f>
        <v>65.574000000000012</v>
      </c>
      <c r="G61" s="242" t="s">
        <v>547</v>
      </c>
      <c r="H61" s="242" t="s">
        <v>496</v>
      </c>
      <c r="I61" s="242" t="s">
        <v>347</v>
      </c>
      <c r="J61" s="242" t="s">
        <v>545</v>
      </c>
      <c r="K61" s="242" t="str">
        <f t="shared" si="67"/>
        <v>うき・はく離</v>
      </c>
      <c r="L61" s="342"/>
      <c r="M61" s="342"/>
      <c r="N61" s="342">
        <v>0.1</v>
      </c>
      <c r="O61" s="342">
        <v>2.2999999999999998</v>
      </c>
      <c r="P61" s="384"/>
      <c r="Q61" s="243" t="str">
        <f t="shared" si="42"/>
        <v xml:space="preserve">0.1m×2.3m </v>
      </c>
      <c r="R61" s="244">
        <f t="shared" si="68"/>
        <v>0.23</v>
      </c>
      <c r="S61" s="244" t="str">
        <f t="shared" si="69"/>
        <v/>
      </c>
      <c r="T61" s="242" t="s">
        <v>760</v>
      </c>
      <c r="U61" s="242" t="s">
        <v>620</v>
      </c>
      <c r="V61" s="242" t="str">
        <f t="shared" si="45"/>
        <v>Ⅱ</v>
      </c>
      <c r="W61" s="242"/>
      <c r="X61" s="242" t="s">
        <v>618</v>
      </c>
      <c r="Y61" s="242" t="str">
        <f t="shared" si="70"/>
        <v>Ⅱ</v>
      </c>
      <c r="Z61" s="242" t="str">
        <f t="shared" si="71"/>
        <v>Ⅱ</v>
      </c>
      <c r="AA61" s="242" t="str">
        <f t="shared" si="72"/>
        <v>否</v>
      </c>
      <c r="AB61" s="242" t="str">
        <f t="shared" si="73"/>
        <v>要監視</v>
      </c>
      <c r="AC61" s="242" t="str">
        <f t="shared" si="51"/>
        <v>継続</v>
      </c>
      <c r="AD61" s="242" t="str">
        <f t="shared" si="74"/>
        <v>監視（日常巡視）</v>
      </c>
      <c r="AE61" s="242" t="str">
        <f t="shared" si="75"/>
        <v>－</v>
      </c>
      <c r="AF61" s="242" t="str">
        <f t="shared" si="76"/>
        <v>継続監視</v>
      </c>
      <c r="AG61" s="242"/>
      <c r="AH61" s="243" t="str">
        <f t="shared" si="77"/>
        <v xml:space="preserve">うき・はく離、0.1m×2.3m </v>
      </c>
      <c r="AI61" s="243" t="s">
        <v>927</v>
      </c>
      <c r="BG61" s="246">
        <f t="shared" si="16"/>
        <v>7</v>
      </c>
      <c r="BH61" s="243">
        <f t="shared" si="17"/>
        <v>0</v>
      </c>
      <c r="BI61" s="243">
        <f t="shared" si="18"/>
        <v>0</v>
      </c>
      <c r="BJ61" s="243">
        <f t="shared" si="19"/>
        <v>0</v>
      </c>
      <c r="BK61" s="347">
        <f t="shared" si="20"/>
        <v>0</v>
      </c>
      <c r="BL61" s="247">
        <f t="shared" si="21"/>
        <v>0</v>
      </c>
      <c r="BM61" s="244">
        <f t="shared" si="22"/>
        <v>0</v>
      </c>
      <c r="BN61" s="244">
        <f t="shared" si="23"/>
        <v>0</v>
      </c>
      <c r="BO61" s="248">
        <f t="shared" si="24"/>
        <v>0.23</v>
      </c>
      <c r="BP61" s="249">
        <f t="shared" si="25"/>
        <v>0</v>
      </c>
      <c r="BQ61" s="244">
        <f t="shared" si="26"/>
        <v>0</v>
      </c>
      <c r="BR61" s="244">
        <f t="shared" si="27"/>
        <v>0</v>
      </c>
      <c r="BS61" s="250">
        <f t="shared" si="28"/>
        <v>0</v>
      </c>
      <c r="BT61" s="251" t="str">
        <f t="shared" si="29"/>
        <v/>
      </c>
      <c r="BU61" s="346">
        <f t="shared" si="30"/>
        <v>0</v>
      </c>
      <c r="BV61" s="346">
        <f t="shared" si="31"/>
        <v>0</v>
      </c>
      <c r="BW61" s="346">
        <f t="shared" si="32"/>
        <v>0</v>
      </c>
      <c r="BX61" s="348">
        <f t="shared" si="33"/>
        <v>0</v>
      </c>
      <c r="BY61" s="247">
        <f t="shared" si="34"/>
        <v>0</v>
      </c>
      <c r="BZ61" s="244">
        <f t="shared" si="35"/>
        <v>0</v>
      </c>
      <c r="CA61" s="244">
        <f t="shared" si="36"/>
        <v>0</v>
      </c>
      <c r="CB61" s="248">
        <f t="shared" si="37"/>
        <v>0.23</v>
      </c>
      <c r="CC61" s="247">
        <f t="shared" si="38"/>
        <v>0</v>
      </c>
      <c r="CD61" s="244">
        <f t="shared" si="39"/>
        <v>0</v>
      </c>
      <c r="CE61" s="244">
        <f t="shared" si="40"/>
        <v>0</v>
      </c>
      <c r="CF61" s="244">
        <f t="shared" si="41"/>
        <v>0</v>
      </c>
    </row>
    <row r="62" spans="1:84" ht="20.100000000000001" customHeight="1" x14ac:dyDescent="0.15">
      <c r="A62" s="238">
        <v>59</v>
      </c>
      <c r="B62" s="239">
        <v>59</v>
      </c>
      <c r="C62" s="240" t="str">
        <f t="shared" si="66"/>
        <v>7S4</v>
      </c>
      <c r="D62" s="241">
        <v>7</v>
      </c>
      <c r="E62" s="242">
        <f>IF(D62="","",COUNTIF($D$4:D62,D62))</f>
        <v>4</v>
      </c>
      <c r="F62" s="395">
        <f>IF(D62="","",VLOOKUP(D62,'様式A-2'!$B$10:$E$438,4,0))</f>
        <v>65.574000000000012</v>
      </c>
      <c r="G62" s="242" t="s">
        <v>547</v>
      </c>
      <c r="H62" s="242" t="s">
        <v>497</v>
      </c>
      <c r="I62" s="242" t="s">
        <v>347</v>
      </c>
      <c r="J62" s="242" t="s">
        <v>887</v>
      </c>
      <c r="K62" s="242" t="str">
        <f t="shared" si="67"/>
        <v>補修跡</v>
      </c>
      <c r="L62" s="342"/>
      <c r="M62" s="342"/>
      <c r="N62" s="342">
        <v>4.7</v>
      </c>
      <c r="O62" s="342">
        <v>0.4</v>
      </c>
      <c r="P62" s="384" t="s">
        <v>888</v>
      </c>
      <c r="Q62" s="243" t="str">
        <f t="shared" si="42"/>
        <v>4.7m×0.4m 導水工</v>
      </c>
      <c r="R62" s="244">
        <f t="shared" si="68"/>
        <v>1.88</v>
      </c>
      <c r="S62" s="244" t="str">
        <f t="shared" si="69"/>
        <v>導水工</v>
      </c>
      <c r="T62" s="242" t="s">
        <v>641</v>
      </c>
      <c r="U62" s="242" t="s">
        <v>645</v>
      </c>
      <c r="V62" s="242" t="str">
        <f t="shared" si="45"/>
        <v>Ⅱ</v>
      </c>
      <c r="W62" s="242"/>
      <c r="X62" s="242" t="s">
        <v>617</v>
      </c>
      <c r="Y62" s="242" t="str">
        <f t="shared" si="70"/>
        <v>Ⅰ</v>
      </c>
      <c r="Z62" s="242" t="str">
        <f t="shared" si="71"/>
        <v>Ⅰ</v>
      </c>
      <c r="AA62" s="242" t="str">
        <f t="shared" si="72"/>
        <v>否</v>
      </c>
      <c r="AB62" s="242" t="str">
        <f t="shared" si="73"/>
        <v>否</v>
      </c>
      <c r="AC62" s="242" t="str">
        <f t="shared" si="51"/>
        <v>済</v>
      </c>
      <c r="AD62" s="242" t="str">
        <f t="shared" si="74"/>
        <v>－</v>
      </c>
      <c r="AE62" s="242" t="str">
        <f t="shared" si="75"/>
        <v>－</v>
      </c>
      <c r="AF62" s="242" t="str">
        <f t="shared" si="76"/>
        <v>－</v>
      </c>
      <c r="AG62" s="242"/>
      <c r="AH62" s="243" t="str">
        <f t="shared" si="77"/>
        <v>補修跡、4.7m×0.4m 導水工</v>
      </c>
      <c r="AI62" s="243" t="s">
        <v>928</v>
      </c>
      <c r="BG62" s="246">
        <f t="shared" si="16"/>
        <v>7</v>
      </c>
      <c r="BH62" s="243">
        <f t="shared" si="17"/>
        <v>0</v>
      </c>
      <c r="BI62" s="243">
        <f t="shared" si="18"/>
        <v>0</v>
      </c>
      <c r="BJ62" s="243">
        <f t="shared" si="19"/>
        <v>0</v>
      </c>
      <c r="BK62" s="347">
        <f t="shared" si="20"/>
        <v>0</v>
      </c>
      <c r="BL62" s="247">
        <f t="shared" si="21"/>
        <v>0</v>
      </c>
      <c r="BM62" s="244">
        <f t="shared" si="22"/>
        <v>0</v>
      </c>
      <c r="BN62" s="244">
        <f t="shared" si="23"/>
        <v>0</v>
      </c>
      <c r="BO62" s="248">
        <f t="shared" si="24"/>
        <v>0</v>
      </c>
      <c r="BP62" s="249">
        <f t="shared" si="25"/>
        <v>0</v>
      </c>
      <c r="BQ62" s="244">
        <f t="shared" si="26"/>
        <v>0</v>
      </c>
      <c r="BR62" s="244">
        <f t="shared" si="27"/>
        <v>0</v>
      </c>
      <c r="BS62" s="250">
        <f t="shared" si="28"/>
        <v>0</v>
      </c>
      <c r="BT62" s="251" t="str">
        <f t="shared" si="29"/>
        <v/>
      </c>
      <c r="BU62" s="346">
        <f t="shared" si="30"/>
        <v>0</v>
      </c>
      <c r="BV62" s="346">
        <f t="shared" si="31"/>
        <v>0</v>
      </c>
      <c r="BW62" s="346">
        <f t="shared" si="32"/>
        <v>0</v>
      </c>
      <c r="BX62" s="348">
        <f t="shared" si="33"/>
        <v>0</v>
      </c>
      <c r="BY62" s="247">
        <f t="shared" si="34"/>
        <v>0</v>
      </c>
      <c r="BZ62" s="244">
        <f t="shared" si="35"/>
        <v>0</v>
      </c>
      <c r="CA62" s="244">
        <f t="shared" si="36"/>
        <v>0</v>
      </c>
      <c r="CB62" s="248">
        <f t="shared" si="37"/>
        <v>0</v>
      </c>
      <c r="CC62" s="247">
        <f t="shared" si="38"/>
        <v>0</v>
      </c>
      <c r="CD62" s="244">
        <f t="shared" si="39"/>
        <v>0</v>
      </c>
      <c r="CE62" s="244">
        <f t="shared" si="40"/>
        <v>0</v>
      </c>
      <c r="CF62" s="244">
        <f t="shared" si="41"/>
        <v>0</v>
      </c>
    </row>
    <row r="63" spans="1:84" ht="20.100000000000001" customHeight="1" x14ac:dyDescent="0.15">
      <c r="A63" s="238">
        <v>60</v>
      </c>
      <c r="B63" s="239">
        <v>60</v>
      </c>
      <c r="C63" s="240" t="str">
        <f t="shared" si="66"/>
        <v>7S5</v>
      </c>
      <c r="D63" s="241">
        <v>7</v>
      </c>
      <c r="E63" s="242">
        <f>IF(D63="","",COUNTIF($D$4:D63,D63))</f>
        <v>5</v>
      </c>
      <c r="F63" s="395">
        <f>IF(D63="","",VLOOKUP(D63,'様式A-2'!$B$10:$E$438,4,0))</f>
        <v>65.574000000000012</v>
      </c>
      <c r="G63" s="242" t="s">
        <v>547</v>
      </c>
      <c r="H63" s="242" t="s">
        <v>495</v>
      </c>
      <c r="I63" s="242" t="s">
        <v>347</v>
      </c>
      <c r="J63" s="242" t="s">
        <v>545</v>
      </c>
      <c r="K63" s="242" t="str">
        <f t="shared" si="67"/>
        <v>うき・はく離</v>
      </c>
      <c r="L63" s="342"/>
      <c r="M63" s="342"/>
      <c r="N63" s="342">
        <v>0.1</v>
      </c>
      <c r="O63" s="342">
        <v>1</v>
      </c>
      <c r="P63" s="384"/>
      <c r="Q63" s="243" t="str">
        <f t="shared" si="42"/>
        <v xml:space="preserve">0.1m×1.0m </v>
      </c>
      <c r="R63" s="244">
        <f t="shared" si="68"/>
        <v>0.1</v>
      </c>
      <c r="S63" s="244" t="str">
        <f t="shared" si="69"/>
        <v/>
      </c>
      <c r="T63" s="242" t="s">
        <v>760</v>
      </c>
      <c r="U63" s="242" t="s">
        <v>620</v>
      </c>
      <c r="V63" s="242" t="str">
        <f t="shared" si="45"/>
        <v>Ⅱ</v>
      </c>
      <c r="W63" s="242"/>
      <c r="X63" s="242" t="s">
        <v>618</v>
      </c>
      <c r="Y63" s="242" t="str">
        <f t="shared" si="70"/>
        <v>Ⅱ</v>
      </c>
      <c r="Z63" s="242" t="str">
        <f t="shared" si="71"/>
        <v>Ⅱ</v>
      </c>
      <c r="AA63" s="242" t="str">
        <f t="shared" si="72"/>
        <v>否</v>
      </c>
      <c r="AB63" s="242" t="str">
        <f t="shared" si="73"/>
        <v>要監視</v>
      </c>
      <c r="AC63" s="242" t="str">
        <f t="shared" si="51"/>
        <v>継続</v>
      </c>
      <c r="AD63" s="242" t="str">
        <f t="shared" si="74"/>
        <v>監視（日常巡視）</v>
      </c>
      <c r="AE63" s="242" t="str">
        <f t="shared" si="75"/>
        <v>－</v>
      </c>
      <c r="AF63" s="242" t="str">
        <f t="shared" si="76"/>
        <v>継続監視</v>
      </c>
      <c r="AG63" s="242"/>
      <c r="AH63" s="243" t="str">
        <f t="shared" si="77"/>
        <v xml:space="preserve">うき・はく離、0.1m×1.0m </v>
      </c>
      <c r="AI63" s="243" t="s">
        <v>929</v>
      </c>
      <c r="BG63" s="246">
        <f t="shared" si="16"/>
        <v>7</v>
      </c>
      <c r="BH63" s="243">
        <f t="shared" si="17"/>
        <v>0</v>
      </c>
      <c r="BI63" s="243">
        <f t="shared" si="18"/>
        <v>0</v>
      </c>
      <c r="BJ63" s="243">
        <f t="shared" si="19"/>
        <v>0</v>
      </c>
      <c r="BK63" s="347">
        <f t="shared" si="20"/>
        <v>0</v>
      </c>
      <c r="BL63" s="247">
        <f t="shared" si="21"/>
        <v>0</v>
      </c>
      <c r="BM63" s="244">
        <f t="shared" si="22"/>
        <v>0</v>
      </c>
      <c r="BN63" s="244">
        <f t="shared" si="23"/>
        <v>0</v>
      </c>
      <c r="BO63" s="248">
        <f t="shared" si="24"/>
        <v>0.1</v>
      </c>
      <c r="BP63" s="249">
        <f t="shared" si="25"/>
        <v>0</v>
      </c>
      <c r="BQ63" s="244">
        <f t="shared" si="26"/>
        <v>0</v>
      </c>
      <c r="BR63" s="244">
        <f t="shared" si="27"/>
        <v>0</v>
      </c>
      <c r="BS63" s="250">
        <f t="shared" si="28"/>
        <v>0</v>
      </c>
      <c r="BT63" s="251" t="str">
        <f t="shared" si="29"/>
        <v/>
      </c>
      <c r="BU63" s="346">
        <f t="shared" si="30"/>
        <v>0</v>
      </c>
      <c r="BV63" s="346">
        <f t="shared" si="31"/>
        <v>0</v>
      </c>
      <c r="BW63" s="346">
        <f t="shared" si="32"/>
        <v>0</v>
      </c>
      <c r="BX63" s="348">
        <f t="shared" si="33"/>
        <v>0</v>
      </c>
      <c r="BY63" s="247">
        <f t="shared" si="34"/>
        <v>0</v>
      </c>
      <c r="BZ63" s="244">
        <f t="shared" si="35"/>
        <v>0</v>
      </c>
      <c r="CA63" s="244">
        <f t="shared" si="36"/>
        <v>0</v>
      </c>
      <c r="CB63" s="248">
        <f t="shared" si="37"/>
        <v>0.1</v>
      </c>
      <c r="CC63" s="247">
        <f t="shared" si="38"/>
        <v>0</v>
      </c>
      <c r="CD63" s="244">
        <f t="shared" si="39"/>
        <v>0</v>
      </c>
      <c r="CE63" s="244">
        <f t="shared" si="40"/>
        <v>0</v>
      </c>
      <c r="CF63" s="244">
        <f t="shared" si="41"/>
        <v>0</v>
      </c>
    </row>
    <row r="64" spans="1:84" ht="20.100000000000001" customHeight="1" x14ac:dyDescent="0.15">
      <c r="A64" s="238">
        <v>61</v>
      </c>
      <c r="B64" s="239">
        <v>61</v>
      </c>
      <c r="C64" s="240" t="str">
        <f t="shared" si="66"/>
        <v>7S6</v>
      </c>
      <c r="D64" s="241">
        <v>7</v>
      </c>
      <c r="E64" s="242">
        <f>IF(D64="","",COUNTIF($D$4:D64,D64))</f>
        <v>6</v>
      </c>
      <c r="F64" s="395">
        <f>IF(D64="","",VLOOKUP(D64,'様式A-2'!$B$10:$E$438,4,0))</f>
        <v>65.574000000000012</v>
      </c>
      <c r="G64" s="242" t="s">
        <v>346</v>
      </c>
      <c r="H64" s="242" t="s">
        <v>884</v>
      </c>
      <c r="I64" s="242" t="s">
        <v>347</v>
      </c>
      <c r="J64" s="242" t="s">
        <v>907</v>
      </c>
      <c r="K64" s="242" t="str">
        <f t="shared" si="67"/>
        <v>鉄筋露出</v>
      </c>
      <c r="L64" s="342"/>
      <c r="M64" s="342"/>
      <c r="N64" s="342">
        <v>0.5</v>
      </c>
      <c r="O64" s="342">
        <v>0.5</v>
      </c>
      <c r="P64" s="384"/>
      <c r="Q64" s="243" t="str">
        <f t="shared" si="42"/>
        <v xml:space="preserve">0.5m×0.5m </v>
      </c>
      <c r="R64" s="244">
        <f t="shared" si="68"/>
        <v>0.25</v>
      </c>
      <c r="S64" s="244" t="str">
        <f t="shared" si="69"/>
        <v/>
      </c>
      <c r="T64" s="242" t="s">
        <v>760</v>
      </c>
      <c r="U64" s="242" t="s">
        <v>620</v>
      </c>
      <c r="V64" s="242" t="str">
        <f t="shared" si="45"/>
        <v>Ⅱ</v>
      </c>
      <c r="W64" s="242"/>
      <c r="X64" s="242" t="s">
        <v>629</v>
      </c>
      <c r="Y64" s="242" t="str">
        <f t="shared" si="70"/>
        <v>－</v>
      </c>
      <c r="Z64" s="242" t="str">
        <f t="shared" si="71"/>
        <v>－</v>
      </c>
      <c r="AA64" s="242" t="s">
        <v>1106</v>
      </c>
      <c r="AB64" s="242" t="s">
        <v>1106</v>
      </c>
      <c r="AC64" s="242" t="s">
        <v>1106</v>
      </c>
      <c r="AD64" s="242" t="s">
        <v>1095</v>
      </c>
      <c r="AE64" s="242" t="s">
        <v>1095</v>
      </c>
      <c r="AF64" s="242" t="s">
        <v>1095</v>
      </c>
      <c r="AG64" s="242"/>
      <c r="AH64" s="243" t="str">
        <f t="shared" si="77"/>
        <v xml:space="preserve">鉄筋露出、0.5m×0.5m </v>
      </c>
      <c r="AI64" s="243" t="s">
        <v>930</v>
      </c>
      <c r="BG64" s="246">
        <f t="shared" si="16"/>
        <v>7</v>
      </c>
      <c r="BH64" s="243">
        <f t="shared" si="17"/>
        <v>0</v>
      </c>
      <c r="BI64" s="243">
        <f t="shared" si="18"/>
        <v>0</v>
      </c>
      <c r="BJ64" s="243">
        <f t="shared" si="19"/>
        <v>0</v>
      </c>
      <c r="BK64" s="347">
        <f t="shared" si="20"/>
        <v>0</v>
      </c>
      <c r="BL64" s="247">
        <f t="shared" si="21"/>
        <v>0</v>
      </c>
      <c r="BM64" s="244">
        <f t="shared" si="22"/>
        <v>0</v>
      </c>
      <c r="BN64" s="244">
        <f t="shared" si="23"/>
        <v>0</v>
      </c>
      <c r="BO64" s="248">
        <f t="shared" si="24"/>
        <v>0</v>
      </c>
      <c r="BP64" s="249">
        <f t="shared" si="25"/>
        <v>0</v>
      </c>
      <c r="BQ64" s="244">
        <f t="shared" si="26"/>
        <v>0</v>
      </c>
      <c r="BR64" s="244">
        <f t="shared" si="27"/>
        <v>0</v>
      </c>
      <c r="BS64" s="250">
        <f t="shared" si="28"/>
        <v>0</v>
      </c>
      <c r="BT64" s="251" t="str">
        <f t="shared" si="29"/>
        <v/>
      </c>
      <c r="BU64" s="346">
        <f t="shared" si="30"/>
        <v>0</v>
      </c>
      <c r="BV64" s="346">
        <f t="shared" si="31"/>
        <v>0</v>
      </c>
      <c r="BW64" s="346">
        <f t="shared" si="32"/>
        <v>0</v>
      </c>
      <c r="BX64" s="348">
        <f t="shared" si="33"/>
        <v>0</v>
      </c>
      <c r="BY64" s="247">
        <f t="shared" si="34"/>
        <v>0</v>
      </c>
      <c r="BZ64" s="244">
        <f t="shared" si="35"/>
        <v>0</v>
      </c>
      <c r="CA64" s="244">
        <f t="shared" si="36"/>
        <v>0</v>
      </c>
      <c r="CB64" s="248">
        <f t="shared" si="37"/>
        <v>0</v>
      </c>
      <c r="CC64" s="247">
        <f t="shared" si="38"/>
        <v>0</v>
      </c>
      <c r="CD64" s="244">
        <f t="shared" si="39"/>
        <v>0</v>
      </c>
      <c r="CE64" s="244">
        <f t="shared" si="40"/>
        <v>0</v>
      </c>
      <c r="CF64" s="244">
        <f t="shared" si="41"/>
        <v>0</v>
      </c>
    </row>
    <row r="65" spans="1:84" ht="20.100000000000001" customHeight="1" x14ac:dyDescent="0.15">
      <c r="A65" s="238">
        <v>62</v>
      </c>
      <c r="B65" s="239">
        <v>62</v>
      </c>
      <c r="C65" s="240" t="str">
        <f t="shared" si="66"/>
        <v>7S7</v>
      </c>
      <c r="D65" s="241">
        <v>7</v>
      </c>
      <c r="E65" s="242">
        <f>IF(D65="","",COUNTIF($D$4:D65,D65))</f>
        <v>7</v>
      </c>
      <c r="F65" s="395">
        <f>IF(D65="","",VLOOKUP(D65,'様式A-2'!$B$10:$E$438,4,0))</f>
        <v>65.574000000000012</v>
      </c>
      <c r="G65" s="242" t="s">
        <v>547</v>
      </c>
      <c r="H65" s="242" t="s">
        <v>495</v>
      </c>
      <c r="I65" s="242" t="s">
        <v>347</v>
      </c>
      <c r="J65" s="242" t="s">
        <v>545</v>
      </c>
      <c r="K65" s="242" t="str">
        <f t="shared" si="67"/>
        <v>うき・はく離</v>
      </c>
      <c r="L65" s="342"/>
      <c r="M65" s="342"/>
      <c r="N65" s="342">
        <v>0.2</v>
      </c>
      <c r="O65" s="342">
        <v>0.1</v>
      </c>
      <c r="P65" s="384" t="s">
        <v>931</v>
      </c>
      <c r="Q65" s="243" t="str">
        <f t="shared" ref="Q65:Q115" si="78">IF(C65="","",IF(J65="ひび割れ","幅"&amp;TEXT(L65,"0.0")&amp;"mm×長さ"&amp;TEXT(M65,"0.0")&amp;"m",IF(N65="",P65,IF(J65="その他",P65&amp;"、"&amp;TEXT(N65,"0.0")&amp;"m×"&amp;TEXT(O65,"0.0")&amp;"m ",TEXT(N65,"0.0")&amp;"m×"&amp;TEXT(O65,"0.0")&amp;"m "&amp;P65))))</f>
        <v>0.2m×0.1m (一部欠損)</v>
      </c>
      <c r="R65" s="244">
        <f t="shared" si="68"/>
        <v>0.02</v>
      </c>
      <c r="S65" s="244" t="str">
        <f t="shared" si="69"/>
        <v>(一部欠損)</v>
      </c>
      <c r="T65" s="242" t="s">
        <v>648</v>
      </c>
      <c r="U65" s="242" t="str">
        <f t="shared" ref="U65:U90" si="79">IF(T65="新規確認","－","")</f>
        <v>－</v>
      </c>
      <c r="V65" s="242" t="str">
        <f t="shared" si="45"/>
        <v>－</v>
      </c>
      <c r="W65" s="242"/>
      <c r="X65" s="242" t="s">
        <v>618</v>
      </c>
      <c r="Y65" s="242" t="str">
        <f t="shared" si="70"/>
        <v>Ⅱ</v>
      </c>
      <c r="Z65" s="242" t="str">
        <f t="shared" si="71"/>
        <v>Ⅱ</v>
      </c>
      <c r="AA65" s="242" t="str">
        <f t="shared" si="72"/>
        <v>否</v>
      </c>
      <c r="AB65" s="242" t="str">
        <f t="shared" si="73"/>
        <v>要監視</v>
      </c>
      <c r="AC65" s="242" t="str">
        <f t="shared" si="51"/>
        <v>未</v>
      </c>
      <c r="AD65" s="242" t="str">
        <f t="shared" ref="AD65:AD74" si="80">IF(D65="","",IF(P65="叩き落し",P65,IF(T65="新規確認","－",INDEX($AM$4:$AQ$38,MATCH(K65,$AL$4:$AL$38,0),MATCH(X65,$AM$3:$AQ$3,0)))))</f>
        <v>－</v>
      </c>
      <c r="AE65" s="242" t="str">
        <f t="shared" ref="AE65:AE74" si="81">IF(D65="","",INDEX($AT$4:$AX$38,MATCH(K65,$AS$4:$AS$38,0),MATCH(X65,$AT$3:$AX$3,0)))</f>
        <v>－</v>
      </c>
      <c r="AF65" s="242" t="str">
        <f t="shared" ref="AF65:AF74" si="82">IF(D65="","",INDEX($BA$4:$BE$38,MATCH(K65,$AZ$4:$AZ$38,0),MATCH(X65,$BA$3:$BE$3,0)))</f>
        <v>継続監視</v>
      </c>
      <c r="AG65" s="242"/>
      <c r="AH65" s="243" t="str">
        <f t="shared" si="77"/>
        <v>うき・はく離、0.2m×0.1m (一部欠損)</v>
      </c>
      <c r="AI65" s="243" t="str">
        <f t="shared" ref="AI65:AI104" si="83">IF(T65="新規確認","－",IF(T65="進行が認められない",Q65,""))</f>
        <v>－</v>
      </c>
      <c r="BG65" s="246">
        <f t="shared" si="16"/>
        <v>7</v>
      </c>
      <c r="BH65" s="243">
        <f t="shared" si="17"/>
        <v>0</v>
      </c>
      <c r="BI65" s="243">
        <f t="shared" si="18"/>
        <v>0</v>
      </c>
      <c r="BJ65" s="243">
        <f t="shared" si="19"/>
        <v>0</v>
      </c>
      <c r="BK65" s="347">
        <f t="shared" si="20"/>
        <v>0</v>
      </c>
      <c r="BL65" s="247">
        <f t="shared" si="21"/>
        <v>0</v>
      </c>
      <c r="BM65" s="244">
        <f t="shared" si="22"/>
        <v>0</v>
      </c>
      <c r="BN65" s="244">
        <f t="shared" si="23"/>
        <v>0</v>
      </c>
      <c r="BO65" s="248">
        <f t="shared" si="24"/>
        <v>0.02</v>
      </c>
      <c r="BP65" s="249">
        <f t="shared" si="25"/>
        <v>0</v>
      </c>
      <c r="BQ65" s="244">
        <f t="shared" si="26"/>
        <v>0</v>
      </c>
      <c r="BR65" s="244">
        <f t="shared" si="27"/>
        <v>0</v>
      </c>
      <c r="BS65" s="250">
        <f t="shared" si="28"/>
        <v>0</v>
      </c>
      <c r="BT65" s="251" t="str">
        <f t="shared" si="29"/>
        <v/>
      </c>
      <c r="BU65" s="346">
        <f t="shared" si="30"/>
        <v>0</v>
      </c>
      <c r="BV65" s="346">
        <f t="shared" si="31"/>
        <v>0</v>
      </c>
      <c r="BW65" s="346">
        <f t="shared" si="32"/>
        <v>0</v>
      </c>
      <c r="BX65" s="348">
        <f t="shared" si="33"/>
        <v>0</v>
      </c>
      <c r="BY65" s="247">
        <f t="shared" si="34"/>
        <v>0</v>
      </c>
      <c r="BZ65" s="244">
        <f t="shared" si="35"/>
        <v>0</v>
      </c>
      <c r="CA65" s="244">
        <f t="shared" si="36"/>
        <v>0</v>
      </c>
      <c r="CB65" s="248">
        <f t="shared" si="37"/>
        <v>0.02</v>
      </c>
      <c r="CC65" s="247">
        <f t="shared" si="38"/>
        <v>0</v>
      </c>
      <c r="CD65" s="244">
        <f t="shared" si="39"/>
        <v>0</v>
      </c>
      <c r="CE65" s="244">
        <f t="shared" si="40"/>
        <v>0</v>
      </c>
      <c r="CF65" s="244">
        <f t="shared" si="41"/>
        <v>0</v>
      </c>
    </row>
    <row r="66" spans="1:84" ht="20.100000000000001" customHeight="1" x14ac:dyDescent="0.15">
      <c r="A66" s="238">
        <v>63</v>
      </c>
      <c r="B66" s="239">
        <v>63</v>
      </c>
      <c r="C66" s="240" t="str">
        <f t="shared" si="66"/>
        <v>7S8</v>
      </c>
      <c r="D66" s="241">
        <v>7</v>
      </c>
      <c r="E66" s="242">
        <f>IF(D66="","",COUNTIF($D$4:D66,D66))</f>
        <v>8</v>
      </c>
      <c r="F66" s="395">
        <f>IF(D66="","",VLOOKUP(D66,'様式A-2'!$B$10:$E$438,4,0))</f>
        <v>65.574000000000012</v>
      </c>
      <c r="G66" s="242" t="s">
        <v>547</v>
      </c>
      <c r="H66" s="242" t="s">
        <v>495</v>
      </c>
      <c r="I66" s="242" t="s">
        <v>347</v>
      </c>
      <c r="J66" s="242" t="s">
        <v>545</v>
      </c>
      <c r="K66" s="242" t="str">
        <f t="shared" si="67"/>
        <v>うき・はく離</v>
      </c>
      <c r="L66" s="342"/>
      <c r="M66" s="342"/>
      <c r="N66" s="342">
        <v>0.3</v>
      </c>
      <c r="O66" s="342">
        <v>1.2</v>
      </c>
      <c r="P66" s="384"/>
      <c r="Q66" s="243" t="str">
        <f t="shared" si="78"/>
        <v xml:space="preserve">0.3m×1.2m </v>
      </c>
      <c r="R66" s="244">
        <f t="shared" si="68"/>
        <v>0.36</v>
      </c>
      <c r="S66" s="244" t="str">
        <f t="shared" si="69"/>
        <v/>
      </c>
      <c r="T66" s="242" t="s">
        <v>648</v>
      </c>
      <c r="U66" s="242" t="str">
        <f t="shared" si="79"/>
        <v>－</v>
      </c>
      <c r="V66" s="242" t="str">
        <f t="shared" si="45"/>
        <v>－</v>
      </c>
      <c r="W66" s="242"/>
      <c r="X66" s="242" t="s">
        <v>618</v>
      </c>
      <c r="Y66" s="242" t="str">
        <f t="shared" si="70"/>
        <v>Ⅱ</v>
      </c>
      <c r="Z66" s="242" t="str">
        <f t="shared" si="71"/>
        <v>Ⅱ</v>
      </c>
      <c r="AA66" s="242" t="str">
        <f t="shared" si="72"/>
        <v>否</v>
      </c>
      <c r="AB66" s="242" t="str">
        <f t="shared" si="73"/>
        <v>要監視</v>
      </c>
      <c r="AC66" s="242" t="str">
        <f t="shared" si="51"/>
        <v>未</v>
      </c>
      <c r="AD66" s="242" t="str">
        <f t="shared" si="80"/>
        <v>－</v>
      </c>
      <c r="AE66" s="242" t="str">
        <f t="shared" si="81"/>
        <v>－</v>
      </c>
      <c r="AF66" s="242" t="str">
        <f t="shared" si="82"/>
        <v>継続監視</v>
      </c>
      <c r="AG66" s="242"/>
      <c r="AH66" s="243" t="str">
        <f t="shared" si="77"/>
        <v xml:space="preserve">うき・はく離、0.3m×1.2m </v>
      </c>
      <c r="AI66" s="243" t="str">
        <f t="shared" si="83"/>
        <v>－</v>
      </c>
      <c r="BG66" s="246">
        <f t="shared" si="16"/>
        <v>7</v>
      </c>
      <c r="BH66" s="243">
        <f t="shared" si="17"/>
        <v>0</v>
      </c>
      <c r="BI66" s="243">
        <f t="shared" si="18"/>
        <v>0</v>
      </c>
      <c r="BJ66" s="243">
        <f t="shared" si="19"/>
        <v>0</v>
      </c>
      <c r="BK66" s="347">
        <f t="shared" si="20"/>
        <v>0</v>
      </c>
      <c r="BL66" s="247">
        <f t="shared" si="21"/>
        <v>0</v>
      </c>
      <c r="BM66" s="244">
        <f t="shared" si="22"/>
        <v>0</v>
      </c>
      <c r="BN66" s="244">
        <f t="shared" si="23"/>
        <v>0</v>
      </c>
      <c r="BO66" s="248">
        <f t="shared" si="24"/>
        <v>0.36</v>
      </c>
      <c r="BP66" s="249">
        <f t="shared" si="25"/>
        <v>0</v>
      </c>
      <c r="BQ66" s="244">
        <f t="shared" si="26"/>
        <v>0</v>
      </c>
      <c r="BR66" s="244">
        <f t="shared" si="27"/>
        <v>0</v>
      </c>
      <c r="BS66" s="250">
        <f t="shared" si="28"/>
        <v>0</v>
      </c>
      <c r="BT66" s="251">
        <f t="shared" si="29"/>
        <v>7</v>
      </c>
      <c r="BU66" s="346">
        <f t="shared" si="30"/>
        <v>0</v>
      </c>
      <c r="BV66" s="346">
        <f t="shared" si="31"/>
        <v>0</v>
      </c>
      <c r="BW66" s="346">
        <f t="shared" si="32"/>
        <v>0</v>
      </c>
      <c r="BX66" s="348">
        <f t="shared" si="33"/>
        <v>0</v>
      </c>
      <c r="BY66" s="247">
        <f t="shared" si="34"/>
        <v>0</v>
      </c>
      <c r="BZ66" s="244">
        <f t="shared" si="35"/>
        <v>0</v>
      </c>
      <c r="CA66" s="244">
        <f t="shared" si="36"/>
        <v>0</v>
      </c>
      <c r="CB66" s="248">
        <f t="shared" si="37"/>
        <v>0.36</v>
      </c>
      <c r="CC66" s="247">
        <f t="shared" si="38"/>
        <v>0</v>
      </c>
      <c r="CD66" s="244">
        <f t="shared" si="39"/>
        <v>0</v>
      </c>
      <c r="CE66" s="244">
        <f t="shared" si="40"/>
        <v>0</v>
      </c>
      <c r="CF66" s="244">
        <f t="shared" si="41"/>
        <v>0</v>
      </c>
    </row>
    <row r="67" spans="1:84" ht="20.100000000000001" customHeight="1" x14ac:dyDescent="0.15">
      <c r="A67" s="238">
        <v>64</v>
      </c>
      <c r="B67" s="239">
        <v>64</v>
      </c>
      <c r="C67" s="240" t="str">
        <f t="shared" si="66"/>
        <v>8S1</v>
      </c>
      <c r="D67" s="241">
        <v>8</v>
      </c>
      <c r="E67" s="242">
        <f>IF(D67="","",COUNTIF($D$4:D67,D67))</f>
        <v>1</v>
      </c>
      <c r="F67" s="395">
        <f>IF(D67="","",VLOOKUP(D67,'様式A-2'!$B$10:$E$438,4,0))</f>
        <v>74.512000000000015</v>
      </c>
      <c r="G67" s="242" t="s">
        <v>547</v>
      </c>
      <c r="H67" s="242" t="s">
        <v>496</v>
      </c>
      <c r="I67" s="242" t="s">
        <v>347</v>
      </c>
      <c r="J67" s="242" t="s">
        <v>545</v>
      </c>
      <c r="K67" s="242" t="str">
        <f t="shared" si="67"/>
        <v>うき・はく離</v>
      </c>
      <c r="L67" s="342"/>
      <c r="M67" s="342"/>
      <c r="N67" s="342">
        <v>0.1</v>
      </c>
      <c r="O67" s="342">
        <v>9</v>
      </c>
      <c r="P67" s="384"/>
      <c r="Q67" s="243" t="str">
        <f t="shared" si="78"/>
        <v xml:space="preserve">0.1m×9.0m </v>
      </c>
      <c r="R67" s="244">
        <f t="shared" si="68"/>
        <v>0.9</v>
      </c>
      <c r="S67" s="244" t="str">
        <f t="shared" si="69"/>
        <v/>
      </c>
      <c r="T67" s="242" t="s">
        <v>760</v>
      </c>
      <c r="U67" s="242" t="s">
        <v>620</v>
      </c>
      <c r="V67" s="242" t="str">
        <f t="shared" si="45"/>
        <v>Ⅱ</v>
      </c>
      <c r="W67" s="242"/>
      <c r="X67" s="242" t="s">
        <v>618</v>
      </c>
      <c r="Y67" s="242" t="str">
        <f t="shared" si="70"/>
        <v>Ⅱ</v>
      </c>
      <c r="Z67" s="242" t="str">
        <f t="shared" si="71"/>
        <v>Ⅱ</v>
      </c>
      <c r="AA67" s="242" t="str">
        <f t="shared" si="72"/>
        <v>否</v>
      </c>
      <c r="AB67" s="242" t="str">
        <f t="shared" si="73"/>
        <v>要監視</v>
      </c>
      <c r="AC67" s="242" t="str">
        <f t="shared" si="51"/>
        <v>継続</v>
      </c>
      <c r="AD67" s="242" t="str">
        <f t="shared" si="80"/>
        <v>監視（日常巡視）</v>
      </c>
      <c r="AE67" s="242" t="str">
        <f t="shared" si="81"/>
        <v>－</v>
      </c>
      <c r="AF67" s="242" t="str">
        <f t="shared" si="82"/>
        <v>継続監視</v>
      </c>
      <c r="AG67" s="242"/>
      <c r="AH67" s="243" t="str">
        <f t="shared" si="77"/>
        <v xml:space="preserve">うき・はく離、0.1m×9.0m </v>
      </c>
      <c r="AI67" s="243" t="str">
        <f t="shared" si="83"/>
        <v xml:space="preserve">0.1m×9.0m </v>
      </c>
      <c r="BG67" s="246">
        <f t="shared" si="16"/>
        <v>8</v>
      </c>
      <c r="BH67" s="243">
        <f t="shared" si="17"/>
        <v>0</v>
      </c>
      <c r="BI67" s="243">
        <f t="shared" si="18"/>
        <v>0</v>
      </c>
      <c r="BJ67" s="243">
        <f t="shared" si="19"/>
        <v>0</v>
      </c>
      <c r="BK67" s="347">
        <f t="shared" si="20"/>
        <v>0</v>
      </c>
      <c r="BL67" s="247">
        <f t="shared" si="21"/>
        <v>0</v>
      </c>
      <c r="BM67" s="244">
        <f t="shared" si="22"/>
        <v>0</v>
      </c>
      <c r="BN67" s="244">
        <f t="shared" si="23"/>
        <v>0</v>
      </c>
      <c r="BO67" s="248">
        <f t="shared" si="24"/>
        <v>0.9</v>
      </c>
      <c r="BP67" s="249">
        <f t="shared" si="25"/>
        <v>0</v>
      </c>
      <c r="BQ67" s="244">
        <f t="shared" si="26"/>
        <v>0</v>
      </c>
      <c r="BR67" s="244">
        <f t="shared" si="27"/>
        <v>0</v>
      </c>
      <c r="BS67" s="250">
        <f t="shared" si="28"/>
        <v>0</v>
      </c>
      <c r="BT67" s="251" t="str">
        <f t="shared" si="29"/>
        <v/>
      </c>
      <c r="BU67" s="346">
        <f t="shared" si="30"/>
        <v>0</v>
      </c>
      <c r="BV67" s="346">
        <f t="shared" si="31"/>
        <v>0</v>
      </c>
      <c r="BW67" s="346">
        <f t="shared" si="32"/>
        <v>0</v>
      </c>
      <c r="BX67" s="348">
        <f t="shared" si="33"/>
        <v>0</v>
      </c>
      <c r="BY67" s="247">
        <f t="shared" si="34"/>
        <v>0</v>
      </c>
      <c r="BZ67" s="244">
        <f t="shared" si="35"/>
        <v>0</v>
      </c>
      <c r="CA67" s="244">
        <f t="shared" si="36"/>
        <v>0</v>
      </c>
      <c r="CB67" s="248">
        <f t="shared" si="37"/>
        <v>0.9</v>
      </c>
      <c r="CC67" s="247">
        <f t="shared" si="38"/>
        <v>0</v>
      </c>
      <c r="CD67" s="244">
        <f t="shared" si="39"/>
        <v>0</v>
      </c>
      <c r="CE67" s="244">
        <f t="shared" si="40"/>
        <v>0</v>
      </c>
      <c r="CF67" s="244">
        <f t="shared" si="41"/>
        <v>0</v>
      </c>
    </row>
    <row r="68" spans="1:84" ht="20.100000000000001" customHeight="1" x14ac:dyDescent="0.15">
      <c r="A68" s="238">
        <v>65</v>
      </c>
      <c r="B68" s="239">
        <v>65</v>
      </c>
      <c r="C68" s="240" t="str">
        <f t="shared" si="66"/>
        <v>8S2</v>
      </c>
      <c r="D68" s="241">
        <v>8</v>
      </c>
      <c r="E68" s="242">
        <f>IF(D68="","",COUNTIF($D$4:D68,D68))</f>
        <v>2</v>
      </c>
      <c r="F68" s="395">
        <f>IF(D68="","",VLOOKUP(D68,'様式A-2'!$B$10:$E$438,4,0))</f>
        <v>74.512000000000015</v>
      </c>
      <c r="G68" s="242" t="s">
        <v>547</v>
      </c>
      <c r="H68" s="242" t="s">
        <v>498</v>
      </c>
      <c r="I68" s="242" t="s">
        <v>348</v>
      </c>
      <c r="J68" s="242" t="s">
        <v>348</v>
      </c>
      <c r="K68" s="242" t="str">
        <f t="shared" si="67"/>
        <v>漏水</v>
      </c>
      <c r="L68" s="342"/>
      <c r="M68" s="342"/>
      <c r="N68" s="342">
        <v>0.33</v>
      </c>
      <c r="O68" s="342">
        <v>4.8</v>
      </c>
      <c r="P68" s="384" t="s">
        <v>905</v>
      </c>
      <c r="Q68" s="243" t="str">
        <f>IF(C68="","",IF(J68="ひび割れ","幅"&amp;TEXT(L68,"0.0")&amp;"mm×長さ"&amp;TEXT(M68,"0.0")&amp;"m",IF(N68="",P68,IF(J68="その他",P68&amp;"、"&amp;TEXT(N68,"0.0")&amp;"m×"&amp;TEXT(O68,"0.0")&amp;"m ",TEXT(N68,"0.00")&amp;"m×"&amp;TEXT(O68,"0.0")&amp;"m "&amp;P68))))</f>
        <v>0.33m×4.8m にじみ</v>
      </c>
      <c r="R68" s="244">
        <f t="shared" si="68"/>
        <v>1.58</v>
      </c>
      <c r="S68" s="244" t="str">
        <f t="shared" si="69"/>
        <v>にじみ</v>
      </c>
      <c r="T68" s="242" t="s">
        <v>760</v>
      </c>
      <c r="U68" s="242" t="s">
        <v>620</v>
      </c>
      <c r="V68" s="242" t="str">
        <f t="shared" si="45"/>
        <v>Ⅱ</v>
      </c>
      <c r="W68" s="242"/>
      <c r="X68" s="242" t="s">
        <v>618</v>
      </c>
      <c r="Y68" s="242" t="str">
        <f t="shared" si="70"/>
        <v>Ⅱ</v>
      </c>
      <c r="Z68" s="242" t="str">
        <f t="shared" si="71"/>
        <v>Ⅱ</v>
      </c>
      <c r="AA68" s="242" t="str">
        <f t="shared" si="72"/>
        <v>否</v>
      </c>
      <c r="AB68" s="242" t="str">
        <f t="shared" si="73"/>
        <v>要監視</v>
      </c>
      <c r="AC68" s="242" t="str">
        <f t="shared" si="51"/>
        <v>継続</v>
      </c>
      <c r="AD68" s="242" t="str">
        <f t="shared" si="80"/>
        <v>監視（日常巡視）</v>
      </c>
      <c r="AE68" s="242" t="str">
        <f t="shared" si="81"/>
        <v>－</v>
      </c>
      <c r="AF68" s="242" t="str">
        <f t="shared" si="82"/>
        <v>継続監視</v>
      </c>
      <c r="AG68" s="242"/>
      <c r="AH68" s="243" t="str">
        <f t="shared" si="77"/>
        <v>漏水、0.33m×4.8m にじみ</v>
      </c>
      <c r="AI68" s="243" t="str">
        <f t="shared" si="83"/>
        <v>0.33m×4.8m にじみ</v>
      </c>
      <c r="BG68" s="246">
        <f t="shared" si="16"/>
        <v>8</v>
      </c>
      <c r="BH68" s="243">
        <f t="shared" si="17"/>
        <v>0</v>
      </c>
      <c r="BI68" s="243">
        <f t="shared" si="18"/>
        <v>0</v>
      </c>
      <c r="BJ68" s="243">
        <f t="shared" si="19"/>
        <v>0</v>
      </c>
      <c r="BK68" s="347">
        <f t="shared" si="20"/>
        <v>0</v>
      </c>
      <c r="BL68" s="247">
        <f t="shared" si="21"/>
        <v>0</v>
      </c>
      <c r="BM68" s="244">
        <f t="shared" si="22"/>
        <v>0</v>
      </c>
      <c r="BN68" s="244">
        <f t="shared" si="23"/>
        <v>0</v>
      </c>
      <c r="BO68" s="248">
        <f t="shared" si="24"/>
        <v>0</v>
      </c>
      <c r="BP68" s="249">
        <f t="shared" si="25"/>
        <v>0</v>
      </c>
      <c r="BQ68" s="244">
        <f t="shared" si="26"/>
        <v>0</v>
      </c>
      <c r="BR68" s="244">
        <f t="shared" si="27"/>
        <v>0</v>
      </c>
      <c r="BS68" s="250">
        <f t="shared" si="28"/>
        <v>1.58</v>
      </c>
      <c r="BT68" s="251" t="str">
        <f t="shared" si="29"/>
        <v/>
      </c>
      <c r="BU68" s="346">
        <f t="shared" si="30"/>
        <v>0</v>
      </c>
      <c r="BV68" s="346">
        <f t="shared" si="31"/>
        <v>0</v>
      </c>
      <c r="BW68" s="346">
        <f t="shared" si="32"/>
        <v>0</v>
      </c>
      <c r="BX68" s="348">
        <f t="shared" si="33"/>
        <v>0</v>
      </c>
      <c r="BY68" s="247">
        <f t="shared" si="34"/>
        <v>0</v>
      </c>
      <c r="BZ68" s="244">
        <f t="shared" si="35"/>
        <v>0</v>
      </c>
      <c r="CA68" s="244">
        <f t="shared" si="36"/>
        <v>0</v>
      </c>
      <c r="CB68" s="248">
        <f t="shared" si="37"/>
        <v>0</v>
      </c>
      <c r="CC68" s="247">
        <f t="shared" si="38"/>
        <v>0</v>
      </c>
      <c r="CD68" s="244">
        <f t="shared" si="39"/>
        <v>0</v>
      </c>
      <c r="CE68" s="244">
        <f t="shared" si="40"/>
        <v>0</v>
      </c>
      <c r="CF68" s="244">
        <f t="shared" si="41"/>
        <v>1.58</v>
      </c>
    </row>
    <row r="69" spans="1:84" ht="20.100000000000001" customHeight="1" x14ac:dyDescent="0.15">
      <c r="A69" s="238">
        <v>66</v>
      </c>
      <c r="B69" s="239">
        <v>66</v>
      </c>
      <c r="C69" s="240" t="str">
        <f t="shared" si="66"/>
        <v>8S3</v>
      </c>
      <c r="D69" s="241">
        <v>8</v>
      </c>
      <c r="E69" s="242">
        <f>IF(D69="","",COUNTIF($D$4:D69,D69))</f>
        <v>3</v>
      </c>
      <c r="F69" s="395">
        <f>IF(D69="","",VLOOKUP(D69,'様式A-2'!$B$10:$E$438,4,0))</f>
        <v>74.512000000000015</v>
      </c>
      <c r="G69" s="242" t="s">
        <v>547</v>
      </c>
      <c r="H69" s="242" t="s">
        <v>498</v>
      </c>
      <c r="I69" s="242" t="s">
        <v>348</v>
      </c>
      <c r="J69" s="242" t="s">
        <v>348</v>
      </c>
      <c r="K69" s="242" t="str">
        <f t="shared" si="67"/>
        <v>漏水</v>
      </c>
      <c r="L69" s="342"/>
      <c r="M69" s="342"/>
      <c r="N69" s="342">
        <v>0.15</v>
      </c>
      <c r="O69" s="342">
        <v>7</v>
      </c>
      <c r="P69" s="384" t="s">
        <v>902</v>
      </c>
      <c r="Q69" s="243" t="str">
        <f>IF(C69="","",IF(J69="ひび割れ","幅"&amp;TEXT(L69,"0.0")&amp;"mm×長さ"&amp;TEXT(M69,"0.0")&amp;"m",IF(N69="",P69,IF(J69="その他",P69&amp;"、"&amp;TEXT(N69,"0.0")&amp;"m×"&amp;TEXT(O69,"0.0")&amp;"m ",TEXT(N69,"0.00")&amp;"m×"&amp;TEXT(O69,"0.0")&amp;"m "&amp;P69))))</f>
        <v>0.15m×7.0m 遊離石灰</v>
      </c>
      <c r="R69" s="244">
        <f t="shared" si="68"/>
        <v>1.05</v>
      </c>
      <c r="S69" s="244" t="str">
        <f t="shared" si="69"/>
        <v>遊離石灰</v>
      </c>
      <c r="T69" s="242" t="s">
        <v>917</v>
      </c>
      <c r="U69" s="242" t="s">
        <v>620</v>
      </c>
      <c r="V69" s="242" t="str">
        <f t="shared" ref="V69:V119" si="84">IF(D69="","",IF(U69="対策区分判定Ⅳ","Ⅳ",IF(U69="対策区分判定Ⅲ","Ⅲ",IF(OR(U69="対策区分判定Ⅱa",U69="対策区分判定Ⅱb"),"Ⅱ",IF(U69="対策区分判定Ⅰ","Ⅰ","－")))))</f>
        <v>Ⅱ</v>
      </c>
      <c r="W69" s="242"/>
      <c r="X69" s="242" t="s">
        <v>618</v>
      </c>
      <c r="Y69" s="242" t="str">
        <f t="shared" si="70"/>
        <v>Ⅱ</v>
      </c>
      <c r="Z69" s="242" t="str">
        <f t="shared" si="71"/>
        <v>Ⅱ</v>
      </c>
      <c r="AA69" s="242" t="str">
        <f t="shared" si="72"/>
        <v>否</v>
      </c>
      <c r="AB69" s="242" t="str">
        <f t="shared" si="73"/>
        <v>要監視</v>
      </c>
      <c r="AC69" s="242" t="str">
        <f t="shared" si="51"/>
        <v>継続</v>
      </c>
      <c r="AD69" s="242" t="str">
        <f t="shared" si="80"/>
        <v>監視（日常巡視）</v>
      </c>
      <c r="AE69" s="242" t="str">
        <f t="shared" si="81"/>
        <v>－</v>
      </c>
      <c r="AF69" s="242" t="str">
        <f t="shared" si="82"/>
        <v>継続監視</v>
      </c>
      <c r="AG69" s="242"/>
      <c r="AH69" s="243" t="str">
        <f t="shared" si="77"/>
        <v>漏水、0.15m×7.0m 遊離石灰</v>
      </c>
      <c r="AI69" s="243" t="s">
        <v>905</v>
      </c>
      <c r="BG69" s="246">
        <f t="shared" ref="BG69:BG132" si="85">$D69</f>
        <v>8</v>
      </c>
      <c r="BH69" s="243">
        <f t="shared" ref="BH69:BH132" si="86">IF(AND(I69="外力",X69="Ⅳ"),"〇",0)</f>
        <v>0</v>
      </c>
      <c r="BI69" s="243">
        <f t="shared" ref="BI69:BI132" si="87">IF(AND(I69="外力",X69="Ⅲ"),"〇",0)</f>
        <v>0</v>
      </c>
      <c r="BJ69" s="243">
        <f t="shared" ref="BJ69:BJ132" si="88">IF(AND(I69="外力",X69="Ⅱa"),"〇",0)</f>
        <v>0</v>
      </c>
      <c r="BK69" s="347">
        <f t="shared" ref="BK69:BK132" si="89">IF(AND(I69="外力",X69="Ⅱb"),"〇",0)</f>
        <v>0</v>
      </c>
      <c r="BL69" s="247">
        <f t="shared" ref="BL69:BL132" si="90">IF(AND(I69="材質劣化",X69="Ⅳ"),R69,0)</f>
        <v>0</v>
      </c>
      <c r="BM69" s="244">
        <f t="shared" ref="BM69:BM132" si="91">IF(AND(I69="材質劣化",X69="Ⅲ"),R69,0)</f>
        <v>0</v>
      </c>
      <c r="BN69" s="244">
        <f t="shared" ref="BN69:BN132" si="92">IF(AND(I69="材質劣化",X69="Ⅱa"),R69,0)</f>
        <v>0</v>
      </c>
      <c r="BO69" s="248">
        <f t="shared" ref="BO69:BO132" si="93">IF(AND(I69="材質劣化",X69="Ⅱb"),R69,0)</f>
        <v>0</v>
      </c>
      <c r="BP69" s="249">
        <f t="shared" ref="BP69:BP132" si="94">IF(AND(I69="漏水",X69="Ⅳ"),R69,0)</f>
        <v>0</v>
      </c>
      <c r="BQ69" s="244">
        <f t="shared" ref="BQ69:BQ132" si="95">IF(AND(I69="漏水",X69="Ⅲ"),R69,0)</f>
        <v>0</v>
      </c>
      <c r="BR69" s="244">
        <f t="shared" ref="BR69:BR132" si="96">IF(AND(I69="漏水",X69="Ⅱa"),R69,0)</f>
        <v>0</v>
      </c>
      <c r="BS69" s="250">
        <f t="shared" ref="BS69:BS132" si="97">IF(AND(I69="漏水",X69="Ⅱb"),R69,0)</f>
        <v>1.05</v>
      </c>
      <c r="BT69" s="251" t="str">
        <f t="shared" ref="BT69:BT132" si="98">IF(BG69=BG70,"",BG69)</f>
        <v/>
      </c>
      <c r="BU69" s="346">
        <f t="shared" ref="BU69:BU132" si="99">COUNTIFS($BG$4:$BG$3000,BT69,$BH$4:$BH$3000,"〇")</f>
        <v>0</v>
      </c>
      <c r="BV69" s="346">
        <f t="shared" ref="BV69:BV132" si="100">COUNTIFS($BG$4:$BG$3000,BT69,$BI$4:$BI$3000,"〇")</f>
        <v>0</v>
      </c>
      <c r="BW69" s="346">
        <f t="shared" ref="BW69:BW132" si="101">COUNTIFS($BG$4:$BG$3000,BT69,$BJ$4:$BJ$3000,"〇")</f>
        <v>0</v>
      </c>
      <c r="BX69" s="348">
        <f t="shared" ref="BX69:BX132" si="102">COUNTIFS($BG$4:$BG$3000,BT69,$BK$4:$BK$3000,"〇")</f>
        <v>0</v>
      </c>
      <c r="BY69" s="247">
        <f t="shared" ref="BY69:BY132" si="103">BL69</f>
        <v>0</v>
      </c>
      <c r="BZ69" s="244">
        <f t="shared" ref="BZ69:BZ132" si="104">BM69</f>
        <v>0</v>
      </c>
      <c r="CA69" s="244">
        <f t="shared" ref="CA69:CA132" si="105">BN69</f>
        <v>0</v>
      </c>
      <c r="CB69" s="248">
        <f t="shared" ref="CB69:CB132" si="106">BO69</f>
        <v>0</v>
      </c>
      <c r="CC69" s="247">
        <f t="shared" ref="CC69:CC132" si="107">BP69</f>
        <v>0</v>
      </c>
      <c r="CD69" s="244">
        <f t="shared" ref="CD69:CD132" si="108">BQ69</f>
        <v>0</v>
      </c>
      <c r="CE69" s="244">
        <f t="shared" ref="CE69:CE132" si="109">BR69</f>
        <v>0</v>
      </c>
      <c r="CF69" s="244">
        <f t="shared" ref="CF69:CF132" si="110">BS69</f>
        <v>1.05</v>
      </c>
    </row>
    <row r="70" spans="1:84" ht="20.100000000000001" customHeight="1" x14ac:dyDescent="0.15">
      <c r="A70" s="238">
        <v>67</v>
      </c>
      <c r="B70" s="239">
        <v>67</v>
      </c>
      <c r="C70" s="240" t="str">
        <f t="shared" si="66"/>
        <v>8S4</v>
      </c>
      <c r="D70" s="241">
        <v>8</v>
      </c>
      <c r="E70" s="242">
        <f>IF(D70="","",COUNTIF($D$4:D70,D70))</f>
        <v>4</v>
      </c>
      <c r="F70" s="395">
        <f>IF(D70="","",VLOOKUP(D70,'様式A-2'!$B$10:$E$438,4,0))</f>
        <v>74.512000000000015</v>
      </c>
      <c r="G70" s="242" t="s">
        <v>547</v>
      </c>
      <c r="H70" s="242" t="s">
        <v>498</v>
      </c>
      <c r="I70" s="242" t="s">
        <v>347</v>
      </c>
      <c r="J70" s="242" t="s">
        <v>887</v>
      </c>
      <c r="K70" s="242" t="str">
        <f t="shared" si="67"/>
        <v>補修跡</v>
      </c>
      <c r="L70" s="342"/>
      <c r="M70" s="342"/>
      <c r="N70" s="342">
        <v>2.7</v>
      </c>
      <c r="O70" s="342">
        <v>1</v>
      </c>
      <c r="P70" s="384" t="s">
        <v>913</v>
      </c>
      <c r="Q70" s="243" t="str">
        <f t="shared" si="78"/>
        <v>2.7m×1.0m メッシュシート</v>
      </c>
      <c r="R70" s="244">
        <f t="shared" si="68"/>
        <v>2.7</v>
      </c>
      <c r="S70" s="244" t="str">
        <f t="shared" si="69"/>
        <v>メッシュシート</v>
      </c>
      <c r="T70" s="242" t="s">
        <v>641</v>
      </c>
      <c r="U70" s="242" t="s">
        <v>635</v>
      </c>
      <c r="V70" s="242" t="str">
        <f t="shared" si="84"/>
        <v>Ⅲ</v>
      </c>
      <c r="W70" s="242"/>
      <c r="X70" s="242" t="s">
        <v>617</v>
      </c>
      <c r="Y70" s="242" t="str">
        <f t="shared" si="70"/>
        <v>Ⅰ</v>
      </c>
      <c r="Z70" s="242" t="str">
        <f t="shared" si="71"/>
        <v>Ⅰ</v>
      </c>
      <c r="AA70" s="242" t="str">
        <f t="shared" si="72"/>
        <v>否</v>
      </c>
      <c r="AB70" s="242" t="str">
        <f t="shared" si="73"/>
        <v>否</v>
      </c>
      <c r="AC70" s="242" t="str">
        <f t="shared" si="51"/>
        <v>済</v>
      </c>
      <c r="AD70" s="242" t="str">
        <f t="shared" si="80"/>
        <v>－</v>
      </c>
      <c r="AE70" s="242" t="str">
        <f t="shared" si="81"/>
        <v>－</v>
      </c>
      <c r="AF70" s="242" t="str">
        <f t="shared" si="82"/>
        <v>－</v>
      </c>
      <c r="AG70" s="242"/>
      <c r="AH70" s="243" t="str">
        <f t="shared" si="77"/>
        <v>補修跡、2.7m×1.0m メッシュシート</v>
      </c>
      <c r="AI70" s="243" t="s">
        <v>932</v>
      </c>
      <c r="BG70" s="246">
        <f t="shared" si="85"/>
        <v>8</v>
      </c>
      <c r="BH70" s="243">
        <f t="shared" si="86"/>
        <v>0</v>
      </c>
      <c r="BI70" s="243">
        <f t="shared" si="87"/>
        <v>0</v>
      </c>
      <c r="BJ70" s="243">
        <f t="shared" si="88"/>
        <v>0</v>
      </c>
      <c r="BK70" s="347">
        <f t="shared" si="89"/>
        <v>0</v>
      </c>
      <c r="BL70" s="247">
        <f t="shared" si="90"/>
        <v>0</v>
      </c>
      <c r="BM70" s="244">
        <f t="shared" si="91"/>
        <v>0</v>
      </c>
      <c r="BN70" s="244">
        <f t="shared" si="92"/>
        <v>0</v>
      </c>
      <c r="BO70" s="248">
        <f t="shared" si="93"/>
        <v>0</v>
      </c>
      <c r="BP70" s="249">
        <f t="shared" si="94"/>
        <v>0</v>
      </c>
      <c r="BQ70" s="244">
        <f t="shared" si="95"/>
        <v>0</v>
      </c>
      <c r="BR70" s="244">
        <f t="shared" si="96"/>
        <v>0</v>
      </c>
      <c r="BS70" s="250">
        <f t="shared" si="97"/>
        <v>0</v>
      </c>
      <c r="BT70" s="251" t="str">
        <f t="shared" si="98"/>
        <v/>
      </c>
      <c r="BU70" s="346">
        <f t="shared" si="99"/>
        <v>0</v>
      </c>
      <c r="BV70" s="346">
        <f t="shared" si="100"/>
        <v>0</v>
      </c>
      <c r="BW70" s="346">
        <f t="shared" si="101"/>
        <v>0</v>
      </c>
      <c r="BX70" s="348">
        <f t="shared" si="102"/>
        <v>0</v>
      </c>
      <c r="BY70" s="247">
        <f t="shared" si="103"/>
        <v>0</v>
      </c>
      <c r="BZ70" s="244">
        <f t="shared" si="104"/>
        <v>0</v>
      </c>
      <c r="CA70" s="244">
        <f t="shared" si="105"/>
        <v>0</v>
      </c>
      <c r="CB70" s="248">
        <f t="shared" si="106"/>
        <v>0</v>
      </c>
      <c r="CC70" s="247">
        <f t="shared" si="107"/>
        <v>0</v>
      </c>
      <c r="CD70" s="244">
        <f t="shared" si="108"/>
        <v>0</v>
      </c>
      <c r="CE70" s="244">
        <f t="shared" si="109"/>
        <v>0</v>
      </c>
      <c r="CF70" s="244">
        <f t="shared" si="110"/>
        <v>0</v>
      </c>
    </row>
    <row r="71" spans="1:84" ht="20.100000000000001" customHeight="1" x14ac:dyDescent="0.15">
      <c r="A71" s="238">
        <v>68</v>
      </c>
      <c r="B71" s="239">
        <v>68</v>
      </c>
      <c r="C71" s="240" t="str">
        <f t="shared" si="66"/>
        <v>8S5</v>
      </c>
      <c r="D71" s="241">
        <v>8</v>
      </c>
      <c r="E71" s="242">
        <f>IF(D71="","",COUNTIF($D$4:D71,D71))</f>
        <v>5</v>
      </c>
      <c r="F71" s="395">
        <f>IF(D71="","",VLOOKUP(D71,'様式A-2'!$B$10:$E$438,4,0))</f>
        <v>74.512000000000015</v>
      </c>
      <c r="G71" s="242" t="s">
        <v>547</v>
      </c>
      <c r="H71" s="242" t="s">
        <v>497</v>
      </c>
      <c r="I71" s="242" t="s">
        <v>348</v>
      </c>
      <c r="J71" s="242" t="s">
        <v>348</v>
      </c>
      <c r="K71" s="242" t="str">
        <f t="shared" si="67"/>
        <v>漏水</v>
      </c>
      <c r="L71" s="342"/>
      <c r="M71" s="342"/>
      <c r="N71" s="342">
        <v>1.5</v>
      </c>
      <c r="O71" s="342">
        <v>7.5</v>
      </c>
      <c r="P71" s="384" t="s">
        <v>905</v>
      </c>
      <c r="Q71" s="243" t="str">
        <f t="shared" si="78"/>
        <v>1.5m×7.5m にじみ</v>
      </c>
      <c r="R71" s="244">
        <f t="shared" si="68"/>
        <v>11.25</v>
      </c>
      <c r="S71" s="244" t="str">
        <f t="shared" si="69"/>
        <v>にじみ</v>
      </c>
      <c r="T71" s="242" t="s">
        <v>760</v>
      </c>
      <c r="U71" s="242" t="s">
        <v>620</v>
      </c>
      <c r="V71" s="242" t="str">
        <f t="shared" si="84"/>
        <v>Ⅱ</v>
      </c>
      <c r="W71" s="242"/>
      <c r="X71" s="242" t="s">
        <v>618</v>
      </c>
      <c r="Y71" s="242" t="str">
        <f t="shared" si="70"/>
        <v>Ⅱ</v>
      </c>
      <c r="Z71" s="242" t="str">
        <f t="shared" si="71"/>
        <v>Ⅱ</v>
      </c>
      <c r="AA71" s="242" t="str">
        <f t="shared" si="72"/>
        <v>否</v>
      </c>
      <c r="AB71" s="242" t="str">
        <f t="shared" si="73"/>
        <v>要監視</v>
      </c>
      <c r="AC71" s="242" t="str">
        <f t="shared" si="51"/>
        <v>継続</v>
      </c>
      <c r="AD71" s="242" t="str">
        <f t="shared" si="80"/>
        <v>監視（日常巡視）</v>
      </c>
      <c r="AE71" s="242" t="str">
        <f t="shared" si="81"/>
        <v>－</v>
      </c>
      <c r="AF71" s="242" t="str">
        <f t="shared" si="82"/>
        <v>継続監視</v>
      </c>
      <c r="AG71" s="242"/>
      <c r="AH71" s="243" t="str">
        <f t="shared" si="77"/>
        <v>漏水、1.5m×7.5m にじみ</v>
      </c>
      <c r="AI71" s="243" t="str">
        <f t="shared" si="83"/>
        <v>1.5m×7.5m にじみ</v>
      </c>
      <c r="BG71" s="246">
        <f t="shared" si="85"/>
        <v>8</v>
      </c>
      <c r="BH71" s="243">
        <f t="shared" si="86"/>
        <v>0</v>
      </c>
      <c r="BI71" s="243">
        <f t="shared" si="87"/>
        <v>0</v>
      </c>
      <c r="BJ71" s="243">
        <f t="shared" si="88"/>
        <v>0</v>
      </c>
      <c r="BK71" s="347">
        <f t="shared" si="89"/>
        <v>0</v>
      </c>
      <c r="BL71" s="247">
        <f t="shared" si="90"/>
        <v>0</v>
      </c>
      <c r="BM71" s="244">
        <f t="shared" si="91"/>
        <v>0</v>
      </c>
      <c r="BN71" s="244">
        <f t="shared" si="92"/>
        <v>0</v>
      </c>
      <c r="BO71" s="248">
        <f t="shared" si="93"/>
        <v>0</v>
      </c>
      <c r="BP71" s="249">
        <f t="shared" si="94"/>
        <v>0</v>
      </c>
      <c r="BQ71" s="244">
        <f t="shared" si="95"/>
        <v>0</v>
      </c>
      <c r="BR71" s="244">
        <f t="shared" si="96"/>
        <v>0</v>
      </c>
      <c r="BS71" s="250">
        <f t="shared" si="97"/>
        <v>11.25</v>
      </c>
      <c r="BT71" s="251" t="str">
        <f t="shared" si="98"/>
        <v/>
      </c>
      <c r="BU71" s="346">
        <f t="shared" si="99"/>
        <v>0</v>
      </c>
      <c r="BV71" s="346">
        <f t="shared" si="100"/>
        <v>0</v>
      </c>
      <c r="BW71" s="346">
        <f t="shared" si="101"/>
        <v>0</v>
      </c>
      <c r="BX71" s="348">
        <f t="shared" si="102"/>
        <v>0</v>
      </c>
      <c r="BY71" s="247">
        <f t="shared" si="103"/>
        <v>0</v>
      </c>
      <c r="BZ71" s="244">
        <f t="shared" si="104"/>
        <v>0</v>
      </c>
      <c r="CA71" s="244">
        <f t="shared" si="105"/>
        <v>0</v>
      </c>
      <c r="CB71" s="248">
        <f t="shared" si="106"/>
        <v>0</v>
      </c>
      <c r="CC71" s="247">
        <f t="shared" si="107"/>
        <v>0</v>
      </c>
      <c r="CD71" s="244">
        <f t="shared" si="108"/>
        <v>0</v>
      </c>
      <c r="CE71" s="244">
        <f t="shared" si="109"/>
        <v>0</v>
      </c>
      <c r="CF71" s="244">
        <f t="shared" si="110"/>
        <v>11.25</v>
      </c>
    </row>
    <row r="72" spans="1:84" ht="20.100000000000001" customHeight="1" x14ac:dyDescent="0.15">
      <c r="A72" s="238">
        <v>69</v>
      </c>
      <c r="B72" s="239">
        <v>69</v>
      </c>
      <c r="C72" s="240" t="str">
        <f t="shared" si="66"/>
        <v>8S6</v>
      </c>
      <c r="D72" s="241">
        <v>8</v>
      </c>
      <c r="E72" s="242">
        <f>IF(D72="","",COUNTIF($D$4:D72,D72))</f>
        <v>6</v>
      </c>
      <c r="F72" s="395">
        <f>IF(D72="","",VLOOKUP(D72,'様式A-2'!$B$10:$E$438,4,0))</f>
        <v>74.512000000000015</v>
      </c>
      <c r="G72" s="242" t="s">
        <v>547</v>
      </c>
      <c r="H72" s="242" t="s">
        <v>499</v>
      </c>
      <c r="I72" s="242" t="s">
        <v>347</v>
      </c>
      <c r="J72" s="242" t="s">
        <v>351</v>
      </c>
      <c r="K72" s="242" t="str">
        <f t="shared" si="67"/>
        <v>ひび割れ</v>
      </c>
      <c r="L72" s="342">
        <v>0.3</v>
      </c>
      <c r="M72" s="342">
        <v>2.7</v>
      </c>
      <c r="N72" s="342"/>
      <c r="O72" s="342"/>
      <c r="P72" s="384"/>
      <c r="Q72" s="243" t="str">
        <f t="shared" si="78"/>
        <v>幅0.3mm×長さ2.7m</v>
      </c>
      <c r="R72" s="244">
        <f t="shared" si="68"/>
        <v>0</v>
      </c>
      <c r="S72" s="244" t="str">
        <f t="shared" si="69"/>
        <v>幅0.3mm ひび割れ</v>
      </c>
      <c r="T72" s="242" t="s">
        <v>760</v>
      </c>
      <c r="U72" s="242" t="s">
        <v>620</v>
      </c>
      <c r="V72" s="242" t="str">
        <f t="shared" si="84"/>
        <v>Ⅱ</v>
      </c>
      <c r="W72" s="242"/>
      <c r="X72" s="242" t="s">
        <v>618</v>
      </c>
      <c r="Y72" s="242" t="str">
        <f t="shared" si="70"/>
        <v>Ⅱ</v>
      </c>
      <c r="Z72" s="242" t="str">
        <f t="shared" si="71"/>
        <v>Ⅱ</v>
      </c>
      <c r="AA72" s="242" t="str">
        <f t="shared" si="72"/>
        <v>否</v>
      </c>
      <c r="AB72" s="242" t="str">
        <f t="shared" si="73"/>
        <v>要監視</v>
      </c>
      <c r="AC72" s="242" t="str">
        <f t="shared" si="51"/>
        <v>継続</v>
      </c>
      <c r="AD72" s="242" t="str">
        <f t="shared" si="80"/>
        <v>監視（日常巡視）</v>
      </c>
      <c r="AE72" s="242" t="str">
        <f t="shared" si="81"/>
        <v>－</v>
      </c>
      <c r="AF72" s="242" t="str">
        <f t="shared" si="82"/>
        <v>継続監視</v>
      </c>
      <c r="AG72" s="242"/>
      <c r="AH72" s="243" t="str">
        <f t="shared" si="77"/>
        <v>ひび割れ、幅0.3mm×長さ2.7m</v>
      </c>
      <c r="AI72" s="243" t="s">
        <v>933</v>
      </c>
      <c r="BG72" s="246">
        <f t="shared" si="85"/>
        <v>8</v>
      </c>
      <c r="BH72" s="243">
        <f t="shared" si="86"/>
        <v>0</v>
      </c>
      <c r="BI72" s="243">
        <f t="shared" si="87"/>
        <v>0</v>
      </c>
      <c r="BJ72" s="243">
        <f t="shared" si="88"/>
        <v>0</v>
      </c>
      <c r="BK72" s="347">
        <f t="shared" si="89"/>
        <v>0</v>
      </c>
      <c r="BL72" s="247">
        <f t="shared" si="90"/>
        <v>0</v>
      </c>
      <c r="BM72" s="244">
        <f t="shared" si="91"/>
        <v>0</v>
      </c>
      <c r="BN72" s="244">
        <f t="shared" si="92"/>
        <v>0</v>
      </c>
      <c r="BO72" s="248">
        <f t="shared" si="93"/>
        <v>0</v>
      </c>
      <c r="BP72" s="249">
        <f t="shared" si="94"/>
        <v>0</v>
      </c>
      <c r="BQ72" s="244">
        <f t="shared" si="95"/>
        <v>0</v>
      </c>
      <c r="BR72" s="244">
        <f t="shared" si="96"/>
        <v>0</v>
      </c>
      <c r="BS72" s="250">
        <f t="shared" si="97"/>
        <v>0</v>
      </c>
      <c r="BT72" s="251" t="str">
        <f t="shared" si="98"/>
        <v/>
      </c>
      <c r="BU72" s="346">
        <f t="shared" si="99"/>
        <v>0</v>
      </c>
      <c r="BV72" s="346">
        <f t="shared" si="100"/>
        <v>0</v>
      </c>
      <c r="BW72" s="346">
        <f t="shared" si="101"/>
        <v>0</v>
      </c>
      <c r="BX72" s="348">
        <f t="shared" si="102"/>
        <v>0</v>
      </c>
      <c r="BY72" s="247">
        <f t="shared" si="103"/>
        <v>0</v>
      </c>
      <c r="BZ72" s="244">
        <f t="shared" si="104"/>
        <v>0</v>
      </c>
      <c r="CA72" s="244">
        <f t="shared" si="105"/>
        <v>0</v>
      </c>
      <c r="CB72" s="248">
        <f t="shared" si="106"/>
        <v>0</v>
      </c>
      <c r="CC72" s="247">
        <f t="shared" si="107"/>
        <v>0</v>
      </c>
      <c r="CD72" s="244">
        <f t="shared" si="108"/>
        <v>0</v>
      </c>
      <c r="CE72" s="244">
        <f t="shared" si="109"/>
        <v>0</v>
      </c>
      <c r="CF72" s="244">
        <f t="shared" si="110"/>
        <v>0</v>
      </c>
    </row>
    <row r="73" spans="1:84" ht="20.100000000000001" customHeight="1" x14ac:dyDescent="0.15">
      <c r="A73" s="238">
        <v>70</v>
      </c>
      <c r="B73" s="239">
        <v>70</v>
      </c>
      <c r="C73" s="240" t="str">
        <f t="shared" si="66"/>
        <v>8S7</v>
      </c>
      <c r="D73" s="241">
        <v>8</v>
      </c>
      <c r="E73" s="242">
        <f>IF(D73="","",COUNTIF($D$4:D73,D73))</f>
        <v>7</v>
      </c>
      <c r="F73" s="395">
        <f>IF(D73="","",VLOOKUP(D73,'様式A-2'!$B$10:$E$438,4,0))</f>
        <v>74.512000000000015</v>
      </c>
      <c r="G73" s="242" t="s">
        <v>547</v>
      </c>
      <c r="H73" s="242" t="s">
        <v>497</v>
      </c>
      <c r="I73" s="242" t="s">
        <v>348</v>
      </c>
      <c r="J73" s="242" t="s">
        <v>348</v>
      </c>
      <c r="K73" s="242" t="str">
        <f t="shared" si="67"/>
        <v>漏水</v>
      </c>
      <c r="L73" s="342"/>
      <c r="M73" s="342"/>
      <c r="N73" s="342">
        <v>0.05</v>
      </c>
      <c r="O73" s="342">
        <v>3.2</v>
      </c>
      <c r="P73" s="384" t="s">
        <v>905</v>
      </c>
      <c r="Q73" s="243" t="str">
        <f>IF(C73="","",IF(J73="ひび割れ","幅"&amp;TEXT(L73,"0.0")&amp;"mm×長さ"&amp;TEXT(M73,"0.0")&amp;"m",IF(N73="",P73,IF(J73="その他",P73&amp;"、"&amp;TEXT(N73,"0.0")&amp;"m×"&amp;TEXT(O73,"0.0")&amp;"m ",TEXT(N73,"0.00")&amp;"m×"&amp;TEXT(O73,"0.0")&amp;"m "&amp;P73))))</f>
        <v>0.05m×3.2m にじみ</v>
      </c>
      <c r="R73" s="244">
        <f t="shared" si="68"/>
        <v>0.16</v>
      </c>
      <c r="S73" s="244" t="str">
        <f t="shared" si="69"/>
        <v>にじみ</v>
      </c>
      <c r="T73" s="242" t="s">
        <v>760</v>
      </c>
      <c r="U73" s="242" t="s">
        <v>620</v>
      </c>
      <c r="V73" s="242" t="str">
        <f t="shared" si="84"/>
        <v>Ⅱ</v>
      </c>
      <c r="W73" s="242"/>
      <c r="X73" s="242" t="s">
        <v>618</v>
      </c>
      <c r="Y73" s="242" t="str">
        <f t="shared" si="70"/>
        <v>Ⅱ</v>
      </c>
      <c r="Z73" s="242" t="str">
        <f t="shared" si="71"/>
        <v>Ⅱ</v>
      </c>
      <c r="AA73" s="242" t="str">
        <f t="shared" si="72"/>
        <v>否</v>
      </c>
      <c r="AB73" s="242" t="str">
        <f t="shared" si="73"/>
        <v>要監視</v>
      </c>
      <c r="AC73" s="242" t="str">
        <f t="shared" si="51"/>
        <v>継続</v>
      </c>
      <c r="AD73" s="242" t="str">
        <f t="shared" si="80"/>
        <v>監視（日常巡視）</v>
      </c>
      <c r="AE73" s="242" t="str">
        <f t="shared" si="81"/>
        <v>－</v>
      </c>
      <c r="AF73" s="242" t="str">
        <f t="shared" si="82"/>
        <v>継続監視</v>
      </c>
      <c r="AG73" s="242"/>
      <c r="AH73" s="243" t="str">
        <f t="shared" si="77"/>
        <v>漏水、0.05m×3.2m にじみ</v>
      </c>
      <c r="AI73" s="243" t="str">
        <f t="shared" si="83"/>
        <v>0.05m×3.2m にじみ</v>
      </c>
      <c r="BG73" s="246">
        <f t="shared" si="85"/>
        <v>8</v>
      </c>
      <c r="BH73" s="243">
        <f t="shared" si="86"/>
        <v>0</v>
      </c>
      <c r="BI73" s="243">
        <f t="shared" si="87"/>
        <v>0</v>
      </c>
      <c r="BJ73" s="243">
        <f t="shared" si="88"/>
        <v>0</v>
      </c>
      <c r="BK73" s="347">
        <f t="shared" si="89"/>
        <v>0</v>
      </c>
      <c r="BL73" s="247">
        <f t="shared" si="90"/>
        <v>0</v>
      </c>
      <c r="BM73" s="244">
        <f t="shared" si="91"/>
        <v>0</v>
      </c>
      <c r="BN73" s="244">
        <f t="shared" si="92"/>
        <v>0</v>
      </c>
      <c r="BO73" s="248">
        <f t="shared" si="93"/>
        <v>0</v>
      </c>
      <c r="BP73" s="249">
        <f t="shared" si="94"/>
        <v>0</v>
      </c>
      <c r="BQ73" s="244">
        <f t="shared" si="95"/>
        <v>0</v>
      </c>
      <c r="BR73" s="244">
        <f t="shared" si="96"/>
        <v>0</v>
      </c>
      <c r="BS73" s="250">
        <f t="shared" si="97"/>
        <v>0.16</v>
      </c>
      <c r="BT73" s="251" t="str">
        <f t="shared" si="98"/>
        <v/>
      </c>
      <c r="BU73" s="346">
        <f t="shared" si="99"/>
        <v>0</v>
      </c>
      <c r="BV73" s="346">
        <f t="shared" si="100"/>
        <v>0</v>
      </c>
      <c r="BW73" s="346">
        <f t="shared" si="101"/>
        <v>0</v>
      </c>
      <c r="BX73" s="348">
        <f t="shared" si="102"/>
        <v>0</v>
      </c>
      <c r="BY73" s="247">
        <f t="shared" si="103"/>
        <v>0</v>
      </c>
      <c r="BZ73" s="244">
        <f t="shared" si="104"/>
        <v>0</v>
      </c>
      <c r="CA73" s="244">
        <f t="shared" si="105"/>
        <v>0</v>
      </c>
      <c r="CB73" s="248">
        <f t="shared" si="106"/>
        <v>0</v>
      </c>
      <c r="CC73" s="247">
        <f t="shared" si="107"/>
        <v>0</v>
      </c>
      <c r="CD73" s="244">
        <f t="shared" si="108"/>
        <v>0</v>
      </c>
      <c r="CE73" s="244">
        <f t="shared" si="109"/>
        <v>0</v>
      </c>
      <c r="CF73" s="244">
        <f t="shared" si="110"/>
        <v>0.16</v>
      </c>
    </row>
    <row r="74" spans="1:84" ht="20.100000000000001" customHeight="1" x14ac:dyDescent="0.15">
      <c r="A74" s="238">
        <v>71</v>
      </c>
      <c r="B74" s="239">
        <v>71</v>
      </c>
      <c r="C74" s="240" t="str">
        <f t="shared" si="66"/>
        <v>8S8</v>
      </c>
      <c r="D74" s="241">
        <v>8</v>
      </c>
      <c r="E74" s="242">
        <f>IF(D74="","",COUNTIF($D$4:D74,D74))</f>
        <v>8</v>
      </c>
      <c r="F74" s="395">
        <f>IF(D74="","",VLOOKUP(D74,'様式A-2'!$B$10:$E$438,4,0))</f>
        <v>74.512000000000015</v>
      </c>
      <c r="G74" s="242" t="s">
        <v>547</v>
      </c>
      <c r="H74" s="242" t="s">
        <v>495</v>
      </c>
      <c r="I74" s="242" t="s">
        <v>347</v>
      </c>
      <c r="J74" s="242" t="s">
        <v>545</v>
      </c>
      <c r="K74" s="242" t="str">
        <f t="shared" si="67"/>
        <v>うき・はく離</v>
      </c>
      <c r="L74" s="342"/>
      <c r="M74" s="342"/>
      <c r="N74" s="342">
        <v>0.1</v>
      </c>
      <c r="O74" s="342">
        <v>9</v>
      </c>
      <c r="P74" s="384"/>
      <c r="Q74" s="243" t="str">
        <f t="shared" si="78"/>
        <v xml:space="preserve">0.1m×9.0m </v>
      </c>
      <c r="R74" s="244">
        <f t="shared" si="68"/>
        <v>0.9</v>
      </c>
      <c r="S74" s="244" t="str">
        <f t="shared" si="69"/>
        <v/>
      </c>
      <c r="T74" s="242" t="s">
        <v>760</v>
      </c>
      <c r="U74" s="242" t="s">
        <v>620</v>
      </c>
      <c r="V74" s="242" t="str">
        <f t="shared" si="84"/>
        <v>Ⅱ</v>
      </c>
      <c r="W74" s="242"/>
      <c r="X74" s="242" t="s">
        <v>618</v>
      </c>
      <c r="Y74" s="242" t="str">
        <f t="shared" si="70"/>
        <v>Ⅱ</v>
      </c>
      <c r="Z74" s="242" t="str">
        <f t="shared" si="71"/>
        <v>Ⅱ</v>
      </c>
      <c r="AA74" s="242" t="str">
        <f t="shared" si="72"/>
        <v>否</v>
      </c>
      <c r="AB74" s="242" t="str">
        <f t="shared" si="73"/>
        <v>要監視</v>
      </c>
      <c r="AC74" s="242" t="str">
        <f t="shared" si="51"/>
        <v>継続</v>
      </c>
      <c r="AD74" s="242" t="str">
        <f t="shared" si="80"/>
        <v>監視（日常巡視）</v>
      </c>
      <c r="AE74" s="242" t="str">
        <f t="shared" si="81"/>
        <v>－</v>
      </c>
      <c r="AF74" s="242" t="str">
        <f t="shared" si="82"/>
        <v>継続監視</v>
      </c>
      <c r="AG74" s="242"/>
      <c r="AH74" s="243" t="str">
        <f t="shared" si="77"/>
        <v xml:space="preserve">うき・はく離、0.1m×9.0m </v>
      </c>
      <c r="AI74" s="243" t="s">
        <v>952</v>
      </c>
      <c r="BG74" s="246">
        <f t="shared" si="85"/>
        <v>8</v>
      </c>
      <c r="BH74" s="243">
        <f t="shared" si="86"/>
        <v>0</v>
      </c>
      <c r="BI74" s="243">
        <f t="shared" si="87"/>
        <v>0</v>
      </c>
      <c r="BJ74" s="243">
        <f t="shared" si="88"/>
        <v>0</v>
      </c>
      <c r="BK74" s="347">
        <f t="shared" si="89"/>
        <v>0</v>
      </c>
      <c r="BL74" s="247">
        <f t="shared" si="90"/>
        <v>0</v>
      </c>
      <c r="BM74" s="244">
        <f t="shared" si="91"/>
        <v>0</v>
      </c>
      <c r="BN74" s="244">
        <f t="shared" si="92"/>
        <v>0</v>
      </c>
      <c r="BO74" s="248">
        <f t="shared" si="93"/>
        <v>0.9</v>
      </c>
      <c r="BP74" s="249">
        <f t="shared" si="94"/>
        <v>0</v>
      </c>
      <c r="BQ74" s="244">
        <f t="shared" si="95"/>
        <v>0</v>
      </c>
      <c r="BR74" s="244">
        <f t="shared" si="96"/>
        <v>0</v>
      </c>
      <c r="BS74" s="250">
        <f t="shared" si="97"/>
        <v>0</v>
      </c>
      <c r="BT74" s="251" t="str">
        <f t="shared" si="98"/>
        <v/>
      </c>
      <c r="BU74" s="346">
        <f t="shared" si="99"/>
        <v>0</v>
      </c>
      <c r="BV74" s="346">
        <f t="shared" si="100"/>
        <v>0</v>
      </c>
      <c r="BW74" s="346">
        <f t="shared" si="101"/>
        <v>0</v>
      </c>
      <c r="BX74" s="348">
        <f t="shared" si="102"/>
        <v>0</v>
      </c>
      <c r="BY74" s="247">
        <f t="shared" si="103"/>
        <v>0</v>
      </c>
      <c r="BZ74" s="244">
        <f t="shared" si="104"/>
        <v>0</v>
      </c>
      <c r="CA74" s="244">
        <f t="shared" si="105"/>
        <v>0</v>
      </c>
      <c r="CB74" s="248">
        <f t="shared" si="106"/>
        <v>0.9</v>
      </c>
      <c r="CC74" s="247">
        <f t="shared" si="107"/>
        <v>0</v>
      </c>
      <c r="CD74" s="244">
        <f t="shared" si="108"/>
        <v>0</v>
      </c>
      <c r="CE74" s="244">
        <f t="shared" si="109"/>
        <v>0</v>
      </c>
      <c r="CF74" s="244">
        <f t="shared" si="110"/>
        <v>0</v>
      </c>
    </row>
    <row r="75" spans="1:84" ht="20.100000000000001" customHeight="1" x14ac:dyDescent="0.15">
      <c r="A75" s="238">
        <v>72</v>
      </c>
      <c r="B75" s="239">
        <v>72</v>
      </c>
      <c r="C75" s="240" t="str">
        <f t="shared" si="66"/>
        <v>8S10</v>
      </c>
      <c r="D75" s="241">
        <v>8</v>
      </c>
      <c r="E75" s="242">
        <v>10</v>
      </c>
      <c r="F75" s="395">
        <f>IF(D75="","",VLOOKUP(D75,'様式A-2'!$B$10:$E$438,4,0))</f>
        <v>74.512000000000015</v>
      </c>
      <c r="G75" s="242" t="s">
        <v>346</v>
      </c>
      <c r="H75" s="242" t="s">
        <v>367</v>
      </c>
      <c r="I75" s="242" t="s">
        <v>347</v>
      </c>
      <c r="J75" s="242" t="s">
        <v>545</v>
      </c>
      <c r="K75" s="242" t="str">
        <f t="shared" si="67"/>
        <v>うき・はく離</v>
      </c>
      <c r="L75" s="342"/>
      <c r="M75" s="342"/>
      <c r="N75" s="342">
        <v>0.5</v>
      </c>
      <c r="O75" s="342">
        <v>0.1</v>
      </c>
      <c r="P75" s="384"/>
      <c r="Q75" s="243" t="str">
        <f t="shared" si="78"/>
        <v xml:space="preserve">0.5m×0.1m </v>
      </c>
      <c r="R75" s="244">
        <f t="shared" si="68"/>
        <v>0.05</v>
      </c>
      <c r="S75" s="244" t="str">
        <f t="shared" si="69"/>
        <v/>
      </c>
      <c r="T75" s="242" t="s">
        <v>760</v>
      </c>
      <c r="U75" s="242" t="s">
        <v>620</v>
      </c>
      <c r="V75" s="242" t="str">
        <f t="shared" si="84"/>
        <v>Ⅱ</v>
      </c>
      <c r="W75" s="242"/>
      <c r="X75" s="242" t="s">
        <v>629</v>
      </c>
      <c r="Y75" s="242" t="str">
        <f t="shared" si="70"/>
        <v>－</v>
      </c>
      <c r="Z75" s="242" t="str">
        <f t="shared" si="71"/>
        <v>－</v>
      </c>
      <c r="AA75" s="242" t="s">
        <v>1106</v>
      </c>
      <c r="AB75" s="242" t="s">
        <v>1106</v>
      </c>
      <c r="AC75" s="242" t="s">
        <v>1106</v>
      </c>
      <c r="AD75" s="242" t="s">
        <v>1095</v>
      </c>
      <c r="AE75" s="242" t="s">
        <v>1095</v>
      </c>
      <c r="AF75" s="242" t="s">
        <v>1095</v>
      </c>
      <c r="AG75" s="242"/>
      <c r="AH75" s="243" t="str">
        <f t="shared" si="77"/>
        <v xml:space="preserve">うき・はく離、0.5m×0.1m </v>
      </c>
      <c r="AI75" s="243" t="str">
        <f t="shared" si="83"/>
        <v xml:space="preserve">0.5m×0.1m </v>
      </c>
      <c r="BG75" s="246">
        <f t="shared" si="85"/>
        <v>8</v>
      </c>
      <c r="BH75" s="243">
        <f t="shared" si="86"/>
        <v>0</v>
      </c>
      <c r="BI75" s="243">
        <f t="shared" si="87"/>
        <v>0</v>
      </c>
      <c r="BJ75" s="243">
        <f t="shared" si="88"/>
        <v>0</v>
      </c>
      <c r="BK75" s="347">
        <f t="shared" si="89"/>
        <v>0</v>
      </c>
      <c r="BL75" s="247">
        <f t="shared" si="90"/>
        <v>0</v>
      </c>
      <c r="BM75" s="244">
        <f t="shared" si="91"/>
        <v>0</v>
      </c>
      <c r="BN75" s="244">
        <f t="shared" si="92"/>
        <v>0</v>
      </c>
      <c r="BO75" s="248">
        <f t="shared" si="93"/>
        <v>0</v>
      </c>
      <c r="BP75" s="249">
        <f t="shared" si="94"/>
        <v>0</v>
      </c>
      <c r="BQ75" s="244">
        <f t="shared" si="95"/>
        <v>0</v>
      </c>
      <c r="BR75" s="244">
        <f t="shared" si="96"/>
        <v>0</v>
      </c>
      <c r="BS75" s="250">
        <f t="shared" si="97"/>
        <v>0</v>
      </c>
      <c r="BT75" s="251" t="str">
        <f t="shared" si="98"/>
        <v/>
      </c>
      <c r="BU75" s="346">
        <f t="shared" si="99"/>
        <v>0</v>
      </c>
      <c r="BV75" s="346">
        <f t="shared" si="100"/>
        <v>0</v>
      </c>
      <c r="BW75" s="346">
        <f t="shared" si="101"/>
        <v>0</v>
      </c>
      <c r="BX75" s="348">
        <f t="shared" si="102"/>
        <v>0</v>
      </c>
      <c r="BY75" s="247">
        <f t="shared" si="103"/>
        <v>0</v>
      </c>
      <c r="BZ75" s="244">
        <f t="shared" si="104"/>
        <v>0</v>
      </c>
      <c r="CA75" s="244">
        <f t="shared" si="105"/>
        <v>0</v>
      </c>
      <c r="CB75" s="248">
        <f t="shared" si="106"/>
        <v>0</v>
      </c>
      <c r="CC75" s="247">
        <f t="shared" si="107"/>
        <v>0</v>
      </c>
      <c r="CD75" s="244">
        <f t="shared" si="108"/>
        <v>0</v>
      </c>
      <c r="CE75" s="244">
        <f t="shared" si="109"/>
        <v>0</v>
      </c>
      <c r="CF75" s="244">
        <f t="shared" si="110"/>
        <v>0</v>
      </c>
    </row>
    <row r="76" spans="1:84" ht="20.100000000000001" customHeight="1" x14ac:dyDescent="0.15">
      <c r="A76" s="238">
        <v>73</v>
      </c>
      <c r="B76" s="239">
        <v>73</v>
      </c>
      <c r="C76" s="240" t="str">
        <f t="shared" si="66"/>
        <v>8S11</v>
      </c>
      <c r="D76" s="241">
        <v>8</v>
      </c>
      <c r="E76" s="242">
        <v>11</v>
      </c>
      <c r="F76" s="395">
        <f>IF(D76="","",VLOOKUP(D76,'様式A-2'!$B$10:$E$438,4,0))</f>
        <v>74.512000000000015</v>
      </c>
      <c r="G76" s="242" t="s">
        <v>346</v>
      </c>
      <c r="H76" s="242" t="s">
        <v>367</v>
      </c>
      <c r="I76" s="242" t="s">
        <v>347</v>
      </c>
      <c r="J76" s="242" t="s">
        <v>545</v>
      </c>
      <c r="K76" s="242" t="str">
        <f t="shared" si="67"/>
        <v>うき・はく離</v>
      </c>
      <c r="L76" s="342"/>
      <c r="M76" s="342"/>
      <c r="N76" s="342">
        <v>0.3</v>
      </c>
      <c r="O76" s="342">
        <v>0.05</v>
      </c>
      <c r="P76" s="384"/>
      <c r="Q76" s="243" t="str">
        <f>IF(C76="","",IF(J76="ひび割れ","幅"&amp;TEXT(L76,"0.0")&amp;"mm×長さ"&amp;TEXT(M76,"0.0")&amp;"m",IF(N76="",P76,IF(J76="その他",P76&amp;"、"&amp;TEXT(N76,"0.0")&amp;"m×"&amp;TEXT(O76,"0.0")&amp;"m ",TEXT(N76,"0.0")&amp;"m×"&amp;TEXT(O76,"0.00")&amp;"m "&amp;P76))))</f>
        <v xml:space="preserve">0.3m×0.05m </v>
      </c>
      <c r="R76" s="244">
        <f t="shared" si="68"/>
        <v>0.02</v>
      </c>
      <c r="S76" s="244" t="str">
        <f t="shared" si="69"/>
        <v/>
      </c>
      <c r="T76" s="242" t="s">
        <v>760</v>
      </c>
      <c r="U76" s="242" t="s">
        <v>620</v>
      </c>
      <c r="V76" s="242" t="str">
        <f t="shared" si="84"/>
        <v>Ⅱ</v>
      </c>
      <c r="W76" s="242"/>
      <c r="X76" s="242" t="s">
        <v>629</v>
      </c>
      <c r="Y76" s="242" t="str">
        <f t="shared" si="70"/>
        <v>－</v>
      </c>
      <c r="Z76" s="242" t="str">
        <f t="shared" si="71"/>
        <v>－</v>
      </c>
      <c r="AA76" s="242" t="s">
        <v>1106</v>
      </c>
      <c r="AB76" s="242" t="s">
        <v>1106</v>
      </c>
      <c r="AC76" s="242" t="s">
        <v>1106</v>
      </c>
      <c r="AD76" s="242" t="s">
        <v>1095</v>
      </c>
      <c r="AE76" s="242" t="s">
        <v>1095</v>
      </c>
      <c r="AF76" s="242" t="s">
        <v>1095</v>
      </c>
      <c r="AG76" s="242"/>
      <c r="AH76" s="243" t="str">
        <f t="shared" si="77"/>
        <v xml:space="preserve">うき・はく離、0.3m×0.05m </v>
      </c>
      <c r="AI76" s="243" t="str">
        <f t="shared" si="83"/>
        <v xml:space="preserve">0.3m×0.05m </v>
      </c>
      <c r="BG76" s="246">
        <f t="shared" si="85"/>
        <v>8</v>
      </c>
      <c r="BH76" s="243">
        <f t="shared" si="86"/>
        <v>0</v>
      </c>
      <c r="BI76" s="243">
        <f t="shared" si="87"/>
        <v>0</v>
      </c>
      <c r="BJ76" s="243">
        <f t="shared" si="88"/>
        <v>0</v>
      </c>
      <c r="BK76" s="347">
        <f t="shared" si="89"/>
        <v>0</v>
      </c>
      <c r="BL76" s="247">
        <f t="shared" si="90"/>
        <v>0</v>
      </c>
      <c r="BM76" s="244">
        <f t="shared" si="91"/>
        <v>0</v>
      </c>
      <c r="BN76" s="244">
        <f t="shared" si="92"/>
        <v>0</v>
      </c>
      <c r="BO76" s="248">
        <f t="shared" si="93"/>
        <v>0</v>
      </c>
      <c r="BP76" s="249">
        <f t="shared" si="94"/>
        <v>0</v>
      </c>
      <c r="BQ76" s="244">
        <f t="shared" si="95"/>
        <v>0</v>
      </c>
      <c r="BR76" s="244">
        <f t="shared" si="96"/>
        <v>0</v>
      </c>
      <c r="BS76" s="250">
        <f t="shared" si="97"/>
        <v>0</v>
      </c>
      <c r="BT76" s="251" t="str">
        <f t="shared" si="98"/>
        <v/>
      </c>
      <c r="BU76" s="346">
        <f t="shared" si="99"/>
        <v>0</v>
      </c>
      <c r="BV76" s="346">
        <f t="shared" si="100"/>
        <v>0</v>
      </c>
      <c r="BW76" s="346">
        <f t="shared" si="101"/>
        <v>0</v>
      </c>
      <c r="BX76" s="348">
        <f t="shared" si="102"/>
        <v>0</v>
      </c>
      <c r="BY76" s="247">
        <f t="shared" si="103"/>
        <v>0</v>
      </c>
      <c r="BZ76" s="244">
        <f t="shared" si="104"/>
        <v>0</v>
      </c>
      <c r="CA76" s="244">
        <f t="shared" si="105"/>
        <v>0</v>
      </c>
      <c r="CB76" s="248">
        <f t="shared" si="106"/>
        <v>0</v>
      </c>
      <c r="CC76" s="247">
        <f t="shared" si="107"/>
        <v>0</v>
      </c>
      <c r="CD76" s="244">
        <f t="shared" si="108"/>
        <v>0</v>
      </c>
      <c r="CE76" s="244">
        <f t="shared" si="109"/>
        <v>0</v>
      </c>
      <c r="CF76" s="244">
        <f t="shared" si="110"/>
        <v>0</v>
      </c>
    </row>
    <row r="77" spans="1:84" ht="20.100000000000001" customHeight="1" x14ac:dyDescent="0.15">
      <c r="A77" s="238">
        <v>74</v>
      </c>
      <c r="B77" s="239">
        <v>74</v>
      </c>
      <c r="C77" s="240" t="str">
        <f t="shared" si="66"/>
        <v>8S12</v>
      </c>
      <c r="D77" s="241">
        <v>8</v>
      </c>
      <c r="E77" s="242">
        <v>12</v>
      </c>
      <c r="F77" s="395">
        <f>IF(D77="","",VLOOKUP(D77,'様式A-2'!$B$10:$E$438,4,0))</f>
        <v>74.512000000000015</v>
      </c>
      <c r="G77" s="242" t="s">
        <v>346</v>
      </c>
      <c r="H77" s="242" t="s">
        <v>884</v>
      </c>
      <c r="I77" s="242" t="s">
        <v>347</v>
      </c>
      <c r="J77" s="242" t="s">
        <v>654</v>
      </c>
      <c r="K77" s="242" t="str">
        <f t="shared" si="67"/>
        <v>欠損</v>
      </c>
      <c r="L77" s="342"/>
      <c r="M77" s="342"/>
      <c r="N77" s="342">
        <v>0.5</v>
      </c>
      <c r="O77" s="342">
        <v>0.5</v>
      </c>
      <c r="P77" s="384" t="s">
        <v>901</v>
      </c>
      <c r="Q77" s="243" t="str">
        <f t="shared" si="78"/>
        <v>0.5m×0.5m 内部鉄筋露出</v>
      </c>
      <c r="R77" s="244">
        <f t="shared" si="68"/>
        <v>0.25</v>
      </c>
      <c r="S77" s="244" t="str">
        <f t="shared" si="69"/>
        <v>内部鉄筋露出</v>
      </c>
      <c r="T77" s="242" t="s">
        <v>760</v>
      </c>
      <c r="U77" s="242" t="s">
        <v>620</v>
      </c>
      <c r="V77" s="242" t="str">
        <f t="shared" si="84"/>
        <v>Ⅱ</v>
      </c>
      <c r="W77" s="242"/>
      <c r="X77" s="242" t="s">
        <v>629</v>
      </c>
      <c r="Y77" s="242" t="str">
        <f t="shared" si="70"/>
        <v>－</v>
      </c>
      <c r="Z77" s="242" t="str">
        <f t="shared" si="71"/>
        <v>－</v>
      </c>
      <c r="AA77" s="242" t="s">
        <v>1106</v>
      </c>
      <c r="AB77" s="242" t="s">
        <v>1106</v>
      </c>
      <c r="AC77" s="242" t="s">
        <v>1106</v>
      </c>
      <c r="AD77" s="242" t="s">
        <v>1095</v>
      </c>
      <c r="AE77" s="242" t="s">
        <v>1095</v>
      </c>
      <c r="AF77" s="242" t="s">
        <v>1095</v>
      </c>
      <c r="AG77" s="242"/>
      <c r="AH77" s="243" t="str">
        <f t="shared" si="77"/>
        <v>欠損、0.5m×0.5m 内部鉄筋露出</v>
      </c>
      <c r="AI77" s="243" t="s">
        <v>934</v>
      </c>
      <c r="BG77" s="246">
        <f t="shared" si="85"/>
        <v>8</v>
      </c>
      <c r="BH77" s="243">
        <f t="shared" si="86"/>
        <v>0</v>
      </c>
      <c r="BI77" s="243">
        <f t="shared" si="87"/>
        <v>0</v>
      </c>
      <c r="BJ77" s="243">
        <f t="shared" si="88"/>
        <v>0</v>
      </c>
      <c r="BK77" s="347">
        <f t="shared" si="89"/>
        <v>0</v>
      </c>
      <c r="BL77" s="247">
        <f t="shared" si="90"/>
        <v>0</v>
      </c>
      <c r="BM77" s="244">
        <f t="shared" si="91"/>
        <v>0</v>
      </c>
      <c r="BN77" s="244">
        <f t="shared" si="92"/>
        <v>0</v>
      </c>
      <c r="BO77" s="248">
        <f t="shared" si="93"/>
        <v>0</v>
      </c>
      <c r="BP77" s="249">
        <f t="shared" si="94"/>
        <v>0</v>
      </c>
      <c r="BQ77" s="244">
        <f t="shared" si="95"/>
        <v>0</v>
      </c>
      <c r="BR77" s="244">
        <f t="shared" si="96"/>
        <v>0</v>
      </c>
      <c r="BS77" s="250">
        <f t="shared" si="97"/>
        <v>0</v>
      </c>
      <c r="BT77" s="251" t="str">
        <f t="shared" si="98"/>
        <v/>
      </c>
      <c r="BU77" s="346">
        <f t="shared" si="99"/>
        <v>0</v>
      </c>
      <c r="BV77" s="346">
        <f t="shared" si="100"/>
        <v>0</v>
      </c>
      <c r="BW77" s="346">
        <f t="shared" si="101"/>
        <v>0</v>
      </c>
      <c r="BX77" s="348">
        <f t="shared" si="102"/>
        <v>0</v>
      </c>
      <c r="BY77" s="247">
        <f t="shared" si="103"/>
        <v>0</v>
      </c>
      <c r="BZ77" s="244">
        <f t="shared" si="104"/>
        <v>0</v>
      </c>
      <c r="CA77" s="244">
        <f t="shared" si="105"/>
        <v>0</v>
      </c>
      <c r="CB77" s="248">
        <f t="shared" si="106"/>
        <v>0</v>
      </c>
      <c r="CC77" s="247">
        <f t="shared" si="107"/>
        <v>0</v>
      </c>
      <c r="CD77" s="244">
        <f t="shared" si="108"/>
        <v>0</v>
      </c>
      <c r="CE77" s="244">
        <f t="shared" si="109"/>
        <v>0</v>
      </c>
      <c r="CF77" s="244">
        <f t="shared" si="110"/>
        <v>0</v>
      </c>
    </row>
    <row r="78" spans="1:84" ht="20.100000000000001" customHeight="1" x14ac:dyDescent="0.15">
      <c r="A78" s="238">
        <v>75</v>
      </c>
      <c r="B78" s="239">
        <v>75</v>
      </c>
      <c r="C78" s="240" t="str">
        <f t="shared" si="66"/>
        <v>8S13</v>
      </c>
      <c r="D78" s="241">
        <v>8</v>
      </c>
      <c r="E78" s="242">
        <v>13</v>
      </c>
      <c r="F78" s="395">
        <f>IF(D78="","",VLOOKUP(D78,'様式A-2'!$B$10:$E$438,4,0))</f>
        <v>74.512000000000015</v>
      </c>
      <c r="G78" s="242" t="s">
        <v>346</v>
      </c>
      <c r="H78" s="242" t="s">
        <v>884</v>
      </c>
      <c r="I78" s="242" t="s">
        <v>347</v>
      </c>
      <c r="J78" s="242" t="s">
        <v>654</v>
      </c>
      <c r="K78" s="242" t="str">
        <f t="shared" si="67"/>
        <v>欠損</v>
      </c>
      <c r="L78" s="342"/>
      <c r="M78" s="342"/>
      <c r="N78" s="342">
        <v>0.4</v>
      </c>
      <c r="O78" s="342">
        <v>0.5</v>
      </c>
      <c r="P78" s="384"/>
      <c r="Q78" s="243" t="str">
        <f t="shared" si="78"/>
        <v xml:space="preserve">0.4m×0.5m </v>
      </c>
      <c r="R78" s="244">
        <f t="shared" si="68"/>
        <v>0.2</v>
      </c>
      <c r="S78" s="244" t="str">
        <f t="shared" si="69"/>
        <v/>
      </c>
      <c r="T78" s="242" t="s">
        <v>760</v>
      </c>
      <c r="U78" s="242" t="s">
        <v>620</v>
      </c>
      <c r="V78" s="242" t="str">
        <f t="shared" si="84"/>
        <v>Ⅱ</v>
      </c>
      <c r="W78" s="242"/>
      <c r="X78" s="242" t="s">
        <v>629</v>
      </c>
      <c r="Y78" s="242" t="str">
        <f t="shared" si="70"/>
        <v>－</v>
      </c>
      <c r="Z78" s="242" t="str">
        <f t="shared" si="71"/>
        <v>－</v>
      </c>
      <c r="AA78" s="242" t="s">
        <v>1106</v>
      </c>
      <c r="AB78" s="242" t="s">
        <v>1106</v>
      </c>
      <c r="AC78" s="242" t="s">
        <v>1106</v>
      </c>
      <c r="AD78" s="242" t="s">
        <v>1095</v>
      </c>
      <c r="AE78" s="242" t="s">
        <v>1095</v>
      </c>
      <c r="AF78" s="242" t="s">
        <v>1095</v>
      </c>
      <c r="AG78" s="242"/>
      <c r="AH78" s="243" t="str">
        <f t="shared" si="77"/>
        <v xml:space="preserve">欠損、0.4m×0.5m </v>
      </c>
      <c r="AI78" s="243" t="s">
        <v>935</v>
      </c>
      <c r="BG78" s="246">
        <f t="shared" si="85"/>
        <v>8</v>
      </c>
      <c r="BH78" s="243">
        <f t="shared" si="86"/>
        <v>0</v>
      </c>
      <c r="BI78" s="243">
        <f t="shared" si="87"/>
        <v>0</v>
      </c>
      <c r="BJ78" s="243">
        <f t="shared" si="88"/>
        <v>0</v>
      </c>
      <c r="BK78" s="347">
        <f t="shared" si="89"/>
        <v>0</v>
      </c>
      <c r="BL78" s="247">
        <f t="shared" si="90"/>
        <v>0</v>
      </c>
      <c r="BM78" s="244">
        <f t="shared" si="91"/>
        <v>0</v>
      </c>
      <c r="BN78" s="244">
        <f t="shared" si="92"/>
        <v>0</v>
      </c>
      <c r="BO78" s="248">
        <f t="shared" si="93"/>
        <v>0</v>
      </c>
      <c r="BP78" s="249">
        <f t="shared" si="94"/>
        <v>0</v>
      </c>
      <c r="BQ78" s="244">
        <f t="shared" si="95"/>
        <v>0</v>
      </c>
      <c r="BR78" s="244">
        <f t="shared" si="96"/>
        <v>0</v>
      </c>
      <c r="BS78" s="250">
        <f t="shared" si="97"/>
        <v>0</v>
      </c>
      <c r="BT78" s="251" t="str">
        <f t="shared" si="98"/>
        <v/>
      </c>
      <c r="BU78" s="346">
        <f t="shared" si="99"/>
        <v>0</v>
      </c>
      <c r="BV78" s="346">
        <f t="shared" si="100"/>
        <v>0</v>
      </c>
      <c r="BW78" s="346">
        <f t="shared" si="101"/>
        <v>0</v>
      </c>
      <c r="BX78" s="348">
        <f t="shared" si="102"/>
        <v>0</v>
      </c>
      <c r="BY78" s="247">
        <f t="shared" si="103"/>
        <v>0</v>
      </c>
      <c r="BZ78" s="244">
        <f t="shared" si="104"/>
        <v>0</v>
      </c>
      <c r="CA78" s="244">
        <f t="shared" si="105"/>
        <v>0</v>
      </c>
      <c r="CB78" s="248">
        <f t="shared" si="106"/>
        <v>0</v>
      </c>
      <c r="CC78" s="247">
        <f t="shared" si="107"/>
        <v>0</v>
      </c>
      <c r="CD78" s="244">
        <f t="shared" si="108"/>
        <v>0</v>
      </c>
      <c r="CE78" s="244">
        <f t="shared" si="109"/>
        <v>0</v>
      </c>
      <c r="CF78" s="244">
        <f t="shared" si="110"/>
        <v>0</v>
      </c>
    </row>
    <row r="79" spans="1:84" ht="20.100000000000001" customHeight="1" x14ac:dyDescent="0.15">
      <c r="A79" s="238">
        <v>76</v>
      </c>
      <c r="B79" s="239">
        <v>76</v>
      </c>
      <c r="C79" s="240" t="str">
        <f t="shared" si="66"/>
        <v>8S14</v>
      </c>
      <c r="D79" s="241">
        <v>8</v>
      </c>
      <c r="E79" s="242">
        <v>14</v>
      </c>
      <c r="F79" s="395">
        <f>IF(D79="","",VLOOKUP(D79,'様式A-2'!$B$10:$E$438,4,0))</f>
        <v>74.512000000000015</v>
      </c>
      <c r="G79" s="242" t="s">
        <v>346</v>
      </c>
      <c r="H79" s="242" t="s">
        <v>884</v>
      </c>
      <c r="I79" s="242" t="s">
        <v>347</v>
      </c>
      <c r="J79" s="242" t="s">
        <v>654</v>
      </c>
      <c r="K79" s="242" t="str">
        <f t="shared" si="67"/>
        <v>欠損</v>
      </c>
      <c r="L79" s="342"/>
      <c r="M79" s="342"/>
      <c r="N79" s="342">
        <v>0.2</v>
      </c>
      <c r="O79" s="342">
        <v>0.5</v>
      </c>
      <c r="P79" s="384"/>
      <c r="Q79" s="243" t="str">
        <f t="shared" si="78"/>
        <v xml:space="preserve">0.2m×0.5m </v>
      </c>
      <c r="R79" s="244">
        <f t="shared" si="68"/>
        <v>0.1</v>
      </c>
      <c r="S79" s="244" t="str">
        <f t="shared" si="69"/>
        <v/>
      </c>
      <c r="T79" s="242" t="s">
        <v>760</v>
      </c>
      <c r="U79" s="242" t="s">
        <v>620</v>
      </c>
      <c r="V79" s="242" t="str">
        <f t="shared" si="84"/>
        <v>Ⅱ</v>
      </c>
      <c r="W79" s="242"/>
      <c r="X79" s="242" t="s">
        <v>629</v>
      </c>
      <c r="Y79" s="242" t="str">
        <f t="shared" si="70"/>
        <v>－</v>
      </c>
      <c r="Z79" s="242" t="str">
        <f t="shared" si="71"/>
        <v>－</v>
      </c>
      <c r="AA79" s="242" t="s">
        <v>1106</v>
      </c>
      <c r="AB79" s="242" t="s">
        <v>1106</v>
      </c>
      <c r="AC79" s="242" t="s">
        <v>1106</v>
      </c>
      <c r="AD79" s="242" t="s">
        <v>1095</v>
      </c>
      <c r="AE79" s="242" t="s">
        <v>1095</v>
      </c>
      <c r="AF79" s="242" t="s">
        <v>1095</v>
      </c>
      <c r="AG79" s="242"/>
      <c r="AH79" s="243" t="str">
        <f t="shared" si="77"/>
        <v xml:space="preserve">欠損、0.2m×0.5m </v>
      </c>
      <c r="AI79" s="243" t="s">
        <v>936</v>
      </c>
      <c r="BG79" s="246">
        <f t="shared" si="85"/>
        <v>8</v>
      </c>
      <c r="BH79" s="243">
        <f t="shared" si="86"/>
        <v>0</v>
      </c>
      <c r="BI79" s="243">
        <f t="shared" si="87"/>
        <v>0</v>
      </c>
      <c r="BJ79" s="243">
        <f t="shared" si="88"/>
        <v>0</v>
      </c>
      <c r="BK79" s="347">
        <f t="shared" si="89"/>
        <v>0</v>
      </c>
      <c r="BL79" s="247">
        <f t="shared" si="90"/>
        <v>0</v>
      </c>
      <c r="BM79" s="244">
        <f t="shared" si="91"/>
        <v>0</v>
      </c>
      <c r="BN79" s="244">
        <f t="shared" si="92"/>
        <v>0</v>
      </c>
      <c r="BO79" s="248">
        <f t="shared" si="93"/>
        <v>0</v>
      </c>
      <c r="BP79" s="249">
        <f t="shared" si="94"/>
        <v>0</v>
      </c>
      <c r="BQ79" s="244">
        <f t="shared" si="95"/>
        <v>0</v>
      </c>
      <c r="BR79" s="244">
        <f t="shared" si="96"/>
        <v>0</v>
      </c>
      <c r="BS79" s="250">
        <f t="shared" si="97"/>
        <v>0</v>
      </c>
      <c r="BT79" s="251" t="str">
        <f t="shared" si="98"/>
        <v/>
      </c>
      <c r="BU79" s="346">
        <f t="shared" si="99"/>
        <v>0</v>
      </c>
      <c r="BV79" s="346">
        <f t="shared" si="100"/>
        <v>0</v>
      </c>
      <c r="BW79" s="346">
        <f t="shared" si="101"/>
        <v>0</v>
      </c>
      <c r="BX79" s="348">
        <f t="shared" si="102"/>
        <v>0</v>
      </c>
      <c r="BY79" s="247">
        <f t="shared" si="103"/>
        <v>0</v>
      </c>
      <c r="BZ79" s="244">
        <f t="shared" si="104"/>
        <v>0</v>
      </c>
      <c r="CA79" s="244">
        <f t="shared" si="105"/>
        <v>0</v>
      </c>
      <c r="CB79" s="248">
        <f t="shared" si="106"/>
        <v>0</v>
      </c>
      <c r="CC79" s="247">
        <f t="shared" si="107"/>
        <v>0</v>
      </c>
      <c r="CD79" s="244">
        <f t="shared" si="108"/>
        <v>0</v>
      </c>
      <c r="CE79" s="244">
        <f t="shared" si="109"/>
        <v>0</v>
      </c>
      <c r="CF79" s="244">
        <f t="shared" si="110"/>
        <v>0</v>
      </c>
    </row>
    <row r="80" spans="1:84" ht="20.100000000000001" customHeight="1" x14ac:dyDescent="0.15">
      <c r="A80" s="238">
        <v>77</v>
      </c>
      <c r="B80" s="239">
        <v>77</v>
      </c>
      <c r="C80" s="240" t="str">
        <f t="shared" si="66"/>
        <v>8S15</v>
      </c>
      <c r="D80" s="241">
        <v>8</v>
      </c>
      <c r="E80" s="242">
        <v>15</v>
      </c>
      <c r="F80" s="395">
        <f>IF(D80="","",VLOOKUP(D80,'様式A-2'!$B$10:$E$438,4,0))</f>
        <v>74.512000000000015</v>
      </c>
      <c r="G80" s="242" t="s">
        <v>346</v>
      </c>
      <c r="H80" s="242" t="s">
        <v>884</v>
      </c>
      <c r="I80" s="242" t="s">
        <v>347</v>
      </c>
      <c r="J80" s="242" t="s">
        <v>654</v>
      </c>
      <c r="K80" s="242" t="str">
        <f t="shared" si="67"/>
        <v>欠損</v>
      </c>
      <c r="L80" s="342"/>
      <c r="M80" s="342"/>
      <c r="N80" s="342">
        <v>0.5</v>
      </c>
      <c r="O80" s="342">
        <v>0.5</v>
      </c>
      <c r="P80" s="384" t="s">
        <v>901</v>
      </c>
      <c r="Q80" s="243" t="str">
        <f t="shared" si="78"/>
        <v>0.5m×0.5m 内部鉄筋露出</v>
      </c>
      <c r="R80" s="244">
        <f t="shared" si="68"/>
        <v>0.25</v>
      </c>
      <c r="S80" s="244" t="str">
        <f t="shared" si="69"/>
        <v>内部鉄筋露出</v>
      </c>
      <c r="T80" s="242" t="s">
        <v>760</v>
      </c>
      <c r="U80" s="242" t="s">
        <v>620</v>
      </c>
      <c r="V80" s="242" t="str">
        <f t="shared" si="84"/>
        <v>Ⅱ</v>
      </c>
      <c r="W80" s="242"/>
      <c r="X80" s="242" t="s">
        <v>629</v>
      </c>
      <c r="Y80" s="242" t="str">
        <f t="shared" si="70"/>
        <v>－</v>
      </c>
      <c r="Z80" s="242" t="str">
        <f t="shared" si="71"/>
        <v>－</v>
      </c>
      <c r="AA80" s="242" t="s">
        <v>1106</v>
      </c>
      <c r="AB80" s="242" t="s">
        <v>1106</v>
      </c>
      <c r="AC80" s="242" t="s">
        <v>1106</v>
      </c>
      <c r="AD80" s="242" t="s">
        <v>1095</v>
      </c>
      <c r="AE80" s="242" t="s">
        <v>1095</v>
      </c>
      <c r="AF80" s="242" t="s">
        <v>1095</v>
      </c>
      <c r="AG80" s="242"/>
      <c r="AH80" s="243" t="str">
        <f t="shared" si="77"/>
        <v>欠損、0.5m×0.5m 内部鉄筋露出</v>
      </c>
      <c r="AI80" s="243" t="s">
        <v>937</v>
      </c>
      <c r="BG80" s="246">
        <f t="shared" si="85"/>
        <v>8</v>
      </c>
      <c r="BH80" s="243">
        <f t="shared" si="86"/>
        <v>0</v>
      </c>
      <c r="BI80" s="243">
        <f t="shared" si="87"/>
        <v>0</v>
      </c>
      <c r="BJ80" s="243">
        <f t="shared" si="88"/>
        <v>0</v>
      </c>
      <c r="BK80" s="347">
        <f t="shared" si="89"/>
        <v>0</v>
      </c>
      <c r="BL80" s="247">
        <f t="shared" si="90"/>
        <v>0</v>
      </c>
      <c r="BM80" s="244">
        <f t="shared" si="91"/>
        <v>0</v>
      </c>
      <c r="BN80" s="244">
        <f t="shared" si="92"/>
        <v>0</v>
      </c>
      <c r="BO80" s="248">
        <f t="shared" si="93"/>
        <v>0</v>
      </c>
      <c r="BP80" s="249">
        <f t="shared" si="94"/>
        <v>0</v>
      </c>
      <c r="BQ80" s="244">
        <f t="shared" si="95"/>
        <v>0</v>
      </c>
      <c r="BR80" s="244">
        <f t="shared" si="96"/>
        <v>0</v>
      </c>
      <c r="BS80" s="250">
        <f t="shared" si="97"/>
        <v>0</v>
      </c>
      <c r="BT80" s="251">
        <f t="shared" si="98"/>
        <v>8</v>
      </c>
      <c r="BU80" s="346">
        <f t="shared" si="99"/>
        <v>0</v>
      </c>
      <c r="BV80" s="346">
        <f t="shared" si="100"/>
        <v>0</v>
      </c>
      <c r="BW80" s="346">
        <f t="shared" si="101"/>
        <v>0</v>
      </c>
      <c r="BX80" s="348">
        <f t="shared" si="102"/>
        <v>0</v>
      </c>
      <c r="BY80" s="247">
        <f t="shared" si="103"/>
        <v>0</v>
      </c>
      <c r="BZ80" s="244">
        <f t="shared" si="104"/>
        <v>0</v>
      </c>
      <c r="CA80" s="244">
        <f t="shared" si="105"/>
        <v>0</v>
      </c>
      <c r="CB80" s="248">
        <f t="shared" si="106"/>
        <v>0</v>
      </c>
      <c r="CC80" s="247">
        <f t="shared" si="107"/>
        <v>0</v>
      </c>
      <c r="CD80" s="244">
        <f t="shared" si="108"/>
        <v>0</v>
      </c>
      <c r="CE80" s="244">
        <f t="shared" si="109"/>
        <v>0</v>
      </c>
      <c r="CF80" s="244">
        <f t="shared" si="110"/>
        <v>0</v>
      </c>
    </row>
    <row r="81" spans="1:84" ht="20.100000000000001" customHeight="1" x14ac:dyDescent="0.15">
      <c r="A81" s="238">
        <v>78</v>
      </c>
      <c r="B81" s="239">
        <v>78</v>
      </c>
      <c r="C81" s="240" t="str">
        <f t="shared" si="66"/>
        <v>9S1</v>
      </c>
      <c r="D81" s="241">
        <v>9</v>
      </c>
      <c r="E81" s="242">
        <f>IF(D81="","",COUNTIF($D$4:D81,D81))</f>
        <v>1</v>
      </c>
      <c r="F81" s="395">
        <f>IF(D81="","",VLOOKUP(D81,'様式A-2'!$B$10:$E$438,4,0))</f>
        <v>83.50200000000001</v>
      </c>
      <c r="G81" s="242" t="s">
        <v>547</v>
      </c>
      <c r="H81" s="242" t="s">
        <v>496</v>
      </c>
      <c r="I81" s="242" t="s">
        <v>347</v>
      </c>
      <c r="J81" s="242" t="s">
        <v>545</v>
      </c>
      <c r="K81" s="242" t="str">
        <f t="shared" si="67"/>
        <v>うき・はく離</v>
      </c>
      <c r="L81" s="342"/>
      <c r="M81" s="342"/>
      <c r="N81" s="342">
        <v>0.1</v>
      </c>
      <c r="O81" s="342">
        <v>9</v>
      </c>
      <c r="P81" s="384"/>
      <c r="Q81" s="243" t="str">
        <f t="shared" si="78"/>
        <v xml:space="preserve">0.1m×9.0m </v>
      </c>
      <c r="R81" s="244">
        <f t="shared" si="68"/>
        <v>0.9</v>
      </c>
      <c r="S81" s="244" t="str">
        <f t="shared" si="69"/>
        <v/>
      </c>
      <c r="T81" s="242" t="s">
        <v>760</v>
      </c>
      <c r="U81" s="242" t="s">
        <v>620</v>
      </c>
      <c r="V81" s="242" t="str">
        <f t="shared" si="84"/>
        <v>Ⅱ</v>
      </c>
      <c r="W81" s="242"/>
      <c r="X81" s="242" t="s">
        <v>618</v>
      </c>
      <c r="Y81" s="242" t="str">
        <f t="shared" si="70"/>
        <v>Ⅱ</v>
      </c>
      <c r="Z81" s="242" t="str">
        <f t="shared" si="71"/>
        <v>Ⅱ</v>
      </c>
      <c r="AA81" s="242" t="str">
        <f t="shared" si="72"/>
        <v>否</v>
      </c>
      <c r="AB81" s="242" t="str">
        <f t="shared" si="73"/>
        <v>要監視</v>
      </c>
      <c r="AC81" s="242" t="str">
        <f t="shared" ref="AC81:AC87" si="111">IF(D81="","",IF(T81="対策済","済",IF(AND(T81="新規確認",W81=""),"未",IF(AND(W81&lt;&gt;"Ⅰ",X81="Ⅰ"),"済","継続"))))</f>
        <v>継続</v>
      </c>
      <c r="AD81" s="242" t="str">
        <f t="shared" ref="AD81:AD87" si="112">IF(D81="","",IF(P81="叩き落し",P81,IF(T81="新規確認","－",INDEX($AM$4:$AQ$38,MATCH(K81,$AL$4:$AL$38,0),MATCH(X81,$AM$3:$AQ$3,0)))))</f>
        <v>監視（日常巡視）</v>
      </c>
      <c r="AE81" s="242" t="str">
        <f t="shared" ref="AE81:AE87" si="113">IF(D81="","",INDEX($AT$4:$AX$38,MATCH(K81,$AS$4:$AS$38,0),MATCH(X81,$AT$3:$AX$3,0)))</f>
        <v>－</v>
      </c>
      <c r="AF81" s="242" t="str">
        <f t="shared" ref="AF81:AF87" si="114">IF(D81="","",INDEX($BA$4:$BE$38,MATCH(K81,$AZ$4:$AZ$38,0),MATCH(X81,$BA$3:$BE$3,0)))</f>
        <v>継続監視</v>
      </c>
      <c r="AG81" s="242"/>
      <c r="AH81" s="243" t="str">
        <f t="shared" si="77"/>
        <v xml:space="preserve">うき・はく離、0.1m×9.0m </v>
      </c>
      <c r="AI81" s="243" t="s">
        <v>938</v>
      </c>
      <c r="BG81" s="246">
        <f t="shared" si="85"/>
        <v>9</v>
      </c>
      <c r="BH81" s="243">
        <f t="shared" si="86"/>
        <v>0</v>
      </c>
      <c r="BI81" s="243">
        <f t="shared" si="87"/>
        <v>0</v>
      </c>
      <c r="BJ81" s="243">
        <f t="shared" si="88"/>
        <v>0</v>
      </c>
      <c r="BK81" s="347">
        <f t="shared" si="89"/>
        <v>0</v>
      </c>
      <c r="BL81" s="247">
        <f t="shared" si="90"/>
        <v>0</v>
      </c>
      <c r="BM81" s="244">
        <f t="shared" si="91"/>
        <v>0</v>
      </c>
      <c r="BN81" s="244">
        <f t="shared" si="92"/>
        <v>0</v>
      </c>
      <c r="BO81" s="248">
        <f t="shared" si="93"/>
        <v>0.9</v>
      </c>
      <c r="BP81" s="249">
        <f t="shared" si="94"/>
        <v>0</v>
      </c>
      <c r="BQ81" s="244">
        <f t="shared" si="95"/>
        <v>0</v>
      </c>
      <c r="BR81" s="244">
        <f t="shared" si="96"/>
        <v>0</v>
      </c>
      <c r="BS81" s="250">
        <f t="shared" si="97"/>
        <v>0</v>
      </c>
      <c r="BT81" s="251" t="str">
        <f t="shared" si="98"/>
        <v/>
      </c>
      <c r="BU81" s="346">
        <f t="shared" si="99"/>
        <v>0</v>
      </c>
      <c r="BV81" s="346">
        <f t="shared" si="100"/>
        <v>0</v>
      </c>
      <c r="BW81" s="346">
        <f t="shared" si="101"/>
        <v>0</v>
      </c>
      <c r="BX81" s="348">
        <f t="shared" si="102"/>
        <v>0</v>
      </c>
      <c r="BY81" s="247">
        <f t="shared" si="103"/>
        <v>0</v>
      </c>
      <c r="BZ81" s="244">
        <f t="shared" si="104"/>
        <v>0</v>
      </c>
      <c r="CA81" s="244">
        <f t="shared" si="105"/>
        <v>0</v>
      </c>
      <c r="CB81" s="248">
        <f t="shared" si="106"/>
        <v>0.9</v>
      </c>
      <c r="CC81" s="247">
        <f t="shared" si="107"/>
        <v>0</v>
      </c>
      <c r="CD81" s="244">
        <f t="shared" si="108"/>
        <v>0</v>
      </c>
      <c r="CE81" s="244">
        <f t="shared" si="109"/>
        <v>0</v>
      </c>
      <c r="CF81" s="244">
        <f t="shared" si="110"/>
        <v>0</v>
      </c>
    </row>
    <row r="82" spans="1:84" ht="20.100000000000001" customHeight="1" x14ac:dyDescent="0.15">
      <c r="A82" s="238">
        <v>79</v>
      </c>
      <c r="B82" s="239">
        <v>79</v>
      </c>
      <c r="C82" s="240" t="str">
        <f t="shared" si="66"/>
        <v>9S2</v>
      </c>
      <c r="D82" s="241">
        <v>9</v>
      </c>
      <c r="E82" s="242">
        <f>IF(D82="","",COUNTIF($D$4:D82,D82))</f>
        <v>2</v>
      </c>
      <c r="F82" s="395">
        <f>IF(D82="","",VLOOKUP(D82,'様式A-2'!$B$10:$E$438,4,0))</f>
        <v>83.50200000000001</v>
      </c>
      <c r="G82" s="242" t="s">
        <v>547</v>
      </c>
      <c r="H82" s="242" t="s">
        <v>498</v>
      </c>
      <c r="I82" s="242" t="s">
        <v>348</v>
      </c>
      <c r="J82" s="242" t="s">
        <v>348</v>
      </c>
      <c r="K82" s="242" t="str">
        <f t="shared" si="67"/>
        <v>漏水</v>
      </c>
      <c r="L82" s="342"/>
      <c r="M82" s="342"/>
      <c r="N82" s="342">
        <v>0.15</v>
      </c>
      <c r="O82" s="342">
        <v>4</v>
      </c>
      <c r="P82" s="384" t="s">
        <v>902</v>
      </c>
      <c r="Q82" s="243" t="str">
        <f>IF(C82="","",IF(J82="ひび割れ","幅"&amp;TEXT(L82,"0.0")&amp;"mm×長さ"&amp;TEXT(M82,"0.0")&amp;"m",IF(N82="",P82,IF(J82="その他",P82&amp;"、"&amp;TEXT(N82,"0.0")&amp;"m×"&amp;TEXT(O82,"0.0")&amp;"m ",TEXT(N82,"0.00")&amp;"m×"&amp;TEXT(O82,"0.0")&amp;"m "&amp;P82))))</f>
        <v>0.15m×4.0m 遊離石灰</v>
      </c>
      <c r="R82" s="244">
        <f t="shared" si="68"/>
        <v>0.6</v>
      </c>
      <c r="S82" s="244" t="str">
        <f t="shared" si="69"/>
        <v>遊離石灰</v>
      </c>
      <c r="T82" s="242" t="s">
        <v>917</v>
      </c>
      <c r="U82" s="242" t="s">
        <v>620</v>
      </c>
      <c r="V82" s="242" t="str">
        <f t="shared" si="84"/>
        <v>Ⅱ</v>
      </c>
      <c r="W82" s="242"/>
      <c r="X82" s="242" t="s">
        <v>618</v>
      </c>
      <c r="Y82" s="242" t="str">
        <f t="shared" si="70"/>
        <v>Ⅱ</v>
      </c>
      <c r="Z82" s="242" t="str">
        <f t="shared" si="71"/>
        <v>Ⅱ</v>
      </c>
      <c r="AA82" s="242" t="str">
        <f t="shared" si="72"/>
        <v>否</v>
      </c>
      <c r="AB82" s="242" t="str">
        <f t="shared" si="73"/>
        <v>要監視</v>
      </c>
      <c r="AC82" s="242" t="str">
        <f t="shared" si="111"/>
        <v>継続</v>
      </c>
      <c r="AD82" s="242" t="str">
        <f t="shared" si="112"/>
        <v>監視（日常巡視）</v>
      </c>
      <c r="AE82" s="242" t="str">
        <f t="shared" si="113"/>
        <v>－</v>
      </c>
      <c r="AF82" s="242" t="str">
        <f t="shared" si="114"/>
        <v>継続監視</v>
      </c>
      <c r="AG82" s="242"/>
      <c r="AH82" s="243" t="str">
        <f t="shared" si="77"/>
        <v>漏水、0.15m×4.0m 遊離石灰</v>
      </c>
      <c r="AI82" s="243" t="s">
        <v>905</v>
      </c>
      <c r="BG82" s="246">
        <f t="shared" si="85"/>
        <v>9</v>
      </c>
      <c r="BH82" s="243">
        <f t="shared" si="86"/>
        <v>0</v>
      </c>
      <c r="BI82" s="243">
        <f t="shared" si="87"/>
        <v>0</v>
      </c>
      <c r="BJ82" s="243">
        <f t="shared" si="88"/>
        <v>0</v>
      </c>
      <c r="BK82" s="347">
        <f t="shared" si="89"/>
        <v>0</v>
      </c>
      <c r="BL82" s="247">
        <f t="shared" si="90"/>
        <v>0</v>
      </c>
      <c r="BM82" s="244">
        <f t="shared" si="91"/>
        <v>0</v>
      </c>
      <c r="BN82" s="244">
        <f t="shared" si="92"/>
        <v>0</v>
      </c>
      <c r="BO82" s="248">
        <f t="shared" si="93"/>
        <v>0</v>
      </c>
      <c r="BP82" s="249">
        <f t="shared" si="94"/>
        <v>0</v>
      </c>
      <c r="BQ82" s="244">
        <f t="shared" si="95"/>
        <v>0</v>
      </c>
      <c r="BR82" s="244">
        <f t="shared" si="96"/>
        <v>0</v>
      </c>
      <c r="BS82" s="250">
        <f t="shared" si="97"/>
        <v>0.6</v>
      </c>
      <c r="BT82" s="251" t="str">
        <f t="shared" si="98"/>
        <v/>
      </c>
      <c r="BU82" s="346">
        <f t="shared" si="99"/>
        <v>0</v>
      </c>
      <c r="BV82" s="346">
        <f t="shared" si="100"/>
        <v>0</v>
      </c>
      <c r="BW82" s="346">
        <f t="shared" si="101"/>
        <v>0</v>
      </c>
      <c r="BX82" s="348">
        <f t="shared" si="102"/>
        <v>0</v>
      </c>
      <c r="BY82" s="247">
        <f t="shared" si="103"/>
        <v>0</v>
      </c>
      <c r="BZ82" s="244">
        <f t="shared" si="104"/>
        <v>0</v>
      </c>
      <c r="CA82" s="244">
        <f t="shared" si="105"/>
        <v>0</v>
      </c>
      <c r="CB82" s="248">
        <f t="shared" si="106"/>
        <v>0</v>
      </c>
      <c r="CC82" s="247">
        <f t="shared" si="107"/>
        <v>0</v>
      </c>
      <c r="CD82" s="244">
        <f t="shared" si="108"/>
        <v>0</v>
      </c>
      <c r="CE82" s="244">
        <f t="shared" si="109"/>
        <v>0</v>
      </c>
      <c r="CF82" s="244">
        <f t="shared" si="110"/>
        <v>0.6</v>
      </c>
    </row>
    <row r="83" spans="1:84" ht="20.100000000000001" customHeight="1" x14ac:dyDescent="0.15">
      <c r="A83" s="238">
        <v>80</v>
      </c>
      <c r="B83" s="239">
        <v>80</v>
      </c>
      <c r="C83" s="240" t="str">
        <f t="shared" si="66"/>
        <v>9S3</v>
      </c>
      <c r="D83" s="241">
        <v>9</v>
      </c>
      <c r="E83" s="242">
        <f>IF(D83="","",COUNTIF($D$4:D83,D83))</f>
        <v>3</v>
      </c>
      <c r="F83" s="395">
        <f>IF(D83="","",VLOOKUP(D83,'様式A-2'!$B$10:$E$438,4,0))</f>
        <v>83.50200000000001</v>
      </c>
      <c r="G83" s="242" t="s">
        <v>547</v>
      </c>
      <c r="H83" s="242" t="s">
        <v>498</v>
      </c>
      <c r="I83" s="242" t="s">
        <v>348</v>
      </c>
      <c r="J83" s="242" t="s">
        <v>348</v>
      </c>
      <c r="K83" s="242" t="str">
        <f t="shared" si="67"/>
        <v>漏水</v>
      </c>
      <c r="L83" s="342"/>
      <c r="M83" s="342"/>
      <c r="N83" s="342">
        <v>0.4</v>
      </c>
      <c r="O83" s="342">
        <v>7.2</v>
      </c>
      <c r="P83" s="384" t="s">
        <v>905</v>
      </c>
      <c r="Q83" s="243" t="str">
        <f t="shared" si="78"/>
        <v>0.4m×7.2m にじみ</v>
      </c>
      <c r="R83" s="244">
        <f t="shared" si="68"/>
        <v>2.88</v>
      </c>
      <c r="S83" s="244" t="str">
        <f t="shared" si="69"/>
        <v>にじみ</v>
      </c>
      <c r="T83" s="242" t="s">
        <v>760</v>
      </c>
      <c r="U83" s="242" t="s">
        <v>620</v>
      </c>
      <c r="V83" s="242" t="str">
        <f t="shared" si="84"/>
        <v>Ⅱ</v>
      </c>
      <c r="W83" s="242"/>
      <c r="X83" s="242" t="s">
        <v>618</v>
      </c>
      <c r="Y83" s="242" t="str">
        <f t="shared" si="70"/>
        <v>Ⅱ</v>
      </c>
      <c r="Z83" s="242" t="str">
        <f t="shared" si="71"/>
        <v>Ⅱ</v>
      </c>
      <c r="AA83" s="242" t="str">
        <f t="shared" si="72"/>
        <v>否</v>
      </c>
      <c r="AB83" s="242" t="str">
        <f t="shared" si="73"/>
        <v>要監視</v>
      </c>
      <c r="AC83" s="242" t="str">
        <f t="shared" si="111"/>
        <v>継続</v>
      </c>
      <c r="AD83" s="242" t="str">
        <f t="shared" si="112"/>
        <v>監視（日常巡視）</v>
      </c>
      <c r="AE83" s="242" t="str">
        <f t="shared" si="113"/>
        <v>－</v>
      </c>
      <c r="AF83" s="242" t="str">
        <f t="shared" si="114"/>
        <v>継続監視</v>
      </c>
      <c r="AG83" s="242"/>
      <c r="AH83" s="243" t="str">
        <f t="shared" si="77"/>
        <v>漏水、0.4m×7.2m にじみ</v>
      </c>
      <c r="AI83" s="243" t="str">
        <f t="shared" si="83"/>
        <v>0.4m×7.2m にじみ</v>
      </c>
      <c r="BG83" s="246">
        <f t="shared" si="85"/>
        <v>9</v>
      </c>
      <c r="BH83" s="243">
        <f t="shared" si="86"/>
        <v>0</v>
      </c>
      <c r="BI83" s="243">
        <f t="shared" si="87"/>
        <v>0</v>
      </c>
      <c r="BJ83" s="243">
        <f t="shared" si="88"/>
        <v>0</v>
      </c>
      <c r="BK83" s="347">
        <f t="shared" si="89"/>
        <v>0</v>
      </c>
      <c r="BL83" s="247">
        <f t="shared" si="90"/>
        <v>0</v>
      </c>
      <c r="BM83" s="244">
        <f t="shared" si="91"/>
        <v>0</v>
      </c>
      <c r="BN83" s="244">
        <f t="shared" si="92"/>
        <v>0</v>
      </c>
      <c r="BO83" s="248">
        <f t="shared" si="93"/>
        <v>0</v>
      </c>
      <c r="BP83" s="249">
        <f t="shared" si="94"/>
        <v>0</v>
      </c>
      <c r="BQ83" s="244">
        <f t="shared" si="95"/>
        <v>0</v>
      </c>
      <c r="BR83" s="244">
        <f t="shared" si="96"/>
        <v>0</v>
      </c>
      <c r="BS83" s="250">
        <f t="shared" si="97"/>
        <v>2.88</v>
      </c>
      <c r="BT83" s="251" t="str">
        <f t="shared" si="98"/>
        <v/>
      </c>
      <c r="BU83" s="346">
        <f t="shared" si="99"/>
        <v>0</v>
      </c>
      <c r="BV83" s="346">
        <f t="shared" si="100"/>
        <v>0</v>
      </c>
      <c r="BW83" s="346">
        <f t="shared" si="101"/>
        <v>0</v>
      </c>
      <c r="BX83" s="348">
        <f t="shared" si="102"/>
        <v>0</v>
      </c>
      <c r="BY83" s="247">
        <f t="shared" si="103"/>
        <v>0</v>
      </c>
      <c r="BZ83" s="244">
        <f t="shared" si="104"/>
        <v>0</v>
      </c>
      <c r="CA83" s="244">
        <f t="shared" si="105"/>
        <v>0</v>
      </c>
      <c r="CB83" s="248">
        <f t="shared" si="106"/>
        <v>0</v>
      </c>
      <c r="CC83" s="247">
        <f t="shared" si="107"/>
        <v>0</v>
      </c>
      <c r="CD83" s="244">
        <f t="shared" si="108"/>
        <v>0</v>
      </c>
      <c r="CE83" s="244">
        <f t="shared" si="109"/>
        <v>0</v>
      </c>
      <c r="CF83" s="244">
        <f t="shared" si="110"/>
        <v>2.88</v>
      </c>
    </row>
    <row r="84" spans="1:84" ht="20.100000000000001" customHeight="1" x14ac:dyDescent="0.15">
      <c r="A84" s="238">
        <v>81</v>
      </c>
      <c r="B84" s="239">
        <v>81</v>
      </c>
      <c r="C84" s="240" t="str">
        <f t="shared" si="66"/>
        <v>9S4</v>
      </c>
      <c r="D84" s="241">
        <v>9</v>
      </c>
      <c r="E84" s="242">
        <f>IF(D84="","",COUNTIF($D$4:D84,D84))</f>
        <v>4</v>
      </c>
      <c r="F84" s="395">
        <f>IF(D84="","",VLOOKUP(D84,'様式A-2'!$B$10:$E$438,4,0))</f>
        <v>83.50200000000001</v>
      </c>
      <c r="G84" s="242" t="s">
        <v>547</v>
      </c>
      <c r="H84" s="242" t="s">
        <v>498</v>
      </c>
      <c r="I84" s="242" t="s">
        <v>348</v>
      </c>
      <c r="J84" s="242" t="s">
        <v>348</v>
      </c>
      <c r="K84" s="242" t="str">
        <f t="shared" si="67"/>
        <v>漏水</v>
      </c>
      <c r="L84" s="342"/>
      <c r="M84" s="342"/>
      <c r="N84" s="342">
        <v>0.3</v>
      </c>
      <c r="O84" s="342">
        <v>7.8</v>
      </c>
      <c r="P84" s="384" t="s">
        <v>905</v>
      </c>
      <c r="Q84" s="243" t="str">
        <f t="shared" si="78"/>
        <v>0.3m×7.8m にじみ</v>
      </c>
      <c r="R84" s="244">
        <f t="shared" si="68"/>
        <v>2.34</v>
      </c>
      <c r="S84" s="244" t="str">
        <f t="shared" si="69"/>
        <v>にじみ</v>
      </c>
      <c r="T84" s="242" t="s">
        <v>760</v>
      </c>
      <c r="U84" s="242" t="s">
        <v>620</v>
      </c>
      <c r="V84" s="242" t="str">
        <f t="shared" si="84"/>
        <v>Ⅱ</v>
      </c>
      <c r="W84" s="242"/>
      <c r="X84" s="242" t="s">
        <v>618</v>
      </c>
      <c r="Y84" s="242" t="str">
        <f t="shared" si="70"/>
        <v>Ⅱ</v>
      </c>
      <c r="Z84" s="242" t="str">
        <f t="shared" si="71"/>
        <v>Ⅱ</v>
      </c>
      <c r="AA84" s="242" t="str">
        <f t="shared" si="72"/>
        <v>否</v>
      </c>
      <c r="AB84" s="242" t="str">
        <f t="shared" si="73"/>
        <v>要監視</v>
      </c>
      <c r="AC84" s="242" t="str">
        <f t="shared" si="111"/>
        <v>継続</v>
      </c>
      <c r="AD84" s="242" t="str">
        <f t="shared" si="112"/>
        <v>監視（日常巡視）</v>
      </c>
      <c r="AE84" s="242" t="str">
        <f t="shared" si="113"/>
        <v>－</v>
      </c>
      <c r="AF84" s="242" t="str">
        <f t="shared" si="114"/>
        <v>継続監視</v>
      </c>
      <c r="AG84" s="242"/>
      <c r="AH84" s="243" t="str">
        <f t="shared" si="77"/>
        <v>漏水、0.3m×7.8m にじみ</v>
      </c>
      <c r="AI84" s="243" t="str">
        <f t="shared" si="83"/>
        <v>0.3m×7.8m にじみ</v>
      </c>
      <c r="BG84" s="246">
        <f t="shared" si="85"/>
        <v>9</v>
      </c>
      <c r="BH84" s="243">
        <f t="shared" si="86"/>
        <v>0</v>
      </c>
      <c r="BI84" s="243">
        <f t="shared" si="87"/>
        <v>0</v>
      </c>
      <c r="BJ84" s="243">
        <f t="shared" si="88"/>
        <v>0</v>
      </c>
      <c r="BK84" s="347">
        <f t="shared" si="89"/>
        <v>0</v>
      </c>
      <c r="BL84" s="247">
        <f t="shared" si="90"/>
        <v>0</v>
      </c>
      <c r="BM84" s="244">
        <f t="shared" si="91"/>
        <v>0</v>
      </c>
      <c r="BN84" s="244">
        <f t="shared" si="92"/>
        <v>0</v>
      </c>
      <c r="BO84" s="248">
        <f t="shared" si="93"/>
        <v>0</v>
      </c>
      <c r="BP84" s="249">
        <f t="shared" si="94"/>
        <v>0</v>
      </c>
      <c r="BQ84" s="244">
        <f t="shared" si="95"/>
        <v>0</v>
      </c>
      <c r="BR84" s="244">
        <f t="shared" si="96"/>
        <v>0</v>
      </c>
      <c r="BS84" s="250">
        <f t="shared" si="97"/>
        <v>2.34</v>
      </c>
      <c r="BT84" s="251" t="str">
        <f t="shared" si="98"/>
        <v/>
      </c>
      <c r="BU84" s="346">
        <f t="shared" si="99"/>
        <v>0</v>
      </c>
      <c r="BV84" s="346">
        <f t="shared" si="100"/>
        <v>0</v>
      </c>
      <c r="BW84" s="346">
        <f t="shared" si="101"/>
        <v>0</v>
      </c>
      <c r="BX84" s="348">
        <f t="shared" si="102"/>
        <v>0</v>
      </c>
      <c r="BY84" s="247">
        <f t="shared" si="103"/>
        <v>0</v>
      </c>
      <c r="BZ84" s="244">
        <f t="shared" si="104"/>
        <v>0</v>
      </c>
      <c r="CA84" s="244">
        <f t="shared" si="105"/>
        <v>0</v>
      </c>
      <c r="CB84" s="248">
        <f t="shared" si="106"/>
        <v>0</v>
      </c>
      <c r="CC84" s="247">
        <f t="shared" si="107"/>
        <v>0</v>
      </c>
      <c r="CD84" s="244">
        <f t="shared" si="108"/>
        <v>0</v>
      </c>
      <c r="CE84" s="244">
        <f t="shared" si="109"/>
        <v>0</v>
      </c>
      <c r="CF84" s="244">
        <f t="shared" si="110"/>
        <v>2.34</v>
      </c>
    </row>
    <row r="85" spans="1:84" ht="20.100000000000001" customHeight="1" x14ac:dyDescent="0.15">
      <c r="A85" s="238">
        <v>82</v>
      </c>
      <c r="B85" s="239">
        <v>82</v>
      </c>
      <c r="C85" s="240" t="str">
        <f t="shared" si="66"/>
        <v>9S5</v>
      </c>
      <c r="D85" s="241">
        <v>9</v>
      </c>
      <c r="E85" s="242">
        <f>IF(D85="","",COUNTIF($D$4:D85,D85))</f>
        <v>5</v>
      </c>
      <c r="F85" s="395">
        <f>IF(D85="","",VLOOKUP(D85,'様式A-2'!$B$10:$E$438,4,0))</f>
        <v>83.50200000000001</v>
      </c>
      <c r="G85" s="242" t="s">
        <v>547</v>
      </c>
      <c r="H85" s="242" t="s">
        <v>497</v>
      </c>
      <c r="I85" s="242" t="s">
        <v>348</v>
      </c>
      <c r="J85" s="242" t="s">
        <v>348</v>
      </c>
      <c r="K85" s="242" t="str">
        <f t="shared" si="67"/>
        <v>漏水</v>
      </c>
      <c r="L85" s="342"/>
      <c r="M85" s="342"/>
      <c r="N85" s="342">
        <v>2.1</v>
      </c>
      <c r="O85" s="342">
        <v>7.2</v>
      </c>
      <c r="P85" s="384" t="s">
        <v>905</v>
      </c>
      <c r="Q85" s="243" t="str">
        <f t="shared" si="78"/>
        <v>2.1m×7.2m にじみ</v>
      </c>
      <c r="R85" s="244">
        <f t="shared" si="68"/>
        <v>15.12</v>
      </c>
      <c r="S85" s="244" t="str">
        <f t="shared" si="69"/>
        <v>にじみ</v>
      </c>
      <c r="T85" s="242" t="s">
        <v>760</v>
      </c>
      <c r="U85" s="242" t="s">
        <v>620</v>
      </c>
      <c r="V85" s="242" t="str">
        <f t="shared" si="84"/>
        <v>Ⅱ</v>
      </c>
      <c r="W85" s="242"/>
      <c r="X85" s="242" t="s">
        <v>618</v>
      </c>
      <c r="Y85" s="242" t="str">
        <f t="shared" si="70"/>
        <v>Ⅱ</v>
      </c>
      <c r="Z85" s="242" t="str">
        <f t="shared" si="71"/>
        <v>Ⅱ</v>
      </c>
      <c r="AA85" s="242" t="str">
        <f t="shared" si="72"/>
        <v>否</v>
      </c>
      <c r="AB85" s="242" t="str">
        <f t="shared" si="73"/>
        <v>要監視</v>
      </c>
      <c r="AC85" s="242" t="str">
        <f t="shared" si="111"/>
        <v>継続</v>
      </c>
      <c r="AD85" s="242" t="str">
        <f t="shared" si="112"/>
        <v>監視（日常巡視）</v>
      </c>
      <c r="AE85" s="242" t="str">
        <f t="shared" si="113"/>
        <v>－</v>
      </c>
      <c r="AF85" s="242" t="str">
        <f t="shared" si="114"/>
        <v>継続監視</v>
      </c>
      <c r="AG85" s="242"/>
      <c r="AH85" s="243" t="str">
        <f t="shared" si="77"/>
        <v>漏水、2.1m×7.2m にじみ</v>
      </c>
      <c r="AI85" s="243" t="str">
        <f t="shared" si="83"/>
        <v>2.1m×7.2m にじみ</v>
      </c>
      <c r="BG85" s="246">
        <f t="shared" si="85"/>
        <v>9</v>
      </c>
      <c r="BH85" s="243">
        <f t="shared" si="86"/>
        <v>0</v>
      </c>
      <c r="BI85" s="243">
        <f t="shared" si="87"/>
        <v>0</v>
      </c>
      <c r="BJ85" s="243">
        <f t="shared" si="88"/>
        <v>0</v>
      </c>
      <c r="BK85" s="347">
        <f t="shared" si="89"/>
        <v>0</v>
      </c>
      <c r="BL85" s="247">
        <f t="shared" si="90"/>
        <v>0</v>
      </c>
      <c r="BM85" s="244">
        <f t="shared" si="91"/>
        <v>0</v>
      </c>
      <c r="BN85" s="244">
        <f t="shared" si="92"/>
        <v>0</v>
      </c>
      <c r="BO85" s="248">
        <f t="shared" si="93"/>
        <v>0</v>
      </c>
      <c r="BP85" s="249">
        <f t="shared" si="94"/>
        <v>0</v>
      </c>
      <c r="BQ85" s="244">
        <f t="shared" si="95"/>
        <v>0</v>
      </c>
      <c r="BR85" s="244">
        <f t="shared" si="96"/>
        <v>0</v>
      </c>
      <c r="BS85" s="250">
        <f t="shared" si="97"/>
        <v>15.12</v>
      </c>
      <c r="BT85" s="251" t="str">
        <f t="shared" si="98"/>
        <v/>
      </c>
      <c r="BU85" s="346">
        <f t="shared" si="99"/>
        <v>0</v>
      </c>
      <c r="BV85" s="346">
        <f t="shared" si="100"/>
        <v>0</v>
      </c>
      <c r="BW85" s="346">
        <f t="shared" si="101"/>
        <v>0</v>
      </c>
      <c r="BX85" s="348">
        <f t="shared" si="102"/>
        <v>0</v>
      </c>
      <c r="BY85" s="247">
        <f t="shared" si="103"/>
        <v>0</v>
      </c>
      <c r="BZ85" s="244">
        <f t="shared" si="104"/>
        <v>0</v>
      </c>
      <c r="CA85" s="244">
        <f t="shared" si="105"/>
        <v>0</v>
      </c>
      <c r="CB85" s="248">
        <f t="shared" si="106"/>
        <v>0</v>
      </c>
      <c r="CC85" s="247">
        <f t="shared" si="107"/>
        <v>0</v>
      </c>
      <c r="CD85" s="244">
        <f t="shared" si="108"/>
        <v>0</v>
      </c>
      <c r="CE85" s="244">
        <f t="shared" si="109"/>
        <v>0</v>
      </c>
      <c r="CF85" s="244">
        <f t="shared" si="110"/>
        <v>15.12</v>
      </c>
    </row>
    <row r="86" spans="1:84" ht="20.100000000000001" customHeight="1" x14ac:dyDescent="0.15">
      <c r="A86" s="238">
        <v>83</v>
      </c>
      <c r="B86" s="239">
        <v>83</v>
      </c>
      <c r="C86" s="240" t="str">
        <f t="shared" si="66"/>
        <v>9S6</v>
      </c>
      <c r="D86" s="241">
        <v>9</v>
      </c>
      <c r="E86" s="242">
        <f>IF(D86="","",COUNTIF($D$4:D86,D86))</f>
        <v>6</v>
      </c>
      <c r="F86" s="395">
        <f>IF(D86="","",VLOOKUP(D86,'様式A-2'!$B$10:$E$438,4,0))</f>
        <v>83.50200000000001</v>
      </c>
      <c r="G86" s="242" t="s">
        <v>547</v>
      </c>
      <c r="H86" s="242" t="s">
        <v>495</v>
      </c>
      <c r="I86" s="242" t="s">
        <v>347</v>
      </c>
      <c r="J86" s="242" t="s">
        <v>545</v>
      </c>
      <c r="K86" s="242" t="str">
        <f t="shared" si="67"/>
        <v>うき・はく離</v>
      </c>
      <c r="L86" s="342"/>
      <c r="M86" s="342"/>
      <c r="N86" s="342">
        <v>0.1</v>
      </c>
      <c r="O86" s="342">
        <v>9</v>
      </c>
      <c r="P86" s="384"/>
      <c r="Q86" s="243" t="str">
        <f t="shared" si="78"/>
        <v xml:space="preserve">0.1m×9.0m </v>
      </c>
      <c r="R86" s="244">
        <f t="shared" si="68"/>
        <v>0.9</v>
      </c>
      <c r="S86" s="244" t="str">
        <f t="shared" si="69"/>
        <v/>
      </c>
      <c r="T86" s="242" t="s">
        <v>760</v>
      </c>
      <c r="U86" s="242" t="s">
        <v>620</v>
      </c>
      <c r="V86" s="242" t="str">
        <f t="shared" si="84"/>
        <v>Ⅱ</v>
      </c>
      <c r="W86" s="242"/>
      <c r="X86" s="242" t="s">
        <v>618</v>
      </c>
      <c r="Y86" s="242" t="str">
        <f t="shared" si="70"/>
        <v>Ⅱ</v>
      </c>
      <c r="Z86" s="242" t="str">
        <f t="shared" si="71"/>
        <v>Ⅱ</v>
      </c>
      <c r="AA86" s="242" t="str">
        <f t="shared" si="72"/>
        <v>否</v>
      </c>
      <c r="AB86" s="242" t="str">
        <f t="shared" si="73"/>
        <v>要監視</v>
      </c>
      <c r="AC86" s="242" t="str">
        <f t="shared" si="111"/>
        <v>継続</v>
      </c>
      <c r="AD86" s="242" t="str">
        <f t="shared" si="112"/>
        <v>監視（日常巡視）</v>
      </c>
      <c r="AE86" s="242" t="str">
        <f t="shared" si="113"/>
        <v>－</v>
      </c>
      <c r="AF86" s="242" t="str">
        <f t="shared" si="114"/>
        <v>継続監視</v>
      </c>
      <c r="AG86" s="242"/>
      <c r="AH86" s="243" t="str">
        <f t="shared" si="77"/>
        <v xml:space="preserve">うき・はく離、0.1m×9.0m </v>
      </c>
      <c r="AI86" s="243" t="s">
        <v>953</v>
      </c>
      <c r="BG86" s="246">
        <f t="shared" si="85"/>
        <v>9</v>
      </c>
      <c r="BH86" s="243">
        <f t="shared" si="86"/>
        <v>0</v>
      </c>
      <c r="BI86" s="243">
        <f t="shared" si="87"/>
        <v>0</v>
      </c>
      <c r="BJ86" s="243">
        <f t="shared" si="88"/>
        <v>0</v>
      </c>
      <c r="BK86" s="347">
        <f t="shared" si="89"/>
        <v>0</v>
      </c>
      <c r="BL86" s="247">
        <f t="shared" si="90"/>
        <v>0</v>
      </c>
      <c r="BM86" s="244">
        <f t="shared" si="91"/>
        <v>0</v>
      </c>
      <c r="BN86" s="244">
        <f t="shared" si="92"/>
        <v>0</v>
      </c>
      <c r="BO86" s="248">
        <f t="shared" si="93"/>
        <v>0.9</v>
      </c>
      <c r="BP86" s="249">
        <f t="shared" si="94"/>
        <v>0</v>
      </c>
      <c r="BQ86" s="244">
        <f t="shared" si="95"/>
        <v>0</v>
      </c>
      <c r="BR86" s="244">
        <f t="shared" si="96"/>
        <v>0</v>
      </c>
      <c r="BS86" s="250">
        <f t="shared" si="97"/>
        <v>0</v>
      </c>
      <c r="BT86" s="251" t="str">
        <f t="shared" si="98"/>
        <v/>
      </c>
      <c r="BU86" s="346">
        <f t="shared" si="99"/>
        <v>0</v>
      </c>
      <c r="BV86" s="346">
        <f t="shared" si="100"/>
        <v>0</v>
      </c>
      <c r="BW86" s="346">
        <f t="shared" si="101"/>
        <v>0</v>
      </c>
      <c r="BX86" s="348">
        <f t="shared" si="102"/>
        <v>0</v>
      </c>
      <c r="BY86" s="247">
        <f t="shared" si="103"/>
        <v>0</v>
      </c>
      <c r="BZ86" s="244">
        <f t="shared" si="104"/>
        <v>0</v>
      </c>
      <c r="CA86" s="244">
        <f t="shared" si="105"/>
        <v>0</v>
      </c>
      <c r="CB86" s="248">
        <f t="shared" si="106"/>
        <v>0.9</v>
      </c>
      <c r="CC86" s="247">
        <f t="shared" si="107"/>
        <v>0</v>
      </c>
      <c r="CD86" s="244">
        <f t="shared" si="108"/>
        <v>0</v>
      </c>
      <c r="CE86" s="244">
        <f t="shared" si="109"/>
        <v>0</v>
      </c>
      <c r="CF86" s="244">
        <f t="shared" si="110"/>
        <v>0</v>
      </c>
    </row>
    <row r="87" spans="1:84" ht="20.100000000000001" customHeight="1" x14ac:dyDescent="0.15">
      <c r="A87" s="238">
        <v>84</v>
      </c>
      <c r="B87" s="239">
        <v>84</v>
      </c>
      <c r="C87" s="240" t="str">
        <f t="shared" si="66"/>
        <v>9S9</v>
      </c>
      <c r="D87" s="241">
        <v>9</v>
      </c>
      <c r="E87" s="242">
        <v>9</v>
      </c>
      <c r="F87" s="395">
        <f>IF(D87="","",VLOOKUP(D87,'様式A-2'!$B$10:$E$438,4,0))</f>
        <v>83.50200000000001</v>
      </c>
      <c r="G87" s="242" t="s">
        <v>547</v>
      </c>
      <c r="H87" s="242" t="s">
        <v>495</v>
      </c>
      <c r="I87" s="242" t="s">
        <v>347</v>
      </c>
      <c r="J87" s="242" t="s">
        <v>896</v>
      </c>
      <c r="K87" s="242" t="str">
        <f t="shared" si="67"/>
        <v>はく落</v>
      </c>
      <c r="L87" s="342"/>
      <c r="M87" s="342"/>
      <c r="N87" s="342">
        <v>0.2</v>
      </c>
      <c r="O87" s="342">
        <v>0.1</v>
      </c>
      <c r="P87" s="384"/>
      <c r="Q87" s="243" t="str">
        <f t="shared" si="78"/>
        <v xml:space="preserve">0.2m×0.1m </v>
      </c>
      <c r="R87" s="244">
        <f t="shared" si="68"/>
        <v>0.02</v>
      </c>
      <c r="S87" s="244" t="str">
        <f t="shared" si="69"/>
        <v/>
      </c>
      <c r="T87" s="242" t="s">
        <v>897</v>
      </c>
      <c r="U87" s="242" t="s">
        <v>645</v>
      </c>
      <c r="V87" s="242" t="str">
        <f t="shared" si="84"/>
        <v>Ⅱ</v>
      </c>
      <c r="W87" s="242"/>
      <c r="X87" s="242" t="s">
        <v>617</v>
      </c>
      <c r="Y87" s="242" t="str">
        <f t="shared" si="70"/>
        <v>Ⅰ</v>
      </c>
      <c r="Z87" s="242" t="str">
        <f t="shared" si="71"/>
        <v>Ⅰ</v>
      </c>
      <c r="AA87" s="242" t="str">
        <f t="shared" si="72"/>
        <v>否</v>
      </c>
      <c r="AB87" s="242" t="str">
        <f t="shared" si="73"/>
        <v>否</v>
      </c>
      <c r="AC87" s="242" t="str">
        <f t="shared" si="111"/>
        <v>済</v>
      </c>
      <c r="AD87" s="242" t="str">
        <f t="shared" si="112"/>
        <v>－</v>
      </c>
      <c r="AE87" s="242" t="str">
        <f t="shared" si="113"/>
        <v>－</v>
      </c>
      <c r="AF87" s="242" t="str">
        <f t="shared" si="114"/>
        <v>－</v>
      </c>
      <c r="AG87" s="242"/>
      <c r="AH87" s="243" t="str">
        <f t="shared" si="77"/>
        <v xml:space="preserve">はく落、0.2m×0.1m </v>
      </c>
      <c r="AI87" s="243" t="s">
        <v>906</v>
      </c>
      <c r="BG87" s="246">
        <f t="shared" si="85"/>
        <v>9</v>
      </c>
      <c r="BH87" s="243">
        <f t="shared" si="86"/>
        <v>0</v>
      </c>
      <c r="BI87" s="243">
        <f t="shared" si="87"/>
        <v>0</v>
      </c>
      <c r="BJ87" s="243">
        <f t="shared" si="88"/>
        <v>0</v>
      </c>
      <c r="BK87" s="347">
        <f t="shared" si="89"/>
        <v>0</v>
      </c>
      <c r="BL87" s="247">
        <f t="shared" si="90"/>
        <v>0</v>
      </c>
      <c r="BM87" s="244">
        <f t="shared" si="91"/>
        <v>0</v>
      </c>
      <c r="BN87" s="244">
        <f t="shared" si="92"/>
        <v>0</v>
      </c>
      <c r="BO87" s="248">
        <f t="shared" si="93"/>
        <v>0</v>
      </c>
      <c r="BP87" s="249">
        <f t="shared" si="94"/>
        <v>0</v>
      </c>
      <c r="BQ87" s="244">
        <f t="shared" si="95"/>
        <v>0</v>
      </c>
      <c r="BR87" s="244">
        <f t="shared" si="96"/>
        <v>0</v>
      </c>
      <c r="BS87" s="250">
        <f t="shared" si="97"/>
        <v>0</v>
      </c>
      <c r="BT87" s="251" t="str">
        <f t="shared" si="98"/>
        <v/>
      </c>
      <c r="BU87" s="346">
        <f t="shared" si="99"/>
        <v>0</v>
      </c>
      <c r="BV87" s="346">
        <f t="shared" si="100"/>
        <v>0</v>
      </c>
      <c r="BW87" s="346">
        <f t="shared" si="101"/>
        <v>0</v>
      </c>
      <c r="BX87" s="348">
        <f t="shared" si="102"/>
        <v>0</v>
      </c>
      <c r="BY87" s="247">
        <f t="shared" si="103"/>
        <v>0</v>
      </c>
      <c r="BZ87" s="244">
        <f t="shared" si="104"/>
        <v>0</v>
      </c>
      <c r="CA87" s="244">
        <f t="shared" si="105"/>
        <v>0</v>
      </c>
      <c r="CB87" s="248">
        <f t="shared" si="106"/>
        <v>0</v>
      </c>
      <c r="CC87" s="247">
        <f t="shared" si="107"/>
        <v>0</v>
      </c>
      <c r="CD87" s="244">
        <f t="shared" si="108"/>
        <v>0</v>
      </c>
      <c r="CE87" s="244">
        <f t="shared" si="109"/>
        <v>0</v>
      </c>
      <c r="CF87" s="244">
        <f t="shared" si="110"/>
        <v>0</v>
      </c>
    </row>
    <row r="88" spans="1:84" ht="20.100000000000001" customHeight="1" x14ac:dyDescent="0.15">
      <c r="A88" s="238">
        <v>85</v>
      </c>
      <c r="B88" s="239">
        <v>85</v>
      </c>
      <c r="C88" s="240" t="str">
        <f t="shared" si="66"/>
        <v>9S10</v>
      </c>
      <c r="D88" s="241">
        <v>9</v>
      </c>
      <c r="E88" s="242">
        <v>10</v>
      </c>
      <c r="F88" s="395">
        <f>IF(D88="","",VLOOKUP(D88,'様式A-2'!$B$10:$E$438,4,0))</f>
        <v>83.50200000000001</v>
      </c>
      <c r="G88" s="242" t="s">
        <v>346</v>
      </c>
      <c r="H88" s="242" t="s">
        <v>367</v>
      </c>
      <c r="I88" s="242" t="s">
        <v>347</v>
      </c>
      <c r="J88" s="242" t="s">
        <v>545</v>
      </c>
      <c r="K88" s="242" t="str">
        <f t="shared" si="67"/>
        <v>うき・はく離</v>
      </c>
      <c r="L88" s="342"/>
      <c r="M88" s="342"/>
      <c r="N88" s="342">
        <v>0.3</v>
      </c>
      <c r="O88" s="342">
        <v>0.1</v>
      </c>
      <c r="P88" s="384"/>
      <c r="Q88" s="243" t="str">
        <f t="shared" si="78"/>
        <v xml:space="preserve">0.3m×0.1m </v>
      </c>
      <c r="R88" s="244">
        <f t="shared" si="68"/>
        <v>0.03</v>
      </c>
      <c r="S88" s="244" t="str">
        <f t="shared" si="69"/>
        <v/>
      </c>
      <c r="T88" s="242" t="s">
        <v>760</v>
      </c>
      <c r="U88" s="242" t="s">
        <v>620</v>
      </c>
      <c r="V88" s="242" t="str">
        <f t="shared" si="84"/>
        <v>Ⅱ</v>
      </c>
      <c r="W88" s="242"/>
      <c r="X88" s="242" t="s">
        <v>629</v>
      </c>
      <c r="Y88" s="242" t="str">
        <f t="shared" si="70"/>
        <v>－</v>
      </c>
      <c r="Z88" s="242" t="str">
        <f t="shared" si="71"/>
        <v>－</v>
      </c>
      <c r="AA88" s="242" t="s">
        <v>1106</v>
      </c>
      <c r="AB88" s="242" t="s">
        <v>1106</v>
      </c>
      <c r="AC88" s="242" t="s">
        <v>1106</v>
      </c>
      <c r="AD88" s="242" t="s">
        <v>1095</v>
      </c>
      <c r="AE88" s="242" t="s">
        <v>1095</v>
      </c>
      <c r="AF88" s="242" t="s">
        <v>1095</v>
      </c>
      <c r="AG88" s="242"/>
      <c r="AH88" s="243" t="str">
        <f t="shared" si="77"/>
        <v xml:space="preserve">うき・はく離、0.3m×0.1m </v>
      </c>
      <c r="AI88" s="243" t="s">
        <v>939</v>
      </c>
      <c r="BG88" s="246">
        <f t="shared" si="85"/>
        <v>9</v>
      </c>
      <c r="BH88" s="243">
        <f t="shared" si="86"/>
        <v>0</v>
      </c>
      <c r="BI88" s="243">
        <f t="shared" si="87"/>
        <v>0</v>
      </c>
      <c r="BJ88" s="243">
        <f t="shared" si="88"/>
        <v>0</v>
      </c>
      <c r="BK88" s="347">
        <f t="shared" si="89"/>
        <v>0</v>
      </c>
      <c r="BL88" s="247">
        <f t="shared" si="90"/>
        <v>0</v>
      </c>
      <c r="BM88" s="244">
        <f t="shared" si="91"/>
        <v>0</v>
      </c>
      <c r="BN88" s="244">
        <f t="shared" si="92"/>
        <v>0</v>
      </c>
      <c r="BO88" s="248">
        <f t="shared" si="93"/>
        <v>0</v>
      </c>
      <c r="BP88" s="249">
        <f t="shared" si="94"/>
        <v>0</v>
      </c>
      <c r="BQ88" s="244">
        <f t="shared" si="95"/>
        <v>0</v>
      </c>
      <c r="BR88" s="244">
        <f t="shared" si="96"/>
        <v>0</v>
      </c>
      <c r="BS88" s="250">
        <f t="shared" si="97"/>
        <v>0</v>
      </c>
      <c r="BT88" s="251" t="str">
        <f t="shared" si="98"/>
        <v/>
      </c>
      <c r="BU88" s="346">
        <f t="shared" si="99"/>
        <v>0</v>
      </c>
      <c r="BV88" s="346">
        <f t="shared" si="100"/>
        <v>0</v>
      </c>
      <c r="BW88" s="346">
        <f t="shared" si="101"/>
        <v>0</v>
      </c>
      <c r="BX88" s="348">
        <f t="shared" si="102"/>
        <v>0</v>
      </c>
      <c r="BY88" s="247">
        <f t="shared" si="103"/>
        <v>0</v>
      </c>
      <c r="BZ88" s="244">
        <f t="shared" si="104"/>
        <v>0</v>
      </c>
      <c r="CA88" s="244">
        <f t="shared" si="105"/>
        <v>0</v>
      </c>
      <c r="CB88" s="248">
        <f t="shared" si="106"/>
        <v>0</v>
      </c>
      <c r="CC88" s="247">
        <f t="shared" si="107"/>
        <v>0</v>
      </c>
      <c r="CD88" s="244">
        <f t="shared" si="108"/>
        <v>0</v>
      </c>
      <c r="CE88" s="244">
        <f t="shared" si="109"/>
        <v>0</v>
      </c>
      <c r="CF88" s="244">
        <f t="shared" si="110"/>
        <v>0</v>
      </c>
    </row>
    <row r="89" spans="1:84" ht="20.100000000000001" customHeight="1" x14ac:dyDescent="0.15">
      <c r="A89" s="238">
        <v>86</v>
      </c>
      <c r="B89" s="239">
        <v>86</v>
      </c>
      <c r="C89" s="240" t="str">
        <f t="shared" si="66"/>
        <v>9S11</v>
      </c>
      <c r="D89" s="241">
        <v>9</v>
      </c>
      <c r="E89" s="242">
        <v>11</v>
      </c>
      <c r="F89" s="395">
        <f>IF(D89="","",VLOOKUP(D89,'様式A-2'!$B$10:$E$438,4,0))</f>
        <v>83.50200000000001</v>
      </c>
      <c r="G89" s="242" t="s">
        <v>346</v>
      </c>
      <c r="H89" s="242" t="s">
        <v>884</v>
      </c>
      <c r="I89" s="242" t="s">
        <v>347</v>
      </c>
      <c r="J89" s="242" t="s">
        <v>654</v>
      </c>
      <c r="K89" s="242" t="str">
        <f t="shared" si="67"/>
        <v>欠損</v>
      </c>
      <c r="L89" s="342"/>
      <c r="M89" s="342"/>
      <c r="N89" s="342">
        <v>0.5</v>
      </c>
      <c r="O89" s="342">
        <v>1</v>
      </c>
      <c r="P89" s="384" t="s">
        <v>901</v>
      </c>
      <c r="Q89" s="243" t="str">
        <f t="shared" si="78"/>
        <v>0.5m×1.0m 内部鉄筋露出</v>
      </c>
      <c r="R89" s="244">
        <f t="shared" si="68"/>
        <v>0.5</v>
      </c>
      <c r="S89" s="244" t="str">
        <f t="shared" si="69"/>
        <v>内部鉄筋露出</v>
      </c>
      <c r="T89" s="242" t="s">
        <v>760</v>
      </c>
      <c r="U89" s="242" t="s">
        <v>620</v>
      </c>
      <c r="V89" s="242" t="str">
        <f t="shared" si="84"/>
        <v>Ⅱ</v>
      </c>
      <c r="W89" s="242"/>
      <c r="X89" s="242" t="s">
        <v>629</v>
      </c>
      <c r="Y89" s="242" t="str">
        <f t="shared" si="70"/>
        <v>－</v>
      </c>
      <c r="Z89" s="242" t="str">
        <f t="shared" si="71"/>
        <v>－</v>
      </c>
      <c r="AA89" s="242" t="s">
        <v>1106</v>
      </c>
      <c r="AB89" s="242" t="s">
        <v>1106</v>
      </c>
      <c r="AC89" s="242" t="s">
        <v>1106</v>
      </c>
      <c r="AD89" s="242" t="s">
        <v>1095</v>
      </c>
      <c r="AE89" s="242" t="s">
        <v>1095</v>
      </c>
      <c r="AF89" s="242" t="s">
        <v>1095</v>
      </c>
      <c r="AG89" s="242"/>
      <c r="AH89" s="243" t="str">
        <f t="shared" si="77"/>
        <v>欠損、0.5m×1.0m 内部鉄筋露出</v>
      </c>
      <c r="AI89" s="243" t="s">
        <v>940</v>
      </c>
      <c r="BG89" s="246">
        <f t="shared" si="85"/>
        <v>9</v>
      </c>
      <c r="BH89" s="243">
        <f t="shared" si="86"/>
        <v>0</v>
      </c>
      <c r="BI89" s="243">
        <f t="shared" si="87"/>
        <v>0</v>
      </c>
      <c r="BJ89" s="243">
        <f t="shared" si="88"/>
        <v>0</v>
      </c>
      <c r="BK89" s="347">
        <f t="shared" si="89"/>
        <v>0</v>
      </c>
      <c r="BL89" s="247">
        <f t="shared" si="90"/>
        <v>0</v>
      </c>
      <c r="BM89" s="244">
        <f t="shared" si="91"/>
        <v>0</v>
      </c>
      <c r="BN89" s="244">
        <f t="shared" si="92"/>
        <v>0</v>
      </c>
      <c r="BO89" s="248">
        <f t="shared" si="93"/>
        <v>0</v>
      </c>
      <c r="BP89" s="249">
        <f t="shared" si="94"/>
        <v>0</v>
      </c>
      <c r="BQ89" s="244">
        <f t="shared" si="95"/>
        <v>0</v>
      </c>
      <c r="BR89" s="244">
        <f t="shared" si="96"/>
        <v>0</v>
      </c>
      <c r="BS89" s="250">
        <f t="shared" si="97"/>
        <v>0</v>
      </c>
      <c r="BT89" s="251" t="str">
        <f t="shared" si="98"/>
        <v/>
      </c>
      <c r="BU89" s="346">
        <f t="shared" si="99"/>
        <v>0</v>
      </c>
      <c r="BV89" s="346">
        <f t="shared" si="100"/>
        <v>0</v>
      </c>
      <c r="BW89" s="346">
        <f t="shared" si="101"/>
        <v>0</v>
      </c>
      <c r="BX89" s="348">
        <f t="shared" si="102"/>
        <v>0</v>
      </c>
      <c r="BY89" s="247">
        <f t="shared" si="103"/>
        <v>0</v>
      </c>
      <c r="BZ89" s="244">
        <f t="shared" si="104"/>
        <v>0</v>
      </c>
      <c r="CA89" s="244">
        <f t="shared" si="105"/>
        <v>0</v>
      </c>
      <c r="CB89" s="248">
        <f t="shared" si="106"/>
        <v>0</v>
      </c>
      <c r="CC89" s="247">
        <f t="shared" si="107"/>
        <v>0</v>
      </c>
      <c r="CD89" s="244">
        <f t="shared" si="108"/>
        <v>0</v>
      </c>
      <c r="CE89" s="244">
        <f t="shared" si="109"/>
        <v>0</v>
      </c>
      <c r="CF89" s="244">
        <f t="shared" si="110"/>
        <v>0</v>
      </c>
    </row>
    <row r="90" spans="1:84" ht="20.100000000000001" customHeight="1" x14ac:dyDescent="0.15">
      <c r="A90" s="238">
        <v>87</v>
      </c>
      <c r="B90" s="239">
        <v>87</v>
      </c>
      <c r="C90" s="240" t="str">
        <f t="shared" si="66"/>
        <v>9S12</v>
      </c>
      <c r="D90" s="241">
        <v>9</v>
      </c>
      <c r="E90" s="242">
        <v>12</v>
      </c>
      <c r="F90" s="395">
        <f>IF(D90="","",VLOOKUP(D90,'様式A-2'!$B$10:$E$438,4,0))</f>
        <v>83.50200000000001</v>
      </c>
      <c r="G90" s="242" t="s">
        <v>547</v>
      </c>
      <c r="H90" s="242" t="s">
        <v>495</v>
      </c>
      <c r="I90" s="242" t="s">
        <v>347</v>
      </c>
      <c r="J90" s="242" t="s">
        <v>545</v>
      </c>
      <c r="K90" s="242" t="str">
        <f t="shared" si="67"/>
        <v>うき・はく離</v>
      </c>
      <c r="L90" s="342"/>
      <c r="M90" s="342"/>
      <c r="N90" s="342">
        <v>1.5</v>
      </c>
      <c r="O90" s="342">
        <v>0.1</v>
      </c>
      <c r="P90" s="384"/>
      <c r="Q90" s="243" t="str">
        <f t="shared" si="78"/>
        <v xml:space="preserve">1.5m×0.1m </v>
      </c>
      <c r="R90" s="244">
        <f t="shared" si="68"/>
        <v>0.15</v>
      </c>
      <c r="S90" s="244" t="str">
        <f t="shared" si="69"/>
        <v/>
      </c>
      <c r="T90" s="242" t="s">
        <v>648</v>
      </c>
      <c r="U90" s="242" t="str">
        <f t="shared" si="79"/>
        <v>－</v>
      </c>
      <c r="V90" s="242" t="str">
        <f t="shared" si="84"/>
        <v>－</v>
      </c>
      <c r="W90" s="242"/>
      <c r="X90" s="242" t="s">
        <v>618</v>
      </c>
      <c r="Y90" s="242" t="str">
        <f t="shared" si="70"/>
        <v>Ⅱ</v>
      </c>
      <c r="Z90" s="242" t="str">
        <f t="shared" si="71"/>
        <v>Ⅱ</v>
      </c>
      <c r="AA90" s="242" t="str">
        <f t="shared" si="72"/>
        <v>否</v>
      </c>
      <c r="AB90" s="242" t="str">
        <f t="shared" si="73"/>
        <v>要監視</v>
      </c>
      <c r="AC90" s="242" t="str">
        <f t="shared" ref="AC90:AC95" si="115">IF(D90="","",IF(T90="対策済","済",IF(AND(T90="新規確認",W90=""),"未",IF(AND(W90&lt;&gt;"Ⅰ",X90="Ⅰ"),"済","継続"))))</f>
        <v>未</v>
      </c>
      <c r="AD90" s="242" t="str">
        <f t="shared" ref="AD90:AD95" si="116">IF(D90="","",IF(P90="叩き落し",P90,IF(T90="新規確認","－",INDEX($AM$4:$AQ$38,MATCH(K90,$AL$4:$AL$38,0),MATCH(X90,$AM$3:$AQ$3,0)))))</f>
        <v>－</v>
      </c>
      <c r="AE90" s="242" t="str">
        <f t="shared" ref="AE90:AE95" si="117">IF(D90="","",INDEX($AT$4:$AX$38,MATCH(K90,$AS$4:$AS$38,0),MATCH(X90,$AT$3:$AX$3,0)))</f>
        <v>－</v>
      </c>
      <c r="AF90" s="242" t="str">
        <f t="shared" ref="AF90:AF95" si="118">IF(D90="","",INDEX($BA$4:$BE$38,MATCH(K90,$AZ$4:$AZ$38,0),MATCH(X90,$BA$3:$BE$3,0)))</f>
        <v>継続監視</v>
      </c>
      <c r="AG90" s="242"/>
      <c r="AH90" s="243" t="str">
        <f t="shared" si="77"/>
        <v xml:space="preserve">うき・はく離、1.5m×0.1m </v>
      </c>
      <c r="AI90" s="243" t="str">
        <f t="shared" si="83"/>
        <v>－</v>
      </c>
      <c r="BG90" s="246">
        <f t="shared" si="85"/>
        <v>9</v>
      </c>
      <c r="BH90" s="243">
        <f t="shared" si="86"/>
        <v>0</v>
      </c>
      <c r="BI90" s="243">
        <f t="shared" si="87"/>
        <v>0</v>
      </c>
      <c r="BJ90" s="243">
        <f t="shared" si="88"/>
        <v>0</v>
      </c>
      <c r="BK90" s="347">
        <f t="shared" si="89"/>
        <v>0</v>
      </c>
      <c r="BL90" s="247">
        <f t="shared" si="90"/>
        <v>0</v>
      </c>
      <c r="BM90" s="244">
        <f t="shared" si="91"/>
        <v>0</v>
      </c>
      <c r="BN90" s="244">
        <f t="shared" si="92"/>
        <v>0</v>
      </c>
      <c r="BO90" s="248">
        <f t="shared" si="93"/>
        <v>0.15</v>
      </c>
      <c r="BP90" s="249">
        <f t="shared" si="94"/>
        <v>0</v>
      </c>
      <c r="BQ90" s="244">
        <f t="shared" si="95"/>
        <v>0</v>
      </c>
      <c r="BR90" s="244">
        <f t="shared" si="96"/>
        <v>0</v>
      </c>
      <c r="BS90" s="250">
        <f t="shared" si="97"/>
        <v>0</v>
      </c>
      <c r="BT90" s="251">
        <f t="shared" si="98"/>
        <v>9</v>
      </c>
      <c r="BU90" s="346">
        <f t="shared" si="99"/>
        <v>0</v>
      </c>
      <c r="BV90" s="346">
        <f t="shared" si="100"/>
        <v>0</v>
      </c>
      <c r="BW90" s="346">
        <f t="shared" si="101"/>
        <v>0</v>
      </c>
      <c r="BX90" s="348">
        <f t="shared" si="102"/>
        <v>0</v>
      </c>
      <c r="BY90" s="247">
        <f t="shared" si="103"/>
        <v>0</v>
      </c>
      <c r="BZ90" s="244">
        <f t="shared" si="104"/>
        <v>0</v>
      </c>
      <c r="CA90" s="244">
        <f t="shared" si="105"/>
        <v>0</v>
      </c>
      <c r="CB90" s="248">
        <f t="shared" si="106"/>
        <v>0.15</v>
      </c>
      <c r="CC90" s="247">
        <f t="shared" si="107"/>
        <v>0</v>
      </c>
      <c r="CD90" s="244">
        <f t="shared" si="108"/>
        <v>0</v>
      </c>
      <c r="CE90" s="244">
        <f t="shared" si="109"/>
        <v>0</v>
      </c>
      <c r="CF90" s="244">
        <f t="shared" si="110"/>
        <v>0</v>
      </c>
    </row>
    <row r="91" spans="1:84" ht="20.100000000000001" customHeight="1" x14ac:dyDescent="0.15">
      <c r="A91" s="238">
        <v>88</v>
      </c>
      <c r="B91" s="239">
        <v>88</v>
      </c>
      <c r="C91" s="240" t="str">
        <f t="shared" si="66"/>
        <v>10S1</v>
      </c>
      <c r="D91" s="241">
        <v>10</v>
      </c>
      <c r="E91" s="242">
        <f>IF(D91="","",COUNTIF($D$4:D91,D91))</f>
        <v>1</v>
      </c>
      <c r="F91" s="395">
        <f>IF(D91="","",VLOOKUP(D91,'様式A-2'!$B$10:$E$438,4,0))</f>
        <v>92.469000000000008</v>
      </c>
      <c r="G91" s="242" t="s">
        <v>547</v>
      </c>
      <c r="H91" s="242" t="s">
        <v>496</v>
      </c>
      <c r="I91" s="242" t="s">
        <v>347</v>
      </c>
      <c r="J91" s="242" t="s">
        <v>545</v>
      </c>
      <c r="K91" s="242" t="str">
        <f t="shared" si="67"/>
        <v>うき・はく離</v>
      </c>
      <c r="L91" s="342"/>
      <c r="M91" s="342"/>
      <c r="N91" s="342">
        <v>0.1</v>
      </c>
      <c r="O91" s="342">
        <v>9</v>
      </c>
      <c r="P91" s="384"/>
      <c r="Q91" s="243" t="str">
        <f t="shared" si="78"/>
        <v xml:space="preserve">0.1m×9.0m </v>
      </c>
      <c r="R91" s="244">
        <f t="shared" si="68"/>
        <v>0.9</v>
      </c>
      <c r="S91" s="244" t="str">
        <f t="shared" si="69"/>
        <v/>
      </c>
      <c r="T91" s="242" t="s">
        <v>760</v>
      </c>
      <c r="U91" s="242" t="s">
        <v>620</v>
      </c>
      <c r="V91" s="242" t="str">
        <f t="shared" si="84"/>
        <v>Ⅱ</v>
      </c>
      <c r="W91" s="242"/>
      <c r="X91" s="242" t="s">
        <v>618</v>
      </c>
      <c r="Y91" s="242" t="str">
        <f t="shared" si="70"/>
        <v>Ⅱ</v>
      </c>
      <c r="Z91" s="242" t="str">
        <f t="shared" si="71"/>
        <v>Ⅱ</v>
      </c>
      <c r="AA91" s="242" t="str">
        <f t="shared" si="72"/>
        <v>否</v>
      </c>
      <c r="AB91" s="242" t="str">
        <f t="shared" si="73"/>
        <v>要監視</v>
      </c>
      <c r="AC91" s="242" t="str">
        <f t="shared" si="115"/>
        <v>継続</v>
      </c>
      <c r="AD91" s="242" t="str">
        <f t="shared" si="116"/>
        <v>監視（日常巡視）</v>
      </c>
      <c r="AE91" s="242" t="str">
        <f t="shared" si="117"/>
        <v>－</v>
      </c>
      <c r="AF91" s="242" t="str">
        <f t="shared" si="118"/>
        <v>継続監視</v>
      </c>
      <c r="AG91" s="242"/>
      <c r="AH91" s="243" t="str">
        <f t="shared" si="77"/>
        <v xml:space="preserve">うき・はく離、0.1m×9.0m </v>
      </c>
      <c r="AI91" s="243" t="s">
        <v>954</v>
      </c>
      <c r="BG91" s="246">
        <f t="shared" si="85"/>
        <v>10</v>
      </c>
      <c r="BH91" s="243">
        <f t="shared" si="86"/>
        <v>0</v>
      </c>
      <c r="BI91" s="243">
        <f t="shared" si="87"/>
        <v>0</v>
      </c>
      <c r="BJ91" s="243">
        <f t="shared" si="88"/>
        <v>0</v>
      </c>
      <c r="BK91" s="347">
        <f t="shared" si="89"/>
        <v>0</v>
      </c>
      <c r="BL91" s="247">
        <f t="shared" si="90"/>
        <v>0</v>
      </c>
      <c r="BM91" s="244">
        <f t="shared" si="91"/>
        <v>0</v>
      </c>
      <c r="BN91" s="244">
        <f t="shared" si="92"/>
        <v>0</v>
      </c>
      <c r="BO91" s="248">
        <f t="shared" si="93"/>
        <v>0.9</v>
      </c>
      <c r="BP91" s="249">
        <f t="shared" si="94"/>
        <v>0</v>
      </c>
      <c r="BQ91" s="244">
        <f t="shared" si="95"/>
        <v>0</v>
      </c>
      <c r="BR91" s="244">
        <f t="shared" si="96"/>
        <v>0</v>
      </c>
      <c r="BS91" s="250">
        <f t="shared" si="97"/>
        <v>0</v>
      </c>
      <c r="BT91" s="251" t="str">
        <f t="shared" si="98"/>
        <v/>
      </c>
      <c r="BU91" s="346">
        <f t="shared" si="99"/>
        <v>0</v>
      </c>
      <c r="BV91" s="346">
        <f t="shared" si="100"/>
        <v>0</v>
      </c>
      <c r="BW91" s="346">
        <f t="shared" si="101"/>
        <v>0</v>
      </c>
      <c r="BX91" s="348">
        <f t="shared" si="102"/>
        <v>0</v>
      </c>
      <c r="BY91" s="247">
        <f t="shared" si="103"/>
        <v>0</v>
      </c>
      <c r="BZ91" s="244">
        <f t="shared" si="104"/>
        <v>0</v>
      </c>
      <c r="CA91" s="244">
        <f t="shared" si="105"/>
        <v>0</v>
      </c>
      <c r="CB91" s="248">
        <f t="shared" si="106"/>
        <v>0.9</v>
      </c>
      <c r="CC91" s="247">
        <f t="shared" si="107"/>
        <v>0</v>
      </c>
      <c r="CD91" s="244">
        <f t="shared" si="108"/>
        <v>0</v>
      </c>
      <c r="CE91" s="244">
        <f t="shared" si="109"/>
        <v>0</v>
      </c>
      <c r="CF91" s="244">
        <f t="shared" si="110"/>
        <v>0</v>
      </c>
    </row>
    <row r="92" spans="1:84" ht="20.100000000000001" customHeight="1" x14ac:dyDescent="0.15">
      <c r="A92" s="238">
        <v>89</v>
      </c>
      <c r="B92" s="239">
        <v>89</v>
      </c>
      <c r="C92" s="240" t="str">
        <f t="shared" si="66"/>
        <v>10S4</v>
      </c>
      <c r="D92" s="241">
        <v>10</v>
      </c>
      <c r="E92" s="242">
        <v>4</v>
      </c>
      <c r="F92" s="395">
        <f>IF(D92="","",VLOOKUP(D92,'様式A-2'!$B$10:$E$438,4,0))</f>
        <v>92.469000000000008</v>
      </c>
      <c r="G92" s="242" t="s">
        <v>547</v>
      </c>
      <c r="H92" s="242" t="s">
        <v>498</v>
      </c>
      <c r="I92" s="242" t="s">
        <v>348</v>
      </c>
      <c r="J92" s="242" t="s">
        <v>348</v>
      </c>
      <c r="K92" s="242" t="str">
        <f t="shared" si="67"/>
        <v>漏水</v>
      </c>
      <c r="L92" s="342"/>
      <c r="M92" s="342"/>
      <c r="N92" s="342">
        <v>0.08</v>
      </c>
      <c r="O92" s="342">
        <v>5.2</v>
      </c>
      <c r="P92" s="384" t="s">
        <v>902</v>
      </c>
      <c r="Q92" s="243" t="str">
        <f>IF(C92="","",IF(J92="ひび割れ","幅"&amp;TEXT(L92,"0.0")&amp;"mm×長さ"&amp;TEXT(M92,"0.0")&amp;"m",IF(N92="",P92,IF(J92="その他",P92&amp;"、"&amp;TEXT(N92,"0.0")&amp;"m×"&amp;TEXT(O92,"0.0")&amp;"m ",TEXT(N92,"0.00")&amp;"m×"&amp;TEXT(O92,"0.0")&amp;"m "&amp;P92))))</f>
        <v>0.08m×5.2m 遊離石灰</v>
      </c>
      <c r="R92" s="244">
        <f t="shared" si="68"/>
        <v>0.42</v>
      </c>
      <c r="S92" s="244" t="str">
        <f t="shared" si="69"/>
        <v>遊離石灰</v>
      </c>
      <c r="T92" s="242" t="s">
        <v>917</v>
      </c>
      <c r="U92" s="242" t="s">
        <v>620</v>
      </c>
      <c r="V92" s="242" t="str">
        <f t="shared" si="84"/>
        <v>Ⅱ</v>
      </c>
      <c r="W92" s="242"/>
      <c r="X92" s="242" t="s">
        <v>618</v>
      </c>
      <c r="Y92" s="242" t="str">
        <f t="shared" si="70"/>
        <v>Ⅱ</v>
      </c>
      <c r="Z92" s="242" t="str">
        <f t="shared" si="71"/>
        <v>Ⅱ</v>
      </c>
      <c r="AA92" s="242" t="str">
        <f t="shared" si="72"/>
        <v>否</v>
      </c>
      <c r="AB92" s="242" t="str">
        <f t="shared" si="73"/>
        <v>要監視</v>
      </c>
      <c r="AC92" s="242" t="str">
        <f t="shared" si="115"/>
        <v>継続</v>
      </c>
      <c r="AD92" s="242" t="str">
        <f t="shared" si="116"/>
        <v>監視（日常巡視）</v>
      </c>
      <c r="AE92" s="242" t="str">
        <f t="shared" si="117"/>
        <v>－</v>
      </c>
      <c r="AF92" s="242" t="str">
        <f t="shared" si="118"/>
        <v>継続監視</v>
      </c>
      <c r="AG92" s="242"/>
      <c r="AH92" s="243" t="str">
        <f t="shared" si="77"/>
        <v>漏水、0.08m×5.2m 遊離石灰</v>
      </c>
      <c r="AI92" s="243" t="s">
        <v>905</v>
      </c>
      <c r="BG92" s="246">
        <f t="shared" si="85"/>
        <v>10</v>
      </c>
      <c r="BH92" s="243">
        <f t="shared" si="86"/>
        <v>0</v>
      </c>
      <c r="BI92" s="243">
        <f t="shared" si="87"/>
        <v>0</v>
      </c>
      <c r="BJ92" s="243">
        <f t="shared" si="88"/>
        <v>0</v>
      </c>
      <c r="BK92" s="347">
        <f t="shared" si="89"/>
        <v>0</v>
      </c>
      <c r="BL92" s="247">
        <f t="shared" si="90"/>
        <v>0</v>
      </c>
      <c r="BM92" s="244">
        <f t="shared" si="91"/>
        <v>0</v>
      </c>
      <c r="BN92" s="244">
        <f t="shared" si="92"/>
        <v>0</v>
      </c>
      <c r="BO92" s="248">
        <f t="shared" si="93"/>
        <v>0</v>
      </c>
      <c r="BP92" s="249">
        <f t="shared" si="94"/>
        <v>0</v>
      </c>
      <c r="BQ92" s="244">
        <f t="shared" si="95"/>
        <v>0</v>
      </c>
      <c r="BR92" s="244">
        <f t="shared" si="96"/>
        <v>0</v>
      </c>
      <c r="BS92" s="250">
        <f t="shared" si="97"/>
        <v>0.42</v>
      </c>
      <c r="BT92" s="251" t="str">
        <f t="shared" si="98"/>
        <v/>
      </c>
      <c r="BU92" s="346">
        <f t="shared" si="99"/>
        <v>0</v>
      </c>
      <c r="BV92" s="346">
        <f t="shared" si="100"/>
        <v>0</v>
      </c>
      <c r="BW92" s="346">
        <f t="shared" si="101"/>
        <v>0</v>
      </c>
      <c r="BX92" s="348">
        <f t="shared" si="102"/>
        <v>0</v>
      </c>
      <c r="BY92" s="247">
        <f t="shared" si="103"/>
        <v>0</v>
      </c>
      <c r="BZ92" s="244">
        <f t="shared" si="104"/>
        <v>0</v>
      </c>
      <c r="CA92" s="244">
        <f t="shared" si="105"/>
        <v>0</v>
      </c>
      <c r="CB92" s="248">
        <f t="shared" si="106"/>
        <v>0</v>
      </c>
      <c r="CC92" s="247">
        <f t="shared" si="107"/>
        <v>0</v>
      </c>
      <c r="CD92" s="244">
        <f t="shared" si="108"/>
        <v>0</v>
      </c>
      <c r="CE92" s="244">
        <f t="shared" si="109"/>
        <v>0</v>
      </c>
      <c r="CF92" s="244">
        <f t="shared" si="110"/>
        <v>0.42</v>
      </c>
    </row>
    <row r="93" spans="1:84" ht="20.100000000000001" customHeight="1" x14ac:dyDescent="0.15">
      <c r="A93" s="238">
        <v>90</v>
      </c>
      <c r="B93" s="239">
        <v>90</v>
      </c>
      <c r="C93" s="240" t="str">
        <f t="shared" si="66"/>
        <v>10S5</v>
      </c>
      <c r="D93" s="241">
        <v>10</v>
      </c>
      <c r="E93" s="242">
        <v>5</v>
      </c>
      <c r="F93" s="395">
        <f>IF(D93="","",VLOOKUP(D93,'様式A-2'!$B$10:$E$438,4,0))</f>
        <v>92.469000000000008</v>
      </c>
      <c r="G93" s="242" t="s">
        <v>547</v>
      </c>
      <c r="H93" s="242" t="s">
        <v>499</v>
      </c>
      <c r="I93" s="242" t="s">
        <v>348</v>
      </c>
      <c r="J93" s="242" t="s">
        <v>348</v>
      </c>
      <c r="K93" s="242" t="str">
        <f t="shared" si="67"/>
        <v>漏水</v>
      </c>
      <c r="L93" s="342"/>
      <c r="M93" s="342"/>
      <c r="N93" s="342">
        <v>0.35</v>
      </c>
      <c r="O93" s="342">
        <v>9.1999999999999993</v>
      </c>
      <c r="P93" s="384" t="s">
        <v>905</v>
      </c>
      <c r="Q93" s="243" t="str">
        <f t="shared" si="78"/>
        <v>0.4m×9.2m にじみ</v>
      </c>
      <c r="R93" s="244">
        <f t="shared" si="68"/>
        <v>3.22</v>
      </c>
      <c r="S93" s="244" t="str">
        <f t="shared" si="69"/>
        <v>にじみ</v>
      </c>
      <c r="T93" s="242" t="s">
        <v>760</v>
      </c>
      <c r="U93" s="242" t="s">
        <v>620</v>
      </c>
      <c r="V93" s="242" t="str">
        <f t="shared" si="84"/>
        <v>Ⅱ</v>
      </c>
      <c r="W93" s="242"/>
      <c r="X93" s="242" t="s">
        <v>618</v>
      </c>
      <c r="Y93" s="242" t="str">
        <f t="shared" si="70"/>
        <v>Ⅱ</v>
      </c>
      <c r="Z93" s="242" t="str">
        <f t="shared" si="71"/>
        <v>Ⅱ</v>
      </c>
      <c r="AA93" s="242" t="str">
        <f t="shared" si="72"/>
        <v>否</v>
      </c>
      <c r="AB93" s="242" t="str">
        <f t="shared" si="73"/>
        <v>要監視</v>
      </c>
      <c r="AC93" s="242" t="str">
        <f t="shared" si="115"/>
        <v>継続</v>
      </c>
      <c r="AD93" s="242" t="str">
        <f t="shared" si="116"/>
        <v>監視（日常巡視）</v>
      </c>
      <c r="AE93" s="242" t="str">
        <f t="shared" si="117"/>
        <v>－</v>
      </c>
      <c r="AF93" s="242" t="str">
        <f t="shared" si="118"/>
        <v>継続監視</v>
      </c>
      <c r="AG93" s="242"/>
      <c r="AH93" s="243" t="str">
        <f t="shared" si="77"/>
        <v>漏水、0.4m×9.2m にじみ</v>
      </c>
      <c r="AI93" s="243" t="s">
        <v>941</v>
      </c>
      <c r="BG93" s="246">
        <f t="shared" si="85"/>
        <v>10</v>
      </c>
      <c r="BH93" s="243">
        <f t="shared" si="86"/>
        <v>0</v>
      </c>
      <c r="BI93" s="243">
        <f t="shared" si="87"/>
        <v>0</v>
      </c>
      <c r="BJ93" s="243">
        <f t="shared" si="88"/>
        <v>0</v>
      </c>
      <c r="BK93" s="347">
        <f t="shared" si="89"/>
        <v>0</v>
      </c>
      <c r="BL93" s="247">
        <f t="shared" si="90"/>
        <v>0</v>
      </c>
      <c r="BM93" s="244">
        <f t="shared" si="91"/>
        <v>0</v>
      </c>
      <c r="BN93" s="244">
        <f t="shared" si="92"/>
        <v>0</v>
      </c>
      <c r="BO93" s="248">
        <f t="shared" si="93"/>
        <v>0</v>
      </c>
      <c r="BP93" s="249">
        <f t="shared" si="94"/>
        <v>0</v>
      </c>
      <c r="BQ93" s="244">
        <f t="shared" si="95"/>
        <v>0</v>
      </c>
      <c r="BR93" s="244">
        <f t="shared" si="96"/>
        <v>0</v>
      </c>
      <c r="BS93" s="250">
        <f t="shared" si="97"/>
        <v>3.22</v>
      </c>
      <c r="BT93" s="251" t="str">
        <f t="shared" si="98"/>
        <v/>
      </c>
      <c r="BU93" s="346">
        <f t="shared" si="99"/>
        <v>0</v>
      </c>
      <c r="BV93" s="346">
        <f t="shared" si="100"/>
        <v>0</v>
      </c>
      <c r="BW93" s="346">
        <f t="shared" si="101"/>
        <v>0</v>
      </c>
      <c r="BX93" s="348">
        <f t="shared" si="102"/>
        <v>0</v>
      </c>
      <c r="BY93" s="247">
        <f t="shared" si="103"/>
        <v>0</v>
      </c>
      <c r="BZ93" s="244">
        <f t="shared" si="104"/>
        <v>0</v>
      </c>
      <c r="CA93" s="244">
        <f t="shared" si="105"/>
        <v>0</v>
      </c>
      <c r="CB93" s="248">
        <f t="shared" si="106"/>
        <v>0</v>
      </c>
      <c r="CC93" s="247">
        <f t="shared" si="107"/>
        <v>0</v>
      </c>
      <c r="CD93" s="244">
        <f t="shared" si="108"/>
        <v>0</v>
      </c>
      <c r="CE93" s="244">
        <f t="shared" si="109"/>
        <v>0</v>
      </c>
      <c r="CF93" s="244">
        <f t="shared" si="110"/>
        <v>3.22</v>
      </c>
    </row>
    <row r="94" spans="1:84" ht="20.100000000000001" customHeight="1" x14ac:dyDescent="0.15">
      <c r="A94" s="238">
        <v>91</v>
      </c>
      <c r="B94" s="239">
        <v>91</v>
      </c>
      <c r="C94" s="240" t="str">
        <f t="shared" si="66"/>
        <v>10S6</v>
      </c>
      <c r="D94" s="241">
        <v>10</v>
      </c>
      <c r="E94" s="242">
        <v>6</v>
      </c>
      <c r="F94" s="395">
        <f>IF(D94="","",VLOOKUP(D94,'様式A-2'!$B$10:$E$438,4,0))</f>
        <v>92.469000000000008</v>
      </c>
      <c r="G94" s="242" t="s">
        <v>547</v>
      </c>
      <c r="H94" s="242" t="s">
        <v>498</v>
      </c>
      <c r="I94" s="242" t="s">
        <v>348</v>
      </c>
      <c r="J94" s="242" t="s">
        <v>348</v>
      </c>
      <c r="K94" s="242" t="str">
        <f t="shared" si="67"/>
        <v>漏水</v>
      </c>
      <c r="L94" s="342"/>
      <c r="M94" s="342"/>
      <c r="N94" s="342">
        <v>1.2</v>
      </c>
      <c r="O94" s="342">
        <v>7.3</v>
      </c>
      <c r="P94" s="384" t="s">
        <v>905</v>
      </c>
      <c r="Q94" s="243" t="str">
        <f>IF(C94="","",IF(J94="ひび割れ","幅"&amp;TEXT(L94,"0.0")&amp;"mm×長さ"&amp;TEXT(M94,"0.0")&amp;"m",IF(N94="",P94,IF(J94="その他",P94&amp;"、"&amp;TEXT(N94,"0.0")&amp;"m×"&amp;TEXT(O94,"0.0")&amp;"m ",TEXT(N94,"0.00")&amp;"m×"&amp;TEXT(O94,"0.0")&amp;"m "&amp;P94))))</f>
        <v>1.20m×7.3m にじみ</v>
      </c>
      <c r="R94" s="244">
        <f t="shared" si="68"/>
        <v>8.76</v>
      </c>
      <c r="S94" s="244" t="str">
        <f t="shared" si="69"/>
        <v>にじみ</v>
      </c>
      <c r="T94" s="242" t="s">
        <v>760</v>
      </c>
      <c r="U94" s="242" t="s">
        <v>620</v>
      </c>
      <c r="V94" s="242" t="str">
        <f t="shared" si="84"/>
        <v>Ⅱ</v>
      </c>
      <c r="W94" s="242"/>
      <c r="X94" s="242" t="s">
        <v>618</v>
      </c>
      <c r="Y94" s="242" t="str">
        <f t="shared" si="70"/>
        <v>Ⅱ</v>
      </c>
      <c r="Z94" s="242" t="str">
        <f t="shared" si="71"/>
        <v>Ⅱ</v>
      </c>
      <c r="AA94" s="242" t="str">
        <f t="shared" si="72"/>
        <v>否</v>
      </c>
      <c r="AB94" s="242" t="str">
        <f t="shared" si="73"/>
        <v>要監視</v>
      </c>
      <c r="AC94" s="242" t="str">
        <f t="shared" si="115"/>
        <v>継続</v>
      </c>
      <c r="AD94" s="242" t="str">
        <f t="shared" si="116"/>
        <v>監視（日常巡視）</v>
      </c>
      <c r="AE94" s="242" t="str">
        <f t="shared" si="117"/>
        <v>－</v>
      </c>
      <c r="AF94" s="242" t="str">
        <f t="shared" si="118"/>
        <v>継続監視</v>
      </c>
      <c r="AG94" s="242"/>
      <c r="AH94" s="243" t="str">
        <f t="shared" si="77"/>
        <v>漏水、1.20m×7.3m にじみ</v>
      </c>
      <c r="AI94" s="243" t="str">
        <f t="shared" si="83"/>
        <v>1.20m×7.3m にじみ</v>
      </c>
      <c r="BG94" s="246">
        <f t="shared" si="85"/>
        <v>10</v>
      </c>
      <c r="BH94" s="243">
        <f t="shared" si="86"/>
        <v>0</v>
      </c>
      <c r="BI94" s="243">
        <f t="shared" si="87"/>
        <v>0</v>
      </c>
      <c r="BJ94" s="243">
        <f t="shared" si="88"/>
        <v>0</v>
      </c>
      <c r="BK94" s="347">
        <f t="shared" si="89"/>
        <v>0</v>
      </c>
      <c r="BL94" s="247">
        <f t="shared" si="90"/>
        <v>0</v>
      </c>
      <c r="BM94" s="244">
        <f t="shared" si="91"/>
        <v>0</v>
      </c>
      <c r="BN94" s="244">
        <f t="shared" si="92"/>
        <v>0</v>
      </c>
      <c r="BO94" s="248">
        <f t="shared" si="93"/>
        <v>0</v>
      </c>
      <c r="BP94" s="249">
        <f t="shared" si="94"/>
        <v>0</v>
      </c>
      <c r="BQ94" s="244">
        <f t="shared" si="95"/>
        <v>0</v>
      </c>
      <c r="BR94" s="244">
        <f t="shared" si="96"/>
        <v>0</v>
      </c>
      <c r="BS94" s="250">
        <f t="shared" si="97"/>
        <v>8.76</v>
      </c>
      <c r="BT94" s="251" t="str">
        <f t="shared" si="98"/>
        <v/>
      </c>
      <c r="BU94" s="346">
        <f t="shared" si="99"/>
        <v>0</v>
      </c>
      <c r="BV94" s="346">
        <f t="shared" si="100"/>
        <v>0</v>
      </c>
      <c r="BW94" s="346">
        <f t="shared" si="101"/>
        <v>0</v>
      </c>
      <c r="BX94" s="348">
        <f t="shared" si="102"/>
        <v>0</v>
      </c>
      <c r="BY94" s="247">
        <f t="shared" si="103"/>
        <v>0</v>
      </c>
      <c r="BZ94" s="244">
        <f t="shared" si="104"/>
        <v>0</v>
      </c>
      <c r="CA94" s="244">
        <f t="shared" si="105"/>
        <v>0</v>
      </c>
      <c r="CB94" s="248">
        <f t="shared" si="106"/>
        <v>0</v>
      </c>
      <c r="CC94" s="247">
        <f t="shared" si="107"/>
        <v>0</v>
      </c>
      <c r="CD94" s="244">
        <f t="shared" si="108"/>
        <v>0</v>
      </c>
      <c r="CE94" s="244">
        <f t="shared" si="109"/>
        <v>0</v>
      </c>
      <c r="CF94" s="244">
        <f t="shared" si="110"/>
        <v>8.76</v>
      </c>
    </row>
    <row r="95" spans="1:84" ht="20.100000000000001" customHeight="1" x14ac:dyDescent="0.15">
      <c r="A95" s="238">
        <v>92</v>
      </c>
      <c r="B95" s="239">
        <v>92</v>
      </c>
      <c r="C95" s="240" t="str">
        <f t="shared" si="66"/>
        <v>10S7</v>
      </c>
      <c r="D95" s="241">
        <v>10</v>
      </c>
      <c r="E95" s="242">
        <v>7</v>
      </c>
      <c r="F95" s="395">
        <f>IF(D95="","",VLOOKUP(D95,'様式A-2'!$B$10:$E$438,4,0))</f>
        <v>92.469000000000008</v>
      </c>
      <c r="G95" s="242" t="s">
        <v>547</v>
      </c>
      <c r="H95" s="242" t="s">
        <v>495</v>
      </c>
      <c r="I95" s="242" t="s">
        <v>347</v>
      </c>
      <c r="J95" s="242" t="s">
        <v>545</v>
      </c>
      <c r="K95" s="242" t="str">
        <f t="shared" si="67"/>
        <v>うき・はく離</v>
      </c>
      <c r="L95" s="342"/>
      <c r="M95" s="342"/>
      <c r="N95" s="342">
        <v>0.1</v>
      </c>
      <c r="O95" s="342">
        <v>9</v>
      </c>
      <c r="P95" s="384"/>
      <c r="Q95" s="243" t="str">
        <f t="shared" si="78"/>
        <v xml:space="preserve">0.1m×9.0m </v>
      </c>
      <c r="R95" s="244">
        <f t="shared" si="68"/>
        <v>0.9</v>
      </c>
      <c r="S95" s="244" t="str">
        <f t="shared" si="69"/>
        <v/>
      </c>
      <c r="T95" s="242" t="s">
        <v>760</v>
      </c>
      <c r="U95" s="242" t="s">
        <v>620</v>
      </c>
      <c r="V95" s="242" t="str">
        <f t="shared" si="84"/>
        <v>Ⅱ</v>
      </c>
      <c r="W95" s="242"/>
      <c r="X95" s="242" t="s">
        <v>618</v>
      </c>
      <c r="Y95" s="242" t="str">
        <f t="shared" si="70"/>
        <v>Ⅱ</v>
      </c>
      <c r="Z95" s="242" t="str">
        <f t="shared" si="71"/>
        <v>Ⅱ</v>
      </c>
      <c r="AA95" s="242" t="str">
        <f t="shared" si="72"/>
        <v>否</v>
      </c>
      <c r="AB95" s="242" t="str">
        <f t="shared" si="73"/>
        <v>要監視</v>
      </c>
      <c r="AC95" s="242" t="str">
        <f t="shared" si="115"/>
        <v>継続</v>
      </c>
      <c r="AD95" s="242" t="str">
        <f t="shared" si="116"/>
        <v>監視（日常巡視）</v>
      </c>
      <c r="AE95" s="242" t="str">
        <f t="shared" si="117"/>
        <v>－</v>
      </c>
      <c r="AF95" s="242" t="str">
        <f t="shared" si="118"/>
        <v>継続監視</v>
      </c>
      <c r="AG95" s="242"/>
      <c r="AH95" s="243" t="str">
        <f t="shared" si="77"/>
        <v xml:space="preserve">うき・はく離、0.1m×9.0m </v>
      </c>
      <c r="AI95" s="243" t="s">
        <v>955</v>
      </c>
      <c r="BG95" s="246">
        <f t="shared" si="85"/>
        <v>10</v>
      </c>
      <c r="BH95" s="243">
        <f t="shared" si="86"/>
        <v>0</v>
      </c>
      <c r="BI95" s="243">
        <f t="shared" si="87"/>
        <v>0</v>
      </c>
      <c r="BJ95" s="243">
        <f t="shared" si="88"/>
        <v>0</v>
      </c>
      <c r="BK95" s="347">
        <f t="shared" si="89"/>
        <v>0</v>
      </c>
      <c r="BL95" s="247">
        <f t="shared" si="90"/>
        <v>0</v>
      </c>
      <c r="BM95" s="244">
        <f t="shared" si="91"/>
        <v>0</v>
      </c>
      <c r="BN95" s="244">
        <f t="shared" si="92"/>
        <v>0</v>
      </c>
      <c r="BO95" s="248">
        <f t="shared" si="93"/>
        <v>0.9</v>
      </c>
      <c r="BP95" s="249">
        <f t="shared" si="94"/>
        <v>0</v>
      </c>
      <c r="BQ95" s="244">
        <f t="shared" si="95"/>
        <v>0</v>
      </c>
      <c r="BR95" s="244">
        <f t="shared" si="96"/>
        <v>0</v>
      </c>
      <c r="BS95" s="250">
        <f t="shared" si="97"/>
        <v>0</v>
      </c>
      <c r="BT95" s="251" t="str">
        <f t="shared" si="98"/>
        <v/>
      </c>
      <c r="BU95" s="346">
        <f t="shared" si="99"/>
        <v>0</v>
      </c>
      <c r="BV95" s="346">
        <f t="shared" si="100"/>
        <v>0</v>
      </c>
      <c r="BW95" s="346">
        <f t="shared" si="101"/>
        <v>0</v>
      </c>
      <c r="BX95" s="348">
        <f t="shared" si="102"/>
        <v>0</v>
      </c>
      <c r="BY95" s="247">
        <f t="shared" si="103"/>
        <v>0</v>
      </c>
      <c r="BZ95" s="244">
        <f t="shared" si="104"/>
        <v>0</v>
      </c>
      <c r="CA95" s="244">
        <f t="shared" si="105"/>
        <v>0</v>
      </c>
      <c r="CB95" s="248">
        <f t="shared" si="106"/>
        <v>0.9</v>
      </c>
      <c r="CC95" s="247">
        <f t="shared" si="107"/>
        <v>0</v>
      </c>
      <c r="CD95" s="244">
        <f t="shared" si="108"/>
        <v>0</v>
      </c>
      <c r="CE95" s="244">
        <f t="shared" si="109"/>
        <v>0</v>
      </c>
      <c r="CF95" s="244">
        <f t="shared" si="110"/>
        <v>0</v>
      </c>
    </row>
    <row r="96" spans="1:84" ht="20.100000000000001" customHeight="1" x14ac:dyDescent="0.15">
      <c r="A96" s="238">
        <v>93</v>
      </c>
      <c r="B96" s="239">
        <v>93</v>
      </c>
      <c r="C96" s="240" t="str">
        <f t="shared" si="66"/>
        <v>10S9</v>
      </c>
      <c r="D96" s="241">
        <v>10</v>
      </c>
      <c r="E96" s="242">
        <v>9</v>
      </c>
      <c r="F96" s="395">
        <f>IF(D96="","",VLOOKUP(D96,'様式A-2'!$B$10:$E$438,4,0))</f>
        <v>92.469000000000008</v>
      </c>
      <c r="G96" s="242" t="s">
        <v>346</v>
      </c>
      <c r="H96" s="242" t="s">
        <v>884</v>
      </c>
      <c r="I96" s="242" t="s">
        <v>347</v>
      </c>
      <c r="J96" s="242" t="s">
        <v>654</v>
      </c>
      <c r="K96" s="242" t="str">
        <f t="shared" si="67"/>
        <v>欠損</v>
      </c>
      <c r="L96" s="342"/>
      <c r="M96" s="342"/>
      <c r="N96" s="342">
        <v>0.5</v>
      </c>
      <c r="O96" s="342">
        <v>0.5</v>
      </c>
      <c r="P96" s="384" t="s">
        <v>901</v>
      </c>
      <c r="Q96" s="243" t="str">
        <f t="shared" si="78"/>
        <v>0.5m×0.5m 内部鉄筋露出</v>
      </c>
      <c r="R96" s="244">
        <f t="shared" si="68"/>
        <v>0.25</v>
      </c>
      <c r="S96" s="244" t="str">
        <f t="shared" si="69"/>
        <v>内部鉄筋露出</v>
      </c>
      <c r="T96" s="242" t="s">
        <v>760</v>
      </c>
      <c r="U96" s="242" t="s">
        <v>620</v>
      </c>
      <c r="V96" s="242" t="str">
        <f t="shared" si="84"/>
        <v>Ⅱ</v>
      </c>
      <c r="W96" s="242"/>
      <c r="X96" s="242" t="s">
        <v>629</v>
      </c>
      <c r="Y96" s="242" t="str">
        <f t="shared" si="70"/>
        <v>－</v>
      </c>
      <c r="Z96" s="242" t="str">
        <f t="shared" si="71"/>
        <v>－</v>
      </c>
      <c r="AA96" s="242" t="s">
        <v>1106</v>
      </c>
      <c r="AB96" s="242" t="s">
        <v>1106</v>
      </c>
      <c r="AC96" s="242" t="s">
        <v>1106</v>
      </c>
      <c r="AD96" s="242" t="s">
        <v>1095</v>
      </c>
      <c r="AE96" s="242" t="s">
        <v>1095</v>
      </c>
      <c r="AF96" s="242" t="s">
        <v>1095</v>
      </c>
      <c r="AG96" s="242"/>
      <c r="AH96" s="243" t="str">
        <f t="shared" si="77"/>
        <v>欠損、0.5m×0.5m 内部鉄筋露出</v>
      </c>
      <c r="AI96" s="243" t="s">
        <v>934</v>
      </c>
      <c r="BG96" s="246">
        <f t="shared" si="85"/>
        <v>10</v>
      </c>
      <c r="BH96" s="243">
        <f t="shared" si="86"/>
        <v>0</v>
      </c>
      <c r="BI96" s="243">
        <f t="shared" si="87"/>
        <v>0</v>
      </c>
      <c r="BJ96" s="243">
        <f t="shared" si="88"/>
        <v>0</v>
      </c>
      <c r="BK96" s="347">
        <f t="shared" si="89"/>
        <v>0</v>
      </c>
      <c r="BL96" s="247">
        <f t="shared" si="90"/>
        <v>0</v>
      </c>
      <c r="BM96" s="244">
        <f t="shared" si="91"/>
        <v>0</v>
      </c>
      <c r="BN96" s="244">
        <f t="shared" si="92"/>
        <v>0</v>
      </c>
      <c r="BO96" s="248">
        <f t="shared" si="93"/>
        <v>0</v>
      </c>
      <c r="BP96" s="249">
        <f t="shared" si="94"/>
        <v>0</v>
      </c>
      <c r="BQ96" s="244">
        <f t="shared" si="95"/>
        <v>0</v>
      </c>
      <c r="BR96" s="244">
        <f t="shared" si="96"/>
        <v>0</v>
      </c>
      <c r="BS96" s="250">
        <f t="shared" si="97"/>
        <v>0</v>
      </c>
      <c r="BT96" s="251">
        <f t="shared" si="98"/>
        <v>10</v>
      </c>
      <c r="BU96" s="346">
        <f t="shared" si="99"/>
        <v>0</v>
      </c>
      <c r="BV96" s="346">
        <f t="shared" si="100"/>
        <v>0</v>
      </c>
      <c r="BW96" s="346">
        <f t="shared" si="101"/>
        <v>0</v>
      </c>
      <c r="BX96" s="348">
        <f t="shared" si="102"/>
        <v>0</v>
      </c>
      <c r="BY96" s="247">
        <f t="shared" si="103"/>
        <v>0</v>
      </c>
      <c r="BZ96" s="244">
        <f t="shared" si="104"/>
        <v>0</v>
      </c>
      <c r="CA96" s="244">
        <f t="shared" si="105"/>
        <v>0</v>
      </c>
      <c r="CB96" s="248">
        <f t="shared" si="106"/>
        <v>0</v>
      </c>
      <c r="CC96" s="247">
        <f t="shared" si="107"/>
        <v>0</v>
      </c>
      <c r="CD96" s="244">
        <f t="shared" si="108"/>
        <v>0</v>
      </c>
      <c r="CE96" s="244">
        <f t="shared" si="109"/>
        <v>0</v>
      </c>
      <c r="CF96" s="244">
        <f t="shared" si="110"/>
        <v>0</v>
      </c>
    </row>
    <row r="97" spans="1:84" ht="20.100000000000001" customHeight="1" x14ac:dyDescent="0.15">
      <c r="A97" s="238">
        <v>94</v>
      </c>
      <c r="B97" s="239">
        <v>94</v>
      </c>
      <c r="C97" s="240" t="str">
        <f t="shared" si="66"/>
        <v>11S1</v>
      </c>
      <c r="D97" s="241">
        <v>11</v>
      </c>
      <c r="E97" s="242">
        <f>IF(D97="","",COUNTIF($D$4:D97,D97))</f>
        <v>1</v>
      </c>
      <c r="F97" s="395">
        <f>IF(D97="","",VLOOKUP(D97,'様式A-2'!$B$10:$E$438,4,0))</f>
        <v>101.45700000000001</v>
      </c>
      <c r="G97" s="242" t="s">
        <v>547</v>
      </c>
      <c r="H97" s="242" t="s">
        <v>496</v>
      </c>
      <c r="I97" s="242" t="s">
        <v>347</v>
      </c>
      <c r="J97" s="242" t="s">
        <v>545</v>
      </c>
      <c r="K97" s="242" t="str">
        <f t="shared" si="67"/>
        <v>うき・はく離</v>
      </c>
      <c r="L97" s="342"/>
      <c r="M97" s="342"/>
      <c r="N97" s="342">
        <v>0.1</v>
      </c>
      <c r="O97" s="342">
        <v>9</v>
      </c>
      <c r="P97" s="384"/>
      <c r="Q97" s="243" t="str">
        <f t="shared" si="78"/>
        <v xml:space="preserve">0.1m×9.0m </v>
      </c>
      <c r="R97" s="244">
        <f t="shared" si="68"/>
        <v>0.9</v>
      </c>
      <c r="S97" s="244" t="str">
        <f t="shared" si="69"/>
        <v/>
      </c>
      <c r="T97" s="242" t="s">
        <v>760</v>
      </c>
      <c r="U97" s="242" t="s">
        <v>620</v>
      </c>
      <c r="V97" s="242" t="str">
        <f t="shared" si="84"/>
        <v>Ⅱ</v>
      </c>
      <c r="W97" s="242"/>
      <c r="X97" s="242" t="s">
        <v>618</v>
      </c>
      <c r="Y97" s="242" t="str">
        <f t="shared" si="70"/>
        <v>Ⅱ</v>
      </c>
      <c r="Z97" s="242" t="str">
        <f t="shared" si="71"/>
        <v>Ⅱ</v>
      </c>
      <c r="AA97" s="242" t="str">
        <f t="shared" si="72"/>
        <v>否</v>
      </c>
      <c r="AB97" s="242" t="str">
        <f t="shared" si="73"/>
        <v>要監視</v>
      </c>
      <c r="AC97" s="242" t="str">
        <f t="shared" ref="AC97:AC101" si="119">IF(D97="","",IF(T97="対策済","済",IF(AND(T97="新規確認",W97=""),"未",IF(AND(W97&lt;&gt;"Ⅰ",X97="Ⅰ"),"済","継続"))))</f>
        <v>継続</v>
      </c>
      <c r="AD97" s="242" t="str">
        <f>IF(D97="","",IF(P97="叩き落し",P97,IF(T97="新規確認","－",INDEX($AM$4:$AQ$38,MATCH(K97,$AL$4:$AL$38,0),MATCH(X97,$AM$3:$AQ$3,0)))))</f>
        <v>監視（日常巡視）</v>
      </c>
      <c r="AE97" s="242" t="str">
        <f>IF(D97="","",INDEX($AT$4:$AX$38,MATCH(K97,$AS$4:$AS$38,0),MATCH(X97,$AT$3:$AX$3,0)))</f>
        <v>－</v>
      </c>
      <c r="AF97" s="242" t="str">
        <f>IF(D97="","",INDEX($BA$4:$BE$38,MATCH(K97,$AZ$4:$AZ$38,0),MATCH(X97,$BA$3:$BE$3,0)))</f>
        <v>継続監視</v>
      </c>
      <c r="AG97" s="242"/>
      <c r="AH97" s="243" t="str">
        <f t="shared" si="77"/>
        <v xml:space="preserve">うき・はく離、0.1m×9.0m </v>
      </c>
      <c r="AI97" s="243" t="s">
        <v>956</v>
      </c>
      <c r="BG97" s="246">
        <f t="shared" si="85"/>
        <v>11</v>
      </c>
      <c r="BH97" s="243">
        <f t="shared" si="86"/>
        <v>0</v>
      </c>
      <c r="BI97" s="243">
        <f t="shared" si="87"/>
        <v>0</v>
      </c>
      <c r="BJ97" s="243">
        <f t="shared" si="88"/>
        <v>0</v>
      </c>
      <c r="BK97" s="347">
        <f t="shared" si="89"/>
        <v>0</v>
      </c>
      <c r="BL97" s="247">
        <f t="shared" si="90"/>
        <v>0</v>
      </c>
      <c r="BM97" s="244">
        <f t="shared" si="91"/>
        <v>0</v>
      </c>
      <c r="BN97" s="244">
        <f t="shared" si="92"/>
        <v>0</v>
      </c>
      <c r="BO97" s="248">
        <f t="shared" si="93"/>
        <v>0.9</v>
      </c>
      <c r="BP97" s="249">
        <f t="shared" si="94"/>
        <v>0</v>
      </c>
      <c r="BQ97" s="244">
        <f t="shared" si="95"/>
        <v>0</v>
      </c>
      <c r="BR97" s="244">
        <f t="shared" si="96"/>
        <v>0</v>
      </c>
      <c r="BS97" s="250">
        <f t="shared" si="97"/>
        <v>0</v>
      </c>
      <c r="BT97" s="251" t="str">
        <f t="shared" si="98"/>
        <v/>
      </c>
      <c r="BU97" s="346">
        <f t="shared" si="99"/>
        <v>0</v>
      </c>
      <c r="BV97" s="346">
        <f t="shared" si="100"/>
        <v>0</v>
      </c>
      <c r="BW97" s="346">
        <f t="shared" si="101"/>
        <v>0</v>
      </c>
      <c r="BX97" s="348">
        <f t="shared" si="102"/>
        <v>0</v>
      </c>
      <c r="BY97" s="247">
        <f t="shared" si="103"/>
        <v>0</v>
      </c>
      <c r="BZ97" s="244">
        <f t="shared" si="104"/>
        <v>0</v>
      </c>
      <c r="CA97" s="244">
        <f t="shared" si="105"/>
        <v>0</v>
      </c>
      <c r="CB97" s="248">
        <f t="shared" si="106"/>
        <v>0.9</v>
      </c>
      <c r="CC97" s="247">
        <f t="shared" si="107"/>
        <v>0</v>
      </c>
      <c r="CD97" s="244">
        <f t="shared" si="108"/>
        <v>0</v>
      </c>
      <c r="CE97" s="244">
        <f t="shared" si="109"/>
        <v>0</v>
      </c>
      <c r="CF97" s="244">
        <f t="shared" si="110"/>
        <v>0</v>
      </c>
    </row>
    <row r="98" spans="1:84" ht="20.100000000000001" customHeight="1" x14ac:dyDescent="0.15">
      <c r="A98" s="238">
        <v>95</v>
      </c>
      <c r="B98" s="239">
        <v>95</v>
      </c>
      <c r="C98" s="240" t="str">
        <f t="shared" si="66"/>
        <v>11S4</v>
      </c>
      <c r="D98" s="241">
        <v>11</v>
      </c>
      <c r="E98" s="242">
        <v>4</v>
      </c>
      <c r="F98" s="395">
        <f>IF(D98="","",VLOOKUP(D98,'様式A-2'!$B$10:$E$438,4,0))</f>
        <v>101.45700000000001</v>
      </c>
      <c r="G98" s="242" t="s">
        <v>547</v>
      </c>
      <c r="H98" s="242" t="s">
        <v>498</v>
      </c>
      <c r="I98" s="242" t="s">
        <v>348</v>
      </c>
      <c r="J98" s="242" t="s">
        <v>348</v>
      </c>
      <c r="K98" s="242" t="str">
        <f t="shared" si="67"/>
        <v>漏水</v>
      </c>
      <c r="L98" s="342"/>
      <c r="M98" s="342"/>
      <c r="N98" s="342">
        <v>0.1</v>
      </c>
      <c r="O98" s="342">
        <v>7.4</v>
      </c>
      <c r="P98" s="384" t="s">
        <v>905</v>
      </c>
      <c r="Q98" s="243" t="str">
        <f t="shared" si="78"/>
        <v>0.1m×7.4m にじみ</v>
      </c>
      <c r="R98" s="244">
        <f t="shared" si="68"/>
        <v>0.74</v>
      </c>
      <c r="S98" s="244" t="str">
        <f t="shared" si="69"/>
        <v>にじみ</v>
      </c>
      <c r="T98" s="242" t="s">
        <v>760</v>
      </c>
      <c r="U98" s="242" t="s">
        <v>620</v>
      </c>
      <c r="V98" s="242" t="str">
        <f t="shared" si="84"/>
        <v>Ⅱ</v>
      </c>
      <c r="W98" s="242"/>
      <c r="X98" s="242" t="s">
        <v>618</v>
      </c>
      <c r="Y98" s="242" t="str">
        <f t="shared" si="70"/>
        <v>Ⅱ</v>
      </c>
      <c r="Z98" s="242" t="str">
        <f t="shared" si="71"/>
        <v>Ⅱ</v>
      </c>
      <c r="AA98" s="242" t="str">
        <f t="shared" si="72"/>
        <v>否</v>
      </c>
      <c r="AB98" s="242" t="str">
        <f t="shared" si="73"/>
        <v>要監視</v>
      </c>
      <c r="AC98" s="242" t="str">
        <f t="shared" si="119"/>
        <v>継続</v>
      </c>
      <c r="AD98" s="242" t="str">
        <f>IF(D98="","",IF(P98="叩き落し",P98,IF(T98="新規確認","－",INDEX($AM$4:$AQ$38,MATCH(K98,$AL$4:$AL$38,0),MATCH(X98,$AM$3:$AQ$3,0)))))</f>
        <v>監視（日常巡視）</v>
      </c>
      <c r="AE98" s="242" t="str">
        <f>IF(D98="","",INDEX($AT$4:$AX$38,MATCH(K98,$AS$4:$AS$38,0),MATCH(X98,$AT$3:$AX$3,0)))</f>
        <v>－</v>
      </c>
      <c r="AF98" s="242" t="str">
        <f>IF(D98="","",INDEX($BA$4:$BE$38,MATCH(K98,$AZ$4:$AZ$38,0),MATCH(X98,$BA$3:$BE$3,0)))</f>
        <v>継続監視</v>
      </c>
      <c r="AG98" s="242"/>
      <c r="AH98" s="243" t="str">
        <f t="shared" si="77"/>
        <v>漏水、0.1m×7.4m にじみ</v>
      </c>
      <c r="AI98" s="243" t="str">
        <f t="shared" si="83"/>
        <v>0.1m×7.4m にじみ</v>
      </c>
      <c r="BG98" s="246">
        <f t="shared" si="85"/>
        <v>11</v>
      </c>
      <c r="BH98" s="243">
        <f t="shared" si="86"/>
        <v>0</v>
      </c>
      <c r="BI98" s="243">
        <f t="shared" si="87"/>
        <v>0</v>
      </c>
      <c r="BJ98" s="243">
        <f t="shared" si="88"/>
        <v>0</v>
      </c>
      <c r="BK98" s="347">
        <f t="shared" si="89"/>
        <v>0</v>
      </c>
      <c r="BL98" s="247">
        <f t="shared" si="90"/>
        <v>0</v>
      </c>
      <c r="BM98" s="244">
        <f t="shared" si="91"/>
        <v>0</v>
      </c>
      <c r="BN98" s="244">
        <f t="shared" si="92"/>
        <v>0</v>
      </c>
      <c r="BO98" s="248">
        <f t="shared" si="93"/>
        <v>0</v>
      </c>
      <c r="BP98" s="249">
        <f t="shared" si="94"/>
        <v>0</v>
      </c>
      <c r="BQ98" s="244">
        <f t="shared" si="95"/>
        <v>0</v>
      </c>
      <c r="BR98" s="244">
        <f t="shared" si="96"/>
        <v>0</v>
      </c>
      <c r="BS98" s="250">
        <f t="shared" si="97"/>
        <v>0.74</v>
      </c>
      <c r="BT98" s="251" t="str">
        <f t="shared" si="98"/>
        <v/>
      </c>
      <c r="BU98" s="346">
        <f t="shared" si="99"/>
        <v>0</v>
      </c>
      <c r="BV98" s="346">
        <f t="shared" si="100"/>
        <v>0</v>
      </c>
      <c r="BW98" s="346">
        <f t="shared" si="101"/>
        <v>0</v>
      </c>
      <c r="BX98" s="348">
        <f t="shared" si="102"/>
        <v>0</v>
      </c>
      <c r="BY98" s="247">
        <f t="shared" si="103"/>
        <v>0</v>
      </c>
      <c r="BZ98" s="244">
        <f t="shared" si="104"/>
        <v>0</v>
      </c>
      <c r="CA98" s="244">
        <f t="shared" si="105"/>
        <v>0</v>
      </c>
      <c r="CB98" s="248">
        <f t="shared" si="106"/>
        <v>0</v>
      </c>
      <c r="CC98" s="247">
        <f t="shared" si="107"/>
        <v>0</v>
      </c>
      <c r="CD98" s="244">
        <f t="shared" si="108"/>
        <v>0</v>
      </c>
      <c r="CE98" s="244">
        <f t="shared" si="109"/>
        <v>0</v>
      </c>
      <c r="CF98" s="244">
        <f t="shared" si="110"/>
        <v>0.74</v>
      </c>
    </row>
    <row r="99" spans="1:84" ht="20.100000000000001" customHeight="1" x14ac:dyDescent="0.15">
      <c r="A99" s="238">
        <v>96</v>
      </c>
      <c r="B99" s="239">
        <v>96</v>
      </c>
      <c r="C99" s="240" t="str">
        <f t="shared" si="66"/>
        <v>11S5</v>
      </c>
      <c r="D99" s="241">
        <v>11</v>
      </c>
      <c r="E99" s="242">
        <v>5</v>
      </c>
      <c r="F99" s="395">
        <f>IF(D99="","",VLOOKUP(D99,'様式A-2'!$B$10:$E$438,4,0))</f>
        <v>101.45700000000001</v>
      </c>
      <c r="G99" s="242" t="s">
        <v>547</v>
      </c>
      <c r="H99" s="242" t="s">
        <v>499</v>
      </c>
      <c r="I99" s="242" t="s">
        <v>347</v>
      </c>
      <c r="J99" s="242" t="s">
        <v>351</v>
      </c>
      <c r="K99" s="242" t="str">
        <f t="shared" si="67"/>
        <v>ひび割れ</v>
      </c>
      <c r="L99" s="342">
        <v>0.2</v>
      </c>
      <c r="M99" s="342">
        <v>1.7</v>
      </c>
      <c r="N99" s="342"/>
      <c r="O99" s="342"/>
      <c r="P99" s="384"/>
      <c r="Q99" s="243" t="str">
        <f t="shared" si="78"/>
        <v>幅0.2mm×長さ1.7m</v>
      </c>
      <c r="R99" s="244">
        <f t="shared" si="68"/>
        <v>0</v>
      </c>
      <c r="S99" s="244" t="str">
        <f t="shared" si="69"/>
        <v>幅0.2mm ひび割れ</v>
      </c>
      <c r="T99" s="242" t="s">
        <v>760</v>
      </c>
      <c r="U99" s="242" t="s">
        <v>620</v>
      </c>
      <c r="V99" s="242" t="str">
        <f t="shared" si="84"/>
        <v>Ⅱ</v>
      </c>
      <c r="W99" s="242"/>
      <c r="X99" s="242" t="s">
        <v>618</v>
      </c>
      <c r="Y99" s="242" t="str">
        <f t="shared" si="70"/>
        <v>Ⅱ</v>
      </c>
      <c r="Z99" s="242" t="str">
        <f t="shared" si="71"/>
        <v>Ⅱ</v>
      </c>
      <c r="AA99" s="242" t="str">
        <f t="shared" si="72"/>
        <v>否</v>
      </c>
      <c r="AB99" s="242" t="str">
        <f t="shared" si="73"/>
        <v>要監視</v>
      </c>
      <c r="AC99" s="242" t="str">
        <f t="shared" si="119"/>
        <v>継続</v>
      </c>
      <c r="AD99" s="242" t="str">
        <f>IF(D99="","",IF(P99="叩き落し",P99,IF(T99="新規確認","－",INDEX($AM$4:$AQ$38,MATCH(K99,$AL$4:$AL$38,0),MATCH(X99,$AM$3:$AQ$3,0)))))</f>
        <v>監視（日常巡視）</v>
      </c>
      <c r="AE99" s="242" t="str">
        <f>IF(D99="","",INDEX($AT$4:$AX$38,MATCH(K99,$AS$4:$AS$38,0),MATCH(X99,$AT$3:$AX$3,0)))</f>
        <v>－</v>
      </c>
      <c r="AF99" s="242" t="str">
        <f>IF(D99="","",INDEX($BA$4:$BE$38,MATCH(K99,$AZ$4:$AZ$38,0),MATCH(X99,$BA$3:$BE$3,0)))</f>
        <v>継続監視</v>
      </c>
      <c r="AG99" s="242"/>
      <c r="AH99" s="243" t="str">
        <f t="shared" si="77"/>
        <v>ひび割れ、幅0.2mm×長さ1.7m</v>
      </c>
      <c r="AI99" s="243" t="s">
        <v>945</v>
      </c>
      <c r="BG99" s="246">
        <f t="shared" si="85"/>
        <v>11</v>
      </c>
      <c r="BH99" s="243">
        <f t="shared" si="86"/>
        <v>0</v>
      </c>
      <c r="BI99" s="243">
        <f t="shared" si="87"/>
        <v>0</v>
      </c>
      <c r="BJ99" s="243">
        <f t="shared" si="88"/>
        <v>0</v>
      </c>
      <c r="BK99" s="347">
        <f t="shared" si="89"/>
        <v>0</v>
      </c>
      <c r="BL99" s="247">
        <f t="shared" si="90"/>
        <v>0</v>
      </c>
      <c r="BM99" s="244">
        <f t="shared" si="91"/>
        <v>0</v>
      </c>
      <c r="BN99" s="244">
        <f t="shared" si="92"/>
        <v>0</v>
      </c>
      <c r="BO99" s="248">
        <f t="shared" si="93"/>
        <v>0</v>
      </c>
      <c r="BP99" s="249">
        <f t="shared" si="94"/>
        <v>0</v>
      </c>
      <c r="BQ99" s="244">
        <f t="shared" si="95"/>
        <v>0</v>
      </c>
      <c r="BR99" s="244">
        <f t="shared" si="96"/>
        <v>0</v>
      </c>
      <c r="BS99" s="250">
        <f t="shared" si="97"/>
        <v>0</v>
      </c>
      <c r="BT99" s="251" t="str">
        <f t="shared" si="98"/>
        <v/>
      </c>
      <c r="BU99" s="346">
        <f t="shared" si="99"/>
        <v>0</v>
      </c>
      <c r="BV99" s="346">
        <f t="shared" si="100"/>
        <v>0</v>
      </c>
      <c r="BW99" s="346">
        <f t="shared" si="101"/>
        <v>0</v>
      </c>
      <c r="BX99" s="348">
        <f t="shared" si="102"/>
        <v>0</v>
      </c>
      <c r="BY99" s="247">
        <f t="shared" si="103"/>
        <v>0</v>
      </c>
      <c r="BZ99" s="244">
        <f t="shared" si="104"/>
        <v>0</v>
      </c>
      <c r="CA99" s="244">
        <f t="shared" si="105"/>
        <v>0</v>
      </c>
      <c r="CB99" s="248">
        <f t="shared" si="106"/>
        <v>0</v>
      </c>
      <c r="CC99" s="247">
        <f t="shared" si="107"/>
        <v>0</v>
      </c>
      <c r="CD99" s="244">
        <f t="shared" si="108"/>
        <v>0</v>
      </c>
      <c r="CE99" s="244">
        <f t="shared" si="109"/>
        <v>0</v>
      </c>
      <c r="CF99" s="244">
        <f t="shared" si="110"/>
        <v>0</v>
      </c>
    </row>
    <row r="100" spans="1:84" ht="20.100000000000001" customHeight="1" x14ac:dyDescent="0.15">
      <c r="A100" s="238">
        <v>97</v>
      </c>
      <c r="B100" s="239">
        <v>97</v>
      </c>
      <c r="C100" s="240" t="str">
        <f t="shared" si="66"/>
        <v>11S6</v>
      </c>
      <c r="D100" s="241">
        <v>11</v>
      </c>
      <c r="E100" s="242">
        <v>6</v>
      </c>
      <c r="F100" s="395">
        <f>IF(D100="","",VLOOKUP(D100,'様式A-2'!$B$10:$E$438,4,0))</f>
        <v>101.45700000000001</v>
      </c>
      <c r="G100" s="242" t="s">
        <v>547</v>
      </c>
      <c r="H100" s="242" t="s">
        <v>497</v>
      </c>
      <c r="I100" s="242" t="s">
        <v>348</v>
      </c>
      <c r="J100" s="242" t="s">
        <v>348</v>
      </c>
      <c r="K100" s="242" t="str">
        <f t="shared" si="67"/>
        <v>漏水</v>
      </c>
      <c r="L100" s="342"/>
      <c r="M100" s="342"/>
      <c r="N100" s="342">
        <v>0.6</v>
      </c>
      <c r="O100" s="342">
        <v>6.8</v>
      </c>
      <c r="P100" s="384" t="s">
        <v>905</v>
      </c>
      <c r="Q100" s="243" t="str">
        <f t="shared" si="78"/>
        <v>0.6m×6.8m にじみ</v>
      </c>
      <c r="R100" s="244">
        <f t="shared" si="68"/>
        <v>4.08</v>
      </c>
      <c r="S100" s="244" t="str">
        <f t="shared" si="69"/>
        <v>にじみ</v>
      </c>
      <c r="T100" s="242" t="s">
        <v>760</v>
      </c>
      <c r="U100" s="242" t="s">
        <v>620</v>
      </c>
      <c r="V100" s="242" t="str">
        <f t="shared" si="84"/>
        <v>Ⅱ</v>
      </c>
      <c r="W100" s="242"/>
      <c r="X100" s="242" t="s">
        <v>618</v>
      </c>
      <c r="Y100" s="242" t="str">
        <f t="shared" si="70"/>
        <v>Ⅱ</v>
      </c>
      <c r="Z100" s="242" t="str">
        <f t="shared" si="71"/>
        <v>Ⅱ</v>
      </c>
      <c r="AA100" s="242" t="str">
        <f t="shared" si="72"/>
        <v>否</v>
      </c>
      <c r="AB100" s="242" t="str">
        <f t="shared" si="73"/>
        <v>要監視</v>
      </c>
      <c r="AC100" s="242" t="str">
        <f t="shared" si="119"/>
        <v>継続</v>
      </c>
      <c r="AD100" s="242" t="str">
        <f>IF(D100="","",IF(P100="叩き落し",P100,IF(T100="新規確認","－",INDEX($AM$4:$AQ$38,MATCH(K100,$AL$4:$AL$38,0),MATCH(X100,$AM$3:$AQ$3,0)))))</f>
        <v>監視（日常巡視）</v>
      </c>
      <c r="AE100" s="242" t="str">
        <f>IF(D100="","",INDEX($AT$4:$AX$38,MATCH(K100,$AS$4:$AS$38,0),MATCH(X100,$AT$3:$AX$3,0)))</f>
        <v>－</v>
      </c>
      <c r="AF100" s="242" t="str">
        <f>IF(D100="","",INDEX($BA$4:$BE$38,MATCH(K100,$AZ$4:$AZ$38,0),MATCH(X100,$BA$3:$BE$3,0)))</f>
        <v>継続監視</v>
      </c>
      <c r="AG100" s="242"/>
      <c r="AH100" s="243" t="str">
        <f t="shared" si="77"/>
        <v>漏水、0.6m×6.8m にじみ</v>
      </c>
      <c r="AI100" s="243" t="str">
        <f t="shared" si="83"/>
        <v>0.6m×6.8m にじみ</v>
      </c>
      <c r="BG100" s="246">
        <f t="shared" si="85"/>
        <v>11</v>
      </c>
      <c r="BH100" s="243">
        <f t="shared" si="86"/>
        <v>0</v>
      </c>
      <c r="BI100" s="243">
        <f t="shared" si="87"/>
        <v>0</v>
      </c>
      <c r="BJ100" s="243">
        <f t="shared" si="88"/>
        <v>0</v>
      </c>
      <c r="BK100" s="347">
        <f t="shared" si="89"/>
        <v>0</v>
      </c>
      <c r="BL100" s="247">
        <f t="shared" si="90"/>
        <v>0</v>
      </c>
      <c r="BM100" s="244">
        <f t="shared" si="91"/>
        <v>0</v>
      </c>
      <c r="BN100" s="244">
        <f t="shared" si="92"/>
        <v>0</v>
      </c>
      <c r="BO100" s="248">
        <f t="shared" si="93"/>
        <v>0</v>
      </c>
      <c r="BP100" s="249">
        <f t="shared" si="94"/>
        <v>0</v>
      </c>
      <c r="BQ100" s="244">
        <f t="shared" si="95"/>
        <v>0</v>
      </c>
      <c r="BR100" s="244">
        <f t="shared" si="96"/>
        <v>0</v>
      </c>
      <c r="BS100" s="250">
        <f t="shared" si="97"/>
        <v>4.08</v>
      </c>
      <c r="BT100" s="251" t="str">
        <f t="shared" si="98"/>
        <v/>
      </c>
      <c r="BU100" s="346">
        <f t="shared" si="99"/>
        <v>0</v>
      </c>
      <c r="BV100" s="346">
        <f t="shared" si="100"/>
        <v>0</v>
      </c>
      <c r="BW100" s="346">
        <f t="shared" si="101"/>
        <v>0</v>
      </c>
      <c r="BX100" s="348">
        <f t="shared" si="102"/>
        <v>0</v>
      </c>
      <c r="BY100" s="247">
        <f t="shared" si="103"/>
        <v>0</v>
      </c>
      <c r="BZ100" s="244">
        <f t="shared" si="104"/>
        <v>0</v>
      </c>
      <c r="CA100" s="244">
        <f t="shared" si="105"/>
        <v>0</v>
      </c>
      <c r="CB100" s="248">
        <f t="shared" si="106"/>
        <v>0</v>
      </c>
      <c r="CC100" s="247">
        <f t="shared" si="107"/>
        <v>0</v>
      </c>
      <c r="CD100" s="244">
        <f t="shared" si="108"/>
        <v>0</v>
      </c>
      <c r="CE100" s="244">
        <f t="shared" si="109"/>
        <v>0</v>
      </c>
      <c r="CF100" s="244">
        <f t="shared" si="110"/>
        <v>4.08</v>
      </c>
    </row>
    <row r="101" spans="1:84" ht="20.100000000000001" customHeight="1" x14ac:dyDescent="0.15">
      <c r="A101" s="238">
        <v>98</v>
      </c>
      <c r="B101" s="239">
        <v>98</v>
      </c>
      <c r="C101" s="240" t="str">
        <f t="shared" si="66"/>
        <v>11S7</v>
      </c>
      <c r="D101" s="241">
        <v>11</v>
      </c>
      <c r="E101" s="242">
        <v>7</v>
      </c>
      <c r="F101" s="395">
        <f>IF(D101="","",VLOOKUP(D101,'様式A-2'!$B$10:$E$438,4,0))</f>
        <v>101.45700000000001</v>
      </c>
      <c r="G101" s="242" t="s">
        <v>547</v>
      </c>
      <c r="H101" s="242" t="s">
        <v>495</v>
      </c>
      <c r="I101" s="242" t="s">
        <v>347</v>
      </c>
      <c r="J101" s="242" t="s">
        <v>545</v>
      </c>
      <c r="K101" s="242" t="str">
        <f t="shared" si="67"/>
        <v>うき・はく離</v>
      </c>
      <c r="L101" s="342"/>
      <c r="M101" s="342"/>
      <c r="N101" s="342">
        <v>0.1</v>
      </c>
      <c r="O101" s="342">
        <v>9</v>
      </c>
      <c r="P101" s="384"/>
      <c r="Q101" s="243" t="str">
        <f t="shared" si="78"/>
        <v xml:space="preserve">0.1m×9.0m </v>
      </c>
      <c r="R101" s="244">
        <f t="shared" si="68"/>
        <v>0.9</v>
      </c>
      <c r="S101" s="244" t="str">
        <f t="shared" si="69"/>
        <v/>
      </c>
      <c r="T101" s="242" t="s">
        <v>760</v>
      </c>
      <c r="U101" s="242" t="s">
        <v>620</v>
      </c>
      <c r="V101" s="242" t="str">
        <f t="shared" si="84"/>
        <v>Ⅱ</v>
      </c>
      <c r="W101" s="242"/>
      <c r="X101" s="242" t="s">
        <v>618</v>
      </c>
      <c r="Y101" s="242" t="str">
        <f t="shared" si="70"/>
        <v>Ⅱ</v>
      </c>
      <c r="Z101" s="242" t="str">
        <f t="shared" si="71"/>
        <v>Ⅱ</v>
      </c>
      <c r="AA101" s="242" t="str">
        <f t="shared" si="72"/>
        <v>否</v>
      </c>
      <c r="AB101" s="242" t="str">
        <f t="shared" si="73"/>
        <v>要監視</v>
      </c>
      <c r="AC101" s="242" t="str">
        <f t="shared" si="119"/>
        <v>継続</v>
      </c>
      <c r="AD101" s="242" t="str">
        <f>IF(D101="","",IF(P101="叩き落し",P101,IF(T101="新規確認","－",INDEX($AM$4:$AQ$38,MATCH(K101,$AL$4:$AL$38,0),MATCH(X101,$AM$3:$AQ$3,0)))))</f>
        <v>監視（日常巡視）</v>
      </c>
      <c r="AE101" s="242" t="str">
        <f>IF(D101="","",INDEX($AT$4:$AX$38,MATCH(K101,$AS$4:$AS$38,0),MATCH(X101,$AT$3:$AX$3,0)))</f>
        <v>－</v>
      </c>
      <c r="AF101" s="242" t="str">
        <f>IF(D101="","",INDEX($BA$4:$BE$38,MATCH(K101,$AZ$4:$AZ$38,0),MATCH(X101,$BA$3:$BE$3,0)))</f>
        <v>継続監視</v>
      </c>
      <c r="AG101" s="242"/>
      <c r="AH101" s="243" t="str">
        <f t="shared" si="77"/>
        <v xml:space="preserve">うき・はく離、0.1m×9.0m </v>
      </c>
      <c r="AI101" s="243" t="str">
        <f t="shared" si="83"/>
        <v xml:space="preserve">0.1m×9.0m </v>
      </c>
      <c r="BG101" s="246">
        <f t="shared" si="85"/>
        <v>11</v>
      </c>
      <c r="BH101" s="243">
        <f t="shared" si="86"/>
        <v>0</v>
      </c>
      <c r="BI101" s="243">
        <f t="shared" si="87"/>
        <v>0</v>
      </c>
      <c r="BJ101" s="243">
        <f t="shared" si="88"/>
        <v>0</v>
      </c>
      <c r="BK101" s="347">
        <f t="shared" si="89"/>
        <v>0</v>
      </c>
      <c r="BL101" s="247">
        <f t="shared" si="90"/>
        <v>0</v>
      </c>
      <c r="BM101" s="244">
        <f t="shared" si="91"/>
        <v>0</v>
      </c>
      <c r="BN101" s="244">
        <f t="shared" si="92"/>
        <v>0</v>
      </c>
      <c r="BO101" s="248">
        <f t="shared" si="93"/>
        <v>0.9</v>
      </c>
      <c r="BP101" s="249">
        <f t="shared" si="94"/>
        <v>0</v>
      </c>
      <c r="BQ101" s="244">
        <f t="shared" si="95"/>
        <v>0</v>
      </c>
      <c r="BR101" s="244">
        <f t="shared" si="96"/>
        <v>0</v>
      </c>
      <c r="BS101" s="250">
        <f t="shared" si="97"/>
        <v>0</v>
      </c>
      <c r="BT101" s="251" t="str">
        <f t="shared" si="98"/>
        <v/>
      </c>
      <c r="BU101" s="346">
        <f t="shared" si="99"/>
        <v>0</v>
      </c>
      <c r="BV101" s="346">
        <f t="shared" si="100"/>
        <v>0</v>
      </c>
      <c r="BW101" s="346">
        <f t="shared" si="101"/>
        <v>0</v>
      </c>
      <c r="BX101" s="348">
        <f t="shared" si="102"/>
        <v>0</v>
      </c>
      <c r="BY101" s="247">
        <f t="shared" si="103"/>
        <v>0</v>
      </c>
      <c r="BZ101" s="244">
        <f t="shared" si="104"/>
        <v>0</v>
      </c>
      <c r="CA101" s="244">
        <f t="shared" si="105"/>
        <v>0</v>
      </c>
      <c r="CB101" s="248">
        <f t="shared" si="106"/>
        <v>0.9</v>
      </c>
      <c r="CC101" s="247">
        <f t="shared" si="107"/>
        <v>0</v>
      </c>
      <c r="CD101" s="244">
        <f t="shared" si="108"/>
        <v>0</v>
      </c>
      <c r="CE101" s="244">
        <f t="shared" si="109"/>
        <v>0</v>
      </c>
      <c r="CF101" s="244">
        <f t="shared" si="110"/>
        <v>0</v>
      </c>
    </row>
    <row r="102" spans="1:84" ht="20.100000000000001" customHeight="1" x14ac:dyDescent="0.15">
      <c r="A102" s="238">
        <v>99</v>
      </c>
      <c r="B102" s="239">
        <v>99</v>
      </c>
      <c r="C102" s="240" t="str">
        <f t="shared" si="66"/>
        <v>11S8</v>
      </c>
      <c r="D102" s="241">
        <v>11</v>
      </c>
      <c r="E102" s="242">
        <v>8</v>
      </c>
      <c r="F102" s="395">
        <f>IF(D102="","",VLOOKUP(D102,'様式A-2'!$B$10:$E$438,4,0))</f>
        <v>101.45700000000001</v>
      </c>
      <c r="G102" s="242" t="s">
        <v>346</v>
      </c>
      <c r="H102" s="242" t="s">
        <v>367</v>
      </c>
      <c r="I102" s="242" t="s">
        <v>347</v>
      </c>
      <c r="J102" s="242" t="s">
        <v>545</v>
      </c>
      <c r="K102" s="242" t="str">
        <f t="shared" si="67"/>
        <v>うき・はく離</v>
      </c>
      <c r="L102" s="342"/>
      <c r="M102" s="342"/>
      <c r="N102" s="342">
        <v>2.5</v>
      </c>
      <c r="O102" s="342">
        <v>0.1</v>
      </c>
      <c r="P102" s="384"/>
      <c r="Q102" s="243" t="str">
        <f t="shared" si="78"/>
        <v xml:space="preserve">2.5m×0.1m </v>
      </c>
      <c r="R102" s="244">
        <f t="shared" si="68"/>
        <v>0.25</v>
      </c>
      <c r="S102" s="244" t="str">
        <f t="shared" si="69"/>
        <v/>
      </c>
      <c r="T102" s="242" t="s">
        <v>760</v>
      </c>
      <c r="U102" s="242" t="s">
        <v>620</v>
      </c>
      <c r="V102" s="242" t="str">
        <f t="shared" si="84"/>
        <v>Ⅱ</v>
      </c>
      <c r="W102" s="242"/>
      <c r="X102" s="242" t="s">
        <v>629</v>
      </c>
      <c r="Y102" s="242" t="str">
        <f t="shared" si="70"/>
        <v>－</v>
      </c>
      <c r="Z102" s="242" t="str">
        <f t="shared" si="71"/>
        <v>－</v>
      </c>
      <c r="AA102" s="242" t="s">
        <v>1106</v>
      </c>
      <c r="AB102" s="242" t="s">
        <v>1106</v>
      </c>
      <c r="AC102" s="242" t="s">
        <v>1106</v>
      </c>
      <c r="AD102" s="242" t="s">
        <v>1095</v>
      </c>
      <c r="AE102" s="242" t="s">
        <v>1095</v>
      </c>
      <c r="AF102" s="242" t="s">
        <v>1095</v>
      </c>
      <c r="AG102" s="242"/>
      <c r="AH102" s="243" t="str">
        <f t="shared" si="77"/>
        <v xml:space="preserve">うき・はく離、2.5m×0.1m </v>
      </c>
      <c r="AI102" s="243" t="s">
        <v>946</v>
      </c>
      <c r="BG102" s="246">
        <f t="shared" si="85"/>
        <v>11</v>
      </c>
      <c r="BH102" s="243">
        <f t="shared" si="86"/>
        <v>0</v>
      </c>
      <c r="BI102" s="243">
        <f t="shared" si="87"/>
        <v>0</v>
      </c>
      <c r="BJ102" s="243">
        <f t="shared" si="88"/>
        <v>0</v>
      </c>
      <c r="BK102" s="347">
        <f t="shared" si="89"/>
        <v>0</v>
      </c>
      <c r="BL102" s="247">
        <f t="shared" si="90"/>
        <v>0</v>
      </c>
      <c r="BM102" s="244">
        <f t="shared" si="91"/>
        <v>0</v>
      </c>
      <c r="BN102" s="244">
        <f t="shared" si="92"/>
        <v>0</v>
      </c>
      <c r="BO102" s="248">
        <f t="shared" si="93"/>
        <v>0</v>
      </c>
      <c r="BP102" s="249">
        <f t="shared" si="94"/>
        <v>0</v>
      </c>
      <c r="BQ102" s="244">
        <f t="shared" si="95"/>
        <v>0</v>
      </c>
      <c r="BR102" s="244">
        <f t="shared" si="96"/>
        <v>0</v>
      </c>
      <c r="BS102" s="250">
        <f t="shared" si="97"/>
        <v>0</v>
      </c>
      <c r="BT102" s="251" t="str">
        <f t="shared" si="98"/>
        <v/>
      </c>
      <c r="BU102" s="346">
        <f t="shared" si="99"/>
        <v>0</v>
      </c>
      <c r="BV102" s="346">
        <f t="shared" si="100"/>
        <v>0</v>
      </c>
      <c r="BW102" s="346">
        <f t="shared" si="101"/>
        <v>0</v>
      </c>
      <c r="BX102" s="348">
        <f t="shared" si="102"/>
        <v>0</v>
      </c>
      <c r="BY102" s="247">
        <f t="shared" si="103"/>
        <v>0</v>
      </c>
      <c r="BZ102" s="244">
        <f t="shared" si="104"/>
        <v>0</v>
      </c>
      <c r="CA102" s="244">
        <f t="shared" si="105"/>
        <v>0</v>
      </c>
      <c r="CB102" s="248">
        <f t="shared" si="106"/>
        <v>0</v>
      </c>
      <c r="CC102" s="247">
        <f t="shared" si="107"/>
        <v>0</v>
      </c>
      <c r="CD102" s="244">
        <f t="shared" si="108"/>
        <v>0</v>
      </c>
      <c r="CE102" s="244">
        <f t="shared" si="109"/>
        <v>0</v>
      </c>
      <c r="CF102" s="244">
        <f t="shared" si="110"/>
        <v>0</v>
      </c>
    </row>
    <row r="103" spans="1:84" ht="20.100000000000001" customHeight="1" x14ac:dyDescent="0.15">
      <c r="A103" s="238">
        <v>100</v>
      </c>
      <c r="B103" s="239">
        <v>100</v>
      </c>
      <c r="C103" s="240" t="str">
        <f t="shared" si="66"/>
        <v>11S9</v>
      </c>
      <c r="D103" s="241">
        <v>11</v>
      </c>
      <c r="E103" s="242">
        <v>9</v>
      </c>
      <c r="F103" s="395">
        <f>IF(D103="","",VLOOKUP(D103,'様式A-2'!$B$10:$E$438,4,0))</f>
        <v>101.45700000000001</v>
      </c>
      <c r="G103" s="242" t="s">
        <v>346</v>
      </c>
      <c r="H103" s="242" t="s">
        <v>367</v>
      </c>
      <c r="I103" s="242" t="s">
        <v>347</v>
      </c>
      <c r="J103" s="242" t="s">
        <v>654</v>
      </c>
      <c r="K103" s="242" t="str">
        <f t="shared" si="67"/>
        <v>欠損</v>
      </c>
      <c r="L103" s="342"/>
      <c r="M103" s="342"/>
      <c r="N103" s="342">
        <v>3</v>
      </c>
      <c r="O103" s="342">
        <v>0.1</v>
      </c>
      <c r="P103" s="384"/>
      <c r="Q103" s="243" t="str">
        <f t="shared" si="78"/>
        <v xml:space="preserve">3.0m×0.1m </v>
      </c>
      <c r="R103" s="244">
        <f t="shared" si="68"/>
        <v>0.3</v>
      </c>
      <c r="S103" s="244" t="str">
        <f t="shared" si="69"/>
        <v/>
      </c>
      <c r="T103" s="242" t="s">
        <v>760</v>
      </c>
      <c r="U103" s="242" t="s">
        <v>620</v>
      </c>
      <c r="V103" s="242" t="str">
        <f t="shared" si="84"/>
        <v>Ⅱ</v>
      </c>
      <c r="W103" s="242"/>
      <c r="X103" s="242" t="s">
        <v>629</v>
      </c>
      <c r="Y103" s="242" t="str">
        <f t="shared" si="70"/>
        <v>－</v>
      </c>
      <c r="Z103" s="242" t="str">
        <f t="shared" si="71"/>
        <v>－</v>
      </c>
      <c r="AA103" s="242" t="s">
        <v>1106</v>
      </c>
      <c r="AB103" s="242" t="s">
        <v>1106</v>
      </c>
      <c r="AC103" s="242" t="s">
        <v>1106</v>
      </c>
      <c r="AD103" s="242" t="s">
        <v>1095</v>
      </c>
      <c r="AE103" s="242" t="s">
        <v>1095</v>
      </c>
      <c r="AF103" s="242" t="s">
        <v>1095</v>
      </c>
      <c r="AG103" s="242"/>
      <c r="AH103" s="243" t="str">
        <f t="shared" si="77"/>
        <v xml:space="preserve">欠損、3.0m×0.1m </v>
      </c>
      <c r="AI103" s="243" t="s">
        <v>947</v>
      </c>
      <c r="BG103" s="246">
        <f t="shared" si="85"/>
        <v>11</v>
      </c>
      <c r="BH103" s="243">
        <f t="shared" si="86"/>
        <v>0</v>
      </c>
      <c r="BI103" s="243">
        <f t="shared" si="87"/>
        <v>0</v>
      </c>
      <c r="BJ103" s="243">
        <f t="shared" si="88"/>
        <v>0</v>
      </c>
      <c r="BK103" s="347">
        <f t="shared" si="89"/>
        <v>0</v>
      </c>
      <c r="BL103" s="247">
        <f t="shared" si="90"/>
        <v>0</v>
      </c>
      <c r="BM103" s="244">
        <f t="shared" si="91"/>
        <v>0</v>
      </c>
      <c r="BN103" s="244">
        <f t="shared" si="92"/>
        <v>0</v>
      </c>
      <c r="BO103" s="248">
        <f t="shared" si="93"/>
        <v>0</v>
      </c>
      <c r="BP103" s="249">
        <f t="shared" si="94"/>
        <v>0</v>
      </c>
      <c r="BQ103" s="244">
        <f t="shared" si="95"/>
        <v>0</v>
      </c>
      <c r="BR103" s="244">
        <f t="shared" si="96"/>
        <v>0</v>
      </c>
      <c r="BS103" s="250">
        <f t="shared" si="97"/>
        <v>0</v>
      </c>
      <c r="BT103" s="251" t="str">
        <f t="shared" si="98"/>
        <v/>
      </c>
      <c r="BU103" s="346">
        <f t="shared" si="99"/>
        <v>0</v>
      </c>
      <c r="BV103" s="346">
        <f t="shared" si="100"/>
        <v>0</v>
      </c>
      <c r="BW103" s="346">
        <f t="shared" si="101"/>
        <v>0</v>
      </c>
      <c r="BX103" s="348">
        <f t="shared" si="102"/>
        <v>0</v>
      </c>
      <c r="BY103" s="247">
        <f t="shared" si="103"/>
        <v>0</v>
      </c>
      <c r="BZ103" s="244">
        <f t="shared" si="104"/>
        <v>0</v>
      </c>
      <c r="CA103" s="244">
        <f t="shared" si="105"/>
        <v>0</v>
      </c>
      <c r="CB103" s="248">
        <f t="shared" si="106"/>
        <v>0</v>
      </c>
      <c r="CC103" s="247">
        <f t="shared" si="107"/>
        <v>0</v>
      </c>
      <c r="CD103" s="244">
        <f t="shared" si="108"/>
        <v>0</v>
      </c>
      <c r="CE103" s="244">
        <f t="shared" si="109"/>
        <v>0</v>
      </c>
      <c r="CF103" s="244">
        <f t="shared" si="110"/>
        <v>0</v>
      </c>
    </row>
    <row r="104" spans="1:84" ht="20.100000000000001" customHeight="1" x14ac:dyDescent="0.15">
      <c r="A104" s="238">
        <v>101</v>
      </c>
      <c r="B104" s="239">
        <v>101</v>
      </c>
      <c r="C104" s="240" t="str">
        <f t="shared" si="66"/>
        <v>11S10</v>
      </c>
      <c r="D104" s="241">
        <v>11</v>
      </c>
      <c r="E104" s="242">
        <v>10</v>
      </c>
      <c r="F104" s="395">
        <f>IF(D104="","",VLOOKUP(D104,'様式A-2'!$B$10:$E$438,4,0))</f>
        <v>101.45700000000001</v>
      </c>
      <c r="G104" s="242" t="s">
        <v>346</v>
      </c>
      <c r="H104" s="242" t="s">
        <v>884</v>
      </c>
      <c r="I104" s="242" t="s">
        <v>347</v>
      </c>
      <c r="J104" s="242" t="s">
        <v>942</v>
      </c>
      <c r="K104" s="242" t="str">
        <f t="shared" si="67"/>
        <v>破損</v>
      </c>
      <c r="L104" s="342"/>
      <c r="M104" s="342"/>
      <c r="N104" s="342">
        <v>0.5</v>
      </c>
      <c r="O104" s="342">
        <v>0.15</v>
      </c>
      <c r="P104" s="384"/>
      <c r="Q104" s="243" t="str">
        <f>IF(C104="","",IF(J104="ひび割れ","幅"&amp;TEXT(L104,"0.0")&amp;"mm×長さ"&amp;TEXT(M104,"0.0")&amp;"m",IF(N104="",P104,IF(J104="その他",P104&amp;"、"&amp;TEXT(N104,"0.0")&amp;"m×"&amp;TEXT(O104,"0.0")&amp;"m ",TEXT(N104,"0.0")&amp;"m×"&amp;TEXT(O104,"0.00")&amp;"m "&amp;P104))))</f>
        <v xml:space="preserve">0.5m×0.15m </v>
      </c>
      <c r="R104" s="244">
        <f t="shared" si="68"/>
        <v>0.08</v>
      </c>
      <c r="S104" s="244" t="str">
        <f t="shared" si="69"/>
        <v/>
      </c>
      <c r="T104" s="242" t="s">
        <v>760</v>
      </c>
      <c r="U104" s="242" t="s">
        <v>620</v>
      </c>
      <c r="V104" s="242" t="str">
        <f t="shared" si="84"/>
        <v>Ⅱ</v>
      </c>
      <c r="W104" s="242"/>
      <c r="X104" s="242" t="s">
        <v>629</v>
      </c>
      <c r="Y104" s="242" t="str">
        <f t="shared" si="70"/>
        <v>－</v>
      </c>
      <c r="Z104" s="242" t="str">
        <f t="shared" si="71"/>
        <v>－</v>
      </c>
      <c r="AA104" s="242" t="s">
        <v>1106</v>
      </c>
      <c r="AB104" s="242" t="s">
        <v>1106</v>
      </c>
      <c r="AC104" s="242" t="s">
        <v>1106</v>
      </c>
      <c r="AD104" s="242" t="s">
        <v>1095</v>
      </c>
      <c r="AE104" s="242" t="s">
        <v>1095</v>
      </c>
      <c r="AF104" s="242" t="s">
        <v>1095</v>
      </c>
      <c r="AG104" s="242"/>
      <c r="AH104" s="243" t="str">
        <f t="shared" si="77"/>
        <v xml:space="preserve">破損、0.5m×0.15m </v>
      </c>
      <c r="AI104" s="243" t="str">
        <f t="shared" si="83"/>
        <v xml:space="preserve">0.5m×0.15m </v>
      </c>
      <c r="BG104" s="246">
        <f t="shared" si="85"/>
        <v>11</v>
      </c>
      <c r="BH104" s="243">
        <f t="shared" si="86"/>
        <v>0</v>
      </c>
      <c r="BI104" s="243">
        <f t="shared" si="87"/>
        <v>0</v>
      </c>
      <c r="BJ104" s="243">
        <f t="shared" si="88"/>
        <v>0</v>
      </c>
      <c r="BK104" s="347">
        <f t="shared" si="89"/>
        <v>0</v>
      </c>
      <c r="BL104" s="247">
        <f t="shared" si="90"/>
        <v>0</v>
      </c>
      <c r="BM104" s="244">
        <f t="shared" si="91"/>
        <v>0</v>
      </c>
      <c r="BN104" s="244">
        <f t="shared" si="92"/>
        <v>0</v>
      </c>
      <c r="BO104" s="248">
        <f t="shared" si="93"/>
        <v>0</v>
      </c>
      <c r="BP104" s="249">
        <f t="shared" si="94"/>
        <v>0</v>
      </c>
      <c r="BQ104" s="244">
        <f t="shared" si="95"/>
        <v>0</v>
      </c>
      <c r="BR104" s="244">
        <f t="shared" si="96"/>
        <v>0</v>
      </c>
      <c r="BS104" s="250">
        <f t="shared" si="97"/>
        <v>0</v>
      </c>
      <c r="BT104" s="251">
        <f t="shared" si="98"/>
        <v>11</v>
      </c>
      <c r="BU104" s="346">
        <f t="shared" si="99"/>
        <v>0</v>
      </c>
      <c r="BV104" s="346">
        <f t="shared" si="100"/>
        <v>0</v>
      </c>
      <c r="BW104" s="346">
        <f t="shared" si="101"/>
        <v>0</v>
      </c>
      <c r="BX104" s="348">
        <f t="shared" si="102"/>
        <v>0</v>
      </c>
      <c r="BY104" s="247">
        <f t="shared" si="103"/>
        <v>0</v>
      </c>
      <c r="BZ104" s="244">
        <f t="shared" si="104"/>
        <v>0</v>
      </c>
      <c r="CA104" s="244">
        <f t="shared" si="105"/>
        <v>0</v>
      </c>
      <c r="CB104" s="248">
        <f t="shared" si="106"/>
        <v>0</v>
      </c>
      <c r="CC104" s="247">
        <f t="shared" si="107"/>
        <v>0</v>
      </c>
      <c r="CD104" s="244">
        <f t="shared" si="108"/>
        <v>0</v>
      </c>
      <c r="CE104" s="244">
        <f t="shared" si="109"/>
        <v>0</v>
      </c>
      <c r="CF104" s="244">
        <f t="shared" si="110"/>
        <v>0</v>
      </c>
    </row>
    <row r="105" spans="1:84" ht="20.100000000000001" customHeight="1" x14ac:dyDescent="0.15">
      <c r="A105" s="238">
        <v>102</v>
      </c>
      <c r="B105" s="239">
        <v>102</v>
      </c>
      <c r="C105" s="240" t="str">
        <f t="shared" si="66"/>
        <v>12S1</v>
      </c>
      <c r="D105" s="241">
        <v>12</v>
      </c>
      <c r="E105" s="242">
        <f>IF(D105="","",COUNTIF($D$4:D105,D105))</f>
        <v>1</v>
      </c>
      <c r="F105" s="395">
        <f>IF(D105="","",VLOOKUP(D105,'様式A-2'!$B$10:$E$438,4,0))</f>
        <v>110.40200000000002</v>
      </c>
      <c r="G105" s="242" t="s">
        <v>547</v>
      </c>
      <c r="H105" s="242" t="s">
        <v>496</v>
      </c>
      <c r="I105" s="242" t="s">
        <v>347</v>
      </c>
      <c r="J105" s="242" t="s">
        <v>545</v>
      </c>
      <c r="K105" s="242" t="str">
        <f t="shared" si="67"/>
        <v>うき・はく離</v>
      </c>
      <c r="L105" s="342"/>
      <c r="M105" s="342"/>
      <c r="N105" s="342">
        <v>0.1</v>
      </c>
      <c r="O105" s="342">
        <v>8.9</v>
      </c>
      <c r="P105" s="384"/>
      <c r="Q105" s="243" t="str">
        <f t="shared" si="78"/>
        <v xml:space="preserve">0.1m×8.9m </v>
      </c>
      <c r="R105" s="244">
        <f t="shared" si="68"/>
        <v>0.89</v>
      </c>
      <c r="S105" s="244" t="str">
        <f t="shared" si="69"/>
        <v/>
      </c>
      <c r="T105" s="242" t="s">
        <v>760</v>
      </c>
      <c r="U105" s="242" t="s">
        <v>620</v>
      </c>
      <c r="V105" s="242" t="str">
        <f t="shared" si="84"/>
        <v>Ⅱ</v>
      </c>
      <c r="W105" s="242"/>
      <c r="X105" s="242" t="s">
        <v>618</v>
      </c>
      <c r="Y105" s="242" t="str">
        <f t="shared" si="70"/>
        <v>Ⅱ</v>
      </c>
      <c r="Z105" s="242" t="str">
        <f t="shared" si="71"/>
        <v>Ⅱ</v>
      </c>
      <c r="AA105" s="242" t="str">
        <f t="shared" si="72"/>
        <v>否</v>
      </c>
      <c r="AB105" s="242" t="str">
        <f t="shared" si="73"/>
        <v>要監視</v>
      </c>
      <c r="AC105" s="242" t="str">
        <f t="shared" ref="AC105:AC115" si="120">IF(D105="","",IF(T105="対策済","済",IF(AND(T105="新規確認",W105=""),"未",IF(AND(W105&lt;&gt;"Ⅰ",X105="Ⅰ"),"済","継続"))))</f>
        <v>継続</v>
      </c>
      <c r="AD105" s="242" t="str">
        <f t="shared" ref="AD105:AD115" si="121">IF(D105="","",IF(P105="叩き落し",P105,IF(T105="新規確認","－",INDEX($AM$4:$AQ$38,MATCH(K105,$AL$4:$AL$38,0),MATCH(X105,$AM$3:$AQ$3,0)))))</f>
        <v>監視（日常巡視）</v>
      </c>
      <c r="AE105" s="242" t="str">
        <f t="shared" ref="AE105:AE115" si="122">IF(D105="","",INDEX($AT$4:$AX$38,MATCH(K105,$AS$4:$AS$38,0),MATCH(X105,$AT$3:$AX$3,0)))</f>
        <v>－</v>
      </c>
      <c r="AF105" s="242" t="str">
        <f t="shared" ref="AF105:AF115" si="123">IF(D105="","",INDEX($BA$4:$BE$38,MATCH(K105,$AZ$4:$AZ$38,0),MATCH(X105,$BA$3:$BE$3,0)))</f>
        <v>継続監視</v>
      </c>
      <c r="AG105" s="242"/>
      <c r="AH105" s="243" t="str">
        <f t="shared" si="77"/>
        <v xml:space="preserve">うき・はく離、0.1m×8.9m </v>
      </c>
      <c r="AI105" s="243" t="s">
        <v>957</v>
      </c>
      <c r="BG105" s="246">
        <f t="shared" si="85"/>
        <v>12</v>
      </c>
      <c r="BH105" s="243">
        <f t="shared" si="86"/>
        <v>0</v>
      </c>
      <c r="BI105" s="243">
        <f t="shared" si="87"/>
        <v>0</v>
      </c>
      <c r="BJ105" s="243">
        <f t="shared" si="88"/>
        <v>0</v>
      </c>
      <c r="BK105" s="347">
        <f t="shared" si="89"/>
        <v>0</v>
      </c>
      <c r="BL105" s="247">
        <f t="shared" si="90"/>
        <v>0</v>
      </c>
      <c r="BM105" s="244">
        <f t="shared" si="91"/>
        <v>0</v>
      </c>
      <c r="BN105" s="244">
        <f t="shared" si="92"/>
        <v>0</v>
      </c>
      <c r="BO105" s="248">
        <f t="shared" si="93"/>
        <v>0.89</v>
      </c>
      <c r="BP105" s="249">
        <f t="shared" si="94"/>
        <v>0</v>
      </c>
      <c r="BQ105" s="244">
        <f t="shared" si="95"/>
        <v>0</v>
      </c>
      <c r="BR105" s="244">
        <f t="shared" si="96"/>
        <v>0</v>
      </c>
      <c r="BS105" s="250">
        <f t="shared" si="97"/>
        <v>0</v>
      </c>
      <c r="BT105" s="251" t="str">
        <f t="shared" si="98"/>
        <v/>
      </c>
      <c r="BU105" s="346">
        <f t="shared" si="99"/>
        <v>0</v>
      </c>
      <c r="BV105" s="346">
        <f t="shared" si="100"/>
        <v>0</v>
      </c>
      <c r="BW105" s="346">
        <f t="shared" si="101"/>
        <v>0</v>
      </c>
      <c r="BX105" s="348">
        <f t="shared" si="102"/>
        <v>0</v>
      </c>
      <c r="BY105" s="247">
        <f t="shared" si="103"/>
        <v>0</v>
      </c>
      <c r="BZ105" s="244">
        <f t="shared" si="104"/>
        <v>0</v>
      </c>
      <c r="CA105" s="244">
        <f t="shared" si="105"/>
        <v>0</v>
      </c>
      <c r="CB105" s="248">
        <f t="shared" si="106"/>
        <v>0.89</v>
      </c>
      <c r="CC105" s="247">
        <f t="shared" si="107"/>
        <v>0</v>
      </c>
      <c r="CD105" s="244">
        <f t="shared" si="108"/>
        <v>0</v>
      </c>
      <c r="CE105" s="244">
        <f t="shared" si="109"/>
        <v>0</v>
      </c>
      <c r="CF105" s="244">
        <f t="shared" si="110"/>
        <v>0</v>
      </c>
    </row>
    <row r="106" spans="1:84" ht="20.100000000000001" customHeight="1" x14ac:dyDescent="0.15">
      <c r="A106" s="238">
        <v>103</v>
      </c>
      <c r="B106" s="239">
        <v>103</v>
      </c>
      <c r="C106" s="240" t="str">
        <f t="shared" si="66"/>
        <v>12S4</v>
      </c>
      <c r="D106" s="241">
        <v>12</v>
      </c>
      <c r="E106" s="242">
        <v>4</v>
      </c>
      <c r="F106" s="395">
        <f>IF(D106="","",VLOOKUP(D106,'様式A-2'!$B$10:$E$438,4,0))</f>
        <v>110.40200000000002</v>
      </c>
      <c r="G106" s="242" t="s">
        <v>547</v>
      </c>
      <c r="H106" s="242" t="s">
        <v>498</v>
      </c>
      <c r="I106" s="242" t="s">
        <v>348</v>
      </c>
      <c r="J106" s="242" t="s">
        <v>348</v>
      </c>
      <c r="K106" s="242" t="str">
        <f t="shared" si="67"/>
        <v>漏水</v>
      </c>
      <c r="L106" s="342"/>
      <c r="M106" s="342"/>
      <c r="N106" s="342">
        <v>1.5</v>
      </c>
      <c r="O106" s="342">
        <v>7.6</v>
      </c>
      <c r="P106" s="384" t="s">
        <v>902</v>
      </c>
      <c r="Q106" s="243" t="str">
        <f t="shared" si="78"/>
        <v>1.5m×7.6m 遊離石灰</v>
      </c>
      <c r="R106" s="244">
        <f t="shared" si="68"/>
        <v>11.4</v>
      </c>
      <c r="S106" s="244" t="str">
        <f t="shared" si="69"/>
        <v>遊離石灰</v>
      </c>
      <c r="T106" s="242" t="s">
        <v>917</v>
      </c>
      <c r="U106" s="242" t="s">
        <v>620</v>
      </c>
      <c r="V106" s="242" t="str">
        <f t="shared" si="84"/>
        <v>Ⅱ</v>
      </c>
      <c r="W106" s="242"/>
      <c r="X106" s="242" t="s">
        <v>618</v>
      </c>
      <c r="Y106" s="242" t="str">
        <f t="shared" si="70"/>
        <v>Ⅱ</v>
      </c>
      <c r="Z106" s="242" t="str">
        <f t="shared" si="71"/>
        <v>Ⅱ</v>
      </c>
      <c r="AA106" s="242" t="str">
        <f t="shared" si="72"/>
        <v>否</v>
      </c>
      <c r="AB106" s="242" t="str">
        <f t="shared" si="73"/>
        <v>要監視</v>
      </c>
      <c r="AC106" s="242" t="str">
        <f t="shared" si="120"/>
        <v>継続</v>
      </c>
      <c r="AD106" s="242" t="str">
        <f t="shared" si="121"/>
        <v>監視（日常巡視）</v>
      </c>
      <c r="AE106" s="242" t="str">
        <f t="shared" si="122"/>
        <v>－</v>
      </c>
      <c r="AF106" s="242" t="str">
        <f t="shared" si="123"/>
        <v>継続監視</v>
      </c>
      <c r="AG106" s="242"/>
      <c r="AH106" s="243" t="str">
        <f t="shared" si="77"/>
        <v>漏水、1.5m×7.6m 遊離石灰</v>
      </c>
      <c r="AI106" s="243" t="s">
        <v>905</v>
      </c>
      <c r="BG106" s="246">
        <f t="shared" si="85"/>
        <v>12</v>
      </c>
      <c r="BH106" s="243">
        <f t="shared" si="86"/>
        <v>0</v>
      </c>
      <c r="BI106" s="243">
        <f t="shared" si="87"/>
        <v>0</v>
      </c>
      <c r="BJ106" s="243">
        <f t="shared" si="88"/>
        <v>0</v>
      </c>
      <c r="BK106" s="347">
        <f t="shared" si="89"/>
        <v>0</v>
      </c>
      <c r="BL106" s="247">
        <f t="shared" si="90"/>
        <v>0</v>
      </c>
      <c r="BM106" s="244">
        <f t="shared" si="91"/>
        <v>0</v>
      </c>
      <c r="BN106" s="244">
        <f t="shared" si="92"/>
        <v>0</v>
      </c>
      <c r="BO106" s="248">
        <f t="shared" si="93"/>
        <v>0</v>
      </c>
      <c r="BP106" s="249">
        <f t="shared" si="94"/>
        <v>0</v>
      </c>
      <c r="BQ106" s="244">
        <f t="shared" si="95"/>
        <v>0</v>
      </c>
      <c r="BR106" s="244">
        <f t="shared" si="96"/>
        <v>0</v>
      </c>
      <c r="BS106" s="250">
        <f t="shared" si="97"/>
        <v>11.4</v>
      </c>
      <c r="BT106" s="251" t="str">
        <f t="shared" si="98"/>
        <v/>
      </c>
      <c r="BU106" s="346">
        <f t="shared" si="99"/>
        <v>0</v>
      </c>
      <c r="BV106" s="346">
        <f t="shared" si="100"/>
        <v>0</v>
      </c>
      <c r="BW106" s="346">
        <f t="shared" si="101"/>
        <v>0</v>
      </c>
      <c r="BX106" s="348">
        <f t="shared" si="102"/>
        <v>0</v>
      </c>
      <c r="BY106" s="247">
        <f t="shared" si="103"/>
        <v>0</v>
      </c>
      <c r="BZ106" s="244">
        <f t="shared" si="104"/>
        <v>0</v>
      </c>
      <c r="CA106" s="244">
        <f t="shared" si="105"/>
        <v>0</v>
      </c>
      <c r="CB106" s="248">
        <f t="shared" si="106"/>
        <v>0</v>
      </c>
      <c r="CC106" s="247">
        <f t="shared" si="107"/>
        <v>0</v>
      </c>
      <c r="CD106" s="244">
        <f t="shared" si="108"/>
        <v>0</v>
      </c>
      <c r="CE106" s="244">
        <f t="shared" si="109"/>
        <v>0</v>
      </c>
      <c r="CF106" s="244">
        <f t="shared" si="110"/>
        <v>11.4</v>
      </c>
    </row>
    <row r="107" spans="1:84" ht="20.100000000000001" customHeight="1" x14ac:dyDescent="0.15">
      <c r="A107" s="238">
        <v>104</v>
      </c>
      <c r="B107" s="239">
        <v>104</v>
      </c>
      <c r="C107" s="240" t="str">
        <f t="shared" si="66"/>
        <v>12S5</v>
      </c>
      <c r="D107" s="241">
        <v>12</v>
      </c>
      <c r="E107" s="242">
        <v>5</v>
      </c>
      <c r="F107" s="395">
        <f>IF(D107="","",VLOOKUP(D107,'様式A-2'!$B$10:$E$438,4,0))</f>
        <v>110.40200000000002</v>
      </c>
      <c r="G107" s="242" t="s">
        <v>547</v>
      </c>
      <c r="H107" s="242" t="s">
        <v>499</v>
      </c>
      <c r="I107" s="242" t="s">
        <v>347</v>
      </c>
      <c r="J107" s="242" t="s">
        <v>351</v>
      </c>
      <c r="K107" s="242" t="str">
        <f t="shared" si="67"/>
        <v>ひび割れ</v>
      </c>
      <c r="L107" s="342">
        <v>0.3</v>
      </c>
      <c r="M107" s="342">
        <v>3.8</v>
      </c>
      <c r="N107" s="342"/>
      <c r="O107" s="342"/>
      <c r="P107" s="384"/>
      <c r="Q107" s="243" t="str">
        <f t="shared" si="78"/>
        <v>幅0.3mm×長さ3.8m</v>
      </c>
      <c r="R107" s="244">
        <f t="shared" si="68"/>
        <v>0</v>
      </c>
      <c r="S107" s="244" t="str">
        <f t="shared" si="69"/>
        <v>幅0.3mm ひび割れ</v>
      </c>
      <c r="T107" s="242" t="s">
        <v>760</v>
      </c>
      <c r="U107" s="242" t="s">
        <v>620</v>
      </c>
      <c r="V107" s="242" t="str">
        <f t="shared" si="84"/>
        <v>Ⅱ</v>
      </c>
      <c r="W107" s="242"/>
      <c r="X107" s="242" t="s">
        <v>618</v>
      </c>
      <c r="Y107" s="242" t="str">
        <f t="shared" si="70"/>
        <v>Ⅱ</v>
      </c>
      <c r="Z107" s="242" t="str">
        <f t="shared" si="71"/>
        <v>Ⅱ</v>
      </c>
      <c r="AA107" s="242" t="str">
        <f t="shared" si="72"/>
        <v>否</v>
      </c>
      <c r="AB107" s="242" t="str">
        <f t="shared" si="73"/>
        <v>要監視</v>
      </c>
      <c r="AC107" s="242" t="str">
        <f t="shared" si="120"/>
        <v>継続</v>
      </c>
      <c r="AD107" s="242" t="str">
        <f t="shared" si="121"/>
        <v>監視（日常巡視）</v>
      </c>
      <c r="AE107" s="242" t="str">
        <f t="shared" si="122"/>
        <v>－</v>
      </c>
      <c r="AF107" s="242" t="str">
        <f t="shared" si="123"/>
        <v>継続監視</v>
      </c>
      <c r="AG107" s="242"/>
      <c r="AH107" s="243" t="str">
        <f t="shared" si="77"/>
        <v>ひび割れ、幅0.3mm×長さ3.8m</v>
      </c>
      <c r="AI107" s="243" t="s">
        <v>948</v>
      </c>
      <c r="BG107" s="246">
        <f t="shared" si="85"/>
        <v>12</v>
      </c>
      <c r="BH107" s="243">
        <f t="shared" si="86"/>
        <v>0</v>
      </c>
      <c r="BI107" s="243">
        <f t="shared" si="87"/>
        <v>0</v>
      </c>
      <c r="BJ107" s="243">
        <f t="shared" si="88"/>
        <v>0</v>
      </c>
      <c r="BK107" s="347">
        <f t="shared" si="89"/>
        <v>0</v>
      </c>
      <c r="BL107" s="247">
        <f t="shared" si="90"/>
        <v>0</v>
      </c>
      <c r="BM107" s="244">
        <f t="shared" si="91"/>
        <v>0</v>
      </c>
      <c r="BN107" s="244">
        <f t="shared" si="92"/>
        <v>0</v>
      </c>
      <c r="BO107" s="248">
        <f t="shared" si="93"/>
        <v>0</v>
      </c>
      <c r="BP107" s="249">
        <f t="shared" si="94"/>
        <v>0</v>
      </c>
      <c r="BQ107" s="244">
        <f t="shared" si="95"/>
        <v>0</v>
      </c>
      <c r="BR107" s="244">
        <f t="shared" si="96"/>
        <v>0</v>
      </c>
      <c r="BS107" s="250">
        <f t="shared" si="97"/>
        <v>0</v>
      </c>
      <c r="BT107" s="251" t="str">
        <f t="shared" si="98"/>
        <v/>
      </c>
      <c r="BU107" s="346">
        <f t="shared" si="99"/>
        <v>0</v>
      </c>
      <c r="BV107" s="346">
        <f t="shared" si="100"/>
        <v>0</v>
      </c>
      <c r="BW107" s="346">
        <f t="shared" si="101"/>
        <v>0</v>
      </c>
      <c r="BX107" s="348">
        <f t="shared" si="102"/>
        <v>0</v>
      </c>
      <c r="BY107" s="247">
        <f t="shared" si="103"/>
        <v>0</v>
      </c>
      <c r="BZ107" s="244">
        <f t="shared" si="104"/>
        <v>0</v>
      </c>
      <c r="CA107" s="244">
        <f t="shared" si="105"/>
        <v>0</v>
      </c>
      <c r="CB107" s="248">
        <f t="shared" si="106"/>
        <v>0</v>
      </c>
      <c r="CC107" s="247">
        <f t="shared" si="107"/>
        <v>0</v>
      </c>
      <c r="CD107" s="244">
        <f t="shared" si="108"/>
        <v>0</v>
      </c>
      <c r="CE107" s="244">
        <f t="shared" si="109"/>
        <v>0</v>
      </c>
      <c r="CF107" s="244">
        <f t="shared" si="110"/>
        <v>0</v>
      </c>
    </row>
    <row r="108" spans="1:84" ht="20.100000000000001" customHeight="1" x14ac:dyDescent="0.15">
      <c r="A108" s="238">
        <v>105</v>
      </c>
      <c r="B108" s="239">
        <v>105</v>
      </c>
      <c r="C108" s="240" t="str">
        <f t="shared" si="66"/>
        <v>12S6</v>
      </c>
      <c r="D108" s="241">
        <v>12</v>
      </c>
      <c r="E108" s="242">
        <v>6</v>
      </c>
      <c r="F108" s="395">
        <f>IF(D108="","",VLOOKUP(D108,'様式A-2'!$B$10:$E$438,4,0))</f>
        <v>110.40200000000002</v>
      </c>
      <c r="G108" s="242" t="s">
        <v>547</v>
      </c>
      <c r="H108" s="242" t="s">
        <v>497</v>
      </c>
      <c r="I108" s="242" t="s">
        <v>348</v>
      </c>
      <c r="J108" s="242" t="s">
        <v>348</v>
      </c>
      <c r="K108" s="242" t="str">
        <f t="shared" si="67"/>
        <v>漏水</v>
      </c>
      <c r="L108" s="342"/>
      <c r="M108" s="342"/>
      <c r="N108" s="342">
        <v>2.6</v>
      </c>
      <c r="O108" s="342">
        <v>7.3</v>
      </c>
      <c r="P108" s="384" t="s">
        <v>902</v>
      </c>
      <c r="Q108" s="243" t="str">
        <f t="shared" si="78"/>
        <v>2.6m×7.3m 遊離石灰</v>
      </c>
      <c r="R108" s="244">
        <f t="shared" si="68"/>
        <v>18.98</v>
      </c>
      <c r="S108" s="244" t="str">
        <f t="shared" si="69"/>
        <v>遊離石灰</v>
      </c>
      <c r="T108" s="242" t="s">
        <v>917</v>
      </c>
      <c r="U108" s="242" t="s">
        <v>620</v>
      </c>
      <c r="V108" s="242" t="str">
        <f t="shared" si="84"/>
        <v>Ⅱ</v>
      </c>
      <c r="W108" s="242"/>
      <c r="X108" s="242" t="s">
        <v>618</v>
      </c>
      <c r="Y108" s="242" t="str">
        <f t="shared" si="70"/>
        <v>Ⅱ</v>
      </c>
      <c r="Z108" s="242" t="str">
        <f t="shared" si="71"/>
        <v>Ⅱ</v>
      </c>
      <c r="AA108" s="242" t="str">
        <f t="shared" si="72"/>
        <v>否</v>
      </c>
      <c r="AB108" s="242" t="str">
        <f t="shared" si="73"/>
        <v>要監視</v>
      </c>
      <c r="AC108" s="242" t="str">
        <f t="shared" si="120"/>
        <v>継続</v>
      </c>
      <c r="AD108" s="242" t="str">
        <f t="shared" si="121"/>
        <v>監視（日常巡視）</v>
      </c>
      <c r="AE108" s="242" t="str">
        <f t="shared" si="122"/>
        <v>－</v>
      </c>
      <c r="AF108" s="242" t="str">
        <f t="shared" si="123"/>
        <v>継続監視</v>
      </c>
      <c r="AG108" s="242"/>
      <c r="AH108" s="243" t="str">
        <f t="shared" si="77"/>
        <v>漏水、2.6m×7.3m 遊離石灰</v>
      </c>
      <c r="AI108" s="243" t="s">
        <v>905</v>
      </c>
      <c r="BG108" s="246">
        <f t="shared" si="85"/>
        <v>12</v>
      </c>
      <c r="BH108" s="243">
        <f t="shared" si="86"/>
        <v>0</v>
      </c>
      <c r="BI108" s="243">
        <f t="shared" si="87"/>
        <v>0</v>
      </c>
      <c r="BJ108" s="243">
        <f t="shared" si="88"/>
        <v>0</v>
      </c>
      <c r="BK108" s="347">
        <f t="shared" si="89"/>
        <v>0</v>
      </c>
      <c r="BL108" s="247">
        <f t="shared" si="90"/>
        <v>0</v>
      </c>
      <c r="BM108" s="244">
        <f t="shared" si="91"/>
        <v>0</v>
      </c>
      <c r="BN108" s="244">
        <f t="shared" si="92"/>
        <v>0</v>
      </c>
      <c r="BO108" s="248">
        <f t="shared" si="93"/>
        <v>0</v>
      </c>
      <c r="BP108" s="249">
        <f t="shared" si="94"/>
        <v>0</v>
      </c>
      <c r="BQ108" s="244">
        <f t="shared" si="95"/>
        <v>0</v>
      </c>
      <c r="BR108" s="244">
        <f t="shared" si="96"/>
        <v>0</v>
      </c>
      <c r="BS108" s="250">
        <f t="shared" si="97"/>
        <v>18.98</v>
      </c>
      <c r="BT108" s="251" t="str">
        <f t="shared" si="98"/>
        <v/>
      </c>
      <c r="BU108" s="346">
        <f t="shared" si="99"/>
        <v>0</v>
      </c>
      <c r="BV108" s="346">
        <f t="shared" si="100"/>
        <v>0</v>
      </c>
      <c r="BW108" s="346">
        <f t="shared" si="101"/>
        <v>0</v>
      </c>
      <c r="BX108" s="348">
        <f t="shared" si="102"/>
        <v>0</v>
      </c>
      <c r="BY108" s="247">
        <f t="shared" si="103"/>
        <v>0</v>
      </c>
      <c r="BZ108" s="244">
        <f t="shared" si="104"/>
        <v>0</v>
      </c>
      <c r="CA108" s="244">
        <f t="shared" si="105"/>
        <v>0</v>
      </c>
      <c r="CB108" s="248">
        <f t="shared" si="106"/>
        <v>0</v>
      </c>
      <c r="CC108" s="247">
        <f t="shared" si="107"/>
        <v>0</v>
      </c>
      <c r="CD108" s="244">
        <f t="shared" si="108"/>
        <v>0</v>
      </c>
      <c r="CE108" s="244">
        <f t="shared" si="109"/>
        <v>0</v>
      </c>
      <c r="CF108" s="244">
        <f t="shared" si="110"/>
        <v>18.98</v>
      </c>
    </row>
    <row r="109" spans="1:84" ht="20.100000000000001" customHeight="1" x14ac:dyDescent="0.15">
      <c r="A109" s="238">
        <v>106</v>
      </c>
      <c r="B109" s="239">
        <v>106</v>
      </c>
      <c r="C109" s="240" t="str">
        <f t="shared" si="66"/>
        <v>12S7</v>
      </c>
      <c r="D109" s="241">
        <v>12</v>
      </c>
      <c r="E109" s="242">
        <v>7</v>
      </c>
      <c r="F109" s="395">
        <f>IF(D109="","",VLOOKUP(D109,'様式A-2'!$B$10:$E$438,4,0))</f>
        <v>110.40200000000002</v>
      </c>
      <c r="G109" s="242" t="s">
        <v>547</v>
      </c>
      <c r="H109" s="242" t="s">
        <v>495</v>
      </c>
      <c r="I109" s="242" t="s">
        <v>347</v>
      </c>
      <c r="J109" s="242" t="s">
        <v>545</v>
      </c>
      <c r="K109" s="242" t="str">
        <f t="shared" si="67"/>
        <v>うき・はく離</v>
      </c>
      <c r="L109" s="342"/>
      <c r="M109" s="342"/>
      <c r="N109" s="342">
        <v>0.1</v>
      </c>
      <c r="O109" s="342">
        <v>9</v>
      </c>
      <c r="P109" s="384"/>
      <c r="Q109" s="243" t="str">
        <f t="shared" si="78"/>
        <v xml:space="preserve">0.1m×9.0m </v>
      </c>
      <c r="R109" s="244">
        <f t="shared" si="68"/>
        <v>0.9</v>
      </c>
      <c r="S109" s="244" t="str">
        <f t="shared" si="69"/>
        <v/>
      </c>
      <c r="T109" s="242" t="s">
        <v>760</v>
      </c>
      <c r="U109" s="242" t="s">
        <v>620</v>
      </c>
      <c r="V109" s="242" t="str">
        <f t="shared" si="84"/>
        <v>Ⅱ</v>
      </c>
      <c r="W109" s="242"/>
      <c r="X109" s="242" t="s">
        <v>618</v>
      </c>
      <c r="Y109" s="242" t="str">
        <f t="shared" si="70"/>
        <v>Ⅱ</v>
      </c>
      <c r="Z109" s="242" t="str">
        <f t="shared" si="71"/>
        <v>Ⅱ</v>
      </c>
      <c r="AA109" s="242" t="str">
        <f t="shared" ref="AA109:AA167" si="124">IF(D109="","",IF(OR(X109="Ⅲ",X109="Ⅳ"),"要","否"))</f>
        <v>否</v>
      </c>
      <c r="AB109" s="242" t="str">
        <f t="shared" si="73"/>
        <v>要監視</v>
      </c>
      <c r="AC109" s="242" t="str">
        <f t="shared" si="120"/>
        <v>継続</v>
      </c>
      <c r="AD109" s="242" t="str">
        <f t="shared" si="121"/>
        <v>監視（日常巡視）</v>
      </c>
      <c r="AE109" s="242" t="str">
        <f t="shared" si="122"/>
        <v>－</v>
      </c>
      <c r="AF109" s="242" t="str">
        <f t="shared" si="123"/>
        <v>継続監視</v>
      </c>
      <c r="AG109" s="242"/>
      <c r="AH109" s="243" t="str">
        <f t="shared" si="77"/>
        <v xml:space="preserve">うき・はく離、0.1m×9.0m </v>
      </c>
      <c r="AI109" s="243" t="s">
        <v>949</v>
      </c>
      <c r="BG109" s="246">
        <f t="shared" si="85"/>
        <v>12</v>
      </c>
      <c r="BH109" s="243">
        <f t="shared" si="86"/>
        <v>0</v>
      </c>
      <c r="BI109" s="243">
        <f t="shared" si="87"/>
        <v>0</v>
      </c>
      <c r="BJ109" s="243">
        <f t="shared" si="88"/>
        <v>0</v>
      </c>
      <c r="BK109" s="347">
        <f t="shared" si="89"/>
        <v>0</v>
      </c>
      <c r="BL109" s="247">
        <f t="shared" si="90"/>
        <v>0</v>
      </c>
      <c r="BM109" s="244">
        <f t="shared" si="91"/>
        <v>0</v>
      </c>
      <c r="BN109" s="244">
        <f t="shared" si="92"/>
        <v>0</v>
      </c>
      <c r="BO109" s="248">
        <f t="shared" si="93"/>
        <v>0.9</v>
      </c>
      <c r="BP109" s="249">
        <f t="shared" si="94"/>
        <v>0</v>
      </c>
      <c r="BQ109" s="244">
        <f t="shared" si="95"/>
        <v>0</v>
      </c>
      <c r="BR109" s="244">
        <f t="shared" si="96"/>
        <v>0</v>
      </c>
      <c r="BS109" s="250">
        <f t="shared" si="97"/>
        <v>0</v>
      </c>
      <c r="BT109" s="251">
        <f t="shared" si="98"/>
        <v>12</v>
      </c>
      <c r="BU109" s="346">
        <f t="shared" si="99"/>
        <v>0</v>
      </c>
      <c r="BV109" s="346">
        <f t="shared" si="100"/>
        <v>0</v>
      </c>
      <c r="BW109" s="346">
        <f t="shared" si="101"/>
        <v>0</v>
      </c>
      <c r="BX109" s="348">
        <f t="shared" si="102"/>
        <v>0</v>
      </c>
      <c r="BY109" s="247">
        <f t="shared" si="103"/>
        <v>0</v>
      </c>
      <c r="BZ109" s="244">
        <f t="shared" si="104"/>
        <v>0</v>
      </c>
      <c r="CA109" s="244">
        <f t="shared" si="105"/>
        <v>0</v>
      </c>
      <c r="CB109" s="248">
        <f t="shared" si="106"/>
        <v>0.9</v>
      </c>
      <c r="CC109" s="247">
        <f t="shared" si="107"/>
        <v>0</v>
      </c>
      <c r="CD109" s="244">
        <f t="shared" si="108"/>
        <v>0</v>
      </c>
      <c r="CE109" s="244">
        <f t="shared" si="109"/>
        <v>0</v>
      </c>
      <c r="CF109" s="244">
        <f t="shared" si="110"/>
        <v>0</v>
      </c>
    </row>
    <row r="110" spans="1:84" ht="20.100000000000001" customHeight="1" x14ac:dyDescent="0.15">
      <c r="A110" s="238">
        <v>107</v>
      </c>
      <c r="B110" s="239">
        <v>107</v>
      </c>
      <c r="C110" s="240" t="str">
        <f t="shared" ref="C110:C169" si="125">D110&amp;"S"&amp;E110</f>
        <v>13S1</v>
      </c>
      <c r="D110" s="241">
        <v>13</v>
      </c>
      <c r="E110" s="242">
        <f>IF(D110="","",COUNTIF($D$4:D110,D110))</f>
        <v>1</v>
      </c>
      <c r="F110" s="395">
        <f>IF(D110="","",VLOOKUP(D110,'様式A-2'!$B$10:$E$438,4,0))</f>
        <v>119.41500000000002</v>
      </c>
      <c r="G110" s="242" t="s">
        <v>547</v>
      </c>
      <c r="H110" s="242" t="s">
        <v>496</v>
      </c>
      <c r="I110" s="242" t="s">
        <v>347</v>
      </c>
      <c r="J110" s="242" t="s">
        <v>545</v>
      </c>
      <c r="K110" s="242" t="str">
        <f t="shared" ref="K110:K169" si="126">J110</f>
        <v>うき・はく離</v>
      </c>
      <c r="L110" s="342"/>
      <c r="M110" s="342"/>
      <c r="N110" s="342">
        <v>0.1</v>
      </c>
      <c r="O110" s="342">
        <v>9</v>
      </c>
      <c r="P110" s="384"/>
      <c r="Q110" s="243" t="str">
        <f t="shared" si="78"/>
        <v xml:space="preserve">0.1m×9.0m </v>
      </c>
      <c r="R110" s="244">
        <f t="shared" ref="R110:R169" si="127">ROUND(N110*O110,2)</f>
        <v>0.9</v>
      </c>
      <c r="S110" s="244" t="str">
        <f t="shared" ref="S110:S169" si="128">IF(K110="ひび割れ","幅"&amp;TEXT(L110,"0.0")&amp;"mm "&amp;J110,IF(P110="","",P110))</f>
        <v/>
      </c>
      <c r="T110" s="242" t="s">
        <v>760</v>
      </c>
      <c r="U110" s="242" t="s">
        <v>620</v>
      </c>
      <c r="V110" s="242" t="str">
        <f t="shared" si="84"/>
        <v>Ⅱ</v>
      </c>
      <c r="W110" s="242"/>
      <c r="X110" s="242" t="s">
        <v>618</v>
      </c>
      <c r="Y110" s="242" t="str">
        <f t="shared" ref="Y110:Y169" si="129">IF(D110="","",IF(AND(W110&lt;&gt;"",OR(W110="Ⅱa",W110="Ⅱb")),"Ⅱ",IF(W110&lt;&gt;"",W110,IF(OR(X110="Ⅱa",X110="Ⅱb"),"Ⅱ",X110))))</f>
        <v>Ⅱ</v>
      </c>
      <c r="Z110" s="242" t="str">
        <f t="shared" ref="Z110:Z169" si="130">IF(D110="","",IF(OR(X110="Ⅱa",X110="Ⅱb"),"Ⅱ",X110))</f>
        <v>Ⅱ</v>
      </c>
      <c r="AA110" s="242" t="str">
        <f t="shared" si="124"/>
        <v>否</v>
      </c>
      <c r="AB110" s="242" t="str">
        <f t="shared" ref="AB110:AB167" si="131">IF(D110="","",IF(X110="Ⅰ","否",IF(OR(X110="Ⅱb",X110="Ⅱa"),"要監視",IF(OR(X110="Ⅲ",X110="Ⅳ"),"要対策",""))))</f>
        <v>要監視</v>
      </c>
      <c r="AC110" s="242" t="str">
        <f t="shared" si="120"/>
        <v>継続</v>
      </c>
      <c r="AD110" s="242" t="str">
        <f t="shared" si="121"/>
        <v>監視（日常巡視）</v>
      </c>
      <c r="AE110" s="242" t="str">
        <f t="shared" si="122"/>
        <v>－</v>
      </c>
      <c r="AF110" s="242" t="str">
        <f t="shared" si="123"/>
        <v>継続監視</v>
      </c>
      <c r="AG110" s="242"/>
      <c r="AH110" s="243" t="str">
        <f t="shared" ref="AH110:AH169" si="132">IF(D110="","",IF(J110="その他",Q110&amp;AG110,J110&amp;"、"&amp;Q110&amp;AG110))</f>
        <v xml:space="preserve">うき・はく離、0.1m×9.0m </v>
      </c>
      <c r="AI110" s="243" t="s">
        <v>961</v>
      </c>
      <c r="BG110" s="246">
        <f t="shared" si="85"/>
        <v>13</v>
      </c>
      <c r="BH110" s="243">
        <f t="shared" si="86"/>
        <v>0</v>
      </c>
      <c r="BI110" s="243">
        <f t="shared" si="87"/>
        <v>0</v>
      </c>
      <c r="BJ110" s="243">
        <f t="shared" si="88"/>
        <v>0</v>
      </c>
      <c r="BK110" s="347">
        <f t="shared" si="89"/>
        <v>0</v>
      </c>
      <c r="BL110" s="247">
        <f t="shared" si="90"/>
        <v>0</v>
      </c>
      <c r="BM110" s="244">
        <f t="shared" si="91"/>
        <v>0</v>
      </c>
      <c r="BN110" s="244">
        <f t="shared" si="92"/>
        <v>0</v>
      </c>
      <c r="BO110" s="248">
        <f t="shared" si="93"/>
        <v>0.9</v>
      </c>
      <c r="BP110" s="249">
        <f t="shared" si="94"/>
        <v>0</v>
      </c>
      <c r="BQ110" s="244">
        <f t="shared" si="95"/>
        <v>0</v>
      </c>
      <c r="BR110" s="244">
        <f t="shared" si="96"/>
        <v>0</v>
      </c>
      <c r="BS110" s="250">
        <f t="shared" si="97"/>
        <v>0</v>
      </c>
      <c r="BT110" s="251" t="str">
        <f t="shared" si="98"/>
        <v/>
      </c>
      <c r="BU110" s="346">
        <f t="shared" si="99"/>
        <v>0</v>
      </c>
      <c r="BV110" s="346">
        <f t="shared" si="100"/>
        <v>0</v>
      </c>
      <c r="BW110" s="346">
        <f t="shared" si="101"/>
        <v>0</v>
      </c>
      <c r="BX110" s="348">
        <f t="shared" si="102"/>
        <v>0</v>
      </c>
      <c r="BY110" s="247">
        <f t="shared" si="103"/>
        <v>0</v>
      </c>
      <c r="BZ110" s="244">
        <f t="shared" si="104"/>
        <v>0</v>
      </c>
      <c r="CA110" s="244">
        <f t="shared" si="105"/>
        <v>0</v>
      </c>
      <c r="CB110" s="248">
        <f t="shared" si="106"/>
        <v>0.9</v>
      </c>
      <c r="CC110" s="247">
        <f t="shared" si="107"/>
        <v>0</v>
      </c>
      <c r="CD110" s="244">
        <f t="shared" si="108"/>
        <v>0</v>
      </c>
      <c r="CE110" s="244">
        <f t="shared" si="109"/>
        <v>0</v>
      </c>
      <c r="CF110" s="244">
        <f t="shared" si="110"/>
        <v>0</v>
      </c>
    </row>
    <row r="111" spans="1:84" ht="20.100000000000001" customHeight="1" x14ac:dyDescent="0.15">
      <c r="A111" s="238">
        <v>108</v>
      </c>
      <c r="B111" s="239">
        <v>108</v>
      </c>
      <c r="C111" s="240" t="str">
        <f t="shared" si="125"/>
        <v>13S3</v>
      </c>
      <c r="D111" s="241">
        <v>13</v>
      </c>
      <c r="E111" s="242">
        <v>3</v>
      </c>
      <c r="F111" s="395">
        <f>IF(D111="","",VLOOKUP(D111,'様式A-2'!$B$10:$E$438,4,0))</f>
        <v>119.41500000000002</v>
      </c>
      <c r="G111" s="242" t="s">
        <v>547</v>
      </c>
      <c r="H111" s="242" t="s">
        <v>498</v>
      </c>
      <c r="I111" s="242" t="s">
        <v>348</v>
      </c>
      <c r="J111" s="242" t="s">
        <v>348</v>
      </c>
      <c r="K111" s="242" t="str">
        <f t="shared" si="126"/>
        <v>漏水</v>
      </c>
      <c r="L111" s="342"/>
      <c r="M111" s="342"/>
      <c r="N111" s="342">
        <v>0.1</v>
      </c>
      <c r="O111" s="342">
        <v>4.4000000000000004</v>
      </c>
      <c r="P111" s="384" t="s">
        <v>962</v>
      </c>
      <c r="Q111" s="243" t="str">
        <f t="shared" si="78"/>
        <v>0.1m×4.4m 遊離石灰</v>
      </c>
      <c r="R111" s="244">
        <f t="shared" si="127"/>
        <v>0.44</v>
      </c>
      <c r="S111" s="244" t="str">
        <f t="shared" si="128"/>
        <v>遊離石灰</v>
      </c>
      <c r="T111" s="242" t="s">
        <v>917</v>
      </c>
      <c r="U111" s="242" t="s">
        <v>620</v>
      </c>
      <c r="V111" s="242" t="str">
        <f t="shared" si="84"/>
        <v>Ⅱ</v>
      </c>
      <c r="W111" s="242"/>
      <c r="X111" s="242" t="s">
        <v>618</v>
      </c>
      <c r="Y111" s="242" t="str">
        <f t="shared" si="129"/>
        <v>Ⅱ</v>
      </c>
      <c r="Z111" s="242" t="str">
        <f t="shared" si="130"/>
        <v>Ⅱ</v>
      </c>
      <c r="AA111" s="242" t="str">
        <f t="shared" si="124"/>
        <v>否</v>
      </c>
      <c r="AB111" s="242" t="str">
        <f t="shared" si="131"/>
        <v>要監視</v>
      </c>
      <c r="AC111" s="242" t="str">
        <f t="shared" si="120"/>
        <v>継続</v>
      </c>
      <c r="AD111" s="242" t="str">
        <f t="shared" si="121"/>
        <v>監視（日常巡視）</v>
      </c>
      <c r="AE111" s="242" t="str">
        <f t="shared" si="122"/>
        <v>－</v>
      </c>
      <c r="AF111" s="242" t="str">
        <f t="shared" si="123"/>
        <v>継続監視</v>
      </c>
      <c r="AG111" s="242"/>
      <c r="AH111" s="243" t="str">
        <f t="shared" si="132"/>
        <v>漏水、0.1m×4.4m 遊離石灰</v>
      </c>
      <c r="AI111" s="243" t="s">
        <v>838</v>
      </c>
      <c r="BG111" s="246">
        <f t="shared" si="85"/>
        <v>13</v>
      </c>
      <c r="BH111" s="243">
        <f t="shared" si="86"/>
        <v>0</v>
      </c>
      <c r="BI111" s="243">
        <f t="shared" si="87"/>
        <v>0</v>
      </c>
      <c r="BJ111" s="243">
        <f t="shared" si="88"/>
        <v>0</v>
      </c>
      <c r="BK111" s="347">
        <f t="shared" si="89"/>
        <v>0</v>
      </c>
      <c r="BL111" s="247">
        <f t="shared" si="90"/>
        <v>0</v>
      </c>
      <c r="BM111" s="244">
        <f t="shared" si="91"/>
        <v>0</v>
      </c>
      <c r="BN111" s="244">
        <f t="shared" si="92"/>
        <v>0</v>
      </c>
      <c r="BO111" s="248">
        <f t="shared" si="93"/>
        <v>0</v>
      </c>
      <c r="BP111" s="249">
        <f t="shared" si="94"/>
        <v>0</v>
      </c>
      <c r="BQ111" s="244">
        <f t="shared" si="95"/>
        <v>0</v>
      </c>
      <c r="BR111" s="244">
        <f t="shared" si="96"/>
        <v>0</v>
      </c>
      <c r="BS111" s="250">
        <f t="shared" si="97"/>
        <v>0.44</v>
      </c>
      <c r="BT111" s="251" t="str">
        <f t="shared" si="98"/>
        <v/>
      </c>
      <c r="BU111" s="346">
        <f t="shared" si="99"/>
        <v>0</v>
      </c>
      <c r="BV111" s="346">
        <f t="shared" si="100"/>
        <v>0</v>
      </c>
      <c r="BW111" s="346">
        <f t="shared" si="101"/>
        <v>0</v>
      </c>
      <c r="BX111" s="348">
        <f t="shared" si="102"/>
        <v>0</v>
      </c>
      <c r="BY111" s="247">
        <f t="shared" si="103"/>
        <v>0</v>
      </c>
      <c r="BZ111" s="244">
        <f t="shared" si="104"/>
        <v>0</v>
      </c>
      <c r="CA111" s="244">
        <f t="shared" si="105"/>
        <v>0</v>
      </c>
      <c r="CB111" s="248">
        <f t="shared" si="106"/>
        <v>0</v>
      </c>
      <c r="CC111" s="247">
        <f t="shared" si="107"/>
        <v>0</v>
      </c>
      <c r="CD111" s="244">
        <f t="shared" si="108"/>
        <v>0</v>
      </c>
      <c r="CE111" s="244">
        <f t="shared" si="109"/>
        <v>0</v>
      </c>
      <c r="CF111" s="244">
        <f t="shared" si="110"/>
        <v>0.44</v>
      </c>
    </row>
    <row r="112" spans="1:84" ht="20.100000000000001" customHeight="1" x14ac:dyDescent="0.15">
      <c r="A112" s="238">
        <v>109</v>
      </c>
      <c r="B112" s="239">
        <v>109</v>
      </c>
      <c r="C112" s="240" t="str">
        <f t="shared" si="125"/>
        <v>13S4</v>
      </c>
      <c r="D112" s="241">
        <v>13</v>
      </c>
      <c r="E112" s="242">
        <v>4</v>
      </c>
      <c r="F112" s="395">
        <f>IF(D112="","",VLOOKUP(D112,'様式A-2'!$B$10:$E$438,4,0))</f>
        <v>119.41500000000002</v>
      </c>
      <c r="G112" s="242" t="s">
        <v>547</v>
      </c>
      <c r="H112" s="242" t="s">
        <v>498</v>
      </c>
      <c r="I112" s="242" t="s">
        <v>348</v>
      </c>
      <c r="J112" s="242" t="s">
        <v>348</v>
      </c>
      <c r="K112" s="242" t="str">
        <f t="shared" si="126"/>
        <v>漏水</v>
      </c>
      <c r="L112" s="342"/>
      <c r="M112" s="342"/>
      <c r="N112" s="342">
        <v>0.8</v>
      </c>
      <c r="O112" s="342">
        <v>7.7</v>
      </c>
      <c r="P112" s="384" t="s">
        <v>902</v>
      </c>
      <c r="Q112" s="243" t="str">
        <f t="shared" si="78"/>
        <v>0.8m×7.7m 遊離石灰</v>
      </c>
      <c r="R112" s="244">
        <f t="shared" si="127"/>
        <v>6.16</v>
      </c>
      <c r="S112" s="244" t="str">
        <f t="shared" si="128"/>
        <v>遊離石灰</v>
      </c>
      <c r="T112" s="242" t="s">
        <v>917</v>
      </c>
      <c r="U112" s="242" t="s">
        <v>620</v>
      </c>
      <c r="V112" s="242" t="str">
        <f t="shared" si="84"/>
        <v>Ⅱ</v>
      </c>
      <c r="W112" s="242"/>
      <c r="X112" s="242" t="s">
        <v>618</v>
      </c>
      <c r="Y112" s="242" t="str">
        <f t="shared" si="129"/>
        <v>Ⅱ</v>
      </c>
      <c r="Z112" s="242" t="str">
        <f t="shared" si="130"/>
        <v>Ⅱ</v>
      </c>
      <c r="AA112" s="242" t="str">
        <f t="shared" si="124"/>
        <v>否</v>
      </c>
      <c r="AB112" s="242" t="str">
        <f t="shared" si="131"/>
        <v>要監視</v>
      </c>
      <c r="AC112" s="242" t="str">
        <f t="shared" si="120"/>
        <v>継続</v>
      </c>
      <c r="AD112" s="242" t="str">
        <f t="shared" si="121"/>
        <v>監視（日常巡視）</v>
      </c>
      <c r="AE112" s="242" t="str">
        <f t="shared" si="122"/>
        <v>－</v>
      </c>
      <c r="AF112" s="242" t="str">
        <f t="shared" si="123"/>
        <v>継続監視</v>
      </c>
      <c r="AG112" s="242"/>
      <c r="AH112" s="243" t="str">
        <f t="shared" si="132"/>
        <v>漏水、0.8m×7.7m 遊離石灰</v>
      </c>
      <c r="AI112" s="243" t="s">
        <v>838</v>
      </c>
      <c r="BG112" s="246">
        <f t="shared" si="85"/>
        <v>13</v>
      </c>
      <c r="BH112" s="243">
        <f t="shared" si="86"/>
        <v>0</v>
      </c>
      <c r="BI112" s="243">
        <f t="shared" si="87"/>
        <v>0</v>
      </c>
      <c r="BJ112" s="243">
        <f t="shared" si="88"/>
        <v>0</v>
      </c>
      <c r="BK112" s="347">
        <f t="shared" si="89"/>
        <v>0</v>
      </c>
      <c r="BL112" s="247">
        <f t="shared" si="90"/>
        <v>0</v>
      </c>
      <c r="BM112" s="244">
        <f t="shared" si="91"/>
        <v>0</v>
      </c>
      <c r="BN112" s="244">
        <f t="shared" si="92"/>
        <v>0</v>
      </c>
      <c r="BO112" s="248">
        <f t="shared" si="93"/>
        <v>0</v>
      </c>
      <c r="BP112" s="249">
        <f t="shared" si="94"/>
        <v>0</v>
      </c>
      <c r="BQ112" s="244">
        <f t="shared" si="95"/>
        <v>0</v>
      </c>
      <c r="BR112" s="244">
        <f t="shared" si="96"/>
        <v>0</v>
      </c>
      <c r="BS112" s="250">
        <f t="shared" si="97"/>
        <v>6.16</v>
      </c>
      <c r="BT112" s="251" t="str">
        <f t="shared" si="98"/>
        <v/>
      </c>
      <c r="BU112" s="346">
        <f t="shared" si="99"/>
        <v>0</v>
      </c>
      <c r="BV112" s="346">
        <f t="shared" si="100"/>
        <v>0</v>
      </c>
      <c r="BW112" s="346">
        <f t="shared" si="101"/>
        <v>0</v>
      </c>
      <c r="BX112" s="348">
        <f t="shared" si="102"/>
        <v>0</v>
      </c>
      <c r="BY112" s="247">
        <f t="shared" si="103"/>
        <v>0</v>
      </c>
      <c r="BZ112" s="244">
        <f t="shared" si="104"/>
        <v>0</v>
      </c>
      <c r="CA112" s="244">
        <f t="shared" si="105"/>
        <v>0</v>
      </c>
      <c r="CB112" s="248">
        <f t="shared" si="106"/>
        <v>0</v>
      </c>
      <c r="CC112" s="247">
        <f t="shared" si="107"/>
        <v>0</v>
      </c>
      <c r="CD112" s="244">
        <f t="shared" si="108"/>
        <v>0</v>
      </c>
      <c r="CE112" s="244">
        <f t="shared" si="109"/>
        <v>0</v>
      </c>
      <c r="CF112" s="244">
        <f t="shared" si="110"/>
        <v>6.16</v>
      </c>
    </row>
    <row r="113" spans="1:84" ht="20.100000000000001" customHeight="1" x14ac:dyDescent="0.15">
      <c r="A113" s="238">
        <v>110</v>
      </c>
      <c r="B113" s="239">
        <v>110</v>
      </c>
      <c r="C113" s="240" t="str">
        <f t="shared" si="125"/>
        <v>13S5</v>
      </c>
      <c r="D113" s="241">
        <v>13</v>
      </c>
      <c r="E113" s="242">
        <v>5</v>
      </c>
      <c r="F113" s="395">
        <f>IF(D113="","",VLOOKUP(D113,'様式A-2'!$B$10:$E$438,4,0))</f>
        <v>119.41500000000002</v>
      </c>
      <c r="G113" s="242" t="s">
        <v>547</v>
      </c>
      <c r="H113" s="242" t="s">
        <v>499</v>
      </c>
      <c r="I113" s="242" t="s">
        <v>348</v>
      </c>
      <c r="J113" s="242" t="s">
        <v>348</v>
      </c>
      <c r="K113" s="242" t="str">
        <f t="shared" si="126"/>
        <v>漏水</v>
      </c>
      <c r="L113" s="342">
        <v>0.3</v>
      </c>
      <c r="M113" s="342">
        <v>6.8</v>
      </c>
      <c r="N113" s="342">
        <v>1</v>
      </c>
      <c r="O113" s="342">
        <v>7.6</v>
      </c>
      <c r="P113" s="384" t="s">
        <v>1028</v>
      </c>
      <c r="Q113" s="243" t="str">
        <f t="shared" si="78"/>
        <v>1.0m×7.6m 遊離石灰(ひび割れ有)幅0.3mm×長さ6.8m</v>
      </c>
      <c r="R113" s="244">
        <f t="shared" si="127"/>
        <v>7.6</v>
      </c>
      <c r="S113" s="244" t="str">
        <f t="shared" si="128"/>
        <v>遊離石灰(ひび割れ有)幅0.3mm×長さ6.8m</v>
      </c>
      <c r="T113" s="242" t="s">
        <v>760</v>
      </c>
      <c r="U113" s="242" t="s">
        <v>620</v>
      </c>
      <c r="V113" s="242" t="str">
        <f t="shared" si="84"/>
        <v>Ⅱ</v>
      </c>
      <c r="W113" s="242"/>
      <c r="X113" s="242" t="s">
        <v>618</v>
      </c>
      <c r="Y113" s="242" t="str">
        <f t="shared" si="129"/>
        <v>Ⅱ</v>
      </c>
      <c r="Z113" s="242" t="str">
        <f t="shared" si="130"/>
        <v>Ⅱ</v>
      </c>
      <c r="AA113" s="242" t="str">
        <f t="shared" si="124"/>
        <v>否</v>
      </c>
      <c r="AB113" s="242" t="str">
        <f t="shared" si="131"/>
        <v>要監視</v>
      </c>
      <c r="AC113" s="242" t="str">
        <f t="shared" si="120"/>
        <v>継続</v>
      </c>
      <c r="AD113" s="242" t="str">
        <f t="shared" si="121"/>
        <v>監視（日常巡視）</v>
      </c>
      <c r="AE113" s="242" t="str">
        <f t="shared" si="122"/>
        <v>－</v>
      </c>
      <c r="AF113" s="242" t="str">
        <f t="shared" si="123"/>
        <v>継続監視</v>
      </c>
      <c r="AG113" s="242"/>
      <c r="AH113" s="243" t="str">
        <f t="shared" si="132"/>
        <v>漏水、1.0m×7.6m 遊離石灰(ひび割れ有)幅0.3mm×長さ6.8m</v>
      </c>
      <c r="AI113" s="243" t="s">
        <v>966</v>
      </c>
      <c r="BG113" s="246">
        <f t="shared" si="85"/>
        <v>13</v>
      </c>
      <c r="BH113" s="243">
        <f t="shared" si="86"/>
        <v>0</v>
      </c>
      <c r="BI113" s="243">
        <f t="shared" si="87"/>
        <v>0</v>
      </c>
      <c r="BJ113" s="243">
        <f t="shared" si="88"/>
        <v>0</v>
      </c>
      <c r="BK113" s="347">
        <f t="shared" si="89"/>
        <v>0</v>
      </c>
      <c r="BL113" s="247">
        <f t="shared" si="90"/>
        <v>0</v>
      </c>
      <c r="BM113" s="244">
        <f t="shared" si="91"/>
        <v>0</v>
      </c>
      <c r="BN113" s="244">
        <f t="shared" si="92"/>
        <v>0</v>
      </c>
      <c r="BO113" s="248">
        <f t="shared" si="93"/>
        <v>0</v>
      </c>
      <c r="BP113" s="249">
        <f t="shared" si="94"/>
        <v>0</v>
      </c>
      <c r="BQ113" s="244">
        <f t="shared" si="95"/>
        <v>0</v>
      </c>
      <c r="BR113" s="244">
        <f t="shared" si="96"/>
        <v>0</v>
      </c>
      <c r="BS113" s="250">
        <f t="shared" si="97"/>
        <v>7.6</v>
      </c>
      <c r="BT113" s="251" t="str">
        <f t="shared" si="98"/>
        <v/>
      </c>
      <c r="BU113" s="346">
        <f t="shared" si="99"/>
        <v>0</v>
      </c>
      <c r="BV113" s="346">
        <f t="shared" si="100"/>
        <v>0</v>
      </c>
      <c r="BW113" s="346">
        <f t="shared" si="101"/>
        <v>0</v>
      </c>
      <c r="BX113" s="348">
        <f t="shared" si="102"/>
        <v>0</v>
      </c>
      <c r="BY113" s="247">
        <f t="shared" si="103"/>
        <v>0</v>
      </c>
      <c r="BZ113" s="244">
        <f t="shared" si="104"/>
        <v>0</v>
      </c>
      <c r="CA113" s="244">
        <f t="shared" si="105"/>
        <v>0</v>
      </c>
      <c r="CB113" s="248">
        <f t="shared" si="106"/>
        <v>0</v>
      </c>
      <c r="CC113" s="247">
        <f t="shared" si="107"/>
        <v>0</v>
      </c>
      <c r="CD113" s="244">
        <f t="shared" si="108"/>
        <v>0</v>
      </c>
      <c r="CE113" s="244">
        <f t="shared" si="109"/>
        <v>0</v>
      </c>
      <c r="CF113" s="244">
        <f t="shared" si="110"/>
        <v>7.6</v>
      </c>
    </row>
    <row r="114" spans="1:84" ht="20.100000000000001" customHeight="1" x14ac:dyDescent="0.15">
      <c r="A114" s="238">
        <v>111</v>
      </c>
      <c r="B114" s="239">
        <v>111</v>
      </c>
      <c r="C114" s="240" t="str">
        <f t="shared" si="125"/>
        <v>13S6</v>
      </c>
      <c r="D114" s="241">
        <v>13</v>
      </c>
      <c r="E114" s="242">
        <v>6</v>
      </c>
      <c r="F114" s="395">
        <f>IF(D114="","",VLOOKUP(D114,'様式A-2'!$B$10:$E$438,4,0))</f>
        <v>119.41500000000002</v>
      </c>
      <c r="G114" s="242" t="s">
        <v>547</v>
      </c>
      <c r="H114" s="242" t="s">
        <v>499</v>
      </c>
      <c r="I114" s="242" t="s">
        <v>347</v>
      </c>
      <c r="J114" s="242" t="s">
        <v>887</v>
      </c>
      <c r="K114" s="242" t="str">
        <f t="shared" si="126"/>
        <v>補修跡</v>
      </c>
      <c r="L114" s="342"/>
      <c r="M114" s="342"/>
      <c r="N114" s="342">
        <v>3.2</v>
      </c>
      <c r="O114" s="342">
        <v>1.9</v>
      </c>
      <c r="P114" s="384" t="s">
        <v>854</v>
      </c>
      <c r="Q114" s="243" t="str">
        <f t="shared" si="78"/>
        <v>3.2m×1.9m メッシュシート</v>
      </c>
      <c r="R114" s="244">
        <f t="shared" si="127"/>
        <v>6.08</v>
      </c>
      <c r="S114" s="244" t="str">
        <f t="shared" si="128"/>
        <v>メッシュシート</v>
      </c>
      <c r="T114" s="242" t="s">
        <v>641</v>
      </c>
      <c r="U114" s="242" t="s">
        <v>645</v>
      </c>
      <c r="V114" s="242" t="str">
        <f t="shared" si="84"/>
        <v>Ⅱ</v>
      </c>
      <c r="W114" s="242"/>
      <c r="X114" s="242" t="s">
        <v>617</v>
      </c>
      <c r="Y114" s="242" t="str">
        <f t="shared" si="129"/>
        <v>Ⅰ</v>
      </c>
      <c r="Z114" s="242" t="str">
        <f t="shared" si="130"/>
        <v>Ⅰ</v>
      </c>
      <c r="AA114" s="242" t="str">
        <f t="shared" si="124"/>
        <v>否</v>
      </c>
      <c r="AB114" s="242" t="str">
        <f t="shared" si="131"/>
        <v>否</v>
      </c>
      <c r="AC114" s="242" t="str">
        <f t="shared" si="120"/>
        <v>済</v>
      </c>
      <c r="AD114" s="242" t="str">
        <f t="shared" si="121"/>
        <v>－</v>
      </c>
      <c r="AE114" s="242" t="str">
        <f t="shared" si="122"/>
        <v>－</v>
      </c>
      <c r="AF114" s="242" t="str">
        <f t="shared" si="123"/>
        <v>－</v>
      </c>
      <c r="AG114" s="242"/>
      <c r="AH114" s="243" t="str">
        <f t="shared" si="132"/>
        <v>補修跡、3.2m×1.9m メッシュシート</v>
      </c>
      <c r="AI114" s="243" t="s">
        <v>964</v>
      </c>
      <c r="BG114" s="246">
        <f t="shared" si="85"/>
        <v>13</v>
      </c>
      <c r="BH114" s="243">
        <f t="shared" si="86"/>
        <v>0</v>
      </c>
      <c r="BI114" s="243">
        <f t="shared" si="87"/>
        <v>0</v>
      </c>
      <c r="BJ114" s="243">
        <f t="shared" si="88"/>
        <v>0</v>
      </c>
      <c r="BK114" s="347">
        <f t="shared" si="89"/>
        <v>0</v>
      </c>
      <c r="BL114" s="247">
        <f t="shared" si="90"/>
        <v>0</v>
      </c>
      <c r="BM114" s="244">
        <f t="shared" si="91"/>
        <v>0</v>
      </c>
      <c r="BN114" s="244">
        <f t="shared" si="92"/>
        <v>0</v>
      </c>
      <c r="BO114" s="248">
        <f t="shared" si="93"/>
        <v>0</v>
      </c>
      <c r="BP114" s="249">
        <f t="shared" si="94"/>
        <v>0</v>
      </c>
      <c r="BQ114" s="244">
        <f t="shared" si="95"/>
        <v>0</v>
      </c>
      <c r="BR114" s="244">
        <f t="shared" si="96"/>
        <v>0</v>
      </c>
      <c r="BS114" s="250">
        <f t="shared" si="97"/>
        <v>0</v>
      </c>
      <c r="BT114" s="251" t="str">
        <f t="shared" si="98"/>
        <v/>
      </c>
      <c r="BU114" s="346">
        <f t="shared" si="99"/>
        <v>0</v>
      </c>
      <c r="BV114" s="346">
        <f t="shared" si="100"/>
        <v>0</v>
      </c>
      <c r="BW114" s="346">
        <f t="shared" si="101"/>
        <v>0</v>
      </c>
      <c r="BX114" s="348">
        <f t="shared" si="102"/>
        <v>0</v>
      </c>
      <c r="BY114" s="247">
        <f t="shared" si="103"/>
        <v>0</v>
      </c>
      <c r="BZ114" s="244">
        <f t="shared" si="104"/>
        <v>0</v>
      </c>
      <c r="CA114" s="244">
        <f t="shared" si="105"/>
        <v>0</v>
      </c>
      <c r="CB114" s="248">
        <f t="shared" si="106"/>
        <v>0</v>
      </c>
      <c r="CC114" s="247">
        <f t="shared" si="107"/>
        <v>0</v>
      </c>
      <c r="CD114" s="244">
        <f t="shared" si="108"/>
        <v>0</v>
      </c>
      <c r="CE114" s="244">
        <f t="shared" si="109"/>
        <v>0</v>
      </c>
      <c r="CF114" s="244">
        <f t="shared" si="110"/>
        <v>0</v>
      </c>
    </row>
    <row r="115" spans="1:84" ht="20.100000000000001" customHeight="1" x14ac:dyDescent="0.15">
      <c r="A115" s="238">
        <v>112</v>
      </c>
      <c r="B115" s="239">
        <v>112</v>
      </c>
      <c r="C115" s="240" t="str">
        <f t="shared" si="125"/>
        <v>13S7</v>
      </c>
      <c r="D115" s="241">
        <v>13</v>
      </c>
      <c r="E115" s="242">
        <v>7</v>
      </c>
      <c r="F115" s="395">
        <f>IF(D115="","",VLOOKUP(D115,'様式A-2'!$B$10:$E$438,4,0))</f>
        <v>119.41500000000002</v>
      </c>
      <c r="G115" s="242" t="s">
        <v>547</v>
      </c>
      <c r="H115" s="242" t="s">
        <v>495</v>
      </c>
      <c r="I115" s="242" t="s">
        <v>347</v>
      </c>
      <c r="J115" s="242" t="s">
        <v>545</v>
      </c>
      <c r="K115" s="242" t="str">
        <f t="shared" si="126"/>
        <v>うき・はく離</v>
      </c>
      <c r="L115" s="342"/>
      <c r="M115" s="342"/>
      <c r="N115" s="342">
        <v>0.1</v>
      </c>
      <c r="O115" s="342">
        <v>9</v>
      </c>
      <c r="P115" s="384"/>
      <c r="Q115" s="243" t="str">
        <f t="shared" si="78"/>
        <v xml:space="preserve">0.1m×9.0m </v>
      </c>
      <c r="R115" s="244">
        <f t="shared" si="127"/>
        <v>0.9</v>
      </c>
      <c r="S115" s="244" t="str">
        <f t="shared" si="128"/>
        <v/>
      </c>
      <c r="T115" s="242" t="s">
        <v>760</v>
      </c>
      <c r="U115" s="242" t="s">
        <v>620</v>
      </c>
      <c r="V115" s="242" t="str">
        <f t="shared" si="84"/>
        <v>Ⅱ</v>
      </c>
      <c r="W115" s="242"/>
      <c r="X115" s="242" t="s">
        <v>618</v>
      </c>
      <c r="Y115" s="242" t="str">
        <f t="shared" si="129"/>
        <v>Ⅱ</v>
      </c>
      <c r="Z115" s="242" t="str">
        <f t="shared" si="130"/>
        <v>Ⅱ</v>
      </c>
      <c r="AA115" s="242" t="str">
        <f t="shared" si="124"/>
        <v>否</v>
      </c>
      <c r="AB115" s="242" t="str">
        <f t="shared" si="131"/>
        <v>要監視</v>
      </c>
      <c r="AC115" s="242" t="str">
        <f t="shared" si="120"/>
        <v>継続</v>
      </c>
      <c r="AD115" s="242" t="str">
        <f t="shared" si="121"/>
        <v>監視（日常巡視）</v>
      </c>
      <c r="AE115" s="242" t="str">
        <f t="shared" si="122"/>
        <v>－</v>
      </c>
      <c r="AF115" s="242" t="str">
        <f t="shared" si="123"/>
        <v>継続監視</v>
      </c>
      <c r="AG115" s="242"/>
      <c r="AH115" s="243" t="str">
        <f t="shared" si="132"/>
        <v xml:space="preserve">うき・はく離、0.1m×9.0m </v>
      </c>
      <c r="AI115" s="243" t="str">
        <f t="shared" ref="AI115:AI166" si="133">IF(T115="新規確認","－",IF(T115="進行が認められない",Q115,""))</f>
        <v xml:space="preserve">0.1m×9.0m </v>
      </c>
      <c r="BG115" s="246">
        <f t="shared" si="85"/>
        <v>13</v>
      </c>
      <c r="BH115" s="243">
        <f t="shared" si="86"/>
        <v>0</v>
      </c>
      <c r="BI115" s="243">
        <f t="shared" si="87"/>
        <v>0</v>
      </c>
      <c r="BJ115" s="243">
        <f t="shared" si="88"/>
        <v>0</v>
      </c>
      <c r="BK115" s="347">
        <f t="shared" si="89"/>
        <v>0</v>
      </c>
      <c r="BL115" s="247">
        <f t="shared" si="90"/>
        <v>0</v>
      </c>
      <c r="BM115" s="244">
        <f t="shared" si="91"/>
        <v>0</v>
      </c>
      <c r="BN115" s="244">
        <f t="shared" si="92"/>
        <v>0</v>
      </c>
      <c r="BO115" s="248">
        <f t="shared" si="93"/>
        <v>0.9</v>
      </c>
      <c r="BP115" s="249">
        <f t="shared" si="94"/>
        <v>0</v>
      </c>
      <c r="BQ115" s="244">
        <f t="shared" si="95"/>
        <v>0</v>
      </c>
      <c r="BR115" s="244">
        <f t="shared" si="96"/>
        <v>0</v>
      </c>
      <c r="BS115" s="250">
        <f t="shared" si="97"/>
        <v>0</v>
      </c>
      <c r="BT115" s="251" t="str">
        <f t="shared" si="98"/>
        <v/>
      </c>
      <c r="BU115" s="346">
        <f t="shared" si="99"/>
        <v>0</v>
      </c>
      <c r="BV115" s="346">
        <f t="shared" si="100"/>
        <v>0</v>
      </c>
      <c r="BW115" s="346">
        <f t="shared" si="101"/>
        <v>0</v>
      </c>
      <c r="BX115" s="348">
        <f t="shared" si="102"/>
        <v>0</v>
      </c>
      <c r="BY115" s="247">
        <f t="shared" si="103"/>
        <v>0</v>
      </c>
      <c r="BZ115" s="244">
        <f t="shared" si="104"/>
        <v>0</v>
      </c>
      <c r="CA115" s="244">
        <f t="shared" si="105"/>
        <v>0</v>
      </c>
      <c r="CB115" s="248">
        <f t="shared" si="106"/>
        <v>0.9</v>
      </c>
      <c r="CC115" s="247">
        <f t="shared" si="107"/>
        <v>0</v>
      </c>
      <c r="CD115" s="244">
        <f t="shared" si="108"/>
        <v>0</v>
      </c>
      <c r="CE115" s="244">
        <f t="shared" si="109"/>
        <v>0</v>
      </c>
      <c r="CF115" s="244">
        <f t="shared" si="110"/>
        <v>0</v>
      </c>
    </row>
    <row r="116" spans="1:84" ht="20.100000000000001" customHeight="1" x14ac:dyDescent="0.15">
      <c r="A116" s="238">
        <v>113</v>
      </c>
      <c r="B116" s="239">
        <v>113</v>
      </c>
      <c r="C116" s="240" t="str">
        <f t="shared" si="125"/>
        <v>13S8</v>
      </c>
      <c r="D116" s="241">
        <v>13</v>
      </c>
      <c r="E116" s="242">
        <v>8</v>
      </c>
      <c r="F116" s="395">
        <f>IF(D116="","",VLOOKUP(D116,'様式A-2'!$B$10:$E$438,4,0))</f>
        <v>119.41500000000002</v>
      </c>
      <c r="G116" s="242" t="s">
        <v>346</v>
      </c>
      <c r="H116" s="242" t="s">
        <v>884</v>
      </c>
      <c r="I116" s="242" t="s">
        <v>347</v>
      </c>
      <c r="J116" s="242" t="s">
        <v>545</v>
      </c>
      <c r="K116" s="242" t="str">
        <f t="shared" si="126"/>
        <v>うき・はく離</v>
      </c>
      <c r="L116" s="342"/>
      <c r="M116" s="342"/>
      <c r="N116" s="342">
        <v>0.5</v>
      </c>
      <c r="O116" s="342">
        <v>0.05</v>
      </c>
      <c r="P116" s="384"/>
      <c r="Q116" s="243" t="str">
        <f>IF(C116="","",IF(J116="ひび割れ","幅"&amp;TEXT(L116,"0.0")&amp;"mm×長さ"&amp;TEXT(M116,"0.0")&amp;"m",IF(N116="",P116,IF(J116="その他",P116&amp;"、"&amp;TEXT(N116,"0.0")&amp;"m×"&amp;TEXT(O116,"0.0")&amp;"m ",TEXT(N116,"0.0")&amp;"m×"&amp;TEXT(O116,"0.00")&amp;"m "&amp;P116))))</f>
        <v xml:space="preserve">0.5m×0.05m </v>
      </c>
      <c r="R116" s="244">
        <f t="shared" si="127"/>
        <v>0.03</v>
      </c>
      <c r="S116" s="244" t="str">
        <f t="shared" si="128"/>
        <v/>
      </c>
      <c r="T116" s="242" t="s">
        <v>760</v>
      </c>
      <c r="U116" s="242" t="s">
        <v>620</v>
      </c>
      <c r="V116" s="242" t="str">
        <f t="shared" si="84"/>
        <v>Ⅱ</v>
      </c>
      <c r="W116" s="242"/>
      <c r="X116" s="242" t="s">
        <v>629</v>
      </c>
      <c r="Y116" s="242" t="str">
        <f t="shared" si="129"/>
        <v>－</v>
      </c>
      <c r="Z116" s="242" t="str">
        <f t="shared" si="130"/>
        <v>－</v>
      </c>
      <c r="AA116" s="242" t="s">
        <v>1106</v>
      </c>
      <c r="AB116" s="242" t="s">
        <v>1106</v>
      </c>
      <c r="AC116" s="242" t="s">
        <v>1106</v>
      </c>
      <c r="AD116" s="242" t="s">
        <v>1095</v>
      </c>
      <c r="AE116" s="242" t="s">
        <v>1095</v>
      </c>
      <c r="AF116" s="242" t="s">
        <v>1095</v>
      </c>
      <c r="AG116" s="242"/>
      <c r="AH116" s="243" t="str">
        <f t="shared" si="132"/>
        <v xml:space="preserve">うき・はく離、0.5m×0.05m </v>
      </c>
      <c r="AI116" s="243" t="str">
        <f t="shared" si="133"/>
        <v xml:space="preserve">0.5m×0.05m </v>
      </c>
      <c r="BG116" s="246">
        <f t="shared" si="85"/>
        <v>13</v>
      </c>
      <c r="BH116" s="243">
        <f t="shared" si="86"/>
        <v>0</v>
      </c>
      <c r="BI116" s="243">
        <f t="shared" si="87"/>
        <v>0</v>
      </c>
      <c r="BJ116" s="243">
        <f t="shared" si="88"/>
        <v>0</v>
      </c>
      <c r="BK116" s="347">
        <f t="shared" si="89"/>
        <v>0</v>
      </c>
      <c r="BL116" s="247">
        <f t="shared" si="90"/>
        <v>0</v>
      </c>
      <c r="BM116" s="244">
        <f t="shared" si="91"/>
        <v>0</v>
      </c>
      <c r="BN116" s="244">
        <f t="shared" si="92"/>
        <v>0</v>
      </c>
      <c r="BO116" s="248">
        <f t="shared" si="93"/>
        <v>0</v>
      </c>
      <c r="BP116" s="249">
        <f t="shared" si="94"/>
        <v>0</v>
      </c>
      <c r="BQ116" s="244">
        <f t="shared" si="95"/>
        <v>0</v>
      </c>
      <c r="BR116" s="244">
        <f t="shared" si="96"/>
        <v>0</v>
      </c>
      <c r="BS116" s="250">
        <f t="shared" si="97"/>
        <v>0</v>
      </c>
      <c r="BT116" s="251">
        <f t="shared" si="98"/>
        <v>13</v>
      </c>
      <c r="BU116" s="346">
        <f t="shared" si="99"/>
        <v>0</v>
      </c>
      <c r="BV116" s="346">
        <f t="shared" si="100"/>
        <v>0</v>
      </c>
      <c r="BW116" s="346">
        <f t="shared" si="101"/>
        <v>0</v>
      </c>
      <c r="BX116" s="348">
        <f t="shared" si="102"/>
        <v>0</v>
      </c>
      <c r="BY116" s="247">
        <f t="shared" si="103"/>
        <v>0</v>
      </c>
      <c r="BZ116" s="244">
        <f t="shared" si="104"/>
        <v>0</v>
      </c>
      <c r="CA116" s="244">
        <f t="shared" si="105"/>
        <v>0</v>
      </c>
      <c r="CB116" s="248">
        <f t="shared" si="106"/>
        <v>0</v>
      </c>
      <c r="CC116" s="247">
        <f t="shared" si="107"/>
        <v>0</v>
      </c>
      <c r="CD116" s="244">
        <f t="shared" si="108"/>
        <v>0</v>
      </c>
      <c r="CE116" s="244">
        <f t="shared" si="109"/>
        <v>0</v>
      </c>
      <c r="CF116" s="244">
        <f t="shared" si="110"/>
        <v>0</v>
      </c>
    </row>
    <row r="117" spans="1:84" ht="20.100000000000001" customHeight="1" x14ac:dyDescent="0.15">
      <c r="A117" s="238">
        <v>114</v>
      </c>
      <c r="B117" s="239">
        <v>114</v>
      </c>
      <c r="C117" s="240" t="str">
        <f t="shared" si="125"/>
        <v>14S1</v>
      </c>
      <c r="D117" s="241">
        <v>14</v>
      </c>
      <c r="E117" s="242">
        <f>IF(D117="","",COUNTIF($D$4:D117,D117))</f>
        <v>1</v>
      </c>
      <c r="F117" s="395">
        <f>IF(D117="","",VLOOKUP(D117,'様式A-2'!$B$10:$E$438,4,0))</f>
        <v>128.40200000000002</v>
      </c>
      <c r="G117" s="242" t="s">
        <v>547</v>
      </c>
      <c r="H117" s="242" t="s">
        <v>496</v>
      </c>
      <c r="I117" s="242" t="s">
        <v>347</v>
      </c>
      <c r="J117" s="242" t="s">
        <v>545</v>
      </c>
      <c r="K117" s="242" t="str">
        <f t="shared" si="126"/>
        <v>うき・はく離</v>
      </c>
      <c r="L117" s="342"/>
      <c r="M117" s="342"/>
      <c r="N117" s="342">
        <v>0.1</v>
      </c>
      <c r="O117" s="342">
        <v>9.1</v>
      </c>
      <c r="P117" s="384"/>
      <c r="Q117" s="243" t="str">
        <f t="shared" ref="Q117:Q174" si="134">IF(C117="","",IF(J117="ひび割れ","幅"&amp;TEXT(L117,"0.0")&amp;"mm×長さ"&amp;TEXT(M117,"0.0")&amp;"m",IF(N117="",P117,IF(J117="その他",P117&amp;"、"&amp;TEXT(N117,"0.0")&amp;"m×"&amp;TEXT(O117,"0.0")&amp;"m ",TEXT(N117,"0.0")&amp;"m×"&amp;TEXT(O117,"0.0")&amp;"m "&amp;P117))))</f>
        <v xml:space="preserve">0.1m×9.1m </v>
      </c>
      <c r="R117" s="244">
        <f t="shared" si="127"/>
        <v>0.91</v>
      </c>
      <c r="S117" s="244" t="str">
        <f t="shared" si="128"/>
        <v/>
      </c>
      <c r="T117" s="242" t="s">
        <v>760</v>
      </c>
      <c r="U117" s="242" t="s">
        <v>620</v>
      </c>
      <c r="V117" s="242" t="str">
        <f t="shared" si="84"/>
        <v>Ⅱ</v>
      </c>
      <c r="W117" s="242"/>
      <c r="X117" s="242" t="s">
        <v>618</v>
      </c>
      <c r="Y117" s="242" t="str">
        <f t="shared" si="129"/>
        <v>Ⅱ</v>
      </c>
      <c r="Z117" s="242" t="str">
        <f t="shared" si="130"/>
        <v>Ⅱ</v>
      </c>
      <c r="AA117" s="242" t="str">
        <f t="shared" si="124"/>
        <v>否</v>
      </c>
      <c r="AB117" s="242" t="str">
        <f t="shared" si="131"/>
        <v>要監視</v>
      </c>
      <c r="AC117" s="242" t="str">
        <f t="shared" ref="AC117:AC126" si="135">IF(D117="","",IF(T117="対策済","済",IF(AND(T117="新規確認",W117=""),"未",IF(AND(W117&lt;&gt;"Ⅰ",X117="Ⅰ"),"済","継続"))))</f>
        <v>継続</v>
      </c>
      <c r="AD117" s="242" t="str">
        <f t="shared" ref="AD117:AD126" si="136">IF(D117="","",IF(P117="叩き落し",P117,IF(T117="新規確認","－",INDEX($AM$4:$AQ$38,MATCH(K117,$AL$4:$AL$38,0),MATCH(X117,$AM$3:$AQ$3,0)))))</f>
        <v>監視（日常巡視）</v>
      </c>
      <c r="AE117" s="242" t="str">
        <f t="shared" ref="AE117:AE126" si="137">IF(D117="","",INDEX($AT$4:$AX$38,MATCH(K117,$AS$4:$AS$38,0),MATCH(X117,$AT$3:$AX$3,0)))</f>
        <v>－</v>
      </c>
      <c r="AF117" s="242" t="str">
        <f t="shared" ref="AF117:AF126" si="138">IF(D117="","",INDEX($BA$4:$BE$38,MATCH(K117,$AZ$4:$AZ$38,0),MATCH(X117,$BA$3:$BE$3,0)))</f>
        <v>継続監視</v>
      </c>
      <c r="AG117" s="242"/>
      <c r="AH117" s="243" t="str">
        <f t="shared" si="132"/>
        <v xml:space="preserve">うき・はく離、0.1m×9.1m </v>
      </c>
      <c r="AI117" s="243" t="s">
        <v>965</v>
      </c>
      <c r="BG117" s="246">
        <f t="shared" si="85"/>
        <v>14</v>
      </c>
      <c r="BH117" s="243">
        <f t="shared" si="86"/>
        <v>0</v>
      </c>
      <c r="BI117" s="243">
        <f t="shared" si="87"/>
        <v>0</v>
      </c>
      <c r="BJ117" s="243">
        <f t="shared" si="88"/>
        <v>0</v>
      </c>
      <c r="BK117" s="347">
        <f t="shared" si="89"/>
        <v>0</v>
      </c>
      <c r="BL117" s="247">
        <f t="shared" si="90"/>
        <v>0</v>
      </c>
      <c r="BM117" s="244">
        <f t="shared" si="91"/>
        <v>0</v>
      </c>
      <c r="BN117" s="244">
        <f t="shared" si="92"/>
        <v>0</v>
      </c>
      <c r="BO117" s="248">
        <f t="shared" si="93"/>
        <v>0.91</v>
      </c>
      <c r="BP117" s="249">
        <f t="shared" si="94"/>
        <v>0</v>
      </c>
      <c r="BQ117" s="244">
        <f t="shared" si="95"/>
        <v>0</v>
      </c>
      <c r="BR117" s="244">
        <f t="shared" si="96"/>
        <v>0</v>
      </c>
      <c r="BS117" s="250">
        <f t="shared" si="97"/>
        <v>0</v>
      </c>
      <c r="BT117" s="251" t="str">
        <f t="shared" si="98"/>
        <v/>
      </c>
      <c r="BU117" s="346">
        <f t="shared" si="99"/>
        <v>0</v>
      </c>
      <c r="BV117" s="346">
        <f t="shared" si="100"/>
        <v>0</v>
      </c>
      <c r="BW117" s="346">
        <f t="shared" si="101"/>
        <v>0</v>
      </c>
      <c r="BX117" s="348">
        <f t="shared" si="102"/>
        <v>0</v>
      </c>
      <c r="BY117" s="247">
        <f t="shared" si="103"/>
        <v>0</v>
      </c>
      <c r="BZ117" s="244">
        <f t="shared" si="104"/>
        <v>0</v>
      </c>
      <c r="CA117" s="244">
        <f t="shared" si="105"/>
        <v>0</v>
      </c>
      <c r="CB117" s="248">
        <f t="shared" si="106"/>
        <v>0.91</v>
      </c>
      <c r="CC117" s="247">
        <f t="shared" si="107"/>
        <v>0</v>
      </c>
      <c r="CD117" s="244">
        <f t="shared" si="108"/>
        <v>0</v>
      </c>
      <c r="CE117" s="244">
        <f t="shared" si="109"/>
        <v>0</v>
      </c>
      <c r="CF117" s="244">
        <f t="shared" si="110"/>
        <v>0</v>
      </c>
    </row>
    <row r="118" spans="1:84" ht="20.100000000000001" customHeight="1" x14ac:dyDescent="0.15">
      <c r="A118" s="238">
        <v>115</v>
      </c>
      <c r="B118" s="239">
        <v>115</v>
      </c>
      <c r="C118" s="240" t="str">
        <f t="shared" si="125"/>
        <v>14S3</v>
      </c>
      <c r="D118" s="241">
        <v>14</v>
      </c>
      <c r="E118" s="242">
        <v>3</v>
      </c>
      <c r="F118" s="395">
        <f>IF(D118="","",VLOOKUP(D118,'様式A-2'!$B$10:$E$438,4,0))</f>
        <v>128.40200000000002</v>
      </c>
      <c r="G118" s="242" t="s">
        <v>547</v>
      </c>
      <c r="H118" s="242" t="s">
        <v>499</v>
      </c>
      <c r="I118" s="242" t="s">
        <v>347</v>
      </c>
      <c r="J118" s="242" t="s">
        <v>887</v>
      </c>
      <c r="K118" s="242" t="str">
        <f t="shared" si="126"/>
        <v>補修跡</v>
      </c>
      <c r="L118" s="342"/>
      <c r="M118" s="342"/>
      <c r="N118" s="342">
        <v>3.2</v>
      </c>
      <c r="O118" s="342">
        <v>1.9</v>
      </c>
      <c r="P118" s="384" t="s">
        <v>854</v>
      </c>
      <c r="Q118" s="243" t="str">
        <f t="shared" si="134"/>
        <v>3.2m×1.9m メッシュシート</v>
      </c>
      <c r="R118" s="244">
        <f t="shared" si="127"/>
        <v>6.08</v>
      </c>
      <c r="S118" s="244" t="str">
        <f t="shared" si="128"/>
        <v>メッシュシート</v>
      </c>
      <c r="T118" s="242" t="s">
        <v>641</v>
      </c>
      <c r="U118" s="242" t="s">
        <v>620</v>
      </c>
      <c r="V118" s="242" t="str">
        <f t="shared" si="84"/>
        <v>Ⅱ</v>
      </c>
      <c r="W118" s="242"/>
      <c r="X118" s="242" t="s">
        <v>617</v>
      </c>
      <c r="Y118" s="242" t="str">
        <f t="shared" si="129"/>
        <v>Ⅰ</v>
      </c>
      <c r="Z118" s="242" t="str">
        <f t="shared" si="130"/>
        <v>Ⅰ</v>
      </c>
      <c r="AA118" s="242" t="str">
        <f t="shared" si="124"/>
        <v>否</v>
      </c>
      <c r="AB118" s="242" t="str">
        <f t="shared" si="131"/>
        <v>否</v>
      </c>
      <c r="AC118" s="242" t="str">
        <f t="shared" si="135"/>
        <v>済</v>
      </c>
      <c r="AD118" s="242" t="str">
        <f t="shared" si="136"/>
        <v>－</v>
      </c>
      <c r="AE118" s="242" t="str">
        <f t="shared" si="137"/>
        <v>－</v>
      </c>
      <c r="AF118" s="242" t="str">
        <f t="shared" si="138"/>
        <v>－</v>
      </c>
      <c r="AG118" s="242"/>
      <c r="AH118" s="243" t="str">
        <f t="shared" si="132"/>
        <v>補修跡、3.2m×1.9m メッシュシート</v>
      </c>
      <c r="AI118" s="243" t="s">
        <v>967</v>
      </c>
      <c r="BG118" s="246">
        <f t="shared" si="85"/>
        <v>14</v>
      </c>
      <c r="BH118" s="243">
        <f t="shared" si="86"/>
        <v>0</v>
      </c>
      <c r="BI118" s="243">
        <f t="shared" si="87"/>
        <v>0</v>
      </c>
      <c r="BJ118" s="243">
        <f t="shared" si="88"/>
        <v>0</v>
      </c>
      <c r="BK118" s="347">
        <f t="shared" si="89"/>
        <v>0</v>
      </c>
      <c r="BL118" s="247">
        <f t="shared" si="90"/>
        <v>0</v>
      </c>
      <c r="BM118" s="244">
        <f t="shared" si="91"/>
        <v>0</v>
      </c>
      <c r="BN118" s="244">
        <f t="shared" si="92"/>
        <v>0</v>
      </c>
      <c r="BO118" s="248">
        <f t="shared" si="93"/>
        <v>0</v>
      </c>
      <c r="BP118" s="249">
        <f t="shared" si="94"/>
        <v>0</v>
      </c>
      <c r="BQ118" s="244">
        <f t="shared" si="95"/>
        <v>0</v>
      </c>
      <c r="BR118" s="244">
        <f t="shared" si="96"/>
        <v>0</v>
      </c>
      <c r="BS118" s="250">
        <f t="shared" si="97"/>
        <v>0</v>
      </c>
      <c r="BT118" s="251" t="str">
        <f t="shared" si="98"/>
        <v/>
      </c>
      <c r="BU118" s="346">
        <f t="shared" si="99"/>
        <v>0</v>
      </c>
      <c r="BV118" s="346">
        <f t="shared" si="100"/>
        <v>0</v>
      </c>
      <c r="BW118" s="346">
        <f t="shared" si="101"/>
        <v>0</v>
      </c>
      <c r="BX118" s="348">
        <f t="shared" si="102"/>
        <v>0</v>
      </c>
      <c r="BY118" s="247">
        <f t="shared" si="103"/>
        <v>0</v>
      </c>
      <c r="BZ118" s="244">
        <f t="shared" si="104"/>
        <v>0</v>
      </c>
      <c r="CA118" s="244">
        <f t="shared" si="105"/>
        <v>0</v>
      </c>
      <c r="CB118" s="248">
        <f t="shared" si="106"/>
        <v>0</v>
      </c>
      <c r="CC118" s="247">
        <f t="shared" si="107"/>
        <v>0</v>
      </c>
      <c r="CD118" s="244">
        <f t="shared" si="108"/>
        <v>0</v>
      </c>
      <c r="CE118" s="244">
        <f t="shared" si="109"/>
        <v>0</v>
      </c>
      <c r="CF118" s="244">
        <f t="shared" si="110"/>
        <v>0</v>
      </c>
    </row>
    <row r="119" spans="1:84" ht="20.100000000000001" customHeight="1" x14ac:dyDescent="0.15">
      <c r="A119" s="238">
        <v>116</v>
      </c>
      <c r="B119" s="239">
        <v>116</v>
      </c>
      <c r="C119" s="240" t="str">
        <f t="shared" si="125"/>
        <v>14S4</v>
      </c>
      <c r="D119" s="241">
        <v>14</v>
      </c>
      <c r="E119" s="242">
        <v>4</v>
      </c>
      <c r="F119" s="395">
        <f>IF(D119="","",VLOOKUP(D119,'様式A-2'!$B$10:$E$438,4,0))</f>
        <v>128.40200000000002</v>
      </c>
      <c r="G119" s="242" t="s">
        <v>547</v>
      </c>
      <c r="H119" s="242" t="s">
        <v>497</v>
      </c>
      <c r="I119" s="242" t="s">
        <v>347</v>
      </c>
      <c r="J119" s="242" t="s">
        <v>887</v>
      </c>
      <c r="K119" s="242" t="str">
        <f t="shared" si="126"/>
        <v>補修跡</v>
      </c>
      <c r="L119" s="342"/>
      <c r="M119" s="342"/>
      <c r="N119" s="342">
        <v>7.8</v>
      </c>
      <c r="O119" s="342">
        <v>0.4</v>
      </c>
      <c r="P119" s="384" t="s">
        <v>888</v>
      </c>
      <c r="Q119" s="243" t="str">
        <f t="shared" si="134"/>
        <v>7.8m×0.4m 導水工</v>
      </c>
      <c r="R119" s="244">
        <f t="shared" si="127"/>
        <v>3.12</v>
      </c>
      <c r="S119" s="244" t="str">
        <f t="shared" si="128"/>
        <v>導水工</v>
      </c>
      <c r="T119" s="242" t="s">
        <v>641</v>
      </c>
      <c r="U119" s="242" t="s">
        <v>645</v>
      </c>
      <c r="V119" s="242" t="str">
        <f t="shared" si="84"/>
        <v>Ⅱ</v>
      </c>
      <c r="W119" s="242"/>
      <c r="X119" s="242" t="s">
        <v>617</v>
      </c>
      <c r="Y119" s="242" t="str">
        <f t="shared" si="129"/>
        <v>Ⅰ</v>
      </c>
      <c r="Z119" s="242" t="str">
        <f t="shared" si="130"/>
        <v>Ⅰ</v>
      </c>
      <c r="AA119" s="242" t="str">
        <f t="shared" si="124"/>
        <v>否</v>
      </c>
      <c r="AB119" s="242" t="str">
        <f t="shared" si="131"/>
        <v>否</v>
      </c>
      <c r="AC119" s="242" t="str">
        <f t="shared" si="135"/>
        <v>済</v>
      </c>
      <c r="AD119" s="242" t="str">
        <f t="shared" si="136"/>
        <v>－</v>
      </c>
      <c r="AE119" s="242" t="str">
        <f t="shared" si="137"/>
        <v>－</v>
      </c>
      <c r="AF119" s="242" t="str">
        <f t="shared" si="138"/>
        <v>－</v>
      </c>
      <c r="AG119" s="242"/>
      <c r="AH119" s="243" t="str">
        <f t="shared" si="132"/>
        <v>補修跡、7.8m×0.4m 導水工</v>
      </c>
      <c r="AI119" s="243" t="s">
        <v>912</v>
      </c>
      <c r="BG119" s="246">
        <f t="shared" si="85"/>
        <v>14</v>
      </c>
      <c r="BH119" s="243">
        <f t="shared" si="86"/>
        <v>0</v>
      </c>
      <c r="BI119" s="243">
        <f t="shared" si="87"/>
        <v>0</v>
      </c>
      <c r="BJ119" s="243">
        <f t="shared" si="88"/>
        <v>0</v>
      </c>
      <c r="BK119" s="347">
        <f t="shared" si="89"/>
        <v>0</v>
      </c>
      <c r="BL119" s="247">
        <f t="shared" si="90"/>
        <v>0</v>
      </c>
      <c r="BM119" s="244">
        <f t="shared" si="91"/>
        <v>0</v>
      </c>
      <c r="BN119" s="244">
        <f t="shared" si="92"/>
        <v>0</v>
      </c>
      <c r="BO119" s="248">
        <f t="shared" si="93"/>
        <v>0</v>
      </c>
      <c r="BP119" s="249">
        <f t="shared" si="94"/>
        <v>0</v>
      </c>
      <c r="BQ119" s="244">
        <f t="shared" si="95"/>
        <v>0</v>
      </c>
      <c r="BR119" s="244">
        <f t="shared" si="96"/>
        <v>0</v>
      </c>
      <c r="BS119" s="250">
        <f t="shared" si="97"/>
        <v>0</v>
      </c>
      <c r="BT119" s="251" t="str">
        <f t="shared" si="98"/>
        <v/>
      </c>
      <c r="BU119" s="346">
        <f t="shared" si="99"/>
        <v>0</v>
      </c>
      <c r="BV119" s="346">
        <f t="shared" si="100"/>
        <v>0</v>
      </c>
      <c r="BW119" s="346">
        <f t="shared" si="101"/>
        <v>0</v>
      </c>
      <c r="BX119" s="348">
        <f t="shared" si="102"/>
        <v>0</v>
      </c>
      <c r="BY119" s="247">
        <f t="shared" si="103"/>
        <v>0</v>
      </c>
      <c r="BZ119" s="244">
        <f t="shared" si="104"/>
        <v>0</v>
      </c>
      <c r="CA119" s="244">
        <f t="shared" si="105"/>
        <v>0</v>
      </c>
      <c r="CB119" s="248">
        <f t="shared" si="106"/>
        <v>0</v>
      </c>
      <c r="CC119" s="247">
        <f t="shared" si="107"/>
        <v>0</v>
      </c>
      <c r="CD119" s="244">
        <f t="shared" si="108"/>
        <v>0</v>
      </c>
      <c r="CE119" s="244">
        <f t="shared" si="109"/>
        <v>0</v>
      </c>
      <c r="CF119" s="244">
        <f t="shared" si="110"/>
        <v>0</v>
      </c>
    </row>
    <row r="120" spans="1:84" ht="20.100000000000001" customHeight="1" x14ac:dyDescent="0.15">
      <c r="A120" s="238">
        <v>117</v>
      </c>
      <c r="B120" s="239">
        <v>117</v>
      </c>
      <c r="C120" s="240" t="str">
        <f t="shared" si="125"/>
        <v>14S5</v>
      </c>
      <c r="D120" s="241">
        <v>14</v>
      </c>
      <c r="E120" s="242">
        <v>5</v>
      </c>
      <c r="F120" s="395">
        <f>IF(D120="","",VLOOKUP(D120,'様式A-2'!$B$10:$E$438,4,0))</f>
        <v>128.40200000000002</v>
      </c>
      <c r="G120" s="242" t="s">
        <v>547</v>
      </c>
      <c r="H120" s="242" t="s">
        <v>495</v>
      </c>
      <c r="I120" s="242" t="s">
        <v>347</v>
      </c>
      <c r="J120" s="242" t="s">
        <v>545</v>
      </c>
      <c r="K120" s="242" t="str">
        <f t="shared" si="126"/>
        <v>うき・はく離</v>
      </c>
      <c r="L120" s="342"/>
      <c r="M120" s="342"/>
      <c r="N120" s="342">
        <v>0.1</v>
      </c>
      <c r="O120" s="342">
        <v>9</v>
      </c>
      <c r="P120" s="384"/>
      <c r="Q120" s="243" t="str">
        <f t="shared" si="134"/>
        <v xml:space="preserve">0.1m×9.0m </v>
      </c>
      <c r="R120" s="244">
        <f t="shared" si="127"/>
        <v>0.9</v>
      </c>
      <c r="S120" s="244" t="str">
        <f t="shared" si="128"/>
        <v/>
      </c>
      <c r="T120" s="242" t="s">
        <v>760</v>
      </c>
      <c r="U120" s="242" t="s">
        <v>620</v>
      </c>
      <c r="V120" s="242" t="str">
        <f t="shared" ref="V120:V178" si="139">IF(D120="","",IF(U120="対策区分判定Ⅳ","Ⅳ",IF(U120="対策区分判定Ⅲ","Ⅲ",IF(OR(U120="対策区分判定Ⅱa",U120="対策区分判定Ⅱb"),"Ⅱ",IF(U120="対策区分判定Ⅰ","Ⅰ","－")))))</f>
        <v>Ⅱ</v>
      </c>
      <c r="W120" s="242"/>
      <c r="X120" s="242" t="s">
        <v>618</v>
      </c>
      <c r="Y120" s="242" t="str">
        <f t="shared" si="129"/>
        <v>Ⅱ</v>
      </c>
      <c r="Z120" s="242" t="str">
        <f t="shared" si="130"/>
        <v>Ⅱ</v>
      </c>
      <c r="AA120" s="242" t="str">
        <f t="shared" si="124"/>
        <v>否</v>
      </c>
      <c r="AB120" s="242" t="str">
        <f t="shared" si="131"/>
        <v>要監視</v>
      </c>
      <c r="AC120" s="242" t="str">
        <f t="shared" si="135"/>
        <v>継続</v>
      </c>
      <c r="AD120" s="242" t="str">
        <f t="shared" si="136"/>
        <v>監視（日常巡視）</v>
      </c>
      <c r="AE120" s="242" t="str">
        <f t="shared" si="137"/>
        <v>－</v>
      </c>
      <c r="AF120" s="242" t="str">
        <f t="shared" si="138"/>
        <v>継続監視</v>
      </c>
      <c r="AG120" s="242"/>
      <c r="AH120" s="243" t="str">
        <f t="shared" si="132"/>
        <v xml:space="preserve">うき・はく離、0.1m×9.0m </v>
      </c>
      <c r="AI120" s="243" t="s">
        <v>968</v>
      </c>
      <c r="BG120" s="246">
        <f t="shared" si="85"/>
        <v>14</v>
      </c>
      <c r="BH120" s="243">
        <f t="shared" si="86"/>
        <v>0</v>
      </c>
      <c r="BI120" s="243">
        <f t="shared" si="87"/>
        <v>0</v>
      </c>
      <c r="BJ120" s="243">
        <f t="shared" si="88"/>
        <v>0</v>
      </c>
      <c r="BK120" s="347">
        <f t="shared" si="89"/>
        <v>0</v>
      </c>
      <c r="BL120" s="247">
        <f t="shared" si="90"/>
        <v>0</v>
      </c>
      <c r="BM120" s="244">
        <f t="shared" si="91"/>
        <v>0</v>
      </c>
      <c r="BN120" s="244">
        <f t="shared" si="92"/>
        <v>0</v>
      </c>
      <c r="BO120" s="248">
        <f t="shared" si="93"/>
        <v>0.9</v>
      </c>
      <c r="BP120" s="249">
        <f t="shared" si="94"/>
        <v>0</v>
      </c>
      <c r="BQ120" s="244">
        <f t="shared" si="95"/>
        <v>0</v>
      </c>
      <c r="BR120" s="244">
        <f t="shared" si="96"/>
        <v>0</v>
      </c>
      <c r="BS120" s="250">
        <f t="shared" si="97"/>
        <v>0</v>
      </c>
      <c r="BT120" s="251">
        <f t="shared" si="98"/>
        <v>14</v>
      </c>
      <c r="BU120" s="346">
        <f t="shared" si="99"/>
        <v>0</v>
      </c>
      <c r="BV120" s="346">
        <f t="shared" si="100"/>
        <v>0</v>
      </c>
      <c r="BW120" s="346">
        <f t="shared" si="101"/>
        <v>0</v>
      </c>
      <c r="BX120" s="348">
        <f t="shared" si="102"/>
        <v>0</v>
      </c>
      <c r="BY120" s="247">
        <f t="shared" si="103"/>
        <v>0</v>
      </c>
      <c r="BZ120" s="244">
        <f t="shared" si="104"/>
        <v>0</v>
      </c>
      <c r="CA120" s="244">
        <f t="shared" si="105"/>
        <v>0</v>
      </c>
      <c r="CB120" s="248">
        <f t="shared" si="106"/>
        <v>0.9</v>
      </c>
      <c r="CC120" s="247">
        <f t="shared" si="107"/>
        <v>0</v>
      </c>
      <c r="CD120" s="244">
        <f t="shared" si="108"/>
        <v>0</v>
      </c>
      <c r="CE120" s="244">
        <f t="shared" si="109"/>
        <v>0</v>
      </c>
      <c r="CF120" s="244">
        <f t="shared" si="110"/>
        <v>0</v>
      </c>
    </row>
    <row r="121" spans="1:84" ht="20.100000000000001" customHeight="1" x14ac:dyDescent="0.15">
      <c r="A121" s="238">
        <v>118</v>
      </c>
      <c r="B121" s="239">
        <v>118</v>
      </c>
      <c r="C121" s="240" t="str">
        <f t="shared" si="125"/>
        <v>15S1</v>
      </c>
      <c r="D121" s="241">
        <v>15</v>
      </c>
      <c r="E121" s="242">
        <f>IF(D121="","",COUNTIF($D$4:D121,D121))</f>
        <v>1</v>
      </c>
      <c r="F121" s="395">
        <f>IF(D121="","",VLOOKUP(D121,'様式A-2'!$B$10:$E$438,4,0))</f>
        <v>137.39600000000002</v>
      </c>
      <c r="G121" s="242" t="s">
        <v>547</v>
      </c>
      <c r="H121" s="242" t="s">
        <v>496</v>
      </c>
      <c r="I121" s="242" t="s">
        <v>347</v>
      </c>
      <c r="J121" s="242" t="s">
        <v>545</v>
      </c>
      <c r="K121" s="242" t="str">
        <f t="shared" si="126"/>
        <v>うき・はく離</v>
      </c>
      <c r="L121" s="342"/>
      <c r="M121" s="342"/>
      <c r="N121" s="342">
        <v>0.1</v>
      </c>
      <c r="O121" s="342">
        <v>9</v>
      </c>
      <c r="P121" s="384"/>
      <c r="Q121" s="243" t="str">
        <f t="shared" si="134"/>
        <v xml:space="preserve">0.1m×9.0m </v>
      </c>
      <c r="R121" s="244">
        <f t="shared" si="127"/>
        <v>0.9</v>
      </c>
      <c r="S121" s="244" t="str">
        <f t="shared" si="128"/>
        <v/>
      </c>
      <c r="T121" s="242" t="s">
        <v>760</v>
      </c>
      <c r="U121" s="242" t="s">
        <v>620</v>
      </c>
      <c r="V121" s="242" t="str">
        <f t="shared" si="139"/>
        <v>Ⅱ</v>
      </c>
      <c r="W121" s="242"/>
      <c r="X121" s="242" t="s">
        <v>618</v>
      </c>
      <c r="Y121" s="242" t="str">
        <f t="shared" si="129"/>
        <v>Ⅱ</v>
      </c>
      <c r="Z121" s="242" t="str">
        <f t="shared" si="130"/>
        <v>Ⅱ</v>
      </c>
      <c r="AA121" s="242" t="str">
        <f t="shared" si="124"/>
        <v>否</v>
      </c>
      <c r="AB121" s="242" t="str">
        <f t="shared" si="131"/>
        <v>要監視</v>
      </c>
      <c r="AC121" s="242" t="str">
        <f t="shared" si="135"/>
        <v>継続</v>
      </c>
      <c r="AD121" s="242" t="str">
        <f t="shared" si="136"/>
        <v>監視（日常巡視）</v>
      </c>
      <c r="AE121" s="242" t="str">
        <f t="shared" si="137"/>
        <v>－</v>
      </c>
      <c r="AF121" s="242" t="str">
        <f t="shared" si="138"/>
        <v>継続監視</v>
      </c>
      <c r="AG121" s="242"/>
      <c r="AH121" s="243" t="str">
        <f t="shared" si="132"/>
        <v xml:space="preserve">うき・はく離、0.1m×9.0m </v>
      </c>
      <c r="AI121" s="243" t="s">
        <v>969</v>
      </c>
      <c r="BG121" s="246">
        <f t="shared" si="85"/>
        <v>15</v>
      </c>
      <c r="BH121" s="243">
        <f t="shared" si="86"/>
        <v>0</v>
      </c>
      <c r="BI121" s="243">
        <f t="shared" si="87"/>
        <v>0</v>
      </c>
      <c r="BJ121" s="243">
        <f t="shared" si="88"/>
        <v>0</v>
      </c>
      <c r="BK121" s="347">
        <f t="shared" si="89"/>
        <v>0</v>
      </c>
      <c r="BL121" s="247">
        <f t="shared" si="90"/>
        <v>0</v>
      </c>
      <c r="BM121" s="244">
        <f t="shared" si="91"/>
        <v>0</v>
      </c>
      <c r="BN121" s="244">
        <f t="shared" si="92"/>
        <v>0</v>
      </c>
      <c r="BO121" s="248">
        <f t="shared" si="93"/>
        <v>0.9</v>
      </c>
      <c r="BP121" s="249">
        <f t="shared" si="94"/>
        <v>0</v>
      </c>
      <c r="BQ121" s="244">
        <f t="shared" si="95"/>
        <v>0</v>
      </c>
      <c r="BR121" s="244">
        <f t="shared" si="96"/>
        <v>0</v>
      </c>
      <c r="BS121" s="250">
        <f t="shared" si="97"/>
        <v>0</v>
      </c>
      <c r="BT121" s="251" t="str">
        <f t="shared" si="98"/>
        <v/>
      </c>
      <c r="BU121" s="346">
        <f t="shared" si="99"/>
        <v>0</v>
      </c>
      <c r="BV121" s="346">
        <f t="shared" si="100"/>
        <v>0</v>
      </c>
      <c r="BW121" s="346">
        <f t="shared" si="101"/>
        <v>0</v>
      </c>
      <c r="BX121" s="348">
        <f t="shared" si="102"/>
        <v>0</v>
      </c>
      <c r="BY121" s="247">
        <f t="shared" si="103"/>
        <v>0</v>
      </c>
      <c r="BZ121" s="244">
        <f t="shared" si="104"/>
        <v>0</v>
      </c>
      <c r="CA121" s="244">
        <f t="shared" si="105"/>
        <v>0</v>
      </c>
      <c r="CB121" s="248">
        <f t="shared" si="106"/>
        <v>0.9</v>
      </c>
      <c r="CC121" s="247">
        <f t="shared" si="107"/>
        <v>0</v>
      </c>
      <c r="CD121" s="244">
        <f t="shared" si="108"/>
        <v>0</v>
      </c>
      <c r="CE121" s="244">
        <f t="shared" si="109"/>
        <v>0</v>
      </c>
      <c r="CF121" s="244">
        <f t="shared" si="110"/>
        <v>0</v>
      </c>
    </row>
    <row r="122" spans="1:84" ht="20.100000000000001" customHeight="1" x14ac:dyDescent="0.15">
      <c r="A122" s="238">
        <v>119</v>
      </c>
      <c r="B122" s="239">
        <v>119</v>
      </c>
      <c r="C122" s="240" t="str">
        <f t="shared" si="125"/>
        <v>15S2</v>
      </c>
      <c r="D122" s="241">
        <v>15</v>
      </c>
      <c r="E122" s="242">
        <f>IF(D122="","",COUNTIF($D$4:D122,D122))</f>
        <v>2</v>
      </c>
      <c r="F122" s="395">
        <f>IF(D122="","",VLOOKUP(D122,'様式A-2'!$B$10:$E$438,4,0))</f>
        <v>137.39600000000002</v>
      </c>
      <c r="G122" s="242" t="s">
        <v>547</v>
      </c>
      <c r="H122" s="242" t="s">
        <v>496</v>
      </c>
      <c r="I122" s="242" t="s">
        <v>347</v>
      </c>
      <c r="J122" s="242" t="s">
        <v>887</v>
      </c>
      <c r="K122" s="242" t="str">
        <f t="shared" si="126"/>
        <v>補修跡</v>
      </c>
      <c r="L122" s="342"/>
      <c r="M122" s="342"/>
      <c r="N122" s="342">
        <v>1.8</v>
      </c>
      <c r="O122" s="342">
        <v>1.2</v>
      </c>
      <c r="P122" s="384" t="s">
        <v>854</v>
      </c>
      <c r="Q122" s="243" t="str">
        <f t="shared" si="134"/>
        <v>1.8m×1.2m メッシュシート</v>
      </c>
      <c r="R122" s="244">
        <f t="shared" si="127"/>
        <v>2.16</v>
      </c>
      <c r="S122" s="244" t="str">
        <f t="shared" si="128"/>
        <v>メッシュシート</v>
      </c>
      <c r="T122" s="242" t="s">
        <v>641</v>
      </c>
      <c r="U122" s="242" t="s">
        <v>620</v>
      </c>
      <c r="V122" s="242" t="str">
        <f t="shared" si="139"/>
        <v>Ⅱ</v>
      </c>
      <c r="W122" s="242"/>
      <c r="X122" s="242" t="s">
        <v>617</v>
      </c>
      <c r="Y122" s="242" t="str">
        <f t="shared" si="129"/>
        <v>Ⅰ</v>
      </c>
      <c r="Z122" s="242" t="str">
        <f t="shared" si="130"/>
        <v>Ⅰ</v>
      </c>
      <c r="AA122" s="242" t="str">
        <f t="shared" si="124"/>
        <v>否</v>
      </c>
      <c r="AB122" s="242" t="str">
        <f t="shared" si="131"/>
        <v>否</v>
      </c>
      <c r="AC122" s="242" t="str">
        <f t="shared" si="135"/>
        <v>済</v>
      </c>
      <c r="AD122" s="242" t="str">
        <f t="shared" si="136"/>
        <v>－</v>
      </c>
      <c r="AE122" s="242" t="str">
        <f t="shared" si="137"/>
        <v>－</v>
      </c>
      <c r="AF122" s="242" t="str">
        <f t="shared" si="138"/>
        <v>－</v>
      </c>
      <c r="AG122" s="242"/>
      <c r="AH122" s="243" t="str">
        <f t="shared" si="132"/>
        <v>補修跡、1.8m×1.2m メッシュシート</v>
      </c>
      <c r="AI122" s="243" t="s">
        <v>970</v>
      </c>
      <c r="BG122" s="246">
        <f t="shared" si="85"/>
        <v>15</v>
      </c>
      <c r="BH122" s="243">
        <f t="shared" si="86"/>
        <v>0</v>
      </c>
      <c r="BI122" s="243">
        <f t="shared" si="87"/>
        <v>0</v>
      </c>
      <c r="BJ122" s="243">
        <f t="shared" si="88"/>
        <v>0</v>
      </c>
      <c r="BK122" s="347">
        <f t="shared" si="89"/>
        <v>0</v>
      </c>
      <c r="BL122" s="247">
        <f t="shared" si="90"/>
        <v>0</v>
      </c>
      <c r="BM122" s="244">
        <f t="shared" si="91"/>
        <v>0</v>
      </c>
      <c r="BN122" s="244">
        <f t="shared" si="92"/>
        <v>0</v>
      </c>
      <c r="BO122" s="248">
        <f t="shared" si="93"/>
        <v>0</v>
      </c>
      <c r="BP122" s="249">
        <f t="shared" si="94"/>
        <v>0</v>
      </c>
      <c r="BQ122" s="244">
        <f t="shared" si="95"/>
        <v>0</v>
      </c>
      <c r="BR122" s="244">
        <f t="shared" si="96"/>
        <v>0</v>
      </c>
      <c r="BS122" s="250">
        <f t="shared" si="97"/>
        <v>0</v>
      </c>
      <c r="BT122" s="251" t="str">
        <f t="shared" si="98"/>
        <v/>
      </c>
      <c r="BU122" s="346">
        <f t="shared" si="99"/>
        <v>0</v>
      </c>
      <c r="BV122" s="346">
        <f t="shared" si="100"/>
        <v>0</v>
      </c>
      <c r="BW122" s="346">
        <f t="shared" si="101"/>
        <v>0</v>
      </c>
      <c r="BX122" s="348">
        <f t="shared" si="102"/>
        <v>0</v>
      </c>
      <c r="BY122" s="247">
        <f t="shared" si="103"/>
        <v>0</v>
      </c>
      <c r="BZ122" s="244">
        <f t="shared" si="104"/>
        <v>0</v>
      </c>
      <c r="CA122" s="244">
        <f t="shared" si="105"/>
        <v>0</v>
      </c>
      <c r="CB122" s="248">
        <f t="shared" si="106"/>
        <v>0</v>
      </c>
      <c r="CC122" s="247">
        <f t="shared" si="107"/>
        <v>0</v>
      </c>
      <c r="CD122" s="244">
        <f t="shared" si="108"/>
        <v>0</v>
      </c>
      <c r="CE122" s="244">
        <f t="shared" si="109"/>
        <v>0</v>
      </c>
      <c r="CF122" s="244">
        <f t="shared" si="110"/>
        <v>0</v>
      </c>
    </row>
    <row r="123" spans="1:84" ht="20.100000000000001" customHeight="1" x14ac:dyDescent="0.15">
      <c r="A123" s="238">
        <v>120</v>
      </c>
      <c r="B123" s="239">
        <v>120</v>
      </c>
      <c r="C123" s="240" t="str">
        <f t="shared" si="125"/>
        <v>15S4</v>
      </c>
      <c r="D123" s="241">
        <v>15</v>
      </c>
      <c r="E123" s="242">
        <v>4</v>
      </c>
      <c r="F123" s="395">
        <f>IF(D123="","",VLOOKUP(D123,'様式A-2'!$B$10:$E$438,4,0))</f>
        <v>137.39600000000002</v>
      </c>
      <c r="G123" s="242" t="s">
        <v>547</v>
      </c>
      <c r="H123" s="242" t="s">
        <v>498</v>
      </c>
      <c r="I123" s="242" t="s">
        <v>347</v>
      </c>
      <c r="J123" s="242" t="s">
        <v>907</v>
      </c>
      <c r="K123" s="242" t="str">
        <f t="shared" si="126"/>
        <v>鉄筋露出</v>
      </c>
      <c r="L123" s="342"/>
      <c r="M123" s="342"/>
      <c r="N123" s="342">
        <v>0.1</v>
      </c>
      <c r="O123" s="342">
        <v>0.1</v>
      </c>
      <c r="P123" s="384"/>
      <c r="Q123" s="243" t="str">
        <f t="shared" si="134"/>
        <v xml:space="preserve">0.1m×0.1m </v>
      </c>
      <c r="R123" s="244">
        <f t="shared" si="127"/>
        <v>0.01</v>
      </c>
      <c r="S123" s="244" t="str">
        <f t="shared" si="128"/>
        <v/>
      </c>
      <c r="T123" s="242" t="s">
        <v>760</v>
      </c>
      <c r="U123" s="242" t="s">
        <v>645</v>
      </c>
      <c r="V123" s="242" t="str">
        <f t="shared" si="139"/>
        <v>Ⅱ</v>
      </c>
      <c r="W123" s="242"/>
      <c r="X123" s="242" t="s">
        <v>619</v>
      </c>
      <c r="Y123" s="242" t="str">
        <f t="shared" si="129"/>
        <v>Ⅱ</v>
      </c>
      <c r="Z123" s="242" t="str">
        <f t="shared" si="130"/>
        <v>Ⅱ</v>
      </c>
      <c r="AA123" s="242" t="str">
        <f t="shared" si="124"/>
        <v>否</v>
      </c>
      <c r="AB123" s="242" t="str">
        <f t="shared" si="131"/>
        <v>要監視</v>
      </c>
      <c r="AC123" s="242" t="str">
        <f t="shared" si="135"/>
        <v>継続</v>
      </c>
      <c r="AD123" s="242" t="str">
        <f t="shared" si="136"/>
        <v>監視（重点）</v>
      </c>
      <c r="AE123" s="242" t="str">
        <f t="shared" si="137"/>
        <v>－</v>
      </c>
      <c r="AF123" s="242" t="str">
        <f t="shared" si="138"/>
        <v>表面補修対策</v>
      </c>
      <c r="AG123" s="242"/>
      <c r="AH123" s="243" t="str">
        <f t="shared" si="132"/>
        <v xml:space="preserve">鉄筋露出、0.1m×0.1m </v>
      </c>
      <c r="AI123" s="243" t="s">
        <v>971</v>
      </c>
      <c r="BG123" s="246">
        <f t="shared" si="85"/>
        <v>15</v>
      </c>
      <c r="BH123" s="243">
        <f t="shared" si="86"/>
        <v>0</v>
      </c>
      <c r="BI123" s="243">
        <f t="shared" si="87"/>
        <v>0</v>
      </c>
      <c r="BJ123" s="243">
        <f t="shared" si="88"/>
        <v>0</v>
      </c>
      <c r="BK123" s="347">
        <f t="shared" si="89"/>
        <v>0</v>
      </c>
      <c r="BL123" s="247">
        <f t="shared" si="90"/>
        <v>0</v>
      </c>
      <c r="BM123" s="244">
        <f t="shared" si="91"/>
        <v>0</v>
      </c>
      <c r="BN123" s="244">
        <f t="shared" si="92"/>
        <v>0.01</v>
      </c>
      <c r="BO123" s="248">
        <f t="shared" si="93"/>
        <v>0</v>
      </c>
      <c r="BP123" s="249">
        <f t="shared" si="94"/>
        <v>0</v>
      </c>
      <c r="BQ123" s="244">
        <f t="shared" si="95"/>
        <v>0</v>
      </c>
      <c r="BR123" s="244">
        <f t="shared" si="96"/>
        <v>0</v>
      </c>
      <c r="BS123" s="250">
        <f t="shared" si="97"/>
        <v>0</v>
      </c>
      <c r="BT123" s="251" t="str">
        <f t="shared" si="98"/>
        <v/>
      </c>
      <c r="BU123" s="346">
        <f t="shared" si="99"/>
        <v>0</v>
      </c>
      <c r="BV123" s="346">
        <f t="shared" si="100"/>
        <v>0</v>
      </c>
      <c r="BW123" s="346">
        <f t="shared" si="101"/>
        <v>0</v>
      </c>
      <c r="BX123" s="348">
        <f t="shared" si="102"/>
        <v>0</v>
      </c>
      <c r="BY123" s="247">
        <f t="shared" si="103"/>
        <v>0</v>
      </c>
      <c r="BZ123" s="244">
        <f t="shared" si="104"/>
        <v>0</v>
      </c>
      <c r="CA123" s="244">
        <f t="shared" si="105"/>
        <v>0.01</v>
      </c>
      <c r="CB123" s="248">
        <f t="shared" si="106"/>
        <v>0</v>
      </c>
      <c r="CC123" s="247">
        <f t="shared" si="107"/>
        <v>0</v>
      </c>
      <c r="CD123" s="244">
        <f t="shared" si="108"/>
        <v>0</v>
      </c>
      <c r="CE123" s="244">
        <f t="shared" si="109"/>
        <v>0</v>
      </c>
      <c r="CF123" s="244">
        <f t="shared" si="110"/>
        <v>0</v>
      </c>
    </row>
    <row r="124" spans="1:84" ht="20.100000000000001" customHeight="1" x14ac:dyDescent="0.15">
      <c r="A124" s="238">
        <v>121</v>
      </c>
      <c r="B124" s="239">
        <v>121</v>
      </c>
      <c r="C124" s="240" t="str">
        <f t="shared" si="125"/>
        <v>15S5</v>
      </c>
      <c r="D124" s="241">
        <v>15</v>
      </c>
      <c r="E124" s="242">
        <v>5</v>
      </c>
      <c r="F124" s="395">
        <f>IF(D124="","",VLOOKUP(D124,'様式A-2'!$B$10:$E$438,4,0))</f>
        <v>137.39600000000002</v>
      </c>
      <c r="G124" s="242" t="s">
        <v>547</v>
      </c>
      <c r="H124" s="242" t="s">
        <v>498</v>
      </c>
      <c r="I124" s="242" t="s">
        <v>347</v>
      </c>
      <c r="J124" s="242" t="s">
        <v>858</v>
      </c>
      <c r="K124" s="242" t="str">
        <f t="shared" si="126"/>
        <v>はく落</v>
      </c>
      <c r="L124" s="342"/>
      <c r="M124" s="342"/>
      <c r="N124" s="342">
        <v>0.5</v>
      </c>
      <c r="O124" s="342">
        <v>0.1</v>
      </c>
      <c r="P124" s="384" t="s">
        <v>972</v>
      </c>
      <c r="Q124" s="243" t="str">
        <f t="shared" si="134"/>
        <v>0.5m×0.1m D=0.1mm</v>
      </c>
      <c r="R124" s="244">
        <f t="shared" si="127"/>
        <v>0.05</v>
      </c>
      <c r="S124" s="244" t="str">
        <f t="shared" si="128"/>
        <v>D=0.1mm</v>
      </c>
      <c r="T124" s="242" t="s">
        <v>897</v>
      </c>
      <c r="U124" s="242" t="s">
        <v>645</v>
      </c>
      <c r="V124" s="242" t="str">
        <f t="shared" si="139"/>
        <v>Ⅱ</v>
      </c>
      <c r="W124" s="242"/>
      <c r="X124" s="242" t="s">
        <v>617</v>
      </c>
      <c r="Y124" s="242" t="str">
        <f t="shared" si="129"/>
        <v>Ⅰ</v>
      </c>
      <c r="Z124" s="242" t="str">
        <f t="shared" si="130"/>
        <v>Ⅰ</v>
      </c>
      <c r="AA124" s="242" t="str">
        <f t="shared" si="124"/>
        <v>否</v>
      </c>
      <c r="AB124" s="242" t="str">
        <f t="shared" si="131"/>
        <v>否</v>
      </c>
      <c r="AC124" s="242" t="str">
        <f t="shared" si="135"/>
        <v>済</v>
      </c>
      <c r="AD124" s="242" t="str">
        <f t="shared" si="136"/>
        <v>－</v>
      </c>
      <c r="AE124" s="242" t="str">
        <f t="shared" si="137"/>
        <v>－</v>
      </c>
      <c r="AF124" s="242" t="str">
        <f t="shared" si="138"/>
        <v>－</v>
      </c>
      <c r="AG124" s="242"/>
      <c r="AH124" s="243" t="str">
        <f t="shared" si="132"/>
        <v>はく落、0.5m×0.1m D=0.1mm</v>
      </c>
      <c r="AI124" s="243" t="s">
        <v>973</v>
      </c>
      <c r="BG124" s="246">
        <f t="shared" si="85"/>
        <v>15</v>
      </c>
      <c r="BH124" s="243">
        <f t="shared" si="86"/>
        <v>0</v>
      </c>
      <c r="BI124" s="243">
        <f t="shared" si="87"/>
        <v>0</v>
      </c>
      <c r="BJ124" s="243">
        <f t="shared" si="88"/>
        <v>0</v>
      </c>
      <c r="BK124" s="347">
        <f t="shared" si="89"/>
        <v>0</v>
      </c>
      <c r="BL124" s="247">
        <f t="shared" si="90"/>
        <v>0</v>
      </c>
      <c r="BM124" s="244">
        <f t="shared" si="91"/>
        <v>0</v>
      </c>
      <c r="BN124" s="244">
        <f t="shared" si="92"/>
        <v>0</v>
      </c>
      <c r="BO124" s="248">
        <f t="shared" si="93"/>
        <v>0</v>
      </c>
      <c r="BP124" s="249">
        <f t="shared" si="94"/>
        <v>0</v>
      </c>
      <c r="BQ124" s="244">
        <f t="shared" si="95"/>
        <v>0</v>
      </c>
      <c r="BR124" s="244">
        <f t="shared" si="96"/>
        <v>0</v>
      </c>
      <c r="BS124" s="250">
        <f t="shared" si="97"/>
        <v>0</v>
      </c>
      <c r="BT124" s="251" t="str">
        <f t="shared" si="98"/>
        <v/>
      </c>
      <c r="BU124" s="346">
        <f t="shared" si="99"/>
        <v>0</v>
      </c>
      <c r="BV124" s="346">
        <f t="shared" si="100"/>
        <v>0</v>
      </c>
      <c r="BW124" s="346">
        <f t="shared" si="101"/>
        <v>0</v>
      </c>
      <c r="BX124" s="348">
        <f t="shared" si="102"/>
        <v>0</v>
      </c>
      <c r="BY124" s="247">
        <f t="shared" si="103"/>
        <v>0</v>
      </c>
      <c r="BZ124" s="244">
        <f t="shared" si="104"/>
        <v>0</v>
      </c>
      <c r="CA124" s="244">
        <f t="shared" si="105"/>
        <v>0</v>
      </c>
      <c r="CB124" s="248">
        <f t="shared" si="106"/>
        <v>0</v>
      </c>
      <c r="CC124" s="247">
        <f t="shared" si="107"/>
        <v>0</v>
      </c>
      <c r="CD124" s="244">
        <f t="shared" si="108"/>
        <v>0</v>
      </c>
      <c r="CE124" s="244">
        <f t="shared" si="109"/>
        <v>0</v>
      </c>
      <c r="CF124" s="244">
        <f t="shared" si="110"/>
        <v>0</v>
      </c>
    </row>
    <row r="125" spans="1:84" ht="20.100000000000001" customHeight="1" x14ac:dyDescent="0.15">
      <c r="A125" s="238">
        <v>122</v>
      </c>
      <c r="B125" s="239">
        <v>122</v>
      </c>
      <c r="C125" s="240" t="str">
        <f t="shared" si="125"/>
        <v>15S6</v>
      </c>
      <c r="D125" s="241">
        <v>15</v>
      </c>
      <c r="E125" s="242">
        <v>6</v>
      </c>
      <c r="F125" s="395">
        <f>IF(D125="","",VLOOKUP(D125,'様式A-2'!$B$10:$E$438,4,0))</f>
        <v>137.39600000000002</v>
      </c>
      <c r="G125" s="242" t="s">
        <v>547</v>
      </c>
      <c r="H125" s="242" t="s">
        <v>498</v>
      </c>
      <c r="I125" s="242" t="s">
        <v>348</v>
      </c>
      <c r="J125" s="242" t="s">
        <v>348</v>
      </c>
      <c r="K125" s="242" t="str">
        <f t="shared" si="126"/>
        <v>漏水</v>
      </c>
      <c r="L125" s="342"/>
      <c r="M125" s="342"/>
      <c r="N125" s="342">
        <v>0.4</v>
      </c>
      <c r="O125" s="342">
        <v>7.4</v>
      </c>
      <c r="P125" s="384" t="s">
        <v>974</v>
      </c>
      <c r="Q125" s="243" t="str">
        <f t="shared" si="134"/>
        <v>0.4m×7.4m 遊離石灰</v>
      </c>
      <c r="R125" s="244">
        <f t="shared" si="127"/>
        <v>2.96</v>
      </c>
      <c r="S125" s="244" t="str">
        <f t="shared" si="128"/>
        <v>遊離石灰</v>
      </c>
      <c r="T125" s="242" t="s">
        <v>917</v>
      </c>
      <c r="U125" s="242" t="s">
        <v>620</v>
      </c>
      <c r="V125" s="242" t="str">
        <f t="shared" si="139"/>
        <v>Ⅱ</v>
      </c>
      <c r="W125" s="242"/>
      <c r="X125" s="242" t="s">
        <v>618</v>
      </c>
      <c r="Y125" s="242" t="str">
        <f t="shared" si="129"/>
        <v>Ⅱ</v>
      </c>
      <c r="Z125" s="242" t="str">
        <f t="shared" si="130"/>
        <v>Ⅱ</v>
      </c>
      <c r="AA125" s="242" t="str">
        <f t="shared" si="124"/>
        <v>否</v>
      </c>
      <c r="AB125" s="242" t="str">
        <f t="shared" si="131"/>
        <v>要監視</v>
      </c>
      <c r="AC125" s="242" t="str">
        <f t="shared" si="135"/>
        <v>継続</v>
      </c>
      <c r="AD125" s="242" t="str">
        <f t="shared" si="136"/>
        <v>監視（日常巡視）</v>
      </c>
      <c r="AE125" s="242" t="str">
        <f t="shared" si="137"/>
        <v>－</v>
      </c>
      <c r="AF125" s="242" t="str">
        <f t="shared" si="138"/>
        <v>継続監視</v>
      </c>
      <c r="AG125" s="242"/>
      <c r="AH125" s="243" t="str">
        <f t="shared" si="132"/>
        <v>漏水、0.4m×7.4m 遊離石灰</v>
      </c>
      <c r="AI125" s="243" t="s">
        <v>975</v>
      </c>
      <c r="BG125" s="246">
        <f t="shared" si="85"/>
        <v>15</v>
      </c>
      <c r="BH125" s="243">
        <f t="shared" si="86"/>
        <v>0</v>
      </c>
      <c r="BI125" s="243">
        <f t="shared" si="87"/>
        <v>0</v>
      </c>
      <c r="BJ125" s="243">
        <f t="shared" si="88"/>
        <v>0</v>
      </c>
      <c r="BK125" s="347">
        <f t="shared" si="89"/>
        <v>0</v>
      </c>
      <c r="BL125" s="247">
        <f t="shared" si="90"/>
        <v>0</v>
      </c>
      <c r="BM125" s="244">
        <f t="shared" si="91"/>
        <v>0</v>
      </c>
      <c r="BN125" s="244">
        <f t="shared" si="92"/>
        <v>0</v>
      </c>
      <c r="BO125" s="248">
        <f t="shared" si="93"/>
        <v>0</v>
      </c>
      <c r="BP125" s="249">
        <f t="shared" si="94"/>
        <v>0</v>
      </c>
      <c r="BQ125" s="244">
        <f t="shared" si="95"/>
        <v>0</v>
      </c>
      <c r="BR125" s="244">
        <f t="shared" si="96"/>
        <v>0</v>
      </c>
      <c r="BS125" s="250">
        <f t="shared" si="97"/>
        <v>2.96</v>
      </c>
      <c r="BT125" s="251" t="str">
        <f t="shared" si="98"/>
        <v/>
      </c>
      <c r="BU125" s="346">
        <f t="shared" si="99"/>
        <v>0</v>
      </c>
      <c r="BV125" s="346">
        <f t="shared" si="100"/>
        <v>0</v>
      </c>
      <c r="BW125" s="346">
        <f t="shared" si="101"/>
        <v>0</v>
      </c>
      <c r="BX125" s="348">
        <f t="shared" si="102"/>
        <v>0</v>
      </c>
      <c r="BY125" s="247">
        <f t="shared" si="103"/>
        <v>0</v>
      </c>
      <c r="BZ125" s="244">
        <f t="shared" si="104"/>
        <v>0</v>
      </c>
      <c r="CA125" s="244">
        <f t="shared" si="105"/>
        <v>0</v>
      </c>
      <c r="CB125" s="248">
        <f t="shared" si="106"/>
        <v>0</v>
      </c>
      <c r="CC125" s="247">
        <f t="shared" si="107"/>
        <v>0</v>
      </c>
      <c r="CD125" s="244">
        <f t="shared" si="108"/>
        <v>0</v>
      </c>
      <c r="CE125" s="244">
        <f t="shared" si="109"/>
        <v>0</v>
      </c>
      <c r="CF125" s="244">
        <f t="shared" si="110"/>
        <v>2.96</v>
      </c>
    </row>
    <row r="126" spans="1:84" ht="20.100000000000001" customHeight="1" x14ac:dyDescent="0.15">
      <c r="A126" s="238">
        <v>123</v>
      </c>
      <c r="B126" s="239">
        <v>123</v>
      </c>
      <c r="C126" s="240" t="str">
        <f t="shared" si="125"/>
        <v>15S7</v>
      </c>
      <c r="D126" s="241">
        <v>15</v>
      </c>
      <c r="E126" s="242">
        <v>7</v>
      </c>
      <c r="F126" s="395">
        <f>IF(D126="","",VLOOKUP(D126,'様式A-2'!$B$10:$E$438,4,0))</f>
        <v>137.39600000000002</v>
      </c>
      <c r="G126" s="242" t="s">
        <v>547</v>
      </c>
      <c r="H126" s="242" t="s">
        <v>495</v>
      </c>
      <c r="I126" s="242" t="s">
        <v>347</v>
      </c>
      <c r="J126" s="242" t="s">
        <v>545</v>
      </c>
      <c r="K126" s="242" t="str">
        <f t="shared" si="126"/>
        <v>うき・はく離</v>
      </c>
      <c r="L126" s="342"/>
      <c r="M126" s="342"/>
      <c r="N126" s="342">
        <v>0.1</v>
      </c>
      <c r="O126" s="342">
        <v>9</v>
      </c>
      <c r="P126" s="384"/>
      <c r="Q126" s="243" t="str">
        <f t="shared" si="134"/>
        <v xml:space="preserve">0.1m×9.0m </v>
      </c>
      <c r="R126" s="244">
        <f t="shared" si="127"/>
        <v>0.9</v>
      </c>
      <c r="S126" s="244" t="str">
        <f t="shared" si="128"/>
        <v/>
      </c>
      <c r="T126" s="242" t="s">
        <v>760</v>
      </c>
      <c r="U126" s="242" t="s">
        <v>620</v>
      </c>
      <c r="V126" s="242" t="str">
        <f t="shared" si="139"/>
        <v>Ⅱ</v>
      </c>
      <c r="W126" s="242"/>
      <c r="X126" s="242" t="s">
        <v>618</v>
      </c>
      <c r="Y126" s="242" t="str">
        <f t="shared" si="129"/>
        <v>Ⅱ</v>
      </c>
      <c r="Z126" s="242" t="str">
        <f t="shared" si="130"/>
        <v>Ⅱ</v>
      </c>
      <c r="AA126" s="242" t="str">
        <f t="shared" si="124"/>
        <v>否</v>
      </c>
      <c r="AB126" s="242" t="str">
        <f t="shared" si="131"/>
        <v>要監視</v>
      </c>
      <c r="AC126" s="242" t="str">
        <f t="shared" si="135"/>
        <v>継続</v>
      </c>
      <c r="AD126" s="242" t="str">
        <f t="shared" si="136"/>
        <v>監視（日常巡視）</v>
      </c>
      <c r="AE126" s="242" t="str">
        <f t="shared" si="137"/>
        <v>－</v>
      </c>
      <c r="AF126" s="242" t="str">
        <f t="shared" si="138"/>
        <v>継続監視</v>
      </c>
      <c r="AG126" s="242"/>
      <c r="AH126" s="243" t="str">
        <f t="shared" si="132"/>
        <v xml:space="preserve">うき・はく離、0.1m×9.0m </v>
      </c>
      <c r="AI126" s="243" t="s">
        <v>976</v>
      </c>
      <c r="BG126" s="246">
        <f t="shared" si="85"/>
        <v>15</v>
      </c>
      <c r="BH126" s="243">
        <f t="shared" si="86"/>
        <v>0</v>
      </c>
      <c r="BI126" s="243">
        <f t="shared" si="87"/>
        <v>0</v>
      </c>
      <c r="BJ126" s="243">
        <f t="shared" si="88"/>
        <v>0</v>
      </c>
      <c r="BK126" s="347">
        <f t="shared" si="89"/>
        <v>0</v>
      </c>
      <c r="BL126" s="247">
        <f t="shared" si="90"/>
        <v>0</v>
      </c>
      <c r="BM126" s="244">
        <f t="shared" si="91"/>
        <v>0</v>
      </c>
      <c r="BN126" s="244">
        <f t="shared" si="92"/>
        <v>0</v>
      </c>
      <c r="BO126" s="248">
        <f t="shared" si="93"/>
        <v>0.9</v>
      </c>
      <c r="BP126" s="249">
        <f t="shared" si="94"/>
        <v>0</v>
      </c>
      <c r="BQ126" s="244">
        <f t="shared" si="95"/>
        <v>0</v>
      </c>
      <c r="BR126" s="244">
        <f t="shared" si="96"/>
        <v>0</v>
      </c>
      <c r="BS126" s="250">
        <f t="shared" si="97"/>
        <v>0</v>
      </c>
      <c r="BT126" s="251" t="str">
        <f t="shared" si="98"/>
        <v/>
      </c>
      <c r="BU126" s="346">
        <f t="shared" si="99"/>
        <v>0</v>
      </c>
      <c r="BV126" s="346">
        <f t="shared" si="100"/>
        <v>0</v>
      </c>
      <c r="BW126" s="346">
        <f t="shared" si="101"/>
        <v>0</v>
      </c>
      <c r="BX126" s="348">
        <f t="shared" si="102"/>
        <v>0</v>
      </c>
      <c r="BY126" s="247">
        <f t="shared" si="103"/>
        <v>0</v>
      </c>
      <c r="BZ126" s="244">
        <f t="shared" si="104"/>
        <v>0</v>
      </c>
      <c r="CA126" s="244">
        <f t="shared" si="105"/>
        <v>0</v>
      </c>
      <c r="CB126" s="248">
        <f t="shared" si="106"/>
        <v>0.9</v>
      </c>
      <c r="CC126" s="247">
        <f t="shared" si="107"/>
        <v>0</v>
      </c>
      <c r="CD126" s="244">
        <f t="shared" si="108"/>
        <v>0</v>
      </c>
      <c r="CE126" s="244">
        <f t="shared" si="109"/>
        <v>0</v>
      </c>
      <c r="CF126" s="244">
        <f t="shared" si="110"/>
        <v>0</v>
      </c>
    </row>
    <row r="127" spans="1:84" ht="20.100000000000001" customHeight="1" x14ac:dyDescent="0.15">
      <c r="A127" s="238">
        <v>124</v>
      </c>
      <c r="B127" s="239">
        <v>124</v>
      </c>
      <c r="C127" s="240" t="str">
        <f t="shared" si="125"/>
        <v>15S9</v>
      </c>
      <c r="D127" s="241">
        <v>15</v>
      </c>
      <c r="E127" s="242">
        <v>9</v>
      </c>
      <c r="F127" s="395">
        <f>IF(D127="","",VLOOKUP(D127,'様式A-2'!$B$10:$E$438,4,0))</f>
        <v>137.39600000000002</v>
      </c>
      <c r="G127" s="242" t="s">
        <v>346</v>
      </c>
      <c r="H127" s="242" t="s">
        <v>884</v>
      </c>
      <c r="I127" s="242" t="s">
        <v>347</v>
      </c>
      <c r="J127" s="242" t="s">
        <v>654</v>
      </c>
      <c r="K127" s="242" t="str">
        <f t="shared" si="126"/>
        <v>欠損</v>
      </c>
      <c r="L127" s="342"/>
      <c r="M127" s="342"/>
      <c r="N127" s="342">
        <v>0.3</v>
      </c>
      <c r="O127" s="342">
        <v>0.3</v>
      </c>
      <c r="P127" s="384"/>
      <c r="Q127" s="243" t="str">
        <f t="shared" si="134"/>
        <v xml:space="preserve">0.3m×0.3m </v>
      </c>
      <c r="R127" s="244">
        <f t="shared" si="127"/>
        <v>0.09</v>
      </c>
      <c r="S127" s="244" t="str">
        <f t="shared" si="128"/>
        <v/>
      </c>
      <c r="T127" s="242" t="s">
        <v>760</v>
      </c>
      <c r="U127" s="242" t="s">
        <v>620</v>
      </c>
      <c r="V127" s="242" t="str">
        <f t="shared" si="139"/>
        <v>Ⅱ</v>
      </c>
      <c r="W127" s="242"/>
      <c r="X127" s="242" t="s">
        <v>629</v>
      </c>
      <c r="Y127" s="242" t="str">
        <f t="shared" si="129"/>
        <v>－</v>
      </c>
      <c r="Z127" s="242" t="str">
        <f t="shared" si="130"/>
        <v>－</v>
      </c>
      <c r="AA127" s="242" t="s">
        <v>1106</v>
      </c>
      <c r="AB127" s="242" t="s">
        <v>1106</v>
      </c>
      <c r="AC127" s="242" t="s">
        <v>1106</v>
      </c>
      <c r="AD127" s="242" t="s">
        <v>1095</v>
      </c>
      <c r="AE127" s="242" t="s">
        <v>1095</v>
      </c>
      <c r="AF127" s="242" t="s">
        <v>1095</v>
      </c>
      <c r="AG127" s="242"/>
      <c r="AH127" s="243" t="str">
        <f t="shared" si="132"/>
        <v xml:space="preserve">欠損、0.3m×0.3m </v>
      </c>
      <c r="AI127" s="243" t="s">
        <v>977</v>
      </c>
      <c r="BG127" s="246">
        <f t="shared" si="85"/>
        <v>15</v>
      </c>
      <c r="BH127" s="243">
        <f t="shared" si="86"/>
        <v>0</v>
      </c>
      <c r="BI127" s="243">
        <f t="shared" si="87"/>
        <v>0</v>
      </c>
      <c r="BJ127" s="243">
        <f t="shared" si="88"/>
        <v>0</v>
      </c>
      <c r="BK127" s="347">
        <f t="shared" si="89"/>
        <v>0</v>
      </c>
      <c r="BL127" s="247">
        <f t="shared" si="90"/>
        <v>0</v>
      </c>
      <c r="BM127" s="244">
        <f t="shared" si="91"/>
        <v>0</v>
      </c>
      <c r="BN127" s="244">
        <f t="shared" si="92"/>
        <v>0</v>
      </c>
      <c r="BO127" s="248">
        <f t="shared" si="93"/>
        <v>0</v>
      </c>
      <c r="BP127" s="249">
        <f t="shared" si="94"/>
        <v>0</v>
      </c>
      <c r="BQ127" s="244">
        <f t="shared" si="95"/>
        <v>0</v>
      </c>
      <c r="BR127" s="244">
        <f t="shared" si="96"/>
        <v>0</v>
      </c>
      <c r="BS127" s="250">
        <f t="shared" si="97"/>
        <v>0</v>
      </c>
      <c r="BT127" s="251" t="str">
        <f t="shared" si="98"/>
        <v/>
      </c>
      <c r="BU127" s="346">
        <f t="shared" si="99"/>
        <v>0</v>
      </c>
      <c r="BV127" s="346">
        <f t="shared" si="100"/>
        <v>0</v>
      </c>
      <c r="BW127" s="346">
        <f t="shared" si="101"/>
        <v>0</v>
      </c>
      <c r="BX127" s="348">
        <f t="shared" si="102"/>
        <v>0</v>
      </c>
      <c r="BY127" s="247">
        <f t="shared" si="103"/>
        <v>0</v>
      </c>
      <c r="BZ127" s="244">
        <f t="shared" si="104"/>
        <v>0</v>
      </c>
      <c r="CA127" s="244">
        <f t="shared" si="105"/>
        <v>0</v>
      </c>
      <c r="CB127" s="248">
        <f t="shared" si="106"/>
        <v>0</v>
      </c>
      <c r="CC127" s="247">
        <f t="shared" si="107"/>
        <v>0</v>
      </c>
      <c r="CD127" s="244">
        <f t="shared" si="108"/>
        <v>0</v>
      </c>
      <c r="CE127" s="244">
        <f t="shared" si="109"/>
        <v>0</v>
      </c>
      <c r="CF127" s="244">
        <f t="shared" si="110"/>
        <v>0</v>
      </c>
    </row>
    <row r="128" spans="1:84" ht="20.100000000000001" customHeight="1" x14ac:dyDescent="0.15">
      <c r="A128" s="238">
        <v>125</v>
      </c>
      <c r="B128" s="239">
        <v>125</v>
      </c>
      <c r="C128" s="240" t="str">
        <f t="shared" si="125"/>
        <v>15S10</v>
      </c>
      <c r="D128" s="241">
        <v>15</v>
      </c>
      <c r="E128" s="242">
        <v>10</v>
      </c>
      <c r="F128" s="395">
        <f>IF(D128="","",VLOOKUP(D128,'様式A-2'!$B$10:$E$438,4,0))</f>
        <v>137.39600000000002</v>
      </c>
      <c r="G128" s="242" t="s">
        <v>346</v>
      </c>
      <c r="H128" s="242" t="s">
        <v>884</v>
      </c>
      <c r="I128" s="242" t="s">
        <v>347</v>
      </c>
      <c r="J128" s="242" t="s">
        <v>654</v>
      </c>
      <c r="K128" s="242" t="str">
        <f t="shared" si="126"/>
        <v>欠損</v>
      </c>
      <c r="L128" s="342"/>
      <c r="M128" s="342"/>
      <c r="N128" s="342">
        <v>0.1</v>
      </c>
      <c r="O128" s="342">
        <v>0.05</v>
      </c>
      <c r="P128" s="384"/>
      <c r="Q128" s="243" t="str">
        <f>IF(C128="","",IF(J128="ひび割れ","幅"&amp;TEXT(L128,"0.0")&amp;"mm×長さ"&amp;TEXT(M128,"0.0")&amp;"m",IF(N128="",P128,IF(J128="その他",P128&amp;"、"&amp;TEXT(N128,"0.0")&amp;"m×"&amp;TEXT(O128,"0.0")&amp;"m ",TEXT(N128,"0.0")&amp;"m×"&amp;TEXT(O128,"0.00")&amp;"m "&amp;P128))))</f>
        <v xml:space="preserve">0.1m×0.05m </v>
      </c>
      <c r="R128" s="244">
        <f t="shared" si="127"/>
        <v>0.01</v>
      </c>
      <c r="S128" s="244" t="str">
        <f t="shared" si="128"/>
        <v/>
      </c>
      <c r="T128" s="242" t="s">
        <v>760</v>
      </c>
      <c r="U128" s="242" t="s">
        <v>620</v>
      </c>
      <c r="V128" s="242" t="str">
        <f t="shared" si="139"/>
        <v>Ⅱ</v>
      </c>
      <c r="W128" s="242"/>
      <c r="X128" s="242" t="s">
        <v>629</v>
      </c>
      <c r="Y128" s="242" t="str">
        <f t="shared" si="129"/>
        <v>－</v>
      </c>
      <c r="Z128" s="242" t="str">
        <f t="shared" si="130"/>
        <v>－</v>
      </c>
      <c r="AA128" s="242" t="s">
        <v>1106</v>
      </c>
      <c r="AB128" s="242" t="s">
        <v>1106</v>
      </c>
      <c r="AC128" s="242" t="s">
        <v>1106</v>
      </c>
      <c r="AD128" s="242" t="s">
        <v>1095</v>
      </c>
      <c r="AE128" s="242" t="s">
        <v>1095</v>
      </c>
      <c r="AF128" s="242" t="s">
        <v>1095</v>
      </c>
      <c r="AG128" s="242"/>
      <c r="AH128" s="243" t="str">
        <f t="shared" si="132"/>
        <v xml:space="preserve">欠損、0.1m×0.05m </v>
      </c>
      <c r="AI128" s="243" t="s">
        <v>978</v>
      </c>
      <c r="BG128" s="246">
        <f t="shared" si="85"/>
        <v>15</v>
      </c>
      <c r="BH128" s="243">
        <f t="shared" si="86"/>
        <v>0</v>
      </c>
      <c r="BI128" s="243">
        <f t="shared" si="87"/>
        <v>0</v>
      </c>
      <c r="BJ128" s="243">
        <f t="shared" si="88"/>
        <v>0</v>
      </c>
      <c r="BK128" s="347">
        <f t="shared" si="89"/>
        <v>0</v>
      </c>
      <c r="BL128" s="247">
        <f t="shared" si="90"/>
        <v>0</v>
      </c>
      <c r="BM128" s="244">
        <f t="shared" si="91"/>
        <v>0</v>
      </c>
      <c r="BN128" s="244">
        <f t="shared" si="92"/>
        <v>0</v>
      </c>
      <c r="BO128" s="248">
        <f t="shared" si="93"/>
        <v>0</v>
      </c>
      <c r="BP128" s="249">
        <f t="shared" si="94"/>
        <v>0</v>
      </c>
      <c r="BQ128" s="244">
        <f t="shared" si="95"/>
        <v>0</v>
      </c>
      <c r="BR128" s="244">
        <f t="shared" si="96"/>
        <v>0</v>
      </c>
      <c r="BS128" s="250">
        <f t="shared" si="97"/>
        <v>0</v>
      </c>
      <c r="BT128" s="251">
        <f t="shared" si="98"/>
        <v>15</v>
      </c>
      <c r="BU128" s="346">
        <f t="shared" si="99"/>
        <v>0</v>
      </c>
      <c r="BV128" s="346">
        <f t="shared" si="100"/>
        <v>0</v>
      </c>
      <c r="BW128" s="346">
        <f t="shared" si="101"/>
        <v>0</v>
      </c>
      <c r="BX128" s="348">
        <f t="shared" si="102"/>
        <v>0</v>
      </c>
      <c r="BY128" s="247">
        <f t="shared" si="103"/>
        <v>0</v>
      </c>
      <c r="BZ128" s="244">
        <f t="shared" si="104"/>
        <v>0</v>
      </c>
      <c r="CA128" s="244">
        <f t="shared" si="105"/>
        <v>0</v>
      </c>
      <c r="CB128" s="248">
        <f t="shared" si="106"/>
        <v>0</v>
      </c>
      <c r="CC128" s="247">
        <f t="shared" si="107"/>
        <v>0</v>
      </c>
      <c r="CD128" s="244">
        <f t="shared" si="108"/>
        <v>0</v>
      </c>
      <c r="CE128" s="244">
        <f t="shared" si="109"/>
        <v>0</v>
      </c>
      <c r="CF128" s="244">
        <f t="shared" si="110"/>
        <v>0</v>
      </c>
    </row>
    <row r="129" spans="1:84" ht="20.100000000000001" customHeight="1" x14ac:dyDescent="0.15">
      <c r="A129" s="238">
        <v>126</v>
      </c>
      <c r="B129" s="239">
        <v>126</v>
      </c>
      <c r="C129" s="240" t="str">
        <f t="shared" si="125"/>
        <v>16S1</v>
      </c>
      <c r="D129" s="241">
        <v>16</v>
      </c>
      <c r="E129" s="242">
        <f>IF(D129="","",COUNTIF($D$4:D129,D129))</f>
        <v>1</v>
      </c>
      <c r="F129" s="395">
        <f>IF(D129="","",VLOOKUP(D129,'様式A-2'!$B$10:$E$438,4,0))</f>
        <v>146.32400000000001</v>
      </c>
      <c r="G129" s="242" t="s">
        <v>547</v>
      </c>
      <c r="H129" s="242" t="s">
        <v>496</v>
      </c>
      <c r="I129" s="242" t="s">
        <v>347</v>
      </c>
      <c r="J129" s="242" t="s">
        <v>545</v>
      </c>
      <c r="K129" s="242" t="str">
        <f t="shared" si="126"/>
        <v>うき・はく離</v>
      </c>
      <c r="L129" s="342"/>
      <c r="M129" s="342"/>
      <c r="N129" s="342">
        <v>0.1</v>
      </c>
      <c r="O129" s="342">
        <v>1.5</v>
      </c>
      <c r="P129" s="384"/>
      <c r="Q129" s="243" t="str">
        <f t="shared" si="134"/>
        <v xml:space="preserve">0.1m×1.5m </v>
      </c>
      <c r="R129" s="244">
        <f t="shared" si="127"/>
        <v>0.15</v>
      </c>
      <c r="S129" s="244" t="str">
        <f t="shared" si="128"/>
        <v/>
      </c>
      <c r="T129" s="242" t="s">
        <v>760</v>
      </c>
      <c r="U129" s="242" t="s">
        <v>620</v>
      </c>
      <c r="V129" s="242" t="str">
        <f t="shared" si="139"/>
        <v>Ⅱ</v>
      </c>
      <c r="W129" s="242"/>
      <c r="X129" s="242" t="s">
        <v>618</v>
      </c>
      <c r="Y129" s="242" t="str">
        <f t="shared" si="129"/>
        <v>Ⅱ</v>
      </c>
      <c r="Z129" s="242" t="str">
        <f t="shared" si="130"/>
        <v>Ⅱ</v>
      </c>
      <c r="AA129" s="242" t="str">
        <f t="shared" si="124"/>
        <v>否</v>
      </c>
      <c r="AB129" s="242" t="str">
        <f t="shared" si="131"/>
        <v>要監視</v>
      </c>
      <c r="AC129" s="242" t="str">
        <f t="shared" ref="AC129:AC133" si="140">IF(D129="","",IF(T129="対策済","済",IF(AND(T129="新規確認",W129=""),"未",IF(AND(W129&lt;&gt;"Ⅰ",X129="Ⅰ"),"済","継続"))))</f>
        <v>継続</v>
      </c>
      <c r="AD129" s="242" t="str">
        <f>IF(D129="","",IF(P129="叩き落し",P129,IF(T129="新規確認","－",INDEX($AM$4:$AQ$38,MATCH(K129,$AL$4:$AL$38,0),MATCH(X129,$AM$3:$AQ$3,0)))))</f>
        <v>監視（日常巡視）</v>
      </c>
      <c r="AE129" s="242" t="str">
        <f>IF(D129="","",INDEX($AT$4:$AX$38,MATCH(K129,$AS$4:$AS$38,0),MATCH(X129,$AT$3:$AX$3,0)))</f>
        <v>－</v>
      </c>
      <c r="AF129" s="242" t="str">
        <f>IF(D129="","",INDEX($BA$4:$BE$38,MATCH(K129,$AZ$4:$AZ$38,0),MATCH(X129,$BA$3:$BE$3,0)))</f>
        <v>継続監視</v>
      </c>
      <c r="AG129" s="242"/>
      <c r="AH129" s="243" t="str">
        <f t="shared" si="132"/>
        <v xml:space="preserve">うき・はく離、0.1m×1.5m </v>
      </c>
      <c r="AI129" s="243" t="s">
        <v>979</v>
      </c>
      <c r="BG129" s="246">
        <f t="shared" si="85"/>
        <v>16</v>
      </c>
      <c r="BH129" s="243">
        <f t="shared" si="86"/>
        <v>0</v>
      </c>
      <c r="BI129" s="243">
        <f t="shared" si="87"/>
        <v>0</v>
      </c>
      <c r="BJ129" s="243">
        <f t="shared" si="88"/>
        <v>0</v>
      </c>
      <c r="BK129" s="347">
        <f t="shared" si="89"/>
        <v>0</v>
      </c>
      <c r="BL129" s="247">
        <f t="shared" si="90"/>
        <v>0</v>
      </c>
      <c r="BM129" s="244">
        <f t="shared" si="91"/>
        <v>0</v>
      </c>
      <c r="BN129" s="244">
        <f t="shared" si="92"/>
        <v>0</v>
      </c>
      <c r="BO129" s="248">
        <f t="shared" si="93"/>
        <v>0.15</v>
      </c>
      <c r="BP129" s="249">
        <f t="shared" si="94"/>
        <v>0</v>
      </c>
      <c r="BQ129" s="244">
        <f t="shared" si="95"/>
        <v>0</v>
      </c>
      <c r="BR129" s="244">
        <f t="shared" si="96"/>
        <v>0</v>
      </c>
      <c r="BS129" s="250">
        <f t="shared" si="97"/>
        <v>0</v>
      </c>
      <c r="BT129" s="251" t="str">
        <f t="shared" si="98"/>
        <v/>
      </c>
      <c r="BU129" s="346">
        <f t="shared" si="99"/>
        <v>0</v>
      </c>
      <c r="BV129" s="346">
        <f t="shared" si="100"/>
        <v>0</v>
      </c>
      <c r="BW129" s="346">
        <f t="shared" si="101"/>
        <v>0</v>
      </c>
      <c r="BX129" s="348">
        <f t="shared" si="102"/>
        <v>0</v>
      </c>
      <c r="BY129" s="247">
        <f t="shared" si="103"/>
        <v>0</v>
      </c>
      <c r="BZ129" s="244">
        <f t="shared" si="104"/>
        <v>0</v>
      </c>
      <c r="CA129" s="244">
        <f t="shared" si="105"/>
        <v>0</v>
      </c>
      <c r="CB129" s="248">
        <f t="shared" si="106"/>
        <v>0.15</v>
      </c>
      <c r="CC129" s="247">
        <f t="shared" si="107"/>
        <v>0</v>
      </c>
      <c r="CD129" s="244">
        <f t="shared" si="108"/>
        <v>0</v>
      </c>
      <c r="CE129" s="244">
        <f t="shared" si="109"/>
        <v>0</v>
      </c>
      <c r="CF129" s="244">
        <f t="shared" si="110"/>
        <v>0</v>
      </c>
    </row>
    <row r="130" spans="1:84" ht="20.100000000000001" customHeight="1" x14ac:dyDescent="0.15">
      <c r="A130" s="238">
        <v>127</v>
      </c>
      <c r="B130" s="239">
        <v>127</v>
      </c>
      <c r="C130" s="240" t="str">
        <f t="shared" si="125"/>
        <v>16S2</v>
      </c>
      <c r="D130" s="241">
        <v>16</v>
      </c>
      <c r="E130" s="242">
        <f>IF(D130="","",COUNTIF($D$4:D130,D130))</f>
        <v>2</v>
      </c>
      <c r="F130" s="395">
        <f>IF(D130="","",VLOOKUP(D130,'様式A-2'!$B$10:$E$438,4,0))</f>
        <v>146.32400000000001</v>
      </c>
      <c r="G130" s="242" t="s">
        <v>547</v>
      </c>
      <c r="H130" s="242" t="s">
        <v>499</v>
      </c>
      <c r="I130" s="242" t="s">
        <v>347</v>
      </c>
      <c r="J130" s="242" t="s">
        <v>351</v>
      </c>
      <c r="K130" s="242" t="str">
        <f t="shared" si="126"/>
        <v>ひび割れ</v>
      </c>
      <c r="L130" s="342">
        <v>0.5</v>
      </c>
      <c r="M130" s="342">
        <v>3.5</v>
      </c>
      <c r="N130" s="342"/>
      <c r="O130" s="342"/>
      <c r="P130" s="384"/>
      <c r="Q130" s="243" t="str">
        <f t="shared" si="134"/>
        <v>幅0.5mm×長さ3.5m</v>
      </c>
      <c r="R130" s="244">
        <f t="shared" si="127"/>
        <v>0</v>
      </c>
      <c r="S130" s="244" t="str">
        <f t="shared" si="128"/>
        <v>幅0.5mm ひび割れ</v>
      </c>
      <c r="T130" s="242" t="s">
        <v>760</v>
      </c>
      <c r="U130" s="242" t="s">
        <v>620</v>
      </c>
      <c r="V130" s="242" t="str">
        <f t="shared" si="139"/>
        <v>Ⅱ</v>
      </c>
      <c r="W130" s="242"/>
      <c r="X130" s="242" t="s">
        <v>618</v>
      </c>
      <c r="Y130" s="242" t="str">
        <f t="shared" si="129"/>
        <v>Ⅱ</v>
      </c>
      <c r="Z130" s="242" t="str">
        <f t="shared" si="130"/>
        <v>Ⅱ</v>
      </c>
      <c r="AA130" s="242" t="str">
        <f t="shared" si="124"/>
        <v>否</v>
      </c>
      <c r="AB130" s="242" t="str">
        <f t="shared" si="131"/>
        <v>要監視</v>
      </c>
      <c r="AC130" s="242" t="str">
        <f t="shared" si="140"/>
        <v>継続</v>
      </c>
      <c r="AD130" s="242" t="str">
        <f>IF(D130="","",IF(P130="叩き落し",P130,IF(T130="新規確認","－",INDEX($AM$4:$AQ$38,MATCH(K130,$AL$4:$AL$38,0),MATCH(X130,$AM$3:$AQ$3,0)))))</f>
        <v>監視（日常巡視）</v>
      </c>
      <c r="AE130" s="242" t="str">
        <f>IF(D130="","",INDEX($AT$4:$AX$38,MATCH(K130,$AS$4:$AS$38,0),MATCH(X130,$AT$3:$AX$3,0)))</f>
        <v>－</v>
      </c>
      <c r="AF130" s="242" t="str">
        <f>IF(D130="","",INDEX($BA$4:$BE$38,MATCH(K130,$AZ$4:$AZ$38,0),MATCH(X130,$BA$3:$BE$3,0)))</f>
        <v>継続監視</v>
      </c>
      <c r="AG130" s="242"/>
      <c r="AH130" s="243" t="str">
        <f t="shared" si="132"/>
        <v>ひび割れ、幅0.5mm×長さ3.5m</v>
      </c>
      <c r="AI130" s="243" t="s">
        <v>980</v>
      </c>
      <c r="BG130" s="246">
        <f t="shared" si="85"/>
        <v>16</v>
      </c>
      <c r="BH130" s="243">
        <f t="shared" si="86"/>
        <v>0</v>
      </c>
      <c r="BI130" s="243">
        <f t="shared" si="87"/>
        <v>0</v>
      </c>
      <c r="BJ130" s="243">
        <f t="shared" si="88"/>
        <v>0</v>
      </c>
      <c r="BK130" s="347">
        <f t="shared" si="89"/>
        <v>0</v>
      </c>
      <c r="BL130" s="247">
        <f t="shared" si="90"/>
        <v>0</v>
      </c>
      <c r="BM130" s="244">
        <f t="shared" si="91"/>
        <v>0</v>
      </c>
      <c r="BN130" s="244">
        <f t="shared" si="92"/>
        <v>0</v>
      </c>
      <c r="BO130" s="248">
        <f t="shared" si="93"/>
        <v>0</v>
      </c>
      <c r="BP130" s="249">
        <f t="shared" si="94"/>
        <v>0</v>
      </c>
      <c r="BQ130" s="244">
        <f t="shared" si="95"/>
        <v>0</v>
      </c>
      <c r="BR130" s="244">
        <f t="shared" si="96"/>
        <v>0</v>
      </c>
      <c r="BS130" s="250">
        <f t="shared" si="97"/>
        <v>0</v>
      </c>
      <c r="BT130" s="251" t="str">
        <f t="shared" si="98"/>
        <v/>
      </c>
      <c r="BU130" s="346">
        <f t="shared" si="99"/>
        <v>0</v>
      </c>
      <c r="BV130" s="346">
        <f t="shared" si="100"/>
        <v>0</v>
      </c>
      <c r="BW130" s="346">
        <f t="shared" si="101"/>
        <v>0</v>
      </c>
      <c r="BX130" s="348">
        <f t="shared" si="102"/>
        <v>0</v>
      </c>
      <c r="BY130" s="247">
        <f t="shared" si="103"/>
        <v>0</v>
      </c>
      <c r="BZ130" s="244">
        <f t="shared" si="104"/>
        <v>0</v>
      </c>
      <c r="CA130" s="244">
        <f t="shared" si="105"/>
        <v>0</v>
      </c>
      <c r="CB130" s="248">
        <f t="shared" si="106"/>
        <v>0</v>
      </c>
      <c r="CC130" s="247">
        <f t="shared" si="107"/>
        <v>0</v>
      </c>
      <c r="CD130" s="244">
        <f t="shared" si="108"/>
        <v>0</v>
      </c>
      <c r="CE130" s="244">
        <f t="shared" si="109"/>
        <v>0</v>
      </c>
      <c r="CF130" s="244">
        <f t="shared" si="110"/>
        <v>0</v>
      </c>
    </row>
    <row r="131" spans="1:84" ht="20.100000000000001" customHeight="1" x14ac:dyDescent="0.15">
      <c r="A131" s="238">
        <v>128</v>
      </c>
      <c r="B131" s="239">
        <v>128</v>
      </c>
      <c r="C131" s="240" t="str">
        <f t="shared" si="125"/>
        <v>16S3</v>
      </c>
      <c r="D131" s="241">
        <v>16</v>
      </c>
      <c r="E131" s="242">
        <f>IF(D131="","",COUNTIF($D$4:D131,D131))</f>
        <v>3</v>
      </c>
      <c r="F131" s="395">
        <f>IF(D131="","",VLOOKUP(D131,'様式A-2'!$B$10:$E$438,4,0))</f>
        <v>146.32400000000001</v>
      </c>
      <c r="G131" s="242" t="s">
        <v>547</v>
      </c>
      <c r="H131" s="242" t="s">
        <v>498</v>
      </c>
      <c r="I131" s="242" t="s">
        <v>347</v>
      </c>
      <c r="J131" s="242" t="s">
        <v>887</v>
      </c>
      <c r="K131" s="242" t="str">
        <f t="shared" si="126"/>
        <v>補修跡</v>
      </c>
      <c r="L131" s="342"/>
      <c r="M131" s="342"/>
      <c r="N131" s="342">
        <v>2.7</v>
      </c>
      <c r="O131" s="342">
        <v>1</v>
      </c>
      <c r="P131" s="384" t="s">
        <v>854</v>
      </c>
      <c r="Q131" s="243" t="str">
        <f t="shared" si="134"/>
        <v>2.7m×1.0m メッシュシート</v>
      </c>
      <c r="R131" s="244">
        <f t="shared" si="127"/>
        <v>2.7</v>
      </c>
      <c r="S131" s="244" t="str">
        <f t="shared" si="128"/>
        <v>メッシュシート</v>
      </c>
      <c r="T131" s="242" t="s">
        <v>641</v>
      </c>
      <c r="U131" s="242" t="s">
        <v>635</v>
      </c>
      <c r="V131" s="242" t="str">
        <f t="shared" si="139"/>
        <v>Ⅲ</v>
      </c>
      <c r="W131" s="242"/>
      <c r="X131" s="242" t="s">
        <v>617</v>
      </c>
      <c r="Y131" s="242" t="str">
        <f t="shared" si="129"/>
        <v>Ⅰ</v>
      </c>
      <c r="Z131" s="242" t="str">
        <f t="shared" si="130"/>
        <v>Ⅰ</v>
      </c>
      <c r="AA131" s="242" t="str">
        <f t="shared" si="124"/>
        <v>否</v>
      </c>
      <c r="AB131" s="242" t="str">
        <f t="shared" si="131"/>
        <v>否</v>
      </c>
      <c r="AC131" s="242" t="str">
        <f t="shared" si="140"/>
        <v>済</v>
      </c>
      <c r="AD131" s="242" t="str">
        <f>IF(D131="","",IF(P131="叩き落し",P131,IF(T131="新規確認","－",INDEX($AM$4:$AQ$38,MATCH(K131,$AL$4:$AL$38,0),MATCH(X131,$AM$3:$AQ$3,0)))))</f>
        <v>－</v>
      </c>
      <c r="AE131" s="242" t="str">
        <f>IF(D131="","",INDEX($AT$4:$AX$38,MATCH(K131,$AS$4:$AS$38,0),MATCH(X131,$AT$3:$AX$3,0)))</f>
        <v>－</v>
      </c>
      <c r="AF131" s="242" t="str">
        <f>IF(D131="","",INDEX($BA$4:$BE$38,MATCH(K131,$AZ$4:$AZ$38,0),MATCH(X131,$BA$3:$BE$3,0)))</f>
        <v>－</v>
      </c>
      <c r="AG131" s="242"/>
      <c r="AH131" s="243" t="str">
        <f t="shared" si="132"/>
        <v>補修跡、2.7m×1.0m メッシュシート</v>
      </c>
      <c r="AI131" s="243" t="s">
        <v>981</v>
      </c>
      <c r="BG131" s="246">
        <f t="shared" si="85"/>
        <v>16</v>
      </c>
      <c r="BH131" s="243">
        <f t="shared" si="86"/>
        <v>0</v>
      </c>
      <c r="BI131" s="243">
        <f t="shared" si="87"/>
        <v>0</v>
      </c>
      <c r="BJ131" s="243">
        <f t="shared" si="88"/>
        <v>0</v>
      </c>
      <c r="BK131" s="347">
        <f t="shared" si="89"/>
        <v>0</v>
      </c>
      <c r="BL131" s="247">
        <f t="shared" si="90"/>
        <v>0</v>
      </c>
      <c r="BM131" s="244">
        <f t="shared" si="91"/>
        <v>0</v>
      </c>
      <c r="BN131" s="244">
        <f t="shared" si="92"/>
        <v>0</v>
      </c>
      <c r="BO131" s="248">
        <f t="shared" si="93"/>
        <v>0</v>
      </c>
      <c r="BP131" s="249">
        <f t="shared" si="94"/>
        <v>0</v>
      </c>
      <c r="BQ131" s="244">
        <f t="shared" si="95"/>
        <v>0</v>
      </c>
      <c r="BR131" s="244">
        <f t="shared" si="96"/>
        <v>0</v>
      </c>
      <c r="BS131" s="250">
        <f t="shared" si="97"/>
        <v>0</v>
      </c>
      <c r="BT131" s="251" t="str">
        <f t="shared" si="98"/>
        <v/>
      </c>
      <c r="BU131" s="346">
        <f t="shared" si="99"/>
        <v>0</v>
      </c>
      <c r="BV131" s="346">
        <f t="shared" si="100"/>
        <v>0</v>
      </c>
      <c r="BW131" s="346">
        <f t="shared" si="101"/>
        <v>0</v>
      </c>
      <c r="BX131" s="348">
        <f t="shared" si="102"/>
        <v>0</v>
      </c>
      <c r="BY131" s="247">
        <f t="shared" si="103"/>
        <v>0</v>
      </c>
      <c r="BZ131" s="244">
        <f t="shared" si="104"/>
        <v>0</v>
      </c>
      <c r="CA131" s="244">
        <f t="shared" si="105"/>
        <v>0</v>
      </c>
      <c r="CB131" s="248">
        <f t="shared" si="106"/>
        <v>0</v>
      </c>
      <c r="CC131" s="247">
        <f t="shared" si="107"/>
        <v>0</v>
      </c>
      <c r="CD131" s="244">
        <f t="shared" si="108"/>
        <v>0</v>
      </c>
      <c r="CE131" s="244">
        <f t="shared" si="109"/>
        <v>0</v>
      </c>
      <c r="CF131" s="244">
        <f t="shared" si="110"/>
        <v>0</v>
      </c>
    </row>
    <row r="132" spans="1:84" ht="20.100000000000001" customHeight="1" x14ac:dyDescent="0.15">
      <c r="A132" s="238">
        <v>129</v>
      </c>
      <c r="B132" s="239">
        <v>129</v>
      </c>
      <c r="C132" s="240" t="str">
        <f t="shared" si="125"/>
        <v>16S4</v>
      </c>
      <c r="D132" s="241">
        <v>16</v>
      </c>
      <c r="E132" s="242">
        <f>IF(D132="","",COUNTIF($D$4:D132,D132))</f>
        <v>4</v>
      </c>
      <c r="F132" s="395">
        <f>IF(D132="","",VLOOKUP(D132,'様式A-2'!$B$10:$E$438,4,0))</f>
        <v>146.32400000000001</v>
      </c>
      <c r="G132" s="242" t="s">
        <v>547</v>
      </c>
      <c r="H132" s="242" t="s">
        <v>497</v>
      </c>
      <c r="I132" s="242" t="s">
        <v>348</v>
      </c>
      <c r="J132" s="242" t="s">
        <v>348</v>
      </c>
      <c r="K132" s="242" t="str">
        <f t="shared" si="126"/>
        <v>漏水</v>
      </c>
      <c r="L132" s="342"/>
      <c r="M132" s="342"/>
      <c r="N132" s="342">
        <v>1.8</v>
      </c>
      <c r="O132" s="342">
        <v>7.4</v>
      </c>
      <c r="P132" s="384" t="s">
        <v>975</v>
      </c>
      <c r="Q132" s="243" t="str">
        <f t="shared" si="134"/>
        <v>1.8m×7.4m にじみ</v>
      </c>
      <c r="R132" s="244">
        <f t="shared" si="127"/>
        <v>13.32</v>
      </c>
      <c r="S132" s="244" t="str">
        <f t="shared" si="128"/>
        <v>にじみ</v>
      </c>
      <c r="T132" s="242" t="s">
        <v>760</v>
      </c>
      <c r="U132" s="242" t="s">
        <v>620</v>
      </c>
      <c r="V132" s="242" t="str">
        <f t="shared" si="139"/>
        <v>Ⅱ</v>
      </c>
      <c r="W132" s="242"/>
      <c r="X132" s="242" t="s">
        <v>618</v>
      </c>
      <c r="Y132" s="242" t="str">
        <f t="shared" si="129"/>
        <v>Ⅱ</v>
      </c>
      <c r="Z132" s="242" t="str">
        <f t="shared" si="130"/>
        <v>Ⅱ</v>
      </c>
      <c r="AA132" s="242" t="str">
        <f t="shared" si="124"/>
        <v>否</v>
      </c>
      <c r="AB132" s="242" t="str">
        <f t="shared" si="131"/>
        <v>要監視</v>
      </c>
      <c r="AC132" s="242" t="str">
        <f t="shared" si="140"/>
        <v>継続</v>
      </c>
      <c r="AD132" s="242" t="str">
        <f>IF(D132="","",IF(P132="叩き落し",P132,IF(T132="新規確認","－",INDEX($AM$4:$AQ$38,MATCH(K132,$AL$4:$AL$38,0),MATCH(X132,$AM$3:$AQ$3,0)))))</f>
        <v>監視（日常巡視）</v>
      </c>
      <c r="AE132" s="242" t="str">
        <f>IF(D132="","",INDEX($AT$4:$AX$38,MATCH(K132,$AS$4:$AS$38,0),MATCH(X132,$AT$3:$AX$3,0)))</f>
        <v>－</v>
      </c>
      <c r="AF132" s="242" t="str">
        <f>IF(D132="","",INDEX($BA$4:$BE$38,MATCH(K132,$AZ$4:$AZ$38,0),MATCH(X132,$BA$3:$BE$3,0)))</f>
        <v>継続監視</v>
      </c>
      <c r="AG132" s="242"/>
      <c r="AH132" s="243" t="str">
        <f t="shared" si="132"/>
        <v>漏水、1.8m×7.4m にじみ</v>
      </c>
      <c r="AI132" s="243" t="str">
        <f t="shared" si="133"/>
        <v>1.8m×7.4m にじみ</v>
      </c>
      <c r="BG132" s="246">
        <f t="shared" si="85"/>
        <v>16</v>
      </c>
      <c r="BH132" s="243">
        <f t="shared" si="86"/>
        <v>0</v>
      </c>
      <c r="BI132" s="243">
        <f t="shared" si="87"/>
        <v>0</v>
      </c>
      <c r="BJ132" s="243">
        <f t="shared" si="88"/>
        <v>0</v>
      </c>
      <c r="BK132" s="347">
        <f t="shared" si="89"/>
        <v>0</v>
      </c>
      <c r="BL132" s="247">
        <f t="shared" si="90"/>
        <v>0</v>
      </c>
      <c r="BM132" s="244">
        <f t="shared" si="91"/>
        <v>0</v>
      </c>
      <c r="BN132" s="244">
        <f t="shared" si="92"/>
        <v>0</v>
      </c>
      <c r="BO132" s="248">
        <f t="shared" si="93"/>
        <v>0</v>
      </c>
      <c r="BP132" s="249">
        <f t="shared" si="94"/>
        <v>0</v>
      </c>
      <c r="BQ132" s="244">
        <f t="shared" si="95"/>
        <v>0</v>
      </c>
      <c r="BR132" s="244">
        <f t="shared" si="96"/>
        <v>0</v>
      </c>
      <c r="BS132" s="250">
        <f t="shared" si="97"/>
        <v>13.32</v>
      </c>
      <c r="BT132" s="251" t="str">
        <f t="shared" si="98"/>
        <v/>
      </c>
      <c r="BU132" s="346">
        <f t="shared" si="99"/>
        <v>0</v>
      </c>
      <c r="BV132" s="346">
        <f t="shared" si="100"/>
        <v>0</v>
      </c>
      <c r="BW132" s="346">
        <f t="shared" si="101"/>
        <v>0</v>
      </c>
      <c r="BX132" s="348">
        <f t="shared" si="102"/>
        <v>0</v>
      </c>
      <c r="BY132" s="247">
        <f t="shared" si="103"/>
        <v>0</v>
      </c>
      <c r="BZ132" s="244">
        <f t="shared" si="104"/>
        <v>0</v>
      </c>
      <c r="CA132" s="244">
        <f t="shared" si="105"/>
        <v>0</v>
      </c>
      <c r="CB132" s="248">
        <f t="shared" si="106"/>
        <v>0</v>
      </c>
      <c r="CC132" s="247">
        <f t="shared" si="107"/>
        <v>0</v>
      </c>
      <c r="CD132" s="244">
        <f t="shared" si="108"/>
        <v>0</v>
      </c>
      <c r="CE132" s="244">
        <f t="shared" si="109"/>
        <v>0</v>
      </c>
      <c r="CF132" s="244">
        <f t="shared" si="110"/>
        <v>13.32</v>
      </c>
    </row>
    <row r="133" spans="1:84" ht="20.100000000000001" customHeight="1" x14ac:dyDescent="0.15">
      <c r="A133" s="238">
        <v>130</v>
      </c>
      <c r="B133" s="239">
        <v>130</v>
      </c>
      <c r="C133" s="240" t="str">
        <f t="shared" si="125"/>
        <v>16S5</v>
      </c>
      <c r="D133" s="241">
        <v>16</v>
      </c>
      <c r="E133" s="242">
        <f>IF(D133="","",COUNTIF($D$4:D133,D133))</f>
        <v>5</v>
      </c>
      <c r="F133" s="395">
        <f>IF(D133="","",VLOOKUP(D133,'様式A-2'!$B$10:$E$438,4,0))</f>
        <v>146.32400000000001</v>
      </c>
      <c r="G133" s="242" t="s">
        <v>547</v>
      </c>
      <c r="H133" s="242" t="s">
        <v>495</v>
      </c>
      <c r="I133" s="242" t="s">
        <v>347</v>
      </c>
      <c r="J133" s="242" t="s">
        <v>545</v>
      </c>
      <c r="K133" s="242" t="str">
        <f t="shared" si="126"/>
        <v>うき・はく離</v>
      </c>
      <c r="L133" s="342"/>
      <c r="M133" s="342"/>
      <c r="N133" s="342">
        <v>0.1</v>
      </c>
      <c r="O133" s="342">
        <v>9</v>
      </c>
      <c r="P133" s="384"/>
      <c r="Q133" s="243" t="str">
        <f t="shared" si="134"/>
        <v xml:space="preserve">0.1m×9.0m </v>
      </c>
      <c r="R133" s="244">
        <f t="shared" si="127"/>
        <v>0.9</v>
      </c>
      <c r="S133" s="244" t="str">
        <f t="shared" si="128"/>
        <v/>
      </c>
      <c r="T133" s="242" t="s">
        <v>760</v>
      </c>
      <c r="U133" s="242" t="s">
        <v>620</v>
      </c>
      <c r="V133" s="242" t="str">
        <f t="shared" si="139"/>
        <v>Ⅱ</v>
      </c>
      <c r="W133" s="242"/>
      <c r="X133" s="242" t="s">
        <v>618</v>
      </c>
      <c r="Y133" s="242" t="str">
        <f t="shared" si="129"/>
        <v>Ⅱ</v>
      </c>
      <c r="Z133" s="242" t="str">
        <f t="shared" si="130"/>
        <v>Ⅱ</v>
      </c>
      <c r="AA133" s="242" t="str">
        <f t="shared" si="124"/>
        <v>否</v>
      </c>
      <c r="AB133" s="242" t="str">
        <f t="shared" si="131"/>
        <v>要監視</v>
      </c>
      <c r="AC133" s="242" t="str">
        <f t="shared" si="140"/>
        <v>継続</v>
      </c>
      <c r="AD133" s="242" t="str">
        <f>IF(D133="","",IF(P133="叩き落し",P133,IF(T133="新規確認","－",INDEX($AM$4:$AQ$38,MATCH(K133,$AL$4:$AL$38,0),MATCH(X133,$AM$3:$AQ$3,0)))))</f>
        <v>監視（日常巡視）</v>
      </c>
      <c r="AE133" s="242" t="str">
        <f>IF(D133="","",INDEX($AT$4:$AX$38,MATCH(K133,$AS$4:$AS$38,0),MATCH(X133,$AT$3:$AX$3,0)))</f>
        <v>－</v>
      </c>
      <c r="AF133" s="242" t="str">
        <f>IF(D133="","",INDEX($BA$4:$BE$38,MATCH(K133,$AZ$4:$AZ$38,0),MATCH(X133,$BA$3:$BE$3,0)))</f>
        <v>継続監視</v>
      </c>
      <c r="AG133" s="242"/>
      <c r="AH133" s="243" t="str">
        <f t="shared" si="132"/>
        <v xml:space="preserve">うき・はく離、0.1m×9.0m </v>
      </c>
      <c r="AI133" s="243" t="s">
        <v>982</v>
      </c>
      <c r="BG133" s="246">
        <f t="shared" ref="BG133:BG196" si="141">$D133</f>
        <v>16</v>
      </c>
      <c r="BH133" s="243">
        <f t="shared" ref="BH133:BH196" si="142">IF(AND(I133="外力",X133="Ⅳ"),"〇",0)</f>
        <v>0</v>
      </c>
      <c r="BI133" s="243">
        <f t="shared" ref="BI133:BI196" si="143">IF(AND(I133="外力",X133="Ⅲ"),"〇",0)</f>
        <v>0</v>
      </c>
      <c r="BJ133" s="243">
        <f t="shared" ref="BJ133:BJ196" si="144">IF(AND(I133="外力",X133="Ⅱa"),"〇",0)</f>
        <v>0</v>
      </c>
      <c r="BK133" s="347">
        <f t="shared" ref="BK133:BK196" si="145">IF(AND(I133="外力",X133="Ⅱb"),"〇",0)</f>
        <v>0</v>
      </c>
      <c r="BL133" s="247">
        <f t="shared" ref="BL133:BL196" si="146">IF(AND(I133="材質劣化",X133="Ⅳ"),R133,0)</f>
        <v>0</v>
      </c>
      <c r="BM133" s="244">
        <f t="shared" ref="BM133:BM196" si="147">IF(AND(I133="材質劣化",X133="Ⅲ"),R133,0)</f>
        <v>0</v>
      </c>
      <c r="BN133" s="244">
        <f t="shared" ref="BN133:BN196" si="148">IF(AND(I133="材質劣化",X133="Ⅱa"),R133,0)</f>
        <v>0</v>
      </c>
      <c r="BO133" s="248">
        <f t="shared" ref="BO133:BO196" si="149">IF(AND(I133="材質劣化",X133="Ⅱb"),R133,0)</f>
        <v>0.9</v>
      </c>
      <c r="BP133" s="249">
        <f t="shared" ref="BP133:BP196" si="150">IF(AND(I133="漏水",X133="Ⅳ"),R133,0)</f>
        <v>0</v>
      </c>
      <c r="BQ133" s="244">
        <f t="shared" ref="BQ133:BQ196" si="151">IF(AND(I133="漏水",X133="Ⅲ"),R133,0)</f>
        <v>0</v>
      </c>
      <c r="BR133" s="244">
        <f t="shared" ref="BR133:BR196" si="152">IF(AND(I133="漏水",X133="Ⅱa"),R133,0)</f>
        <v>0</v>
      </c>
      <c r="BS133" s="250">
        <f t="shared" ref="BS133:BS196" si="153">IF(AND(I133="漏水",X133="Ⅱb"),R133,0)</f>
        <v>0</v>
      </c>
      <c r="BT133" s="251" t="str">
        <f t="shared" ref="BT133:BT196" si="154">IF(BG133=BG134,"",BG133)</f>
        <v/>
      </c>
      <c r="BU133" s="346">
        <f t="shared" ref="BU133:BU196" si="155">COUNTIFS($BG$4:$BG$3000,BT133,$BH$4:$BH$3000,"〇")</f>
        <v>0</v>
      </c>
      <c r="BV133" s="346">
        <f t="shared" ref="BV133:BV196" si="156">COUNTIFS($BG$4:$BG$3000,BT133,$BI$4:$BI$3000,"〇")</f>
        <v>0</v>
      </c>
      <c r="BW133" s="346">
        <f t="shared" ref="BW133:BW196" si="157">COUNTIFS($BG$4:$BG$3000,BT133,$BJ$4:$BJ$3000,"〇")</f>
        <v>0</v>
      </c>
      <c r="BX133" s="348">
        <f t="shared" ref="BX133:BX196" si="158">COUNTIFS($BG$4:$BG$3000,BT133,$BK$4:$BK$3000,"〇")</f>
        <v>0</v>
      </c>
      <c r="BY133" s="247">
        <f t="shared" ref="BY133:BY196" si="159">BL133</f>
        <v>0</v>
      </c>
      <c r="BZ133" s="244">
        <f t="shared" ref="BZ133:BZ196" si="160">BM133</f>
        <v>0</v>
      </c>
      <c r="CA133" s="244">
        <f t="shared" ref="CA133:CA196" si="161">BN133</f>
        <v>0</v>
      </c>
      <c r="CB133" s="248">
        <f t="shared" ref="CB133:CB196" si="162">BO133</f>
        <v>0.9</v>
      </c>
      <c r="CC133" s="247">
        <f t="shared" ref="CC133:CC196" si="163">BP133</f>
        <v>0</v>
      </c>
      <c r="CD133" s="244">
        <f t="shared" ref="CD133:CD196" si="164">BQ133</f>
        <v>0</v>
      </c>
      <c r="CE133" s="244">
        <f t="shared" ref="CE133:CE196" si="165">BR133</f>
        <v>0</v>
      </c>
      <c r="CF133" s="244">
        <f t="shared" ref="CF133:CF196" si="166">BS133</f>
        <v>0</v>
      </c>
    </row>
    <row r="134" spans="1:84" ht="20.100000000000001" customHeight="1" x14ac:dyDescent="0.15">
      <c r="A134" s="238">
        <v>131</v>
      </c>
      <c r="B134" s="239">
        <v>131</v>
      </c>
      <c r="C134" s="240" t="str">
        <f t="shared" si="125"/>
        <v>16S6</v>
      </c>
      <c r="D134" s="241">
        <v>16</v>
      </c>
      <c r="E134" s="242">
        <f>IF(D134="","",COUNTIF($D$4:D134,D134))</f>
        <v>6</v>
      </c>
      <c r="F134" s="395">
        <f>IF(D134="","",VLOOKUP(D134,'様式A-2'!$B$10:$E$438,4,0))</f>
        <v>146.32400000000001</v>
      </c>
      <c r="G134" s="242" t="s">
        <v>346</v>
      </c>
      <c r="H134" s="242" t="s">
        <v>367</v>
      </c>
      <c r="I134" s="242" t="s">
        <v>347</v>
      </c>
      <c r="J134" s="242" t="s">
        <v>545</v>
      </c>
      <c r="K134" s="242" t="str">
        <f t="shared" si="126"/>
        <v>うき・はく離</v>
      </c>
      <c r="L134" s="342"/>
      <c r="M134" s="342"/>
      <c r="N134" s="342">
        <v>0.3</v>
      </c>
      <c r="O134" s="342">
        <v>0.3</v>
      </c>
      <c r="P134" s="384"/>
      <c r="Q134" s="243" t="str">
        <f t="shared" si="134"/>
        <v xml:space="preserve">0.3m×0.3m </v>
      </c>
      <c r="R134" s="244">
        <f t="shared" si="127"/>
        <v>0.09</v>
      </c>
      <c r="S134" s="244" t="str">
        <f t="shared" si="128"/>
        <v/>
      </c>
      <c r="T134" s="242" t="s">
        <v>760</v>
      </c>
      <c r="U134" s="242" t="s">
        <v>620</v>
      </c>
      <c r="V134" s="242" t="str">
        <f t="shared" si="139"/>
        <v>Ⅱ</v>
      </c>
      <c r="W134" s="242"/>
      <c r="X134" s="242" t="s">
        <v>629</v>
      </c>
      <c r="Y134" s="242" t="str">
        <f t="shared" si="129"/>
        <v>－</v>
      </c>
      <c r="Z134" s="242" t="str">
        <f t="shared" si="130"/>
        <v>－</v>
      </c>
      <c r="AA134" s="242" t="s">
        <v>1106</v>
      </c>
      <c r="AB134" s="242" t="s">
        <v>1106</v>
      </c>
      <c r="AC134" s="242" t="s">
        <v>1106</v>
      </c>
      <c r="AD134" s="242" t="s">
        <v>1095</v>
      </c>
      <c r="AE134" s="242" t="s">
        <v>1095</v>
      </c>
      <c r="AF134" s="242" t="s">
        <v>1095</v>
      </c>
      <c r="AG134" s="242"/>
      <c r="AH134" s="243" t="str">
        <f t="shared" si="132"/>
        <v xml:space="preserve">うき・はく離、0.3m×0.3m </v>
      </c>
      <c r="AI134" s="243" t="s">
        <v>983</v>
      </c>
      <c r="BG134" s="246">
        <f t="shared" si="141"/>
        <v>16</v>
      </c>
      <c r="BH134" s="243">
        <f t="shared" si="142"/>
        <v>0</v>
      </c>
      <c r="BI134" s="243">
        <f t="shared" si="143"/>
        <v>0</v>
      </c>
      <c r="BJ134" s="243">
        <f t="shared" si="144"/>
        <v>0</v>
      </c>
      <c r="BK134" s="347">
        <f t="shared" si="145"/>
        <v>0</v>
      </c>
      <c r="BL134" s="247">
        <f t="shared" si="146"/>
        <v>0</v>
      </c>
      <c r="BM134" s="244">
        <f t="shared" si="147"/>
        <v>0</v>
      </c>
      <c r="BN134" s="244">
        <f t="shared" si="148"/>
        <v>0</v>
      </c>
      <c r="BO134" s="248">
        <f t="shared" si="149"/>
        <v>0</v>
      </c>
      <c r="BP134" s="249">
        <f t="shared" si="150"/>
        <v>0</v>
      </c>
      <c r="BQ134" s="244">
        <f t="shared" si="151"/>
        <v>0</v>
      </c>
      <c r="BR134" s="244">
        <f t="shared" si="152"/>
        <v>0</v>
      </c>
      <c r="BS134" s="250">
        <f t="shared" si="153"/>
        <v>0</v>
      </c>
      <c r="BT134" s="251" t="str">
        <f t="shared" si="154"/>
        <v/>
      </c>
      <c r="BU134" s="346">
        <f t="shared" si="155"/>
        <v>0</v>
      </c>
      <c r="BV134" s="346">
        <f t="shared" si="156"/>
        <v>0</v>
      </c>
      <c r="BW134" s="346">
        <f t="shared" si="157"/>
        <v>0</v>
      </c>
      <c r="BX134" s="348">
        <f t="shared" si="158"/>
        <v>0</v>
      </c>
      <c r="BY134" s="247">
        <f t="shared" si="159"/>
        <v>0</v>
      </c>
      <c r="BZ134" s="244">
        <f t="shared" si="160"/>
        <v>0</v>
      </c>
      <c r="CA134" s="244">
        <f t="shared" si="161"/>
        <v>0</v>
      </c>
      <c r="CB134" s="248">
        <f t="shared" si="162"/>
        <v>0</v>
      </c>
      <c r="CC134" s="247">
        <f t="shared" si="163"/>
        <v>0</v>
      </c>
      <c r="CD134" s="244">
        <f t="shared" si="164"/>
        <v>0</v>
      </c>
      <c r="CE134" s="244">
        <f t="shared" si="165"/>
        <v>0</v>
      </c>
      <c r="CF134" s="244">
        <f t="shared" si="166"/>
        <v>0</v>
      </c>
    </row>
    <row r="135" spans="1:84" ht="20.100000000000001" customHeight="1" x14ac:dyDescent="0.15">
      <c r="A135" s="238">
        <v>132</v>
      </c>
      <c r="B135" s="239">
        <v>132</v>
      </c>
      <c r="C135" s="240" t="str">
        <f t="shared" si="125"/>
        <v>16S7</v>
      </c>
      <c r="D135" s="241">
        <v>16</v>
      </c>
      <c r="E135" s="242">
        <f>IF(D135="","",COUNTIF($D$4:D135,D135))</f>
        <v>7</v>
      </c>
      <c r="F135" s="395">
        <f>IF(D135="","",VLOOKUP(D135,'様式A-2'!$B$10:$E$438,4,0))</f>
        <v>146.32400000000001</v>
      </c>
      <c r="G135" s="242" t="s">
        <v>346</v>
      </c>
      <c r="H135" s="242" t="s">
        <v>367</v>
      </c>
      <c r="I135" s="242" t="s">
        <v>347</v>
      </c>
      <c r="J135" s="242" t="s">
        <v>545</v>
      </c>
      <c r="K135" s="242" t="str">
        <f t="shared" si="126"/>
        <v>うき・はく離</v>
      </c>
      <c r="L135" s="342"/>
      <c r="M135" s="342"/>
      <c r="N135" s="342">
        <v>0.4</v>
      </c>
      <c r="O135" s="342">
        <v>0.05</v>
      </c>
      <c r="P135" s="384"/>
      <c r="Q135" s="243" t="str">
        <f>IF(C135="","",IF(J135="ひび割れ","幅"&amp;TEXT(L135,"0.0")&amp;"mm×長さ"&amp;TEXT(M135,"0.0")&amp;"m",IF(N135="",P135,IF(J135="その他",P135&amp;"、"&amp;TEXT(N135,"0.0")&amp;"m×"&amp;TEXT(O135,"0.0")&amp;"m ",TEXT(N135,"0.0")&amp;"m×"&amp;TEXT(O135,"0.00")&amp;"m "&amp;P135))))</f>
        <v xml:space="preserve">0.4m×0.05m </v>
      </c>
      <c r="R135" s="244">
        <f t="shared" si="127"/>
        <v>0.02</v>
      </c>
      <c r="S135" s="244" t="str">
        <f t="shared" si="128"/>
        <v/>
      </c>
      <c r="T135" s="242" t="s">
        <v>760</v>
      </c>
      <c r="U135" s="242" t="s">
        <v>620</v>
      </c>
      <c r="V135" s="242" t="str">
        <f t="shared" si="139"/>
        <v>Ⅱ</v>
      </c>
      <c r="W135" s="242"/>
      <c r="X135" s="242" t="s">
        <v>629</v>
      </c>
      <c r="Y135" s="242" t="str">
        <f t="shared" si="129"/>
        <v>－</v>
      </c>
      <c r="Z135" s="242" t="str">
        <f t="shared" si="130"/>
        <v>－</v>
      </c>
      <c r="AA135" s="242" t="s">
        <v>1106</v>
      </c>
      <c r="AB135" s="242" t="s">
        <v>1106</v>
      </c>
      <c r="AC135" s="242" t="s">
        <v>1106</v>
      </c>
      <c r="AD135" s="242" t="s">
        <v>1095</v>
      </c>
      <c r="AE135" s="242" t="s">
        <v>1095</v>
      </c>
      <c r="AF135" s="242" t="s">
        <v>1095</v>
      </c>
      <c r="AG135" s="242"/>
      <c r="AH135" s="243" t="str">
        <f t="shared" si="132"/>
        <v xml:space="preserve">うき・はく離、0.4m×0.05m </v>
      </c>
      <c r="AI135" s="243" t="str">
        <f t="shared" si="133"/>
        <v xml:space="preserve">0.4m×0.05m </v>
      </c>
      <c r="BG135" s="246">
        <f t="shared" si="141"/>
        <v>16</v>
      </c>
      <c r="BH135" s="243">
        <f t="shared" si="142"/>
        <v>0</v>
      </c>
      <c r="BI135" s="243">
        <f t="shared" si="143"/>
        <v>0</v>
      </c>
      <c r="BJ135" s="243">
        <f t="shared" si="144"/>
        <v>0</v>
      </c>
      <c r="BK135" s="347">
        <f t="shared" si="145"/>
        <v>0</v>
      </c>
      <c r="BL135" s="247">
        <f t="shared" si="146"/>
        <v>0</v>
      </c>
      <c r="BM135" s="244">
        <f t="shared" si="147"/>
        <v>0</v>
      </c>
      <c r="BN135" s="244">
        <f t="shared" si="148"/>
        <v>0</v>
      </c>
      <c r="BO135" s="248">
        <f t="shared" si="149"/>
        <v>0</v>
      </c>
      <c r="BP135" s="249">
        <f t="shared" si="150"/>
        <v>0</v>
      </c>
      <c r="BQ135" s="244">
        <f t="shared" si="151"/>
        <v>0</v>
      </c>
      <c r="BR135" s="244">
        <f t="shared" si="152"/>
        <v>0</v>
      </c>
      <c r="BS135" s="250">
        <f t="shared" si="153"/>
        <v>0</v>
      </c>
      <c r="BT135" s="251" t="str">
        <f t="shared" si="154"/>
        <v/>
      </c>
      <c r="BU135" s="346">
        <f t="shared" si="155"/>
        <v>0</v>
      </c>
      <c r="BV135" s="346">
        <f t="shared" si="156"/>
        <v>0</v>
      </c>
      <c r="BW135" s="346">
        <f t="shared" si="157"/>
        <v>0</v>
      </c>
      <c r="BX135" s="348">
        <f t="shared" si="158"/>
        <v>0</v>
      </c>
      <c r="BY135" s="247">
        <f t="shared" si="159"/>
        <v>0</v>
      </c>
      <c r="BZ135" s="244">
        <f t="shared" si="160"/>
        <v>0</v>
      </c>
      <c r="CA135" s="244">
        <f t="shared" si="161"/>
        <v>0</v>
      </c>
      <c r="CB135" s="248">
        <f t="shared" si="162"/>
        <v>0</v>
      </c>
      <c r="CC135" s="247">
        <f t="shared" si="163"/>
        <v>0</v>
      </c>
      <c r="CD135" s="244">
        <f t="shared" si="164"/>
        <v>0</v>
      </c>
      <c r="CE135" s="244">
        <f t="shared" si="165"/>
        <v>0</v>
      </c>
      <c r="CF135" s="244">
        <f t="shared" si="166"/>
        <v>0</v>
      </c>
    </row>
    <row r="136" spans="1:84" ht="20.100000000000001" customHeight="1" x14ac:dyDescent="0.15">
      <c r="A136" s="238">
        <v>133</v>
      </c>
      <c r="B136" s="239">
        <v>133</v>
      </c>
      <c r="C136" s="240" t="str">
        <f t="shared" si="125"/>
        <v>16S8</v>
      </c>
      <c r="D136" s="241">
        <v>16</v>
      </c>
      <c r="E136" s="242">
        <f>IF(D136="","",COUNTIF($D$4:D136,D136))</f>
        <v>8</v>
      </c>
      <c r="F136" s="395">
        <f>IF(D136="","",VLOOKUP(D136,'様式A-2'!$B$10:$E$438,4,0))</f>
        <v>146.32400000000001</v>
      </c>
      <c r="G136" s="242" t="s">
        <v>346</v>
      </c>
      <c r="H136" s="242" t="s">
        <v>367</v>
      </c>
      <c r="I136" s="242" t="s">
        <v>347</v>
      </c>
      <c r="J136" s="242" t="s">
        <v>545</v>
      </c>
      <c r="K136" s="242" t="str">
        <f t="shared" si="126"/>
        <v>うき・はく離</v>
      </c>
      <c r="L136" s="342"/>
      <c r="M136" s="342"/>
      <c r="N136" s="342">
        <v>0.3</v>
      </c>
      <c r="O136" s="342">
        <v>0.05</v>
      </c>
      <c r="P136" s="384"/>
      <c r="Q136" s="243" t="str">
        <f>IF(C136="","",IF(J136="ひび割れ","幅"&amp;TEXT(L136,"0.0")&amp;"mm×長さ"&amp;TEXT(M136,"0.0")&amp;"m",IF(N136="",P136,IF(J136="その他",P136&amp;"、"&amp;TEXT(N136,"0.0")&amp;"m×"&amp;TEXT(O136,"0.0")&amp;"m ",TEXT(N136,"0.0")&amp;"m×"&amp;TEXT(O136,"0.00")&amp;"m "&amp;P136))))</f>
        <v xml:space="preserve">0.3m×0.05m </v>
      </c>
      <c r="R136" s="244">
        <f t="shared" si="127"/>
        <v>0.02</v>
      </c>
      <c r="S136" s="244" t="str">
        <f t="shared" si="128"/>
        <v/>
      </c>
      <c r="T136" s="242" t="s">
        <v>760</v>
      </c>
      <c r="U136" s="242" t="s">
        <v>620</v>
      </c>
      <c r="V136" s="242" t="str">
        <f t="shared" si="139"/>
        <v>Ⅱ</v>
      </c>
      <c r="W136" s="242"/>
      <c r="X136" s="242" t="s">
        <v>629</v>
      </c>
      <c r="Y136" s="242" t="str">
        <f t="shared" si="129"/>
        <v>－</v>
      </c>
      <c r="Z136" s="242" t="str">
        <f t="shared" si="130"/>
        <v>－</v>
      </c>
      <c r="AA136" s="242" t="s">
        <v>1106</v>
      </c>
      <c r="AB136" s="242" t="s">
        <v>1106</v>
      </c>
      <c r="AC136" s="242" t="s">
        <v>1106</v>
      </c>
      <c r="AD136" s="242" t="s">
        <v>1095</v>
      </c>
      <c r="AE136" s="242" t="s">
        <v>1095</v>
      </c>
      <c r="AF136" s="242" t="s">
        <v>1095</v>
      </c>
      <c r="AG136" s="242"/>
      <c r="AH136" s="243" t="str">
        <f t="shared" si="132"/>
        <v xml:space="preserve">うき・はく離、0.3m×0.05m </v>
      </c>
      <c r="AI136" s="243" t="str">
        <f t="shared" si="133"/>
        <v xml:space="preserve">0.3m×0.05m </v>
      </c>
      <c r="BG136" s="246">
        <f t="shared" si="141"/>
        <v>16</v>
      </c>
      <c r="BH136" s="243">
        <f t="shared" si="142"/>
        <v>0</v>
      </c>
      <c r="BI136" s="243">
        <f t="shared" si="143"/>
        <v>0</v>
      </c>
      <c r="BJ136" s="243">
        <f t="shared" si="144"/>
        <v>0</v>
      </c>
      <c r="BK136" s="347">
        <f t="shared" si="145"/>
        <v>0</v>
      </c>
      <c r="BL136" s="247">
        <f t="shared" si="146"/>
        <v>0</v>
      </c>
      <c r="BM136" s="244">
        <f t="shared" si="147"/>
        <v>0</v>
      </c>
      <c r="BN136" s="244">
        <f t="shared" si="148"/>
        <v>0</v>
      </c>
      <c r="BO136" s="248">
        <f t="shared" si="149"/>
        <v>0</v>
      </c>
      <c r="BP136" s="249">
        <f t="shared" si="150"/>
        <v>0</v>
      </c>
      <c r="BQ136" s="244">
        <f t="shared" si="151"/>
        <v>0</v>
      </c>
      <c r="BR136" s="244">
        <f t="shared" si="152"/>
        <v>0</v>
      </c>
      <c r="BS136" s="250">
        <f t="shared" si="153"/>
        <v>0</v>
      </c>
      <c r="BT136" s="251" t="str">
        <f t="shared" si="154"/>
        <v/>
      </c>
      <c r="BU136" s="346">
        <f t="shared" si="155"/>
        <v>0</v>
      </c>
      <c r="BV136" s="346">
        <f t="shared" si="156"/>
        <v>0</v>
      </c>
      <c r="BW136" s="346">
        <f t="shared" si="157"/>
        <v>0</v>
      </c>
      <c r="BX136" s="348">
        <f t="shared" si="158"/>
        <v>0</v>
      </c>
      <c r="BY136" s="247">
        <f t="shared" si="159"/>
        <v>0</v>
      </c>
      <c r="BZ136" s="244">
        <f t="shared" si="160"/>
        <v>0</v>
      </c>
      <c r="CA136" s="244">
        <f t="shared" si="161"/>
        <v>0</v>
      </c>
      <c r="CB136" s="248">
        <f t="shared" si="162"/>
        <v>0</v>
      </c>
      <c r="CC136" s="247">
        <f t="shared" si="163"/>
        <v>0</v>
      </c>
      <c r="CD136" s="244">
        <f t="shared" si="164"/>
        <v>0</v>
      </c>
      <c r="CE136" s="244">
        <f t="shared" si="165"/>
        <v>0</v>
      </c>
      <c r="CF136" s="244">
        <f t="shared" si="166"/>
        <v>0</v>
      </c>
    </row>
    <row r="137" spans="1:84" ht="20.100000000000001" customHeight="1" x14ac:dyDescent="0.15">
      <c r="A137" s="238">
        <v>134</v>
      </c>
      <c r="B137" s="239">
        <v>134</v>
      </c>
      <c r="C137" s="240" t="str">
        <f t="shared" si="125"/>
        <v>16S9</v>
      </c>
      <c r="D137" s="241">
        <v>16</v>
      </c>
      <c r="E137" s="242">
        <f>IF(D137="","",COUNTIF($D$4:D137,D137))</f>
        <v>9</v>
      </c>
      <c r="F137" s="395">
        <f>IF(D137="","",VLOOKUP(D137,'様式A-2'!$B$10:$E$438,4,0))</f>
        <v>146.32400000000001</v>
      </c>
      <c r="G137" s="242" t="s">
        <v>547</v>
      </c>
      <c r="H137" s="242" t="s">
        <v>496</v>
      </c>
      <c r="I137" s="242" t="s">
        <v>347</v>
      </c>
      <c r="J137" s="242" t="s">
        <v>545</v>
      </c>
      <c r="K137" s="242" t="str">
        <f t="shared" si="126"/>
        <v>うき・はく離</v>
      </c>
      <c r="L137" s="342"/>
      <c r="M137" s="342"/>
      <c r="N137" s="342">
        <v>0.1</v>
      </c>
      <c r="O137" s="342">
        <v>4</v>
      </c>
      <c r="P137" s="384"/>
      <c r="Q137" s="243" t="str">
        <f t="shared" si="134"/>
        <v xml:space="preserve">0.1m×4.0m </v>
      </c>
      <c r="R137" s="244">
        <f t="shared" si="127"/>
        <v>0.4</v>
      </c>
      <c r="S137" s="244" t="str">
        <f t="shared" si="128"/>
        <v/>
      </c>
      <c r="T137" s="242" t="s">
        <v>648</v>
      </c>
      <c r="U137" s="242" t="str">
        <f t="shared" ref="U137:U160" si="167">IF(T137="新規確認","－","")</f>
        <v>－</v>
      </c>
      <c r="V137" s="242" t="str">
        <f t="shared" si="139"/>
        <v>－</v>
      </c>
      <c r="W137" s="242"/>
      <c r="X137" s="242" t="s">
        <v>618</v>
      </c>
      <c r="Y137" s="242" t="str">
        <f t="shared" si="129"/>
        <v>Ⅱ</v>
      </c>
      <c r="Z137" s="242" t="str">
        <f t="shared" si="130"/>
        <v>Ⅱ</v>
      </c>
      <c r="AA137" s="242" t="str">
        <f t="shared" si="124"/>
        <v>否</v>
      </c>
      <c r="AB137" s="242" t="str">
        <f t="shared" si="131"/>
        <v>要監視</v>
      </c>
      <c r="AC137" s="242" t="str">
        <f t="shared" ref="AC137:AC147" si="168">IF(D137="","",IF(T137="対策済","済",IF(AND(T137="新規確認",W137=""),"未",IF(AND(W137&lt;&gt;"Ⅰ",X137="Ⅰ"),"済","継続"))))</f>
        <v>未</v>
      </c>
      <c r="AD137" s="242" t="str">
        <f t="shared" ref="AD137:AD147" si="169">IF(D137="","",IF(P137="叩き落し",P137,IF(T137="新規確認","－",INDEX($AM$4:$AQ$38,MATCH(K137,$AL$4:$AL$38,0),MATCH(X137,$AM$3:$AQ$3,0)))))</f>
        <v>－</v>
      </c>
      <c r="AE137" s="242" t="str">
        <f t="shared" ref="AE137:AE147" si="170">IF(D137="","",INDEX($AT$4:$AX$38,MATCH(K137,$AS$4:$AS$38,0),MATCH(X137,$AT$3:$AX$3,0)))</f>
        <v>－</v>
      </c>
      <c r="AF137" s="242" t="str">
        <f t="shared" ref="AF137:AF147" si="171">IF(D137="","",INDEX($BA$4:$BE$38,MATCH(K137,$AZ$4:$AZ$38,0),MATCH(X137,$BA$3:$BE$3,0)))</f>
        <v>継続監視</v>
      </c>
      <c r="AG137" s="242"/>
      <c r="AH137" s="243" t="str">
        <f t="shared" si="132"/>
        <v xml:space="preserve">うき・はく離、0.1m×4.0m </v>
      </c>
      <c r="AI137" s="243" t="str">
        <f t="shared" si="133"/>
        <v>－</v>
      </c>
      <c r="BG137" s="246">
        <f t="shared" si="141"/>
        <v>16</v>
      </c>
      <c r="BH137" s="243">
        <f t="shared" si="142"/>
        <v>0</v>
      </c>
      <c r="BI137" s="243">
        <f t="shared" si="143"/>
        <v>0</v>
      </c>
      <c r="BJ137" s="243">
        <f t="shared" si="144"/>
        <v>0</v>
      </c>
      <c r="BK137" s="347">
        <f t="shared" si="145"/>
        <v>0</v>
      </c>
      <c r="BL137" s="247">
        <f t="shared" si="146"/>
        <v>0</v>
      </c>
      <c r="BM137" s="244">
        <f t="shared" si="147"/>
        <v>0</v>
      </c>
      <c r="BN137" s="244">
        <f t="shared" si="148"/>
        <v>0</v>
      </c>
      <c r="BO137" s="248">
        <f t="shared" si="149"/>
        <v>0.4</v>
      </c>
      <c r="BP137" s="249">
        <f t="shared" si="150"/>
        <v>0</v>
      </c>
      <c r="BQ137" s="244">
        <f t="shared" si="151"/>
        <v>0</v>
      </c>
      <c r="BR137" s="244">
        <f t="shared" si="152"/>
        <v>0</v>
      </c>
      <c r="BS137" s="250">
        <f t="shared" si="153"/>
        <v>0</v>
      </c>
      <c r="BT137" s="251">
        <f t="shared" si="154"/>
        <v>16</v>
      </c>
      <c r="BU137" s="346">
        <f t="shared" si="155"/>
        <v>0</v>
      </c>
      <c r="BV137" s="346">
        <f t="shared" si="156"/>
        <v>0</v>
      </c>
      <c r="BW137" s="346">
        <f t="shared" si="157"/>
        <v>0</v>
      </c>
      <c r="BX137" s="348">
        <f t="shared" si="158"/>
        <v>0</v>
      </c>
      <c r="BY137" s="247">
        <f t="shared" si="159"/>
        <v>0</v>
      </c>
      <c r="BZ137" s="244">
        <f t="shared" si="160"/>
        <v>0</v>
      </c>
      <c r="CA137" s="244">
        <f t="shared" si="161"/>
        <v>0</v>
      </c>
      <c r="CB137" s="248">
        <f t="shared" si="162"/>
        <v>0.4</v>
      </c>
      <c r="CC137" s="247">
        <f t="shared" si="163"/>
        <v>0</v>
      </c>
      <c r="CD137" s="244">
        <f t="shared" si="164"/>
        <v>0</v>
      </c>
      <c r="CE137" s="244">
        <f t="shared" si="165"/>
        <v>0</v>
      </c>
      <c r="CF137" s="244">
        <f t="shared" si="166"/>
        <v>0</v>
      </c>
    </row>
    <row r="138" spans="1:84" ht="20.100000000000001" customHeight="1" x14ac:dyDescent="0.15">
      <c r="A138" s="238">
        <v>135</v>
      </c>
      <c r="B138" s="239">
        <v>135</v>
      </c>
      <c r="C138" s="240" t="str">
        <f t="shared" si="125"/>
        <v>17S1</v>
      </c>
      <c r="D138" s="241">
        <v>17</v>
      </c>
      <c r="E138" s="242">
        <f>IF(D138="","",COUNTIF($D$4:D138,D138))</f>
        <v>1</v>
      </c>
      <c r="F138" s="395">
        <f>IF(D138="","",VLOOKUP(D138,'様式A-2'!$B$10:$E$438,4,0))</f>
        <v>155.29400000000001</v>
      </c>
      <c r="G138" s="242" t="s">
        <v>547</v>
      </c>
      <c r="H138" s="242" t="s">
        <v>496</v>
      </c>
      <c r="I138" s="242" t="s">
        <v>347</v>
      </c>
      <c r="J138" s="242" t="s">
        <v>545</v>
      </c>
      <c r="K138" s="242" t="str">
        <f t="shared" si="126"/>
        <v>うき・はく離</v>
      </c>
      <c r="L138" s="342"/>
      <c r="M138" s="342"/>
      <c r="N138" s="342">
        <v>0.1</v>
      </c>
      <c r="O138" s="342">
        <v>9</v>
      </c>
      <c r="P138" s="384"/>
      <c r="Q138" s="243" t="str">
        <f t="shared" si="134"/>
        <v xml:space="preserve">0.1m×9.0m </v>
      </c>
      <c r="R138" s="244">
        <f t="shared" si="127"/>
        <v>0.9</v>
      </c>
      <c r="S138" s="244" t="str">
        <f t="shared" si="128"/>
        <v/>
      </c>
      <c r="T138" s="242" t="s">
        <v>760</v>
      </c>
      <c r="U138" s="242" t="s">
        <v>620</v>
      </c>
      <c r="V138" s="242" t="str">
        <f t="shared" si="139"/>
        <v>Ⅱ</v>
      </c>
      <c r="W138" s="242"/>
      <c r="X138" s="242" t="s">
        <v>618</v>
      </c>
      <c r="Y138" s="242" t="str">
        <f t="shared" si="129"/>
        <v>Ⅱ</v>
      </c>
      <c r="Z138" s="242" t="str">
        <f t="shared" si="130"/>
        <v>Ⅱ</v>
      </c>
      <c r="AA138" s="242" t="str">
        <f t="shared" si="124"/>
        <v>否</v>
      </c>
      <c r="AB138" s="242" t="str">
        <f t="shared" si="131"/>
        <v>要監視</v>
      </c>
      <c r="AC138" s="242" t="str">
        <f t="shared" si="168"/>
        <v>継続</v>
      </c>
      <c r="AD138" s="242" t="str">
        <f t="shared" si="169"/>
        <v>監視（日常巡視）</v>
      </c>
      <c r="AE138" s="242" t="str">
        <f t="shared" si="170"/>
        <v>－</v>
      </c>
      <c r="AF138" s="242" t="str">
        <f t="shared" si="171"/>
        <v>継続監視</v>
      </c>
      <c r="AG138" s="242"/>
      <c r="AH138" s="243" t="str">
        <f t="shared" si="132"/>
        <v xml:space="preserve">うき・はく離、0.1m×9.0m </v>
      </c>
      <c r="AI138" s="394" t="s">
        <v>984</v>
      </c>
      <c r="BG138" s="246">
        <f t="shared" si="141"/>
        <v>17</v>
      </c>
      <c r="BH138" s="243">
        <f t="shared" si="142"/>
        <v>0</v>
      </c>
      <c r="BI138" s="243">
        <f t="shared" si="143"/>
        <v>0</v>
      </c>
      <c r="BJ138" s="243">
        <f t="shared" si="144"/>
        <v>0</v>
      </c>
      <c r="BK138" s="347">
        <f t="shared" si="145"/>
        <v>0</v>
      </c>
      <c r="BL138" s="247">
        <f t="shared" si="146"/>
        <v>0</v>
      </c>
      <c r="BM138" s="244">
        <f t="shared" si="147"/>
        <v>0</v>
      </c>
      <c r="BN138" s="244">
        <f t="shared" si="148"/>
        <v>0</v>
      </c>
      <c r="BO138" s="248">
        <f t="shared" si="149"/>
        <v>0.9</v>
      </c>
      <c r="BP138" s="249">
        <f t="shared" si="150"/>
        <v>0</v>
      </c>
      <c r="BQ138" s="244">
        <f t="shared" si="151"/>
        <v>0</v>
      </c>
      <c r="BR138" s="244">
        <f t="shared" si="152"/>
        <v>0</v>
      </c>
      <c r="BS138" s="250">
        <f t="shared" si="153"/>
        <v>0</v>
      </c>
      <c r="BT138" s="251" t="str">
        <f t="shared" si="154"/>
        <v/>
      </c>
      <c r="BU138" s="346">
        <f t="shared" si="155"/>
        <v>0</v>
      </c>
      <c r="BV138" s="346">
        <f t="shared" si="156"/>
        <v>0</v>
      </c>
      <c r="BW138" s="346">
        <f t="shared" si="157"/>
        <v>0</v>
      </c>
      <c r="BX138" s="348">
        <f t="shared" si="158"/>
        <v>0</v>
      </c>
      <c r="BY138" s="247">
        <f t="shared" si="159"/>
        <v>0</v>
      </c>
      <c r="BZ138" s="244">
        <f t="shared" si="160"/>
        <v>0</v>
      </c>
      <c r="CA138" s="244">
        <f t="shared" si="161"/>
        <v>0</v>
      </c>
      <c r="CB138" s="248">
        <f t="shared" si="162"/>
        <v>0.9</v>
      </c>
      <c r="CC138" s="247">
        <f t="shared" si="163"/>
        <v>0</v>
      </c>
      <c r="CD138" s="244">
        <f t="shared" si="164"/>
        <v>0</v>
      </c>
      <c r="CE138" s="244">
        <f t="shared" si="165"/>
        <v>0</v>
      </c>
      <c r="CF138" s="244">
        <f t="shared" si="166"/>
        <v>0</v>
      </c>
    </row>
    <row r="139" spans="1:84" ht="20.100000000000001" customHeight="1" x14ac:dyDescent="0.15">
      <c r="A139" s="238">
        <v>136</v>
      </c>
      <c r="B139" s="239">
        <v>136</v>
      </c>
      <c r="C139" s="240" t="str">
        <f t="shared" si="125"/>
        <v>17S4</v>
      </c>
      <c r="D139" s="241">
        <v>17</v>
      </c>
      <c r="E139" s="242">
        <v>4</v>
      </c>
      <c r="F139" s="395">
        <f>IF(D139="","",VLOOKUP(D139,'様式A-2'!$B$10:$E$438,4,0))</f>
        <v>155.29400000000001</v>
      </c>
      <c r="G139" s="242" t="s">
        <v>547</v>
      </c>
      <c r="H139" s="242" t="s">
        <v>497</v>
      </c>
      <c r="I139" s="242" t="s">
        <v>348</v>
      </c>
      <c r="J139" s="242" t="s">
        <v>348</v>
      </c>
      <c r="K139" s="242" t="str">
        <f t="shared" si="126"/>
        <v>漏水</v>
      </c>
      <c r="L139" s="342"/>
      <c r="M139" s="342"/>
      <c r="N139" s="342">
        <v>0.1</v>
      </c>
      <c r="O139" s="342">
        <v>9</v>
      </c>
      <c r="P139" s="384" t="s">
        <v>975</v>
      </c>
      <c r="Q139" s="243" t="str">
        <f t="shared" si="134"/>
        <v>0.1m×9.0m にじみ</v>
      </c>
      <c r="R139" s="244">
        <f t="shared" si="127"/>
        <v>0.9</v>
      </c>
      <c r="S139" s="244" t="str">
        <f t="shared" si="128"/>
        <v>にじみ</v>
      </c>
      <c r="T139" s="242" t="s">
        <v>760</v>
      </c>
      <c r="U139" s="242" t="s">
        <v>620</v>
      </c>
      <c r="V139" s="242" t="str">
        <f t="shared" si="139"/>
        <v>Ⅱ</v>
      </c>
      <c r="W139" s="242"/>
      <c r="X139" s="242" t="s">
        <v>618</v>
      </c>
      <c r="Y139" s="242" t="str">
        <f t="shared" si="129"/>
        <v>Ⅱ</v>
      </c>
      <c r="Z139" s="242" t="str">
        <f t="shared" si="130"/>
        <v>Ⅱ</v>
      </c>
      <c r="AA139" s="242" t="str">
        <f t="shared" si="124"/>
        <v>否</v>
      </c>
      <c r="AB139" s="242" t="str">
        <f t="shared" si="131"/>
        <v>要監視</v>
      </c>
      <c r="AC139" s="242" t="str">
        <f t="shared" si="168"/>
        <v>継続</v>
      </c>
      <c r="AD139" s="242" t="str">
        <f t="shared" si="169"/>
        <v>監視（日常巡視）</v>
      </c>
      <c r="AE139" s="242" t="str">
        <f t="shared" si="170"/>
        <v>－</v>
      </c>
      <c r="AF139" s="242" t="str">
        <f t="shared" si="171"/>
        <v>継続監視</v>
      </c>
      <c r="AG139" s="242"/>
      <c r="AH139" s="243" t="str">
        <f t="shared" si="132"/>
        <v>漏水、0.1m×9.0m にじみ</v>
      </c>
      <c r="AI139" s="243" t="str">
        <f t="shared" si="133"/>
        <v>0.1m×9.0m にじみ</v>
      </c>
      <c r="BG139" s="246">
        <f t="shared" si="141"/>
        <v>17</v>
      </c>
      <c r="BH139" s="243">
        <f t="shared" si="142"/>
        <v>0</v>
      </c>
      <c r="BI139" s="243">
        <f t="shared" si="143"/>
        <v>0</v>
      </c>
      <c r="BJ139" s="243">
        <f t="shared" si="144"/>
        <v>0</v>
      </c>
      <c r="BK139" s="347">
        <f t="shared" si="145"/>
        <v>0</v>
      </c>
      <c r="BL139" s="247">
        <f t="shared" si="146"/>
        <v>0</v>
      </c>
      <c r="BM139" s="244">
        <f t="shared" si="147"/>
        <v>0</v>
      </c>
      <c r="BN139" s="244">
        <f t="shared" si="148"/>
        <v>0</v>
      </c>
      <c r="BO139" s="248">
        <f t="shared" si="149"/>
        <v>0</v>
      </c>
      <c r="BP139" s="249">
        <f t="shared" si="150"/>
        <v>0</v>
      </c>
      <c r="BQ139" s="244">
        <f t="shared" si="151"/>
        <v>0</v>
      </c>
      <c r="BR139" s="244">
        <f t="shared" si="152"/>
        <v>0</v>
      </c>
      <c r="BS139" s="250">
        <f t="shared" si="153"/>
        <v>0.9</v>
      </c>
      <c r="BT139" s="251" t="str">
        <f t="shared" si="154"/>
        <v/>
      </c>
      <c r="BU139" s="346">
        <f t="shared" si="155"/>
        <v>0</v>
      </c>
      <c r="BV139" s="346">
        <f t="shared" si="156"/>
        <v>0</v>
      </c>
      <c r="BW139" s="346">
        <f t="shared" si="157"/>
        <v>0</v>
      </c>
      <c r="BX139" s="348">
        <f t="shared" si="158"/>
        <v>0</v>
      </c>
      <c r="BY139" s="247">
        <f t="shared" si="159"/>
        <v>0</v>
      </c>
      <c r="BZ139" s="244">
        <f t="shared" si="160"/>
        <v>0</v>
      </c>
      <c r="CA139" s="244">
        <f t="shared" si="161"/>
        <v>0</v>
      </c>
      <c r="CB139" s="248">
        <f t="shared" si="162"/>
        <v>0</v>
      </c>
      <c r="CC139" s="247">
        <f t="shared" si="163"/>
        <v>0</v>
      </c>
      <c r="CD139" s="244">
        <f t="shared" si="164"/>
        <v>0</v>
      </c>
      <c r="CE139" s="244">
        <f t="shared" si="165"/>
        <v>0</v>
      </c>
      <c r="CF139" s="244">
        <f t="shared" si="166"/>
        <v>0.9</v>
      </c>
    </row>
    <row r="140" spans="1:84" ht="20.100000000000001" customHeight="1" x14ac:dyDescent="0.15">
      <c r="A140" s="238">
        <v>137</v>
      </c>
      <c r="B140" s="239">
        <v>137</v>
      </c>
      <c r="C140" s="240" t="str">
        <f t="shared" si="125"/>
        <v>17S5</v>
      </c>
      <c r="D140" s="241">
        <v>17</v>
      </c>
      <c r="E140" s="242">
        <v>5</v>
      </c>
      <c r="F140" s="395">
        <f>IF(D140="","",VLOOKUP(D140,'様式A-2'!$B$10:$E$438,4,0))</f>
        <v>155.29400000000001</v>
      </c>
      <c r="G140" s="242" t="s">
        <v>547</v>
      </c>
      <c r="H140" s="242" t="s">
        <v>495</v>
      </c>
      <c r="I140" s="242" t="s">
        <v>347</v>
      </c>
      <c r="J140" s="242" t="s">
        <v>545</v>
      </c>
      <c r="K140" s="242" t="str">
        <f t="shared" si="126"/>
        <v>うき・はく離</v>
      </c>
      <c r="L140" s="342"/>
      <c r="M140" s="342"/>
      <c r="N140" s="342">
        <v>0.1</v>
      </c>
      <c r="O140" s="342">
        <v>4.2</v>
      </c>
      <c r="P140" s="384"/>
      <c r="Q140" s="243" t="str">
        <f t="shared" si="134"/>
        <v xml:space="preserve">0.1m×4.2m </v>
      </c>
      <c r="R140" s="244">
        <f t="shared" si="127"/>
        <v>0.42</v>
      </c>
      <c r="S140" s="244" t="str">
        <f t="shared" si="128"/>
        <v/>
      </c>
      <c r="T140" s="242" t="s">
        <v>760</v>
      </c>
      <c r="U140" s="242" t="s">
        <v>620</v>
      </c>
      <c r="V140" s="242" t="str">
        <f t="shared" si="139"/>
        <v>Ⅱ</v>
      </c>
      <c r="W140" s="242"/>
      <c r="X140" s="242" t="s">
        <v>618</v>
      </c>
      <c r="Y140" s="242" t="str">
        <f t="shared" si="129"/>
        <v>Ⅱ</v>
      </c>
      <c r="Z140" s="242" t="str">
        <f t="shared" si="130"/>
        <v>Ⅱ</v>
      </c>
      <c r="AA140" s="242" t="str">
        <f t="shared" si="124"/>
        <v>否</v>
      </c>
      <c r="AB140" s="242" t="str">
        <f t="shared" si="131"/>
        <v>要監視</v>
      </c>
      <c r="AC140" s="242" t="str">
        <f t="shared" si="168"/>
        <v>継続</v>
      </c>
      <c r="AD140" s="242" t="str">
        <f t="shared" si="169"/>
        <v>監視（日常巡視）</v>
      </c>
      <c r="AE140" s="242" t="str">
        <f t="shared" si="170"/>
        <v>－</v>
      </c>
      <c r="AF140" s="242" t="str">
        <f t="shared" si="171"/>
        <v>継続監視</v>
      </c>
      <c r="AG140" s="242"/>
      <c r="AH140" s="243" t="str">
        <f t="shared" si="132"/>
        <v xml:space="preserve">うき・はく離、0.1m×4.2m </v>
      </c>
      <c r="AI140" s="394" t="s">
        <v>985</v>
      </c>
      <c r="BG140" s="246">
        <f t="shared" si="141"/>
        <v>17</v>
      </c>
      <c r="BH140" s="243">
        <f t="shared" si="142"/>
        <v>0</v>
      </c>
      <c r="BI140" s="243">
        <f t="shared" si="143"/>
        <v>0</v>
      </c>
      <c r="BJ140" s="243">
        <f t="shared" si="144"/>
        <v>0</v>
      </c>
      <c r="BK140" s="347">
        <f t="shared" si="145"/>
        <v>0</v>
      </c>
      <c r="BL140" s="247">
        <f t="shared" si="146"/>
        <v>0</v>
      </c>
      <c r="BM140" s="244">
        <f t="shared" si="147"/>
        <v>0</v>
      </c>
      <c r="BN140" s="244">
        <f t="shared" si="148"/>
        <v>0</v>
      </c>
      <c r="BO140" s="248">
        <f t="shared" si="149"/>
        <v>0.42</v>
      </c>
      <c r="BP140" s="249">
        <f t="shared" si="150"/>
        <v>0</v>
      </c>
      <c r="BQ140" s="244">
        <f t="shared" si="151"/>
        <v>0</v>
      </c>
      <c r="BR140" s="244">
        <f t="shared" si="152"/>
        <v>0</v>
      </c>
      <c r="BS140" s="250">
        <f t="shared" si="153"/>
        <v>0</v>
      </c>
      <c r="BT140" s="251" t="str">
        <f t="shared" si="154"/>
        <v/>
      </c>
      <c r="BU140" s="346">
        <f t="shared" si="155"/>
        <v>0</v>
      </c>
      <c r="BV140" s="346">
        <f t="shared" si="156"/>
        <v>0</v>
      </c>
      <c r="BW140" s="346">
        <f t="shared" si="157"/>
        <v>0</v>
      </c>
      <c r="BX140" s="348">
        <f t="shared" si="158"/>
        <v>0</v>
      </c>
      <c r="BY140" s="247">
        <f t="shared" si="159"/>
        <v>0</v>
      </c>
      <c r="BZ140" s="244">
        <f t="shared" si="160"/>
        <v>0</v>
      </c>
      <c r="CA140" s="244">
        <f t="shared" si="161"/>
        <v>0</v>
      </c>
      <c r="CB140" s="248">
        <f t="shared" si="162"/>
        <v>0.42</v>
      </c>
      <c r="CC140" s="247">
        <f t="shared" si="163"/>
        <v>0</v>
      </c>
      <c r="CD140" s="244">
        <f t="shared" si="164"/>
        <v>0</v>
      </c>
      <c r="CE140" s="244">
        <f t="shared" si="165"/>
        <v>0</v>
      </c>
      <c r="CF140" s="244">
        <f t="shared" si="166"/>
        <v>0</v>
      </c>
    </row>
    <row r="141" spans="1:84" ht="20.100000000000001" customHeight="1" x14ac:dyDescent="0.15">
      <c r="A141" s="238">
        <v>138</v>
      </c>
      <c r="B141" s="239">
        <v>138</v>
      </c>
      <c r="C141" s="240" t="str">
        <f t="shared" si="125"/>
        <v>17S8</v>
      </c>
      <c r="D141" s="241">
        <v>17</v>
      </c>
      <c r="E141" s="242">
        <v>8</v>
      </c>
      <c r="F141" s="395">
        <f>IF(D141="","",VLOOKUP(D141,'様式A-2'!$B$10:$E$438,4,0))</f>
        <v>155.29400000000001</v>
      </c>
      <c r="G141" s="242" t="s">
        <v>547</v>
      </c>
      <c r="H141" s="242" t="s">
        <v>495</v>
      </c>
      <c r="I141" s="242" t="s">
        <v>347</v>
      </c>
      <c r="J141" s="242" t="s">
        <v>545</v>
      </c>
      <c r="K141" s="242" t="str">
        <f t="shared" si="126"/>
        <v>うき・はく離</v>
      </c>
      <c r="L141" s="342"/>
      <c r="M141" s="342"/>
      <c r="N141" s="342">
        <v>0.2</v>
      </c>
      <c r="O141" s="342">
        <v>3.6</v>
      </c>
      <c r="P141" s="384"/>
      <c r="Q141" s="243" t="str">
        <f t="shared" si="134"/>
        <v xml:space="preserve">0.2m×3.6m </v>
      </c>
      <c r="R141" s="244">
        <f t="shared" si="127"/>
        <v>0.72</v>
      </c>
      <c r="S141" s="244" t="str">
        <f t="shared" si="128"/>
        <v/>
      </c>
      <c r="T141" s="242" t="s">
        <v>760</v>
      </c>
      <c r="U141" s="242" t="s">
        <v>620</v>
      </c>
      <c r="V141" s="242" t="str">
        <f t="shared" si="139"/>
        <v>Ⅱ</v>
      </c>
      <c r="W141" s="242"/>
      <c r="X141" s="242" t="s">
        <v>618</v>
      </c>
      <c r="Y141" s="242" t="str">
        <f t="shared" si="129"/>
        <v>Ⅱ</v>
      </c>
      <c r="Z141" s="242" t="str">
        <f t="shared" si="130"/>
        <v>Ⅱ</v>
      </c>
      <c r="AA141" s="242" t="str">
        <f t="shared" si="124"/>
        <v>否</v>
      </c>
      <c r="AB141" s="242" t="str">
        <f t="shared" si="131"/>
        <v>要監視</v>
      </c>
      <c r="AC141" s="242" t="str">
        <f t="shared" si="168"/>
        <v>継続</v>
      </c>
      <c r="AD141" s="242" t="str">
        <f t="shared" si="169"/>
        <v>監視（日常巡視）</v>
      </c>
      <c r="AE141" s="242" t="str">
        <f t="shared" si="170"/>
        <v>－</v>
      </c>
      <c r="AF141" s="242" t="str">
        <f t="shared" si="171"/>
        <v>継続監視</v>
      </c>
      <c r="AG141" s="242"/>
      <c r="AH141" s="243" t="str">
        <f t="shared" si="132"/>
        <v xml:space="preserve">うき・はく離、0.2m×3.6m </v>
      </c>
      <c r="AI141" s="394" t="s">
        <v>986</v>
      </c>
      <c r="BG141" s="246">
        <f t="shared" si="141"/>
        <v>17</v>
      </c>
      <c r="BH141" s="243">
        <f t="shared" si="142"/>
        <v>0</v>
      </c>
      <c r="BI141" s="243">
        <f t="shared" si="143"/>
        <v>0</v>
      </c>
      <c r="BJ141" s="243">
        <f t="shared" si="144"/>
        <v>0</v>
      </c>
      <c r="BK141" s="347">
        <f t="shared" si="145"/>
        <v>0</v>
      </c>
      <c r="BL141" s="247">
        <f t="shared" si="146"/>
        <v>0</v>
      </c>
      <c r="BM141" s="244">
        <f t="shared" si="147"/>
        <v>0</v>
      </c>
      <c r="BN141" s="244">
        <f t="shared" si="148"/>
        <v>0</v>
      </c>
      <c r="BO141" s="248">
        <f t="shared" si="149"/>
        <v>0.72</v>
      </c>
      <c r="BP141" s="249">
        <f t="shared" si="150"/>
        <v>0</v>
      </c>
      <c r="BQ141" s="244">
        <f t="shared" si="151"/>
        <v>0</v>
      </c>
      <c r="BR141" s="244">
        <f t="shared" si="152"/>
        <v>0</v>
      </c>
      <c r="BS141" s="250">
        <f t="shared" si="153"/>
        <v>0</v>
      </c>
      <c r="BT141" s="251">
        <f t="shared" si="154"/>
        <v>17</v>
      </c>
      <c r="BU141" s="346">
        <f t="shared" si="155"/>
        <v>0</v>
      </c>
      <c r="BV141" s="346">
        <f t="shared" si="156"/>
        <v>0</v>
      </c>
      <c r="BW141" s="346">
        <f t="shared" si="157"/>
        <v>0</v>
      </c>
      <c r="BX141" s="348">
        <f t="shared" si="158"/>
        <v>0</v>
      </c>
      <c r="BY141" s="247">
        <f t="shared" si="159"/>
        <v>0</v>
      </c>
      <c r="BZ141" s="244">
        <f t="shared" si="160"/>
        <v>0</v>
      </c>
      <c r="CA141" s="244">
        <f t="shared" si="161"/>
        <v>0</v>
      </c>
      <c r="CB141" s="248">
        <f t="shared" si="162"/>
        <v>0.72</v>
      </c>
      <c r="CC141" s="247">
        <f t="shared" si="163"/>
        <v>0</v>
      </c>
      <c r="CD141" s="244">
        <f t="shared" si="164"/>
        <v>0</v>
      </c>
      <c r="CE141" s="244">
        <f t="shared" si="165"/>
        <v>0</v>
      </c>
      <c r="CF141" s="244">
        <f t="shared" si="166"/>
        <v>0</v>
      </c>
    </row>
    <row r="142" spans="1:84" ht="20.100000000000001" customHeight="1" x14ac:dyDescent="0.15">
      <c r="A142" s="238">
        <v>139</v>
      </c>
      <c r="B142" s="239">
        <v>139</v>
      </c>
      <c r="C142" s="240" t="str">
        <f t="shared" si="125"/>
        <v>18S1</v>
      </c>
      <c r="D142" s="241">
        <v>18</v>
      </c>
      <c r="E142" s="242">
        <f>IF(D142="","",COUNTIF($D$4:D142,D142))</f>
        <v>1</v>
      </c>
      <c r="F142" s="395">
        <f>IF(D142="","",VLOOKUP(D142,'様式A-2'!$B$10:$E$438,4,0))</f>
        <v>164.3</v>
      </c>
      <c r="G142" s="242" t="s">
        <v>547</v>
      </c>
      <c r="H142" s="242" t="s">
        <v>496</v>
      </c>
      <c r="I142" s="242" t="s">
        <v>347</v>
      </c>
      <c r="J142" s="242" t="s">
        <v>545</v>
      </c>
      <c r="K142" s="242" t="str">
        <f t="shared" si="126"/>
        <v>うき・はく離</v>
      </c>
      <c r="L142" s="342"/>
      <c r="M142" s="342"/>
      <c r="N142" s="342">
        <v>0.1</v>
      </c>
      <c r="O142" s="342">
        <v>8.9</v>
      </c>
      <c r="P142" s="384"/>
      <c r="Q142" s="243" t="str">
        <f t="shared" si="134"/>
        <v xml:space="preserve">0.1m×8.9m </v>
      </c>
      <c r="R142" s="244">
        <f t="shared" si="127"/>
        <v>0.89</v>
      </c>
      <c r="S142" s="244" t="str">
        <f t="shared" si="128"/>
        <v/>
      </c>
      <c r="T142" s="242" t="s">
        <v>760</v>
      </c>
      <c r="U142" s="242" t="s">
        <v>620</v>
      </c>
      <c r="V142" s="242" t="str">
        <f t="shared" si="139"/>
        <v>Ⅱ</v>
      </c>
      <c r="W142" s="242"/>
      <c r="X142" s="242" t="s">
        <v>618</v>
      </c>
      <c r="Y142" s="242" t="str">
        <f t="shared" si="129"/>
        <v>Ⅱ</v>
      </c>
      <c r="Z142" s="242" t="str">
        <f t="shared" si="130"/>
        <v>Ⅱ</v>
      </c>
      <c r="AA142" s="242" t="str">
        <f t="shared" si="124"/>
        <v>否</v>
      </c>
      <c r="AB142" s="242" t="str">
        <f t="shared" si="131"/>
        <v>要監視</v>
      </c>
      <c r="AC142" s="242" t="str">
        <f t="shared" si="168"/>
        <v>継続</v>
      </c>
      <c r="AD142" s="242" t="str">
        <f t="shared" si="169"/>
        <v>監視（日常巡視）</v>
      </c>
      <c r="AE142" s="242" t="str">
        <f t="shared" si="170"/>
        <v>－</v>
      </c>
      <c r="AF142" s="242" t="str">
        <f t="shared" si="171"/>
        <v>継続監視</v>
      </c>
      <c r="AG142" s="242"/>
      <c r="AH142" s="243" t="str">
        <f t="shared" si="132"/>
        <v xml:space="preserve">うき・はく離、0.1m×8.9m </v>
      </c>
      <c r="AI142" s="243" t="s">
        <v>987</v>
      </c>
      <c r="BG142" s="246">
        <f t="shared" si="141"/>
        <v>18</v>
      </c>
      <c r="BH142" s="243">
        <f t="shared" si="142"/>
        <v>0</v>
      </c>
      <c r="BI142" s="243">
        <f t="shared" si="143"/>
        <v>0</v>
      </c>
      <c r="BJ142" s="243">
        <f t="shared" si="144"/>
        <v>0</v>
      </c>
      <c r="BK142" s="347">
        <f t="shared" si="145"/>
        <v>0</v>
      </c>
      <c r="BL142" s="247">
        <f t="shared" si="146"/>
        <v>0</v>
      </c>
      <c r="BM142" s="244">
        <f t="shared" si="147"/>
        <v>0</v>
      </c>
      <c r="BN142" s="244">
        <f t="shared" si="148"/>
        <v>0</v>
      </c>
      <c r="BO142" s="248">
        <f t="shared" si="149"/>
        <v>0.89</v>
      </c>
      <c r="BP142" s="249">
        <f t="shared" si="150"/>
        <v>0</v>
      </c>
      <c r="BQ142" s="244">
        <f t="shared" si="151"/>
        <v>0</v>
      </c>
      <c r="BR142" s="244">
        <f t="shared" si="152"/>
        <v>0</v>
      </c>
      <c r="BS142" s="250">
        <f t="shared" si="153"/>
        <v>0</v>
      </c>
      <c r="BT142" s="251" t="str">
        <f t="shared" si="154"/>
        <v/>
      </c>
      <c r="BU142" s="346">
        <f t="shared" si="155"/>
        <v>0</v>
      </c>
      <c r="BV142" s="346">
        <f t="shared" si="156"/>
        <v>0</v>
      </c>
      <c r="BW142" s="346">
        <f t="shared" si="157"/>
        <v>0</v>
      </c>
      <c r="BX142" s="348">
        <f t="shared" si="158"/>
        <v>0</v>
      </c>
      <c r="BY142" s="247">
        <f t="shared" si="159"/>
        <v>0</v>
      </c>
      <c r="BZ142" s="244">
        <f t="shared" si="160"/>
        <v>0</v>
      </c>
      <c r="CA142" s="244">
        <f t="shared" si="161"/>
        <v>0</v>
      </c>
      <c r="CB142" s="248">
        <f t="shared" si="162"/>
        <v>0.89</v>
      </c>
      <c r="CC142" s="247">
        <f t="shared" si="163"/>
        <v>0</v>
      </c>
      <c r="CD142" s="244">
        <f t="shared" si="164"/>
        <v>0</v>
      </c>
      <c r="CE142" s="244">
        <f t="shared" si="165"/>
        <v>0</v>
      </c>
      <c r="CF142" s="244">
        <f t="shared" si="166"/>
        <v>0</v>
      </c>
    </row>
    <row r="143" spans="1:84" ht="20.100000000000001" customHeight="1" x14ac:dyDescent="0.15">
      <c r="A143" s="238">
        <v>140</v>
      </c>
      <c r="B143" s="239">
        <v>140</v>
      </c>
      <c r="C143" s="240" t="str">
        <f t="shared" si="125"/>
        <v>18S3</v>
      </c>
      <c r="D143" s="241">
        <v>18</v>
      </c>
      <c r="E143" s="242">
        <v>3</v>
      </c>
      <c r="F143" s="395">
        <f>IF(D143="","",VLOOKUP(D143,'様式A-2'!$B$10:$E$438,4,0))</f>
        <v>164.3</v>
      </c>
      <c r="G143" s="242" t="s">
        <v>547</v>
      </c>
      <c r="H143" s="242" t="s">
        <v>498</v>
      </c>
      <c r="I143" s="242" t="s">
        <v>348</v>
      </c>
      <c r="J143" s="242" t="s">
        <v>348</v>
      </c>
      <c r="K143" s="242" t="str">
        <f t="shared" si="126"/>
        <v>漏水</v>
      </c>
      <c r="L143" s="342"/>
      <c r="M143" s="342"/>
      <c r="N143" s="342">
        <v>0.3</v>
      </c>
      <c r="O143" s="342">
        <v>4.7</v>
      </c>
      <c r="P143" s="384" t="s">
        <v>902</v>
      </c>
      <c r="Q143" s="243" t="str">
        <f t="shared" si="134"/>
        <v>0.3m×4.7m 遊離石灰</v>
      </c>
      <c r="R143" s="244">
        <f t="shared" si="127"/>
        <v>1.41</v>
      </c>
      <c r="S143" s="244" t="str">
        <f t="shared" si="128"/>
        <v>遊離石灰</v>
      </c>
      <c r="T143" s="242" t="s">
        <v>917</v>
      </c>
      <c r="U143" s="242" t="s">
        <v>620</v>
      </c>
      <c r="V143" s="242" t="str">
        <f t="shared" si="139"/>
        <v>Ⅱ</v>
      </c>
      <c r="W143" s="242"/>
      <c r="X143" s="242" t="s">
        <v>618</v>
      </c>
      <c r="Y143" s="242" t="str">
        <f t="shared" si="129"/>
        <v>Ⅱ</v>
      </c>
      <c r="Z143" s="242" t="str">
        <f t="shared" si="130"/>
        <v>Ⅱ</v>
      </c>
      <c r="AA143" s="242" t="str">
        <f t="shared" si="124"/>
        <v>否</v>
      </c>
      <c r="AB143" s="242" t="str">
        <f t="shared" si="131"/>
        <v>要監視</v>
      </c>
      <c r="AC143" s="242" t="str">
        <f t="shared" si="168"/>
        <v>継続</v>
      </c>
      <c r="AD143" s="242" t="str">
        <f t="shared" si="169"/>
        <v>監視（日常巡視）</v>
      </c>
      <c r="AE143" s="242" t="str">
        <f t="shared" si="170"/>
        <v>－</v>
      </c>
      <c r="AF143" s="242" t="str">
        <f t="shared" si="171"/>
        <v>継続監視</v>
      </c>
      <c r="AG143" s="242"/>
      <c r="AH143" s="243" t="str">
        <f t="shared" si="132"/>
        <v>漏水、0.3m×4.7m 遊離石灰</v>
      </c>
      <c r="AI143" s="243" t="s">
        <v>988</v>
      </c>
      <c r="BG143" s="246">
        <f t="shared" si="141"/>
        <v>18</v>
      </c>
      <c r="BH143" s="243">
        <f t="shared" si="142"/>
        <v>0</v>
      </c>
      <c r="BI143" s="243">
        <f t="shared" si="143"/>
        <v>0</v>
      </c>
      <c r="BJ143" s="243">
        <f t="shared" si="144"/>
        <v>0</v>
      </c>
      <c r="BK143" s="347">
        <f t="shared" si="145"/>
        <v>0</v>
      </c>
      <c r="BL143" s="247">
        <f t="shared" si="146"/>
        <v>0</v>
      </c>
      <c r="BM143" s="244">
        <f t="shared" si="147"/>
        <v>0</v>
      </c>
      <c r="BN143" s="244">
        <f t="shared" si="148"/>
        <v>0</v>
      </c>
      <c r="BO143" s="248">
        <f t="shared" si="149"/>
        <v>0</v>
      </c>
      <c r="BP143" s="249">
        <f t="shared" si="150"/>
        <v>0</v>
      </c>
      <c r="BQ143" s="244">
        <f t="shared" si="151"/>
        <v>0</v>
      </c>
      <c r="BR143" s="244">
        <f t="shared" si="152"/>
        <v>0</v>
      </c>
      <c r="BS143" s="250">
        <f t="shared" si="153"/>
        <v>1.41</v>
      </c>
      <c r="BT143" s="251" t="str">
        <f t="shared" si="154"/>
        <v/>
      </c>
      <c r="BU143" s="346">
        <f t="shared" si="155"/>
        <v>0</v>
      </c>
      <c r="BV143" s="346">
        <f t="shared" si="156"/>
        <v>0</v>
      </c>
      <c r="BW143" s="346">
        <f t="shared" si="157"/>
        <v>0</v>
      </c>
      <c r="BX143" s="348">
        <f t="shared" si="158"/>
        <v>0</v>
      </c>
      <c r="BY143" s="247">
        <f t="shared" si="159"/>
        <v>0</v>
      </c>
      <c r="BZ143" s="244">
        <f t="shared" si="160"/>
        <v>0</v>
      </c>
      <c r="CA143" s="244">
        <f t="shared" si="161"/>
        <v>0</v>
      </c>
      <c r="CB143" s="248">
        <f t="shared" si="162"/>
        <v>0</v>
      </c>
      <c r="CC143" s="247">
        <f t="shared" si="163"/>
        <v>0</v>
      </c>
      <c r="CD143" s="244">
        <f t="shared" si="164"/>
        <v>0</v>
      </c>
      <c r="CE143" s="244">
        <f t="shared" si="165"/>
        <v>0</v>
      </c>
      <c r="CF143" s="244">
        <f t="shared" si="166"/>
        <v>1.41</v>
      </c>
    </row>
    <row r="144" spans="1:84" ht="20.100000000000001" customHeight="1" x14ac:dyDescent="0.15">
      <c r="A144" s="238">
        <v>141</v>
      </c>
      <c r="B144" s="239">
        <v>141</v>
      </c>
      <c r="C144" s="240" t="str">
        <f t="shared" si="125"/>
        <v>18S4</v>
      </c>
      <c r="D144" s="241">
        <v>18</v>
      </c>
      <c r="E144" s="242">
        <v>4</v>
      </c>
      <c r="F144" s="395">
        <f>IF(D144="","",VLOOKUP(D144,'様式A-2'!$B$10:$E$438,4,0))</f>
        <v>164.3</v>
      </c>
      <c r="G144" s="242" t="s">
        <v>547</v>
      </c>
      <c r="H144" s="242" t="s">
        <v>499</v>
      </c>
      <c r="I144" s="242" t="s">
        <v>347</v>
      </c>
      <c r="J144" s="242" t="s">
        <v>351</v>
      </c>
      <c r="K144" s="242" t="str">
        <f t="shared" si="126"/>
        <v>ひび割れ</v>
      </c>
      <c r="L144" s="342">
        <v>0.3</v>
      </c>
      <c r="M144" s="342">
        <v>4.5</v>
      </c>
      <c r="N144" s="342"/>
      <c r="O144" s="342"/>
      <c r="P144" s="384"/>
      <c r="Q144" s="243" t="str">
        <f t="shared" si="134"/>
        <v>幅0.3mm×長さ4.5m</v>
      </c>
      <c r="R144" s="244">
        <f t="shared" si="127"/>
        <v>0</v>
      </c>
      <c r="S144" s="244" t="str">
        <f t="shared" si="128"/>
        <v>幅0.3mm ひび割れ</v>
      </c>
      <c r="T144" s="242" t="s">
        <v>760</v>
      </c>
      <c r="U144" s="242" t="s">
        <v>620</v>
      </c>
      <c r="V144" s="242" t="str">
        <f t="shared" si="139"/>
        <v>Ⅱ</v>
      </c>
      <c r="W144" s="242"/>
      <c r="X144" s="242" t="s">
        <v>618</v>
      </c>
      <c r="Y144" s="242" t="str">
        <f t="shared" si="129"/>
        <v>Ⅱ</v>
      </c>
      <c r="Z144" s="242" t="str">
        <f t="shared" si="130"/>
        <v>Ⅱ</v>
      </c>
      <c r="AA144" s="242" t="str">
        <f t="shared" si="124"/>
        <v>否</v>
      </c>
      <c r="AB144" s="242" t="str">
        <f t="shared" si="131"/>
        <v>要監視</v>
      </c>
      <c r="AC144" s="242" t="str">
        <f t="shared" si="168"/>
        <v>継続</v>
      </c>
      <c r="AD144" s="242" t="str">
        <f t="shared" si="169"/>
        <v>監視（日常巡視）</v>
      </c>
      <c r="AE144" s="242" t="str">
        <f t="shared" si="170"/>
        <v>－</v>
      </c>
      <c r="AF144" s="242" t="str">
        <f t="shared" si="171"/>
        <v>継続監視</v>
      </c>
      <c r="AG144" s="242"/>
      <c r="AH144" s="243" t="str">
        <f t="shared" si="132"/>
        <v>ひび割れ、幅0.3mm×長さ4.5m</v>
      </c>
      <c r="AI144" s="243" t="str">
        <f t="shared" si="133"/>
        <v>幅0.3mm×長さ4.5m</v>
      </c>
      <c r="BG144" s="246">
        <f t="shared" si="141"/>
        <v>18</v>
      </c>
      <c r="BH144" s="243">
        <f t="shared" si="142"/>
        <v>0</v>
      </c>
      <c r="BI144" s="243">
        <f t="shared" si="143"/>
        <v>0</v>
      </c>
      <c r="BJ144" s="243">
        <f t="shared" si="144"/>
        <v>0</v>
      </c>
      <c r="BK144" s="347">
        <f t="shared" si="145"/>
        <v>0</v>
      </c>
      <c r="BL144" s="247">
        <f t="shared" si="146"/>
        <v>0</v>
      </c>
      <c r="BM144" s="244">
        <f t="shared" si="147"/>
        <v>0</v>
      </c>
      <c r="BN144" s="244">
        <f t="shared" si="148"/>
        <v>0</v>
      </c>
      <c r="BO144" s="248">
        <f t="shared" si="149"/>
        <v>0</v>
      </c>
      <c r="BP144" s="249">
        <f t="shared" si="150"/>
        <v>0</v>
      </c>
      <c r="BQ144" s="244">
        <f t="shared" si="151"/>
        <v>0</v>
      </c>
      <c r="BR144" s="244">
        <f t="shared" si="152"/>
        <v>0</v>
      </c>
      <c r="BS144" s="250">
        <f t="shared" si="153"/>
        <v>0</v>
      </c>
      <c r="BT144" s="251" t="str">
        <f t="shared" si="154"/>
        <v/>
      </c>
      <c r="BU144" s="346">
        <f t="shared" si="155"/>
        <v>0</v>
      </c>
      <c r="BV144" s="346">
        <f t="shared" si="156"/>
        <v>0</v>
      </c>
      <c r="BW144" s="346">
        <f t="shared" si="157"/>
        <v>0</v>
      </c>
      <c r="BX144" s="348">
        <f t="shared" si="158"/>
        <v>0</v>
      </c>
      <c r="BY144" s="247">
        <f t="shared" si="159"/>
        <v>0</v>
      </c>
      <c r="BZ144" s="244">
        <f t="shared" si="160"/>
        <v>0</v>
      </c>
      <c r="CA144" s="244">
        <f t="shared" si="161"/>
        <v>0</v>
      </c>
      <c r="CB144" s="248">
        <f t="shared" si="162"/>
        <v>0</v>
      </c>
      <c r="CC144" s="247">
        <f t="shared" si="163"/>
        <v>0</v>
      </c>
      <c r="CD144" s="244">
        <f t="shared" si="164"/>
        <v>0</v>
      </c>
      <c r="CE144" s="244">
        <f t="shared" si="165"/>
        <v>0</v>
      </c>
      <c r="CF144" s="244">
        <f t="shared" si="166"/>
        <v>0</v>
      </c>
    </row>
    <row r="145" spans="1:84" ht="20.100000000000001" customHeight="1" x14ac:dyDescent="0.15">
      <c r="A145" s="238">
        <v>142</v>
      </c>
      <c r="B145" s="239">
        <v>142</v>
      </c>
      <c r="C145" s="240" t="str">
        <f t="shared" si="125"/>
        <v>18S5</v>
      </c>
      <c r="D145" s="241">
        <v>18</v>
      </c>
      <c r="E145" s="242">
        <v>5</v>
      </c>
      <c r="F145" s="395">
        <f>IF(D145="","",VLOOKUP(D145,'様式A-2'!$B$10:$E$438,4,0))</f>
        <v>164.3</v>
      </c>
      <c r="G145" s="242" t="s">
        <v>547</v>
      </c>
      <c r="H145" s="242" t="s">
        <v>497</v>
      </c>
      <c r="I145" s="242" t="s">
        <v>348</v>
      </c>
      <c r="J145" s="242" t="s">
        <v>348</v>
      </c>
      <c r="K145" s="242" t="str">
        <f t="shared" si="126"/>
        <v>漏水</v>
      </c>
      <c r="L145" s="342"/>
      <c r="M145" s="342"/>
      <c r="N145" s="342">
        <v>0.47</v>
      </c>
      <c r="O145" s="342">
        <v>7</v>
      </c>
      <c r="P145" s="384" t="s">
        <v>988</v>
      </c>
      <c r="Q145" s="243" t="str">
        <f>IF(C145="","",IF(J145="ひび割れ","幅"&amp;TEXT(L145,"0.0")&amp;"mm×長さ"&amp;TEXT(M145,"0.0")&amp;"m",IF(N145="",P145,IF(J145="その他",P145&amp;"、"&amp;TEXT(N145,"0.0")&amp;"m×"&amp;TEXT(O145,"0.0")&amp;"m ",TEXT(N145,"0.00")&amp;"m×"&amp;TEXT(O145,"0.0")&amp;"m "&amp;P145))))</f>
        <v>0.47m×7.0m にじみ</v>
      </c>
      <c r="R145" s="244">
        <f t="shared" si="127"/>
        <v>3.29</v>
      </c>
      <c r="S145" s="244" t="str">
        <f t="shared" si="128"/>
        <v>にじみ</v>
      </c>
      <c r="T145" s="242" t="s">
        <v>760</v>
      </c>
      <c r="U145" s="242" t="s">
        <v>620</v>
      </c>
      <c r="V145" s="242" t="str">
        <f t="shared" si="139"/>
        <v>Ⅱ</v>
      </c>
      <c r="W145" s="242"/>
      <c r="X145" s="242" t="s">
        <v>618</v>
      </c>
      <c r="Y145" s="242" t="str">
        <f t="shared" si="129"/>
        <v>Ⅱ</v>
      </c>
      <c r="Z145" s="242" t="str">
        <f t="shared" si="130"/>
        <v>Ⅱ</v>
      </c>
      <c r="AA145" s="242" t="str">
        <f t="shared" si="124"/>
        <v>否</v>
      </c>
      <c r="AB145" s="242" t="str">
        <f t="shared" si="131"/>
        <v>要監視</v>
      </c>
      <c r="AC145" s="242" t="str">
        <f t="shared" si="168"/>
        <v>継続</v>
      </c>
      <c r="AD145" s="242" t="str">
        <f t="shared" si="169"/>
        <v>監視（日常巡視）</v>
      </c>
      <c r="AE145" s="242" t="str">
        <f t="shared" si="170"/>
        <v>－</v>
      </c>
      <c r="AF145" s="242" t="str">
        <f t="shared" si="171"/>
        <v>継続監視</v>
      </c>
      <c r="AG145" s="242"/>
      <c r="AH145" s="243" t="str">
        <f t="shared" si="132"/>
        <v>漏水、0.47m×7.0m にじみ</v>
      </c>
      <c r="AI145" s="243" t="str">
        <f t="shared" si="133"/>
        <v>0.47m×7.0m にじみ</v>
      </c>
      <c r="BG145" s="246">
        <f t="shared" si="141"/>
        <v>18</v>
      </c>
      <c r="BH145" s="243">
        <f t="shared" si="142"/>
        <v>0</v>
      </c>
      <c r="BI145" s="243">
        <f t="shared" si="143"/>
        <v>0</v>
      </c>
      <c r="BJ145" s="243">
        <f t="shared" si="144"/>
        <v>0</v>
      </c>
      <c r="BK145" s="347">
        <f t="shared" si="145"/>
        <v>0</v>
      </c>
      <c r="BL145" s="247">
        <f t="shared" si="146"/>
        <v>0</v>
      </c>
      <c r="BM145" s="244">
        <f t="shared" si="147"/>
        <v>0</v>
      </c>
      <c r="BN145" s="244">
        <f t="shared" si="148"/>
        <v>0</v>
      </c>
      <c r="BO145" s="248">
        <f t="shared" si="149"/>
        <v>0</v>
      </c>
      <c r="BP145" s="249">
        <f t="shared" si="150"/>
        <v>0</v>
      </c>
      <c r="BQ145" s="244">
        <f t="shared" si="151"/>
        <v>0</v>
      </c>
      <c r="BR145" s="244">
        <f t="shared" si="152"/>
        <v>0</v>
      </c>
      <c r="BS145" s="250">
        <f t="shared" si="153"/>
        <v>3.29</v>
      </c>
      <c r="BT145" s="251" t="str">
        <f t="shared" si="154"/>
        <v/>
      </c>
      <c r="BU145" s="346">
        <f t="shared" si="155"/>
        <v>0</v>
      </c>
      <c r="BV145" s="346">
        <f t="shared" si="156"/>
        <v>0</v>
      </c>
      <c r="BW145" s="346">
        <f t="shared" si="157"/>
        <v>0</v>
      </c>
      <c r="BX145" s="348">
        <f t="shared" si="158"/>
        <v>0</v>
      </c>
      <c r="BY145" s="247">
        <f t="shared" si="159"/>
        <v>0</v>
      </c>
      <c r="BZ145" s="244">
        <f t="shared" si="160"/>
        <v>0</v>
      </c>
      <c r="CA145" s="244">
        <f t="shared" si="161"/>
        <v>0</v>
      </c>
      <c r="CB145" s="248">
        <f t="shared" si="162"/>
        <v>0</v>
      </c>
      <c r="CC145" s="247">
        <f t="shared" si="163"/>
        <v>0</v>
      </c>
      <c r="CD145" s="244">
        <f t="shared" si="164"/>
        <v>0</v>
      </c>
      <c r="CE145" s="244">
        <f t="shared" si="165"/>
        <v>0</v>
      </c>
      <c r="CF145" s="244">
        <f t="shared" si="166"/>
        <v>3.29</v>
      </c>
    </row>
    <row r="146" spans="1:84" ht="20.100000000000001" customHeight="1" x14ac:dyDescent="0.15">
      <c r="A146" s="238">
        <v>143</v>
      </c>
      <c r="B146" s="239">
        <v>143</v>
      </c>
      <c r="C146" s="240" t="str">
        <f t="shared" si="125"/>
        <v>18S6</v>
      </c>
      <c r="D146" s="241">
        <v>18</v>
      </c>
      <c r="E146" s="242">
        <v>6</v>
      </c>
      <c r="F146" s="395">
        <f>IF(D146="","",VLOOKUP(D146,'様式A-2'!$B$10:$E$438,4,0))</f>
        <v>164.3</v>
      </c>
      <c r="G146" s="242" t="s">
        <v>547</v>
      </c>
      <c r="H146" s="242" t="s">
        <v>497</v>
      </c>
      <c r="I146" s="242" t="s">
        <v>348</v>
      </c>
      <c r="J146" s="242" t="s">
        <v>348</v>
      </c>
      <c r="K146" s="242" t="str">
        <f t="shared" si="126"/>
        <v>漏水</v>
      </c>
      <c r="L146" s="342"/>
      <c r="M146" s="342"/>
      <c r="N146" s="342">
        <v>0.2</v>
      </c>
      <c r="O146" s="342">
        <v>2.4</v>
      </c>
      <c r="P146" s="384" t="s">
        <v>988</v>
      </c>
      <c r="Q146" s="243" t="str">
        <f t="shared" si="134"/>
        <v>0.2m×2.4m にじみ</v>
      </c>
      <c r="R146" s="244">
        <f t="shared" si="127"/>
        <v>0.48</v>
      </c>
      <c r="S146" s="244" t="str">
        <f t="shared" si="128"/>
        <v>にじみ</v>
      </c>
      <c r="T146" s="242" t="s">
        <v>760</v>
      </c>
      <c r="U146" s="242" t="s">
        <v>620</v>
      </c>
      <c r="V146" s="242" t="str">
        <f t="shared" si="139"/>
        <v>Ⅱ</v>
      </c>
      <c r="W146" s="242"/>
      <c r="X146" s="242" t="s">
        <v>618</v>
      </c>
      <c r="Y146" s="242" t="str">
        <f t="shared" si="129"/>
        <v>Ⅱ</v>
      </c>
      <c r="Z146" s="242" t="str">
        <f t="shared" si="130"/>
        <v>Ⅱ</v>
      </c>
      <c r="AA146" s="242" t="str">
        <f t="shared" si="124"/>
        <v>否</v>
      </c>
      <c r="AB146" s="242" t="str">
        <f t="shared" si="131"/>
        <v>要監視</v>
      </c>
      <c r="AC146" s="242" t="str">
        <f t="shared" si="168"/>
        <v>継続</v>
      </c>
      <c r="AD146" s="242" t="str">
        <f t="shared" si="169"/>
        <v>監視（日常巡視）</v>
      </c>
      <c r="AE146" s="242" t="str">
        <f t="shared" si="170"/>
        <v>－</v>
      </c>
      <c r="AF146" s="242" t="str">
        <f t="shared" si="171"/>
        <v>継続監視</v>
      </c>
      <c r="AG146" s="242"/>
      <c r="AH146" s="243" t="str">
        <f t="shared" si="132"/>
        <v>漏水、0.2m×2.4m にじみ</v>
      </c>
      <c r="AI146" s="243" t="str">
        <f t="shared" si="133"/>
        <v>0.2m×2.4m にじみ</v>
      </c>
      <c r="BG146" s="246">
        <f t="shared" si="141"/>
        <v>18</v>
      </c>
      <c r="BH146" s="243">
        <f t="shared" si="142"/>
        <v>0</v>
      </c>
      <c r="BI146" s="243">
        <f t="shared" si="143"/>
        <v>0</v>
      </c>
      <c r="BJ146" s="243">
        <f t="shared" si="144"/>
        <v>0</v>
      </c>
      <c r="BK146" s="347">
        <f t="shared" si="145"/>
        <v>0</v>
      </c>
      <c r="BL146" s="247">
        <f t="shared" si="146"/>
        <v>0</v>
      </c>
      <c r="BM146" s="244">
        <f t="shared" si="147"/>
        <v>0</v>
      </c>
      <c r="BN146" s="244">
        <f t="shared" si="148"/>
        <v>0</v>
      </c>
      <c r="BO146" s="248">
        <f t="shared" si="149"/>
        <v>0</v>
      </c>
      <c r="BP146" s="249">
        <f t="shared" si="150"/>
        <v>0</v>
      </c>
      <c r="BQ146" s="244">
        <f t="shared" si="151"/>
        <v>0</v>
      </c>
      <c r="BR146" s="244">
        <f t="shared" si="152"/>
        <v>0</v>
      </c>
      <c r="BS146" s="250">
        <f t="shared" si="153"/>
        <v>0.48</v>
      </c>
      <c r="BT146" s="251" t="str">
        <f t="shared" si="154"/>
        <v/>
      </c>
      <c r="BU146" s="346">
        <f t="shared" si="155"/>
        <v>0</v>
      </c>
      <c r="BV146" s="346">
        <f t="shared" si="156"/>
        <v>0</v>
      </c>
      <c r="BW146" s="346">
        <f t="shared" si="157"/>
        <v>0</v>
      </c>
      <c r="BX146" s="348">
        <f t="shared" si="158"/>
        <v>0</v>
      </c>
      <c r="BY146" s="247">
        <f t="shared" si="159"/>
        <v>0</v>
      </c>
      <c r="BZ146" s="244">
        <f t="shared" si="160"/>
        <v>0</v>
      </c>
      <c r="CA146" s="244">
        <f t="shared" si="161"/>
        <v>0</v>
      </c>
      <c r="CB146" s="248">
        <f t="shared" si="162"/>
        <v>0</v>
      </c>
      <c r="CC146" s="247">
        <f t="shared" si="163"/>
        <v>0</v>
      </c>
      <c r="CD146" s="244">
        <f t="shared" si="164"/>
        <v>0</v>
      </c>
      <c r="CE146" s="244">
        <f t="shared" si="165"/>
        <v>0</v>
      </c>
      <c r="CF146" s="244">
        <f t="shared" si="166"/>
        <v>0.48</v>
      </c>
    </row>
    <row r="147" spans="1:84" ht="20.100000000000001" customHeight="1" x14ac:dyDescent="0.15">
      <c r="A147" s="238">
        <v>144</v>
      </c>
      <c r="B147" s="239">
        <v>144</v>
      </c>
      <c r="C147" s="240" t="str">
        <f t="shared" si="125"/>
        <v>18S7</v>
      </c>
      <c r="D147" s="241">
        <v>18</v>
      </c>
      <c r="E147" s="242">
        <v>7</v>
      </c>
      <c r="F147" s="395">
        <f>IF(D147="","",VLOOKUP(D147,'様式A-2'!$B$10:$E$438,4,0))</f>
        <v>164.3</v>
      </c>
      <c r="G147" s="242" t="s">
        <v>547</v>
      </c>
      <c r="H147" s="242" t="s">
        <v>495</v>
      </c>
      <c r="I147" s="242" t="s">
        <v>347</v>
      </c>
      <c r="J147" s="242" t="s">
        <v>545</v>
      </c>
      <c r="K147" s="242" t="str">
        <f t="shared" si="126"/>
        <v>うき・はく離</v>
      </c>
      <c r="L147" s="342"/>
      <c r="M147" s="342"/>
      <c r="N147" s="342">
        <v>0.1</v>
      </c>
      <c r="O147" s="342">
        <v>1.5</v>
      </c>
      <c r="P147" s="384"/>
      <c r="Q147" s="243" t="str">
        <f t="shared" si="134"/>
        <v xml:space="preserve">0.1m×1.5m </v>
      </c>
      <c r="R147" s="244">
        <f t="shared" si="127"/>
        <v>0.15</v>
      </c>
      <c r="S147" s="244" t="str">
        <f t="shared" si="128"/>
        <v/>
      </c>
      <c r="T147" s="242" t="s">
        <v>760</v>
      </c>
      <c r="U147" s="242" t="s">
        <v>620</v>
      </c>
      <c r="V147" s="242" t="str">
        <f t="shared" si="139"/>
        <v>Ⅱ</v>
      </c>
      <c r="W147" s="242"/>
      <c r="X147" s="242" t="s">
        <v>618</v>
      </c>
      <c r="Y147" s="242" t="str">
        <f t="shared" si="129"/>
        <v>Ⅱ</v>
      </c>
      <c r="Z147" s="242" t="str">
        <f t="shared" si="130"/>
        <v>Ⅱ</v>
      </c>
      <c r="AA147" s="242" t="str">
        <f t="shared" si="124"/>
        <v>否</v>
      </c>
      <c r="AB147" s="242" t="str">
        <f t="shared" si="131"/>
        <v>要監視</v>
      </c>
      <c r="AC147" s="242" t="str">
        <f t="shared" si="168"/>
        <v>継続</v>
      </c>
      <c r="AD147" s="242" t="str">
        <f t="shared" si="169"/>
        <v>監視（日常巡視）</v>
      </c>
      <c r="AE147" s="242" t="str">
        <f t="shared" si="170"/>
        <v>－</v>
      </c>
      <c r="AF147" s="242" t="str">
        <f t="shared" si="171"/>
        <v>継続監視</v>
      </c>
      <c r="AG147" s="242"/>
      <c r="AH147" s="243" t="str">
        <f t="shared" si="132"/>
        <v xml:space="preserve">うき・はく離、0.1m×1.5m </v>
      </c>
      <c r="AI147" s="243" t="s">
        <v>989</v>
      </c>
      <c r="BG147" s="246">
        <f t="shared" si="141"/>
        <v>18</v>
      </c>
      <c r="BH147" s="243">
        <f t="shared" si="142"/>
        <v>0</v>
      </c>
      <c r="BI147" s="243">
        <f t="shared" si="143"/>
        <v>0</v>
      </c>
      <c r="BJ147" s="243">
        <f t="shared" si="144"/>
        <v>0</v>
      </c>
      <c r="BK147" s="347">
        <f t="shared" si="145"/>
        <v>0</v>
      </c>
      <c r="BL147" s="247">
        <f t="shared" si="146"/>
        <v>0</v>
      </c>
      <c r="BM147" s="244">
        <f t="shared" si="147"/>
        <v>0</v>
      </c>
      <c r="BN147" s="244">
        <f t="shared" si="148"/>
        <v>0</v>
      </c>
      <c r="BO147" s="248">
        <f t="shared" si="149"/>
        <v>0.15</v>
      </c>
      <c r="BP147" s="249">
        <f t="shared" si="150"/>
        <v>0</v>
      </c>
      <c r="BQ147" s="244">
        <f t="shared" si="151"/>
        <v>0</v>
      </c>
      <c r="BR147" s="244">
        <f t="shared" si="152"/>
        <v>0</v>
      </c>
      <c r="BS147" s="250">
        <f t="shared" si="153"/>
        <v>0</v>
      </c>
      <c r="BT147" s="251" t="str">
        <f t="shared" si="154"/>
        <v/>
      </c>
      <c r="BU147" s="346">
        <f t="shared" si="155"/>
        <v>0</v>
      </c>
      <c r="BV147" s="346">
        <f t="shared" si="156"/>
        <v>0</v>
      </c>
      <c r="BW147" s="346">
        <f t="shared" si="157"/>
        <v>0</v>
      </c>
      <c r="BX147" s="348">
        <f t="shared" si="158"/>
        <v>0</v>
      </c>
      <c r="BY147" s="247">
        <f t="shared" si="159"/>
        <v>0</v>
      </c>
      <c r="BZ147" s="244">
        <f t="shared" si="160"/>
        <v>0</v>
      </c>
      <c r="CA147" s="244">
        <f t="shared" si="161"/>
        <v>0</v>
      </c>
      <c r="CB147" s="248">
        <f t="shared" si="162"/>
        <v>0.15</v>
      </c>
      <c r="CC147" s="247">
        <f t="shared" si="163"/>
        <v>0</v>
      </c>
      <c r="CD147" s="244">
        <f t="shared" si="164"/>
        <v>0</v>
      </c>
      <c r="CE147" s="244">
        <f t="shared" si="165"/>
        <v>0</v>
      </c>
      <c r="CF147" s="244">
        <f t="shared" si="166"/>
        <v>0</v>
      </c>
    </row>
    <row r="148" spans="1:84" ht="20.100000000000001" customHeight="1" x14ac:dyDescent="0.15">
      <c r="A148" s="238">
        <v>145</v>
      </c>
      <c r="B148" s="239">
        <v>145</v>
      </c>
      <c r="C148" s="240" t="str">
        <f t="shared" si="125"/>
        <v>18S8</v>
      </c>
      <c r="D148" s="241">
        <v>18</v>
      </c>
      <c r="E148" s="242">
        <v>8</v>
      </c>
      <c r="F148" s="395">
        <f>IF(D148="","",VLOOKUP(D148,'様式A-2'!$B$10:$E$438,4,0))</f>
        <v>164.3</v>
      </c>
      <c r="G148" s="242" t="s">
        <v>346</v>
      </c>
      <c r="H148" s="242" t="s">
        <v>367</v>
      </c>
      <c r="I148" s="242" t="s">
        <v>347</v>
      </c>
      <c r="J148" s="242" t="s">
        <v>654</v>
      </c>
      <c r="K148" s="242" t="str">
        <f t="shared" si="126"/>
        <v>欠損</v>
      </c>
      <c r="L148" s="342">
        <v>7</v>
      </c>
      <c r="M148" s="342">
        <v>3</v>
      </c>
      <c r="N148" s="342">
        <v>3</v>
      </c>
      <c r="O148" s="342">
        <v>0.3</v>
      </c>
      <c r="P148" s="384" t="s">
        <v>1027</v>
      </c>
      <c r="Q148" s="243" t="str">
        <f t="shared" si="134"/>
        <v>3.0m×0.3m ひび割れ有(幅7.0mm×長さ3.0m)</v>
      </c>
      <c r="R148" s="244">
        <f t="shared" si="127"/>
        <v>0.9</v>
      </c>
      <c r="S148" s="244" t="str">
        <f t="shared" si="128"/>
        <v>ひび割れ有(幅7.0mm×長さ3.0m)</v>
      </c>
      <c r="T148" s="242" t="s">
        <v>760</v>
      </c>
      <c r="U148" s="242" t="s">
        <v>620</v>
      </c>
      <c r="V148" s="242" t="str">
        <f t="shared" si="139"/>
        <v>Ⅱ</v>
      </c>
      <c r="W148" s="242"/>
      <c r="X148" s="242" t="s">
        <v>629</v>
      </c>
      <c r="Y148" s="242" t="str">
        <f t="shared" si="129"/>
        <v>－</v>
      </c>
      <c r="Z148" s="242" t="str">
        <f t="shared" si="130"/>
        <v>－</v>
      </c>
      <c r="AA148" s="242" t="s">
        <v>1106</v>
      </c>
      <c r="AB148" s="242" t="s">
        <v>1106</v>
      </c>
      <c r="AC148" s="242" t="s">
        <v>1106</v>
      </c>
      <c r="AD148" s="242" t="s">
        <v>1095</v>
      </c>
      <c r="AE148" s="242" t="s">
        <v>1095</v>
      </c>
      <c r="AF148" s="242" t="s">
        <v>1095</v>
      </c>
      <c r="AG148" s="242"/>
      <c r="AH148" s="243" t="str">
        <f t="shared" si="132"/>
        <v>欠損、3.0m×0.3m ひび割れ有(幅7.0mm×長さ3.0m)</v>
      </c>
      <c r="AI148" s="243" t="s">
        <v>991</v>
      </c>
      <c r="BG148" s="246">
        <f t="shared" si="141"/>
        <v>18</v>
      </c>
      <c r="BH148" s="243">
        <f t="shared" si="142"/>
        <v>0</v>
      </c>
      <c r="BI148" s="243">
        <f t="shared" si="143"/>
        <v>0</v>
      </c>
      <c r="BJ148" s="243">
        <f t="shared" si="144"/>
        <v>0</v>
      </c>
      <c r="BK148" s="347">
        <f t="shared" si="145"/>
        <v>0</v>
      </c>
      <c r="BL148" s="247">
        <f t="shared" si="146"/>
        <v>0</v>
      </c>
      <c r="BM148" s="244">
        <f t="shared" si="147"/>
        <v>0</v>
      </c>
      <c r="BN148" s="244">
        <f t="shared" si="148"/>
        <v>0</v>
      </c>
      <c r="BO148" s="248">
        <f t="shared" si="149"/>
        <v>0</v>
      </c>
      <c r="BP148" s="249">
        <f t="shared" si="150"/>
        <v>0</v>
      </c>
      <c r="BQ148" s="244">
        <f t="shared" si="151"/>
        <v>0</v>
      </c>
      <c r="BR148" s="244">
        <f t="shared" si="152"/>
        <v>0</v>
      </c>
      <c r="BS148" s="250">
        <f t="shared" si="153"/>
        <v>0</v>
      </c>
      <c r="BT148" s="251" t="str">
        <f t="shared" si="154"/>
        <v/>
      </c>
      <c r="BU148" s="346">
        <f t="shared" si="155"/>
        <v>0</v>
      </c>
      <c r="BV148" s="346">
        <f t="shared" si="156"/>
        <v>0</v>
      </c>
      <c r="BW148" s="346">
        <f t="shared" si="157"/>
        <v>0</v>
      </c>
      <c r="BX148" s="348">
        <f t="shared" si="158"/>
        <v>0</v>
      </c>
      <c r="BY148" s="247">
        <f t="shared" si="159"/>
        <v>0</v>
      </c>
      <c r="BZ148" s="244">
        <f t="shared" si="160"/>
        <v>0</v>
      </c>
      <c r="CA148" s="244">
        <f t="shared" si="161"/>
        <v>0</v>
      </c>
      <c r="CB148" s="248">
        <f t="shared" si="162"/>
        <v>0</v>
      </c>
      <c r="CC148" s="247">
        <f t="shared" si="163"/>
        <v>0</v>
      </c>
      <c r="CD148" s="244">
        <f t="shared" si="164"/>
        <v>0</v>
      </c>
      <c r="CE148" s="244">
        <f t="shared" si="165"/>
        <v>0</v>
      </c>
      <c r="CF148" s="244">
        <f t="shared" si="166"/>
        <v>0</v>
      </c>
    </row>
    <row r="149" spans="1:84" ht="20.100000000000001" customHeight="1" x14ac:dyDescent="0.15">
      <c r="A149" s="238">
        <v>146</v>
      </c>
      <c r="B149" s="239">
        <v>146</v>
      </c>
      <c r="C149" s="240" t="str">
        <f t="shared" si="125"/>
        <v>18S10</v>
      </c>
      <c r="D149" s="241">
        <v>18</v>
      </c>
      <c r="E149" s="242">
        <v>10</v>
      </c>
      <c r="F149" s="395">
        <f>IF(D149="","",VLOOKUP(D149,'様式A-2'!$B$10:$E$438,4,0))</f>
        <v>164.3</v>
      </c>
      <c r="G149" s="242" t="s">
        <v>346</v>
      </c>
      <c r="H149" s="242" t="s">
        <v>367</v>
      </c>
      <c r="I149" s="242" t="s">
        <v>347</v>
      </c>
      <c r="J149" s="242" t="s">
        <v>545</v>
      </c>
      <c r="K149" s="242" t="str">
        <f t="shared" si="126"/>
        <v>うき・はく離</v>
      </c>
      <c r="L149" s="342"/>
      <c r="M149" s="342"/>
      <c r="N149" s="342">
        <v>0.3</v>
      </c>
      <c r="O149" s="342">
        <v>0.2</v>
      </c>
      <c r="P149" s="384"/>
      <c r="Q149" s="243" t="str">
        <f t="shared" si="134"/>
        <v xml:space="preserve">0.3m×0.2m </v>
      </c>
      <c r="R149" s="244">
        <f t="shared" si="127"/>
        <v>0.06</v>
      </c>
      <c r="S149" s="244" t="str">
        <f t="shared" si="128"/>
        <v/>
      </c>
      <c r="T149" s="242" t="s">
        <v>760</v>
      </c>
      <c r="U149" s="242" t="s">
        <v>620</v>
      </c>
      <c r="V149" s="242" t="str">
        <f t="shared" si="139"/>
        <v>Ⅱ</v>
      </c>
      <c r="W149" s="242"/>
      <c r="X149" s="242" t="s">
        <v>629</v>
      </c>
      <c r="Y149" s="242" t="str">
        <f t="shared" si="129"/>
        <v>－</v>
      </c>
      <c r="Z149" s="242" t="str">
        <f t="shared" si="130"/>
        <v>－</v>
      </c>
      <c r="AA149" s="242" t="s">
        <v>1106</v>
      </c>
      <c r="AB149" s="242" t="s">
        <v>1106</v>
      </c>
      <c r="AC149" s="242" t="s">
        <v>1106</v>
      </c>
      <c r="AD149" s="242" t="s">
        <v>1095</v>
      </c>
      <c r="AE149" s="242" t="s">
        <v>1095</v>
      </c>
      <c r="AF149" s="242" t="s">
        <v>1095</v>
      </c>
      <c r="AG149" s="242"/>
      <c r="AH149" s="243" t="str">
        <f t="shared" si="132"/>
        <v xml:space="preserve">うき・はく離、0.3m×0.2m </v>
      </c>
      <c r="AI149" s="243" t="str">
        <f t="shared" si="133"/>
        <v xml:space="preserve">0.3m×0.2m </v>
      </c>
      <c r="BG149" s="246">
        <f t="shared" si="141"/>
        <v>18</v>
      </c>
      <c r="BH149" s="243">
        <f t="shared" si="142"/>
        <v>0</v>
      </c>
      <c r="BI149" s="243">
        <f t="shared" si="143"/>
        <v>0</v>
      </c>
      <c r="BJ149" s="243">
        <f t="shared" si="144"/>
        <v>0</v>
      </c>
      <c r="BK149" s="347">
        <f t="shared" si="145"/>
        <v>0</v>
      </c>
      <c r="BL149" s="247">
        <f t="shared" si="146"/>
        <v>0</v>
      </c>
      <c r="BM149" s="244">
        <f t="shared" si="147"/>
        <v>0</v>
      </c>
      <c r="BN149" s="244">
        <f t="shared" si="148"/>
        <v>0</v>
      </c>
      <c r="BO149" s="248">
        <f t="shared" si="149"/>
        <v>0</v>
      </c>
      <c r="BP149" s="249">
        <f t="shared" si="150"/>
        <v>0</v>
      </c>
      <c r="BQ149" s="244">
        <f t="shared" si="151"/>
        <v>0</v>
      </c>
      <c r="BR149" s="244">
        <f t="shared" si="152"/>
        <v>0</v>
      </c>
      <c r="BS149" s="250">
        <f t="shared" si="153"/>
        <v>0</v>
      </c>
      <c r="BT149" s="251" t="str">
        <f t="shared" si="154"/>
        <v/>
      </c>
      <c r="BU149" s="346">
        <f t="shared" si="155"/>
        <v>0</v>
      </c>
      <c r="BV149" s="346">
        <f t="shared" si="156"/>
        <v>0</v>
      </c>
      <c r="BW149" s="346">
        <f t="shared" si="157"/>
        <v>0</v>
      </c>
      <c r="BX149" s="348">
        <f t="shared" si="158"/>
        <v>0</v>
      </c>
      <c r="BY149" s="247">
        <f t="shared" si="159"/>
        <v>0</v>
      </c>
      <c r="BZ149" s="244">
        <f t="shared" si="160"/>
        <v>0</v>
      </c>
      <c r="CA149" s="244">
        <f t="shared" si="161"/>
        <v>0</v>
      </c>
      <c r="CB149" s="248">
        <f t="shared" si="162"/>
        <v>0</v>
      </c>
      <c r="CC149" s="247">
        <f t="shared" si="163"/>
        <v>0</v>
      </c>
      <c r="CD149" s="244">
        <f t="shared" si="164"/>
        <v>0</v>
      </c>
      <c r="CE149" s="244">
        <f t="shared" si="165"/>
        <v>0</v>
      </c>
      <c r="CF149" s="244">
        <f t="shared" si="166"/>
        <v>0</v>
      </c>
    </row>
    <row r="150" spans="1:84" ht="20.100000000000001" customHeight="1" x14ac:dyDescent="0.15">
      <c r="A150" s="238">
        <v>147</v>
      </c>
      <c r="B150" s="239">
        <v>147</v>
      </c>
      <c r="C150" s="240" t="str">
        <f t="shared" si="125"/>
        <v>18S11</v>
      </c>
      <c r="D150" s="241">
        <v>18</v>
      </c>
      <c r="E150" s="242">
        <v>11</v>
      </c>
      <c r="F150" s="395">
        <f>IF(D150="","",VLOOKUP(D150,'様式A-2'!$B$10:$E$438,4,0))</f>
        <v>164.3</v>
      </c>
      <c r="G150" s="242" t="s">
        <v>346</v>
      </c>
      <c r="H150" s="242" t="s">
        <v>367</v>
      </c>
      <c r="I150" s="242" t="s">
        <v>347</v>
      </c>
      <c r="J150" s="242" t="s">
        <v>545</v>
      </c>
      <c r="K150" s="242" t="str">
        <f t="shared" si="126"/>
        <v>うき・はく離</v>
      </c>
      <c r="L150" s="342"/>
      <c r="M150" s="342"/>
      <c r="N150" s="342">
        <v>0.9</v>
      </c>
      <c r="O150" s="342">
        <v>0.05</v>
      </c>
      <c r="P150" s="384"/>
      <c r="Q150" s="243" t="str">
        <f>IF(C150="","",IF(J150="ひび割れ","幅"&amp;TEXT(L150,"0.0")&amp;"mm×長さ"&amp;TEXT(M150,"0.0")&amp;"m",IF(N150="",P150,IF(J150="その他",P150&amp;"、"&amp;TEXT(N150,"0.0")&amp;"m×"&amp;TEXT(O150,"0.0")&amp;"m ",TEXT(N150,"0.0")&amp;"m×"&amp;TEXT(O150,"0.00")&amp;"m "&amp;P150))))</f>
        <v xml:space="preserve">0.9m×0.05m </v>
      </c>
      <c r="R150" s="244">
        <f t="shared" si="127"/>
        <v>0.05</v>
      </c>
      <c r="S150" s="244" t="str">
        <f t="shared" si="128"/>
        <v/>
      </c>
      <c r="T150" s="242" t="s">
        <v>760</v>
      </c>
      <c r="U150" s="242" t="s">
        <v>620</v>
      </c>
      <c r="V150" s="242" t="str">
        <f t="shared" si="139"/>
        <v>Ⅱ</v>
      </c>
      <c r="W150" s="242"/>
      <c r="X150" s="242" t="s">
        <v>629</v>
      </c>
      <c r="Y150" s="242" t="str">
        <f t="shared" si="129"/>
        <v>－</v>
      </c>
      <c r="Z150" s="242" t="str">
        <f t="shared" si="130"/>
        <v>－</v>
      </c>
      <c r="AA150" s="242" t="s">
        <v>1106</v>
      </c>
      <c r="AB150" s="242" t="s">
        <v>1106</v>
      </c>
      <c r="AC150" s="242" t="s">
        <v>1106</v>
      </c>
      <c r="AD150" s="242" t="s">
        <v>1095</v>
      </c>
      <c r="AE150" s="242" t="s">
        <v>1095</v>
      </c>
      <c r="AF150" s="242" t="s">
        <v>1095</v>
      </c>
      <c r="AG150" s="242"/>
      <c r="AH150" s="243" t="str">
        <f t="shared" si="132"/>
        <v xml:space="preserve">うき・はく離、0.9m×0.05m </v>
      </c>
      <c r="AI150" s="243" t="str">
        <f t="shared" si="133"/>
        <v xml:space="preserve">0.9m×0.05m </v>
      </c>
      <c r="BG150" s="246">
        <f t="shared" si="141"/>
        <v>18</v>
      </c>
      <c r="BH150" s="243">
        <f t="shared" si="142"/>
        <v>0</v>
      </c>
      <c r="BI150" s="243">
        <f t="shared" si="143"/>
        <v>0</v>
      </c>
      <c r="BJ150" s="243">
        <f t="shared" si="144"/>
        <v>0</v>
      </c>
      <c r="BK150" s="347">
        <f t="shared" si="145"/>
        <v>0</v>
      </c>
      <c r="BL150" s="247">
        <f t="shared" si="146"/>
        <v>0</v>
      </c>
      <c r="BM150" s="244">
        <f t="shared" si="147"/>
        <v>0</v>
      </c>
      <c r="BN150" s="244">
        <f t="shared" si="148"/>
        <v>0</v>
      </c>
      <c r="BO150" s="248">
        <f t="shared" si="149"/>
        <v>0</v>
      </c>
      <c r="BP150" s="249">
        <f t="shared" si="150"/>
        <v>0</v>
      </c>
      <c r="BQ150" s="244">
        <f t="shared" si="151"/>
        <v>0</v>
      </c>
      <c r="BR150" s="244">
        <f t="shared" si="152"/>
        <v>0</v>
      </c>
      <c r="BS150" s="250">
        <f t="shared" si="153"/>
        <v>0</v>
      </c>
      <c r="BT150" s="251" t="str">
        <f t="shared" si="154"/>
        <v/>
      </c>
      <c r="BU150" s="346">
        <f t="shared" si="155"/>
        <v>0</v>
      </c>
      <c r="BV150" s="346">
        <f t="shared" si="156"/>
        <v>0</v>
      </c>
      <c r="BW150" s="346">
        <f t="shared" si="157"/>
        <v>0</v>
      </c>
      <c r="BX150" s="348">
        <f t="shared" si="158"/>
        <v>0</v>
      </c>
      <c r="BY150" s="247">
        <f t="shared" si="159"/>
        <v>0</v>
      </c>
      <c r="BZ150" s="244">
        <f t="shared" si="160"/>
        <v>0</v>
      </c>
      <c r="CA150" s="244">
        <f t="shared" si="161"/>
        <v>0</v>
      </c>
      <c r="CB150" s="248">
        <f t="shared" si="162"/>
        <v>0</v>
      </c>
      <c r="CC150" s="247">
        <f t="shared" si="163"/>
        <v>0</v>
      </c>
      <c r="CD150" s="244">
        <f t="shared" si="164"/>
        <v>0</v>
      </c>
      <c r="CE150" s="244">
        <f t="shared" si="165"/>
        <v>0</v>
      </c>
      <c r="CF150" s="244">
        <f t="shared" si="166"/>
        <v>0</v>
      </c>
    </row>
    <row r="151" spans="1:84" ht="20.100000000000001" customHeight="1" x14ac:dyDescent="0.15">
      <c r="A151" s="238">
        <v>148</v>
      </c>
      <c r="B151" s="239">
        <v>148</v>
      </c>
      <c r="C151" s="240" t="str">
        <f t="shared" si="125"/>
        <v>18S12</v>
      </c>
      <c r="D151" s="241">
        <v>18</v>
      </c>
      <c r="E151" s="242">
        <v>12</v>
      </c>
      <c r="F151" s="395">
        <f>IF(D151="","",VLOOKUP(D151,'様式A-2'!$B$10:$E$438,4,0))</f>
        <v>164.3</v>
      </c>
      <c r="G151" s="242" t="s">
        <v>547</v>
      </c>
      <c r="H151" s="242" t="s">
        <v>495</v>
      </c>
      <c r="I151" s="242" t="s">
        <v>347</v>
      </c>
      <c r="J151" s="242" t="s">
        <v>545</v>
      </c>
      <c r="K151" s="242" t="str">
        <f t="shared" si="126"/>
        <v>うき・はく離</v>
      </c>
      <c r="L151" s="342"/>
      <c r="M151" s="342"/>
      <c r="N151" s="342">
        <v>0.4</v>
      </c>
      <c r="O151" s="342">
        <v>0.1</v>
      </c>
      <c r="P151" s="384"/>
      <c r="Q151" s="243" t="str">
        <f t="shared" si="134"/>
        <v xml:space="preserve">0.4m×0.1m </v>
      </c>
      <c r="R151" s="244">
        <f t="shared" si="127"/>
        <v>0.04</v>
      </c>
      <c r="S151" s="244" t="str">
        <f t="shared" si="128"/>
        <v/>
      </c>
      <c r="T151" s="242" t="s">
        <v>648</v>
      </c>
      <c r="U151" s="242" t="str">
        <f t="shared" si="167"/>
        <v>－</v>
      </c>
      <c r="V151" s="242" t="str">
        <f t="shared" si="139"/>
        <v>－</v>
      </c>
      <c r="W151" s="242"/>
      <c r="X151" s="242" t="s">
        <v>618</v>
      </c>
      <c r="Y151" s="242" t="str">
        <f t="shared" si="129"/>
        <v>Ⅱ</v>
      </c>
      <c r="Z151" s="242" t="str">
        <f t="shared" si="130"/>
        <v>Ⅱ</v>
      </c>
      <c r="AA151" s="242" t="str">
        <f t="shared" si="124"/>
        <v>否</v>
      </c>
      <c r="AB151" s="242" t="str">
        <f t="shared" si="131"/>
        <v>要監視</v>
      </c>
      <c r="AC151" s="242" t="str">
        <f t="shared" ref="AC151:AC157" si="172">IF(D151="","",IF(T151="対策済","済",IF(AND(T151="新規確認",W151=""),"未",IF(AND(W151&lt;&gt;"Ⅰ",X151="Ⅰ"),"済","継続"))))</f>
        <v>未</v>
      </c>
      <c r="AD151" s="242" t="str">
        <f>IF(D151="","",IF(P151="叩き落し",P151,IF(T151="新規確認","－",INDEX($AM$4:$AQ$38,MATCH(#REF!,$AL$4:$AL$38,0),MATCH(X151,$AM$3:$AQ$3,0)))))</f>
        <v>－</v>
      </c>
      <c r="AE151" s="242" t="str">
        <f t="shared" ref="AE151" si="173">IF(D151="","",INDEX($AT$4:$AX$38,MATCH(K151,$AS$4:$AS$38,0),MATCH(X151,$AT$3:$AX$3,0)))</f>
        <v>－</v>
      </c>
      <c r="AF151" s="242" t="str">
        <f t="shared" ref="AF151" si="174">IF(D151="","",INDEX($BA$4:$BE$38,MATCH(K151,$AZ$4:$AZ$38,0),MATCH(X151,$BA$3:$BE$3,0)))</f>
        <v>継続監視</v>
      </c>
      <c r="AG151" s="242"/>
      <c r="AH151" s="243" t="str">
        <f t="shared" si="132"/>
        <v xml:space="preserve">うき・はく離、0.4m×0.1m </v>
      </c>
      <c r="AI151" s="243" t="str">
        <f t="shared" si="133"/>
        <v>－</v>
      </c>
      <c r="BG151" s="246">
        <f t="shared" si="141"/>
        <v>18</v>
      </c>
      <c r="BH151" s="243">
        <f t="shared" si="142"/>
        <v>0</v>
      </c>
      <c r="BI151" s="243">
        <f t="shared" si="143"/>
        <v>0</v>
      </c>
      <c r="BJ151" s="243">
        <f t="shared" si="144"/>
        <v>0</v>
      </c>
      <c r="BK151" s="347">
        <f t="shared" si="145"/>
        <v>0</v>
      </c>
      <c r="BL151" s="247">
        <f t="shared" si="146"/>
        <v>0</v>
      </c>
      <c r="BM151" s="244">
        <f t="shared" si="147"/>
        <v>0</v>
      </c>
      <c r="BN151" s="244">
        <f t="shared" si="148"/>
        <v>0</v>
      </c>
      <c r="BO151" s="248">
        <f t="shared" si="149"/>
        <v>0.04</v>
      </c>
      <c r="BP151" s="249">
        <f t="shared" si="150"/>
        <v>0</v>
      </c>
      <c r="BQ151" s="244">
        <f t="shared" si="151"/>
        <v>0</v>
      </c>
      <c r="BR151" s="244">
        <f t="shared" si="152"/>
        <v>0</v>
      </c>
      <c r="BS151" s="250">
        <f t="shared" si="153"/>
        <v>0</v>
      </c>
      <c r="BT151" s="251">
        <f t="shared" si="154"/>
        <v>18</v>
      </c>
      <c r="BU151" s="346">
        <f t="shared" si="155"/>
        <v>0</v>
      </c>
      <c r="BV151" s="346">
        <f t="shared" si="156"/>
        <v>0</v>
      </c>
      <c r="BW151" s="346">
        <f t="shared" si="157"/>
        <v>0</v>
      </c>
      <c r="BX151" s="348">
        <f t="shared" si="158"/>
        <v>0</v>
      </c>
      <c r="BY151" s="247">
        <f t="shared" si="159"/>
        <v>0</v>
      </c>
      <c r="BZ151" s="244">
        <f t="shared" si="160"/>
        <v>0</v>
      </c>
      <c r="CA151" s="244">
        <f t="shared" si="161"/>
        <v>0</v>
      </c>
      <c r="CB151" s="248">
        <f t="shared" si="162"/>
        <v>0.04</v>
      </c>
      <c r="CC151" s="247">
        <f t="shared" si="163"/>
        <v>0</v>
      </c>
      <c r="CD151" s="244">
        <f t="shared" si="164"/>
        <v>0</v>
      </c>
      <c r="CE151" s="244">
        <f t="shared" si="165"/>
        <v>0</v>
      </c>
      <c r="CF151" s="244">
        <f t="shared" si="166"/>
        <v>0</v>
      </c>
    </row>
    <row r="152" spans="1:84" ht="20.100000000000001" customHeight="1" x14ac:dyDescent="0.15">
      <c r="A152" s="238">
        <v>149</v>
      </c>
      <c r="B152" s="239">
        <v>149</v>
      </c>
      <c r="C152" s="240" t="str">
        <f t="shared" si="125"/>
        <v>19S1</v>
      </c>
      <c r="D152" s="241">
        <v>19</v>
      </c>
      <c r="E152" s="242">
        <f>IF(D152="","",COUNTIF($D$4:D152,D152))</f>
        <v>1</v>
      </c>
      <c r="F152" s="395">
        <f>IF(D152="","",VLOOKUP(D152,'様式A-2'!$B$10:$E$438,4,0))</f>
        <v>173.29400000000001</v>
      </c>
      <c r="G152" s="242" t="s">
        <v>547</v>
      </c>
      <c r="H152" s="242" t="s">
        <v>498</v>
      </c>
      <c r="I152" s="242" t="s">
        <v>347</v>
      </c>
      <c r="J152" s="242" t="s">
        <v>887</v>
      </c>
      <c r="K152" s="242" t="str">
        <f t="shared" si="126"/>
        <v>補修跡</v>
      </c>
      <c r="L152" s="342"/>
      <c r="M152" s="342"/>
      <c r="N152" s="342">
        <v>1.6</v>
      </c>
      <c r="O152" s="342">
        <v>1</v>
      </c>
      <c r="P152" s="384" t="s">
        <v>854</v>
      </c>
      <c r="Q152" s="243" t="str">
        <f t="shared" si="134"/>
        <v>1.6m×1.0m メッシュシート</v>
      </c>
      <c r="R152" s="244">
        <f t="shared" si="127"/>
        <v>1.6</v>
      </c>
      <c r="S152" s="244" t="str">
        <f t="shared" si="128"/>
        <v>メッシュシート</v>
      </c>
      <c r="T152" s="242" t="s">
        <v>641</v>
      </c>
      <c r="U152" s="242" t="s">
        <v>645</v>
      </c>
      <c r="V152" s="242" t="str">
        <f t="shared" si="139"/>
        <v>Ⅱ</v>
      </c>
      <c r="W152" s="242"/>
      <c r="X152" s="242" t="s">
        <v>617</v>
      </c>
      <c r="Y152" s="242" t="str">
        <f t="shared" si="129"/>
        <v>Ⅰ</v>
      </c>
      <c r="Z152" s="242" t="str">
        <f t="shared" si="130"/>
        <v>Ⅰ</v>
      </c>
      <c r="AA152" s="242" t="str">
        <f t="shared" si="124"/>
        <v>否</v>
      </c>
      <c r="AB152" s="242" t="str">
        <f t="shared" si="131"/>
        <v>否</v>
      </c>
      <c r="AC152" s="242" t="str">
        <f t="shared" si="172"/>
        <v>済</v>
      </c>
      <c r="AD152" s="242" t="str">
        <f t="shared" ref="AD152:AD157" si="175">IF(D152="","",IF(P152="叩き落し",P152,IF(T152="新規確認","－",INDEX($AM$4:$AQ$38,MATCH(K152,$AL$4:$AL$38,0),MATCH(X152,$AM$3:$AQ$3,0)))))</f>
        <v>－</v>
      </c>
      <c r="AE152" s="242" t="str">
        <f t="shared" ref="AE152:AE157" si="176">IF(D152="","",INDEX($AT$4:$AX$38,MATCH(K152,$AS$4:$AS$38,0),MATCH(X152,$AT$3:$AX$3,0)))</f>
        <v>－</v>
      </c>
      <c r="AF152" s="242" t="str">
        <f t="shared" ref="AF152:AF157" si="177">IF(D152="","",INDEX($BA$4:$BE$38,MATCH(K152,$AZ$4:$AZ$38,0),MATCH(X152,$BA$3:$BE$3,0)))</f>
        <v>－</v>
      </c>
      <c r="AG152" s="242"/>
      <c r="AH152" s="243" t="str">
        <f t="shared" si="132"/>
        <v>補修跡、1.6m×1.0m メッシュシート</v>
      </c>
      <c r="AI152" s="243" t="s">
        <v>992</v>
      </c>
      <c r="BG152" s="246">
        <f t="shared" si="141"/>
        <v>19</v>
      </c>
      <c r="BH152" s="243">
        <f t="shared" si="142"/>
        <v>0</v>
      </c>
      <c r="BI152" s="243">
        <f t="shared" si="143"/>
        <v>0</v>
      </c>
      <c r="BJ152" s="243">
        <f t="shared" si="144"/>
        <v>0</v>
      </c>
      <c r="BK152" s="347">
        <f t="shared" si="145"/>
        <v>0</v>
      </c>
      <c r="BL152" s="247">
        <f t="shared" si="146"/>
        <v>0</v>
      </c>
      <c r="BM152" s="244">
        <f t="shared" si="147"/>
        <v>0</v>
      </c>
      <c r="BN152" s="244">
        <f t="shared" si="148"/>
        <v>0</v>
      </c>
      <c r="BO152" s="248">
        <f t="shared" si="149"/>
        <v>0</v>
      </c>
      <c r="BP152" s="249">
        <f t="shared" si="150"/>
        <v>0</v>
      </c>
      <c r="BQ152" s="244">
        <f t="shared" si="151"/>
        <v>0</v>
      </c>
      <c r="BR152" s="244">
        <f t="shared" si="152"/>
        <v>0</v>
      </c>
      <c r="BS152" s="250">
        <f t="shared" si="153"/>
        <v>0</v>
      </c>
      <c r="BT152" s="251" t="str">
        <f t="shared" si="154"/>
        <v/>
      </c>
      <c r="BU152" s="346">
        <f t="shared" si="155"/>
        <v>0</v>
      </c>
      <c r="BV152" s="346">
        <f t="shared" si="156"/>
        <v>0</v>
      </c>
      <c r="BW152" s="346">
        <f t="shared" si="157"/>
        <v>0</v>
      </c>
      <c r="BX152" s="348">
        <f t="shared" si="158"/>
        <v>0</v>
      </c>
      <c r="BY152" s="247">
        <f t="shared" si="159"/>
        <v>0</v>
      </c>
      <c r="BZ152" s="244">
        <f t="shared" si="160"/>
        <v>0</v>
      </c>
      <c r="CA152" s="244">
        <f t="shared" si="161"/>
        <v>0</v>
      </c>
      <c r="CB152" s="248">
        <f t="shared" si="162"/>
        <v>0</v>
      </c>
      <c r="CC152" s="247">
        <f t="shared" si="163"/>
        <v>0</v>
      </c>
      <c r="CD152" s="244">
        <f t="shared" si="164"/>
        <v>0</v>
      </c>
      <c r="CE152" s="244">
        <f t="shared" si="165"/>
        <v>0</v>
      </c>
      <c r="CF152" s="244">
        <f t="shared" si="166"/>
        <v>0</v>
      </c>
    </row>
    <row r="153" spans="1:84" ht="20.100000000000001" customHeight="1" x14ac:dyDescent="0.15">
      <c r="A153" s="238">
        <v>150</v>
      </c>
      <c r="B153" s="239">
        <v>150</v>
      </c>
      <c r="C153" s="240" t="str">
        <f t="shared" si="125"/>
        <v>19S2</v>
      </c>
      <c r="D153" s="241">
        <v>19</v>
      </c>
      <c r="E153" s="242">
        <f>IF(D153="","",COUNTIF($D$4:D153,D153))</f>
        <v>2</v>
      </c>
      <c r="F153" s="395">
        <f>IF(D153="","",VLOOKUP(D153,'様式A-2'!$B$10:$E$438,4,0))</f>
        <v>173.29400000000001</v>
      </c>
      <c r="G153" s="242" t="s">
        <v>547</v>
      </c>
      <c r="H153" s="242" t="s">
        <v>499</v>
      </c>
      <c r="I153" s="242" t="s">
        <v>347</v>
      </c>
      <c r="J153" s="242" t="s">
        <v>351</v>
      </c>
      <c r="K153" s="242" t="str">
        <f t="shared" si="126"/>
        <v>ひび割れ</v>
      </c>
      <c r="L153" s="342">
        <v>0.3</v>
      </c>
      <c r="M153" s="342">
        <v>6.8</v>
      </c>
      <c r="N153" s="342"/>
      <c r="O153" s="342"/>
      <c r="P153" s="384"/>
      <c r="Q153" s="243" t="str">
        <f t="shared" si="134"/>
        <v>幅0.3mm×長さ6.8m</v>
      </c>
      <c r="R153" s="244">
        <f t="shared" si="127"/>
        <v>0</v>
      </c>
      <c r="S153" s="244" t="str">
        <f t="shared" si="128"/>
        <v>幅0.3mm ひび割れ</v>
      </c>
      <c r="T153" s="242" t="s">
        <v>760</v>
      </c>
      <c r="U153" s="242" t="s">
        <v>620</v>
      </c>
      <c r="V153" s="242" t="str">
        <f t="shared" si="139"/>
        <v>Ⅱ</v>
      </c>
      <c r="W153" s="242"/>
      <c r="X153" s="242" t="s">
        <v>618</v>
      </c>
      <c r="Y153" s="242" t="str">
        <f t="shared" si="129"/>
        <v>Ⅱ</v>
      </c>
      <c r="Z153" s="242" t="str">
        <f t="shared" si="130"/>
        <v>Ⅱ</v>
      </c>
      <c r="AA153" s="242" t="str">
        <f t="shared" si="124"/>
        <v>否</v>
      </c>
      <c r="AB153" s="242" t="str">
        <f t="shared" si="131"/>
        <v>要監視</v>
      </c>
      <c r="AC153" s="242" t="str">
        <f t="shared" si="172"/>
        <v>継続</v>
      </c>
      <c r="AD153" s="242" t="str">
        <f t="shared" si="175"/>
        <v>監視（日常巡視）</v>
      </c>
      <c r="AE153" s="242" t="str">
        <f t="shared" si="176"/>
        <v>－</v>
      </c>
      <c r="AF153" s="242" t="str">
        <f t="shared" si="177"/>
        <v>継続監視</v>
      </c>
      <c r="AG153" s="242"/>
      <c r="AH153" s="243" t="str">
        <f t="shared" si="132"/>
        <v>ひび割れ、幅0.3mm×長さ6.8m</v>
      </c>
      <c r="AI153" s="243" t="str">
        <f t="shared" si="133"/>
        <v>幅0.3mm×長さ6.8m</v>
      </c>
      <c r="BG153" s="246">
        <f t="shared" si="141"/>
        <v>19</v>
      </c>
      <c r="BH153" s="243">
        <f t="shared" si="142"/>
        <v>0</v>
      </c>
      <c r="BI153" s="243">
        <f t="shared" si="143"/>
        <v>0</v>
      </c>
      <c r="BJ153" s="243">
        <f t="shared" si="144"/>
        <v>0</v>
      </c>
      <c r="BK153" s="347">
        <f t="shared" si="145"/>
        <v>0</v>
      </c>
      <c r="BL153" s="247">
        <f t="shared" si="146"/>
        <v>0</v>
      </c>
      <c r="BM153" s="244">
        <f t="shared" si="147"/>
        <v>0</v>
      </c>
      <c r="BN153" s="244">
        <f t="shared" si="148"/>
        <v>0</v>
      </c>
      <c r="BO153" s="248">
        <f t="shared" si="149"/>
        <v>0</v>
      </c>
      <c r="BP153" s="249">
        <f t="shared" si="150"/>
        <v>0</v>
      </c>
      <c r="BQ153" s="244">
        <f t="shared" si="151"/>
        <v>0</v>
      </c>
      <c r="BR153" s="244">
        <f t="shared" si="152"/>
        <v>0</v>
      </c>
      <c r="BS153" s="250">
        <f t="shared" si="153"/>
        <v>0</v>
      </c>
      <c r="BT153" s="251" t="str">
        <f t="shared" si="154"/>
        <v/>
      </c>
      <c r="BU153" s="346">
        <f t="shared" si="155"/>
        <v>0</v>
      </c>
      <c r="BV153" s="346">
        <f t="shared" si="156"/>
        <v>0</v>
      </c>
      <c r="BW153" s="346">
        <f t="shared" si="157"/>
        <v>0</v>
      </c>
      <c r="BX153" s="348">
        <f t="shared" si="158"/>
        <v>0</v>
      </c>
      <c r="BY153" s="247">
        <f t="shared" si="159"/>
        <v>0</v>
      </c>
      <c r="BZ153" s="244">
        <f t="shared" si="160"/>
        <v>0</v>
      </c>
      <c r="CA153" s="244">
        <f t="shared" si="161"/>
        <v>0</v>
      </c>
      <c r="CB153" s="248">
        <f t="shared" si="162"/>
        <v>0</v>
      </c>
      <c r="CC153" s="247">
        <f t="shared" si="163"/>
        <v>0</v>
      </c>
      <c r="CD153" s="244">
        <f t="shared" si="164"/>
        <v>0</v>
      </c>
      <c r="CE153" s="244">
        <f t="shared" si="165"/>
        <v>0</v>
      </c>
      <c r="CF153" s="244">
        <f t="shared" si="166"/>
        <v>0</v>
      </c>
    </row>
    <row r="154" spans="1:84" ht="20.100000000000001" customHeight="1" x14ac:dyDescent="0.15">
      <c r="A154" s="238">
        <v>151</v>
      </c>
      <c r="B154" s="239">
        <v>151</v>
      </c>
      <c r="C154" s="240" t="str">
        <f t="shared" si="125"/>
        <v>19S3</v>
      </c>
      <c r="D154" s="241">
        <v>19</v>
      </c>
      <c r="E154" s="242">
        <f>IF(D154="","",COUNTIF($D$4:D154,D154))</f>
        <v>3</v>
      </c>
      <c r="F154" s="395">
        <f>IF(D154="","",VLOOKUP(D154,'様式A-2'!$B$10:$E$438,4,0))</f>
        <v>173.29400000000001</v>
      </c>
      <c r="G154" s="242" t="s">
        <v>547</v>
      </c>
      <c r="H154" s="242" t="s">
        <v>495</v>
      </c>
      <c r="I154" s="242" t="s">
        <v>347</v>
      </c>
      <c r="J154" s="242" t="s">
        <v>545</v>
      </c>
      <c r="K154" s="242" t="str">
        <f t="shared" si="126"/>
        <v>うき・はく離</v>
      </c>
      <c r="L154" s="342"/>
      <c r="M154" s="342"/>
      <c r="N154" s="342">
        <v>0.1</v>
      </c>
      <c r="O154" s="342">
        <v>0.9</v>
      </c>
      <c r="P154" s="384"/>
      <c r="Q154" s="243" t="str">
        <f t="shared" si="134"/>
        <v xml:space="preserve">0.1m×0.9m </v>
      </c>
      <c r="R154" s="244">
        <f t="shared" si="127"/>
        <v>0.09</v>
      </c>
      <c r="S154" s="244" t="str">
        <f t="shared" si="128"/>
        <v/>
      </c>
      <c r="T154" s="242" t="s">
        <v>760</v>
      </c>
      <c r="U154" s="242" t="s">
        <v>620</v>
      </c>
      <c r="V154" s="242" t="str">
        <f t="shared" si="139"/>
        <v>Ⅱ</v>
      </c>
      <c r="W154" s="242"/>
      <c r="X154" s="242" t="s">
        <v>618</v>
      </c>
      <c r="Y154" s="242" t="str">
        <f t="shared" si="129"/>
        <v>Ⅱ</v>
      </c>
      <c r="Z154" s="242" t="str">
        <f t="shared" si="130"/>
        <v>Ⅱ</v>
      </c>
      <c r="AA154" s="242" t="str">
        <f t="shared" si="124"/>
        <v>否</v>
      </c>
      <c r="AB154" s="242" t="str">
        <f t="shared" si="131"/>
        <v>要監視</v>
      </c>
      <c r="AC154" s="242" t="str">
        <f t="shared" si="172"/>
        <v>継続</v>
      </c>
      <c r="AD154" s="242" t="str">
        <f t="shared" si="175"/>
        <v>監視（日常巡視）</v>
      </c>
      <c r="AE154" s="242" t="str">
        <f t="shared" si="176"/>
        <v>－</v>
      </c>
      <c r="AF154" s="242" t="str">
        <f t="shared" si="177"/>
        <v>継続監視</v>
      </c>
      <c r="AG154" s="242"/>
      <c r="AH154" s="243" t="str">
        <f t="shared" si="132"/>
        <v xml:space="preserve">うき・はく離、0.1m×0.9m </v>
      </c>
      <c r="AI154" s="243" t="str">
        <f t="shared" si="133"/>
        <v xml:space="preserve">0.1m×0.9m </v>
      </c>
      <c r="BG154" s="246">
        <f t="shared" si="141"/>
        <v>19</v>
      </c>
      <c r="BH154" s="243">
        <f t="shared" si="142"/>
        <v>0</v>
      </c>
      <c r="BI154" s="243">
        <f t="shared" si="143"/>
        <v>0</v>
      </c>
      <c r="BJ154" s="243">
        <f t="shared" si="144"/>
        <v>0</v>
      </c>
      <c r="BK154" s="347">
        <f t="shared" si="145"/>
        <v>0</v>
      </c>
      <c r="BL154" s="247">
        <f t="shared" si="146"/>
        <v>0</v>
      </c>
      <c r="BM154" s="244">
        <f t="shared" si="147"/>
        <v>0</v>
      </c>
      <c r="BN154" s="244">
        <f t="shared" si="148"/>
        <v>0</v>
      </c>
      <c r="BO154" s="248">
        <f t="shared" si="149"/>
        <v>0.09</v>
      </c>
      <c r="BP154" s="249">
        <f t="shared" si="150"/>
        <v>0</v>
      </c>
      <c r="BQ154" s="244">
        <f t="shared" si="151"/>
        <v>0</v>
      </c>
      <c r="BR154" s="244">
        <f t="shared" si="152"/>
        <v>0</v>
      </c>
      <c r="BS154" s="250">
        <f t="shared" si="153"/>
        <v>0</v>
      </c>
      <c r="BT154" s="251" t="str">
        <f t="shared" si="154"/>
        <v/>
      </c>
      <c r="BU154" s="346">
        <f t="shared" si="155"/>
        <v>0</v>
      </c>
      <c r="BV154" s="346">
        <f t="shared" si="156"/>
        <v>0</v>
      </c>
      <c r="BW154" s="346">
        <f t="shared" si="157"/>
        <v>0</v>
      </c>
      <c r="BX154" s="348">
        <f t="shared" si="158"/>
        <v>0</v>
      </c>
      <c r="BY154" s="247">
        <f t="shared" si="159"/>
        <v>0</v>
      </c>
      <c r="BZ154" s="244">
        <f t="shared" si="160"/>
        <v>0</v>
      </c>
      <c r="CA154" s="244">
        <f t="shared" si="161"/>
        <v>0</v>
      </c>
      <c r="CB154" s="248">
        <f t="shared" si="162"/>
        <v>0.09</v>
      </c>
      <c r="CC154" s="247">
        <f t="shared" si="163"/>
        <v>0</v>
      </c>
      <c r="CD154" s="244">
        <f t="shared" si="164"/>
        <v>0</v>
      </c>
      <c r="CE154" s="244">
        <f t="shared" si="165"/>
        <v>0</v>
      </c>
      <c r="CF154" s="244">
        <f t="shared" si="166"/>
        <v>0</v>
      </c>
    </row>
    <row r="155" spans="1:84" ht="20.100000000000001" customHeight="1" x14ac:dyDescent="0.15">
      <c r="A155" s="238">
        <v>152</v>
      </c>
      <c r="B155" s="239">
        <v>152</v>
      </c>
      <c r="C155" s="240" t="str">
        <f t="shared" si="125"/>
        <v>19S4</v>
      </c>
      <c r="D155" s="241">
        <v>19</v>
      </c>
      <c r="E155" s="242">
        <f>IF(D155="","",COUNTIF($D$4:D155,D155))</f>
        <v>4</v>
      </c>
      <c r="F155" s="395">
        <f>IF(D155="","",VLOOKUP(D155,'様式A-2'!$B$10:$E$438,4,0))</f>
        <v>173.29400000000001</v>
      </c>
      <c r="G155" s="242" t="s">
        <v>547</v>
      </c>
      <c r="H155" s="242" t="s">
        <v>495</v>
      </c>
      <c r="I155" s="242" t="s">
        <v>347</v>
      </c>
      <c r="J155" s="242" t="s">
        <v>545</v>
      </c>
      <c r="K155" s="242" t="str">
        <f t="shared" si="126"/>
        <v>うき・はく離</v>
      </c>
      <c r="L155" s="342"/>
      <c r="M155" s="342"/>
      <c r="N155" s="342">
        <v>0.1</v>
      </c>
      <c r="O155" s="342">
        <v>0.6</v>
      </c>
      <c r="P155" s="384"/>
      <c r="Q155" s="243" t="str">
        <f t="shared" si="134"/>
        <v xml:space="preserve">0.1m×0.6m </v>
      </c>
      <c r="R155" s="244">
        <f t="shared" si="127"/>
        <v>0.06</v>
      </c>
      <c r="S155" s="244" t="str">
        <f t="shared" si="128"/>
        <v/>
      </c>
      <c r="T155" s="242" t="s">
        <v>760</v>
      </c>
      <c r="U155" s="242" t="s">
        <v>620</v>
      </c>
      <c r="V155" s="242" t="str">
        <f t="shared" si="139"/>
        <v>Ⅱ</v>
      </c>
      <c r="W155" s="242"/>
      <c r="X155" s="242" t="s">
        <v>618</v>
      </c>
      <c r="Y155" s="242" t="str">
        <f t="shared" si="129"/>
        <v>Ⅱ</v>
      </c>
      <c r="Z155" s="242" t="str">
        <f t="shared" si="130"/>
        <v>Ⅱ</v>
      </c>
      <c r="AA155" s="242" t="str">
        <f t="shared" si="124"/>
        <v>否</v>
      </c>
      <c r="AB155" s="242" t="str">
        <f t="shared" si="131"/>
        <v>要監視</v>
      </c>
      <c r="AC155" s="242" t="str">
        <f t="shared" si="172"/>
        <v>継続</v>
      </c>
      <c r="AD155" s="242" t="str">
        <f t="shared" si="175"/>
        <v>監視（日常巡視）</v>
      </c>
      <c r="AE155" s="242" t="str">
        <f t="shared" si="176"/>
        <v>－</v>
      </c>
      <c r="AF155" s="242" t="str">
        <f t="shared" si="177"/>
        <v>継続監視</v>
      </c>
      <c r="AG155" s="242"/>
      <c r="AH155" s="243" t="str">
        <f t="shared" si="132"/>
        <v xml:space="preserve">うき・はく離、0.1m×0.6m </v>
      </c>
      <c r="AI155" s="243" t="str">
        <f t="shared" si="133"/>
        <v xml:space="preserve">0.1m×0.6m </v>
      </c>
      <c r="BG155" s="246">
        <f t="shared" si="141"/>
        <v>19</v>
      </c>
      <c r="BH155" s="243">
        <f t="shared" si="142"/>
        <v>0</v>
      </c>
      <c r="BI155" s="243">
        <f t="shared" si="143"/>
        <v>0</v>
      </c>
      <c r="BJ155" s="243">
        <f t="shared" si="144"/>
        <v>0</v>
      </c>
      <c r="BK155" s="347">
        <f t="shared" si="145"/>
        <v>0</v>
      </c>
      <c r="BL155" s="247">
        <f t="shared" si="146"/>
        <v>0</v>
      </c>
      <c r="BM155" s="244">
        <f t="shared" si="147"/>
        <v>0</v>
      </c>
      <c r="BN155" s="244">
        <f t="shared" si="148"/>
        <v>0</v>
      </c>
      <c r="BO155" s="248">
        <f t="shared" si="149"/>
        <v>0.06</v>
      </c>
      <c r="BP155" s="249">
        <f t="shared" si="150"/>
        <v>0</v>
      </c>
      <c r="BQ155" s="244">
        <f t="shared" si="151"/>
        <v>0</v>
      </c>
      <c r="BR155" s="244">
        <f t="shared" si="152"/>
        <v>0</v>
      </c>
      <c r="BS155" s="250">
        <f t="shared" si="153"/>
        <v>0</v>
      </c>
      <c r="BT155" s="251" t="str">
        <f t="shared" si="154"/>
        <v/>
      </c>
      <c r="BU155" s="346">
        <f t="shared" si="155"/>
        <v>0</v>
      </c>
      <c r="BV155" s="346">
        <f t="shared" si="156"/>
        <v>0</v>
      </c>
      <c r="BW155" s="346">
        <f t="shared" si="157"/>
        <v>0</v>
      </c>
      <c r="BX155" s="348">
        <f t="shared" si="158"/>
        <v>0</v>
      </c>
      <c r="BY155" s="247">
        <f t="shared" si="159"/>
        <v>0</v>
      </c>
      <c r="BZ155" s="244">
        <f t="shared" si="160"/>
        <v>0</v>
      </c>
      <c r="CA155" s="244">
        <f t="shared" si="161"/>
        <v>0</v>
      </c>
      <c r="CB155" s="248">
        <f t="shared" si="162"/>
        <v>0.06</v>
      </c>
      <c r="CC155" s="247">
        <f t="shared" si="163"/>
        <v>0</v>
      </c>
      <c r="CD155" s="244">
        <f t="shared" si="164"/>
        <v>0</v>
      </c>
      <c r="CE155" s="244">
        <f t="shared" si="165"/>
        <v>0</v>
      </c>
      <c r="CF155" s="244">
        <f t="shared" si="166"/>
        <v>0</v>
      </c>
    </row>
    <row r="156" spans="1:84" ht="20.100000000000001" customHeight="1" x14ac:dyDescent="0.15">
      <c r="A156" s="238">
        <v>153</v>
      </c>
      <c r="B156" s="239">
        <v>153</v>
      </c>
      <c r="C156" s="240" t="str">
        <f t="shared" si="125"/>
        <v>19S5</v>
      </c>
      <c r="D156" s="241">
        <v>19</v>
      </c>
      <c r="E156" s="242">
        <f>IF(D156="","",COUNTIF($D$4:D156,D156))</f>
        <v>5</v>
      </c>
      <c r="F156" s="395">
        <f>IF(D156="","",VLOOKUP(D156,'様式A-2'!$B$10:$E$438,4,0))</f>
        <v>173.29400000000001</v>
      </c>
      <c r="G156" s="242" t="s">
        <v>547</v>
      </c>
      <c r="H156" s="242" t="s">
        <v>495</v>
      </c>
      <c r="I156" s="242" t="s">
        <v>347</v>
      </c>
      <c r="J156" s="242" t="s">
        <v>545</v>
      </c>
      <c r="K156" s="242" t="str">
        <f t="shared" si="126"/>
        <v>うき・はく離</v>
      </c>
      <c r="L156" s="342"/>
      <c r="M156" s="342"/>
      <c r="N156" s="342">
        <v>0.2</v>
      </c>
      <c r="O156" s="342">
        <v>1.7</v>
      </c>
      <c r="P156" s="384"/>
      <c r="Q156" s="243" t="str">
        <f t="shared" si="134"/>
        <v xml:space="preserve">0.2m×1.7m </v>
      </c>
      <c r="R156" s="244">
        <f t="shared" si="127"/>
        <v>0.34</v>
      </c>
      <c r="S156" s="244" t="str">
        <f t="shared" si="128"/>
        <v/>
      </c>
      <c r="T156" s="242" t="s">
        <v>760</v>
      </c>
      <c r="U156" s="242" t="s">
        <v>620</v>
      </c>
      <c r="V156" s="242" t="str">
        <f t="shared" si="139"/>
        <v>Ⅱ</v>
      </c>
      <c r="W156" s="242"/>
      <c r="X156" s="242" t="s">
        <v>618</v>
      </c>
      <c r="Y156" s="242" t="str">
        <f t="shared" si="129"/>
        <v>Ⅱ</v>
      </c>
      <c r="Z156" s="242" t="str">
        <f t="shared" si="130"/>
        <v>Ⅱ</v>
      </c>
      <c r="AA156" s="242" t="str">
        <f t="shared" si="124"/>
        <v>否</v>
      </c>
      <c r="AB156" s="242" t="str">
        <f t="shared" si="131"/>
        <v>要監視</v>
      </c>
      <c r="AC156" s="242" t="str">
        <f t="shared" si="172"/>
        <v>継続</v>
      </c>
      <c r="AD156" s="242" t="str">
        <f t="shared" si="175"/>
        <v>監視（日常巡視）</v>
      </c>
      <c r="AE156" s="242" t="str">
        <f t="shared" si="176"/>
        <v>－</v>
      </c>
      <c r="AF156" s="242" t="str">
        <f t="shared" si="177"/>
        <v>継続監視</v>
      </c>
      <c r="AG156" s="242"/>
      <c r="AH156" s="243" t="str">
        <f t="shared" si="132"/>
        <v xml:space="preserve">うき・はく離、0.2m×1.7m </v>
      </c>
      <c r="AI156" s="243" t="s">
        <v>993</v>
      </c>
      <c r="BG156" s="246">
        <f t="shared" si="141"/>
        <v>19</v>
      </c>
      <c r="BH156" s="243">
        <f t="shared" si="142"/>
        <v>0</v>
      </c>
      <c r="BI156" s="243">
        <f t="shared" si="143"/>
        <v>0</v>
      </c>
      <c r="BJ156" s="243">
        <f t="shared" si="144"/>
        <v>0</v>
      </c>
      <c r="BK156" s="347">
        <f t="shared" si="145"/>
        <v>0</v>
      </c>
      <c r="BL156" s="247">
        <f t="shared" si="146"/>
        <v>0</v>
      </c>
      <c r="BM156" s="244">
        <f t="shared" si="147"/>
        <v>0</v>
      </c>
      <c r="BN156" s="244">
        <f t="shared" si="148"/>
        <v>0</v>
      </c>
      <c r="BO156" s="248">
        <f t="shared" si="149"/>
        <v>0.34</v>
      </c>
      <c r="BP156" s="249">
        <f t="shared" si="150"/>
        <v>0</v>
      </c>
      <c r="BQ156" s="244">
        <f t="shared" si="151"/>
        <v>0</v>
      </c>
      <c r="BR156" s="244">
        <f t="shared" si="152"/>
        <v>0</v>
      </c>
      <c r="BS156" s="250">
        <f t="shared" si="153"/>
        <v>0</v>
      </c>
      <c r="BT156" s="251" t="str">
        <f t="shared" si="154"/>
        <v/>
      </c>
      <c r="BU156" s="346">
        <f t="shared" si="155"/>
        <v>0</v>
      </c>
      <c r="BV156" s="346">
        <f t="shared" si="156"/>
        <v>0</v>
      </c>
      <c r="BW156" s="346">
        <f t="shared" si="157"/>
        <v>0</v>
      </c>
      <c r="BX156" s="348">
        <f t="shared" si="158"/>
        <v>0</v>
      </c>
      <c r="BY156" s="247">
        <f t="shared" si="159"/>
        <v>0</v>
      </c>
      <c r="BZ156" s="244">
        <f t="shared" si="160"/>
        <v>0</v>
      </c>
      <c r="CA156" s="244">
        <f t="shared" si="161"/>
        <v>0</v>
      </c>
      <c r="CB156" s="248">
        <f t="shared" si="162"/>
        <v>0.34</v>
      </c>
      <c r="CC156" s="247">
        <f t="shared" si="163"/>
        <v>0</v>
      </c>
      <c r="CD156" s="244">
        <f t="shared" si="164"/>
        <v>0</v>
      </c>
      <c r="CE156" s="244">
        <f t="shared" si="165"/>
        <v>0</v>
      </c>
      <c r="CF156" s="244">
        <f t="shared" si="166"/>
        <v>0</v>
      </c>
    </row>
    <row r="157" spans="1:84" ht="20.100000000000001" customHeight="1" x14ac:dyDescent="0.15">
      <c r="A157" s="238">
        <v>154</v>
      </c>
      <c r="B157" s="239">
        <v>154</v>
      </c>
      <c r="C157" s="240" t="str">
        <f t="shared" si="125"/>
        <v>19S6</v>
      </c>
      <c r="D157" s="241">
        <v>19</v>
      </c>
      <c r="E157" s="242">
        <f>IF(D157="","",COUNTIF($D$4:D157,D157))</f>
        <v>6</v>
      </c>
      <c r="F157" s="395">
        <f>IF(D157="","",VLOOKUP(D157,'様式A-2'!$B$10:$E$438,4,0))</f>
        <v>173.29400000000001</v>
      </c>
      <c r="G157" s="242" t="s">
        <v>547</v>
      </c>
      <c r="H157" s="242" t="s">
        <v>495</v>
      </c>
      <c r="I157" s="242" t="s">
        <v>347</v>
      </c>
      <c r="J157" s="242" t="s">
        <v>545</v>
      </c>
      <c r="K157" s="242" t="str">
        <f t="shared" si="126"/>
        <v>うき・はく離</v>
      </c>
      <c r="L157" s="342"/>
      <c r="M157" s="342"/>
      <c r="N157" s="342">
        <v>2.2000000000000002</v>
      </c>
      <c r="O157" s="342">
        <v>0.2</v>
      </c>
      <c r="P157" s="384"/>
      <c r="Q157" s="243" t="str">
        <f t="shared" si="134"/>
        <v xml:space="preserve">2.2m×0.2m </v>
      </c>
      <c r="R157" s="244">
        <f t="shared" si="127"/>
        <v>0.44</v>
      </c>
      <c r="S157" s="244" t="str">
        <f t="shared" si="128"/>
        <v/>
      </c>
      <c r="T157" s="242" t="s">
        <v>760</v>
      </c>
      <c r="U157" s="242" t="s">
        <v>620</v>
      </c>
      <c r="V157" s="242" t="str">
        <f t="shared" si="139"/>
        <v>Ⅱ</v>
      </c>
      <c r="W157" s="242"/>
      <c r="X157" s="242" t="s">
        <v>618</v>
      </c>
      <c r="Y157" s="242" t="str">
        <f t="shared" si="129"/>
        <v>Ⅱ</v>
      </c>
      <c r="Z157" s="242" t="str">
        <f t="shared" si="130"/>
        <v>Ⅱ</v>
      </c>
      <c r="AA157" s="242" t="str">
        <f t="shared" si="124"/>
        <v>否</v>
      </c>
      <c r="AB157" s="242" t="str">
        <f t="shared" si="131"/>
        <v>要監視</v>
      </c>
      <c r="AC157" s="242" t="str">
        <f t="shared" si="172"/>
        <v>継続</v>
      </c>
      <c r="AD157" s="242" t="str">
        <f t="shared" si="175"/>
        <v>監視（日常巡視）</v>
      </c>
      <c r="AE157" s="242" t="str">
        <f t="shared" si="176"/>
        <v>－</v>
      </c>
      <c r="AF157" s="242" t="str">
        <f t="shared" si="177"/>
        <v>継続監視</v>
      </c>
      <c r="AG157" s="242"/>
      <c r="AH157" s="243" t="str">
        <f t="shared" si="132"/>
        <v xml:space="preserve">うき・はく離、2.2m×0.2m </v>
      </c>
      <c r="AI157" s="243" t="s">
        <v>994</v>
      </c>
      <c r="BG157" s="246">
        <f t="shared" si="141"/>
        <v>19</v>
      </c>
      <c r="BH157" s="243">
        <f t="shared" si="142"/>
        <v>0</v>
      </c>
      <c r="BI157" s="243">
        <f t="shared" si="143"/>
        <v>0</v>
      </c>
      <c r="BJ157" s="243">
        <f t="shared" si="144"/>
        <v>0</v>
      </c>
      <c r="BK157" s="347">
        <f t="shared" si="145"/>
        <v>0</v>
      </c>
      <c r="BL157" s="247">
        <f t="shared" si="146"/>
        <v>0</v>
      </c>
      <c r="BM157" s="244">
        <f t="shared" si="147"/>
        <v>0</v>
      </c>
      <c r="BN157" s="244">
        <f t="shared" si="148"/>
        <v>0</v>
      </c>
      <c r="BO157" s="248">
        <f t="shared" si="149"/>
        <v>0.44</v>
      </c>
      <c r="BP157" s="249">
        <f t="shared" si="150"/>
        <v>0</v>
      </c>
      <c r="BQ157" s="244">
        <f t="shared" si="151"/>
        <v>0</v>
      </c>
      <c r="BR157" s="244">
        <f t="shared" si="152"/>
        <v>0</v>
      </c>
      <c r="BS157" s="250">
        <f t="shared" si="153"/>
        <v>0</v>
      </c>
      <c r="BT157" s="251" t="str">
        <f t="shared" si="154"/>
        <v/>
      </c>
      <c r="BU157" s="346">
        <f t="shared" si="155"/>
        <v>0</v>
      </c>
      <c r="BV157" s="346">
        <f t="shared" si="156"/>
        <v>0</v>
      </c>
      <c r="BW157" s="346">
        <f t="shared" si="157"/>
        <v>0</v>
      </c>
      <c r="BX157" s="348">
        <f t="shared" si="158"/>
        <v>0</v>
      </c>
      <c r="BY157" s="247">
        <f t="shared" si="159"/>
        <v>0</v>
      </c>
      <c r="BZ157" s="244">
        <f t="shared" si="160"/>
        <v>0</v>
      </c>
      <c r="CA157" s="244">
        <f t="shared" si="161"/>
        <v>0</v>
      </c>
      <c r="CB157" s="248">
        <f t="shared" si="162"/>
        <v>0.44</v>
      </c>
      <c r="CC157" s="247">
        <f t="shared" si="163"/>
        <v>0</v>
      </c>
      <c r="CD157" s="244">
        <f t="shared" si="164"/>
        <v>0</v>
      </c>
      <c r="CE157" s="244">
        <f t="shared" si="165"/>
        <v>0</v>
      </c>
      <c r="CF157" s="244">
        <f t="shared" si="166"/>
        <v>0</v>
      </c>
    </row>
    <row r="158" spans="1:84" ht="20.100000000000001" customHeight="1" x14ac:dyDescent="0.15">
      <c r="A158" s="238">
        <v>155</v>
      </c>
      <c r="B158" s="239">
        <v>155</v>
      </c>
      <c r="C158" s="240" t="str">
        <f t="shared" si="125"/>
        <v>19S7</v>
      </c>
      <c r="D158" s="241">
        <v>19</v>
      </c>
      <c r="E158" s="242">
        <f>IF(D158="","",COUNTIF($D$4:D158,D158))</f>
        <v>7</v>
      </c>
      <c r="F158" s="395">
        <f>IF(D158="","",VLOOKUP(D158,'様式A-2'!$B$10:$E$438,4,0))</f>
        <v>173.29400000000001</v>
      </c>
      <c r="G158" s="242" t="s">
        <v>346</v>
      </c>
      <c r="H158" s="242" t="s">
        <v>884</v>
      </c>
      <c r="I158" s="242" t="s">
        <v>347</v>
      </c>
      <c r="J158" s="242" t="s">
        <v>657</v>
      </c>
      <c r="K158" s="242" t="str">
        <f t="shared" si="126"/>
        <v>破損</v>
      </c>
      <c r="L158" s="342"/>
      <c r="M158" s="342"/>
      <c r="N158" s="342">
        <v>0.1</v>
      </c>
      <c r="O158" s="342">
        <v>0.3</v>
      </c>
      <c r="P158" s="384"/>
      <c r="Q158" s="243" t="str">
        <f t="shared" si="134"/>
        <v xml:space="preserve">0.1m×0.3m </v>
      </c>
      <c r="R158" s="244">
        <f t="shared" si="127"/>
        <v>0.03</v>
      </c>
      <c r="S158" s="244" t="str">
        <f t="shared" si="128"/>
        <v/>
      </c>
      <c r="T158" s="242" t="s">
        <v>760</v>
      </c>
      <c r="U158" s="242" t="s">
        <v>620</v>
      </c>
      <c r="V158" s="242" t="str">
        <f t="shared" si="139"/>
        <v>Ⅱ</v>
      </c>
      <c r="W158" s="242"/>
      <c r="X158" s="242" t="s">
        <v>629</v>
      </c>
      <c r="Y158" s="242" t="str">
        <f t="shared" si="129"/>
        <v>－</v>
      </c>
      <c r="Z158" s="242" t="str">
        <f t="shared" si="130"/>
        <v>－</v>
      </c>
      <c r="AA158" s="242" t="s">
        <v>1106</v>
      </c>
      <c r="AB158" s="242" t="s">
        <v>1106</v>
      </c>
      <c r="AC158" s="242" t="s">
        <v>1106</v>
      </c>
      <c r="AD158" s="242" t="s">
        <v>1095</v>
      </c>
      <c r="AE158" s="242" t="s">
        <v>1095</v>
      </c>
      <c r="AF158" s="242" t="s">
        <v>1095</v>
      </c>
      <c r="AG158" s="242"/>
      <c r="AH158" s="243" t="str">
        <f t="shared" si="132"/>
        <v xml:space="preserve">破損、0.1m×0.3m </v>
      </c>
      <c r="AI158" s="243" t="s">
        <v>995</v>
      </c>
      <c r="BG158" s="246">
        <f t="shared" si="141"/>
        <v>19</v>
      </c>
      <c r="BH158" s="243">
        <f t="shared" si="142"/>
        <v>0</v>
      </c>
      <c r="BI158" s="243">
        <f t="shared" si="143"/>
        <v>0</v>
      </c>
      <c r="BJ158" s="243">
        <f t="shared" si="144"/>
        <v>0</v>
      </c>
      <c r="BK158" s="347">
        <f t="shared" si="145"/>
        <v>0</v>
      </c>
      <c r="BL158" s="247">
        <f t="shared" si="146"/>
        <v>0</v>
      </c>
      <c r="BM158" s="244">
        <f t="shared" si="147"/>
        <v>0</v>
      </c>
      <c r="BN158" s="244">
        <f t="shared" si="148"/>
        <v>0</v>
      </c>
      <c r="BO158" s="248">
        <f t="shared" si="149"/>
        <v>0</v>
      </c>
      <c r="BP158" s="249">
        <f t="shared" si="150"/>
        <v>0</v>
      </c>
      <c r="BQ158" s="244">
        <f t="shared" si="151"/>
        <v>0</v>
      </c>
      <c r="BR158" s="244">
        <f t="shared" si="152"/>
        <v>0</v>
      </c>
      <c r="BS158" s="250">
        <f t="shared" si="153"/>
        <v>0</v>
      </c>
      <c r="BT158" s="251" t="str">
        <f t="shared" si="154"/>
        <v/>
      </c>
      <c r="BU158" s="346">
        <f t="shared" si="155"/>
        <v>0</v>
      </c>
      <c r="BV158" s="346">
        <f t="shared" si="156"/>
        <v>0</v>
      </c>
      <c r="BW158" s="346">
        <f t="shared" si="157"/>
        <v>0</v>
      </c>
      <c r="BX158" s="348">
        <f t="shared" si="158"/>
        <v>0</v>
      </c>
      <c r="BY158" s="247">
        <f t="shared" si="159"/>
        <v>0</v>
      </c>
      <c r="BZ158" s="244">
        <f t="shared" si="160"/>
        <v>0</v>
      </c>
      <c r="CA158" s="244">
        <f t="shared" si="161"/>
        <v>0</v>
      </c>
      <c r="CB158" s="248">
        <f t="shared" si="162"/>
        <v>0</v>
      </c>
      <c r="CC158" s="247">
        <f t="shared" si="163"/>
        <v>0</v>
      </c>
      <c r="CD158" s="244">
        <f t="shared" si="164"/>
        <v>0</v>
      </c>
      <c r="CE158" s="244">
        <f t="shared" si="165"/>
        <v>0</v>
      </c>
      <c r="CF158" s="244">
        <f t="shared" si="166"/>
        <v>0</v>
      </c>
    </row>
    <row r="159" spans="1:84" ht="20.100000000000001" customHeight="1" x14ac:dyDescent="0.15">
      <c r="A159" s="238">
        <v>156</v>
      </c>
      <c r="B159" s="239">
        <v>156</v>
      </c>
      <c r="C159" s="240" t="str">
        <f t="shared" si="125"/>
        <v>19S8</v>
      </c>
      <c r="D159" s="241">
        <v>19</v>
      </c>
      <c r="E159" s="242">
        <f>IF(D159="","",COUNTIF($D$4:D159,D159))</f>
        <v>8</v>
      </c>
      <c r="F159" s="395">
        <f>IF(D159="","",VLOOKUP(D159,'様式A-2'!$B$10:$E$438,4,0))</f>
        <v>173.29400000000001</v>
      </c>
      <c r="G159" s="242" t="s">
        <v>547</v>
      </c>
      <c r="H159" s="242" t="s">
        <v>497</v>
      </c>
      <c r="I159" s="242" t="s">
        <v>348</v>
      </c>
      <c r="J159" s="242" t="s">
        <v>348</v>
      </c>
      <c r="K159" s="242" t="str">
        <f t="shared" si="126"/>
        <v>漏水</v>
      </c>
      <c r="L159" s="342"/>
      <c r="M159" s="342"/>
      <c r="N159" s="342">
        <v>0.5</v>
      </c>
      <c r="O159" s="342">
        <v>6.1</v>
      </c>
      <c r="P159" s="384" t="s">
        <v>996</v>
      </c>
      <c r="Q159" s="243" t="str">
        <f t="shared" si="134"/>
        <v>0.5m×6.1m 滴水0.01L/分</v>
      </c>
      <c r="R159" s="244">
        <f t="shared" si="127"/>
        <v>3.05</v>
      </c>
      <c r="S159" s="244" t="str">
        <f t="shared" si="128"/>
        <v>滴水0.01L/分</v>
      </c>
      <c r="T159" s="242" t="s">
        <v>648</v>
      </c>
      <c r="U159" s="242" t="str">
        <f t="shared" si="167"/>
        <v>－</v>
      </c>
      <c r="V159" s="242" t="str">
        <f t="shared" si="139"/>
        <v>－</v>
      </c>
      <c r="W159" s="242"/>
      <c r="X159" s="242" t="s">
        <v>619</v>
      </c>
      <c r="Y159" s="242" t="str">
        <f t="shared" si="129"/>
        <v>Ⅱ</v>
      </c>
      <c r="Z159" s="242" t="str">
        <f t="shared" si="130"/>
        <v>Ⅱ</v>
      </c>
      <c r="AA159" s="242" t="str">
        <f t="shared" si="124"/>
        <v>否</v>
      </c>
      <c r="AB159" s="242" t="str">
        <f t="shared" si="131"/>
        <v>要監視</v>
      </c>
      <c r="AC159" s="242" t="str">
        <f t="shared" ref="AC159:AC167" si="178">IF(D159="","",IF(T159="対策済","済",IF(AND(T159="新規確認",W159=""),"未",IF(AND(W159&lt;&gt;"Ⅰ",X159="Ⅰ"),"済","継続"))))</f>
        <v>未</v>
      </c>
      <c r="AD159" s="242" t="str">
        <f t="shared" ref="AD159:AD167" si="179">IF(D159="","",IF(P159="叩き落し",P159,IF(T159="新規確認","－",INDEX($AM$4:$AQ$38,MATCH(K159,$AL$4:$AL$38,0),MATCH(X159,$AM$3:$AQ$3,0)))))</f>
        <v>－</v>
      </c>
      <c r="AE159" s="242" t="str">
        <f t="shared" ref="AE159:AE167" si="180">IF(D159="","",INDEX($AT$4:$AX$38,MATCH(K159,$AS$4:$AS$38,0),MATCH(X159,$AT$3:$AX$3,0)))</f>
        <v>－</v>
      </c>
      <c r="AF159" s="242" t="str">
        <f t="shared" ref="AF159:AF167" si="181">IF(D159="","",INDEX($BA$4:$BE$38,MATCH(K159,$AZ$4:$AZ$38,0),MATCH(X159,$BA$3:$BE$3,0)))</f>
        <v>導水工対策</v>
      </c>
      <c r="AG159" s="242"/>
      <c r="AH159" s="243" t="str">
        <f t="shared" si="132"/>
        <v>漏水、0.5m×6.1m 滴水0.01L/分</v>
      </c>
      <c r="AI159" s="243" t="str">
        <f t="shared" si="133"/>
        <v>－</v>
      </c>
      <c r="BG159" s="246">
        <f t="shared" si="141"/>
        <v>19</v>
      </c>
      <c r="BH159" s="243">
        <f t="shared" si="142"/>
        <v>0</v>
      </c>
      <c r="BI159" s="243">
        <f t="shared" si="143"/>
        <v>0</v>
      </c>
      <c r="BJ159" s="243">
        <f t="shared" si="144"/>
        <v>0</v>
      </c>
      <c r="BK159" s="347">
        <f t="shared" si="145"/>
        <v>0</v>
      </c>
      <c r="BL159" s="247">
        <f t="shared" si="146"/>
        <v>0</v>
      </c>
      <c r="BM159" s="244">
        <f t="shared" si="147"/>
        <v>0</v>
      </c>
      <c r="BN159" s="244">
        <f t="shared" si="148"/>
        <v>0</v>
      </c>
      <c r="BO159" s="248">
        <f t="shared" si="149"/>
        <v>0</v>
      </c>
      <c r="BP159" s="249">
        <f t="shared" si="150"/>
        <v>0</v>
      </c>
      <c r="BQ159" s="244">
        <f t="shared" si="151"/>
        <v>0</v>
      </c>
      <c r="BR159" s="244">
        <f t="shared" si="152"/>
        <v>3.05</v>
      </c>
      <c r="BS159" s="250">
        <f t="shared" si="153"/>
        <v>0</v>
      </c>
      <c r="BT159" s="251" t="str">
        <f t="shared" si="154"/>
        <v/>
      </c>
      <c r="BU159" s="346">
        <f t="shared" si="155"/>
        <v>0</v>
      </c>
      <c r="BV159" s="346">
        <f t="shared" si="156"/>
        <v>0</v>
      </c>
      <c r="BW159" s="346">
        <f t="shared" si="157"/>
        <v>0</v>
      </c>
      <c r="BX159" s="348">
        <f t="shared" si="158"/>
        <v>0</v>
      </c>
      <c r="BY159" s="247">
        <f t="shared" si="159"/>
        <v>0</v>
      </c>
      <c r="BZ159" s="244">
        <f t="shared" si="160"/>
        <v>0</v>
      </c>
      <c r="CA159" s="244">
        <f t="shared" si="161"/>
        <v>0</v>
      </c>
      <c r="CB159" s="248">
        <f t="shared" si="162"/>
        <v>0</v>
      </c>
      <c r="CC159" s="247">
        <f t="shared" si="163"/>
        <v>0</v>
      </c>
      <c r="CD159" s="244">
        <f t="shared" si="164"/>
        <v>0</v>
      </c>
      <c r="CE159" s="244">
        <f t="shared" si="165"/>
        <v>3.05</v>
      </c>
      <c r="CF159" s="244">
        <f t="shared" si="166"/>
        <v>0</v>
      </c>
    </row>
    <row r="160" spans="1:84" ht="20.100000000000001" customHeight="1" x14ac:dyDescent="0.15">
      <c r="A160" s="238">
        <v>157</v>
      </c>
      <c r="B160" s="239">
        <v>157</v>
      </c>
      <c r="C160" s="240" t="str">
        <f t="shared" si="125"/>
        <v>19S9</v>
      </c>
      <c r="D160" s="241">
        <v>19</v>
      </c>
      <c r="E160" s="242">
        <f>IF(D160="","",COUNTIF($D$4:D160,D160))</f>
        <v>9</v>
      </c>
      <c r="F160" s="395">
        <f>IF(D160="","",VLOOKUP(D160,'様式A-2'!$B$10:$E$438,4,0))</f>
        <v>173.29400000000001</v>
      </c>
      <c r="G160" s="242" t="s">
        <v>547</v>
      </c>
      <c r="H160" s="242" t="s">
        <v>495</v>
      </c>
      <c r="I160" s="242" t="s">
        <v>347</v>
      </c>
      <c r="J160" s="242" t="s">
        <v>545</v>
      </c>
      <c r="K160" s="242" t="str">
        <f t="shared" si="126"/>
        <v>うき・はく離</v>
      </c>
      <c r="L160" s="342"/>
      <c r="M160" s="342"/>
      <c r="N160" s="342">
        <v>2.4</v>
      </c>
      <c r="O160" s="342">
        <v>0.2</v>
      </c>
      <c r="P160" s="384"/>
      <c r="Q160" s="243" t="str">
        <f t="shared" si="134"/>
        <v xml:space="preserve">2.4m×0.2m </v>
      </c>
      <c r="R160" s="244">
        <f t="shared" si="127"/>
        <v>0.48</v>
      </c>
      <c r="S160" s="244" t="str">
        <f t="shared" si="128"/>
        <v/>
      </c>
      <c r="T160" s="242" t="s">
        <v>648</v>
      </c>
      <c r="U160" s="242" t="str">
        <f t="shared" si="167"/>
        <v>－</v>
      </c>
      <c r="V160" s="242" t="str">
        <f t="shared" si="139"/>
        <v>－</v>
      </c>
      <c r="W160" s="242"/>
      <c r="X160" s="242" t="s">
        <v>618</v>
      </c>
      <c r="Y160" s="242" t="str">
        <f t="shared" si="129"/>
        <v>Ⅱ</v>
      </c>
      <c r="Z160" s="242" t="str">
        <f t="shared" si="130"/>
        <v>Ⅱ</v>
      </c>
      <c r="AA160" s="242" t="str">
        <f t="shared" si="124"/>
        <v>否</v>
      </c>
      <c r="AB160" s="242" t="str">
        <f t="shared" si="131"/>
        <v>要監視</v>
      </c>
      <c r="AC160" s="242" t="str">
        <f t="shared" si="178"/>
        <v>未</v>
      </c>
      <c r="AD160" s="242" t="str">
        <f t="shared" si="179"/>
        <v>－</v>
      </c>
      <c r="AE160" s="242" t="str">
        <f t="shared" si="180"/>
        <v>－</v>
      </c>
      <c r="AF160" s="242" t="str">
        <f t="shared" si="181"/>
        <v>継続監視</v>
      </c>
      <c r="AG160" s="242"/>
      <c r="AH160" s="243" t="str">
        <f t="shared" si="132"/>
        <v xml:space="preserve">うき・はく離、2.4m×0.2m </v>
      </c>
      <c r="AI160" s="243" t="str">
        <f t="shared" si="133"/>
        <v>－</v>
      </c>
      <c r="BG160" s="246">
        <f t="shared" si="141"/>
        <v>19</v>
      </c>
      <c r="BH160" s="243">
        <f t="shared" si="142"/>
        <v>0</v>
      </c>
      <c r="BI160" s="243">
        <f t="shared" si="143"/>
        <v>0</v>
      </c>
      <c r="BJ160" s="243">
        <f t="shared" si="144"/>
        <v>0</v>
      </c>
      <c r="BK160" s="347">
        <f t="shared" si="145"/>
        <v>0</v>
      </c>
      <c r="BL160" s="247">
        <f t="shared" si="146"/>
        <v>0</v>
      </c>
      <c r="BM160" s="244">
        <f t="shared" si="147"/>
        <v>0</v>
      </c>
      <c r="BN160" s="244">
        <f t="shared" si="148"/>
        <v>0</v>
      </c>
      <c r="BO160" s="248">
        <f t="shared" si="149"/>
        <v>0.48</v>
      </c>
      <c r="BP160" s="249">
        <f t="shared" si="150"/>
        <v>0</v>
      </c>
      <c r="BQ160" s="244">
        <f t="shared" si="151"/>
        <v>0</v>
      </c>
      <c r="BR160" s="244">
        <f t="shared" si="152"/>
        <v>0</v>
      </c>
      <c r="BS160" s="250">
        <f t="shared" si="153"/>
        <v>0</v>
      </c>
      <c r="BT160" s="251">
        <f t="shared" si="154"/>
        <v>19</v>
      </c>
      <c r="BU160" s="346">
        <f t="shared" si="155"/>
        <v>0</v>
      </c>
      <c r="BV160" s="346">
        <f t="shared" si="156"/>
        <v>0</v>
      </c>
      <c r="BW160" s="346">
        <f t="shared" si="157"/>
        <v>0</v>
      </c>
      <c r="BX160" s="348">
        <f t="shared" si="158"/>
        <v>0</v>
      </c>
      <c r="BY160" s="247">
        <f t="shared" si="159"/>
        <v>0</v>
      </c>
      <c r="BZ160" s="244">
        <f t="shared" si="160"/>
        <v>0</v>
      </c>
      <c r="CA160" s="244">
        <f t="shared" si="161"/>
        <v>0</v>
      </c>
      <c r="CB160" s="248">
        <f t="shared" si="162"/>
        <v>0.48</v>
      </c>
      <c r="CC160" s="247">
        <f t="shared" si="163"/>
        <v>0</v>
      </c>
      <c r="CD160" s="244">
        <f t="shared" si="164"/>
        <v>0</v>
      </c>
      <c r="CE160" s="244">
        <f t="shared" si="165"/>
        <v>0</v>
      </c>
      <c r="CF160" s="244">
        <f t="shared" si="166"/>
        <v>0</v>
      </c>
    </row>
    <row r="161" spans="1:84" ht="20.100000000000001" customHeight="1" x14ac:dyDescent="0.15">
      <c r="A161" s="238">
        <v>158</v>
      </c>
      <c r="B161" s="239">
        <v>158</v>
      </c>
      <c r="C161" s="240" t="str">
        <f t="shared" si="125"/>
        <v>20S1</v>
      </c>
      <c r="D161" s="241">
        <v>20</v>
      </c>
      <c r="E161" s="242">
        <f>IF(D161="","",COUNTIF($D$4:D161,D161))</f>
        <v>1</v>
      </c>
      <c r="F161" s="395">
        <f>IF(D161="","",VLOOKUP(D161,'様式A-2'!$B$10:$E$438,4,0))</f>
        <v>182.25500000000002</v>
      </c>
      <c r="G161" s="242" t="s">
        <v>547</v>
      </c>
      <c r="H161" s="242" t="s">
        <v>496</v>
      </c>
      <c r="I161" s="242" t="s">
        <v>347</v>
      </c>
      <c r="J161" s="242" t="s">
        <v>545</v>
      </c>
      <c r="K161" s="242" t="str">
        <f t="shared" si="126"/>
        <v>うき・はく離</v>
      </c>
      <c r="L161" s="342"/>
      <c r="M161" s="342"/>
      <c r="N161" s="342">
        <v>0.1</v>
      </c>
      <c r="O161" s="342">
        <v>3</v>
      </c>
      <c r="P161" s="384"/>
      <c r="Q161" s="243" t="str">
        <f t="shared" si="134"/>
        <v xml:space="preserve">0.1m×3.0m </v>
      </c>
      <c r="R161" s="244">
        <f t="shared" si="127"/>
        <v>0.3</v>
      </c>
      <c r="S161" s="244" t="str">
        <f t="shared" si="128"/>
        <v/>
      </c>
      <c r="T161" s="242" t="s">
        <v>760</v>
      </c>
      <c r="U161" s="242" t="s">
        <v>620</v>
      </c>
      <c r="V161" s="242" t="str">
        <f t="shared" si="139"/>
        <v>Ⅱ</v>
      </c>
      <c r="W161" s="242"/>
      <c r="X161" s="242" t="s">
        <v>618</v>
      </c>
      <c r="Y161" s="242" t="str">
        <f t="shared" si="129"/>
        <v>Ⅱ</v>
      </c>
      <c r="Z161" s="242" t="str">
        <f t="shared" si="130"/>
        <v>Ⅱ</v>
      </c>
      <c r="AA161" s="242" t="str">
        <f t="shared" si="124"/>
        <v>否</v>
      </c>
      <c r="AB161" s="242" t="str">
        <f t="shared" si="131"/>
        <v>要監視</v>
      </c>
      <c r="AC161" s="242" t="str">
        <f t="shared" si="178"/>
        <v>継続</v>
      </c>
      <c r="AD161" s="242" t="str">
        <f t="shared" si="179"/>
        <v>監視（日常巡視）</v>
      </c>
      <c r="AE161" s="242" t="str">
        <f t="shared" si="180"/>
        <v>－</v>
      </c>
      <c r="AF161" s="242" t="str">
        <f t="shared" si="181"/>
        <v>継続監視</v>
      </c>
      <c r="AG161" s="242"/>
      <c r="AH161" s="243" t="str">
        <f t="shared" si="132"/>
        <v xml:space="preserve">うき・はく離、0.1m×3.0m </v>
      </c>
      <c r="AI161" s="243" t="s">
        <v>997</v>
      </c>
      <c r="BG161" s="246">
        <f t="shared" si="141"/>
        <v>20</v>
      </c>
      <c r="BH161" s="243">
        <f t="shared" si="142"/>
        <v>0</v>
      </c>
      <c r="BI161" s="243">
        <f t="shared" si="143"/>
        <v>0</v>
      </c>
      <c r="BJ161" s="243">
        <f t="shared" si="144"/>
        <v>0</v>
      </c>
      <c r="BK161" s="347">
        <f t="shared" si="145"/>
        <v>0</v>
      </c>
      <c r="BL161" s="247">
        <f t="shared" si="146"/>
        <v>0</v>
      </c>
      <c r="BM161" s="244">
        <f t="shared" si="147"/>
        <v>0</v>
      </c>
      <c r="BN161" s="244">
        <f t="shared" si="148"/>
        <v>0</v>
      </c>
      <c r="BO161" s="248">
        <f t="shared" si="149"/>
        <v>0.3</v>
      </c>
      <c r="BP161" s="249">
        <f t="shared" si="150"/>
        <v>0</v>
      </c>
      <c r="BQ161" s="244">
        <f t="shared" si="151"/>
        <v>0</v>
      </c>
      <c r="BR161" s="244">
        <f t="shared" si="152"/>
        <v>0</v>
      </c>
      <c r="BS161" s="250">
        <f t="shared" si="153"/>
        <v>0</v>
      </c>
      <c r="BT161" s="251" t="str">
        <f t="shared" si="154"/>
        <v/>
      </c>
      <c r="BU161" s="346">
        <f t="shared" si="155"/>
        <v>0</v>
      </c>
      <c r="BV161" s="346">
        <f t="shared" si="156"/>
        <v>0</v>
      </c>
      <c r="BW161" s="346">
        <f t="shared" si="157"/>
        <v>0</v>
      </c>
      <c r="BX161" s="348">
        <f t="shared" si="158"/>
        <v>0</v>
      </c>
      <c r="BY161" s="247">
        <f t="shared" si="159"/>
        <v>0</v>
      </c>
      <c r="BZ161" s="244">
        <f t="shared" si="160"/>
        <v>0</v>
      </c>
      <c r="CA161" s="244">
        <f t="shared" si="161"/>
        <v>0</v>
      </c>
      <c r="CB161" s="248">
        <f t="shared" si="162"/>
        <v>0.3</v>
      </c>
      <c r="CC161" s="247">
        <f t="shared" si="163"/>
        <v>0</v>
      </c>
      <c r="CD161" s="244">
        <f t="shared" si="164"/>
        <v>0</v>
      </c>
      <c r="CE161" s="244">
        <f t="shared" si="165"/>
        <v>0</v>
      </c>
      <c r="CF161" s="244">
        <f t="shared" si="166"/>
        <v>0</v>
      </c>
    </row>
    <row r="162" spans="1:84" ht="20.100000000000001" customHeight="1" x14ac:dyDescent="0.15">
      <c r="A162" s="238">
        <v>159</v>
      </c>
      <c r="B162" s="239">
        <v>159</v>
      </c>
      <c r="C162" s="240" t="str">
        <f t="shared" si="125"/>
        <v>20S3</v>
      </c>
      <c r="D162" s="241">
        <v>20</v>
      </c>
      <c r="E162" s="242">
        <v>3</v>
      </c>
      <c r="F162" s="395">
        <f>IF(D162="","",VLOOKUP(D162,'様式A-2'!$B$10:$E$438,4,0))</f>
        <v>182.25500000000002</v>
      </c>
      <c r="G162" s="242" t="s">
        <v>547</v>
      </c>
      <c r="H162" s="242" t="s">
        <v>498</v>
      </c>
      <c r="I162" s="242" t="s">
        <v>348</v>
      </c>
      <c r="J162" s="242" t="s">
        <v>348</v>
      </c>
      <c r="K162" s="242" t="str">
        <f t="shared" si="126"/>
        <v>漏水</v>
      </c>
      <c r="L162" s="342"/>
      <c r="M162" s="342"/>
      <c r="N162" s="342">
        <v>0.45</v>
      </c>
      <c r="O162" s="342">
        <v>6.2</v>
      </c>
      <c r="P162" s="384" t="s">
        <v>998</v>
      </c>
      <c r="Q162" s="243" t="str">
        <f>IF(C162="","",IF(J162="ひび割れ","幅"&amp;TEXT(L162,"0.0")&amp;"mm×長さ"&amp;TEXT(M162,"0.0")&amp;"m",IF(N162="",P162,IF(J162="その他",P162&amp;"、"&amp;TEXT(N162,"0.0")&amp;"m×"&amp;TEXT(O162,"0.0")&amp;"m ",TEXT(N162,"0.00")&amp;"m×"&amp;TEXT(O162,"0.0")&amp;"m "&amp;P162))))</f>
        <v>0.45m×6.2m にじみ</v>
      </c>
      <c r="R162" s="244">
        <f t="shared" si="127"/>
        <v>2.79</v>
      </c>
      <c r="S162" s="244" t="str">
        <f t="shared" si="128"/>
        <v>にじみ</v>
      </c>
      <c r="T162" s="242" t="s">
        <v>760</v>
      </c>
      <c r="U162" s="242" t="s">
        <v>620</v>
      </c>
      <c r="V162" s="242" t="str">
        <f t="shared" si="139"/>
        <v>Ⅱ</v>
      </c>
      <c r="W162" s="242"/>
      <c r="X162" s="242" t="s">
        <v>618</v>
      </c>
      <c r="Y162" s="242" t="str">
        <f t="shared" si="129"/>
        <v>Ⅱ</v>
      </c>
      <c r="Z162" s="242" t="str">
        <f t="shared" si="130"/>
        <v>Ⅱ</v>
      </c>
      <c r="AA162" s="242" t="str">
        <f t="shared" si="124"/>
        <v>否</v>
      </c>
      <c r="AB162" s="242" t="str">
        <f t="shared" si="131"/>
        <v>要監視</v>
      </c>
      <c r="AC162" s="242" t="str">
        <f t="shared" si="178"/>
        <v>継続</v>
      </c>
      <c r="AD162" s="242" t="str">
        <f t="shared" si="179"/>
        <v>監視（日常巡視）</v>
      </c>
      <c r="AE162" s="242" t="str">
        <f t="shared" si="180"/>
        <v>－</v>
      </c>
      <c r="AF162" s="242" t="str">
        <f t="shared" si="181"/>
        <v>継続監視</v>
      </c>
      <c r="AG162" s="242"/>
      <c r="AH162" s="243" t="str">
        <f t="shared" si="132"/>
        <v>漏水、0.45m×6.2m にじみ</v>
      </c>
      <c r="AI162" s="243" t="str">
        <f t="shared" si="133"/>
        <v>0.45m×6.2m にじみ</v>
      </c>
      <c r="BG162" s="246">
        <f t="shared" si="141"/>
        <v>20</v>
      </c>
      <c r="BH162" s="243">
        <f t="shared" si="142"/>
        <v>0</v>
      </c>
      <c r="BI162" s="243">
        <f t="shared" si="143"/>
        <v>0</v>
      </c>
      <c r="BJ162" s="243">
        <f t="shared" si="144"/>
        <v>0</v>
      </c>
      <c r="BK162" s="347">
        <f t="shared" si="145"/>
        <v>0</v>
      </c>
      <c r="BL162" s="247">
        <f t="shared" si="146"/>
        <v>0</v>
      </c>
      <c r="BM162" s="244">
        <f t="shared" si="147"/>
        <v>0</v>
      </c>
      <c r="BN162" s="244">
        <f t="shared" si="148"/>
        <v>0</v>
      </c>
      <c r="BO162" s="248">
        <f t="shared" si="149"/>
        <v>0</v>
      </c>
      <c r="BP162" s="249">
        <f t="shared" si="150"/>
        <v>0</v>
      </c>
      <c r="BQ162" s="244">
        <f t="shared" si="151"/>
        <v>0</v>
      </c>
      <c r="BR162" s="244">
        <f t="shared" si="152"/>
        <v>0</v>
      </c>
      <c r="BS162" s="250">
        <f t="shared" si="153"/>
        <v>2.79</v>
      </c>
      <c r="BT162" s="251" t="str">
        <f t="shared" si="154"/>
        <v/>
      </c>
      <c r="BU162" s="346">
        <f t="shared" si="155"/>
        <v>0</v>
      </c>
      <c r="BV162" s="346">
        <f t="shared" si="156"/>
        <v>0</v>
      </c>
      <c r="BW162" s="346">
        <f t="shared" si="157"/>
        <v>0</v>
      </c>
      <c r="BX162" s="348">
        <f t="shared" si="158"/>
        <v>0</v>
      </c>
      <c r="BY162" s="247">
        <f t="shared" si="159"/>
        <v>0</v>
      </c>
      <c r="BZ162" s="244">
        <f t="shared" si="160"/>
        <v>0</v>
      </c>
      <c r="CA162" s="244">
        <f t="shared" si="161"/>
        <v>0</v>
      </c>
      <c r="CB162" s="248">
        <f t="shared" si="162"/>
        <v>0</v>
      </c>
      <c r="CC162" s="247">
        <f t="shared" si="163"/>
        <v>0</v>
      </c>
      <c r="CD162" s="244">
        <f t="shared" si="164"/>
        <v>0</v>
      </c>
      <c r="CE162" s="244">
        <f t="shared" si="165"/>
        <v>0</v>
      </c>
      <c r="CF162" s="244">
        <f t="shared" si="166"/>
        <v>2.79</v>
      </c>
    </row>
    <row r="163" spans="1:84" ht="20.100000000000001" customHeight="1" x14ac:dyDescent="0.15">
      <c r="A163" s="238">
        <v>160</v>
      </c>
      <c r="B163" s="239">
        <v>160</v>
      </c>
      <c r="C163" s="240" t="str">
        <f t="shared" si="125"/>
        <v>20S4</v>
      </c>
      <c r="D163" s="241">
        <v>20</v>
      </c>
      <c r="E163" s="242">
        <v>4</v>
      </c>
      <c r="F163" s="395">
        <f>IF(D163="","",VLOOKUP(D163,'様式A-2'!$B$10:$E$438,4,0))</f>
        <v>182.25500000000002</v>
      </c>
      <c r="G163" s="242" t="s">
        <v>547</v>
      </c>
      <c r="H163" s="242" t="s">
        <v>497</v>
      </c>
      <c r="I163" s="242" t="s">
        <v>348</v>
      </c>
      <c r="J163" s="242" t="s">
        <v>348</v>
      </c>
      <c r="K163" s="242" t="str">
        <f t="shared" si="126"/>
        <v>漏水</v>
      </c>
      <c r="L163" s="342"/>
      <c r="M163" s="342"/>
      <c r="N163" s="342">
        <v>0.3</v>
      </c>
      <c r="O163" s="342">
        <v>5.0999999999999996</v>
      </c>
      <c r="P163" s="384" t="s">
        <v>918</v>
      </c>
      <c r="Q163" s="243" t="str">
        <f t="shared" si="134"/>
        <v>0.3m×5.1m にじみ(一部遊離石灰)</v>
      </c>
      <c r="R163" s="244">
        <f t="shared" si="127"/>
        <v>1.53</v>
      </c>
      <c r="S163" s="244" t="str">
        <f t="shared" si="128"/>
        <v>にじみ(一部遊離石灰)</v>
      </c>
      <c r="T163" s="242" t="s">
        <v>760</v>
      </c>
      <c r="U163" s="242" t="s">
        <v>620</v>
      </c>
      <c r="V163" s="242" t="str">
        <f t="shared" si="139"/>
        <v>Ⅱ</v>
      </c>
      <c r="W163" s="242"/>
      <c r="X163" s="242" t="s">
        <v>618</v>
      </c>
      <c r="Y163" s="242" t="str">
        <f t="shared" si="129"/>
        <v>Ⅱ</v>
      </c>
      <c r="Z163" s="242" t="str">
        <f t="shared" si="130"/>
        <v>Ⅱ</v>
      </c>
      <c r="AA163" s="242" t="str">
        <f t="shared" si="124"/>
        <v>否</v>
      </c>
      <c r="AB163" s="242" t="str">
        <f t="shared" si="131"/>
        <v>要監視</v>
      </c>
      <c r="AC163" s="242" t="str">
        <f t="shared" si="178"/>
        <v>継続</v>
      </c>
      <c r="AD163" s="242" t="str">
        <f t="shared" si="179"/>
        <v>監視（日常巡視）</v>
      </c>
      <c r="AE163" s="242" t="str">
        <f t="shared" si="180"/>
        <v>－</v>
      </c>
      <c r="AF163" s="242" t="str">
        <f t="shared" si="181"/>
        <v>継続監視</v>
      </c>
      <c r="AG163" s="242"/>
      <c r="AH163" s="243" t="str">
        <f t="shared" si="132"/>
        <v>漏水、0.3m×5.1m にじみ(一部遊離石灰)</v>
      </c>
      <c r="AI163" s="243" t="s">
        <v>998</v>
      </c>
      <c r="BG163" s="246">
        <f t="shared" si="141"/>
        <v>20</v>
      </c>
      <c r="BH163" s="243">
        <f t="shared" si="142"/>
        <v>0</v>
      </c>
      <c r="BI163" s="243">
        <f t="shared" si="143"/>
        <v>0</v>
      </c>
      <c r="BJ163" s="243">
        <f t="shared" si="144"/>
        <v>0</v>
      </c>
      <c r="BK163" s="347">
        <f t="shared" si="145"/>
        <v>0</v>
      </c>
      <c r="BL163" s="247">
        <f t="shared" si="146"/>
        <v>0</v>
      </c>
      <c r="BM163" s="244">
        <f t="shared" si="147"/>
        <v>0</v>
      </c>
      <c r="BN163" s="244">
        <f t="shared" si="148"/>
        <v>0</v>
      </c>
      <c r="BO163" s="248">
        <f t="shared" si="149"/>
        <v>0</v>
      </c>
      <c r="BP163" s="249">
        <f t="shared" si="150"/>
        <v>0</v>
      </c>
      <c r="BQ163" s="244">
        <f t="shared" si="151"/>
        <v>0</v>
      </c>
      <c r="BR163" s="244">
        <f t="shared" si="152"/>
        <v>0</v>
      </c>
      <c r="BS163" s="250">
        <f t="shared" si="153"/>
        <v>1.53</v>
      </c>
      <c r="BT163" s="251" t="str">
        <f t="shared" si="154"/>
        <v/>
      </c>
      <c r="BU163" s="346">
        <f t="shared" si="155"/>
        <v>0</v>
      </c>
      <c r="BV163" s="346">
        <f t="shared" si="156"/>
        <v>0</v>
      </c>
      <c r="BW163" s="346">
        <f t="shared" si="157"/>
        <v>0</v>
      </c>
      <c r="BX163" s="348">
        <f t="shared" si="158"/>
        <v>0</v>
      </c>
      <c r="BY163" s="247">
        <f t="shared" si="159"/>
        <v>0</v>
      </c>
      <c r="BZ163" s="244">
        <f t="shared" si="160"/>
        <v>0</v>
      </c>
      <c r="CA163" s="244">
        <f t="shared" si="161"/>
        <v>0</v>
      </c>
      <c r="CB163" s="248">
        <f t="shared" si="162"/>
        <v>0</v>
      </c>
      <c r="CC163" s="247">
        <f t="shared" si="163"/>
        <v>0</v>
      </c>
      <c r="CD163" s="244">
        <f t="shared" si="164"/>
        <v>0</v>
      </c>
      <c r="CE163" s="244">
        <f t="shared" si="165"/>
        <v>0</v>
      </c>
      <c r="CF163" s="244">
        <f t="shared" si="166"/>
        <v>1.53</v>
      </c>
    </row>
    <row r="164" spans="1:84" ht="20.100000000000001" customHeight="1" x14ac:dyDescent="0.15">
      <c r="A164" s="238">
        <v>161</v>
      </c>
      <c r="B164" s="239">
        <v>161</v>
      </c>
      <c r="C164" s="240" t="str">
        <f t="shared" si="125"/>
        <v>20S5</v>
      </c>
      <c r="D164" s="241">
        <v>20</v>
      </c>
      <c r="E164" s="242">
        <v>5</v>
      </c>
      <c r="F164" s="395">
        <f>IF(D164="","",VLOOKUP(D164,'様式A-2'!$B$10:$E$438,4,0))</f>
        <v>182.25500000000002</v>
      </c>
      <c r="G164" s="242" t="s">
        <v>547</v>
      </c>
      <c r="H164" s="242" t="s">
        <v>495</v>
      </c>
      <c r="I164" s="242" t="s">
        <v>347</v>
      </c>
      <c r="J164" s="242" t="s">
        <v>545</v>
      </c>
      <c r="K164" s="242" t="str">
        <f t="shared" si="126"/>
        <v>うき・はく離</v>
      </c>
      <c r="L164" s="342"/>
      <c r="M164" s="342"/>
      <c r="N164" s="342">
        <v>0.1</v>
      </c>
      <c r="O164" s="342">
        <v>0.8</v>
      </c>
      <c r="P164" s="384"/>
      <c r="Q164" s="243" t="str">
        <f t="shared" si="134"/>
        <v xml:space="preserve">0.1m×0.8m </v>
      </c>
      <c r="R164" s="244">
        <f t="shared" si="127"/>
        <v>0.08</v>
      </c>
      <c r="S164" s="244" t="str">
        <f t="shared" si="128"/>
        <v/>
      </c>
      <c r="T164" s="242" t="s">
        <v>760</v>
      </c>
      <c r="U164" s="242" t="s">
        <v>620</v>
      </c>
      <c r="V164" s="242" t="str">
        <f t="shared" si="139"/>
        <v>Ⅱ</v>
      </c>
      <c r="W164" s="242"/>
      <c r="X164" s="242" t="s">
        <v>618</v>
      </c>
      <c r="Y164" s="242" t="str">
        <f t="shared" si="129"/>
        <v>Ⅱ</v>
      </c>
      <c r="Z164" s="242" t="str">
        <f t="shared" si="130"/>
        <v>Ⅱ</v>
      </c>
      <c r="AA164" s="242" t="str">
        <f t="shared" si="124"/>
        <v>否</v>
      </c>
      <c r="AB164" s="242" t="str">
        <f t="shared" si="131"/>
        <v>要監視</v>
      </c>
      <c r="AC164" s="242" t="str">
        <f t="shared" si="178"/>
        <v>継続</v>
      </c>
      <c r="AD164" s="242" t="str">
        <f t="shared" si="179"/>
        <v>監視（日常巡視）</v>
      </c>
      <c r="AE164" s="242" t="str">
        <f t="shared" si="180"/>
        <v>－</v>
      </c>
      <c r="AF164" s="242" t="str">
        <f t="shared" si="181"/>
        <v>継続監視</v>
      </c>
      <c r="AG164" s="242"/>
      <c r="AH164" s="243" t="str">
        <f t="shared" si="132"/>
        <v xml:space="preserve">うき・はく離、0.1m×0.8m </v>
      </c>
      <c r="AI164" s="243" t="s">
        <v>1000</v>
      </c>
      <c r="BG164" s="246">
        <f t="shared" si="141"/>
        <v>20</v>
      </c>
      <c r="BH164" s="243">
        <f t="shared" si="142"/>
        <v>0</v>
      </c>
      <c r="BI164" s="243">
        <f t="shared" si="143"/>
        <v>0</v>
      </c>
      <c r="BJ164" s="243">
        <f t="shared" si="144"/>
        <v>0</v>
      </c>
      <c r="BK164" s="347">
        <f t="shared" si="145"/>
        <v>0</v>
      </c>
      <c r="BL164" s="247">
        <f t="shared" si="146"/>
        <v>0</v>
      </c>
      <c r="BM164" s="244">
        <f t="shared" si="147"/>
        <v>0</v>
      </c>
      <c r="BN164" s="244">
        <f t="shared" si="148"/>
        <v>0</v>
      </c>
      <c r="BO164" s="248">
        <f t="shared" si="149"/>
        <v>0.08</v>
      </c>
      <c r="BP164" s="249">
        <f t="shared" si="150"/>
        <v>0</v>
      </c>
      <c r="BQ164" s="244">
        <f t="shared" si="151"/>
        <v>0</v>
      </c>
      <c r="BR164" s="244">
        <f t="shared" si="152"/>
        <v>0</v>
      </c>
      <c r="BS164" s="250">
        <f t="shared" si="153"/>
        <v>0</v>
      </c>
      <c r="BT164" s="251" t="str">
        <f t="shared" si="154"/>
        <v/>
      </c>
      <c r="BU164" s="346">
        <f t="shared" si="155"/>
        <v>0</v>
      </c>
      <c r="BV164" s="346">
        <f t="shared" si="156"/>
        <v>0</v>
      </c>
      <c r="BW164" s="346">
        <f t="shared" si="157"/>
        <v>0</v>
      </c>
      <c r="BX164" s="348">
        <f t="shared" si="158"/>
        <v>0</v>
      </c>
      <c r="BY164" s="247">
        <f t="shared" si="159"/>
        <v>0</v>
      </c>
      <c r="BZ164" s="244">
        <f t="shared" si="160"/>
        <v>0</v>
      </c>
      <c r="CA164" s="244">
        <f t="shared" si="161"/>
        <v>0</v>
      </c>
      <c r="CB164" s="248">
        <f t="shared" si="162"/>
        <v>0.08</v>
      </c>
      <c r="CC164" s="247">
        <f t="shared" si="163"/>
        <v>0</v>
      </c>
      <c r="CD164" s="244">
        <f t="shared" si="164"/>
        <v>0</v>
      </c>
      <c r="CE164" s="244">
        <f t="shared" si="165"/>
        <v>0</v>
      </c>
      <c r="CF164" s="244">
        <f t="shared" si="166"/>
        <v>0</v>
      </c>
    </row>
    <row r="165" spans="1:84" ht="20.100000000000001" customHeight="1" x14ac:dyDescent="0.15">
      <c r="A165" s="238">
        <v>162</v>
      </c>
      <c r="B165" s="239">
        <v>162</v>
      </c>
      <c r="C165" s="240" t="str">
        <f t="shared" si="125"/>
        <v>20S6</v>
      </c>
      <c r="D165" s="241">
        <v>20</v>
      </c>
      <c r="E165" s="242">
        <v>6</v>
      </c>
      <c r="F165" s="395">
        <f>IF(D165="","",VLOOKUP(D165,'様式A-2'!$B$10:$E$438,4,0))</f>
        <v>182.25500000000002</v>
      </c>
      <c r="G165" s="242" t="s">
        <v>547</v>
      </c>
      <c r="H165" s="242" t="s">
        <v>495</v>
      </c>
      <c r="I165" s="242" t="s">
        <v>347</v>
      </c>
      <c r="J165" s="242" t="s">
        <v>545</v>
      </c>
      <c r="K165" s="242" t="str">
        <f t="shared" si="126"/>
        <v>うき・はく離</v>
      </c>
      <c r="L165" s="342"/>
      <c r="M165" s="342"/>
      <c r="N165" s="342">
        <v>0.1</v>
      </c>
      <c r="O165" s="342">
        <v>2.4</v>
      </c>
      <c r="P165" s="384"/>
      <c r="Q165" s="243" t="str">
        <f t="shared" si="134"/>
        <v xml:space="preserve">0.1m×2.4m </v>
      </c>
      <c r="R165" s="244">
        <f t="shared" si="127"/>
        <v>0.24</v>
      </c>
      <c r="S165" s="244" t="str">
        <f t="shared" si="128"/>
        <v/>
      </c>
      <c r="T165" s="242" t="s">
        <v>760</v>
      </c>
      <c r="U165" s="242" t="s">
        <v>620</v>
      </c>
      <c r="V165" s="242" t="str">
        <f t="shared" si="139"/>
        <v>Ⅱ</v>
      </c>
      <c r="W165" s="242"/>
      <c r="X165" s="242" t="s">
        <v>618</v>
      </c>
      <c r="Y165" s="242" t="str">
        <f t="shared" si="129"/>
        <v>Ⅱ</v>
      </c>
      <c r="Z165" s="242" t="str">
        <f t="shared" si="130"/>
        <v>Ⅱ</v>
      </c>
      <c r="AA165" s="242" t="str">
        <f t="shared" si="124"/>
        <v>否</v>
      </c>
      <c r="AB165" s="242" t="str">
        <f t="shared" si="131"/>
        <v>要監視</v>
      </c>
      <c r="AC165" s="242" t="str">
        <f t="shared" si="178"/>
        <v>継続</v>
      </c>
      <c r="AD165" s="242" t="str">
        <f t="shared" si="179"/>
        <v>監視（日常巡視）</v>
      </c>
      <c r="AE165" s="242" t="str">
        <f t="shared" si="180"/>
        <v>－</v>
      </c>
      <c r="AF165" s="242" t="str">
        <f t="shared" si="181"/>
        <v>継続監視</v>
      </c>
      <c r="AG165" s="242"/>
      <c r="AH165" s="243" t="str">
        <f t="shared" si="132"/>
        <v xml:space="preserve">うき・はく離、0.1m×2.4m </v>
      </c>
      <c r="AI165" s="243" t="s">
        <v>1001</v>
      </c>
      <c r="BG165" s="246">
        <f t="shared" si="141"/>
        <v>20</v>
      </c>
      <c r="BH165" s="243">
        <f t="shared" si="142"/>
        <v>0</v>
      </c>
      <c r="BI165" s="243">
        <f t="shared" si="143"/>
        <v>0</v>
      </c>
      <c r="BJ165" s="243">
        <f t="shared" si="144"/>
        <v>0</v>
      </c>
      <c r="BK165" s="347">
        <f t="shared" si="145"/>
        <v>0</v>
      </c>
      <c r="BL165" s="247">
        <f t="shared" si="146"/>
        <v>0</v>
      </c>
      <c r="BM165" s="244">
        <f t="shared" si="147"/>
        <v>0</v>
      </c>
      <c r="BN165" s="244">
        <f t="shared" si="148"/>
        <v>0</v>
      </c>
      <c r="BO165" s="248">
        <f t="shared" si="149"/>
        <v>0.24</v>
      </c>
      <c r="BP165" s="249">
        <f t="shared" si="150"/>
        <v>0</v>
      </c>
      <c r="BQ165" s="244">
        <f t="shared" si="151"/>
        <v>0</v>
      </c>
      <c r="BR165" s="244">
        <f t="shared" si="152"/>
        <v>0</v>
      </c>
      <c r="BS165" s="250">
        <f t="shared" si="153"/>
        <v>0</v>
      </c>
      <c r="BT165" s="251" t="str">
        <f t="shared" si="154"/>
        <v/>
      </c>
      <c r="BU165" s="346">
        <f t="shared" si="155"/>
        <v>0</v>
      </c>
      <c r="BV165" s="346">
        <f t="shared" si="156"/>
        <v>0</v>
      </c>
      <c r="BW165" s="346">
        <f t="shared" si="157"/>
        <v>0</v>
      </c>
      <c r="BX165" s="348">
        <f t="shared" si="158"/>
        <v>0</v>
      </c>
      <c r="BY165" s="247">
        <f t="shared" si="159"/>
        <v>0</v>
      </c>
      <c r="BZ165" s="244">
        <f t="shared" si="160"/>
        <v>0</v>
      </c>
      <c r="CA165" s="244">
        <f t="shared" si="161"/>
        <v>0</v>
      </c>
      <c r="CB165" s="248">
        <f t="shared" si="162"/>
        <v>0.24</v>
      </c>
      <c r="CC165" s="247">
        <f t="shared" si="163"/>
        <v>0</v>
      </c>
      <c r="CD165" s="244">
        <f t="shared" si="164"/>
        <v>0</v>
      </c>
      <c r="CE165" s="244">
        <f t="shared" si="165"/>
        <v>0</v>
      </c>
      <c r="CF165" s="244">
        <f t="shared" si="166"/>
        <v>0</v>
      </c>
    </row>
    <row r="166" spans="1:84" ht="20.100000000000001" customHeight="1" x14ac:dyDescent="0.15">
      <c r="A166" s="238">
        <v>163</v>
      </c>
      <c r="B166" s="239">
        <v>163</v>
      </c>
      <c r="C166" s="240" t="str">
        <f t="shared" si="125"/>
        <v>20S7</v>
      </c>
      <c r="D166" s="241">
        <v>20</v>
      </c>
      <c r="E166" s="242">
        <v>7</v>
      </c>
      <c r="F166" s="395">
        <f>IF(D166="","",VLOOKUP(D166,'様式A-2'!$B$10:$E$438,4,0))</f>
        <v>182.25500000000002</v>
      </c>
      <c r="G166" s="242" t="s">
        <v>547</v>
      </c>
      <c r="H166" s="242" t="s">
        <v>495</v>
      </c>
      <c r="I166" s="242" t="s">
        <v>347</v>
      </c>
      <c r="J166" s="242" t="s">
        <v>545</v>
      </c>
      <c r="K166" s="242" t="str">
        <f t="shared" si="126"/>
        <v>うき・はく離</v>
      </c>
      <c r="L166" s="342"/>
      <c r="M166" s="342"/>
      <c r="N166" s="342">
        <v>0.2</v>
      </c>
      <c r="O166" s="342">
        <v>0.1</v>
      </c>
      <c r="P166" s="384"/>
      <c r="Q166" s="243" t="str">
        <f t="shared" si="134"/>
        <v xml:space="preserve">0.2m×0.1m </v>
      </c>
      <c r="R166" s="244">
        <f t="shared" si="127"/>
        <v>0.02</v>
      </c>
      <c r="S166" s="244" t="str">
        <f t="shared" si="128"/>
        <v/>
      </c>
      <c r="T166" s="242" t="s">
        <v>760</v>
      </c>
      <c r="U166" s="242" t="s">
        <v>620</v>
      </c>
      <c r="V166" s="242" t="str">
        <f t="shared" si="139"/>
        <v>Ⅱ</v>
      </c>
      <c r="W166" s="242"/>
      <c r="X166" s="242" t="s">
        <v>618</v>
      </c>
      <c r="Y166" s="242" t="str">
        <f t="shared" si="129"/>
        <v>Ⅱ</v>
      </c>
      <c r="Z166" s="242" t="str">
        <f t="shared" si="130"/>
        <v>Ⅱ</v>
      </c>
      <c r="AA166" s="242" t="str">
        <f t="shared" si="124"/>
        <v>否</v>
      </c>
      <c r="AB166" s="242" t="str">
        <f t="shared" si="131"/>
        <v>要監視</v>
      </c>
      <c r="AC166" s="242" t="str">
        <f t="shared" si="178"/>
        <v>継続</v>
      </c>
      <c r="AD166" s="242" t="str">
        <f t="shared" si="179"/>
        <v>監視（日常巡視）</v>
      </c>
      <c r="AE166" s="242" t="str">
        <f t="shared" si="180"/>
        <v>－</v>
      </c>
      <c r="AF166" s="242" t="str">
        <f t="shared" si="181"/>
        <v>継続監視</v>
      </c>
      <c r="AG166" s="242"/>
      <c r="AH166" s="243" t="str">
        <f t="shared" si="132"/>
        <v xml:space="preserve">うき・はく離、0.2m×0.1m </v>
      </c>
      <c r="AI166" s="243" t="str">
        <f t="shared" si="133"/>
        <v xml:space="preserve">0.2m×0.1m </v>
      </c>
      <c r="BG166" s="246">
        <f t="shared" si="141"/>
        <v>20</v>
      </c>
      <c r="BH166" s="243">
        <f t="shared" si="142"/>
        <v>0</v>
      </c>
      <c r="BI166" s="243">
        <f t="shared" si="143"/>
        <v>0</v>
      </c>
      <c r="BJ166" s="243">
        <f t="shared" si="144"/>
        <v>0</v>
      </c>
      <c r="BK166" s="347">
        <f t="shared" si="145"/>
        <v>0</v>
      </c>
      <c r="BL166" s="247">
        <f t="shared" si="146"/>
        <v>0</v>
      </c>
      <c r="BM166" s="244">
        <f t="shared" si="147"/>
        <v>0</v>
      </c>
      <c r="BN166" s="244">
        <f t="shared" si="148"/>
        <v>0</v>
      </c>
      <c r="BO166" s="248">
        <f t="shared" si="149"/>
        <v>0.02</v>
      </c>
      <c r="BP166" s="249">
        <f t="shared" si="150"/>
        <v>0</v>
      </c>
      <c r="BQ166" s="244">
        <f t="shared" si="151"/>
        <v>0</v>
      </c>
      <c r="BR166" s="244">
        <f t="shared" si="152"/>
        <v>0</v>
      </c>
      <c r="BS166" s="250">
        <f t="shared" si="153"/>
        <v>0</v>
      </c>
      <c r="BT166" s="251" t="str">
        <f t="shared" si="154"/>
        <v/>
      </c>
      <c r="BU166" s="346">
        <f t="shared" si="155"/>
        <v>0</v>
      </c>
      <c r="BV166" s="346">
        <f t="shared" si="156"/>
        <v>0</v>
      </c>
      <c r="BW166" s="346">
        <f t="shared" si="157"/>
        <v>0</v>
      </c>
      <c r="BX166" s="348">
        <f t="shared" si="158"/>
        <v>0</v>
      </c>
      <c r="BY166" s="247">
        <f t="shared" si="159"/>
        <v>0</v>
      </c>
      <c r="BZ166" s="244">
        <f t="shared" si="160"/>
        <v>0</v>
      </c>
      <c r="CA166" s="244">
        <f t="shared" si="161"/>
        <v>0</v>
      </c>
      <c r="CB166" s="248">
        <f t="shared" si="162"/>
        <v>0.02</v>
      </c>
      <c r="CC166" s="247">
        <f t="shared" si="163"/>
        <v>0</v>
      </c>
      <c r="CD166" s="244">
        <f t="shared" si="164"/>
        <v>0</v>
      </c>
      <c r="CE166" s="244">
        <f t="shared" si="165"/>
        <v>0</v>
      </c>
      <c r="CF166" s="244">
        <f t="shared" si="166"/>
        <v>0</v>
      </c>
    </row>
    <row r="167" spans="1:84" ht="20.100000000000001" customHeight="1" x14ac:dyDescent="0.15">
      <c r="A167" s="238">
        <v>164</v>
      </c>
      <c r="B167" s="239">
        <v>164</v>
      </c>
      <c r="C167" s="240" t="str">
        <f t="shared" si="125"/>
        <v>20S8</v>
      </c>
      <c r="D167" s="241">
        <v>20</v>
      </c>
      <c r="E167" s="242">
        <v>8</v>
      </c>
      <c r="F167" s="395">
        <f>IF(D167="","",VLOOKUP(D167,'様式A-2'!$B$10:$E$438,4,0))</f>
        <v>182.25500000000002</v>
      </c>
      <c r="G167" s="242" t="s">
        <v>547</v>
      </c>
      <c r="H167" s="242" t="s">
        <v>495</v>
      </c>
      <c r="I167" s="242" t="s">
        <v>347</v>
      </c>
      <c r="J167" s="242" t="s">
        <v>887</v>
      </c>
      <c r="K167" s="242" t="str">
        <f t="shared" si="126"/>
        <v>補修跡</v>
      </c>
      <c r="L167" s="342"/>
      <c r="M167" s="342"/>
      <c r="N167" s="342">
        <v>1.8</v>
      </c>
      <c r="O167" s="342">
        <v>1</v>
      </c>
      <c r="P167" s="384" t="s">
        <v>854</v>
      </c>
      <c r="Q167" s="243" t="str">
        <f t="shared" si="134"/>
        <v>1.8m×1.0m メッシュシート</v>
      </c>
      <c r="R167" s="244">
        <f t="shared" si="127"/>
        <v>1.8</v>
      </c>
      <c r="S167" s="244" t="str">
        <f t="shared" si="128"/>
        <v>メッシュシート</v>
      </c>
      <c r="T167" s="242" t="s">
        <v>641</v>
      </c>
      <c r="U167" s="242" t="s">
        <v>620</v>
      </c>
      <c r="V167" s="242" t="str">
        <f t="shared" si="139"/>
        <v>Ⅱ</v>
      </c>
      <c r="W167" s="242"/>
      <c r="X167" s="242" t="s">
        <v>617</v>
      </c>
      <c r="Y167" s="242" t="str">
        <f t="shared" si="129"/>
        <v>Ⅰ</v>
      </c>
      <c r="Z167" s="242" t="str">
        <f t="shared" si="130"/>
        <v>Ⅰ</v>
      </c>
      <c r="AA167" s="242" t="str">
        <f t="shared" si="124"/>
        <v>否</v>
      </c>
      <c r="AB167" s="242" t="str">
        <f t="shared" si="131"/>
        <v>否</v>
      </c>
      <c r="AC167" s="242" t="str">
        <f t="shared" si="178"/>
        <v>済</v>
      </c>
      <c r="AD167" s="242" t="str">
        <f t="shared" si="179"/>
        <v>－</v>
      </c>
      <c r="AE167" s="242" t="str">
        <f t="shared" si="180"/>
        <v>－</v>
      </c>
      <c r="AF167" s="242" t="str">
        <f t="shared" si="181"/>
        <v>－</v>
      </c>
      <c r="AG167" s="242"/>
      <c r="AH167" s="243" t="str">
        <f t="shared" si="132"/>
        <v>補修跡、1.8m×1.0m メッシュシート</v>
      </c>
      <c r="AI167" s="243" t="s">
        <v>999</v>
      </c>
      <c r="BG167" s="246">
        <f t="shared" si="141"/>
        <v>20</v>
      </c>
      <c r="BH167" s="243">
        <f t="shared" si="142"/>
        <v>0</v>
      </c>
      <c r="BI167" s="243">
        <f t="shared" si="143"/>
        <v>0</v>
      </c>
      <c r="BJ167" s="243">
        <f t="shared" si="144"/>
        <v>0</v>
      </c>
      <c r="BK167" s="347">
        <f t="shared" si="145"/>
        <v>0</v>
      </c>
      <c r="BL167" s="247">
        <f t="shared" si="146"/>
        <v>0</v>
      </c>
      <c r="BM167" s="244">
        <f t="shared" si="147"/>
        <v>0</v>
      </c>
      <c r="BN167" s="244">
        <f t="shared" si="148"/>
        <v>0</v>
      </c>
      <c r="BO167" s="248">
        <f t="shared" si="149"/>
        <v>0</v>
      </c>
      <c r="BP167" s="249">
        <f t="shared" si="150"/>
        <v>0</v>
      </c>
      <c r="BQ167" s="244">
        <f t="shared" si="151"/>
        <v>0</v>
      </c>
      <c r="BR167" s="244">
        <f t="shared" si="152"/>
        <v>0</v>
      </c>
      <c r="BS167" s="250">
        <f t="shared" si="153"/>
        <v>0</v>
      </c>
      <c r="BT167" s="251" t="str">
        <f t="shared" si="154"/>
        <v/>
      </c>
      <c r="BU167" s="346">
        <f t="shared" si="155"/>
        <v>0</v>
      </c>
      <c r="BV167" s="346">
        <f t="shared" si="156"/>
        <v>0</v>
      </c>
      <c r="BW167" s="346">
        <f t="shared" si="157"/>
        <v>0</v>
      </c>
      <c r="BX167" s="348">
        <f t="shared" si="158"/>
        <v>0</v>
      </c>
      <c r="BY167" s="247">
        <f t="shared" si="159"/>
        <v>0</v>
      </c>
      <c r="BZ167" s="244">
        <f t="shared" si="160"/>
        <v>0</v>
      </c>
      <c r="CA167" s="244">
        <f t="shared" si="161"/>
        <v>0</v>
      </c>
      <c r="CB167" s="248">
        <f t="shared" si="162"/>
        <v>0</v>
      </c>
      <c r="CC167" s="247">
        <f t="shared" si="163"/>
        <v>0</v>
      </c>
      <c r="CD167" s="244">
        <f t="shared" si="164"/>
        <v>0</v>
      </c>
      <c r="CE167" s="244">
        <f t="shared" si="165"/>
        <v>0</v>
      </c>
      <c r="CF167" s="244">
        <f t="shared" si="166"/>
        <v>0</v>
      </c>
    </row>
    <row r="168" spans="1:84" ht="20.100000000000001" customHeight="1" x14ac:dyDescent="0.15">
      <c r="A168" s="238">
        <v>165</v>
      </c>
      <c r="B168" s="239">
        <v>165</v>
      </c>
      <c r="C168" s="240" t="str">
        <f t="shared" si="125"/>
        <v>20S9</v>
      </c>
      <c r="D168" s="241">
        <v>20</v>
      </c>
      <c r="E168" s="242">
        <v>9</v>
      </c>
      <c r="F168" s="395">
        <f>IF(D168="","",VLOOKUP(D168,'様式A-2'!$B$10:$E$438,4,0))</f>
        <v>182.25500000000002</v>
      </c>
      <c r="G168" s="242" t="s">
        <v>346</v>
      </c>
      <c r="H168" s="242" t="s">
        <v>884</v>
      </c>
      <c r="I168" s="242" t="s">
        <v>347</v>
      </c>
      <c r="J168" s="242" t="s">
        <v>654</v>
      </c>
      <c r="K168" s="242" t="str">
        <f t="shared" si="126"/>
        <v>欠損</v>
      </c>
      <c r="L168" s="342"/>
      <c r="M168" s="342"/>
      <c r="N168" s="342">
        <v>0.2</v>
      </c>
      <c r="O168" s="342">
        <v>0.5</v>
      </c>
      <c r="P168" s="384" t="s">
        <v>1002</v>
      </c>
      <c r="Q168" s="243" t="str">
        <f t="shared" si="134"/>
        <v>0.2m×0.5m 内部鉄筋露出</v>
      </c>
      <c r="R168" s="244">
        <f t="shared" si="127"/>
        <v>0.1</v>
      </c>
      <c r="S168" s="244" t="str">
        <f t="shared" si="128"/>
        <v>内部鉄筋露出</v>
      </c>
      <c r="T168" s="242" t="s">
        <v>760</v>
      </c>
      <c r="U168" s="242" t="s">
        <v>620</v>
      </c>
      <c r="V168" s="242" t="str">
        <f t="shared" si="139"/>
        <v>Ⅱ</v>
      </c>
      <c r="W168" s="242"/>
      <c r="X168" s="242" t="s">
        <v>629</v>
      </c>
      <c r="Y168" s="242" t="str">
        <f t="shared" si="129"/>
        <v>－</v>
      </c>
      <c r="Z168" s="242" t="str">
        <f t="shared" si="130"/>
        <v>－</v>
      </c>
      <c r="AA168" s="242" t="s">
        <v>1106</v>
      </c>
      <c r="AB168" s="242" t="s">
        <v>1106</v>
      </c>
      <c r="AC168" s="242" t="s">
        <v>1106</v>
      </c>
      <c r="AD168" s="242" t="s">
        <v>1095</v>
      </c>
      <c r="AE168" s="242" t="s">
        <v>1095</v>
      </c>
      <c r="AF168" s="242" t="s">
        <v>1095</v>
      </c>
      <c r="AG168" s="242"/>
      <c r="AH168" s="243" t="str">
        <f t="shared" si="132"/>
        <v>欠損、0.2m×0.5m 内部鉄筋露出</v>
      </c>
      <c r="AI168" s="243" t="s">
        <v>1003</v>
      </c>
      <c r="BG168" s="246">
        <f t="shared" si="141"/>
        <v>20</v>
      </c>
      <c r="BH168" s="243">
        <f t="shared" si="142"/>
        <v>0</v>
      </c>
      <c r="BI168" s="243">
        <f t="shared" si="143"/>
        <v>0</v>
      </c>
      <c r="BJ168" s="243">
        <f t="shared" si="144"/>
        <v>0</v>
      </c>
      <c r="BK168" s="347">
        <f t="shared" si="145"/>
        <v>0</v>
      </c>
      <c r="BL168" s="247">
        <f t="shared" si="146"/>
        <v>0</v>
      </c>
      <c r="BM168" s="244">
        <f t="shared" si="147"/>
        <v>0</v>
      </c>
      <c r="BN168" s="244">
        <f t="shared" si="148"/>
        <v>0</v>
      </c>
      <c r="BO168" s="248">
        <f t="shared" si="149"/>
        <v>0</v>
      </c>
      <c r="BP168" s="249">
        <f t="shared" si="150"/>
        <v>0</v>
      </c>
      <c r="BQ168" s="244">
        <f t="shared" si="151"/>
        <v>0</v>
      </c>
      <c r="BR168" s="244">
        <f t="shared" si="152"/>
        <v>0</v>
      </c>
      <c r="BS168" s="250">
        <f t="shared" si="153"/>
        <v>0</v>
      </c>
      <c r="BT168" s="251" t="str">
        <f t="shared" si="154"/>
        <v/>
      </c>
      <c r="BU168" s="346">
        <f t="shared" si="155"/>
        <v>0</v>
      </c>
      <c r="BV168" s="346">
        <f t="shared" si="156"/>
        <v>0</v>
      </c>
      <c r="BW168" s="346">
        <f t="shared" si="157"/>
        <v>0</v>
      </c>
      <c r="BX168" s="348">
        <f t="shared" si="158"/>
        <v>0</v>
      </c>
      <c r="BY168" s="247">
        <f t="shared" si="159"/>
        <v>0</v>
      </c>
      <c r="BZ168" s="244">
        <f t="shared" si="160"/>
        <v>0</v>
      </c>
      <c r="CA168" s="244">
        <f t="shared" si="161"/>
        <v>0</v>
      </c>
      <c r="CB168" s="248">
        <f t="shared" si="162"/>
        <v>0</v>
      </c>
      <c r="CC168" s="247">
        <f t="shared" si="163"/>
        <v>0</v>
      </c>
      <c r="CD168" s="244">
        <f t="shared" si="164"/>
        <v>0</v>
      </c>
      <c r="CE168" s="244">
        <f t="shared" si="165"/>
        <v>0</v>
      </c>
      <c r="CF168" s="244">
        <f t="shared" si="166"/>
        <v>0</v>
      </c>
    </row>
    <row r="169" spans="1:84" ht="20.100000000000001" customHeight="1" x14ac:dyDescent="0.15">
      <c r="A169" s="238">
        <v>166</v>
      </c>
      <c r="B169" s="239">
        <v>166</v>
      </c>
      <c r="C169" s="240" t="str">
        <f t="shared" si="125"/>
        <v>20S10</v>
      </c>
      <c r="D169" s="241">
        <v>20</v>
      </c>
      <c r="E169" s="242">
        <v>10</v>
      </c>
      <c r="F169" s="395">
        <f>IF(D169="","",VLOOKUP(D169,'様式A-2'!$B$10:$E$438,4,0))</f>
        <v>182.25500000000002</v>
      </c>
      <c r="G169" s="242" t="s">
        <v>346</v>
      </c>
      <c r="H169" s="242" t="s">
        <v>884</v>
      </c>
      <c r="I169" s="242" t="s">
        <v>347</v>
      </c>
      <c r="J169" s="242" t="s">
        <v>654</v>
      </c>
      <c r="K169" s="242" t="str">
        <f t="shared" si="126"/>
        <v>欠損</v>
      </c>
      <c r="L169" s="342"/>
      <c r="M169" s="342"/>
      <c r="N169" s="342">
        <v>0.3</v>
      </c>
      <c r="O169" s="342">
        <v>0.2</v>
      </c>
      <c r="P169" s="384"/>
      <c r="Q169" s="243" t="str">
        <f t="shared" si="134"/>
        <v xml:space="preserve">0.3m×0.2m </v>
      </c>
      <c r="R169" s="244">
        <f t="shared" si="127"/>
        <v>0.06</v>
      </c>
      <c r="S169" s="244" t="str">
        <f t="shared" si="128"/>
        <v/>
      </c>
      <c r="T169" s="242" t="s">
        <v>760</v>
      </c>
      <c r="U169" s="242" t="s">
        <v>620</v>
      </c>
      <c r="V169" s="242" t="str">
        <f t="shared" si="139"/>
        <v>Ⅱ</v>
      </c>
      <c r="W169" s="242"/>
      <c r="X169" s="242" t="s">
        <v>629</v>
      </c>
      <c r="Y169" s="242" t="str">
        <f t="shared" si="129"/>
        <v>－</v>
      </c>
      <c r="Z169" s="242" t="str">
        <f t="shared" si="130"/>
        <v>－</v>
      </c>
      <c r="AA169" s="242" t="s">
        <v>1106</v>
      </c>
      <c r="AB169" s="242" t="s">
        <v>1106</v>
      </c>
      <c r="AC169" s="242" t="s">
        <v>1106</v>
      </c>
      <c r="AD169" s="242" t="s">
        <v>1095</v>
      </c>
      <c r="AE169" s="242" t="s">
        <v>1095</v>
      </c>
      <c r="AF169" s="242" t="s">
        <v>1095</v>
      </c>
      <c r="AG169" s="242"/>
      <c r="AH169" s="243" t="str">
        <f t="shared" si="132"/>
        <v xml:space="preserve">欠損、0.3m×0.2m </v>
      </c>
      <c r="AI169" s="243" t="s">
        <v>1004</v>
      </c>
      <c r="BG169" s="246">
        <f t="shared" si="141"/>
        <v>20</v>
      </c>
      <c r="BH169" s="243">
        <f t="shared" si="142"/>
        <v>0</v>
      </c>
      <c r="BI169" s="243">
        <f t="shared" si="143"/>
        <v>0</v>
      </c>
      <c r="BJ169" s="243">
        <f t="shared" si="144"/>
        <v>0</v>
      </c>
      <c r="BK169" s="347">
        <f t="shared" si="145"/>
        <v>0</v>
      </c>
      <c r="BL169" s="247">
        <f t="shared" si="146"/>
        <v>0</v>
      </c>
      <c r="BM169" s="244">
        <f t="shared" si="147"/>
        <v>0</v>
      </c>
      <c r="BN169" s="244">
        <f t="shared" si="148"/>
        <v>0</v>
      </c>
      <c r="BO169" s="248">
        <f t="shared" si="149"/>
        <v>0</v>
      </c>
      <c r="BP169" s="249">
        <f t="shared" si="150"/>
        <v>0</v>
      </c>
      <c r="BQ169" s="244">
        <f t="shared" si="151"/>
        <v>0</v>
      </c>
      <c r="BR169" s="244">
        <f t="shared" si="152"/>
        <v>0</v>
      </c>
      <c r="BS169" s="250">
        <f t="shared" si="153"/>
        <v>0</v>
      </c>
      <c r="BT169" s="251" t="str">
        <f t="shared" si="154"/>
        <v/>
      </c>
      <c r="BU169" s="346">
        <f t="shared" si="155"/>
        <v>0</v>
      </c>
      <c r="BV169" s="346">
        <f t="shared" si="156"/>
        <v>0</v>
      </c>
      <c r="BW169" s="346">
        <f t="shared" si="157"/>
        <v>0</v>
      </c>
      <c r="BX169" s="348">
        <f t="shared" si="158"/>
        <v>0</v>
      </c>
      <c r="BY169" s="247">
        <f t="shared" si="159"/>
        <v>0</v>
      </c>
      <c r="BZ169" s="244">
        <f t="shared" si="160"/>
        <v>0</v>
      </c>
      <c r="CA169" s="244">
        <f t="shared" si="161"/>
        <v>0</v>
      </c>
      <c r="CB169" s="248">
        <f t="shared" si="162"/>
        <v>0</v>
      </c>
      <c r="CC169" s="247">
        <f t="shared" si="163"/>
        <v>0</v>
      </c>
      <c r="CD169" s="244">
        <f t="shared" si="164"/>
        <v>0</v>
      </c>
      <c r="CE169" s="244">
        <f t="shared" si="165"/>
        <v>0</v>
      </c>
      <c r="CF169" s="244">
        <f t="shared" si="166"/>
        <v>0</v>
      </c>
    </row>
    <row r="170" spans="1:84" ht="20.100000000000001" customHeight="1" x14ac:dyDescent="0.15">
      <c r="A170" s="238">
        <v>167</v>
      </c>
      <c r="B170" s="239">
        <v>167</v>
      </c>
      <c r="C170" s="240" t="str">
        <f t="shared" ref="C170:C233" si="182">D170&amp;"S"&amp;E170</f>
        <v>20S11</v>
      </c>
      <c r="D170" s="241">
        <v>20</v>
      </c>
      <c r="E170" s="242">
        <v>11</v>
      </c>
      <c r="F170" s="395">
        <f>IF(D170="","",VLOOKUP(D170,'様式A-2'!$B$10:$E$438,4,0))</f>
        <v>182.25500000000002</v>
      </c>
      <c r="G170" s="242" t="s">
        <v>346</v>
      </c>
      <c r="H170" s="242" t="s">
        <v>884</v>
      </c>
      <c r="I170" s="242" t="s">
        <v>347</v>
      </c>
      <c r="J170" s="242" t="s">
        <v>654</v>
      </c>
      <c r="K170" s="242" t="str">
        <f t="shared" ref="K170:K233" si="183">J170</f>
        <v>欠損</v>
      </c>
      <c r="L170" s="342"/>
      <c r="M170" s="342"/>
      <c r="N170" s="342">
        <v>0.3</v>
      </c>
      <c r="O170" s="342">
        <v>0.5</v>
      </c>
      <c r="P170" s="384" t="s">
        <v>1002</v>
      </c>
      <c r="Q170" s="243" t="str">
        <f t="shared" si="134"/>
        <v>0.3m×0.5m 内部鉄筋露出</v>
      </c>
      <c r="R170" s="244">
        <f t="shared" ref="R170:R233" si="184">ROUND(N170*O170,2)</f>
        <v>0.15</v>
      </c>
      <c r="S170" s="244" t="str">
        <f t="shared" ref="S170:S233" si="185">IF(K170="ひび割れ","幅"&amp;TEXT(L170,"0.0")&amp;"mm "&amp;J170,IF(P170="","",P170))</f>
        <v>内部鉄筋露出</v>
      </c>
      <c r="T170" s="242" t="s">
        <v>760</v>
      </c>
      <c r="U170" s="242" t="s">
        <v>620</v>
      </c>
      <c r="V170" s="242" t="str">
        <f t="shared" si="139"/>
        <v>Ⅱ</v>
      </c>
      <c r="W170" s="242"/>
      <c r="X170" s="242" t="s">
        <v>629</v>
      </c>
      <c r="Y170" s="242" t="str">
        <f t="shared" ref="Y170:Y233" si="186">IF(D170="","",IF(AND(W170&lt;&gt;"",OR(W170="Ⅱa",W170="Ⅱb")),"Ⅱ",IF(W170&lt;&gt;"",W170,IF(OR(X170="Ⅱa",X170="Ⅱb"),"Ⅱ",X170))))</f>
        <v>－</v>
      </c>
      <c r="Z170" s="242" t="str">
        <f t="shared" ref="Z170:Z233" si="187">IF(D170="","",IF(OR(X170="Ⅱa",X170="Ⅱb"),"Ⅱ",X170))</f>
        <v>－</v>
      </c>
      <c r="AA170" s="242" t="s">
        <v>1106</v>
      </c>
      <c r="AB170" s="242" t="s">
        <v>1106</v>
      </c>
      <c r="AC170" s="242" t="s">
        <v>1106</v>
      </c>
      <c r="AD170" s="242" t="s">
        <v>1095</v>
      </c>
      <c r="AE170" s="242" t="s">
        <v>1095</v>
      </c>
      <c r="AF170" s="242" t="s">
        <v>1095</v>
      </c>
      <c r="AG170" s="242"/>
      <c r="AH170" s="243" t="str">
        <f t="shared" ref="AH170:AH233" si="188">IF(D170="","",IF(J170="その他",Q170&amp;AG170,J170&amp;"、"&amp;Q170&amp;AG170))</f>
        <v>欠損、0.3m×0.5m 内部鉄筋露出</v>
      </c>
      <c r="AI170" s="243" t="s">
        <v>1005</v>
      </c>
      <c r="BG170" s="246">
        <f t="shared" si="141"/>
        <v>20</v>
      </c>
      <c r="BH170" s="243">
        <f t="shared" si="142"/>
        <v>0</v>
      </c>
      <c r="BI170" s="243">
        <f t="shared" si="143"/>
        <v>0</v>
      </c>
      <c r="BJ170" s="243">
        <f t="shared" si="144"/>
        <v>0</v>
      </c>
      <c r="BK170" s="347">
        <f t="shared" si="145"/>
        <v>0</v>
      </c>
      <c r="BL170" s="247">
        <f t="shared" si="146"/>
        <v>0</v>
      </c>
      <c r="BM170" s="244">
        <f t="shared" si="147"/>
        <v>0</v>
      </c>
      <c r="BN170" s="244">
        <f t="shared" si="148"/>
        <v>0</v>
      </c>
      <c r="BO170" s="248">
        <f t="shared" si="149"/>
        <v>0</v>
      </c>
      <c r="BP170" s="249">
        <f t="shared" si="150"/>
        <v>0</v>
      </c>
      <c r="BQ170" s="244">
        <f t="shared" si="151"/>
        <v>0</v>
      </c>
      <c r="BR170" s="244">
        <f t="shared" si="152"/>
        <v>0</v>
      </c>
      <c r="BS170" s="250">
        <f t="shared" si="153"/>
        <v>0</v>
      </c>
      <c r="BT170" s="251" t="str">
        <f t="shared" si="154"/>
        <v/>
      </c>
      <c r="BU170" s="346">
        <f t="shared" si="155"/>
        <v>0</v>
      </c>
      <c r="BV170" s="346">
        <f t="shared" si="156"/>
        <v>0</v>
      </c>
      <c r="BW170" s="346">
        <f t="shared" si="157"/>
        <v>0</v>
      </c>
      <c r="BX170" s="348">
        <f t="shared" si="158"/>
        <v>0</v>
      </c>
      <c r="BY170" s="247">
        <f t="shared" si="159"/>
        <v>0</v>
      </c>
      <c r="BZ170" s="244">
        <f t="shared" si="160"/>
        <v>0</v>
      </c>
      <c r="CA170" s="244">
        <f t="shared" si="161"/>
        <v>0</v>
      </c>
      <c r="CB170" s="248">
        <f t="shared" si="162"/>
        <v>0</v>
      </c>
      <c r="CC170" s="247">
        <f t="shared" si="163"/>
        <v>0</v>
      </c>
      <c r="CD170" s="244">
        <f t="shared" si="164"/>
        <v>0</v>
      </c>
      <c r="CE170" s="244">
        <f t="shared" si="165"/>
        <v>0</v>
      </c>
      <c r="CF170" s="244">
        <f t="shared" si="166"/>
        <v>0</v>
      </c>
    </row>
    <row r="171" spans="1:84" ht="20.100000000000001" customHeight="1" x14ac:dyDescent="0.15">
      <c r="A171" s="238">
        <v>168</v>
      </c>
      <c r="B171" s="239">
        <v>168</v>
      </c>
      <c r="C171" s="240" t="str">
        <f t="shared" si="182"/>
        <v>20S12</v>
      </c>
      <c r="D171" s="241">
        <v>20</v>
      </c>
      <c r="E171" s="242">
        <v>12</v>
      </c>
      <c r="F171" s="395">
        <f>IF(D171="","",VLOOKUP(D171,'様式A-2'!$B$10:$E$438,4,0))</f>
        <v>182.25500000000002</v>
      </c>
      <c r="G171" s="242" t="s">
        <v>346</v>
      </c>
      <c r="H171" s="242" t="s">
        <v>367</v>
      </c>
      <c r="I171" s="242" t="s">
        <v>347</v>
      </c>
      <c r="J171" s="242" t="s">
        <v>545</v>
      </c>
      <c r="K171" s="242" t="str">
        <f t="shared" si="183"/>
        <v>うき・はく離</v>
      </c>
      <c r="L171" s="342"/>
      <c r="M171" s="342"/>
      <c r="N171" s="342">
        <v>3</v>
      </c>
      <c r="O171" s="342">
        <v>0.1</v>
      </c>
      <c r="P171" s="384"/>
      <c r="Q171" s="243" t="str">
        <f t="shared" si="134"/>
        <v xml:space="preserve">3.0m×0.1m </v>
      </c>
      <c r="R171" s="244">
        <f t="shared" si="184"/>
        <v>0.3</v>
      </c>
      <c r="S171" s="244" t="str">
        <f t="shared" si="185"/>
        <v/>
      </c>
      <c r="T171" s="242" t="s">
        <v>760</v>
      </c>
      <c r="U171" s="242" t="s">
        <v>620</v>
      </c>
      <c r="V171" s="242" t="str">
        <f t="shared" si="139"/>
        <v>Ⅱ</v>
      </c>
      <c r="W171" s="242"/>
      <c r="X171" s="242" t="s">
        <v>629</v>
      </c>
      <c r="Y171" s="242" t="str">
        <f t="shared" si="186"/>
        <v>－</v>
      </c>
      <c r="Z171" s="242" t="str">
        <f t="shared" si="187"/>
        <v>－</v>
      </c>
      <c r="AA171" s="242" t="s">
        <v>1106</v>
      </c>
      <c r="AB171" s="242" t="s">
        <v>1106</v>
      </c>
      <c r="AC171" s="242" t="s">
        <v>1106</v>
      </c>
      <c r="AD171" s="242" t="s">
        <v>1095</v>
      </c>
      <c r="AE171" s="242" t="s">
        <v>1095</v>
      </c>
      <c r="AF171" s="242" t="s">
        <v>1095</v>
      </c>
      <c r="AG171" s="242"/>
      <c r="AH171" s="243" t="str">
        <f t="shared" si="188"/>
        <v xml:space="preserve">うき・はく離、3.0m×0.1m </v>
      </c>
      <c r="AI171" s="243" t="s">
        <v>1006</v>
      </c>
      <c r="BG171" s="246">
        <f t="shared" si="141"/>
        <v>20</v>
      </c>
      <c r="BH171" s="243">
        <f t="shared" si="142"/>
        <v>0</v>
      </c>
      <c r="BI171" s="243">
        <f t="shared" si="143"/>
        <v>0</v>
      </c>
      <c r="BJ171" s="243">
        <f t="shared" si="144"/>
        <v>0</v>
      </c>
      <c r="BK171" s="347">
        <f t="shared" si="145"/>
        <v>0</v>
      </c>
      <c r="BL171" s="247">
        <f t="shared" si="146"/>
        <v>0</v>
      </c>
      <c r="BM171" s="244">
        <f t="shared" si="147"/>
        <v>0</v>
      </c>
      <c r="BN171" s="244">
        <f t="shared" si="148"/>
        <v>0</v>
      </c>
      <c r="BO171" s="248">
        <f t="shared" si="149"/>
        <v>0</v>
      </c>
      <c r="BP171" s="249">
        <f t="shared" si="150"/>
        <v>0</v>
      </c>
      <c r="BQ171" s="244">
        <f t="shared" si="151"/>
        <v>0</v>
      </c>
      <c r="BR171" s="244">
        <f t="shared" si="152"/>
        <v>0</v>
      </c>
      <c r="BS171" s="250">
        <f t="shared" si="153"/>
        <v>0</v>
      </c>
      <c r="BT171" s="251">
        <f t="shared" si="154"/>
        <v>20</v>
      </c>
      <c r="BU171" s="346">
        <f t="shared" si="155"/>
        <v>0</v>
      </c>
      <c r="BV171" s="346">
        <f t="shared" si="156"/>
        <v>0</v>
      </c>
      <c r="BW171" s="346">
        <f t="shared" si="157"/>
        <v>0</v>
      </c>
      <c r="BX171" s="348">
        <f t="shared" si="158"/>
        <v>0</v>
      </c>
      <c r="BY171" s="247">
        <f t="shared" si="159"/>
        <v>0</v>
      </c>
      <c r="BZ171" s="244">
        <f t="shared" si="160"/>
        <v>0</v>
      </c>
      <c r="CA171" s="244">
        <f t="shared" si="161"/>
        <v>0</v>
      </c>
      <c r="CB171" s="248">
        <f t="shared" si="162"/>
        <v>0</v>
      </c>
      <c r="CC171" s="247">
        <f t="shared" si="163"/>
        <v>0</v>
      </c>
      <c r="CD171" s="244">
        <f t="shared" si="164"/>
        <v>0</v>
      </c>
      <c r="CE171" s="244">
        <f t="shared" si="165"/>
        <v>0</v>
      </c>
      <c r="CF171" s="244">
        <f t="shared" si="166"/>
        <v>0</v>
      </c>
    </row>
    <row r="172" spans="1:84" ht="20.100000000000001" customHeight="1" x14ac:dyDescent="0.15">
      <c r="A172" s="238">
        <v>169</v>
      </c>
      <c r="B172" s="239">
        <v>169</v>
      </c>
      <c r="C172" s="240" t="str">
        <f t="shared" si="182"/>
        <v>21S1</v>
      </c>
      <c r="D172" s="241">
        <v>21</v>
      </c>
      <c r="E172" s="242">
        <f>IF(D172="","",COUNTIF($D$4:D172,D172))</f>
        <v>1</v>
      </c>
      <c r="F172" s="395">
        <f>IF(D172="","",VLOOKUP(D172,'様式A-2'!$B$10:$E$438,4,0))</f>
        <v>191.17000000000002</v>
      </c>
      <c r="G172" s="242" t="s">
        <v>547</v>
      </c>
      <c r="H172" s="242" t="s">
        <v>496</v>
      </c>
      <c r="I172" s="242" t="s">
        <v>347</v>
      </c>
      <c r="J172" s="242" t="s">
        <v>545</v>
      </c>
      <c r="K172" s="242" t="str">
        <f t="shared" si="183"/>
        <v>うき・はく離</v>
      </c>
      <c r="L172" s="342"/>
      <c r="M172" s="342"/>
      <c r="N172" s="342">
        <v>0.1</v>
      </c>
      <c r="O172" s="342">
        <v>3.6</v>
      </c>
      <c r="P172" s="384"/>
      <c r="Q172" s="243" t="str">
        <f t="shared" si="134"/>
        <v xml:space="preserve">0.1m×3.6m </v>
      </c>
      <c r="R172" s="244">
        <f t="shared" si="184"/>
        <v>0.36</v>
      </c>
      <c r="S172" s="244" t="str">
        <f t="shared" si="185"/>
        <v/>
      </c>
      <c r="T172" s="242" t="s">
        <v>760</v>
      </c>
      <c r="U172" s="242" t="s">
        <v>620</v>
      </c>
      <c r="V172" s="242" t="str">
        <f t="shared" si="139"/>
        <v>Ⅱ</v>
      </c>
      <c r="W172" s="242"/>
      <c r="X172" s="242" t="s">
        <v>618</v>
      </c>
      <c r="Y172" s="242" t="str">
        <f t="shared" si="186"/>
        <v>Ⅱ</v>
      </c>
      <c r="Z172" s="242" t="str">
        <f t="shared" si="187"/>
        <v>Ⅱ</v>
      </c>
      <c r="AA172" s="242" t="str">
        <f t="shared" ref="AA172:AA232" si="189">IF(D172="","",IF(OR(X172="Ⅲ",X172="Ⅳ"),"要","否"))</f>
        <v>否</v>
      </c>
      <c r="AB172" s="242" t="str">
        <f t="shared" ref="AB172:AB233" si="190">IF(D172="","",IF(X172="Ⅰ","否",IF(OR(X172="Ⅱb",X172="Ⅱa"),"要監視",IF(OR(X172="Ⅲ",X172="Ⅳ"),"要対策",""))))</f>
        <v>要監視</v>
      </c>
      <c r="AC172" s="242" t="str">
        <f t="shared" ref="AC172:AC176" si="191">IF(D172="","",IF(T172="対策済","済",IF(AND(T172="新規確認",W172=""),"未",IF(AND(W172&lt;&gt;"Ⅰ",X172="Ⅰ"),"済","継続"))))</f>
        <v>継続</v>
      </c>
      <c r="AD172" s="242" t="str">
        <f>IF(D172="","",IF(P172="叩き落し",P172,IF(T172="新規確認","－",INDEX($AM$4:$AQ$38,MATCH(K172,$AL$4:$AL$38,0),MATCH(X172,$AM$3:$AQ$3,0)))))</f>
        <v>監視（日常巡視）</v>
      </c>
      <c r="AE172" s="242" t="str">
        <f>IF(D172="","",INDEX($AT$4:$AX$38,MATCH(K172,$AS$4:$AS$38,0),MATCH(X172,$AT$3:$AX$3,0)))</f>
        <v>－</v>
      </c>
      <c r="AF172" s="242" t="str">
        <f>IF(D172="","",INDEX($BA$4:$BE$38,MATCH(K172,$AZ$4:$AZ$38,0),MATCH(X172,$BA$3:$BE$3,0)))</f>
        <v>継続監視</v>
      </c>
      <c r="AG172" s="242"/>
      <c r="AH172" s="243" t="str">
        <f t="shared" si="188"/>
        <v xml:space="preserve">うき・はく離、0.1m×3.6m </v>
      </c>
      <c r="AI172" s="243" t="s">
        <v>1007</v>
      </c>
      <c r="BG172" s="246">
        <f t="shared" si="141"/>
        <v>21</v>
      </c>
      <c r="BH172" s="243">
        <f t="shared" si="142"/>
        <v>0</v>
      </c>
      <c r="BI172" s="243">
        <f t="shared" si="143"/>
        <v>0</v>
      </c>
      <c r="BJ172" s="243">
        <f t="shared" si="144"/>
        <v>0</v>
      </c>
      <c r="BK172" s="347">
        <f t="shared" si="145"/>
        <v>0</v>
      </c>
      <c r="BL172" s="247">
        <f t="shared" si="146"/>
        <v>0</v>
      </c>
      <c r="BM172" s="244">
        <f t="shared" si="147"/>
        <v>0</v>
      </c>
      <c r="BN172" s="244">
        <f t="shared" si="148"/>
        <v>0</v>
      </c>
      <c r="BO172" s="248">
        <f t="shared" si="149"/>
        <v>0.36</v>
      </c>
      <c r="BP172" s="249">
        <f t="shared" si="150"/>
        <v>0</v>
      </c>
      <c r="BQ172" s="244">
        <f t="shared" si="151"/>
        <v>0</v>
      </c>
      <c r="BR172" s="244">
        <f t="shared" si="152"/>
        <v>0</v>
      </c>
      <c r="BS172" s="250">
        <f t="shared" si="153"/>
        <v>0</v>
      </c>
      <c r="BT172" s="251" t="str">
        <f t="shared" si="154"/>
        <v/>
      </c>
      <c r="BU172" s="346">
        <f t="shared" si="155"/>
        <v>0</v>
      </c>
      <c r="BV172" s="346">
        <f t="shared" si="156"/>
        <v>0</v>
      </c>
      <c r="BW172" s="346">
        <f t="shared" si="157"/>
        <v>0</v>
      </c>
      <c r="BX172" s="348">
        <f t="shared" si="158"/>
        <v>0</v>
      </c>
      <c r="BY172" s="247">
        <f t="shared" si="159"/>
        <v>0</v>
      </c>
      <c r="BZ172" s="244">
        <f t="shared" si="160"/>
        <v>0</v>
      </c>
      <c r="CA172" s="244">
        <f t="shared" si="161"/>
        <v>0</v>
      </c>
      <c r="CB172" s="248">
        <f t="shared" si="162"/>
        <v>0.36</v>
      </c>
      <c r="CC172" s="247">
        <f t="shared" si="163"/>
        <v>0</v>
      </c>
      <c r="CD172" s="244">
        <f t="shared" si="164"/>
        <v>0</v>
      </c>
      <c r="CE172" s="244">
        <f t="shared" si="165"/>
        <v>0</v>
      </c>
      <c r="CF172" s="244">
        <f t="shared" si="166"/>
        <v>0</v>
      </c>
    </row>
    <row r="173" spans="1:84" ht="20.100000000000001" customHeight="1" x14ac:dyDescent="0.15">
      <c r="A173" s="238">
        <v>170</v>
      </c>
      <c r="B173" s="239">
        <v>170</v>
      </c>
      <c r="C173" s="240" t="str">
        <f t="shared" si="182"/>
        <v>21S4</v>
      </c>
      <c r="D173" s="241">
        <v>21</v>
      </c>
      <c r="E173" s="242">
        <v>4</v>
      </c>
      <c r="F173" s="395">
        <f>IF(D173="","",VLOOKUP(D173,'様式A-2'!$B$10:$E$438,4,0))</f>
        <v>191.17000000000002</v>
      </c>
      <c r="G173" s="242" t="s">
        <v>547</v>
      </c>
      <c r="H173" s="242" t="s">
        <v>496</v>
      </c>
      <c r="I173" s="242" t="s">
        <v>347</v>
      </c>
      <c r="J173" s="242" t="s">
        <v>545</v>
      </c>
      <c r="K173" s="242" t="str">
        <f t="shared" si="183"/>
        <v>うき・はく離</v>
      </c>
      <c r="L173" s="342"/>
      <c r="M173" s="342"/>
      <c r="N173" s="342">
        <v>0.1</v>
      </c>
      <c r="O173" s="342">
        <v>1.5</v>
      </c>
      <c r="P173" s="384"/>
      <c r="Q173" s="243" t="str">
        <f t="shared" si="134"/>
        <v xml:space="preserve">0.1m×1.5m </v>
      </c>
      <c r="R173" s="244">
        <f t="shared" si="184"/>
        <v>0.15</v>
      </c>
      <c r="S173" s="244" t="str">
        <f t="shared" si="185"/>
        <v/>
      </c>
      <c r="T173" s="242" t="s">
        <v>760</v>
      </c>
      <c r="U173" s="242" t="s">
        <v>620</v>
      </c>
      <c r="V173" s="242" t="str">
        <f t="shared" si="139"/>
        <v>Ⅱ</v>
      </c>
      <c r="W173" s="242"/>
      <c r="X173" s="242" t="s">
        <v>618</v>
      </c>
      <c r="Y173" s="242" t="str">
        <f t="shared" si="186"/>
        <v>Ⅱ</v>
      </c>
      <c r="Z173" s="242" t="str">
        <f t="shared" si="187"/>
        <v>Ⅱ</v>
      </c>
      <c r="AA173" s="242" t="str">
        <f t="shared" si="189"/>
        <v>否</v>
      </c>
      <c r="AB173" s="242" t="str">
        <f t="shared" si="190"/>
        <v>要監視</v>
      </c>
      <c r="AC173" s="242" t="str">
        <f t="shared" si="191"/>
        <v>継続</v>
      </c>
      <c r="AD173" s="242" t="str">
        <f>IF(D173="","",IF(P173="叩き落し",P173,IF(T173="新規確認","－",INDEX($AM$4:$AQ$38,MATCH(K173,$AL$4:$AL$38,0),MATCH(X173,$AM$3:$AQ$3,0)))))</f>
        <v>監視（日常巡視）</v>
      </c>
      <c r="AE173" s="242" t="str">
        <f>IF(D173="","",INDEX($AT$4:$AX$38,MATCH(K173,$AS$4:$AS$38,0),MATCH(X173,$AT$3:$AX$3,0)))</f>
        <v>－</v>
      </c>
      <c r="AF173" s="242" t="str">
        <f>IF(D173="","",INDEX($BA$4:$BE$38,MATCH(K173,$AZ$4:$AZ$38,0),MATCH(X173,$BA$3:$BE$3,0)))</f>
        <v>継続監視</v>
      </c>
      <c r="AG173" s="242"/>
      <c r="AH173" s="243" t="str">
        <f t="shared" si="188"/>
        <v xml:space="preserve">うき・はく離、0.1m×1.5m </v>
      </c>
      <c r="AI173" s="243" t="s">
        <v>1000</v>
      </c>
      <c r="BG173" s="246">
        <f t="shared" si="141"/>
        <v>21</v>
      </c>
      <c r="BH173" s="243">
        <f t="shared" si="142"/>
        <v>0</v>
      </c>
      <c r="BI173" s="243">
        <f t="shared" si="143"/>
        <v>0</v>
      </c>
      <c r="BJ173" s="243">
        <f t="shared" si="144"/>
        <v>0</v>
      </c>
      <c r="BK173" s="347">
        <f t="shared" si="145"/>
        <v>0</v>
      </c>
      <c r="BL173" s="247">
        <f t="shared" si="146"/>
        <v>0</v>
      </c>
      <c r="BM173" s="244">
        <f t="shared" si="147"/>
        <v>0</v>
      </c>
      <c r="BN173" s="244">
        <f t="shared" si="148"/>
        <v>0</v>
      </c>
      <c r="BO173" s="248">
        <f t="shared" si="149"/>
        <v>0.15</v>
      </c>
      <c r="BP173" s="249">
        <f t="shared" si="150"/>
        <v>0</v>
      </c>
      <c r="BQ173" s="244">
        <f t="shared" si="151"/>
        <v>0</v>
      </c>
      <c r="BR173" s="244">
        <f t="shared" si="152"/>
        <v>0</v>
      </c>
      <c r="BS173" s="250">
        <f t="shared" si="153"/>
        <v>0</v>
      </c>
      <c r="BT173" s="251" t="str">
        <f t="shared" si="154"/>
        <v/>
      </c>
      <c r="BU173" s="346">
        <f t="shared" si="155"/>
        <v>0</v>
      </c>
      <c r="BV173" s="346">
        <f t="shared" si="156"/>
        <v>0</v>
      </c>
      <c r="BW173" s="346">
        <f t="shared" si="157"/>
        <v>0</v>
      </c>
      <c r="BX173" s="348">
        <f t="shared" si="158"/>
        <v>0</v>
      </c>
      <c r="BY173" s="247">
        <f t="shared" si="159"/>
        <v>0</v>
      </c>
      <c r="BZ173" s="244">
        <f t="shared" si="160"/>
        <v>0</v>
      </c>
      <c r="CA173" s="244">
        <f t="shared" si="161"/>
        <v>0</v>
      </c>
      <c r="CB173" s="248">
        <f t="shared" si="162"/>
        <v>0.15</v>
      </c>
      <c r="CC173" s="247">
        <f t="shared" si="163"/>
        <v>0</v>
      </c>
      <c r="CD173" s="244">
        <f t="shared" si="164"/>
        <v>0</v>
      </c>
      <c r="CE173" s="244">
        <f t="shared" si="165"/>
        <v>0</v>
      </c>
      <c r="CF173" s="244">
        <f t="shared" si="166"/>
        <v>0</v>
      </c>
    </row>
    <row r="174" spans="1:84" ht="20.100000000000001" customHeight="1" x14ac:dyDescent="0.15">
      <c r="A174" s="238">
        <v>171</v>
      </c>
      <c r="B174" s="239">
        <v>171</v>
      </c>
      <c r="C174" s="240" t="str">
        <f t="shared" si="182"/>
        <v>21S5</v>
      </c>
      <c r="D174" s="241">
        <v>21</v>
      </c>
      <c r="E174" s="242">
        <v>5</v>
      </c>
      <c r="F174" s="395">
        <f>IF(D174="","",VLOOKUP(D174,'様式A-2'!$B$10:$E$438,4,0))</f>
        <v>191.17000000000002</v>
      </c>
      <c r="G174" s="242" t="s">
        <v>547</v>
      </c>
      <c r="H174" s="242" t="s">
        <v>496</v>
      </c>
      <c r="I174" s="242" t="s">
        <v>347</v>
      </c>
      <c r="J174" s="242" t="s">
        <v>887</v>
      </c>
      <c r="K174" s="242" t="str">
        <f t="shared" si="183"/>
        <v>補修跡</v>
      </c>
      <c r="L174" s="342"/>
      <c r="M174" s="342"/>
      <c r="N174" s="342">
        <v>1.8</v>
      </c>
      <c r="O174" s="342">
        <v>1</v>
      </c>
      <c r="P174" s="384" t="s">
        <v>854</v>
      </c>
      <c r="Q174" s="243" t="str">
        <f t="shared" si="134"/>
        <v>1.8m×1.0m メッシュシート</v>
      </c>
      <c r="R174" s="244">
        <f t="shared" si="184"/>
        <v>1.8</v>
      </c>
      <c r="S174" s="244" t="str">
        <f t="shared" si="185"/>
        <v>メッシュシート</v>
      </c>
      <c r="T174" s="242" t="s">
        <v>641</v>
      </c>
      <c r="U174" s="242" t="s">
        <v>645</v>
      </c>
      <c r="V174" s="242" t="str">
        <f t="shared" si="139"/>
        <v>Ⅱ</v>
      </c>
      <c r="W174" s="242"/>
      <c r="X174" s="242" t="s">
        <v>617</v>
      </c>
      <c r="Y174" s="242" t="str">
        <f t="shared" si="186"/>
        <v>Ⅰ</v>
      </c>
      <c r="Z174" s="242" t="str">
        <f t="shared" si="187"/>
        <v>Ⅰ</v>
      </c>
      <c r="AA174" s="242" t="str">
        <f t="shared" si="189"/>
        <v>否</v>
      </c>
      <c r="AB174" s="242" t="str">
        <f t="shared" si="190"/>
        <v>否</v>
      </c>
      <c r="AC174" s="242" t="str">
        <f t="shared" si="191"/>
        <v>済</v>
      </c>
      <c r="AD174" s="242" t="str">
        <f>IF(D174="","",IF(P174="叩き落し",P174,IF(T174="新規確認","－",INDEX($AM$4:$AQ$38,MATCH(K174,$AL$4:$AL$38,0),MATCH(X174,$AM$3:$AQ$3,0)))))</f>
        <v>－</v>
      </c>
      <c r="AE174" s="242" t="str">
        <f>IF(D174="","",INDEX($AT$4:$AX$38,MATCH(K174,$AS$4:$AS$38,0),MATCH(X174,$AT$3:$AX$3,0)))</f>
        <v>－</v>
      </c>
      <c r="AF174" s="242" t="str">
        <f>IF(D174="","",INDEX($BA$4:$BE$38,MATCH(K174,$AZ$4:$AZ$38,0),MATCH(X174,$BA$3:$BE$3,0)))</f>
        <v>－</v>
      </c>
      <c r="AG174" s="242"/>
      <c r="AH174" s="243" t="str">
        <f t="shared" si="188"/>
        <v>補修跡、1.8m×1.0m メッシュシート</v>
      </c>
      <c r="AI174" s="243" t="s">
        <v>1008</v>
      </c>
      <c r="BG174" s="246">
        <f t="shared" si="141"/>
        <v>21</v>
      </c>
      <c r="BH174" s="243">
        <f t="shared" si="142"/>
        <v>0</v>
      </c>
      <c r="BI174" s="243">
        <f t="shared" si="143"/>
        <v>0</v>
      </c>
      <c r="BJ174" s="243">
        <f t="shared" si="144"/>
        <v>0</v>
      </c>
      <c r="BK174" s="347">
        <f t="shared" si="145"/>
        <v>0</v>
      </c>
      <c r="BL174" s="247">
        <f t="shared" si="146"/>
        <v>0</v>
      </c>
      <c r="BM174" s="244">
        <f t="shared" si="147"/>
        <v>0</v>
      </c>
      <c r="BN174" s="244">
        <f t="shared" si="148"/>
        <v>0</v>
      </c>
      <c r="BO174" s="248">
        <f t="shared" si="149"/>
        <v>0</v>
      </c>
      <c r="BP174" s="249">
        <f t="shared" si="150"/>
        <v>0</v>
      </c>
      <c r="BQ174" s="244">
        <f t="shared" si="151"/>
        <v>0</v>
      </c>
      <c r="BR174" s="244">
        <f t="shared" si="152"/>
        <v>0</v>
      </c>
      <c r="BS174" s="250">
        <f t="shared" si="153"/>
        <v>0</v>
      </c>
      <c r="BT174" s="251" t="str">
        <f t="shared" si="154"/>
        <v/>
      </c>
      <c r="BU174" s="346">
        <f t="shared" si="155"/>
        <v>0</v>
      </c>
      <c r="BV174" s="346">
        <f t="shared" si="156"/>
        <v>0</v>
      </c>
      <c r="BW174" s="346">
        <f t="shared" si="157"/>
        <v>0</v>
      </c>
      <c r="BX174" s="348">
        <f t="shared" si="158"/>
        <v>0</v>
      </c>
      <c r="BY174" s="247">
        <f t="shared" si="159"/>
        <v>0</v>
      </c>
      <c r="BZ174" s="244">
        <f t="shared" si="160"/>
        <v>0</v>
      </c>
      <c r="CA174" s="244">
        <f t="shared" si="161"/>
        <v>0</v>
      </c>
      <c r="CB174" s="248">
        <f t="shared" si="162"/>
        <v>0</v>
      </c>
      <c r="CC174" s="247">
        <f t="shared" si="163"/>
        <v>0</v>
      </c>
      <c r="CD174" s="244">
        <f t="shared" si="164"/>
        <v>0</v>
      </c>
      <c r="CE174" s="244">
        <f t="shared" si="165"/>
        <v>0</v>
      </c>
      <c r="CF174" s="244">
        <f t="shared" si="166"/>
        <v>0</v>
      </c>
    </row>
    <row r="175" spans="1:84" ht="20.100000000000001" customHeight="1" x14ac:dyDescent="0.15">
      <c r="A175" s="238">
        <v>172</v>
      </c>
      <c r="B175" s="239">
        <v>172</v>
      </c>
      <c r="C175" s="240" t="str">
        <f t="shared" si="182"/>
        <v>21S6</v>
      </c>
      <c r="D175" s="241">
        <v>21</v>
      </c>
      <c r="E175" s="242">
        <v>6</v>
      </c>
      <c r="F175" s="395">
        <f>IF(D175="","",VLOOKUP(D175,'様式A-2'!$B$10:$E$438,4,0))</f>
        <v>191.17000000000002</v>
      </c>
      <c r="G175" s="242" t="s">
        <v>547</v>
      </c>
      <c r="H175" s="242" t="s">
        <v>497</v>
      </c>
      <c r="I175" s="242" t="s">
        <v>348</v>
      </c>
      <c r="J175" s="242" t="s">
        <v>348</v>
      </c>
      <c r="K175" s="242" t="str">
        <f t="shared" si="183"/>
        <v>漏水</v>
      </c>
      <c r="L175" s="342"/>
      <c r="M175" s="342"/>
      <c r="N175" s="342">
        <v>0.6</v>
      </c>
      <c r="O175" s="342">
        <v>7.1</v>
      </c>
      <c r="P175" s="384" t="s">
        <v>1009</v>
      </c>
      <c r="Q175" s="243" t="str">
        <f t="shared" ref="Q175:Q239" si="192">IF(C175="","",IF(J175="ひび割れ","幅"&amp;TEXT(L175,"0.0")&amp;"mm×長さ"&amp;TEXT(M175,"0.0")&amp;"m",IF(N175="",P175,IF(J175="その他",P175&amp;"、"&amp;TEXT(N175,"0.0")&amp;"m×"&amp;TEXT(O175,"0.0")&amp;"m ",TEXT(N175,"0.0")&amp;"m×"&amp;TEXT(O175,"0.0")&amp;"m "&amp;P175))))</f>
        <v>0.6m×7.1m 遊離石灰</v>
      </c>
      <c r="R175" s="244">
        <f t="shared" si="184"/>
        <v>4.26</v>
      </c>
      <c r="S175" s="244" t="str">
        <f t="shared" si="185"/>
        <v>遊離石灰</v>
      </c>
      <c r="T175" s="242" t="s">
        <v>917</v>
      </c>
      <c r="U175" s="242" t="s">
        <v>620</v>
      </c>
      <c r="V175" s="242" t="str">
        <f t="shared" si="139"/>
        <v>Ⅱ</v>
      </c>
      <c r="W175" s="242"/>
      <c r="X175" s="242" t="s">
        <v>618</v>
      </c>
      <c r="Y175" s="242" t="str">
        <f t="shared" si="186"/>
        <v>Ⅱ</v>
      </c>
      <c r="Z175" s="242" t="str">
        <f t="shared" si="187"/>
        <v>Ⅱ</v>
      </c>
      <c r="AA175" s="242" t="str">
        <f t="shared" si="189"/>
        <v>否</v>
      </c>
      <c r="AB175" s="242" t="str">
        <f t="shared" si="190"/>
        <v>要監視</v>
      </c>
      <c r="AC175" s="242" t="str">
        <f t="shared" si="191"/>
        <v>継続</v>
      </c>
      <c r="AD175" s="242" t="str">
        <f>IF(D175="","",IF(P175="叩き落し",P175,IF(T175="新規確認","－",INDEX($AM$4:$AQ$38,MATCH(K175,$AL$4:$AL$38,0),MATCH(X175,$AM$3:$AQ$3,0)))))</f>
        <v>監視（日常巡視）</v>
      </c>
      <c r="AE175" s="242" t="str">
        <f>IF(D175="","",INDEX($AT$4:$AX$38,MATCH(K175,$AS$4:$AS$38,0),MATCH(X175,$AT$3:$AX$3,0)))</f>
        <v>－</v>
      </c>
      <c r="AF175" s="242" t="str">
        <f>IF(D175="","",INDEX($BA$4:$BE$38,MATCH(K175,$AZ$4:$AZ$38,0),MATCH(X175,$BA$3:$BE$3,0)))</f>
        <v>継続監視</v>
      </c>
      <c r="AG175" s="242"/>
      <c r="AH175" s="243" t="str">
        <f t="shared" si="188"/>
        <v>漏水、0.6m×7.1m 遊離石灰</v>
      </c>
      <c r="AI175" s="243" t="s">
        <v>998</v>
      </c>
      <c r="BG175" s="246">
        <f t="shared" si="141"/>
        <v>21</v>
      </c>
      <c r="BH175" s="243">
        <f t="shared" si="142"/>
        <v>0</v>
      </c>
      <c r="BI175" s="243">
        <f t="shared" si="143"/>
        <v>0</v>
      </c>
      <c r="BJ175" s="243">
        <f t="shared" si="144"/>
        <v>0</v>
      </c>
      <c r="BK175" s="347">
        <f t="shared" si="145"/>
        <v>0</v>
      </c>
      <c r="BL175" s="247">
        <f t="shared" si="146"/>
        <v>0</v>
      </c>
      <c r="BM175" s="244">
        <f t="shared" si="147"/>
        <v>0</v>
      </c>
      <c r="BN175" s="244">
        <f t="shared" si="148"/>
        <v>0</v>
      </c>
      <c r="BO175" s="248">
        <f t="shared" si="149"/>
        <v>0</v>
      </c>
      <c r="BP175" s="249">
        <f t="shared" si="150"/>
        <v>0</v>
      </c>
      <c r="BQ175" s="244">
        <f t="shared" si="151"/>
        <v>0</v>
      </c>
      <c r="BR175" s="244">
        <f t="shared" si="152"/>
        <v>0</v>
      </c>
      <c r="BS175" s="250">
        <f t="shared" si="153"/>
        <v>4.26</v>
      </c>
      <c r="BT175" s="251" t="str">
        <f t="shared" si="154"/>
        <v/>
      </c>
      <c r="BU175" s="346">
        <f t="shared" si="155"/>
        <v>0</v>
      </c>
      <c r="BV175" s="346">
        <f t="shared" si="156"/>
        <v>0</v>
      </c>
      <c r="BW175" s="346">
        <f t="shared" si="157"/>
        <v>0</v>
      </c>
      <c r="BX175" s="348">
        <f t="shared" si="158"/>
        <v>0</v>
      </c>
      <c r="BY175" s="247">
        <f t="shared" si="159"/>
        <v>0</v>
      </c>
      <c r="BZ175" s="244">
        <f t="shared" si="160"/>
        <v>0</v>
      </c>
      <c r="CA175" s="244">
        <f t="shared" si="161"/>
        <v>0</v>
      </c>
      <c r="CB175" s="248">
        <f t="shared" si="162"/>
        <v>0</v>
      </c>
      <c r="CC175" s="247">
        <f t="shared" si="163"/>
        <v>0</v>
      </c>
      <c r="CD175" s="244">
        <f t="shared" si="164"/>
        <v>0</v>
      </c>
      <c r="CE175" s="244">
        <f t="shared" si="165"/>
        <v>0</v>
      </c>
      <c r="CF175" s="244">
        <f t="shared" si="166"/>
        <v>4.26</v>
      </c>
    </row>
    <row r="176" spans="1:84" ht="20.100000000000001" customHeight="1" x14ac:dyDescent="0.15">
      <c r="A176" s="238">
        <v>173</v>
      </c>
      <c r="B176" s="239">
        <v>173</v>
      </c>
      <c r="C176" s="240" t="str">
        <f t="shared" si="182"/>
        <v>21S7</v>
      </c>
      <c r="D176" s="241">
        <v>21</v>
      </c>
      <c r="E176" s="242">
        <v>7</v>
      </c>
      <c r="F176" s="395">
        <f>IF(D176="","",VLOOKUP(D176,'様式A-2'!$B$10:$E$438,4,0))</f>
        <v>191.17000000000002</v>
      </c>
      <c r="G176" s="242" t="s">
        <v>547</v>
      </c>
      <c r="H176" s="242" t="s">
        <v>495</v>
      </c>
      <c r="I176" s="242" t="s">
        <v>347</v>
      </c>
      <c r="J176" s="242" t="s">
        <v>545</v>
      </c>
      <c r="K176" s="242" t="str">
        <f t="shared" si="183"/>
        <v>うき・はく離</v>
      </c>
      <c r="L176" s="342"/>
      <c r="M176" s="342"/>
      <c r="N176" s="342">
        <v>0.1</v>
      </c>
      <c r="O176" s="342">
        <v>0.4</v>
      </c>
      <c r="P176" s="384"/>
      <c r="Q176" s="243" t="str">
        <f t="shared" si="192"/>
        <v xml:space="preserve">0.1m×0.4m </v>
      </c>
      <c r="R176" s="244">
        <f t="shared" si="184"/>
        <v>0.04</v>
      </c>
      <c r="S176" s="244" t="str">
        <f t="shared" si="185"/>
        <v/>
      </c>
      <c r="T176" s="242" t="s">
        <v>760</v>
      </c>
      <c r="U176" s="242" t="s">
        <v>620</v>
      </c>
      <c r="V176" s="242" t="str">
        <f t="shared" si="139"/>
        <v>Ⅱ</v>
      </c>
      <c r="W176" s="242"/>
      <c r="X176" s="242" t="s">
        <v>618</v>
      </c>
      <c r="Y176" s="242" t="str">
        <f t="shared" si="186"/>
        <v>Ⅱ</v>
      </c>
      <c r="Z176" s="242" t="str">
        <f t="shared" si="187"/>
        <v>Ⅱ</v>
      </c>
      <c r="AA176" s="242" t="str">
        <f t="shared" si="189"/>
        <v>否</v>
      </c>
      <c r="AB176" s="242" t="str">
        <f t="shared" si="190"/>
        <v>要監視</v>
      </c>
      <c r="AC176" s="242" t="str">
        <f t="shared" si="191"/>
        <v>継続</v>
      </c>
      <c r="AD176" s="242" t="str">
        <f>IF(D176="","",IF(P176="叩き落し",P176,IF(T176="新規確認","－",INDEX($AM$4:$AQ$38,MATCH(K176,$AL$4:$AL$38,0),MATCH(X176,$AM$3:$AQ$3,0)))))</f>
        <v>監視（日常巡視）</v>
      </c>
      <c r="AE176" s="242" t="str">
        <f>IF(D176="","",INDEX($AT$4:$AX$38,MATCH(K176,$AS$4:$AS$38,0),MATCH(X176,$AT$3:$AX$3,0)))</f>
        <v>－</v>
      </c>
      <c r="AF176" s="242" t="str">
        <f>IF(D176="","",INDEX($BA$4:$BE$38,MATCH(K176,$AZ$4:$AZ$38,0),MATCH(X176,$BA$3:$BE$3,0)))</f>
        <v>継続監視</v>
      </c>
      <c r="AG176" s="242"/>
      <c r="AH176" s="243" t="str">
        <f t="shared" si="188"/>
        <v xml:space="preserve">うき・はく離、0.1m×0.4m </v>
      </c>
      <c r="AI176" s="243" t="str">
        <f t="shared" ref="AI176:AI233" si="193">IF(T176="新規確認","－",IF(T176="進行が認められない",Q176,""))</f>
        <v xml:space="preserve">0.1m×0.4m </v>
      </c>
      <c r="BG176" s="246">
        <f t="shared" si="141"/>
        <v>21</v>
      </c>
      <c r="BH176" s="243">
        <f t="shared" si="142"/>
        <v>0</v>
      </c>
      <c r="BI176" s="243">
        <f t="shared" si="143"/>
        <v>0</v>
      </c>
      <c r="BJ176" s="243">
        <f t="shared" si="144"/>
        <v>0</v>
      </c>
      <c r="BK176" s="347">
        <f t="shared" si="145"/>
        <v>0</v>
      </c>
      <c r="BL176" s="247">
        <f t="shared" si="146"/>
        <v>0</v>
      </c>
      <c r="BM176" s="244">
        <f t="shared" si="147"/>
        <v>0</v>
      </c>
      <c r="BN176" s="244">
        <f t="shared" si="148"/>
        <v>0</v>
      </c>
      <c r="BO176" s="248">
        <f t="shared" si="149"/>
        <v>0.04</v>
      </c>
      <c r="BP176" s="249">
        <f t="shared" si="150"/>
        <v>0</v>
      </c>
      <c r="BQ176" s="244">
        <f t="shared" si="151"/>
        <v>0</v>
      </c>
      <c r="BR176" s="244">
        <f t="shared" si="152"/>
        <v>0</v>
      </c>
      <c r="BS176" s="250">
        <f t="shared" si="153"/>
        <v>0</v>
      </c>
      <c r="BT176" s="251" t="str">
        <f t="shared" si="154"/>
        <v/>
      </c>
      <c r="BU176" s="346">
        <f t="shared" si="155"/>
        <v>0</v>
      </c>
      <c r="BV176" s="346">
        <f t="shared" si="156"/>
        <v>0</v>
      </c>
      <c r="BW176" s="346">
        <f t="shared" si="157"/>
        <v>0</v>
      </c>
      <c r="BX176" s="348">
        <f t="shared" si="158"/>
        <v>0</v>
      </c>
      <c r="BY176" s="247">
        <f t="shared" si="159"/>
        <v>0</v>
      </c>
      <c r="BZ176" s="244">
        <f t="shared" si="160"/>
        <v>0</v>
      </c>
      <c r="CA176" s="244">
        <f t="shared" si="161"/>
        <v>0</v>
      </c>
      <c r="CB176" s="248">
        <f t="shared" si="162"/>
        <v>0.04</v>
      </c>
      <c r="CC176" s="247">
        <f t="shared" si="163"/>
        <v>0</v>
      </c>
      <c r="CD176" s="244">
        <f t="shared" si="164"/>
        <v>0</v>
      </c>
      <c r="CE176" s="244">
        <f t="shared" si="165"/>
        <v>0</v>
      </c>
      <c r="CF176" s="244">
        <f t="shared" si="166"/>
        <v>0</v>
      </c>
    </row>
    <row r="177" spans="1:84" ht="20.100000000000001" customHeight="1" x14ac:dyDescent="0.15">
      <c r="A177" s="238">
        <v>174</v>
      </c>
      <c r="B177" s="239">
        <v>174</v>
      </c>
      <c r="C177" s="240" t="str">
        <f t="shared" si="182"/>
        <v>21S8</v>
      </c>
      <c r="D177" s="241">
        <v>21</v>
      </c>
      <c r="E177" s="242">
        <v>8</v>
      </c>
      <c r="F177" s="395">
        <f>IF(D177="","",VLOOKUP(D177,'様式A-2'!$B$10:$E$438,4,0))</f>
        <v>191.17000000000002</v>
      </c>
      <c r="G177" s="242" t="s">
        <v>346</v>
      </c>
      <c r="H177" s="242" t="s">
        <v>367</v>
      </c>
      <c r="I177" s="242" t="s">
        <v>348</v>
      </c>
      <c r="J177" s="242" t="s">
        <v>348</v>
      </c>
      <c r="K177" s="242" t="str">
        <f t="shared" si="183"/>
        <v>漏水</v>
      </c>
      <c r="L177" s="342"/>
      <c r="M177" s="342"/>
      <c r="N177" s="342">
        <v>0.6</v>
      </c>
      <c r="O177" s="342">
        <v>2</v>
      </c>
      <c r="P177" s="384" t="s">
        <v>1009</v>
      </c>
      <c r="Q177" s="243" t="str">
        <f t="shared" si="192"/>
        <v>0.6m×2.0m 遊離石灰</v>
      </c>
      <c r="R177" s="244">
        <f t="shared" si="184"/>
        <v>1.2</v>
      </c>
      <c r="S177" s="244" t="str">
        <f t="shared" si="185"/>
        <v>遊離石灰</v>
      </c>
      <c r="T177" s="242" t="s">
        <v>760</v>
      </c>
      <c r="U177" s="242" t="s">
        <v>620</v>
      </c>
      <c r="V177" s="242" t="str">
        <f t="shared" si="139"/>
        <v>Ⅱ</v>
      </c>
      <c r="W177" s="242"/>
      <c r="X177" s="242" t="s">
        <v>629</v>
      </c>
      <c r="Y177" s="242" t="str">
        <f t="shared" si="186"/>
        <v>－</v>
      </c>
      <c r="Z177" s="242" t="str">
        <f t="shared" si="187"/>
        <v>－</v>
      </c>
      <c r="AA177" s="242" t="s">
        <v>1106</v>
      </c>
      <c r="AB177" s="242" t="s">
        <v>1106</v>
      </c>
      <c r="AC177" s="242" t="s">
        <v>1106</v>
      </c>
      <c r="AD177" s="242" t="s">
        <v>1092</v>
      </c>
      <c r="AE177" s="242" t="s">
        <v>1092</v>
      </c>
      <c r="AF177" s="242" t="s">
        <v>1092</v>
      </c>
      <c r="AG177" s="242"/>
      <c r="AH177" s="243" t="str">
        <f t="shared" si="188"/>
        <v>漏水、0.6m×2.0m 遊離石灰</v>
      </c>
      <c r="AI177" s="243" t="str">
        <f t="shared" si="193"/>
        <v>0.6m×2.0m 遊離石灰</v>
      </c>
      <c r="BG177" s="246">
        <f t="shared" si="141"/>
        <v>21</v>
      </c>
      <c r="BH177" s="243">
        <f t="shared" si="142"/>
        <v>0</v>
      </c>
      <c r="BI177" s="243">
        <f t="shared" si="143"/>
        <v>0</v>
      </c>
      <c r="BJ177" s="243">
        <f t="shared" si="144"/>
        <v>0</v>
      </c>
      <c r="BK177" s="347">
        <f t="shared" si="145"/>
        <v>0</v>
      </c>
      <c r="BL177" s="247">
        <f t="shared" si="146"/>
        <v>0</v>
      </c>
      <c r="BM177" s="244">
        <f t="shared" si="147"/>
        <v>0</v>
      </c>
      <c r="BN177" s="244">
        <f t="shared" si="148"/>
        <v>0</v>
      </c>
      <c r="BO177" s="248">
        <f t="shared" si="149"/>
        <v>0</v>
      </c>
      <c r="BP177" s="249">
        <f t="shared" si="150"/>
        <v>0</v>
      </c>
      <c r="BQ177" s="244">
        <f t="shared" si="151"/>
        <v>0</v>
      </c>
      <c r="BR177" s="244">
        <f t="shared" si="152"/>
        <v>0</v>
      </c>
      <c r="BS177" s="250">
        <f t="shared" si="153"/>
        <v>0</v>
      </c>
      <c r="BT177" s="251" t="str">
        <f t="shared" si="154"/>
        <v/>
      </c>
      <c r="BU177" s="346">
        <f t="shared" si="155"/>
        <v>0</v>
      </c>
      <c r="BV177" s="346">
        <f t="shared" si="156"/>
        <v>0</v>
      </c>
      <c r="BW177" s="346">
        <f t="shared" si="157"/>
        <v>0</v>
      </c>
      <c r="BX177" s="348">
        <f t="shared" si="158"/>
        <v>0</v>
      </c>
      <c r="BY177" s="247">
        <f t="shared" si="159"/>
        <v>0</v>
      </c>
      <c r="BZ177" s="244">
        <f t="shared" si="160"/>
        <v>0</v>
      </c>
      <c r="CA177" s="244">
        <f t="shared" si="161"/>
        <v>0</v>
      </c>
      <c r="CB177" s="248">
        <f t="shared" si="162"/>
        <v>0</v>
      </c>
      <c r="CC177" s="247">
        <f t="shared" si="163"/>
        <v>0</v>
      </c>
      <c r="CD177" s="244">
        <f t="shared" si="164"/>
        <v>0</v>
      </c>
      <c r="CE177" s="244">
        <f t="shared" si="165"/>
        <v>0</v>
      </c>
      <c r="CF177" s="244">
        <f t="shared" si="166"/>
        <v>0</v>
      </c>
    </row>
    <row r="178" spans="1:84" ht="20.100000000000001" customHeight="1" x14ac:dyDescent="0.15">
      <c r="A178" s="238">
        <v>175</v>
      </c>
      <c r="B178" s="239">
        <v>175</v>
      </c>
      <c r="C178" s="240" t="str">
        <f t="shared" si="182"/>
        <v>21S9</v>
      </c>
      <c r="D178" s="241">
        <v>21</v>
      </c>
      <c r="E178" s="242">
        <v>9</v>
      </c>
      <c r="F178" s="395">
        <f>IF(D178="","",VLOOKUP(D178,'様式A-2'!$B$10:$E$438,4,0))</f>
        <v>191.17000000000002</v>
      </c>
      <c r="G178" s="242" t="s">
        <v>346</v>
      </c>
      <c r="H178" s="242" t="s">
        <v>367</v>
      </c>
      <c r="I178" s="242" t="s">
        <v>347</v>
      </c>
      <c r="J178" s="242" t="s">
        <v>545</v>
      </c>
      <c r="K178" s="242" t="str">
        <f t="shared" si="183"/>
        <v>うき・はく離</v>
      </c>
      <c r="L178" s="342"/>
      <c r="M178" s="342"/>
      <c r="N178" s="342">
        <v>1</v>
      </c>
      <c r="O178" s="342">
        <v>0.3</v>
      </c>
      <c r="P178" s="384"/>
      <c r="Q178" s="243" t="str">
        <f t="shared" si="192"/>
        <v xml:space="preserve">1.0m×0.3m </v>
      </c>
      <c r="R178" s="244">
        <f t="shared" si="184"/>
        <v>0.3</v>
      </c>
      <c r="S178" s="244" t="str">
        <f t="shared" si="185"/>
        <v/>
      </c>
      <c r="T178" s="242" t="s">
        <v>760</v>
      </c>
      <c r="U178" s="242" t="s">
        <v>620</v>
      </c>
      <c r="V178" s="242" t="str">
        <f t="shared" si="139"/>
        <v>Ⅱ</v>
      </c>
      <c r="W178" s="242"/>
      <c r="X178" s="242" t="s">
        <v>629</v>
      </c>
      <c r="Y178" s="242" t="str">
        <f t="shared" si="186"/>
        <v>－</v>
      </c>
      <c r="Z178" s="242" t="str">
        <f t="shared" si="187"/>
        <v>－</v>
      </c>
      <c r="AA178" s="242" t="s">
        <v>1106</v>
      </c>
      <c r="AB178" s="242" t="s">
        <v>1106</v>
      </c>
      <c r="AC178" s="242" t="s">
        <v>1106</v>
      </c>
      <c r="AD178" s="242" t="s">
        <v>1095</v>
      </c>
      <c r="AE178" s="242" t="s">
        <v>1095</v>
      </c>
      <c r="AF178" s="242" t="s">
        <v>1095</v>
      </c>
      <c r="AG178" s="242"/>
      <c r="AH178" s="243" t="str">
        <f t="shared" si="188"/>
        <v xml:space="preserve">うき・はく離、1.0m×0.3m </v>
      </c>
      <c r="AI178" s="243" t="s">
        <v>1010</v>
      </c>
      <c r="BG178" s="246">
        <f t="shared" si="141"/>
        <v>21</v>
      </c>
      <c r="BH178" s="243">
        <f t="shared" si="142"/>
        <v>0</v>
      </c>
      <c r="BI178" s="243">
        <f t="shared" si="143"/>
        <v>0</v>
      </c>
      <c r="BJ178" s="243">
        <f t="shared" si="144"/>
        <v>0</v>
      </c>
      <c r="BK178" s="347">
        <f t="shared" si="145"/>
        <v>0</v>
      </c>
      <c r="BL178" s="247">
        <f t="shared" si="146"/>
        <v>0</v>
      </c>
      <c r="BM178" s="244">
        <f t="shared" si="147"/>
        <v>0</v>
      </c>
      <c r="BN178" s="244">
        <f t="shared" si="148"/>
        <v>0</v>
      </c>
      <c r="BO178" s="248">
        <f t="shared" si="149"/>
        <v>0</v>
      </c>
      <c r="BP178" s="249">
        <f t="shared" si="150"/>
        <v>0</v>
      </c>
      <c r="BQ178" s="244">
        <f t="shared" si="151"/>
        <v>0</v>
      </c>
      <c r="BR178" s="244">
        <f t="shared" si="152"/>
        <v>0</v>
      </c>
      <c r="BS178" s="250">
        <f t="shared" si="153"/>
        <v>0</v>
      </c>
      <c r="BT178" s="251" t="str">
        <f t="shared" si="154"/>
        <v/>
      </c>
      <c r="BU178" s="346">
        <f t="shared" si="155"/>
        <v>0</v>
      </c>
      <c r="BV178" s="346">
        <f t="shared" si="156"/>
        <v>0</v>
      </c>
      <c r="BW178" s="346">
        <f t="shared" si="157"/>
        <v>0</v>
      </c>
      <c r="BX178" s="348">
        <f t="shared" si="158"/>
        <v>0</v>
      </c>
      <c r="BY178" s="247">
        <f t="shared" si="159"/>
        <v>0</v>
      </c>
      <c r="BZ178" s="244">
        <f t="shared" si="160"/>
        <v>0</v>
      </c>
      <c r="CA178" s="244">
        <f t="shared" si="161"/>
        <v>0</v>
      </c>
      <c r="CB178" s="248">
        <f t="shared" si="162"/>
        <v>0</v>
      </c>
      <c r="CC178" s="247">
        <f t="shared" si="163"/>
        <v>0</v>
      </c>
      <c r="CD178" s="244">
        <f t="shared" si="164"/>
        <v>0</v>
      </c>
      <c r="CE178" s="244">
        <f t="shared" si="165"/>
        <v>0</v>
      </c>
      <c r="CF178" s="244">
        <f t="shared" si="166"/>
        <v>0</v>
      </c>
    </row>
    <row r="179" spans="1:84" ht="20.100000000000001" customHeight="1" x14ac:dyDescent="0.15">
      <c r="A179" s="238">
        <v>176</v>
      </c>
      <c r="B179" s="239">
        <v>176</v>
      </c>
      <c r="C179" s="240" t="str">
        <f t="shared" si="182"/>
        <v>21S10</v>
      </c>
      <c r="D179" s="241">
        <v>21</v>
      </c>
      <c r="E179" s="242">
        <v>10</v>
      </c>
      <c r="F179" s="395">
        <f>IF(D179="","",VLOOKUP(D179,'様式A-2'!$B$10:$E$438,4,0))</f>
        <v>191.17000000000002</v>
      </c>
      <c r="G179" s="242" t="s">
        <v>346</v>
      </c>
      <c r="H179" s="242" t="s">
        <v>367</v>
      </c>
      <c r="I179" s="242" t="s">
        <v>347</v>
      </c>
      <c r="J179" s="242" t="s">
        <v>654</v>
      </c>
      <c r="K179" s="242" t="str">
        <f t="shared" si="183"/>
        <v>欠損</v>
      </c>
      <c r="L179" s="342">
        <v>10</v>
      </c>
      <c r="M179" s="342">
        <v>3</v>
      </c>
      <c r="N179" s="342">
        <v>2</v>
      </c>
      <c r="O179" s="342">
        <v>0.1</v>
      </c>
      <c r="P179" s="384" t="s">
        <v>990</v>
      </c>
      <c r="Q179" s="243" t="str">
        <f t="shared" si="192"/>
        <v>2.0m×0.1m ひび割れ有</v>
      </c>
      <c r="R179" s="244">
        <f t="shared" si="184"/>
        <v>0.2</v>
      </c>
      <c r="S179" s="244" t="str">
        <f t="shared" si="185"/>
        <v>ひび割れ有</v>
      </c>
      <c r="T179" s="242" t="s">
        <v>760</v>
      </c>
      <c r="U179" s="242" t="s">
        <v>620</v>
      </c>
      <c r="V179" s="242" t="str">
        <f t="shared" ref="V179:V243" si="194">IF(D179="","",IF(U179="対策区分判定Ⅳ","Ⅳ",IF(U179="対策区分判定Ⅲ","Ⅲ",IF(OR(U179="対策区分判定Ⅱa",U179="対策区分判定Ⅱb"),"Ⅱ",IF(U179="対策区分判定Ⅰ","Ⅰ","－")))))</f>
        <v>Ⅱ</v>
      </c>
      <c r="W179" s="242"/>
      <c r="X179" s="242" t="s">
        <v>629</v>
      </c>
      <c r="Y179" s="242" t="str">
        <f t="shared" si="186"/>
        <v>－</v>
      </c>
      <c r="Z179" s="242" t="str">
        <f t="shared" si="187"/>
        <v>－</v>
      </c>
      <c r="AA179" s="242" t="s">
        <v>1106</v>
      </c>
      <c r="AB179" s="242" t="s">
        <v>1106</v>
      </c>
      <c r="AC179" s="242" t="s">
        <v>1106</v>
      </c>
      <c r="AD179" s="242" t="s">
        <v>1095</v>
      </c>
      <c r="AE179" s="242" t="s">
        <v>1095</v>
      </c>
      <c r="AF179" s="242" t="s">
        <v>1095</v>
      </c>
      <c r="AG179" s="242"/>
      <c r="AH179" s="243" t="str">
        <f t="shared" si="188"/>
        <v>欠損、2.0m×0.1m ひび割れ有</v>
      </c>
      <c r="AI179" s="243" t="s">
        <v>1011</v>
      </c>
      <c r="BG179" s="246">
        <f t="shared" si="141"/>
        <v>21</v>
      </c>
      <c r="BH179" s="243">
        <f t="shared" si="142"/>
        <v>0</v>
      </c>
      <c r="BI179" s="243">
        <f t="shared" si="143"/>
        <v>0</v>
      </c>
      <c r="BJ179" s="243">
        <f t="shared" si="144"/>
        <v>0</v>
      </c>
      <c r="BK179" s="347">
        <f t="shared" si="145"/>
        <v>0</v>
      </c>
      <c r="BL179" s="247">
        <f t="shared" si="146"/>
        <v>0</v>
      </c>
      <c r="BM179" s="244">
        <f t="shared" si="147"/>
        <v>0</v>
      </c>
      <c r="BN179" s="244">
        <f t="shared" si="148"/>
        <v>0</v>
      </c>
      <c r="BO179" s="248">
        <f t="shared" si="149"/>
        <v>0</v>
      </c>
      <c r="BP179" s="249">
        <f t="shared" si="150"/>
        <v>0</v>
      </c>
      <c r="BQ179" s="244">
        <f t="shared" si="151"/>
        <v>0</v>
      </c>
      <c r="BR179" s="244">
        <f t="shared" si="152"/>
        <v>0</v>
      </c>
      <c r="BS179" s="250">
        <f t="shared" si="153"/>
        <v>0</v>
      </c>
      <c r="BT179" s="251">
        <f t="shared" si="154"/>
        <v>21</v>
      </c>
      <c r="BU179" s="346">
        <f t="shared" si="155"/>
        <v>0</v>
      </c>
      <c r="BV179" s="346">
        <f t="shared" si="156"/>
        <v>0</v>
      </c>
      <c r="BW179" s="346">
        <f t="shared" si="157"/>
        <v>0</v>
      </c>
      <c r="BX179" s="348">
        <f t="shared" si="158"/>
        <v>0</v>
      </c>
      <c r="BY179" s="247">
        <f t="shared" si="159"/>
        <v>0</v>
      </c>
      <c r="BZ179" s="244">
        <f t="shared" si="160"/>
        <v>0</v>
      </c>
      <c r="CA179" s="244">
        <f t="shared" si="161"/>
        <v>0</v>
      </c>
      <c r="CB179" s="248">
        <f t="shared" si="162"/>
        <v>0</v>
      </c>
      <c r="CC179" s="247">
        <f t="shared" si="163"/>
        <v>0</v>
      </c>
      <c r="CD179" s="244">
        <f t="shared" si="164"/>
        <v>0</v>
      </c>
      <c r="CE179" s="244">
        <f t="shared" si="165"/>
        <v>0</v>
      </c>
      <c r="CF179" s="244">
        <f t="shared" si="166"/>
        <v>0</v>
      </c>
    </row>
    <row r="180" spans="1:84" ht="20.100000000000001" customHeight="1" x14ac:dyDescent="0.15">
      <c r="A180" s="238">
        <v>177</v>
      </c>
      <c r="B180" s="239">
        <v>177</v>
      </c>
      <c r="C180" s="240" t="str">
        <f t="shared" si="182"/>
        <v>22S1</v>
      </c>
      <c r="D180" s="241">
        <v>22</v>
      </c>
      <c r="E180" s="242">
        <f>IF(D180="","",COUNTIF($D$4:D180,D180))</f>
        <v>1</v>
      </c>
      <c r="F180" s="395">
        <f>IF(D180="","",VLOOKUP(D180,'様式A-2'!$B$10:$E$438,4,0))</f>
        <v>200.21700000000001</v>
      </c>
      <c r="G180" s="242" t="s">
        <v>547</v>
      </c>
      <c r="H180" s="242" t="s">
        <v>496</v>
      </c>
      <c r="I180" s="242" t="s">
        <v>347</v>
      </c>
      <c r="J180" s="242" t="s">
        <v>545</v>
      </c>
      <c r="K180" s="242" t="str">
        <f t="shared" si="183"/>
        <v>うき・はく離</v>
      </c>
      <c r="L180" s="342"/>
      <c r="M180" s="342"/>
      <c r="N180" s="342">
        <v>0.2</v>
      </c>
      <c r="O180" s="342">
        <v>8.9</v>
      </c>
      <c r="P180" s="384"/>
      <c r="Q180" s="243" t="str">
        <f t="shared" si="192"/>
        <v xml:space="preserve">0.2m×8.9m </v>
      </c>
      <c r="R180" s="244">
        <f t="shared" si="184"/>
        <v>1.78</v>
      </c>
      <c r="S180" s="244" t="str">
        <f t="shared" si="185"/>
        <v/>
      </c>
      <c r="T180" s="242" t="s">
        <v>760</v>
      </c>
      <c r="U180" s="242" t="s">
        <v>620</v>
      </c>
      <c r="V180" s="242" t="str">
        <f t="shared" si="194"/>
        <v>Ⅱ</v>
      </c>
      <c r="W180" s="242"/>
      <c r="X180" s="242" t="s">
        <v>618</v>
      </c>
      <c r="Y180" s="242" t="str">
        <f t="shared" si="186"/>
        <v>Ⅱ</v>
      </c>
      <c r="Z180" s="242" t="str">
        <f t="shared" si="187"/>
        <v>Ⅱ</v>
      </c>
      <c r="AA180" s="242" t="str">
        <f t="shared" si="189"/>
        <v>否</v>
      </c>
      <c r="AB180" s="242" t="str">
        <f t="shared" si="190"/>
        <v>要監視</v>
      </c>
      <c r="AC180" s="242" t="str">
        <f t="shared" ref="AC180:AC182" si="195">IF(D180="","",IF(T180="対策済","済",IF(AND(T180="新規確認",W180=""),"未",IF(AND(W180&lt;&gt;"Ⅰ",X180="Ⅰ"),"済","継続"))))</f>
        <v>継続</v>
      </c>
      <c r="AD180" s="242" t="str">
        <f>IF(D180="","",IF(P180="叩き落し",P180,IF(T180="新規確認","－",INDEX($AM$4:$AQ$38,MATCH(K180,$AL$4:$AL$38,0),MATCH(X180,$AM$3:$AQ$3,0)))))</f>
        <v>監視（日常巡視）</v>
      </c>
      <c r="AE180" s="242" t="str">
        <f>IF(D180="","",INDEX($AT$4:$AX$38,MATCH(K180,$AS$4:$AS$38,0),MATCH(X180,$AT$3:$AX$3,0)))</f>
        <v>－</v>
      </c>
      <c r="AF180" s="242" t="str">
        <f>IF(D180="","",INDEX($BA$4:$BE$38,MATCH(K180,$AZ$4:$AZ$38,0),MATCH(X180,$BA$3:$BE$3,0)))</f>
        <v>継続監視</v>
      </c>
      <c r="AG180" s="242"/>
      <c r="AH180" s="243" t="str">
        <f t="shared" si="188"/>
        <v xml:space="preserve">うき・はく離、0.2m×8.9m </v>
      </c>
      <c r="AI180" s="394" t="s">
        <v>1024</v>
      </c>
      <c r="BG180" s="246">
        <f t="shared" si="141"/>
        <v>22</v>
      </c>
      <c r="BH180" s="243">
        <f t="shared" si="142"/>
        <v>0</v>
      </c>
      <c r="BI180" s="243">
        <f t="shared" si="143"/>
        <v>0</v>
      </c>
      <c r="BJ180" s="243">
        <f t="shared" si="144"/>
        <v>0</v>
      </c>
      <c r="BK180" s="347">
        <f t="shared" si="145"/>
        <v>0</v>
      </c>
      <c r="BL180" s="247">
        <f t="shared" si="146"/>
        <v>0</v>
      </c>
      <c r="BM180" s="244">
        <f t="shared" si="147"/>
        <v>0</v>
      </c>
      <c r="BN180" s="244">
        <f t="shared" si="148"/>
        <v>0</v>
      </c>
      <c r="BO180" s="248">
        <f t="shared" si="149"/>
        <v>1.78</v>
      </c>
      <c r="BP180" s="249">
        <f t="shared" si="150"/>
        <v>0</v>
      </c>
      <c r="BQ180" s="244">
        <f t="shared" si="151"/>
        <v>0</v>
      </c>
      <c r="BR180" s="244">
        <f t="shared" si="152"/>
        <v>0</v>
      </c>
      <c r="BS180" s="250">
        <f t="shared" si="153"/>
        <v>0</v>
      </c>
      <c r="BT180" s="251" t="str">
        <f t="shared" si="154"/>
        <v/>
      </c>
      <c r="BU180" s="346">
        <f t="shared" si="155"/>
        <v>0</v>
      </c>
      <c r="BV180" s="346">
        <f t="shared" si="156"/>
        <v>0</v>
      </c>
      <c r="BW180" s="346">
        <f t="shared" si="157"/>
        <v>0</v>
      </c>
      <c r="BX180" s="348">
        <f t="shared" si="158"/>
        <v>0</v>
      </c>
      <c r="BY180" s="247">
        <f t="shared" si="159"/>
        <v>0</v>
      </c>
      <c r="BZ180" s="244">
        <f t="shared" si="160"/>
        <v>0</v>
      </c>
      <c r="CA180" s="244">
        <f t="shared" si="161"/>
        <v>0</v>
      </c>
      <c r="CB180" s="248">
        <f t="shared" si="162"/>
        <v>1.78</v>
      </c>
      <c r="CC180" s="247">
        <f t="shared" si="163"/>
        <v>0</v>
      </c>
      <c r="CD180" s="244">
        <f t="shared" si="164"/>
        <v>0</v>
      </c>
      <c r="CE180" s="244">
        <f t="shared" si="165"/>
        <v>0</v>
      </c>
      <c r="CF180" s="244">
        <f t="shared" si="166"/>
        <v>0</v>
      </c>
    </row>
    <row r="181" spans="1:84" ht="20.100000000000001" customHeight="1" x14ac:dyDescent="0.15">
      <c r="A181" s="238">
        <v>178</v>
      </c>
      <c r="B181" s="239">
        <v>178</v>
      </c>
      <c r="C181" s="240" t="str">
        <f t="shared" si="182"/>
        <v>22S5</v>
      </c>
      <c r="D181" s="241">
        <v>22</v>
      </c>
      <c r="E181" s="242">
        <v>5</v>
      </c>
      <c r="F181" s="395">
        <f>IF(D181="","",VLOOKUP(D181,'様式A-2'!$B$10:$E$438,4,0))</f>
        <v>200.21700000000001</v>
      </c>
      <c r="G181" s="242" t="s">
        <v>547</v>
      </c>
      <c r="H181" s="242" t="s">
        <v>498</v>
      </c>
      <c r="I181" s="242" t="s">
        <v>347</v>
      </c>
      <c r="J181" s="242" t="s">
        <v>887</v>
      </c>
      <c r="K181" s="242" t="str">
        <f t="shared" si="183"/>
        <v>補修跡</v>
      </c>
      <c r="L181" s="342"/>
      <c r="M181" s="342"/>
      <c r="N181" s="342">
        <v>1.4</v>
      </c>
      <c r="O181" s="342">
        <v>2.4</v>
      </c>
      <c r="P181" s="384" t="s">
        <v>854</v>
      </c>
      <c r="Q181" s="243" t="str">
        <f t="shared" si="192"/>
        <v>1.4m×2.4m メッシュシート</v>
      </c>
      <c r="R181" s="244">
        <f t="shared" si="184"/>
        <v>3.36</v>
      </c>
      <c r="S181" s="244" t="str">
        <f t="shared" si="185"/>
        <v>メッシュシート</v>
      </c>
      <c r="T181" s="242" t="s">
        <v>641</v>
      </c>
      <c r="U181" s="242" t="s">
        <v>645</v>
      </c>
      <c r="V181" s="242" t="str">
        <f t="shared" si="194"/>
        <v>Ⅱ</v>
      </c>
      <c r="W181" s="242"/>
      <c r="X181" s="242" t="s">
        <v>617</v>
      </c>
      <c r="Y181" s="242" t="str">
        <f t="shared" si="186"/>
        <v>Ⅰ</v>
      </c>
      <c r="Z181" s="242" t="str">
        <f t="shared" si="187"/>
        <v>Ⅰ</v>
      </c>
      <c r="AA181" s="242" t="str">
        <f t="shared" si="189"/>
        <v>否</v>
      </c>
      <c r="AB181" s="242" t="str">
        <f t="shared" si="190"/>
        <v>否</v>
      </c>
      <c r="AC181" s="242" t="str">
        <f t="shared" si="195"/>
        <v>済</v>
      </c>
      <c r="AD181" s="242" t="str">
        <f>IF(D181="","",IF(P181="叩き落し",P181,IF(T181="新規確認","－",INDEX($AM$4:$AQ$38,MATCH(K181,$AL$4:$AL$38,0),MATCH(X181,$AM$3:$AQ$3,0)))))</f>
        <v>－</v>
      </c>
      <c r="AE181" s="242" t="str">
        <f>IF(D181="","",INDEX($AT$4:$AX$38,MATCH(K181,$AS$4:$AS$38,0),MATCH(X181,$AT$3:$AX$3,0)))</f>
        <v>－</v>
      </c>
      <c r="AF181" s="242" t="str">
        <f>IF(D181="","",INDEX($BA$4:$BE$38,MATCH(K181,$AZ$4:$AZ$38,0),MATCH(X181,$BA$3:$BE$3,0)))</f>
        <v>－</v>
      </c>
      <c r="AG181" s="242"/>
      <c r="AH181" s="243" t="str">
        <f t="shared" si="188"/>
        <v>補修跡、1.4m×2.4m メッシュシート</v>
      </c>
      <c r="AI181" s="243" t="s">
        <v>1012</v>
      </c>
      <c r="BG181" s="246">
        <f t="shared" si="141"/>
        <v>22</v>
      </c>
      <c r="BH181" s="243">
        <f t="shared" si="142"/>
        <v>0</v>
      </c>
      <c r="BI181" s="243">
        <f t="shared" si="143"/>
        <v>0</v>
      </c>
      <c r="BJ181" s="243">
        <f t="shared" si="144"/>
        <v>0</v>
      </c>
      <c r="BK181" s="347">
        <f t="shared" si="145"/>
        <v>0</v>
      </c>
      <c r="BL181" s="247">
        <f t="shared" si="146"/>
        <v>0</v>
      </c>
      <c r="BM181" s="244">
        <f t="shared" si="147"/>
        <v>0</v>
      </c>
      <c r="BN181" s="244">
        <f t="shared" si="148"/>
        <v>0</v>
      </c>
      <c r="BO181" s="248">
        <f t="shared" si="149"/>
        <v>0</v>
      </c>
      <c r="BP181" s="249">
        <f t="shared" si="150"/>
        <v>0</v>
      </c>
      <c r="BQ181" s="244">
        <f t="shared" si="151"/>
        <v>0</v>
      </c>
      <c r="BR181" s="244">
        <f t="shared" si="152"/>
        <v>0</v>
      </c>
      <c r="BS181" s="250">
        <f t="shared" si="153"/>
        <v>0</v>
      </c>
      <c r="BT181" s="251" t="str">
        <f t="shared" si="154"/>
        <v/>
      </c>
      <c r="BU181" s="346">
        <f t="shared" si="155"/>
        <v>0</v>
      </c>
      <c r="BV181" s="346">
        <f t="shared" si="156"/>
        <v>0</v>
      </c>
      <c r="BW181" s="346">
        <f t="shared" si="157"/>
        <v>0</v>
      </c>
      <c r="BX181" s="348">
        <f t="shared" si="158"/>
        <v>0</v>
      </c>
      <c r="BY181" s="247">
        <f t="shared" si="159"/>
        <v>0</v>
      </c>
      <c r="BZ181" s="244">
        <f t="shared" si="160"/>
        <v>0</v>
      </c>
      <c r="CA181" s="244">
        <f t="shared" si="161"/>
        <v>0</v>
      </c>
      <c r="CB181" s="248">
        <f t="shared" si="162"/>
        <v>0</v>
      </c>
      <c r="CC181" s="247">
        <f t="shared" si="163"/>
        <v>0</v>
      </c>
      <c r="CD181" s="244">
        <f t="shared" si="164"/>
        <v>0</v>
      </c>
      <c r="CE181" s="244">
        <f t="shared" si="165"/>
        <v>0</v>
      </c>
      <c r="CF181" s="244">
        <f t="shared" si="166"/>
        <v>0</v>
      </c>
    </row>
    <row r="182" spans="1:84" ht="20.100000000000001" customHeight="1" x14ac:dyDescent="0.15">
      <c r="A182" s="238">
        <v>179</v>
      </c>
      <c r="B182" s="239">
        <v>179</v>
      </c>
      <c r="C182" s="240" t="str">
        <f t="shared" si="182"/>
        <v>22S6</v>
      </c>
      <c r="D182" s="241">
        <v>22</v>
      </c>
      <c r="E182" s="242">
        <v>6</v>
      </c>
      <c r="F182" s="395">
        <f>IF(D182="","",VLOOKUP(D182,'様式A-2'!$B$10:$E$438,4,0))</f>
        <v>200.21700000000001</v>
      </c>
      <c r="G182" s="242" t="s">
        <v>547</v>
      </c>
      <c r="H182" s="242" t="s">
        <v>497</v>
      </c>
      <c r="I182" s="242" t="s">
        <v>347</v>
      </c>
      <c r="J182" s="242" t="s">
        <v>545</v>
      </c>
      <c r="K182" s="242" t="str">
        <f t="shared" si="183"/>
        <v>うき・はく離</v>
      </c>
      <c r="L182" s="342"/>
      <c r="M182" s="342"/>
      <c r="N182" s="342">
        <v>0.15</v>
      </c>
      <c r="O182" s="342">
        <v>0.1</v>
      </c>
      <c r="P182" s="384" t="s">
        <v>1014</v>
      </c>
      <c r="Q182" s="243" t="str">
        <f>IF(C182="","",IF(J182="ひび割れ","幅"&amp;TEXT(L182,"0.0")&amp;"mm×長さ"&amp;TEXT(M182,"0.0")&amp;"m",IF(N182="",P182,IF(J182="その他",P182&amp;"、"&amp;TEXT(N182,"0.0")&amp;"m×"&amp;TEXT(O182,"0.0")&amp;"m ",TEXT(N182,"0.00")&amp;"m×"&amp;TEXT(O182,"0.0")&amp;"m "&amp;P182))))</f>
        <v>0.15m×0.1m (一部はく落)</v>
      </c>
      <c r="R182" s="244">
        <f t="shared" si="184"/>
        <v>0.02</v>
      </c>
      <c r="S182" s="244" t="str">
        <f t="shared" si="185"/>
        <v>(一部はく落)</v>
      </c>
      <c r="T182" s="242" t="s">
        <v>760</v>
      </c>
      <c r="U182" s="242" t="s">
        <v>645</v>
      </c>
      <c r="V182" s="242" t="str">
        <f t="shared" si="194"/>
        <v>Ⅱ</v>
      </c>
      <c r="W182" s="242"/>
      <c r="X182" s="242" t="s">
        <v>618</v>
      </c>
      <c r="Y182" s="242" t="str">
        <f t="shared" si="186"/>
        <v>Ⅱ</v>
      </c>
      <c r="Z182" s="242" t="str">
        <f t="shared" si="187"/>
        <v>Ⅱ</v>
      </c>
      <c r="AA182" s="242" t="str">
        <f t="shared" si="189"/>
        <v>否</v>
      </c>
      <c r="AB182" s="242" t="str">
        <f t="shared" si="190"/>
        <v>要監視</v>
      </c>
      <c r="AC182" s="242" t="str">
        <f t="shared" si="195"/>
        <v>継続</v>
      </c>
      <c r="AD182" s="242" t="str">
        <f>IF(D182="","",IF(P182="叩き落し",P182,IF(T182="新規確認","－",INDEX($AM$4:$AQ$38,MATCH(K182,$AL$4:$AL$38,0),MATCH(X182,$AM$3:$AQ$3,0)))))</f>
        <v>監視（日常巡視）</v>
      </c>
      <c r="AE182" s="242" t="str">
        <f>IF(D182="","",INDEX($AT$4:$AX$38,MATCH(K182,$AS$4:$AS$38,0),MATCH(X182,$AT$3:$AX$3,0)))</f>
        <v>－</v>
      </c>
      <c r="AF182" s="242" t="str">
        <f>IF(D182="","",INDEX($BA$4:$BE$38,MATCH(K182,$AZ$4:$AZ$38,0),MATCH(X182,$BA$3:$BE$3,0)))</f>
        <v>継続監視</v>
      </c>
      <c r="AG182" s="242"/>
      <c r="AH182" s="243" t="str">
        <f t="shared" si="188"/>
        <v>うき・はく離、0.15m×0.1m (一部はく落)</v>
      </c>
      <c r="AI182" s="243" t="s">
        <v>1013</v>
      </c>
      <c r="BG182" s="246">
        <f t="shared" si="141"/>
        <v>22</v>
      </c>
      <c r="BH182" s="243">
        <f t="shared" si="142"/>
        <v>0</v>
      </c>
      <c r="BI182" s="243">
        <f t="shared" si="143"/>
        <v>0</v>
      </c>
      <c r="BJ182" s="243">
        <f t="shared" si="144"/>
        <v>0</v>
      </c>
      <c r="BK182" s="347">
        <f t="shared" si="145"/>
        <v>0</v>
      </c>
      <c r="BL182" s="247">
        <f t="shared" si="146"/>
        <v>0</v>
      </c>
      <c r="BM182" s="244">
        <f t="shared" si="147"/>
        <v>0</v>
      </c>
      <c r="BN182" s="244">
        <f t="shared" si="148"/>
        <v>0</v>
      </c>
      <c r="BO182" s="248">
        <f t="shared" si="149"/>
        <v>0.02</v>
      </c>
      <c r="BP182" s="249">
        <f t="shared" si="150"/>
        <v>0</v>
      </c>
      <c r="BQ182" s="244">
        <f t="shared" si="151"/>
        <v>0</v>
      </c>
      <c r="BR182" s="244">
        <f t="shared" si="152"/>
        <v>0</v>
      </c>
      <c r="BS182" s="250">
        <f t="shared" si="153"/>
        <v>0</v>
      </c>
      <c r="BT182" s="251" t="str">
        <f t="shared" si="154"/>
        <v/>
      </c>
      <c r="BU182" s="346">
        <f t="shared" si="155"/>
        <v>0</v>
      </c>
      <c r="BV182" s="346">
        <f t="shared" si="156"/>
        <v>0</v>
      </c>
      <c r="BW182" s="346">
        <f t="shared" si="157"/>
        <v>0</v>
      </c>
      <c r="BX182" s="348">
        <f t="shared" si="158"/>
        <v>0</v>
      </c>
      <c r="BY182" s="247">
        <f t="shared" si="159"/>
        <v>0</v>
      </c>
      <c r="BZ182" s="244">
        <f t="shared" si="160"/>
        <v>0</v>
      </c>
      <c r="CA182" s="244">
        <f t="shared" si="161"/>
        <v>0</v>
      </c>
      <c r="CB182" s="248">
        <f t="shared" si="162"/>
        <v>0.02</v>
      </c>
      <c r="CC182" s="247">
        <f t="shared" si="163"/>
        <v>0</v>
      </c>
      <c r="CD182" s="244">
        <f t="shared" si="164"/>
        <v>0</v>
      </c>
      <c r="CE182" s="244">
        <f t="shared" si="165"/>
        <v>0</v>
      </c>
      <c r="CF182" s="244">
        <f t="shared" si="166"/>
        <v>0</v>
      </c>
    </row>
    <row r="183" spans="1:84" ht="20.100000000000001" customHeight="1" x14ac:dyDescent="0.15">
      <c r="A183" s="238">
        <v>180</v>
      </c>
      <c r="B183" s="239">
        <v>180</v>
      </c>
      <c r="C183" s="240" t="str">
        <f t="shared" si="182"/>
        <v>22S7</v>
      </c>
      <c r="D183" s="241">
        <v>22</v>
      </c>
      <c r="E183" s="242">
        <v>7</v>
      </c>
      <c r="F183" s="395">
        <f>IF(D183="","",VLOOKUP(D183,'様式A-2'!$B$10:$E$438,4,0))</f>
        <v>200.21700000000001</v>
      </c>
      <c r="G183" s="242" t="s">
        <v>346</v>
      </c>
      <c r="H183" s="242" t="s">
        <v>367</v>
      </c>
      <c r="I183" s="242" t="s">
        <v>348</v>
      </c>
      <c r="J183" s="242" t="s">
        <v>348</v>
      </c>
      <c r="K183" s="242" t="str">
        <f t="shared" si="183"/>
        <v>漏水</v>
      </c>
      <c r="L183" s="342"/>
      <c r="M183" s="342"/>
      <c r="N183" s="342">
        <v>0.2</v>
      </c>
      <c r="O183" s="342">
        <v>1.4</v>
      </c>
      <c r="P183" s="384" t="s">
        <v>1026</v>
      </c>
      <c r="Q183" s="243" t="str">
        <f t="shared" si="192"/>
        <v>0.2m×1.4m にじみ、遊離石灰</v>
      </c>
      <c r="R183" s="244">
        <f t="shared" si="184"/>
        <v>0.28000000000000003</v>
      </c>
      <c r="S183" s="244" t="str">
        <f t="shared" si="185"/>
        <v>にじみ、遊離石灰</v>
      </c>
      <c r="T183" s="242" t="s">
        <v>760</v>
      </c>
      <c r="U183" s="242" t="s">
        <v>620</v>
      </c>
      <c r="V183" s="242" t="str">
        <f t="shared" si="194"/>
        <v>Ⅱ</v>
      </c>
      <c r="W183" s="242"/>
      <c r="X183" s="242" t="s">
        <v>629</v>
      </c>
      <c r="Y183" s="242" t="str">
        <f t="shared" si="186"/>
        <v>－</v>
      </c>
      <c r="Z183" s="242" t="str">
        <f t="shared" si="187"/>
        <v>－</v>
      </c>
      <c r="AA183" s="242" t="s">
        <v>1106</v>
      </c>
      <c r="AB183" s="242" t="s">
        <v>1106</v>
      </c>
      <c r="AC183" s="242" t="s">
        <v>1106</v>
      </c>
      <c r="AD183" s="242" t="s">
        <v>1095</v>
      </c>
      <c r="AE183" s="242" t="s">
        <v>1095</v>
      </c>
      <c r="AF183" s="242" t="s">
        <v>1095</v>
      </c>
      <c r="AG183" s="242"/>
      <c r="AH183" s="243" t="str">
        <f t="shared" si="188"/>
        <v>漏水、0.2m×1.4m にじみ、遊離石灰</v>
      </c>
      <c r="AI183" s="243" t="str">
        <f t="shared" si="193"/>
        <v>0.2m×1.4m にじみ、遊離石灰</v>
      </c>
      <c r="BG183" s="246">
        <f t="shared" si="141"/>
        <v>22</v>
      </c>
      <c r="BH183" s="243">
        <f t="shared" si="142"/>
        <v>0</v>
      </c>
      <c r="BI183" s="243">
        <f t="shared" si="143"/>
        <v>0</v>
      </c>
      <c r="BJ183" s="243">
        <f t="shared" si="144"/>
        <v>0</v>
      </c>
      <c r="BK183" s="347">
        <f t="shared" si="145"/>
        <v>0</v>
      </c>
      <c r="BL183" s="247">
        <f t="shared" si="146"/>
        <v>0</v>
      </c>
      <c r="BM183" s="244">
        <f t="shared" si="147"/>
        <v>0</v>
      </c>
      <c r="BN183" s="244">
        <f t="shared" si="148"/>
        <v>0</v>
      </c>
      <c r="BO183" s="248">
        <f t="shared" si="149"/>
        <v>0</v>
      </c>
      <c r="BP183" s="249">
        <f t="shared" si="150"/>
        <v>0</v>
      </c>
      <c r="BQ183" s="244">
        <f t="shared" si="151"/>
        <v>0</v>
      </c>
      <c r="BR183" s="244">
        <f t="shared" si="152"/>
        <v>0</v>
      </c>
      <c r="BS183" s="250">
        <f t="shared" si="153"/>
        <v>0</v>
      </c>
      <c r="BT183" s="251" t="str">
        <f t="shared" si="154"/>
        <v/>
      </c>
      <c r="BU183" s="346">
        <f t="shared" si="155"/>
        <v>0</v>
      </c>
      <c r="BV183" s="346">
        <f t="shared" si="156"/>
        <v>0</v>
      </c>
      <c r="BW183" s="346">
        <f t="shared" si="157"/>
        <v>0</v>
      </c>
      <c r="BX183" s="348">
        <f t="shared" si="158"/>
        <v>0</v>
      </c>
      <c r="BY183" s="247">
        <f t="shared" si="159"/>
        <v>0</v>
      </c>
      <c r="BZ183" s="244">
        <f t="shared" si="160"/>
        <v>0</v>
      </c>
      <c r="CA183" s="244">
        <f t="shared" si="161"/>
        <v>0</v>
      </c>
      <c r="CB183" s="248">
        <f t="shared" si="162"/>
        <v>0</v>
      </c>
      <c r="CC183" s="247">
        <f t="shared" si="163"/>
        <v>0</v>
      </c>
      <c r="CD183" s="244">
        <f t="shared" si="164"/>
        <v>0</v>
      </c>
      <c r="CE183" s="244">
        <f t="shared" si="165"/>
        <v>0</v>
      </c>
      <c r="CF183" s="244">
        <f t="shared" si="166"/>
        <v>0</v>
      </c>
    </row>
    <row r="184" spans="1:84" ht="20.100000000000001" customHeight="1" x14ac:dyDescent="0.15">
      <c r="A184" s="238">
        <v>181</v>
      </c>
      <c r="B184" s="239">
        <v>181</v>
      </c>
      <c r="C184" s="240" t="str">
        <f t="shared" si="182"/>
        <v>22S8</v>
      </c>
      <c r="D184" s="241">
        <v>22</v>
      </c>
      <c r="E184" s="242">
        <v>8</v>
      </c>
      <c r="F184" s="395">
        <f>IF(D184="","",VLOOKUP(D184,'様式A-2'!$B$10:$E$438,4,0))</f>
        <v>200.21700000000001</v>
      </c>
      <c r="G184" s="242" t="s">
        <v>346</v>
      </c>
      <c r="H184" s="242" t="s">
        <v>367</v>
      </c>
      <c r="I184" s="242" t="s">
        <v>347</v>
      </c>
      <c r="J184" s="242" t="s">
        <v>654</v>
      </c>
      <c r="K184" s="242" t="str">
        <f t="shared" si="183"/>
        <v>欠損</v>
      </c>
      <c r="L184" s="342"/>
      <c r="M184" s="342"/>
      <c r="N184" s="342">
        <v>0.2</v>
      </c>
      <c r="O184" s="342">
        <v>0.05</v>
      </c>
      <c r="P184" s="384"/>
      <c r="Q184" s="243" t="str">
        <f>IF(C184="","",IF(J184="ひび割れ","幅"&amp;TEXT(L184,"0.0")&amp;"mm×長さ"&amp;TEXT(M184,"0.0")&amp;"m",IF(N184="",P184,IF(J184="その他",P184&amp;"、"&amp;TEXT(N184,"0.0")&amp;"m×"&amp;TEXT(O184,"0.0")&amp;"m ",TEXT(N184,"0.0")&amp;"m×"&amp;TEXT(O184,"0.00")&amp;"m "&amp;P184))))</f>
        <v xml:space="preserve">0.2m×0.05m </v>
      </c>
      <c r="R184" s="244">
        <f t="shared" si="184"/>
        <v>0.01</v>
      </c>
      <c r="S184" s="244" t="str">
        <f t="shared" si="185"/>
        <v/>
      </c>
      <c r="T184" s="242" t="s">
        <v>760</v>
      </c>
      <c r="U184" s="242" t="s">
        <v>620</v>
      </c>
      <c r="V184" s="242" t="str">
        <f t="shared" si="194"/>
        <v>Ⅱ</v>
      </c>
      <c r="W184" s="242"/>
      <c r="X184" s="242" t="s">
        <v>629</v>
      </c>
      <c r="Y184" s="242" t="str">
        <f t="shared" si="186"/>
        <v>－</v>
      </c>
      <c r="Z184" s="242" t="str">
        <f t="shared" si="187"/>
        <v>－</v>
      </c>
      <c r="AA184" s="242" t="s">
        <v>1106</v>
      </c>
      <c r="AB184" s="242" t="s">
        <v>1106</v>
      </c>
      <c r="AC184" s="242" t="s">
        <v>1106</v>
      </c>
      <c r="AD184" s="242" t="s">
        <v>1095</v>
      </c>
      <c r="AE184" s="242" t="s">
        <v>1095</v>
      </c>
      <c r="AF184" s="242" t="s">
        <v>1095</v>
      </c>
      <c r="AG184" s="242"/>
      <c r="AH184" s="243" t="str">
        <f t="shared" si="188"/>
        <v xml:space="preserve">欠損、0.2m×0.05m </v>
      </c>
      <c r="AI184" s="243" t="s">
        <v>1015</v>
      </c>
      <c r="BG184" s="246">
        <f t="shared" si="141"/>
        <v>22</v>
      </c>
      <c r="BH184" s="243">
        <f t="shared" si="142"/>
        <v>0</v>
      </c>
      <c r="BI184" s="243">
        <f t="shared" si="143"/>
        <v>0</v>
      </c>
      <c r="BJ184" s="243">
        <f t="shared" si="144"/>
        <v>0</v>
      </c>
      <c r="BK184" s="347">
        <f t="shared" si="145"/>
        <v>0</v>
      </c>
      <c r="BL184" s="247">
        <f t="shared" si="146"/>
        <v>0</v>
      </c>
      <c r="BM184" s="244">
        <f t="shared" si="147"/>
        <v>0</v>
      </c>
      <c r="BN184" s="244">
        <f t="shared" si="148"/>
        <v>0</v>
      </c>
      <c r="BO184" s="248">
        <f t="shared" si="149"/>
        <v>0</v>
      </c>
      <c r="BP184" s="249">
        <f t="shared" si="150"/>
        <v>0</v>
      </c>
      <c r="BQ184" s="244">
        <f t="shared" si="151"/>
        <v>0</v>
      </c>
      <c r="BR184" s="244">
        <f t="shared" si="152"/>
        <v>0</v>
      </c>
      <c r="BS184" s="250">
        <f t="shared" si="153"/>
        <v>0</v>
      </c>
      <c r="BT184" s="251" t="str">
        <f t="shared" si="154"/>
        <v/>
      </c>
      <c r="BU184" s="346">
        <f t="shared" si="155"/>
        <v>0</v>
      </c>
      <c r="BV184" s="346">
        <f t="shared" si="156"/>
        <v>0</v>
      </c>
      <c r="BW184" s="346">
        <f t="shared" si="157"/>
        <v>0</v>
      </c>
      <c r="BX184" s="348">
        <f t="shared" si="158"/>
        <v>0</v>
      </c>
      <c r="BY184" s="247">
        <f t="shared" si="159"/>
        <v>0</v>
      </c>
      <c r="BZ184" s="244">
        <f t="shared" si="160"/>
        <v>0</v>
      </c>
      <c r="CA184" s="244">
        <f t="shared" si="161"/>
        <v>0</v>
      </c>
      <c r="CB184" s="248">
        <f t="shared" si="162"/>
        <v>0</v>
      </c>
      <c r="CC184" s="247">
        <f t="shared" si="163"/>
        <v>0</v>
      </c>
      <c r="CD184" s="244">
        <f t="shared" si="164"/>
        <v>0</v>
      </c>
      <c r="CE184" s="244">
        <f t="shared" si="165"/>
        <v>0</v>
      </c>
      <c r="CF184" s="244">
        <f t="shared" si="166"/>
        <v>0</v>
      </c>
    </row>
    <row r="185" spans="1:84" ht="20.100000000000001" customHeight="1" x14ac:dyDescent="0.15">
      <c r="A185" s="238">
        <v>182</v>
      </c>
      <c r="B185" s="239">
        <v>182</v>
      </c>
      <c r="C185" s="240" t="str">
        <f t="shared" si="182"/>
        <v>22S9</v>
      </c>
      <c r="D185" s="241">
        <v>22</v>
      </c>
      <c r="E185" s="242">
        <v>9</v>
      </c>
      <c r="F185" s="395">
        <f>IF(D185="","",VLOOKUP(D185,'様式A-2'!$B$10:$E$438,4,0))</f>
        <v>200.21700000000001</v>
      </c>
      <c r="G185" s="242" t="s">
        <v>346</v>
      </c>
      <c r="H185" s="242" t="s">
        <v>884</v>
      </c>
      <c r="I185" s="242" t="s">
        <v>347</v>
      </c>
      <c r="J185" s="242" t="s">
        <v>657</v>
      </c>
      <c r="K185" s="242" t="str">
        <f t="shared" si="183"/>
        <v>破損</v>
      </c>
      <c r="L185" s="342"/>
      <c r="M185" s="342"/>
      <c r="N185" s="342">
        <v>0.2</v>
      </c>
      <c r="O185" s="342">
        <v>0.5</v>
      </c>
      <c r="P185" s="384"/>
      <c r="Q185" s="243" t="str">
        <f t="shared" si="192"/>
        <v xml:space="preserve">0.2m×0.5m </v>
      </c>
      <c r="R185" s="244">
        <f t="shared" si="184"/>
        <v>0.1</v>
      </c>
      <c r="S185" s="244" t="str">
        <f t="shared" si="185"/>
        <v/>
      </c>
      <c r="T185" s="242" t="s">
        <v>760</v>
      </c>
      <c r="U185" s="242" t="s">
        <v>620</v>
      </c>
      <c r="V185" s="242" t="str">
        <f t="shared" si="194"/>
        <v>Ⅱ</v>
      </c>
      <c r="W185" s="242"/>
      <c r="X185" s="242" t="s">
        <v>629</v>
      </c>
      <c r="Y185" s="242" t="str">
        <f t="shared" si="186"/>
        <v>－</v>
      </c>
      <c r="Z185" s="242" t="str">
        <f t="shared" si="187"/>
        <v>－</v>
      </c>
      <c r="AA185" s="242" t="s">
        <v>1106</v>
      </c>
      <c r="AB185" s="242" t="s">
        <v>1106</v>
      </c>
      <c r="AC185" s="242" t="s">
        <v>1106</v>
      </c>
      <c r="AD185" s="242" t="s">
        <v>1095</v>
      </c>
      <c r="AE185" s="242" t="s">
        <v>1095</v>
      </c>
      <c r="AF185" s="242" t="s">
        <v>1095</v>
      </c>
      <c r="AG185" s="242"/>
      <c r="AH185" s="243" t="str">
        <f t="shared" si="188"/>
        <v xml:space="preserve">破損、0.2m×0.5m </v>
      </c>
      <c r="AI185" s="243" t="s">
        <v>1005</v>
      </c>
      <c r="BG185" s="246">
        <f t="shared" si="141"/>
        <v>22</v>
      </c>
      <c r="BH185" s="243">
        <f t="shared" si="142"/>
        <v>0</v>
      </c>
      <c r="BI185" s="243">
        <f t="shared" si="143"/>
        <v>0</v>
      </c>
      <c r="BJ185" s="243">
        <f t="shared" si="144"/>
        <v>0</v>
      </c>
      <c r="BK185" s="347">
        <f t="shared" si="145"/>
        <v>0</v>
      </c>
      <c r="BL185" s="247">
        <f t="shared" si="146"/>
        <v>0</v>
      </c>
      <c r="BM185" s="244">
        <f t="shared" si="147"/>
        <v>0</v>
      </c>
      <c r="BN185" s="244">
        <f t="shared" si="148"/>
        <v>0</v>
      </c>
      <c r="BO185" s="248">
        <f t="shared" si="149"/>
        <v>0</v>
      </c>
      <c r="BP185" s="249">
        <f t="shared" si="150"/>
        <v>0</v>
      </c>
      <c r="BQ185" s="244">
        <f t="shared" si="151"/>
        <v>0</v>
      </c>
      <c r="BR185" s="244">
        <f t="shared" si="152"/>
        <v>0</v>
      </c>
      <c r="BS185" s="250">
        <f t="shared" si="153"/>
        <v>0</v>
      </c>
      <c r="BT185" s="251" t="str">
        <f t="shared" si="154"/>
        <v/>
      </c>
      <c r="BU185" s="346">
        <f t="shared" si="155"/>
        <v>0</v>
      </c>
      <c r="BV185" s="346">
        <f t="shared" si="156"/>
        <v>0</v>
      </c>
      <c r="BW185" s="346">
        <f t="shared" si="157"/>
        <v>0</v>
      </c>
      <c r="BX185" s="348">
        <f t="shared" si="158"/>
        <v>0</v>
      </c>
      <c r="BY185" s="247">
        <f t="shared" si="159"/>
        <v>0</v>
      </c>
      <c r="BZ185" s="244">
        <f t="shared" si="160"/>
        <v>0</v>
      </c>
      <c r="CA185" s="244">
        <f t="shared" si="161"/>
        <v>0</v>
      </c>
      <c r="CB185" s="248">
        <f t="shared" si="162"/>
        <v>0</v>
      </c>
      <c r="CC185" s="247">
        <f t="shared" si="163"/>
        <v>0</v>
      </c>
      <c r="CD185" s="244">
        <f t="shared" si="164"/>
        <v>0</v>
      </c>
      <c r="CE185" s="244">
        <f t="shared" si="165"/>
        <v>0</v>
      </c>
      <c r="CF185" s="244">
        <f t="shared" si="166"/>
        <v>0</v>
      </c>
    </row>
    <row r="186" spans="1:84" ht="20.100000000000001" customHeight="1" x14ac:dyDescent="0.15">
      <c r="A186" s="238">
        <v>183</v>
      </c>
      <c r="B186" s="239">
        <v>183</v>
      </c>
      <c r="C186" s="240" t="str">
        <f t="shared" ref="C186" si="196">D186&amp;"S"&amp;E186</f>
        <v>22S10</v>
      </c>
      <c r="D186" s="241">
        <v>22</v>
      </c>
      <c r="E186" s="242">
        <v>10</v>
      </c>
      <c r="F186" s="395">
        <f>IF(D186="","",VLOOKUP(D186,'様式A-2'!$B$10:$E$438,4,0))</f>
        <v>200.21700000000001</v>
      </c>
      <c r="G186" s="242" t="s">
        <v>547</v>
      </c>
      <c r="H186" s="242" t="s">
        <v>499</v>
      </c>
      <c r="I186" s="242" t="s">
        <v>348</v>
      </c>
      <c r="J186" s="242" t="s">
        <v>348</v>
      </c>
      <c r="K186" s="242" t="str">
        <f t="shared" ref="K186" si="197">J186</f>
        <v>漏水</v>
      </c>
      <c r="L186" s="342"/>
      <c r="M186" s="342"/>
      <c r="N186" s="342">
        <v>0.5</v>
      </c>
      <c r="O186" s="342">
        <v>11.7</v>
      </c>
      <c r="P186" s="384" t="s">
        <v>996</v>
      </c>
      <c r="Q186" s="243" t="str">
        <f t="shared" ref="Q186" si="198">IF(C186="","",IF(J186="ひび割れ","幅"&amp;TEXT(L186,"0.0")&amp;"mm×長さ"&amp;TEXT(M186,"0.0")&amp;"m",IF(N186="",P186,IF(J186="その他",P186&amp;"、"&amp;TEXT(N186,"0.0")&amp;"m×"&amp;TEXT(O186,"0.0")&amp;"m ",TEXT(N186,"0.0")&amp;"m×"&amp;TEXT(O186,"0.0")&amp;"m "&amp;P186))))</f>
        <v>0.5m×11.7m 滴水0.01L/分</v>
      </c>
      <c r="R186" s="244">
        <f t="shared" ref="R186" si="199">ROUND(N186*O186,2)</f>
        <v>5.85</v>
      </c>
      <c r="S186" s="244" t="str">
        <f t="shared" ref="S186" si="200">IF(K186="ひび割れ","幅"&amp;TEXT(L186,"0.0")&amp;"mm "&amp;J186,IF(P186="","",P186))</f>
        <v>滴水0.01L/分</v>
      </c>
      <c r="T186" s="242" t="s">
        <v>648</v>
      </c>
      <c r="U186" s="242" t="s">
        <v>629</v>
      </c>
      <c r="V186" s="242" t="str">
        <f t="shared" ref="V186" si="201">IF(D186="","",IF(U186="対策区分判定Ⅳ","Ⅳ",IF(U186="対策区分判定Ⅲ","Ⅲ",IF(OR(U186="対策区分判定Ⅱa",U186="対策区分判定Ⅱb"),"Ⅱ",IF(U186="対策区分判定Ⅰ","Ⅰ","－")))))</f>
        <v>－</v>
      </c>
      <c r="W186" s="242"/>
      <c r="X186" s="242" t="s">
        <v>619</v>
      </c>
      <c r="Y186" s="242" t="str">
        <f t="shared" ref="Y186" si="202">IF(D186="","",IF(AND(W186&lt;&gt;"",OR(W186="Ⅱa",W186="Ⅱb")),"Ⅱ",IF(W186&lt;&gt;"",W186,IF(OR(X186="Ⅱa",X186="Ⅱb"),"Ⅱ",X186))))</f>
        <v>Ⅱ</v>
      </c>
      <c r="Z186" s="242" t="str">
        <f t="shared" ref="Z186" si="203">IF(D186="","",IF(OR(X186="Ⅱa",X186="Ⅱb"),"Ⅱ",X186))</f>
        <v>Ⅱ</v>
      </c>
      <c r="AA186" s="242" t="str">
        <f t="shared" ref="AA186" si="204">IF(D186="","",IF(OR(X186="Ⅲ",X186="Ⅳ"),"要","否"))</f>
        <v>否</v>
      </c>
      <c r="AB186" s="242" t="str">
        <f t="shared" ref="AB186" si="205">IF(D186="","",IF(X186="Ⅰ","否",IF(OR(X186="Ⅱb",X186="Ⅱa"),"要監視",IF(OR(X186="Ⅲ",X186="Ⅳ"),"要対策",""))))</f>
        <v>要監視</v>
      </c>
      <c r="AC186" s="242" t="str">
        <f t="shared" ref="AC186:AC198" si="206">IF(D186="","",IF(T186="対策済","済",IF(AND(T186="新規確認",W186=""),"未",IF(AND(W186&lt;&gt;"Ⅰ",X186="Ⅰ"),"済","継続"))))</f>
        <v>未</v>
      </c>
      <c r="AD186" s="242" t="str">
        <f t="shared" ref="AD186:AD249" si="207">IF(D186="","",IF(P186="叩き落し",P186,IF(T186="新規確認","－",INDEX($AM$4:$AQ$38,MATCH(K186,$AL$4:$AL$38,0),MATCH(X186,$AM$3:$AQ$3,0)))))</f>
        <v>－</v>
      </c>
      <c r="AE186" s="242" t="str">
        <f t="shared" ref="AE186:AE249" si="208">IF(D186="","",INDEX($AT$4:$AX$38,MATCH(K186,$AS$4:$AS$38,0),MATCH(X186,$AT$3:$AX$3,0)))</f>
        <v>－</v>
      </c>
      <c r="AF186" s="242" t="str">
        <f t="shared" ref="AF186:AF249" si="209">IF(D186="","",INDEX($BA$4:$BE$38,MATCH(K186,$AZ$4:$AZ$38,0),MATCH(X186,$BA$3:$BE$3,0)))</f>
        <v>導水工対策</v>
      </c>
      <c r="AG186" s="242"/>
      <c r="AH186" s="243" t="s">
        <v>1100</v>
      </c>
      <c r="AI186" s="243" t="str">
        <f t="shared" si="193"/>
        <v>－</v>
      </c>
      <c r="BG186" s="246">
        <f t="shared" si="141"/>
        <v>22</v>
      </c>
      <c r="BH186" s="243">
        <f t="shared" si="142"/>
        <v>0</v>
      </c>
      <c r="BI186" s="243">
        <f t="shared" si="143"/>
        <v>0</v>
      </c>
      <c r="BJ186" s="243">
        <f t="shared" si="144"/>
        <v>0</v>
      </c>
      <c r="BK186" s="347">
        <f t="shared" si="145"/>
        <v>0</v>
      </c>
      <c r="BL186" s="247">
        <f t="shared" si="146"/>
        <v>0</v>
      </c>
      <c r="BM186" s="244">
        <f t="shared" si="147"/>
        <v>0</v>
      </c>
      <c r="BN186" s="244">
        <f t="shared" si="148"/>
        <v>0</v>
      </c>
      <c r="BO186" s="248">
        <f t="shared" si="149"/>
        <v>0</v>
      </c>
      <c r="BP186" s="249">
        <f t="shared" si="150"/>
        <v>0</v>
      </c>
      <c r="BQ186" s="244">
        <f t="shared" si="151"/>
        <v>0</v>
      </c>
      <c r="BR186" s="244">
        <f t="shared" si="152"/>
        <v>5.85</v>
      </c>
      <c r="BS186" s="250">
        <f t="shared" si="153"/>
        <v>0</v>
      </c>
      <c r="BT186" s="251">
        <f t="shared" si="154"/>
        <v>22</v>
      </c>
      <c r="BU186" s="346">
        <f t="shared" si="155"/>
        <v>0</v>
      </c>
      <c r="BV186" s="346">
        <f t="shared" si="156"/>
        <v>0</v>
      </c>
      <c r="BW186" s="346">
        <f t="shared" si="157"/>
        <v>0</v>
      </c>
      <c r="BX186" s="348">
        <f t="shared" si="158"/>
        <v>0</v>
      </c>
      <c r="BY186" s="247">
        <f t="shared" si="159"/>
        <v>0</v>
      </c>
      <c r="BZ186" s="244">
        <f t="shared" si="160"/>
        <v>0</v>
      </c>
      <c r="CA186" s="244">
        <f t="shared" si="161"/>
        <v>0</v>
      </c>
      <c r="CB186" s="248">
        <f t="shared" si="162"/>
        <v>0</v>
      </c>
      <c r="CC186" s="247">
        <f t="shared" si="163"/>
        <v>0</v>
      </c>
      <c r="CD186" s="244">
        <f t="shared" si="164"/>
        <v>0</v>
      </c>
      <c r="CE186" s="244">
        <f t="shared" si="165"/>
        <v>5.85</v>
      </c>
      <c r="CF186" s="244">
        <f t="shared" si="166"/>
        <v>0</v>
      </c>
    </row>
    <row r="187" spans="1:84" ht="20.100000000000001" customHeight="1" x14ac:dyDescent="0.15">
      <c r="A187" s="238">
        <v>184</v>
      </c>
      <c r="B187" s="239">
        <v>184</v>
      </c>
      <c r="C187" s="240" t="str">
        <f t="shared" si="182"/>
        <v>23S1</v>
      </c>
      <c r="D187" s="241">
        <v>23</v>
      </c>
      <c r="E187" s="242">
        <f>IF(D187="","",COUNTIF($D$4:D187,D187))</f>
        <v>1</v>
      </c>
      <c r="F187" s="395">
        <f>IF(D187="","",VLOOKUP(D187,'様式A-2'!$B$10:$E$438,4,0))</f>
        <v>209.15</v>
      </c>
      <c r="G187" s="242" t="s">
        <v>547</v>
      </c>
      <c r="H187" s="242" t="s">
        <v>496</v>
      </c>
      <c r="I187" s="242" t="s">
        <v>347</v>
      </c>
      <c r="J187" s="242" t="s">
        <v>545</v>
      </c>
      <c r="K187" s="242" t="str">
        <f t="shared" si="183"/>
        <v>うき・はく離</v>
      </c>
      <c r="L187" s="342"/>
      <c r="M187" s="342"/>
      <c r="N187" s="342">
        <v>0.1</v>
      </c>
      <c r="O187" s="342">
        <v>3</v>
      </c>
      <c r="P187" s="384"/>
      <c r="Q187" s="243" t="str">
        <f t="shared" si="192"/>
        <v xml:space="preserve">0.1m×3.0m </v>
      </c>
      <c r="R187" s="244">
        <f t="shared" si="184"/>
        <v>0.3</v>
      </c>
      <c r="S187" s="244" t="str">
        <f t="shared" si="185"/>
        <v/>
      </c>
      <c r="T187" s="242" t="s">
        <v>760</v>
      </c>
      <c r="U187" s="242" t="s">
        <v>620</v>
      </c>
      <c r="V187" s="242" t="str">
        <f t="shared" si="194"/>
        <v>Ⅱ</v>
      </c>
      <c r="W187" s="242"/>
      <c r="X187" s="242" t="s">
        <v>618</v>
      </c>
      <c r="Y187" s="242" t="str">
        <f t="shared" si="186"/>
        <v>Ⅱ</v>
      </c>
      <c r="Z187" s="242" t="str">
        <f t="shared" si="187"/>
        <v>Ⅱ</v>
      </c>
      <c r="AA187" s="242" t="str">
        <f t="shared" si="189"/>
        <v>否</v>
      </c>
      <c r="AB187" s="242" t="str">
        <f t="shared" si="190"/>
        <v>要監視</v>
      </c>
      <c r="AC187" s="242" t="str">
        <f t="shared" si="206"/>
        <v>継続</v>
      </c>
      <c r="AD187" s="242" t="str">
        <f t="shared" si="207"/>
        <v>監視（日常巡視）</v>
      </c>
      <c r="AE187" s="242" t="str">
        <f t="shared" si="208"/>
        <v>－</v>
      </c>
      <c r="AF187" s="242" t="str">
        <f t="shared" si="209"/>
        <v>継続監視</v>
      </c>
      <c r="AG187" s="242"/>
      <c r="AH187" s="243" t="str">
        <f t="shared" si="188"/>
        <v xml:space="preserve">うき・はく離、0.1m×3.0m </v>
      </c>
      <c r="AI187" s="243" t="s">
        <v>1016</v>
      </c>
      <c r="BG187" s="246">
        <f t="shared" si="141"/>
        <v>23</v>
      </c>
      <c r="BH187" s="243">
        <f t="shared" si="142"/>
        <v>0</v>
      </c>
      <c r="BI187" s="243">
        <f t="shared" si="143"/>
        <v>0</v>
      </c>
      <c r="BJ187" s="243">
        <f t="shared" si="144"/>
        <v>0</v>
      </c>
      <c r="BK187" s="347">
        <f t="shared" si="145"/>
        <v>0</v>
      </c>
      <c r="BL187" s="247">
        <f t="shared" si="146"/>
        <v>0</v>
      </c>
      <c r="BM187" s="244">
        <f t="shared" si="147"/>
        <v>0</v>
      </c>
      <c r="BN187" s="244">
        <f t="shared" si="148"/>
        <v>0</v>
      </c>
      <c r="BO187" s="248">
        <f t="shared" si="149"/>
        <v>0.3</v>
      </c>
      <c r="BP187" s="249">
        <f t="shared" si="150"/>
        <v>0</v>
      </c>
      <c r="BQ187" s="244">
        <f t="shared" si="151"/>
        <v>0</v>
      </c>
      <c r="BR187" s="244">
        <f t="shared" si="152"/>
        <v>0</v>
      </c>
      <c r="BS187" s="250">
        <f t="shared" si="153"/>
        <v>0</v>
      </c>
      <c r="BT187" s="251" t="str">
        <f t="shared" si="154"/>
        <v/>
      </c>
      <c r="BU187" s="346">
        <f t="shared" si="155"/>
        <v>0</v>
      </c>
      <c r="BV187" s="346">
        <f t="shared" si="156"/>
        <v>0</v>
      </c>
      <c r="BW187" s="346">
        <f t="shared" si="157"/>
        <v>0</v>
      </c>
      <c r="BX187" s="348">
        <f t="shared" si="158"/>
        <v>0</v>
      </c>
      <c r="BY187" s="247">
        <f t="shared" si="159"/>
        <v>0</v>
      </c>
      <c r="BZ187" s="244">
        <f t="shared" si="160"/>
        <v>0</v>
      </c>
      <c r="CA187" s="244">
        <f t="shared" si="161"/>
        <v>0</v>
      </c>
      <c r="CB187" s="248">
        <f t="shared" si="162"/>
        <v>0.3</v>
      </c>
      <c r="CC187" s="247">
        <f t="shared" si="163"/>
        <v>0</v>
      </c>
      <c r="CD187" s="244">
        <f t="shared" si="164"/>
        <v>0</v>
      </c>
      <c r="CE187" s="244">
        <f t="shared" si="165"/>
        <v>0</v>
      </c>
      <c r="CF187" s="244">
        <f t="shared" si="166"/>
        <v>0</v>
      </c>
    </row>
    <row r="188" spans="1:84" ht="20.100000000000001" customHeight="1" x14ac:dyDescent="0.15">
      <c r="A188" s="238">
        <v>185</v>
      </c>
      <c r="B188" s="239">
        <v>185</v>
      </c>
      <c r="C188" s="240" t="str">
        <f t="shared" si="182"/>
        <v>23S2</v>
      </c>
      <c r="D188" s="241">
        <v>23</v>
      </c>
      <c r="E188" s="242">
        <f>IF(D188="","",COUNTIF($D$4:D188,D188))</f>
        <v>2</v>
      </c>
      <c r="F188" s="395">
        <f>IF(D188="","",VLOOKUP(D188,'様式A-2'!$B$10:$E$438,4,0))</f>
        <v>209.15</v>
      </c>
      <c r="G188" s="242" t="s">
        <v>547</v>
      </c>
      <c r="H188" s="242" t="s">
        <v>496</v>
      </c>
      <c r="I188" s="242" t="s">
        <v>347</v>
      </c>
      <c r="J188" s="242" t="s">
        <v>545</v>
      </c>
      <c r="K188" s="242" t="str">
        <f t="shared" si="183"/>
        <v>うき・はく離</v>
      </c>
      <c r="L188" s="342"/>
      <c r="M188" s="342"/>
      <c r="N188" s="342">
        <v>0.2</v>
      </c>
      <c r="O188" s="342">
        <v>2.1</v>
      </c>
      <c r="P188" s="384"/>
      <c r="Q188" s="243" t="str">
        <f t="shared" si="192"/>
        <v xml:space="preserve">0.2m×2.1m </v>
      </c>
      <c r="R188" s="244">
        <f t="shared" si="184"/>
        <v>0.42</v>
      </c>
      <c r="S188" s="244" t="str">
        <f t="shared" si="185"/>
        <v/>
      </c>
      <c r="T188" s="242" t="s">
        <v>760</v>
      </c>
      <c r="U188" s="242" t="s">
        <v>620</v>
      </c>
      <c r="V188" s="242" t="str">
        <f t="shared" si="194"/>
        <v>Ⅱ</v>
      </c>
      <c r="W188" s="242"/>
      <c r="X188" s="242" t="s">
        <v>618</v>
      </c>
      <c r="Y188" s="242" t="str">
        <f t="shared" si="186"/>
        <v>Ⅱ</v>
      </c>
      <c r="Z188" s="242" t="str">
        <f t="shared" si="187"/>
        <v>Ⅱ</v>
      </c>
      <c r="AA188" s="242" t="str">
        <f t="shared" si="189"/>
        <v>否</v>
      </c>
      <c r="AB188" s="242" t="str">
        <f t="shared" si="190"/>
        <v>要監視</v>
      </c>
      <c r="AC188" s="242" t="str">
        <f t="shared" si="206"/>
        <v>継続</v>
      </c>
      <c r="AD188" s="242" t="str">
        <f t="shared" si="207"/>
        <v>監視（日常巡視）</v>
      </c>
      <c r="AE188" s="242" t="str">
        <f t="shared" si="208"/>
        <v>－</v>
      </c>
      <c r="AF188" s="242" t="str">
        <f t="shared" si="209"/>
        <v>継続監視</v>
      </c>
      <c r="AG188" s="242"/>
      <c r="AH188" s="243" t="str">
        <f t="shared" si="188"/>
        <v xml:space="preserve">うき・はく離、0.2m×2.1m </v>
      </c>
      <c r="AI188" s="243" t="s">
        <v>1017</v>
      </c>
      <c r="BG188" s="246">
        <f t="shared" si="141"/>
        <v>23</v>
      </c>
      <c r="BH188" s="243">
        <f t="shared" si="142"/>
        <v>0</v>
      </c>
      <c r="BI188" s="243">
        <f t="shared" si="143"/>
        <v>0</v>
      </c>
      <c r="BJ188" s="243">
        <f t="shared" si="144"/>
        <v>0</v>
      </c>
      <c r="BK188" s="347">
        <f t="shared" si="145"/>
        <v>0</v>
      </c>
      <c r="BL188" s="247">
        <f t="shared" si="146"/>
        <v>0</v>
      </c>
      <c r="BM188" s="244">
        <f t="shared" si="147"/>
        <v>0</v>
      </c>
      <c r="BN188" s="244">
        <f t="shared" si="148"/>
        <v>0</v>
      </c>
      <c r="BO188" s="248">
        <f t="shared" si="149"/>
        <v>0.42</v>
      </c>
      <c r="BP188" s="249">
        <f t="shared" si="150"/>
        <v>0</v>
      </c>
      <c r="BQ188" s="244">
        <f t="shared" si="151"/>
        <v>0</v>
      </c>
      <c r="BR188" s="244">
        <f t="shared" si="152"/>
        <v>0</v>
      </c>
      <c r="BS188" s="250">
        <f t="shared" si="153"/>
        <v>0</v>
      </c>
      <c r="BT188" s="251" t="str">
        <f t="shared" si="154"/>
        <v/>
      </c>
      <c r="BU188" s="346">
        <f t="shared" si="155"/>
        <v>0</v>
      </c>
      <c r="BV188" s="346">
        <f t="shared" si="156"/>
        <v>0</v>
      </c>
      <c r="BW188" s="346">
        <f t="shared" si="157"/>
        <v>0</v>
      </c>
      <c r="BX188" s="348">
        <f t="shared" si="158"/>
        <v>0</v>
      </c>
      <c r="BY188" s="247">
        <f t="shared" si="159"/>
        <v>0</v>
      </c>
      <c r="BZ188" s="244">
        <f t="shared" si="160"/>
        <v>0</v>
      </c>
      <c r="CA188" s="244">
        <f t="shared" si="161"/>
        <v>0</v>
      </c>
      <c r="CB188" s="248">
        <f t="shared" si="162"/>
        <v>0.42</v>
      </c>
      <c r="CC188" s="247">
        <f t="shared" si="163"/>
        <v>0</v>
      </c>
      <c r="CD188" s="244">
        <f t="shared" si="164"/>
        <v>0</v>
      </c>
      <c r="CE188" s="244">
        <f t="shared" si="165"/>
        <v>0</v>
      </c>
      <c r="CF188" s="244">
        <f t="shared" si="166"/>
        <v>0</v>
      </c>
    </row>
    <row r="189" spans="1:84" ht="20.100000000000001" customHeight="1" x14ac:dyDescent="0.15">
      <c r="A189" s="238">
        <v>186</v>
      </c>
      <c r="B189" s="239">
        <v>186</v>
      </c>
      <c r="C189" s="240" t="str">
        <f t="shared" si="182"/>
        <v>23S4</v>
      </c>
      <c r="D189" s="241">
        <v>23</v>
      </c>
      <c r="E189" s="242">
        <v>4</v>
      </c>
      <c r="F189" s="395">
        <f>IF(D189="","",VLOOKUP(D189,'様式A-2'!$B$10:$E$438,4,0))</f>
        <v>209.15</v>
      </c>
      <c r="G189" s="242" t="s">
        <v>547</v>
      </c>
      <c r="H189" s="242" t="s">
        <v>496</v>
      </c>
      <c r="I189" s="242" t="s">
        <v>347</v>
      </c>
      <c r="J189" s="242" t="s">
        <v>545</v>
      </c>
      <c r="K189" s="242" t="str">
        <f t="shared" si="183"/>
        <v>うき・はく離</v>
      </c>
      <c r="L189" s="342"/>
      <c r="M189" s="342"/>
      <c r="N189" s="342">
        <v>2.4</v>
      </c>
      <c r="O189" s="342">
        <v>0.1</v>
      </c>
      <c r="P189" s="384"/>
      <c r="Q189" s="243" t="str">
        <f t="shared" si="192"/>
        <v xml:space="preserve">2.4m×0.1m </v>
      </c>
      <c r="R189" s="244">
        <f t="shared" si="184"/>
        <v>0.24</v>
      </c>
      <c r="S189" s="244" t="str">
        <f t="shared" si="185"/>
        <v/>
      </c>
      <c r="T189" s="242" t="s">
        <v>760</v>
      </c>
      <c r="U189" s="242" t="s">
        <v>620</v>
      </c>
      <c r="V189" s="242" t="str">
        <f t="shared" si="194"/>
        <v>Ⅱ</v>
      </c>
      <c r="W189" s="242"/>
      <c r="X189" s="242" t="s">
        <v>618</v>
      </c>
      <c r="Y189" s="242" t="str">
        <f t="shared" si="186"/>
        <v>Ⅱ</v>
      </c>
      <c r="Z189" s="242" t="str">
        <f t="shared" si="187"/>
        <v>Ⅱ</v>
      </c>
      <c r="AA189" s="242" t="str">
        <f t="shared" si="189"/>
        <v>否</v>
      </c>
      <c r="AB189" s="242" t="str">
        <f t="shared" si="190"/>
        <v>要監視</v>
      </c>
      <c r="AC189" s="242" t="str">
        <f t="shared" si="206"/>
        <v>継続</v>
      </c>
      <c r="AD189" s="242" t="str">
        <f t="shared" si="207"/>
        <v>監視（日常巡視）</v>
      </c>
      <c r="AE189" s="242" t="str">
        <f t="shared" si="208"/>
        <v>－</v>
      </c>
      <c r="AF189" s="242" t="str">
        <f t="shared" si="209"/>
        <v>継続監視</v>
      </c>
      <c r="AG189" s="242"/>
      <c r="AH189" s="243" t="str">
        <f t="shared" si="188"/>
        <v xml:space="preserve">うき・はく離、2.4m×0.1m </v>
      </c>
      <c r="AI189" s="243" t="s">
        <v>1018</v>
      </c>
      <c r="BG189" s="246">
        <f t="shared" si="141"/>
        <v>23</v>
      </c>
      <c r="BH189" s="243">
        <f t="shared" si="142"/>
        <v>0</v>
      </c>
      <c r="BI189" s="243">
        <f t="shared" si="143"/>
        <v>0</v>
      </c>
      <c r="BJ189" s="243">
        <f t="shared" si="144"/>
        <v>0</v>
      </c>
      <c r="BK189" s="347">
        <f t="shared" si="145"/>
        <v>0</v>
      </c>
      <c r="BL189" s="247">
        <f t="shared" si="146"/>
        <v>0</v>
      </c>
      <c r="BM189" s="244">
        <f t="shared" si="147"/>
        <v>0</v>
      </c>
      <c r="BN189" s="244">
        <f t="shared" si="148"/>
        <v>0</v>
      </c>
      <c r="BO189" s="248">
        <f t="shared" si="149"/>
        <v>0.24</v>
      </c>
      <c r="BP189" s="249">
        <f t="shared" si="150"/>
        <v>0</v>
      </c>
      <c r="BQ189" s="244">
        <f t="shared" si="151"/>
        <v>0</v>
      </c>
      <c r="BR189" s="244">
        <f t="shared" si="152"/>
        <v>0</v>
      </c>
      <c r="BS189" s="250">
        <f t="shared" si="153"/>
        <v>0</v>
      </c>
      <c r="BT189" s="251" t="str">
        <f t="shared" si="154"/>
        <v/>
      </c>
      <c r="BU189" s="346">
        <f t="shared" si="155"/>
        <v>0</v>
      </c>
      <c r="BV189" s="346">
        <f t="shared" si="156"/>
        <v>0</v>
      </c>
      <c r="BW189" s="346">
        <f t="shared" si="157"/>
        <v>0</v>
      </c>
      <c r="BX189" s="348">
        <f t="shared" si="158"/>
        <v>0</v>
      </c>
      <c r="BY189" s="247">
        <f t="shared" si="159"/>
        <v>0</v>
      </c>
      <c r="BZ189" s="244">
        <f t="shared" si="160"/>
        <v>0</v>
      </c>
      <c r="CA189" s="244">
        <f t="shared" si="161"/>
        <v>0</v>
      </c>
      <c r="CB189" s="248">
        <f t="shared" si="162"/>
        <v>0.24</v>
      </c>
      <c r="CC189" s="247">
        <f t="shared" si="163"/>
        <v>0</v>
      </c>
      <c r="CD189" s="244">
        <f t="shared" si="164"/>
        <v>0</v>
      </c>
      <c r="CE189" s="244">
        <f t="shared" si="165"/>
        <v>0</v>
      </c>
      <c r="CF189" s="244">
        <f t="shared" si="166"/>
        <v>0</v>
      </c>
    </row>
    <row r="190" spans="1:84" ht="20.100000000000001" customHeight="1" x14ac:dyDescent="0.15">
      <c r="A190" s="238">
        <v>187</v>
      </c>
      <c r="B190" s="239">
        <v>187</v>
      </c>
      <c r="C190" s="240" t="str">
        <f t="shared" si="182"/>
        <v>23S5</v>
      </c>
      <c r="D190" s="241">
        <v>23</v>
      </c>
      <c r="E190" s="242">
        <v>5</v>
      </c>
      <c r="F190" s="395">
        <f>IF(D190="","",VLOOKUP(D190,'様式A-2'!$B$10:$E$438,4,0))</f>
        <v>209.15</v>
      </c>
      <c r="G190" s="242" t="s">
        <v>547</v>
      </c>
      <c r="H190" s="242" t="s">
        <v>498</v>
      </c>
      <c r="I190" s="242" t="s">
        <v>347</v>
      </c>
      <c r="J190" s="242" t="s">
        <v>887</v>
      </c>
      <c r="K190" s="242" t="str">
        <f t="shared" si="183"/>
        <v>補修跡</v>
      </c>
      <c r="L190" s="342"/>
      <c r="M190" s="342"/>
      <c r="N190" s="342">
        <v>15.6</v>
      </c>
      <c r="O190" s="342">
        <v>0.4</v>
      </c>
      <c r="P190" s="384" t="s">
        <v>888</v>
      </c>
      <c r="Q190" s="243" t="str">
        <f t="shared" si="192"/>
        <v>15.6m×0.4m 導水工</v>
      </c>
      <c r="R190" s="244">
        <f t="shared" si="184"/>
        <v>6.24</v>
      </c>
      <c r="S190" s="244" t="str">
        <f t="shared" si="185"/>
        <v>導水工</v>
      </c>
      <c r="T190" s="242" t="s">
        <v>641</v>
      </c>
      <c r="U190" s="242" t="s">
        <v>645</v>
      </c>
      <c r="V190" s="242" t="str">
        <f t="shared" si="194"/>
        <v>Ⅱ</v>
      </c>
      <c r="W190" s="242"/>
      <c r="X190" s="242" t="s">
        <v>617</v>
      </c>
      <c r="Y190" s="242" t="str">
        <f t="shared" si="186"/>
        <v>Ⅰ</v>
      </c>
      <c r="Z190" s="242" t="str">
        <f t="shared" si="187"/>
        <v>Ⅰ</v>
      </c>
      <c r="AA190" s="242" t="str">
        <f t="shared" si="189"/>
        <v>否</v>
      </c>
      <c r="AB190" s="242" t="str">
        <f t="shared" si="190"/>
        <v>否</v>
      </c>
      <c r="AC190" s="242" t="str">
        <f t="shared" si="206"/>
        <v>済</v>
      </c>
      <c r="AD190" s="242" t="str">
        <f t="shared" si="207"/>
        <v>－</v>
      </c>
      <c r="AE190" s="242" t="str">
        <f t="shared" si="208"/>
        <v>－</v>
      </c>
      <c r="AF190" s="242" t="str">
        <f t="shared" si="209"/>
        <v>－</v>
      </c>
      <c r="AG190" s="242"/>
      <c r="AH190" s="243" t="str">
        <f t="shared" si="188"/>
        <v>補修跡、15.6m×0.4m 導水工</v>
      </c>
      <c r="AI190" s="243" t="s">
        <v>1019</v>
      </c>
      <c r="BG190" s="246">
        <f t="shared" si="141"/>
        <v>23</v>
      </c>
      <c r="BH190" s="243">
        <f t="shared" si="142"/>
        <v>0</v>
      </c>
      <c r="BI190" s="243">
        <f t="shared" si="143"/>
        <v>0</v>
      </c>
      <c r="BJ190" s="243">
        <f t="shared" si="144"/>
        <v>0</v>
      </c>
      <c r="BK190" s="347">
        <f t="shared" si="145"/>
        <v>0</v>
      </c>
      <c r="BL190" s="247">
        <f t="shared" si="146"/>
        <v>0</v>
      </c>
      <c r="BM190" s="244">
        <f t="shared" si="147"/>
        <v>0</v>
      </c>
      <c r="BN190" s="244">
        <f t="shared" si="148"/>
        <v>0</v>
      </c>
      <c r="BO190" s="248">
        <f t="shared" si="149"/>
        <v>0</v>
      </c>
      <c r="BP190" s="249">
        <f t="shared" si="150"/>
        <v>0</v>
      </c>
      <c r="BQ190" s="244">
        <f t="shared" si="151"/>
        <v>0</v>
      </c>
      <c r="BR190" s="244">
        <f t="shared" si="152"/>
        <v>0</v>
      </c>
      <c r="BS190" s="250">
        <f t="shared" si="153"/>
        <v>0</v>
      </c>
      <c r="BT190" s="251" t="str">
        <f t="shared" si="154"/>
        <v/>
      </c>
      <c r="BU190" s="346">
        <f t="shared" si="155"/>
        <v>0</v>
      </c>
      <c r="BV190" s="346">
        <f t="shared" si="156"/>
        <v>0</v>
      </c>
      <c r="BW190" s="346">
        <f t="shared" si="157"/>
        <v>0</v>
      </c>
      <c r="BX190" s="348">
        <f t="shared" si="158"/>
        <v>0</v>
      </c>
      <c r="BY190" s="247">
        <f t="shared" si="159"/>
        <v>0</v>
      </c>
      <c r="BZ190" s="244">
        <f t="shared" si="160"/>
        <v>0</v>
      </c>
      <c r="CA190" s="244">
        <f t="shared" si="161"/>
        <v>0</v>
      </c>
      <c r="CB190" s="248">
        <f t="shared" si="162"/>
        <v>0</v>
      </c>
      <c r="CC190" s="247">
        <f t="shared" si="163"/>
        <v>0</v>
      </c>
      <c r="CD190" s="244">
        <f t="shared" si="164"/>
        <v>0</v>
      </c>
      <c r="CE190" s="244">
        <f t="shared" si="165"/>
        <v>0</v>
      </c>
      <c r="CF190" s="244">
        <f t="shared" si="166"/>
        <v>0</v>
      </c>
    </row>
    <row r="191" spans="1:84" ht="20.100000000000001" customHeight="1" x14ac:dyDescent="0.15">
      <c r="A191" s="238">
        <v>188</v>
      </c>
      <c r="B191" s="239">
        <v>188</v>
      </c>
      <c r="C191" s="240" t="str">
        <f t="shared" si="182"/>
        <v>23S6</v>
      </c>
      <c r="D191" s="241">
        <v>23</v>
      </c>
      <c r="E191" s="242">
        <v>6</v>
      </c>
      <c r="F191" s="395">
        <f>IF(D191="","",VLOOKUP(D191,'様式A-2'!$B$10:$E$438,4,0))</f>
        <v>209.15</v>
      </c>
      <c r="G191" s="242" t="s">
        <v>547</v>
      </c>
      <c r="H191" s="242" t="s">
        <v>498</v>
      </c>
      <c r="I191" s="242" t="s">
        <v>347</v>
      </c>
      <c r="J191" s="242" t="s">
        <v>887</v>
      </c>
      <c r="K191" s="242" t="str">
        <f t="shared" si="183"/>
        <v>補修跡</v>
      </c>
      <c r="L191" s="342"/>
      <c r="M191" s="342"/>
      <c r="N191" s="342">
        <v>4.4000000000000004</v>
      </c>
      <c r="O191" s="342">
        <v>8.9</v>
      </c>
      <c r="P191" s="384" t="s">
        <v>854</v>
      </c>
      <c r="Q191" s="243" t="str">
        <f t="shared" si="192"/>
        <v>4.4m×8.9m メッシュシート</v>
      </c>
      <c r="R191" s="244">
        <f t="shared" si="184"/>
        <v>39.159999999999997</v>
      </c>
      <c r="S191" s="244" t="str">
        <f t="shared" si="185"/>
        <v>メッシュシート</v>
      </c>
      <c r="T191" s="242" t="s">
        <v>641</v>
      </c>
      <c r="U191" s="242" t="s">
        <v>645</v>
      </c>
      <c r="V191" s="242" t="str">
        <f t="shared" si="194"/>
        <v>Ⅱ</v>
      </c>
      <c r="W191" s="242"/>
      <c r="X191" s="242" t="s">
        <v>617</v>
      </c>
      <c r="Y191" s="242" t="str">
        <f t="shared" si="186"/>
        <v>Ⅰ</v>
      </c>
      <c r="Z191" s="242" t="str">
        <f t="shared" si="187"/>
        <v>Ⅰ</v>
      </c>
      <c r="AA191" s="242" t="str">
        <f t="shared" si="189"/>
        <v>否</v>
      </c>
      <c r="AB191" s="242" t="str">
        <f t="shared" si="190"/>
        <v>否</v>
      </c>
      <c r="AC191" s="242" t="str">
        <f t="shared" si="206"/>
        <v>済</v>
      </c>
      <c r="AD191" s="242" t="str">
        <f t="shared" si="207"/>
        <v>－</v>
      </c>
      <c r="AE191" s="242" t="str">
        <f t="shared" si="208"/>
        <v>－</v>
      </c>
      <c r="AF191" s="242" t="str">
        <f t="shared" si="209"/>
        <v>－</v>
      </c>
      <c r="AG191" s="242"/>
      <c r="AH191" s="243" t="str">
        <f t="shared" si="188"/>
        <v>補修跡、4.4m×8.9m メッシュシート</v>
      </c>
      <c r="AI191" s="394" t="s">
        <v>1025</v>
      </c>
      <c r="BG191" s="246">
        <f t="shared" si="141"/>
        <v>23</v>
      </c>
      <c r="BH191" s="243">
        <f t="shared" si="142"/>
        <v>0</v>
      </c>
      <c r="BI191" s="243">
        <f t="shared" si="143"/>
        <v>0</v>
      </c>
      <c r="BJ191" s="243">
        <f t="shared" si="144"/>
        <v>0</v>
      </c>
      <c r="BK191" s="347">
        <f t="shared" si="145"/>
        <v>0</v>
      </c>
      <c r="BL191" s="247">
        <f t="shared" si="146"/>
        <v>0</v>
      </c>
      <c r="BM191" s="244">
        <f t="shared" si="147"/>
        <v>0</v>
      </c>
      <c r="BN191" s="244">
        <f t="shared" si="148"/>
        <v>0</v>
      </c>
      <c r="BO191" s="248">
        <f t="shared" si="149"/>
        <v>0</v>
      </c>
      <c r="BP191" s="249">
        <f t="shared" si="150"/>
        <v>0</v>
      </c>
      <c r="BQ191" s="244">
        <f t="shared" si="151"/>
        <v>0</v>
      </c>
      <c r="BR191" s="244">
        <f t="shared" si="152"/>
        <v>0</v>
      </c>
      <c r="BS191" s="250">
        <f t="shared" si="153"/>
        <v>0</v>
      </c>
      <c r="BT191" s="251" t="str">
        <f t="shared" si="154"/>
        <v/>
      </c>
      <c r="BU191" s="346">
        <f t="shared" si="155"/>
        <v>0</v>
      </c>
      <c r="BV191" s="346">
        <f t="shared" si="156"/>
        <v>0</v>
      </c>
      <c r="BW191" s="346">
        <f t="shared" si="157"/>
        <v>0</v>
      </c>
      <c r="BX191" s="348">
        <f t="shared" si="158"/>
        <v>0</v>
      </c>
      <c r="BY191" s="247">
        <f t="shared" si="159"/>
        <v>0</v>
      </c>
      <c r="BZ191" s="244">
        <f t="shared" si="160"/>
        <v>0</v>
      </c>
      <c r="CA191" s="244">
        <f t="shared" si="161"/>
        <v>0</v>
      </c>
      <c r="CB191" s="248">
        <f t="shared" si="162"/>
        <v>0</v>
      </c>
      <c r="CC191" s="247">
        <f t="shared" si="163"/>
        <v>0</v>
      </c>
      <c r="CD191" s="244">
        <f t="shared" si="164"/>
        <v>0</v>
      </c>
      <c r="CE191" s="244">
        <f t="shared" si="165"/>
        <v>0</v>
      </c>
      <c r="CF191" s="244">
        <f t="shared" si="166"/>
        <v>0</v>
      </c>
    </row>
    <row r="192" spans="1:84" ht="20.100000000000001" customHeight="1" x14ac:dyDescent="0.15">
      <c r="A192" s="238">
        <v>189</v>
      </c>
      <c r="B192" s="239">
        <v>189</v>
      </c>
      <c r="C192" s="240" t="str">
        <f t="shared" si="182"/>
        <v>23S10</v>
      </c>
      <c r="D192" s="241">
        <v>23</v>
      </c>
      <c r="E192" s="242">
        <v>10</v>
      </c>
      <c r="F192" s="395">
        <f>IF(D192="","",VLOOKUP(D192,'様式A-2'!$B$10:$E$438,4,0))</f>
        <v>209.15</v>
      </c>
      <c r="G192" s="242" t="s">
        <v>547</v>
      </c>
      <c r="H192" s="242" t="s">
        <v>497</v>
      </c>
      <c r="I192" s="242" t="s">
        <v>347</v>
      </c>
      <c r="J192" s="242" t="s">
        <v>887</v>
      </c>
      <c r="K192" s="242" t="str">
        <f t="shared" si="183"/>
        <v>補修跡</v>
      </c>
      <c r="L192" s="342"/>
      <c r="M192" s="342"/>
      <c r="N192" s="342">
        <v>3.6</v>
      </c>
      <c r="O192" s="342">
        <v>1.9</v>
      </c>
      <c r="P192" s="384" t="s">
        <v>854</v>
      </c>
      <c r="Q192" s="243" t="str">
        <f t="shared" si="192"/>
        <v>3.6m×1.9m メッシュシート</v>
      </c>
      <c r="R192" s="244">
        <f t="shared" si="184"/>
        <v>6.84</v>
      </c>
      <c r="S192" s="244" t="str">
        <f t="shared" si="185"/>
        <v>メッシュシート</v>
      </c>
      <c r="T192" s="242" t="s">
        <v>641</v>
      </c>
      <c r="U192" s="242" t="s">
        <v>645</v>
      </c>
      <c r="V192" s="242" t="str">
        <f t="shared" si="194"/>
        <v>Ⅱ</v>
      </c>
      <c r="W192" s="242"/>
      <c r="X192" s="242" t="s">
        <v>617</v>
      </c>
      <c r="Y192" s="242" t="str">
        <f t="shared" si="186"/>
        <v>Ⅰ</v>
      </c>
      <c r="Z192" s="242" t="str">
        <f t="shared" si="187"/>
        <v>Ⅰ</v>
      </c>
      <c r="AA192" s="242" t="str">
        <f t="shared" si="189"/>
        <v>否</v>
      </c>
      <c r="AB192" s="242" t="str">
        <f t="shared" si="190"/>
        <v>否</v>
      </c>
      <c r="AC192" s="242" t="str">
        <f t="shared" si="206"/>
        <v>済</v>
      </c>
      <c r="AD192" s="242" t="str">
        <f t="shared" si="207"/>
        <v>－</v>
      </c>
      <c r="AE192" s="242" t="str">
        <f t="shared" si="208"/>
        <v>－</v>
      </c>
      <c r="AF192" s="242" t="str">
        <f t="shared" si="209"/>
        <v>－</v>
      </c>
      <c r="AG192" s="242"/>
      <c r="AH192" s="243" t="str">
        <f t="shared" si="188"/>
        <v>補修跡、3.6m×1.9m メッシュシート</v>
      </c>
      <c r="AI192" s="243" t="s">
        <v>1020</v>
      </c>
      <c r="BG192" s="246">
        <f t="shared" si="141"/>
        <v>23</v>
      </c>
      <c r="BH192" s="243">
        <f t="shared" si="142"/>
        <v>0</v>
      </c>
      <c r="BI192" s="243">
        <f t="shared" si="143"/>
        <v>0</v>
      </c>
      <c r="BJ192" s="243">
        <f t="shared" si="144"/>
        <v>0</v>
      </c>
      <c r="BK192" s="347">
        <f t="shared" si="145"/>
        <v>0</v>
      </c>
      <c r="BL192" s="247">
        <f t="shared" si="146"/>
        <v>0</v>
      </c>
      <c r="BM192" s="244">
        <f t="shared" si="147"/>
        <v>0</v>
      </c>
      <c r="BN192" s="244">
        <f t="shared" si="148"/>
        <v>0</v>
      </c>
      <c r="BO192" s="248">
        <f t="shared" si="149"/>
        <v>0</v>
      </c>
      <c r="BP192" s="249">
        <f t="shared" si="150"/>
        <v>0</v>
      </c>
      <c r="BQ192" s="244">
        <f t="shared" si="151"/>
        <v>0</v>
      </c>
      <c r="BR192" s="244">
        <f t="shared" si="152"/>
        <v>0</v>
      </c>
      <c r="BS192" s="250">
        <f t="shared" si="153"/>
        <v>0</v>
      </c>
      <c r="BT192" s="251" t="str">
        <f t="shared" si="154"/>
        <v/>
      </c>
      <c r="BU192" s="346">
        <f t="shared" si="155"/>
        <v>0</v>
      </c>
      <c r="BV192" s="346">
        <f t="shared" si="156"/>
        <v>0</v>
      </c>
      <c r="BW192" s="346">
        <f t="shared" si="157"/>
        <v>0</v>
      </c>
      <c r="BX192" s="348">
        <f t="shared" si="158"/>
        <v>0</v>
      </c>
      <c r="BY192" s="247">
        <f t="shared" si="159"/>
        <v>0</v>
      </c>
      <c r="BZ192" s="244">
        <f t="shared" si="160"/>
        <v>0</v>
      </c>
      <c r="CA192" s="244">
        <f t="shared" si="161"/>
        <v>0</v>
      </c>
      <c r="CB192" s="248">
        <f t="shared" si="162"/>
        <v>0</v>
      </c>
      <c r="CC192" s="247">
        <f t="shared" si="163"/>
        <v>0</v>
      </c>
      <c r="CD192" s="244">
        <f t="shared" si="164"/>
        <v>0</v>
      </c>
      <c r="CE192" s="244">
        <f t="shared" si="165"/>
        <v>0</v>
      </c>
      <c r="CF192" s="244">
        <f t="shared" si="166"/>
        <v>0</v>
      </c>
    </row>
    <row r="193" spans="1:84" ht="20.100000000000001" customHeight="1" x14ac:dyDescent="0.15">
      <c r="A193" s="238">
        <v>190</v>
      </c>
      <c r="B193" s="239">
        <v>190</v>
      </c>
      <c r="C193" s="240" t="str">
        <f t="shared" si="182"/>
        <v>23S11</v>
      </c>
      <c r="D193" s="241">
        <v>23</v>
      </c>
      <c r="E193" s="242">
        <v>11</v>
      </c>
      <c r="F193" s="395">
        <f>IF(D193="","",VLOOKUP(D193,'様式A-2'!$B$10:$E$438,4,0))</f>
        <v>209.15</v>
      </c>
      <c r="G193" s="242" t="s">
        <v>547</v>
      </c>
      <c r="H193" s="242" t="s">
        <v>497</v>
      </c>
      <c r="I193" s="242" t="s">
        <v>348</v>
      </c>
      <c r="J193" s="242" t="s">
        <v>887</v>
      </c>
      <c r="K193" s="242" t="str">
        <f t="shared" si="183"/>
        <v>補修跡</v>
      </c>
      <c r="L193" s="342"/>
      <c r="M193" s="342"/>
      <c r="N193" s="342">
        <v>15.6</v>
      </c>
      <c r="O193" s="342">
        <v>0.4</v>
      </c>
      <c r="P193" s="384" t="s">
        <v>888</v>
      </c>
      <c r="Q193" s="243" t="str">
        <f t="shared" si="192"/>
        <v>15.6m×0.4m 導水工</v>
      </c>
      <c r="R193" s="244">
        <f t="shared" si="184"/>
        <v>6.24</v>
      </c>
      <c r="S193" s="244" t="str">
        <f t="shared" si="185"/>
        <v>導水工</v>
      </c>
      <c r="T193" s="242" t="s">
        <v>641</v>
      </c>
      <c r="U193" s="242" t="s">
        <v>620</v>
      </c>
      <c r="V193" s="242" t="str">
        <f t="shared" si="194"/>
        <v>Ⅱ</v>
      </c>
      <c r="W193" s="242"/>
      <c r="X193" s="242" t="s">
        <v>617</v>
      </c>
      <c r="Y193" s="242" t="str">
        <f t="shared" si="186"/>
        <v>Ⅰ</v>
      </c>
      <c r="Z193" s="242" t="str">
        <f t="shared" si="187"/>
        <v>Ⅰ</v>
      </c>
      <c r="AA193" s="242" t="str">
        <f t="shared" si="189"/>
        <v>否</v>
      </c>
      <c r="AB193" s="242" t="str">
        <f t="shared" si="190"/>
        <v>否</v>
      </c>
      <c r="AC193" s="242" t="str">
        <f t="shared" si="206"/>
        <v>済</v>
      </c>
      <c r="AD193" s="242" t="str">
        <f t="shared" si="207"/>
        <v>－</v>
      </c>
      <c r="AE193" s="242" t="str">
        <f t="shared" si="208"/>
        <v>－</v>
      </c>
      <c r="AF193" s="242" t="str">
        <f t="shared" si="209"/>
        <v>－</v>
      </c>
      <c r="AG193" s="242"/>
      <c r="AH193" s="243" t="str">
        <f t="shared" si="188"/>
        <v>補修跡、15.6m×0.4m 導水工</v>
      </c>
      <c r="AI193" s="243" t="s">
        <v>1021</v>
      </c>
      <c r="BG193" s="246">
        <f t="shared" si="141"/>
        <v>23</v>
      </c>
      <c r="BH193" s="243">
        <f t="shared" si="142"/>
        <v>0</v>
      </c>
      <c r="BI193" s="243">
        <f t="shared" si="143"/>
        <v>0</v>
      </c>
      <c r="BJ193" s="243">
        <f t="shared" si="144"/>
        <v>0</v>
      </c>
      <c r="BK193" s="347">
        <f t="shared" si="145"/>
        <v>0</v>
      </c>
      <c r="BL193" s="247">
        <f t="shared" si="146"/>
        <v>0</v>
      </c>
      <c r="BM193" s="244">
        <f t="shared" si="147"/>
        <v>0</v>
      </c>
      <c r="BN193" s="244">
        <f t="shared" si="148"/>
        <v>0</v>
      </c>
      <c r="BO193" s="248">
        <f t="shared" si="149"/>
        <v>0</v>
      </c>
      <c r="BP193" s="249">
        <f t="shared" si="150"/>
        <v>0</v>
      </c>
      <c r="BQ193" s="244">
        <f t="shared" si="151"/>
        <v>0</v>
      </c>
      <c r="BR193" s="244">
        <f t="shared" si="152"/>
        <v>0</v>
      </c>
      <c r="BS193" s="250">
        <f t="shared" si="153"/>
        <v>0</v>
      </c>
      <c r="BT193" s="251" t="str">
        <f t="shared" si="154"/>
        <v/>
      </c>
      <c r="BU193" s="346">
        <f t="shared" si="155"/>
        <v>0</v>
      </c>
      <c r="BV193" s="346">
        <f t="shared" si="156"/>
        <v>0</v>
      </c>
      <c r="BW193" s="346">
        <f t="shared" si="157"/>
        <v>0</v>
      </c>
      <c r="BX193" s="348">
        <f t="shared" si="158"/>
        <v>0</v>
      </c>
      <c r="BY193" s="247">
        <f t="shared" si="159"/>
        <v>0</v>
      </c>
      <c r="BZ193" s="244">
        <f t="shared" si="160"/>
        <v>0</v>
      </c>
      <c r="CA193" s="244">
        <f t="shared" si="161"/>
        <v>0</v>
      </c>
      <c r="CB193" s="248">
        <f t="shared" si="162"/>
        <v>0</v>
      </c>
      <c r="CC193" s="247">
        <f t="shared" si="163"/>
        <v>0</v>
      </c>
      <c r="CD193" s="244">
        <f t="shared" si="164"/>
        <v>0</v>
      </c>
      <c r="CE193" s="244">
        <f t="shared" si="165"/>
        <v>0</v>
      </c>
      <c r="CF193" s="244">
        <f t="shared" si="166"/>
        <v>0</v>
      </c>
    </row>
    <row r="194" spans="1:84" ht="20.100000000000001" customHeight="1" x14ac:dyDescent="0.15">
      <c r="A194" s="238">
        <v>191</v>
      </c>
      <c r="B194" s="239">
        <v>191</v>
      </c>
      <c r="C194" s="240" t="str">
        <f t="shared" si="182"/>
        <v>23S13</v>
      </c>
      <c r="D194" s="241">
        <v>23</v>
      </c>
      <c r="E194" s="242">
        <v>13</v>
      </c>
      <c r="F194" s="395">
        <f>IF(D194="","",VLOOKUP(D194,'様式A-2'!$B$10:$E$438,4,0))</f>
        <v>209.15</v>
      </c>
      <c r="G194" s="242" t="s">
        <v>547</v>
      </c>
      <c r="H194" s="242" t="s">
        <v>495</v>
      </c>
      <c r="I194" s="242" t="s">
        <v>347</v>
      </c>
      <c r="J194" s="242" t="s">
        <v>545</v>
      </c>
      <c r="K194" s="242" t="str">
        <f t="shared" si="183"/>
        <v>うき・はく離</v>
      </c>
      <c r="L194" s="342"/>
      <c r="M194" s="342"/>
      <c r="N194" s="342">
        <v>0.1</v>
      </c>
      <c r="O194" s="342">
        <v>0.3</v>
      </c>
      <c r="P194" s="384"/>
      <c r="Q194" s="243" t="str">
        <f t="shared" si="192"/>
        <v xml:space="preserve">0.1m×0.3m </v>
      </c>
      <c r="R194" s="244">
        <f t="shared" si="184"/>
        <v>0.03</v>
      </c>
      <c r="S194" s="244" t="str">
        <f t="shared" si="185"/>
        <v/>
      </c>
      <c r="T194" s="242" t="s">
        <v>760</v>
      </c>
      <c r="U194" s="242" t="s">
        <v>620</v>
      </c>
      <c r="V194" s="242" t="str">
        <f t="shared" si="194"/>
        <v>Ⅱ</v>
      </c>
      <c r="W194" s="242"/>
      <c r="X194" s="242" t="s">
        <v>618</v>
      </c>
      <c r="Y194" s="242" t="str">
        <f t="shared" si="186"/>
        <v>Ⅱ</v>
      </c>
      <c r="Z194" s="242" t="str">
        <f t="shared" si="187"/>
        <v>Ⅱ</v>
      </c>
      <c r="AA194" s="242" t="str">
        <f t="shared" si="189"/>
        <v>否</v>
      </c>
      <c r="AB194" s="242" t="str">
        <f t="shared" si="190"/>
        <v>要監視</v>
      </c>
      <c r="AC194" s="242" t="str">
        <f t="shared" si="206"/>
        <v>継続</v>
      </c>
      <c r="AD194" s="242" t="str">
        <f t="shared" si="207"/>
        <v>監視（日常巡視）</v>
      </c>
      <c r="AE194" s="242" t="str">
        <f t="shared" si="208"/>
        <v>－</v>
      </c>
      <c r="AF194" s="242" t="str">
        <f t="shared" si="209"/>
        <v>継続監視</v>
      </c>
      <c r="AG194" s="242"/>
      <c r="AH194" s="243" t="str">
        <f t="shared" si="188"/>
        <v xml:space="preserve">うき・はく離、0.1m×0.3m </v>
      </c>
      <c r="AI194" s="243" t="str">
        <f t="shared" si="193"/>
        <v xml:space="preserve">0.1m×0.3m </v>
      </c>
      <c r="BG194" s="246">
        <f t="shared" si="141"/>
        <v>23</v>
      </c>
      <c r="BH194" s="243">
        <f t="shared" si="142"/>
        <v>0</v>
      </c>
      <c r="BI194" s="243">
        <f t="shared" si="143"/>
        <v>0</v>
      </c>
      <c r="BJ194" s="243">
        <f t="shared" si="144"/>
        <v>0</v>
      </c>
      <c r="BK194" s="347">
        <f t="shared" si="145"/>
        <v>0</v>
      </c>
      <c r="BL194" s="247">
        <f t="shared" si="146"/>
        <v>0</v>
      </c>
      <c r="BM194" s="244">
        <f t="shared" si="147"/>
        <v>0</v>
      </c>
      <c r="BN194" s="244">
        <f t="shared" si="148"/>
        <v>0</v>
      </c>
      <c r="BO194" s="248">
        <f t="shared" si="149"/>
        <v>0.03</v>
      </c>
      <c r="BP194" s="249">
        <f t="shared" si="150"/>
        <v>0</v>
      </c>
      <c r="BQ194" s="244">
        <f t="shared" si="151"/>
        <v>0</v>
      </c>
      <c r="BR194" s="244">
        <f t="shared" si="152"/>
        <v>0</v>
      </c>
      <c r="BS194" s="250">
        <f t="shared" si="153"/>
        <v>0</v>
      </c>
      <c r="BT194" s="251" t="str">
        <f t="shared" si="154"/>
        <v/>
      </c>
      <c r="BU194" s="346">
        <f t="shared" si="155"/>
        <v>0</v>
      </c>
      <c r="BV194" s="346">
        <f t="shared" si="156"/>
        <v>0</v>
      </c>
      <c r="BW194" s="346">
        <f t="shared" si="157"/>
        <v>0</v>
      </c>
      <c r="BX194" s="348">
        <f t="shared" si="158"/>
        <v>0</v>
      </c>
      <c r="BY194" s="247">
        <f t="shared" si="159"/>
        <v>0</v>
      </c>
      <c r="BZ194" s="244">
        <f t="shared" si="160"/>
        <v>0</v>
      </c>
      <c r="CA194" s="244">
        <f t="shared" si="161"/>
        <v>0</v>
      </c>
      <c r="CB194" s="248">
        <f t="shared" si="162"/>
        <v>0.03</v>
      </c>
      <c r="CC194" s="247">
        <f t="shared" si="163"/>
        <v>0</v>
      </c>
      <c r="CD194" s="244">
        <f t="shared" si="164"/>
        <v>0</v>
      </c>
      <c r="CE194" s="244">
        <f t="shared" si="165"/>
        <v>0</v>
      </c>
      <c r="CF194" s="244">
        <f t="shared" si="166"/>
        <v>0</v>
      </c>
    </row>
    <row r="195" spans="1:84" ht="20.100000000000001" customHeight="1" x14ac:dyDescent="0.15">
      <c r="A195" s="238">
        <v>192</v>
      </c>
      <c r="B195" s="239">
        <v>192</v>
      </c>
      <c r="C195" s="240" t="str">
        <f t="shared" si="182"/>
        <v>23S14</v>
      </c>
      <c r="D195" s="241">
        <v>23</v>
      </c>
      <c r="E195" s="242">
        <v>14</v>
      </c>
      <c r="F195" s="395">
        <f>IF(D195="","",VLOOKUP(D195,'様式A-2'!$B$10:$E$438,4,0))</f>
        <v>209.15</v>
      </c>
      <c r="G195" s="242" t="s">
        <v>547</v>
      </c>
      <c r="H195" s="242" t="s">
        <v>495</v>
      </c>
      <c r="I195" s="242" t="s">
        <v>347</v>
      </c>
      <c r="J195" s="242" t="s">
        <v>545</v>
      </c>
      <c r="K195" s="242" t="str">
        <f t="shared" si="183"/>
        <v>うき・はく離</v>
      </c>
      <c r="L195" s="342"/>
      <c r="M195" s="342"/>
      <c r="N195" s="342">
        <v>0.1</v>
      </c>
      <c r="O195" s="342">
        <v>0.5</v>
      </c>
      <c r="P195" s="384"/>
      <c r="Q195" s="243" t="str">
        <f t="shared" si="192"/>
        <v xml:space="preserve">0.1m×0.5m </v>
      </c>
      <c r="R195" s="244">
        <f t="shared" si="184"/>
        <v>0.05</v>
      </c>
      <c r="S195" s="244" t="str">
        <f t="shared" si="185"/>
        <v/>
      </c>
      <c r="T195" s="242" t="s">
        <v>760</v>
      </c>
      <c r="U195" s="242" t="s">
        <v>620</v>
      </c>
      <c r="V195" s="242" t="str">
        <f t="shared" si="194"/>
        <v>Ⅱ</v>
      </c>
      <c r="W195" s="242"/>
      <c r="X195" s="242" t="s">
        <v>618</v>
      </c>
      <c r="Y195" s="242" t="str">
        <f t="shared" si="186"/>
        <v>Ⅱ</v>
      </c>
      <c r="Z195" s="242" t="str">
        <f t="shared" si="187"/>
        <v>Ⅱ</v>
      </c>
      <c r="AA195" s="242" t="str">
        <f t="shared" si="189"/>
        <v>否</v>
      </c>
      <c r="AB195" s="242" t="str">
        <f t="shared" si="190"/>
        <v>要監視</v>
      </c>
      <c r="AC195" s="242" t="str">
        <f t="shared" si="206"/>
        <v>継続</v>
      </c>
      <c r="AD195" s="242" t="str">
        <f t="shared" si="207"/>
        <v>監視（日常巡視）</v>
      </c>
      <c r="AE195" s="242" t="str">
        <f t="shared" si="208"/>
        <v>－</v>
      </c>
      <c r="AF195" s="242" t="str">
        <f t="shared" si="209"/>
        <v>継続監視</v>
      </c>
      <c r="AG195" s="242"/>
      <c r="AH195" s="243" t="str">
        <f t="shared" si="188"/>
        <v xml:space="preserve">うき・はく離、0.1m×0.5m </v>
      </c>
      <c r="AI195" s="243" t="str">
        <f t="shared" si="193"/>
        <v xml:space="preserve">0.1m×0.5m </v>
      </c>
      <c r="BG195" s="246">
        <f t="shared" si="141"/>
        <v>23</v>
      </c>
      <c r="BH195" s="243">
        <f t="shared" si="142"/>
        <v>0</v>
      </c>
      <c r="BI195" s="243">
        <f t="shared" si="143"/>
        <v>0</v>
      </c>
      <c r="BJ195" s="243">
        <f t="shared" si="144"/>
        <v>0</v>
      </c>
      <c r="BK195" s="347">
        <f t="shared" si="145"/>
        <v>0</v>
      </c>
      <c r="BL195" s="247">
        <f t="shared" si="146"/>
        <v>0</v>
      </c>
      <c r="BM195" s="244">
        <f t="shared" si="147"/>
        <v>0</v>
      </c>
      <c r="BN195" s="244">
        <f t="shared" si="148"/>
        <v>0</v>
      </c>
      <c r="BO195" s="248">
        <f t="shared" si="149"/>
        <v>0.05</v>
      </c>
      <c r="BP195" s="249">
        <f t="shared" si="150"/>
        <v>0</v>
      </c>
      <c r="BQ195" s="244">
        <f t="shared" si="151"/>
        <v>0</v>
      </c>
      <c r="BR195" s="244">
        <f t="shared" si="152"/>
        <v>0</v>
      </c>
      <c r="BS195" s="250">
        <f t="shared" si="153"/>
        <v>0</v>
      </c>
      <c r="BT195" s="251" t="str">
        <f t="shared" si="154"/>
        <v/>
      </c>
      <c r="BU195" s="346">
        <f t="shared" si="155"/>
        <v>0</v>
      </c>
      <c r="BV195" s="346">
        <f t="shared" si="156"/>
        <v>0</v>
      </c>
      <c r="BW195" s="346">
        <f t="shared" si="157"/>
        <v>0</v>
      </c>
      <c r="BX195" s="348">
        <f t="shared" si="158"/>
        <v>0</v>
      </c>
      <c r="BY195" s="247">
        <f t="shared" si="159"/>
        <v>0</v>
      </c>
      <c r="BZ195" s="244">
        <f t="shared" si="160"/>
        <v>0</v>
      </c>
      <c r="CA195" s="244">
        <f t="shared" si="161"/>
        <v>0</v>
      </c>
      <c r="CB195" s="248">
        <f t="shared" si="162"/>
        <v>0.05</v>
      </c>
      <c r="CC195" s="247">
        <f t="shared" si="163"/>
        <v>0</v>
      </c>
      <c r="CD195" s="244">
        <f t="shared" si="164"/>
        <v>0</v>
      </c>
      <c r="CE195" s="244">
        <f t="shared" si="165"/>
        <v>0</v>
      </c>
      <c r="CF195" s="244">
        <f t="shared" si="166"/>
        <v>0</v>
      </c>
    </row>
    <row r="196" spans="1:84" ht="20.100000000000001" customHeight="1" x14ac:dyDescent="0.15">
      <c r="A196" s="238">
        <v>193</v>
      </c>
      <c r="B196" s="239">
        <v>193</v>
      </c>
      <c r="C196" s="240" t="str">
        <f t="shared" si="182"/>
        <v>23S15</v>
      </c>
      <c r="D196" s="241">
        <v>23</v>
      </c>
      <c r="E196" s="242">
        <v>15</v>
      </c>
      <c r="F196" s="395">
        <f>IF(D196="","",VLOOKUP(D196,'様式A-2'!$B$10:$E$438,4,0))</f>
        <v>209.15</v>
      </c>
      <c r="G196" s="242" t="s">
        <v>547</v>
      </c>
      <c r="H196" s="242" t="s">
        <v>495</v>
      </c>
      <c r="I196" s="242" t="s">
        <v>347</v>
      </c>
      <c r="J196" s="242" t="s">
        <v>545</v>
      </c>
      <c r="K196" s="242" t="str">
        <f t="shared" si="183"/>
        <v>うき・はく離</v>
      </c>
      <c r="L196" s="342"/>
      <c r="M196" s="342"/>
      <c r="N196" s="342">
        <v>0.1</v>
      </c>
      <c r="O196" s="342">
        <v>0.9</v>
      </c>
      <c r="P196" s="384"/>
      <c r="Q196" s="243" t="str">
        <f t="shared" si="192"/>
        <v xml:space="preserve">0.1m×0.9m </v>
      </c>
      <c r="R196" s="244">
        <f t="shared" si="184"/>
        <v>0.09</v>
      </c>
      <c r="S196" s="244" t="str">
        <f t="shared" si="185"/>
        <v/>
      </c>
      <c r="T196" s="242" t="s">
        <v>760</v>
      </c>
      <c r="U196" s="242" t="s">
        <v>620</v>
      </c>
      <c r="V196" s="242" t="str">
        <f t="shared" si="194"/>
        <v>Ⅱ</v>
      </c>
      <c r="W196" s="242"/>
      <c r="X196" s="242" t="s">
        <v>618</v>
      </c>
      <c r="Y196" s="242" t="str">
        <f t="shared" si="186"/>
        <v>Ⅱ</v>
      </c>
      <c r="Z196" s="242" t="str">
        <f t="shared" si="187"/>
        <v>Ⅱ</v>
      </c>
      <c r="AA196" s="242" t="str">
        <f t="shared" si="189"/>
        <v>否</v>
      </c>
      <c r="AB196" s="242" t="str">
        <f t="shared" si="190"/>
        <v>要監視</v>
      </c>
      <c r="AC196" s="242" t="str">
        <f t="shared" si="206"/>
        <v>継続</v>
      </c>
      <c r="AD196" s="242" t="str">
        <f t="shared" si="207"/>
        <v>監視（日常巡視）</v>
      </c>
      <c r="AE196" s="242" t="str">
        <f t="shared" si="208"/>
        <v>－</v>
      </c>
      <c r="AF196" s="242" t="str">
        <f t="shared" si="209"/>
        <v>継続監視</v>
      </c>
      <c r="AG196" s="242"/>
      <c r="AH196" s="243" t="str">
        <f t="shared" si="188"/>
        <v xml:space="preserve">うき・はく離、0.1m×0.9m </v>
      </c>
      <c r="AI196" s="243" t="s">
        <v>1022</v>
      </c>
      <c r="BG196" s="246">
        <f t="shared" si="141"/>
        <v>23</v>
      </c>
      <c r="BH196" s="243">
        <f t="shared" si="142"/>
        <v>0</v>
      </c>
      <c r="BI196" s="243">
        <f t="shared" si="143"/>
        <v>0</v>
      </c>
      <c r="BJ196" s="243">
        <f t="shared" si="144"/>
        <v>0</v>
      </c>
      <c r="BK196" s="347">
        <f t="shared" si="145"/>
        <v>0</v>
      </c>
      <c r="BL196" s="247">
        <f t="shared" si="146"/>
        <v>0</v>
      </c>
      <c r="BM196" s="244">
        <f t="shared" si="147"/>
        <v>0</v>
      </c>
      <c r="BN196" s="244">
        <f t="shared" si="148"/>
        <v>0</v>
      </c>
      <c r="BO196" s="248">
        <f t="shared" si="149"/>
        <v>0.09</v>
      </c>
      <c r="BP196" s="249">
        <f t="shared" si="150"/>
        <v>0</v>
      </c>
      <c r="BQ196" s="244">
        <f t="shared" si="151"/>
        <v>0</v>
      </c>
      <c r="BR196" s="244">
        <f t="shared" si="152"/>
        <v>0</v>
      </c>
      <c r="BS196" s="250">
        <f t="shared" si="153"/>
        <v>0</v>
      </c>
      <c r="BT196" s="251" t="str">
        <f t="shared" si="154"/>
        <v/>
      </c>
      <c r="BU196" s="346">
        <f t="shared" si="155"/>
        <v>0</v>
      </c>
      <c r="BV196" s="346">
        <f t="shared" si="156"/>
        <v>0</v>
      </c>
      <c r="BW196" s="346">
        <f t="shared" si="157"/>
        <v>0</v>
      </c>
      <c r="BX196" s="348">
        <f t="shared" si="158"/>
        <v>0</v>
      </c>
      <c r="BY196" s="247">
        <f t="shared" si="159"/>
        <v>0</v>
      </c>
      <c r="BZ196" s="244">
        <f t="shared" si="160"/>
        <v>0</v>
      </c>
      <c r="CA196" s="244">
        <f t="shared" si="161"/>
        <v>0</v>
      </c>
      <c r="CB196" s="248">
        <f t="shared" si="162"/>
        <v>0.09</v>
      </c>
      <c r="CC196" s="247">
        <f t="shared" si="163"/>
        <v>0</v>
      </c>
      <c r="CD196" s="244">
        <f t="shared" si="164"/>
        <v>0</v>
      </c>
      <c r="CE196" s="244">
        <f t="shared" si="165"/>
        <v>0</v>
      </c>
      <c r="CF196" s="244">
        <f t="shared" si="166"/>
        <v>0</v>
      </c>
    </row>
    <row r="197" spans="1:84" ht="20.100000000000001" customHeight="1" x14ac:dyDescent="0.15">
      <c r="A197" s="238">
        <v>194</v>
      </c>
      <c r="B197" s="239">
        <v>194</v>
      </c>
      <c r="C197" s="240" t="str">
        <f t="shared" si="182"/>
        <v>23S16</v>
      </c>
      <c r="D197" s="241">
        <v>23</v>
      </c>
      <c r="E197" s="242">
        <v>16</v>
      </c>
      <c r="F197" s="395">
        <f>IF(D197="","",VLOOKUP(D197,'様式A-2'!$B$10:$E$438,4,0))</f>
        <v>209.15</v>
      </c>
      <c r="G197" s="242" t="s">
        <v>547</v>
      </c>
      <c r="H197" s="242" t="s">
        <v>495</v>
      </c>
      <c r="I197" s="242" t="s">
        <v>347</v>
      </c>
      <c r="J197" s="242" t="s">
        <v>545</v>
      </c>
      <c r="K197" s="242" t="str">
        <f t="shared" si="183"/>
        <v>うき・はく離</v>
      </c>
      <c r="L197" s="342"/>
      <c r="M197" s="342"/>
      <c r="N197" s="342">
        <v>0.9</v>
      </c>
      <c r="O197" s="342">
        <v>0.1</v>
      </c>
      <c r="P197" s="384"/>
      <c r="Q197" s="243" t="str">
        <f t="shared" si="192"/>
        <v xml:space="preserve">0.9m×0.1m </v>
      </c>
      <c r="R197" s="244">
        <f t="shared" si="184"/>
        <v>0.09</v>
      </c>
      <c r="S197" s="244" t="str">
        <f t="shared" si="185"/>
        <v/>
      </c>
      <c r="T197" s="242" t="s">
        <v>760</v>
      </c>
      <c r="U197" s="242" t="s">
        <v>620</v>
      </c>
      <c r="V197" s="242" t="str">
        <f t="shared" si="194"/>
        <v>Ⅱ</v>
      </c>
      <c r="W197" s="242"/>
      <c r="X197" s="242" t="s">
        <v>618</v>
      </c>
      <c r="Y197" s="242" t="str">
        <f t="shared" si="186"/>
        <v>Ⅱ</v>
      </c>
      <c r="Z197" s="242" t="str">
        <f t="shared" si="187"/>
        <v>Ⅱ</v>
      </c>
      <c r="AA197" s="242" t="str">
        <f t="shared" si="189"/>
        <v>否</v>
      </c>
      <c r="AB197" s="242" t="str">
        <f t="shared" si="190"/>
        <v>要監視</v>
      </c>
      <c r="AC197" s="242" t="str">
        <f t="shared" si="206"/>
        <v>継続</v>
      </c>
      <c r="AD197" s="242" t="str">
        <f t="shared" si="207"/>
        <v>監視（日常巡視）</v>
      </c>
      <c r="AE197" s="242" t="str">
        <f t="shared" si="208"/>
        <v>－</v>
      </c>
      <c r="AF197" s="242" t="str">
        <f t="shared" si="209"/>
        <v>継続監視</v>
      </c>
      <c r="AG197" s="242"/>
      <c r="AH197" s="243" t="str">
        <f t="shared" si="188"/>
        <v xml:space="preserve">うき・はく離、0.9m×0.1m </v>
      </c>
      <c r="AI197" s="243" t="str">
        <f t="shared" si="193"/>
        <v xml:space="preserve">0.9m×0.1m </v>
      </c>
      <c r="BG197" s="246">
        <f t="shared" ref="BG197:BG260" si="210">$D197</f>
        <v>23</v>
      </c>
      <c r="BH197" s="243">
        <f t="shared" ref="BH197:BH260" si="211">IF(AND(I197="外力",X197="Ⅳ"),"〇",0)</f>
        <v>0</v>
      </c>
      <c r="BI197" s="243">
        <f t="shared" ref="BI197:BI260" si="212">IF(AND(I197="外力",X197="Ⅲ"),"〇",0)</f>
        <v>0</v>
      </c>
      <c r="BJ197" s="243">
        <f t="shared" ref="BJ197:BJ260" si="213">IF(AND(I197="外力",X197="Ⅱa"),"〇",0)</f>
        <v>0</v>
      </c>
      <c r="BK197" s="347">
        <f t="shared" ref="BK197:BK260" si="214">IF(AND(I197="外力",X197="Ⅱb"),"〇",0)</f>
        <v>0</v>
      </c>
      <c r="BL197" s="247">
        <f t="shared" ref="BL197:BL260" si="215">IF(AND(I197="材質劣化",X197="Ⅳ"),R197,0)</f>
        <v>0</v>
      </c>
      <c r="BM197" s="244">
        <f t="shared" ref="BM197:BM260" si="216">IF(AND(I197="材質劣化",X197="Ⅲ"),R197,0)</f>
        <v>0</v>
      </c>
      <c r="BN197" s="244">
        <f t="shared" ref="BN197:BN260" si="217">IF(AND(I197="材質劣化",X197="Ⅱa"),R197,0)</f>
        <v>0</v>
      </c>
      <c r="BO197" s="248">
        <f t="shared" ref="BO197:BO260" si="218">IF(AND(I197="材質劣化",X197="Ⅱb"),R197,0)</f>
        <v>0.09</v>
      </c>
      <c r="BP197" s="249">
        <f t="shared" ref="BP197:BP260" si="219">IF(AND(I197="漏水",X197="Ⅳ"),R197,0)</f>
        <v>0</v>
      </c>
      <c r="BQ197" s="244">
        <f t="shared" ref="BQ197:BQ260" si="220">IF(AND(I197="漏水",X197="Ⅲ"),R197,0)</f>
        <v>0</v>
      </c>
      <c r="BR197" s="244">
        <f t="shared" ref="BR197:BR260" si="221">IF(AND(I197="漏水",X197="Ⅱa"),R197,0)</f>
        <v>0</v>
      </c>
      <c r="BS197" s="250">
        <f t="shared" ref="BS197:BS260" si="222">IF(AND(I197="漏水",X197="Ⅱb"),R197,0)</f>
        <v>0</v>
      </c>
      <c r="BT197" s="251" t="str">
        <f t="shared" ref="BT197:BT260" si="223">IF(BG197=BG198,"",BG197)</f>
        <v/>
      </c>
      <c r="BU197" s="346">
        <f t="shared" ref="BU197:BU260" si="224">COUNTIFS($BG$4:$BG$3000,BT197,$BH$4:$BH$3000,"〇")</f>
        <v>0</v>
      </c>
      <c r="BV197" s="346">
        <f t="shared" ref="BV197:BV260" si="225">COUNTIFS($BG$4:$BG$3000,BT197,$BI$4:$BI$3000,"〇")</f>
        <v>0</v>
      </c>
      <c r="BW197" s="346">
        <f t="shared" ref="BW197:BW260" si="226">COUNTIFS($BG$4:$BG$3000,BT197,$BJ$4:$BJ$3000,"〇")</f>
        <v>0</v>
      </c>
      <c r="BX197" s="348">
        <f t="shared" ref="BX197:BX260" si="227">COUNTIFS($BG$4:$BG$3000,BT197,$BK$4:$BK$3000,"〇")</f>
        <v>0</v>
      </c>
      <c r="BY197" s="247">
        <f t="shared" ref="BY197:BY260" si="228">BL197</f>
        <v>0</v>
      </c>
      <c r="BZ197" s="244">
        <f t="shared" ref="BZ197:BZ260" si="229">BM197</f>
        <v>0</v>
      </c>
      <c r="CA197" s="244">
        <f t="shared" ref="CA197:CA260" si="230">BN197</f>
        <v>0</v>
      </c>
      <c r="CB197" s="248">
        <f t="shared" ref="CB197:CB260" si="231">BO197</f>
        <v>0.09</v>
      </c>
      <c r="CC197" s="247">
        <f t="shared" ref="CC197:CC260" si="232">BP197</f>
        <v>0</v>
      </c>
      <c r="CD197" s="244">
        <f t="shared" ref="CD197:CD260" si="233">BQ197</f>
        <v>0</v>
      </c>
      <c r="CE197" s="244">
        <f t="shared" ref="CE197:CE260" si="234">BR197</f>
        <v>0</v>
      </c>
      <c r="CF197" s="244">
        <f t="shared" ref="CF197:CF260" si="235">BS197</f>
        <v>0</v>
      </c>
    </row>
    <row r="198" spans="1:84" ht="20.100000000000001" customHeight="1" x14ac:dyDescent="0.15">
      <c r="A198" s="238">
        <v>195</v>
      </c>
      <c r="B198" s="239">
        <v>195</v>
      </c>
      <c r="C198" s="240" t="str">
        <f t="shared" si="182"/>
        <v>23S17</v>
      </c>
      <c r="D198" s="241">
        <v>23</v>
      </c>
      <c r="E198" s="242">
        <v>17</v>
      </c>
      <c r="F198" s="395">
        <f>IF(D198="","",VLOOKUP(D198,'様式A-2'!$B$10:$E$438,4,0))</f>
        <v>209.15</v>
      </c>
      <c r="G198" s="242" t="s">
        <v>547</v>
      </c>
      <c r="H198" s="242" t="s">
        <v>495</v>
      </c>
      <c r="I198" s="242" t="s">
        <v>347</v>
      </c>
      <c r="J198" s="242" t="s">
        <v>545</v>
      </c>
      <c r="K198" s="242" t="str">
        <f t="shared" si="183"/>
        <v>うき・はく離</v>
      </c>
      <c r="L198" s="342"/>
      <c r="M198" s="342"/>
      <c r="N198" s="342">
        <v>2.2999999999999998</v>
      </c>
      <c r="O198" s="342">
        <v>0.1</v>
      </c>
      <c r="P198" s="384"/>
      <c r="Q198" s="243" t="str">
        <f t="shared" si="192"/>
        <v xml:space="preserve">2.3m×0.1m </v>
      </c>
      <c r="R198" s="244">
        <f t="shared" si="184"/>
        <v>0.23</v>
      </c>
      <c r="S198" s="244" t="str">
        <f t="shared" si="185"/>
        <v/>
      </c>
      <c r="T198" s="242" t="s">
        <v>760</v>
      </c>
      <c r="U198" s="242" t="s">
        <v>620</v>
      </c>
      <c r="V198" s="242" t="str">
        <f t="shared" si="194"/>
        <v>Ⅱ</v>
      </c>
      <c r="W198" s="242"/>
      <c r="X198" s="242" t="s">
        <v>618</v>
      </c>
      <c r="Y198" s="242" t="str">
        <f t="shared" si="186"/>
        <v>Ⅱ</v>
      </c>
      <c r="Z198" s="242" t="str">
        <f t="shared" si="187"/>
        <v>Ⅱ</v>
      </c>
      <c r="AA198" s="242" t="str">
        <f t="shared" si="189"/>
        <v>否</v>
      </c>
      <c r="AB198" s="242" t="str">
        <f t="shared" si="190"/>
        <v>要監視</v>
      </c>
      <c r="AC198" s="242" t="str">
        <f t="shared" si="206"/>
        <v>継続</v>
      </c>
      <c r="AD198" s="242" t="str">
        <f t="shared" si="207"/>
        <v>監視（日常巡視）</v>
      </c>
      <c r="AE198" s="242" t="str">
        <f t="shared" si="208"/>
        <v>－</v>
      </c>
      <c r="AF198" s="242" t="str">
        <f t="shared" si="209"/>
        <v>継続監視</v>
      </c>
      <c r="AG198" s="242"/>
      <c r="AH198" s="243" t="str">
        <f t="shared" si="188"/>
        <v xml:space="preserve">うき・はく離、2.3m×0.1m </v>
      </c>
      <c r="AI198" s="243" t="s">
        <v>1023</v>
      </c>
      <c r="BG198" s="246">
        <f t="shared" si="210"/>
        <v>23</v>
      </c>
      <c r="BH198" s="243">
        <f t="shared" si="211"/>
        <v>0</v>
      </c>
      <c r="BI198" s="243">
        <f t="shared" si="212"/>
        <v>0</v>
      </c>
      <c r="BJ198" s="243">
        <f t="shared" si="213"/>
        <v>0</v>
      </c>
      <c r="BK198" s="347">
        <f t="shared" si="214"/>
        <v>0</v>
      </c>
      <c r="BL198" s="247">
        <f t="shared" si="215"/>
        <v>0</v>
      </c>
      <c r="BM198" s="244">
        <f t="shared" si="216"/>
        <v>0</v>
      </c>
      <c r="BN198" s="244">
        <f t="shared" si="217"/>
        <v>0</v>
      </c>
      <c r="BO198" s="248">
        <f t="shared" si="218"/>
        <v>0.23</v>
      </c>
      <c r="BP198" s="249">
        <f t="shared" si="219"/>
        <v>0</v>
      </c>
      <c r="BQ198" s="244">
        <f t="shared" si="220"/>
        <v>0</v>
      </c>
      <c r="BR198" s="244">
        <f t="shared" si="221"/>
        <v>0</v>
      </c>
      <c r="BS198" s="250">
        <f t="shared" si="222"/>
        <v>0</v>
      </c>
      <c r="BT198" s="251">
        <f t="shared" si="223"/>
        <v>23</v>
      </c>
      <c r="BU198" s="346">
        <f t="shared" si="224"/>
        <v>0</v>
      </c>
      <c r="BV198" s="346">
        <f t="shared" si="225"/>
        <v>0</v>
      </c>
      <c r="BW198" s="346">
        <f t="shared" si="226"/>
        <v>0</v>
      </c>
      <c r="BX198" s="348">
        <f t="shared" si="227"/>
        <v>0</v>
      </c>
      <c r="BY198" s="247">
        <f t="shared" si="228"/>
        <v>0</v>
      </c>
      <c r="BZ198" s="244">
        <f t="shared" si="229"/>
        <v>0</v>
      </c>
      <c r="CA198" s="244">
        <f t="shared" si="230"/>
        <v>0</v>
      </c>
      <c r="CB198" s="248">
        <f t="shared" si="231"/>
        <v>0.23</v>
      </c>
      <c r="CC198" s="247">
        <f t="shared" si="232"/>
        <v>0</v>
      </c>
      <c r="CD198" s="244">
        <f t="shared" si="233"/>
        <v>0</v>
      </c>
      <c r="CE198" s="244">
        <f t="shared" si="234"/>
        <v>0</v>
      </c>
      <c r="CF198" s="244">
        <f t="shared" si="235"/>
        <v>0</v>
      </c>
    </row>
    <row r="199" spans="1:84" ht="20.100000000000001" customHeight="1" x14ac:dyDescent="0.15">
      <c r="A199" s="238">
        <v>196</v>
      </c>
      <c r="B199" s="239">
        <v>196</v>
      </c>
      <c r="C199" s="240" t="str">
        <f t="shared" si="182"/>
        <v>S</v>
      </c>
      <c r="D199" s="241"/>
      <c r="E199" s="242" t="str">
        <f>IF(D199="","",COUNTIF($D$4:D199,D199))</f>
        <v/>
      </c>
      <c r="F199" s="395" t="str">
        <f>IF(D199="","",VLOOKUP(D199,'様式A-2'!$B$10:$E$438,4,0))</f>
        <v/>
      </c>
      <c r="G199" s="242"/>
      <c r="H199" s="242"/>
      <c r="I199" s="242"/>
      <c r="J199" s="242"/>
      <c r="K199" s="242">
        <f t="shared" si="183"/>
        <v>0</v>
      </c>
      <c r="L199" s="342"/>
      <c r="M199" s="342"/>
      <c r="N199" s="342"/>
      <c r="O199" s="342"/>
      <c r="P199" s="384"/>
      <c r="Q199" s="243">
        <f t="shared" si="192"/>
        <v>0</v>
      </c>
      <c r="R199" s="244">
        <f t="shared" si="184"/>
        <v>0</v>
      </c>
      <c r="S199" s="244" t="str">
        <f t="shared" si="185"/>
        <v/>
      </c>
      <c r="T199" s="242"/>
      <c r="U199" s="242" t="str">
        <f t="shared" ref="U199:U233" si="236">IF(T199="新規確認","－","")</f>
        <v/>
      </c>
      <c r="V199" s="242" t="str">
        <f t="shared" si="194"/>
        <v/>
      </c>
      <c r="W199" s="242"/>
      <c r="X199" s="242"/>
      <c r="Y199" s="242" t="str">
        <f t="shared" si="186"/>
        <v/>
      </c>
      <c r="Z199" s="242" t="str">
        <f t="shared" si="187"/>
        <v/>
      </c>
      <c r="AA199" s="242" t="str">
        <f t="shared" si="189"/>
        <v/>
      </c>
      <c r="AB199" s="242" t="str">
        <f t="shared" si="190"/>
        <v/>
      </c>
      <c r="AC199" s="242" t="str">
        <f t="shared" ref="AC199:AC233" si="237">IF(D199="","",IF(T199="対策済","済",IF(AND(T199="新規確認",W199=""),"－",IF(AND(W199&lt;&gt;"Ⅰ",X199="Ⅰ"),"済","継続"))))</f>
        <v/>
      </c>
      <c r="AD199" s="242" t="str">
        <f t="shared" si="207"/>
        <v/>
      </c>
      <c r="AE199" s="242" t="str">
        <f t="shared" si="208"/>
        <v/>
      </c>
      <c r="AF199" s="242" t="str">
        <f t="shared" si="209"/>
        <v/>
      </c>
      <c r="AG199" s="242"/>
      <c r="AH199" s="243" t="str">
        <f t="shared" si="188"/>
        <v/>
      </c>
      <c r="AI199" s="243" t="str">
        <f t="shared" si="193"/>
        <v/>
      </c>
      <c r="BG199" s="246">
        <f t="shared" si="210"/>
        <v>0</v>
      </c>
      <c r="BH199" s="243">
        <f t="shared" si="211"/>
        <v>0</v>
      </c>
      <c r="BI199" s="243">
        <f t="shared" si="212"/>
        <v>0</v>
      </c>
      <c r="BJ199" s="243">
        <f t="shared" si="213"/>
        <v>0</v>
      </c>
      <c r="BK199" s="347">
        <f t="shared" si="214"/>
        <v>0</v>
      </c>
      <c r="BL199" s="247">
        <f t="shared" si="215"/>
        <v>0</v>
      </c>
      <c r="BM199" s="244">
        <f t="shared" si="216"/>
        <v>0</v>
      </c>
      <c r="BN199" s="244">
        <f t="shared" si="217"/>
        <v>0</v>
      </c>
      <c r="BO199" s="248">
        <f t="shared" si="218"/>
        <v>0</v>
      </c>
      <c r="BP199" s="249">
        <f t="shared" si="219"/>
        <v>0</v>
      </c>
      <c r="BQ199" s="244">
        <f t="shared" si="220"/>
        <v>0</v>
      </c>
      <c r="BR199" s="244">
        <f t="shared" si="221"/>
        <v>0</v>
      </c>
      <c r="BS199" s="250">
        <f t="shared" si="222"/>
        <v>0</v>
      </c>
      <c r="BT199" s="251" t="str">
        <f t="shared" si="223"/>
        <v/>
      </c>
      <c r="BU199" s="346">
        <f t="shared" si="224"/>
        <v>0</v>
      </c>
      <c r="BV199" s="346">
        <f t="shared" si="225"/>
        <v>0</v>
      </c>
      <c r="BW199" s="346">
        <f t="shared" si="226"/>
        <v>0</v>
      </c>
      <c r="BX199" s="348">
        <f t="shared" si="227"/>
        <v>0</v>
      </c>
      <c r="BY199" s="247">
        <f t="shared" si="228"/>
        <v>0</v>
      </c>
      <c r="BZ199" s="244">
        <f t="shared" si="229"/>
        <v>0</v>
      </c>
      <c r="CA199" s="244">
        <f t="shared" si="230"/>
        <v>0</v>
      </c>
      <c r="CB199" s="248">
        <f t="shared" si="231"/>
        <v>0</v>
      </c>
      <c r="CC199" s="247">
        <f t="shared" si="232"/>
        <v>0</v>
      </c>
      <c r="CD199" s="244">
        <f t="shared" si="233"/>
        <v>0</v>
      </c>
      <c r="CE199" s="244">
        <f t="shared" si="234"/>
        <v>0</v>
      </c>
      <c r="CF199" s="244">
        <f t="shared" si="235"/>
        <v>0</v>
      </c>
    </row>
    <row r="200" spans="1:84" ht="20.100000000000001" customHeight="1" x14ac:dyDescent="0.15">
      <c r="A200" s="238">
        <v>197</v>
      </c>
      <c r="B200" s="239">
        <v>197</v>
      </c>
      <c r="C200" s="240" t="str">
        <f t="shared" si="182"/>
        <v>S</v>
      </c>
      <c r="D200" s="241"/>
      <c r="E200" s="242" t="str">
        <f>IF(D200="","",COUNTIF($D$4:D200,D200))</f>
        <v/>
      </c>
      <c r="F200" s="395" t="str">
        <f>IF(D200="","",VLOOKUP(D200,'様式A-2'!$B$10:$E$438,4,0))</f>
        <v/>
      </c>
      <c r="G200" s="242"/>
      <c r="H200" s="242"/>
      <c r="I200" s="242"/>
      <c r="J200" s="242"/>
      <c r="K200" s="242">
        <f t="shared" si="183"/>
        <v>0</v>
      </c>
      <c r="L200" s="342"/>
      <c r="M200" s="342"/>
      <c r="N200" s="342"/>
      <c r="O200" s="342"/>
      <c r="P200" s="384"/>
      <c r="Q200" s="243">
        <f t="shared" si="192"/>
        <v>0</v>
      </c>
      <c r="R200" s="244">
        <f t="shared" si="184"/>
        <v>0</v>
      </c>
      <c r="S200" s="244" t="str">
        <f t="shared" si="185"/>
        <v/>
      </c>
      <c r="T200" s="242"/>
      <c r="U200" s="242" t="str">
        <f t="shared" si="236"/>
        <v/>
      </c>
      <c r="V200" s="242" t="str">
        <f t="shared" si="194"/>
        <v/>
      </c>
      <c r="W200" s="242"/>
      <c r="X200" s="242"/>
      <c r="Y200" s="242" t="str">
        <f t="shared" si="186"/>
        <v/>
      </c>
      <c r="Z200" s="242" t="str">
        <f t="shared" si="187"/>
        <v/>
      </c>
      <c r="AA200" s="242" t="str">
        <f t="shared" si="189"/>
        <v/>
      </c>
      <c r="AB200" s="242" t="str">
        <f t="shared" si="190"/>
        <v/>
      </c>
      <c r="AC200" s="242" t="str">
        <f t="shared" si="237"/>
        <v/>
      </c>
      <c r="AD200" s="242" t="str">
        <f t="shared" si="207"/>
        <v/>
      </c>
      <c r="AE200" s="242" t="str">
        <f t="shared" si="208"/>
        <v/>
      </c>
      <c r="AF200" s="242" t="str">
        <f t="shared" si="209"/>
        <v/>
      </c>
      <c r="AG200" s="242"/>
      <c r="AH200" s="243" t="str">
        <f t="shared" si="188"/>
        <v/>
      </c>
      <c r="AI200" s="243" t="str">
        <f t="shared" si="193"/>
        <v/>
      </c>
      <c r="BG200" s="246">
        <f t="shared" si="210"/>
        <v>0</v>
      </c>
      <c r="BH200" s="243">
        <f t="shared" si="211"/>
        <v>0</v>
      </c>
      <c r="BI200" s="243">
        <f t="shared" si="212"/>
        <v>0</v>
      </c>
      <c r="BJ200" s="243">
        <f t="shared" si="213"/>
        <v>0</v>
      </c>
      <c r="BK200" s="347">
        <f t="shared" si="214"/>
        <v>0</v>
      </c>
      <c r="BL200" s="247">
        <f t="shared" si="215"/>
        <v>0</v>
      </c>
      <c r="BM200" s="244">
        <f t="shared" si="216"/>
        <v>0</v>
      </c>
      <c r="BN200" s="244">
        <f t="shared" si="217"/>
        <v>0</v>
      </c>
      <c r="BO200" s="248">
        <f t="shared" si="218"/>
        <v>0</v>
      </c>
      <c r="BP200" s="249">
        <f t="shared" si="219"/>
        <v>0</v>
      </c>
      <c r="BQ200" s="244">
        <f t="shared" si="220"/>
        <v>0</v>
      </c>
      <c r="BR200" s="244">
        <f t="shared" si="221"/>
        <v>0</v>
      </c>
      <c r="BS200" s="250">
        <f t="shared" si="222"/>
        <v>0</v>
      </c>
      <c r="BT200" s="251" t="str">
        <f t="shared" si="223"/>
        <v/>
      </c>
      <c r="BU200" s="346">
        <f t="shared" si="224"/>
        <v>0</v>
      </c>
      <c r="BV200" s="346">
        <f t="shared" si="225"/>
        <v>0</v>
      </c>
      <c r="BW200" s="346">
        <f t="shared" si="226"/>
        <v>0</v>
      </c>
      <c r="BX200" s="348">
        <f t="shared" si="227"/>
        <v>0</v>
      </c>
      <c r="BY200" s="247">
        <f t="shared" si="228"/>
        <v>0</v>
      </c>
      <c r="BZ200" s="244">
        <f t="shared" si="229"/>
        <v>0</v>
      </c>
      <c r="CA200" s="244">
        <f t="shared" si="230"/>
        <v>0</v>
      </c>
      <c r="CB200" s="248">
        <f t="shared" si="231"/>
        <v>0</v>
      </c>
      <c r="CC200" s="247">
        <f t="shared" si="232"/>
        <v>0</v>
      </c>
      <c r="CD200" s="244">
        <f t="shared" si="233"/>
        <v>0</v>
      </c>
      <c r="CE200" s="244">
        <f t="shared" si="234"/>
        <v>0</v>
      </c>
      <c r="CF200" s="244">
        <f t="shared" si="235"/>
        <v>0</v>
      </c>
    </row>
    <row r="201" spans="1:84" ht="20.100000000000001" customHeight="1" x14ac:dyDescent="0.15">
      <c r="A201" s="238">
        <v>198</v>
      </c>
      <c r="B201" s="239">
        <v>198</v>
      </c>
      <c r="C201" s="240" t="str">
        <f t="shared" si="182"/>
        <v>S</v>
      </c>
      <c r="D201" s="241"/>
      <c r="E201" s="242" t="str">
        <f>IF(D201="","",COUNTIF($D$4:D201,D201))</f>
        <v/>
      </c>
      <c r="F201" s="395" t="str">
        <f>IF(D201="","",VLOOKUP(D201,'様式A-2'!$B$10:$E$438,4,0))</f>
        <v/>
      </c>
      <c r="G201" s="242"/>
      <c r="H201" s="242"/>
      <c r="I201" s="242"/>
      <c r="J201" s="242"/>
      <c r="K201" s="242">
        <f t="shared" si="183"/>
        <v>0</v>
      </c>
      <c r="L201" s="342"/>
      <c r="M201" s="342"/>
      <c r="N201" s="342"/>
      <c r="O201" s="342"/>
      <c r="P201" s="384"/>
      <c r="Q201" s="243">
        <f t="shared" si="192"/>
        <v>0</v>
      </c>
      <c r="R201" s="244">
        <f t="shared" si="184"/>
        <v>0</v>
      </c>
      <c r="S201" s="244" t="str">
        <f t="shared" si="185"/>
        <v/>
      </c>
      <c r="T201" s="242"/>
      <c r="U201" s="242" t="str">
        <f t="shared" si="236"/>
        <v/>
      </c>
      <c r="V201" s="242" t="str">
        <f t="shared" si="194"/>
        <v/>
      </c>
      <c r="W201" s="242"/>
      <c r="X201" s="242"/>
      <c r="Y201" s="242" t="str">
        <f t="shared" si="186"/>
        <v/>
      </c>
      <c r="Z201" s="242" t="str">
        <f t="shared" si="187"/>
        <v/>
      </c>
      <c r="AA201" s="242" t="str">
        <f t="shared" si="189"/>
        <v/>
      </c>
      <c r="AB201" s="242" t="str">
        <f t="shared" si="190"/>
        <v/>
      </c>
      <c r="AC201" s="242" t="str">
        <f t="shared" si="237"/>
        <v/>
      </c>
      <c r="AD201" s="242" t="str">
        <f t="shared" si="207"/>
        <v/>
      </c>
      <c r="AE201" s="242" t="str">
        <f t="shared" si="208"/>
        <v/>
      </c>
      <c r="AF201" s="242" t="str">
        <f t="shared" si="209"/>
        <v/>
      </c>
      <c r="AG201" s="242"/>
      <c r="AH201" s="243" t="str">
        <f t="shared" si="188"/>
        <v/>
      </c>
      <c r="AI201" s="243" t="str">
        <f t="shared" si="193"/>
        <v/>
      </c>
      <c r="BG201" s="246">
        <f t="shared" si="210"/>
        <v>0</v>
      </c>
      <c r="BH201" s="243">
        <f t="shared" si="211"/>
        <v>0</v>
      </c>
      <c r="BI201" s="243">
        <f t="shared" si="212"/>
        <v>0</v>
      </c>
      <c r="BJ201" s="243">
        <f t="shared" si="213"/>
        <v>0</v>
      </c>
      <c r="BK201" s="347">
        <f t="shared" si="214"/>
        <v>0</v>
      </c>
      <c r="BL201" s="247">
        <f t="shared" si="215"/>
        <v>0</v>
      </c>
      <c r="BM201" s="244">
        <f t="shared" si="216"/>
        <v>0</v>
      </c>
      <c r="BN201" s="244">
        <f t="shared" si="217"/>
        <v>0</v>
      </c>
      <c r="BO201" s="248">
        <f t="shared" si="218"/>
        <v>0</v>
      </c>
      <c r="BP201" s="249">
        <f t="shared" si="219"/>
        <v>0</v>
      </c>
      <c r="BQ201" s="244">
        <f t="shared" si="220"/>
        <v>0</v>
      </c>
      <c r="BR201" s="244">
        <f t="shared" si="221"/>
        <v>0</v>
      </c>
      <c r="BS201" s="250">
        <f t="shared" si="222"/>
        <v>0</v>
      </c>
      <c r="BT201" s="251" t="str">
        <f t="shared" si="223"/>
        <v/>
      </c>
      <c r="BU201" s="346">
        <f t="shared" si="224"/>
        <v>0</v>
      </c>
      <c r="BV201" s="346">
        <f t="shared" si="225"/>
        <v>0</v>
      </c>
      <c r="BW201" s="346">
        <f t="shared" si="226"/>
        <v>0</v>
      </c>
      <c r="BX201" s="348">
        <f t="shared" si="227"/>
        <v>0</v>
      </c>
      <c r="BY201" s="247">
        <f t="shared" si="228"/>
        <v>0</v>
      </c>
      <c r="BZ201" s="244">
        <f t="shared" si="229"/>
        <v>0</v>
      </c>
      <c r="CA201" s="244">
        <f t="shared" si="230"/>
        <v>0</v>
      </c>
      <c r="CB201" s="248">
        <f t="shared" si="231"/>
        <v>0</v>
      </c>
      <c r="CC201" s="247">
        <f t="shared" si="232"/>
        <v>0</v>
      </c>
      <c r="CD201" s="244">
        <f t="shared" si="233"/>
        <v>0</v>
      </c>
      <c r="CE201" s="244">
        <f t="shared" si="234"/>
        <v>0</v>
      </c>
      <c r="CF201" s="244">
        <f t="shared" si="235"/>
        <v>0</v>
      </c>
    </row>
    <row r="202" spans="1:84" ht="20.100000000000001" customHeight="1" x14ac:dyDescent="0.15">
      <c r="A202" s="238">
        <v>199</v>
      </c>
      <c r="B202" s="239">
        <v>199</v>
      </c>
      <c r="C202" s="240" t="str">
        <f t="shared" si="182"/>
        <v>S</v>
      </c>
      <c r="D202" s="241"/>
      <c r="E202" s="242" t="str">
        <f>IF(D202="","",COUNTIF($D$4:D202,D202))</f>
        <v/>
      </c>
      <c r="F202" s="395" t="str">
        <f>IF(D202="","",VLOOKUP(D202,'様式A-2'!$B$10:$E$438,4,0))</f>
        <v/>
      </c>
      <c r="G202" s="242"/>
      <c r="H202" s="242"/>
      <c r="I202" s="242"/>
      <c r="J202" s="242"/>
      <c r="K202" s="242">
        <f t="shared" si="183"/>
        <v>0</v>
      </c>
      <c r="L202" s="342"/>
      <c r="M202" s="342"/>
      <c r="N202" s="342"/>
      <c r="O202" s="342"/>
      <c r="P202" s="384"/>
      <c r="Q202" s="243">
        <f t="shared" si="192"/>
        <v>0</v>
      </c>
      <c r="R202" s="244">
        <f t="shared" si="184"/>
        <v>0</v>
      </c>
      <c r="S202" s="244" t="str">
        <f t="shared" si="185"/>
        <v/>
      </c>
      <c r="T202" s="242"/>
      <c r="U202" s="242" t="str">
        <f t="shared" si="236"/>
        <v/>
      </c>
      <c r="V202" s="242" t="str">
        <f t="shared" si="194"/>
        <v/>
      </c>
      <c r="W202" s="242"/>
      <c r="X202" s="242"/>
      <c r="Y202" s="242" t="str">
        <f t="shared" si="186"/>
        <v/>
      </c>
      <c r="Z202" s="242" t="str">
        <f t="shared" si="187"/>
        <v/>
      </c>
      <c r="AA202" s="242" t="str">
        <f t="shared" si="189"/>
        <v/>
      </c>
      <c r="AB202" s="242" t="str">
        <f t="shared" si="190"/>
        <v/>
      </c>
      <c r="AC202" s="242" t="str">
        <f t="shared" si="237"/>
        <v/>
      </c>
      <c r="AD202" s="242" t="str">
        <f t="shared" si="207"/>
        <v/>
      </c>
      <c r="AE202" s="242" t="str">
        <f t="shared" si="208"/>
        <v/>
      </c>
      <c r="AF202" s="242" t="str">
        <f t="shared" si="209"/>
        <v/>
      </c>
      <c r="AG202" s="242"/>
      <c r="AH202" s="243" t="str">
        <f t="shared" si="188"/>
        <v/>
      </c>
      <c r="AI202" s="243" t="str">
        <f t="shared" si="193"/>
        <v/>
      </c>
      <c r="BG202" s="246">
        <f t="shared" si="210"/>
        <v>0</v>
      </c>
      <c r="BH202" s="243">
        <f t="shared" si="211"/>
        <v>0</v>
      </c>
      <c r="BI202" s="243">
        <f t="shared" si="212"/>
        <v>0</v>
      </c>
      <c r="BJ202" s="243">
        <f t="shared" si="213"/>
        <v>0</v>
      </c>
      <c r="BK202" s="347">
        <f t="shared" si="214"/>
        <v>0</v>
      </c>
      <c r="BL202" s="247">
        <f t="shared" si="215"/>
        <v>0</v>
      </c>
      <c r="BM202" s="244">
        <f t="shared" si="216"/>
        <v>0</v>
      </c>
      <c r="BN202" s="244">
        <f t="shared" si="217"/>
        <v>0</v>
      </c>
      <c r="BO202" s="248">
        <f t="shared" si="218"/>
        <v>0</v>
      </c>
      <c r="BP202" s="249">
        <f t="shared" si="219"/>
        <v>0</v>
      </c>
      <c r="BQ202" s="244">
        <f t="shared" si="220"/>
        <v>0</v>
      </c>
      <c r="BR202" s="244">
        <f t="shared" si="221"/>
        <v>0</v>
      </c>
      <c r="BS202" s="250">
        <f t="shared" si="222"/>
        <v>0</v>
      </c>
      <c r="BT202" s="251" t="str">
        <f t="shared" si="223"/>
        <v/>
      </c>
      <c r="BU202" s="346">
        <f t="shared" si="224"/>
        <v>0</v>
      </c>
      <c r="BV202" s="346">
        <f t="shared" si="225"/>
        <v>0</v>
      </c>
      <c r="BW202" s="346">
        <f t="shared" si="226"/>
        <v>0</v>
      </c>
      <c r="BX202" s="348">
        <f t="shared" si="227"/>
        <v>0</v>
      </c>
      <c r="BY202" s="247">
        <f t="shared" si="228"/>
        <v>0</v>
      </c>
      <c r="BZ202" s="244">
        <f t="shared" si="229"/>
        <v>0</v>
      </c>
      <c r="CA202" s="244">
        <f t="shared" si="230"/>
        <v>0</v>
      </c>
      <c r="CB202" s="248">
        <f t="shared" si="231"/>
        <v>0</v>
      </c>
      <c r="CC202" s="247">
        <f t="shared" si="232"/>
        <v>0</v>
      </c>
      <c r="CD202" s="244">
        <f t="shared" si="233"/>
        <v>0</v>
      </c>
      <c r="CE202" s="244">
        <f t="shared" si="234"/>
        <v>0</v>
      </c>
      <c r="CF202" s="244">
        <f t="shared" si="235"/>
        <v>0</v>
      </c>
    </row>
    <row r="203" spans="1:84" ht="20.100000000000001" customHeight="1" x14ac:dyDescent="0.15">
      <c r="A203" s="238">
        <v>200</v>
      </c>
      <c r="B203" s="239">
        <v>200</v>
      </c>
      <c r="C203" s="240" t="str">
        <f t="shared" si="182"/>
        <v>S</v>
      </c>
      <c r="D203" s="241"/>
      <c r="E203" s="242" t="str">
        <f>IF(D203="","",COUNTIF($D$4:D203,D203))</f>
        <v/>
      </c>
      <c r="F203" s="395" t="str">
        <f>IF(D203="","",VLOOKUP(D203,'様式A-2'!$B$10:$E$438,4,0))</f>
        <v/>
      </c>
      <c r="G203" s="242"/>
      <c r="H203" s="242"/>
      <c r="I203" s="242"/>
      <c r="J203" s="242"/>
      <c r="K203" s="242">
        <f t="shared" si="183"/>
        <v>0</v>
      </c>
      <c r="L203" s="342"/>
      <c r="M203" s="342"/>
      <c r="N203" s="342"/>
      <c r="O203" s="342"/>
      <c r="P203" s="384"/>
      <c r="Q203" s="243">
        <f t="shared" si="192"/>
        <v>0</v>
      </c>
      <c r="R203" s="244">
        <f t="shared" si="184"/>
        <v>0</v>
      </c>
      <c r="S203" s="244" t="str">
        <f t="shared" si="185"/>
        <v/>
      </c>
      <c r="T203" s="242"/>
      <c r="U203" s="242" t="str">
        <f t="shared" si="236"/>
        <v/>
      </c>
      <c r="V203" s="242" t="str">
        <f t="shared" si="194"/>
        <v/>
      </c>
      <c r="W203" s="242"/>
      <c r="X203" s="242"/>
      <c r="Y203" s="242" t="str">
        <f t="shared" si="186"/>
        <v/>
      </c>
      <c r="Z203" s="242" t="str">
        <f t="shared" si="187"/>
        <v/>
      </c>
      <c r="AA203" s="242" t="str">
        <f t="shared" si="189"/>
        <v/>
      </c>
      <c r="AB203" s="242" t="str">
        <f t="shared" si="190"/>
        <v/>
      </c>
      <c r="AC203" s="242" t="str">
        <f t="shared" si="237"/>
        <v/>
      </c>
      <c r="AD203" s="242" t="str">
        <f t="shared" si="207"/>
        <v/>
      </c>
      <c r="AE203" s="242" t="str">
        <f t="shared" si="208"/>
        <v/>
      </c>
      <c r="AF203" s="242" t="str">
        <f t="shared" si="209"/>
        <v/>
      </c>
      <c r="AG203" s="242"/>
      <c r="AH203" s="243" t="str">
        <f t="shared" si="188"/>
        <v/>
      </c>
      <c r="AI203" s="243" t="str">
        <f t="shared" si="193"/>
        <v/>
      </c>
      <c r="BG203" s="246">
        <f t="shared" si="210"/>
        <v>0</v>
      </c>
      <c r="BH203" s="243">
        <f t="shared" si="211"/>
        <v>0</v>
      </c>
      <c r="BI203" s="243">
        <f t="shared" si="212"/>
        <v>0</v>
      </c>
      <c r="BJ203" s="243">
        <f t="shared" si="213"/>
        <v>0</v>
      </c>
      <c r="BK203" s="347">
        <f t="shared" si="214"/>
        <v>0</v>
      </c>
      <c r="BL203" s="247">
        <f t="shared" si="215"/>
        <v>0</v>
      </c>
      <c r="BM203" s="244">
        <f t="shared" si="216"/>
        <v>0</v>
      </c>
      <c r="BN203" s="244">
        <f t="shared" si="217"/>
        <v>0</v>
      </c>
      <c r="BO203" s="248">
        <f t="shared" si="218"/>
        <v>0</v>
      </c>
      <c r="BP203" s="249">
        <f t="shared" si="219"/>
        <v>0</v>
      </c>
      <c r="BQ203" s="244">
        <f t="shared" si="220"/>
        <v>0</v>
      </c>
      <c r="BR203" s="244">
        <f t="shared" si="221"/>
        <v>0</v>
      </c>
      <c r="BS203" s="250">
        <f t="shared" si="222"/>
        <v>0</v>
      </c>
      <c r="BT203" s="251" t="str">
        <f t="shared" si="223"/>
        <v/>
      </c>
      <c r="BU203" s="346">
        <f t="shared" si="224"/>
        <v>0</v>
      </c>
      <c r="BV203" s="346">
        <f t="shared" si="225"/>
        <v>0</v>
      </c>
      <c r="BW203" s="346">
        <f t="shared" si="226"/>
        <v>0</v>
      </c>
      <c r="BX203" s="348">
        <f t="shared" si="227"/>
        <v>0</v>
      </c>
      <c r="BY203" s="247">
        <f t="shared" si="228"/>
        <v>0</v>
      </c>
      <c r="BZ203" s="244">
        <f t="shared" si="229"/>
        <v>0</v>
      </c>
      <c r="CA203" s="244">
        <f t="shared" si="230"/>
        <v>0</v>
      </c>
      <c r="CB203" s="248">
        <f t="shared" si="231"/>
        <v>0</v>
      </c>
      <c r="CC203" s="247">
        <f t="shared" si="232"/>
        <v>0</v>
      </c>
      <c r="CD203" s="244">
        <f t="shared" si="233"/>
        <v>0</v>
      </c>
      <c r="CE203" s="244">
        <f t="shared" si="234"/>
        <v>0</v>
      </c>
      <c r="CF203" s="244">
        <f t="shared" si="235"/>
        <v>0</v>
      </c>
    </row>
    <row r="204" spans="1:84" ht="20.100000000000001" customHeight="1" x14ac:dyDescent="0.15">
      <c r="A204" s="238">
        <v>201</v>
      </c>
      <c r="B204" s="239">
        <v>201</v>
      </c>
      <c r="C204" s="240" t="str">
        <f t="shared" si="182"/>
        <v>S</v>
      </c>
      <c r="D204" s="241"/>
      <c r="E204" s="242" t="str">
        <f>IF(D204="","",COUNTIF($D$4:D204,D204))</f>
        <v/>
      </c>
      <c r="F204" s="395" t="str">
        <f>IF(D204="","",VLOOKUP(D204,'様式A-2'!$B$10:$E$438,4,0))</f>
        <v/>
      </c>
      <c r="G204" s="242"/>
      <c r="H204" s="242"/>
      <c r="I204" s="242"/>
      <c r="J204" s="242"/>
      <c r="K204" s="242">
        <f t="shared" si="183"/>
        <v>0</v>
      </c>
      <c r="L204" s="342"/>
      <c r="M204" s="342"/>
      <c r="N204" s="342"/>
      <c r="O204" s="342"/>
      <c r="P204" s="384"/>
      <c r="Q204" s="243">
        <f t="shared" si="192"/>
        <v>0</v>
      </c>
      <c r="R204" s="244">
        <f t="shared" si="184"/>
        <v>0</v>
      </c>
      <c r="S204" s="244" t="str">
        <f t="shared" si="185"/>
        <v/>
      </c>
      <c r="T204" s="242"/>
      <c r="U204" s="242" t="str">
        <f t="shared" si="236"/>
        <v/>
      </c>
      <c r="V204" s="242" t="str">
        <f t="shared" si="194"/>
        <v/>
      </c>
      <c r="W204" s="242"/>
      <c r="X204" s="242"/>
      <c r="Y204" s="242" t="str">
        <f t="shared" si="186"/>
        <v/>
      </c>
      <c r="Z204" s="242" t="str">
        <f t="shared" si="187"/>
        <v/>
      </c>
      <c r="AA204" s="242" t="str">
        <f t="shared" si="189"/>
        <v/>
      </c>
      <c r="AB204" s="242" t="str">
        <f t="shared" si="190"/>
        <v/>
      </c>
      <c r="AC204" s="242" t="str">
        <f t="shared" si="237"/>
        <v/>
      </c>
      <c r="AD204" s="242" t="str">
        <f t="shared" si="207"/>
        <v/>
      </c>
      <c r="AE204" s="242" t="str">
        <f t="shared" si="208"/>
        <v/>
      </c>
      <c r="AF204" s="242" t="str">
        <f t="shared" si="209"/>
        <v/>
      </c>
      <c r="AG204" s="242"/>
      <c r="AH204" s="243" t="str">
        <f t="shared" si="188"/>
        <v/>
      </c>
      <c r="AI204" s="243" t="str">
        <f t="shared" si="193"/>
        <v/>
      </c>
      <c r="BG204" s="246">
        <f t="shared" si="210"/>
        <v>0</v>
      </c>
      <c r="BH204" s="243">
        <f t="shared" si="211"/>
        <v>0</v>
      </c>
      <c r="BI204" s="243">
        <f t="shared" si="212"/>
        <v>0</v>
      </c>
      <c r="BJ204" s="243">
        <f t="shared" si="213"/>
        <v>0</v>
      </c>
      <c r="BK204" s="347">
        <f t="shared" si="214"/>
        <v>0</v>
      </c>
      <c r="BL204" s="247">
        <f t="shared" si="215"/>
        <v>0</v>
      </c>
      <c r="BM204" s="244">
        <f t="shared" si="216"/>
        <v>0</v>
      </c>
      <c r="BN204" s="244">
        <f t="shared" si="217"/>
        <v>0</v>
      </c>
      <c r="BO204" s="248">
        <f t="shared" si="218"/>
        <v>0</v>
      </c>
      <c r="BP204" s="249">
        <f t="shared" si="219"/>
        <v>0</v>
      </c>
      <c r="BQ204" s="244">
        <f t="shared" si="220"/>
        <v>0</v>
      </c>
      <c r="BR204" s="244">
        <f t="shared" si="221"/>
        <v>0</v>
      </c>
      <c r="BS204" s="250">
        <f t="shared" si="222"/>
        <v>0</v>
      </c>
      <c r="BT204" s="251" t="str">
        <f t="shared" si="223"/>
        <v/>
      </c>
      <c r="BU204" s="346">
        <f t="shared" si="224"/>
        <v>0</v>
      </c>
      <c r="BV204" s="346">
        <f t="shared" si="225"/>
        <v>0</v>
      </c>
      <c r="BW204" s="346">
        <f t="shared" si="226"/>
        <v>0</v>
      </c>
      <c r="BX204" s="348">
        <f t="shared" si="227"/>
        <v>0</v>
      </c>
      <c r="BY204" s="247">
        <f t="shared" si="228"/>
        <v>0</v>
      </c>
      <c r="BZ204" s="244">
        <f t="shared" si="229"/>
        <v>0</v>
      </c>
      <c r="CA204" s="244">
        <f t="shared" si="230"/>
        <v>0</v>
      </c>
      <c r="CB204" s="248">
        <f t="shared" si="231"/>
        <v>0</v>
      </c>
      <c r="CC204" s="247">
        <f t="shared" si="232"/>
        <v>0</v>
      </c>
      <c r="CD204" s="244">
        <f t="shared" si="233"/>
        <v>0</v>
      </c>
      <c r="CE204" s="244">
        <f t="shared" si="234"/>
        <v>0</v>
      </c>
      <c r="CF204" s="244">
        <f t="shared" si="235"/>
        <v>0</v>
      </c>
    </row>
    <row r="205" spans="1:84" ht="20.100000000000001" customHeight="1" x14ac:dyDescent="0.15">
      <c r="A205" s="238">
        <v>202</v>
      </c>
      <c r="B205" s="239">
        <v>202</v>
      </c>
      <c r="C205" s="240" t="str">
        <f t="shared" si="182"/>
        <v>S</v>
      </c>
      <c r="D205" s="241"/>
      <c r="E205" s="242" t="str">
        <f>IF(D205="","",COUNTIF($D$4:D205,D205))</f>
        <v/>
      </c>
      <c r="F205" s="395" t="str">
        <f>IF(D205="","",VLOOKUP(D205,'様式A-2'!$B$10:$E$438,4,0))</f>
        <v/>
      </c>
      <c r="G205" s="242"/>
      <c r="H205" s="242"/>
      <c r="I205" s="242"/>
      <c r="J205" s="242"/>
      <c r="K205" s="242">
        <f t="shared" si="183"/>
        <v>0</v>
      </c>
      <c r="L205" s="342"/>
      <c r="M205" s="342"/>
      <c r="N205" s="342"/>
      <c r="O205" s="342"/>
      <c r="P205" s="384"/>
      <c r="Q205" s="243">
        <f t="shared" si="192"/>
        <v>0</v>
      </c>
      <c r="R205" s="244">
        <f t="shared" si="184"/>
        <v>0</v>
      </c>
      <c r="S205" s="244" t="str">
        <f t="shared" si="185"/>
        <v/>
      </c>
      <c r="T205" s="242"/>
      <c r="U205" s="242" t="str">
        <f t="shared" si="236"/>
        <v/>
      </c>
      <c r="V205" s="242" t="str">
        <f t="shared" si="194"/>
        <v/>
      </c>
      <c r="W205" s="242"/>
      <c r="X205" s="242"/>
      <c r="Y205" s="242" t="str">
        <f t="shared" si="186"/>
        <v/>
      </c>
      <c r="Z205" s="242" t="str">
        <f t="shared" si="187"/>
        <v/>
      </c>
      <c r="AA205" s="242" t="str">
        <f t="shared" si="189"/>
        <v/>
      </c>
      <c r="AB205" s="242" t="str">
        <f t="shared" si="190"/>
        <v/>
      </c>
      <c r="AC205" s="242" t="str">
        <f t="shared" si="237"/>
        <v/>
      </c>
      <c r="AD205" s="242" t="str">
        <f t="shared" si="207"/>
        <v/>
      </c>
      <c r="AE205" s="242" t="str">
        <f t="shared" si="208"/>
        <v/>
      </c>
      <c r="AF205" s="242" t="str">
        <f t="shared" si="209"/>
        <v/>
      </c>
      <c r="AG205" s="242"/>
      <c r="AH205" s="243" t="str">
        <f t="shared" si="188"/>
        <v/>
      </c>
      <c r="AI205" s="243" t="str">
        <f t="shared" si="193"/>
        <v/>
      </c>
      <c r="BG205" s="246">
        <f t="shared" si="210"/>
        <v>0</v>
      </c>
      <c r="BH205" s="243">
        <f t="shared" si="211"/>
        <v>0</v>
      </c>
      <c r="BI205" s="243">
        <f t="shared" si="212"/>
        <v>0</v>
      </c>
      <c r="BJ205" s="243">
        <f t="shared" si="213"/>
        <v>0</v>
      </c>
      <c r="BK205" s="347">
        <f t="shared" si="214"/>
        <v>0</v>
      </c>
      <c r="BL205" s="247">
        <f t="shared" si="215"/>
        <v>0</v>
      </c>
      <c r="BM205" s="244">
        <f t="shared" si="216"/>
        <v>0</v>
      </c>
      <c r="BN205" s="244">
        <f t="shared" si="217"/>
        <v>0</v>
      </c>
      <c r="BO205" s="248">
        <f t="shared" si="218"/>
        <v>0</v>
      </c>
      <c r="BP205" s="249">
        <f t="shared" si="219"/>
        <v>0</v>
      </c>
      <c r="BQ205" s="244">
        <f t="shared" si="220"/>
        <v>0</v>
      </c>
      <c r="BR205" s="244">
        <f t="shared" si="221"/>
        <v>0</v>
      </c>
      <c r="BS205" s="250">
        <f t="shared" si="222"/>
        <v>0</v>
      </c>
      <c r="BT205" s="251" t="str">
        <f t="shared" si="223"/>
        <v/>
      </c>
      <c r="BU205" s="346">
        <f t="shared" si="224"/>
        <v>0</v>
      </c>
      <c r="BV205" s="346">
        <f t="shared" si="225"/>
        <v>0</v>
      </c>
      <c r="BW205" s="346">
        <f t="shared" si="226"/>
        <v>0</v>
      </c>
      <c r="BX205" s="348">
        <f t="shared" si="227"/>
        <v>0</v>
      </c>
      <c r="BY205" s="247">
        <f t="shared" si="228"/>
        <v>0</v>
      </c>
      <c r="BZ205" s="244">
        <f t="shared" si="229"/>
        <v>0</v>
      </c>
      <c r="CA205" s="244">
        <f t="shared" si="230"/>
        <v>0</v>
      </c>
      <c r="CB205" s="248">
        <f t="shared" si="231"/>
        <v>0</v>
      </c>
      <c r="CC205" s="247">
        <f t="shared" si="232"/>
        <v>0</v>
      </c>
      <c r="CD205" s="244">
        <f t="shared" si="233"/>
        <v>0</v>
      </c>
      <c r="CE205" s="244">
        <f t="shared" si="234"/>
        <v>0</v>
      </c>
      <c r="CF205" s="244">
        <f t="shared" si="235"/>
        <v>0</v>
      </c>
    </row>
    <row r="206" spans="1:84" ht="20.100000000000001" customHeight="1" x14ac:dyDescent="0.15">
      <c r="A206" s="238">
        <v>203</v>
      </c>
      <c r="B206" s="239">
        <v>203</v>
      </c>
      <c r="C206" s="240" t="str">
        <f t="shared" si="182"/>
        <v>S</v>
      </c>
      <c r="D206" s="241"/>
      <c r="E206" s="242" t="str">
        <f>IF(D206="","",COUNTIF($D$4:D206,D206))</f>
        <v/>
      </c>
      <c r="F206" s="395" t="str">
        <f>IF(D206="","",VLOOKUP(D206,'様式A-2'!$B$10:$E$438,4,0))</f>
        <v/>
      </c>
      <c r="G206" s="242"/>
      <c r="H206" s="242"/>
      <c r="I206" s="242"/>
      <c r="J206" s="242"/>
      <c r="K206" s="242">
        <f t="shared" si="183"/>
        <v>0</v>
      </c>
      <c r="L206" s="342"/>
      <c r="M206" s="342"/>
      <c r="N206" s="342"/>
      <c r="O206" s="342"/>
      <c r="P206" s="384"/>
      <c r="Q206" s="243">
        <f t="shared" si="192"/>
        <v>0</v>
      </c>
      <c r="R206" s="244">
        <f t="shared" si="184"/>
        <v>0</v>
      </c>
      <c r="S206" s="244" t="str">
        <f t="shared" si="185"/>
        <v/>
      </c>
      <c r="T206" s="242"/>
      <c r="U206" s="242" t="str">
        <f t="shared" si="236"/>
        <v/>
      </c>
      <c r="V206" s="242" t="str">
        <f t="shared" si="194"/>
        <v/>
      </c>
      <c r="W206" s="242"/>
      <c r="X206" s="242"/>
      <c r="Y206" s="242" t="str">
        <f t="shared" si="186"/>
        <v/>
      </c>
      <c r="Z206" s="242" t="str">
        <f t="shared" si="187"/>
        <v/>
      </c>
      <c r="AA206" s="242" t="str">
        <f t="shared" si="189"/>
        <v/>
      </c>
      <c r="AB206" s="242" t="str">
        <f t="shared" si="190"/>
        <v/>
      </c>
      <c r="AC206" s="242" t="str">
        <f t="shared" si="237"/>
        <v/>
      </c>
      <c r="AD206" s="242" t="str">
        <f t="shared" si="207"/>
        <v/>
      </c>
      <c r="AE206" s="242" t="str">
        <f t="shared" si="208"/>
        <v/>
      </c>
      <c r="AF206" s="242" t="str">
        <f t="shared" si="209"/>
        <v/>
      </c>
      <c r="AG206" s="242"/>
      <c r="AH206" s="243" t="str">
        <f t="shared" si="188"/>
        <v/>
      </c>
      <c r="AI206" s="243" t="str">
        <f t="shared" si="193"/>
        <v/>
      </c>
      <c r="BG206" s="246">
        <f t="shared" si="210"/>
        <v>0</v>
      </c>
      <c r="BH206" s="243">
        <f t="shared" si="211"/>
        <v>0</v>
      </c>
      <c r="BI206" s="243">
        <f t="shared" si="212"/>
        <v>0</v>
      </c>
      <c r="BJ206" s="243">
        <f t="shared" si="213"/>
        <v>0</v>
      </c>
      <c r="BK206" s="347">
        <f t="shared" si="214"/>
        <v>0</v>
      </c>
      <c r="BL206" s="247">
        <f t="shared" si="215"/>
        <v>0</v>
      </c>
      <c r="BM206" s="244">
        <f t="shared" si="216"/>
        <v>0</v>
      </c>
      <c r="BN206" s="244">
        <f t="shared" si="217"/>
        <v>0</v>
      </c>
      <c r="BO206" s="248">
        <f t="shared" si="218"/>
        <v>0</v>
      </c>
      <c r="BP206" s="249">
        <f t="shared" si="219"/>
        <v>0</v>
      </c>
      <c r="BQ206" s="244">
        <f t="shared" si="220"/>
        <v>0</v>
      </c>
      <c r="BR206" s="244">
        <f t="shared" si="221"/>
        <v>0</v>
      </c>
      <c r="BS206" s="250">
        <f t="shared" si="222"/>
        <v>0</v>
      </c>
      <c r="BT206" s="251" t="str">
        <f t="shared" si="223"/>
        <v/>
      </c>
      <c r="BU206" s="346">
        <f t="shared" si="224"/>
        <v>0</v>
      </c>
      <c r="BV206" s="346">
        <f t="shared" si="225"/>
        <v>0</v>
      </c>
      <c r="BW206" s="346">
        <f t="shared" si="226"/>
        <v>0</v>
      </c>
      <c r="BX206" s="348">
        <f t="shared" si="227"/>
        <v>0</v>
      </c>
      <c r="BY206" s="247">
        <f t="shared" si="228"/>
        <v>0</v>
      </c>
      <c r="BZ206" s="244">
        <f t="shared" si="229"/>
        <v>0</v>
      </c>
      <c r="CA206" s="244">
        <f t="shared" si="230"/>
        <v>0</v>
      </c>
      <c r="CB206" s="248">
        <f t="shared" si="231"/>
        <v>0</v>
      </c>
      <c r="CC206" s="247">
        <f t="shared" si="232"/>
        <v>0</v>
      </c>
      <c r="CD206" s="244">
        <f t="shared" si="233"/>
        <v>0</v>
      </c>
      <c r="CE206" s="244">
        <f t="shared" si="234"/>
        <v>0</v>
      </c>
      <c r="CF206" s="244">
        <f t="shared" si="235"/>
        <v>0</v>
      </c>
    </row>
    <row r="207" spans="1:84" ht="20.100000000000001" customHeight="1" x14ac:dyDescent="0.15">
      <c r="A207" s="238">
        <v>204</v>
      </c>
      <c r="B207" s="239">
        <v>204</v>
      </c>
      <c r="C207" s="240" t="str">
        <f t="shared" si="182"/>
        <v>S</v>
      </c>
      <c r="D207" s="241"/>
      <c r="E207" s="242" t="str">
        <f>IF(D207="","",COUNTIF($D$4:D207,D207))</f>
        <v/>
      </c>
      <c r="F207" s="395" t="str">
        <f>IF(D207="","",VLOOKUP(D207,'様式A-2'!$B$10:$E$438,4,0))</f>
        <v/>
      </c>
      <c r="G207" s="242"/>
      <c r="H207" s="242"/>
      <c r="I207" s="242"/>
      <c r="J207" s="242"/>
      <c r="K207" s="242">
        <f t="shared" si="183"/>
        <v>0</v>
      </c>
      <c r="L207" s="342"/>
      <c r="M207" s="342"/>
      <c r="N207" s="342"/>
      <c r="O207" s="342"/>
      <c r="P207" s="384"/>
      <c r="Q207" s="243">
        <f t="shared" si="192"/>
        <v>0</v>
      </c>
      <c r="R207" s="244">
        <f t="shared" si="184"/>
        <v>0</v>
      </c>
      <c r="S207" s="244" t="str">
        <f t="shared" si="185"/>
        <v/>
      </c>
      <c r="T207" s="242"/>
      <c r="U207" s="242" t="str">
        <f t="shared" si="236"/>
        <v/>
      </c>
      <c r="V207" s="242" t="str">
        <f t="shared" si="194"/>
        <v/>
      </c>
      <c r="W207" s="242"/>
      <c r="X207" s="242"/>
      <c r="Y207" s="242" t="str">
        <f t="shared" si="186"/>
        <v/>
      </c>
      <c r="Z207" s="242" t="str">
        <f t="shared" si="187"/>
        <v/>
      </c>
      <c r="AA207" s="242" t="str">
        <f t="shared" si="189"/>
        <v/>
      </c>
      <c r="AB207" s="242" t="str">
        <f t="shared" si="190"/>
        <v/>
      </c>
      <c r="AC207" s="242" t="str">
        <f t="shared" si="237"/>
        <v/>
      </c>
      <c r="AD207" s="242" t="str">
        <f t="shared" si="207"/>
        <v/>
      </c>
      <c r="AE207" s="242" t="str">
        <f t="shared" si="208"/>
        <v/>
      </c>
      <c r="AF207" s="242" t="str">
        <f t="shared" si="209"/>
        <v/>
      </c>
      <c r="AG207" s="242"/>
      <c r="AH207" s="243" t="str">
        <f t="shared" si="188"/>
        <v/>
      </c>
      <c r="AI207" s="243" t="str">
        <f t="shared" si="193"/>
        <v/>
      </c>
      <c r="BG207" s="246">
        <f t="shared" si="210"/>
        <v>0</v>
      </c>
      <c r="BH207" s="243">
        <f t="shared" si="211"/>
        <v>0</v>
      </c>
      <c r="BI207" s="243">
        <f t="shared" si="212"/>
        <v>0</v>
      </c>
      <c r="BJ207" s="243">
        <f t="shared" si="213"/>
        <v>0</v>
      </c>
      <c r="BK207" s="347">
        <f t="shared" si="214"/>
        <v>0</v>
      </c>
      <c r="BL207" s="247">
        <f t="shared" si="215"/>
        <v>0</v>
      </c>
      <c r="BM207" s="244">
        <f t="shared" si="216"/>
        <v>0</v>
      </c>
      <c r="BN207" s="244">
        <f t="shared" si="217"/>
        <v>0</v>
      </c>
      <c r="BO207" s="248">
        <f t="shared" si="218"/>
        <v>0</v>
      </c>
      <c r="BP207" s="249">
        <f t="shared" si="219"/>
        <v>0</v>
      </c>
      <c r="BQ207" s="244">
        <f t="shared" si="220"/>
        <v>0</v>
      </c>
      <c r="BR207" s="244">
        <f t="shared" si="221"/>
        <v>0</v>
      </c>
      <c r="BS207" s="250">
        <f t="shared" si="222"/>
        <v>0</v>
      </c>
      <c r="BT207" s="251" t="str">
        <f t="shared" si="223"/>
        <v/>
      </c>
      <c r="BU207" s="346">
        <f t="shared" si="224"/>
        <v>0</v>
      </c>
      <c r="BV207" s="346">
        <f t="shared" si="225"/>
        <v>0</v>
      </c>
      <c r="BW207" s="346">
        <f t="shared" si="226"/>
        <v>0</v>
      </c>
      <c r="BX207" s="348">
        <f t="shared" si="227"/>
        <v>0</v>
      </c>
      <c r="BY207" s="247">
        <f t="shared" si="228"/>
        <v>0</v>
      </c>
      <c r="BZ207" s="244">
        <f t="shared" si="229"/>
        <v>0</v>
      </c>
      <c r="CA207" s="244">
        <f t="shared" si="230"/>
        <v>0</v>
      </c>
      <c r="CB207" s="248">
        <f t="shared" si="231"/>
        <v>0</v>
      </c>
      <c r="CC207" s="247">
        <f t="shared" si="232"/>
        <v>0</v>
      </c>
      <c r="CD207" s="244">
        <f t="shared" si="233"/>
        <v>0</v>
      </c>
      <c r="CE207" s="244">
        <f t="shared" si="234"/>
        <v>0</v>
      </c>
      <c r="CF207" s="244">
        <f t="shared" si="235"/>
        <v>0</v>
      </c>
    </row>
    <row r="208" spans="1:84" ht="20.100000000000001" customHeight="1" x14ac:dyDescent="0.15">
      <c r="A208" s="238">
        <v>205</v>
      </c>
      <c r="B208" s="239">
        <v>205</v>
      </c>
      <c r="C208" s="240" t="str">
        <f t="shared" si="182"/>
        <v>S</v>
      </c>
      <c r="D208" s="241"/>
      <c r="E208" s="242" t="str">
        <f>IF(D208="","",COUNTIF($D$4:D208,D208))</f>
        <v/>
      </c>
      <c r="F208" s="395" t="str">
        <f>IF(D208="","",VLOOKUP(D208,'様式A-2'!$B$10:$E$438,4,0))</f>
        <v/>
      </c>
      <c r="G208" s="242"/>
      <c r="H208" s="242"/>
      <c r="I208" s="242"/>
      <c r="J208" s="242"/>
      <c r="K208" s="242">
        <f t="shared" si="183"/>
        <v>0</v>
      </c>
      <c r="L208" s="342"/>
      <c r="M208" s="342"/>
      <c r="N208" s="342"/>
      <c r="O208" s="342"/>
      <c r="P208" s="384"/>
      <c r="Q208" s="243">
        <f t="shared" si="192"/>
        <v>0</v>
      </c>
      <c r="R208" s="244">
        <f t="shared" si="184"/>
        <v>0</v>
      </c>
      <c r="S208" s="244" t="str">
        <f t="shared" si="185"/>
        <v/>
      </c>
      <c r="T208" s="242"/>
      <c r="U208" s="242" t="str">
        <f t="shared" si="236"/>
        <v/>
      </c>
      <c r="V208" s="242" t="str">
        <f t="shared" si="194"/>
        <v/>
      </c>
      <c r="W208" s="242"/>
      <c r="X208" s="242"/>
      <c r="Y208" s="242" t="str">
        <f t="shared" si="186"/>
        <v/>
      </c>
      <c r="Z208" s="242" t="str">
        <f t="shared" si="187"/>
        <v/>
      </c>
      <c r="AA208" s="242" t="str">
        <f t="shared" si="189"/>
        <v/>
      </c>
      <c r="AB208" s="242" t="str">
        <f t="shared" si="190"/>
        <v/>
      </c>
      <c r="AC208" s="242" t="str">
        <f t="shared" si="237"/>
        <v/>
      </c>
      <c r="AD208" s="242" t="str">
        <f t="shared" si="207"/>
        <v/>
      </c>
      <c r="AE208" s="242" t="str">
        <f t="shared" si="208"/>
        <v/>
      </c>
      <c r="AF208" s="242" t="str">
        <f t="shared" si="209"/>
        <v/>
      </c>
      <c r="AG208" s="242"/>
      <c r="AH208" s="243" t="str">
        <f t="shared" si="188"/>
        <v/>
      </c>
      <c r="AI208" s="243" t="str">
        <f t="shared" si="193"/>
        <v/>
      </c>
      <c r="BG208" s="246">
        <f t="shared" si="210"/>
        <v>0</v>
      </c>
      <c r="BH208" s="243">
        <f t="shared" si="211"/>
        <v>0</v>
      </c>
      <c r="BI208" s="243">
        <f t="shared" si="212"/>
        <v>0</v>
      </c>
      <c r="BJ208" s="243">
        <f t="shared" si="213"/>
        <v>0</v>
      </c>
      <c r="BK208" s="347">
        <f t="shared" si="214"/>
        <v>0</v>
      </c>
      <c r="BL208" s="247">
        <f t="shared" si="215"/>
        <v>0</v>
      </c>
      <c r="BM208" s="244">
        <f t="shared" si="216"/>
        <v>0</v>
      </c>
      <c r="BN208" s="244">
        <f t="shared" si="217"/>
        <v>0</v>
      </c>
      <c r="BO208" s="248">
        <f t="shared" si="218"/>
        <v>0</v>
      </c>
      <c r="BP208" s="249">
        <f t="shared" si="219"/>
        <v>0</v>
      </c>
      <c r="BQ208" s="244">
        <f t="shared" si="220"/>
        <v>0</v>
      </c>
      <c r="BR208" s="244">
        <f t="shared" si="221"/>
        <v>0</v>
      </c>
      <c r="BS208" s="250">
        <f t="shared" si="222"/>
        <v>0</v>
      </c>
      <c r="BT208" s="251" t="str">
        <f t="shared" si="223"/>
        <v/>
      </c>
      <c r="BU208" s="346">
        <f t="shared" si="224"/>
        <v>0</v>
      </c>
      <c r="BV208" s="346">
        <f t="shared" si="225"/>
        <v>0</v>
      </c>
      <c r="BW208" s="346">
        <f t="shared" si="226"/>
        <v>0</v>
      </c>
      <c r="BX208" s="348">
        <f t="shared" si="227"/>
        <v>0</v>
      </c>
      <c r="BY208" s="247">
        <f t="shared" si="228"/>
        <v>0</v>
      </c>
      <c r="BZ208" s="244">
        <f t="shared" si="229"/>
        <v>0</v>
      </c>
      <c r="CA208" s="244">
        <f t="shared" si="230"/>
        <v>0</v>
      </c>
      <c r="CB208" s="248">
        <f t="shared" si="231"/>
        <v>0</v>
      </c>
      <c r="CC208" s="247">
        <f t="shared" si="232"/>
        <v>0</v>
      </c>
      <c r="CD208" s="244">
        <f t="shared" si="233"/>
        <v>0</v>
      </c>
      <c r="CE208" s="244">
        <f t="shared" si="234"/>
        <v>0</v>
      </c>
      <c r="CF208" s="244">
        <f t="shared" si="235"/>
        <v>0</v>
      </c>
    </row>
    <row r="209" spans="1:84" ht="20.100000000000001" customHeight="1" x14ac:dyDescent="0.15">
      <c r="A209" s="238">
        <v>206</v>
      </c>
      <c r="B209" s="239">
        <v>206</v>
      </c>
      <c r="C209" s="240" t="str">
        <f t="shared" si="182"/>
        <v>S</v>
      </c>
      <c r="D209" s="241"/>
      <c r="E209" s="242" t="str">
        <f>IF(D209="","",COUNTIF($D$4:D209,D209))</f>
        <v/>
      </c>
      <c r="F209" s="395" t="str">
        <f>IF(D209="","",VLOOKUP(D209,'様式A-2'!$B$10:$E$438,4,0))</f>
        <v/>
      </c>
      <c r="G209" s="242"/>
      <c r="H209" s="242"/>
      <c r="I209" s="242"/>
      <c r="J209" s="242"/>
      <c r="K209" s="242">
        <f t="shared" si="183"/>
        <v>0</v>
      </c>
      <c r="L209" s="342"/>
      <c r="M209" s="342"/>
      <c r="N209" s="342"/>
      <c r="O209" s="342"/>
      <c r="P209" s="384"/>
      <c r="Q209" s="243">
        <f t="shared" si="192"/>
        <v>0</v>
      </c>
      <c r="R209" s="244">
        <f t="shared" si="184"/>
        <v>0</v>
      </c>
      <c r="S209" s="244" t="str">
        <f t="shared" si="185"/>
        <v/>
      </c>
      <c r="T209" s="242"/>
      <c r="U209" s="242" t="str">
        <f t="shared" si="236"/>
        <v/>
      </c>
      <c r="V209" s="242" t="str">
        <f t="shared" si="194"/>
        <v/>
      </c>
      <c r="W209" s="242"/>
      <c r="X209" s="242"/>
      <c r="Y209" s="242" t="str">
        <f t="shared" si="186"/>
        <v/>
      </c>
      <c r="Z209" s="242" t="str">
        <f t="shared" si="187"/>
        <v/>
      </c>
      <c r="AA209" s="242" t="str">
        <f t="shared" si="189"/>
        <v/>
      </c>
      <c r="AB209" s="242" t="str">
        <f t="shared" si="190"/>
        <v/>
      </c>
      <c r="AC209" s="242" t="str">
        <f t="shared" si="237"/>
        <v/>
      </c>
      <c r="AD209" s="242" t="str">
        <f t="shared" si="207"/>
        <v/>
      </c>
      <c r="AE209" s="242" t="str">
        <f t="shared" si="208"/>
        <v/>
      </c>
      <c r="AF209" s="242" t="str">
        <f t="shared" si="209"/>
        <v/>
      </c>
      <c r="AG209" s="242"/>
      <c r="AH209" s="243" t="str">
        <f t="shared" si="188"/>
        <v/>
      </c>
      <c r="AI209" s="243" t="str">
        <f t="shared" si="193"/>
        <v/>
      </c>
      <c r="BG209" s="246">
        <f t="shared" si="210"/>
        <v>0</v>
      </c>
      <c r="BH209" s="243">
        <f t="shared" si="211"/>
        <v>0</v>
      </c>
      <c r="BI209" s="243">
        <f t="shared" si="212"/>
        <v>0</v>
      </c>
      <c r="BJ209" s="243">
        <f t="shared" si="213"/>
        <v>0</v>
      </c>
      <c r="BK209" s="347">
        <f t="shared" si="214"/>
        <v>0</v>
      </c>
      <c r="BL209" s="247">
        <f t="shared" si="215"/>
        <v>0</v>
      </c>
      <c r="BM209" s="244">
        <f t="shared" si="216"/>
        <v>0</v>
      </c>
      <c r="BN209" s="244">
        <f t="shared" si="217"/>
        <v>0</v>
      </c>
      <c r="BO209" s="248">
        <f t="shared" si="218"/>
        <v>0</v>
      </c>
      <c r="BP209" s="249">
        <f t="shared" si="219"/>
        <v>0</v>
      </c>
      <c r="BQ209" s="244">
        <f t="shared" si="220"/>
        <v>0</v>
      </c>
      <c r="BR209" s="244">
        <f t="shared" si="221"/>
        <v>0</v>
      </c>
      <c r="BS209" s="250">
        <f t="shared" si="222"/>
        <v>0</v>
      </c>
      <c r="BT209" s="251" t="str">
        <f t="shared" si="223"/>
        <v/>
      </c>
      <c r="BU209" s="346">
        <f t="shared" si="224"/>
        <v>0</v>
      </c>
      <c r="BV209" s="346">
        <f t="shared" si="225"/>
        <v>0</v>
      </c>
      <c r="BW209" s="346">
        <f t="shared" si="226"/>
        <v>0</v>
      </c>
      <c r="BX209" s="348">
        <f t="shared" si="227"/>
        <v>0</v>
      </c>
      <c r="BY209" s="247">
        <f t="shared" si="228"/>
        <v>0</v>
      </c>
      <c r="BZ209" s="244">
        <f t="shared" si="229"/>
        <v>0</v>
      </c>
      <c r="CA209" s="244">
        <f t="shared" si="230"/>
        <v>0</v>
      </c>
      <c r="CB209" s="248">
        <f t="shared" si="231"/>
        <v>0</v>
      </c>
      <c r="CC209" s="247">
        <f t="shared" si="232"/>
        <v>0</v>
      </c>
      <c r="CD209" s="244">
        <f t="shared" si="233"/>
        <v>0</v>
      </c>
      <c r="CE209" s="244">
        <f t="shared" si="234"/>
        <v>0</v>
      </c>
      <c r="CF209" s="244">
        <f t="shared" si="235"/>
        <v>0</v>
      </c>
    </row>
    <row r="210" spans="1:84" ht="20.100000000000001" customHeight="1" x14ac:dyDescent="0.15">
      <c r="A210" s="238">
        <v>207</v>
      </c>
      <c r="B210" s="239">
        <v>207</v>
      </c>
      <c r="C210" s="240" t="str">
        <f t="shared" si="182"/>
        <v>S</v>
      </c>
      <c r="D210" s="241"/>
      <c r="E210" s="242" t="str">
        <f>IF(D210="","",COUNTIF($D$4:D210,D210))</f>
        <v/>
      </c>
      <c r="F210" s="395" t="str">
        <f>IF(D210="","",VLOOKUP(D210,'様式A-2'!$B$10:$E$438,4,0))</f>
        <v/>
      </c>
      <c r="G210" s="242"/>
      <c r="H210" s="242"/>
      <c r="I210" s="242"/>
      <c r="J210" s="242"/>
      <c r="K210" s="242">
        <f t="shared" si="183"/>
        <v>0</v>
      </c>
      <c r="L210" s="342"/>
      <c r="M210" s="342"/>
      <c r="N210" s="342"/>
      <c r="O210" s="342"/>
      <c r="P210" s="384"/>
      <c r="Q210" s="243">
        <f t="shared" si="192"/>
        <v>0</v>
      </c>
      <c r="R210" s="244">
        <f t="shared" si="184"/>
        <v>0</v>
      </c>
      <c r="S210" s="244" t="str">
        <f t="shared" si="185"/>
        <v/>
      </c>
      <c r="T210" s="242"/>
      <c r="U210" s="242" t="str">
        <f t="shared" si="236"/>
        <v/>
      </c>
      <c r="V210" s="242" t="str">
        <f t="shared" si="194"/>
        <v/>
      </c>
      <c r="W210" s="242"/>
      <c r="X210" s="242"/>
      <c r="Y210" s="242" t="str">
        <f t="shared" si="186"/>
        <v/>
      </c>
      <c r="Z210" s="242" t="str">
        <f t="shared" si="187"/>
        <v/>
      </c>
      <c r="AA210" s="242" t="str">
        <f t="shared" si="189"/>
        <v/>
      </c>
      <c r="AB210" s="242" t="str">
        <f t="shared" si="190"/>
        <v/>
      </c>
      <c r="AC210" s="242" t="str">
        <f t="shared" si="237"/>
        <v/>
      </c>
      <c r="AD210" s="242" t="str">
        <f t="shared" si="207"/>
        <v/>
      </c>
      <c r="AE210" s="242" t="str">
        <f t="shared" si="208"/>
        <v/>
      </c>
      <c r="AF210" s="242" t="str">
        <f t="shared" si="209"/>
        <v/>
      </c>
      <c r="AG210" s="242"/>
      <c r="AH210" s="243" t="str">
        <f t="shared" si="188"/>
        <v/>
      </c>
      <c r="AI210" s="243" t="str">
        <f t="shared" si="193"/>
        <v/>
      </c>
      <c r="BG210" s="246">
        <f t="shared" si="210"/>
        <v>0</v>
      </c>
      <c r="BH210" s="243">
        <f t="shared" si="211"/>
        <v>0</v>
      </c>
      <c r="BI210" s="243">
        <f t="shared" si="212"/>
        <v>0</v>
      </c>
      <c r="BJ210" s="243">
        <f t="shared" si="213"/>
        <v>0</v>
      </c>
      <c r="BK210" s="347">
        <f t="shared" si="214"/>
        <v>0</v>
      </c>
      <c r="BL210" s="247">
        <f t="shared" si="215"/>
        <v>0</v>
      </c>
      <c r="BM210" s="244">
        <f t="shared" si="216"/>
        <v>0</v>
      </c>
      <c r="BN210" s="244">
        <f t="shared" si="217"/>
        <v>0</v>
      </c>
      <c r="BO210" s="248">
        <f t="shared" si="218"/>
        <v>0</v>
      </c>
      <c r="BP210" s="249">
        <f t="shared" si="219"/>
        <v>0</v>
      </c>
      <c r="BQ210" s="244">
        <f t="shared" si="220"/>
        <v>0</v>
      </c>
      <c r="BR210" s="244">
        <f t="shared" si="221"/>
        <v>0</v>
      </c>
      <c r="BS210" s="250">
        <f t="shared" si="222"/>
        <v>0</v>
      </c>
      <c r="BT210" s="251" t="str">
        <f t="shared" si="223"/>
        <v/>
      </c>
      <c r="BU210" s="346">
        <f t="shared" si="224"/>
        <v>0</v>
      </c>
      <c r="BV210" s="346">
        <f t="shared" si="225"/>
        <v>0</v>
      </c>
      <c r="BW210" s="346">
        <f t="shared" si="226"/>
        <v>0</v>
      </c>
      <c r="BX210" s="348">
        <f t="shared" si="227"/>
        <v>0</v>
      </c>
      <c r="BY210" s="247">
        <f t="shared" si="228"/>
        <v>0</v>
      </c>
      <c r="BZ210" s="244">
        <f t="shared" si="229"/>
        <v>0</v>
      </c>
      <c r="CA210" s="244">
        <f t="shared" si="230"/>
        <v>0</v>
      </c>
      <c r="CB210" s="248">
        <f t="shared" si="231"/>
        <v>0</v>
      </c>
      <c r="CC210" s="247">
        <f t="shared" si="232"/>
        <v>0</v>
      </c>
      <c r="CD210" s="244">
        <f t="shared" si="233"/>
        <v>0</v>
      </c>
      <c r="CE210" s="244">
        <f t="shared" si="234"/>
        <v>0</v>
      </c>
      <c r="CF210" s="244">
        <f t="shared" si="235"/>
        <v>0</v>
      </c>
    </row>
    <row r="211" spans="1:84" ht="20.100000000000001" customHeight="1" x14ac:dyDescent="0.15">
      <c r="A211" s="238">
        <v>208</v>
      </c>
      <c r="B211" s="239">
        <v>208</v>
      </c>
      <c r="C211" s="240" t="str">
        <f t="shared" si="182"/>
        <v>S</v>
      </c>
      <c r="D211" s="241"/>
      <c r="E211" s="242" t="str">
        <f>IF(D211="","",COUNTIF($D$4:D211,D211))</f>
        <v/>
      </c>
      <c r="F211" s="395" t="str">
        <f>IF(D211="","",VLOOKUP(D211,'様式A-2'!$B$10:$E$438,4,0))</f>
        <v/>
      </c>
      <c r="G211" s="242"/>
      <c r="H211" s="242"/>
      <c r="I211" s="242"/>
      <c r="J211" s="242"/>
      <c r="K211" s="242">
        <f t="shared" si="183"/>
        <v>0</v>
      </c>
      <c r="L211" s="342"/>
      <c r="M211" s="342"/>
      <c r="N211" s="342"/>
      <c r="O211" s="342"/>
      <c r="P211" s="384"/>
      <c r="Q211" s="243">
        <f t="shared" si="192"/>
        <v>0</v>
      </c>
      <c r="R211" s="244">
        <f t="shared" si="184"/>
        <v>0</v>
      </c>
      <c r="S211" s="244" t="str">
        <f t="shared" si="185"/>
        <v/>
      </c>
      <c r="T211" s="242"/>
      <c r="U211" s="242" t="str">
        <f t="shared" si="236"/>
        <v/>
      </c>
      <c r="V211" s="242" t="str">
        <f t="shared" si="194"/>
        <v/>
      </c>
      <c r="W211" s="242"/>
      <c r="X211" s="242"/>
      <c r="Y211" s="242" t="str">
        <f t="shared" si="186"/>
        <v/>
      </c>
      <c r="Z211" s="242" t="str">
        <f t="shared" si="187"/>
        <v/>
      </c>
      <c r="AA211" s="242" t="str">
        <f t="shared" si="189"/>
        <v/>
      </c>
      <c r="AB211" s="242" t="str">
        <f t="shared" si="190"/>
        <v/>
      </c>
      <c r="AC211" s="242" t="str">
        <f t="shared" si="237"/>
        <v/>
      </c>
      <c r="AD211" s="242" t="str">
        <f t="shared" si="207"/>
        <v/>
      </c>
      <c r="AE211" s="242" t="str">
        <f t="shared" si="208"/>
        <v/>
      </c>
      <c r="AF211" s="242" t="str">
        <f t="shared" si="209"/>
        <v/>
      </c>
      <c r="AG211" s="242"/>
      <c r="AH211" s="243" t="str">
        <f t="shared" si="188"/>
        <v/>
      </c>
      <c r="AI211" s="243" t="str">
        <f t="shared" si="193"/>
        <v/>
      </c>
      <c r="BG211" s="246">
        <f t="shared" si="210"/>
        <v>0</v>
      </c>
      <c r="BH211" s="243">
        <f t="shared" si="211"/>
        <v>0</v>
      </c>
      <c r="BI211" s="243">
        <f t="shared" si="212"/>
        <v>0</v>
      </c>
      <c r="BJ211" s="243">
        <f t="shared" si="213"/>
        <v>0</v>
      </c>
      <c r="BK211" s="347">
        <f t="shared" si="214"/>
        <v>0</v>
      </c>
      <c r="BL211" s="247">
        <f t="shared" si="215"/>
        <v>0</v>
      </c>
      <c r="BM211" s="244">
        <f t="shared" si="216"/>
        <v>0</v>
      </c>
      <c r="BN211" s="244">
        <f t="shared" si="217"/>
        <v>0</v>
      </c>
      <c r="BO211" s="248">
        <f t="shared" si="218"/>
        <v>0</v>
      </c>
      <c r="BP211" s="249">
        <f t="shared" si="219"/>
        <v>0</v>
      </c>
      <c r="BQ211" s="244">
        <f t="shared" si="220"/>
        <v>0</v>
      </c>
      <c r="BR211" s="244">
        <f t="shared" si="221"/>
        <v>0</v>
      </c>
      <c r="BS211" s="250">
        <f t="shared" si="222"/>
        <v>0</v>
      </c>
      <c r="BT211" s="251" t="str">
        <f t="shared" si="223"/>
        <v/>
      </c>
      <c r="BU211" s="346">
        <f t="shared" si="224"/>
        <v>0</v>
      </c>
      <c r="BV211" s="346">
        <f t="shared" si="225"/>
        <v>0</v>
      </c>
      <c r="BW211" s="346">
        <f t="shared" si="226"/>
        <v>0</v>
      </c>
      <c r="BX211" s="348">
        <f t="shared" si="227"/>
        <v>0</v>
      </c>
      <c r="BY211" s="247">
        <f t="shared" si="228"/>
        <v>0</v>
      </c>
      <c r="BZ211" s="244">
        <f t="shared" si="229"/>
        <v>0</v>
      </c>
      <c r="CA211" s="244">
        <f t="shared" si="230"/>
        <v>0</v>
      </c>
      <c r="CB211" s="248">
        <f t="shared" si="231"/>
        <v>0</v>
      </c>
      <c r="CC211" s="247">
        <f t="shared" si="232"/>
        <v>0</v>
      </c>
      <c r="CD211" s="244">
        <f t="shared" si="233"/>
        <v>0</v>
      </c>
      <c r="CE211" s="244">
        <f t="shared" si="234"/>
        <v>0</v>
      </c>
      <c r="CF211" s="244">
        <f t="shared" si="235"/>
        <v>0</v>
      </c>
    </row>
    <row r="212" spans="1:84" ht="20.100000000000001" customHeight="1" x14ac:dyDescent="0.15">
      <c r="A212" s="238">
        <v>209</v>
      </c>
      <c r="B212" s="239">
        <v>209</v>
      </c>
      <c r="C212" s="240" t="str">
        <f t="shared" si="182"/>
        <v>S</v>
      </c>
      <c r="D212" s="241"/>
      <c r="E212" s="242" t="str">
        <f>IF(D212="","",COUNTIF($D$4:D212,D212))</f>
        <v/>
      </c>
      <c r="F212" s="395" t="str">
        <f>IF(D212="","",VLOOKUP(D212,'様式A-2'!$B$10:$E$438,4,0))</f>
        <v/>
      </c>
      <c r="G212" s="242"/>
      <c r="H212" s="242"/>
      <c r="I212" s="242"/>
      <c r="J212" s="242"/>
      <c r="K212" s="242">
        <f t="shared" si="183"/>
        <v>0</v>
      </c>
      <c r="L212" s="342"/>
      <c r="M212" s="342"/>
      <c r="N212" s="342"/>
      <c r="O212" s="342"/>
      <c r="P212" s="384"/>
      <c r="Q212" s="243">
        <f t="shared" si="192"/>
        <v>0</v>
      </c>
      <c r="R212" s="244">
        <f t="shared" si="184"/>
        <v>0</v>
      </c>
      <c r="S212" s="244" t="str">
        <f t="shared" si="185"/>
        <v/>
      </c>
      <c r="T212" s="242"/>
      <c r="U212" s="242" t="str">
        <f t="shared" si="236"/>
        <v/>
      </c>
      <c r="V212" s="242" t="str">
        <f t="shared" si="194"/>
        <v/>
      </c>
      <c r="W212" s="242"/>
      <c r="X212" s="242"/>
      <c r="Y212" s="242" t="str">
        <f t="shared" si="186"/>
        <v/>
      </c>
      <c r="Z212" s="242" t="str">
        <f t="shared" si="187"/>
        <v/>
      </c>
      <c r="AA212" s="242" t="str">
        <f t="shared" si="189"/>
        <v/>
      </c>
      <c r="AB212" s="242" t="str">
        <f t="shared" si="190"/>
        <v/>
      </c>
      <c r="AC212" s="242" t="str">
        <f t="shared" si="237"/>
        <v/>
      </c>
      <c r="AD212" s="242" t="str">
        <f t="shared" si="207"/>
        <v/>
      </c>
      <c r="AE212" s="242" t="str">
        <f t="shared" si="208"/>
        <v/>
      </c>
      <c r="AF212" s="242" t="str">
        <f t="shared" si="209"/>
        <v/>
      </c>
      <c r="AG212" s="242"/>
      <c r="AH212" s="243" t="str">
        <f t="shared" si="188"/>
        <v/>
      </c>
      <c r="AI212" s="243" t="str">
        <f t="shared" si="193"/>
        <v/>
      </c>
      <c r="BG212" s="246">
        <f t="shared" si="210"/>
        <v>0</v>
      </c>
      <c r="BH212" s="243">
        <f t="shared" si="211"/>
        <v>0</v>
      </c>
      <c r="BI212" s="243">
        <f t="shared" si="212"/>
        <v>0</v>
      </c>
      <c r="BJ212" s="243">
        <f t="shared" si="213"/>
        <v>0</v>
      </c>
      <c r="BK212" s="347">
        <f t="shared" si="214"/>
        <v>0</v>
      </c>
      <c r="BL212" s="247">
        <f t="shared" si="215"/>
        <v>0</v>
      </c>
      <c r="BM212" s="244">
        <f t="shared" si="216"/>
        <v>0</v>
      </c>
      <c r="BN212" s="244">
        <f t="shared" si="217"/>
        <v>0</v>
      </c>
      <c r="BO212" s="248">
        <f t="shared" si="218"/>
        <v>0</v>
      </c>
      <c r="BP212" s="249">
        <f t="shared" si="219"/>
        <v>0</v>
      </c>
      <c r="BQ212" s="244">
        <f t="shared" si="220"/>
        <v>0</v>
      </c>
      <c r="BR212" s="244">
        <f t="shared" si="221"/>
        <v>0</v>
      </c>
      <c r="BS212" s="250">
        <f t="shared" si="222"/>
        <v>0</v>
      </c>
      <c r="BT212" s="251" t="str">
        <f t="shared" si="223"/>
        <v/>
      </c>
      <c r="BU212" s="346">
        <f t="shared" si="224"/>
        <v>0</v>
      </c>
      <c r="BV212" s="346">
        <f t="shared" si="225"/>
        <v>0</v>
      </c>
      <c r="BW212" s="346">
        <f t="shared" si="226"/>
        <v>0</v>
      </c>
      <c r="BX212" s="348">
        <f t="shared" si="227"/>
        <v>0</v>
      </c>
      <c r="BY212" s="247">
        <f t="shared" si="228"/>
        <v>0</v>
      </c>
      <c r="BZ212" s="244">
        <f t="shared" si="229"/>
        <v>0</v>
      </c>
      <c r="CA212" s="244">
        <f t="shared" si="230"/>
        <v>0</v>
      </c>
      <c r="CB212" s="248">
        <f t="shared" si="231"/>
        <v>0</v>
      </c>
      <c r="CC212" s="247">
        <f t="shared" si="232"/>
        <v>0</v>
      </c>
      <c r="CD212" s="244">
        <f t="shared" si="233"/>
        <v>0</v>
      </c>
      <c r="CE212" s="244">
        <f t="shared" si="234"/>
        <v>0</v>
      </c>
      <c r="CF212" s="244">
        <f t="shared" si="235"/>
        <v>0</v>
      </c>
    </row>
    <row r="213" spans="1:84" ht="20.100000000000001" customHeight="1" x14ac:dyDescent="0.15">
      <c r="A213" s="238">
        <v>210</v>
      </c>
      <c r="B213" s="239">
        <v>210</v>
      </c>
      <c r="C213" s="240" t="str">
        <f t="shared" si="182"/>
        <v>S</v>
      </c>
      <c r="D213" s="241"/>
      <c r="E213" s="242" t="str">
        <f>IF(D213="","",COUNTIF($D$4:D213,D213))</f>
        <v/>
      </c>
      <c r="F213" s="306" t="str">
        <f>IF(D213="","",VLOOKUP(D213,'様式A-2'!$B$10:$E$438,4,0))</f>
        <v/>
      </c>
      <c r="G213" s="242"/>
      <c r="H213" s="242"/>
      <c r="I213" s="242"/>
      <c r="J213" s="242"/>
      <c r="K213" s="242">
        <f t="shared" si="183"/>
        <v>0</v>
      </c>
      <c r="L213" s="342"/>
      <c r="M213" s="342"/>
      <c r="N213" s="342"/>
      <c r="O213" s="342"/>
      <c r="P213" s="384"/>
      <c r="Q213" s="243">
        <f t="shared" si="192"/>
        <v>0</v>
      </c>
      <c r="R213" s="244">
        <f t="shared" si="184"/>
        <v>0</v>
      </c>
      <c r="S213" s="244" t="str">
        <f t="shared" si="185"/>
        <v/>
      </c>
      <c r="T213" s="242"/>
      <c r="U213" s="242" t="str">
        <f t="shared" si="236"/>
        <v/>
      </c>
      <c r="V213" s="242" t="str">
        <f t="shared" si="194"/>
        <v/>
      </c>
      <c r="W213" s="242"/>
      <c r="X213" s="242"/>
      <c r="Y213" s="242" t="str">
        <f t="shared" si="186"/>
        <v/>
      </c>
      <c r="Z213" s="242" t="str">
        <f t="shared" si="187"/>
        <v/>
      </c>
      <c r="AA213" s="242" t="str">
        <f t="shared" si="189"/>
        <v/>
      </c>
      <c r="AB213" s="242" t="str">
        <f t="shared" si="190"/>
        <v/>
      </c>
      <c r="AC213" s="242" t="str">
        <f t="shared" si="237"/>
        <v/>
      </c>
      <c r="AD213" s="242" t="str">
        <f t="shared" si="207"/>
        <v/>
      </c>
      <c r="AE213" s="242" t="str">
        <f t="shared" si="208"/>
        <v/>
      </c>
      <c r="AF213" s="242" t="str">
        <f t="shared" si="209"/>
        <v/>
      </c>
      <c r="AG213" s="242"/>
      <c r="AH213" s="243" t="str">
        <f t="shared" si="188"/>
        <v/>
      </c>
      <c r="AI213" s="243" t="str">
        <f t="shared" si="193"/>
        <v/>
      </c>
      <c r="BG213" s="246">
        <f t="shared" si="210"/>
        <v>0</v>
      </c>
      <c r="BH213" s="243">
        <f t="shared" si="211"/>
        <v>0</v>
      </c>
      <c r="BI213" s="243">
        <f t="shared" si="212"/>
        <v>0</v>
      </c>
      <c r="BJ213" s="243">
        <f t="shared" si="213"/>
        <v>0</v>
      </c>
      <c r="BK213" s="347">
        <f t="shared" si="214"/>
        <v>0</v>
      </c>
      <c r="BL213" s="247">
        <f t="shared" si="215"/>
        <v>0</v>
      </c>
      <c r="BM213" s="244">
        <f t="shared" si="216"/>
        <v>0</v>
      </c>
      <c r="BN213" s="244">
        <f t="shared" si="217"/>
        <v>0</v>
      </c>
      <c r="BO213" s="248">
        <f t="shared" si="218"/>
        <v>0</v>
      </c>
      <c r="BP213" s="249">
        <f t="shared" si="219"/>
        <v>0</v>
      </c>
      <c r="BQ213" s="244">
        <f t="shared" si="220"/>
        <v>0</v>
      </c>
      <c r="BR213" s="244">
        <f t="shared" si="221"/>
        <v>0</v>
      </c>
      <c r="BS213" s="250">
        <f t="shared" si="222"/>
        <v>0</v>
      </c>
      <c r="BT213" s="251" t="str">
        <f t="shared" si="223"/>
        <v/>
      </c>
      <c r="BU213" s="346">
        <f t="shared" si="224"/>
        <v>0</v>
      </c>
      <c r="BV213" s="346">
        <f t="shared" si="225"/>
        <v>0</v>
      </c>
      <c r="BW213" s="346">
        <f t="shared" si="226"/>
        <v>0</v>
      </c>
      <c r="BX213" s="348">
        <f t="shared" si="227"/>
        <v>0</v>
      </c>
      <c r="BY213" s="247">
        <f t="shared" si="228"/>
        <v>0</v>
      </c>
      <c r="BZ213" s="244">
        <f t="shared" si="229"/>
        <v>0</v>
      </c>
      <c r="CA213" s="244">
        <f t="shared" si="230"/>
        <v>0</v>
      </c>
      <c r="CB213" s="248">
        <f t="shared" si="231"/>
        <v>0</v>
      </c>
      <c r="CC213" s="247">
        <f t="shared" si="232"/>
        <v>0</v>
      </c>
      <c r="CD213" s="244">
        <f t="shared" si="233"/>
        <v>0</v>
      </c>
      <c r="CE213" s="244">
        <f t="shared" si="234"/>
        <v>0</v>
      </c>
      <c r="CF213" s="244">
        <f t="shared" si="235"/>
        <v>0</v>
      </c>
    </row>
    <row r="214" spans="1:84" ht="20.100000000000001" customHeight="1" x14ac:dyDescent="0.15">
      <c r="A214" s="238">
        <v>211</v>
      </c>
      <c r="B214" s="239">
        <v>211</v>
      </c>
      <c r="C214" s="240" t="str">
        <f t="shared" si="182"/>
        <v>S</v>
      </c>
      <c r="D214" s="241"/>
      <c r="E214" s="242" t="str">
        <f>IF(D214="","",COUNTIF($D$4:D214,D214))</f>
        <v/>
      </c>
      <c r="F214" s="306" t="str">
        <f>IF(D214="","",VLOOKUP(D214,'様式A-2'!$B$10:$E$438,4,0))</f>
        <v/>
      </c>
      <c r="G214" s="242"/>
      <c r="H214" s="242"/>
      <c r="I214" s="242"/>
      <c r="J214" s="242"/>
      <c r="K214" s="242">
        <f t="shared" si="183"/>
        <v>0</v>
      </c>
      <c r="L214" s="342"/>
      <c r="M214" s="342"/>
      <c r="N214" s="342"/>
      <c r="O214" s="342"/>
      <c r="P214" s="384"/>
      <c r="Q214" s="243">
        <f t="shared" si="192"/>
        <v>0</v>
      </c>
      <c r="R214" s="244">
        <f t="shared" si="184"/>
        <v>0</v>
      </c>
      <c r="S214" s="244" t="str">
        <f t="shared" si="185"/>
        <v/>
      </c>
      <c r="T214" s="242"/>
      <c r="U214" s="242" t="str">
        <f t="shared" si="236"/>
        <v/>
      </c>
      <c r="V214" s="242" t="str">
        <f t="shared" si="194"/>
        <v/>
      </c>
      <c r="W214" s="242"/>
      <c r="X214" s="242"/>
      <c r="Y214" s="242" t="str">
        <f t="shared" si="186"/>
        <v/>
      </c>
      <c r="Z214" s="242" t="str">
        <f t="shared" si="187"/>
        <v/>
      </c>
      <c r="AA214" s="242" t="str">
        <f t="shared" si="189"/>
        <v/>
      </c>
      <c r="AB214" s="242" t="str">
        <f t="shared" si="190"/>
        <v/>
      </c>
      <c r="AC214" s="242" t="str">
        <f t="shared" si="237"/>
        <v/>
      </c>
      <c r="AD214" s="242" t="str">
        <f t="shared" si="207"/>
        <v/>
      </c>
      <c r="AE214" s="242" t="str">
        <f t="shared" si="208"/>
        <v/>
      </c>
      <c r="AF214" s="242" t="str">
        <f t="shared" si="209"/>
        <v/>
      </c>
      <c r="AG214" s="242"/>
      <c r="AH214" s="243" t="str">
        <f t="shared" si="188"/>
        <v/>
      </c>
      <c r="AI214" s="243" t="str">
        <f t="shared" si="193"/>
        <v/>
      </c>
      <c r="BG214" s="246">
        <f t="shared" si="210"/>
        <v>0</v>
      </c>
      <c r="BH214" s="243">
        <f t="shared" si="211"/>
        <v>0</v>
      </c>
      <c r="BI214" s="243">
        <f t="shared" si="212"/>
        <v>0</v>
      </c>
      <c r="BJ214" s="243">
        <f t="shared" si="213"/>
        <v>0</v>
      </c>
      <c r="BK214" s="347">
        <f t="shared" si="214"/>
        <v>0</v>
      </c>
      <c r="BL214" s="247">
        <f t="shared" si="215"/>
        <v>0</v>
      </c>
      <c r="BM214" s="244">
        <f t="shared" si="216"/>
        <v>0</v>
      </c>
      <c r="BN214" s="244">
        <f t="shared" si="217"/>
        <v>0</v>
      </c>
      <c r="BO214" s="248">
        <f t="shared" si="218"/>
        <v>0</v>
      </c>
      <c r="BP214" s="249">
        <f t="shared" si="219"/>
        <v>0</v>
      </c>
      <c r="BQ214" s="244">
        <f t="shared" si="220"/>
        <v>0</v>
      </c>
      <c r="BR214" s="244">
        <f t="shared" si="221"/>
        <v>0</v>
      </c>
      <c r="BS214" s="250">
        <f t="shared" si="222"/>
        <v>0</v>
      </c>
      <c r="BT214" s="251" t="str">
        <f t="shared" si="223"/>
        <v/>
      </c>
      <c r="BU214" s="346">
        <f t="shared" si="224"/>
        <v>0</v>
      </c>
      <c r="BV214" s="346">
        <f t="shared" si="225"/>
        <v>0</v>
      </c>
      <c r="BW214" s="346">
        <f t="shared" si="226"/>
        <v>0</v>
      </c>
      <c r="BX214" s="348">
        <f t="shared" si="227"/>
        <v>0</v>
      </c>
      <c r="BY214" s="247">
        <f t="shared" si="228"/>
        <v>0</v>
      </c>
      <c r="BZ214" s="244">
        <f t="shared" si="229"/>
        <v>0</v>
      </c>
      <c r="CA214" s="244">
        <f t="shared" si="230"/>
        <v>0</v>
      </c>
      <c r="CB214" s="248">
        <f t="shared" si="231"/>
        <v>0</v>
      </c>
      <c r="CC214" s="247">
        <f t="shared" si="232"/>
        <v>0</v>
      </c>
      <c r="CD214" s="244">
        <f t="shared" si="233"/>
        <v>0</v>
      </c>
      <c r="CE214" s="244">
        <f t="shared" si="234"/>
        <v>0</v>
      </c>
      <c r="CF214" s="244">
        <f t="shared" si="235"/>
        <v>0</v>
      </c>
    </row>
    <row r="215" spans="1:84" ht="20.100000000000001" customHeight="1" x14ac:dyDescent="0.15">
      <c r="A215" s="238">
        <v>212</v>
      </c>
      <c r="B215" s="239">
        <v>212</v>
      </c>
      <c r="C215" s="240" t="str">
        <f t="shared" si="182"/>
        <v>S</v>
      </c>
      <c r="D215" s="241"/>
      <c r="E215" s="242" t="str">
        <f>IF(D215="","",COUNTIF($D$4:D215,D215))</f>
        <v/>
      </c>
      <c r="F215" s="306" t="str">
        <f>IF(D215="","",VLOOKUP(D215,'様式A-2'!$B$10:$E$438,4,0))</f>
        <v/>
      </c>
      <c r="G215" s="242"/>
      <c r="H215" s="242"/>
      <c r="I215" s="242"/>
      <c r="J215" s="242"/>
      <c r="K215" s="242">
        <f t="shared" si="183"/>
        <v>0</v>
      </c>
      <c r="L215" s="342"/>
      <c r="M215" s="342"/>
      <c r="N215" s="342"/>
      <c r="O215" s="342"/>
      <c r="P215" s="384"/>
      <c r="Q215" s="243">
        <f t="shared" si="192"/>
        <v>0</v>
      </c>
      <c r="R215" s="244">
        <f t="shared" si="184"/>
        <v>0</v>
      </c>
      <c r="S215" s="244" t="str">
        <f t="shared" si="185"/>
        <v/>
      </c>
      <c r="T215" s="242"/>
      <c r="U215" s="242" t="str">
        <f t="shared" si="236"/>
        <v/>
      </c>
      <c r="V215" s="242" t="str">
        <f t="shared" si="194"/>
        <v/>
      </c>
      <c r="W215" s="242"/>
      <c r="X215" s="242"/>
      <c r="Y215" s="242" t="str">
        <f t="shared" si="186"/>
        <v/>
      </c>
      <c r="Z215" s="242" t="str">
        <f t="shared" si="187"/>
        <v/>
      </c>
      <c r="AA215" s="242" t="str">
        <f t="shared" si="189"/>
        <v/>
      </c>
      <c r="AB215" s="242" t="str">
        <f t="shared" si="190"/>
        <v/>
      </c>
      <c r="AC215" s="242" t="str">
        <f t="shared" si="237"/>
        <v/>
      </c>
      <c r="AD215" s="242" t="str">
        <f t="shared" si="207"/>
        <v/>
      </c>
      <c r="AE215" s="242" t="str">
        <f t="shared" si="208"/>
        <v/>
      </c>
      <c r="AF215" s="242" t="str">
        <f t="shared" si="209"/>
        <v/>
      </c>
      <c r="AG215" s="242"/>
      <c r="AH215" s="243" t="str">
        <f t="shared" si="188"/>
        <v/>
      </c>
      <c r="AI215" s="243" t="str">
        <f t="shared" si="193"/>
        <v/>
      </c>
      <c r="BG215" s="246">
        <f t="shared" si="210"/>
        <v>0</v>
      </c>
      <c r="BH215" s="243">
        <f t="shared" si="211"/>
        <v>0</v>
      </c>
      <c r="BI215" s="243">
        <f t="shared" si="212"/>
        <v>0</v>
      </c>
      <c r="BJ215" s="243">
        <f t="shared" si="213"/>
        <v>0</v>
      </c>
      <c r="BK215" s="347">
        <f t="shared" si="214"/>
        <v>0</v>
      </c>
      <c r="BL215" s="247">
        <f t="shared" si="215"/>
        <v>0</v>
      </c>
      <c r="BM215" s="244">
        <f t="shared" si="216"/>
        <v>0</v>
      </c>
      <c r="BN215" s="244">
        <f t="shared" si="217"/>
        <v>0</v>
      </c>
      <c r="BO215" s="248">
        <f t="shared" si="218"/>
        <v>0</v>
      </c>
      <c r="BP215" s="249">
        <f t="shared" si="219"/>
        <v>0</v>
      </c>
      <c r="BQ215" s="244">
        <f t="shared" si="220"/>
        <v>0</v>
      </c>
      <c r="BR215" s="244">
        <f t="shared" si="221"/>
        <v>0</v>
      </c>
      <c r="BS215" s="250">
        <f t="shared" si="222"/>
        <v>0</v>
      </c>
      <c r="BT215" s="251" t="str">
        <f t="shared" si="223"/>
        <v/>
      </c>
      <c r="BU215" s="346">
        <f t="shared" si="224"/>
        <v>0</v>
      </c>
      <c r="BV215" s="346">
        <f t="shared" si="225"/>
        <v>0</v>
      </c>
      <c r="BW215" s="346">
        <f t="shared" si="226"/>
        <v>0</v>
      </c>
      <c r="BX215" s="348">
        <f t="shared" si="227"/>
        <v>0</v>
      </c>
      <c r="BY215" s="247">
        <f t="shared" si="228"/>
        <v>0</v>
      </c>
      <c r="BZ215" s="244">
        <f t="shared" si="229"/>
        <v>0</v>
      </c>
      <c r="CA215" s="244">
        <f t="shared" si="230"/>
        <v>0</v>
      </c>
      <c r="CB215" s="248">
        <f t="shared" si="231"/>
        <v>0</v>
      </c>
      <c r="CC215" s="247">
        <f t="shared" si="232"/>
        <v>0</v>
      </c>
      <c r="CD215" s="244">
        <f t="shared" si="233"/>
        <v>0</v>
      </c>
      <c r="CE215" s="244">
        <f t="shared" si="234"/>
        <v>0</v>
      </c>
      <c r="CF215" s="244">
        <f t="shared" si="235"/>
        <v>0</v>
      </c>
    </row>
    <row r="216" spans="1:84" ht="20.100000000000001" customHeight="1" x14ac:dyDescent="0.15">
      <c r="A216" s="238">
        <v>213</v>
      </c>
      <c r="B216" s="239">
        <v>213</v>
      </c>
      <c r="C216" s="240" t="str">
        <f t="shared" si="182"/>
        <v>S</v>
      </c>
      <c r="D216" s="241"/>
      <c r="E216" s="242" t="str">
        <f>IF(D216="","",COUNTIF($D$4:D216,D216))</f>
        <v/>
      </c>
      <c r="F216" s="306" t="str">
        <f>IF(D216="","",VLOOKUP(D216,'様式A-2'!$B$10:$E$438,4,0))</f>
        <v/>
      </c>
      <c r="G216" s="242"/>
      <c r="H216" s="242"/>
      <c r="I216" s="242"/>
      <c r="J216" s="242"/>
      <c r="K216" s="242">
        <f t="shared" si="183"/>
        <v>0</v>
      </c>
      <c r="L216" s="342"/>
      <c r="M216" s="342"/>
      <c r="N216" s="342"/>
      <c r="O216" s="342"/>
      <c r="P216" s="384"/>
      <c r="Q216" s="243">
        <f t="shared" si="192"/>
        <v>0</v>
      </c>
      <c r="R216" s="244">
        <f t="shared" si="184"/>
        <v>0</v>
      </c>
      <c r="S216" s="244" t="str">
        <f t="shared" si="185"/>
        <v/>
      </c>
      <c r="T216" s="242"/>
      <c r="U216" s="242" t="str">
        <f t="shared" si="236"/>
        <v/>
      </c>
      <c r="V216" s="242" t="str">
        <f t="shared" si="194"/>
        <v/>
      </c>
      <c r="W216" s="242"/>
      <c r="X216" s="242"/>
      <c r="Y216" s="242" t="str">
        <f t="shared" si="186"/>
        <v/>
      </c>
      <c r="Z216" s="242" t="str">
        <f t="shared" si="187"/>
        <v/>
      </c>
      <c r="AA216" s="242" t="str">
        <f t="shared" si="189"/>
        <v/>
      </c>
      <c r="AB216" s="242" t="str">
        <f t="shared" si="190"/>
        <v/>
      </c>
      <c r="AC216" s="242" t="str">
        <f t="shared" si="237"/>
        <v/>
      </c>
      <c r="AD216" s="242" t="str">
        <f t="shared" si="207"/>
        <v/>
      </c>
      <c r="AE216" s="242" t="str">
        <f t="shared" si="208"/>
        <v/>
      </c>
      <c r="AF216" s="242" t="str">
        <f t="shared" si="209"/>
        <v/>
      </c>
      <c r="AG216" s="242"/>
      <c r="AH216" s="243" t="str">
        <f t="shared" si="188"/>
        <v/>
      </c>
      <c r="AI216" s="243" t="str">
        <f t="shared" si="193"/>
        <v/>
      </c>
      <c r="BG216" s="246">
        <f t="shared" si="210"/>
        <v>0</v>
      </c>
      <c r="BH216" s="243">
        <f t="shared" si="211"/>
        <v>0</v>
      </c>
      <c r="BI216" s="243">
        <f t="shared" si="212"/>
        <v>0</v>
      </c>
      <c r="BJ216" s="243">
        <f t="shared" si="213"/>
        <v>0</v>
      </c>
      <c r="BK216" s="347">
        <f t="shared" si="214"/>
        <v>0</v>
      </c>
      <c r="BL216" s="247">
        <f t="shared" si="215"/>
        <v>0</v>
      </c>
      <c r="BM216" s="244">
        <f t="shared" si="216"/>
        <v>0</v>
      </c>
      <c r="BN216" s="244">
        <f t="shared" si="217"/>
        <v>0</v>
      </c>
      <c r="BO216" s="248">
        <f t="shared" si="218"/>
        <v>0</v>
      </c>
      <c r="BP216" s="249">
        <f t="shared" si="219"/>
        <v>0</v>
      </c>
      <c r="BQ216" s="244">
        <f t="shared" si="220"/>
        <v>0</v>
      </c>
      <c r="BR216" s="244">
        <f t="shared" si="221"/>
        <v>0</v>
      </c>
      <c r="BS216" s="250">
        <f t="shared" si="222"/>
        <v>0</v>
      </c>
      <c r="BT216" s="251" t="str">
        <f t="shared" si="223"/>
        <v/>
      </c>
      <c r="BU216" s="346">
        <f t="shared" si="224"/>
        <v>0</v>
      </c>
      <c r="BV216" s="346">
        <f t="shared" si="225"/>
        <v>0</v>
      </c>
      <c r="BW216" s="346">
        <f t="shared" si="226"/>
        <v>0</v>
      </c>
      <c r="BX216" s="348">
        <f t="shared" si="227"/>
        <v>0</v>
      </c>
      <c r="BY216" s="247">
        <f t="shared" si="228"/>
        <v>0</v>
      </c>
      <c r="BZ216" s="244">
        <f t="shared" si="229"/>
        <v>0</v>
      </c>
      <c r="CA216" s="244">
        <f t="shared" si="230"/>
        <v>0</v>
      </c>
      <c r="CB216" s="248">
        <f t="shared" si="231"/>
        <v>0</v>
      </c>
      <c r="CC216" s="247">
        <f t="shared" si="232"/>
        <v>0</v>
      </c>
      <c r="CD216" s="244">
        <f t="shared" si="233"/>
        <v>0</v>
      </c>
      <c r="CE216" s="244">
        <f t="shared" si="234"/>
        <v>0</v>
      </c>
      <c r="CF216" s="244">
        <f t="shared" si="235"/>
        <v>0</v>
      </c>
    </row>
    <row r="217" spans="1:84" ht="20.100000000000001" customHeight="1" x14ac:dyDescent="0.15">
      <c r="A217" s="238">
        <v>214</v>
      </c>
      <c r="B217" s="239">
        <v>214</v>
      </c>
      <c r="C217" s="240" t="str">
        <f t="shared" si="182"/>
        <v>S</v>
      </c>
      <c r="D217" s="241"/>
      <c r="E217" s="242" t="str">
        <f>IF(D217="","",COUNTIF($D$4:D217,D217))</f>
        <v/>
      </c>
      <c r="F217" s="306" t="str">
        <f>IF(D217="","",VLOOKUP(D217,'様式A-2'!$B$10:$E$438,4,0))</f>
        <v/>
      </c>
      <c r="G217" s="242"/>
      <c r="H217" s="242"/>
      <c r="I217" s="242"/>
      <c r="J217" s="242"/>
      <c r="K217" s="242">
        <f t="shared" si="183"/>
        <v>0</v>
      </c>
      <c r="L217" s="342"/>
      <c r="M217" s="342"/>
      <c r="N217" s="342"/>
      <c r="O217" s="342"/>
      <c r="P217" s="384"/>
      <c r="Q217" s="243">
        <f t="shared" si="192"/>
        <v>0</v>
      </c>
      <c r="R217" s="244">
        <f t="shared" si="184"/>
        <v>0</v>
      </c>
      <c r="S217" s="244" t="str">
        <f t="shared" si="185"/>
        <v/>
      </c>
      <c r="T217" s="242"/>
      <c r="U217" s="242" t="str">
        <f t="shared" si="236"/>
        <v/>
      </c>
      <c r="V217" s="242" t="str">
        <f t="shared" si="194"/>
        <v/>
      </c>
      <c r="W217" s="242"/>
      <c r="X217" s="242"/>
      <c r="Y217" s="242" t="str">
        <f t="shared" si="186"/>
        <v/>
      </c>
      <c r="Z217" s="242" t="str">
        <f t="shared" si="187"/>
        <v/>
      </c>
      <c r="AA217" s="242" t="str">
        <f t="shared" si="189"/>
        <v/>
      </c>
      <c r="AB217" s="242" t="str">
        <f t="shared" si="190"/>
        <v/>
      </c>
      <c r="AC217" s="242" t="str">
        <f t="shared" si="237"/>
        <v/>
      </c>
      <c r="AD217" s="242" t="str">
        <f t="shared" si="207"/>
        <v/>
      </c>
      <c r="AE217" s="242" t="str">
        <f t="shared" si="208"/>
        <v/>
      </c>
      <c r="AF217" s="242" t="str">
        <f t="shared" si="209"/>
        <v/>
      </c>
      <c r="AG217" s="242"/>
      <c r="AH217" s="243" t="str">
        <f t="shared" si="188"/>
        <v/>
      </c>
      <c r="AI217" s="243" t="str">
        <f t="shared" si="193"/>
        <v/>
      </c>
      <c r="BG217" s="246">
        <f t="shared" si="210"/>
        <v>0</v>
      </c>
      <c r="BH217" s="243">
        <f t="shared" si="211"/>
        <v>0</v>
      </c>
      <c r="BI217" s="243">
        <f t="shared" si="212"/>
        <v>0</v>
      </c>
      <c r="BJ217" s="243">
        <f t="shared" si="213"/>
        <v>0</v>
      </c>
      <c r="BK217" s="347">
        <f t="shared" si="214"/>
        <v>0</v>
      </c>
      <c r="BL217" s="247">
        <f t="shared" si="215"/>
        <v>0</v>
      </c>
      <c r="BM217" s="244">
        <f t="shared" si="216"/>
        <v>0</v>
      </c>
      <c r="BN217" s="244">
        <f t="shared" si="217"/>
        <v>0</v>
      </c>
      <c r="BO217" s="248">
        <f t="shared" si="218"/>
        <v>0</v>
      </c>
      <c r="BP217" s="249">
        <f t="shared" si="219"/>
        <v>0</v>
      </c>
      <c r="BQ217" s="244">
        <f t="shared" si="220"/>
        <v>0</v>
      </c>
      <c r="BR217" s="244">
        <f t="shared" si="221"/>
        <v>0</v>
      </c>
      <c r="BS217" s="250">
        <f t="shared" si="222"/>
        <v>0</v>
      </c>
      <c r="BT217" s="251" t="str">
        <f t="shared" si="223"/>
        <v/>
      </c>
      <c r="BU217" s="346">
        <f t="shared" si="224"/>
        <v>0</v>
      </c>
      <c r="BV217" s="346">
        <f t="shared" si="225"/>
        <v>0</v>
      </c>
      <c r="BW217" s="346">
        <f t="shared" si="226"/>
        <v>0</v>
      </c>
      <c r="BX217" s="348">
        <f t="shared" si="227"/>
        <v>0</v>
      </c>
      <c r="BY217" s="247">
        <f t="shared" si="228"/>
        <v>0</v>
      </c>
      <c r="BZ217" s="244">
        <f t="shared" si="229"/>
        <v>0</v>
      </c>
      <c r="CA217" s="244">
        <f t="shared" si="230"/>
        <v>0</v>
      </c>
      <c r="CB217" s="248">
        <f t="shared" si="231"/>
        <v>0</v>
      </c>
      <c r="CC217" s="247">
        <f t="shared" si="232"/>
        <v>0</v>
      </c>
      <c r="CD217" s="244">
        <f t="shared" si="233"/>
        <v>0</v>
      </c>
      <c r="CE217" s="244">
        <f t="shared" si="234"/>
        <v>0</v>
      </c>
      <c r="CF217" s="244">
        <f t="shared" si="235"/>
        <v>0</v>
      </c>
    </row>
    <row r="218" spans="1:84" ht="20.100000000000001" customHeight="1" x14ac:dyDescent="0.15">
      <c r="A218" s="238">
        <v>215</v>
      </c>
      <c r="B218" s="239">
        <v>215</v>
      </c>
      <c r="C218" s="240" t="str">
        <f t="shared" si="182"/>
        <v>S</v>
      </c>
      <c r="D218" s="241"/>
      <c r="E218" s="242" t="str">
        <f>IF(D218="","",COUNTIF($D$4:D218,D218))</f>
        <v/>
      </c>
      <c r="F218" s="306" t="str">
        <f>IF(D218="","",VLOOKUP(D218,'様式A-2'!$B$10:$E$438,4,0))</f>
        <v/>
      </c>
      <c r="G218" s="242"/>
      <c r="H218" s="242"/>
      <c r="I218" s="242"/>
      <c r="J218" s="242"/>
      <c r="K218" s="242">
        <f t="shared" si="183"/>
        <v>0</v>
      </c>
      <c r="L218" s="342"/>
      <c r="M218" s="342"/>
      <c r="N218" s="342"/>
      <c r="O218" s="342"/>
      <c r="P218" s="384"/>
      <c r="Q218" s="243">
        <f t="shared" si="192"/>
        <v>0</v>
      </c>
      <c r="R218" s="244">
        <f t="shared" si="184"/>
        <v>0</v>
      </c>
      <c r="S218" s="244" t="str">
        <f t="shared" si="185"/>
        <v/>
      </c>
      <c r="T218" s="242"/>
      <c r="U218" s="242" t="str">
        <f t="shared" si="236"/>
        <v/>
      </c>
      <c r="V218" s="242" t="str">
        <f t="shared" si="194"/>
        <v/>
      </c>
      <c r="W218" s="242"/>
      <c r="X218" s="242"/>
      <c r="Y218" s="242" t="str">
        <f t="shared" si="186"/>
        <v/>
      </c>
      <c r="Z218" s="242" t="str">
        <f t="shared" si="187"/>
        <v/>
      </c>
      <c r="AA218" s="242" t="str">
        <f t="shared" si="189"/>
        <v/>
      </c>
      <c r="AB218" s="242" t="str">
        <f t="shared" si="190"/>
        <v/>
      </c>
      <c r="AC218" s="242" t="str">
        <f t="shared" si="237"/>
        <v/>
      </c>
      <c r="AD218" s="242" t="str">
        <f t="shared" si="207"/>
        <v/>
      </c>
      <c r="AE218" s="242" t="str">
        <f t="shared" si="208"/>
        <v/>
      </c>
      <c r="AF218" s="242" t="str">
        <f t="shared" si="209"/>
        <v/>
      </c>
      <c r="AG218" s="242"/>
      <c r="AH218" s="243" t="str">
        <f t="shared" si="188"/>
        <v/>
      </c>
      <c r="AI218" s="243" t="str">
        <f t="shared" si="193"/>
        <v/>
      </c>
      <c r="BG218" s="246">
        <f t="shared" si="210"/>
        <v>0</v>
      </c>
      <c r="BH218" s="243">
        <f t="shared" si="211"/>
        <v>0</v>
      </c>
      <c r="BI218" s="243">
        <f t="shared" si="212"/>
        <v>0</v>
      </c>
      <c r="BJ218" s="243">
        <f t="shared" si="213"/>
        <v>0</v>
      </c>
      <c r="BK218" s="347">
        <f t="shared" si="214"/>
        <v>0</v>
      </c>
      <c r="BL218" s="247">
        <f t="shared" si="215"/>
        <v>0</v>
      </c>
      <c r="BM218" s="244">
        <f t="shared" si="216"/>
        <v>0</v>
      </c>
      <c r="BN218" s="244">
        <f t="shared" si="217"/>
        <v>0</v>
      </c>
      <c r="BO218" s="248">
        <f t="shared" si="218"/>
        <v>0</v>
      </c>
      <c r="BP218" s="249">
        <f t="shared" si="219"/>
        <v>0</v>
      </c>
      <c r="BQ218" s="244">
        <f t="shared" si="220"/>
        <v>0</v>
      </c>
      <c r="BR218" s="244">
        <f t="shared" si="221"/>
        <v>0</v>
      </c>
      <c r="BS218" s="250">
        <f t="shared" si="222"/>
        <v>0</v>
      </c>
      <c r="BT218" s="251" t="str">
        <f t="shared" si="223"/>
        <v/>
      </c>
      <c r="BU218" s="346">
        <f t="shared" si="224"/>
        <v>0</v>
      </c>
      <c r="BV218" s="346">
        <f t="shared" si="225"/>
        <v>0</v>
      </c>
      <c r="BW218" s="346">
        <f t="shared" si="226"/>
        <v>0</v>
      </c>
      <c r="BX218" s="348">
        <f t="shared" si="227"/>
        <v>0</v>
      </c>
      <c r="BY218" s="247">
        <f t="shared" si="228"/>
        <v>0</v>
      </c>
      <c r="BZ218" s="244">
        <f t="shared" si="229"/>
        <v>0</v>
      </c>
      <c r="CA218" s="244">
        <f t="shared" si="230"/>
        <v>0</v>
      </c>
      <c r="CB218" s="248">
        <f t="shared" si="231"/>
        <v>0</v>
      </c>
      <c r="CC218" s="247">
        <f t="shared" si="232"/>
        <v>0</v>
      </c>
      <c r="CD218" s="244">
        <f t="shared" si="233"/>
        <v>0</v>
      </c>
      <c r="CE218" s="244">
        <f t="shared" si="234"/>
        <v>0</v>
      </c>
      <c r="CF218" s="244">
        <f t="shared" si="235"/>
        <v>0</v>
      </c>
    </row>
    <row r="219" spans="1:84" ht="20.100000000000001" customHeight="1" x14ac:dyDescent="0.15">
      <c r="A219" s="238">
        <v>216</v>
      </c>
      <c r="B219" s="239">
        <v>216</v>
      </c>
      <c r="C219" s="240" t="str">
        <f t="shared" si="182"/>
        <v>S</v>
      </c>
      <c r="D219" s="241"/>
      <c r="E219" s="242" t="str">
        <f>IF(D219="","",COUNTIF($D$4:D219,D219))</f>
        <v/>
      </c>
      <c r="F219" s="306" t="str">
        <f>IF(D219="","",VLOOKUP(D219,'様式A-2'!$B$10:$E$438,4,0))</f>
        <v/>
      </c>
      <c r="G219" s="242"/>
      <c r="H219" s="242"/>
      <c r="I219" s="242"/>
      <c r="J219" s="242"/>
      <c r="K219" s="242">
        <f t="shared" si="183"/>
        <v>0</v>
      </c>
      <c r="L219" s="342"/>
      <c r="M219" s="342"/>
      <c r="N219" s="342"/>
      <c r="O219" s="342"/>
      <c r="P219" s="384"/>
      <c r="Q219" s="243">
        <f t="shared" si="192"/>
        <v>0</v>
      </c>
      <c r="R219" s="244">
        <f t="shared" si="184"/>
        <v>0</v>
      </c>
      <c r="S219" s="244" t="str">
        <f t="shared" si="185"/>
        <v/>
      </c>
      <c r="T219" s="242"/>
      <c r="U219" s="242" t="str">
        <f t="shared" si="236"/>
        <v/>
      </c>
      <c r="V219" s="242" t="str">
        <f t="shared" si="194"/>
        <v/>
      </c>
      <c r="W219" s="242"/>
      <c r="X219" s="242"/>
      <c r="Y219" s="242" t="str">
        <f t="shared" si="186"/>
        <v/>
      </c>
      <c r="Z219" s="242" t="str">
        <f t="shared" si="187"/>
        <v/>
      </c>
      <c r="AA219" s="242" t="str">
        <f t="shared" si="189"/>
        <v/>
      </c>
      <c r="AB219" s="242" t="str">
        <f t="shared" si="190"/>
        <v/>
      </c>
      <c r="AC219" s="242" t="str">
        <f t="shared" si="237"/>
        <v/>
      </c>
      <c r="AD219" s="242" t="str">
        <f t="shared" si="207"/>
        <v/>
      </c>
      <c r="AE219" s="242" t="str">
        <f t="shared" si="208"/>
        <v/>
      </c>
      <c r="AF219" s="242" t="str">
        <f t="shared" si="209"/>
        <v/>
      </c>
      <c r="AG219" s="242"/>
      <c r="AH219" s="243" t="str">
        <f t="shared" si="188"/>
        <v/>
      </c>
      <c r="AI219" s="243" t="str">
        <f t="shared" si="193"/>
        <v/>
      </c>
      <c r="BG219" s="246">
        <f t="shared" si="210"/>
        <v>0</v>
      </c>
      <c r="BH219" s="243">
        <f t="shared" si="211"/>
        <v>0</v>
      </c>
      <c r="BI219" s="243">
        <f t="shared" si="212"/>
        <v>0</v>
      </c>
      <c r="BJ219" s="243">
        <f t="shared" si="213"/>
        <v>0</v>
      </c>
      <c r="BK219" s="347">
        <f t="shared" si="214"/>
        <v>0</v>
      </c>
      <c r="BL219" s="247">
        <f t="shared" si="215"/>
        <v>0</v>
      </c>
      <c r="BM219" s="244">
        <f t="shared" si="216"/>
        <v>0</v>
      </c>
      <c r="BN219" s="244">
        <f t="shared" si="217"/>
        <v>0</v>
      </c>
      <c r="BO219" s="248">
        <f t="shared" si="218"/>
        <v>0</v>
      </c>
      <c r="BP219" s="249">
        <f t="shared" si="219"/>
        <v>0</v>
      </c>
      <c r="BQ219" s="244">
        <f t="shared" si="220"/>
        <v>0</v>
      </c>
      <c r="BR219" s="244">
        <f t="shared" si="221"/>
        <v>0</v>
      </c>
      <c r="BS219" s="250">
        <f t="shared" si="222"/>
        <v>0</v>
      </c>
      <c r="BT219" s="251" t="str">
        <f t="shared" si="223"/>
        <v/>
      </c>
      <c r="BU219" s="346">
        <f t="shared" si="224"/>
        <v>0</v>
      </c>
      <c r="BV219" s="346">
        <f t="shared" si="225"/>
        <v>0</v>
      </c>
      <c r="BW219" s="346">
        <f t="shared" si="226"/>
        <v>0</v>
      </c>
      <c r="BX219" s="348">
        <f t="shared" si="227"/>
        <v>0</v>
      </c>
      <c r="BY219" s="247">
        <f t="shared" si="228"/>
        <v>0</v>
      </c>
      <c r="BZ219" s="244">
        <f t="shared" si="229"/>
        <v>0</v>
      </c>
      <c r="CA219" s="244">
        <f t="shared" si="230"/>
        <v>0</v>
      </c>
      <c r="CB219" s="248">
        <f t="shared" si="231"/>
        <v>0</v>
      </c>
      <c r="CC219" s="247">
        <f t="shared" si="232"/>
        <v>0</v>
      </c>
      <c r="CD219" s="244">
        <f t="shared" si="233"/>
        <v>0</v>
      </c>
      <c r="CE219" s="244">
        <f t="shared" si="234"/>
        <v>0</v>
      </c>
      <c r="CF219" s="244">
        <f t="shared" si="235"/>
        <v>0</v>
      </c>
    </row>
    <row r="220" spans="1:84" ht="20.100000000000001" customHeight="1" x14ac:dyDescent="0.15">
      <c r="A220" s="238">
        <v>217</v>
      </c>
      <c r="B220" s="239">
        <v>217</v>
      </c>
      <c r="C220" s="240" t="str">
        <f t="shared" si="182"/>
        <v>S</v>
      </c>
      <c r="D220" s="241"/>
      <c r="E220" s="242" t="str">
        <f>IF(D220="","",COUNTIF($D$4:D220,D220))</f>
        <v/>
      </c>
      <c r="F220" s="306" t="str">
        <f>IF(D220="","",VLOOKUP(D220,'様式A-2'!$B$10:$E$438,4,0))</f>
        <v/>
      </c>
      <c r="G220" s="242"/>
      <c r="H220" s="242"/>
      <c r="I220" s="242"/>
      <c r="J220" s="242"/>
      <c r="K220" s="242">
        <f t="shared" si="183"/>
        <v>0</v>
      </c>
      <c r="L220" s="342"/>
      <c r="M220" s="342"/>
      <c r="N220" s="342"/>
      <c r="O220" s="342"/>
      <c r="P220" s="384"/>
      <c r="Q220" s="243">
        <f t="shared" si="192"/>
        <v>0</v>
      </c>
      <c r="R220" s="244">
        <f t="shared" si="184"/>
        <v>0</v>
      </c>
      <c r="S220" s="244" t="str">
        <f t="shared" si="185"/>
        <v/>
      </c>
      <c r="T220" s="242"/>
      <c r="U220" s="242" t="str">
        <f t="shared" si="236"/>
        <v/>
      </c>
      <c r="V220" s="242" t="str">
        <f t="shared" si="194"/>
        <v/>
      </c>
      <c r="W220" s="242"/>
      <c r="X220" s="242"/>
      <c r="Y220" s="242" t="str">
        <f t="shared" si="186"/>
        <v/>
      </c>
      <c r="Z220" s="242" t="str">
        <f t="shared" si="187"/>
        <v/>
      </c>
      <c r="AA220" s="242" t="str">
        <f t="shared" si="189"/>
        <v/>
      </c>
      <c r="AB220" s="242" t="str">
        <f t="shared" si="190"/>
        <v/>
      </c>
      <c r="AC220" s="242" t="str">
        <f t="shared" si="237"/>
        <v/>
      </c>
      <c r="AD220" s="242" t="str">
        <f t="shared" si="207"/>
        <v/>
      </c>
      <c r="AE220" s="242" t="str">
        <f t="shared" si="208"/>
        <v/>
      </c>
      <c r="AF220" s="242" t="str">
        <f t="shared" si="209"/>
        <v/>
      </c>
      <c r="AG220" s="242"/>
      <c r="AH220" s="243" t="str">
        <f t="shared" si="188"/>
        <v/>
      </c>
      <c r="AI220" s="243" t="str">
        <f t="shared" si="193"/>
        <v/>
      </c>
      <c r="BG220" s="246">
        <f t="shared" si="210"/>
        <v>0</v>
      </c>
      <c r="BH220" s="243">
        <f t="shared" si="211"/>
        <v>0</v>
      </c>
      <c r="BI220" s="243">
        <f t="shared" si="212"/>
        <v>0</v>
      </c>
      <c r="BJ220" s="243">
        <f t="shared" si="213"/>
        <v>0</v>
      </c>
      <c r="BK220" s="347">
        <f t="shared" si="214"/>
        <v>0</v>
      </c>
      <c r="BL220" s="247">
        <f t="shared" si="215"/>
        <v>0</v>
      </c>
      <c r="BM220" s="244">
        <f t="shared" si="216"/>
        <v>0</v>
      </c>
      <c r="BN220" s="244">
        <f t="shared" si="217"/>
        <v>0</v>
      </c>
      <c r="BO220" s="248">
        <f t="shared" si="218"/>
        <v>0</v>
      </c>
      <c r="BP220" s="249">
        <f t="shared" si="219"/>
        <v>0</v>
      </c>
      <c r="BQ220" s="244">
        <f t="shared" si="220"/>
        <v>0</v>
      </c>
      <c r="BR220" s="244">
        <f t="shared" si="221"/>
        <v>0</v>
      </c>
      <c r="BS220" s="250">
        <f t="shared" si="222"/>
        <v>0</v>
      </c>
      <c r="BT220" s="251" t="str">
        <f t="shared" si="223"/>
        <v/>
      </c>
      <c r="BU220" s="346">
        <f t="shared" si="224"/>
        <v>0</v>
      </c>
      <c r="BV220" s="346">
        <f t="shared" si="225"/>
        <v>0</v>
      </c>
      <c r="BW220" s="346">
        <f t="shared" si="226"/>
        <v>0</v>
      </c>
      <c r="BX220" s="348">
        <f t="shared" si="227"/>
        <v>0</v>
      </c>
      <c r="BY220" s="247">
        <f t="shared" si="228"/>
        <v>0</v>
      </c>
      <c r="BZ220" s="244">
        <f t="shared" si="229"/>
        <v>0</v>
      </c>
      <c r="CA220" s="244">
        <f t="shared" si="230"/>
        <v>0</v>
      </c>
      <c r="CB220" s="248">
        <f t="shared" si="231"/>
        <v>0</v>
      </c>
      <c r="CC220" s="247">
        <f t="shared" si="232"/>
        <v>0</v>
      </c>
      <c r="CD220" s="244">
        <f t="shared" si="233"/>
        <v>0</v>
      </c>
      <c r="CE220" s="244">
        <f t="shared" si="234"/>
        <v>0</v>
      </c>
      <c r="CF220" s="244">
        <f t="shared" si="235"/>
        <v>0</v>
      </c>
    </row>
    <row r="221" spans="1:84" ht="20.100000000000001" customHeight="1" x14ac:dyDescent="0.15">
      <c r="A221" s="238">
        <v>218</v>
      </c>
      <c r="B221" s="239">
        <v>218</v>
      </c>
      <c r="C221" s="240" t="str">
        <f t="shared" si="182"/>
        <v>S</v>
      </c>
      <c r="D221" s="241"/>
      <c r="E221" s="242" t="str">
        <f>IF(D221="","",COUNTIF($D$4:D221,D221))</f>
        <v/>
      </c>
      <c r="F221" s="306" t="str">
        <f>IF(D221="","",VLOOKUP(D221,'様式A-2'!$B$10:$E$438,4,0))</f>
        <v/>
      </c>
      <c r="G221" s="242"/>
      <c r="H221" s="242"/>
      <c r="I221" s="242"/>
      <c r="J221" s="242"/>
      <c r="K221" s="242">
        <f t="shared" si="183"/>
        <v>0</v>
      </c>
      <c r="L221" s="342"/>
      <c r="M221" s="342"/>
      <c r="N221" s="342"/>
      <c r="O221" s="342"/>
      <c r="P221" s="384"/>
      <c r="Q221" s="243">
        <f t="shared" si="192"/>
        <v>0</v>
      </c>
      <c r="R221" s="244">
        <f t="shared" si="184"/>
        <v>0</v>
      </c>
      <c r="S221" s="244" t="str">
        <f t="shared" si="185"/>
        <v/>
      </c>
      <c r="T221" s="242"/>
      <c r="U221" s="242" t="str">
        <f t="shared" si="236"/>
        <v/>
      </c>
      <c r="V221" s="242" t="str">
        <f t="shared" si="194"/>
        <v/>
      </c>
      <c r="W221" s="242"/>
      <c r="X221" s="242"/>
      <c r="Y221" s="242" t="str">
        <f t="shared" si="186"/>
        <v/>
      </c>
      <c r="Z221" s="242" t="str">
        <f t="shared" si="187"/>
        <v/>
      </c>
      <c r="AA221" s="242" t="str">
        <f t="shared" si="189"/>
        <v/>
      </c>
      <c r="AB221" s="242" t="str">
        <f t="shared" si="190"/>
        <v/>
      </c>
      <c r="AC221" s="242" t="str">
        <f t="shared" si="237"/>
        <v/>
      </c>
      <c r="AD221" s="242" t="str">
        <f t="shared" si="207"/>
        <v/>
      </c>
      <c r="AE221" s="242" t="str">
        <f t="shared" si="208"/>
        <v/>
      </c>
      <c r="AF221" s="242" t="str">
        <f t="shared" si="209"/>
        <v/>
      </c>
      <c r="AG221" s="242"/>
      <c r="AH221" s="243" t="str">
        <f t="shared" si="188"/>
        <v/>
      </c>
      <c r="AI221" s="243" t="str">
        <f t="shared" si="193"/>
        <v/>
      </c>
      <c r="BG221" s="246">
        <f t="shared" si="210"/>
        <v>0</v>
      </c>
      <c r="BH221" s="243">
        <f t="shared" si="211"/>
        <v>0</v>
      </c>
      <c r="BI221" s="243">
        <f t="shared" si="212"/>
        <v>0</v>
      </c>
      <c r="BJ221" s="243">
        <f t="shared" si="213"/>
        <v>0</v>
      </c>
      <c r="BK221" s="347">
        <f t="shared" si="214"/>
        <v>0</v>
      </c>
      <c r="BL221" s="247">
        <f t="shared" si="215"/>
        <v>0</v>
      </c>
      <c r="BM221" s="244">
        <f t="shared" si="216"/>
        <v>0</v>
      </c>
      <c r="BN221" s="244">
        <f t="shared" si="217"/>
        <v>0</v>
      </c>
      <c r="BO221" s="248">
        <f t="shared" si="218"/>
        <v>0</v>
      </c>
      <c r="BP221" s="249">
        <f t="shared" si="219"/>
        <v>0</v>
      </c>
      <c r="BQ221" s="244">
        <f t="shared" si="220"/>
        <v>0</v>
      </c>
      <c r="BR221" s="244">
        <f t="shared" si="221"/>
        <v>0</v>
      </c>
      <c r="BS221" s="250">
        <f t="shared" si="222"/>
        <v>0</v>
      </c>
      <c r="BT221" s="251" t="str">
        <f t="shared" si="223"/>
        <v/>
      </c>
      <c r="BU221" s="346">
        <f t="shared" si="224"/>
        <v>0</v>
      </c>
      <c r="BV221" s="346">
        <f t="shared" si="225"/>
        <v>0</v>
      </c>
      <c r="BW221" s="346">
        <f t="shared" si="226"/>
        <v>0</v>
      </c>
      <c r="BX221" s="348">
        <f t="shared" si="227"/>
        <v>0</v>
      </c>
      <c r="BY221" s="247">
        <f t="shared" si="228"/>
        <v>0</v>
      </c>
      <c r="BZ221" s="244">
        <f t="shared" si="229"/>
        <v>0</v>
      </c>
      <c r="CA221" s="244">
        <f t="shared" si="230"/>
        <v>0</v>
      </c>
      <c r="CB221" s="248">
        <f t="shared" si="231"/>
        <v>0</v>
      </c>
      <c r="CC221" s="247">
        <f t="shared" si="232"/>
        <v>0</v>
      </c>
      <c r="CD221" s="244">
        <f t="shared" si="233"/>
        <v>0</v>
      </c>
      <c r="CE221" s="244">
        <f t="shared" si="234"/>
        <v>0</v>
      </c>
      <c r="CF221" s="244">
        <f t="shared" si="235"/>
        <v>0</v>
      </c>
    </row>
    <row r="222" spans="1:84" ht="20.100000000000001" customHeight="1" x14ac:dyDescent="0.15">
      <c r="A222" s="238">
        <v>219</v>
      </c>
      <c r="B222" s="239">
        <v>219</v>
      </c>
      <c r="C222" s="240" t="str">
        <f t="shared" si="182"/>
        <v>S</v>
      </c>
      <c r="D222" s="241"/>
      <c r="E222" s="242" t="str">
        <f>IF(D222="","",COUNTIF($D$4:D222,D222))</f>
        <v/>
      </c>
      <c r="F222" s="306" t="str">
        <f>IF(D222="","",VLOOKUP(D222,'様式A-2'!$B$10:$E$438,4,0))</f>
        <v/>
      </c>
      <c r="G222" s="242"/>
      <c r="H222" s="242"/>
      <c r="I222" s="242"/>
      <c r="J222" s="242"/>
      <c r="K222" s="242">
        <f t="shared" si="183"/>
        <v>0</v>
      </c>
      <c r="L222" s="342"/>
      <c r="M222" s="342"/>
      <c r="N222" s="342"/>
      <c r="O222" s="342"/>
      <c r="P222" s="384"/>
      <c r="Q222" s="243">
        <f t="shared" si="192"/>
        <v>0</v>
      </c>
      <c r="R222" s="244">
        <f t="shared" si="184"/>
        <v>0</v>
      </c>
      <c r="S222" s="244" t="str">
        <f t="shared" si="185"/>
        <v/>
      </c>
      <c r="T222" s="242"/>
      <c r="U222" s="242" t="str">
        <f t="shared" si="236"/>
        <v/>
      </c>
      <c r="V222" s="242" t="str">
        <f t="shared" si="194"/>
        <v/>
      </c>
      <c r="W222" s="242"/>
      <c r="X222" s="242"/>
      <c r="Y222" s="242" t="str">
        <f t="shared" si="186"/>
        <v/>
      </c>
      <c r="Z222" s="242" t="str">
        <f t="shared" si="187"/>
        <v/>
      </c>
      <c r="AA222" s="242" t="str">
        <f t="shared" si="189"/>
        <v/>
      </c>
      <c r="AB222" s="242" t="str">
        <f t="shared" si="190"/>
        <v/>
      </c>
      <c r="AC222" s="242" t="str">
        <f t="shared" si="237"/>
        <v/>
      </c>
      <c r="AD222" s="242" t="str">
        <f t="shared" si="207"/>
        <v/>
      </c>
      <c r="AE222" s="242" t="str">
        <f t="shared" si="208"/>
        <v/>
      </c>
      <c r="AF222" s="242" t="str">
        <f t="shared" si="209"/>
        <v/>
      </c>
      <c r="AG222" s="242"/>
      <c r="AH222" s="243" t="str">
        <f t="shared" si="188"/>
        <v/>
      </c>
      <c r="AI222" s="243" t="str">
        <f t="shared" si="193"/>
        <v/>
      </c>
      <c r="BG222" s="246">
        <f t="shared" si="210"/>
        <v>0</v>
      </c>
      <c r="BH222" s="243">
        <f t="shared" si="211"/>
        <v>0</v>
      </c>
      <c r="BI222" s="243">
        <f t="shared" si="212"/>
        <v>0</v>
      </c>
      <c r="BJ222" s="243">
        <f t="shared" si="213"/>
        <v>0</v>
      </c>
      <c r="BK222" s="347">
        <f t="shared" si="214"/>
        <v>0</v>
      </c>
      <c r="BL222" s="247">
        <f t="shared" si="215"/>
        <v>0</v>
      </c>
      <c r="BM222" s="244">
        <f t="shared" si="216"/>
        <v>0</v>
      </c>
      <c r="BN222" s="244">
        <f t="shared" si="217"/>
        <v>0</v>
      </c>
      <c r="BO222" s="248">
        <f t="shared" si="218"/>
        <v>0</v>
      </c>
      <c r="BP222" s="249">
        <f t="shared" si="219"/>
        <v>0</v>
      </c>
      <c r="BQ222" s="244">
        <f t="shared" si="220"/>
        <v>0</v>
      </c>
      <c r="BR222" s="244">
        <f t="shared" si="221"/>
        <v>0</v>
      </c>
      <c r="BS222" s="250">
        <f t="shared" si="222"/>
        <v>0</v>
      </c>
      <c r="BT222" s="251" t="str">
        <f t="shared" si="223"/>
        <v/>
      </c>
      <c r="BU222" s="346">
        <f t="shared" si="224"/>
        <v>0</v>
      </c>
      <c r="BV222" s="346">
        <f t="shared" si="225"/>
        <v>0</v>
      </c>
      <c r="BW222" s="346">
        <f t="shared" si="226"/>
        <v>0</v>
      </c>
      <c r="BX222" s="348">
        <f t="shared" si="227"/>
        <v>0</v>
      </c>
      <c r="BY222" s="247">
        <f t="shared" si="228"/>
        <v>0</v>
      </c>
      <c r="BZ222" s="244">
        <f t="shared" si="229"/>
        <v>0</v>
      </c>
      <c r="CA222" s="244">
        <f t="shared" si="230"/>
        <v>0</v>
      </c>
      <c r="CB222" s="248">
        <f t="shared" si="231"/>
        <v>0</v>
      </c>
      <c r="CC222" s="247">
        <f t="shared" si="232"/>
        <v>0</v>
      </c>
      <c r="CD222" s="244">
        <f t="shared" si="233"/>
        <v>0</v>
      </c>
      <c r="CE222" s="244">
        <f t="shared" si="234"/>
        <v>0</v>
      </c>
      <c r="CF222" s="244">
        <f t="shared" si="235"/>
        <v>0</v>
      </c>
    </row>
    <row r="223" spans="1:84" ht="20.100000000000001" customHeight="1" x14ac:dyDescent="0.15">
      <c r="A223" s="238">
        <v>220</v>
      </c>
      <c r="B223" s="239">
        <v>220</v>
      </c>
      <c r="C223" s="240" t="str">
        <f t="shared" si="182"/>
        <v>S</v>
      </c>
      <c r="D223" s="241"/>
      <c r="E223" s="242" t="str">
        <f>IF(D223="","",COUNTIF($D$4:D223,D223))</f>
        <v/>
      </c>
      <c r="F223" s="306" t="str">
        <f>IF(D223="","",VLOOKUP(D223,'様式A-2'!$B$10:$E$438,4,0))</f>
        <v/>
      </c>
      <c r="G223" s="242"/>
      <c r="H223" s="242"/>
      <c r="I223" s="242"/>
      <c r="J223" s="242"/>
      <c r="K223" s="242">
        <f t="shared" si="183"/>
        <v>0</v>
      </c>
      <c r="L223" s="342"/>
      <c r="M223" s="342"/>
      <c r="N223" s="342"/>
      <c r="O223" s="342"/>
      <c r="P223" s="384"/>
      <c r="Q223" s="243">
        <f t="shared" si="192"/>
        <v>0</v>
      </c>
      <c r="R223" s="244">
        <f t="shared" si="184"/>
        <v>0</v>
      </c>
      <c r="S223" s="244" t="str">
        <f t="shared" si="185"/>
        <v/>
      </c>
      <c r="T223" s="242"/>
      <c r="U223" s="242" t="str">
        <f t="shared" si="236"/>
        <v/>
      </c>
      <c r="V223" s="242" t="str">
        <f t="shared" si="194"/>
        <v/>
      </c>
      <c r="W223" s="242"/>
      <c r="X223" s="242"/>
      <c r="Y223" s="242" t="str">
        <f t="shared" si="186"/>
        <v/>
      </c>
      <c r="Z223" s="242" t="str">
        <f t="shared" si="187"/>
        <v/>
      </c>
      <c r="AA223" s="242" t="str">
        <f t="shared" si="189"/>
        <v/>
      </c>
      <c r="AB223" s="242" t="str">
        <f t="shared" si="190"/>
        <v/>
      </c>
      <c r="AC223" s="242" t="str">
        <f t="shared" si="237"/>
        <v/>
      </c>
      <c r="AD223" s="242" t="str">
        <f t="shared" si="207"/>
        <v/>
      </c>
      <c r="AE223" s="242" t="str">
        <f t="shared" si="208"/>
        <v/>
      </c>
      <c r="AF223" s="242" t="str">
        <f t="shared" si="209"/>
        <v/>
      </c>
      <c r="AG223" s="242"/>
      <c r="AH223" s="243" t="str">
        <f t="shared" si="188"/>
        <v/>
      </c>
      <c r="AI223" s="243" t="str">
        <f t="shared" si="193"/>
        <v/>
      </c>
      <c r="BG223" s="246">
        <f t="shared" si="210"/>
        <v>0</v>
      </c>
      <c r="BH223" s="243">
        <f t="shared" si="211"/>
        <v>0</v>
      </c>
      <c r="BI223" s="243">
        <f t="shared" si="212"/>
        <v>0</v>
      </c>
      <c r="BJ223" s="243">
        <f t="shared" si="213"/>
        <v>0</v>
      </c>
      <c r="BK223" s="347">
        <f t="shared" si="214"/>
        <v>0</v>
      </c>
      <c r="BL223" s="247">
        <f t="shared" si="215"/>
        <v>0</v>
      </c>
      <c r="BM223" s="244">
        <f t="shared" si="216"/>
        <v>0</v>
      </c>
      <c r="BN223" s="244">
        <f t="shared" si="217"/>
        <v>0</v>
      </c>
      <c r="BO223" s="248">
        <f t="shared" si="218"/>
        <v>0</v>
      </c>
      <c r="BP223" s="249">
        <f t="shared" si="219"/>
        <v>0</v>
      </c>
      <c r="BQ223" s="244">
        <f t="shared" si="220"/>
        <v>0</v>
      </c>
      <c r="BR223" s="244">
        <f t="shared" si="221"/>
        <v>0</v>
      </c>
      <c r="BS223" s="250">
        <f t="shared" si="222"/>
        <v>0</v>
      </c>
      <c r="BT223" s="251" t="str">
        <f t="shared" si="223"/>
        <v/>
      </c>
      <c r="BU223" s="346">
        <f t="shared" si="224"/>
        <v>0</v>
      </c>
      <c r="BV223" s="346">
        <f t="shared" si="225"/>
        <v>0</v>
      </c>
      <c r="BW223" s="346">
        <f t="shared" si="226"/>
        <v>0</v>
      </c>
      <c r="BX223" s="348">
        <f t="shared" si="227"/>
        <v>0</v>
      </c>
      <c r="BY223" s="247">
        <f t="shared" si="228"/>
        <v>0</v>
      </c>
      <c r="BZ223" s="244">
        <f t="shared" si="229"/>
        <v>0</v>
      </c>
      <c r="CA223" s="244">
        <f t="shared" si="230"/>
        <v>0</v>
      </c>
      <c r="CB223" s="248">
        <f t="shared" si="231"/>
        <v>0</v>
      </c>
      <c r="CC223" s="247">
        <f t="shared" si="232"/>
        <v>0</v>
      </c>
      <c r="CD223" s="244">
        <f t="shared" si="233"/>
        <v>0</v>
      </c>
      <c r="CE223" s="244">
        <f t="shared" si="234"/>
        <v>0</v>
      </c>
      <c r="CF223" s="244">
        <f t="shared" si="235"/>
        <v>0</v>
      </c>
    </row>
    <row r="224" spans="1:84" ht="20.100000000000001" customHeight="1" x14ac:dyDescent="0.15">
      <c r="A224" s="238">
        <v>221</v>
      </c>
      <c r="B224" s="239">
        <v>221</v>
      </c>
      <c r="C224" s="240" t="str">
        <f t="shared" si="182"/>
        <v>S</v>
      </c>
      <c r="D224" s="241"/>
      <c r="E224" s="242" t="str">
        <f>IF(D224="","",COUNTIF($D$4:D224,D224))</f>
        <v/>
      </c>
      <c r="F224" s="306" t="str">
        <f>IF(D224="","",VLOOKUP(D224,'様式A-2'!$B$10:$E$438,4,0))</f>
        <v/>
      </c>
      <c r="G224" s="242"/>
      <c r="H224" s="242"/>
      <c r="I224" s="242"/>
      <c r="J224" s="242"/>
      <c r="K224" s="242">
        <f t="shared" si="183"/>
        <v>0</v>
      </c>
      <c r="L224" s="342"/>
      <c r="M224" s="342"/>
      <c r="N224" s="342"/>
      <c r="O224" s="342"/>
      <c r="P224" s="384"/>
      <c r="Q224" s="243">
        <f t="shared" si="192"/>
        <v>0</v>
      </c>
      <c r="R224" s="244">
        <f t="shared" si="184"/>
        <v>0</v>
      </c>
      <c r="S224" s="244" t="str">
        <f t="shared" si="185"/>
        <v/>
      </c>
      <c r="T224" s="242"/>
      <c r="U224" s="242" t="str">
        <f t="shared" si="236"/>
        <v/>
      </c>
      <c r="V224" s="242" t="str">
        <f t="shared" si="194"/>
        <v/>
      </c>
      <c r="W224" s="242"/>
      <c r="X224" s="242"/>
      <c r="Y224" s="242" t="str">
        <f t="shared" si="186"/>
        <v/>
      </c>
      <c r="Z224" s="242" t="str">
        <f t="shared" si="187"/>
        <v/>
      </c>
      <c r="AA224" s="242" t="str">
        <f t="shared" si="189"/>
        <v/>
      </c>
      <c r="AB224" s="242" t="str">
        <f t="shared" si="190"/>
        <v/>
      </c>
      <c r="AC224" s="242" t="str">
        <f t="shared" si="237"/>
        <v/>
      </c>
      <c r="AD224" s="242" t="str">
        <f t="shared" si="207"/>
        <v/>
      </c>
      <c r="AE224" s="242" t="str">
        <f t="shared" si="208"/>
        <v/>
      </c>
      <c r="AF224" s="242" t="str">
        <f t="shared" si="209"/>
        <v/>
      </c>
      <c r="AG224" s="242"/>
      <c r="AH224" s="243" t="str">
        <f t="shared" si="188"/>
        <v/>
      </c>
      <c r="AI224" s="243" t="str">
        <f t="shared" si="193"/>
        <v/>
      </c>
      <c r="BG224" s="246">
        <f t="shared" si="210"/>
        <v>0</v>
      </c>
      <c r="BH224" s="243">
        <f t="shared" si="211"/>
        <v>0</v>
      </c>
      <c r="BI224" s="243">
        <f t="shared" si="212"/>
        <v>0</v>
      </c>
      <c r="BJ224" s="243">
        <f t="shared" si="213"/>
        <v>0</v>
      </c>
      <c r="BK224" s="347">
        <f t="shared" si="214"/>
        <v>0</v>
      </c>
      <c r="BL224" s="247">
        <f t="shared" si="215"/>
        <v>0</v>
      </c>
      <c r="BM224" s="244">
        <f t="shared" si="216"/>
        <v>0</v>
      </c>
      <c r="BN224" s="244">
        <f t="shared" si="217"/>
        <v>0</v>
      </c>
      <c r="BO224" s="248">
        <f t="shared" si="218"/>
        <v>0</v>
      </c>
      <c r="BP224" s="249">
        <f t="shared" si="219"/>
        <v>0</v>
      </c>
      <c r="BQ224" s="244">
        <f t="shared" si="220"/>
        <v>0</v>
      </c>
      <c r="BR224" s="244">
        <f t="shared" si="221"/>
        <v>0</v>
      </c>
      <c r="BS224" s="250">
        <f t="shared" si="222"/>
        <v>0</v>
      </c>
      <c r="BT224" s="251" t="str">
        <f t="shared" si="223"/>
        <v/>
      </c>
      <c r="BU224" s="346">
        <f t="shared" si="224"/>
        <v>0</v>
      </c>
      <c r="BV224" s="346">
        <f t="shared" si="225"/>
        <v>0</v>
      </c>
      <c r="BW224" s="346">
        <f t="shared" si="226"/>
        <v>0</v>
      </c>
      <c r="BX224" s="348">
        <f t="shared" si="227"/>
        <v>0</v>
      </c>
      <c r="BY224" s="247">
        <f t="shared" si="228"/>
        <v>0</v>
      </c>
      <c r="BZ224" s="244">
        <f t="shared" si="229"/>
        <v>0</v>
      </c>
      <c r="CA224" s="244">
        <f t="shared" si="230"/>
        <v>0</v>
      </c>
      <c r="CB224" s="248">
        <f t="shared" si="231"/>
        <v>0</v>
      </c>
      <c r="CC224" s="247">
        <f t="shared" si="232"/>
        <v>0</v>
      </c>
      <c r="CD224" s="244">
        <f t="shared" si="233"/>
        <v>0</v>
      </c>
      <c r="CE224" s="244">
        <f t="shared" si="234"/>
        <v>0</v>
      </c>
      <c r="CF224" s="244">
        <f t="shared" si="235"/>
        <v>0</v>
      </c>
    </row>
    <row r="225" spans="1:84" ht="20.100000000000001" customHeight="1" x14ac:dyDescent="0.15">
      <c r="A225" s="238">
        <v>222</v>
      </c>
      <c r="B225" s="239">
        <v>222</v>
      </c>
      <c r="C225" s="240" t="str">
        <f t="shared" si="182"/>
        <v>S</v>
      </c>
      <c r="D225" s="241"/>
      <c r="E225" s="242" t="str">
        <f>IF(D225="","",COUNTIF($D$4:D225,D225))</f>
        <v/>
      </c>
      <c r="F225" s="306" t="str">
        <f>IF(D225="","",VLOOKUP(D225,'様式A-2'!$B$10:$E$438,4,0))</f>
        <v/>
      </c>
      <c r="G225" s="242"/>
      <c r="H225" s="242"/>
      <c r="I225" s="242"/>
      <c r="J225" s="242"/>
      <c r="K225" s="242">
        <f t="shared" si="183"/>
        <v>0</v>
      </c>
      <c r="L225" s="342"/>
      <c r="M225" s="342"/>
      <c r="N225" s="342"/>
      <c r="O225" s="342"/>
      <c r="P225" s="384"/>
      <c r="Q225" s="243">
        <f t="shared" si="192"/>
        <v>0</v>
      </c>
      <c r="R225" s="244">
        <f t="shared" si="184"/>
        <v>0</v>
      </c>
      <c r="S225" s="244" t="str">
        <f t="shared" si="185"/>
        <v/>
      </c>
      <c r="T225" s="242"/>
      <c r="U225" s="242" t="str">
        <f t="shared" si="236"/>
        <v/>
      </c>
      <c r="V225" s="242" t="str">
        <f t="shared" si="194"/>
        <v/>
      </c>
      <c r="W225" s="242"/>
      <c r="X225" s="242"/>
      <c r="Y225" s="242" t="str">
        <f t="shared" si="186"/>
        <v/>
      </c>
      <c r="Z225" s="242" t="str">
        <f t="shared" si="187"/>
        <v/>
      </c>
      <c r="AA225" s="242" t="str">
        <f t="shared" si="189"/>
        <v/>
      </c>
      <c r="AB225" s="242" t="str">
        <f t="shared" si="190"/>
        <v/>
      </c>
      <c r="AC225" s="242" t="str">
        <f t="shared" si="237"/>
        <v/>
      </c>
      <c r="AD225" s="242" t="str">
        <f t="shared" si="207"/>
        <v/>
      </c>
      <c r="AE225" s="242" t="str">
        <f t="shared" si="208"/>
        <v/>
      </c>
      <c r="AF225" s="242" t="str">
        <f t="shared" si="209"/>
        <v/>
      </c>
      <c r="AG225" s="242"/>
      <c r="AH225" s="243" t="str">
        <f t="shared" si="188"/>
        <v/>
      </c>
      <c r="AI225" s="243" t="str">
        <f t="shared" si="193"/>
        <v/>
      </c>
      <c r="BG225" s="246">
        <f t="shared" si="210"/>
        <v>0</v>
      </c>
      <c r="BH225" s="243">
        <f t="shared" si="211"/>
        <v>0</v>
      </c>
      <c r="BI225" s="243">
        <f t="shared" si="212"/>
        <v>0</v>
      </c>
      <c r="BJ225" s="243">
        <f t="shared" si="213"/>
        <v>0</v>
      </c>
      <c r="BK225" s="347">
        <f t="shared" si="214"/>
        <v>0</v>
      </c>
      <c r="BL225" s="247">
        <f t="shared" si="215"/>
        <v>0</v>
      </c>
      <c r="BM225" s="244">
        <f t="shared" si="216"/>
        <v>0</v>
      </c>
      <c r="BN225" s="244">
        <f t="shared" si="217"/>
        <v>0</v>
      </c>
      <c r="BO225" s="248">
        <f t="shared" si="218"/>
        <v>0</v>
      </c>
      <c r="BP225" s="249">
        <f t="shared" si="219"/>
        <v>0</v>
      </c>
      <c r="BQ225" s="244">
        <f t="shared" si="220"/>
        <v>0</v>
      </c>
      <c r="BR225" s="244">
        <f t="shared" si="221"/>
        <v>0</v>
      </c>
      <c r="BS225" s="250">
        <f t="shared" si="222"/>
        <v>0</v>
      </c>
      <c r="BT225" s="251" t="str">
        <f t="shared" si="223"/>
        <v/>
      </c>
      <c r="BU225" s="346">
        <f t="shared" si="224"/>
        <v>0</v>
      </c>
      <c r="BV225" s="346">
        <f t="shared" si="225"/>
        <v>0</v>
      </c>
      <c r="BW225" s="346">
        <f t="shared" si="226"/>
        <v>0</v>
      </c>
      <c r="BX225" s="348">
        <f t="shared" si="227"/>
        <v>0</v>
      </c>
      <c r="BY225" s="247">
        <f t="shared" si="228"/>
        <v>0</v>
      </c>
      <c r="BZ225" s="244">
        <f t="shared" si="229"/>
        <v>0</v>
      </c>
      <c r="CA225" s="244">
        <f t="shared" si="230"/>
        <v>0</v>
      </c>
      <c r="CB225" s="248">
        <f t="shared" si="231"/>
        <v>0</v>
      </c>
      <c r="CC225" s="247">
        <f t="shared" si="232"/>
        <v>0</v>
      </c>
      <c r="CD225" s="244">
        <f t="shared" si="233"/>
        <v>0</v>
      </c>
      <c r="CE225" s="244">
        <f t="shared" si="234"/>
        <v>0</v>
      </c>
      <c r="CF225" s="244">
        <f t="shared" si="235"/>
        <v>0</v>
      </c>
    </row>
    <row r="226" spans="1:84" ht="20.100000000000001" customHeight="1" x14ac:dyDescent="0.15">
      <c r="A226" s="238">
        <v>223</v>
      </c>
      <c r="B226" s="239">
        <v>223</v>
      </c>
      <c r="C226" s="240" t="str">
        <f t="shared" si="182"/>
        <v>S</v>
      </c>
      <c r="D226" s="241"/>
      <c r="E226" s="242" t="str">
        <f>IF(D226="","",COUNTIF($D$4:D226,D226))</f>
        <v/>
      </c>
      <c r="F226" s="306" t="str">
        <f>IF(D226="","",VLOOKUP(D226,'様式A-2'!$B$10:$E$438,4,0))</f>
        <v/>
      </c>
      <c r="G226" s="242"/>
      <c r="H226" s="242"/>
      <c r="I226" s="242"/>
      <c r="J226" s="242"/>
      <c r="K226" s="242">
        <f t="shared" si="183"/>
        <v>0</v>
      </c>
      <c r="L226" s="342"/>
      <c r="M226" s="342"/>
      <c r="N226" s="342"/>
      <c r="O226" s="342"/>
      <c r="P226" s="384"/>
      <c r="Q226" s="243">
        <f t="shared" si="192"/>
        <v>0</v>
      </c>
      <c r="R226" s="244">
        <f t="shared" si="184"/>
        <v>0</v>
      </c>
      <c r="S226" s="244" t="str">
        <f t="shared" si="185"/>
        <v/>
      </c>
      <c r="T226" s="242"/>
      <c r="U226" s="242" t="str">
        <f t="shared" si="236"/>
        <v/>
      </c>
      <c r="V226" s="242" t="str">
        <f t="shared" si="194"/>
        <v/>
      </c>
      <c r="W226" s="242"/>
      <c r="X226" s="242"/>
      <c r="Y226" s="242" t="str">
        <f t="shared" si="186"/>
        <v/>
      </c>
      <c r="Z226" s="242" t="str">
        <f t="shared" si="187"/>
        <v/>
      </c>
      <c r="AA226" s="242" t="str">
        <f t="shared" si="189"/>
        <v/>
      </c>
      <c r="AB226" s="242" t="str">
        <f t="shared" si="190"/>
        <v/>
      </c>
      <c r="AC226" s="242" t="str">
        <f t="shared" si="237"/>
        <v/>
      </c>
      <c r="AD226" s="242" t="str">
        <f t="shared" si="207"/>
        <v/>
      </c>
      <c r="AE226" s="242" t="str">
        <f t="shared" si="208"/>
        <v/>
      </c>
      <c r="AF226" s="242" t="str">
        <f t="shared" si="209"/>
        <v/>
      </c>
      <c r="AG226" s="242"/>
      <c r="AH226" s="243" t="str">
        <f t="shared" si="188"/>
        <v/>
      </c>
      <c r="AI226" s="243" t="str">
        <f t="shared" si="193"/>
        <v/>
      </c>
      <c r="BG226" s="246">
        <f t="shared" si="210"/>
        <v>0</v>
      </c>
      <c r="BH226" s="243">
        <f t="shared" si="211"/>
        <v>0</v>
      </c>
      <c r="BI226" s="243">
        <f t="shared" si="212"/>
        <v>0</v>
      </c>
      <c r="BJ226" s="243">
        <f t="shared" si="213"/>
        <v>0</v>
      </c>
      <c r="BK226" s="347">
        <f t="shared" si="214"/>
        <v>0</v>
      </c>
      <c r="BL226" s="247">
        <f t="shared" si="215"/>
        <v>0</v>
      </c>
      <c r="BM226" s="244">
        <f t="shared" si="216"/>
        <v>0</v>
      </c>
      <c r="BN226" s="244">
        <f t="shared" si="217"/>
        <v>0</v>
      </c>
      <c r="BO226" s="248">
        <f t="shared" si="218"/>
        <v>0</v>
      </c>
      <c r="BP226" s="249">
        <f t="shared" si="219"/>
        <v>0</v>
      </c>
      <c r="BQ226" s="244">
        <f t="shared" si="220"/>
        <v>0</v>
      </c>
      <c r="BR226" s="244">
        <f t="shared" si="221"/>
        <v>0</v>
      </c>
      <c r="BS226" s="250">
        <f t="shared" si="222"/>
        <v>0</v>
      </c>
      <c r="BT226" s="251" t="str">
        <f t="shared" si="223"/>
        <v/>
      </c>
      <c r="BU226" s="346">
        <f t="shared" si="224"/>
        <v>0</v>
      </c>
      <c r="BV226" s="346">
        <f t="shared" si="225"/>
        <v>0</v>
      </c>
      <c r="BW226" s="346">
        <f t="shared" si="226"/>
        <v>0</v>
      </c>
      <c r="BX226" s="348">
        <f t="shared" si="227"/>
        <v>0</v>
      </c>
      <c r="BY226" s="247">
        <f t="shared" si="228"/>
        <v>0</v>
      </c>
      <c r="BZ226" s="244">
        <f t="shared" si="229"/>
        <v>0</v>
      </c>
      <c r="CA226" s="244">
        <f t="shared" si="230"/>
        <v>0</v>
      </c>
      <c r="CB226" s="248">
        <f t="shared" si="231"/>
        <v>0</v>
      </c>
      <c r="CC226" s="247">
        <f t="shared" si="232"/>
        <v>0</v>
      </c>
      <c r="CD226" s="244">
        <f t="shared" si="233"/>
        <v>0</v>
      </c>
      <c r="CE226" s="244">
        <f t="shared" si="234"/>
        <v>0</v>
      </c>
      <c r="CF226" s="244">
        <f t="shared" si="235"/>
        <v>0</v>
      </c>
    </row>
    <row r="227" spans="1:84" ht="20.100000000000001" customHeight="1" x14ac:dyDescent="0.15">
      <c r="A227" s="238">
        <v>224</v>
      </c>
      <c r="B227" s="239">
        <v>224</v>
      </c>
      <c r="C227" s="240" t="str">
        <f t="shared" si="182"/>
        <v>S</v>
      </c>
      <c r="D227" s="241"/>
      <c r="E227" s="242" t="str">
        <f>IF(D227="","",COUNTIF($D$4:D227,D227))</f>
        <v/>
      </c>
      <c r="F227" s="306" t="str">
        <f>IF(D227="","",VLOOKUP(D227,'様式A-2'!$B$10:$E$438,4,0))</f>
        <v/>
      </c>
      <c r="G227" s="242"/>
      <c r="H227" s="242"/>
      <c r="I227" s="242"/>
      <c r="J227" s="242"/>
      <c r="K227" s="242">
        <f t="shared" si="183"/>
        <v>0</v>
      </c>
      <c r="L227" s="342"/>
      <c r="M227" s="342"/>
      <c r="N227" s="342"/>
      <c r="O227" s="342"/>
      <c r="P227" s="384"/>
      <c r="Q227" s="243">
        <f t="shared" si="192"/>
        <v>0</v>
      </c>
      <c r="R227" s="244">
        <f t="shared" si="184"/>
        <v>0</v>
      </c>
      <c r="S227" s="244" t="str">
        <f t="shared" si="185"/>
        <v/>
      </c>
      <c r="T227" s="242"/>
      <c r="U227" s="242" t="str">
        <f t="shared" si="236"/>
        <v/>
      </c>
      <c r="V227" s="242" t="str">
        <f t="shared" si="194"/>
        <v/>
      </c>
      <c r="W227" s="242"/>
      <c r="X227" s="242"/>
      <c r="Y227" s="242" t="str">
        <f t="shared" si="186"/>
        <v/>
      </c>
      <c r="Z227" s="242" t="str">
        <f t="shared" si="187"/>
        <v/>
      </c>
      <c r="AA227" s="242" t="str">
        <f t="shared" si="189"/>
        <v/>
      </c>
      <c r="AB227" s="242" t="str">
        <f t="shared" si="190"/>
        <v/>
      </c>
      <c r="AC227" s="242" t="str">
        <f t="shared" si="237"/>
        <v/>
      </c>
      <c r="AD227" s="242" t="str">
        <f t="shared" si="207"/>
        <v/>
      </c>
      <c r="AE227" s="242" t="str">
        <f t="shared" si="208"/>
        <v/>
      </c>
      <c r="AF227" s="242" t="str">
        <f t="shared" si="209"/>
        <v/>
      </c>
      <c r="AG227" s="242"/>
      <c r="AH227" s="243" t="str">
        <f t="shared" si="188"/>
        <v/>
      </c>
      <c r="AI227" s="243" t="str">
        <f t="shared" si="193"/>
        <v/>
      </c>
      <c r="BG227" s="246">
        <f t="shared" si="210"/>
        <v>0</v>
      </c>
      <c r="BH227" s="243">
        <f t="shared" si="211"/>
        <v>0</v>
      </c>
      <c r="BI227" s="243">
        <f t="shared" si="212"/>
        <v>0</v>
      </c>
      <c r="BJ227" s="243">
        <f t="shared" si="213"/>
        <v>0</v>
      </c>
      <c r="BK227" s="347">
        <f t="shared" si="214"/>
        <v>0</v>
      </c>
      <c r="BL227" s="247">
        <f t="shared" si="215"/>
        <v>0</v>
      </c>
      <c r="BM227" s="244">
        <f t="shared" si="216"/>
        <v>0</v>
      </c>
      <c r="BN227" s="244">
        <f t="shared" si="217"/>
        <v>0</v>
      </c>
      <c r="BO227" s="248">
        <f t="shared" si="218"/>
        <v>0</v>
      </c>
      <c r="BP227" s="249">
        <f t="shared" si="219"/>
        <v>0</v>
      </c>
      <c r="BQ227" s="244">
        <f t="shared" si="220"/>
        <v>0</v>
      </c>
      <c r="BR227" s="244">
        <f t="shared" si="221"/>
        <v>0</v>
      </c>
      <c r="BS227" s="250">
        <f t="shared" si="222"/>
        <v>0</v>
      </c>
      <c r="BT227" s="251" t="str">
        <f t="shared" si="223"/>
        <v/>
      </c>
      <c r="BU227" s="346">
        <f t="shared" si="224"/>
        <v>0</v>
      </c>
      <c r="BV227" s="346">
        <f t="shared" si="225"/>
        <v>0</v>
      </c>
      <c r="BW227" s="346">
        <f t="shared" si="226"/>
        <v>0</v>
      </c>
      <c r="BX227" s="348">
        <f t="shared" si="227"/>
        <v>0</v>
      </c>
      <c r="BY227" s="247">
        <f t="shared" si="228"/>
        <v>0</v>
      </c>
      <c r="BZ227" s="244">
        <f t="shared" si="229"/>
        <v>0</v>
      </c>
      <c r="CA227" s="244">
        <f t="shared" si="230"/>
        <v>0</v>
      </c>
      <c r="CB227" s="248">
        <f t="shared" si="231"/>
        <v>0</v>
      </c>
      <c r="CC227" s="247">
        <f t="shared" si="232"/>
        <v>0</v>
      </c>
      <c r="CD227" s="244">
        <f t="shared" si="233"/>
        <v>0</v>
      </c>
      <c r="CE227" s="244">
        <f t="shared" si="234"/>
        <v>0</v>
      </c>
      <c r="CF227" s="244">
        <f t="shared" si="235"/>
        <v>0</v>
      </c>
    </row>
    <row r="228" spans="1:84" ht="20.100000000000001" customHeight="1" x14ac:dyDescent="0.15">
      <c r="A228" s="238">
        <v>225</v>
      </c>
      <c r="B228" s="239">
        <v>225</v>
      </c>
      <c r="C228" s="240" t="str">
        <f t="shared" si="182"/>
        <v>S</v>
      </c>
      <c r="D228" s="241"/>
      <c r="E228" s="242" t="str">
        <f>IF(D228="","",COUNTIF($D$4:D228,D228))</f>
        <v/>
      </c>
      <c r="F228" s="306" t="str">
        <f>IF(D228="","",VLOOKUP(D228,'様式A-2'!$B$10:$E$438,4,0))</f>
        <v/>
      </c>
      <c r="G228" s="242"/>
      <c r="H228" s="242"/>
      <c r="I228" s="242"/>
      <c r="J228" s="242"/>
      <c r="K228" s="242">
        <f t="shared" si="183"/>
        <v>0</v>
      </c>
      <c r="L228" s="342"/>
      <c r="M228" s="342"/>
      <c r="N228" s="342"/>
      <c r="O228" s="342"/>
      <c r="P228" s="384"/>
      <c r="Q228" s="243">
        <f t="shared" si="192"/>
        <v>0</v>
      </c>
      <c r="R228" s="244">
        <f t="shared" si="184"/>
        <v>0</v>
      </c>
      <c r="S228" s="244" t="str">
        <f t="shared" si="185"/>
        <v/>
      </c>
      <c r="T228" s="242"/>
      <c r="U228" s="242" t="str">
        <f t="shared" si="236"/>
        <v/>
      </c>
      <c r="V228" s="242" t="str">
        <f t="shared" si="194"/>
        <v/>
      </c>
      <c r="W228" s="242"/>
      <c r="X228" s="242"/>
      <c r="Y228" s="242" t="str">
        <f t="shared" si="186"/>
        <v/>
      </c>
      <c r="Z228" s="242" t="str">
        <f t="shared" si="187"/>
        <v/>
      </c>
      <c r="AA228" s="242" t="str">
        <f t="shared" si="189"/>
        <v/>
      </c>
      <c r="AB228" s="242" t="str">
        <f t="shared" si="190"/>
        <v/>
      </c>
      <c r="AC228" s="242" t="str">
        <f t="shared" si="237"/>
        <v/>
      </c>
      <c r="AD228" s="242" t="str">
        <f t="shared" si="207"/>
        <v/>
      </c>
      <c r="AE228" s="242" t="str">
        <f t="shared" si="208"/>
        <v/>
      </c>
      <c r="AF228" s="242" t="str">
        <f t="shared" si="209"/>
        <v/>
      </c>
      <c r="AG228" s="242"/>
      <c r="AH228" s="243" t="str">
        <f t="shared" si="188"/>
        <v/>
      </c>
      <c r="AI228" s="243" t="str">
        <f t="shared" si="193"/>
        <v/>
      </c>
      <c r="BG228" s="246">
        <f t="shared" si="210"/>
        <v>0</v>
      </c>
      <c r="BH228" s="243">
        <f t="shared" si="211"/>
        <v>0</v>
      </c>
      <c r="BI228" s="243">
        <f t="shared" si="212"/>
        <v>0</v>
      </c>
      <c r="BJ228" s="243">
        <f t="shared" si="213"/>
        <v>0</v>
      </c>
      <c r="BK228" s="347">
        <f t="shared" si="214"/>
        <v>0</v>
      </c>
      <c r="BL228" s="247">
        <f t="shared" si="215"/>
        <v>0</v>
      </c>
      <c r="BM228" s="244">
        <f t="shared" si="216"/>
        <v>0</v>
      </c>
      <c r="BN228" s="244">
        <f t="shared" si="217"/>
        <v>0</v>
      </c>
      <c r="BO228" s="248">
        <f t="shared" si="218"/>
        <v>0</v>
      </c>
      <c r="BP228" s="249">
        <f t="shared" si="219"/>
        <v>0</v>
      </c>
      <c r="BQ228" s="244">
        <f t="shared" si="220"/>
        <v>0</v>
      </c>
      <c r="BR228" s="244">
        <f t="shared" si="221"/>
        <v>0</v>
      </c>
      <c r="BS228" s="250">
        <f t="shared" si="222"/>
        <v>0</v>
      </c>
      <c r="BT228" s="251" t="str">
        <f t="shared" si="223"/>
        <v/>
      </c>
      <c r="BU228" s="346">
        <f t="shared" si="224"/>
        <v>0</v>
      </c>
      <c r="BV228" s="346">
        <f t="shared" si="225"/>
        <v>0</v>
      </c>
      <c r="BW228" s="346">
        <f t="shared" si="226"/>
        <v>0</v>
      </c>
      <c r="BX228" s="348">
        <f t="shared" si="227"/>
        <v>0</v>
      </c>
      <c r="BY228" s="247">
        <f t="shared" si="228"/>
        <v>0</v>
      </c>
      <c r="BZ228" s="244">
        <f t="shared" si="229"/>
        <v>0</v>
      </c>
      <c r="CA228" s="244">
        <f t="shared" si="230"/>
        <v>0</v>
      </c>
      <c r="CB228" s="248">
        <f t="shared" si="231"/>
        <v>0</v>
      </c>
      <c r="CC228" s="247">
        <f t="shared" si="232"/>
        <v>0</v>
      </c>
      <c r="CD228" s="244">
        <f t="shared" si="233"/>
        <v>0</v>
      </c>
      <c r="CE228" s="244">
        <f t="shared" si="234"/>
        <v>0</v>
      </c>
      <c r="CF228" s="244">
        <f t="shared" si="235"/>
        <v>0</v>
      </c>
    </row>
    <row r="229" spans="1:84" ht="20.100000000000001" customHeight="1" x14ac:dyDescent="0.15">
      <c r="A229" s="238">
        <v>226</v>
      </c>
      <c r="B229" s="239">
        <v>226</v>
      </c>
      <c r="C229" s="240" t="str">
        <f t="shared" si="182"/>
        <v>S</v>
      </c>
      <c r="D229" s="241"/>
      <c r="E229" s="242" t="str">
        <f>IF(D229="","",COUNTIF($D$4:D229,D229))</f>
        <v/>
      </c>
      <c r="F229" s="306" t="str">
        <f>IF(D229="","",VLOOKUP(D229,'様式A-2'!$B$10:$E$438,4,0))</f>
        <v/>
      </c>
      <c r="G229" s="242"/>
      <c r="H229" s="242"/>
      <c r="I229" s="242"/>
      <c r="J229" s="242"/>
      <c r="K229" s="242">
        <f t="shared" si="183"/>
        <v>0</v>
      </c>
      <c r="L229" s="342"/>
      <c r="M229" s="342"/>
      <c r="N229" s="342"/>
      <c r="O229" s="342"/>
      <c r="P229" s="384"/>
      <c r="Q229" s="243">
        <f t="shared" si="192"/>
        <v>0</v>
      </c>
      <c r="R229" s="244">
        <f t="shared" si="184"/>
        <v>0</v>
      </c>
      <c r="S229" s="244" t="str">
        <f t="shared" si="185"/>
        <v/>
      </c>
      <c r="T229" s="242"/>
      <c r="U229" s="242" t="str">
        <f t="shared" si="236"/>
        <v/>
      </c>
      <c r="V229" s="242" t="str">
        <f t="shared" si="194"/>
        <v/>
      </c>
      <c r="W229" s="242"/>
      <c r="X229" s="242"/>
      <c r="Y229" s="242" t="str">
        <f t="shared" si="186"/>
        <v/>
      </c>
      <c r="Z229" s="242" t="str">
        <f t="shared" si="187"/>
        <v/>
      </c>
      <c r="AA229" s="242" t="str">
        <f t="shared" si="189"/>
        <v/>
      </c>
      <c r="AB229" s="242" t="str">
        <f t="shared" si="190"/>
        <v/>
      </c>
      <c r="AC229" s="242" t="str">
        <f t="shared" si="237"/>
        <v/>
      </c>
      <c r="AD229" s="242" t="str">
        <f t="shared" si="207"/>
        <v/>
      </c>
      <c r="AE229" s="242" t="str">
        <f t="shared" si="208"/>
        <v/>
      </c>
      <c r="AF229" s="242" t="str">
        <f t="shared" si="209"/>
        <v/>
      </c>
      <c r="AG229" s="242"/>
      <c r="AH229" s="243" t="str">
        <f t="shared" si="188"/>
        <v/>
      </c>
      <c r="AI229" s="243" t="str">
        <f t="shared" si="193"/>
        <v/>
      </c>
      <c r="BG229" s="246">
        <f t="shared" si="210"/>
        <v>0</v>
      </c>
      <c r="BH229" s="243">
        <f t="shared" si="211"/>
        <v>0</v>
      </c>
      <c r="BI229" s="243">
        <f t="shared" si="212"/>
        <v>0</v>
      </c>
      <c r="BJ229" s="243">
        <f t="shared" si="213"/>
        <v>0</v>
      </c>
      <c r="BK229" s="347">
        <f t="shared" si="214"/>
        <v>0</v>
      </c>
      <c r="BL229" s="247">
        <f t="shared" si="215"/>
        <v>0</v>
      </c>
      <c r="BM229" s="244">
        <f t="shared" si="216"/>
        <v>0</v>
      </c>
      <c r="BN229" s="244">
        <f t="shared" si="217"/>
        <v>0</v>
      </c>
      <c r="BO229" s="248">
        <f t="shared" si="218"/>
        <v>0</v>
      </c>
      <c r="BP229" s="249">
        <f t="shared" si="219"/>
        <v>0</v>
      </c>
      <c r="BQ229" s="244">
        <f t="shared" si="220"/>
        <v>0</v>
      </c>
      <c r="BR229" s="244">
        <f t="shared" si="221"/>
        <v>0</v>
      </c>
      <c r="BS229" s="250">
        <f t="shared" si="222"/>
        <v>0</v>
      </c>
      <c r="BT229" s="251" t="str">
        <f t="shared" si="223"/>
        <v/>
      </c>
      <c r="BU229" s="346">
        <f t="shared" si="224"/>
        <v>0</v>
      </c>
      <c r="BV229" s="346">
        <f t="shared" si="225"/>
        <v>0</v>
      </c>
      <c r="BW229" s="346">
        <f t="shared" si="226"/>
        <v>0</v>
      </c>
      <c r="BX229" s="348">
        <f t="shared" si="227"/>
        <v>0</v>
      </c>
      <c r="BY229" s="247">
        <f t="shared" si="228"/>
        <v>0</v>
      </c>
      <c r="BZ229" s="244">
        <f t="shared" si="229"/>
        <v>0</v>
      </c>
      <c r="CA229" s="244">
        <f t="shared" si="230"/>
        <v>0</v>
      </c>
      <c r="CB229" s="248">
        <f t="shared" si="231"/>
        <v>0</v>
      </c>
      <c r="CC229" s="247">
        <f t="shared" si="232"/>
        <v>0</v>
      </c>
      <c r="CD229" s="244">
        <f t="shared" si="233"/>
        <v>0</v>
      </c>
      <c r="CE229" s="244">
        <f t="shared" si="234"/>
        <v>0</v>
      </c>
      <c r="CF229" s="244">
        <f t="shared" si="235"/>
        <v>0</v>
      </c>
    </row>
    <row r="230" spans="1:84" ht="20.100000000000001" customHeight="1" x14ac:dyDescent="0.15">
      <c r="A230" s="238">
        <v>227</v>
      </c>
      <c r="B230" s="239">
        <v>227</v>
      </c>
      <c r="C230" s="240" t="str">
        <f t="shared" si="182"/>
        <v>S</v>
      </c>
      <c r="D230" s="241"/>
      <c r="E230" s="242" t="str">
        <f>IF(D230="","",COUNTIF($D$4:D230,D230))</f>
        <v/>
      </c>
      <c r="F230" s="306" t="str">
        <f>IF(D230="","",VLOOKUP(D230,'様式A-2'!$B$10:$E$438,4,0))</f>
        <v/>
      </c>
      <c r="G230" s="242"/>
      <c r="H230" s="242"/>
      <c r="I230" s="242"/>
      <c r="J230" s="242"/>
      <c r="K230" s="242">
        <f t="shared" si="183"/>
        <v>0</v>
      </c>
      <c r="L230" s="342"/>
      <c r="M230" s="342"/>
      <c r="N230" s="342"/>
      <c r="O230" s="342"/>
      <c r="P230" s="384"/>
      <c r="Q230" s="243">
        <f t="shared" si="192"/>
        <v>0</v>
      </c>
      <c r="R230" s="244">
        <f t="shared" si="184"/>
        <v>0</v>
      </c>
      <c r="S230" s="244" t="str">
        <f t="shared" si="185"/>
        <v/>
      </c>
      <c r="T230" s="242"/>
      <c r="U230" s="242" t="str">
        <f t="shared" si="236"/>
        <v/>
      </c>
      <c r="V230" s="242" t="str">
        <f t="shared" si="194"/>
        <v/>
      </c>
      <c r="W230" s="242"/>
      <c r="X230" s="242"/>
      <c r="Y230" s="242" t="str">
        <f t="shared" si="186"/>
        <v/>
      </c>
      <c r="Z230" s="242" t="str">
        <f t="shared" si="187"/>
        <v/>
      </c>
      <c r="AA230" s="242" t="str">
        <f t="shared" si="189"/>
        <v/>
      </c>
      <c r="AB230" s="242" t="str">
        <f t="shared" si="190"/>
        <v/>
      </c>
      <c r="AC230" s="242" t="str">
        <f t="shared" si="237"/>
        <v/>
      </c>
      <c r="AD230" s="242" t="str">
        <f t="shared" si="207"/>
        <v/>
      </c>
      <c r="AE230" s="242" t="str">
        <f t="shared" si="208"/>
        <v/>
      </c>
      <c r="AF230" s="242" t="str">
        <f t="shared" si="209"/>
        <v/>
      </c>
      <c r="AG230" s="242"/>
      <c r="AH230" s="243" t="str">
        <f t="shared" si="188"/>
        <v/>
      </c>
      <c r="AI230" s="243" t="str">
        <f t="shared" si="193"/>
        <v/>
      </c>
      <c r="BG230" s="246">
        <f t="shared" si="210"/>
        <v>0</v>
      </c>
      <c r="BH230" s="243">
        <f t="shared" si="211"/>
        <v>0</v>
      </c>
      <c r="BI230" s="243">
        <f t="shared" si="212"/>
        <v>0</v>
      </c>
      <c r="BJ230" s="243">
        <f t="shared" si="213"/>
        <v>0</v>
      </c>
      <c r="BK230" s="347">
        <f t="shared" si="214"/>
        <v>0</v>
      </c>
      <c r="BL230" s="247">
        <f t="shared" si="215"/>
        <v>0</v>
      </c>
      <c r="BM230" s="244">
        <f t="shared" si="216"/>
        <v>0</v>
      </c>
      <c r="BN230" s="244">
        <f t="shared" si="217"/>
        <v>0</v>
      </c>
      <c r="BO230" s="248">
        <f t="shared" si="218"/>
        <v>0</v>
      </c>
      <c r="BP230" s="249">
        <f t="shared" si="219"/>
        <v>0</v>
      </c>
      <c r="BQ230" s="244">
        <f t="shared" si="220"/>
        <v>0</v>
      </c>
      <c r="BR230" s="244">
        <f t="shared" si="221"/>
        <v>0</v>
      </c>
      <c r="BS230" s="250">
        <f t="shared" si="222"/>
        <v>0</v>
      </c>
      <c r="BT230" s="251" t="str">
        <f t="shared" si="223"/>
        <v/>
      </c>
      <c r="BU230" s="346">
        <f t="shared" si="224"/>
        <v>0</v>
      </c>
      <c r="BV230" s="346">
        <f t="shared" si="225"/>
        <v>0</v>
      </c>
      <c r="BW230" s="346">
        <f t="shared" si="226"/>
        <v>0</v>
      </c>
      <c r="BX230" s="348">
        <f t="shared" si="227"/>
        <v>0</v>
      </c>
      <c r="BY230" s="247">
        <f t="shared" si="228"/>
        <v>0</v>
      </c>
      <c r="BZ230" s="244">
        <f t="shared" si="229"/>
        <v>0</v>
      </c>
      <c r="CA230" s="244">
        <f t="shared" si="230"/>
        <v>0</v>
      </c>
      <c r="CB230" s="248">
        <f t="shared" si="231"/>
        <v>0</v>
      </c>
      <c r="CC230" s="247">
        <f t="shared" si="232"/>
        <v>0</v>
      </c>
      <c r="CD230" s="244">
        <f t="shared" si="233"/>
        <v>0</v>
      </c>
      <c r="CE230" s="244">
        <f t="shared" si="234"/>
        <v>0</v>
      </c>
      <c r="CF230" s="244">
        <f t="shared" si="235"/>
        <v>0</v>
      </c>
    </row>
    <row r="231" spans="1:84" ht="20.100000000000001" customHeight="1" x14ac:dyDescent="0.15">
      <c r="A231" s="238">
        <v>228</v>
      </c>
      <c r="B231" s="239">
        <v>228</v>
      </c>
      <c r="C231" s="240" t="str">
        <f t="shared" si="182"/>
        <v>S</v>
      </c>
      <c r="D231" s="241"/>
      <c r="E231" s="242" t="str">
        <f>IF(D231="","",COUNTIF($D$4:D231,D231))</f>
        <v/>
      </c>
      <c r="F231" s="306" t="str">
        <f>IF(D231="","",VLOOKUP(D231,'様式A-2'!$B$10:$E$438,4,0))</f>
        <v/>
      </c>
      <c r="G231" s="242"/>
      <c r="H231" s="242"/>
      <c r="I231" s="242"/>
      <c r="J231" s="242"/>
      <c r="K231" s="242">
        <f t="shared" si="183"/>
        <v>0</v>
      </c>
      <c r="L231" s="342"/>
      <c r="M231" s="342"/>
      <c r="N231" s="342"/>
      <c r="O231" s="342"/>
      <c r="P231" s="384"/>
      <c r="Q231" s="243">
        <f t="shared" si="192"/>
        <v>0</v>
      </c>
      <c r="R231" s="244">
        <f t="shared" si="184"/>
        <v>0</v>
      </c>
      <c r="S231" s="244" t="str">
        <f t="shared" si="185"/>
        <v/>
      </c>
      <c r="T231" s="242"/>
      <c r="U231" s="242" t="str">
        <f t="shared" si="236"/>
        <v/>
      </c>
      <c r="V231" s="242" t="str">
        <f t="shared" si="194"/>
        <v/>
      </c>
      <c r="W231" s="242"/>
      <c r="X231" s="242"/>
      <c r="Y231" s="242" t="str">
        <f t="shared" si="186"/>
        <v/>
      </c>
      <c r="Z231" s="242" t="str">
        <f t="shared" si="187"/>
        <v/>
      </c>
      <c r="AA231" s="242" t="str">
        <f t="shared" si="189"/>
        <v/>
      </c>
      <c r="AB231" s="242" t="str">
        <f t="shared" si="190"/>
        <v/>
      </c>
      <c r="AC231" s="242" t="str">
        <f t="shared" si="237"/>
        <v/>
      </c>
      <c r="AD231" s="242" t="str">
        <f t="shared" si="207"/>
        <v/>
      </c>
      <c r="AE231" s="242" t="str">
        <f t="shared" si="208"/>
        <v/>
      </c>
      <c r="AF231" s="242" t="str">
        <f t="shared" si="209"/>
        <v/>
      </c>
      <c r="AG231" s="242"/>
      <c r="AH231" s="243" t="str">
        <f t="shared" si="188"/>
        <v/>
      </c>
      <c r="AI231" s="243" t="str">
        <f t="shared" si="193"/>
        <v/>
      </c>
      <c r="BG231" s="246">
        <f t="shared" si="210"/>
        <v>0</v>
      </c>
      <c r="BH231" s="243">
        <f t="shared" si="211"/>
        <v>0</v>
      </c>
      <c r="BI231" s="243">
        <f t="shared" si="212"/>
        <v>0</v>
      </c>
      <c r="BJ231" s="243">
        <f t="shared" si="213"/>
        <v>0</v>
      </c>
      <c r="BK231" s="347">
        <f t="shared" si="214"/>
        <v>0</v>
      </c>
      <c r="BL231" s="247">
        <f t="shared" si="215"/>
        <v>0</v>
      </c>
      <c r="BM231" s="244">
        <f t="shared" si="216"/>
        <v>0</v>
      </c>
      <c r="BN231" s="244">
        <f t="shared" si="217"/>
        <v>0</v>
      </c>
      <c r="BO231" s="248">
        <f t="shared" si="218"/>
        <v>0</v>
      </c>
      <c r="BP231" s="249">
        <f t="shared" si="219"/>
        <v>0</v>
      </c>
      <c r="BQ231" s="244">
        <f t="shared" si="220"/>
        <v>0</v>
      </c>
      <c r="BR231" s="244">
        <f t="shared" si="221"/>
        <v>0</v>
      </c>
      <c r="BS231" s="250">
        <f t="shared" si="222"/>
        <v>0</v>
      </c>
      <c r="BT231" s="251" t="str">
        <f t="shared" si="223"/>
        <v/>
      </c>
      <c r="BU231" s="346">
        <f t="shared" si="224"/>
        <v>0</v>
      </c>
      <c r="BV231" s="346">
        <f t="shared" si="225"/>
        <v>0</v>
      </c>
      <c r="BW231" s="346">
        <f t="shared" si="226"/>
        <v>0</v>
      </c>
      <c r="BX231" s="348">
        <f t="shared" si="227"/>
        <v>0</v>
      </c>
      <c r="BY231" s="247">
        <f t="shared" si="228"/>
        <v>0</v>
      </c>
      <c r="BZ231" s="244">
        <f t="shared" si="229"/>
        <v>0</v>
      </c>
      <c r="CA231" s="244">
        <f t="shared" si="230"/>
        <v>0</v>
      </c>
      <c r="CB231" s="248">
        <f t="shared" si="231"/>
        <v>0</v>
      </c>
      <c r="CC231" s="247">
        <f t="shared" si="232"/>
        <v>0</v>
      </c>
      <c r="CD231" s="244">
        <f t="shared" si="233"/>
        <v>0</v>
      </c>
      <c r="CE231" s="244">
        <f t="shared" si="234"/>
        <v>0</v>
      </c>
      <c r="CF231" s="244">
        <f t="shared" si="235"/>
        <v>0</v>
      </c>
    </row>
    <row r="232" spans="1:84" ht="20.100000000000001" customHeight="1" x14ac:dyDescent="0.15">
      <c r="A232" s="238">
        <v>229</v>
      </c>
      <c r="B232" s="239">
        <v>229</v>
      </c>
      <c r="C232" s="240" t="str">
        <f t="shared" si="182"/>
        <v>S</v>
      </c>
      <c r="D232" s="241"/>
      <c r="E232" s="242" t="str">
        <f>IF(D232="","",COUNTIF($D$4:D232,D232))</f>
        <v/>
      </c>
      <c r="F232" s="306" t="str">
        <f>IF(D232="","",VLOOKUP(D232,'様式A-2'!$B$10:$E$438,4,0))</f>
        <v/>
      </c>
      <c r="G232" s="242"/>
      <c r="H232" s="242"/>
      <c r="I232" s="242"/>
      <c r="J232" s="242"/>
      <c r="K232" s="242">
        <f t="shared" si="183"/>
        <v>0</v>
      </c>
      <c r="L232" s="342"/>
      <c r="M232" s="342"/>
      <c r="N232" s="342"/>
      <c r="O232" s="342"/>
      <c r="P232" s="384"/>
      <c r="Q232" s="243">
        <f t="shared" si="192"/>
        <v>0</v>
      </c>
      <c r="R232" s="244">
        <f t="shared" si="184"/>
        <v>0</v>
      </c>
      <c r="S232" s="244" t="str">
        <f t="shared" si="185"/>
        <v/>
      </c>
      <c r="T232" s="242"/>
      <c r="U232" s="242" t="str">
        <f t="shared" si="236"/>
        <v/>
      </c>
      <c r="V232" s="242" t="str">
        <f t="shared" si="194"/>
        <v/>
      </c>
      <c r="W232" s="242"/>
      <c r="X232" s="242"/>
      <c r="Y232" s="242" t="str">
        <f t="shared" si="186"/>
        <v/>
      </c>
      <c r="Z232" s="242" t="str">
        <f t="shared" si="187"/>
        <v/>
      </c>
      <c r="AA232" s="242" t="str">
        <f t="shared" si="189"/>
        <v/>
      </c>
      <c r="AB232" s="242" t="str">
        <f t="shared" si="190"/>
        <v/>
      </c>
      <c r="AC232" s="242" t="str">
        <f t="shared" si="237"/>
        <v/>
      </c>
      <c r="AD232" s="242" t="str">
        <f t="shared" si="207"/>
        <v/>
      </c>
      <c r="AE232" s="242" t="str">
        <f t="shared" si="208"/>
        <v/>
      </c>
      <c r="AF232" s="242" t="str">
        <f t="shared" si="209"/>
        <v/>
      </c>
      <c r="AG232" s="242"/>
      <c r="AH232" s="243" t="str">
        <f t="shared" si="188"/>
        <v/>
      </c>
      <c r="AI232" s="243" t="str">
        <f t="shared" si="193"/>
        <v/>
      </c>
      <c r="BG232" s="246">
        <f t="shared" si="210"/>
        <v>0</v>
      </c>
      <c r="BH232" s="243">
        <f t="shared" si="211"/>
        <v>0</v>
      </c>
      <c r="BI232" s="243">
        <f t="shared" si="212"/>
        <v>0</v>
      </c>
      <c r="BJ232" s="243">
        <f t="shared" si="213"/>
        <v>0</v>
      </c>
      <c r="BK232" s="347">
        <f t="shared" si="214"/>
        <v>0</v>
      </c>
      <c r="BL232" s="247">
        <f t="shared" si="215"/>
        <v>0</v>
      </c>
      <c r="BM232" s="244">
        <f t="shared" si="216"/>
        <v>0</v>
      </c>
      <c r="BN232" s="244">
        <f t="shared" si="217"/>
        <v>0</v>
      </c>
      <c r="BO232" s="248">
        <f t="shared" si="218"/>
        <v>0</v>
      </c>
      <c r="BP232" s="249">
        <f t="shared" si="219"/>
        <v>0</v>
      </c>
      <c r="BQ232" s="244">
        <f t="shared" si="220"/>
        <v>0</v>
      </c>
      <c r="BR232" s="244">
        <f t="shared" si="221"/>
        <v>0</v>
      </c>
      <c r="BS232" s="250">
        <f t="shared" si="222"/>
        <v>0</v>
      </c>
      <c r="BT232" s="251" t="str">
        <f t="shared" si="223"/>
        <v/>
      </c>
      <c r="BU232" s="346">
        <f t="shared" si="224"/>
        <v>0</v>
      </c>
      <c r="BV232" s="346">
        <f t="shared" si="225"/>
        <v>0</v>
      </c>
      <c r="BW232" s="346">
        <f t="shared" si="226"/>
        <v>0</v>
      </c>
      <c r="BX232" s="348">
        <f t="shared" si="227"/>
        <v>0</v>
      </c>
      <c r="BY232" s="247">
        <f t="shared" si="228"/>
        <v>0</v>
      </c>
      <c r="BZ232" s="244">
        <f t="shared" si="229"/>
        <v>0</v>
      </c>
      <c r="CA232" s="244">
        <f t="shared" si="230"/>
        <v>0</v>
      </c>
      <c r="CB232" s="248">
        <f t="shared" si="231"/>
        <v>0</v>
      </c>
      <c r="CC232" s="247">
        <f t="shared" si="232"/>
        <v>0</v>
      </c>
      <c r="CD232" s="244">
        <f t="shared" si="233"/>
        <v>0</v>
      </c>
      <c r="CE232" s="244">
        <f t="shared" si="234"/>
        <v>0</v>
      </c>
      <c r="CF232" s="244">
        <f t="shared" si="235"/>
        <v>0</v>
      </c>
    </row>
    <row r="233" spans="1:84" ht="20.100000000000001" customHeight="1" x14ac:dyDescent="0.15">
      <c r="A233" s="238">
        <v>230</v>
      </c>
      <c r="B233" s="239">
        <v>230</v>
      </c>
      <c r="C233" s="240" t="str">
        <f t="shared" si="182"/>
        <v>S</v>
      </c>
      <c r="D233" s="241"/>
      <c r="E233" s="242" t="str">
        <f>IF(D233="","",COUNTIF($D$4:D233,D233))</f>
        <v/>
      </c>
      <c r="F233" s="306" t="str">
        <f>IF(D233="","",VLOOKUP(D233,'様式A-2'!$B$10:$E$438,4,0))</f>
        <v/>
      </c>
      <c r="G233" s="242"/>
      <c r="H233" s="242"/>
      <c r="I233" s="242"/>
      <c r="J233" s="242"/>
      <c r="K233" s="242">
        <f t="shared" si="183"/>
        <v>0</v>
      </c>
      <c r="L233" s="342"/>
      <c r="M233" s="342"/>
      <c r="N233" s="342"/>
      <c r="O233" s="342"/>
      <c r="P233" s="384"/>
      <c r="Q233" s="243">
        <f t="shared" si="192"/>
        <v>0</v>
      </c>
      <c r="R233" s="244">
        <f t="shared" si="184"/>
        <v>0</v>
      </c>
      <c r="S233" s="244" t="str">
        <f t="shared" si="185"/>
        <v/>
      </c>
      <c r="T233" s="242"/>
      <c r="U233" s="242" t="str">
        <f t="shared" si="236"/>
        <v/>
      </c>
      <c r="V233" s="242" t="str">
        <f t="shared" si="194"/>
        <v/>
      </c>
      <c r="W233" s="242"/>
      <c r="X233" s="242"/>
      <c r="Y233" s="242" t="str">
        <f t="shared" si="186"/>
        <v/>
      </c>
      <c r="Z233" s="242" t="str">
        <f t="shared" si="187"/>
        <v/>
      </c>
      <c r="AA233" s="242" t="str">
        <f t="shared" ref="AA233:AA296" si="238">IF(D233="","",IF(OR(X233="Ⅲ",X233="Ⅳ"),"要","否"))</f>
        <v/>
      </c>
      <c r="AB233" s="242" t="str">
        <f t="shared" si="190"/>
        <v/>
      </c>
      <c r="AC233" s="242" t="str">
        <f t="shared" si="237"/>
        <v/>
      </c>
      <c r="AD233" s="242" t="str">
        <f t="shared" si="207"/>
        <v/>
      </c>
      <c r="AE233" s="242" t="str">
        <f t="shared" si="208"/>
        <v/>
      </c>
      <c r="AF233" s="242" t="str">
        <f t="shared" si="209"/>
        <v/>
      </c>
      <c r="AG233" s="242"/>
      <c r="AH233" s="243" t="str">
        <f t="shared" si="188"/>
        <v/>
      </c>
      <c r="AI233" s="243" t="str">
        <f t="shared" si="193"/>
        <v/>
      </c>
      <c r="BG233" s="246">
        <f t="shared" si="210"/>
        <v>0</v>
      </c>
      <c r="BH233" s="243">
        <f t="shared" si="211"/>
        <v>0</v>
      </c>
      <c r="BI233" s="243">
        <f t="shared" si="212"/>
        <v>0</v>
      </c>
      <c r="BJ233" s="243">
        <f t="shared" si="213"/>
        <v>0</v>
      </c>
      <c r="BK233" s="347">
        <f t="shared" si="214"/>
        <v>0</v>
      </c>
      <c r="BL233" s="247">
        <f t="shared" si="215"/>
        <v>0</v>
      </c>
      <c r="BM233" s="244">
        <f t="shared" si="216"/>
        <v>0</v>
      </c>
      <c r="BN233" s="244">
        <f t="shared" si="217"/>
        <v>0</v>
      </c>
      <c r="BO233" s="248">
        <f t="shared" si="218"/>
        <v>0</v>
      </c>
      <c r="BP233" s="249">
        <f t="shared" si="219"/>
        <v>0</v>
      </c>
      <c r="BQ233" s="244">
        <f t="shared" si="220"/>
        <v>0</v>
      </c>
      <c r="BR233" s="244">
        <f t="shared" si="221"/>
        <v>0</v>
      </c>
      <c r="BS233" s="250">
        <f t="shared" si="222"/>
        <v>0</v>
      </c>
      <c r="BT233" s="251" t="str">
        <f t="shared" si="223"/>
        <v/>
      </c>
      <c r="BU233" s="346">
        <f t="shared" si="224"/>
        <v>0</v>
      </c>
      <c r="BV233" s="346">
        <f t="shared" si="225"/>
        <v>0</v>
      </c>
      <c r="BW233" s="346">
        <f t="shared" si="226"/>
        <v>0</v>
      </c>
      <c r="BX233" s="348">
        <f t="shared" si="227"/>
        <v>0</v>
      </c>
      <c r="BY233" s="247">
        <f t="shared" si="228"/>
        <v>0</v>
      </c>
      <c r="BZ233" s="244">
        <f t="shared" si="229"/>
        <v>0</v>
      </c>
      <c r="CA233" s="244">
        <f t="shared" si="230"/>
        <v>0</v>
      </c>
      <c r="CB233" s="248">
        <f t="shared" si="231"/>
        <v>0</v>
      </c>
      <c r="CC233" s="247">
        <f t="shared" si="232"/>
        <v>0</v>
      </c>
      <c r="CD233" s="244">
        <f t="shared" si="233"/>
        <v>0</v>
      </c>
      <c r="CE233" s="244">
        <f t="shared" si="234"/>
        <v>0</v>
      </c>
      <c r="CF233" s="244">
        <f t="shared" si="235"/>
        <v>0</v>
      </c>
    </row>
    <row r="234" spans="1:84" ht="20.100000000000001" customHeight="1" x14ac:dyDescent="0.15">
      <c r="A234" s="238">
        <v>231</v>
      </c>
      <c r="B234" s="239">
        <v>231</v>
      </c>
      <c r="C234" s="240" t="str">
        <f t="shared" ref="C234:C297" si="239">D234&amp;"S"&amp;E234</f>
        <v>S</v>
      </c>
      <c r="D234" s="241"/>
      <c r="E234" s="242" t="str">
        <f>IF(D234="","",COUNTIF($D$4:D234,D234))</f>
        <v/>
      </c>
      <c r="F234" s="306" t="str">
        <f>IF(D234="","",VLOOKUP(D234,'様式A-2'!$B$10:$E$438,4,0))</f>
        <v/>
      </c>
      <c r="G234" s="242"/>
      <c r="H234" s="242"/>
      <c r="I234" s="242"/>
      <c r="J234" s="242"/>
      <c r="K234" s="242">
        <f t="shared" ref="K234:K297" si="240">J234</f>
        <v>0</v>
      </c>
      <c r="L234" s="342"/>
      <c r="M234" s="342"/>
      <c r="N234" s="342"/>
      <c r="O234" s="342"/>
      <c r="P234" s="384"/>
      <c r="Q234" s="243">
        <f t="shared" si="192"/>
        <v>0</v>
      </c>
      <c r="R234" s="244">
        <f t="shared" ref="R234:R297" si="241">ROUND(N234*O234,2)</f>
        <v>0</v>
      </c>
      <c r="S234" s="244" t="str">
        <f t="shared" ref="S234:S297" si="242">IF(K234="ひび割れ","幅"&amp;TEXT(L234,"0.0")&amp;"mm "&amp;J234,IF(P234="","",P234))</f>
        <v/>
      </c>
      <c r="T234" s="242"/>
      <c r="U234" s="242" t="str">
        <f t="shared" ref="U234:U297" si="243">IF(T234="新規確認","－","")</f>
        <v/>
      </c>
      <c r="V234" s="242" t="str">
        <f t="shared" si="194"/>
        <v/>
      </c>
      <c r="W234" s="242"/>
      <c r="X234" s="242"/>
      <c r="Y234" s="242" t="str">
        <f t="shared" ref="Y234:Y297" si="244">IF(D234="","",IF(AND(W234&lt;&gt;"",OR(W234="Ⅱa",W234="Ⅱb")),"Ⅱ",IF(W234&lt;&gt;"",W234,IF(OR(X234="Ⅱa",X234="Ⅱb"),"Ⅱ",X234))))</f>
        <v/>
      </c>
      <c r="Z234" s="242" t="str">
        <f t="shared" ref="Z234:Z297" si="245">IF(D234="","",IF(OR(X234="Ⅱa",X234="Ⅱb"),"Ⅱ",X234))</f>
        <v/>
      </c>
      <c r="AA234" s="242" t="str">
        <f t="shared" si="238"/>
        <v/>
      </c>
      <c r="AB234" s="242" t="str">
        <f t="shared" ref="AB234:AB297" si="246">IF(D234="","",IF(X234="Ⅰ","否",IF(OR(X234="Ⅱb",X234="Ⅱa"),"要監視",IF(OR(X234="Ⅲ",X234="Ⅳ"),"要対策",""))))</f>
        <v/>
      </c>
      <c r="AC234" s="242" t="str">
        <f t="shared" ref="AC234:AC297" si="247">IF(D234="","",IF(T234="対策済","済",IF(AND(T234="新規確認",W234=""),"－",IF(AND(W234&lt;&gt;"Ⅰ",X234="Ⅰ"),"済","継続"))))</f>
        <v/>
      </c>
      <c r="AD234" s="242" t="str">
        <f t="shared" si="207"/>
        <v/>
      </c>
      <c r="AE234" s="242" t="str">
        <f t="shared" si="208"/>
        <v/>
      </c>
      <c r="AF234" s="242" t="str">
        <f t="shared" si="209"/>
        <v/>
      </c>
      <c r="AG234" s="242"/>
      <c r="AH234" s="243" t="str">
        <f t="shared" ref="AH234:AH297" si="248">IF(D234="","",IF(J234="その他",Q234&amp;AG234,J234&amp;"、"&amp;Q234&amp;AG234))</f>
        <v/>
      </c>
      <c r="AI234" s="243" t="str">
        <f t="shared" ref="AI234:AI297" si="249">IF(T234="新規確認","－",IF(T234="進行が認められない",Q234,""))</f>
        <v/>
      </c>
      <c r="BG234" s="246">
        <f t="shared" si="210"/>
        <v>0</v>
      </c>
      <c r="BH234" s="243">
        <f t="shared" si="211"/>
        <v>0</v>
      </c>
      <c r="BI234" s="243">
        <f t="shared" si="212"/>
        <v>0</v>
      </c>
      <c r="BJ234" s="243">
        <f t="shared" si="213"/>
        <v>0</v>
      </c>
      <c r="BK234" s="347">
        <f t="shared" si="214"/>
        <v>0</v>
      </c>
      <c r="BL234" s="247">
        <f t="shared" si="215"/>
        <v>0</v>
      </c>
      <c r="BM234" s="244">
        <f t="shared" si="216"/>
        <v>0</v>
      </c>
      <c r="BN234" s="244">
        <f t="shared" si="217"/>
        <v>0</v>
      </c>
      <c r="BO234" s="248">
        <f t="shared" si="218"/>
        <v>0</v>
      </c>
      <c r="BP234" s="249">
        <f t="shared" si="219"/>
        <v>0</v>
      </c>
      <c r="BQ234" s="244">
        <f t="shared" si="220"/>
        <v>0</v>
      </c>
      <c r="BR234" s="244">
        <f t="shared" si="221"/>
        <v>0</v>
      </c>
      <c r="BS234" s="250">
        <f t="shared" si="222"/>
        <v>0</v>
      </c>
      <c r="BT234" s="251" t="str">
        <f t="shared" si="223"/>
        <v/>
      </c>
      <c r="BU234" s="346">
        <f t="shared" si="224"/>
        <v>0</v>
      </c>
      <c r="BV234" s="346">
        <f t="shared" si="225"/>
        <v>0</v>
      </c>
      <c r="BW234" s="346">
        <f t="shared" si="226"/>
        <v>0</v>
      </c>
      <c r="BX234" s="348">
        <f t="shared" si="227"/>
        <v>0</v>
      </c>
      <c r="BY234" s="247">
        <f t="shared" si="228"/>
        <v>0</v>
      </c>
      <c r="BZ234" s="244">
        <f t="shared" si="229"/>
        <v>0</v>
      </c>
      <c r="CA234" s="244">
        <f t="shared" si="230"/>
        <v>0</v>
      </c>
      <c r="CB234" s="248">
        <f t="shared" si="231"/>
        <v>0</v>
      </c>
      <c r="CC234" s="247">
        <f t="shared" si="232"/>
        <v>0</v>
      </c>
      <c r="CD234" s="244">
        <f t="shared" si="233"/>
        <v>0</v>
      </c>
      <c r="CE234" s="244">
        <f t="shared" si="234"/>
        <v>0</v>
      </c>
      <c r="CF234" s="244">
        <f t="shared" si="235"/>
        <v>0</v>
      </c>
    </row>
    <row r="235" spans="1:84" ht="20.100000000000001" customHeight="1" x14ac:dyDescent="0.15">
      <c r="A235" s="238">
        <v>232</v>
      </c>
      <c r="B235" s="239">
        <v>232</v>
      </c>
      <c r="C235" s="240" t="str">
        <f t="shared" si="239"/>
        <v>S</v>
      </c>
      <c r="D235" s="241"/>
      <c r="E235" s="242" t="str">
        <f>IF(D235="","",COUNTIF($D$4:D235,D235))</f>
        <v/>
      </c>
      <c r="F235" s="306" t="str">
        <f>IF(D235="","",VLOOKUP(D235,'様式A-2'!$B$10:$E$438,4,0))</f>
        <v/>
      </c>
      <c r="G235" s="242"/>
      <c r="H235" s="242"/>
      <c r="I235" s="242"/>
      <c r="J235" s="242"/>
      <c r="K235" s="242">
        <f t="shared" si="240"/>
        <v>0</v>
      </c>
      <c r="L235" s="342"/>
      <c r="M235" s="342"/>
      <c r="N235" s="342"/>
      <c r="O235" s="342"/>
      <c r="P235" s="384"/>
      <c r="Q235" s="243">
        <f t="shared" si="192"/>
        <v>0</v>
      </c>
      <c r="R235" s="244">
        <f t="shared" si="241"/>
        <v>0</v>
      </c>
      <c r="S235" s="244" t="str">
        <f t="shared" si="242"/>
        <v/>
      </c>
      <c r="T235" s="242"/>
      <c r="U235" s="242" t="str">
        <f t="shared" si="243"/>
        <v/>
      </c>
      <c r="V235" s="242" t="str">
        <f t="shared" si="194"/>
        <v/>
      </c>
      <c r="W235" s="242"/>
      <c r="X235" s="242"/>
      <c r="Y235" s="242" t="str">
        <f t="shared" si="244"/>
        <v/>
      </c>
      <c r="Z235" s="242" t="str">
        <f t="shared" si="245"/>
        <v/>
      </c>
      <c r="AA235" s="242" t="str">
        <f t="shared" si="238"/>
        <v/>
      </c>
      <c r="AB235" s="242" t="str">
        <f t="shared" si="246"/>
        <v/>
      </c>
      <c r="AC235" s="242" t="str">
        <f t="shared" si="247"/>
        <v/>
      </c>
      <c r="AD235" s="242" t="str">
        <f t="shared" si="207"/>
        <v/>
      </c>
      <c r="AE235" s="242" t="str">
        <f t="shared" si="208"/>
        <v/>
      </c>
      <c r="AF235" s="242" t="str">
        <f t="shared" si="209"/>
        <v/>
      </c>
      <c r="AG235" s="242"/>
      <c r="AH235" s="243" t="str">
        <f t="shared" si="248"/>
        <v/>
      </c>
      <c r="AI235" s="243" t="str">
        <f t="shared" si="249"/>
        <v/>
      </c>
      <c r="BG235" s="246">
        <f t="shared" si="210"/>
        <v>0</v>
      </c>
      <c r="BH235" s="243">
        <f t="shared" si="211"/>
        <v>0</v>
      </c>
      <c r="BI235" s="243">
        <f t="shared" si="212"/>
        <v>0</v>
      </c>
      <c r="BJ235" s="243">
        <f t="shared" si="213"/>
        <v>0</v>
      </c>
      <c r="BK235" s="347">
        <f t="shared" si="214"/>
        <v>0</v>
      </c>
      <c r="BL235" s="247">
        <f t="shared" si="215"/>
        <v>0</v>
      </c>
      <c r="BM235" s="244">
        <f t="shared" si="216"/>
        <v>0</v>
      </c>
      <c r="BN235" s="244">
        <f t="shared" si="217"/>
        <v>0</v>
      </c>
      <c r="BO235" s="248">
        <f t="shared" si="218"/>
        <v>0</v>
      </c>
      <c r="BP235" s="249">
        <f t="shared" si="219"/>
        <v>0</v>
      </c>
      <c r="BQ235" s="244">
        <f t="shared" si="220"/>
        <v>0</v>
      </c>
      <c r="BR235" s="244">
        <f t="shared" si="221"/>
        <v>0</v>
      </c>
      <c r="BS235" s="250">
        <f t="shared" si="222"/>
        <v>0</v>
      </c>
      <c r="BT235" s="251" t="str">
        <f t="shared" si="223"/>
        <v/>
      </c>
      <c r="BU235" s="346">
        <f t="shared" si="224"/>
        <v>0</v>
      </c>
      <c r="BV235" s="346">
        <f t="shared" si="225"/>
        <v>0</v>
      </c>
      <c r="BW235" s="346">
        <f t="shared" si="226"/>
        <v>0</v>
      </c>
      <c r="BX235" s="348">
        <f t="shared" si="227"/>
        <v>0</v>
      </c>
      <c r="BY235" s="247">
        <f t="shared" si="228"/>
        <v>0</v>
      </c>
      <c r="BZ235" s="244">
        <f t="shared" si="229"/>
        <v>0</v>
      </c>
      <c r="CA235" s="244">
        <f t="shared" si="230"/>
        <v>0</v>
      </c>
      <c r="CB235" s="248">
        <f t="shared" si="231"/>
        <v>0</v>
      </c>
      <c r="CC235" s="247">
        <f t="shared" si="232"/>
        <v>0</v>
      </c>
      <c r="CD235" s="244">
        <f t="shared" si="233"/>
        <v>0</v>
      </c>
      <c r="CE235" s="244">
        <f t="shared" si="234"/>
        <v>0</v>
      </c>
      <c r="CF235" s="244">
        <f t="shared" si="235"/>
        <v>0</v>
      </c>
    </row>
    <row r="236" spans="1:84" ht="20.100000000000001" customHeight="1" x14ac:dyDescent="0.15">
      <c r="A236" s="238">
        <v>233</v>
      </c>
      <c r="B236" s="239">
        <v>233</v>
      </c>
      <c r="C236" s="240" t="str">
        <f t="shared" si="239"/>
        <v>S</v>
      </c>
      <c r="D236" s="241"/>
      <c r="E236" s="242" t="str">
        <f>IF(D236="","",COUNTIF($D$4:D236,D236))</f>
        <v/>
      </c>
      <c r="F236" s="306" t="str">
        <f>IF(D236="","",VLOOKUP(D236,'様式A-2'!$B$10:$E$438,4,0))</f>
        <v/>
      </c>
      <c r="G236" s="242"/>
      <c r="H236" s="242"/>
      <c r="I236" s="242"/>
      <c r="J236" s="242"/>
      <c r="K236" s="242">
        <f t="shared" si="240"/>
        <v>0</v>
      </c>
      <c r="L236" s="342"/>
      <c r="M236" s="342"/>
      <c r="N236" s="342"/>
      <c r="O236" s="342"/>
      <c r="P236" s="384"/>
      <c r="Q236" s="243">
        <f t="shared" si="192"/>
        <v>0</v>
      </c>
      <c r="R236" s="244">
        <f t="shared" si="241"/>
        <v>0</v>
      </c>
      <c r="S236" s="244" t="str">
        <f t="shared" si="242"/>
        <v/>
      </c>
      <c r="T236" s="242"/>
      <c r="U236" s="242" t="str">
        <f t="shared" si="243"/>
        <v/>
      </c>
      <c r="V236" s="242" t="str">
        <f t="shared" si="194"/>
        <v/>
      </c>
      <c r="W236" s="242"/>
      <c r="X236" s="242"/>
      <c r="Y236" s="242" t="str">
        <f t="shared" si="244"/>
        <v/>
      </c>
      <c r="Z236" s="242" t="str">
        <f t="shared" si="245"/>
        <v/>
      </c>
      <c r="AA236" s="242" t="str">
        <f t="shared" si="238"/>
        <v/>
      </c>
      <c r="AB236" s="242" t="str">
        <f t="shared" si="246"/>
        <v/>
      </c>
      <c r="AC236" s="242" t="str">
        <f t="shared" si="247"/>
        <v/>
      </c>
      <c r="AD236" s="242" t="str">
        <f t="shared" si="207"/>
        <v/>
      </c>
      <c r="AE236" s="242" t="str">
        <f t="shared" si="208"/>
        <v/>
      </c>
      <c r="AF236" s="242" t="str">
        <f t="shared" si="209"/>
        <v/>
      </c>
      <c r="AG236" s="242"/>
      <c r="AH236" s="243" t="str">
        <f t="shared" si="248"/>
        <v/>
      </c>
      <c r="AI236" s="243" t="str">
        <f t="shared" si="249"/>
        <v/>
      </c>
      <c r="BG236" s="246">
        <f t="shared" si="210"/>
        <v>0</v>
      </c>
      <c r="BH236" s="243">
        <f t="shared" si="211"/>
        <v>0</v>
      </c>
      <c r="BI236" s="243">
        <f t="shared" si="212"/>
        <v>0</v>
      </c>
      <c r="BJ236" s="243">
        <f t="shared" si="213"/>
        <v>0</v>
      </c>
      <c r="BK236" s="347">
        <f t="shared" si="214"/>
        <v>0</v>
      </c>
      <c r="BL236" s="247">
        <f t="shared" si="215"/>
        <v>0</v>
      </c>
      <c r="BM236" s="244">
        <f t="shared" si="216"/>
        <v>0</v>
      </c>
      <c r="BN236" s="244">
        <f t="shared" si="217"/>
        <v>0</v>
      </c>
      <c r="BO236" s="248">
        <f t="shared" si="218"/>
        <v>0</v>
      </c>
      <c r="BP236" s="249">
        <f t="shared" si="219"/>
        <v>0</v>
      </c>
      <c r="BQ236" s="244">
        <f t="shared" si="220"/>
        <v>0</v>
      </c>
      <c r="BR236" s="244">
        <f t="shared" si="221"/>
        <v>0</v>
      </c>
      <c r="BS236" s="250">
        <f t="shared" si="222"/>
        <v>0</v>
      </c>
      <c r="BT236" s="251" t="str">
        <f t="shared" si="223"/>
        <v/>
      </c>
      <c r="BU236" s="346">
        <f t="shared" si="224"/>
        <v>0</v>
      </c>
      <c r="BV236" s="346">
        <f t="shared" si="225"/>
        <v>0</v>
      </c>
      <c r="BW236" s="346">
        <f t="shared" si="226"/>
        <v>0</v>
      </c>
      <c r="BX236" s="348">
        <f t="shared" si="227"/>
        <v>0</v>
      </c>
      <c r="BY236" s="247">
        <f t="shared" si="228"/>
        <v>0</v>
      </c>
      <c r="BZ236" s="244">
        <f t="shared" si="229"/>
        <v>0</v>
      </c>
      <c r="CA236" s="244">
        <f t="shared" si="230"/>
        <v>0</v>
      </c>
      <c r="CB236" s="248">
        <f t="shared" si="231"/>
        <v>0</v>
      </c>
      <c r="CC236" s="247">
        <f t="shared" si="232"/>
        <v>0</v>
      </c>
      <c r="CD236" s="244">
        <f t="shared" si="233"/>
        <v>0</v>
      </c>
      <c r="CE236" s="244">
        <f t="shared" si="234"/>
        <v>0</v>
      </c>
      <c r="CF236" s="244">
        <f t="shared" si="235"/>
        <v>0</v>
      </c>
    </row>
    <row r="237" spans="1:84" ht="20.100000000000001" customHeight="1" x14ac:dyDescent="0.15">
      <c r="A237" s="238">
        <v>234</v>
      </c>
      <c r="B237" s="239">
        <v>234</v>
      </c>
      <c r="C237" s="240" t="str">
        <f t="shared" si="239"/>
        <v>S</v>
      </c>
      <c r="D237" s="241"/>
      <c r="E237" s="242" t="str">
        <f>IF(D237="","",COUNTIF($D$4:D237,D237))</f>
        <v/>
      </c>
      <c r="F237" s="306" t="str">
        <f>IF(D237="","",VLOOKUP(D237,'様式A-2'!$B$10:$E$438,4,0))</f>
        <v/>
      </c>
      <c r="G237" s="242"/>
      <c r="H237" s="242"/>
      <c r="I237" s="242"/>
      <c r="J237" s="242"/>
      <c r="K237" s="242">
        <f t="shared" si="240"/>
        <v>0</v>
      </c>
      <c r="L237" s="342"/>
      <c r="M237" s="342"/>
      <c r="N237" s="342"/>
      <c r="O237" s="342"/>
      <c r="P237" s="384"/>
      <c r="Q237" s="243">
        <f t="shared" si="192"/>
        <v>0</v>
      </c>
      <c r="R237" s="244">
        <f t="shared" si="241"/>
        <v>0</v>
      </c>
      <c r="S237" s="244" t="str">
        <f t="shared" si="242"/>
        <v/>
      </c>
      <c r="T237" s="242"/>
      <c r="U237" s="242" t="str">
        <f t="shared" si="243"/>
        <v/>
      </c>
      <c r="V237" s="242" t="str">
        <f t="shared" si="194"/>
        <v/>
      </c>
      <c r="W237" s="242"/>
      <c r="X237" s="242"/>
      <c r="Y237" s="242" t="str">
        <f t="shared" si="244"/>
        <v/>
      </c>
      <c r="Z237" s="242" t="str">
        <f t="shared" si="245"/>
        <v/>
      </c>
      <c r="AA237" s="242" t="str">
        <f t="shared" si="238"/>
        <v/>
      </c>
      <c r="AB237" s="242" t="str">
        <f t="shared" si="246"/>
        <v/>
      </c>
      <c r="AC237" s="242" t="str">
        <f t="shared" si="247"/>
        <v/>
      </c>
      <c r="AD237" s="242" t="str">
        <f t="shared" si="207"/>
        <v/>
      </c>
      <c r="AE237" s="242" t="str">
        <f t="shared" si="208"/>
        <v/>
      </c>
      <c r="AF237" s="242" t="str">
        <f t="shared" si="209"/>
        <v/>
      </c>
      <c r="AG237" s="242"/>
      <c r="AH237" s="243" t="str">
        <f t="shared" si="248"/>
        <v/>
      </c>
      <c r="AI237" s="243" t="str">
        <f t="shared" si="249"/>
        <v/>
      </c>
      <c r="BG237" s="246">
        <f t="shared" si="210"/>
        <v>0</v>
      </c>
      <c r="BH237" s="243">
        <f t="shared" si="211"/>
        <v>0</v>
      </c>
      <c r="BI237" s="243">
        <f t="shared" si="212"/>
        <v>0</v>
      </c>
      <c r="BJ237" s="243">
        <f t="shared" si="213"/>
        <v>0</v>
      </c>
      <c r="BK237" s="347">
        <f t="shared" si="214"/>
        <v>0</v>
      </c>
      <c r="BL237" s="247">
        <f t="shared" si="215"/>
        <v>0</v>
      </c>
      <c r="BM237" s="244">
        <f t="shared" si="216"/>
        <v>0</v>
      </c>
      <c r="BN237" s="244">
        <f t="shared" si="217"/>
        <v>0</v>
      </c>
      <c r="BO237" s="248">
        <f t="shared" si="218"/>
        <v>0</v>
      </c>
      <c r="BP237" s="249">
        <f t="shared" si="219"/>
        <v>0</v>
      </c>
      <c r="BQ237" s="244">
        <f t="shared" si="220"/>
        <v>0</v>
      </c>
      <c r="BR237" s="244">
        <f t="shared" si="221"/>
        <v>0</v>
      </c>
      <c r="BS237" s="250">
        <f t="shared" si="222"/>
        <v>0</v>
      </c>
      <c r="BT237" s="251" t="str">
        <f t="shared" si="223"/>
        <v/>
      </c>
      <c r="BU237" s="346">
        <f t="shared" si="224"/>
        <v>0</v>
      </c>
      <c r="BV237" s="346">
        <f t="shared" si="225"/>
        <v>0</v>
      </c>
      <c r="BW237" s="346">
        <f t="shared" si="226"/>
        <v>0</v>
      </c>
      <c r="BX237" s="348">
        <f t="shared" si="227"/>
        <v>0</v>
      </c>
      <c r="BY237" s="247">
        <f t="shared" si="228"/>
        <v>0</v>
      </c>
      <c r="BZ237" s="244">
        <f t="shared" si="229"/>
        <v>0</v>
      </c>
      <c r="CA237" s="244">
        <f t="shared" si="230"/>
        <v>0</v>
      </c>
      <c r="CB237" s="248">
        <f t="shared" si="231"/>
        <v>0</v>
      </c>
      <c r="CC237" s="247">
        <f t="shared" si="232"/>
        <v>0</v>
      </c>
      <c r="CD237" s="244">
        <f t="shared" si="233"/>
        <v>0</v>
      </c>
      <c r="CE237" s="244">
        <f t="shared" si="234"/>
        <v>0</v>
      </c>
      <c r="CF237" s="244">
        <f t="shared" si="235"/>
        <v>0</v>
      </c>
    </row>
    <row r="238" spans="1:84" ht="20.100000000000001" customHeight="1" x14ac:dyDescent="0.15">
      <c r="A238" s="238">
        <v>235</v>
      </c>
      <c r="B238" s="239">
        <v>235</v>
      </c>
      <c r="C238" s="240" t="str">
        <f t="shared" si="239"/>
        <v>S</v>
      </c>
      <c r="D238" s="241"/>
      <c r="E238" s="242" t="str">
        <f>IF(D238="","",COUNTIF($D$4:D238,D238))</f>
        <v/>
      </c>
      <c r="F238" s="306" t="str">
        <f>IF(D238="","",VLOOKUP(D238,'様式A-2'!$B$10:$E$438,4,0))</f>
        <v/>
      </c>
      <c r="G238" s="242"/>
      <c r="H238" s="242"/>
      <c r="I238" s="242"/>
      <c r="J238" s="242"/>
      <c r="K238" s="242">
        <f t="shared" si="240"/>
        <v>0</v>
      </c>
      <c r="L238" s="342"/>
      <c r="M238" s="342"/>
      <c r="N238" s="342"/>
      <c r="O238" s="342"/>
      <c r="P238" s="384"/>
      <c r="Q238" s="243">
        <f t="shared" si="192"/>
        <v>0</v>
      </c>
      <c r="R238" s="244">
        <f t="shared" si="241"/>
        <v>0</v>
      </c>
      <c r="S238" s="244" t="str">
        <f t="shared" si="242"/>
        <v/>
      </c>
      <c r="T238" s="242"/>
      <c r="U238" s="242" t="str">
        <f t="shared" si="243"/>
        <v/>
      </c>
      <c r="V238" s="242" t="str">
        <f t="shared" si="194"/>
        <v/>
      </c>
      <c r="W238" s="242"/>
      <c r="X238" s="242"/>
      <c r="Y238" s="242" t="str">
        <f t="shared" si="244"/>
        <v/>
      </c>
      <c r="Z238" s="242" t="str">
        <f t="shared" si="245"/>
        <v/>
      </c>
      <c r="AA238" s="242" t="str">
        <f t="shared" si="238"/>
        <v/>
      </c>
      <c r="AB238" s="242" t="str">
        <f t="shared" si="246"/>
        <v/>
      </c>
      <c r="AC238" s="242" t="str">
        <f t="shared" si="247"/>
        <v/>
      </c>
      <c r="AD238" s="242" t="str">
        <f t="shared" si="207"/>
        <v/>
      </c>
      <c r="AE238" s="242" t="str">
        <f t="shared" si="208"/>
        <v/>
      </c>
      <c r="AF238" s="242" t="str">
        <f t="shared" si="209"/>
        <v/>
      </c>
      <c r="AG238" s="242"/>
      <c r="AH238" s="243" t="str">
        <f t="shared" si="248"/>
        <v/>
      </c>
      <c r="AI238" s="243" t="str">
        <f t="shared" si="249"/>
        <v/>
      </c>
      <c r="BG238" s="246">
        <f t="shared" si="210"/>
        <v>0</v>
      </c>
      <c r="BH238" s="243">
        <f t="shared" si="211"/>
        <v>0</v>
      </c>
      <c r="BI238" s="243">
        <f t="shared" si="212"/>
        <v>0</v>
      </c>
      <c r="BJ238" s="243">
        <f t="shared" si="213"/>
        <v>0</v>
      </c>
      <c r="BK238" s="347">
        <f t="shared" si="214"/>
        <v>0</v>
      </c>
      <c r="BL238" s="247">
        <f t="shared" si="215"/>
        <v>0</v>
      </c>
      <c r="BM238" s="244">
        <f t="shared" si="216"/>
        <v>0</v>
      </c>
      <c r="BN238" s="244">
        <f t="shared" si="217"/>
        <v>0</v>
      </c>
      <c r="BO238" s="248">
        <f t="shared" si="218"/>
        <v>0</v>
      </c>
      <c r="BP238" s="249">
        <f t="shared" si="219"/>
        <v>0</v>
      </c>
      <c r="BQ238" s="244">
        <f t="shared" si="220"/>
        <v>0</v>
      </c>
      <c r="BR238" s="244">
        <f t="shared" si="221"/>
        <v>0</v>
      </c>
      <c r="BS238" s="250">
        <f t="shared" si="222"/>
        <v>0</v>
      </c>
      <c r="BT238" s="251" t="str">
        <f t="shared" si="223"/>
        <v/>
      </c>
      <c r="BU238" s="346">
        <f t="shared" si="224"/>
        <v>0</v>
      </c>
      <c r="BV238" s="346">
        <f t="shared" si="225"/>
        <v>0</v>
      </c>
      <c r="BW238" s="346">
        <f t="shared" si="226"/>
        <v>0</v>
      </c>
      <c r="BX238" s="348">
        <f t="shared" si="227"/>
        <v>0</v>
      </c>
      <c r="BY238" s="247">
        <f t="shared" si="228"/>
        <v>0</v>
      </c>
      <c r="BZ238" s="244">
        <f t="shared" si="229"/>
        <v>0</v>
      </c>
      <c r="CA238" s="244">
        <f t="shared" si="230"/>
        <v>0</v>
      </c>
      <c r="CB238" s="248">
        <f t="shared" si="231"/>
        <v>0</v>
      </c>
      <c r="CC238" s="247">
        <f t="shared" si="232"/>
        <v>0</v>
      </c>
      <c r="CD238" s="244">
        <f t="shared" si="233"/>
        <v>0</v>
      </c>
      <c r="CE238" s="244">
        <f t="shared" si="234"/>
        <v>0</v>
      </c>
      <c r="CF238" s="244">
        <f t="shared" si="235"/>
        <v>0</v>
      </c>
    </row>
    <row r="239" spans="1:84" ht="20.100000000000001" customHeight="1" x14ac:dyDescent="0.15">
      <c r="A239" s="238">
        <v>236</v>
      </c>
      <c r="B239" s="239">
        <v>236</v>
      </c>
      <c r="C239" s="240" t="str">
        <f t="shared" si="239"/>
        <v>S</v>
      </c>
      <c r="D239" s="241"/>
      <c r="E239" s="242" t="str">
        <f>IF(D239="","",COUNTIF($D$4:D239,D239))</f>
        <v/>
      </c>
      <c r="F239" s="306" t="str">
        <f>IF(D239="","",VLOOKUP(D239,'様式A-2'!$B$10:$E$438,4,0))</f>
        <v/>
      </c>
      <c r="G239" s="242"/>
      <c r="H239" s="242"/>
      <c r="I239" s="242"/>
      <c r="J239" s="242"/>
      <c r="K239" s="242">
        <f t="shared" si="240"/>
        <v>0</v>
      </c>
      <c r="L239" s="342"/>
      <c r="M239" s="342"/>
      <c r="N239" s="342"/>
      <c r="O239" s="342"/>
      <c r="P239" s="384"/>
      <c r="Q239" s="243">
        <f t="shared" si="192"/>
        <v>0</v>
      </c>
      <c r="R239" s="244">
        <f t="shared" si="241"/>
        <v>0</v>
      </c>
      <c r="S239" s="244" t="str">
        <f t="shared" si="242"/>
        <v/>
      </c>
      <c r="T239" s="242"/>
      <c r="U239" s="242" t="str">
        <f t="shared" si="243"/>
        <v/>
      </c>
      <c r="V239" s="242" t="str">
        <f t="shared" si="194"/>
        <v/>
      </c>
      <c r="W239" s="242"/>
      <c r="X239" s="242"/>
      <c r="Y239" s="242" t="str">
        <f t="shared" si="244"/>
        <v/>
      </c>
      <c r="Z239" s="242" t="str">
        <f t="shared" si="245"/>
        <v/>
      </c>
      <c r="AA239" s="242" t="str">
        <f t="shared" si="238"/>
        <v/>
      </c>
      <c r="AB239" s="242" t="str">
        <f t="shared" si="246"/>
        <v/>
      </c>
      <c r="AC239" s="242" t="str">
        <f t="shared" si="247"/>
        <v/>
      </c>
      <c r="AD239" s="242" t="str">
        <f t="shared" si="207"/>
        <v/>
      </c>
      <c r="AE239" s="242" t="str">
        <f t="shared" si="208"/>
        <v/>
      </c>
      <c r="AF239" s="242" t="str">
        <f t="shared" si="209"/>
        <v/>
      </c>
      <c r="AG239" s="242"/>
      <c r="AH239" s="243" t="str">
        <f t="shared" si="248"/>
        <v/>
      </c>
      <c r="AI239" s="243" t="str">
        <f t="shared" si="249"/>
        <v/>
      </c>
      <c r="BG239" s="246">
        <f t="shared" si="210"/>
        <v>0</v>
      </c>
      <c r="BH239" s="243">
        <f t="shared" si="211"/>
        <v>0</v>
      </c>
      <c r="BI239" s="243">
        <f t="shared" si="212"/>
        <v>0</v>
      </c>
      <c r="BJ239" s="243">
        <f t="shared" si="213"/>
        <v>0</v>
      </c>
      <c r="BK239" s="347">
        <f t="shared" si="214"/>
        <v>0</v>
      </c>
      <c r="BL239" s="247">
        <f t="shared" si="215"/>
        <v>0</v>
      </c>
      <c r="BM239" s="244">
        <f t="shared" si="216"/>
        <v>0</v>
      </c>
      <c r="BN239" s="244">
        <f t="shared" si="217"/>
        <v>0</v>
      </c>
      <c r="BO239" s="248">
        <f t="shared" si="218"/>
        <v>0</v>
      </c>
      <c r="BP239" s="249">
        <f t="shared" si="219"/>
        <v>0</v>
      </c>
      <c r="BQ239" s="244">
        <f t="shared" si="220"/>
        <v>0</v>
      </c>
      <c r="BR239" s="244">
        <f t="shared" si="221"/>
        <v>0</v>
      </c>
      <c r="BS239" s="250">
        <f t="shared" si="222"/>
        <v>0</v>
      </c>
      <c r="BT239" s="251" t="str">
        <f t="shared" si="223"/>
        <v/>
      </c>
      <c r="BU239" s="346">
        <f t="shared" si="224"/>
        <v>0</v>
      </c>
      <c r="BV239" s="346">
        <f t="shared" si="225"/>
        <v>0</v>
      </c>
      <c r="BW239" s="346">
        <f t="shared" si="226"/>
        <v>0</v>
      </c>
      <c r="BX239" s="348">
        <f t="shared" si="227"/>
        <v>0</v>
      </c>
      <c r="BY239" s="247">
        <f t="shared" si="228"/>
        <v>0</v>
      </c>
      <c r="BZ239" s="244">
        <f t="shared" si="229"/>
        <v>0</v>
      </c>
      <c r="CA239" s="244">
        <f t="shared" si="230"/>
        <v>0</v>
      </c>
      <c r="CB239" s="248">
        <f t="shared" si="231"/>
        <v>0</v>
      </c>
      <c r="CC239" s="247">
        <f t="shared" si="232"/>
        <v>0</v>
      </c>
      <c r="CD239" s="244">
        <f t="shared" si="233"/>
        <v>0</v>
      </c>
      <c r="CE239" s="244">
        <f t="shared" si="234"/>
        <v>0</v>
      </c>
      <c r="CF239" s="244">
        <f t="shared" si="235"/>
        <v>0</v>
      </c>
    </row>
    <row r="240" spans="1:84" ht="20.100000000000001" customHeight="1" x14ac:dyDescent="0.15">
      <c r="A240" s="238">
        <v>237</v>
      </c>
      <c r="B240" s="239">
        <v>237</v>
      </c>
      <c r="C240" s="240" t="str">
        <f t="shared" si="239"/>
        <v>S</v>
      </c>
      <c r="D240" s="241"/>
      <c r="E240" s="242" t="str">
        <f>IF(D240="","",COUNTIF($D$4:D240,D240))</f>
        <v/>
      </c>
      <c r="F240" s="306" t="str">
        <f>IF(D240="","",VLOOKUP(D240,'様式A-2'!$B$10:$E$438,4,0))</f>
        <v/>
      </c>
      <c r="G240" s="242"/>
      <c r="H240" s="242"/>
      <c r="I240" s="242"/>
      <c r="J240" s="242"/>
      <c r="K240" s="242">
        <f t="shared" si="240"/>
        <v>0</v>
      </c>
      <c r="L240" s="342"/>
      <c r="M240" s="342"/>
      <c r="N240" s="342"/>
      <c r="O240" s="342"/>
      <c r="P240" s="384"/>
      <c r="Q240" s="243">
        <f t="shared" ref="Q240:Q303" si="250">IF(C240="","",IF(J240="ひび割れ","幅"&amp;TEXT(L240,"0.0")&amp;"mm×長さ"&amp;TEXT(M240,"0.0")&amp;"m",IF(N240="",P240,IF(J240="その他",P240&amp;"、"&amp;TEXT(N240,"0.0")&amp;"m×"&amp;TEXT(O240,"0.0")&amp;"m ",TEXT(N240,"0.0")&amp;"m×"&amp;TEXT(O240,"0.0")&amp;"m "&amp;P240))))</f>
        <v>0</v>
      </c>
      <c r="R240" s="244">
        <f t="shared" si="241"/>
        <v>0</v>
      </c>
      <c r="S240" s="244" t="str">
        <f t="shared" si="242"/>
        <v/>
      </c>
      <c r="T240" s="242"/>
      <c r="U240" s="242" t="str">
        <f t="shared" si="243"/>
        <v/>
      </c>
      <c r="V240" s="242" t="str">
        <f t="shared" si="194"/>
        <v/>
      </c>
      <c r="W240" s="242"/>
      <c r="X240" s="242"/>
      <c r="Y240" s="242" t="str">
        <f t="shared" si="244"/>
        <v/>
      </c>
      <c r="Z240" s="242" t="str">
        <f t="shared" si="245"/>
        <v/>
      </c>
      <c r="AA240" s="242" t="str">
        <f t="shared" si="238"/>
        <v/>
      </c>
      <c r="AB240" s="242" t="str">
        <f t="shared" si="246"/>
        <v/>
      </c>
      <c r="AC240" s="242" t="str">
        <f t="shared" si="247"/>
        <v/>
      </c>
      <c r="AD240" s="242" t="str">
        <f t="shared" si="207"/>
        <v/>
      </c>
      <c r="AE240" s="242" t="str">
        <f t="shared" si="208"/>
        <v/>
      </c>
      <c r="AF240" s="242" t="str">
        <f t="shared" si="209"/>
        <v/>
      </c>
      <c r="AG240" s="242"/>
      <c r="AH240" s="243" t="str">
        <f t="shared" si="248"/>
        <v/>
      </c>
      <c r="AI240" s="243" t="str">
        <f t="shared" si="249"/>
        <v/>
      </c>
      <c r="BG240" s="246">
        <f t="shared" si="210"/>
        <v>0</v>
      </c>
      <c r="BH240" s="243">
        <f t="shared" si="211"/>
        <v>0</v>
      </c>
      <c r="BI240" s="243">
        <f t="shared" si="212"/>
        <v>0</v>
      </c>
      <c r="BJ240" s="243">
        <f t="shared" si="213"/>
        <v>0</v>
      </c>
      <c r="BK240" s="347">
        <f t="shared" si="214"/>
        <v>0</v>
      </c>
      <c r="BL240" s="247">
        <f t="shared" si="215"/>
        <v>0</v>
      </c>
      <c r="BM240" s="244">
        <f t="shared" si="216"/>
        <v>0</v>
      </c>
      <c r="BN240" s="244">
        <f t="shared" si="217"/>
        <v>0</v>
      </c>
      <c r="BO240" s="248">
        <f t="shared" si="218"/>
        <v>0</v>
      </c>
      <c r="BP240" s="249">
        <f t="shared" si="219"/>
        <v>0</v>
      </c>
      <c r="BQ240" s="244">
        <f t="shared" si="220"/>
        <v>0</v>
      </c>
      <c r="BR240" s="244">
        <f t="shared" si="221"/>
        <v>0</v>
      </c>
      <c r="BS240" s="250">
        <f t="shared" si="222"/>
        <v>0</v>
      </c>
      <c r="BT240" s="251" t="str">
        <f t="shared" si="223"/>
        <v/>
      </c>
      <c r="BU240" s="346">
        <f t="shared" si="224"/>
        <v>0</v>
      </c>
      <c r="BV240" s="346">
        <f t="shared" si="225"/>
        <v>0</v>
      </c>
      <c r="BW240" s="346">
        <f t="shared" si="226"/>
        <v>0</v>
      </c>
      <c r="BX240" s="348">
        <f t="shared" si="227"/>
        <v>0</v>
      </c>
      <c r="BY240" s="247">
        <f t="shared" si="228"/>
        <v>0</v>
      </c>
      <c r="BZ240" s="244">
        <f t="shared" si="229"/>
        <v>0</v>
      </c>
      <c r="CA240" s="244">
        <f t="shared" si="230"/>
        <v>0</v>
      </c>
      <c r="CB240" s="248">
        <f t="shared" si="231"/>
        <v>0</v>
      </c>
      <c r="CC240" s="247">
        <f t="shared" si="232"/>
        <v>0</v>
      </c>
      <c r="CD240" s="244">
        <f t="shared" si="233"/>
        <v>0</v>
      </c>
      <c r="CE240" s="244">
        <f t="shared" si="234"/>
        <v>0</v>
      </c>
      <c r="CF240" s="244">
        <f t="shared" si="235"/>
        <v>0</v>
      </c>
    </row>
    <row r="241" spans="1:84" ht="20.100000000000001" customHeight="1" x14ac:dyDescent="0.15">
      <c r="A241" s="238">
        <v>238</v>
      </c>
      <c r="B241" s="239">
        <v>238</v>
      </c>
      <c r="C241" s="240" t="str">
        <f t="shared" si="239"/>
        <v>S</v>
      </c>
      <c r="D241" s="241"/>
      <c r="E241" s="242" t="str">
        <f>IF(D241="","",COUNTIF($D$4:D241,D241))</f>
        <v/>
      </c>
      <c r="F241" s="306" t="str">
        <f>IF(D241="","",VLOOKUP(D241,'様式A-2'!$B$10:$E$438,4,0))</f>
        <v/>
      </c>
      <c r="G241" s="242"/>
      <c r="H241" s="242"/>
      <c r="I241" s="242"/>
      <c r="J241" s="242"/>
      <c r="K241" s="242">
        <f t="shared" si="240"/>
        <v>0</v>
      </c>
      <c r="L241" s="342"/>
      <c r="M241" s="342"/>
      <c r="N241" s="342"/>
      <c r="O241" s="342"/>
      <c r="P241" s="384"/>
      <c r="Q241" s="243">
        <f t="shared" si="250"/>
        <v>0</v>
      </c>
      <c r="R241" s="244">
        <f t="shared" si="241"/>
        <v>0</v>
      </c>
      <c r="S241" s="244" t="str">
        <f t="shared" si="242"/>
        <v/>
      </c>
      <c r="T241" s="242"/>
      <c r="U241" s="242" t="str">
        <f t="shared" si="243"/>
        <v/>
      </c>
      <c r="V241" s="242" t="str">
        <f t="shared" si="194"/>
        <v/>
      </c>
      <c r="W241" s="242"/>
      <c r="X241" s="242"/>
      <c r="Y241" s="242" t="str">
        <f t="shared" si="244"/>
        <v/>
      </c>
      <c r="Z241" s="242" t="str">
        <f t="shared" si="245"/>
        <v/>
      </c>
      <c r="AA241" s="242" t="str">
        <f t="shared" si="238"/>
        <v/>
      </c>
      <c r="AB241" s="242" t="str">
        <f t="shared" si="246"/>
        <v/>
      </c>
      <c r="AC241" s="242" t="str">
        <f t="shared" si="247"/>
        <v/>
      </c>
      <c r="AD241" s="242" t="str">
        <f t="shared" si="207"/>
        <v/>
      </c>
      <c r="AE241" s="242" t="str">
        <f t="shared" si="208"/>
        <v/>
      </c>
      <c r="AF241" s="242" t="str">
        <f t="shared" si="209"/>
        <v/>
      </c>
      <c r="AG241" s="242"/>
      <c r="AH241" s="243" t="str">
        <f t="shared" si="248"/>
        <v/>
      </c>
      <c r="AI241" s="243" t="str">
        <f t="shared" si="249"/>
        <v/>
      </c>
      <c r="BG241" s="246">
        <f t="shared" si="210"/>
        <v>0</v>
      </c>
      <c r="BH241" s="243">
        <f t="shared" si="211"/>
        <v>0</v>
      </c>
      <c r="BI241" s="243">
        <f t="shared" si="212"/>
        <v>0</v>
      </c>
      <c r="BJ241" s="243">
        <f t="shared" si="213"/>
        <v>0</v>
      </c>
      <c r="BK241" s="347">
        <f t="shared" si="214"/>
        <v>0</v>
      </c>
      <c r="BL241" s="247">
        <f t="shared" si="215"/>
        <v>0</v>
      </c>
      <c r="BM241" s="244">
        <f t="shared" si="216"/>
        <v>0</v>
      </c>
      <c r="BN241" s="244">
        <f t="shared" si="217"/>
        <v>0</v>
      </c>
      <c r="BO241" s="248">
        <f t="shared" si="218"/>
        <v>0</v>
      </c>
      <c r="BP241" s="249">
        <f t="shared" si="219"/>
        <v>0</v>
      </c>
      <c r="BQ241" s="244">
        <f t="shared" si="220"/>
        <v>0</v>
      </c>
      <c r="BR241" s="244">
        <f t="shared" si="221"/>
        <v>0</v>
      </c>
      <c r="BS241" s="250">
        <f t="shared" si="222"/>
        <v>0</v>
      </c>
      <c r="BT241" s="251" t="str">
        <f t="shared" si="223"/>
        <v/>
      </c>
      <c r="BU241" s="346">
        <f t="shared" si="224"/>
        <v>0</v>
      </c>
      <c r="BV241" s="346">
        <f t="shared" si="225"/>
        <v>0</v>
      </c>
      <c r="BW241" s="346">
        <f t="shared" si="226"/>
        <v>0</v>
      </c>
      <c r="BX241" s="348">
        <f t="shared" si="227"/>
        <v>0</v>
      </c>
      <c r="BY241" s="247">
        <f t="shared" si="228"/>
        <v>0</v>
      </c>
      <c r="BZ241" s="244">
        <f t="shared" si="229"/>
        <v>0</v>
      </c>
      <c r="CA241" s="244">
        <f t="shared" si="230"/>
        <v>0</v>
      </c>
      <c r="CB241" s="248">
        <f t="shared" si="231"/>
        <v>0</v>
      </c>
      <c r="CC241" s="247">
        <f t="shared" si="232"/>
        <v>0</v>
      </c>
      <c r="CD241" s="244">
        <f t="shared" si="233"/>
        <v>0</v>
      </c>
      <c r="CE241" s="244">
        <f t="shared" si="234"/>
        <v>0</v>
      </c>
      <c r="CF241" s="244">
        <f t="shared" si="235"/>
        <v>0</v>
      </c>
    </row>
    <row r="242" spans="1:84" ht="20.100000000000001" customHeight="1" x14ac:dyDescent="0.15">
      <c r="A242" s="238">
        <v>239</v>
      </c>
      <c r="B242" s="239">
        <v>239</v>
      </c>
      <c r="C242" s="240" t="str">
        <f t="shared" si="239"/>
        <v>S</v>
      </c>
      <c r="D242" s="241"/>
      <c r="E242" s="242" t="str">
        <f>IF(D242="","",COUNTIF($D$4:D242,D242))</f>
        <v/>
      </c>
      <c r="F242" s="306" t="str">
        <f>IF(D242="","",VLOOKUP(D242,'様式A-2'!$B$10:$E$438,4,0))</f>
        <v/>
      </c>
      <c r="G242" s="242"/>
      <c r="H242" s="242"/>
      <c r="I242" s="242"/>
      <c r="J242" s="242"/>
      <c r="K242" s="242">
        <f t="shared" si="240"/>
        <v>0</v>
      </c>
      <c r="L242" s="342"/>
      <c r="M242" s="342"/>
      <c r="N242" s="342"/>
      <c r="O242" s="342"/>
      <c r="P242" s="384"/>
      <c r="Q242" s="243">
        <f t="shared" si="250"/>
        <v>0</v>
      </c>
      <c r="R242" s="244">
        <f t="shared" si="241"/>
        <v>0</v>
      </c>
      <c r="S242" s="244" t="str">
        <f t="shared" si="242"/>
        <v/>
      </c>
      <c r="T242" s="242"/>
      <c r="U242" s="242" t="str">
        <f t="shared" si="243"/>
        <v/>
      </c>
      <c r="V242" s="242" t="str">
        <f t="shared" si="194"/>
        <v/>
      </c>
      <c r="W242" s="242"/>
      <c r="X242" s="242"/>
      <c r="Y242" s="242" t="str">
        <f t="shared" si="244"/>
        <v/>
      </c>
      <c r="Z242" s="242" t="str">
        <f t="shared" si="245"/>
        <v/>
      </c>
      <c r="AA242" s="242" t="str">
        <f t="shared" si="238"/>
        <v/>
      </c>
      <c r="AB242" s="242" t="str">
        <f t="shared" si="246"/>
        <v/>
      </c>
      <c r="AC242" s="242" t="str">
        <f t="shared" si="247"/>
        <v/>
      </c>
      <c r="AD242" s="242" t="str">
        <f t="shared" si="207"/>
        <v/>
      </c>
      <c r="AE242" s="242" t="str">
        <f t="shared" si="208"/>
        <v/>
      </c>
      <c r="AF242" s="242" t="str">
        <f t="shared" si="209"/>
        <v/>
      </c>
      <c r="AG242" s="242"/>
      <c r="AH242" s="243" t="str">
        <f t="shared" si="248"/>
        <v/>
      </c>
      <c r="AI242" s="243" t="str">
        <f t="shared" si="249"/>
        <v/>
      </c>
      <c r="BG242" s="246">
        <f t="shared" si="210"/>
        <v>0</v>
      </c>
      <c r="BH242" s="243">
        <f t="shared" si="211"/>
        <v>0</v>
      </c>
      <c r="BI242" s="243">
        <f t="shared" si="212"/>
        <v>0</v>
      </c>
      <c r="BJ242" s="243">
        <f t="shared" si="213"/>
        <v>0</v>
      </c>
      <c r="BK242" s="347">
        <f t="shared" si="214"/>
        <v>0</v>
      </c>
      <c r="BL242" s="247">
        <f t="shared" si="215"/>
        <v>0</v>
      </c>
      <c r="BM242" s="244">
        <f t="shared" si="216"/>
        <v>0</v>
      </c>
      <c r="BN242" s="244">
        <f t="shared" si="217"/>
        <v>0</v>
      </c>
      <c r="BO242" s="248">
        <f t="shared" si="218"/>
        <v>0</v>
      </c>
      <c r="BP242" s="249">
        <f t="shared" si="219"/>
        <v>0</v>
      </c>
      <c r="BQ242" s="244">
        <f t="shared" si="220"/>
        <v>0</v>
      </c>
      <c r="BR242" s="244">
        <f t="shared" si="221"/>
        <v>0</v>
      </c>
      <c r="BS242" s="250">
        <f t="shared" si="222"/>
        <v>0</v>
      </c>
      <c r="BT242" s="251" t="str">
        <f t="shared" si="223"/>
        <v/>
      </c>
      <c r="BU242" s="346">
        <f t="shared" si="224"/>
        <v>0</v>
      </c>
      <c r="BV242" s="346">
        <f t="shared" si="225"/>
        <v>0</v>
      </c>
      <c r="BW242" s="346">
        <f t="shared" si="226"/>
        <v>0</v>
      </c>
      <c r="BX242" s="348">
        <f t="shared" si="227"/>
        <v>0</v>
      </c>
      <c r="BY242" s="247">
        <f t="shared" si="228"/>
        <v>0</v>
      </c>
      <c r="BZ242" s="244">
        <f t="shared" si="229"/>
        <v>0</v>
      </c>
      <c r="CA242" s="244">
        <f t="shared" si="230"/>
        <v>0</v>
      </c>
      <c r="CB242" s="248">
        <f t="shared" si="231"/>
        <v>0</v>
      </c>
      <c r="CC242" s="247">
        <f t="shared" si="232"/>
        <v>0</v>
      </c>
      <c r="CD242" s="244">
        <f t="shared" si="233"/>
        <v>0</v>
      </c>
      <c r="CE242" s="244">
        <f t="shared" si="234"/>
        <v>0</v>
      </c>
      <c r="CF242" s="244">
        <f t="shared" si="235"/>
        <v>0</v>
      </c>
    </row>
    <row r="243" spans="1:84" ht="20.100000000000001" customHeight="1" x14ac:dyDescent="0.15">
      <c r="A243" s="238">
        <v>240</v>
      </c>
      <c r="B243" s="239">
        <v>240</v>
      </c>
      <c r="C243" s="240" t="str">
        <f t="shared" si="239"/>
        <v>S</v>
      </c>
      <c r="D243" s="241"/>
      <c r="E243" s="242" t="str">
        <f>IF(D243="","",COUNTIF($D$4:D243,D243))</f>
        <v/>
      </c>
      <c r="F243" s="306" t="str">
        <f>IF(D243="","",VLOOKUP(D243,'様式A-2'!$B$10:$E$438,4,0))</f>
        <v/>
      </c>
      <c r="G243" s="242"/>
      <c r="H243" s="242"/>
      <c r="I243" s="242"/>
      <c r="J243" s="242"/>
      <c r="K243" s="242">
        <f t="shared" si="240"/>
        <v>0</v>
      </c>
      <c r="L243" s="342"/>
      <c r="M243" s="342"/>
      <c r="N243" s="342"/>
      <c r="O243" s="342"/>
      <c r="P243" s="384"/>
      <c r="Q243" s="243">
        <f t="shared" si="250"/>
        <v>0</v>
      </c>
      <c r="R243" s="244">
        <f t="shared" si="241"/>
        <v>0</v>
      </c>
      <c r="S243" s="244" t="str">
        <f t="shared" si="242"/>
        <v/>
      </c>
      <c r="T243" s="242"/>
      <c r="U243" s="242" t="str">
        <f t="shared" si="243"/>
        <v/>
      </c>
      <c r="V243" s="242" t="str">
        <f t="shared" si="194"/>
        <v/>
      </c>
      <c r="W243" s="242"/>
      <c r="X243" s="242"/>
      <c r="Y243" s="242" t="str">
        <f t="shared" si="244"/>
        <v/>
      </c>
      <c r="Z243" s="242" t="str">
        <f t="shared" si="245"/>
        <v/>
      </c>
      <c r="AA243" s="242" t="str">
        <f t="shared" si="238"/>
        <v/>
      </c>
      <c r="AB243" s="242" t="str">
        <f t="shared" si="246"/>
        <v/>
      </c>
      <c r="AC243" s="242" t="str">
        <f t="shared" si="247"/>
        <v/>
      </c>
      <c r="AD243" s="242" t="str">
        <f t="shared" si="207"/>
        <v/>
      </c>
      <c r="AE243" s="242" t="str">
        <f t="shared" si="208"/>
        <v/>
      </c>
      <c r="AF243" s="242" t="str">
        <f t="shared" si="209"/>
        <v/>
      </c>
      <c r="AG243" s="242"/>
      <c r="AH243" s="243" t="str">
        <f t="shared" si="248"/>
        <v/>
      </c>
      <c r="AI243" s="243" t="str">
        <f t="shared" si="249"/>
        <v/>
      </c>
      <c r="BG243" s="246">
        <f t="shared" si="210"/>
        <v>0</v>
      </c>
      <c r="BH243" s="243">
        <f t="shared" si="211"/>
        <v>0</v>
      </c>
      <c r="BI243" s="243">
        <f t="shared" si="212"/>
        <v>0</v>
      </c>
      <c r="BJ243" s="243">
        <f t="shared" si="213"/>
        <v>0</v>
      </c>
      <c r="BK243" s="347">
        <f t="shared" si="214"/>
        <v>0</v>
      </c>
      <c r="BL243" s="247">
        <f t="shared" si="215"/>
        <v>0</v>
      </c>
      <c r="BM243" s="244">
        <f t="shared" si="216"/>
        <v>0</v>
      </c>
      <c r="BN243" s="244">
        <f t="shared" si="217"/>
        <v>0</v>
      </c>
      <c r="BO243" s="248">
        <f t="shared" si="218"/>
        <v>0</v>
      </c>
      <c r="BP243" s="249">
        <f t="shared" si="219"/>
        <v>0</v>
      </c>
      <c r="BQ243" s="244">
        <f t="shared" si="220"/>
        <v>0</v>
      </c>
      <c r="BR243" s="244">
        <f t="shared" si="221"/>
        <v>0</v>
      </c>
      <c r="BS243" s="250">
        <f t="shared" si="222"/>
        <v>0</v>
      </c>
      <c r="BT243" s="251" t="str">
        <f t="shared" si="223"/>
        <v/>
      </c>
      <c r="BU243" s="346">
        <f t="shared" si="224"/>
        <v>0</v>
      </c>
      <c r="BV243" s="346">
        <f t="shared" si="225"/>
        <v>0</v>
      </c>
      <c r="BW243" s="346">
        <f t="shared" si="226"/>
        <v>0</v>
      </c>
      <c r="BX243" s="348">
        <f t="shared" si="227"/>
        <v>0</v>
      </c>
      <c r="BY243" s="247">
        <f t="shared" si="228"/>
        <v>0</v>
      </c>
      <c r="BZ243" s="244">
        <f t="shared" si="229"/>
        <v>0</v>
      </c>
      <c r="CA243" s="244">
        <f t="shared" si="230"/>
        <v>0</v>
      </c>
      <c r="CB243" s="248">
        <f t="shared" si="231"/>
        <v>0</v>
      </c>
      <c r="CC243" s="247">
        <f t="shared" si="232"/>
        <v>0</v>
      </c>
      <c r="CD243" s="244">
        <f t="shared" si="233"/>
        <v>0</v>
      </c>
      <c r="CE243" s="244">
        <f t="shared" si="234"/>
        <v>0</v>
      </c>
      <c r="CF243" s="244">
        <f t="shared" si="235"/>
        <v>0</v>
      </c>
    </row>
    <row r="244" spans="1:84" ht="20.100000000000001" customHeight="1" x14ac:dyDescent="0.15">
      <c r="A244" s="238">
        <v>241</v>
      </c>
      <c r="B244" s="239">
        <v>241</v>
      </c>
      <c r="C244" s="240" t="str">
        <f t="shared" si="239"/>
        <v>S</v>
      </c>
      <c r="D244" s="241"/>
      <c r="E244" s="242" t="str">
        <f>IF(D244="","",COUNTIF($D$4:D244,D244))</f>
        <v/>
      </c>
      <c r="F244" s="306" t="str">
        <f>IF(D244="","",VLOOKUP(D244,'様式A-2'!$B$10:$E$438,4,0))</f>
        <v/>
      </c>
      <c r="G244" s="242"/>
      <c r="H244" s="242"/>
      <c r="I244" s="242"/>
      <c r="J244" s="242"/>
      <c r="K244" s="242">
        <f t="shared" si="240"/>
        <v>0</v>
      </c>
      <c r="L244" s="342"/>
      <c r="M244" s="342"/>
      <c r="N244" s="342"/>
      <c r="O244" s="342"/>
      <c r="P244" s="384"/>
      <c r="Q244" s="243">
        <f t="shared" si="250"/>
        <v>0</v>
      </c>
      <c r="R244" s="244">
        <f t="shared" si="241"/>
        <v>0</v>
      </c>
      <c r="S244" s="244" t="str">
        <f t="shared" si="242"/>
        <v/>
      </c>
      <c r="T244" s="242"/>
      <c r="U244" s="242" t="str">
        <f t="shared" si="243"/>
        <v/>
      </c>
      <c r="V244" s="242" t="str">
        <f t="shared" ref="V244:V307" si="251">IF(D244="","",IF(U244="対策区分判定Ⅳ","Ⅳ",IF(U244="対策区分判定Ⅲ","Ⅲ",IF(OR(U244="対策区分判定Ⅱa",U244="対策区分判定Ⅱb"),"Ⅱ",IF(U244="対策区分判定Ⅰ","Ⅰ","－")))))</f>
        <v/>
      </c>
      <c r="W244" s="242"/>
      <c r="X244" s="242"/>
      <c r="Y244" s="242" t="str">
        <f t="shared" si="244"/>
        <v/>
      </c>
      <c r="Z244" s="242" t="str">
        <f t="shared" si="245"/>
        <v/>
      </c>
      <c r="AA244" s="242" t="str">
        <f t="shared" si="238"/>
        <v/>
      </c>
      <c r="AB244" s="242" t="str">
        <f t="shared" si="246"/>
        <v/>
      </c>
      <c r="AC244" s="242" t="str">
        <f t="shared" si="247"/>
        <v/>
      </c>
      <c r="AD244" s="242" t="str">
        <f t="shared" si="207"/>
        <v/>
      </c>
      <c r="AE244" s="242" t="str">
        <f t="shared" si="208"/>
        <v/>
      </c>
      <c r="AF244" s="242" t="str">
        <f t="shared" si="209"/>
        <v/>
      </c>
      <c r="AG244" s="242"/>
      <c r="AH244" s="243" t="str">
        <f t="shared" si="248"/>
        <v/>
      </c>
      <c r="AI244" s="243" t="str">
        <f t="shared" si="249"/>
        <v/>
      </c>
      <c r="BG244" s="246">
        <f t="shared" si="210"/>
        <v>0</v>
      </c>
      <c r="BH244" s="243">
        <f t="shared" si="211"/>
        <v>0</v>
      </c>
      <c r="BI244" s="243">
        <f t="shared" si="212"/>
        <v>0</v>
      </c>
      <c r="BJ244" s="243">
        <f t="shared" si="213"/>
        <v>0</v>
      </c>
      <c r="BK244" s="347">
        <f t="shared" si="214"/>
        <v>0</v>
      </c>
      <c r="BL244" s="247">
        <f t="shared" si="215"/>
        <v>0</v>
      </c>
      <c r="BM244" s="244">
        <f t="shared" si="216"/>
        <v>0</v>
      </c>
      <c r="BN244" s="244">
        <f t="shared" si="217"/>
        <v>0</v>
      </c>
      <c r="BO244" s="248">
        <f t="shared" si="218"/>
        <v>0</v>
      </c>
      <c r="BP244" s="249">
        <f t="shared" si="219"/>
        <v>0</v>
      </c>
      <c r="BQ244" s="244">
        <f t="shared" si="220"/>
        <v>0</v>
      </c>
      <c r="BR244" s="244">
        <f t="shared" si="221"/>
        <v>0</v>
      </c>
      <c r="BS244" s="250">
        <f t="shared" si="222"/>
        <v>0</v>
      </c>
      <c r="BT244" s="251" t="str">
        <f t="shared" si="223"/>
        <v/>
      </c>
      <c r="BU244" s="346">
        <f t="shared" si="224"/>
        <v>0</v>
      </c>
      <c r="BV244" s="346">
        <f t="shared" si="225"/>
        <v>0</v>
      </c>
      <c r="BW244" s="346">
        <f t="shared" si="226"/>
        <v>0</v>
      </c>
      <c r="BX244" s="348">
        <f t="shared" si="227"/>
        <v>0</v>
      </c>
      <c r="BY244" s="247">
        <f t="shared" si="228"/>
        <v>0</v>
      </c>
      <c r="BZ244" s="244">
        <f t="shared" si="229"/>
        <v>0</v>
      </c>
      <c r="CA244" s="244">
        <f t="shared" si="230"/>
        <v>0</v>
      </c>
      <c r="CB244" s="248">
        <f t="shared" si="231"/>
        <v>0</v>
      </c>
      <c r="CC244" s="247">
        <f t="shared" si="232"/>
        <v>0</v>
      </c>
      <c r="CD244" s="244">
        <f t="shared" si="233"/>
        <v>0</v>
      </c>
      <c r="CE244" s="244">
        <f t="shared" si="234"/>
        <v>0</v>
      </c>
      <c r="CF244" s="244">
        <f t="shared" si="235"/>
        <v>0</v>
      </c>
    </row>
    <row r="245" spans="1:84" ht="20.100000000000001" customHeight="1" x14ac:dyDescent="0.15">
      <c r="A245" s="238">
        <v>242</v>
      </c>
      <c r="B245" s="239">
        <v>242</v>
      </c>
      <c r="C245" s="240" t="str">
        <f t="shared" si="239"/>
        <v>S</v>
      </c>
      <c r="D245" s="241"/>
      <c r="E245" s="242" t="str">
        <f>IF(D245="","",COUNTIF($D$4:D245,D245))</f>
        <v/>
      </c>
      <c r="F245" s="306" t="str">
        <f>IF(D245="","",VLOOKUP(D245,'様式A-2'!$B$10:$E$438,4,0))</f>
        <v/>
      </c>
      <c r="G245" s="242"/>
      <c r="H245" s="242"/>
      <c r="I245" s="242"/>
      <c r="J245" s="242"/>
      <c r="K245" s="242">
        <f t="shared" si="240"/>
        <v>0</v>
      </c>
      <c r="L245" s="342"/>
      <c r="M245" s="342"/>
      <c r="N245" s="342"/>
      <c r="O245" s="342"/>
      <c r="P245" s="384"/>
      <c r="Q245" s="243">
        <f t="shared" si="250"/>
        <v>0</v>
      </c>
      <c r="R245" s="244">
        <f t="shared" si="241"/>
        <v>0</v>
      </c>
      <c r="S245" s="244" t="str">
        <f t="shared" si="242"/>
        <v/>
      </c>
      <c r="T245" s="242"/>
      <c r="U245" s="242" t="str">
        <f t="shared" si="243"/>
        <v/>
      </c>
      <c r="V245" s="242" t="str">
        <f t="shared" si="251"/>
        <v/>
      </c>
      <c r="W245" s="242"/>
      <c r="X245" s="242"/>
      <c r="Y245" s="242" t="str">
        <f t="shared" si="244"/>
        <v/>
      </c>
      <c r="Z245" s="242" t="str">
        <f t="shared" si="245"/>
        <v/>
      </c>
      <c r="AA245" s="242" t="str">
        <f t="shared" si="238"/>
        <v/>
      </c>
      <c r="AB245" s="242" t="str">
        <f t="shared" si="246"/>
        <v/>
      </c>
      <c r="AC245" s="242" t="str">
        <f t="shared" si="247"/>
        <v/>
      </c>
      <c r="AD245" s="242" t="str">
        <f t="shared" si="207"/>
        <v/>
      </c>
      <c r="AE245" s="242" t="str">
        <f t="shared" si="208"/>
        <v/>
      </c>
      <c r="AF245" s="242" t="str">
        <f t="shared" si="209"/>
        <v/>
      </c>
      <c r="AG245" s="242"/>
      <c r="AH245" s="243" t="str">
        <f t="shared" si="248"/>
        <v/>
      </c>
      <c r="AI245" s="243" t="str">
        <f t="shared" si="249"/>
        <v/>
      </c>
      <c r="BG245" s="246">
        <f t="shared" si="210"/>
        <v>0</v>
      </c>
      <c r="BH245" s="243">
        <f t="shared" si="211"/>
        <v>0</v>
      </c>
      <c r="BI245" s="243">
        <f t="shared" si="212"/>
        <v>0</v>
      </c>
      <c r="BJ245" s="243">
        <f t="shared" si="213"/>
        <v>0</v>
      </c>
      <c r="BK245" s="347">
        <f t="shared" si="214"/>
        <v>0</v>
      </c>
      <c r="BL245" s="247">
        <f t="shared" si="215"/>
        <v>0</v>
      </c>
      <c r="BM245" s="244">
        <f t="shared" si="216"/>
        <v>0</v>
      </c>
      <c r="BN245" s="244">
        <f t="shared" si="217"/>
        <v>0</v>
      </c>
      <c r="BO245" s="248">
        <f t="shared" si="218"/>
        <v>0</v>
      </c>
      <c r="BP245" s="249">
        <f t="shared" si="219"/>
        <v>0</v>
      </c>
      <c r="BQ245" s="244">
        <f t="shared" si="220"/>
        <v>0</v>
      </c>
      <c r="BR245" s="244">
        <f t="shared" si="221"/>
        <v>0</v>
      </c>
      <c r="BS245" s="250">
        <f t="shared" si="222"/>
        <v>0</v>
      </c>
      <c r="BT245" s="251" t="str">
        <f t="shared" si="223"/>
        <v/>
      </c>
      <c r="BU245" s="346">
        <f t="shared" si="224"/>
        <v>0</v>
      </c>
      <c r="BV245" s="346">
        <f t="shared" si="225"/>
        <v>0</v>
      </c>
      <c r="BW245" s="346">
        <f t="shared" si="226"/>
        <v>0</v>
      </c>
      <c r="BX245" s="348">
        <f t="shared" si="227"/>
        <v>0</v>
      </c>
      <c r="BY245" s="247">
        <f t="shared" si="228"/>
        <v>0</v>
      </c>
      <c r="BZ245" s="244">
        <f t="shared" si="229"/>
        <v>0</v>
      </c>
      <c r="CA245" s="244">
        <f t="shared" si="230"/>
        <v>0</v>
      </c>
      <c r="CB245" s="248">
        <f t="shared" si="231"/>
        <v>0</v>
      </c>
      <c r="CC245" s="247">
        <f t="shared" si="232"/>
        <v>0</v>
      </c>
      <c r="CD245" s="244">
        <f t="shared" si="233"/>
        <v>0</v>
      </c>
      <c r="CE245" s="244">
        <f t="shared" si="234"/>
        <v>0</v>
      </c>
      <c r="CF245" s="244">
        <f t="shared" si="235"/>
        <v>0</v>
      </c>
    </row>
    <row r="246" spans="1:84" ht="20.100000000000001" customHeight="1" x14ac:dyDescent="0.15">
      <c r="A246" s="238">
        <v>243</v>
      </c>
      <c r="B246" s="239">
        <v>243</v>
      </c>
      <c r="C246" s="240" t="str">
        <f t="shared" si="239"/>
        <v>S</v>
      </c>
      <c r="D246" s="241"/>
      <c r="E246" s="242" t="str">
        <f>IF(D246="","",COUNTIF($D$4:D246,D246))</f>
        <v/>
      </c>
      <c r="F246" s="306" t="str">
        <f>IF(D246="","",VLOOKUP(D246,'様式A-2'!$B$10:$E$438,4,0))</f>
        <v/>
      </c>
      <c r="G246" s="242"/>
      <c r="H246" s="242"/>
      <c r="I246" s="242"/>
      <c r="J246" s="242"/>
      <c r="K246" s="242">
        <f t="shared" si="240"/>
        <v>0</v>
      </c>
      <c r="L246" s="342"/>
      <c r="M246" s="342"/>
      <c r="N246" s="342"/>
      <c r="O246" s="342"/>
      <c r="P246" s="384"/>
      <c r="Q246" s="243">
        <f t="shared" si="250"/>
        <v>0</v>
      </c>
      <c r="R246" s="244">
        <f t="shared" si="241"/>
        <v>0</v>
      </c>
      <c r="S246" s="244" t="str">
        <f t="shared" si="242"/>
        <v/>
      </c>
      <c r="T246" s="242"/>
      <c r="U246" s="242" t="str">
        <f t="shared" si="243"/>
        <v/>
      </c>
      <c r="V246" s="242" t="str">
        <f t="shared" si="251"/>
        <v/>
      </c>
      <c r="W246" s="242"/>
      <c r="X246" s="242"/>
      <c r="Y246" s="242" t="str">
        <f t="shared" si="244"/>
        <v/>
      </c>
      <c r="Z246" s="242" t="str">
        <f t="shared" si="245"/>
        <v/>
      </c>
      <c r="AA246" s="242" t="str">
        <f t="shared" si="238"/>
        <v/>
      </c>
      <c r="AB246" s="242" t="str">
        <f t="shared" si="246"/>
        <v/>
      </c>
      <c r="AC246" s="242" t="str">
        <f t="shared" si="247"/>
        <v/>
      </c>
      <c r="AD246" s="242" t="str">
        <f t="shared" si="207"/>
        <v/>
      </c>
      <c r="AE246" s="242" t="str">
        <f t="shared" si="208"/>
        <v/>
      </c>
      <c r="AF246" s="242" t="str">
        <f t="shared" si="209"/>
        <v/>
      </c>
      <c r="AG246" s="242"/>
      <c r="AH246" s="243" t="str">
        <f t="shared" si="248"/>
        <v/>
      </c>
      <c r="AI246" s="243" t="str">
        <f t="shared" si="249"/>
        <v/>
      </c>
      <c r="BG246" s="246">
        <f t="shared" si="210"/>
        <v>0</v>
      </c>
      <c r="BH246" s="243">
        <f t="shared" si="211"/>
        <v>0</v>
      </c>
      <c r="BI246" s="243">
        <f t="shared" si="212"/>
        <v>0</v>
      </c>
      <c r="BJ246" s="243">
        <f t="shared" si="213"/>
        <v>0</v>
      </c>
      <c r="BK246" s="347">
        <f t="shared" si="214"/>
        <v>0</v>
      </c>
      <c r="BL246" s="247">
        <f t="shared" si="215"/>
        <v>0</v>
      </c>
      <c r="BM246" s="244">
        <f t="shared" si="216"/>
        <v>0</v>
      </c>
      <c r="BN246" s="244">
        <f t="shared" si="217"/>
        <v>0</v>
      </c>
      <c r="BO246" s="248">
        <f t="shared" si="218"/>
        <v>0</v>
      </c>
      <c r="BP246" s="249">
        <f t="shared" si="219"/>
        <v>0</v>
      </c>
      <c r="BQ246" s="244">
        <f t="shared" si="220"/>
        <v>0</v>
      </c>
      <c r="BR246" s="244">
        <f t="shared" si="221"/>
        <v>0</v>
      </c>
      <c r="BS246" s="250">
        <f t="shared" si="222"/>
        <v>0</v>
      </c>
      <c r="BT246" s="251" t="str">
        <f t="shared" si="223"/>
        <v/>
      </c>
      <c r="BU246" s="346">
        <f t="shared" si="224"/>
        <v>0</v>
      </c>
      <c r="BV246" s="346">
        <f t="shared" si="225"/>
        <v>0</v>
      </c>
      <c r="BW246" s="346">
        <f t="shared" si="226"/>
        <v>0</v>
      </c>
      <c r="BX246" s="348">
        <f t="shared" si="227"/>
        <v>0</v>
      </c>
      <c r="BY246" s="247">
        <f t="shared" si="228"/>
        <v>0</v>
      </c>
      <c r="BZ246" s="244">
        <f t="shared" si="229"/>
        <v>0</v>
      </c>
      <c r="CA246" s="244">
        <f t="shared" si="230"/>
        <v>0</v>
      </c>
      <c r="CB246" s="248">
        <f t="shared" si="231"/>
        <v>0</v>
      </c>
      <c r="CC246" s="247">
        <f t="shared" si="232"/>
        <v>0</v>
      </c>
      <c r="CD246" s="244">
        <f t="shared" si="233"/>
        <v>0</v>
      </c>
      <c r="CE246" s="244">
        <f t="shared" si="234"/>
        <v>0</v>
      </c>
      <c r="CF246" s="244">
        <f t="shared" si="235"/>
        <v>0</v>
      </c>
    </row>
    <row r="247" spans="1:84" ht="20.100000000000001" customHeight="1" x14ac:dyDescent="0.15">
      <c r="A247" s="238">
        <v>244</v>
      </c>
      <c r="B247" s="239">
        <v>244</v>
      </c>
      <c r="C247" s="240" t="str">
        <f t="shared" si="239"/>
        <v>S</v>
      </c>
      <c r="D247" s="241"/>
      <c r="E247" s="242" t="str">
        <f>IF(D247="","",COUNTIF($D$4:D247,D247))</f>
        <v/>
      </c>
      <c r="F247" s="306" t="str">
        <f>IF(D247="","",VLOOKUP(D247,'様式A-2'!$B$10:$E$438,4,0))</f>
        <v/>
      </c>
      <c r="G247" s="242"/>
      <c r="H247" s="242"/>
      <c r="I247" s="242"/>
      <c r="J247" s="242"/>
      <c r="K247" s="242">
        <f t="shared" si="240"/>
        <v>0</v>
      </c>
      <c r="L247" s="342"/>
      <c r="M247" s="342"/>
      <c r="N247" s="342"/>
      <c r="O247" s="342"/>
      <c r="P247" s="384"/>
      <c r="Q247" s="243">
        <f t="shared" si="250"/>
        <v>0</v>
      </c>
      <c r="R247" s="244">
        <f t="shared" si="241"/>
        <v>0</v>
      </c>
      <c r="S247" s="244" t="str">
        <f t="shared" si="242"/>
        <v/>
      </c>
      <c r="T247" s="242"/>
      <c r="U247" s="242" t="str">
        <f t="shared" si="243"/>
        <v/>
      </c>
      <c r="V247" s="242" t="str">
        <f t="shared" si="251"/>
        <v/>
      </c>
      <c r="W247" s="242"/>
      <c r="X247" s="242"/>
      <c r="Y247" s="242" t="str">
        <f t="shared" si="244"/>
        <v/>
      </c>
      <c r="Z247" s="242" t="str">
        <f t="shared" si="245"/>
        <v/>
      </c>
      <c r="AA247" s="242" t="str">
        <f t="shared" si="238"/>
        <v/>
      </c>
      <c r="AB247" s="242" t="str">
        <f t="shared" si="246"/>
        <v/>
      </c>
      <c r="AC247" s="242" t="str">
        <f t="shared" si="247"/>
        <v/>
      </c>
      <c r="AD247" s="242" t="str">
        <f t="shared" si="207"/>
        <v/>
      </c>
      <c r="AE247" s="242" t="str">
        <f t="shared" si="208"/>
        <v/>
      </c>
      <c r="AF247" s="242" t="str">
        <f t="shared" si="209"/>
        <v/>
      </c>
      <c r="AG247" s="242"/>
      <c r="AH247" s="243" t="str">
        <f t="shared" si="248"/>
        <v/>
      </c>
      <c r="AI247" s="243" t="str">
        <f t="shared" si="249"/>
        <v/>
      </c>
      <c r="BG247" s="246">
        <f t="shared" si="210"/>
        <v>0</v>
      </c>
      <c r="BH247" s="243">
        <f t="shared" si="211"/>
        <v>0</v>
      </c>
      <c r="BI247" s="243">
        <f t="shared" si="212"/>
        <v>0</v>
      </c>
      <c r="BJ247" s="243">
        <f t="shared" si="213"/>
        <v>0</v>
      </c>
      <c r="BK247" s="347">
        <f t="shared" si="214"/>
        <v>0</v>
      </c>
      <c r="BL247" s="247">
        <f t="shared" si="215"/>
        <v>0</v>
      </c>
      <c r="BM247" s="244">
        <f t="shared" si="216"/>
        <v>0</v>
      </c>
      <c r="BN247" s="244">
        <f t="shared" si="217"/>
        <v>0</v>
      </c>
      <c r="BO247" s="248">
        <f t="shared" si="218"/>
        <v>0</v>
      </c>
      <c r="BP247" s="249">
        <f t="shared" si="219"/>
        <v>0</v>
      </c>
      <c r="BQ247" s="244">
        <f t="shared" si="220"/>
        <v>0</v>
      </c>
      <c r="BR247" s="244">
        <f t="shared" si="221"/>
        <v>0</v>
      </c>
      <c r="BS247" s="250">
        <f t="shared" si="222"/>
        <v>0</v>
      </c>
      <c r="BT247" s="251" t="str">
        <f t="shared" si="223"/>
        <v/>
      </c>
      <c r="BU247" s="346">
        <f t="shared" si="224"/>
        <v>0</v>
      </c>
      <c r="BV247" s="346">
        <f t="shared" si="225"/>
        <v>0</v>
      </c>
      <c r="BW247" s="346">
        <f t="shared" si="226"/>
        <v>0</v>
      </c>
      <c r="BX247" s="348">
        <f t="shared" si="227"/>
        <v>0</v>
      </c>
      <c r="BY247" s="247">
        <f t="shared" si="228"/>
        <v>0</v>
      </c>
      <c r="BZ247" s="244">
        <f t="shared" si="229"/>
        <v>0</v>
      </c>
      <c r="CA247" s="244">
        <f t="shared" si="230"/>
        <v>0</v>
      </c>
      <c r="CB247" s="248">
        <f t="shared" si="231"/>
        <v>0</v>
      </c>
      <c r="CC247" s="247">
        <f t="shared" si="232"/>
        <v>0</v>
      </c>
      <c r="CD247" s="244">
        <f t="shared" si="233"/>
        <v>0</v>
      </c>
      <c r="CE247" s="244">
        <f t="shared" si="234"/>
        <v>0</v>
      </c>
      <c r="CF247" s="244">
        <f t="shared" si="235"/>
        <v>0</v>
      </c>
    </row>
    <row r="248" spans="1:84" ht="20.100000000000001" customHeight="1" x14ac:dyDescent="0.15">
      <c r="A248" s="238">
        <v>245</v>
      </c>
      <c r="B248" s="239">
        <v>245</v>
      </c>
      <c r="C248" s="240" t="str">
        <f t="shared" si="239"/>
        <v>S</v>
      </c>
      <c r="D248" s="241"/>
      <c r="E248" s="242" t="str">
        <f>IF(D248="","",COUNTIF($D$4:D248,D248))</f>
        <v/>
      </c>
      <c r="F248" s="306" t="str">
        <f>IF(D248="","",VLOOKUP(D248,'様式A-2'!$B$10:$E$438,4,0))</f>
        <v/>
      </c>
      <c r="G248" s="242"/>
      <c r="H248" s="242"/>
      <c r="I248" s="242"/>
      <c r="J248" s="242"/>
      <c r="K248" s="242">
        <f t="shared" si="240"/>
        <v>0</v>
      </c>
      <c r="L248" s="342"/>
      <c r="M248" s="342"/>
      <c r="N248" s="342"/>
      <c r="O248" s="342"/>
      <c r="P248" s="384"/>
      <c r="Q248" s="243">
        <f t="shared" si="250"/>
        <v>0</v>
      </c>
      <c r="R248" s="244">
        <f t="shared" si="241"/>
        <v>0</v>
      </c>
      <c r="S248" s="244" t="str">
        <f t="shared" si="242"/>
        <v/>
      </c>
      <c r="T248" s="242"/>
      <c r="U248" s="242" t="str">
        <f t="shared" si="243"/>
        <v/>
      </c>
      <c r="V248" s="242" t="str">
        <f t="shared" si="251"/>
        <v/>
      </c>
      <c r="W248" s="242"/>
      <c r="X248" s="242"/>
      <c r="Y248" s="242" t="str">
        <f t="shared" si="244"/>
        <v/>
      </c>
      <c r="Z248" s="242" t="str">
        <f t="shared" si="245"/>
        <v/>
      </c>
      <c r="AA248" s="242" t="str">
        <f t="shared" si="238"/>
        <v/>
      </c>
      <c r="AB248" s="242" t="str">
        <f t="shared" si="246"/>
        <v/>
      </c>
      <c r="AC248" s="242" t="str">
        <f t="shared" si="247"/>
        <v/>
      </c>
      <c r="AD248" s="242" t="str">
        <f t="shared" si="207"/>
        <v/>
      </c>
      <c r="AE248" s="242" t="str">
        <f t="shared" si="208"/>
        <v/>
      </c>
      <c r="AF248" s="242" t="str">
        <f t="shared" si="209"/>
        <v/>
      </c>
      <c r="AG248" s="242"/>
      <c r="AH248" s="243" t="str">
        <f t="shared" si="248"/>
        <v/>
      </c>
      <c r="AI248" s="243" t="str">
        <f t="shared" si="249"/>
        <v/>
      </c>
      <c r="BG248" s="246">
        <f t="shared" si="210"/>
        <v>0</v>
      </c>
      <c r="BH248" s="243">
        <f t="shared" si="211"/>
        <v>0</v>
      </c>
      <c r="BI248" s="243">
        <f t="shared" si="212"/>
        <v>0</v>
      </c>
      <c r="BJ248" s="243">
        <f t="shared" si="213"/>
        <v>0</v>
      </c>
      <c r="BK248" s="347">
        <f t="shared" si="214"/>
        <v>0</v>
      </c>
      <c r="BL248" s="247">
        <f t="shared" si="215"/>
        <v>0</v>
      </c>
      <c r="BM248" s="244">
        <f t="shared" si="216"/>
        <v>0</v>
      </c>
      <c r="BN248" s="244">
        <f t="shared" si="217"/>
        <v>0</v>
      </c>
      <c r="BO248" s="248">
        <f t="shared" si="218"/>
        <v>0</v>
      </c>
      <c r="BP248" s="249">
        <f t="shared" si="219"/>
        <v>0</v>
      </c>
      <c r="BQ248" s="244">
        <f t="shared" si="220"/>
        <v>0</v>
      </c>
      <c r="BR248" s="244">
        <f t="shared" si="221"/>
        <v>0</v>
      </c>
      <c r="BS248" s="250">
        <f t="shared" si="222"/>
        <v>0</v>
      </c>
      <c r="BT248" s="251" t="str">
        <f t="shared" si="223"/>
        <v/>
      </c>
      <c r="BU248" s="346">
        <f t="shared" si="224"/>
        <v>0</v>
      </c>
      <c r="BV248" s="346">
        <f t="shared" si="225"/>
        <v>0</v>
      </c>
      <c r="BW248" s="346">
        <f t="shared" si="226"/>
        <v>0</v>
      </c>
      <c r="BX248" s="348">
        <f t="shared" si="227"/>
        <v>0</v>
      </c>
      <c r="BY248" s="247">
        <f t="shared" si="228"/>
        <v>0</v>
      </c>
      <c r="BZ248" s="244">
        <f t="shared" si="229"/>
        <v>0</v>
      </c>
      <c r="CA248" s="244">
        <f t="shared" si="230"/>
        <v>0</v>
      </c>
      <c r="CB248" s="248">
        <f t="shared" si="231"/>
        <v>0</v>
      </c>
      <c r="CC248" s="247">
        <f t="shared" si="232"/>
        <v>0</v>
      </c>
      <c r="CD248" s="244">
        <f t="shared" si="233"/>
        <v>0</v>
      </c>
      <c r="CE248" s="244">
        <f t="shared" si="234"/>
        <v>0</v>
      </c>
      <c r="CF248" s="244">
        <f t="shared" si="235"/>
        <v>0</v>
      </c>
    </row>
    <row r="249" spans="1:84" ht="20.100000000000001" customHeight="1" x14ac:dyDescent="0.15">
      <c r="A249" s="238">
        <v>246</v>
      </c>
      <c r="B249" s="239">
        <v>246</v>
      </c>
      <c r="C249" s="240" t="str">
        <f t="shared" si="239"/>
        <v>S</v>
      </c>
      <c r="D249" s="241"/>
      <c r="E249" s="242" t="str">
        <f>IF(D249="","",COUNTIF($D$4:D249,D249))</f>
        <v/>
      </c>
      <c r="F249" s="306" t="str">
        <f>IF(D249="","",VLOOKUP(D249,'様式A-2'!$B$10:$E$438,4,0))</f>
        <v/>
      </c>
      <c r="G249" s="242"/>
      <c r="H249" s="242"/>
      <c r="I249" s="242"/>
      <c r="J249" s="242"/>
      <c r="K249" s="242">
        <f t="shared" si="240"/>
        <v>0</v>
      </c>
      <c r="L249" s="342"/>
      <c r="M249" s="342"/>
      <c r="N249" s="342"/>
      <c r="O249" s="342"/>
      <c r="P249" s="384"/>
      <c r="Q249" s="243">
        <f t="shared" si="250"/>
        <v>0</v>
      </c>
      <c r="R249" s="244">
        <f t="shared" si="241"/>
        <v>0</v>
      </c>
      <c r="S249" s="244" t="str">
        <f t="shared" si="242"/>
        <v/>
      </c>
      <c r="T249" s="242"/>
      <c r="U249" s="242" t="str">
        <f t="shared" si="243"/>
        <v/>
      </c>
      <c r="V249" s="242" t="str">
        <f t="shared" si="251"/>
        <v/>
      </c>
      <c r="W249" s="242"/>
      <c r="X249" s="242"/>
      <c r="Y249" s="242" t="str">
        <f t="shared" si="244"/>
        <v/>
      </c>
      <c r="Z249" s="242" t="str">
        <f t="shared" si="245"/>
        <v/>
      </c>
      <c r="AA249" s="242" t="str">
        <f t="shared" si="238"/>
        <v/>
      </c>
      <c r="AB249" s="242" t="str">
        <f t="shared" si="246"/>
        <v/>
      </c>
      <c r="AC249" s="242" t="str">
        <f t="shared" si="247"/>
        <v/>
      </c>
      <c r="AD249" s="242" t="str">
        <f t="shared" si="207"/>
        <v/>
      </c>
      <c r="AE249" s="242" t="str">
        <f t="shared" si="208"/>
        <v/>
      </c>
      <c r="AF249" s="242" t="str">
        <f t="shared" si="209"/>
        <v/>
      </c>
      <c r="AG249" s="242"/>
      <c r="AH249" s="243" t="str">
        <f t="shared" si="248"/>
        <v/>
      </c>
      <c r="AI249" s="243" t="str">
        <f t="shared" si="249"/>
        <v/>
      </c>
      <c r="BG249" s="246">
        <f t="shared" si="210"/>
        <v>0</v>
      </c>
      <c r="BH249" s="243">
        <f t="shared" si="211"/>
        <v>0</v>
      </c>
      <c r="BI249" s="243">
        <f t="shared" si="212"/>
        <v>0</v>
      </c>
      <c r="BJ249" s="243">
        <f t="shared" si="213"/>
        <v>0</v>
      </c>
      <c r="BK249" s="347">
        <f t="shared" si="214"/>
        <v>0</v>
      </c>
      <c r="BL249" s="247">
        <f t="shared" si="215"/>
        <v>0</v>
      </c>
      <c r="BM249" s="244">
        <f t="shared" si="216"/>
        <v>0</v>
      </c>
      <c r="BN249" s="244">
        <f t="shared" si="217"/>
        <v>0</v>
      </c>
      <c r="BO249" s="248">
        <f t="shared" si="218"/>
        <v>0</v>
      </c>
      <c r="BP249" s="249">
        <f t="shared" si="219"/>
        <v>0</v>
      </c>
      <c r="BQ249" s="244">
        <f t="shared" si="220"/>
        <v>0</v>
      </c>
      <c r="BR249" s="244">
        <f t="shared" si="221"/>
        <v>0</v>
      </c>
      <c r="BS249" s="250">
        <f t="shared" si="222"/>
        <v>0</v>
      </c>
      <c r="BT249" s="251" t="str">
        <f t="shared" si="223"/>
        <v/>
      </c>
      <c r="BU249" s="346">
        <f t="shared" si="224"/>
        <v>0</v>
      </c>
      <c r="BV249" s="346">
        <f t="shared" si="225"/>
        <v>0</v>
      </c>
      <c r="BW249" s="346">
        <f t="shared" si="226"/>
        <v>0</v>
      </c>
      <c r="BX249" s="348">
        <f t="shared" si="227"/>
        <v>0</v>
      </c>
      <c r="BY249" s="247">
        <f t="shared" si="228"/>
        <v>0</v>
      </c>
      <c r="BZ249" s="244">
        <f t="shared" si="229"/>
        <v>0</v>
      </c>
      <c r="CA249" s="244">
        <f t="shared" si="230"/>
        <v>0</v>
      </c>
      <c r="CB249" s="248">
        <f t="shared" si="231"/>
        <v>0</v>
      </c>
      <c r="CC249" s="247">
        <f t="shared" si="232"/>
        <v>0</v>
      </c>
      <c r="CD249" s="244">
        <f t="shared" si="233"/>
        <v>0</v>
      </c>
      <c r="CE249" s="244">
        <f t="shared" si="234"/>
        <v>0</v>
      </c>
      <c r="CF249" s="244">
        <f t="shared" si="235"/>
        <v>0</v>
      </c>
    </row>
    <row r="250" spans="1:84" ht="20.100000000000001" customHeight="1" x14ac:dyDescent="0.15">
      <c r="A250" s="238">
        <v>247</v>
      </c>
      <c r="B250" s="239">
        <v>247</v>
      </c>
      <c r="C250" s="240" t="str">
        <f t="shared" si="239"/>
        <v>S</v>
      </c>
      <c r="D250" s="241"/>
      <c r="E250" s="242" t="str">
        <f>IF(D250="","",COUNTIF($D$4:D250,D250))</f>
        <v/>
      </c>
      <c r="F250" s="306" t="str">
        <f>IF(D250="","",VLOOKUP(D250,'様式A-2'!$B$10:$E$438,4,0))</f>
        <v/>
      </c>
      <c r="G250" s="242"/>
      <c r="H250" s="242"/>
      <c r="I250" s="242"/>
      <c r="J250" s="242"/>
      <c r="K250" s="242">
        <f t="shared" si="240"/>
        <v>0</v>
      </c>
      <c r="L250" s="342"/>
      <c r="M250" s="342"/>
      <c r="N250" s="342"/>
      <c r="O250" s="342"/>
      <c r="P250" s="384"/>
      <c r="Q250" s="243">
        <f t="shared" si="250"/>
        <v>0</v>
      </c>
      <c r="R250" s="244">
        <f t="shared" si="241"/>
        <v>0</v>
      </c>
      <c r="S250" s="244" t="str">
        <f t="shared" si="242"/>
        <v/>
      </c>
      <c r="T250" s="242"/>
      <c r="U250" s="242" t="str">
        <f t="shared" si="243"/>
        <v/>
      </c>
      <c r="V250" s="242" t="str">
        <f t="shared" si="251"/>
        <v/>
      </c>
      <c r="W250" s="242"/>
      <c r="X250" s="242"/>
      <c r="Y250" s="242" t="str">
        <f t="shared" si="244"/>
        <v/>
      </c>
      <c r="Z250" s="242" t="str">
        <f t="shared" si="245"/>
        <v/>
      </c>
      <c r="AA250" s="242" t="str">
        <f t="shared" si="238"/>
        <v/>
      </c>
      <c r="AB250" s="242" t="str">
        <f t="shared" si="246"/>
        <v/>
      </c>
      <c r="AC250" s="242" t="str">
        <f t="shared" si="247"/>
        <v/>
      </c>
      <c r="AD250" s="242" t="str">
        <f t="shared" ref="AD250:AD313" si="252">IF(D250="","",IF(P250="叩き落し",P250,IF(T250="新規確認","－",INDEX($AM$4:$AQ$38,MATCH(K250,$AL$4:$AL$38,0),MATCH(X250,$AM$3:$AQ$3,0)))))</f>
        <v/>
      </c>
      <c r="AE250" s="242" t="str">
        <f t="shared" ref="AE250:AE313" si="253">IF(D250="","",INDEX($AT$4:$AX$38,MATCH(K250,$AS$4:$AS$38,0),MATCH(X250,$AT$3:$AX$3,0)))</f>
        <v/>
      </c>
      <c r="AF250" s="242" t="str">
        <f t="shared" ref="AF250:AF313" si="254">IF(D250="","",INDEX($BA$4:$BE$38,MATCH(K250,$AZ$4:$AZ$38,0),MATCH(X250,$BA$3:$BE$3,0)))</f>
        <v/>
      </c>
      <c r="AG250" s="242"/>
      <c r="AH250" s="243" t="str">
        <f t="shared" si="248"/>
        <v/>
      </c>
      <c r="AI250" s="243" t="str">
        <f t="shared" si="249"/>
        <v/>
      </c>
      <c r="BG250" s="246">
        <f t="shared" si="210"/>
        <v>0</v>
      </c>
      <c r="BH250" s="243">
        <f t="shared" si="211"/>
        <v>0</v>
      </c>
      <c r="BI250" s="243">
        <f t="shared" si="212"/>
        <v>0</v>
      </c>
      <c r="BJ250" s="243">
        <f t="shared" si="213"/>
        <v>0</v>
      </c>
      <c r="BK250" s="347">
        <f t="shared" si="214"/>
        <v>0</v>
      </c>
      <c r="BL250" s="247">
        <f t="shared" si="215"/>
        <v>0</v>
      </c>
      <c r="BM250" s="244">
        <f t="shared" si="216"/>
        <v>0</v>
      </c>
      <c r="BN250" s="244">
        <f t="shared" si="217"/>
        <v>0</v>
      </c>
      <c r="BO250" s="248">
        <f t="shared" si="218"/>
        <v>0</v>
      </c>
      <c r="BP250" s="249">
        <f t="shared" si="219"/>
        <v>0</v>
      </c>
      <c r="BQ250" s="244">
        <f t="shared" si="220"/>
        <v>0</v>
      </c>
      <c r="BR250" s="244">
        <f t="shared" si="221"/>
        <v>0</v>
      </c>
      <c r="BS250" s="250">
        <f t="shared" si="222"/>
        <v>0</v>
      </c>
      <c r="BT250" s="251" t="str">
        <f t="shared" si="223"/>
        <v/>
      </c>
      <c r="BU250" s="346">
        <f t="shared" si="224"/>
        <v>0</v>
      </c>
      <c r="BV250" s="346">
        <f t="shared" si="225"/>
        <v>0</v>
      </c>
      <c r="BW250" s="346">
        <f t="shared" si="226"/>
        <v>0</v>
      </c>
      <c r="BX250" s="348">
        <f t="shared" si="227"/>
        <v>0</v>
      </c>
      <c r="BY250" s="247">
        <f t="shared" si="228"/>
        <v>0</v>
      </c>
      <c r="BZ250" s="244">
        <f t="shared" si="229"/>
        <v>0</v>
      </c>
      <c r="CA250" s="244">
        <f t="shared" si="230"/>
        <v>0</v>
      </c>
      <c r="CB250" s="248">
        <f t="shared" si="231"/>
        <v>0</v>
      </c>
      <c r="CC250" s="247">
        <f t="shared" si="232"/>
        <v>0</v>
      </c>
      <c r="CD250" s="244">
        <f t="shared" si="233"/>
        <v>0</v>
      </c>
      <c r="CE250" s="244">
        <f t="shared" si="234"/>
        <v>0</v>
      </c>
      <c r="CF250" s="244">
        <f t="shared" si="235"/>
        <v>0</v>
      </c>
    </row>
    <row r="251" spans="1:84" ht="20.100000000000001" customHeight="1" x14ac:dyDescent="0.15">
      <c r="A251" s="238">
        <v>248</v>
      </c>
      <c r="B251" s="239">
        <v>248</v>
      </c>
      <c r="C251" s="240" t="str">
        <f t="shared" si="239"/>
        <v>S</v>
      </c>
      <c r="D251" s="241"/>
      <c r="E251" s="242" t="str">
        <f>IF(D251="","",COUNTIF($D$4:D251,D251))</f>
        <v/>
      </c>
      <c r="F251" s="306" t="str">
        <f>IF(D251="","",VLOOKUP(D251,'様式A-2'!$B$10:$E$438,4,0))</f>
        <v/>
      </c>
      <c r="G251" s="242"/>
      <c r="H251" s="242"/>
      <c r="I251" s="242"/>
      <c r="J251" s="242"/>
      <c r="K251" s="242">
        <f t="shared" si="240"/>
        <v>0</v>
      </c>
      <c r="L251" s="342"/>
      <c r="M251" s="342"/>
      <c r="N251" s="342"/>
      <c r="O251" s="342"/>
      <c r="P251" s="384"/>
      <c r="Q251" s="243">
        <f t="shared" si="250"/>
        <v>0</v>
      </c>
      <c r="R251" s="244">
        <f t="shared" si="241"/>
        <v>0</v>
      </c>
      <c r="S251" s="244" t="str">
        <f t="shared" si="242"/>
        <v/>
      </c>
      <c r="T251" s="242"/>
      <c r="U251" s="242" t="str">
        <f t="shared" si="243"/>
        <v/>
      </c>
      <c r="V251" s="242" t="str">
        <f t="shared" si="251"/>
        <v/>
      </c>
      <c r="W251" s="242"/>
      <c r="X251" s="242"/>
      <c r="Y251" s="242" t="str">
        <f t="shared" si="244"/>
        <v/>
      </c>
      <c r="Z251" s="242" t="str">
        <f t="shared" si="245"/>
        <v/>
      </c>
      <c r="AA251" s="242" t="str">
        <f t="shared" si="238"/>
        <v/>
      </c>
      <c r="AB251" s="242" t="str">
        <f t="shared" si="246"/>
        <v/>
      </c>
      <c r="AC251" s="242" t="str">
        <f t="shared" si="247"/>
        <v/>
      </c>
      <c r="AD251" s="242" t="str">
        <f t="shared" si="252"/>
        <v/>
      </c>
      <c r="AE251" s="242" t="str">
        <f t="shared" si="253"/>
        <v/>
      </c>
      <c r="AF251" s="242" t="str">
        <f t="shared" si="254"/>
        <v/>
      </c>
      <c r="AG251" s="242"/>
      <c r="AH251" s="243" t="str">
        <f t="shared" si="248"/>
        <v/>
      </c>
      <c r="AI251" s="243" t="str">
        <f t="shared" si="249"/>
        <v/>
      </c>
      <c r="BG251" s="246">
        <f t="shared" si="210"/>
        <v>0</v>
      </c>
      <c r="BH251" s="243">
        <f t="shared" si="211"/>
        <v>0</v>
      </c>
      <c r="BI251" s="243">
        <f t="shared" si="212"/>
        <v>0</v>
      </c>
      <c r="BJ251" s="243">
        <f t="shared" si="213"/>
        <v>0</v>
      </c>
      <c r="BK251" s="347">
        <f t="shared" si="214"/>
        <v>0</v>
      </c>
      <c r="BL251" s="247">
        <f t="shared" si="215"/>
        <v>0</v>
      </c>
      <c r="BM251" s="244">
        <f t="shared" si="216"/>
        <v>0</v>
      </c>
      <c r="BN251" s="244">
        <f t="shared" si="217"/>
        <v>0</v>
      </c>
      <c r="BO251" s="248">
        <f t="shared" si="218"/>
        <v>0</v>
      </c>
      <c r="BP251" s="249">
        <f t="shared" si="219"/>
        <v>0</v>
      </c>
      <c r="BQ251" s="244">
        <f t="shared" si="220"/>
        <v>0</v>
      </c>
      <c r="BR251" s="244">
        <f t="shared" si="221"/>
        <v>0</v>
      </c>
      <c r="BS251" s="250">
        <f t="shared" si="222"/>
        <v>0</v>
      </c>
      <c r="BT251" s="251" t="str">
        <f t="shared" si="223"/>
        <v/>
      </c>
      <c r="BU251" s="346">
        <f t="shared" si="224"/>
        <v>0</v>
      </c>
      <c r="BV251" s="346">
        <f t="shared" si="225"/>
        <v>0</v>
      </c>
      <c r="BW251" s="346">
        <f t="shared" si="226"/>
        <v>0</v>
      </c>
      <c r="BX251" s="348">
        <f t="shared" si="227"/>
        <v>0</v>
      </c>
      <c r="BY251" s="247">
        <f t="shared" si="228"/>
        <v>0</v>
      </c>
      <c r="BZ251" s="244">
        <f t="shared" si="229"/>
        <v>0</v>
      </c>
      <c r="CA251" s="244">
        <f t="shared" si="230"/>
        <v>0</v>
      </c>
      <c r="CB251" s="248">
        <f t="shared" si="231"/>
        <v>0</v>
      </c>
      <c r="CC251" s="247">
        <f t="shared" si="232"/>
        <v>0</v>
      </c>
      <c r="CD251" s="244">
        <f t="shared" si="233"/>
        <v>0</v>
      </c>
      <c r="CE251" s="244">
        <f t="shared" si="234"/>
        <v>0</v>
      </c>
      <c r="CF251" s="244">
        <f t="shared" si="235"/>
        <v>0</v>
      </c>
    </row>
    <row r="252" spans="1:84" ht="20.100000000000001" customHeight="1" x14ac:dyDescent="0.15">
      <c r="A252" s="238">
        <v>249</v>
      </c>
      <c r="B252" s="239">
        <v>249</v>
      </c>
      <c r="C252" s="240" t="str">
        <f t="shared" si="239"/>
        <v>S</v>
      </c>
      <c r="D252" s="241"/>
      <c r="E252" s="242" t="str">
        <f>IF(D252="","",COUNTIF($D$4:D252,D252))</f>
        <v/>
      </c>
      <c r="F252" s="306" t="str">
        <f>IF(D252="","",VLOOKUP(D252,'様式A-2'!$B$10:$E$438,4,0))</f>
        <v/>
      </c>
      <c r="G252" s="242"/>
      <c r="H252" s="242"/>
      <c r="I252" s="242"/>
      <c r="J252" s="242"/>
      <c r="K252" s="242">
        <f t="shared" si="240"/>
        <v>0</v>
      </c>
      <c r="L252" s="342"/>
      <c r="M252" s="342"/>
      <c r="N252" s="342"/>
      <c r="O252" s="342"/>
      <c r="P252" s="384"/>
      <c r="Q252" s="243">
        <f t="shared" si="250"/>
        <v>0</v>
      </c>
      <c r="R252" s="244">
        <f t="shared" si="241"/>
        <v>0</v>
      </c>
      <c r="S252" s="244" t="str">
        <f t="shared" si="242"/>
        <v/>
      </c>
      <c r="T252" s="242"/>
      <c r="U252" s="242" t="str">
        <f t="shared" si="243"/>
        <v/>
      </c>
      <c r="V252" s="242" t="str">
        <f t="shared" si="251"/>
        <v/>
      </c>
      <c r="W252" s="242"/>
      <c r="X252" s="242"/>
      <c r="Y252" s="242" t="str">
        <f t="shared" si="244"/>
        <v/>
      </c>
      <c r="Z252" s="242" t="str">
        <f t="shared" si="245"/>
        <v/>
      </c>
      <c r="AA252" s="242" t="str">
        <f t="shared" si="238"/>
        <v/>
      </c>
      <c r="AB252" s="242" t="str">
        <f t="shared" si="246"/>
        <v/>
      </c>
      <c r="AC252" s="242" t="str">
        <f t="shared" si="247"/>
        <v/>
      </c>
      <c r="AD252" s="242" t="str">
        <f t="shared" si="252"/>
        <v/>
      </c>
      <c r="AE252" s="242" t="str">
        <f t="shared" si="253"/>
        <v/>
      </c>
      <c r="AF252" s="242" t="str">
        <f t="shared" si="254"/>
        <v/>
      </c>
      <c r="AG252" s="242"/>
      <c r="AH252" s="243" t="str">
        <f t="shared" si="248"/>
        <v/>
      </c>
      <c r="AI252" s="243" t="str">
        <f t="shared" si="249"/>
        <v/>
      </c>
      <c r="BG252" s="246">
        <f t="shared" si="210"/>
        <v>0</v>
      </c>
      <c r="BH252" s="243">
        <f t="shared" si="211"/>
        <v>0</v>
      </c>
      <c r="BI252" s="243">
        <f t="shared" si="212"/>
        <v>0</v>
      </c>
      <c r="BJ252" s="243">
        <f t="shared" si="213"/>
        <v>0</v>
      </c>
      <c r="BK252" s="347">
        <f t="shared" si="214"/>
        <v>0</v>
      </c>
      <c r="BL252" s="247">
        <f t="shared" si="215"/>
        <v>0</v>
      </c>
      <c r="BM252" s="244">
        <f t="shared" si="216"/>
        <v>0</v>
      </c>
      <c r="BN252" s="244">
        <f t="shared" si="217"/>
        <v>0</v>
      </c>
      <c r="BO252" s="248">
        <f t="shared" si="218"/>
        <v>0</v>
      </c>
      <c r="BP252" s="249">
        <f t="shared" si="219"/>
        <v>0</v>
      </c>
      <c r="BQ252" s="244">
        <f t="shared" si="220"/>
        <v>0</v>
      </c>
      <c r="BR252" s="244">
        <f t="shared" si="221"/>
        <v>0</v>
      </c>
      <c r="BS252" s="250">
        <f t="shared" si="222"/>
        <v>0</v>
      </c>
      <c r="BT252" s="251" t="str">
        <f t="shared" si="223"/>
        <v/>
      </c>
      <c r="BU252" s="346">
        <f t="shared" si="224"/>
        <v>0</v>
      </c>
      <c r="BV252" s="346">
        <f t="shared" si="225"/>
        <v>0</v>
      </c>
      <c r="BW252" s="346">
        <f t="shared" si="226"/>
        <v>0</v>
      </c>
      <c r="BX252" s="348">
        <f t="shared" si="227"/>
        <v>0</v>
      </c>
      <c r="BY252" s="247">
        <f t="shared" si="228"/>
        <v>0</v>
      </c>
      <c r="BZ252" s="244">
        <f t="shared" si="229"/>
        <v>0</v>
      </c>
      <c r="CA252" s="244">
        <f t="shared" si="230"/>
        <v>0</v>
      </c>
      <c r="CB252" s="248">
        <f t="shared" si="231"/>
        <v>0</v>
      </c>
      <c r="CC252" s="247">
        <f t="shared" si="232"/>
        <v>0</v>
      </c>
      <c r="CD252" s="244">
        <f t="shared" si="233"/>
        <v>0</v>
      </c>
      <c r="CE252" s="244">
        <f t="shared" si="234"/>
        <v>0</v>
      </c>
      <c r="CF252" s="244">
        <f t="shared" si="235"/>
        <v>0</v>
      </c>
    </row>
    <row r="253" spans="1:84" ht="20.100000000000001" customHeight="1" x14ac:dyDescent="0.15">
      <c r="A253" s="238">
        <v>250</v>
      </c>
      <c r="B253" s="239">
        <v>250</v>
      </c>
      <c r="C253" s="240" t="str">
        <f t="shared" si="239"/>
        <v>S</v>
      </c>
      <c r="D253" s="241"/>
      <c r="E253" s="242" t="str">
        <f>IF(D253="","",COUNTIF($D$4:D253,D253))</f>
        <v/>
      </c>
      <c r="F253" s="306" t="str">
        <f>IF(D253="","",VLOOKUP(D253,'様式A-2'!$B$10:$E$438,4,0))</f>
        <v/>
      </c>
      <c r="G253" s="242"/>
      <c r="H253" s="242"/>
      <c r="I253" s="242"/>
      <c r="J253" s="242"/>
      <c r="K253" s="242">
        <f t="shared" si="240"/>
        <v>0</v>
      </c>
      <c r="L253" s="342"/>
      <c r="M253" s="342"/>
      <c r="N253" s="342"/>
      <c r="O253" s="342"/>
      <c r="P253" s="384"/>
      <c r="Q253" s="243">
        <f t="shared" si="250"/>
        <v>0</v>
      </c>
      <c r="R253" s="244">
        <f t="shared" si="241"/>
        <v>0</v>
      </c>
      <c r="S253" s="244" t="str">
        <f t="shared" si="242"/>
        <v/>
      </c>
      <c r="T253" s="242"/>
      <c r="U253" s="242" t="str">
        <f t="shared" si="243"/>
        <v/>
      </c>
      <c r="V253" s="242" t="str">
        <f t="shared" si="251"/>
        <v/>
      </c>
      <c r="W253" s="242"/>
      <c r="X253" s="242"/>
      <c r="Y253" s="242" t="str">
        <f t="shared" si="244"/>
        <v/>
      </c>
      <c r="Z253" s="242" t="str">
        <f t="shared" si="245"/>
        <v/>
      </c>
      <c r="AA253" s="242" t="str">
        <f t="shared" si="238"/>
        <v/>
      </c>
      <c r="AB253" s="242" t="str">
        <f t="shared" si="246"/>
        <v/>
      </c>
      <c r="AC253" s="242" t="str">
        <f t="shared" si="247"/>
        <v/>
      </c>
      <c r="AD253" s="242" t="str">
        <f t="shared" si="252"/>
        <v/>
      </c>
      <c r="AE253" s="242" t="str">
        <f t="shared" si="253"/>
        <v/>
      </c>
      <c r="AF253" s="242" t="str">
        <f t="shared" si="254"/>
        <v/>
      </c>
      <c r="AG253" s="242"/>
      <c r="AH253" s="243" t="str">
        <f t="shared" si="248"/>
        <v/>
      </c>
      <c r="AI253" s="243" t="str">
        <f t="shared" si="249"/>
        <v/>
      </c>
      <c r="BG253" s="246">
        <f t="shared" si="210"/>
        <v>0</v>
      </c>
      <c r="BH253" s="243">
        <f t="shared" si="211"/>
        <v>0</v>
      </c>
      <c r="BI253" s="243">
        <f t="shared" si="212"/>
        <v>0</v>
      </c>
      <c r="BJ253" s="243">
        <f t="shared" si="213"/>
        <v>0</v>
      </c>
      <c r="BK253" s="347">
        <f t="shared" si="214"/>
        <v>0</v>
      </c>
      <c r="BL253" s="247">
        <f t="shared" si="215"/>
        <v>0</v>
      </c>
      <c r="BM253" s="244">
        <f t="shared" si="216"/>
        <v>0</v>
      </c>
      <c r="BN253" s="244">
        <f t="shared" si="217"/>
        <v>0</v>
      </c>
      <c r="BO253" s="248">
        <f t="shared" si="218"/>
        <v>0</v>
      </c>
      <c r="BP253" s="249">
        <f t="shared" si="219"/>
        <v>0</v>
      </c>
      <c r="BQ253" s="244">
        <f t="shared" si="220"/>
        <v>0</v>
      </c>
      <c r="BR253" s="244">
        <f t="shared" si="221"/>
        <v>0</v>
      </c>
      <c r="BS253" s="250">
        <f t="shared" si="222"/>
        <v>0</v>
      </c>
      <c r="BT253" s="251" t="str">
        <f t="shared" si="223"/>
        <v/>
      </c>
      <c r="BU253" s="346">
        <f t="shared" si="224"/>
        <v>0</v>
      </c>
      <c r="BV253" s="346">
        <f t="shared" si="225"/>
        <v>0</v>
      </c>
      <c r="BW253" s="346">
        <f t="shared" si="226"/>
        <v>0</v>
      </c>
      <c r="BX253" s="348">
        <f t="shared" si="227"/>
        <v>0</v>
      </c>
      <c r="BY253" s="247">
        <f t="shared" si="228"/>
        <v>0</v>
      </c>
      <c r="BZ253" s="244">
        <f t="shared" si="229"/>
        <v>0</v>
      </c>
      <c r="CA253" s="244">
        <f t="shared" si="230"/>
        <v>0</v>
      </c>
      <c r="CB253" s="248">
        <f t="shared" si="231"/>
        <v>0</v>
      </c>
      <c r="CC253" s="247">
        <f t="shared" si="232"/>
        <v>0</v>
      </c>
      <c r="CD253" s="244">
        <f t="shared" si="233"/>
        <v>0</v>
      </c>
      <c r="CE253" s="244">
        <f t="shared" si="234"/>
        <v>0</v>
      </c>
      <c r="CF253" s="244">
        <f t="shared" si="235"/>
        <v>0</v>
      </c>
    </row>
    <row r="254" spans="1:84" ht="20.100000000000001" customHeight="1" x14ac:dyDescent="0.15">
      <c r="A254" s="238">
        <v>251</v>
      </c>
      <c r="B254" s="239">
        <v>251</v>
      </c>
      <c r="C254" s="240" t="str">
        <f t="shared" si="239"/>
        <v>S</v>
      </c>
      <c r="D254" s="241"/>
      <c r="E254" s="242" t="str">
        <f>IF(D254="","",COUNTIF($D$4:D254,D254))</f>
        <v/>
      </c>
      <c r="F254" s="306" t="str">
        <f>IF(D254="","",VLOOKUP(D254,'様式A-2'!$B$10:$E$438,4,0))</f>
        <v/>
      </c>
      <c r="G254" s="242"/>
      <c r="H254" s="242"/>
      <c r="I254" s="242"/>
      <c r="J254" s="242"/>
      <c r="K254" s="242">
        <f t="shared" si="240"/>
        <v>0</v>
      </c>
      <c r="L254" s="342"/>
      <c r="M254" s="342"/>
      <c r="N254" s="342"/>
      <c r="O254" s="342"/>
      <c r="P254" s="384"/>
      <c r="Q254" s="243">
        <f t="shared" si="250"/>
        <v>0</v>
      </c>
      <c r="R254" s="244">
        <f t="shared" si="241"/>
        <v>0</v>
      </c>
      <c r="S254" s="244" t="str">
        <f t="shared" si="242"/>
        <v/>
      </c>
      <c r="T254" s="242"/>
      <c r="U254" s="242" t="str">
        <f t="shared" si="243"/>
        <v/>
      </c>
      <c r="V254" s="242" t="str">
        <f t="shared" si="251"/>
        <v/>
      </c>
      <c r="W254" s="242"/>
      <c r="X254" s="242"/>
      <c r="Y254" s="242" t="str">
        <f t="shared" si="244"/>
        <v/>
      </c>
      <c r="Z254" s="242" t="str">
        <f t="shared" si="245"/>
        <v/>
      </c>
      <c r="AA254" s="242" t="str">
        <f t="shared" si="238"/>
        <v/>
      </c>
      <c r="AB254" s="242" t="str">
        <f t="shared" si="246"/>
        <v/>
      </c>
      <c r="AC254" s="242" t="str">
        <f t="shared" si="247"/>
        <v/>
      </c>
      <c r="AD254" s="242" t="str">
        <f t="shared" si="252"/>
        <v/>
      </c>
      <c r="AE254" s="242" t="str">
        <f t="shared" si="253"/>
        <v/>
      </c>
      <c r="AF254" s="242" t="str">
        <f t="shared" si="254"/>
        <v/>
      </c>
      <c r="AG254" s="242"/>
      <c r="AH254" s="243" t="str">
        <f t="shared" si="248"/>
        <v/>
      </c>
      <c r="AI254" s="243" t="str">
        <f t="shared" si="249"/>
        <v/>
      </c>
      <c r="BG254" s="246">
        <f t="shared" si="210"/>
        <v>0</v>
      </c>
      <c r="BH254" s="243">
        <f t="shared" si="211"/>
        <v>0</v>
      </c>
      <c r="BI254" s="243">
        <f t="shared" si="212"/>
        <v>0</v>
      </c>
      <c r="BJ254" s="243">
        <f t="shared" si="213"/>
        <v>0</v>
      </c>
      <c r="BK254" s="347">
        <f t="shared" si="214"/>
        <v>0</v>
      </c>
      <c r="BL254" s="247">
        <f t="shared" si="215"/>
        <v>0</v>
      </c>
      <c r="BM254" s="244">
        <f t="shared" si="216"/>
        <v>0</v>
      </c>
      <c r="BN254" s="244">
        <f t="shared" si="217"/>
        <v>0</v>
      </c>
      <c r="BO254" s="248">
        <f t="shared" si="218"/>
        <v>0</v>
      </c>
      <c r="BP254" s="249">
        <f t="shared" si="219"/>
        <v>0</v>
      </c>
      <c r="BQ254" s="244">
        <f t="shared" si="220"/>
        <v>0</v>
      </c>
      <c r="BR254" s="244">
        <f t="shared" si="221"/>
        <v>0</v>
      </c>
      <c r="BS254" s="250">
        <f t="shared" si="222"/>
        <v>0</v>
      </c>
      <c r="BT254" s="251" t="str">
        <f t="shared" si="223"/>
        <v/>
      </c>
      <c r="BU254" s="346">
        <f t="shared" si="224"/>
        <v>0</v>
      </c>
      <c r="BV254" s="346">
        <f t="shared" si="225"/>
        <v>0</v>
      </c>
      <c r="BW254" s="346">
        <f t="shared" si="226"/>
        <v>0</v>
      </c>
      <c r="BX254" s="348">
        <f t="shared" si="227"/>
        <v>0</v>
      </c>
      <c r="BY254" s="247">
        <f t="shared" si="228"/>
        <v>0</v>
      </c>
      <c r="BZ254" s="244">
        <f t="shared" si="229"/>
        <v>0</v>
      </c>
      <c r="CA254" s="244">
        <f t="shared" si="230"/>
        <v>0</v>
      </c>
      <c r="CB254" s="248">
        <f t="shared" si="231"/>
        <v>0</v>
      </c>
      <c r="CC254" s="247">
        <f t="shared" si="232"/>
        <v>0</v>
      </c>
      <c r="CD254" s="244">
        <f t="shared" si="233"/>
        <v>0</v>
      </c>
      <c r="CE254" s="244">
        <f t="shared" si="234"/>
        <v>0</v>
      </c>
      <c r="CF254" s="244">
        <f t="shared" si="235"/>
        <v>0</v>
      </c>
    </row>
    <row r="255" spans="1:84" ht="20.100000000000001" customHeight="1" x14ac:dyDescent="0.15">
      <c r="A255" s="238">
        <v>252</v>
      </c>
      <c r="B255" s="239">
        <v>252</v>
      </c>
      <c r="C255" s="240" t="str">
        <f t="shared" si="239"/>
        <v>S</v>
      </c>
      <c r="D255" s="241"/>
      <c r="E255" s="242" t="str">
        <f>IF(D255="","",COUNTIF($D$4:D255,D255))</f>
        <v/>
      </c>
      <c r="F255" s="306" t="str">
        <f>IF(D255="","",VLOOKUP(D255,'様式A-2'!$B$10:$E$438,4,0))</f>
        <v/>
      </c>
      <c r="G255" s="242"/>
      <c r="H255" s="242"/>
      <c r="I255" s="242"/>
      <c r="J255" s="242"/>
      <c r="K255" s="242">
        <f t="shared" si="240"/>
        <v>0</v>
      </c>
      <c r="L255" s="342"/>
      <c r="M255" s="342"/>
      <c r="N255" s="342"/>
      <c r="O255" s="342"/>
      <c r="P255" s="384"/>
      <c r="Q255" s="243">
        <f t="shared" si="250"/>
        <v>0</v>
      </c>
      <c r="R255" s="244">
        <f t="shared" si="241"/>
        <v>0</v>
      </c>
      <c r="S255" s="244" t="str">
        <f t="shared" si="242"/>
        <v/>
      </c>
      <c r="T255" s="242"/>
      <c r="U255" s="242" t="str">
        <f t="shared" si="243"/>
        <v/>
      </c>
      <c r="V255" s="242" t="str">
        <f t="shared" si="251"/>
        <v/>
      </c>
      <c r="W255" s="242"/>
      <c r="X255" s="242"/>
      <c r="Y255" s="242" t="str">
        <f t="shared" si="244"/>
        <v/>
      </c>
      <c r="Z255" s="242" t="str">
        <f t="shared" si="245"/>
        <v/>
      </c>
      <c r="AA255" s="242" t="str">
        <f t="shared" si="238"/>
        <v/>
      </c>
      <c r="AB255" s="242" t="str">
        <f t="shared" si="246"/>
        <v/>
      </c>
      <c r="AC255" s="242" t="str">
        <f t="shared" si="247"/>
        <v/>
      </c>
      <c r="AD255" s="242" t="str">
        <f t="shared" si="252"/>
        <v/>
      </c>
      <c r="AE255" s="242" t="str">
        <f t="shared" si="253"/>
        <v/>
      </c>
      <c r="AF255" s="242" t="str">
        <f t="shared" si="254"/>
        <v/>
      </c>
      <c r="AG255" s="242"/>
      <c r="AH255" s="243" t="str">
        <f t="shared" si="248"/>
        <v/>
      </c>
      <c r="AI255" s="243" t="str">
        <f t="shared" si="249"/>
        <v/>
      </c>
      <c r="BG255" s="246">
        <f t="shared" si="210"/>
        <v>0</v>
      </c>
      <c r="BH255" s="243">
        <f t="shared" si="211"/>
        <v>0</v>
      </c>
      <c r="BI255" s="243">
        <f t="shared" si="212"/>
        <v>0</v>
      </c>
      <c r="BJ255" s="243">
        <f t="shared" si="213"/>
        <v>0</v>
      </c>
      <c r="BK255" s="347">
        <f t="shared" si="214"/>
        <v>0</v>
      </c>
      <c r="BL255" s="247">
        <f t="shared" si="215"/>
        <v>0</v>
      </c>
      <c r="BM255" s="244">
        <f t="shared" si="216"/>
        <v>0</v>
      </c>
      <c r="BN255" s="244">
        <f t="shared" si="217"/>
        <v>0</v>
      </c>
      <c r="BO255" s="248">
        <f t="shared" si="218"/>
        <v>0</v>
      </c>
      <c r="BP255" s="249">
        <f t="shared" si="219"/>
        <v>0</v>
      </c>
      <c r="BQ255" s="244">
        <f t="shared" si="220"/>
        <v>0</v>
      </c>
      <c r="BR255" s="244">
        <f t="shared" si="221"/>
        <v>0</v>
      </c>
      <c r="BS255" s="250">
        <f t="shared" si="222"/>
        <v>0</v>
      </c>
      <c r="BT255" s="251" t="str">
        <f t="shared" si="223"/>
        <v/>
      </c>
      <c r="BU255" s="346">
        <f t="shared" si="224"/>
        <v>0</v>
      </c>
      <c r="BV255" s="346">
        <f t="shared" si="225"/>
        <v>0</v>
      </c>
      <c r="BW255" s="346">
        <f t="shared" si="226"/>
        <v>0</v>
      </c>
      <c r="BX255" s="348">
        <f t="shared" si="227"/>
        <v>0</v>
      </c>
      <c r="BY255" s="247">
        <f t="shared" si="228"/>
        <v>0</v>
      </c>
      <c r="BZ255" s="244">
        <f t="shared" si="229"/>
        <v>0</v>
      </c>
      <c r="CA255" s="244">
        <f t="shared" si="230"/>
        <v>0</v>
      </c>
      <c r="CB255" s="248">
        <f t="shared" si="231"/>
        <v>0</v>
      </c>
      <c r="CC255" s="247">
        <f t="shared" si="232"/>
        <v>0</v>
      </c>
      <c r="CD255" s="244">
        <f t="shared" si="233"/>
        <v>0</v>
      </c>
      <c r="CE255" s="244">
        <f t="shared" si="234"/>
        <v>0</v>
      </c>
      <c r="CF255" s="244">
        <f t="shared" si="235"/>
        <v>0</v>
      </c>
    </row>
    <row r="256" spans="1:84" ht="20.100000000000001" customHeight="1" x14ac:dyDescent="0.15">
      <c r="A256" s="238">
        <v>253</v>
      </c>
      <c r="B256" s="239">
        <v>253</v>
      </c>
      <c r="C256" s="240" t="str">
        <f t="shared" si="239"/>
        <v>S</v>
      </c>
      <c r="D256" s="241"/>
      <c r="E256" s="242" t="str">
        <f>IF(D256="","",COUNTIF($D$4:D256,D256))</f>
        <v/>
      </c>
      <c r="F256" s="306" t="str">
        <f>IF(D256="","",VLOOKUP(D256,'様式A-2'!$B$10:$E$438,4,0))</f>
        <v/>
      </c>
      <c r="G256" s="242"/>
      <c r="H256" s="242"/>
      <c r="I256" s="242"/>
      <c r="J256" s="242"/>
      <c r="K256" s="242">
        <f t="shared" si="240"/>
        <v>0</v>
      </c>
      <c r="L256" s="342"/>
      <c r="M256" s="342"/>
      <c r="N256" s="342"/>
      <c r="O256" s="342"/>
      <c r="P256" s="384"/>
      <c r="Q256" s="243">
        <f t="shared" si="250"/>
        <v>0</v>
      </c>
      <c r="R256" s="244">
        <f t="shared" si="241"/>
        <v>0</v>
      </c>
      <c r="S256" s="244" t="str">
        <f t="shared" si="242"/>
        <v/>
      </c>
      <c r="T256" s="242"/>
      <c r="U256" s="242" t="str">
        <f t="shared" si="243"/>
        <v/>
      </c>
      <c r="V256" s="242" t="str">
        <f t="shared" si="251"/>
        <v/>
      </c>
      <c r="W256" s="242"/>
      <c r="X256" s="242"/>
      <c r="Y256" s="242" t="str">
        <f t="shared" si="244"/>
        <v/>
      </c>
      <c r="Z256" s="242" t="str">
        <f t="shared" si="245"/>
        <v/>
      </c>
      <c r="AA256" s="242" t="str">
        <f t="shared" si="238"/>
        <v/>
      </c>
      <c r="AB256" s="242" t="str">
        <f t="shared" si="246"/>
        <v/>
      </c>
      <c r="AC256" s="242" t="str">
        <f t="shared" si="247"/>
        <v/>
      </c>
      <c r="AD256" s="242" t="str">
        <f t="shared" si="252"/>
        <v/>
      </c>
      <c r="AE256" s="242" t="str">
        <f t="shared" si="253"/>
        <v/>
      </c>
      <c r="AF256" s="242" t="str">
        <f t="shared" si="254"/>
        <v/>
      </c>
      <c r="AG256" s="242"/>
      <c r="AH256" s="243" t="str">
        <f t="shared" si="248"/>
        <v/>
      </c>
      <c r="AI256" s="243" t="str">
        <f t="shared" si="249"/>
        <v/>
      </c>
      <c r="BG256" s="246">
        <f t="shared" si="210"/>
        <v>0</v>
      </c>
      <c r="BH256" s="243">
        <f t="shared" si="211"/>
        <v>0</v>
      </c>
      <c r="BI256" s="243">
        <f t="shared" si="212"/>
        <v>0</v>
      </c>
      <c r="BJ256" s="243">
        <f t="shared" si="213"/>
        <v>0</v>
      </c>
      <c r="BK256" s="347">
        <f t="shared" si="214"/>
        <v>0</v>
      </c>
      <c r="BL256" s="247">
        <f t="shared" si="215"/>
        <v>0</v>
      </c>
      <c r="BM256" s="244">
        <f t="shared" si="216"/>
        <v>0</v>
      </c>
      <c r="BN256" s="244">
        <f t="shared" si="217"/>
        <v>0</v>
      </c>
      <c r="BO256" s="248">
        <f t="shared" si="218"/>
        <v>0</v>
      </c>
      <c r="BP256" s="249">
        <f t="shared" si="219"/>
        <v>0</v>
      </c>
      <c r="BQ256" s="244">
        <f t="shared" si="220"/>
        <v>0</v>
      </c>
      <c r="BR256" s="244">
        <f t="shared" si="221"/>
        <v>0</v>
      </c>
      <c r="BS256" s="250">
        <f t="shared" si="222"/>
        <v>0</v>
      </c>
      <c r="BT256" s="251" t="str">
        <f t="shared" si="223"/>
        <v/>
      </c>
      <c r="BU256" s="346">
        <f t="shared" si="224"/>
        <v>0</v>
      </c>
      <c r="BV256" s="346">
        <f t="shared" si="225"/>
        <v>0</v>
      </c>
      <c r="BW256" s="346">
        <f t="shared" si="226"/>
        <v>0</v>
      </c>
      <c r="BX256" s="348">
        <f t="shared" si="227"/>
        <v>0</v>
      </c>
      <c r="BY256" s="247">
        <f t="shared" si="228"/>
        <v>0</v>
      </c>
      <c r="BZ256" s="244">
        <f t="shared" si="229"/>
        <v>0</v>
      </c>
      <c r="CA256" s="244">
        <f t="shared" si="230"/>
        <v>0</v>
      </c>
      <c r="CB256" s="248">
        <f t="shared" si="231"/>
        <v>0</v>
      </c>
      <c r="CC256" s="247">
        <f t="shared" si="232"/>
        <v>0</v>
      </c>
      <c r="CD256" s="244">
        <f t="shared" si="233"/>
        <v>0</v>
      </c>
      <c r="CE256" s="244">
        <f t="shared" si="234"/>
        <v>0</v>
      </c>
      <c r="CF256" s="244">
        <f t="shared" si="235"/>
        <v>0</v>
      </c>
    </row>
    <row r="257" spans="1:84" ht="20.100000000000001" customHeight="1" x14ac:dyDescent="0.15">
      <c r="A257" s="238">
        <v>254</v>
      </c>
      <c r="B257" s="239">
        <v>254</v>
      </c>
      <c r="C257" s="240" t="str">
        <f t="shared" si="239"/>
        <v>S</v>
      </c>
      <c r="D257" s="241"/>
      <c r="E257" s="242" t="str">
        <f>IF(D257="","",COUNTIF($D$4:D257,D257))</f>
        <v/>
      </c>
      <c r="F257" s="306" t="str">
        <f>IF(D257="","",VLOOKUP(D257,'様式A-2'!$B$10:$E$438,4,0))</f>
        <v/>
      </c>
      <c r="G257" s="242"/>
      <c r="H257" s="242"/>
      <c r="I257" s="242"/>
      <c r="J257" s="242"/>
      <c r="K257" s="242">
        <f t="shared" si="240"/>
        <v>0</v>
      </c>
      <c r="L257" s="342"/>
      <c r="M257" s="342"/>
      <c r="N257" s="342"/>
      <c r="O257" s="342"/>
      <c r="P257" s="384"/>
      <c r="Q257" s="243">
        <f t="shared" si="250"/>
        <v>0</v>
      </c>
      <c r="R257" s="244">
        <f t="shared" si="241"/>
        <v>0</v>
      </c>
      <c r="S257" s="244" t="str">
        <f t="shared" si="242"/>
        <v/>
      </c>
      <c r="T257" s="242"/>
      <c r="U257" s="242" t="str">
        <f t="shared" si="243"/>
        <v/>
      </c>
      <c r="V257" s="242" t="str">
        <f t="shared" si="251"/>
        <v/>
      </c>
      <c r="W257" s="242"/>
      <c r="X257" s="242"/>
      <c r="Y257" s="242" t="str">
        <f t="shared" si="244"/>
        <v/>
      </c>
      <c r="Z257" s="242" t="str">
        <f t="shared" si="245"/>
        <v/>
      </c>
      <c r="AA257" s="242" t="str">
        <f t="shared" si="238"/>
        <v/>
      </c>
      <c r="AB257" s="242" t="str">
        <f t="shared" si="246"/>
        <v/>
      </c>
      <c r="AC257" s="242" t="str">
        <f t="shared" si="247"/>
        <v/>
      </c>
      <c r="AD257" s="242" t="str">
        <f t="shared" si="252"/>
        <v/>
      </c>
      <c r="AE257" s="242" t="str">
        <f t="shared" si="253"/>
        <v/>
      </c>
      <c r="AF257" s="242" t="str">
        <f t="shared" si="254"/>
        <v/>
      </c>
      <c r="AG257" s="242"/>
      <c r="AH257" s="243" t="str">
        <f t="shared" si="248"/>
        <v/>
      </c>
      <c r="AI257" s="243" t="str">
        <f t="shared" si="249"/>
        <v/>
      </c>
      <c r="BG257" s="246">
        <f t="shared" si="210"/>
        <v>0</v>
      </c>
      <c r="BH257" s="243">
        <f t="shared" si="211"/>
        <v>0</v>
      </c>
      <c r="BI257" s="243">
        <f t="shared" si="212"/>
        <v>0</v>
      </c>
      <c r="BJ257" s="243">
        <f t="shared" si="213"/>
        <v>0</v>
      </c>
      <c r="BK257" s="347">
        <f t="shared" si="214"/>
        <v>0</v>
      </c>
      <c r="BL257" s="247">
        <f t="shared" si="215"/>
        <v>0</v>
      </c>
      <c r="BM257" s="244">
        <f t="shared" si="216"/>
        <v>0</v>
      </c>
      <c r="BN257" s="244">
        <f t="shared" si="217"/>
        <v>0</v>
      </c>
      <c r="BO257" s="248">
        <f t="shared" si="218"/>
        <v>0</v>
      </c>
      <c r="BP257" s="249">
        <f t="shared" si="219"/>
        <v>0</v>
      </c>
      <c r="BQ257" s="244">
        <f t="shared" si="220"/>
        <v>0</v>
      </c>
      <c r="BR257" s="244">
        <f t="shared" si="221"/>
        <v>0</v>
      </c>
      <c r="BS257" s="250">
        <f t="shared" si="222"/>
        <v>0</v>
      </c>
      <c r="BT257" s="251" t="str">
        <f t="shared" si="223"/>
        <v/>
      </c>
      <c r="BU257" s="346">
        <f t="shared" si="224"/>
        <v>0</v>
      </c>
      <c r="BV257" s="346">
        <f t="shared" si="225"/>
        <v>0</v>
      </c>
      <c r="BW257" s="346">
        <f t="shared" si="226"/>
        <v>0</v>
      </c>
      <c r="BX257" s="348">
        <f t="shared" si="227"/>
        <v>0</v>
      </c>
      <c r="BY257" s="247">
        <f t="shared" si="228"/>
        <v>0</v>
      </c>
      <c r="BZ257" s="244">
        <f t="shared" si="229"/>
        <v>0</v>
      </c>
      <c r="CA257" s="244">
        <f t="shared" si="230"/>
        <v>0</v>
      </c>
      <c r="CB257" s="248">
        <f t="shared" si="231"/>
        <v>0</v>
      </c>
      <c r="CC257" s="247">
        <f t="shared" si="232"/>
        <v>0</v>
      </c>
      <c r="CD257" s="244">
        <f t="shared" si="233"/>
        <v>0</v>
      </c>
      <c r="CE257" s="244">
        <f t="shared" si="234"/>
        <v>0</v>
      </c>
      <c r="CF257" s="244">
        <f t="shared" si="235"/>
        <v>0</v>
      </c>
    </row>
    <row r="258" spans="1:84" ht="20.100000000000001" customHeight="1" x14ac:dyDescent="0.15">
      <c r="A258" s="238">
        <v>255</v>
      </c>
      <c r="B258" s="239">
        <v>255</v>
      </c>
      <c r="C258" s="240" t="str">
        <f t="shared" si="239"/>
        <v>S</v>
      </c>
      <c r="D258" s="241"/>
      <c r="E258" s="242" t="str">
        <f>IF(D258="","",COUNTIF($D$4:D258,D258))</f>
        <v/>
      </c>
      <c r="F258" s="306" t="str">
        <f>IF(D258="","",VLOOKUP(D258,'様式A-2'!$B$10:$E$438,4,0))</f>
        <v/>
      </c>
      <c r="G258" s="242"/>
      <c r="H258" s="242"/>
      <c r="I258" s="242"/>
      <c r="J258" s="242"/>
      <c r="K258" s="242">
        <f t="shared" si="240"/>
        <v>0</v>
      </c>
      <c r="L258" s="342"/>
      <c r="M258" s="342"/>
      <c r="N258" s="342"/>
      <c r="O258" s="342"/>
      <c r="P258" s="384"/>
      <c r="Q258" s="243">
        <f t="shared" si="250"/>
        <v>0</v>
      </c>
      <c r="R258" s="244">
        <f t="shared" si="241"/>
        <v>0</v>
      </c>
      <c r="S258" s="244" t="str">
        <f t="shared" si="242"/>
        <v/>
      </c>
      <c r="T258" s="242"/>
      <c r="U258" s="242" t="str">
        <f t="shared" si="243"/>
        <v/>
      </c>
      <c r="V258" s="242" t="str">
        <f t="shared" si="251"/>
        <v/>
      </c>
      <c r="W258" s="242"/>
      <c r="X258" s="242"/>
      <c r="Y258" s="242" t="str">
        <f t="shared" si="244"/>
        <v/>
      </c>
      <c r="Z258" s="242" t="str">
        <f t="shared" si="245"/>
        <v/>
      </c>
      <c r="AA258" s="242" t="str">
        <f t="shared" si="238"/>
        <v/>
      </c>
      <c r="AB258" s="242" t="str">
        <f t="shared" si="246"/>
        <v/>
      </c>
      <c r="AC258" s="242" t="str">
        <f t="shared" si="247"/>
        <v/>
      </c>
      <c r="AD258" s="242" t="str">
        <f t="shared" si="252"/>
        <v/>
      </c>
      <c r="AE258" s="242" t="str">
        <f t="shared" si="253"/>
        <v/>
      </c>
      <c r="AF258" s="242" t="str">
        <f t="shared" si="254"/>
        <v/>
      </c>
      <c r="AG258" s="242"/>
      <c r="AH258" s="243" t="str">
        <f t="shared" si="248"/>
        <v/>
      </c>
      <c r="AI258" s="243" t="str">
        <f t="shared" si="249"/>
        <v/>
      </c>
      <c r="BG258" s="246">
        <f t="shared" si="210"/>
        <v>0</v>
      </c>
      <c r="BH258" s="243">
        <f t="shared" si="211"/>
        <v>0</v>
      </c>
      <c r="BI258" s="243">
        <f t="shared" si="212"/>
        <v>0</v>
      </c>
      <c r="BJ258" s="243">
        <f t="shared" si="213"/>
        <v>0</v>
      </c>
      <c r="BK258" s="347">
        <f t="shared" si="214"/>
        <v>0</v>
      </c>
      <c r="BL258" s="247">
        <f t="shared" si="215"/>
        <v>0</v>
      </c>
      <c r="BM258" s="244">
        <f t="shared" si="216"/>
        <v>0</v>
      </c>
      <c r="BN258" s="244">
        <f t="shared" si="217"/>
        <v>0</v>
      </c>
      <c r="BO258" s="248">
        <f t="shared" si="218"/>
        <v>0</v>
      </c>
      <c r="BP258" s="249">
        <f t="shared" si="219"/>
        <v>0</v>
      </c>
      <c r="BQ258" s="244">
        <f t="shared" si="220"/>
        <v>0</v>
      </c>
      <c r="BR258" s="244">
        <f t="shared" si="221"/>
        <v>0</v>
      </c>
      <c r="BS258" s="250">
        <f t="shared" si="222"/>
        <v>0</v>
      </c>
      <c r="BT258" s="251" t="str">
        <f t="shared" si="223"/>
        <v/>
      </c>
      <c r="BU258" s="346">
        <f t="shared" si="224"/>
        <v>0</v>
      </c>
      <c r="BV258" s="346">
        <f t="shared" si="225"/>
        <v>0</v>
      </c>
      <c r="BW258" s="346">
        <f t="shared" si="226"/>
        <v>0</v>
      </c>
      <c r="BX258" s="348">
        <f t="shared" si="227"/>
        <v>0</v>
      </c>
      <c r="BY258" s="247">
        <f t="shared" si="228"/>
        <v>0</v>
      </c>
      <c r="BZ258" s="244">
        <f t="shared" si="229"/>
        <v>0</v>
      </c>
      <c r="CA258" s="244">
        <f t="shared" si="230"/>
        <v>0</v>
      </c>
      <c r="CB258" s="248">
        <f t="shared" si="231"/>
        <v>0</v>
      </c>
      <c r="CC258" s="247">
        <f t="shared" si="232"/>
        <v>0</v>
      </c>
      <c r="CD258" s="244">
        <f t="shared" si="233"/>
        <v>0</v>
      </c>
      <c r="CE258" s="244">
        <f t="shared" si="234"/>
        <v>0</v>
      </c>
      <c r="CF258" s="244">
        <f t="shared" si="235"/>
        <v>0</v>
      </c>
    </row>
    <row r="259" spans="1:84" ht="20.100000000000001" customHeight="1" x14ac:dyDescent="0.15">
      <c r="A259" s="238">
        <v>256</v>
      </c>
      <c r="B259" s="239">
        <v>256</v>
      </c>
      <c r="C259" s="240" t="str">
        <f t="shared" si="239"/>
        <v>S</v>
      </c>
      <c r="D259" s="241"/>
      <c r="E259" s="242" t="str">
        <f>IF(D259="","",COUNTIF($D$4:D259,D259))</f>
        <v/>
      </c>
      <c r="F259" s="306" t="str">
        <f>IF(D259="","",VLOOKUP(D259,'様式A-2'!$B$10:$E$438,4,0))</f>
        <v/>
      </c>
      <c r="G259" s="242"/>
      <c r="H259" s="242"/>
      <c r="I259" s="242"/>
      <c r="J259" s="242"/>
      <c r="K259" s="242">
        <f t="shared" si="240"/>
        <v>0</v>
      </c>
      <c r="L259" s="342"/>
      <c r="M259" s="342"/>
      <c r="N259" s="342"/>
      <c r="O259" s="342"/>
      <c r="P259" s="384"/>
      <c r="Q259" s="243">
        <f t="shared" si="250"/>
        <v>0</v>
      </c>
      <c r="R259" s="244">
        <f t="shared" si="241"/>
        <v>0</v>
      </c>
      <c r="S259" s="244" t="str">
        <f t="shared" si="242"/>
        <v/>
      </c>
      <c r="T259" s="242"/>
      <c r="U259" s="242" t="str">
        <f t="shared" si="243"/>
        <v/>
      </c>
      <c r="V259" s="242" t="str">
        <f t="shared" si="251"/>
        <v/>
      </c>
      <c r="W259" s="242"/>
      <c r="X259" s="242"/>
      <c r="Y259" s="242" t="str">
        <f t="shared" si="244"/>
        <v/>
      </c>
      <c r="Z259" s="242" t="str">
        <f t="shared" si="245"/>
        <v/>
      </c>
      <c r="AA259" s="242" t="str">
        <f t="shared" si="238"/>
        <v/>
      </c>
      <c r="AB259" s="242" t="str">
        <f t="shared" si="246"/>
        <v/>
      </c>
      <c r="AC259" s="242" t="str">
        <f t="shared" si="247"/>
        <v/>
      </c>
      <c r="AD259" s="242" t="str">
        <f t="shared" si="252"/>
        <v/>
      </c>
      <c r="AE259" s="242" t="str">
        <f t="shared" si="253"/>
        <v/>
      </c>
      <c r="AF259" s="242" t="str">
        <f t="shared" si="254"/>
        <v/>
      </c>
      <c r="AG259" s="242"/>
      <c r="AH259" s="243" t="str">
        <f t="shared" si="248"/>
        <v/>
      </c>
      <c r="AI259" s="243" t="str">
        <f t="shared" si="249"/>
        <v/>
      </c>
      <c r="BG259" s="246">
        <f t="shared" si="210"/>
        <v>0</v>
      </c>
      <c r="BH259" s="243">
        <f t="shared" si="211"/>
        <v>0</v>
      </c>
      <c r="BI259" s="243">
        <f t="shared" si="212"/>
        <v>0</v>
      </c>
      <c r="BJ259" s="243">
        <f t="shared" si="213"/>
        <v>0</v>
      </c>
      <c r="BK259" s="347">
        <f t="shared" si="214"/>
        <v>0</v>
      </c>
      <c r="BL259" s="247">
        <f t="shared" si="215"/>
        <v>0</v>
      </c>
      <c r="BM259" s="244">
        <f t="shared" si="216"/>
        <v>0</v>
      </c>
      <c r="BN259" s="244">
        <f t="shared" si="217"/>
        <v>0</v>
      </c>
      <c r="BO259" s="248">
        <f t="shared" si="218"/>
        <v>0</v>
      </c>
      <c r="BP259" s="249">
        <f t="shared" si="219"/>
        <v>0</v>
      </c>
      <c r="BQ259" s="244">
        <f t="shared" si="220"/>
        <v>0</v>
      </c>
      <c r="BR259" s="244">
        <f t="shared" si="221"/>
        <v>0</v>
      </c>
      <c r="BS259" s="250">
        <f t="shared" si="222"/>
        <v>0</v>
      </c>
      <c r="BT259" s="251" t="str">
        <f t="shared" si="223"/>
        <v/>
      </c>
      <c r="BU259" s="346">
        <f t="shared" si="224"/>
        <v>0</v>
      </c>
      <c r="BV259" s="346">
        <f t="shared" si="225"/>
        <v>0</v>
      </c>
      <c r="BW259" s="346">
        <f t="shared" si="226"/>
        <v>0</v>
      </c>
      <c r="BX259" s="348">
        <f t="shared" si="227"/>
        <v>0</v>
      </c>
      <c r="BY259" s="247">
        <f t="shared" si="228"/>
        <v>0</v>
      </c>
      <c r="BZ259" s="244">
        <f t="shared" si="229"/>
        <v>0</v>
      </c>
      <c r="CA259" s="244">
        <f t="shared" si="230"/>
        <v>0</v>
      </c>
      <c r="CB259" s="248">
        <f t="shared" si="231"/>
        <v>0</v>
      </c>
      <c r="CC259" s="247">
        <f t="shared" si="232"/>
        <v>0</v>
      </c>
      <c r="CD259" s="244">
        <f t="shared" si="233"/>
        <v>0</v>
      </c>
      <c r="CE259" s="244">
        <f t="shared" si="234"/>
        <v>0</v>
      </c>
      <c r="CF259" s="244">
        <f t="shared" si="235"/>
        <v>0</v>
      </c>
    </row>
    <row r="260" spans="1:84" ht="20.100000000000001" customHeight="1" x14ac:dyDescent="0.15">
      <c r="A260" s="238">
        <v>257</v>
      </c>
      <c r="B260" s="239">
        <v>257</v>
      </c>
      <c r="C260" s="240" t="str">
        <f t="shared" si="239"/>
        <v>S</v>
      </c>
      <c r="D260" s="241"/>
      <c r="E260" s="242" t="str">
        <f>IF(D260="","",COUNTIF($D$4:D260,D260))</f>
        <v/>
      </c>
      <c r="F260" s="306" t="str">
        <f>IF(D260="","",VLOOKUP(D260,'様式A-2'!$B$10:$E$438,4,0))</f>
        <v/>
      </c>
      <c r="G260" s="242"/>
      <c r="H260" s="242"/>
      <c r="I260" s="242"/>
      <c r="J260" s="242"/>
      <c r="K260" s="242">
        <f t="shared" si="240"/>
        <v>0</v>
      </c>
      <c r="L260" s="342"/>
      <c r="M260" s="342"/>
      <c r="N260" s="342"/>
      <c r="O260" s="342"/>
      <c r="P260" s="384"/>
      <c r="Q260" s="243">
        <f t="shared" si="250"/>
        <v>0</v>
      </c>
      <c r="R260" s="244">
        <f t="shared" si="241"/>
        <v>0</v>
      </c>
      <c r="S260" s="244" t="str">
        <f t="shared" si="242"/>
        <v/>
      </c>
      <c r="T260" s="242"/>
      <c r="U260" s="242" t="str">
        <f t="shared" si="243"/>
        <v/>
      </c>
      <c r="V260" s="242" t="str">
        <f t="shared" si="251"/>
        <v/>
      </c>
      <c r="W260" s="242"/>
      <c r="X260" s="242"/>
      <c r="Y260" s="242" t="str">
        <f t="shared" si="244"/>
        <v/>
      </c>
      <c r="Z260" s="242" t="str">
        <f t="shared" si="245"/>
        <v/>
      </c>
      <c r="AA260" s="242" t="str">
        <f t="shared" si="238"/>
        <v/>
      </c>
      <c r="AB260" s="242" t="str">
        <f t="shared" si="246"/>
        <v/>
      </c>
      <c r="AC260" s="242" t="str">
        <f t="shared" si="247"/>
        <v/>
      </c>
      <c r="AD260" s="242" t="str">
        <f t="shared" si="252"/>
        <v/>
      </c>
      <c r="AE260" s="242" t="str">
        <f t="shared" si="253"/>
        <v/>
      </c>
      <c r="AF260" s="242" t="str">
        <f t="shared" si="254"/>
        <v/>
      </c>
      <c r="AG260" s="242"/>
      <c r="AH260" s="243" t="str">
        <f t="shared" si="248"/>
        <v/>
      </c>
      <c r="AI260" s="243" t="str">
        <f t="shared" si="249"/>
        <v/>
      </c>
      <c r="BG260" s="246">
        <f t="shared" si="210"/>
        <v>0</v>
      </c>
      <c r="BH260" s="243">
        <f t="shared" si="211"/>
        <v>0</v>
      </c>
      <c r="BI260" s="243">
        <f t="shared" si="212"/>
        <v>0</v>
      </c>
      <c r="BJ260" s="243">
        <f t="shared" si="213"/>
        <v>0</v>
      </c>
      <c r="BK260" s="347">
        <f t="shared" si="214"/>
        <v>0</v>
      </c>
      <c r="BL260" s="247">
        <f t="shared" si="215"/>
        <v>0</v>
      </c>
      <c r="BM260" s="244">
        <f t="shared" si="216"/>
        <v>0</v>
      </c>
      <c r="BN260" s="244">
        <f t="shared" si="217"/>
        <v>0</v>
      </c>
      <c r="BO260" s="248">
        <f t="shared" si="218"/>
        <v>0</v>
      </c>
      <c r="BP260" s="249">
        <f t="shared" si="219"/>
        <v>0</v>
      </c>
      <c r="BQ260" s="244">
        <f t="shared" si="220"/>
        <v>0</v>
      </c>
      <c r="BR260" s="244">
        <f t="shared" si="221"/>
        <v>0</v>
      </c>
      <c r="BS260" s="250">
        <f t="shared" si="222"/>
        <v>0</v>
      </c>
      <c r="BT260" s="251" t="str">
        <f t="shared" si="223"/>
        <v/>
      </c>
      <c r="BU260" s="346">
        <f t="shared" si="224"/>
        <v>0</v>
      </c>
      <c r="BV260" s="346">
        <f t="shared" si="225"/>
        <v>0</v>
      </c>
      <c r="BW260" s="346">
        <f t="shared" si="226"/>
        <v>0</v>
      </c>
      <c r="BX260" s="348">
        <f t="shared" si="227"/>
        <v>0</v>
      </c>
      <c r="BY260" s="247">
        <f t="shared" si="228"/>
        <v>0</v>
      </c>
      <c r="BZ260" s="244">
        <f t="shared" si="229"/>
        <v>0</v>
      </c>
      <c r="CA260" s="244">
        <f t="shared" si="230"/>
        <v>0</v>
      </c>
      <c r="CB260" s="248">
        <f t="shared" si="231"/>
        <v>0</v>
      </c>
      <c r="CC260" s="247">
        <f t="shared" si="232"/>
        <v>0</v>
      </c>
      <c r="CD260" s="244">
        <f t="shared" si="233"/>
        <v>0</v>
      </c>
      <c r="CE260" s="244">
        <f t="shared" si="234"/>
        <v>0</v>
      </c>
      <c r="CF260" s="244">
        <f t="shared" si="235"/>
        <v>0</v>
      </c>
    </row>
    <row r="261" spans="1:84" ht="20.100000000000001" customHeight="1" x14ac:dyDescent="0.15">
      <c r="A261" s="238">
        <v>258</v>
      </c>
      <c r="B261" s="239">
        <v>258</v>
      </c>
      <c r="C261" s="240" t="str">
        <f t="shared" si="239"/>
        <v>S</v>
      </c>
      <c r="D261" s="241"/>
      <c r="E261" s="242" t="str">
        <f>IF(D261="","",COUNTIF($D$4:D261,D261))</f>
        <v/>
      </c>
      <c r="F261" s="306" t="str">
        <f>IF(D261="","",VLOOKUP(D261,'様式A-2'!$B$10:$E$438,4,0))</f>
        <v/>
      </c>
      <c r="G261" s="242"/>
      <c r="H261" s="242"/>
      <c r="I261" s="242"/>
      <c r="J261" s="242"/>
      <c r="K261" s="242">
        <f t="shared" si="240"/>
        <v>0</v>
      </c>
      <c r="L261" s="342"/>
      <c r="M261" s="342"/>
      <c r="N261" s="342"/>
      <c r="O261" s="342"/>
      <c r="P261" s="384"/>
      <c r="Q261" s="243">
        <f t="shared" si="250"/>
        <v>0</v>
      </c>
      <c r="R261" s="244">
        <f t="shared" si="241"/>
        <v>0</v>
      </c>
      <c r="S261" s="244" t="str">
        <f t="shared" si="242"/>
        <v/>
      </c>
      <c r="T261" s="242"/>
      <c r="U261" s="242" t="str">
        <f t="shared" si="243"/>
        <v/>
      </c>
      <c r="V261" s="242" t="str">
        <f t="shared" si="251"/>
        <v/>
      </c>
      <c r="W261" s="242"/>
      <c r="X261" s="242"/>
      <c r="Y261" s="242" t="str">
        <f t="shared" si="244"/>
        <v/>
      </c>
      <c r="Z261" s="242" t="str">
        <f t="shared" si="245"/>
        <v/>
      </c>
      <c r="AA261" s="242" t="str">
        <f t="shared" si="238"/>
        <v/>
      </c>
      <c r="AB261" s="242" t="str">
        <f t="shared" si="246"/>
        <v/>
      </c>
      <c r="AC261" s="242" t="str">
        <f t="shared" si="247"/>
        <v/>
      </c>
      <c r="AD261" s="242" t="str">
        <f t="shared" si="252"/>
        <v/>
      </c>
      <c r="AE261" s="242" t="str">
        <f t="shared" si="253"/>
        <v/>
      </c>
      <c r="AF261" s="242" t="str">
        <f t="shared" si="254"/>
        <v/>
      </c>
      <c r="AG261" s="242"/>
      <c r="AH261" s="243" t="str">
        <f t="shared" si="248"/>
        <v/>
      </c>
      <c r="AI261" s="243" t="str">
        <f t="shared" si="249"/>
        <v/>
      </c>
      <c r="BG261" s="246">
        <f t="shared" ref="BG261:BG324" si="255">$D261</f>
        <v>0</v>
      </c>
      <c r="BH261" s="243">
        <f t="shared" ref="BH261:BH324" si="256">IF(AND(I261="外力",X261="Ⅳ"),"〇",0)</f>
        <v>0</v>
      </c>
      <c r="BI261" s="243">
        <f t="shared" ref="BI261:BI324" si="257">IF(AND(I261="外力",X261="Ⅲ"),"〇",0)</f>
        <v>0</v>
      </c>
      <c r="BJ261" s="243">
        <f t="shared" ref="BJ261:BJ324" si="258">IF(AND(I261="外力",X261="Ⅱa"),"〇",0)</f>
        <v>0</v>
      </c>
      <c r="BK261" s="347">
        <f t="shared" ref="BK261:BK324" si="259">IF(AND(I261="外力",X261="Ⅱb"),"〇",0)</f>
        <v>0</v>
      </c>
      <c r="BL261" s="247">
        <f t="shared" ref="BL261:BL324" si="260">IF(AND(I261="材質劣化",X261="Ⅳ"),R261,0)</f>
        <v>0</v>
      </c>
      <c r="BM261" s="244">
        <f t="shared" ref="BM261:BM324" si="261">IF(AND(I261="材質劣化",X261="Ⅲ"),R261,0)</f>
        <v>0</v>
      </c>
      <c r="BN261" s="244">
        <f t="shared" ref="BN261:BN324" si="262">IF(AND(I261="材質劣化",X261="Ⅱa"),R261,0)</f>
        <v>0</v>
      </c>
      <c r="BO261" s="248">
        <f t="shared" ref="BO261:BO324" si="263">IF(AND(I261="材質劣化",X261="Ⅱb"),R261,0)</f>
        <v>0</v>
      </c>
      <c r="BP261" s="249">
        <f t="shared" ref="BP261:BP324" si="264">IF(AND(I261="漏水",X261="Ⅳ"),R261,0)</f>
        <v>0</v>
      </c>
      <c r="BQ261" s="244">
        <f t="shared" ref="BQ261:BQ324" si="265">IF(AND(I261="漏水",X261="Ⅲ"),R261,0)</f>
        <v>0</v>
      </c>
      <c r="BR261" s="244">
        <f t="shared" ref="BR261:BR324" si="266">IF(AND(I261="漏水",X261="Ⅱa"),R261,0)</f>
        <v>0</v>
      </c>
      <c r="BS261" s="250">
        <f t="shared" ref="BS261:BS324" si="267">IF(AND(I261="漏水",X261="Ⅱb"),R261,0)</f>
        <v>0</v>
      </c>
      <c r="BT261" s="251" t="str">
        <f t="shared" ref="BT261:BT324" si="268">IF(BG261=BG262,"",BG261)</f>
        <v/>
      </c>
      <c r="BU261" s="346">
        <f t="shared" ref="BU261:BU324" si="269">COUNTIFS($BG$4:$BG$3000,BT261,$BH$4:$BH$3000,"〇")</f>
        <v>0</v>
      </c>
      <c r="BV261" s="346">
        <f t="shared" ref="BV261:BV324" si="270">COUNTIFS($BG$4:$BG$3000,BT261,$BI$4:$BI$3000,"〇")</f>
        <v>0</v>
      </c>
      <c r="BW261" s="346">
        <f t="shared" ref="BW261:BW324" si="271">COUNTIFS($BG$4:$BG$3000,BT261,$BJ$4:$BJ$3000,"〇")</f>
        <v>0</v>
      </c>
      <c r="BX261" s="348">
        <f t="shared" ref="BX261:BX324" si="272">COUNTIFS($BG$4:$BG$3000,BT261,$BK$4:$BK$3000,"〇")</f>
        <v>0</v>
      </c>
      <c r="BY261" s="247">
        <f t="shared" ref="BY261:BY324" si="273">BL261</f>
        <v>0</v>
      </c>
      <c r="BZ261" s="244">
        <f t="shared" ref="BZ261:BZ324" si="274">BM261</f>
        <v>0</v>
      </c>
      <c r="CA261" s="244">
        <f t="shared" ref="CA261:CA324" si="275">BN261</f>
        <v>0</v>
      </c>
      <c r="CB261" s="248">
        <f t="shared" ref="CB261:CB324" si="276">BO261</f>
        <v>0</v>
      </c>
      <c r="CC261" s="247">
        <f t="shared" ref="CC261:CC324" si="277">BP261</f>
        <v>0</v>
      </c>
      <c r="CD261" s="244">
        <f t="shared" ref="CD261:CD324" si="278">BQ261</f>
        <v>0</v>
      </c>
      <c r="CE261" s="244">
        <f t="shared" ref="CE261:CE324" si="279">BR261</f>
        <v>0</v>
      </c>
      <c r="CF261" s="244">
        <f t="shared" ref="CF261:CF324" si="280">BS261</f>
        <v>0</v>
      </c>
    </row>
    <row r="262" spans="1:84" ht="20.100000000000001" customHeight="1" x14ac:dyDescent="0.15">
      <c r="A262" s="238">
        <v>259</v>
      </c>
      <c r="B262" s="239">
        <v>259</v>
      </c>
      <c r="C262" s="240" t="str">
        <f t="shared" si="239"/>
        <v>S</v>
      </c>
      <c r="D262" s="241"/>
      <c r="E262" s="242" t="str">
        <f>IF(D262="","",COUNTIF($D$4:D262,D262))</f>
        <v/>
      </c>
      <c r="F262" s="306" t="str">
        <f>IF(D262="","",VLOOKUP(D262,'様式A-2'!$B$10:$E$438,4,0))</f>
        <v/>
      </c>
      <c r="G262" s="242"/>
      <c r="H262" s="242"/>
      <c r="I262" s="242"/>
      <c r="J262" s="242"/>
      <c r="K262" s="242">
        <f t="shared" si="240"/>
        <v>0</v>
      </c>
      <c r="L262" s="342"/>
      <c r="M262" s="342"/>
      <c r="N262" s="342"/>
      <c r="O262" s="342"/>
      <c r="P262" s="384"/>
      <c r="Q262" s="243">
        <f t="shared" si="250"/>
        <v>0</v>
      </c>
      <c r="R262" s="244">
        <f t="shared" si="241"/>
        <v>0</v>
      </c>
      <c r="S262" s="244" t="str">
        <f t="shared" si="242"/>
        <v/>
      </c>
      <c r="T262" s="242"/>
      <c r="U262" s="242" t="str">
        <f t="shared" si="243"/>
        <v/>
      </c>
      <c r="V262" s="242" t="str">
        <f t="shared" si="251"/>
        <v/>
      </c>
      <c r="W262" s="242"/>
      <c r="X262" s="242"/>
      <c r="Y262" s="242" t="str">
        <f t="shared" si="244"/>
        <v/>
      </c>
      <c r="Z262" s="242" t="str">
        <f t="shared" si="245"/>
        <v/>
      </c>
      <c r="AA262" s="242" t="str">
        <f t="shared" si="238"/>
        <v/>
      </c>
      <c r="AB262" s="242" t="str">
        <f t="shared" si="246"/>
        <v/>
      </c>
      <c r="AC262" s="242" t="str">
        <f t="shared" si="247"/>
        <v/>
      </c>
      <c r="AD262" s="242" t="str">
        <f t="shared" si="252"/>
        <v/>
      </c>
      <c r="AE262" s="242" t="str">
        <f t="shared" si="253"/>
        <v/>
      </c>
      <c r="AF262" s="242" t="str">
        <f t="shared" si="254"/>
        <v/>
      </c>
      <c r="AG262" s="242"/>
      <c r="AH262" s="243" t="str">
        <f t="shared" si="248"/>
        <v/>
      </c>
      <c r="AI262" s="243" t="str">
        <f t="shared" si="249"/>
        <v/>
      </c>
      <c r="BG262" s="246">
        <f t="shared" si="255"/>
        <v>0</v>
      </c>
      <c r="BH262" s="243">
        <f t="shared" si="256"/>
        <v>0</v>
      </c>
      <c r="BI262" s="243">
        <f t="shared" si="257"/>
        <v>0</v>
      </c>
      <c r="BJ262" s="243">
        <f t="shared" si="258"/>
        <v>0</v>
      </c>
      <c r="BK262" s="347">
        <f t="shared" si="259"/>
        <v>0</v>
      </c>
      <c r="BL262" s="247">
        <f t="shared" si="260"/>
        <v>0</v>
      </c>
      <c r="BM262" s="244">
        <f t="shared" si="261"/>
        <v>0</v>
      </c>
      <c r="BN262" s="244">
        <f t="shared" si="262"/>
        <v>0</v>
      </c>
      <c r="BO262" s="248">
        <f t="shared" si="263"/>
        <v>0</v>
      </c>
      <c r="BP262" s="249">
        <f t="shared" si="264"/>
        <v>0</v>
      </c>
      <c r="BQ262" s="244">
        <f t="shared" si="265"/>
        <v>0</v>
      </c>
      <c r="BR262" s="244">
        <f t="shared" si="266"/>
        <v>0</v>
      </c>
      <c r="BS262" s="250">
        <f t="shared" si="267"/>
        <v>0</v>
      </c>
      <c r="BT262" s="251" t="str">
        <f t="shared" si="268"/>
        <v/>
      </c>
      <c r="BU262" s="346">
        <f t="shared" si="269"/>
        <v>0</v>
      </c>
      <c r="BV262" s="346">
        <f t="shared" si="270"/>
        <v>0</v>
      </c>
      <c r="BW262" s="346">
        <f t="shared" si="271"/>
        <v>0</v>
      </c>
      <c r="BX262" s="348">
        <f t="shared" si="272"/>
        <v>0</v>
      </c>
      <c r="BY262" s="247">
        <f t="shared" si="273"/>
        <v>0</v>
      </c>
      <c r="BZ262" s="244">
        <f t="shared" si="274"/>
        <v>0</v>
      </c>
      <c r="CA262" s="244">
        <f t="shared" si="275"/>
        <v>0</v>
      </c>
      <c r="CB262" s="248">
        <f t="shared" si="276"/>
        <v>0</v>
      </c>
      <c r="CC262" s="247">
        <f t="shared" si="277"/>
        <v>0</v>
      </c>
      <c r="CD262" s="244">
        <f t="shared" si="278"/>
        <v>0</v>
      </c>
      <c r="CE262" s="244">
        <f t="shared" si="279"/>
        <v>0</v>
      </c>
      <c r="CF262" s="244">
        <f t="shared" si="280"/>
        <v>0</v>
      </c>
    </row>
    <row r="263" spans="1:84" ht="20.100000000000001" customHeight="1" x14ac:dyDescent="0.15">
      <c r="A263" s="238">
        <v>260</v>
      </c>
      <c r="B263" s="239">
        <v>260</v>
      </c>
      <c r="C263" s="240" t="str">
        <f t="shared" si="239"/>
        <v>S</v>
      </c>
      <c r="D263" s="241"/>
      <c r="E263" s="242" t="str">
        <f>IF(D263="","",COUNTIF($D$4:D263,D263))</f>
        <v/>
      </c>
      <c r="F263" s="306" t="str">
        <f>IF(D263="","",VLOOKUP(D263,'様式A-2'!$B$10:$E$438,4,0))</f>
        <v/>
      </c>
      <c r="G263" s="242"/>
      <c r="H263" s="242"/>
      <c r="I263" s="242"/>
      <c r="J263" s="242"/>
      <c r="K263" s="242">
        <f t="shared" si="240"/>
        <v>0</v>
      </c>
      <c r="L263" s="342"/>
      <c r="M263" s="342"/>
      <c r="N263" s="342"/>
      <c r="O263" s="342"/>
      <c r="P263" s="384"/>
      <c r="Q263" s="243">
        <f t="shared" si="250"/>
        <v>0</v>
      </c>
      <c r="R263" s="244">
        <f t="shared" si="241"/>
        <v>0</v>
      </c>
      <c r="S263" s="244" t="str">
        <f t="shared" si="242"/>
        <v/>
      </c>
      <c r="T263" s="242"/>
      <c r="U263" s="242" t="str">
        <f t="shared" si="243"/>
        <v/>
      </c>
      <c r="V263" s="242" t="str">
        <f t="shared" si="251"/>
        <v/>
      </c>
      <c r="W263" s="242"/>
      <c r="X263" s="242"/>
      <c r="Y263" s="242" t="str">
        <f t="shared" si="244"/>
        <v/>
      </c>
      <c r="Z263" s="242" t="str">
        <f t="shared" si="245"/>
        <v/>
      </c>
      <c r="AA263" s="242" t="str">
        <f t="shared" si="238"/>
        <v/>
      </c>
      <c r="AB263" s="242" t="str">
        <f t="shared" si="246"/>
        <v/>
      </c>
      <c r="AC263" s="242" t="str">
        <f t="shared" si="247"/>
        <v/>
      </c>
      <c r="AD263" s="242" t="str">
        <f t="shared" si="252"/>
        <v/>
      </c>
      <c r="AE263" s="242" t="str">
        <f t="shared" si="253"/>
        <v/>
      </c>
      <c r="AF263" s="242" t="str">
        <f t="shared" si="254"/>
        <v/>
      </c>
      <c r="AG263" s="242"/>
      <c r="AH263" s="243" t="str">
        <f t="shared" si="248"/>
        <v/>
      </c>
      <c r="AI263" s="243" t="str">
        <f t="shared" si="249"/>
        <v/>
      </c>
      <c r="BG263" s="246">
        <f t="shared" si="255"/>
        <v>0</v>
      </c>
      <c r="BH263" s="243">
        <f t="shared" si="256"/>
        <v>0</v>
      </c>
      <c r="BI263" s="243">
        <f t="shared" si="257"/>
        <v>0</v>
      </c>
      <c r="BJ263" s="243">
        <f t="shared" si="258"/>
        <v>0</v>
      </c>
      <c r="BK263" s="347">
        <f t="shared" si="259"/>
        <v>0</v>
      </c>
      <c r="BL263" s="247">
        <f t="shared" si="260"/>
        <v>0</v>
      </c>
      <c r="BM263" s="244">
        <f t="shared" si="261"/>
        <v>0</v>
      </c>
      <c r="BN263" s="244">
        <f t="shared" si="262"/>
        <v>0</v>
      </c>
      <c r="BO263" s="248">
        <f t="shared" si="263"/>
        <v>0</v>
      </c>
      <c r="BP263" s="249">
        <f t="shared" si="264"/>
        <v>0</v>
      </c>
      <c r="BQ263" s="244">
        <f t="shared" si="265"/>
        <v>0</v>
      </c>
      <c r="BR263" s="244">
        <f t="shared" si="266"/>
        <v>0</v>
      </c>
      <c r="BS263" s="250">
        <f t="shared" si="267"/>
        <v>0</v>
      </c>
      <c r="BT263" s="251" t="str">
        <f t="shared" si="268"/>
        <v/>
      </c>
      <c r="BU263" s="346">
        <f t="shared" si="269"/>
        <v>0</v>
      </c>
      <c r="BV263" s="346">
        <f t="shared" si="270"/>
        <v>0</v>
      </c>
      <c r="BW263" s="346">
        <f t="shared" si="271"/>
        <v>0</v>
      </c>
      <c r="BX263" s="348">
        <f t="shared" si="272"/>
        <v>0</v>
      </c>
      <c r="BY263" s="247">
        <f t="shared" si="273"/>
        <v>0</v>
      </c>
      <c r="BZ263" s="244">
        <f t="shared" si="274"/>
        <v>0</v>
      </c>
      <c r="CA263" s="244">
        <f t="shared" si="275"/>
        <v>0</v>
      </c>
      <c r="CB263" s="248">
        <f t="shared" si="276"/>
        <v>0</v>
      </c>
      <c r="CC263" s="247">
        <f t="shared" si="277"/>
        <v>0</v>
      </c>
      <c r="CD263" s="244">
        <f t="shared" si="278"/>
        <v>0</v>
      </c>
      <c r="CE263" s="244">
        <f t="shared" si="279"/>
        <v>0</v>
      </c>
      <c r="CF263" s="244">
        <f t="shared" si="280"/>
        <v>0</v>
      </c>
    </row>
    <row r="264" spans="1:84" ht="20.100000000000001" customHeight="1" x14ac:dyDescent="0.15">
      <c r="A264" s="238">
        <v>261</v>
      </c>
      <c r="B264" s="239">
        <v>261</v>
      </c>
      <c r="C264" s="240" t="str">
        <f t="shared" si="239"/>
        <v>S</v>
      </c>
      <c r="D264" s="241"/>
      <c r="E264" s="242" t="str">
        <f>IF(D264="","",COUNTIF($D$4:D264,D264))</f>
        <v/>
      </c>
      <c r="F264" s="306" t="str">
        <f>IF(D264="","",VLOOKUP(D264,'様式A-2'!$B$10:$E$438,4,0))</f>
        <v/>
      </c>
      <c r="G264" s="242"/>
      <c r="H264" s="242"/>
      <c r="I264" s="242"/>
      <c r="J264" s="242"/>
      <c r="K264" s="242">
        <f t="shared" si="240"/>
        <v>0</v>
      </c>
      <c r="L264" s="342"/>
      <c r="M264" s="342"/>
      <c r="N264" s="342"/>
      <c r="O264" s="342"/>
      <c r="P264" s="384"/>
      <c r="Q264" s="243">
        <f t="shared" si="250"/>
        <v>0</v>
      </c>
      <c r="R264" s="244">
        <f t="shared" si="241"/>
        <v>0</v>
      </c>
      <c r="S264" s="244" t="str">
        <f t="shared" si="242"/>
        <v/>
      </c>
      <c r="T264" s="242"/>
      <c r="U264" s="242" t="str">
        <f t="shared" si="243"/>
        <v/>
      </c>
      <c r="V264" s="242" t="str">
        <f t="shared" si="251"/>
        <v/>
      </c>
      <c r="W264" s="242"/>
      <c r="X264" s="242"/>
      <c r="Y264" s="242" t="str">
        <f t="shared" si="244"/>
        <v/>
      </c>
      <c r="Z264" s="242" t="str">
        <f t="shared" si="245"/>
        <v/>
      </c>
      <c r="AA264" s="242" t="str">
        <f t="shared" si="238"/>
        <v/>
      </c>
      <c r="AB264" s="242" t="str">
        <f t="shared" si="246"/>
        <v/>
      </c>
      <c r="AC264" s="242" t="str">
        <f t="shared" si="247"/>
        <v/>
      </c>
      <c r="AD264" s="242" t="str">
        <f t="shared" si="252"/>
        <v/>
      </c>
      <c r="AE264" s="242" t="str">
        <f t="shared" si="253"/>
        <v/>
      </c>
      <c r="AF264" s="242" t="str">
        <f t="shared" si="254"/>
        <v/>
      </c>
      <c r="AG264" s="242"/>
      <c r="AH264" s="243" t="str">
        <f t="shared" si="248"/>
        <v/>
      </c>
      <c r="AI264" s="243" t="str">
        <f t="shared" si="249"/>
        <v/>
      </c>
      <c r="BG264" s="246">
        <f t="shared" si="255"/>
        <v>0</v>
      </c>
      <c r="BH264" s="243">
        <f t="shared" si="256"/>
        <v>0</v>
      </c>
      <c r="BI264" s="243">
        <f t="shared" si="257"/>
        <v>0</v>
      </c>
      <c r="BJ264" s="243">
        <f t="shared" si="258"/>
        <v>0</v>
      </c>
      <c r="BK264" s="347">
        <f t="shared" si="259"/>
        <v>0</v>
      </c>
      <c r="BL264" s="247">
        <f t="shared" si="260"/>
        <v>0</v>
      </c>
      <c r="BM264" s="244">
        <f t="shared" si="261"/>
        <v>0</v>
      </c>
      <c r="BN264" s="244">
        <f t="shared" si="262"/>
        <v>0</v>
      </c>
      <c r="BO264" s="248">
        <f t="shared" si="263"/>
        <v>0</v>
      </c>
      <c r="BP264" s="249">
        <f t="shared" si="264"/>
        <v>0</v>
      </c>
      <c r="BQ264" s="244">
        <f t="shared" si="265"/>
        <v>0</v>
      </c>
      <c r="BR264" s="244">
        <f t="shared" si="266"/>
        <v>0</v>
      </c>
      <c r="BS264" s="250">
        <f t="shared" si="267"/>
        <v>0</v>
      </c>
      <c r="BT264" s="251" t="str">
        <f t="shared" si="268"/>
        <v/>
      </c>
      <c r="BU264" s="346">
        <f t="shared" si="269"/>
        <v>0</v>
      </c>
      <c r="BV264" s="346">
        <f t="shared" si="270"/>
        <v>0</v>
      </c>
      <c r="BW264" s="346">
        <f t="shared" si="271"/>
        <v>0</v>
      </c>
      <c r="BX264" s="348">
        <f t="shared" si="272"/>
        <v>0</v>
      </c>
      <c r="BY264" s="247">
        <f t="shared" si="273"/>
        <v>0</v>
      </c>
      <c r="BZ264" s="244">
        <f t="shared" si="274"/>
        <v>0</v>
      </c>
      <c r="CA264" s="244">
        <f t="shared" si="275"/>
        <v>0</v>
      </c>
      <c r="CB264" s="248">
        <f t="shared" si="276"/>
        <v>0</v>
      </c>
      <c r="CC264" s="247">
        <f t="shared" si="277"/>
        <v>0</v>
      </c>
      <c r="CD264" s="244">
        <f t="shared" si="278"/>
        <v>0</v>
      </c>
      <c r="CE264" s="244">
        <f t="shared" si="279"/>
        <v>0</v>
      </c>
      <c r="CF264" s="244">
        <f t="shared" si="280"/>
        <v>0</v>
      </c>
    </row>
    <row r="265" spans="1:84" ht="20.100000000000001" customHeight="1" x14ac:dyDescent="0.15">
      <c r="A265" s="238">
        <v>262</v>
      </c>
      <c r="B265" s="239">
        <v>262</v>
      </c>
      <c r="C265" s="240" t="str">
        <f t="shared" si="239"/>
        <v>S</v>
      </c>
      <c r="D265" s="241"/>
      <c r="E265" s="242" t="str">
        <f>IF(D265="","",COUNTIF($D$4:D265,D265))</f>
        <v/>
      </c>
      <c r="F265" s="306" t="str">
        <f>IF(D265="","",VLOOKUP(D265,'様式A-2'!$B$10:$E$438,4,0))</f>
        <v/>
      </c>
      <c r="G265" s="242"/>
      <c r="H265" s="242"/>
      <c r="I265" s="242"/>
      <c r="J265" s="242"/>
      <c r="K265" s="242">
        <f t="shared" si="240"/>
        <v>0</v>
      </c>
      <c r="L265" s="342"/>
      <c r="M265" s="342"/>
      <c r="N265" s="342"/>
      <c r="O265" s="342"/>
      <c r="P265" s="384"/>
      <c r="Q265" s="243">
        <f t="shared" si="250"/>
        <v>0</v>
      </c>
      <c r="R265" s="244">
        <f t="shared" si="241"/>
        <v>0</v>
      </c>
      <c r="S265" s="244" t="str">
        <f t="shared" si="242"/>
        <v/>
      </c>
      <c r="T265" s="242"/>
      <c r="U265" s="242" t="str">
        <f t="shared" si="243"/>
        <v/>
      </c>
      <c r="V265" s="242" t="str">
        <f t="shared" si="251"/>
        <v/>
      </c>
      <c r="W265" s="242"/>
      <c r="X265" s="242"/>
      <c r="Y265" s="242" t="str">
        <f t="shared" si="244"/>
        <v/>
      </c>
      <c r="Z265" s="242" t="str">
        <f t="shared" si="245"/>
        <v/>
      </c>
      <c r="AA265" s="242" t="str">
        <f t="shared" si="238"/>
        <v/>
      </c>
      <c r="AB265" s="242" t="str">
        <f t="shared" si="246"/>
        <v/>
      </c>
      <c r="AC265" s="242" t="str">
        <f t="shared" si="247"/>
        <v/>
      </c>
      <c r="AD265" s="242" t="str">
        <f t="shared" si="252"/>
        <v/>
      </c>
      <c r="AE265" s="242" t="str">
        <f t="shared" si="253"/>
        <v/>
      </c>
      <c r="AF265" s="242" t="str">
        <f t="shared" si="254"/>
        <v/>
      </c>
      <c r="AG265" s="242"/>
      <c r="AH265" s="243" t="str">
        <f t="shared" si="248"/>
        <v/>
      </c>
      <c r="AI265" s="243" t="str">
        <f t="shared" si="249"/>
        <v/>
      </c>
      <c r="BG265" s="246">
        <f t="shared" si="255"/>
        <v>0</v>
      </c>
      <c r="BH265" s="243">
        <f t="shared" si="256"/>
        <v>0</v>
      </c>
      <c r="BI265" s="243">
        <f t="shared" si="257"/>
        <v>0</v>
      </c>
      <c r="BJ265" s="243">
        <f t="shared" si="258"/>
        <v>0</v>
      </c>
      <c r="BK265" s="347">
        <f t="shared" si="259"/>
        <v>0</v>
      </c>
      <c r="BL265" s="247">
        <f t="shared" si="260"/>
        <v>0</v>
      </c>
      <c r="BM265" s="244">
        <f t="shared" si="261"/>
        <v>0</v>
      </c>
      <c r="BN265" s="244">
        <f t="shared" si="262"/>
        <v>0</v>
      </c>
      <c r="BO265" s="248">
        <f t="shared" si="263"/>
        <v>0</v>
      </c>
      <c r="BP265" s="249">
        <f t="shared" si="264"/>
        <v>0</v>
      </c>
      <c r="BQ265" s="244">
        <f t="shared" si="265"/>
        <v>0</v>
      </c>
      <c r="BR265" s="244">
        <f t="shared" si="266"/>
        <v>0</v>
      </c>
      <c r="BS265" s="250">
        <f t="shared" si="267"/>
        <v>0</v>
      </c>
      <c r="BT265" s="251" t="str">
        <f t="shared" si="268"/>
        <v/>
      </c>
      <c r="BU265" s="346">
        <f t="shared" si="269"/>
        <v>0</v>
      </c>
      <c r="BV265" s="346">
        <f t="shared" si="270"/>
        <v>0</v>
      </c>
      <c r="BW265" s="346">
        <f t="shared" si="271"/>
        <v>0</v>
      </c>
      <c r="BX265" s="348">
        <f t="shared" si="272"/>
        <v>0</v>
      </c>
      <c r="BY265" s="247">
        <f t="shared" si="273"/>
        <v>0</v>
      </c>
      <c r="BZ265" s="244">
        <f t="shared" si="274"/>
        <v>0</v>
      </c>
      <c r="CA265" s="244">
        <f t="shared" si="275"/>
        <v>0</v>
      </c>
      <c r="CB265" s="248">
        <f t="shared" si="276"/>
        <v>0</v>
      </c>
      <c r="CC265" s="247">
        <f t="shared" si="277"/>
        <v>0</v>
      </c>
      <c r="CD265" s="244">
        <f t="shared" si="278"/>
        <v>0</v>
      </c>
      <c r="CE265" s="244">
        <f t="shared" si="279"/>
        <v>0</v>
      </c>
      <c r="CF265" s="244">
        <f t="shared" si="280"/>
        <v>0</v>
      </c>
    </row>
    <row r="266" spans="1:84" ht="20.100000000000001" customHeight="1" x14ac:dyDescent="0.15">
      <c r="A266" s="238">
        <v>263</v>
      </c>
      <c r="B266" s="239">
        <v>263</v>
      </c>
      <c r="C266" s="240" t="str">
        <f t="shared" si="239"/>
        <v>S</v>
      </c>
      <c r="D266" s="241"/>
      <c r="E266" s="242" t="str">
        <f>IF(D266="","",COUNTIF($D$4:D266,D266))</f>
        <v/>
      </c>
      <c r="F266" s="306" t="str">
        <f>IF(D266="","",VLOOKUP(D266,'様式A-2'!$B$10:$E$438,4,0))</f>
        <v/>
      </c>
      <c r="G266" s="242"/>
      <c r="H266" s="242"/>
      <c r="I266" s="242"/>
      <c r="J266" s="242"/>
      <c r="K266" s="242">
        <f t="shared" si="240"/>
        <v>0</v>
      </c>
      <c r="L266" s="342"/>
      <c r="M266" s="342"/>
      <c r="N266" s="342"/>
      <c r="O266" s="342"/>
      <c r="P266" s="384"/>
      <c r="Q266" s="243">
        <f t="shared" si="250"/>
        <v>0</v>
      </c>
      <c r="R266" s="244">
        <f t="shared" si="241"/>
        <v>0</v>
      </c>
      <c r="S266" s="244" t="str">
        <f t="shared" si="242"/>
        <v/>
      </c>
      <c r="T266" s="242"/>
      <c r="U266" s="242" t="str">
        <f t="shared" si="243"/>
        <v/>
      </c>
      <c r="V266" s="242" t="str">
        <f t="shared" si="251"/>
        <v/>
      </c>
      <c r="W266" s="242"/>
      <c r="X266" s="242"/>
      <c r="Y266" s="242" t="str">
        <f t="shared" si="244"/>
        <v/>
      </c>
      <c r="Z266" s="242" t="str">
        <f t="shared" si="245"/>
        <v/>
      </c>
      <c r="AA266" s="242" t="str">
        <f t="shared" si="238"/>
        <v/>
      </c>
      <c r="AB266" s="242" t="str">
        <f t="shared" si="246"/>
        <v/>
      </c>
      <c r="AC266" s="242" t="str">
        <f t="shared" si="247"/>
        <v/>
      </c>
      <c r="AD266" s="242" t="str">
        <f t="shared" si="252"/>
        <v/>
      </c>
      <c r="AE266" s="242" t="str">
        <f t="shared" si="253"/>
        <v/>
      </c>
      <c r="AF266" s="242" t="str">
        <f t="shared" si="254"/>
        <v/>
      </c>
      <c r="AG266" s="242"/>
      <c r="AH266" s="243" t="str">
        <f t="shared" si="248"/>
        <v/>
      </c>
      <c r="AI266" s="243" t="str">
        <f t="shared" si="249"/>
        <v/>
      </c>
      <c r="BG266" s="246">
        <f t="shared" si="255"/>
        <v>0</v>
      </c>
      <c r="BH266" s="243">
        <f t="shared" si="256"/>
        <v>0</v>
      </c>
      <c r="BI266" s="243">
        <f t="shared" si="257"/>
        <v>0</v>
      </c>
      <c r="BJ266" s="243">
        <f t="shared" si="258"/>
        <v>0</v>
      </c>
      <c r="BK266" s="347">
        <f t="shared" si="259"/>
        <v>0</v>
      </c>
      <c r="BL266" s="247">
        <f t="shared" si="260"/>
        <v>0</v>
      </c>
      <c r="BM266" s="244">
        <f t="shared" si="261"/>
        <v>0</v>
      </c>
      <c r="BN266" s="244">
        <f t="shared" si="262"/>
        <v>0</v>
      </c>
      <c r="BO266" s="248">
        <f t="shared" si="263"/>
        <v>0</v>
      </c>
      <c r="BP266" s="249">
        <f t="shared" si="264"/>
        <v>0</v>
      </c>
      <c r="BQ266" s="244">
        <f t="shared" si="265"/>
        <v>0</v>
      </c>
      <c r="BR266" s="244">
        <f t="shared" si="266"/>
        <v>0</v>
      </c>
      <c r="BS266" s="250">
        <f t="shared" si="267"/>
        <v>0</v>
      </c>
      <c r="BT266" s="251" t="str">
        <f t="shared" si="268"/>
        <v/>
      </c>
      <c r="BU266" s="346">
        <f t="shared" si="269"/>
        <v>0</v>
      </c>
      <c r="BV266" s="346">
        <f t="shared" si="270"/>
        <v>0</v>
      </c>
      <c r="BW266" s="346">
        <f t="shared" si="271"/>
        <v>0</v>
      </c>
      <c r="BX266" s="348">
        <f t="shared" si="272"/>
        <v>0</v>
      </c>
      <c r="BY266" s="247">
        <f t="shared" si="273"/>
        <v>0</v>
      </c>
      <c r="BZ266" s="244">
        <f t="shared" si="274"/>
        <v>0</v>
      </c>
      <c r="CA266" s="244">
        <f t="shared" si="275"/>
        <v>0</v>
      </c>
      <c r="CB266" s="248">
        <f t="shared" si="276"/>
        <v>0</v>
      </c>
      <c r="CC266" s="247">
        <f t="shared" si="277"/>
        <v>0</v>
      </c>
      <c r="CD266" s="244">
        <f t="shared" si="278"/>
        <v>0</v>
      </c>
      <c r="CE266" s="244">
        <f t="shared" si="279"/>
        <v>0</v>
      </c>
      <c r="CF266" s="244">
        <f t="shared" si="280"/>
        <v>0</v>
      </c>
    </row>
    <row r="267" spans="1:84" ht="20.100000000000001" customHeight="1" x14ac:dyDescent="0.15">
      <c r="A267" s="238">
        <v>264</v>
      </c>
      <c r="B267" s="239">
        <v>264</v>
      </c>
      <c r="C267" s="240" t="str">
        <f t="shared" si="239"/>
        <v>S</v>
      </c>
      <c r="D267" s="241"/>
      <c r="E267" s="242" t="str">
        <f>IF(D267="","",COUNTIF($D$4:D267,D267))</f>
        <v/>
      </c>
      <c r="F267" s="306" t="str">
        <f>IF(D267="","",VLOOKUP(D267,'様式A-2'!$B$10:$E$438,4,0))</f>
        <v/>
      </c>
      <c r="G267" s="242"/>
      <c r="H267" s="242"/>
      <c r="I267" s="242"/>
      <c r="J267" s="242"/>
      <c r="K267" s="242">
        <f t="shared" si="240"/>
        <v>0</v>
      </c>
      <c r="L267" s="342"/>
      <c r="M267" s="342"/>
      <c r="N267" s="342"/>
      <c r="O267" s="342"/>
      <c r="P267" s="384"/>
      <c r="Q267" s="243">
        <f t="shared" si="250"/>
        <v>0</v>
      </c>
      <c r="R267" s="244">
        <f t="shared" si="241"/>
        <v>0</v>
      </c>
      <c r="S267" s="244" t="str">
        <f t="shared" si="242"/>
        <v/>
      </c>
      <c r="T267" s="242"/>
      <c r="U267" s="242" t="str">
        <f t="shared" si="243"/>
        <v/>
      </c>
      <c r="V267" s="242" t="str">
        <f t="shared" si="251"/>
        <v/>
      </c>
      <c r="W267" s="242"/>
      <c r="X267" s="242"/>
      <c r="Y267" s="242" t="str">
        <f t="shared" si="244"/>
        <v/>
      </c>
      <c r="Z267" s="242" t="str">
        <f t="shared" si="245"/>
        <v/>
      </c>
      <c r="AA267" s="242" t="str">
        <f t="shared" si="238"/>
        <v/>
      </c>
      <c r="AB267" s="242" t="str">
        <f t="shared" si="246"/>
        <v/>
      </c>
      <c r="AC267" s="242" t="str">
        <f t="shared" si="247"/>
        <v/>
      </c>
      <c r="AD267" s="242" t="str">
        <f t="shared" si="252"/>
        <v/>
      </c>
      <c r="AE267" s="242" t="str">
        <f t="shared" si="253"/>
        <v/>
      </c>
      <c r="AF267" s="242" t="str">
        <f t="shared" si="254"/>
        <v/>
      </c>
      <c r="AG267" s="242"/>
      <c r="AH267" s="243" t="str">
        <f t="shared" si="248"/>
        <v/>
      </c>
      <c r="AI267" s="243" t="str">
        <f t="shared" si="249"/>
        <v/>
      </c>
      <c r="BG267" s="246">
        <f t="shared" si="255"/>
        <v>0</v>
      </c>
      <c r="BH267" s="243">
        <f t="shared" si="256"/>
        <v>0</v>
      </c>
      <c r="BI267" s="243">
        <f t="shared" si="257"/>
        <v>0</v>
      </c>
      <c r="BJ267" s="243">
        <f t="shared" si="258"/>
        <v>0</v>
      </c>
      <c r="BK267" s="347">
        <f t="shared" si="259"/>
        <v>0</v>
      </c>
      <c r="BL267" s="247">
        <f t="shared" si="260"/>
        <v>0</v>
      </c>
      <c r="BM267" s="244">
        <f t="shared" si="261"/>
        <v>0</v>
      </c>
      <c r="BN267" s="244">
        <f t="shared" si="262"/>
        <v>0</v>
      </c>
      <c r="BO267" s="248">
        <f t="shared" si="263"/>
        <v>0</v>
      </c>
      <c r="BP267" s="249">
        <f t="shared" si="264"/>
        <v>0</v>
      </c>
      <c r="BQ267" s="244">
        <f t="shared" si="265"/>
        <v>0</v>
      </c>
      <c r="BR267" s="244">
        <f t="shared" si="266"/>
        <v>0</v>
      </c>
      <c r="BS267" s="250">
        <f t="shared" si="267"/>
        <v>0</v>
      </c>
      <c r="BT267" s="251" t="str">
        <f t="shared" si="268"/>
        <v/>
      </c>
      <c r="BU267" s="346">
        <f t="shared" si="269"/>
        <v>0</v>
      </c>
      <c r="BV267" s="346">
        <f t="shared" si="270"/>
        <v>0</v>
      </c>
      <c r="BW267" s="346">
        <f t="shared" si="271"/>
        <v>0</v>
      </c>
      <c r="BX267" s="348">
        <f t="shared" si="272"/>
        <v>0</v>
      </c>
      <c r="BY267" s="247">
        <f t="shared" si="273"/>
        <v>0</v>
      </c>
      <c r="BZ267" s="244">
        <f t="shared" si="274"/>
        <v>0</v>
      </c>
      <c r="CA267" s="244">
        <f t="shared" si="275"/>
        <v>0</v>
      </c>
      <c r="CB267" s="248">
        <f t="shared" si="276"/>
        <v>0</v>
      </c>
      <c r="CC267" s="247">
        <f t="shared" si="277"/>
        <v>0</v>
      </c>
      <c r="CD267" s="244">
        <f t="shared" si="278"/>
        <v>0</v>
      </c>
      <c r="CE267" s="244">
        <f t="shared" si="279"/>
        <v>0</v>
      </c>
      <c r="CF267" s="244">
        <f t="shared" si="280"/>
        <v>0</v>
      </c>
    </row>
    <row r="268" spans="1:84" ht="20.100000000000001" customHeight="1" x14ac:dyDescent="0.15">
      <c r="A268" s="238">
        <v>265</v>
      </c>
      <c r="B268" s="239">
        <v>265</v>
      </c>
      <c r="C268" s="240" t="str">
        <f t="shared" si="239"/>
        <v>S</v>
      </c>
      <c r="D268" s="241"/>
      <c r="E268" s="242" t="str">
        <f>IF(D268="","",COUNTIF($D$4:D268,D268))</f>
        <v/>
      </c>
      <c r="F268" s="306" t="str">
        <f>IF(D268="","",VLOOKUP(D268,'様式A-2'!$B$10:$E$438,4,0))</f>
        <v/>
      </c>
      <c r="G268" s="242"/>
      <c r="H268" s="242"/>
      <c r="I268" s="242"/>
      <c r="J268" s="242"/>
      <c r="K268" s="242">
        <f t="shared" si="240"/>
        <v>0</v>
      </c>
      <c r="L268" s="342"/>
      <c r="M268" s="342"/>
      <c r="N268" s="342"/>
      <c r="O268" s="342"/>
      <c r="P268" s="384"/>
      <c r="Q268" s="243">
        <f t="shared" si="250"/>
        <v>0</v>
      </c>
      <c r="R268" s="244">
        <f t="shared" si="241"/>
        <v>0</v>
      </c>
      <c r="S268" s="244" t="str">
        <f t="shared" si="242"/>
        <v/>
      </c>
      <c r="T268" s="242"/>
      <c r="U268" s="242" t="str">
        <f t="shared" si="243"/>
        <v/>
      </c>
      <c r="V268" s="242" t="str">
        <f t="shared" si="251"/>
        <v/>
      </c>
      <c r="W268" s="242"/>
      <c r="X268" s="242"/>
      <c r="Y268" s="242" t="str">
        <f t="shared" si="244"/>
        <v/>
      </c>
      <c r="Z268" s="242" t="str">
        <f t="shared" si="245"/>
        <v/>
      </c>
      <c r="AA268" s="242" t="str">
        <f t="shared" si="238"/>
        <v/>
      </c>
      <c r="AB268" s="242" t="str">
        <f t="shared" si="246"/>
        <v/>
      </c>
      <c r="AC268" s="242" t="str">
        <f t="shared" si="247"/>
        <v/>
      </c>
      <c r="AD268" s="242" t="str">
        <f t="shared" si="252"/>
        <v/>
      </c>
      <c r="AE268" s="242" t="str">
        <f t="shared" si="253"/>
        <v/>
      </c>
      <c r="AF268" s="242" t="str">
        <f t="shared" si="254"/>
        <v/>
      </c>
      <c r="AG268" s="242"/>
      <c r="AH268" s="243" t="str">
        <f t="shared" si="248"/>
        <v/>
      </c>
      <c r="AI268" s="243" t="str">
        <f t="shared" si="249"/>
        <v/>
      </c>
      <c r="BG268" s="246">
        <f t="shared" si="255"/>
        <v>0</v>
      </c>
      <c r="BH268" s="243">
        <f t="shared" si="256"/>
        <v>0</v>
      </c>
      <c r="BI268" s="243">
        <f t="shared" si="257"/>
        <v>0</v>
      </c>
      <c r="BJ268" s="243">
        <f t="shared" si="258"/>
        <v>0</v>
      </c>
      <c r="BK268" s="347">
        <f t="shared" si="259"/>
        <v>0</v>
      </c>
      <c r="BL268" s="247">
        <f t="shared" si="260"/>
        <v>0</v>
      </c>
      <c r="BM268" s="244">
        <f t="shared" si="261"/>
        <v>0</v>
      </c>
      <c r="BN268" s="244">
        <f t="shared" si="262"/>
        <v>0</v>
      </c>
      <c r="BO268" s="248">
        <f t="shared" si="263"/>
        <v>0</v>
      </c>
      <c r="BP268" s="249">
        <f t="shared" si="264"/>
        <v>0</v>
      </c>
      <c r="BQ268" s="244">
        <f t="shared" si="265"/>
        <v>0</v>
      </c>
      <c r="BR268" s="244">
        <f t="shared" si="266"/>
        <v>0</v>
      </c>
      <c r="BS268" s="250">
        <f t="shared" si="267"/>
        <v>0</v>
      </c>
      <c r="BT268" s="251" t="str">
        <f t="shared" si="268"/>
        <v/>
      </c>
      <c r="BU268" s="346">
        <f t="shared" si="269"/>
        <v>0</v>
      </c>
      <c r="BV268" s="346">
        <f t="shared" si="270"/>
        <v>0</v>
      </c>
      <c r="BW268" s="346">
        <f t="shared" si="271"/>
        <v>0</v>
      </c>
      <c r="BX268" s="348">
        <f t="shared" si="272"/>
        <v>0</v>
      </c>
      <c r="BY268" s="247">
        <f t="shared" si="273"/>
        <v>0</v>
      </c>
      <c r="BZ268" s="244">
        <f t="shared" si="274"/>
        <v>0</v>
      </c>
      <c r="CA268" s="244">
        <f t="shared" si="275"/>
        <v>0</v>
      </c>
      <c r="CB268" s="248">
        <f t="shared" si="276"/>
        <v>0</v>
      </c>
      <c r="CC268" s="247">
        <f t="shared" si="277"/>
        <v>0</v>
      </c>
      <c r="CD268" s="244">
        <f t="shared" si="278"/>
        <v>0</v>
      </c>
      <c r="CE268" s="244">
        <f t="shared" si="279"/>
        <v>0</v>
      </c>
      <c r="CF268" s="244">
        <f t="shared" si="280"/>
        <v>0</v>
      </c>
    </row>
    <row r="269" spans="1:84" ht="20.100000000000001" customHeight="1" x14ac:dyDescent="0.15">
      <c r="A269" s="238">
        <v>266</v>
      </c>
      <c r="B269" s="239">
        <v>266</v>
      </c>
      <c r="C269" s="240" t="str">
        <f t="shared" si="239"/>
        <v>S</v>
      </c>
      <c r="D269" s="241"/>
      <c r="E269" s="242" t="str">
        <f>IF(D269="","",COUNTIF($D$4:D269,D269))</f>
        <v/>
      </c>
      <c r="F269" s="306" t="str">
        <f>IF(D269="","",VLOOKUP(D269,'様式A-2'!$B$10:$E$438,4,0))</f>
        <v/>
      </c>
      <c r="G269" s="242"/>
      <c r="H269" s="242"/>
      <c r="I269" s="242"/>
      <c r="J269" s="242"/>
      <c r="K269" s="242">
        <f t="shared" si="240"/>
        <v>0</v>
      </c>
      <c r="L269" s="342"/>
      <c r="M269" s="342"/>
      <c r="N269" s="342"/>
      <c r="O269" s="342"/>
      <c r="P269" s="384"/>
      <c r="Q269" s="243">
        <f t="shared" si="250"/>
        <v>0</v>
      </c>
      <c r="R269" s="244">
        <f t="shared" si="241"/>
        <v>0</v>
      </c>
      <c r="S269" s="244" t="str">
        <f t="shared" si="242"/>
        <v/>
      </c>
      <c r="T269" s="242"/>
      <c r="U269" s="242" t="str">
        <f t="shared" si="243"/>
        <v/>
      </c>
      <c r="V269" s="242" t="str">
        <f t="shared" si="251"/>
        <v/>
      </c>
      <c r="W269" s="242"/>
      <c r="X269" s="242"/>
      <c r="Y269" s="242" t="str">
        <f t="shared" si="244"/>
        <v/>
      </c>
      <c r="Z269" s="242" t="str">
        <f t="shared" si="245"/>
        <v/>
      </c>
      <c r="AA269" s="242" t="str">
        <f t="shared" si="238"/>
        <v/>
      </c>
      <c r="AB269" s="242" t="str">
        <f t="shared" si="246"/>
        <v/>
      </c>
      <c r="AC269" s="242" t="str">
        <f t="shared" si="247"/>
        <v/>
      </c>
      <c r="AD269" s="242" t="str">
        <f t="shared" si="252"/>
        <v/>
      </c>
      <c r="AE269" s="242" t="str">
        <f t="shared" si="253"/>
        <v/>
      </c>
      <c r="AF269" s="242" t="str">
        <f t="shared" si="254"/>
        <v/>
      </c>
      <c r="AG269" s="242"/>
      <c r="AH269" s="243" t="str">
        <f t="shared" si="248"/>
        <v/>
      </c>
      <c r="AI269" s="243" t="str">
        <f t="shared" si="249"/>
        <v/>
      </c>
      <c r="BG269" s="246">
        <f t="shared" si="255"/>
        <v>0</v>
      </c>
      <c r="BH269" s="243">
        <f t="shared" si="256"/>
        <v>0</v>
      </c>
      <c r="BI269" s="243">
        <f t="shared" si="257"/>
        <v>0</v>
      </c>
      <c r="BJ269" s="243">
        <f t="shared" si="258"/>
        <v>0</v>
      </c>
      <c r="BK269" s="347">
        <f t="shared" si="259"/>
        <v>0</v>
      </c>
      <c r="BL269" s="247">
        <f t="shared" si="260"/>
        <v>0</v>
      </c>
      <c r="BM269" s="244">
        <f t="shared" si="261"/>
        <v>0</v>
      </c>
      <c r="BN269" s="244">
        <f t="shared" si="262"/>
        <v>0</v>
      </c>
      <c r="BO269" s="248">
        <f t="shared" si="263"/>
        <v>0</v>
      </c>
      <c r="BP269" s="249">
        <f t="shared" si="264"/>
        <v>0</v>
      </c>
      <c r="BQ269" s="244">
        <f t="shared" si="265"/>
        <v>0</v>
      </c>
      <c r="BR269" s="244">
        <f t="shared" si="266"/>
        <v>0</v>
      </c>
      <c r="BS269" s="250">
        <f t="shared" si="267"/>
        <v>0</v>
      </c>
      <c r="BT269" s="251" t="str">
        <f t="shared" si="268"/>
        <v/>
      </c>
      <c r="BU269" s="346">
        <f t="shared" si="269"/>
        <v>0</v>
      </c>
      <c r="BV269" s="346">
        <f t="shared" si="270"/>
        <v>0</v>
      </c>
      <c r="BW269" s="346">
        <f t="shared" si="271"/>
        <v>0</v>
      </c>
      <c r="BX269" s="348">
        <f t="shared" si="272"/>
        <v>0</v>
      </c>
      <c r="BY269" s="247">
        <f t="shared" si="273"/>
        <v>0</v>
      </c>
      <c r="BZ269" s="244">
        <f t="shared" si="274"/>
        <v>0</v>
      </c>
      <c r="CA269" s="244">
        <f t="shared" si="275"/>
        <v>0</v>
      </c>
      <c r="CB269" s="248">
        <f t="shared" si="276"/>
        <v>0</v>
      </c>
      <c r="CC269" s="247">
        <f t="shared" si="277"/>
        <v>0</v>
      </c>
      <c r="CD269" s="244">
        <f t="shared" si="278"/>
        <v>0</v>
      </c>
      <c r="CE269" s="244">
        <f t="shared" si="279"/>
        <v>0</v>
      </c>
      <c r="CF269" s="244">
        <f t="shared" si="280"/>
        <v>0</v>
      </c>
    </row>
    <row r="270" spans="1:84" ht="20.100000000000001" customHeight="1" x14ac:dyDescent="0.15">
      <c r="A270" s="238">
        <v>267</v>
      </c>
      <c r="B270" s="239">
        <v>267</v>
      </c>
      <c r="C270" s="240" t="str">
        <f t="shared" si="239"/>
        <v>S</v>
      </c>
      <c r="D270" s="241"/>
      <c r="E270" s="242" t="str">
        <f>IF(D270="","",COUNTIF($D$4:D270,D270))</f>
        <v/>
      </c>
      <c r="F270" s="306" t="str">
        <f>IF(D270="","",VLOOKUP(D270,'様式A-2'!$B$10:$E$438,4,0))</f>
        <v/>
      </c>
      <c r="G270" s="242"/>
      <c r="H270" s="242"/>
      <c r="I270" s="242"/>
      <c r="J270" s="242"/>
      <c r="K270" s="242">
        <f t="shared" si="240"/>
        <v>0</v>
      </c>
      <c r="L270" s="342"/>
      <c r="M270" s="342"/>
      <c r="N270" s="342"/>
      <c r="O270" s="342"/>
      <c r="P270" s="384"/>
      <c r="Q270" s="243">
        <f t="shared" si="250"/>
        <v>0</v>
      </c>
      <c r="R270" s="244">
        <f t="shared" si="241"/>
        <v>0</v>
      </c>
      <c r="S270" s="244" t="str">
        <f t="shared" si="242"/>
        <v/>
      </c>
      <c r="T270" s="242"/>
      <c r="U270" s="242" t="str">
        <f t="shared" si="243"/>
        <v/>
      </c>
      <c r="V270" s="242" t="str">
        <f t="shared" si="251"/>
        <v/>
      </c>
      <c r="W270" s="242"/>
      <c r="X270" s="242"/>
      <c r="Y270" s="242" t="str">
        <f t="shared" si="244"/>
        <v/>
      </c>
      <c r="Z270" s="242" t="str">
        <f t="shared" si="245"/>
        <v/>
      </c>
      <c r="AA270" s="242" t="str">
        <f t="shared" si="238"/>
        <v/>
      </c>
      <c r="AB270" s="242" t="str">
        <f t="shared" si="246"/>
        <v/>
      </c>
      <c r="AC270" s="242" t="str">
        <f t="shared" si="247"/>
        <v/>
      </c>
      <c r="AD270" s="242" t="str">
        <f t="shared" si="252"/>
        <v/>
      </c>
      <c r="AE270" s="242" t="str">
        <f t="shared" si="253"/>
        <v/>
      </c>
      <c r="AF270" s="242" t="str">
        <f t="shared" si="254"/>
        <v/>
      </c>
      <c r="AG270" s="242"/>
      <c r="AH270" s="243" t="str">
        <f t="shared" si="248"/>
        <v/>
      </c>
      <c r="AI270" s="243" t="str">
        <f t="shared" si="249"/>
        <v/>
      </c>
      <c r="BG270" s="246">
        <f t="shared" si="255"/>
        <v>0</v>
      </c>
      <c r="BH270" s="243">
        <f t="shared" si="256"/>
        <v>0</v>
      </c>
      <c r="BI270" s="243">
        <f t="shared" si="257"/>
        <v>0</v>
      </c>
      <c r="BJ270" s="243">
        <f t="shared" si="258"/>
        <v>0</v>
      </c>
      <c r="BK270" s="347">
        <f t="shared" si="259"/>
        <v>0</v>
      </c>
      <c r="BL270" s="247">
        <f t="shared" si="260"/>
        <v>0</v>
      </c>
      <c r="BM270" s="244">
        <f t="shared" si="261"/>
        <v>0</v>
      </c>
      <c r="BN270" s="244">
        <f t="shared" si="262"/>
        <v>0</v>
      </c>
      <c r="BO270" s="248">
        <f t="shared" si="263"/>
        <v>0</v>
      </c>
      <c r="BP270" s="249">
        <f t="shared" si="264"/>
        <v>0</v>
      </c>
      <c r="BQ270" s="244">
        <f t="shared" si="265"/>
        <v>0</v>
      </c>
      <c r="BR270" s="244">
        <f t="shared" si="266"/>
        <v>0</v>
      </c>
      <c r="BS270" s="250">
        <f t="shared" si="267"/>
        <v>0</v>
      </c>
      <c r="BT270" s="251" t="str">
        <f t="shared" si="268"/>
        <v/>
      </c>
      <c r="BU270" s="346">
        <f t="shared" si="269"/>
        <v>0</v>
      </c>
      <c r="BV270" s="346">
        <f t="shared" si="270"/>
        <v>0</v>
      </c>
      <c r="BW270" s="346">
        <f t="shared" si="271"/>
        <v>0</v>
      </c>
      <c r="BX270" s="348">
        <f t="shared" si="272"/>
        <v>0</v>
      </c>
      <c r="BY270" s="247">
        <f t="shared" si="273"/>
        <v>0</v>
      </c>
      <c r="BZ270" s="244">
        <f t="shared" si="274"/>
        <v>0</v>
      </c>
      <c r="CA270" s="244">
        <f t="shared" si="275"/>
        <v>0</v>
      </c>
      <c r="CB270" s="248">
        <f t="shared" si="276"/>
        <v>0</v>
      </c>
      <c r="CC270" s="247">
        <f t="shared" si="277"/>
        <v>0</v>
      </c>
      <c r="CD270" s="244">
        <f t="shared" si="278"/>
        <v>0</v>
      </c>
      <c r="CE270" s="244">
        <f t="shared" si="279"/>
        <v>0</v>
      </c>
      <c r="CF270" s="244">
        <f t="shared" si="280"/>
        <v>0</v>
      </c>
    </row>
    <row r="271" spans="1:84" ht="20.100000000000001" customHeight="1" x14ac:dyDescent="0.15">
      <c r="A271" s="238">
        <v>268</v>
      </c>
      <c r="B271" s="239">
        <v>268</v>
      </c>
      <c r="C271" s="240" t="str">
        <f t="shared" si="239"/>
        <v>S</v>
      </c>
      <c r="D271" s="241"/>
      <c r="E271" s="242" t="str">
        <f>IF(D271="","",COUNTIF($D$4:D271,D271))</f>
        <v/>
      </c>
      <c r="F271" s="306" t="str">
        <f>IF(D271="","",VLOOKUP(D271,'様式A-2'!$B$10:$E$438,4,0))</f>
        <v/>
      </c>
      <c r="G271" s="242"/>
      <c r="H271" s="242"/>
      <c r="I271" s="242"/>
      <c r="J271" s="242"/>
      <c r="K271" s="242">
        <f t="shared" si="240"/>
        <v>0</v>
      </c>
      <c r="L271" s="342"/>
      <c r="M271" s="342"/>
      <c r="N271" s="342"/>
      <c r="O271" s="342"/>
      <c r="P271" s="384"/>
      <c r="Q271" s="243">
        <f t="shared" si="250"/>
        <v>0</v>
      </c>
      <c r="R271" s="244">
        <f t="shared" si="241"/>
        <v>0</v>
      </c>
      <c r="S271" s="244" t="str">
        <f t="shared" si="242"/>
        <v/>
      </c>
      <c r="T271" s="242"/>
      <c r="U271" s="242" t="str">
        <f t="shared" si="243"/>
        <v/>
      </c>
      <c r="V271" s="242" t="str">
        <f t="shared" si="251"/>
        <v/>
      </c>
      <c r="W271" s="242"/>
      <c r="X271" s="242"/>
      <c r="Y271" s="242" t="str">
        <f t="shared" si="244"/>
        <v/>
      </c>
      <c r="Z271" s="242" t="str">
        <f t="shared" si="245"/>
        <v/>
      </c>
      <c r="AA271" s="242" t="str">
        <f t="shared" si="238"/>
        <v/>
      </c>
      <c r="AB271" s="242" t="str">
        <f t="shared" si="246"/>
        <v/>
      </c>
      <c r="AC271" s="242" t="str">
        <f t="shared" si="247"/>
        <v/>
      </c>
      <c r="AD271" s="242" t="str">
        <f t="shared" si="252"/>
        <v/>
      </c>
      <c r="AE271" s="242" t="str">
        <f t="shared" si="253"/>
        <v/>
      </c>
      <c r="AF271" s="242" t="str">
        <f t="shared" si="254"/>
        <v/>
      </c>
      <c r="AG271" s="242"/>
      <c r="AH271" s="243" t="str">
        <f t="shared" si="248"/>
        <v/>
      </c>
      <c r="AI271" s="243" t="str">
        <f t="shared" si="249"/>
        <v/>
      </c>
      <c r="BG271" s="246">
        <f t="shared" si="255"/>
        <v>0</v>
      </c>
      <c r="BH271" s="243">
        <f t="shared" si="256"/>
        <v>0</v>
      </c>
      <c r="BI271" s="243">
        <f t="shared" si="257"/>
        <v>0</v>
      </c>
      <c r="BJ271" s="243">
        <f t="shared" si="258"/>
        <v>0</v>
      </c>
      <c r="BK271" s="347">
        <f t="shared" si="259"/>
        <v>0</v>
      </c>
      <c r="BL271" s="247">
        <f t="shared" si="260"/>
        <v>0</v>
      </c>
      <c r="BM271" s="244">
        <f t="shared" si="261"/>
        <v>0</v>
      </c>
      <c r="BN271" s="244">
        <f t="shared" si="262"/>
        <v>0</v>
      </c>
      <c r="BO271" s="248">
        <f t="shared" si="263"/>
        <v>0</v>
      </c>
      <c r="BP271" s="249">
        <f t="shared" si="264"/>
        <v>0</v>
      </c>
      <c r="BQ271" s="244">
        <f t="shared" si="265"/>
        <v>0</v>
      </c>
      <c r="BR271" s="244">
        <f t="shared" si="266"/>
        <v>0</v>
      </c>
      <c r="BS271" s="250">
        <f t="shared" si="267"/>
        <v>0</v>
      </c>
      <c r="BT271" s="251" t="str">
        <f t="shared" si="268"/>
        <v/>
      </c>
      <c r="BU271" s="346">
        <f t="shared" si="269"/>
        <v>0</v>
      </c>
      <c r="BV271" s="346">
        <f t="shared" si="270"/>
        <v>0</v>
      </c>
      <c r="BW271" s="346">
        <f t="shared" si="271"/>
        <v>0</v>
      </c>
      <c r="BX271" s="348">
        <f t="shared" si="272"/>
        <v>0</v>
      </c>
      <c r="BY271" s="247">
        <f t="shared" si="273"/>
        <v>0</v>
      </c>
      <c r="BZ271" s="244">
        <f t="shared" si="274"/>
        <v>0</v>
      </c>
      <c r="CA271" s="244">
        <f t="shared" si="275"/>
        <v>0</v>
      </c>
      <c r="CB271" s="248">
        <f t="shared" si="276"/>
        <v>0</v>
      </c>
      <c r="CC271" s="247">
        <f t="shared" si="277"/>
        <v>0</v>
      </c>
      <c r="CD271" s="244">
        <f t="shared" si="278"/>
        <v>0</v>
      </c>
      <c r="CE271" s="244">
        <f t="shared" si="279"/>
        <v>0</v>
      </c>
      <c r="CF271" s="244">
        <f t="shared" si="280"/>
        <v>0</v>
      </c>
    </row>
    <row r="272" spans="1:84" ht="20.100000000000001" customHeight="1" x14ac:dyDescent="0.15">
      <c r="A272" s="238">
        <v>269</v>
      </c>
      <c r="B272" s="239">
        <v>269</v>
      </c>
      <c r="C272" s="240" t="str">
        <f t="shared" si="239"/>
        <v>S</v>
      </c>
      <c r="D272" s="241"/>
      <c r="E272" s="242" t="str">
        <f>IF(D272="","",COUNTIF($D$4:D272,D272))</f>
        <v/>
      </c>
      <c r="F272" s="306" t="str">
        <f>IF(D272="","",VLOOKUP(D272,'様式A-2'!$B$10:$E$438,4,0))</f>
        <v/>
      </c>
      <c r="G272" s="242"/>
      <c r="H272" s="242"/>
      <c r="I272" s="242"/>
      <c r="J272" s="242"/>
      <c r="K272" s="242">
        <f t="shared" si="240"/>
        <v>0</v>
      </c>
      <c r="L272" s="342"/>
      <c r="M272" s="342"/>
      <c r="N272" s="342"/>
      <c r="O272" s="342"/>
      <c r="P272" s="384"/>
      <c r="Q272" s="243">
        <f t="shared" si="250"/>
        <v>0</v>
      </c>
      <c r="R272" s="244">
        <f t="shared" si="241"/>
        <v>0</v>
      </c>
      <c r="S272" s="244" t="str">
        <f t="shared" si="242"/>
        <v/>
      </c>
      <c r="T272" s="242"/>
      <c r="U272" s="242" t="str">
        <f t="shared" si="243"/>
        <v/>
      </c>
      <c r="V272" s="242" t="str">
        <f t="shared" si="251"/>
        <v/>
      </c>
      <c r="W272" s="242"/>
      <c r="X272" s="242"/>
      <c r="Y272" s="242" t="str">
        <f t="shared" si="244"/>
        <v/>
      </c>
      <c r="Z272" s="242" t="str">
        <f t="shared" si="245"/>
        <v/>
      </c>
      <c r="AA272" s="242" t="str">
        <f t="shared" si="238"/>
        <v/>
      </c>
      <c r="AB272" s="242" t="str">
        <f t="shared" si="246"/>
        <v/>
      </c>
      <c r="AC272" s="242" t="str">
        <f t="shared" si="247"/>
        <v/>
      </c>
      <c r="AD272" s="242" t="str">
        <f t="shared" si="252"/>
        <v/>
      </c>
      <c r="AE272" s="242" t="str">
        <f t="shared" si="253"/>
        <v/>
      </c>
      <c r="AF272" s="242" t="str">
        <f t="shared" si="254"/>
        <v/>
      </c>
      <c r="AG272" s="242"/>
      <c r="AH272" s="243" t="str">
        <f t="shared" si="248"/>
        <v/>
      </c>
      <c r="AI272" s="243" t="str">
        <f t="shared" si="249"/>
        <v/>
      </c>
      <c r="BG272" s="246">
        <f t="shared" si="255"/>
        <v>0</v>
      </c>
      <c r="BH272" s="243">
        <f t="shared" si="256"/>
        <v>0</v>
      </c>
      <c r="BI272" s="243">
        <f t="shared" si="257"/>
        <v>0</v>
      </c>
      <c r="BJ272" s="243">
        <f t="shared" si="258"/>
        <v>0</v>
      </c>
      <c r="BK272" s="347">
        <f t="shared" si="259"/>
        <v>0</v>
      </c>
      <c r="BL272" s="247">
        <f t="shared" si="260"/>
        <v>0</v>
      </c>
      <c r="BM272" s="244">
        <f t="shared" si="261"/>
        <v>0</v>
      </c>
      <c r="BN272" s="244">
        <f t="shared" si="262"/>
        <v>0</v>
      </c>
      <c r="BO272" s="248">
        <f t="shared" si="263"/>
        <v>0</v>
      </c>
      <c r="BP272" s="249">
        <f t="shared" si="264"/>
        <v>0</v>
      </c>
      <c r="BQ272" s="244">
        <f t="shared" si="265"/>
        <v>0</v>
      </c>
      <c r="BR272" s="244">
        <f t="shared" si="266"/>
        <v>0</v>
      </c>
      <c r="BS272" s="250">
        <f t="shared" si="267"/>
        <v>0</v>
      </c>
      <c r="BT272" s="251" t="str">
        <f t="shared" si="268"/>
        <v/>
      </c>
      <c r="BU272" s="346">
        <f t="shared" si="269"/>
        <v>0</v>
      </c>
      <c r="BV272" s="346">
        <f t="shared" si="270"/>
        <v>0</v>
      </c>
      <c r="BW272" s="346">
        <f t="shared" si="271"/>
        <v>0</v>
      </c>
      <c r="BX272" s="348">
        <f t="shared" si="272"/>
        <v>0</v>
      </c>
      <c r="BY272" s="247">
        <f t="shared" si="273"/>
        <v>0</v>
      </c>
      <c r="BZ272" s="244">
        <f t="shared" si="274"/>
        <v>0</v>
      </c>
      <c r="CA272" s="244">
        <f t="shared" si="275"/>
        <v>0</v>
      </c>
      <c r="CB272" s="248">
        <f t="shared" si="276"/>
        <v>0</v>
      </c>
      <c r="CC272" s="247">
        <f t="shared" si="277"/>
        <v>0</v>
      </c>
      <c r="CD272" s="244">
        <f t="shared" si="278"/>
        <v>0</v>
      </c>
      <c r="CE272" s="244">
        <f t="shared" si="279"/>
        <v>0</v>
      </c>
      <c r="CF272" s="244">
        <f t="shared" si="280"/>
        <v>0</v>
      </c>
    </row>
    <row r="273" spans="1:84" ht="20.100000000000001" customHeight="1" x14ac:dyDescent="0.15">
      <c r="A273" s="238">
        <v>270</v>
      </c>
      <c r="B273" s="239">
        <v>270</v>
      </c>
      <c r="C273" s="240" t="str">
        <f t="shared" si="239"/>
        <v>S</v>
      </c>
      <c r="D273" s="241"/>
      <c r="E273" s="242" t="str">
        <f>IF(D273="","",COUNTIF($D$4:D273,D273))</f>
        <v/>
      </c>
      <c r="F273" s="306" t="str">
        <f>IF(D273="","",VLOOKUP(D273,'様式A-2'!$B$10:$E$438,4,0))</f>
        <v/>
      </c>
      <c r="G273" s="242"/>
      <c r="H273" s="242"/>
      <c r="I273" s="242"/>
      <c r="J273" s="242"/>
      <c r="K273" s="242">
        <f t="shared" si="240"/>
        <v>0</v>
      </c>
      <c r="L273" s="342"/>
      <c r="M273" s="342"/>
      <c r="N273" s="342"/>
      <c r="O273" s="342"/>
      <c r="P273" s="384"/>
      <c r="Q273" s="243">
        <f t="shared" si="250"/>
        <v>0</v>
      </c>
      <c r="R273" s="244">
        <f t="shared" si="241"/>
        <v>0</v>
      </c>
      <c r="S273" s="244" t="str">
        <f t="shared" si="242"/>
        <v/>
      </c>
      <c r="T273" s="242"/>
      <c r="U273" s="242" t="str">
        <f t="shared" si="243"/>
        <v/>
      </c>
      <c r="V273" s="242" t="str">
        <f t="shared" si="251"/>
        <v/>
      </c>
      <c r="W273" s="242"/>
      <c r="X273" s="242"/>
      <c r="Y273" s="242" t="str">
        <f t="shared" si="244"/>
        <v/>
      </c>
      <c r="Z273" s="242" t="str">
        <f t="shared" si="245"/>
        <v/>
      </c>
      <c r="AA273" s="242" t="str">
        <f t="shared" si="238"/>
        <v/>
      </c>
      <c r="AB273" s="242" t="str">
        <f t="shared" si="246"/>
        <v/>
      </c>
      <c r="AC273" s="242" t="str">
        <f t="shared" si="247"/>
        <v/>
      </c>
      <c r="AD273" s="242" t="str">
        <f t="shared" si="252"/>
        <v/>
      </c>
      <c r="AE273" s="242" t="str">
        <f t="shared" si="253"/>
        <v/>
      </c>
      <c r="AF273" s="242" t="str">
        <f t="shared" si="254"/>
        <v/>
      </c>
      <c r="AG273" s="242"/>
      <c r="AH273" s="243" t="str">
        <f t="shared" si="248"/>
        <v/>
      </c>
      <c r="AI273" s="243" t="str">
        <f t="shared" si="249"/>
        <v/>
      </c>
      <c r="BG273" s="246">
        <f t="shared" si="255"/>
        <v>0</v>
      </c>
      <c r="BH273" s="243">
        <f t="shared" si="256"/>
        <v>0</v>
      </c>
      <c r="BI273" s="243">
        <f t="shared" si="257"/>
        <v>0</v>
      </c>
      <c r="BJ273" s="243">
        <f t="shared" si="258"/>
        <v>0</v>
      </c>
      <c r="BK273" s="347">
        <f t="shared" si="259"/>
        <v>0</v>
      </c>
      <c r="BL273" s="247">
        <f t="shared" si="260"/>
        <v>0</v>
      </c>
      <c r="BM273" s="244">
        <f t="shared" si="261"/>
        <v>0</v>
      </c>
      <c r="BN273" s="244">
        <f t="shared" si="262"/>
        <v>0</v>
      </c>
      <c r="BO273" s="248">
        <f t="shared" si="263"/>
        <v>0</v>
      </c>
      <c r="BP273" s="249">
        <f t="shared" si="264"/>
        <v>0</v>
      </c>
      <c r="BQ273" s="244">
        <f t="shared" si="265"/>
        <v>0</v>
      </c>
      <c r="BR273" s="244">
        <f t="shared" si="266"/>
        <v>0</v>
      </c>
      <c r="BS273" s="250">
        <f t="shared" si="267"/>
        <v>0</v>
      </c>
      <c r="BT273" s="251" t="str">
        <f t="shared" si="268"/>
        <v/>
      </c>
      <c r="BU273" s="346">
        <f t="shared" si="269"/>
        <v>0</v>
      </c>
      <c r="BV273" s="346">
        <f t="shared" si="270"/>
        <v>0</v>
      </c>
      <c r="BW273" s="346">
        <f t="shared" si="271"/>
        <v>0</v>
      </c>
      <c r="BX273" s="348">
        <f t="shared" si="272"/>
        <v>0</v>
      </c>
      <c r="BY273" s="247">
        <f t="shared" si="273"/>
        <v>0</v>
      </c>
      <c r="BZ273" s="244">
        <f t="shared" si="274"/>
        <v>0</v>
      </c>
      <c r="CA273" s="244">
        <f t="shared" si="275"/>
        <v>0</v>
      </c>
      <c r="CB273" s="248">
        <f t="shared" si="276"/>
        <v>0</v>
      </c>
      <c r="CC273" s="247">
        <f t="shared" si="277"/>
        <v>0</v>
      </c>
      <c r="CD273" s="244">
        <f t="shared" si="278"/>
        <v>0</v>
      </c>
      <c r="CE273" s="244">
        <f t="shared" si="279"/>
        <v>0</v>
      </c>
      <c r="CF273" s="244">
        <f t="shared" si="280"/>
        <v>0</v>
      </c>
    </row>
    <row r="274" spans="1:84" ht="20.100000000000001" customHeight="1" x14ac:dyDescent="0.15">
      <c r="A274" s="238">
        <v>271</v>
      </c>
      <c r="B274" s="239">
        <v>271</v>
      </c>
      <c r="C274" s="240" t="str">
        <f t="shared" si="239"/>
        <v>S</v>
      </c>
      <c r="D274" s="241"/>
      <c r="E274" s="242" t="str">
        <f>IF(D274="","",COUNTIF($D$4:D274,D274))</f>
        <v/>
      </c>
      <c r="F274" s="306" t="str">
        <f>IF(D274="","",VLOOKUP(D274,'様式A-2'!$B$10:$E$438,4,0))</f>
        <v/>
      </c>
      <c r="G274" s="242"/>
      <c r="H274" s="242"/>
      <c r="I274" s="242"/>
      <c r="J274" s="242"/>
      <c r="K274" s="242">
        <f t="shared" si="240"/>
        <v>0</v>
      </c>
      <c r="L274" s="342"/>
      <c r="M274" s="342"/>
      <c r="N274" s="342"/>
      <c r="O274" s="342"/>
      <c r="P274" s="384"/>
      <c r="Q274" s="243">
        <f t="shared" si="250"/>
        <v>0</v>
      </c>
      <c r="R274" s="244">
        <f t="shared" si="241"/>
        <v>0</v>
      </c>
      <c r="S274" s="244" t="str">
        <f t="shared" si="242"/>
        <v/>
      </c>
      <c r="T274" s="242"/>
      <c r="U274" s="242" t="str">
        <f t="shared" si="243"/>
        <v/>
      </c>
      <c r="V274" s="242" t="str">
        <f t="shared" si="251"/>
        <v/>
      </c>
      <c r="W274" s="242"/>
      <c r="X274" s="242"/>
      <c r="Y274" s="242" t="str">
        <f t="shared" si="244"/>
        <v/>
      </c>
      <c r="Z274" s="242" t="str">
        <f t="shared" si="245"/>
        <v/>
      </c>
      <c r="AA274" s="242" t="str">
        <f t="shared" si="238"/>
        <v/>
      </c>
      <c r="AB274" s="242" t="str">
        <f t="shared" si="246"/>
        <v/>
      </c>
      <c r="AC274" s="242" t="str">
        <f t="shared" si="247"/>
        <v/>
      </c>
      <c r="AD274" s="242" t="str">
        <f t="shared" si="252"/>
        <v/>
      </c>
      <c r="AE274" s="242" t="str">
        <f t="shared" si="253"/>
        <v/>
      </c>
      <c r="AF274" s="242" t="str">
        <f t="shared" si="254"/>
        <v/>
      </c>
      <c r="AG274" s="242"/>
      <c r="AH274" s="243" t="str">
        <f t="shared" si="248"/>
        <v/>
      </c>
      <c r="AI274" s="243" t="str">
        <f t="shared" si="249"/>
        <v/>
      </c>
      <c r="BG274" s="246">
        <f t="shared" si="255"/>
        <v>0</v>
      </c>
      <c r="BH274" s="243">
        <f t="shared" si="256"/>
        <v>0</v>
      </c>
      <c r="BI274" s="243">
        <f t="shared" si="257"/>
        <v>0</v>
      </c>
      <c r="BJ274" s="243">
        <f t="shared" si="258"/>
        <v>0</v>
      </c>
      <c r="BK274" s="347">
        <f t="shared" si="259"/>
        <v>0</v>
      </c>
      <c r="BL274" s="247">
        <f t="shared" si="260"/>
        <v>0</v>
      </c>
      <c r="BM274" s="244">
        <f t="shared" si="261"/>
        <v>0</v>
      </c>
      <c r="BN274" s="244">
        <f t="shared" si="262"/>
        <v>0</v>
      </c>
      <c r="BO274" s="248">
        <f t="shared" si="263"/>
        <v>0</v>
      </c>
      <c r="BP274" s="249">
        <f t="shared" si="264"/>
        <v>0</v>
      </c>
      <c r="BQ274" s="244">
        <f t="shared" si="265"/>
        <v>0</v>
      </c>
      <c r="BR274" s="244">
        <f t="shared" si="266"/>
        <v>0</v>
      </c>
      <c r="BS274" s="250">
        <f t="shared" si="267"/>
        <v>0</v>
      </c>
      <c r="BT274" s="251" t="str">
        <f t="shared" si="268"/>
        <v/>
      </c>
      <c r="BU274" s="346">
        <f t="shared" si="269"/>
        <v>0</v>
      </c>
      <c r="BV274" s="346">
        <f t="shared" si="270"/>
        <v>0</v>
      </c>
      <c r="BW274" s="346">
        <f t="shared" si="271"/>
        <v>0</v>
      </c>
      <c r="BX274" s="348">
        <f t="shared" si="272"/>
        <v>0</v>
      </c>
      <c r="BY274" s="247">
        <f t="shared" si="273"/>
        <v>0</v>
      </c>
      <c r="BZ274" s="244">
        <f t="shared" si="274"/>
        <v>0</v>
      </c>
      <c r="CA274" s="244">
        <f t="shared" si="275"/>
        <v>0</v>
      </c>
      <c r="CB274" s="248">
        <f t="shared" si="276"/>
        <v>0</v>
      </c>
      <c r="CC274" s="247">
        <f t="shared" si="277"/>
        <v>0</v>
      </c>
      <c r="CD274" s="244">
        <f t="shared" si="278"/>
        <v>0</v>
      </c>
      <c r="CE274" s="244">
        <f t="shared" si="279"/>
        <v>0</v>
      </c>
      <c r="CF274" s="244">
        <f t="shared" si="280"/>
        <v>0</v>
      </c>
    </row>
    <row r="275" spans="1:84" ht="20.100000000000001" customHeight="1" x14ac:dyDescent="0.15">
      <c r="A275" s="238">
        <v>272</v>
      </c>
      <c r="B275" s="239">
        <v>272</v>
      </c>
      <c r="C275" s="240" t="str">
        <f t="shared" si="239"/>
        <v>S</v>
      </c>
      <c r="D275" s="241"/>
      <c r="E275" s="242" t="str">
        <f>IF(D275="","",COUNTIF($D$4:D275,D275))</f>
        <v/>
      </c>
      <c r="F275" s="306" t="str">
        <f>IF(D275="","",VLOOKUP(D275,'様式A-2'!$B$10:$E$438,4,0))</f>
        <v/>
      </c>
      <c r="G275" s="242"/>
      <c r="H275" s="242"/>
      <c r="I275" s="242"/>
      <c r="J275" s="242"/>
      <c r="K275" s="242">
        <f t="shared" si="240"/>
        <v>0</v>
      </c>
      <c r="L275" s="342"/>
      <c r="M275" s="342"/>
      <c r="N275" s="342"/>
      <c r="O275" s="342"/>
      <c r="P275" s="384"/>
      <c r="Q275" s="243">
        <f t="shared" si="250"/>
        <v>0</v>
      </c>
      <c r="R275" s="244">
        <f t="shared" si="241"/>
        <v>0</v>
      </c>
      <c r="S275" s="244" t="str">
        <f t="shared" si="242"/>
        <v/>
      </c>
      <c r="T275" s="242"/>
      <c r="U275" s="242" t="str">
        <f t="shared" si="243"/>
        <v/>
      </c>
      <c r="V275" s="242" t="str">
        <f t="shared" si="251"/>
        <v/>
      </c>
      <c r="W275" s="242"/>
      <c r="X275" s="242"/>
      <c r="Y275" s="242" t="str">
        <f t="shared" si="244"/>
        <v/>
      </c>
      <c r="Z275" s="242" t="str">
        <f t="shared" si="245"/>
        <v/>
      </c>
      <c r="AA275" s="242" t="str">
        <f t="shared" si="238"/>
        <v/>
      </c>
      <c r="AB275" s="242" t="str">
        <f t="shared" si="246"/>
        <v/>
      </c>
      <c r="AC275" s="242" t="str">
        <f t="shared" si="247"/>
        <v/>
      </c>
      <c r="AD275" s="242" t="str">
        <f t="shared" si="252"/>
        <v/>
      </c>
      <c r="AE275" s="242" t="str">
        <f t="shared" si="253"/>
        <v/>
      </c>
      <c r="AF275" s="242" t="str">
        <f t="shared" si="254"/>
        <v/>
      </c>
      <c r="AG275" s="242"/>
      <c r="AH275" s="243" t="str">
        <f t="shared" si="248"/>
        <v/>
      </c>
      <c r="AI275" s="243" t="str">
        <f t="shared" si="249"/>
        <v/>
      </c>
      <c r="BG275" s="246">
        <f t="shared" si="255"/>
        <v>0</v>
      </c>
      <c r="BH275" s="243">
        <f t="shared" si="256"/>
        <v>0</v>
      </c>
      <c r="BI275" s="243">
        <f t="shared" si="257"/>
        <v>0</v>
      </c>
      <c r="BJ275" s="243">
        <f t="shared" si="258"/>
        <v>0</v>
      </c>
      <c r="BK275" s="347">
        <f t="shared" si="259"/>
        <v>0</v>
      </c>
      <c r="BL275" s="247">
        <f t="shared" si="260"/>
        <v>0</v>
      </c>
      <c r="BM275" s="244">
        <f t="shared" si="261"/>
        <v>0</v>
      </c>
      <c r="BN275" s="244">
        <f t="shared" si="262"/>
        <v>0</v>
      </c>
      <c r="BO275" s="248">
        <f t="shared" si="263"/>
        <v>0</v>
      </c>
      <c r="BP275" s="249">
        <f t="shared" si="264"/>
        <v>0</v>
      </c>
      <c r="BQ275" s="244">
        <f t="shared" si="265"/>
        <v>0</v>
      </c>
      <c r="BR275" s="244">
        <f t="shared" si="266"/>
        <v>0</v>
      </c>
      <c r="BS275" s="250">
        <f t="shared" si="267"/>
        <v>0</v>
      </c>
      <c r="BT275" s="251" t="str">
        <f t="shared" si="268"/>
        <v/>
      </c>
      <c r="BU275" s="346">
        <f t="shared" si="269"/>
        <v>0</v>
      </c>
      <c r="BV275" s="346">
        <f t="shared" si="270"/>
        <v>0</v>
      </c>
      <c r="BW275" s="346">
        <f t="shared" si="271"/>
        <v>0</v>
      </c>
      <c r="BX275" s="348">
        <f t="shared" si="272"/>
        <v>0</v>
      </c>
      <c r="BY275" s="247">
        <f t="shared" si="273"/>
        <v>0</v>
      </c>
      <c r="BZ275" s="244">
        <f t="shared" si="274"/>
        <v>0</v>
      </c>
      <c r="CA275" s="244">
        <f t="shared" si="275"/>
        <v>0</v>
      </c>
      <c r="CB275" s="248">
        <f t="shared" si="276"/>
        <v>0</v>
      </c>
      <c r="CC275" s="247">
        <f t="shared" si="277"/>
        <v>0</v>
      </c>
      <c r="CD275" s="244">
        <f t="shared" si="278"/>
        <v>0</v>
      </c>
      <c r="CE275" s="244">
        <f t="shared" si="279"/>
        <v>0</v>
      </c>
      <c r="CF275" s="244">
        <f t="shared" si="280"/>
        <v>0</v>
      </c>
    </row>
    <row r="276" spans="1:84" ht="20.100000000000001" customHeight="1" x14ac:dyDescent="0.15">
      <c r="A276" s="238">
        <v>273</v>
      </c>
      <c r="B276" s="239">
        <v>273</v>
      </c>
      <c r="C276" s="240" t="str">
        <f t="shared" si="239"/>
        <v>S</v>
      </c>
      <c r="D276" s="241"/>
      <c r="E276" s="242" t="str">
        <f>IF(D276="","",COUNTIF($D$4:D276,D276))</f>
        <v/>
      </c>
      <c r="F276" s="306" t="str">
        <f>IF(D276="","",VLOOKUP(D276,'様式A-2'!$B$10:$E$438,4,0))</f>
        <v/>
      </c>
      <c r="G276" s="242"/>
      <c r="H276" s="242"/>
      <c r="I276" s="242"/>
      <c r="J276" s="242"/>
      <c r="K276" s="242">
        <f t="shared" si="240"/>
        <v>0</v>
      </c>
      <c r="L276" s="342"/>
      <c r="M276" s="342"/>
      <c r="N276" s="342"/>
      <c r="O276" s="342"/>
      <c r="P276" s="384"/>
      <c r="Q276" s="243">
        <f t="shared" si="250"/>
        <v>0</v>
      </c>
      <c r="R276" s="244">
        <f t="shared" si="241"/>
        <v>0</v>
      </c>
      <c r="S276" s="244" t="str">
        <f t="shared" si="242"/>
        <v/>
      </c>
      <c r="T276" s="242"/>
      <c r="U276" s="242" t="str">
        <f t="shared" si="243"/>
        <v/>
      </c>
      <c r="V276" s="242" t="str">
        <f t="shared" si="251"/>
        <v/>
      </c>
      <c r="W276" s="242"/>
      <c r="X276" s="242"/>
      <c r="Y276" s="242" t="str">
        <f t="shared" si="244"/>
        <v/>
      </c>
      <c r="Z276" s="242" t="str">
        <f t="shared" si="245"/>
        <v/>
      </c>
      <c r="AA276" s="242" t="str">
        <f t="shared" si="238"/>
        <v/>
      </c>
      <c r="AB276" s="242" t="str">
        <f t="shared" si="246"/>
        <v/>
      </c>
      <c r="AC276" s="242" t="str">
        <f t="shared" si="247"/>
        <v/>
      </c>
      <c r="AD276" s="242" t="str">
        <f t="shared" si="252"/>
        <v/>
      </c>
      <c r="AE276" s="242" t="str">
        <f t="shared" si="253"/>
        <v/>
      </c>
      <c r="AF276" s="242" t="str">
        <f t="shared" si="254"/>
        <v/>
      </c>
      <c r="AG276" s="242"/>
      <c r="AH276" s="243" t="str">
        <f t="shared" si="248"/>
        <v/>
      </c>
      <c r="AI276" s="243" t="str">
        <f t="shared" si="249"/>
        <v/>
      </c>
      <c r="BG276" s="246">
        <f t="shared" si="255"/>
        <v>0</v>
      </c>
      <c r="BH276" s="243">
        <f t="shared" si="256"/>
        <v>0</v>
      </c>
      <c r="BI276" s="243">
        <f t="shared" si="257"/>
        <v>0</v>
      </c>
      <c r="BJ276" s="243">
        <f t="shared" si="258"/>
        <v>0</v>
      </c>
      <c r="BK276" s="347">
        <f t="shared" si="259"/>
        <v>0</v>
      </c>
      <c r="BL276" s="247">
        <f t="shared" si="260"/>
        <v>0</v>
      </c>
      <c r="BM276" s="244">
        <f t="shared" si="261"/>
        <v>0</v>
      </c>
      <c r="BN276" s="244">
        <f t="shared" si="262"/>
        <v>0</v>
      </c>
      <c r="BO276" s="248">
        <f t="shared" si="263"/>
        <v>0</v>
      </c>
      <c r="BP276" s="249">
        <f t="shared" si="264"/>
        <v>0</v>
      </c>
      <c r="BQ276" s="244">
        <f t="shared" si="265"/>
        <v>0</v>
      </c>
      <c r="BR276" s="244">
        <f t="shared" si="266"/>
        <v>0</v>
      </c>
      <c r="BS276" s="250">
        <f t="shared" si="267"/>
        <v>0</v>
      </c>
      <c r="BT276" s="251" t="str">
        <f t="shared" si="268"/>
        <v/>
      </c>
      <c r="BU276" s="346">
        <f t="shared" si="269"/>
        <v>0</v>
      </c>
      <c r="BV276" s="346">
        <f t="shared" si="270"/>
        <v>0</v>
      </c>
      <c r="BW276" s="346">
        <f t="shared" si="271"/>
        <v>0</v>
      </c>
      <c r="BX276" s="348">
        <f t="shared" si="272"/>
        <v>0</v>
      </c>
      <c r="BY276" s="247">
        <f t="shared" si="273"/>
        <v>0</v>
      </c>
      <c r="BZ276" s="244">
        <f t="shared" si="274"/>
        <v>0</v>
      </c>
      <c r="CA276" s="244">
        <f t="shared" si="275"/>
        <v>0</v>
      </c>
      <c r="CB276" s="248">
        <f t="shared" si="276"/>
        <v>0</v>
      </c>
      <c r="CC276" s="247">
        <f t="shared" si="277"/>
        <v>0</v>
      </c>
      <c r="CD276" s="244">
        <f t="shared" si="278"/>
        <v>0</v>
      </c>
      <c r="CE276" s="244">
        <f t="shared" si="279"/>
        <v>0</v>
      </c>
      <c r="CF276" s="244">
        <f t="shared" si="280"/>
        <v>0</v>
      </c>
    </row>
    <row r="277" spans="1:84" ht="20.100000000000001" customHeight="1" x14ac:dyDescent="0.15">
      <c r="A277" s="238">
        <v>274</v>
      </c>
      <c r="B277" s="239">
        <v>274</v>
      </c>
      <c r="C277" s="240" t="str">
        <f t="shared" si="239"/>
        <v>S</v>
      </c>
      <c r="D277" s="241"/>
      <c r="E277" s="242" t="str">
        <f>IF(D277="","",COUNTIF($D$4:D277,D277))</f>
        <v/>
      </c>
      <c r="F277" s="306" t="str">
        <f>IF(D277="","",VLOOKUP(D277,'様式A-2'!$B$10:$E$438,4,0))</f>
        <v/>
      </c>
      <c r="G277" s="242"/>
      <c r="H277" s="242"/>
      <c r="I277" s="242"/>
      <c r="J277" s="242"/>
      <c r="K277" s="242">
        <f t="shared" si="240"/>
        <v>0</v>
      </c>
      <c r="L277" s="342"/>
      <c r="M277" s="342"/>
      <c r="N277" s="342"/>
      <c r="O277" s="342"/>
      <c r="P277" s="384"/>
      <c r="Q277" s="243">
        <f t="shared" si="250"/>
        <v>0</v>
      </c>
      <c r="R277" s="244">
        <f t="shared" si="241"/>
        <v>0</v>
      </c>
      <c r="S277" s="244" t="str">
        <f t="shared" si="242"/>
        <v/>
      </c>
      <c r="T277" s="242"/>
      <c r="U277" s="242" t="str">
        <f t="shared" si="243"/>
        <v/>
      </c>
      <c r="V277" s="242" t="str">
        <f t="shared" si="251"/>
        <v/>
      </c>
      <c r="W277" s="242"/>
      <c r="X277" s="242"/>
      <c r="Y277" s="242" t="str">
        <f t="shared" si="244"/>
        <v/>
      </c>
      <c r="Z277" s="242" t="str">
        <f t="shared" si="245"/>
        <v/>
      </c>
      <c r="AA277" s="242" t="str">
        <f t="shared" si="238"/>
        <v/>
      </c>
      <c r="AB277" s="242" t="str">
        <f t="shared" si="246"/>
        <v/>
      </c>
      <c r="AC277" s="242" t="str">
        <f t="shared" si="247"/>
        <v/>
      </c>
      <c r="AD277" s="242" t="str">
        <f t="shared" si="252"/>
        <v/>
      </c>
      <c r="AE277" s="242" t="str">
        <f t="shared" si="253"/>
        <v/>
      </c>
      <c r="AF277" s="242" t="str">
        <f t="shared" si="254"/>
        <v/>
      </c>
      <c r="AG277" s="242"/>
      <c r="AH277" s="243" t="str">
        <f t="shared" si="248"/>
        <v/>
      </c>
      <c r="AI277" s="243" t="str">
        <f t="shared" si="249"/>
        <v/>
      </c>
      <c r="BG277" s="246">
        <f t="shared" si="255"/>
        <v>0</v>
      </c>
      <c r="BH277" s="243">
        <f t="shared" si="256"/>
        <v>0</v>
      </c>
      <c r="BI277" s="243">
        <f t="shared" si="257"/>
        <v>0</v>
      </c>
      <c r="BJ277" s="243">
        <f t="shared" si="258"/>
        <v>0</v>
      </c>
      <c r="BK277" s="347">
        <f t="shared" si="259"/>
        <v>0</v>
      </c>
      <c r="BL277" s="247">
        <f t="shared" si="260"/>
        <v>0</v>
      </c>
      <c r="BM277" s="244">
        <f t="shared" si="261"/>
        <v>0</v>
      </c>
      <c r="BN277" s="244">
        <f t="shared" si="262"/>
        <v>0</v>
      </c>
      <c r="BO277" s="248">
        <f t="shared" si="263"/>
        <v>0</v>
      </c>
      <c r="BP277" s="249">
        <f t="shared" si="264"/>
        <v>0</v>
      </c>
      <c r="BQ277" s="244">
        <f t="shared" si="265"/>
        <v>0</v>
      </c>
      <c r="BR277" s="244">
        <f t="shared" si="266"/>
        <v>0</v>
      </c>
      <c r="BS277" s="250">
        <f t="shared" si="267"/>
        <v>0</v>
      </c>
      <c r="BT277" s="251" t="str">
        <f t="shared" si="268"/>
        <v/>
      </c>
      <c r="BU277" s="346">
        <f t="shared" si="269"/>
        <v>0</v>
      </c>
      <c r="BV277" s="346">
        <f t="shared" si="270"/>
        <v>0</v>
      </c>
      <c r="BW277" s="346">
        <f t="shared" si="271"/>
        <v>0</v>
      </c>
      <c r="BX277" s="348">
        <f t="shared" si="272"/>
        <v>0</v>
      </c>
      <c r="BY277" s="247">
        <f t="shared" si="273"/>
        <v>0</v>
      </c>
      <c r="BZ277" s="244">
        <f t="shared" si="274"/>
        <v>0</v>
      </c>
      <c r="CA277" s="244">
        <f t="shared" si="275"/>
        <v>0</v>
      </c>
      <c r="CB277" s="248">
        <f t="shared" si="276"/>
        <v>0</v>
      </c>
      <c r="CC277" s="247">
        <f t="shared" si="277"/>
        <v>0</v>
      </c>
      <c r="CD277" s="244">
        <f t="shared" si="278"/>
        <v>0</v>
      </c>
      <c r="CE277" s="244">
        <f t="shared" si="279"/>
        <v>0</v>
      </c>
      <c r="CF277" s="244">
        <f t="shared" si="280"/>
        <v>0</v>
      </c>
    </row>
    <row r="278" spans="1:84" ht="20.100000000000001" customHeight="1" x14ac:dyDescent="0.15">
      <c r="A278" s="238">
        <v>275</v>
      </c>
      <c r="B278" s="239">
        <v>275</v>
      </c>
      <c r="C278" s="240" t="str">
        <f t="shared" si="239"/>
        <v>S</v>
      </c>
      <c r="D278" s="241"/>
      <c r="E278" s="242" t="str">
        <f>IF(D278="","",COUNTIF($D$4:D278,D278))</f>
        <v/>
      </c>
      <c r="F278" s="306" t="str">
        <f>IF(D278="","",VLOOKUP(D278,'様式A-2'!$B$10:$E$438,4,0))</f>
        <v/>
      </c>
      <c r="G278" s="242"/>
      <c r="H278" s="242"/>
      <c r="I278" s="242"/>
      <c r="J278" s="242"/>
      <c r="K278" s="242">
        <f t="shared" si="240"/>
        <v>0</v>
      </c>
      <c r="L278" s="342"/>
      <c r="M278" s="342"/>
      <c r="N278" s="342"/>
      <c r="O278" s="342"/>
      <c r="P278" s="384"/>
      <c r="Q278" s="243">
        <f t="shared" si="250"/>
        <v>0</v>
      </c>
      <c r="R278" s="244">
        <f t="shared" si="241"/>
        <v>0</v>
      </c>
      <c r="S278" s="244" t="str">
        <f t="shared" si="242"/>
        <v/>
      </c>
      <c r="T278" s="242"/>
      <c r="U278" s="242" t="str">
        <f t="shared" si="243"/>
        <v/>
      </c>
      <c r="V278" s="242" t="str">
        <f t="shared" si="251"/>
        <v/>
      </c>
      <c r="W278" s="242"/>
      <c r="X278" s="242"/>
      <c r="Y278" s="242" t="str">
        <f t="shared" si="244"/>
        <v/>
      </c>
      <c r="Z278" s="242" t="str">
        <f t="shared" si="245"/>
        <v/>
      </c>
      <c r="AA278" s="242" t="str">
        <f t="shared" si="238"/>
        <v/>
      </c>
      <c r="AB278" s="242" t="str">
        <f t="shared" si="246"/>
        <v/>
      </c>
      <c r="AC278" s="242" t="str">
        <f t="shared" si="247"/>
        <v/>
      </c>
      <c r="AD278" s="242" t="str">
        <f t="shared" si="252"/>
        <v/>
      </c>
      <c r="AE278" s="242" t="str">
        <f t="shared" si="253"/>
        <v/>
      </c>
      <c r="AF278" s="242" t="str">
        <f t="shared" si="254"/>
        <v/>
      </c>
      <c r="AG278" s="242"/>
      <c r="AH278" s="243" t="str">
        <f t="shared" si="248"/>
        <v/>
      </c>
      <c r="AI278" s="243" t="str">
        <f t="shared" si="249"/>
        <v/>
      </c>
      <c r="BG278" s="246">
        <f t="shared" si="255"/>
        <v>0</v>
      </c>
      <c r="BH278" s="243">
        <f t="shared" si="256"/>
        <v>0</v>
      </c>
      <c r="BI278" s="243">
        <f t="shared" si="257"/>
        <v>0</v>
      </c>
      <c r="BJ278" s="243">
        <f t="shared" si="258"/>
        <v>0</v>
      </c>
      <c r="BK278" s="347">
        <f t="shared" si="259"/>
        <v>0</v>
      </c>
      <c r="BL278" s="247">
        <f t="shared" si="260"/>
        <v>0</v>
      </c>
      <c r="BM278" s="244">
        <f t="shared" si="261"/>
        <v>0</v>
      </c>
      <c r="BN278" s="244">
        <f t="shared" si="262"/>
        <v>0</v>
      </c>
      <c r="BO278" s="248">
        <f t="shared" si="263"/>
        <v>0</v>
      </c>
      <c r="BP278" s="249">
        <f t="shared" si="264"/>
        <v>0</v>
      </c>
      <c r="BQ278" s="244">
        <f t="shared" si="265"/>
        <v>0</v>
      </c>
      <c r="BR278" s="244">
        <f t="shared" si="266"/>
        <v>0</v>
      </c>
      <c r="BS278" s="250">
        <f t="shared" si="267"/>
        <v>0</v>
      </c>
      <c r="BT278" s="251" t="str">
        <f t="shared" si="268"/>
        <v/>
      </c>
      <c r="BU278" s="346">
        <f t="shared" si="269"/>
        <v>0</v>
      </c>
      <c r="BV278" s="346">
        <f t="shared" si="270"/>
        <v>0</v>
      </c>
      <c r="BW278" s="346">
        <f t="shared" si="271"/>
        <v>0</v>
      </c>
      <c r="BX278" s="348">
        <f t="shared" si="272"/>
        <v>0</v>
      </c>
      <c r="BY278" s="247">
        <f t="shared" si="273"/>
        <v>0</v>
      </c>
      <c r="BZ278" s="244">
        <f t="shared" si="274"/>
        <v>0</v>
      </c>
      <c r="CA278" s="244">
        <f t="shared" si="275"/>
        <v>0</v>
      </c>
      <c r="CB278" s="248">
        <f t="shared" si="276"/>
        <v>0</v>
      </c>
      <c r="CC278" s="247">
        <f t="shared" si="277"/>
        <v>0</v>
      </c>
      <c r="CD278" s="244">
        <f t="shared" si="278"/>
        <v>0</v>
      </c>
      <c r="CE278" s="244">
        <f t="shared" si="279"/>
        <v>0</v>
      </c>
      <c r="CF278" s="244">
        <f t="shared" si="280"/>
        <v>0</v>
      </c>
    </row>
    <row r="279" spans="1:84" ht="20.100000000000001" customHeight="1" x14ac:dyDescent="0.15">
      <c r="A279" s="238">
        <v>276</v>
      </c>
      <c r="B279" s="239">
        <v>276</v>
      </c>
      <c r="C279" s="240" t="str">
        <f t="shared" si="239"/>
        <v>S</v>
      </c>
      <c r="D279" s="241"/>
      <c r="E279" s="242" t="str">
        <f>IF(D279="","",COUNTIF($D$4:D279,D279))</f>
        <v/>
      </c>
      <c r="F279" s="306" t="str">
        <f>IF(D279="","",VLOOKUP(D279,'様式A-2'!$B$10:$E$438,4,0))</f>
        <v/>
      </c>
      <c r="G279" s="242"/>
      <c r="H279" s="242"/>
      <c r="I279" s="242"/>
      <c r="J279" s="242"/>
      <c r="K279" s="242">
        <f t="shared" si="240"/>
        <v>0</v>
      </c>
      <c r="L279" s="342"/>
      <c r="M279" s="342"/>
      <c r="N279" s="342"/>
      <c r="O279" s="342"/>
      <c r="P279" s="384"/>
      <c r="Q279" s="243">
        <f t="shared" si="250"/>
        <v>0</v>
      </c>
      <c r="R279" s="244">
        <f t="shared" si="241"/>
        <v>0</v>
      </c>
      <c r="S279" s="244" t="str">
        <f t="shared" si="242"/>
        <v/>
      </c>
      <c r="T279" s="242"/>
      <c r="U279" s="242" t="str">
        <f t="shared" si="243"/>
        <v/>
      </c>
      <c r="V279" s="242" t="str">
        <f t="shared" si="251"/>
        <v/>
      </c>
      <c r="W279" s="242"/>
      <c r="X279" s="242"/>
      <c r="Y279" s="242" t="str">
        <f t="shared" si="244"/>
        <v/>
      </c>
      <c r="Z279" s="242" t="str">
        <f t="shared" si="245"/>
        <v/>
      </c>
      <c r="AA279" s="242" t="str">
        <f t="shared" si="238"/>
        <v/>
      </c>
      <c r="AB279" s="242" t="str">
        <f t="shared" si="246"/>
        <v/>
      </c>
      <c r="AC279" s="242" t="str">
        <f t="shared" si="247"/>
        <v/>
      </c>
      <c r="AD279" s="242" t="str">
        <f t="shared" si="252"/>
        <v/>
      </c>
      <c r="AE279" s="242" t="str">
        <f t="shared" si="253"/>
        <v/>
      </c>
      <c r="AF279" s="242" t="str">
        <f t="shared" si="254"/>
        <v/>
      </c>
      <c r="AG279" s="242"/>
      <c r="AH279" s="243" t="str">
        <f t="shared" si="248"/>
        <v/>
      </c>
      <c r="AI279" s="243" t="str">
        <f t="shared" si="249"/>
        <v/>
      </c>
      <c r="BG279" s="246">
        <f t="shared" si="255"/>
        <v>0</v>
      </c>
      <c r="BH279" s="243">
        <f t="shared" si="256"/>
        <v>0</v>
      </c>
      <c r="BI279" s="243">
        <f t="shared" si="257"/>
        <v>0</v>
      </c>
      <c r="BJ279" s="243">
        <f t="shared" si="258"/>
        <v>0</v>
      </c>
      <c r="BK279" s="347">
        <f t="shared" si="259"/>
        <v>0</v>
      </c>
      <c r="BL279" s="247">
        <f t="shared" si="260"/>
        <v>0</v>
      </c>
      <c r="BM279" s="244">
        <f t="shared" si="261"/>
        <v>0</v>
      </c>
      <c r="BN279" s="244">
        <f t="shared" si="262"/>
        <v>0</v>
      </c>
      <c r="BO279" s="248">
        <f t="shared" si="263"/>
        <v>0</v>
      </c>
      <c r="BP279" s="249">
        <f t="shared" si="264"/>
        <v>0</v>
      </c>
      <c r="BQ279" s="244">
        <f t="shared" si="265"/>
        <v>0</v>
      </c>
      <c r="BR279" s="244">
        <f t="shared" si="266"/>
        <v>0</v>
      </c>
      <c r="BS279" s="250">
        <f t="shared" si="267"/>
        <v>0</v>
      </c>
      <c r="BT279" s="251" t="str">
        <f t="shared" si="268"/>
        <v/>
      </c>
      <c r="BU279" s="346">
        <f t="shared" si="269"/>
        <v>0</v>
      </c>
      <c r="BV279" s="346">
        <f t="shared" si="270"/>
        <v>0</v>
      </c>
      <c r="BW279" s="346">
        <f t="shared" si="271"/>
        <v>0</v>
      </c>
      <c r="BX279" s="348">
        <f t="shared" si="272"/>
        <v>0</v>
      </c>
      <c r="BY279" s="247">
        <f t="shared" si="273"/>
        <v>0</v>
      </c>
      <c r="BZ279" s="244">
        <f t="shared" si="274"/>
        <v>0</v>
      </c>
      <c r="CA279" s="244">
        <f t="shared" si="275"/>
        <v>0</v>
      </c>
      <c r="CB279" s="248">
        <f t="shared" si="276"/>
        <v>0</v>
      </c>
      <c r="CC279" s="247">
        <f t="shared" si="277"/>
        <v>0</v>
      </c>
      <c r="CD279" s="244">
        <f t="shared" si="278"/>
        <v>0</v>
      </c>
      <c r="CE279" s="244">
        <f t="shared" si="279"/>
        <v>0</v>
      </c>
      <c r="CF279" s="244">
        <f t="shared" si="280"/>
        <v>0</v>
      </c>
    </row>
    <row r="280" spans="1:84" ht="20.100000000000001" customHeight="1" x14ac:dyDescent="0.15">
      <c r="A280" s="238">
        <v>277</v>
      </c>
      <c r="B280" s="239">
        <v>277</v>
      </c>
      <c r="C280" s="240" t="str">
        <f t="shared" si="239"/>
        <v>S</v>
      </c>
      <c r="D280" s="241"/>
      <c r="E280" s="242" t="str">
        <f>IF(D280="","",COUNTIF($D$4:D280,D280))</f>
        <v/>
      </c>
      <c r="F280" s="306" t="str">
        <f>IF(D280="","",VLOOKUP(D280,'様式A-2'!$B$10:$E$438,4,0))</f>
        <v/>
      </c>
      <c r="G280" s="242"/>
      <c r="H280" s="242"/>
      <c r="I280" s="242"/>
      <c r="J280" s="242"/>
      <c r="K280" s="242">
        <f t="shared" si="240"/>
        <v>0</v>
      </c>
      <c r="L280" s="342"/>
      <c r="M280" s="342"/>
      <c r="N280" s="342"/>
      <c r="O280" s="342"/>
      <c r="P280" s="384"/>
      <c r="Q280" s="243">
        <f t="shared" si="250"/>
        <v>0</v>
      </c>
      <c r="R280" s="244">
        <f t="shared" si="241"/>
        <v>0</v>
      </c>
      <c r="S280" s="244" t="str">
        <f t="shared" si="242"/>
        <v/>
      </c>
      <c r="T280" s="242"/>
      <c r="U280" s="242" t="str">
        <f t="shared" si="243"/>
        <v/>
      </c>
      <c r="V280" s="242" t="str">
        <f t="shared" si="251"/>
        <v/>
      </c>
      <c r="W280" s="242"/>
      <c r="X280" s="242"/>
      <c r="Y280" s="242" t="str">
        <f t="shared" si="244"/>
        <v/>
      </c>
      <c r="Z280" s="242" t="str">
        <f t="shared" si="245"/>
        <v/>
      </c>
      <c r="AA280" s="242" t="str">
        <f t="shared" si="238"/>
        <v/>
      </c>
      <c r="AB280" s="242" t="str">
        <f t="shared" si="246"/>
        <v/>
      </c>
      <c r="AC280" s="242" t="str">
        <f t="shared" si="247"/>
        <v/>
      </c>
      <c r="AD280" s="242" t="str">
        <f t="shared" si="252"/>
        <v/>
      </c>
      <c r="AE280" s="242" t="str">
        <f t="shared" si="253"/>
        <v/>
      </c>
      <c r="AF280" s="242" t="str">
        <f t="shared" si="254"/>
        <v/>
      </c>
      <c r="AG280" s="242"/>
      <c r="AH280" s="243" t="str">
        <f t="shared" si="248"/>
        <v/>
      </c>
      <c r="AI280" s="243" t="str">
        <f t="shared" si="249"/>
        <v/>
      </c>
      <c r="BG280" s="246">
        <f t="shared" si="255"/>
        <v>0</v>
      </c>
      <c r="BH280" s="243">
        <f t="shared" si="256"/>
        <v>0</v>
      </c>
      <c r="BI280" s="243">
        <f t="shared" si="257"/>
        <v>0</v>
      </c>
      <c r="BJ280" s="243">
        <f t="shared" si="258"/>
        <v>0</v>
      </c>
      <c r="BK280" s="347">
        <f t="shared" si="259"/>
        <v>0</v>
      </c>
      <c r="BL280" s="247">
        <f t="shared" si="260"/>
        <v>0</v>
      </c>
      <c r="BM280" s="244">
        <f t="shared" si="261"/>
        <v>0</v>
      </c>
      <c r="BN280" s="244">
        <f t="shared" si="262"/>
        <v>0</v>
      </c>
      <c r="BO280" s="248">
        <f t="shared" si="263"/>
        <v>0</v>
      </c>
      <c r="BP280" s="249">
        <f t="shared" si="264"/>
        <v>0</v>
      </c>
      <c r="BQ280" s="244">
        <f t="shared" si="265"/>
        <v>0</v>
      </c>
      <c r="BR280" s="244">
        <f t="shared" si="266"/>
        <v>0</v>
      </c>
      <c r="BS280" s="250">
        <f t="shared" si="267"/>
        <v>0</v>
      </c>
      <c r="BT280" s="251" t="str">
        <f t="shared" si="268"/>
        <v/>
      </c>
      <c r="BU280" s="346">
        <f t="shared" si="269"/>
        <v>0</v>
      </c>
      <c r="BV280" s="346">
        <f t="shared" si="270"/>
        <v>0</v>
      </c>
      <c r="BW280" s="346">
        <f t="shared" si="271"/>
        <v>0</v>
      </c>
      <c r="BX280" s="348">
        <f t="shared" si="272"/>
        <v>0</v>
      </c>
      <c r="BY280" s="247">
        <f t="shared" si="273"/>
        <v>0</v>
      </c>
      <c r="BZ280" s="244">
        <f t="shared" si="274"/>
        <v>0</v>
      </c>
      <c r="CA280" s="244">
        <f t="shared" si="275"/>
        <v>0</v>
      </c>
      <c r="CB280" s="248">
        <f t="shared" si="276"/>
        <v>0</v>
      </c>
      <c r="CC280" s="247">
        <f t="shared" si="277"/>
        <v>0</v>
      </c>
      <c r="CD280" s="244">
        <f t="shared" si="278"/>
        <v>0</v>
      </c>
      <c r="CE280" s="244">
        <f t="shared" si="279"/>
        <v>0</v>
      </c>
      <c r="CF280" s="244">
        <f t="shared" si="280"/>
        <v>0</v>
      </c>
    </row>
    <row r="281" spans="1:84" ht="20.100000000000001" customHeight="1" x14ac:dyDescent="0.15">
      <c r="A281" s="238">
        <v>278</v>
      </c>
      <c r="B281" s="239">
        <v>278</v>
      </c>
      <c r="C281" s="240" t="str">
        <f t="shared" si="239"/>
        <v>S</v>
      </c>
      <c r="D281" s="241"/>
      <c r="E281" s="242" t="str">
        <f>IF(D281="","",COUNTIF($D$4:D281,D281))</f>
        <v/>
      </c>
      <c r="F281" s="306" t="str">
        <f>IF(D281="","",VLOOKUP(D281,'様式A-2'!$B$10:$E$438,4,0))</f>
        <v/>
      </c>
      <c r="G281" s="242"/>
      <c r="H281" s="242"/>
      <c r="I281" s="242"/>
      <c r="J281" s="242"/>
      <c r="K281" s="242">
        <f t="shared" si="240"/>
        <v>0</v>
      </c>
      <c r="L281" s="342"/>
      <c r="M281" s="342"/>
      <c r="N281" s="342"/>
      <c r="O281" s="342"/>
      <c r="P281" s="384"/>
      <c r="Q281" s="243">
        <f t="shared" si="250"/>
        <v>0</v>
      </c>
      <c r="R281" s="244">
        <f t="shared" si="241"/>
        <v>0</v>
      </c>
      <c r="S281" s="244" t="str">
        <f t="shared" si="242"/>
        <v/>
      </c>
      <c r="T281" s="242"/>
      <c r="U281" s="242" t="str">
        <f t="shared" si="243"/>
        <v/>
      </c>
      <c r="V281" s="242" t="str">
        <f t="shared" si="251"/>
        <v/>
      </c>
      <c r="W281" s="242"/>
      <c r="X281" s="242"/>
      <c r="Y281" s="242" t="str">
        <f t="shared" si="244"/>
        <v/>
      </c>
      <c r="Z281" s="242" t="str">
        <f t="shared" si="245"/>
        <v/>
      </c>
      <c r="AA281" s="242" t="str">
        <f t="shared" si="238"/>
        <v/>
      </c>
      <c r="AB281" s="242" t="str">
        <f t="shared" si="246"/>
        <v/>
      </c>
      <c r="AC281" s="242" t="str">
        <f t="shared" si="247"/>
        <v/>
      </c>
      <c r="AD281" s="242" t="str">
        <f t="shared" si="252"/>
        <v/>
      </c>
      <c r="AE281" s="242" t="str">
        <f t="shared" si="253"/>
        <v/>
      </c>
      <c r="AF281" s="242" t="str">
        <f t="shared" si="254"/>
        <v/>
      </c>
      <c r="AG281" s="242"/>
      <c r="AH281" s="243" t="str">
        <f t="shared" si="248"/>
        <v/>
      </c>
      <c r="AI281" s="243" t="str">
        <f t="shared" si="249"/>
        <v/>
      </c>
      <c r="BG281" s="246">
        <f t="shared" si="255"/>
        <v>0</v>
      </c>
      <c r="BH281" s="243">
        <f t="shared" si="256"/>
        <v>0</v>
      </c>
      <c r="BI281" s="243">
        <f t="shared" si="257"/>
        <v>0</v>
      </c>
      <c r="BJ281" s="243">
        <f t="shared" si="258"/>
        <v>0</v>
      </c>
      <c r="BK281" s="347">
        <f t="shared" si="259"/>
        <v>0</v>
      </c>
      <c r="BL281" s="247">
        <f t="shared" si="260"/>
        <v>0</v>
      </c>
      <c r="BM281" s="244">
        <f t="shared" si="261"/>
        <v>0</v>
      </c>
      <c r="BN281" s="244">
        <f t="shared" si="262"/>
        <v>0</v>
      </c>
      <c r="BO281" s="248">
        <f t="shared" si="263"/>
        <v>0</v>
      </c>
      <c r="BP281" s="249">
        <f t="shared" si="264"/>
        <v>0</v>
      </c>
      <c r="BQ281" s="244">
        <f t="shared" si="265"/>
        <v>0</v>
      </c>
      <c r="BR281" s="244">
        <f t="shared" si="266"/>
        <v>0</v>
      </c>
      <c r="BS281" s="250">
        <f t="shared" si="267"/>
        <v>0</v>
      </c>
      <c r="BT281" s="251" t="str">
        <f t="shared" si="268"/>
        <v/>
      </c>
      <c r="BU281" s="346">
        <f t="shared" si="269"/>
        <v>0</v>
      </c>
      <c r="BV281" s="346">
        <f t="shared" si="270"/>
        <v>0</v>
      </c>
      <c r="BW281" s="346">
        <f t="shared" si="271"/>
        <v>0</v>
      </c>
      <c r="BX281" s="348">
        <f t="shared" si="272"/>
        <v>0</v>
      </c>
      <c r="BY281" s="247">
        <f t="shared" si="273"/>
        <v>0</v>
      </c>
      <c r="BZ281" s="244">
        <f t="shared" si="274"/>
        <v>0</v>
      </c>
      <c r="CA281" s="244">
        <f t="shared" si="275"/>
        <v>0</v>
      </c>
      <c r="CB281" s="248">
        <f t="shared" si="276"/>
        <v>0</v>
      </c>
      <c r="CC281" s="247">
        <f t="shared" si="277"/>
        <v>0</v>
      </c>
      <c r="CD281" s="244">
        <f t="shared" si="278"/>
        <v>0</v>
      </c>
      <c r="CE281" s="244">
        <f t="shared" si="279"/>
        <v>0</v>
      </c>
      <c r="CF281" s="244">
        <f t="shared" si="280"/>
        <v>0</v>
      </c>
    </row>
    <row r="282" spans="1:84" ht="20.100000000000001" customHeight="1" x14ac:dyDescent="0.15">
      <c r="A282" s="238">
        <v>279</v>
      </c>
      <c r="B282" s="239">
        <v>279</v>
      </c>
      <c r="C282" s="240" t="str">
        <f t="shared" si="239"/>
        <v>S</v>
      </c>
      <c r="D282" s="241"/>
      <c r="E282" s="242" t="str">
        <f>IF(D282="","",COUNTIF($D$4:D282,D282))</f>
        <v/>
      </c>
      <c r="F282" s="306" t="str">
        <f>IF(D282="","",VLOOKUP(D282,'様式A-2'!$B$10:$E$438,4,0))</f>
        <v/>
      </c>
      <c r="G282" s="242"/>
      <c r="H282" s="242"/>
      <c r="I282" s="242"/>
      <c r="J282" s="242"/>
      <c r="K282" s="242">
        <f t="shared" si="240"/>
        <v>0</v>
      </c>
      <c r="L282" s="342"/>
      <c r="M282" s="342"/>
      <c r="N282" s="342"/>
      <c r="O282" s="342"/>
      <c r="P282" s="384"/>
      <c r="Q282" s="243">
        <f t="shared" si="250"/>
        <v>0</v>
      </c>
      <c r="R282" s="244">
        <f t="shared" si="241"/>
        <v>0</v>
      </c>
      <c r="S282" s="244" t="str">
        <f t="shared" si="242"/>
        <v/>
      </c>
      <c r="T282" s="242"/>
      <c r="U282" s="242" t="str">
        <f t="shared" si="243"/>
        <v/>
      </c>
      <c r="V282" s="242" t="str">
        <f t="shared" si="251"/>
        <v/>
      </c>
      <c r="W282" s="242"/>
      <c r="X282" s="242"/>
      <c r="Y282" s="242" t="str">
        <f t="shared" si="244"/>
        <v/>
      </c>
      <c r="Z282" s="242" t="str">
        <f t="shared" si="245"/>
        <v/>
      </c>
      <c r="AA282" s="242" t="str">
        <f t="shared" si="238"/>
        <v/>
      </c>
      <c r="AB282" s="242" t="str">
        <f t="shared" si="246"/>
        <v/>
      </c>
      <c r="AC282" s="242" t="str">
        <f t="shared" si="247"/>
        <v/>
      </c>
      <c r="AD282" s="242" t="str">
        <f t="shared" si="252"/>
        <v/>
      </c>
      <c r="AE282" s="242" t="str">
        <f t="shared" si="253"/>
        <v/>
      </c>
      <c r="AF282" s="242" t="str">
        <f t="shared" si="254"/>
        <v/>
      </c>
      <c r="AG282" s="242"/>
      <c r="AH282" s="243" t="str">
        <f t="shared" si="248"/>
        <v/>
      </c>
      <c r="AI282" s="243" t="str">
        <f t="shared" si="249"/>
        <v/>
      </c>
      <c r="BG282" s="246">
        <f t="shared" si="255"/>
        <v>0</v>
      </c>
      <c r="BH282" s="243">
        <f t="shared" si="256"/>
        <v>0</v>
      </c>
      <c r="BI282" s="243">
        <f t="shared" si="257"/>
        <v>0</v>
      </c>
      <c r="BJ282" s="243">
        <f t="shared" si="258"/>
        <v>0</v>
      </c>
      <c r="BK282" s="347">
        <f t="shared" si="259"/>
        <v>0</v>
      </c>
      <c r="BL282" s="247">
        <f t="shared" si="260"/>
        <v>0</v>
      </c>
      <c r="BM282" s="244">
        <f t="shared" si="261"/>
        <v>0</v>
      </c>
      <c r="BN282" s="244">
        <f t="shared" si="262"/>
        <v>0</v>
      </c>
      <c r="BO282" s="248">
        <f t="shared" si="263"/>
        <v>0</v>
      </c>
      <c r="BP282" s="249">
        <f t="shared" si="264"/>
        <v>0</v>
      </c>
      <c r="BQ282" s="244">
        <f t="shared" si="265"/>
        <v>0</v>
      </c>
      <c r="BR282" s="244">
        <f t="shared" si="266"/>
        <v>0</v>
      </c>
      <c r="BS282" s="250">
        <f t="shared" si="267"/>
        <v>0</v>
      </c>
      <c r="BT282" s="251" t="str">
        <f t="shared" si="268"/>
        <v/>
      </c>
      <c r="BU282" s="346">
        <f t="shared" si="269"/>
        <v>0</v>
      </c>
      <c r="BV282" s="346">
        <f t="shared" si="270"/>
        <v>0</v>
      </c>
      <c r="BW282" s="346">
        <f t="shared" si="271"/>
        <v>0</v>
      </c>
      <c r="BX282" s="348">
        <f t="shared" si="272"/>
        <v>0</v>
      </c>
      <c r="BY282" s="247">
        <f t="shared" si="273"/>
        <v>0</v>
      </c>
      <c r="BZ282" s="244">
        <f t="shared" si="274"/>
        <v>0</v>
      </c>
      <c r="CA282" s="244">
        <f t="shared" si="275"/>
        <v>0</v>
      </c>
      <c r="CB282" s="248">
        <f t="shared" si="276"/>
        <v>0</v>
      </c>
      <c r="CC282" s="247">
        <f t="shared" si="277"/>
        <v>0</v>
      </c>
      <c r="CD282" s="244">
        <f t="shared" si="278"/>
        <v>0</v>
      </c>
      <c r="CE282" s="244">
        <f t="shared" si="279"/>
        <v>0</v>
      </c>
      <c r="CF282" s="244">
        <f t="shared" si="280"/>
        <v>0</v>
      </c>
    </row>
    <row r="283" spans="1:84" ht="20.100000000000001" customHeight="1" x14ac:dyDescent="0.15">
      <c r="A283" s="238">
        <v>280</v>
      </c>
      <c r="B283" s="239">
        <v>280</v>
      </c>
      <c r="C283" s="240" t="str">
        <f t="shared" si="239"/>
        <v>S</v>
      </c>
      <c r="D283" s="241"/>
      <c r="E283" s="242" t="str">
        <f>IF(D283="","",COUNTIF($D$4:D283,D283))</f>
        <v/>
      </c>
      <c r="F283" s="306" t="str">
        <f>IF(D283="","",VLOOKUP(D283,'様式A-2'!$B$10:$E$438,4,0))</f>
        <v/>
      </c>
      <c r="G283" s="242"/>
      <c r="H283" s="242"/>
      <c r="I283" s="242"/>
      <c r="J283" s="242"/>
      <c r="K283" s="242">
        <f t="shared" si="240"/>
        <v>0</v>
      </c>
      <c r="L283" s="342"/>
      <c r="M283" s="342"/>
      <c r="N283" s="342"/>
      <c r="O283" s="342"/>
      <c r="P283" s="384"/>
      <c r="Q283" s="243">
        <f t="shared" si="250"/>
        <v>0</v>
      </c>
      <c r="R283" s="244">
        <f t="shared" si="241"/>
        <v>0</v>
      </c>
      <c r="S283" s="244" t="str">
        <f t="shared" si="242"/>
        <v/>
      </c>
      <c r="T283" s="242"/>
      <c r="U283" s="242" t="str">
        <f t="shared" si="243"/>
        <v/>
      </c>
      <c r="V283" s="242" t="str">
        <f t="shared" si="251"/>
        <v/>
      </c>
      <c r="W283" s="242"/>
      <c r="X283" s="242"/>
      <c r="Y283" s="242" t="str">
        <f t="shared" si="244"/>
        <v/>
      </c>
      <c r="Z283" s="242" t="str">
        <f t="shared" si="245"/>
        <v/>
      </c>
      <c r="AA283" s="242" t="str">
        <f t="shared" si="238"/>
        <v/>
      </c>
      <c r="AB283" s="242" t="str">
        <f t="shared" si="246"/>
        <v/>
      </c>
      <c r="AC283" s="242" t="str">
        <f t="shared" si="247"/>
        <v/>
      </c>
      <c r="AD283" s="242" t="str">
        <f t="shared" si="252"/>
        <v/>
      </c>
      <c r="AE283" s="242" t="str">
        <f t="shared" si="253"/>
        <v/>
      </c>
      <c r="AF283" s="242" t="str">
        <f t="shared" si="254"/>
        <v/>
      </c>
      <c r="AG283" s="242"/>
      <c r="AH283" s="243" t="str">
        <f t="shared" si="248"/>
        <v/>
      </c>
      <c r="AI283" s="243" t="str">
        <f t="shared" si="249"/>
        <v/>
      </c>
      <c r="BG283" s="246">
        <f t="shared" si="255"/>
        <v>0</v>
      </c>
      <c r="BH283" s="243">
        <f t="shared" si="256"/>
        <v>0</v>
      </c>
      <c r="BI283" s="243">
        <f t="shared" si="257"/>
        <v>0</v>
      </c>
      <c r="BJ283" s="243">
        <f t="shared" si="258"/>
        <v>0</v>
      </c>
      <c r="BK283" s="347">
        <f t="shared" si="259"/>
        <v>0</v>
      </c>
      <c r="BL283" s="247">
        <f t="shared" si="260"/>
        <v>0</v>
      </c>
      <c r="BM283" s="244">
        <f t="shared" si="261"/>
        <v>0</v>
      </c>
      <c r="BN283" s="244">
        <f t="shared" si="262"/>
        <v>0</v>
      </c>
      <c r="BO283" s="248">
        <f t="shared" si="263"/>
        <v>0</v>
      </c>
      <c r="BP283" s="249">
        <f t="shared" si="264"/>
        <v>0</v>
      </c>
      <c r="BQ283" s="244">
        <f t="shared" si="265"/>
        <v>0</v>
      </c>
      <c r="BR283" s="244">
        <f t="shared" si="266"/>
        <v>0</v>
      </c>
      <c r="BS283" s="250">
        <f t="shared" si="267"/>
        <v>0</v>
      </c>
      <c r="BT283" s="251" t="str">
        <f t="shared" si="268"/>
        <v/>
      </c>
      <c r="BU283" s="346">
        <f t="shared" si="269"/>
        <v>0</v>
      </c>
      <c r="BV283" s="346">
        <f t="shared" si="270"/>
        <v>0</v>
      </c>
      <c r="BW283" s="346">
        <f t="shared" si="271"/>
        <v>0</v>
      </c>
      <c r="BX283" s="348">
        <f t="shared" si="272"/>
        <v>0</v>
      </c>
      <c r="BY283" s="247">
        <f t="shared" si="273"/>
        <v>0</v>
      </c>
      <c r="BZ283" s="244">
        <f t="shared" si="274"/>
        <v>0</v>
      </c>
      <c r="CA283" s="244">
        <f t="shared" si="275"/>
        <v>0</v>
      </c>
      <c r="CB283" s="248">
        <f t="shared" si="276"/>
        <v>0</v>
      </c>
      <c r="CC283" s="247">
        <f t="shared" si="277"/>
        <v>0</v>
      </c>
      <c r="CD283" s="244">
        <f t="shared" si="278"/>
        <v>0</v>
      </c>
      <c r="CE283" s="244">
        <f t="shared" si="279"/>
        <v>0</v>
      </c>
      <c r="CF283" s="244">
        <f t="shared" si="280"/>
        <v>0</v>
      </c>
    </row>
    <row r="284" spans="1:84" ht="20.100000000000001" customHeight="1" x14ac:dyDescent="0.15">
      <c r="A284" s="238">
        <v>281</v>
      </c>
      <c r="B284" s="239">
        <v>281</v>
      </c>
      <c r="C284" s="240" t="str">
        <f t="shared" si="239"/>
        <v>S</v>
      </c>
      <c r="D284" s="241"/>
      <c r="E284" s="242" t="str">
        <f>IF(D284="","",COUNTIF($D$4:D284,D284))</f>
        <v/>
      </c>
      <c r="F284" s="306" t="str">
        <f>IF(D284="","",VLOOKUP(D284,'様式A-2'!$B$10:$E$438,4,0))</f>
        <v/>
      </c>
      <c r="G284" s="242"/>
      <c r="H284" s="242"/>
      <c r="I284" s="242"/>
      <c r="J284" s="242"/>
      <c r="K284" s="242">
        <f t="shared" si="240"/>
        <v>0</v>
      </c>
      <c r="L284" s="342"/>
      <c r="M284" s="342"/>
      <c r="N284" s="342"/>
      <c r="O284" s="342"/>
      <c r="P284" s="384"/>
      <c r="Q284" s="243">
        <f t="shared" si="250"/>
        <v>0</v>
      </c>
      <c r="R284" s="244">
        <f t="shared" si="241"/>
        <v>0</v>
      </c>
      <c r="S284" s="244" t="str">
        <f t="shared" si="242"/>
        <v/>
      </c>
      <c r="T284" s="242"/>
      <c r="U284" s="242" t="str">
        <f t="shared" si="243"/>
        <v/>
      </c>
      <c r="V284" s="242" t="str">
        <f t="shared" si="251"/>
        <v/>
      </c>
      <c r="W284" s="242"/>
      <c r="X284" s="242"/>
      <c r="Y284" s="242" t="str">
        <f t="shared" si="244"/>
        <v/>
      </c>
      <c r="Z284" s="242" t="str">
        <f t="shared" si="245"/>
        <v/>
      </c>
      <c r="AA284" s="242" t="str">
        <f t="shared" si="238"/>
        <v/>
      </c>
      <c r="AB284" s="242" t="str">
        <f t="shared" si="246"/>
        <v/>
      </c>
      <c r="AC284" s="242" t="str">
        <f t="shared" si="247"/>
        <v/>
      </c>
      <c r="AD284" s="242" t="str">
        <f t="shared" si="252"/>
        <v/>
      </c>
      <c r="AE284" s="242" t="str">
        <f t="shared" si="253"/>
        <v/>
      </c>
      <c r="AF284" s="242" t="str">
        <f t="shared" si="254"/>
        <v/>
      </c>
      <c r="AG284" s="242"/>
      <c r="AH284" s="243" t="str">
        <f t="shared" si="248"/>
        <v/>
      </c>
      <c r="AI284" s="243" t="str">
        <f t="shared" si="249"/>
        <v/>
      </c>
      <c r="BG284" s="246">
        <f t="shared" si="255"/>
        <v>0</v>
      </c>
      <c r="BH284" s="243">
        <f t="shared" si="256"/>
        <v>0</v>
      </c>
      <c r="BI284" s="243">
        <f t="shared" si="257"/>
        <v>0</v>
      </c>
      <c r="BJ284" s="243">
        <f t="shared" si="258"/>
        <v>0</v>
      </c>
      <c r="BK284" s="347">
        <f t="shared" si="259"/>
        <v>0</v>
      </c>
      <c r="BL284" s="247">
        <f t="shared" si="260"/>
        <v>0</v>
      </c>
      <c r="BM284" s="244">
        <f t="shared" si="261"/>
        <v>0</v>
      </c>
      <c r="BN284" s="244">
        <f t="shared" si="262"/>
        <v>0</v>
      </c>
      <c r="BO284" s="248">
        <f t="shared" si="263"/>
        <v>0</v>
      </c>
      <c r="BP284" s="249">
        <f t="shared" si="264"/>
        <v>0</v>
      </c>
      <c r="BQ284" s="244">
        <f t="shared" si="265"/>
        <v>0</v>
      </c>
      <c r="BR284" s="244">
        <f t="shared" si="266"/>
        <v>0</v>
      </c>
      <c r="BS284" s="250">
        <f t="shared" si="267"/>
        <v>0</v>
      </c>
      <c r="BT284" s="251" t="str">
        <f t="shared" si="268"/>
        <v/>
      </c>
      <c r="BU284" s="346">
        <f t="shared" si="269"/>
        <v>0</v>
      </c>
      <c r="BV284" s="346">
        <f t="shared" si="270"/>
        <v>0</v>
      </c>
      <c r="BW284" s="346">
        <f t="shared" si="271"/>
        <v>0</v>
      </c>
      <c r="BX284" s="348">
        <f t="shared" si="272"/>
        <v>0</v>
      </c>
      <c r="BY284" s="247">
        <f t="shared" si="273"/>
        <v>0</v>
      </c>
      <c r="BZ284" s="244">
        <f t="shared" si="274"/>
        <v>0</v>
      </c>
      <c r="CA284" s="244">
        <f t="shared" si="275"/>
        <v>0</v>
      </c>
      <c r="CB284" s="248">
        <f t="shared" si="276"/>
        <v>0</v>
      </c>
      <c r="CC284" s="247">
        <f t="shared" si="277"/>
        <v>0</v>
      </c>
      <c r="CD284" s="244">
        <f t="shared" si="278"/>
        <v>0</v>
      </c>
      <c r="CE284" s="244">
        <f t="shared" si="279"/>
        <v>0</v>
      </c>
      <c r="CF284" s="244">
        <f t="shared" si="280"/>
        <v>0</v>
      </c>
    </row>
    <row r="285" spans="1:84" ht="20.100000000000001" customHeight="1" x14ac:dyDescent="0.15">
      <c r="A285" s="238">
        <v>282</v>
      </c>
      <c r="B285" s="239">
        <v>282</v>
      </c>
      <c r="C285" s="240" t="str">
        <f t="shared" si="239"/>
        <v>S</v>
      </c>
      <c r="D285" s="241"/>
      <c r="E285" s="242" t="str">
        <f>IF(D285="","",COUNTIF($D$4:D285,D285))</f>
        <v/>
      </c>
      <c r="F285" s="306" t="str">
        <f>IF(D285="","",VLOOKUP(D285,'様式A-2'!$B$10:$E$438,4,0))</f>
        <v/>
      </c>
      <c r="G285" s="242"/>
      <c r="H285" s="242"/>
      <c r="I285" s="242"/>
      <c r="J285" s="242"/>
      <c r="K285" s="242">
        <f t="shared" si="240"/>
        <v>0</v>
      </c>
      <c r="L285" s="342"/>
      <c r="M285" s="342"/>
      <c r="N285" s="342"/>
      <c r="O285" s="342"/>
      <c r="P285" s="384"/>
      <c r="Q285" s="243">
        <f t="shared" si="250"/>
        <v>0</v>
      </c>
      <c r="R285" s="244">
        <f t="shared" si="241"/>
        <v>0</v>
      </c>
      <c r="S285" s="244" t="str">
        <f t="shared" si="242"/>
        <v/>
      </c>
      <c r="T285" s="242"/>
      <c r="U285" s="242" t="str">
        <f t="shared" si="243"/>
        <v/>
      </c>
      <c r="V285" s="242" t="str">
        <f t="shared" si="251"/>
        <v/>
      </c>
      <c r="W285" s="242"/>
      <c r="X285" s="242"/>
      <c r="Y285" s="242" t="str">
        <f t="shared" si="244"/>
        <v/>
      </c>
      <c r="Z285" s="242" t="str">
        <f t="shared" si="245"/>
        <v/>
      </c>
      <c r="AA285" s="242" t="str">
        <f t="shared" si="238"/>
        <v/>
      </c>
      <c r="AB285" s="242" t="str">
        <f t="shared" si="246"/>
        <v/>
      </c>
      <c r="AC285" s="242" t="str">
        <f t="shared" si="247"/>
        <v/>
      </c>
      <c r="AD285" s="242" t="str">
        <f t="shared" si="252"/>
        <v/>
      </c>
      <c r="AE285" s="242" t="str">
        <f t="shared" si="253"/>
        <v/>
      </c>
      <c r="AF285" s="242" t="str">
        <f t="shared" si="254"/>
        <v/>
      </c>
      <c r="AG285" s="242"/>
      <c r="AH285" s="243" t="str">
        <f t="shared" si="248"/>
        <v/>
      </c>
      <c r="AI285" s="243" t="str">
        <f t="shared" si="249"/>
        <v/>
      </c>
      <c r="BG285" s="246">
        <f t="shared" si="255"/>
        <v>0</v>
      </c>
      <c r="BH285" s="243">
        <f t="shared" si="256"/>
        <v>0</v>
      </c>
      <c r="BI285" s="243">
        <f t="shared" si="257"/>
        <v>0</v>
      </c>
      <c r="BJ285" s="243">
        <f t="shared" si="258"/>
        <v>0</v>
      </c>
      <c r="BK285" s="347">
        <f t="shared" si="259"/>
        <v>0</v>
      </c>
      <c r="BL285" s="247">
        <f t="shared" si="260"/>
        <v>0</v>
      </c>
      <c r="BM285" s="244">
        <f t="shared" si="261"/>
        <v>0</v>
      </c>
      <c r="BN285" s="244">
        <f t="shared" si="262"/>
        <v>0</v>
      </c>
      <c r="BO285" s="248">
        <f t="shared" si="263"/>
        <v>0</v>
      </c>
      <c r="BP285" s="249">
        <f t="shared" si="264"/>
        <v>0</v>
      </c>
      <c r="BQ285" s="244">
        <f t="shared" si="265"/>
        <v>0</v>
      </c>
      <c r="BR285" s="244">
        <f t="shared" si="266"/>
        <v>0</v>
      </c>
      <c r="BS285" s="250">
        <f t="shared" si="267"/>
        <v>0</v>
      </c>
      <c r="BT285" s="251" t="str">
        <f t="shared" si="268"/>
        <v/>
      </c>
      <c r="BU285" s="346">
        <f t="shared" si="269"/>
        <v>0</v>
      </c>
      <c r="BV285" s="346">
        <f t="shared" si="270"/>
        <v>0</v>
      </c>
      <c r="BW285" s="346">
        <f t="shared" si="271"/>
        <v>0</v>
      </c>
      <c r="BX285" s="348">
        <f t="shared" si="272"/>
        <v>0</v>
      </c>
      <c r="BY285" s="247">
        <f t="shared" si="273"/>
        <v>0</v>
      </c>
      <c r="BZ285" s="244">
        <f t="shared" si="274"/>
        <v>0</v>
      </c>
      <c r="CA285" s="244">
        <f t="shared" si="275"/>
        <v>0</v>
      </c>
      <c r="CB285" s="248">
        <f t="shared" si="276"/>
        <v>0</v>
      </c>
      <c r="CC285" s="247">
        <f t="shared" si="277"/>
        <v>0</v>
      </c>
      <c r="CD285" s="244">
        <f t="shared" si="278"/>
        <v>0</v>
      </c>
      <c r="CE285" s="244">
        <f t="shared" si="279"/>
        <v>0</v>
      </c>
      <c r="CF285" s="244">
        <f t="shared" si="280"/>
        <v>0</v>
      </c>
    </row>
    <row r="286" spans="1:84" ht="20.100000000000001" customHeight="1" x14ac:dyDescent="0.15">
      <c r="A286" s="238">
        <v>283</v>
      </c>
      <c r="B286" s="239">
        <v>283</v>
      </c>
      <c r="C286" s="240" t="str">
        <f t="shared" si="239"/>
        <v>S</v>
      </c>
      <c r="D286" s="241"/>
      <c r="E286" s="242" t="str">
        <f>IF(D286="","",COUNTIF($D$4:D286,D286))</f>
        <v/>
      </c>
      <c r="F286" s="306" t="str">
        <f>IF(D286="","",VLOOKUP(D286,'様式A-2'!$B$10:$E$438,4,0))</f>
        <v/>
      </c>
      <c r="G286" s="242"/>
      <c r="H286" s="242"/>
      <c r="I286" s="242"/>
      <c r="J286" s="242"/>
      <c r="K286" s="242">
        <f t="shared" si="240"/>
        <v>0</v>
      </c>
      <c r="L286" s="342"/>
      <c r="M286" s="342"/>
      <c r="N286" s="342"/>
      <c r="O286" s="342"/>
      <c r="P286" s="384"/>
      <c r="Q286" s="243">
        <f t="shared" si="250"/>
        <v>0</v>
      </c>
      <c r="R286" s="244">
        <f t="shared" si="241"/>
        <v>0</v>
      </c>
      <c r="S286" s="244" t="str">
        <f t="shared" si="242"/>
        <v/>
      </c>
      <c r="T286" s="242"/>
      <c r="U286" s="242" t="str">
        <f t="shared" si="243"/>
        <v/>
      </c>
      <c r="V286" s="242" t="str">
        <f t="shared" si="251"/>
        <v/>
      </c>
      <c r="W286" s="242"/>
      <c r="X286" s="242"/>
      <c r="Y286" s="242" t="str">
        <f t="shared" si="244"/>
        <v/>
      </c>
      <c r="Z286" s="242" t="str">
        <f t="shared" si="245"/>
        <v/>
      </c>
      <c r="AA286" s="242" t="str">
        <f t="shared" si="238"/>
        <v/>
      </c>
      <c r="AB286" s="242" t="str">
        <f t="shared" si="246"/>
        <v/>
      </c>
      <c r="AC286" s="242" t="str">
        <f t="shared" si="247"/>
        <v/>
      </c>
      <c r="AD286" s="242" t="str">
        <f t="shared" si="252"/>
        <v/>
      </c>
      <c r="AE286" s="242" t="str">
        <f t="shared" si="253"/>
        <v/>
      </c>
      <c r="AF286" s="242" t="str">
        <f t="shared" si="254"/>
        <v/>
      </c>
      <c r="AG286" s="242"/>
      <c r="AH286" s="243" t="str">
        <f t="shared" si="248"/>
        <v/>
      </c>
      <c r="AI286" s="243" t="str">
        <f t="shared" si="249"/>
        <v/>
      </c>
      <c r="BG286" s="246">
        <f t="shared" si="255"/>
        <v>0</v>
      </c>
      <c r="BH286" s="243">
        <f t="shared" si="256"/>
        <v>0</v>
      </c>
      <c r="BI286" s="243">
        <f t="shared" si="257"/>
        <v>0</v>
      </c>
      <c r="BJ286" s="243">
        <f t="shared" si="258"/>
        <v>0</v>
      </c>
      <c r="BK286" s="347">
        <f t="shared" si="259"/>
        <v>0</v>
      </c>
      <c r="BL286" s="247">
        <f t="shared" si="260"/>
        <v>0</v>
      </c>
      <c r="BM286" s="244">
        <f t="shared" si="261"/>
        <v>0</v>
      </c>
      <c r="BN286" s="244">
        <f t="shared" si="262"/>
        <v>0</v>
      </c>
      <c r="BO286" s="248">
        <f t="shared" si="263"/>
        <v>0</v>
      </c>
      <c r="BP286" s="249">
        <f t="shared" si="264"/>
        <v>0</v>
      </c>
      <c r="BQ286" s="244">
        <f t="shared" si="265"/>
        <v>0</v>
      </c>
      <c r="BR286" s="244">
        <f t="shared" si="266"/>
        <v>0</v>
      </c>
      <c r="BS286" s="250">
        <f t="shared" si="267"/>
        <v>0</v>
      </c>
      <c r="BT286" s="251" t="str">
        <f t="shared" si="268"/>
        <v/>
      </c>
      <c r="BU286" s="346">
        <f t="shared" si="269"/>
        <v>0</v>
      </c>
      <c r="BV286" s="346">
        <f t="shared" si="270"/>
        <v>0</v>
      </c>
      <c r="BW286" s="346">
        <f t="shared" si="271"/>
        <v>0</v>
      </c>
      <c r="BX286" s="348">
        <f t="shared" si="272"/>
        <v>0</v>
      </c>
      <c r="BY286" s="247">
        <f t="shared" si="273"/>
        <v>0</v>
      </c>
      <c r="BZ286" s="244">
        <f t="shared" si="274"/>
        <v>0</v>
      </c>
      <c r="CA286" s="244">
        <f t="shared" si="275"/>
        <v>0</v>
      </c>
      <c r="CB286" s="248">
        <f t="shared" si="276"/>
        <v>0</v>
      </c>
      <c r="CC286" s="247">
        <f t="shared" si="277"/>
        <v>0</v>
      </c>
      <c r="CD286" s="244">
        <f t="shared" si="278"/>
        <v>0</v>
      </c>
      <c r="CE286" s="244">
        <f t="shared" si="279"/>
        <v>0</v>
      </c>
      <c r="CF286" s="244">
        <f t="shared" si="280"/>
        <v>0</v>
      </c>
    </row>
    <row r="287" spans="1:84" ht="20.100000000000001" customHeight="1" x14ac:dyDescent="0.15">
      <c r="A287" s="238">
        <v>284</v>
      </c>
      <c r="B287" s="239">
        <v>284</v>
      </c>
      <c r="C287" s="240" t="str">
        <f t="shared" si="239"/>
        <v>S</v>
      </c>
      <c r="D287" s="241"/>
      <c r="E287" s="242" t="str">
        <f>IF(D287="","",COUNTIF($D$4:D287,D287))</f>
        <v/>
      </c>
      <c r="F287" s="306" t="str">
        <f>IF(D287="","",VLOOKUP(D287,'様式A-2'!$B$10:$E$438,4,0))</f>
        <v/>
      </c>
      <c r="G287" s="242"/>
      <c r="H287" s="242"/>
      <c r="I287" s="242"/>
      <c r="J287" s="242"/>
      <c r="K287" s="242">
        <f t="shared" si="240"/>
        <v>0</v>
      </c>
      <c r="L287" s="342"/>
      <c r="M287" s="342"/>
      <c r="N287" s="342"/>
      <c r="O287" s="342"/>
      <c r="P287" s="384"/>
      <c r="Q287" s="243">
        <f t="shared" si="250"/>
        <v>0</v>
      </c>
      <c r="R287" s="244">
        <f t="shared" si="241"/>
        <v>0</v>
      </c>
      <c r="S287" s="244" t="str">
        <f t="shared" si="242"/>
        <v/>
      </c>
      <c r="T287" s="242"/>
      <c r="U287" s="242" t="str">
        <f t="shared" si="243"/>
        <v/>
      </c>
      <c r="V287" s="242" t="str">
        <f t="shared" si="251"/>
        <v/>
      </c>
      <c r="W287" s="242"/>
      <c r="X287" s="242"/>
      <c r="Y287" s="242" t="str">
        <f t="shared" si="244"/>
        <v/>
      </c>
      <c r="Z287" s="242" t="str">
        <f t="shared" si="245"/>
        <v/>
      </c>
      <c r="AA287" s="242" t="str">
        <f t="shared" si="238"/>
        <v/>
      </c>
      <c r="AB287" s="242" t="str">
        <f t="shared" si="246"/>
        <v/>
      </c>
      <c r="AC287" s="242" t="str">
        <f t="shared" si="247"/>
        <v/>
      </c>
      <c r="AD287" s="242" t="str">
        <f t="shared" si="252"/>
        <v/>
      </c>
      <c r="AE287" s="242" t="str">
        <f t="shared" si="253"/>
        <v/>
      </c>
      <c r="AF287" s="242" t="str">
        <f t="shared" si="254"/>
        <v/>
      </c>
      <c r="AG287" s="242"/>
      <c r="AH287" s="243" t="str">
        <f t="shared" si="248"/>
        <v/>
      </c>
      <c r="AI287" s="243" t="str">
        <f t="shared" si="249"/>
        <v/>
      </c>
      <c r="BG287" s="246">
        <f t="shared" si="255"/>
        <v>0</v>
      </c>
      <c r="BH287" s="243">
        <f t="shared" si="256"/>
        <v>0</v>
      </c>
      <c r="BI287" s="243">
        <f t="shared" si="257"/>
        <v>0</v>
      </c>
      <c r="BJ287" s="243">
        <f t="shared" si="258"/>
        <v>0</v>
      </c>
      <c r="BK287" s="347">
        <f t="shared" si="259"/>
        <v>0</v>
      </c>
      <c r="BL287" s="247">
        <f t="shared" si="260"/>
        <v>0</v>
      </c>
      <c r="BM287" s="244">
        <f t="shared" si="261"/>
        <v>0</v>
      </c>
      <c r="BN287" s="244">
        <f t="shared" si="262"/>
        <v>0</v>
      </c>
      <c r="BO287" s="248">
        <f t="shared" si="263"/>
        <v>0</v>
      </c>
      <c r="BP287" s="249">
        <f t="shared" si="264"/>
        <v>0</v>
      </c>
      <c r="BQ287" s="244">
        <f t="shared" si="265"/>
        <v>0</v>
      </c>
      <c r="BR287" s="244">
        <f t="shared" si="266"/>
        <v>0</v>
      </c>
      <c r="BS287" s="250">
        <f t="shared" si="267"/>
        <v>0</v>
      </c>
      <c r="BT287" s="251" t="str">
        <f t="shared" si="268"/>
        <v/>
      </c>
      <c r="BU287" s="346">
        <f t="shared" si="269"/>
        <v>0</v>
      </c>
      <c r="BV287" s="346">
        <f t="shared" si="270"/>
        <v>0</v>
      </c>
      <c r="BW287" s="346">
        <f t="shared" si="271"/>
        <v>0</v>
      </c>
      <c r="BX287" s="348">
        <f t="shared" si="272"/>
        <v>0</v>
      </c>
      <c r="BY287" s="247">
        <f t="shared" si="273"/>
        <v>0</v>
      </c>
      <c r="BZ287" s="244">
        <f t="shared" si="274"/>
        <v>0</v>
      </c>
      <c r="CA287" s="244">
        <f t="shared" si="275"/>
        <v>0</v>
      </c>
      <c r="CB287" s="248">
        <f t="shared" si="276"/>
        <v>0</v>
      </c>
      <c r="CC287" s="247">
        <f t="shared" si="277"/>
        <v>0</v>
      </c>
      <c r="CD287" s="244">
        <f t="shared" si="278"/>
        <v>0</v>
      </c>
      <c r="CE287" s="244">
        <f t="shared" si="279"/>
        <v>0</v>
      </c>
      <c r="CF287" s="244">
        <f t="shared" si="280"/>
        <v>0</v>
      </c>
    </row>
    <row r="288" spans="1:84" ht="20.100000000000001" customHeight="1" x14ac:dyDescent="0.15">
      <c r="A288" s="238">
        <v>285</v>
      </c>
      <c r="B288" s="239">
        <v>285</v>
      </c>
      <c r="C288" s="240" t="str">
        <f t="shared" si="239"/>
        <v>S</v>
      </c>
      <c r="D288" s="241"/>
      <c r="E288" s="242" t="str">
        <f>IF(D288="","",COUNTIF($D$4:D288,D288))</f>
        <v/>
      </c>
      <c r="F288" s="306" t="str">
        <f>IF(D288="","",VLOOKUP(D288,'様式A-2'!$B$10:$E$438,4,0))</f>
        <v/>
      </c>
      <c r="G288" s="242"/>
      <c r="H288" s="242"/>
      <c r="I288" s="242"/>
      <c r="J288" s="242"/>
      <c r="K288" s="242">
        <f t="shared" si="240"/>
        <v>0</v>
      </c>
      <c r="L288" s="342"/>
      <c r="M288" s="342"/>
      <c r="N288" s="342"/>
      <c r="O288" s="342"/>
      <c r="P288" s="384"/>
      <c r="Q288" s="243">
        <f t="shared" si="250"/>
        <v>0</v>
      </c>
      <c r="R288" s="244">
        <f t="shared" si="241"/>
        <v>0</v>
      </c>
      <c r="S288" s="244" t="str">
        <f t="shared" si="242"/>
        <v/>
      </c>
      <c r="T288" s="242"/>
      <c r="U288" s="242" t="str">
        <f t="shared" si="243"/>
        <v/>
      </c>
      <c r="V288" s="242" t="str">
        <f t="shared" si="251"/>
        <v/>
      </c>
      <c r="W288" s="242"/>
      <c r="X288" s="242"/>
      <c r="Y288" s="242" t="str">
        <f t="shared" si="244"/>
        <v/>
      </c>
      <c r="Z288" s="242" t="str">
        <f t="shared" si="245"/>
        <v/>
      </c>
      <c r="AA288" s="242" t="str">
        <f t="shared" si="238"/>
        <v/>
      </c>
      <c r="AB288" s="242" t="str">
        <f t="shared" si="246"/>
        <v/>
      </c>
      <c r="AC288" s="242" t="str">
        <f t="shared" si="247"/>
        <v/>
      </c>
      <c r="AD288" s="242" t="str">
        <f t="shared" si="252"/>
        <v/>
      </c>
      <c r="AE288" s="242" t="str">
        <f t="shared" si="253"/>
        <v/>
      </c>
      <c r="AF288" s="242" t="str">
        <f t="shared" si="254"/>
        <v/>
      </c>
      <c r="AG288" s="242"/>
      <c r="AH288" s="243" t="str">
        <f t="shared" si="248"/>
        <v/>
      </c>
      <c r="AI288" s="243" t="str">
        <f t="shared" si="249"/>
        <v/>
      </c>
      <c r="BG288" s="246">
        <f t="shared" si="255"/>
        <v>0</v>
      </c>
      <c r="BH288" s="243">
        <f t="shared" si="256"/>
        <v>0</v>
      </c>
      <c r="BI288" s="243">
        <f t="shared" si="257"/>
        <v>0</v>
      </c>
      <c r="BJ288" s="243">
        <f t="shared" si="258"/>
        <v>0</v>
      </c>
      <c r="BK288" s="347">
        <f t="shared" si="259"/>
        <v>0</v>
      </c>
      <c r="BL288" s="247">
        <f t="shared" si="260"/>
        <v>0</v>
      </c>
      <c r="BM288" s="244">
        <f t="shared" si="261"/>
        <v>0</v>
      </c>
      <c r="BN288" s="244">
        <f t="shared" si="262"/>
        <v>0</v>
      </c>
      <c r="BO288" s="248">
        <f t="shared" si="263"/>
        <v>0</v>
      </c>
      <c r="BP288" s="249">
        <f t="shared" si="264"/>
        <v>0</v>
      </c>
      <c r="BQ288" s="244">
        <f t="shared" si="265"/>
        <v>0</v>
      </c>
      <c r="BR288" s="244">
        <f t="shared" si="266"/>
        <v>0</v>
      </c>
      <c r="BS288" s="250">
        <f t="shared" si="267"/>
        <v>0</v>
      </c>
      <c r="BT288" s="251" t="str">
        <f t="shared" si="268"/>
        <v/>
      </c>
      <c r="BU288" s="346">
        <f t="shared" si="269"/>
        <v>0</v>
      </c>
      <c r="BV288" s="346">
        <f t="shared" si="270"/>
        <v>0</v>
      </c>
      <c r="BW288" s="346">
        <f t="shared" si="271"/>
        <v>0</v>
      </c>
      <c r="BX288" s="348">
        <f t="shared" si="272"/>
        <v>0</v>
      </c>
      <c r="BY288" s="247">
        <f t="shared" si="273"/>
        <v>0</v>
      </c>
      <c r="BZ288" s="244">
        <f t="shared" si="274"/>
        <v>0</v>
      </c>
      <c r="CA288" s="244">
        <f t="shared" si="275"/>
        <v>0</v>
      </c>
      <c r="CB288" s="248">
        <f t="shared" si="276"/>
        <v>0</v>
      </c>
      <c r="CC288" s="247">
        <f t="shared" si="277"/>
        <v>0</v>
      </c>
      <c r="CD288" s="244">
        <f t="shared" si="278"/>
        <v>0</v>
      </c>
      <c r="CE288" s="244">
        <f t="shared" si="279"/>
        <v>0</v>
      </c>
      <c r="CF288" s="244">
        <f t="shared" si="280"/>
        <v>0</v>
      </c>
    </row>
    <row r="289" spans="1:84" ht="20.100000000000001" customHeight="1" x14ac:dyDescent="0.15">
      <c r="A289" s="238">
        <v>286</v>
      </c>
      <c r="B289" s="239">
        <v>286</v>
      </c>
      <c r="C289" s="240" t="str">
        <f t="shared" si="239"/>
        <v>S</v>
      </c>
      <c r="D289" s="241"/>
      <c r="E289" s="242" t="str">
        <f>IF(D289="","",COUNTIF($D$4:D289,D289))</f>
        <v/>
      </c>
      <c r="F289" s="306" t="str">
        <f>IF(D289="","",VLOOKUP(D289,'様式A-2'!$B$10:$E$438,4,0))</f>
        <v/>
      </c>
      <c r="G289" s="242"/>
      <c r="H289" s="242"/>
      <c r="I289" s="242"/>
      <c r="J289" s="242"/>
      <c r="K289" s="242">
        <f t="shared" si="240"/>
        <v>0</v>
      </c>
      <c r="L289" s="342"/>
      <c r="M289" s="342"/>
      <c r="N289" s="342"/>
      <c r="O289" s="342"/>
      <c r="P289" s="384"/>
      <c r="Q289" s="243">
        <f t="shared" si="250"/>
        <v>0</v>
      </c>
      <c r="R289" s="244">
        <f t="shared" si="241"/>
        <v>0</v>
      </c>
      <c r="S289" s="244" t="str">
        <f t="shared" si="242"/>
        <v/>
      </c>
      <c r="T289" s="242"/>
      <c r="U289" s="242" t="str">
        <f t="shared" si="243"/>
        <v/>
      </c>
      <c r="V289" s="242" t="str">
        <f t="shared" si="251"/>
        <v/>
      </c>
      <c r="W289" s="242"/>
      <c r="X289" s="242"/>
      <c r="Y289" s="242" t="str">
        <f t="shared" si="244"/>
        <v/>
      </c>
      <c r="Z289" s="242" t="str">
        <f t="shared" si="245"/>
        <v/>
      </c>
      <c r="AA289" s="242" t="str">
        <f t="shared" si="238"/>
        <v/>
      </c>
      <c r="AB289" s="242" t="str">
        <f t="shared" si="246"/>
        <v/>
      </c>
      <c r="AC289" s="242" t="str">
        <f t="shared" si="247"/>
        <v/>
      </c>
      <c r="AD289" s="242" t="str">
        <f t="shared" si="252"/>
        <v/>
      </c>
      <c r="AE289" s="242" t="str">
        <f t="shared" si="253"/>
        <v/>
      </c>
      <c r="AF289" s="242" t="str">
        <f t="shared" si="254"/>
        <v/>
      </c>
      <c r="AG289" s="242"/>
      <c r="AH289" s="243" t="str">
        <f t="shared" si="248"/>
        <v/>
      </c>
      <c r="AI289" s="243" t="str">
        <f t="shared" si="249"/>
        <v/>
      </c>
      <c r="BG289" s="246">
        <f t="shared" si="255"/>
        <v>0</v>
      </c>
      <c r="BH289" s="243">
        <f t="shared" si="256"/>
        <v>0</v>
      </c>
      <c r="BI289" s="243">
        <f t="shared" si="257"/>
        <v>0</v>
      </c>
      <c r="BJ289" s="243">
        <f t="shared" si="258"/>
        <v>0</v>
      </c>
      <c r="BK289" s="347">
        <f t="shared" si="259"/>
        <v>0</v>
      </c>
      <c r="BL289" s="247">
        <f t="shared" si="260"/>
        <v>0</v>
      </c>
      <c r="BM289" s="244">
        <f t="shared" si="261"/>
        <v>0</v>
      </c>
      <c r="BN289" s="244">
        <f t="shared" si="262"/>
        <v>0</v>
      </c>
      <c r="BO289" s="248">
        <f t="shared" si="263"/>
        <v>0</v>
      </c>
      <c r="BP289" s="249">
        <f t="shared" si="264"/>
        <v>0</v>
      </c>
      <c r="BQ289" s="244">
        <f t="shared" si="265"/>
        <v>0</v>
      </c>
      <c r="BR289" s="244">
        <f t="shared" si="266"/>
        <v>0</v>
      </c>
      <c r="BS289" s="250">
        <f t="shared" si="267"/>
        <v>0</v>
      </c>
      <c r="BT289" s="251" t="str">
        <f t="shared" si="268"/>
        <v/>
      </c>
      <c r="BU289" s="346">
        <f t="shared" si="269"/>
        <v>0</v>
      </c>
      <c r="BV289" s="346">
        <f t="shared" si="270"/>
        <v>0</v>
      </c>
      <c r="BW289" s="346">
        <f t="shared" si="271"/>
        <v>0</v>
      </c>
      <c r="BX289" s="348">
        <f t="shared" si="272"/>
        <v>0</v>
      </c>
      <c r="BY289" s="247">
        <f t="shared" si="273"/>
        <v>0</v>
      </c>
      <c r="BZ289" s="244">
        <f t="shared" si="274"/>
        <v>0</v>
      </c>
      <c r="CA289" s="244">
        <f t="shared" si="275"/>
        <v>0</v>
      </c>
      <c r="CB289" s="248">
        <f t="shared" si="276"/>
        <v>0</v>
      </c>
      <c r="CC289" s="247">
        <f t="shared" si="277"/>
        <v>0</v>
      </c>
      <c r="CD289" s="244">
        <f t="shared" si="278"/>
        <v>0</v>
      </c>
      <c r="CE289" s="244">
        <f t="shared" si="279"/>
        <v>0</v>
      </c>
      <c r="CF289" s="244">
        <f t="shared" si="280"/>
        <v>0</v>
      </c>
    </row>
    <row r="290" spans="1:84" ht="20.100000000000001" customHeight="1" x14ac:dyDescent="0.15">
      <c r="A290" s="238">
        <v>287</v>
      </c>
      <c r="B290" s="239">
        <v>287</v>
      </c>
      <c r="C290" s="240" t="str">
        <f t="shared" si="239"/>
        <v>S</v>
      </c>
      <c r="D290" s="241"/>
      <c r="E290" s="242" t="str">
        <f>IF(D290="","",COUNTIF($D$4:D290,D290))</f>
        <v/>
      </c>
      <c r="F290" s="306" t="str">
        <f>IF(D290="","",VLOOKUP(D290,'様式A-2'!$B$10:$E$438,4,0))</f>
        <v/>
      </c>
      <c r="G290" s="242"/>
      <c r="H290" s="242"/>
      <c r="I290" s="242"/>
      <c r="J290" s="242"/>
      <c r="K290" s="242">
        <f t="shared" si="240"/>
        <v>0</v>
      </c>
      <c r="L290" s="342"/>
      <c r="M290" s="342"/>
      <c r="N290" s="342"/>
      <c r="O290" s="342"/>
      <c r="P290" s="384"/>
      <c r="Q290" s="243">
        <f t="shared" si="250"/>
        <v>0</v>
      </c>
      <c r="R290" s="244">
        <f t="shared" si="241"/>
        <v>0</v>
      </c>
      <c r="S290" s="244" t="str">
        <f t="shared" si="242"/>
        <v/>
      </c>
      <c r="T290" s="242"/>
      <c r="U290" s="242" t="str">
        <f t="shared" si="243"/>
        <v/>
      </c>
      <c r="V290" s="242" t="str">
        <f t="shared" si="251"/>
        <v/>
      </c>
      <c r="W290" s="242"/>
      <c r="X290" s="242"/>
      <c r="Y290" s="242" t="str">
        <f t="shared" si="244"/>
        <v/>
      </c>
      <c r="Z290" s="242" t="str">
        <f t="shared" si="245"/>
        <v/>
      </c>
      <c r="AA290" s="242" t="str">
        <f t="shared" si="238"/>
        <v/>
      </c>
      <c r="AB290" s="242" t="str">
        <f t="shared" si="246"/>
        <v/>
      </c>
      <c r="AC290" s="242" t="str">
        <f t="shared" si="247"/>
        <v/>
      </c>
      <c r="AD290" s="242" t="str">
        <f t="shared" si="252"/>
        <v/>
      </c>
      <c r="AE290" s="242" t="str">
        <f t="shared" si="253"/>
        <v/>
      </c>
      <c r="AF290" s="242" t="str">
        <f t="shared" si="254"/>
        <v/>
      </c>
      <c r="AG290" s="242"/>
      <c r="AH290" s="243" t="str">
        <f t="shared" si="248"/>
        <v/>
      </c>
      <c r="AI290" s="243" t="str">
        <f t="shared" si="249"/>
        <v/>
      </c>
      <c r="BG290" s="246">
        <f t="shared" si="255"/>
        <v>0</v>
      </c>
      <c r="BH290" s="243">
        <f t="shared" si="256"/>
        <v>0</v>
      </c>
      <c r="BI290" s="243">
        <f t="shared" si="257"/>
        <v>0</v>
      </c>
      <c r="BJ290" s="243">
        <f t="shared" si="258"/>
        <v>0</v>
      </c>
      <c r="BK290" s="347">
        <f t="shared" si="259"/>
        <v>0</v>
      </c>
      <c r="BL290" s="247">
        <f t="shared" si="260"/>
        <v>0</v>
      </c>
      <c r="BM290" s="244">
        <f t="shared" si="261"/>
        <v>0</v>
      </c>
      <c r="BN290" s="244">
        <f t="shared" si="262"/>
        <v>0</v>
      </c>
      <c r="BO290" s="248">
        <f t="shared" si="263"/>
        <v>0</v>
      </c>
      <c r="BP290" s="249">
        <f t="shared" si="264"/>
        <v>0</v>
      </c>
      <c r="BQ290" s="244">
        <f t="shared" si="265"/>
        <v>0</v>
      </c>
      <c r="BR290" s="244">
        <f t="shared" si="266"/>
        <v>0</v>
      </c>
      <c r="BS290" s="250">
        <f t="shared" si="267"/>
        <v>0</v>
      </c>
      <c r="BT290" s="251" t="str">
        <f t="shared" si="268"/>
        <v/>
      </c>
      <c r="BU290" s="346">
        <f t="shared" si="269"/>
        <v>0</v>
      </c>
      <c r="BV290" s="346">
        <f t="shared" si="270"/>
        <v>0</v>
      </c>
      <c r="BW290" s="346">
        <f t="shared" si="271"/>
        <v>0</v>
      </c>
      <c r="BX290" s="348">
        <f t="shared" si="272"/>
        <v>0</v>
      </c>
      <c r="BY290" s="247">
        <f t="shared" si="273"/>
        <v>0</v>
      </c>
      <c r="BZ290" s="244">
        <f t="shared" si="274"/>
        <v>0</v>
      </c>
      <c r="CA290" s="244">
        <f t="shared" si="275"/>
        <v>0</v>
      </c>
      <c r="CB290" s="248">
        <f t="shared" si="276"/>
        <v>0</v>
      </c>
      <c r="CC290" s="247">
        <f t="shared" si="277"/>
        <v>0</v>
      </c>
      <c r="CD290" s="244">
        <f t="shared" si="278"/>
        <v>0</v>
      </c>
      <c r="CE290" s="244">
        <f t="shared" si="279"/>
        <v>0</v>
      </c>
      <c r="CF290" s="244">
        <f t="shared" si="280"/>
        <v>0</v>
      </c>
    </row>
    <row r="291" spans="1:84" ht="20.100000000000001" customHeight="1" x14ac:dyDescent="0.15">
      <c r="A291" s="238">
        <v>288</v>
      </c>
      <c r="B291" s="239">
        <v>288</v>
      </c>
      <c r="C291" s="240" t="str">
        <f t="shared" si="239"/>
        <v>S</v>
      </c>
      <c r="D291" s="241"/>
      <c r="E291" s="242" t="str">
        <f>IF(D291="","",COUNTIF($D$4:D291,D291))</f>
        <v/>
      </c>
      <c r="F291" s="306" t="str">
        <f>IF(D291="","",VLOOKUP(D291,'様式A-2'!$B$10:$E$438,4,0))</f>
        <v/>
      </c>
      <c r="G291" s="242"/>
      <c r="H291" s="242"/>
      <c r="I291" s="242"/>
      <c r="J291" s="242"/>
      <c r="K291" s="242">
        <f t="shared" si="240"/>
        <v>0</v>
      </c>
      <c r="L291" s="342"/>
      <c r="M291" s="342"/>
      <c r="N291" s="342"/>
      <c r="O291" s="342"/>
      <c r="P291" s="384"/>
      <c r="Q291" s="243">
        <f t="shared" si="250"/>
        <v>0</v>
      </c>
      <c r="R291" s="244">
        <f t="shared" si="241"/>
        <v>0</v>
      </c>
      <c r="S291" s="244" t="str">
        <f t="shared" si="242"/>
        <v/>
      </c>
      <c r="T291" s="242"/>
      <c r="U291" s="242" t="str">
        <f t="shared" si="243"/>
        <v/>
      </c>
      <c r="V291" s="242" t="str">
        <f t="shared" si="251"/>
        <v/>
      </c>
      <c r="W291" s="242"/>
      <c r="X291" s="242"/>
      <c r="Y291" s="242" t="str">
        <f t="shared" si="244"/>
        <v/>
      </c>
      <c r="Z291" s="242" t="str">
        <f t="shared" si="245"/>
        <v/>
      </c>
      <c r="AA291" s="242" t="str">
        <f t="shared" si="238"/>
        <v/>
      </c>
      <c r="AB291" s="242" t="str">
        <f t="shared" si="246"/>
        <v/>
      </c>
      <c r="AC291" s="242" t="str">
        <f t="shared" si="247"/>
        <v/>
      </c>
      <c r="AD291" s="242" t="str">
        <f t="shared" si="252"/>
        <v/>
      </c>
      <c r="AE291" s="242" t="str">
        <f t="shared" si="253"/>
        <v/>
      </c>
      <c r="AF291" s="242" t="str">
        <f t="shared" si="254"/>
        <v/>
      </c>
      <c r="AG291" s="242"/>
      <c r="AH291" s="243" t="str">
        <f t="shared" si="248"/>
        <v/>
      </c>
      <c r="AI291" s="243" t="str">
        <f t="shared" si="249"/>
        <v/>
      </c>
      <c r="BG291" s="246">
        <f t="shared" si="255"/>
        <v>0</v>
      </c>
      <c r="BH291" s="243">
        <f t="shared" si="256"/>
        <v>0</v>
      </c>
      <c r="BI291" s="243">
        <f t="shared" si="257"/>
        <v>0</v>
      </c>
      <c r="BJ291" s="243">
        <f t="shared" si="258"/>
        <v>0</v>
      </c>
      <c r="BK291" s="347">
        <f t="shared" si="259"/>
        <v>0</v>
      </c>
      <c r="BL291" s="247">
        <f t="shared" si="260"/>
        <v>0</v>
      </c>
      <c r="BM291" s="244">
        <f t="shared" si="261"/>
        <v>0</v>
      </c>
      <c r="BN291" s="244">
        <f t="shared" si="262"/>
        <v>0</v>
      </c>
      <c r="BO291" s="248">
        <f t="shared" si="263"/>
        <v>0</v>
      </c>
      <c r="BP291" s="249">
        <f t="shared" si="264"/>
        <v>0</v>
      </c>
      <c r="BQ291" s="244">
        <f t="shared" si="265"/>
        <v>0</v>
      </c>
      <c r="BR291" s="244">
        <f t="shared" si="266"/>
        <v>0</v>
      </c>
      <c r="BS291" s="250">
        <f t="shared" si="267"/>
        <v>0</v>
      </c>
      <c r="BT291" s="251" t="str">
        <f t="shared" si="268"/>
        <v/>
      </c>
      <c r="BU291" s="346">
        <f t="shared" si="269"/>
        <v>0</v>
      </c>
      <c r="BV291" s="346">
        <f t="shared" si="270"/>
        <v>0</v>
      </c>
      <c r="BW291" s="346">
        <f t="shared" si="271"/>
        <v>0</v>
      </c>
      <c r="BX291" s="348">
        <f t="shared" si="272"/>
        <v>0</v>
      </c>
      <c r="BY291" s="247">
        <f t="shared" si="273"/>
        <v>0</v>
      </c>
      <c r="BZ291" s="244">
        <f t="shared" si="274"/>
        <v>0</v>
      </c>
      <c r="CA291" s="244">
        <f t="shared" si="275"/>
        <v>0</v>
      </c>
      <c r="CB291" s="248">
        <f t="shared" si="276"/>
        <v>0</v>
      </c>
      <c r="CC291" s="247">
        <f t="shared" si="277"/>
        <v>0</v>
      </c>
      <c r="CD291" s="244">
        <f t="shared" si="278"/>
        <v>0</v>
      </c>
      <c r="CE291" s="244">
        <f t="shared" si="279"/>
        <v>0</v>
      </c>
      <c r="CF291" s="244">
        <f t="shared" si="280"/>
        <v>0</v>
      </c>
    </row>
    <row r="292" spans="1:84" ht="20.100000000000001" customHeight="1" x14ac:dyDescent="0.15">
      <c r="A292" s="238">
        <v>289</v>
      </c>
      <c r="B292" s="239">
        <v>289</v>
      </c>
      <c r="C292" s="240" t="str">
        <f t="shared" si="239"/>
        <v>S</v>
      </c>
      <c r="D292" s="241"/>
      <c r="E292" s="242" t="str">
        <f>IF(D292="","",COUNTIF($D$4:D292,D292))</f>
        <v/>
      </c>
      <c r="F292" s="306" t="str">
        <f>IF(D292="","",VLOOKUP(D292,'様式A-2'!$B$10:$E$438,4,0))</f>
        <v/>
      </c>
      <c r="G292" s="242"/>
      <c r="H292" s="242"/>
      <c r="I292" s="242"/>
      <c r="J292" s="242"/>
      <c r="K292" s="242">
        <f t="shared" si="240"/>
        <v>0</v>
      </c>
      <c r="L292" s="342"/>
      <c r="M292" s="342"/>
      <c r="N292" s="342"/>
      <c r="O292" s="342"/>
      <c r="P292" s="384"/>
      <c r="Q292" s="243">
        <f t="shared" si="250"/>
        <v>0</v>
      </c>
      <c r="R292" s="244">
        <f t="shared" si="241"/>
        <v>0</v>
      </c>
      <c r="S292" s="244" t="str">
        <f t="shared" si="242"/>
        <v/>
      </c>
      <c r="T292" s="242"/>
      <c r="U292" s="242" t="str">
        <f t="shared" si="243"/>
        <v/>
      </c>
      <c r="V292" s="242" t="str">
        <f t="shared" si="251"/>
        <v/>
      </c>
      <c r="W292" s="242"/>
      <c r="X292" s="242"/>
      <c r="Y292" s="242" t="str">
        <f t="shared" si="244"/>
        <v/>
      </c>
      <c r="Z292" s="242" t="str">
        <f t="shared" si="245"/>
        <v/>
      </c>
      <c r="AA292" s="242" t="str">
        <f t="shared" si="238"/>
        <v/>
      </c>
      <c r="AB292" s="242" t="str">
        <f t="shared" si="246"/>
        <v/>
      </c>
      <c r="AC292" s="242" t="str">
        <f t="shared" si="247"/>
        <v/>
      </c>
      <c r="AD292" s="242" t="str">
        <f t="shared" si="252"/>
        <v/>
      </c>
      <c r="AE292" s="242" t="str">
        <f t="shared" si="253"/>
        <v/>
      </c>
      <c r="AF292" s="242" t="str">
        <f t="shared" si="254"/>
        <v/>
      </c>
      <c r="AG292" s="242"/>
      <c r="AH292" s="243" t="str">
        <f t="shared" si="248"/>
        <v/>
      </c>
      <c r="AI292" s="243" t="str">
        <f t="shared" si="249"/>
        <v/>
      </c>
      <c r="BG292" s="246">
        <f t="shared" si="255"/>
        <v>0</v>
      </c>
      <c r="BH292" s="243">
        <f t="shared" si="256"/>
        <v>0</v>
      </c>
      <c r="BI292" s="243">
        <f t="shared" si="257"/>
        <v>0</v>
      </c>
      <c r="BJ292" s="243">
        <f t="shared" si="258"/>
        <v>0</v>
      </c>
      <c r="BK292" s="347">
        <f t="shared" si="259"/>
        <v>0</v>
      </c>
      <c r="BL292" s="247">
        <f t="shared" si="260"/>
        <v>0</v>
      </c>
      <c r="BM292" s="244">
        <f t="shared" si="261"/>
        <v>0</v>
      </c>
      <c r="BN292" s="244">
        <f t="shared" si="262"/>
        <v>0</v>
      </c>
      <c r="BO292" s="248">
        <f t="shared" si="263"/>
        <v>0</v>
      </c>
      <c r="BP292" s="249">
        <f t="shared" si="264"/>
        <v>0</v>
      </c>
      <c r="BQ292" s="244">
        <f t="shared" si="265"/>
        <v>0</v>
      </c>
      <c r="BR292" s="244">
        <f t="shared" si="266"/>
        <v>0</v>
      </c>
      <c r="BS292" s="250">
        <f t="shared" si="267"/>
        <v>0</v>
      </c>
      <c r="BT292" s="251" t="str">
        <f t="shared" si="268"/>
        <v/>
      </c>
      <c r="BU292" s="346">
        <f t="shared" si="269"/>
        <v>0</v>
      </c>
      <c r="BV292" s="346">
        <f t="shared" si="270"/>
        <v>0</v>
      </c>
      <c r="BW292" s="346">
        <f t="shared" si="271"/>
        <v>0</v>
      </c>
      <c r="BX292" s="348">
        <f t="shared" si="272"/>
        <v>0</v>
      </c>
      <c r="BY292" s="247">
        <f t="shared" si="273"/>
        <v>0</v>
      </c>
      <c r="BZ292" s="244">
        <f t="shared" si="274"/>
        <v>0</v>
      </c>
      <c r="CA292" s="244">
        <f t="shared" si="275"/>
        <v>0</v>
      </c>
      <c r="CB292" s="248">
        <f t="shared" si="276"/>
        <v>0</v>
      </c>
      <c r="CC292" s="247">
        <f t="shared" si="277"/>
        <v>0</v>
      </c>
      <c r="CD292" s="244">
        <f t="shared" si="278"/>
        <v>0</v>
      </c>
      <c r="CE292" s="244">
        <f t="shared" si="279"/>
        <v>0</v>
      </c>
      <c r="CF292" s="244">
        <f t="shared" si="280"/>
        <v>0</v>
      </c>
    </row>
    <row r="293" spans="1:84" ht="20.100000000000001" customHeight="1" x14ac:dyDescent="0.15">
      <c r="A293" s="238">
        <v>290</v>
      </c>
      <c r="B293" s="239">
        <v>290</v>
      </c>
      <c r="C293" s="240" t="str">
        <f t="shared" si="239"/>
        <v>S</v>
      </c>
      <c r="D293" s="241"/>
      <c r="E293" s="242" t="str">
        <f>IF(D293="","",COUNTIF($D$4:D293,D293))</f>
        <v/>
      </c>
      <c r="F293" s="306" t="str">
        <f>IF(D293="","",VLOOKUP(D293,'様式A-2'!$B$10:$E$438,4,0))</f>
        <v/>
      </c>
      <c r="G293" s="242"/>
      <c r="H293" s="242"/>
      <c r="I293" s="242"/>
      <c r="J293" s="242"/>
      <c r="K293" s="242">
        <f t="shared" si="240"/>
        <v>0</v>
      </c>
      <c r="L293" s="342"/>
      <c r="M293" s="342"/>
      <c r="N293" s="342"/>
      <c r="O293" s="342"/>
      <c r="P293" s="384"/>
      <c r="Q293" s="243">
        <f t="shared" si="250"/>
        <v>0</v>
      </c>
      <c r="R293" s="244">
        <f t="shared" si="241"/>
        <v>0</v>
      </c>
      <c r="S293" s="244" t="str">
        <f t="shared" si="242"/>
        <v/>
      </c>
      <c r="T293" s="242"/>
      <c r="U293" s="242" t="str">
        <f t="shared" si="243"/>
        <v/>
      </c>
      <c r="V293" s="242" t="str">
        <f t="shared" si="251"/>
        <v/>
      </c>
      <c r="W293" s="242"/>
      <c r="X293" s="242"/>
      <c r="Y293" s="242" t="str">
        <f t="shared" si="244"/>
        <v/>
      </c>
      <c r="Z293" s="242" t="str">
        <f t="shared" si="245"/>
        <v/>
      </c>
      <c r="AA293" s="242" t="str">
        <f t="shared" si="238"/>
        <v/>
      </c>
      <c r="AB293" s="242" t="str">
        <f t="shared" si="246"/>
        <v/>
      </c>
      <c r="AC293" s="242" t="str">
        <f t="shared" si="247"/>
        <v/>
      </c>
      <c r="AD293" s="242" t="str">
        <f t="shared" si="252"/>
        <v/>
      </c>
      <c r="AE293" s="242" t="str">
        <f t="shared" si="253"/>
        <v/>
      </c>
      <c r="AF293" s="242" t="str">
        <f t="shared" si="254"/>
        <v/>
      </c>
      <c r="AG293" s="242"/>
      <c r="AH293" s="243" t="str">
        <f t="shared" si="248"/>
        <v/>
      </c>
      <c r="AI293" s="243" t="str">
        <f t="shared" si="249"/>
        <v/>
      </c>
      <c r="BG293" s="246">
        <f t="shared" si="255"/>
        <v>0</v>
      </c>
      <c r="BH293" s="243">
        <f t="shared" si="256"/>
        <v>0</v>
      </c>
      <c r="BI293" s="243">
        <f t="shared" si="257"/>
        <v>0</v>
      </c>
      <c r="BJ293" s="243">
        <f t="shared" si="258"/>
        <v>0</v>
      </c>
      <c r="BK293" s="347">
        <f t="shared" si="259"/>
        <v>0</v>
      </c>
      <c r="BL293" s="247">
        <f t="shared" si="260"/>
        <v>0</v>
      </c>
      <c r="BM293" s="244">
        <f t="shared" si="261"/>
        <v>0</v>
      </c>
      <c r="BN293" s="244">
        <f t="shared" si="262"/>
        <v>0</v>
      </c>
      <c r="BO293" s="248">
        <f t="shared" si="263"/>
        <v>0</v>
      </c>
      <c r="BP293" s="249">
        <f t="shared" si="264"/>
        <v>0</v>
      </c>
      <c r="BQ293" s="244">
        <f t="shared" si="265"/>
        <v>0</v>
      </c>
      <c r="BR293" s="244">
        <f t="shared" si="266"/>
        <v>0</v>
      </c>
      <c r="BS293" s="250">
        <f t="shared" si="267"/>
        <v>0</v>
      </c>
      <c r="BT293" s="251" t="str">
        <f t="shared" si="268"/>
        <v/>
      </c>
      <c r="BU293" s="346">
        <f t="shared" si="269"/>
        <v>0</v>
      </c>
      <c r="BV293" s="346">
        <f t="shared" si="270"/>
        <v>0</v>
      </c>
      <c r="BW293" s="346">
        <f t="shared" si="271"/>
        <v>0</v>
      </c>
      <c r="BX293" s="348">
        <f t="shared" si="272"/>
        <v>0</v>
      </c>
      <c r="BY293" s="247">
        <f t="shared" si="273"/>
        <v>0</v>
      </c>
      <c r="BZ293" s="244">
        <f t="shared" si="274"/>
        <v>0</v>
      </c>
      <c r="CA293" s="244">
        <f t="shared" si="275"/>
        <v>0</v>
      </c>
      <c r="CB293" s="248">
        <f t="shared" si="276"/>
        <v>0</v>
      </c>
      <c r="CC293" s="247">
        <f t="shared" si="277"/>
        <v>0</v>
      </c>
      <c r="CD293" s="244">
        <f t="shared" si="278"/>
        <v>0</v>
      </c>
      <c r="CE293" s="244">
        <f t="shared" si="279"/>
        <v>0</v>
      </c>
      <c r="CF293" s="244">
        <f t="shared" si="280"/>
        <v>0</v>
      </c>
    </row>
    <row r="294" spans="1:84" ht="20.100000000000001" customHeight="1" x14ac:dyDescent="0.15">
      <c r="A294" s="238">
        <v>291</v>
      </c>
      <c r="B294" s="239">
        <v>291</v>
      </c>
      <c r="C294" s="240" t="str">
        <f t="shared" si="239"/>
        <v>S</v>
      </c>
      <c r="D294" s="241"/>
      <c r="E294" s="242" t="str">
        <f>IF(D294="","",COUNTIF($D$4:D294,D294))</f>
        <v/>
      </c>
      <c r="F294" s="306" t="str">
        <f>IF(D294="","",VLOOKUP(D294,'様式A-2'!$B$10:$E$438,4,0))</f>
        <v/>
      </c>
      <c r="G294" s="242"/>
      <c r="H294" s="242"/>
      <c r="I294" s="242"/>
      <c r="J294" s="242"/>
      <c r="K294" s="242">
        <f t="shared" si="240"/>
        <v>0</v>
      </c>
      <c r="L294" s="342"/>
      <c r="M294" s="342"/>
      <c r="N294" s="342"/>
      <c r="O294" s="342"/>
      <c r="P294" s="384"/>
      <c r="Q294" s="243">
        <f t="shared" si="250"/>
        <v>0</v>
      </c>
      <c r="R294" s="244">
        <f t="shared" si="241"/>
        <v>0</v>
      </c>
      <c r="S294" s="244" t="str">
        <f t="shared" si="242"/>
        <v/>
      </c>
      <c r="T294" s="242"/>
      <c r="U294" s="242" t="str">
        <f t="shared" si="243"/>
        <v/>
      </c>
      <c r="V294" s="242" t="str">
        <f t="shared" si="251"/>
        <v/>
      </c>
      <c r="W294" s="242"/>
      <c r="X294" s="242"/>
      <c r="Y294" s="242" t="str">
        <f t="shared" si="244"/>
        <v/>
      </c>
      <c r="Z294" s="242" t="str">
        <f t="shared" si="245"/>
        <v/>
      </c>
      <c r="AA294" s="242" t="str">
        <f t="shared" si="238"/>
        <v/>
      </c>
      <c r="AB294" s="242" t="str">
        <f t="shared" si="246"/>
        <v/>
      </c>
      <c r="AC294" s="242" t="str">
        <f t="shared" si="247"/>
        <v/>
      </c>
      <c r="AD294" s="242" t="str">
        <f t="shared" si="252"/>
        <v/>
      </c>
      <c r="AE294" s="242" t="str">
        <f t="shared" si="253"/>
        <v/>
      </c>
      <c r="AF294" s="242" t="str">
        <f t="shared" si="254"/>
        <v/>
      </c>
      <c r="AG294" s="242"/>
      <c r="AH294" s="243" t="str">
        <f t="shared" si="248"/>
        <v/>
      </c>
      <c r="AI294" s="243" t="str">
        <f t="shared" si="249"/>
        <v/>
      </c>
      <c r="BG294" s="246">
        <f t="shared" si="255"/>
        <v>0</v>
      </c>
      <c r="BH294" s="243">
        <f t="shared" si="256"/>
        <v>0</v>
      </c>
      <c r="BI294" s="243">
        <f t="shared" si="257"/>
        <v>0</v>
      </c>
      <c r="BJ294" s="243">
        <f t="shared" si="258"/>
        <v>0</v>
      </c>
      <c r="BK294" s="347">
        <f t="shared" si="259"/>
        <v>0</v>
      </c>
      <c r="BL294" s="247">
        <f t="shared" si="260"/>
        <v>0</v>
      </c>
      <c r="BM294" s="244">
        <f t="shared" si="261"/>
        <v>0</v>
      </c>
      <c r="BN294" s="244">
        <f t="shared" si="262"/>
        <v>0</v>
      </c>
      <c r="BO294" s="248">
        <f t="shared" si="263"/>
        <v>0</v>
      </c>
      <c r="BP294" s="249">
        <f t="shared" si="264"/>
        <v>0</v>
      </c>
      <c r="BQ294" s="244">
        <f t="shared" si="265"/>
        <v>0</v>
      </c>
      <c r="BR294" s="244">
        <f t="shared" si="266"/>
        <v>0</v>
      </c>
      <c r="BS294" s="250">
        <f t="shared" si="267"/>
        <v>0</v>
      </c>
      <c r="BT294" s="251" t="str">
        <f t="shared" si="268"/>
        <v/>
      </c>
      <c r="BU294" s="346">
        <f t="shared" si="269"/>
        <v>0</v>
      </c>
      <c r="BV294" s="346">
        <f t="shared" si="270"/>
        <v>0</v>
      </c>
      <c r="BW294" s="346">
        <f t="shared" si="271"/>
        <v>0</v>
      </c>
      <c r="BX294" s="348">
        <f t="shared" si="272"/>
        <v>0</v>
      </c>
      <c r="BY294" s="247">
        <f t="shared" si="273"/>
        <v>0</v>
      </c>
      <c r="BZ294" s="244">
        <f t="shared" si="274"/>
        <v>0</v>
      </c>
      <c r="CA294" s="244">
        <f t="shared" si="275"/>
        <v>0</v>
      </c>
      <c r="CB294" s="248">
        <f t="shared" si="276"/>
        <v>0</v>
      </c>
      <c r="CC294" s="247">
        <f t="shared" si="277"/>
        <v>0</v>
      </c>
      <c r="CD294" s="244">
        <f t="shared" si="278"/>
        <v>0</v>
      </c>
      <c r="CE294" s="244">
        <f t="shared" si="279"/>
        <v>0</v>
      </c>
      <c r="CF294" s="244">
        <f t="shared" si="280"/>
        <v>0</v>
      </c>
    </row>
    <row r="295" spans="1:84" ht="20.100000000000001" customHeight="1" x14ac:dyDescent="0.15">
      <c r="A295" s="238">
        <v>292</v>
      </c>
      <c r="B295" s="239">
        <v>292</v>
      </c>
      <c r="C295" s="240" t="str">
        <f t="shared" si="239"/>
        <v>S</v>
      </c>
      <c r="D295" s="241"/>
      <c r="E295" s="242" t="str">
        <f>IF(D295="","",COUNTIF($D$4:D295,D295))</f>
        <v/>
      </c>
      <c r="F295" s="306" t="str">
        <f>IF(D295="","",VLOOKUP(D295,'様式A-2'!$B$10:$E$438,4,0))</f>
        <v/>
      </c>
      <c r="G295" s="242"/>
      <c r="H295" s="242"/>
      <c r="I295" s="242"/>
      <c r="J295" s="242"/>
      <c r="K295" s="242">
        <f t="shared" si="240"/>
        <v>0</v>
      </c>
      <c r="L295" s="342"/>
      <c r="M295" s="342"/>
      <c r="N295" s="342"/>
      <c r="O295" s="342"/>
      <c r="P295" s="384"/>
      <c r="Q295" s="243">
        <f t="shared" si="250"/>
        <v>0</v>
      </c>
      <c r="R295" s="244">
        <f t="shared" si="241"/>
        <v>0</v>
      </c>
      <c r="S295" s="244" t="str">
        <f t="shared" si="242"/>
        <v/>
      </c>
      <c r="T295" s="242"/>
      <c r="U295" s="242" t="str">
        <f t="shared" si="243"/>
        <v/>
      </c>
      <c r="V295" s="242" t="str">
        <f t="shared" si="251"/>
        <v/>
      </c>
      <c r="W295" s="242"/>
      <c r="X295" s="242"/>
      <c r="Y295" s="242" t="str">
        <f t="shared" si="244"/>
        <v/>
      </c>
      <c r="Z295" s="242" t="str">
        <f t="shared" si="245"/>
        <v/>
      </c>
      <c r="AA295" s="242" t="str">
        <f t="shared" si="238"/>
        <v/>
      </c>
      <c r="AB295" s="242" t="str">
        <f t="shared" si="246"/>
        <v/>
      </c>
      <c r="AC295" s="242" t="str">
        <f t="shared" si="247"/>
        <v/>
      </c>
      <c r="AD295" s="242" t="str">
        <f t="shared" si="252"/>
        <v/>
      </c>
      <c r="AE295" s="242" t="str">
        <f t="shared" si="253"/>
        <v/>
      </c>
      <c r="AF295" s="242" t="str">
        <f t="shared" si="254"/>
        <v/>
      </c>
      <c r="AG295" s="242"/>
      <c r="AH295" s="243" t="str">
        <f t="shared" si="248"/>
        <v/>
      </c>
      <c r="AI295" s="243" t="str">
        <f t="shared" si="249"/>
        <v/>
      </c>
      <c r="BG295" s="246">
        <f t="shared" si="255"/>
        <v>0</v>
      </c>
      <c r="BH295" s="243">
        <f t="shared" si="256"/>
        <v>0</v>
      </c>
      <c r="BI295" s="243">
        <f t="shared" si="257"/>
        <v>0</v>
      </c>
      <c r="BJ295" s="243">
        <f t="shared" si="258"/>
        <v>0</v>
      </c>
      <c r="BK295" s="347">
        <f t="shared" si="259"/>
        <v>0</v>
      </c>
      <c r="BL295" s="247">
        <f t="shared" si="260"/>
        <v>0</v>
      </c>
      <c r="BM295" s="244">
        <f t="shared" si="261"/>
        <v>0</v>
      </c>
      <c r="BN295" s="244">
        <f t="shared" si="262"/>
        <v>0</v>
      </c>
      <c r="BO295" s="248">
        <f t="shared" si="263"/>
        <v>0</v>
      </c>
      <c r="BP295" s="249">
        <f t="shared" si="264"/>
        <v>0</v>
      </c>
      <c r="BQ295" s="244">
        <f t="shared" si="265"/>
        <v>0</v>
      </c>
      <c r="BR295" s="244">
        <f t="shared" si="266"/>
        <v>0</v>
      </c>
      <c r="BS295" s="250">
        <f t="shared" si="267"/>
        <v>0</v>
      </c>
      <c r="BT295" s="251" t="str">
        <f t="shared" si="268"/>
        <v/>
      </c>
      <c r="BU295" s="346">
        <f t="shared" si="269"/>
        <v>0</v>
      </c>
      <c r="BV295" s="346">
        <f t="shared" si="270"/>
        <v>0</v>
      </c>
      <c r="BW295" s="346">
        <f t="shared" si="271"/>
        <v>0</v>
      </c>
      <c r="BX295" s="348">
        <f t="shared" si="272"/>
        <v>0</v>
      </c>
      <c r="BY295" s="247">
        <f t="shared" si="273"/>
        <v>0</v>
      </c>
      <c r="BZ295" s="244">
        <f t="shared" si="274"/>
        <v>0</v>
      </c>
      <c r="CA295" s="244">
        <f t="shared" si="275"/>
        <v>0</v>
      </c>
      <c r="CB295" s="248">
        <f t="shared" si="276"/>
        <v>0</v>
      </c>
      <c r="CC295" s="247">
        <f t="shared" si="277"/>
        <v>0</v>
      </c>
      <c r="CD295" s="244">
        <f t="shared" si="278"/>
        <v>0</v>
      </c>
      <c r="CE295" s="244">
        <f t="shared" si="279"/>
        <v>0</v>
      </c>
      <c r="CF295" s="244">
        <f t="shared" si="280"/>
        <v>0</v>
      </c>
    </row>
    <row r="296" spans="1:84" ht="20.100000000000001" customHeight="1" x14ac:dyDescent="0.15">
      <c r="A296" s="238">
        <v>293</v>
      </c>
      <c r="B296" s="239">
        <v>293</v>
      </c>
      <c r="C296" s="240" t="str">
        <f t="shared" si="239"/>
        <v>S</v>
      </c>
      <c r="D296" s="241"/>
      <c r="E296" s="242" t="str">
        <f>IF(D296="","",COUNTIF($D$4:D296,D296))</f>
        <v/>
      </c>
      <c r="F296" s="306" t="str">
        <f>IF(D296="","",VLOOKUP(D296,'様式A-2'!$B$10:$E$438,4,0))</f>
        <v/>
      </c>
      <c r="G296" s="242"/>
      <c r="H296" s="242"/>
      <c r="I296" s="242"/>
      <c r="J296" s="242"/>
      <c r="K296" s="242">
        <f t="shared" si="240"/>
        <v>0</v>
      </c>
      <c r="L296" s="342"/>
      <c r="M296" s="342"/>
      <c r="N296" s="342"/>
      <c r="O296" s="342"/>
      <c r="P296" s="384"/>
      <c r="Q296" s="243">
        <f t="shared" si="250"/>
        <v>0</v>
      </c>
      <c r="R296" s="244">
        <f t="shared" si="241"/>
        <v>0</v>
      </c>
      <c r="S296" s="244" t="str">
        <f t="shared" si="242"/>
        <v/>
      </c>
      <c r="T296" s="242"/>
      <c r="U296" s="242" t="str">
        <f t="shared" si="243"/>
        <v/>
      </c>
      <c r="V296" s="242" t="str">
        <f t="shared" si="251"/>
        <v/>
      </c>
      <c r="W296" s="242"/>
      <c r="X296" s="242"/>
      <c r="Y296" s="242" t="str">
        <f t="shared" si="244"/>
        <v/>
      </c>
      <c r="Z296" s="242" t="str">
        <f t="shared" si="245"/>
        <v/>
      </c>
      <c r="AA296" s="242" t="str">
        <f t="shared" si="238"/>
        <v/>
      </c>
      <c r="AB296" s="242" t="str">
        <f t="shared" si="246"/>
        <v/>
      </c>
      <c r="AC296" s="242" t="str">
        <f t="shared" si="247"/>
        <v/>
      </c>
      <c r="AD296" s="242" t="str">
        <f t="shared" si="252"/>
        <v/>
      </c>
      <c r="AE296" s="242" t="str">
        <f t="shared" si="253"/>
        <v/>
      </c>
      <c r="AF296" s="242" t="str">
        <f t="shared" si="254"/>
        <v/>
      </c>
      <c r="AG296" s="242"/>
      <c r="AH296" s="243" t="str">
        <f t="shared" si="248"/>
        <v/>
      </c>
      <c r="AI296" s="243" t="str">
        <f t="shared" si="249"/>
        <v/>
      </c>
      <c r="BG296" s="246">
        <f t="shared" si="255"/>
        <v>0</v>
      </c>
      <c r="BH296" s="243">
        <f t="shared" si="256"/>
        <v>0</v>
      </c>
      <c r="BI296" s="243">
        <f t="shared" si="257"/>
        <v>0</v>
      </c>
      <c r="BJ296" s="243">
        <f t="shared" si="258"/>
        <v>0</v>
      </c>
      <c r="BK296" s="347">
        <f t="shared" si="259"/>
        <v>0</v>
      </c>
      <c r="BL296" s="247">
        <f t="shared" si="260"/>
        <v>0</v>
      </c>
      <c r="BM296" s="244">
        <f t="shared" si="261"/>
        <v>0</v>
      </c>
      <c r="BN296" s="244">
        <f t="shared" si="262"/>
        <v>0</v>
      </c>
      <c r="BO296" s="248">
        <f t="shared" si="263"/>
        <v>0</v>
      </c>
      <c r="BP296" s="249">
        <f t="shared" si="264"/>
        <v>0</v>
      </c>
      <c r="BQ296" s="244">
        <f t="shared" si="265"/>
        <v>0</v>
      </c>
      <c r="BR296" s="244">
        <f t="shared" si="266"/>
        <v>0</v>
      </c>
      <c r="BS296" s="250">
        <f t="shared" si="267"/>
        <v>0</v>
      </c>
      <c r="BT296" s="251" t="str">
        <f t="shared" si="268"/>
        <v/>
      </c>
      <c r="BU296" s="346">
        <f t="shared" si="269"/>
        <v>0</v>
      </c>
      <c r="BV296" s="346">
        <f t="shared" si="270"/>
        <v>0</v>
      </c>
      <c r="BW296" s="346">
        <f t="shared" si="271"/>
        <v>0</v>
      </c>
      <c r="BX296" s="348">
        <f t="shared" si="272"/>
        <v>0</v>
      </c>
      <c r="BY296" s="247">
        <f t="shared" si="273"/>
        <v>0</v>
      </c>
      <c r="BZ296" s="244">
        <f t="shared" si="274"/>
        <v>0</v>
      </c>
      <c r="CA296" s="244">
        <f t="shared" si="275"/>
        <v>0</v>
      </c>
      <c r="CB296" s="248">
        <f t="shared" si="276"/>
        <v>0</v>
      </c>
      <c r="CC296" s="247">
        <f t="shared" si="277"/>
        <v>0</v>
      </c>
      <c r="CD296" s="244">
        <f t="shared" si="278"/>
        <v>0</v>
      </c>
      <c r="CE296" s="244">
        <f t="shared" si="279"/>
        <v>0</v>
      </c>
      <c r="CF296" s="244">
        <f t="shared" si="280"/>
        <v>0</v>
      </c>
    </row>
    <row r="297" spans="1:84" ht="20.100000000000001" customHeight="1" x14ac:dyDescent="0.15">
      <c r="A297" s="238">
        <v>294</v>
      </c>
      <c r="B297" s="239">
        <v>294</v>
      </c>
      <c r="C297" s="240" t="str">
        <f t="shared" si="239"/>
        <v>S</v>
      </c>
      <c r="D297" s="241"/>
      <c r="E297" s="242" t="str">
        <f>IF(D297="","",COUNTIF($D$4:D297,D297))</f>
        <v/>
      </c>
      <c r="F297" s="306" t="str">
        <f>IF(D297="","",VLOOKUP(D297,'様式A-2'!$B$10:$E$438,4,0))</f>
        <v/>
      </c>
      <c r="G297" s="242"/>
      <c r="H297" s="242"/>
      <c r="I297" s="242"/>
      <c r="J297" s="242"/>
      <c r="K297" s="242">
        <f t="shared" si="240"/>
        <v>0</v>
      </c>
      <c r="L297" s="342"/>
      <c r="M297" s="342"/>
      <c r="N297" s="342"/>
      <c r="O297" s="342"/>
      <c r="P297" s="384"/>
      <c r="Q297" s="243">
        <f t="shared" si="250"/>
        <v>0</v>
      </c>
      <c r="R297" s="244">
        <f t="shared" si="241"/>
        <v>0</v>
      </c>
      <c r="S297" s="244" t="str">
        <f t="shared" si="242"/>
        <v/>
      </c>
      <c r="T297" s="242"/>
      <c r="U297" s="242" t="str">
        <f t="shared" si="243"/>
        <v/>
      </c>
      <c r="V297" s="242" t="str">
        <f t="shared" si="251"/>
        <v/>
      </c>
      <c r="W297" s="242"/>
      <c r="X297" s="242"/>
      <c r="Y297" s="242" t="str">
        <f t="shared" si="244"/>
        <v/>
      </c>
      <c r="Z297" s="242" t="str">
        <f t="shared" si="245"/>
        <v/>
      </c>
      <c r="AA297" s="242" t="str">
        <f t="shared" ref="AA297:AA360" si="281">IF(D297="","",IF(OR(X297="Ⅲ",X297="Ⅳ"),"要","否"))</f>
        <v/>
      </c>
      <c r="AB297" s="242" t="str">
        <f t="shared" si="246"/>
        <v/>
      </c>
      <c r="AC297" s="242" t="str">
        <f t="shared" si="247"/>
        <v/>
      </c>
      <c r="AD297" s="242" t="str">
        <f t="shared" si="252"/>
        <v/>
      </c>
      <c r="AE297" s="242" t="str">
        <f t="shared" si="253"/>
        <v/>
      </c>
      <c r="AF297" s="242" t="str">
        <f t="shared" si="254"/>
        <v/>
      </c>
      <c r="AG297" s="242"/>
      <c r="AH297" s="243" t="str">
        <f t="shared" si="248"/>
        <v/>
      </c>
      <c r="AI297" s="243" t="str">
        <f t="shared" si="249"/>
        <v/>
      </c>
      <c r="BG297" s="246">
        <f t="shared" si="255"/>
        <v>0</v>
      </c>
      <c r="BH297" s="243">
        <f t="shared" si="256"/>
        <v>0</v>
      </c>
      <c r="BI297" s="243">
        <f t="shared" si="257"/>
        <v>0</v>
      </c>
      <c r="BJ297" s="243">
        <f t="shared" si="258"/>
        <v>0</v>
      </c>
      <c r="BK297" s="347">
        <f t="shared" si="259"/>
        <v>0</v>
      </c>
      <c r="BL297" s="247">
        <f t="shared" si="260"/>
        <v>0</v>
      </c>
      <c r="BM297" s="244">
        <f t="shared" si="261"/>
        <v>0</v>
      </c>
      <c r="BN297" s="244">
        <f t="shared" si="262"/>
        <v>0</v>
      </c>
      <c r="BO297" s="248">
        <f t="shared" si="263"/>
        <v>0</v>
      </c>
      <c r="BP297" s="249">
        <f t="shared" si="264"/>
        <v>0</v>
      </c>
      <c r="BQ297" s="244">
        <f t="shared" si="265"/>
        <v>0</v>
      </c>
      <c r="BR297" s="244">
        <f t="shared" si="266"/>
        <v>0</v>
      </c>
      <c r="BS297" s="250">
        <f t="shared" si="267"/>
        <v>0</v>
      </c>
      <c r="BT297" s="251" t="str">
        <f t="shared" si="268"/>
        <v/>
      </c>
      <c r="BU297" s="346">
        <f t="shared" si="269"/>
        <v>0</v>
      </c>
      <c r="BV297" s="346">
        <f t="shared" si="270"/>
        <v>0</v>
      </c>
      <c r="BW297" s="346">
        <f t="shared" si="271"/>
        <v>0</v>
      </c>
      <c r="BX297" s="348">
        <f t="shared" si="272"/>
        <v>0</v>
      </c>
      <c r="BY297" s="247">
        <f t="shared" si="273"/>
        <v>0</v>
      </c>
      <c r="BZ297" s="244">
        <f t="shared" si="274"/>
        <v>0</v>
      </c>
      <c r="CA297" s="244">
        <f t="shared" si="275"/>
        <v>0</v>
      </c>
      <c r="CB297" s="248">
        <f t="shared" si="276"/>
        <v>0</v>
      </c>
      <c r="CC297" s="247">
        <f t="shared" si="277"/>
        <v>0</v>
      </c>
      <c r="CD297" s="244">
        <f t="shared" si="278"/>
        <v>0</v>
      </c>
      <c r="CE297" s="244">
        <f t="shared" si="279"/>
        <v>0</v>
      </c>
      <c r="CF297" s="244">
        <f t="shared" si="280"/>
        <v>0</v>
      </c>
    </row>
    <row r="298" spans="1:84" ht="20.100000000000001" customHeight="1" x14ac:dyDescent="0.15">
      <c r="A298" s="238">
        <v>295</v>
      </c>
      <c r="B298" s="239">
        <v>295</v>
      </c>
      <c r="C298" s="240" t="str">
        <f t="shared" ref="C298:C361" si="282">D298&amp;"S"&amp;E298</f>
        <v>S</v>
      </c>
      <c r="D298" s="241"/>
      <c r="E298" s="242" t="str">
        <f>IF(D298="","",COUNTIF($D$4:D298,D298))</f>
        <v/>
      </c>
      <c r="F298" s="306" t="str">
        <f>IF(D298="","",VLOOKUP(D298,'様式A-2'!$B$10:$E$438,4,0))</f>
        <v/>
      </c>
      <c r="G298" s="242"/>
      <c r="H298" s="242"/>
      <c r="I298" s="242"/>
      <c r="J298" s="242"/>
      <c r="K298" s="242">
        <f t="shared" ref="K298:K361" si="283">J298</f>
        <v>0</v>
      </c>
      <c r="L298" s="342"/>
      <c r="M298" s="342"/>
      <c r="N298" s="342"/>
      <c r="O298" s="342"/>
      <c r="P298" s="384"/>
      <c r="Q298" s="243">
        <f t="shared" si="250"/>
        <v>0</v>
      </c>
      <c r="R298" s="244">
        <f t="shared" ref="R298:R361" si="284">ROUND(N298*O298,2)</f>
        <v>0</v>
      </c>
      <c r="S298" s="244" t="str">
        <f t="shared" ref="S298:S361" si="285">IF(K298="ひび割れ","幅"&amp;TEXT(L298,"0.0")&amp;"mm "&amp;J298,IF(P298="","",P298))</f>
        <v/>
      </c>
      <c r="T298" s="242"/>
      <c r="U298" s="242" t="str">
        <f t="shared" ref="U298:U361" si="286">IF(T298="新規確認","－","")</f>
        <v/>
      </c>
      <c r="V298" s="242" t="str">
        <f t="shared" si="251"/>
        <v/>
      </c>
      <c r="W298" s="242"/>
      <c r="X298" s="242"/>
      <c r="Y298" s="242" t="str">
        <f t="shared" ref="Y298:Y361" si="287">IF(D298="","",IF(AND(W298&lt;&gt;"",OR(W298="Ⅱa",W298="Ⅱb")),"Ⅱ",IF(W298&lt;&gt;"",W298,IF(OR(X298="Ⅱa",X298="Ⅱb"),"Ⅱ",X298))))</f>
        <v/>
      </c>
      <c r="Z298" s="242" t="str">
        <f t="shared" ref="Z298:Z361" si="288">IF(D298="","",IF(OR(X298="Ⅱa",X298="Ⅱb"),"Ⅱ",X298))</f>
        <v/>
      </c>
      <c r="AA298" s="242" t="str">
        <f t="shared" si="281"/>
        <v/>
      </c>
      <c r="AB298" s="242" t="str">
        <f t="shared" ref="AB298:AB361" si="289">IF(D298="","",IF(X298="Ⅰ","否",IF(OR(X298="Ⅱb",X298="Ⅱa"),"要監視",IF(OR(X298="Ⅲ",X298="Ⅳ"),"要対策",""))))</f>
        <v/>
      </c>
      <c r="AC298" s="242" t="str">
        <f t="shared" ref="AC298:AC361" si="290">IF(D298="","",IF(T298="対策済","済",IF(AND(T298="新規確認",W298=""),"－",IF(AND(W298&lt;&gt;"Ⅰ",X298="Ⅰ"),"済","継続"))))</f>
        <v/>
      </c>
      <c r="AD298" s="242" t="str">
        <f t="shared" si="252"/>
        <v/>
      </c>
      <c r="AE298" s="242" t="str">
        <f t="shared" si="253"/>
        <v/>
      </c>
      <c r="AF298" s="242" t="str">
        <f t="shared" si="254"/>
        <v/>
      </c>
      <c r="AG298" s="242"/>
      <c r="AH298" s="243" t="str">
        <f t="shared" ref="AH298:AH361" si="291">IF(D298="","",IF(J298="その他",Q298&amp;AG298,J298&amp;"、"&amp;Q298&amp;AG298))</f>
        <v/>
      </c>
      <c r="AI298" s="243" t="str">
        <f t="shared" ref="AI298:AI361" si="292">IF(T298="新規確認","－",IF(T298="進行が認められない",Q298,""))</f>
        <v/>
      </c>
      <c r="BG298" s="246">
        <f t="shared" si="255"/>
        <v>0</v>
      </c>
      <c r="BH298" s="243">
        <f t="shared" si="256"/>
        <v>0</v>
      </c>
      <c r="BI298" s="243">
        <f t="shared" si="257"/>
        <v>0</v>
      </c>
      <c r="BJ298" s="243">
        <f t="shared" si="258"/>
        <v>0</v>
      </c>
      <c r="BK298" s="347">
        <f t="shared" si="259"/>
        <v>0</v>
      </c>
      <c r="BL298" s="247">
        <f t="shared" si="260"/>
        <v>0</v>
      </c>
      <c r="BM298" s="244">
        <f t="shared" si="261"/>
        <v>0</v>
      </c>
      <c r="BN298" s="244">
        <f t="shared" si="262"/>
        <v>0</v>
      </c>
      <c r="BO298" s="248">
        <f t="shared" si="263"/>
        <v>0</v>
      </c>
      <c r="BP298" s="249">
        <f t="shared" si="264"/>
        <v>0</v>
      </c>
      <c r="BQ298" s="244">
        <f t="shared" si="265"/>
        <v>0</v>
      </c>
      <c r="BR298" s="244">
        <f t="shared" si="266"/>
        <v>0</v>
      </c>
      <c r="BS298" s="250">
        <f t="shared" si="267"/>
        <v>0</v>
      </c>
      <c r="BT298" s="251" t="str">
        <f t="shared" si="268"/>
        <v/>
      </c>
      <c r="BU298" s="346">
        <f t="shared" si="269"/>
        <v>0</v>
      </c>
      <c r="BV298" s="346">
        <f t="shared" si="270"/>
        <v>0</v>
      </c>
      <c r="BW298" s="346">
        <f t="shared" si="271"/>
        <v>0</v>
      </c>
      <c r="BX298" s="348">
        <f t="shared" si="272"/>
        <v>0</v>
      </c>
      <c r="BY298" s="247">
        <f t="shared" si="273"/>
        <v>0</v>
      </c>
      <c r="BZ298" s="244">
        <f t="shared" si="274"/>
        <v>0</v>
      </c>
      <c r="CA298" s="244">
        <f t="shared" si="275"/>
        <v>0</v>
      </c>
      <c r="CB298" s="248">
        <f t="shared" si="276"/>
        <v>0</v>
      </c>
      <c r="CC298" s="247">
        <f t="shared" si="277"/>
        <v>0</v>
      </c>
      <c r="CD298" s="244">
        <f t="shared" si="278"/>
        <v>0</v>
      </c>
      <c r="CE298" s="244">
        <f t="shared" si="279"/>
        <v>0</v>
      </c>
      <c r="CF298" s="244">
        <f t="shared" si="280"/>
        <v>0</v>
      </c>
    </row>
    <row r="299" spans="1:84" ht="20.100000000000001" customHeight="1" x14ac:dyDescent="0.15">
      <c r="A299" s="238">
        <v>296</v>
      </c>
      <c r="B299" s="239">
        <v>296</v>
      </c>
      <c r="C299" s="240" t="str">
        <f t="shared" si="282"/>
        <v>S</v>
      </c>
      <c r="D299" s="241"/>
      <c r="E299" s="242" t="str">
        <f>IF(D299="","",COUNTIF($D$4:D299,D299))</f>
        <v/>
      </c>
      <c r="F299" s="306" t="str">
        <f>IF(D299="","",VLOOKUP(D299,'様式A-2'!$B$10:$E$438,4,0))</f>
        <v/>
      </c>
      <c r="G299" s="242"/>
      <c r="H299" s="242"/>
      <c r="I299" s="242"/>
      <c r="J299" s="242"/>
      <c r="K299" s="242">
        <f t="shared" si="283"/>
        <v>0</v>
      </c>
      <c r="L299" s="342"/>
      <c r="M299" s="342"/>
      <c r="N299" s="342"/>
      <c r="O299" s="342"/>
      <c r="P299" s="384"/>
      <c r="Q299" s="243">
        <f t="shared" si="250"/>
        <v>0</v>
      </c>
      <c r="R299" s="244">
        <f t="shared" si="284"/>
        <v>0</v>
      </c>
      <c r="S299" s="244" t="str">
        <f t="shared" si="285"/>
        <v/>
      </c>
      <c r="T299" s="242"/>
      <c r="U299" s="242" t="str">
        <f t="shared" si="286"/>
        <v/>
      </c>
      <c r="V299" s="242" t="str">
        <f t="shared" si="251"/>
        <v/>
      </c>
      <c r="W299" s="242"/>
      <c r="X299" s="242"/>
      <c r="Y299" s="242" t="str">
        <f t="shared" si="287"/>
        <v/>
      </c>
      <c r="Z299" s="242" t="str">
        <f t="shared" si="288"/>
        <v/>
      </c>
      <c r="AA299" s="242" t="str">
        <f t="shared" si="281"/>
        <v/>
      </c>
      <c r="AB299" s="242" t="str">
        <f t="shared" si="289"/>
        <v/>
      </c>
      <c r="AC299" s="242" t="str">
        <f t="shared" si="290"/>
        <v/>
      </c>
      <c r="AD299" s="242" t="str">
        <f t="shared" si="252"/>
        <v/>
      </c>
      <c r="AE299" s="242" t="str">
        <f t="shared" si="253"/>
        <v/>
      </c>
      <c r="AF299" s="242" t="str">
        <f t="shared" si="254"/>
        <v/>
      </c>
      <c r="AG299" s="242"/>
      <c r="AH299" s="243" t="str">
        <f t="shared" si="291"/>
        <v/>
      </c>
      <c r="AI299" s="243" t="str">
        <f t="shared" si="292"/>
        <v/>
      </c>
      <c r="BG299" s="246">
        <f t="shared" si="255"/>
        <v>0</v>
      </c>
      <c r="BH299" s="243">
        <f t="shared" si="256"/>
        <v>0</v>
      </c>
      <c r="BI299" s="243">
        <f t="shared" si="257"/>
        <v>0</v>
      </c>
      <c r="BJ299" s="243">
        <f t="shared" si="258"/>
        <v>0</v>
      </c>
      <c r="BK299" s="347">
        <f t="shared" si="259"/>
        <v>0</v>
      </c>
      <c r="BL299" s="247">
        <f t="shared" si="260"/>
        <v>0</v>
      </c>
      <c r="BM299" s="244">
        <f t="shared" si="261"/>
        <v>0</v>
      </c>
      <c r="BN299" s="244">
        <f t="shared" si="262"/>
        <v>0</v>
      </c>
      <c r="BO299" s="248">
        <f t="shared" si="263"/>
        <v>0</v>
      </c>
      <c r="BP299" s="249">
        <f t="shared" si="264"/>
        <v>0</v>
      </c>
      <c r="BQ299" s="244">
        <f t="shared" si="265"/>
        <v>0</v>
      </c>
      <c r="BR299" s="244">
        <f t="shared" si="266"/>
        <v>0</v>
      </c>
      <c r="BS299" s="250">
        <f t="shared" si="267"/>
        <v>0</v>
      </c>
      <c r="BT299" s="251" t="str">
        <f t="shared" si="268"/>
        <v/>
      </c>
      <c r="BU299" s="346">
        <f t="shared" si="269"/>
        <v>0</v>
      </c>
      <c r="BV299" s="346">
        <f t="shared" si="270"/>
        <v>0</v>
      </c>
      <c r="BW299" s="346">
        <f t="shared" si="271"/>
        <v>0</v>
      </c>
      <c r="BX299" s="348">
        <f t="shared" si="272"/>
        <v>0</v>
      </c>
      <c r="BY299" s="247">
        <f t="shared" si="273"/>
        <v>0</v>
      </c>
      <c r="BZ299" s="244">
        <f t="shared" si="274"/>
        <v>0</v>
      </c>
      <c r="CA299" s="244">
        <f t="shared" si="275"/>
        <v>0</v>
      </c>
      <c r="CB299" s="248">
        <f t="shared" si="276"/>
        <v>0</v>
      </c>
      <c r="CC299" s="247">
        <f t="shared" si="277"/>
        <v>0</v>
      </c>
      <c r="CD299" s="244">
        <f t="shared" si="278"/>
        <v>0</v>
      </c>
      <c r="CE299" s="244">
        <f t="shared" si="279"/>
        <v>0</v>
      </c>
      <c r="CF299" s="244">
        <f t="shared" si="280"/>
        <v>0</v>
      </c>
    </row>
    <row r="300" spans="1:84" ht="20.100000000000001" customHeight="1" x14ac:dyDescent="0.15">
      <c r="A300" s="238">
        <v>297</v>
      </c>
      <c r="B300" s="239">
        <v>297</v>
      </c>
      <c r="C300" s="240" t="str">
        <f t="shared" si="282"/>
        <v>S</v>
      </c>
      <c r="D300" s="241"/>
      <c r="E300" s="242" t="str">
        <f>IF(D300="","",COUNTIF($D$4:D300,D300))</f>
        <v/>
      </c>
      <c r="F300" s="306" t="str">
        <f>IF(D300="","",VLOOKUP(D300,'様式A-2'!$B$10:$E$438,4,0))</f>
        <v/>
      </c>
      <c r="G300" s="242"/>
      <c r="H300" s="242"/>
      <c r="I300" s="242"/>
      <c r="J300" s="242"/>
      <c r="K300" s="242">
        <f t="shared" si="283"/>
        <v>0</v>
      </c>
      <c r="L300" s="342"/>
      <c r="M300" s="342"/>
      <c r="N300" s="342"/>
      <c r="O300" s="342"/>
      <c r="P300" s="384"/>
      <c r="Q300" s="243">
        <f t="shared" si="250"/>
        <v>0</v>
      </c>
      <c r="R300" s="244">
        <f t="shared" si="284"/>
        <v>0</v>
      </c>
      <c r="S300" s="244" t="str">
        <f t="shared" si="285"/>
        <v/>
      </c>
      <c r="T300" s="242"/>
      <c r="U300" s="242" t="str">
        <f t="shared" si="286"/>
        <v/>
      </c>
      <c r="V300" s="242" t="str">
        <f t="shared" si="251"/>
        <v/>
      </c>
      <c r="W300" s="242"/>
      <c r="X300" s="242"/>
      <c r="Y300" s="242" t="str">
        <f t="shared" si="287"/>
        <v/>
      </c>
      <c r="Z300" s="242" t="str">
        <f t="shared" si="288"/>
        <v/>
      </c>
      <c r="AA300" s="242" t="str">
        <f t="shared" si="281"/>
        <v/>
      </c>
      <c r="AB300" s="242" t="str">
        <f t="shared" si="289"/>
        <v/>
      </c>
      <c r="AC300" s="242" t="str">
        <f t="shared" si="290"/>
        <v/>
      </c>
      <c r="AD300" s="242" t="str">
        <f t="shared" si="252"/>
        <v/>
      </c>
      <c r="AE300" s="242" t="str">
        <f t="shared" si="253"/>
        <v/>
      </c>
      <c r="AF300" s="242" t="str">
        <f t="shared" si="254"/>
        <v/>
      </c>
      <c r="AG300" s="242"/>
      <c r="AH300" s="243" t="str">
        <f t="shared" si="291"/>
        <v/>
      </c>
      <c r="AI300" s="243" t="str">
        <f t="shared" si="292"/>
        <v/>
      </c>
      <c r="BG300" s="246">
        <f t="shared" si="255"/>
        <v>0</v>
      </c>
      <c r="BH300" s="243">
        <f t="shared" si="256"/>
        <v>0</v>
      </c>
      <c r="BI300" s="243">
        <f t="shared" si="257"/>
        <v>0</v>
      </c>
      <c r="BJ300" s="243">
        <f t="shared" si="258"/>
        <v>0</v>
      </c>
      <c r="BK300" s="347">
        <f t="shared" si="259"/>
        <v>0</v>
      </c>
      <c r="BL300" s="247">
        <f t="shared" si="260"/>
        <v>0</v>
      </c>
      <c r="BM300" s="244">
        <f t="shared" si="261"/>
        <v>0</v>
      </c>
      <c r="BN300" s="244">
        <f t="shared" si="262"/>
        <v>0</v>
      </c>
      <c r="BO300" s="248">
        <f t="shared" si="263"/>
        <v>0</v>
      </c>
      <c r="BP300" s="249">
        <f t="shared" si="264"/>
        <v>0</v>
      </c>
      <c r="BQ300" s="244">
        <f t="shared" si="265"/>
        <v>0</v>
      </c>
      <c r="BR300" s="244">
        <f t="shared" si="266"/>
        <v>0</v>
      </c>
      <c r="BS300" s="250">
        <f t="shared" si="267"/>
        <v>0</v>
      </c>
      <c r="BT300" s="251" t="str">
        <f t="shared" si="268"/>
        <v/>
      </c>
      <c r="BU300" s="346">
        <f t="shared" si="269"/>
        <v>0</v>
      </c>
      <c r="BV300" s="346">
        <f t="shared" si="270"/>
        <v>0</v>
      </c>
      <c r="BW300" s="346">
        <f t="shared" si="271"/>
        <v>0</v>
      </c>
      <c r="BX300" s="348">
        <f t="shared" si="272"/>
        <v>0</v>
      </c>
      <c r="BY300" s="247">
        <f t="shared" si="273"/>
        <v>0</v>
      </c>
      <c r="BZ300" s="244">
        <f t="shared" si="274"/>
        <v>0</v>
      </c>
      <c r="CA300" s="244">
        <f t="shared" si="275"/>
        <v>0</v>
      </c>
      <c r="CB300" s="248">
        <f t="shared" si="276"/>
        <v>0</v>
      </c>
      <c r="CC300" s="247">
        <f t="shared" si="277"/>
        <v>0</v>
      </c>
      <c r="CD300" s="244">
        <f t="shared" si="278"/>
        <v>0</v>
      </c>
      <c r="CE300" s="244">
        <f t="shared" si="279"/>
        <v>0</v>
      </c>
      <c r="CF300" s="244">
        <f t="shared" si="280"/>
        <v>0</v>
      </c>
    </row>
    <row r="301" spans="1:84" ht="20.100000000000001" customHeight="1" x14ac:dyDescent="0.15">
      <c r="A301" s="238">
        <v>298</v>
      </c>
      <c r="B301" s="239">
        <v>298</v>
      </c>
      <c r="C301" s="240" t="str">
        <f t="shared" si="282"/>
        <v>S</v>
      </c>
      <c r="D301" s="241"/>
      <c r="E301" s="242" t="str">
        <f>IF(D301="","",COUNTIF($D$4:D301,D301))</f>
        <v/>
      </c>
      <c r="F301" s="306" t="str">
        <f>IF(D301="","",VLOOKUP(D301,'様式A-2'!$B$10:$E$438,4,0))</f>
        <v/>
      </c>
      <c r="G301" s="242"/>
      <c r="H301" s="242"/>
      <c r="I301" s="242"/>
      <c r="J301" s="242"/>
      <c r="K301" s="242">
        <f t="shared" si="283"/>
        <v>0</v>
      </c>
      <c r="L301" s="342"/>
      <c r="M301" s="342"/>
      <c r="N301" s="342"/>
      <c r="O301" s="342"/>
      <c r="P301" s="384"/>
      <c r="Q301" s="243">
        <f t="shared" si="250"/>
        <v>0</v>
      </c>
      <c r="R301" s="244">
        <f t="shared" si="284"/>
        <v>0</v>
      </c>
      <c r="S301" s="244" t="str">
        <f t="shared" si="285"/>
        <v/>
      </c>
      <c r="T301" s="242"/>
      <c r="U301" s="242" t="str">
        <f t="shared" si="286"/>
        <v/>
      </c>
      <c r="V301" s="242" t="str">
        <f t="shared" si="251"/>
        <v/>
      </c>
      <c r="W301" s="242"/>
      <c r="X301" s="242"/>
      <c r="Y301" s="242" t="str">
        <f t="shared" si="287"/>
        <v/>
      </c>
      <c r="Z301" s="242" t="str">
        <f t="shared" si="288"/>
        <v/>
      </c>
      <c r="AA301" s="242" t="str">
        <f t="shared" si="281"/>
        <v/>
      </c>
      <c r="AB301" s="242" t="str">
        <f t="shared" si="289"/>
        <v/>
      </c>
      <c r="AC301" s="242" t="str">
        <f t="shared" si="290"/>
        <v/>
      </c>
      <c r="AD301" s="242" t="str">
        <f t="shared" si="252"/>
        <v/>
      </c>
      <c r="AE301" s="242" t="str">
        <f t="shared" si="253"/>
        <v/>
      </c>
      <c r="AF301" s="242" t="str">
        <f t="shared" si="254"/>
        <v/>
      </c>
      <c r="AG301" s="242"/>
      <c r="AH301" s="243" t="str">
        <f t="shared" si="291"/>
        <v/>
      </c>
      <c r="AI301" s="243" t="str">
        <f t="shared" si="292"/>
        <v/>
      </c>
      <c r="BG301" s="246">
        <f t="shared" si="255"/>
        <v>0</v>
      </c>
      <c r="BH301" s="243">
        <f t="shared" si="256"/>
        <v>0</v>
      </c>
      <c r="BI301" s="243">
        <f t="shared" si="257"/>
        <v>0</v>
      </c>
      <c r="BJ301" s="243">
        <f t="shared" si="258"/>
        <v>0</v>
      </c>
      <c r="BK301" s="347">
        <f t="shared" si="259"/>
        <v>0</v>
      </c>
      <c r="BL301" s="247">
        <f t="shared" si="260"/>
        <v>0</v>
      </c>
      <c r="BM301" s="244">
        <f t="shared" si="261"/>
        <v>0</v>
      </c>
      <c r="BN301" s="244">
        <f t="shared" si="262"/>
        <v>0</v>
      </c>
      <c r="BO301" s="248">
        <f t="shared" si="263"/>
        <v>0</v>
      </c>
      <c r="BP301" s="249">
        <f t="shared" si="264"/>
        <v>0</v>
      </c>
      <c r="BQ301" s="244">
        <f t="shared" si="265"/>
        <v>0</v>
      </c>
      <c r="BR301" s="244">
        <f t="shared" si="266"/>
        <v>0</v>
      </c>
      <c r="BS301" s="250">
        <f t="shared" si="267"/>
        <v>0</v>
      </c>
      <c r="BT301" s="251" t="str">
        <f t="shared" si="268"/>
        <v/>
      </c>
      <c r="BU301" s="346">
        <f t="shared" si="269"/>
        <v>0</v>
      </c>
      <c r="BV301" s="346">
        <f t="shared" si="270"/>
        <v>0</v>
      </c>
      <c r="BW301" s="346">
        <f t="shared" si="271"/>
        <v>0</v>
      </c>
      <c r="BX301" s="348">
        <f t="shared" si="272"/>
        <v>0</v>
      </c>
      <c r="BY301" s="247">
        <f t="shared" si="273"/>
        <v>0</v>
      </c>
      <c r="BZ301" s="244">
        <f t="shared" si="274"/>
        <v>0</v>
      </c>
      <c r="CA301" s="244">
        <f t="shared" si="275"/>
        <v>0</v>
      </c>
      <c r="CB301" s="248">
        <f t="shared" si="276"/>
        <v>0</v>
      </c>
      <c r="CC301" s="247">
        <f t="shared" si="277"/>
        <v>0</v>
      </c>
      <c r="CD301" s="244">
        <f t="shared" si="278"/>
        <v>0</v>
      </c>
      <c r="CE301" s="244">
        <f t="shared" si="279"/>
        <v>0</v>
      </c>
      <c r="CF301" s="244">
        <f t="shared" si="280"/>
        <v>0</v>
      </c>
    </row>
    <row r="302" spans="1:84" ht="20.100000000000001" customHeight="1" x14ac:dyDescent="0.15">
      <c r="A302" s="238">
        <v>299</v>
      </c>
      <c r="B302" s="239">
        <v>299</v>
      </c>
      <c r="C302" s="240" t="str">
        <f t="shared" si="282"/>
        <v>S</v>
      </c>
      <c r="D302" s="241"/>
      <c r="E302" s="242" t="str">
        <f>IF(D302="","",COUNTIF($D$4:D302,D302))</f>
        <v/>
      </c>
      <c r="F302" s="306" t="str">
        <f>IF(D302="","",VLOOKUP(D302,'様式A-2'!$B$10:$E$438,4,0))</f>
        <v/>
      </c>
      <c r="G302" s="242"/>
      <c r="H302" s="242"/>
      <c r="I302" s="242"/>
      <c r="J302" s="242"/>
      <c r="K302" s="242">
        <f t="shared" si="283"/>
        <v>0</v>
      </c>
      <c r="L302" s="342"/>
      <c r="M302" s="342"/>
      <c r="N302" s="342"/>
      <c r="O302" s="342"/>
      <c r="P302" s="384"/>
      <c r="Q302" s="243">
        <f t="shared" si="250"/>
        <v>0</v>
      </c>
      <c r="R302" s="244">
        <f t="shared" si="284"/>
        <v>0</v>
      </c>
      <c r="S302" s="244" t="str">
        <f t="shared" si="285"/>
        <v/>
      </c>
      <c r="T302" s="242"/>
      <c r="U302" s="242" t="str">
        <f t="shared" si="286"/>
        <v/>
      </c>
      <c r="V302" s="242" t="str">
        <f t="shared" si="251"/>
        <v/>
      </c>
      <c r="W302" s="242"/>
      <c r="X302" s="242"/>
      <c r="Y302" s="242" t="str">
        <f t="shared" si="287"/>
        <v/>
      </c>
      <c r="Z302" s="242" t="str">
        <f t="shared" si="288"/>
        <v/>
      </c>
      <c r="AA302" s="242" t="str">
        <f t="shared" si="281"/>
        <v/>
      </c>
      <c r="AB302" s="242" t="str">
        <f t="shared" si="289"/>
        <v/>
      </c>
      <c r="AC302" s="242" t="str">
        <f t="shared" si="290"/>
        <v/>
      </c>
      <c r="AD302" s="242" t="str">
        <f t="shared" si="252"/>
        <v/>
      </c>
      <c r="AE302" s="242" t="str">
        <f t="shared" si="253"/>
        <v/>
      </c>
      <c r="AF302" s="242" t="str">
        <f t="shared" si="254"/>
        <v/>
      </c>
      <c r="AG302" s="242"/>
      <c r="AH302" s="243" t="str">
        <f t="shared" si="291"/>
        <v/>
      </c>
      <c r="AI302" s="243" t="str">
        <f t="shared" si="292"/>
        <v/>
      </c>
      <c r="BG302" s="246">
        <f t="shared" si="255"/>
        <v>0</v>
      </c>
      <c r="BH302" s="243">
        <f t="shared" si="256"/>
        <v>0</v>
      </c>
      <c r="BI302" s="243">
        <f t="shared" si="257"/>
        <v>0</v>
      </c>
      <c r="BJ302" s="243">
        <f t="shared" si="258"/>
        <v>0</v>
      </c>
      <c r="BK302" s="347">
        <f t="shared" si="259"/>
        <v>0</v>
      </c>
      <c r="BL302" s="247">
        <f t="shared" si="260"/>
        <v>0</v>
      </c>
      <c r="BM302" s="244">
        <f t="shared" si="261"/>
        <v>0</v>
      </c>
      <c r="BN302" s="244">
        <f t="shared" si="262"/>
        <v>0</v>
      </c>
      <c r="BO302" s="248">
        <f t="shared" si="263"/>
        <v>0</v>
      </c>
      <c r="BP302" s="249">
        <f t="shared" si="264"/>
        <v>0</v>
      </c>
      <c r="BQ302" s="244">
        <f t="shared" si="265"/>
        <v>0</v>
      </c>
      <c r="BR302" s="244">
        <f t="shared" si="266"/>
        <v>0</v>
      </c>
      <c r="BS302" s="250">
        <f t="shared" si="267"/>
        <v>0</v>
      </c>
      <c r="BT302" s="251" t="str">
        <f t="shared" si="268"/>
        <v/>
      </c>
      <c r="BU302" s="346">
        <f t="shared" si="269"/>
        <v>0</v>
      </c>
      <c r="BV302" s="346">
        <f t="shared" si="270"/>
        <v>0</v>
      </c>
      <c r="BW302" s="346">
        <f t="shared" si="271"/>
        <v>0</v>
      </c>
      <c r="BX302" s="348">
        <f t="shared" si="272"/>
        <v>0</v>
      </c>
      <c r="BY302" s="247">
        <f t="shared" si="273"/>
        <v>0</v>
      </c>
      <c r="BZ302" s="244">
        <f t="shared" si="274"/>
        <v>0</v>
      </c>
      <c r="CA302" s="244">
        <f t="shared" si="275"/>
        <v>0</v>
      </c>
      <c r="CB302" s="248">
        <f t="shared" si="276"/>
        <v>0</v>
      </c>
      <c r="CC302" s="247">
        <f t="shared" si="277"/>
        <v>0</v>
      </c>
      <c r="CD302" s="244">
        <f t="shared" si="278"/>
        <v>0</v>
      </c>
      <c r="CE302" s="244">
        <f t="shared" si="279"/>
        <v>0</v>
      </c>
      <c r="CF302" s="244">
        <f t="shared" si="280"/>
        <v>0</v>
      </c>
    </row>
    <row r="303" spans="1:84" ht="20.100000000000001" customHeight="1" x14ac:dyDescent="0.15">
      <c r="A303" s="238">
        <v>300</v>
      </c>
      <c r="B303" s="239">
        <v>300</v>
      </c>
      <c r="C303" s="240" t="str">
        <f t="shared" si="282"/>
        <v>S</v>
      </c>
      <c r="D303" s="241"/>
      <c r="E303" s="242" t="str">
        <f>IF(D303="","",COUNTIF($D$4:D303,D303))</f>
        <v/>
      </c>
      <c r="F303" s="306" t="str">
        <f>IF(D303="","",VLOOKUP(D303,'様式A-2'!$B$10:$E$438,4,0))</f>
        <v/>
      </c>
      <c r="G303" s="242"/>
      <c r="H303" s="242"/>
      <c r="I303" s="242"/>
      <c r="J303" s="242"/>
      <c r="K303" s="242">
        <f t="shared" si="283"/>
        <v>0</v>
      </c>
      <c r="L303" s="342"/>
      <c r="M303" s="342"/>
      <c r="N303" s="342"/>
      <c r="O303" s="342"/>
      <c r="P303" s="384"/>
      <c r="Q303" s="243">
        <f t="shared" si="250"/>
        <v>0</v>
      </c>
      <c r="R303" s="244">
        <f t="shared" si="284"/>
        <v>0</v>
      </c>
      <c r="S303" s="244" t="str">
        <f t="shared" si="285"/>
        <v/>
      </c>
      <c r="T303" s="242"/>
      <c r="U303" s="242" t="str">
        <f t="shared" si="286"/>
        <v/>
      </c>
      <c r="V303" s="242" t="str">
        <f t="shared" si="251"/>
        <v/>
      </c>
      <c r="W303" s="242"/>
      <c r="X303" s="242"/>
      <c r="Y303" s="242" t="str">
        <f t="shared" si="287"/>
        <v/>
      </c>
      <c r="Z303" s="242" t="str">
        <f t="shared" si="288"/>
        <v/>
      </c>
      <c r="AA303" s="242" t="str">
        <f t="shared" si="281"/>
        <v/>
      </c>
      <c r="AB303" s="242" t="str">
        <f t="shared" si="289"/>
        <v/>
      </c>
      <c r="AC303" s="242" t="str">
        <f t="shared" si="290"/>
        <v/>
      </c>
      <c r="AD303" s="242" t="str">
        <f t="shared" si="252"/>
        <v/>
      </c>
      <c r="AE303" s="242" t="str">
        <f t="shared" si="253"/>
        <v/>
      </c>
      <c r="AF303" s="242" t="str">
        <f t="shared" si="254"/>
        <v/>
      </c>
      <c r="AG303" s="242"/>
      <c r="AH303" s="243" t="str">
        <f t="shared" si="291"/>
        <v/>
      </c>
      <c r="AI303" s="243" t="str">
        <f t="shared" si="292"/>
        <v/>
      </c>
      <c r="BG303" s="246">
        <f t="shared" si="255"/>
        <v>0</v>
      </c>
      <c r="BH303" s="243">
        <f t="shared" si="256"/>
        <v>0</v>
      </c>
      <c r="BI303" s="243">
        <f t="shared" si="257"/>
        <v>0</v>
      </c>
      <c r="BJ303" s="243">
        <f t="shared" si="258"/>
        <v>0</v>
      </c>
      <c r="BK303" s="347">
        <f t="shared" si="259"/>
        <v>0</v>
      </c>
      <c r="BL303" s="247">
        <f t="shared" si="260"/>
        <v>0</v>
      </c>
      <c r="BM303" s="244">
        <f t="shared" si="261"/>
        <v>0</v>
      </c>
      <c r="BN303" s="244">
        <f t="shared" si="262"/>
        <v>0</v>
      </c>
      <c r="BO303" s="248">
        <f t="shared" si="263"/>
        <v>0</v>
      </c>
      <c r="BP303" s="249">
        <f t="shared" si="264"/>
        <v>0</v>
      </c>
      <c r="BQ303" s="244">
        <f t="shared" si="265"/>
        <v>0</v>
      </c>
      <c r="BR303" s="244">
        <f t="shared" si="266"/>
        <v>0</v>
      </c>
      <c r="BS303" s="250">
        <f t="shared" si="267"/>
        <v>0</v>
      </c>
      <c r="BT303" s="251" t="str">
        <f t="shared" si="268"/>
        <v/>
      </c>
      <c r="BU303" s="346">
        <f t="shared" si="269"/>
        <v>0</v>
      </c>
      <c r="BV303" s="346">
        <f t="shared" si="270"/>
        <v>0</v>
      </c>
      <c r="BW303" s="346">
        <f t="shared" si="271"/>
        <v>0</v>
      </c>
      <c r="BX303" s="348">
        <f t="shared" si="272"/>
        <v>0</v>
      </c>
      <c r="BY303" s="247">
        <f t="shared" si="273"/>
        <v>0</v>
      </c>
      <c r="BZ303" s="244">
        <f t="shared" si="274"/>
        <v>0</v>
      </c>
      <c r="CA303" s="244">
        <f t="shared" si="275"/>
        <v>0</v>
      </c>
      <c r="CB303" s="248">
        <f t="shared" si="276"/>
        <v>0</v>
      </c>
      <c r="CC303" s="247">
        <f t="shared" si="277"/>
        <v>0</v>
      </c>
      <c r="CD303" s="244">
        <f t="shared" si="278"/>
        <v>0</v>
      </c>
      <c r="CE303" s="244">
        <f t="shared" si="279"/>
        <v>0</v>
      </c>
      <c r="CF303" s="244">
        <f t="shared" si="280"/>
        <v>0</v>
      </c>
    </row>
    <row r="304" spans="1:84" ht="20.100000000000001" customHeight="1" x14ac:dyDescent="0.15">
      <c r="A304" s="238">
        <v>301</v>
      </c>
      <c r="B304" s="239">
        <v>301</v>
      </c>
      <c r="C304" s="240" t="str">
        <f t="shared" si="282"/>
        <v>S</v>
      </c>
      <c r="D304" s="241"/>
      <c r="E304" s="242" t="str">
        <f>IF(D304="","",COUNTIF($D$4:D304,D304))</f>
        <v/>
      </c>
      <c r="F304" s="306" t="str">
        <f>IF(D304="","",VLOOKUP(D304,'様式A-2'!$B$10:$E$438,4,0))</f>
        <v/>
      </c>
      <c r="G304" s="242"/>
      <c r="H304" s="242"/>
      <c r="I304" s="242"/>
      <c r="J304" s="242"/>
      <c r="K304" s="242">
        <f t="shared" si="283"/>
        <v>0</v>
      </c>
      <c r="L304" s="342"/>
      <c r="M304" s="342"/>
      <c r="N304" s="342"/>
      <c r="O304" s="342"/>
      <c r="P304" s="384"/>
      <c r="Q304" s="243">
        <f t="shared" ref="Q304:Q367" si="293">IF(C304="","",IF(J304="ひび割れ","幅"&amp;TEXT(L304,"0.0")&amp;"mm×長さ"&amp;TEXT(M304,"0.0")&amp;"m",IF(N304="",P304,IF(J304="その他",P304&amp;"、"&amp;TEXT(N304,"0.0")&amp;"m×"&amp;TEXT(O304,"0.0")&amp;"m ",TEXT(N304,"0.0")&amp;"m×"&amp;TEXT(O304,"0.0")&amp;"m "&amp;P304))))</f>
        <v>0</v>
      </c>
      <c r="R304" s="244">
        <f t="shared" si="284"/>
        <v>0</v>
      </c>
      <c r="S304" s="244" t="str">
        <f t="shared" si="285"/>
        <v/>
      </c>
      <c r="T304" s="242"/>
      <c r="U304" s="242" t="str">
        <f t="shared" si="286"/>
        <v/>
      </c>
      <c r="V304" s="242" t="str">
        <f t="shared" si="251"/>
        <v/>
      </c>
      <c r="W304" s="242"/>
      <c r="X304" s="242"/>
      <c r="Y304" s="242" t="str">
        <f t="shared" si="287"/>
        <v/>
      </c>
      <c r="Z304" s="242" t="str">
        <f t="shared" si="288"/>
        <v/>
      </c>
      <c r="AA304" s="242" t="str">
        <f t="shared" si="281"/>
        <v/>
      </c>
      <c r="AB304" s="242" t="str">
        <f t="shared" si="289"/>
        <v/>
      </c>
      <c r="AC304" s="242" t="str">
        <f t="shared" si="290"/>
        <v/>
      </c>
      <c r="AD304" s="242" t="str">
        <f t="shared" si="252"/>
        <v/>
      </c>
      <c r="AE304" s="242" t="str">
        <f t="shared" si="253"/>
        <v/>
      </c>
      <c r="AF304" s="242" t="str">
        <f t="shared" si="254"/>
        <v/>
      </c>
      <c r="AG304" s="242"/>
      <c r="AH304" s="243" t="str">
        <f t="shared" si="291"/>
        <v/>
      </c>
      <c r="AI304" s="243" t="str">
        <f t="shared" si="292"/>
        <v/>
      </c>
      <c r="BG304" s="246">
        <f t="shared" si="255"/>
        <v>0</v>
      </c>
      <c r="BH304" s="243">
        <f t="shared" si="256"/>
        <v>0</v>
      </c>
      <c r="BI304" s="243">
        <f t="shared" si="257"/>
        <v>0</v>
      </c>
      <c r="BJ304" s="243">
        <f t="shared" si="258"/>
        <v>0</v>
      </c>
      <c r="BK304" s="347">
        <f t="shared" si="259"/>
        <v>0</v>
      </c>
      <c r="BL304" s="247">
        <f t="shared" si="260"/>
        <v>0</v>
      </c>
      <c r="BM304" s="244">
        <f t="shared" si="261"/>
        <v>0</v>
      </c>
      <c r="BN304" s="244">
        <f t="shared" si="262"/>
        <v>0</v>
      </c>
      <c r="BO304" s="248">
        <f t="shared" si="263"/>
        <v>0</v>
      </c>
      <c r="BP304" s="249">
        <f t="shared" si="264"/>
        <v>0</v>
      </c>
      <c r="BQ304" s="244">
        <f t="shared" si="265"/>
        <v>0</v>
      </c>
      <c r="BR304" s="244">
        <f t="shared" si="266"/>
        <v>0</v>
      </c>
      <c r="BS304" s="250">
        <f t="shared" si="267"/>
        <v>0</v>
      </c>
      <c r="BT304" s="251" t="str">
        <f t="shared" si="268"/>
        <v/>
      </c>
      <c r="BU304" s="346">
        <f t="shared" si="269"/>
        <v>0</v>
      </c>
      <c r="BV304" s="346">
        <f t="shared" si="270"/>
        <v>0</v>
      </c>
      <c r="BW304" s="346">
        <f t="shared" si="271"/>
        <v>0</v>
      </c>
      <c r="BX304" s="348">
        <f t="shared" si="272"/>
        <v>0</v>
      </c>
      <c r="BY304" s="247">
        <f t="shared" si="273"/>
        <v>0</v>
      </c>
      <c r="BZ304" s="244">
        <f t="shared" si="274"/>
        <v>0</v>
      </c>
      <c r="CA304" s="244">
        <f t="shared" si="275"/>
        <v>0</v>
      </c>
      <c r="CB304" s="248">
        <f t="shared" si="276"/>
        <v>0</v>
      </c>
      <c r="CC304" s="247">
        <f t="shared" si="277"/>
        <v>0</v>
      </c>
      <c r="CD304" s="244">
        <f t="shared" si="278"/>
        <v>0</v>
      </c>
      <c r="CE304" s="244">
        <f t="shared" si="279"/>
        <v>0</v>
      </c>
      <c r="CF304" s="244">
        <f t="shared" si="280"/>
        <v>0</v>
      </c>
    </row>
    <row r="305" spans="1:84" ht="20.100000000000001" customHeight="1" x14ac:dyDescent="0.15">
      <c r="A305" s="238">
        <v>302</v>
      </c>
      <c r="B305" s="239">
        <v>302</v>
      </c>
      <c r="C305" s="240" t="str">
        <f t="shared" si="282"/>
        <v>S</v>
      </c>
      <c r="D305" s="241"/>
      <c r="E305" s="242" t="str">
        <f>IF(D305="","",COUNTIF($D$4:D305,D305))</f>
        <v/>
      </c>
      <c r="F305" s="306" t="str">
        <f>IF(D305="","",VLOOKUP(D305,'様式A-2'!$B$10:$E$438,4,0))</f>
        <v/>
      </c>
      <c r="G305" s="242"/>
      <c r="H305" s="242"/>
      <c r="I305" s="242"/>
      <c r="J305" s="242"/>
      <c r="K305" s="242">
        <f t="shared" si="283"/>
        <v>0</v>
      </c>
      <c r="L305" s="342"/>
      <c r="M305" s="342"/>
      <c r="N305" s="342"/>
      <c r="O305" s="342"/>
      <c r="P305" s="384"/>
      <c r="Q305" s="243">
        <f t="shared" si="293"/>
        <v>0</v>
      </c>
      <c r="R305" s="244">
        <f t="shared" si="284"/>
        <v>0</v>
      </c>
      <c r="S305" s="244" t="str">
        <f t="shared" si="285"/>
        <v/>
      </c>
      <c r="T305" s="242"/>
      <c r="U305" s="242" t="str">
        <f t="shared" si="286"/>
        <v/>
      </c>
      <c r="V305" s="242" t="str">
        <f t="shared" si="251"/>
        <v/>
      </c>
      <c r="W305" s="242"/>
      <c r="X305" s="242"/>
      <c r="Y305" s="242" t="str">
        <f t="shared" si="287"/>
        <v/>
      </c>
      <c r="Z305" s="242" t="str">
        <f t="shared" si="288"/>
        <v/>
      </c>
      <c r="AA305" s="242" t="str">
        <f t="shared" si="281"/>
        <v/>
      </c>
      <c r="AB305" s="242" t="str">
        <f t="shared" si="289"/>
        <v/>
      </c>
      <c r="AC305" s="242" t="str">
        <f t="shared" si="290"/>
        <v/>
      </c>
      <c r="AD305" s="242" t="str">
        <f t="shared" si="252"/>
        <v/>
      </c>
      <c r="AE305" s="242" t="str">
        <f t="shared" si="253"/>
        <v/>
      </c>
      <c r="AF305" s="242" t="str">
        <f t="shared" si="254"/>
        <v/>
      </c>
      <c r="AG305" s="242"/>
      <c r="AH305" s="243" t="str">
        <f t="shared" si="291"/>
        <v/>
      </c>
      <c r="AI305" s="243" t="str">
        <f t="shared" si="292"/>
        <v/>
      </c>
      <c r="BG305" s="246">
        <f t="shared" si="255"/>
        <v>0</v>
      </c>
      <c r="BH305" s="243">
        <f t="shared" si="256"/>
        <v>0</v>
      </c>
      <c r="BI305" s="243">
        <f t="shared" si="257"/>
        <v>0</v>
      </c>
      <c r="BJ305" s="243">
        <f t="shared" si="258"/>
        <v>0</v>
      </c>
      <c r="BK305" s="347">
        <f t="shared" si="259"/>
        <v>0</v>
      </c>
      <c r="BL305" s="247">
        <f t="shared" si="260"/>
        <v>0</v>
      </c>
      <c r="BM305" s="244">
        <f t="shared" si="261"/>
        <v>0</v>
      </c>
      <c r="BN305" s="244">
        <f t="shared" si="262"/>
        <v>0</v>
      </c>
      <c r="BO305" s="248">
        <f t="shared" si="263"/>
        <v>0</v>
      </c>
      <c r="BP305" s="249">
        <f t="shared" si="264"/>
        <v>0</v>
      </c>
      <c r="BQ305" s="244">
        <f t="shared" si="265"/>
        <v>0</v>
      </c>
      <c r="BR305" s="244">
        <f t="shared" si="266"/>
        <v>0</v>
      </c>
      <c r="BS305" s="250">
        <f t="shared" si="267"/>
        <v>0</v>
      </c>
      <c r="BT305" s="251" t="str">
        <f t="shared" si="268"/>
        <v/>
      </c>
      <c r="BU305" s="346">
        <f t="shared" si="269"/>
        <v>0</v>
      </c>
      <c r="BV305" s="346">
        <f t="shared" si="270"/>
        <v>0</v>
      </c>
      <c r="BW305" s="346">
        <f t="shared" si="271"/>
        <v>0</v>
      </c>
      <c r="BX305" s="348">
        <f t="shared" si="272"/>
        <v>0</v>
      </c>
      <c r="BY305" s="247">
        <f t="shared" si="273"/>
        <v>0</v>
      </c>
      <c r="BZ305" s="244">
        <f t="shared" si="274"/>
        <v>0</v>
      </c>
      <c r="CA305" s="244">
        <f t="shared" si="275"/>
        <v>0</v>
      </c>
      <c r="CB305" s="248">
        <f t="shared" si="276"/>
        <v>0</v>
      </c>
      <c r="CC305" s="247">
        <f t="shared" si="277"/>
        <v>0</v>
      </c>
      <c r="CD305" s="244">
        <f t="shared" si="278"/>
        <v>0</v>
      </c>
      <c r="CE305" s="244">
        <f t="shared" si="279"/>
        <v>0</v>
      </c>
      <c r="CF305" s="244">
        <f t="shared" si="280"/>
        <v>0</v>
      </c>
    </row>
    <row r="306" spans="1:84" ht="20.100000000000001" customHeight="1" x14ac:dyDescent="0.15">
      <c r="A306" s="238">
        <v>303</v>
      </c>
      <c r="B306" s="239">
        <v>303</v>
      </c>
      <c r="C306" s="240" t="str">
        <f t="shared" si="282"/>
        <v>S</v>
      </c>
      <c r="D306" s="241"/>
      <c r="E306" s="242" t="str">
        <f>IF(D306="","",COUNTIF($D$4:D306,D306))</f>
        <v/>
      </c>
      <c r="F306" s="306" t="str">
        <f>IF(D306="","",VLOOKUP(D306,'様式A-2'!$B$10:$E$438,4,0))</f>
        <v/>
      </c>
      <c r="G306" s="242"/>
      <c r="H306" s="242"/>
      <c r="I306" s="242"/>
      <c r="J306" s="242"/>
      <c r="K306" s="242">
        <f t="shared" si="283"/>
        <v>0</v>
      </c>
      <c r="L306" s="342"/>
      <c r="M306" s="342"/>
      <c r="N306" s="342"/>
      <c r="O306" s="342"/>
      <c r="P306" s="384"/>
      <c r="Q306" s="243">
        <f t="shared" si="293"/>
        <v>0</v>
      </c>
      <c r="R306" s="244">
        <f t="shared" si="284"/>
        <v>0</v>
      </c>
      <c r="S306" s="244" t="str">
        <f t="shared" si="285"/>
        <v/>
      </c>
      <c r="T306" s="242"/>
      <c r="U306" s="242" t="str">
        <f t="shared" si="286"/>
        <v/>
      </c>
      <c r="V306" s="242" t="str">
        <f t="shared" si="251"/>
        <v/>
      </c>
      <c r="W306" s="242"/>
      <c r="X306" s="242"/>
      <c r="Y306" s="242" t="str">
        <f t="shared" si="287"/>
        <v/>
      </c>
      <c r="Z306" s="242" t="str">
        <f t="shared" si="288"/>
        <v/>
      </c>
      <c r="AA306" s="242" t="str">
        <f t="shared" si="281"/>
        <v/>
      </c>
      <c r="AB306" s="242" t="str">
        <f t="shared" si="289"/>
        <v/>
      </c>
      <c r="AC306" s="242" t="str">
        <f t="shared" si="290"/>
        <v/>
      </c>
      <c r="AD306" s="242" t="str">
        <f t="shared" si="252"/>
        <v/>
      </c>
      <c r="AE306" s="242" t="str">
        <f t="shared" si="253"/>
        <v/>
      </c>
      <c r="AF306" s="242" t="str">
        <f t="shared" si="254"/>
        <v/>
      </c>
      <c r="AG306" s="242"/>
      <c r="AH306" s="243" t="str">
        <f t="shared" si="291"/>
        <v/>
      </c>
      <c r="AI306" s="243" t="str">
        <f t="shared" si="292"/>
        <v/>
      </c>
      <c r="BG306" s="246">
        <f t="shared" si="255"/>
        <v>0</v>
      </c>
      <c r="BH306" s="243">
        <f t="shared" si="256"/>
        <v>0</v>
      </c>
      <c r="BI306" s="243">
        <f t="shared" si="257"/>
        <v>0</v>
      </c>
      <c r="BJ306" s="243">
        <f t="shared" si="258"/>
        <v>0</v>
      </c>
      <c r="BK306" s="347">
        <f t="shared" si="259"/>
        <v>0</v>
      </c>
      <c r="BL306" s="247">
        <f t="shared" si="260"/>
        <v>0</v>
      </c>
      <c r="BM306" s="244">
        <f t="shared" si="261"/>
        <v>0</v>
      </c>
      <c r="BN306" s="244">
        <f t="shared" si="262"/>
        <v>0</v>
      </c>
      <c r="BO306" s="248">
        <f t="shared" si="263"/>
        <v>0</v>
      </c>
      <c r="BP306" s="249">
        <f t="shared" si="264"/>
        <v>0</v>
      </c>
      <c r="BQ306" s="244">
        <f t="shared" si="265"/>
        <v>0</v>
      </c>
      <c r="BR306" s="244">
        <f t="shared" si="266"/>
        <v>0</v>
      </c>
      <c r="BS306" s="250">
        <f t="shared" si="267"/>
        <v>0</v>
      </c>
      <c r="BT306" s="251" t="str">
        <f t="shared" si="268"/>
        <v/>
      </c>
      <c r="BU306" s="346">
        <f t="shared" si="269"/>
        <v>0</v>
      </c>
      <c r="BV306" s="346">
        <f t="shared" si="270"/>
        <v>0</v>
      </c>
      <c r="BW306" s="346">
        <f t="shared" si="271"/>
        <v>0</v>
      </c>
      <c r="BX306" s="348">
        <f t="shared" si="272"/>
        <v>0</v>
      </c>
      <c r="BY306" s="247">
        <f t="shared" si="273"/>
        <v>0</v>
      </c>
      <c r="BZ306" s="244">
        <f t="shared" si="274"/>
        <v>0</v>
      </c>
      <c r="CA306" s="244">
        <f t="shared" si="275"/>
        <v>0</v>
      </c>
      <c r="CB306" s="248">
        <f t="shared" si="276"/>
        <v>0</v>
      </c>
      <c r="CC306" s="247">
        <f t="shared" si="277"/>
        <v>0</v>
      </c>
      <c r="CD306" s="244">
        <f t="shared" si="278"/>
        <v>0</v>
      </c>
      <c r="CE306" s="244">
        <f t="shared" si="279"/>
        <v>0</v>
      </c>
      <c r="CF306" s="244">
        <f t="shared" si="280"/>
        <v>0</v>
      </c>
    </row>
    <row r="307" spans="1:84" ht="20.100000000000001" customHeight="1" x14ac:dyDescent="0.15">
      <c r="A307" s="238">
        <v>304</v>
      </c>
      <c r="B307" s="239">
        <v>304</v>
      </c>
      <c r="C307" s="240" t="str">
        <f t="shared" si="282"/>
        <v>S</v>
      </c>
      <c r="D307" s="241"/>
      <c r="E307" s="242" t="str">
        <f>IF(D307="","",COUNTIF($D$4:D307,D307))</f>
        <v/>
      </c>
      <c r="F307" s="306" t="str">
        <f>IF(D307="","",VLOOKUP(D307,'様式A-2'!$B$10:$E$438,4,0))</f>
        <v/>
      </c>
      <c r="G307" s="242"/>
      <c r="H307" s="242"/>
      <c r="I307" s="242"/>
      <c r="J307" s="242"/>
      <c r="K307" s="242">
        <f t="shared" si="283"/>
        <v>0</v>
      </c>
      <c r="L307" s="342"/>
      <c r="M307" s="342"/>
      <c r="N307" s="342"/>
      <c r="O307" s="342"/>
      <c r="P307" s="384"/>
      <c r="Q307" s="243">
        <f t="shared" si="293"/>
        <v>0</v>
      </c>
      <c r="R307" s="244">
        <f t="shared" si="284"/>
        <v>0</v>
      </c>
      <c r="S307" s="244" t="str">
        <f t="shared" si="285"/>
        <v/>
      </c>
      <c r="T307" s="242"/>
      <c r="U307" s="242" t="str">
        <f t="shared" si="286"/>
        <v/>
      </c>
      <c r="V307" s="242" t="str">
        <f t="shared" si="251"/>
        <v/>
      </c>
      <c r="W307" s="242"/>
      <c r="X307" s="242"/>
      <c r="Y307" s="242" t="str">
        <f t="shared" si="287"/>
        <v/>
      </c>
      <c r="Z307" s="242" t="str">
        <f t="shared" si="288"/>
        <v/>
      </c>
      <c r="AA307" s="242" t="str">
        <f t="shared" si="281"/>
        <v/>
      </c>
      <c r="AB307" s="242" t="str">
        <f t="shared" si="289"/>
        <v/>
      </c>
      <c r="AC307" s="242" t="str">
        <f t="shared" si="290"/>
        <v/>
      </c>
      <c r="AD307" s="242" t="str">
        <f t="shared" si="252"/>
        <v/>
      </c>
      <c r="AE307" s="242" t="str">
        <f t="shared" si="253"/>
        <v/>
      </c>
      <c r="AF307" s="242" t="str">
        <f t="shared" si="254"/>
        <v/>
      </c>
      <c r="AG307" s="242"/>
      <c r="AH307" s="243" t="str">
        <f t="shared" si="291"/>
        <v/>
      </c>
      <c r="AI307" s="243" t="str">
        <f t="shared" si="292"/>
        <v/>
      </c>
      <c r="BG307" s="246">
        <f t="shared" si="255"/>
        <v>0</v>
      </c>
      <c r="BH307" s="243">
        <f t="shared" si="256"/>
        <v>0</v>
      </c>
      <c r="BI307" s="243">
        <f t="shared" si="257"/>
        <v>0</v>
      </c>
      <c r="BJ307" s="243">
        <f t="shared" si="258"/>
        <v>0</v>
      </c>
      <c r="BK307" s="347">
        <f t="shared" si="259"/>
        <v>0</v>
      </c>
      <c r="BL307" s="247">
        <f t="shared" si="260"/>
        <v>0</v>
      </c>
      <c r="BM307" s="244">
        <f t="shared" si="261"/>
        <v>0</v>
      </c>
      <c r="BN307" s="244">
        <f t="shared" si="262"/>
        <v>0</v>
      </c>
      <c r="BO307" s="248">
        <f t="shared" si="263"/>
        <v>0</v>
      </c>
      <c r="BP307" s="249">
        <f t="shared" si="264"/>
        <v>0</v>
      </c>
      <c r="BQ307" s="244">
        <f t="shared" si="265"/>
        <v>0</v>
      </c>
      <c r="BR307" s="244">
        <f t="shared" si="266"/>
        <v>0</v>
      </c>
      <c r="BS307" s="250">
        <f t="shared" si="267"/>
        <v>0</v>
      </c>
      <c r="BT307" s="251" t="str">
        <f t="shared" si="268"/>
        <v/>
      </c>
      <c r="BU307" s="346">
        <f t="shared" si="269"/>
        <v>0</v>
      </c>
      <c r="BV307" s="346">
        <f t="shared" si="270"/>
        <v>0</v>
      </c>
      <c r="BW307" s="346">
        <f t="shared" si="271"/>
        <v>0</v>
      </c>
      <c r="BX307" s="348">
        <f t="shared" si="272"/>
        <v>0</v>
      </c>
      <c r="BY307" s="247">
        <f t="shared" si="273"/>
        <v>0</v>
      </c>
      <c r="BZ307" s="244">
        <f t="shared" si="274"/>
        <v>0</v>
      </c>
      <c r="CA307" s="244">
        <f t="shared" si="275"/>
        <v>0</v>
      </c>
      <c r="CB307" s="248">
        <f t="shared" si="276"/>
        <v>0</v>
      </c>
      <c r="CC307" s="247">
        <f t="shared" si="277"/>
        <v>0</v>
      </c>
      <c r="CD307" s="244">
        <f t="shared" si="278"/>
        <v>0</v>
      </c>
      <c r="CE307" s="244">
        <f t="shared" si="279"/>
        <v>0</v>
      </c>
      <c r="CF307" s="244">
        <f t="shared" si="280"/>
        <v>0</v>
      </c>
    </row>
    <row r="308" spans="1:84" ht="20.100000000000001" customHeight="1" x14ac:dyDescent="0.15">
      <c r="A308" s="238">
        <v>305</v>
      </c>
      <c r="B308" s="239">
        <v>305</v>
      </c>
      <c r="C308" s="240" t="str">
        <f t="shared" si="282"/>
        <v>S</v>
      </c>
      <c r="D308" s="241"/>
      <c r="E308" s="242" t="str">
        <f>IF(D308="","",COUNTIF($D$4:D308,D308))</f>
        <v/>
      </c>
      <c r="F308" s="306" t="str">
        <f>IF(D308="","",VLOOKUP(D308,'様式A-2'!$B$10:$E$438,4,0))</f>
        <v/>
      </c>
      <c r="G308" s="242"/>
      <c r="H308" s="242"/>
      <c r="I308" s="242"/>
      <c r="J308" s="242"/>
      <c r="K308" s="242">
        <f t="shared" si="283"/>
        <v>0</v>
      </c>
      <c r="L308" s="342"/>
      <c r="M308" s="342"/>
      <c r="N308" s="342"/>
      <c r="O308" s="342"/>
      <c r="P308" s="384"/>
      <c r="Q308" s="243">
        <f t="shared" si="293"/>
        <v>0</v>
      </c>
      <c r="R308" s="244">
        <f t="shared" si="284"/>
        <v>0</v>
      </c>
      <c r="S308" s="244" t="str">
        <f t="shared" si="285"/>
        <v/>
      </c>
      <c r="T308" s="242"/>
      <c r="U308" s="242" t="str">
        <f t="shared" si="286"/>
        <v/>
      </c>
      <c r="V308" s="242" t="str">
        <f t="shared" ref="V308:V371" si="294">IF(D308="","",IF(U308="対策区分判定Ⅳ","Ⅳ",IF(U308="対策区分判定Ⅲ","Ⅲ",IF(OR(U308="対策区分判定Ⅱa",U308="対策区分判定Ⅱb"),"Ⅱ",IF(U308="対策区分判定Ⅰ","Ⅰ","－")))))</f>
        <v/>
      </c>
      <c r="W308" s="242"/>
      <c r="X308" s="242"/>
      <c r="Y308" s="242" t="str">
        <f t="shared" si="287"/>
        <v/>
      </c>
      <c r="Z308" s="242" t="str">
        <f t="shared" si="288"/>
        <v/>
      </c>
      <c r="AA308" s="242" t="str">
        <f t="shared" si="281"/>
        <v/>
      </c>
      <c r="AB308" s="242" t="str">
        <f t="shared" si="289"/>
        <v/>
      </c>
      <c r="AC308" s="242" t="str">
        <f t="shared" si="290"/>
        <v/>
      </c>
      <c r="AD308" s="242" t="str">
        <f t="shared" si="252"/>
        <v/>
      </c>
      <c r="AE308" s="242" t="str">
        <f t="shared" si="253"/>
        <v/>
      </c>
      <c r="AF308" s="242" t="str">
        <f t="shared" si="254"/>
        <v/>
      </c>
      <c r="AG308" s="242"/>
      <c r="AH308" s="243" t="str">
        <f t="shared" si="291"/>
        <v/>
      </c>
      <c r="AI308" s="243" t="str">
        <f t="shared" si="292"/>
        <v/>
      </c>
      <c r="BG308" s="246">
        <f t="shared" si="255"/>
        <v>0</v>
      </c>
      <c r="BH308" s="243">
        <f t="shared" si="256"/>
        <v>0</v>
      </c>
      <c r="BI308" s="243">
        <f t="shared" si="257"/>
        <v>0</v>
      </c>
      <c r="BJ308" s="243">
        <f t="shared" si="258"/>
        <v>0</v>
      </c>
      <c r="BK308" s="347">
        <f t="shared" si="259"/>
        <v>0</v>
      </c>
      <c r="BL308" s="247">
        <f t="shared" si="260"/>
        <v>0</v>
      </c>
      <c r="BM308" s="244">
        <f t="shared" si="261"/>
        <v>0</v>
      </c>
      <c r="BN308" s="244">
        <f t="shared" si="262"/>
        <v>0</v>
      </c>
      <c r="BO308" s="248">
        <f t="shared" si="263"/>
        <v>0</v>
      </c>
      <c r="BP308" s="249">
        <f t="shared" si="264"/>
        <v>0</v>
      </c>
      <c r="BQ308" s="244">
        <f t="shared" si="265"/>
        <v>0</v>
      </c>
      <c r="BR308" s="244">
        <f t="shared" si="266"/>
        <v>0</v>
      </c>
      <c r="BS308" s="250">
        <f t="shared" si="267"/>
        <v>0</v>
      </c>
      <c r="BT308" s="251" t="str">
        <f t="shared" si="268"/>
        <v/>
      </c>
      <c r="BU308" s="346">
        <f t="shared" si="269"/>
        <v>0</v>
      </c>
      <c r="BV308" s="346">
        <f t="shared" si="270"/>
        <v>0</v>
      </c>
      <c r="BW308" s="346">
        <f t="shared" si="271"/>
        <v>0</v>
      </c>
      <c r="BX308" s="348">
        <f t="shared" si="272"/>
        <v>0</v>
      </c>
      <c r="BY308" s="247">
        <f t="shared" si="273"/>
        <v>0</v>
      </c>
      <c r="BZ308" s="244">
        <f t="shared" si="274"/>
        <v>0</v>
      </c>
      <c r="CA308" s="244">
        <f t="shared" si="275"/>
        <v>0</v>
      </c>
      <c r="CB308" s="248">
        <f t="shared" si="276"/>
        <v>0</v>
      </c>
      <c r="CC308" s="247">
        <f t="shared" si="277"/>
        <v>0</v>
      </c>
      <c r="CD308" s="244">
        <f t="shared" si="278"/>
        <v>0</v>
      </c>
      <c r="CE308" s="244">
        <f t="shared" si="279"/>
        <v>0</v>
      </c>
      <c r="CF308" s="244">
        <f t="shared" si="280"/>
        <v>0</v>
      </c>
    </row>
    <row r="309" spans="1:84" ht="20.100000000000001" customHeight="1" x14ac:dyDescent="0.15">
      <c r="A309" s="238">
        <v>306</v>
      </c>
      <c r="B309" s="239">
        <v>306</v>
      </c>
      <c r="C309" s="240" t="str">
        <f t="shared" si="282"/>
        <v>S</v>
      </c>
      <c r="D309" s="241"/>
      <c r="E309" s="242" t="str">
        <f>IF(D309="","",COUNTIF($D$4:D309,D309))</f>
        <v/>
      </c>
      <c r="F309" s="306" t="str">
        <f>IF(D309="","",VLOOKUP(D309,'様式A-2'!$B$10:$E$438,4,0))</f>
        <v/>
      </c>
      <c r="G309" s="242"/>
      <c r="H309" s="242"/>
      <c r="I309" s="242"/>
      <c r="J309" s="242"/>
      <c r="K309" s="242">
        <f t="shared" si="283"/>
        <v>0</v>
      </c>
      <c r="L309" s="342"/>
      <c r="M309" s="342"/>
      <c r="N309" s="342"/>
      <c r="O309" s="342"/>
      <c r="P309" s="384"/>
      <c r="Q309" s="243">
        <f t="shared" si="293"/>
        <v>0</v>
      </c>
      <c r="R309" s="244">
        <f t="shared" si="284"/>
        <v>0</v>
      </c>
      <c r="S309" s="244" t="str">
        <f t="shared" si="285"/>
        <v/>
      </c>
      <c r="T309" s="242"/>
      <c r="U309" s="242" t="str">
        <f t="shared" si="286"/>
        <v/>
      </c>
      <c r="V309" s="242" t="str">
        <f t="shared" si="294"/>
        <v/>
      </c>
      <c r="W309" s="242"/>
      <c r="X309" s="242"/>
      <c r="Y309" s="242" t="str">
        <f t="shared" si="287"/>
        <v/>
      </c>
      <c r="Z309" s="242" t="str">
        <f t="shared" si="288"/>
        <v/>
      </c>
      <c r="AA309" s="242" t="str">
        <f t="shared" si="281"/>
        <v/>
      </c>
      <c r="AB309" s="242" t="str">
        <f t="shared" si="289"/>
        <v/>
      </c>
      <c r="AC309" s="242" t="str">
        <f t="shared" si="290"/>
        <v/>
      </c>
      <c r="AD309" s="242" t="str">
        <f t="shared" si="252"/>
        <v/>
      </c>
      <c r="AE309" s="242" t="str">
        <f t="shared" si="253"/>
        <v/>
      </c>
      <c r="AF309" s="242" t="str">
        <f t="shared" si="254"/>
        <v/>
      </c>
      <c r="AG309" s="242"/>
      <c r="AH309" s="243" t="str">
        <f t="shared" si="291"/>
        <v/>
      </c>
      <c r="AI309" s="243" t="str">
        <f t="shared" si="292"/>
        <v/>
      </c>
      <c r="BG309" s="246">
        <f t="shared" si="255"/>
        <v>0</v>
      </c>
      <c r="BH309" s="243">
        <f t="shared" si="256"/>
        <v>0</v>
      </c>
      <c r="BI309" s="243">
        <f t="shared" si="257"/>
        <v>0</v>
      </c>
      <c r="BJ309" s="243">
        <f t="shared" si="258"/>
        <v>0</v>
      </c>
      <c r="BK309" s="347">
        <f t="shared" si="259"/>
        <v>0</v>
      </c>
      <c r="BL309" s="247">
        <f t="shared" si="260"/>
        <v>0</v>
      </c>
      <c r="BM309" s="244">
        <f t="shared" si="261"/>
        <v>0</v>
      </c>
      <c r="BN309" s="244">
        <f t="shared" si="262"/>
        <v>0</v>
      </c>
      <c r="BO309" s="248">
        <f t="shared" si="263"/>
        <v>0</v>
      </c>
      <c r="BP309" s="249">
        <f t="shared" si="264"/>
        <v>0</v>
      </c>
      <c r="BQ309" s="244">
        <f t="shared" si="265"/>
        <v>0</v>
      </c>
      <c r="BR309" s="244">
        <f t="shared" si="266"/>
        <v>0</v>
      </c>
      <c r="BS309" s="250">
        <f t="shared" si="267"/>
        <v>0</v>
      </c>
      <c r="BT309" s="251" t="str">
        <f t="shared" si="268"/>
        <v/>
      </c>
      <c r="BU309" s="346">
        <f t="shared" si="269"/>
        <v>0</v>
      </c>
      <c r="BV309" s="346">
        <f t="shared" si="270"/>
        <v>0</v>
      </c>
      <c r="BW309" s="346">
        <f t="shared" si="271"/>
        <v>0</v>
      </c>
      <c r="BX309" s="348">
        <f t="shared" si="272"/>
        <v>0</v>
      </c>
      <c r="BY309" s="247">
        <f t="shared" si="273"/>
        <v>0</v>
      </c>
      <c r="BZ309" s="244">
        <f t="shared" si="274"/>
        <v>0</v>
      </c>
      <c r="CA309" s="244">
        <f t="shared" si="275"/>
        <v>0</v>
      </c>
      <c r="CB309" s="248">
        <f t="shared" si="276"/>
        <v>0</v>
      </c>
      <c r="CC309" s="247">
        <f t="shared" si="277"/>
        <v>0</v>
      </c>
      <c r="CD309" s="244">
        <f t="shared" si="278"/>
        <v>0</v>
      </c>
      <c r="CE309" s="244">
        <f t="shared" si="279"/>
        <v>0</v>
      </c>
      <c r="CF309" s="244">
        <f t="shared" si="280"/>
        <v>0</v>
      </c>
    </row>
    <row r="310" spans="1:84" ht="20.100000000000001" customHeight="1" x14ac:dyDescent="0.15">
      <c r="A310" s="238">
        <v>307</v>
      </c>
      <c r="B310" s="239">
        <v>307</v>
      </c>
      <c r="C310" s="240" t="str">
        <f t="shared" si="282"/>
        <v>S</v>
      </c>
      <c r="D310" s="241"/>
      <c r="E310" s="242" t="str">
        <f>IF(D310="","",COUNTIF($D$4:D310,D310))</f>
        <v/>
      </c>
      <c r="F310" s="306" t="str">
        <f>IF(D310="","",VLOOKUP(D310,'様式A-2'!$B$10:$E$438,4,0))</f>
        <v/>
      </c>
      <c r="G310" s="242"/>
      <c r="H310" s="242"/>
      <c r="I310" s="242"/>
      <c r="J310" s="242"/>
      <c r="K310" s="242">
        <f t="shared" si="283"/>
        <v>0</v>
      </c>
      <c r="L310" s="342"/>
      <c r="M310" s="342"/>
      <c r="N310" s="342"/>
      <c r="O310" s="342"/>
      <c r="P310" s="384"/>
      <c r="Q310" s="243">
        <f t="shared" si="293"/>
        <v>0</v>
      </c>
      <c r="R310" s="244">
        <f t="shared" si="284"/>
        <v>0</v>
      </c>
      <c r="S310" s="244" t="str">
        <f t="shared" si="285"/>
        <v/>
      </c>
      <c r="T310" s="242"/>
      <c r="U310" s="242" t="str">
        <f t="shared" si="286"/>
        <v/>
      </c>
      <c r="V310" s="242" t="str">
        <f t="shared" si="294"/>
        <v/>
      </c>
      <c r="W310" s="242"/>
      <c r="X310" s="242"/>
      <c r="Y310" s="242" t="str">
        <f t="shared" si="287"/>
        <v/>
      </c>
      <c r="Z310" s="242" t="str">
        <f t="shared" si="288"/>
        <v/>
      </c>
      <c r="AA310" s="242" t="str">
        <f t="shared" si="281"/>
        <v/>
      </c>
      <c r="AB310" s="242" t="str">
        <f t="shared" si="289"/>
        <v/>
      </c>
      <c r="AC310" s="242" t="str">
        <f t="shared" si="290"/>
        <v/>
      </c>
      <c r="AD310" s="242" t="str">
        <f t="shared" si="252"/>
        <v/>
      </c>
      <c r="AE310" s="242" t="str">
        <f t="shared" si="253"/>
        <v/>
      </c>
      <c r="AF310" s="242" t="str">
        <f t="shared" si="254"/>
        <v/>
      </c>
      <c r="AG310" s="242"/>
      <c r="AH310" s="243" t="str">
        <f t="shared" si="291"/>
        <v/>
      </c>
      <c r="AI310" s="243" t="str">
        <f t="shared" si="292"/>
        <v/>
      </c>
      <c r="BG310" s="246">
        <f t="shared" si="255"/>
        <v>0</v>
      </c>
      <c r="BH310" s="243">
        <f t="shared" si="256"/>
        <v>0</v>
      </c>
      <c r="BI310" s="243">
        <f t="shared" si="257"/>
        <v>0</v>
      </c>
      <c r="BJ310" s="243">
        <f t="shared" si="258"/>
        <v>0</v>
      </c>
      <c r="BK310" s="347">
        <f t="shared" si="259"/>
        <v>0</v>
      </c>
      <c r="BL310" s="247">
        <f t="shared" si="260"/>
        <v>0</v>
      </c>
      <c r="BM310" s="244">
        <f t="shared" si="261"/>
        <v>0</v>
      </c>
      <c r="BN310" s="244">
        <f t="shared" si="262"/>
        <v>0</v>
      </c>
      <c r="BO310" s="248">
        <f t="shared" si="263"/>
        <v>0</v>
      </c>
      <c r="BP310" s="249">
        <f t="shared" si="264"/>
        <v>0</v>
      </c>
      <c r="BQ310" s="244">
        <f t="shared" si="265"/>
        <v>0</v>
      </c>
      <c r="BR310" s="244">
        <f t="shared" si="266"/>
        <v>0</v>
      </c>
      <c r="BS310" s="250">
        <f t="shared" si="267"/>
        <v>0</v>
      </c>
      <c r="BT310" s="251" t="str">
        <f t="shared" si="268"/>
        <v/>
      </c>
      <c r="BU310" s="346">
        <f t="shared" si="269"/>
        <v>0</v>
      </c>
      <c r="BV310" s="346">
        <f t="shared" si="270"/>
        <v>0</v>
      </c>
      <c r="BW310" s="346">
        <f t="shared" si="271"/>
        <v>0</v>
      </c>
      <c r="BX310" s="348">
        <f t="shared" si="272"/>
        <v>0</v>
      </c>
      <c r="BY310" s="247">
        <f t="shared" si="273"/>
        <v>0</v>
      </c>
      <c r="BZ310" s="244">
        <f t="shared" si="274"/>
        <v>0</v>
      </c>
      <c r="CA310" s="244">
        <f t="shared" si="275"/>
        <v>0</v>
      </c>
      <c r="CB310" s="248">
        <f t="shared" si="276"/>
        <v>0</v>
      </c>
      <c r="CC310" s="247">
        <f t="shared" si="277"/>
        <v>0</v>
      </c>
      <c r="CD310" s="244">
        <f t="shared" si="278"/>
        <v>0</v>
      </c>
      <c r="CE310" s="244">
        <f t="shared" si="279"/>
        <v>0</v>
      </c>
      <c r="CF310" s="244">
        <f t="shared" si="280"/>
        <v>0</v>
      </c>
    </row>
    <row r="311" spans="1:84" ht="20.100000000000001" customHeight="1" x14ac:dyDescent="0.15">
      <c r="A311" s="238">
        <v>308</v>
      </c>
      <c r="B311" s="239">
        <v>308</v>
      </c>
      <c r="C311" s="240" t="str">
        <f t="shared" si="282"/>
        <v>S</v>
      </c>
      <c r="D311" s="241"/>
      <c r="E311" s="242" t="str">
        <f>IF(D311="","",COUNTIF($D$4:D311,D311))</f>
        <v/>
      </c>
      <c r="F311" s="306" t="str">
        <f>IF(D311="","",VLOOKUP(D311,'様式A-2'!$B$10:$E$438,4,0))</f>
        <v/>
      </c>
      <c r="G311" s="242"/>
      <c r="H311" s="242"/>
      <c r="I311" s="242"/>
      <c r="J311" s="242"/>
      <c r="K311" s="242">
        <f t="shared" si="283"/>
        <v>0</v>
      </c>
      <c r="L311" s="342"/>
      <c r="M311" s="342"/>
      <c r="N311" s="342"/>
      <c r="O311" s="342"/>
      <c r="P311" s="384"/>
      <c r="Q311" s="243">
        <f t="shared" si="293"/>
        <v>0</v>
      </c>
      <c r="R311" s="244">
        <f t="shared" si="284"/>
        <v>0</v>
      </c>
      <c r="S311" s="244" t="str">
        <f t="shared" si="285"/>
        <v/>
      </c>
      <c r="T311" s="242"/>
      <c r="U311" s="242" t="str">
        <f t="shared" si="286"/>
        <v/>
      </c>
      <c r="V311" s="242" t="str">
        <f t="shared" si="294"/>
        <v/>
      </c>
      <c r="W311" s="242"/>
      <c r="X311" s="242"/>
      <c r="Y311" s="242" t="str">
        <f t="shared" si="287"/>
        <v/>
      </c>
      <c r="Z311" s="242" t="str">
        <f t="shared" si="288"/>
        <v/>
      </c>
      <c r="AA311" s="242" t="str">
        <f t="shared" si="281"/>
        <v/>
      </c>
      <c r="AB311" s="242" t="str">
        <f t="shared" si="289"/>
        <v/>
      </c>
      <c r="AC311" s="242" t="str">
        <f t="shared" si="290"/>
        <v/>
      </c>
      <c r="AD311" s="242" t="str">
        <f t="shared" si="252"/>
        <v/>
      </c>
      <c r="AE311" s="242" t="str">
        <f t="shared" si="253"/>
        <v/>
      </c>
      <c r="AF311" s="242" t="str">
        <f t="shared" si="254"/>
        <v/>
      </c>
      <c r="AG311" s="242"/>
      <c r="AH311" s="243" t="str">
        <f t="shared" si="291"/>
        <v/>
      </c>
      <c r="AI311" s="243" t="str">
        <f t="shared" si="292"/>
        <v/>
      </c>
      <c r="BG311" s="246">
        <f t="shared" si="255"/>
        <v>0</v>
      </c>
      <c r="BH311" s="243">
        <f t="shared" si="256"/>
        <v>0</v>
      </c>
      <c r="BI311" s="243">
        <f t="shared" si="257"/>
        <v>0</v>
      </c>
      <c r="BJ311" s="243">
        <f t="shared" si="258"/>
        <v>0</v>
      </c>
      <c r="BK311" s="347">
        <f t="shared" si="259"/>
        <v>0</v>
      </c>
      <c r="BL311" s="247">
        <f t="shared" si="260"/>
        <v>0</v>
      </c>
      <c r="BM311" s="244">
        <f t="shared" si="261"/>
        <v>0</v>
      </c>
      <c r="BN311" s="244">
        <f t="shared" si="262"/>
        <v>0</v>
      </c>
      <c r="BO311" s="248">
        <f t="shared" si="263"/>
        <v>0</v>
      </c>
      <c r="BP311" s="249">
        <f t="shared" si="264"/>
        <v>0</v>
      </c>
      <c r="BQ311" s="244">
        <f t="shared" si="265"/>
        <v>0</v>
      </c>
      <c r="BR311" s="244">
        <f t="shared" si="266"/>
        <v>0</v>
      </c>
      <c r="BS311" s="250">
        <f t="shared" si="267"/>
        <v>0</v>
      </c>
      <c r="BT311" s="251" t="str">
        <f t="shared" si="268"/>
        <v/>
      </c>
      <c r="BU311" s="346">
        <f t="shared" si="269"/>
        <v>0</v>
      </c>
      <c r="BV311" s="346">
        <f t="shared" si="270"/>
        <v>0</v>
      </c>
      <c r="BW311" s="346">
        <f t="shared" si="271"/>
        <v>0</v>
      </c>
      <c r="BX311" s="348">
        <f t="shared" si="272"/>
        <v>0</v>
      </c>
      <c r="BY311" s="247">
        <f t="shared" si="273"/>
        <v>0</v>
      </c>
      <c r="BZ311" s="244">
        <f t="shared" si="274"/>
        <v>0</v>
      </c>
      <c r="CA311" s="244">
        <f t="shared" si="275"/>
        <v>0</v>
      </c>
      <c r="CB311" s="248">
        <f t="shared" si="276"/>
        <v>0</v>
      </c>
      <c r="CC311" s="247">
        <f t="shared" si="277"/>
        <v>0</v>
      </c>
      <c r="CD311" s="244">
        <f t="shared" si="278"/>
        <v>0</v>
      </c>
      <c r="CE311" s="244">
        <f t="shared" si="279"/>
        <v>0</v>
      </c>
      <c r="CF311" s="244">
        <f t="shared" si="280"/>
        <v>0</v>
      </c>
    </row>
    <row r="312" spans="1:84" ht="20.100000000000001" customHeight="1" x14ac:dyDescent="0.15">
      <c r="A312" s="238">
        <v>309</v>
      </c>
      <c r="B312" s="239">
        <v>309</v>
      </c>
      <c r="C312" s="240" t="str">
        <f t="shared" si="282"/>
        <v>S</v>
      </c>
      <c r="D312" s="241"/>
      <c r="E312" s="242" t="str">
        <f>IF(D312="","",COUNTIF($D$4:D312,D312))</f>
        <v/>
      </c>
      <c r="F312" s="306" t="str">
        <f>IF(D312="","",VLOOKUP(D312,'様式A-2'!$B$10:$E$438,4,0))</f>
        <v/>
      </c>
      <c r="G312" s="242"/>
      <c r="H312" s="242"/>
      <c r="I312" s="242"/>
      <c r="J312" s="242"/>
      <c r="K312" s="242">
        <f t="shared" si="283"/>
        <v>0</v>
      </c>
      <c r="L312" s="342"/>
      <c r="M312" s="342"/>
      <c r="N312" s="342"/>
      <c r="O312" s="342"/>
      <c r="P312" s="384"/>
      <c r="Q312" s="243">
        <f t="shared" si="293"/>
        <v>0</v>
      </c>
      <c r="R312" s="244">
        <f t="shared" si="284"/>
        <v>0</v>
      </c>
      <c r="S312" s="244" t="str">
        <f t="shared" si="285"/>
        <v/>
      </c>
      <c r="T312" s="242"/>
      <c r="U312" s="242" t="str">
        <f t="shared" si="286"/>
        <v/>
      </c>
      <c r="V312" s="242" t="str">
        <f t="shared" si="294"/>
        <v/>
      </c>
      <c r="W312" s="242"/>
      <c r="X312" s="242"/>
      <c r="Y312" s="242" t="str">
        <f t="shared" si="287"/>
        <v/>
      </c>
      <c r="Z312" s="242" t="str">
        <f t="shared" si="288"/>
        <v/>
      </c>
      <c r="AA312" s="242" t="str">
        <f t="shared" si="281"/>
        <v/>
      </c>
      <c r="AB312" s="242" t="str">
        <f t="shared" si="289"/>
        <v/>
      </c>
      <c r="AC312" s="242" t="str">
        <f t="shared" si="290"/>
        <v/>
      </c>
      <c r="AD312" s="242" t="str">
        <f t="shared" si="252"/>
        <v/>
      </c>
      <c r="AE312" s="242" t="str">
        <f t="shared" si="253"/>
        <v/>
      </c>
      <c r="AF312" s="242" t="str">
        <f t="shared" si="254"/>
        <v/>
      </c>
      <c r="AG312" s="242"/>
      <c r="AH312" s="243" t="str">
        <f t="shared" si="291"/>
        <v/>
      </c>
      <c r="AI312" s="243" t="str">
        <f t="shared" si="292"/>
        <v/>
      </c>
      <c r="BG312" s="246">
        <f t="shared" si="255"/>
        <v>0</v>
      </c>
      <c r="BH312" s="243">
        <f t="shared" si="256"/>
        <v>0</v>
      </c>
      <c r="BI312" s="243">
        <f t="shared" si="257"/>
        <v>0</v>
      </c>
      <c r="BJ312" s="243">
        <f t="shared" si="258"/>
        <v>0</v>
      </c>
      <c r="BK312" s="347">
        <f t="shared" si="259"/>
        <v>0</v>
      </c>
      <c r="BL312" s="247">
        <f t="shared" si="260"/>
        <v>0</v>
      </c>
      <c r="BM312" s="244">
        <f t="shared" si="261"/>
        <v>0</v>
      </c>
      <c r="BN312" s="244">
        <f t="shared" si="262"/>
        <v>0</v>
      </c>
      <c r="BO312" s="248">
        <f t="shared" si="263"/>
        <v>0</v>
      </c>
      <c r="BP312" s="249">
        <f t="shared" si="264"/>
        <v>0</v>
      </c>
      <c r="BQ312" s="244">
        <f t="shared" si="265"/>
        <v>0</v>
      </c>
      <c r="BR312" s="244">
        <f t="shared" si="266"/>
        <v>0</v>
      </c>
      <c r="BS312" s="250">
        <f t="shared" si="267"/>
        <v>0</v>
      </c>
      <c r="BT312" s="251" t="str">
        <f t="shared" si="268"/>
        <v/>
      </c>
      <c r="BU312" s="346">
        <f t="shared" si="269"/>
        <v>0</v>
      </c>
      <c r="BV312" s="346">
        <f t="shared" si="270"/>
        <v>0</v>
      </c>
      <c r="BW312" s="346">
        <f t="shared" si="271"/>
        <v>0</v>
      </c>
      <c r="BX312" s="348">
        <f t="shared" si="272"/>
        <v>0</v>
      </c>
      <c r="BY312" s="247">
        <f t="shared" si="273"/>
        <v>0</v>
      </c>
      <c r="BZ312" s="244">
        <f t="shared" si="274"/>
        <v>0</v>
      </c>
      <c r="CA312" s="244">
        <f t="shared" si="275"/>
        <v>0</v>
      </c>
      <c r="CB312" s="248">
        <f t="shared" si="276"/>
        <v>0</v>
      </c>
      <c r="CC312" s="247">
        <f t="shared" si="277"/>
        <v>0</v>
      </c>
      <c r="CD312" s="244">
        <f t="shared" si="278"/>
        <v>0</v>
      </c>
      <c r="CE312" s="244">
        <f t="shared" si="279"/>
        <v>0</v>
      </c>
      <c r="CF312" s="244">
        <f t="shared" si="280"/>
        <v>0</v>
      </c>
    </row>
    <row r="313" spans="1:84" ht="20.100000000000001" customHeight="1" x14ac:dyDescent="0.15">
      <c r="A313" s="238">
        <v>310</v>
      </c>
      <c r="B313" s="239">
        <v>310</v>
      </c>
      <c r="C313" s="240" t="str">
        <f t="shared" si="282"/>
        <v>S</v>
      </c>
      <c r="D313" s="241"/>
      <c r="E313" s="242" t="str">
        <f>IF(D313="","",COUNTIF($D$4:D313,D313))</f>
        <v/>
      </c>
      <c r="F313" s="306" t="str">
        <f>IF(D313="","",VLOOKUP(D313,'様式A-2'!$B$10:$E$438,4,0))</f>
        <v/>
      </c>
      <c r="G313" s="242"/>
      <c r="H313" s="242"/>
      <c r="I313" s="242"/>
      <c r="J313" s="242"/>
      <c r="K313" s="242">
        <f t="shared" si="283"/>
        <v>0</v>
      </c>
      <c r="L313" s="342"/>
      <c r="M313" s="342"/>
      <c r="N313" s="342"/>
      <c r="O313" s="342"/>
      <c r="P313" s="384"/>
      <c r="Q313" s="243">
        <f t="shared" si="293"/>
        <v>0</v>
      </c>
      <c r="R313" s="244">
        <f t="shared" si="284"/>
        <v>0</v>
      </c>
      <c r="S313" s="244" t="str">
        <f t="shared" si="285"/>
        <v/>
      </c>
      <c r="T313" s="242"/>
      <c r="U313" s="242" t="str">
        <f t="shared" si="286"/>
        <v/>
      </c>
      <c r="V313" s="242" t="str">
        <f t="shared" si="294"/>
        <v/>
      </c>
      <c r="W313" s="242"/>
      <c r="X313" s="242"/>
      <c r="Y313" s="242" t="str">
        <f t="shared" si="287"/>
        <v/>
      </c>
      <c r="Z313" s="242" t="str">
        <f t="shared" si="288"/>
        <v/>
      </c>
      <c r="AA313" s="242" t="str">
        <f t="shared" si="281"/>
        <v/>
      </c>
      <c r="AB313" s="242" t="str">
        <f t="shared" si="289"/>
        <v/>
      </c>
      <c r="AC313" s="242" t="str">
        <f t="shared" si="290"/>
        <v/>
      </c>
      <c r="AD313" s="242" t="str">
        <f t="shared" si="252"/>
        <v/>
      </c>
      <c r="AE313" s="242" t="str">
        <f t="shared" si="253"/>
        <v/>
      </c>
      <c r="AF313" s="242" t="str">
        <f t="shared" si="254"/>
        <v/>
      </c>
      <c r="AG313" s="242"/>
      <c r="AH313" s="243" t="str">
        <f t="shared" si="291"/>
        <v/>
      </c>
      <c r="AI313" s="243" t="str">
        <f t="shared" si="292"/>
        <v/>
      </c>
      <c r="BG313" s="246">
        <f t="shared" si="255"/>
        <v>0</v>
      </c>
      <c r="BH313" s="243">
        <f t="shared" si="256"/>
        <v>0</v>
      </c>
      <c r="BI313" s="243">
        <f t="shared" si="257"/>
        <v>0</v>
      </c>
      <c r="BJ313" s="243">
        <f t="shared" si="258"/>
        <v>0</v>
      </c>
      <c r="BK313" s="347">
        <f t="shared" si="259"/>
        <v>0</v>
      </c>
      <c r="BL313" s="247">
        <f t="shared" si="260"/>
        <v>0</v>
      </c>
      <c r="BM313" s="244">
        <f t="shared" si="261"/>
        <v>0</v>
      </c>
      <c r="BN313" s="244">
        <f t="shared" si="262"/>
        <v>0</v>
      </c>
      <c r="BO313" s="248">
        <f t="shared" si="263"/>
        <v>0</v>
      </c>
      <c r="BP313" s="249">
        <f t="shared" si="264"/>
        <v>0</v>
      </c>
      <c r="BQ313" s="244">
        <f t="shared" si="265"/>
        <v>0</v>
      </c>
      <c r="BR313" s="244">
        <f t="shared" si="266"/>
        <v>0</v>
      </c>
      <c r="BS313" s="250">
        <f t="shared" si="267"/>
        <v>0</v>
      </c>
      <c r="BT313" s="251" t="str">
        <f t="shared" si="268"/>
        <v/>
      </c>
      <c r="BU313" s="346">
        <f t="shared" si="269"/>
        <v>0</v>
      </c>
      <c r="BV313" s="346">
        <f t="shared" si="270"/>
        <v>0</v>
      </c>
      <c r="BW313" s="346">
        <f t="shared" si="271"/>
        <v>0</v>
      </c>
      <c r="BX313" s="348">
        <f t="shared" si="272"/>
        <v>0</v>
      </c>
      <c r="BY313" s="247">
        <f t="shared" si="273"/>
        <v>0</v>
      </c>
      <c r="BZ313" s="244">
        <f t="shared" si="274"/>
        <v>0</v>
      </c>
      <c r="CA313" s="244">
        <f t="shared" si="275"/>
        <v>0</v>
      </c>
      <c r="CB313" s="248">
        <f t="shared" si="276"/>
        <v>0</v>
      </c>
      <c r="CC313" s="247">
        <f t="shared" si="277"/>
        <v>0</v>
      </c>
      <c r="CD313" s="244">
        <f t="shared" si="278"/>
        <v>0</v>
      </c>
      <c r="CE313" s="244">
        <f t="shared" si="279"/>
        <v>0</v>
      </c>
      <c r="CF313" s="244">
        <f t="shared" si="280"/>
        <v>0</v>
      </c>
    </row>
    <row r="314" spans="1:84" ht="20.100000000000001" customHeight="1" x14ac:dyDescent="0.15">
      <c r="A314" s="238">
        <v>311</v>
      </c>
      <c r="B314" s="239">
        <v>311</v>
      </c>
      <c r="C314" s="240" t="str">
        <f t="shared" si="282"/>
        <v>S</v>
      </c>
      <c r="D314" s="241"/>
      <c r="E314" s="242" t="str">
        <f>IF(D314="","",COUNTIF($D$4:D314,D314))</f>
        <v/>
      </c>
      <c r="F314" s="306" t="str">
        <f>IF(D314="","",VLOOKUP(D314,'様式A-2'!$B$10:$E$438,4,0))</f>
        <v/>
      </c>
      <c r="G314" s="242"/>
      <c r="H314" s="242"/>
      <c r="I314" s="242"/>
      <c r="J314" s="242"/>
      <c r="K314" s="242">
        <f t="shared" si="283"/>
        <v>0</v>
      </c>
      <c r="L314" s="342"/>
      <c r="M314" s="342"/>
      <c r="N314" s="342"/>
      <c r="O314" s="342"/>
      <c r="P314" s="384"/>
      <c r="Q314" s="243">
        <f t="shared" si="293"/>
        <v>0</v>
      </c>
      <c r="R314" s="244">
        <f t="shared" si="284"/>
        <v>0</v>
      </c>
      <c r="S314" s="244" t="str">
        <f t="shared" si="285"/>
        <v/>
      </c>
      <c r="T314" s="242"/>
      <c r="U314" s="242" t="str">
        <f t="shared" si="286"/>
        <v/>
      </c>
      <c r="V314" s="242" t="str">
        <f t="shared" si="294"/>
        <v/>
      </c>
      <c r="W314" s="242"/>
      <c r="X314" s="242"/>
      <c r="Y314" s="242" t="str">
        <f t="shared" si="287"/>
        <v/>
      </c>
      <c r="Z314" s="242" t="str">
        <f t="shared" si="288"/>
        <v/>
      </c>
      <c r="AA314" s="242" t="str">
        <f t="shared" si="281"/>
        <v/>
      </c>
      <c r="AB314" s="242" t="str">
        <f t="shared" si="289"/>
        <v/>
      </c>
      <c r="AC314" s="242" t="str">
        <f t="shared" si="290"/>
        <v/>
      </c>
      <c r="AD314" s="242" t="str">
        <f t="shared" ref="AD314:AD377" si="295">IF(D314="","",IF(P314="叩き落し",P314,IF(T314="新規確認","－",INDEX($AM$4:$AQ$38,MATCH(K314,$AL$4:$AL$38,0),MATCH(X314,$AM$3:$AQ$3,0)))))</f>
        <v/>
      </c>
      <c r="AE314" s="242" t="str">
        <f t="shared" ref="AE314:AE377" si="296">IF(D314="","",INDEX($AT$4:$AX$38,MATCH(K314,$AS$4:$AS$38,0),MATCH(X314,$AT$3:$AX$3,0)))</f>
        <v/>
      </c>
      <c r="AF314" s="242" t="str">
        <f t="shared" ref="AF314:AF377" si="297">IF(D314="","",INDEX($BA$4:$BE$38,MATCH(K314,$AZ$4:$AZ$38,0),MATCH(X314,$BA$3:$BE$3,0)))</f>
        <v/>
      </c>
      <c r="AG314" s="242"/>
      <c r="AH314" s="243" t="str">
        <f t="shared" si="291"/>
        <v/>
      </c>
      <c r="AI314" s="243" t="str">
        <f t="shared" si="292"/>
        <v/>
      </c>
      <c r="BG314" s="246">
        <f t="shared" si="255"/>
        <v>0</v>
      </c>
      <c r="BH314" s="243">
        <f t="shared" si="256"/>
        <v>0</v>
      </c>
      <c r="BI314" s="243">
        <f t="shared" si="257"/>
        <v>0</v>
      </c>
      <c r="BJ314" s="243">
        <f t="shared" si="258"/>
        <v>0</v>
      </c>
      <c r="BK314" s="347">
        <f t="shared" si="259"/>
        <v>0</v>
      </c>
      <c r="BL314" s="247">
        <f t="shared" si="260"/>
        <v>0</v>
      </c>
      <c r="BM314" s="244">
        <f t="shared" si="261"/>
        <v>0</v>
      </c>
      <c r="BN314" s="244">
        <f t="shared" si="262"/>
        <v>0</v>
      </c>
      <c r="BO314" s="248">
        <f t="shared" si="263"/>
        <v>0</v>
      </c>
      <c r="BP314" s="249">
        <f t="shared" si="264"/>
        <v>0</v>
      </c>
      <c r="BQ314" s="244">
        <f t="shared" si="265"/>
        <v>0</v>
      </c>
      <c r="BR314" s="244">
        <f t="shared" si="266"/>
        <v>0</v>
      </c>
      <c r="BS314" s="250">
        <f t="shared" si="267"/>
        <v>0</v>
      </c>
      <c r="BT314" s="251" t="str">
        <f t="shared" si="268"/>
        <v/>
      </c>
      <c r="BU314" s="346">
        <f t="shared" si="269"/>
        <v>0</v>
      </c>
      <c r="BV314" s="346">
        <f t="shared" si="270"/>
        <v>0</v>
      </c>
      <c r="BW314" s="346">
        <f t="shared" si="271"/>
        <v>0</v>
      </c>
      <c r="BX314" s="348">
        <f t="shared" si="272"/>
        <v>0</v>
      </c>
      <c r="BY314" s="247">
        <f t="shared" si="273"/>
        <v>0</v>
      </c>
      <c r="BZ314" s="244">
        <f t="shared" si="274"/>
        <v>0</v>
      </c>
      <c r="CA314" s="244">
        <f t="shared" si="275"/>
        <v>0</v>
      </c>
      <c r="CB314" s="248">
        <f t="shared" si="276"/>
        <v>0</v>
      </c>
      <c r="CC314" s="247">
        <f t="shared" si="277"/>
        <v>0</v>
      </c>
      <c r="CD314" s="244">
        <f t="shared" si="278"/>
        <v>0</v>
      </c>
      <c r="CE314" s="244">
        <f t="shared" si="279"/>
        <v>0</v>
      </c>
      <c r="CF314" s="244">
        <f t="shared" si="280"/>
        <v>0</v>
      </c>
    </row>
    <row r="315" spans="1:84" ht="20.100000000000001" customHeight="1" x14ac:dyDescent="0.15">
      <c r="A315" s="238">
        <v>312</v>
      </c>
      <c r="B315" s="239">
        <v>312</v>
      </c>
      <c r="C315" s="240" t="str">
        <f t="shared" si="282"/>
        <v>S</v>
      </c>
      <c r="D315" s="241"/>
      <c r="E315" s="242" t="str">
        <f>IF(D315="","",COUNTIF($D$4:D315,D315))</f>
        <v/>
      </c>
      <c r="F315" s="306" t="str">
        <f>IF(D315="","",VLOOKUP(D315,'様式A-2'!$B$10:$E$438,4,0))</f>
        <v/>
      </c>
      <c r="G315" s="242"/>
      <c r="H315" s="242"/>
      <c r="I315" s="242"/>
      <c r="J315" s="242"/>
      <c r="K315" s="242">
        <f t="shared" si="283"/>
        <v>0</v>
      </c>
      <c r="L315" s="342"/>
      <c r="M315" s="342"/>
      <c r="N315" s="342"/>
      <c r="O315" s="342"/>
      <c r="P315" s="384"/>
      <c r="Q315" s="243">
        <f t="shared" si="293"/>
        <v>0</v>
      </c>
      <c r="R315" s="244">
        <f t="shared" si="284"/>
        <v>0</v>
      </c>
      <c r="S315" s="244" t="str">
        <f t="shared" si="285"/>
        <v/>
      </c>
      <c r="T315" s="242"/>
      <c r="U315" s="242" t="str">
        <f t="shared" si="286"/>
        <v/>
      </c>
      <c r="V315" s="242" t="str">
        <f t="shared" si="294"/>
        <v/>
      </c>
      <c r="W315" s="242"/>
      <c r="X315" s="242"/>
      <c r="Y315" s="242" t="str">
        <f t="shared" si="287"/>
        <v/>
      </c>
      <c r="Z315" s="242" t="str">
        <f t="shared" si="288"/>
        <v/>
      </c>
      <c r="AA315" s="242" t="str">
        <f t="shared" si="281"/>
        <v/>
      </c>
      <c r="AB315" s="242" t="str">
        <f t="shared" si="289"/>
        <v/>
      </c>
      <c r="AC315" s="242" t="str">
        <f t="shared" si="290"/>
        <v/>
      </c>
      <c r="AD315" s="242" t="str">
        <f t="shared" si="295"/>
        <v/>
      </c>
      <c r="AE315" s="242" t="str">
        <f t="shared" si="296"/>
        <v/>
      </c>
      <c r="AF315" s="242" t="str">
        <f t="shared" si="297"/>
        <v/>
      </c>
      <c r="AG315" s="242"/>
      <c r="AH315" s="243" t="str">
        <f t="shared" si="291"/>
        <v/>
      </c>
      <c r="AI315" s="243" t="str">
        <f t="shared" si="292"/>
        <v/>
      </c>
      <c r="BG315" s="246">
        <f t="shared" si="255"/>
        <v>0</v>
      </c>
      <c r="BH315" s="243">
        <f t="shared" si="256"/>
        <v>0</v>
      </c>
      <c r="BI315" s="243">
        <f t="shared" si="257"/>
        <v>0</v>
      </c>
      <c r="BJ315" s="243">
        <f t="shared" si="258"/>
        <v>0</v>
      </c>
      <c r="BK315" s="347">
        <f t="shared" si="259"/>
        <v>0</v>
      </c>
      <c r="BL315" s="247">
        <f t="shared" si="260"/>
        <v>0</v>
      </c>
      <c r="BM315" s="244">
        <f t="shared" si="261"/>
        <v>0</v>
      </c>
      <c r="BN315" s="244">
        <f t="shared" si="262"/>
        <v>0</v>
      </c>
      <c r="BO315" s="248">
        <f t="shared" si="263"/>
        <v>0</v>
      </c>
      <c r="BP315" s="249">
        <f t="shared" si="264"/>
        <v>0</v>
      </c>
      <c r="BQ315" s="244">
        <f t="shared" si="265"/>
        <v>0</v>
      </c>
      <c r="BR315" s="244">
        <f t="shared" si="266"/>
        <v>0</v>
      </c>
      <c r="BS315" s="250">
        <f t="shared" si="267"/>
        <v>0</v>
      </c>
      <c r="BT315" s="251" t="str">
        <f t="shared" si="268"/>
        <v/>
      </c>
      <c r="BU315" s="346">
        <f t="shared" si="269"/>
        <v>0</v>
      </c>
      <c r="BV315" s="346">
        <f t="shared" si="270"/>
        <v>0</v>
      </c>
      <c r="BW315" s="346">
        <f t="shared" si="271"/>
        <v>0</v>
      </c>
      <c r="BX315" s="348">
        <f t="shared" si="272"/>
        <v>0</v>
      </c>
      <c r="BY315" s="247">
        <f t="shared" si="273"/>
        <v>0</v>
      </c>
      <c r="BZ315" s="244">
        <f t="shared" si="274"/>
        <v>0</v>
      </c>
      <c r="CA315" s="244">
        <f t="shared" si="275"/>
        <v>0</v>
      </c>
      <c r="CB315" s="248">
        <f t="shared" si="276"/>
        <v>0</v>
      </c>
      <c r="CC315" s="247">
        <f t="shared" si="277"/>
        <v>0</v>
      </c>
      <c r="CD315" s="244">
        <f t="shared" si="278"/>
        <v>0</v>
      </c>
      <c r="CE315" s="244">
        <f t="shared" si="279"/>
        <v>0</v>
      </c>
      <c r="CF315" s="244">
        <f t="shared" si="280"/>
        <v>0</v>
      </c>
    </row>
    <row r="316" spans="1:84" ht="20.100000000000001" customHeight="1" x14ac:dyDescent="0.15">
      <c r="A316" s="238">
        <v>313</v>
      </c>
      <c r="B316" s="239">
        <v>313</v>
      </c>
      <c r="C316" s="240" t="str">
        <f t="shared" si="282"/>
        <v>S</v>
      </c>
      <c r="D316" s="241"/>
      <c r="E316" s="242" t="str">
        <f>IF(D316="","",COUNTIF($D$4:D316,D316))</f>
        <v/>
      </c>
      <c r="F316" s="306" t="str">
        <f>IF(D316="","",VLOOKUP(D316,'様式A-2'!$B$10:$E$438,4,0))</f>
        <v/>
      </c>
      <c r="G316" s="242"/>
      <c r="H316" s="242"/>
      <c r="I316" s="242"/>
      <c r="J316" s="242"/>
      <c r="K316" s="242">
        <f t="shared" si="283"/>
        <v>0</v>
      </c>
      <c r="L316" s="342"/>
      <c r="M316" s="342"/>
      <c r="N316" s="342"/>
      <c r="O316" s="342"/>
      <c r="P316" s="384"/>
      <c r="Q316" s="243">
        <f t="shared" si="293"/>
        <v>0</v>
      </c>
      <c r="R316" s="244">
        <f t="shared" si="284"/>
        <v>0</v>
      </c>
      <c r="S316" s="244" t="str">
        <f t="shared" si="285"/>
        <v/>
      </c>
      <c r="T316" s="242"/>
      <c r="U316" s="242" t="str">
        <f t="shared" si="286"/>
        <v/>
      </c>
      <c r="V316" s="242" t="str">
        <f t="shared" si="294"/>
        <v/>
      </c>
      <c r="W316" s="242"/>
      <c r="X316" s="242"/>
      <c r="Y316" s="242" t="str">
        <f t="shared" si="287"/>
        <v/>
      </c>
      <c r="Z316" s="242" t="str">
        <f t="shared" si="288"/>
        <v/>
      </c>
      <c r="AA316" s="242" t="str">
        <f t="shared" si="281"/>
        <v/>
      </c>
      <c r="AB316" s="242" t="str">
        <f t="shared" si="289"/>
        <v/>
      </c>
      <c r="AC316" s="242" t="str">
        <f t="shared" si="290"/>
        <v/>
      </c>
      <c r="AD316" s="242" t="str">
        <f t="shared" si="295"/>
        <v/>
      </c>
      <c r="AE316" s="242" t="str">
        <f t="shared" si="296"/>
        <v/>
      </c>
      <c r="AF316" s="242" t="str">
        <f t="shared" si="297"/>
        <v/>
      </c>
      <c r="AG316" s="242"/>
      <c r="AH316" s="243" t="str">
        <f t="shared" si="291"/>
        <v/>
      </c>
      <c r="AI316" s="243" t="str">
        <f t="shared" si="292"/>
        <v/>
      </c>
      <c r="BG316" s="246">
        <f t="shared" si="255"/>
        <v>0</v>
      </c>
      <c r="BH316" s="243">
        <f t="shared" si="256"/>
        <v>0</v>
      </c>
      <c r="BI316" s="243">
        <f t="shared" si="257"/>
        <v>0</v>
      </c>
      <c r="BJ316" s="243">
        <f t="shared" si="258"/>
        <v>0</v>
      </c>
      <c r="BK316" s="347">
        <f t="shared" si="259"/>
        <v>0</v>
      </c>
      <c r="BL316" s="247">
        <f t="shared" si="260"/>
        <v>0</v>
      </c>
      <c r="BM316" s="244">
        <f t="shared" si="261"/>
        <v>0</v>
      </c>
      <c r="BN316" s="244">
        <f t="shared" si="262"/>
        <v>0</v>
      </c>
      <c r="BO316" s="248">
        <f t="shared" si="263"/>
        <v>0</v>
      </c>
      <c r="BP316" s="249">
        <f t="shared" si="264"/>
        <v>0</v>
      </c>
      <c r="BQ316" s="244">
        <f t="shared" si="265"/>
        <v>0</v>
      </c>
      <c r="BR316" s="244">
        <f t="shared" si="266"/>
        <v>0</v>
      </c>
      <c r="BS316" s="250">
        <f t="shared" si="267"/>
        <v>0</v>
      </c>
      <c r="BT316" s="251" t="str">
        <f t="shared" si="268"/>
        <v/>
      </c>
      <c r="BU316" s="346">
        <f t="shared" si="269"/>
        <v>0</v>
      </c>
      <c r="BV316" s="346">
        <f t="shared" si="270"/>
        <v>0</v>
      </c>
      <c r="BW316" s="346">
        <f t="shared" si="271"/>
        <v>0</v>
      </c>
      <c r="BX316" s="348">
        <f t="shared" si="272"/>
        <v>0</v>
      </c>
      <c r="BY316" s="247">
        <f t="shared" si="273"/>
        <v>0</v>
      </c>
      <c r="BZ316" s="244">
        <f t="shared" si="274"/>
        <v>0</v>
      </c>
      <c r="CA316" s="244">
        <f t="shared" si="275"/>
        <v>0</v>
      </c>
      <c r="CB316" s="248">
        <f t="shared" si="276"/>
        <v>0</v>
      </c>
      <c r="CC316" s="247">
        <f t="shared" si="277"/>
        <v>0</v>
      </c>
      <c r="CD316" s="244">
        <f t="shared" si="278"/>
        <v>0</v>
      </c>
      <c r="CE316" s="244">
        <f t="shared" si="279"/>
        <v>0</v>
      </c>
      <c r="CF316" s="244">
        <f t="shared" si="280"/>
        <v>0</v>
      </c>
    </row>
    <row r="317" spans="1:84" ht="20.100000000000001" customHeight="1" x14ac:dyDescent="0.15">
      <c r="A317" s="238">
        <v>314</v>
      </c>
      <c r="B317" s="239">
        <v>314</v>
      </c>
      <c r="C317" s="240" t="str">
        <f t="shared" si="282"/>
        <v>S</v>
      </c>
      <c r="D317" s="241"/>
      <c r="E317" s="242" t="str">
        <f>IF(D317="","",COUNTIF($D$4:D317,D317))</f>
        <v/>
      </c>
      <c r="F317" s="306" t="str">
        <f>IF(D317="","",VLOOKUP(D317,'様式A-2'!$B$10:$E$438,4,0))</f>
        <v/>
      </c>
      <c r="G317" s="242"/>
      <c r="H317" s="242"/>
      <c r="I317" s="242"/>
      <c r="J317" s="242"/>
      <c r="K317" s="242">
        <f t="shared" si="283"/>
        <v>0</v>
      </c>
      <c r="L317" s="342"/>
      <c r="M317" s="342"/>
      <c r="N317" s="342"/>
      <c r="O317" s="342"/>
      <c r="P317" s="384"/>
      <c r="Q317" s="243">
        <f t="shared" si="293"/>
        <v>0</v>
      </c>
      <c r="R317" s="244">
        <f t="shared" si="284"/>
        <v>0</v>
      </c>
      <c r="S317" s="244" t="str">
        <f t="shared" si="285"/>
        <v/>
      </c>
      <c r="T317" s="242"/>
      <c r="U317" s="242" t="str">
        <f t="shared" si="286"/>
        <v/>
      </c>
      <c r="V317" s="242" t="str">
        <f t="shared" si="294"/>
        <v/>
      </c>
      <c r="W317" s="242"/>
      <c r="X317" s="242"/>
      <c r="Y317" s="242" t="str">
        <f t="shared" si="287"/>
        <v/>
      </c>
      <c r="Z317" s="242" t="str">
        <f t="shared" si="288"/>
        <v/>
      </c>
      <c r="AA317" s="242" t="str">
        <f t="shared" si="281"/>
        <v/>
      </c>
      <c r="AB317" s="242" t="str">
        <f t="shared" si="289"/>
        <v/>
      </c>
      <c r="AC317" s="242" t="str">
        <f t="shared" si="290"/>
        <v/>
      </c>
      <c r="AD317" s="242" t="str">
        <f t="shared" si="295"/>
        <v/>
      </c>
      <c r="AE317" s="242" t="str">
        <f t="shared" si="296"/>
        <v/>
      </c>
      <c r="AF317" s="242" t="str">
        <f t="shared" si="297"/>
        <v/>
      </c>
      <c r="AG317" s="242"/>
      <c r="AH317" s="243" t="str">
        <f t="shared" si="291"/>
        <v/>
      </c>
      <c r="AI317" s="243" t="str">
        <f t="shared" si="292"/>
        <v/>
      </c>
      <c r="BG317" s="246">
        <f t="shared" si="255"/>
        <v>0</v>
      </c>
      <c r="BH317" s="243">
        <f t="shared" si="256"/>
        <v>0</v>
      </c>
      <c r="BI317" s="243">
        <f t="shared" si="257"/>
        <v>0</v>
      </c>
      <c r="BJ317" s="243">
        <f t="shared" si="258"/>
        <v>0</v>
      </c>
      <c r="BK317" s="347">
        <f t="shared" si="259"/>
        <v>0</v>
      </c>
      <c r="BL317" s="247">
        <f t="shared" si="260"/>
        <v>0</v>
      </c>
      <c r="BM317" s="244">
        <f t="shared" si="261"/>
        <v>0</v>
      </c>
      <c r="BN317" s="244">
        <f t="shared" si="262"/>
        <v>0</v>
      </c>
      <c r="BO317" s="248">
        <f t="shared" si="263"/>
        <v>0</v>
      </c>
      <c r="BP317" s="249">
        <f t="shared" si="264"/>
        <v>0</v>
      </c>
      <c r="BQ317" s="244">
        <f t="shared" si="265"/>
        <v>0</v>
      </c>
      <c r="BR317" s="244">
        <f t="shared" si="266"/>
        <v>0</v>
      </c>
      <c r="BS317" s="250">
        <f t="shared" si="267"/>
        <v>0</v>
      </c>
      <c r="BT317" s="251" t="str">
        <f t="shared" si="268"/>
        <v/>
      </c>
      <c r="BU317" s="346">
        <f t="shared" si="269"/>
        <v>0</v>
      </c>
      <c r="BV317" s="346">
        <f t="shared" si="270"/>
        <v>0</v>
      </c>
      <c r="BW317" s="346">
        <f t="shared" si="271"/>
        <v>0</v>
      </c>
      <c r="BX317" s="348">
        <f t="shared" si="272"/>
        <v>0</v>
      </c>
      <c r="BY317" s="247">
        <f t="shared" si="273"/>
        <v>0</v>
      </c>
      <c r="BZ317" s="244">
        <f t="shared" si="274"/>
        <v>0</v>
      </c>
      <c r="CA317" s="244">
        <f t="shared" si="275"/>
        <v>0</v>
      </c>
      <c r="CB317" s="248">
        <f t="shared" si="276"/>
        <v>0</v>
      </c>
      <c r="CC317" s="247">
        <f t="shared" si="277"/>
        <v>0</v>
      </c>
      <c r="CD317" s="244">
        <f t="shared" si="278"/>
        <v>0</v>
      </c>
      <c r="CE317" s="244">
        <f t="shared" si="279"/>
        <v>0</v>
      </c>
      <c r="CF317" s="244">
        <f t="shared" si="280"/>
        <v>0</v>
      </c>
    </row>
    <row r="318" spans="1:84" ht="20.100000000000001" customHeight="1" x14ac:dyDescent="0.15">
      <c r="A318" s="238">
        <v>315</v>
      </c>
      <c r="B318" s="239">
        <v>315</v>
      </c>
      <c r="C318" s="240" t="str">
        <f t="shared" si="282"/>
        <v>S</v>
      </c>
      <c r="D318" s="241"/>
      <c r="E318" s="242" t="str">
        <f>IF(D318="","",COUNTIF($D$4:D318,D318))</f>
        <v/>
      </c>
      <c r="F318" s="306" t="str">
        <f>IF(D318="","",VLOOKUP(D318,'様式A-2'!$B$10:$E$438,4,0))</f>
        <v/>
      </c>
      <c r="G318" s="242"/>
      <c r="H318" s="242"/>
      <c r="I318" s="242"/>
      <c r="J318" s="242"/>
      <c r="K318" s="242">
        <f t="shared" si="283"/>
        <v>0</v>
      </c>
      <c r="L318" s="342"/>
      <c r="M318" s="342"/>
      <c r="N318" s="342"/>
      <c r="O318" s="342"/>
      <c r="P318" s="384"/>
      <c r="Q318" s="243">
        <f t="shared" si="293"/>
        <v>0</v>
      </c>
      <c r="R318" s="244">
        <f t="shared" si="284"/>
        <v>0</v>
      </c>
      <c r="S318" s="244" t="str">
        <f t="shared" si="285"/>
        <v/>
      </c>
      <c r="T318" s="242"/>
      <c r="U318" s="242" t="str">
        <f t="shared" si="286"/>
        <v/>
      </c>
      <c r="V318" s="242" t="str">
        <f t="shared" si="294"/>
        <v/>
      </c>
      <c r="W318" s="242"/>
      <c r="X318" s="242"/>
      <c r="Y318" s="242" t="str">
        <f t="shared" si="287"/>
        <v/>
      </c>
      <c r="Z318" s="242" t="str">
        <f t="shared" si="288"/>
        <v/>
      </c>
      <c r="AA318" s="242" t="str">
        <f t="shared" si="281"/>
        <v/>
      </c>
      <c r="AB318" s="242" t="str">
        <f t="shared" si="289"/>
        <v/>
      </c>
      <c r="AC318" s="242" t="str">
        <f t="shared" si="290"/>
        <v/>
      </c>
      <c r="AD318" s="242" t="str">
        <f t="shared" si="295"/>
        <v/>
      </c>
      <c r="AE318" s="242" t="str">
        <f t="shared" si="296"/>
        <v/>
      </c>
      <c r="AF318" s="242" t="str">
        <f t="shared" si="297"/>
        <v/>
      </c>
      <c r="AG318" s="242"/>
      <c r="AH318" s="243" t="str">
        <f t="shared" si="291"/>
        <v/>
      </c>
      <c r="AI318" s="243" t="str">
        <f t="shared" si="292"/>
        <v/>
      </c>
      <c r="BG318" s="246">
        <f t="shared" si="255"/>
        <v>0</v>
      </c>
      <c r="BH318" s="243">
        <f t="shared" si="256"/>
        <v>0</v>
      </c>
      <c r="BI318" s="243">
        <f t="shared" si="257"/>
        <v>0</v>
      </c>
      <c r="BJ318" s="243">
        <f t="shared" si="258"/>
        <v>0</v>
      </c>
      <c r="BK318" s="347">
        <f t="shared" si="259"/>
        <v>0</v>
      </c>
      <c r="BL318" s="247">
        <f t="shared" si="260"/>
        <v>0</v>
      </c>
      <c r="BM318" s="244">
        <f t="shared" si="261"/>
        <v>0</v>
      </c>
      <c r="BN318" s="244">
        <f t="shared" si="262"/>
        <v>0</v>
      </c>
      <c r="BO318" s="248">
        <f t="shared" si="263"/>
        <v>0</v>
      </c>
      <c r="BP318" s="249">
        <f t="shared" si="264"/>
        <v>0</v>
      </c>
      <c r="BQ318" s="244">
        <f t="shared" si="265"/>
        <v>0</v>
      </c>
      <c r="BR318" s="244">
        <f t="shared" si="266"/>
        <v>0</v>
      </c>
      <c r="BS318" s="250">
        <f t="shared" si="267"/>
        <v>0</v>
      </c>
      <c r="BT318" s="251" t="str">
        <f t="shared" si="268"/>
        <v/>
      </c>
      <c r="BU318" s="346">
        <f t="shared" si="269"/>
        <v>0</v>
      </c>
      <c r="BV318" s="346">
        <f t="shared" si="270"/>
        <v>0</v>
      </c>
      <c r="BW318" s="346">
        <f t="shared" si="271"/>
        <v>0</v>
      </c>
      <c r="BX318" s="348">
        <f t="shared" si="272"/>
        <v>0</v>
      </c>
      <c r="BY318" s="247">
        <f t="shared" si="273"/>
        <v>0</v>
      </c>
      <c r="BZ318" s="244">
        <f t="shared" si="274"/>
        <v>0</v>
      </c>
      <c r="CA318" s="244">
        <f t="shared" si="275"/>
        <v>0</v>
      </c>
      <c r="CB318" s="248">
        <f t="shared" si="276"/>
        <v>0</v>
      </c>
      <c r="CC318" s="247">
        <f t="shared" si="277"/>
        <v>0</v>
      </c>
      <c r="CD318" s="244">
        <f t="shared" si="278"/>
        <v>0</v>
      </c>
      <c r="CE318" s="244">
        <f t="shared" si="279"/>
        <v>0</v>
      </c>
      <c r="CF318" s="244">
        <f t="shared" si="280"/>
        <v>0</v>
      </c>
    </row>
    <row r="319" spans="1:84" ht="20.100000000000001" customHeight="1" x14ac:dyDescent="0.15">
      <c r="A319" s="238">
        <v>316</v>
      </c>
      <c r="B319" s="239">
        <v>316</v>
      </c>
      <c r="C319" s="240" t="str">
        <f t="shared" si="282"/>
        <v>S</v>
      </c>
      <c r="D319" s="241"/>
      <c r="E319" s="242" t="str">
        <f>IF(D319="","",COUNTIF($D$4:D319,D319))</f>
        <v/>
      </c>
      <c r="F319" s="306" t="str">
        <f>IF(D319="","",VLOOKUP(D319,'様式A-2'!$B$10:$E$438,4,0))</f>
        <v/>
      </c>
      <c r="G319" s="242"/>
      <c r="H319" s="242"/>
      <c r="I319" s="242"/>
      <c r="J319" s="242"/>
      <c r="K319" s="242">
        <f t="shared" si="283"/>
        <v>0</v>
      </c>
      <c r="L319" s="342"/>
      <c r="M319" s="342"/>
      <c r="N319" s="342"/>
      <c r="O319" s="342"/>
      <c r="P319" s="384"/>
      <c r="Q319" s="243">
        <f t="shared" si="293"/>
        <v>0</v>
      </c>
      <c r="R319" s="244">
        <f t="shared" si="284"/>
        <v>0</v>
      </c>
      <c r="S319" s="244" t="str">
        <f t="shared" si="285"/>
        <v/>
      </c>
      <c r="T319" s="242"/>
      <c r="U319" s="242" t="str">
        <f t="shared" si="286"/>
        <v/>
      </c>
      <c r="V319" s="242" t="str">
        <f t="shared" si="294"/>
        <v/>
      </c>
      <c r="W319" s="242"/>
      <c r="X319" s="242"/>
      <c r="Y319" s="242" t="str">
        <f t="shared" si="287"/>
        <v/>
      </c>
      <c r="Z319" s="242" t="str">
        <f t="shared" si="288"/>
        <v/>
      </c>
      <c r="AA319" s="242" t="str">
        <f t="shared" si="281"/>
        <v/>
      </c>
      <c r="AB319" s="242" t="str">
        <f t="shared" si="289"/>
        <v/>
      </c>
      <c r="AC319" s="242" t="str">
        <f t="shared" si="290"/>
        <v/>
      </c>
      <c r="AD319" s="242" t="str">
        <f t="shared" si="295"/>
        <v/>
      </c>
      <c r="AE319" s="242" t="str">
        <f t="shared" si="296"/>
        <v/>
      </c>
      <c r="AF319" s="242" t="str">
        <f t="shared" si="297"/>
        <v/>
      </c>
      <c r="AG319" s="242"/>
      <c r="AH319" s="243" t="str">
        <f t="shared" si="291"/>
        <v/>
      </c>
      <c r="AI319" s="243" t="str">
        <f t="shared" si="292"/>
        <v/>
      </c>
      <c r="BG319" s="246">
        <f t="shared" si="255"/>
        <v>0</v>
      </c>
      <c r="BH319" s="243">
        <f t="shared" si="256"/>
        <v>0</v>
      </c>
      <c r="BI319" s="243">
        <f t="shared" si="257"/>
        <v>0</v>
      </c>
      <c r="BJ319" s="243">
        <f t="shared" si="258"/>
        <v>0</v>
      </c>
      <c r="BK319" s="347">
        <f t="shared" si="259"/>
        <v>0</v>
      </c>
      <c r="BL319" s="247">
        <f t="shared" si="260"/>
        <v>0</v>
      </c>
      <c r="BM319" s="244">
        <f t="shared" si="261"/>
        <v>0</v>
      </c>
      <c r="BN319" s="244">
        <f t="shared" si="262"/>
        <v>0</v>
      </c>
      <c r="BO319" s="248">
        <f t="shared" si="263"/>
        <v>0</v>
      </c>
      <c r="BP319" s="249">
        <f t="shared" si="264"/>
        <v>0</v>
      </c>
      <c r="BQ319" s="244">
        <f t="shared" si="265"/>
        <v>0</v>
      </c>
      <c r="BR319" s="244">
        <f t="shared" si="266"/>
        <v>0</v>
      </c>
      <c r="BS319" s="250">
        <f t="shared" si="267"/>
        <v>0</v>
      </c>
      <c r="BT319" s="251" t="str">
        <f t="shared" si="268"/>
        <v/>
      </c>
      <c r="BU319" s="346">
        <f t="shared" si="269"/>
        <v>0</v>
      </c>
      <c r="BV319" s="346">
        <f t="shared" si="270"/>
        <v>0</v>
      </c>
      <c r="BW319" s="346">
        <f t="shared" si="271"/>
        <v>0</v>
      </c>
      <c r="BX319" s="348">
        <f t="shared" si="272"/>
        <v>0</v>
      </c>
      <c r="BY319" s="247">
        <f t="shared" si="273"/>
        <v>0</v>
      </c>
      <c r="BZ319" s="244">
        <f t="shared" si="274"/>
        <v>0</v>
      </c>
      <c r="CA319" s="244">
        <f t="shared" si="275"/>
        <v>0</v>
      </c>
      <c r="CB319" s="248">
        <f t="shared" si="276"/>
        <v>0</v>
      </c>
      <c r="CC319" s="247">
        <f t="shared" si="277"/>
        <v>0</v>
      </c>
      <c r="CD319" s="244">
        <f t="shared" si="278"/>
        <v>0</v>
      </c>
      <c r="CE319" s="244">
        <f t="shared" si="279"/>
        <v>0</v>
      </c>
      <c r="CF319" s="244">
        <f t="shared" si="280"/>
        <v>0</v>
      </c>
    </row>
    <row r="320" spans="1:84" ht="20.100000000000001" customHeight="1" x14ac:dyDescent="0.15">
      <c r="A320" s="238">
        <v>317</v>
      </c>
      <c r="B320" s="239">
        <v>317</v>
      </c>
      <c r="C320" s="240" t="str">
        <f t="shared" si="282"/>
        <v>S</v>
      </c>
      <c r="D320" s="241"/>
      <c r="E320" s="242" t="str">
        <f>IF(D320="","",COUNTIF($D$4:D320,D320))</f>
        <v/>
      </c>
      <c r="F320" s="306" t="str">
        <f>IF(D320="","",VLOOKUP(D320,'様式A-2'!$B$10:$E$438,4,0))</f>
        <v/>
      </c>
      <c r="G320" s="242"/>
      <c r="H320" s="242"/>
      <c r="I320" s="242"/>
      <c r="J320" s="242"/>
      <c r="K320" s="242">
        <f t="shared" si="283"/>
        <v>0</v>
      </c>
      <c r="L320" s="342"/>
      <c r="M320" s="342"/>
      <c r="N320" s="342"/>
      <c r="O320" s="342"/>
      <c r="P320" s="384"/>
      <c r="Q320" s="243">
        <f t="shared" si="293"/>
        <v>0</v>
      </c>
      <c r="R320" s="244">
        <f t="shared" si="284"/>
        <v>0</v>
      </c>
      <c r="S320" s="244" t="str">
        <f t="shared" si="285"/>
        <v/>
      </c>
      <c r="T320" s="242"/>
      <c r="U320" s="242" t="str">
        <f t="shared" si="286"/>
        <v/>
      </c>
      <c r="V320" s="242" t="str">
        <f t="shared" si="294"/>
        <v/>
      </c>
      <c r="W320" s="242"/>
      <c r="X320" s="242"/>
      <c r="Y320" s="242" t="str">
        <f t="shared" si="287"/>
        <v/>
      </c>
      <c r="Z320" s="242" t="str">
        <f t="shared" si="288"/>
        <v/>
      </c>
      <c r="AA320" s="242" t="str">
        <f t="shared" si="281"/>
        <v/>
      </c>
      <c r="AB320" s="242" t="str">
        <f t="shared" si="289"/>
        <v/>
      </c>
      <c r="AC320" s="242" t="str">
        <f t="shared" si="290"/>
        <v/>
      </c>
      <c r="AD320" s="242" t="str">
        <f t="shared" si="295"/>
        <v/>
      </c>
      <c r="AE320" s="242" t="str">
        <f t="shared" si="296"/>
        <v/>
      </c>
      <c r="AF320" s="242" t="str">
        <f t="shared" si="297"/>
        <v/>
      </c>
      <c r="AG320" s="242"/>
      <c r="AH320" s="243" t="str">
        <f t="shared" si="291"/>
        <v/>
      </c>
      <c r="AI320" s="243" t="str">
        <f t="shared" si="292"/>
        <v/>
      </c>
      <c r="BG320" s="246">
        <f t="shared" si="255"/>
        <v>0</v>
      </c>
      <c r="BH320" s="243">
        <f t="shared" si="256"/>
        <v>0</v>
      </c>
      <c r="BI320" s="243">
        <f t="shared" si="257"/>
        <v>0</v>
      </c>
      <c r="BJ320" s="243">
        <f t="shared" si="258"/>
        <v>0</v>
      </c>
      <c r="BK320" s="347">
        <f t="shared" si="259"/>
        <v>0</v>
      </c>
      <c r="BL320" s="247">
        <f t="shared" si="260"/>
        <v>0</v>
      </c>
      <c r="BM320" s="244">
        <f t="shared" si="261"/>
        <v>0</v>
      </c>
      <c r="BN320" s="244">
        <f t="shared" si="262"/>
        <v>0</v>
      </c>
      <c r="BO320" s="248">
        <f t="shared" si="263"/>
        <v>0</v>
      </c>
      <c r="BP320" s="249">
        <f t="shared" si="264"/>
        <v>0</v>
      </c>
      <c r="BQ320" s="244">
        <f t="shared" si="265"/>
        <v>0</v>
      </c>
      <c r="BR320" s="244">
        <f t="shared" si="266"/>
        <v>0</v>
      </c>
      <c r="BS320" s="250">
        <f t="shared" si="267"/>
        <v>0</v>
      </c>
      <c r="BT320" s="251" t="str">
        <f t="shared" si="268"/>
        <v/>
      </c>
      <c r="BU320" s="346">
        <f t="shared" si="269"/>
        <v>0</v>
      </c>
      <c r="BV320" s="346">
        <f t="shared" si="270"/>
        <v>0</v>
      </c>
      <c r="BW320" s="346">
        <f t="shared" si="271"/>
        <v>0</v>
      </c>
      <c r="BX320" s="348">
        <f t="shared" si="272"/>
        <v>0</v>
      </c>
      <c r="BY320" s="247">
        <f t="shared" si="273"/>
        <v>0</v>
      </c>
      <c r="BZ320" s="244">
        <f t="shared" si="274"/>
        <v>0</v>
      </c>
      <c r="CA320" s="244">
        <f t="shared" si="275"/>
        <v>0</v>
      </c>
      <c r="CB320" s="248">
        <f t="shared" si="276"/>
        <v>0</v>
      </c>
      <c r="CC320" s="247">
        <f t="shared" si="277"/>
        <v>0</v>
      </c>
      <c r="CD320" s="244">
        <f t="shared" si="278"/>
        <v>0</v>
      </c>
      <c r="CE320" s="244">
        <f t="shared" si="279"/>
        <v>0</v>
      </c>
      <c r="CF320" s="244">
        <f t="shared" si="280"/>
        <v>0</v>
      </c>
    </row>
    <row r="321" spans="1:84" ht="20.100000000000001" customHeight="1" x14ac:dyDescent="0.15">
      <c r="A321" s="238">
        <v>318</v>
      </c>
      <c r="B321" s="239">
        <v>318</v>
      </c>
      <c r="C321" s="240" t="str">
        <f t="shared" si="282"/>
        <v>S</v>
      </c>
      <c r="D321" s="241"/>
      <c r="E321" s="242" t="str">
        <f>IF(D321="","",COUNTIF($D$4:D321,D321))</f>
        <v/>
      </c>
      <c r="F321" s="306" t="str">
        <f>IF(D321="","",VLOOKUP(D321,'様式A-2'!$B$10:$E$438,4,0))</f>
        <v/>
      </c>
      <c r="G321" s="242"/>
      <c r="H321" s="242"/>
      <c r="I321" s="242"/>
      <c r="J321" s="242"/>
      <c r="K321" s="242">
        <f t="shared" si="283"/>
        <v>0</v>
      </c>
      <c r="L321" s="342"/>
      <c r="M321" s="342"/>
      <c r="N321" s="342"/>
      <c r="O321" s="342"/>
      <c r="P321" s="384"/>
      <c r="Q321" s="243">
        <f t="shared" si="293"/>
        <v>0</v>
      </c>
      <c r="R321" s="244">
        <f t="shared" si="284"/>
        <v>0</v>
      </c>
      <c r="S321" s="244" t="str">
        <f t="shared" si="285"/>
        <v/>
      </c>
      <c r="T321" s="242"/>
      <c r="U321" s="242" t="str">
        <f t="shared" si="286"/>
        <v/>
      </c>
      <c r="V321" s="242" t="str">
        <f t="shared" si="294"/>
        <v/>
      </c>
      <c r="W321" s="242"/>
      <c r="X321" s="242"/>
      <c r="Y321" s="242" t="str">
        <f t="shared" si="287"/>
        <v/>
      </c>
      <c r="Z321" s="242" t="str">
        <f t="shared" si="288"/>
        <v/>
      </c>
      <c r="AA321" s="242" t="str">
        <f t="shared" si="281"/>
        <v/>
      </c>
      <c r="AB321" s="242" t="str">
        <f t="shared" si="289"/>
        <v/>
      </c>
      <c r="AC321" s="242" t="str">
        <f t="shared" si="290"/>
        <v/>
      </c>
      <c r="AD321" s="242" t="str">
        <f t="shared" si="295"/>
        <v/>
      </c>
      <c r="AE321" s="242" t="str">
        <f t="shared" si="296"/>
        <v/>
      </c>
      <c r="AF321" s="242" t="str">
        <f t="shared" si="297"/>
        <v/>
      </c>
      <c r="AG321" s="242"/>
      <c r="AH321" s="243" t="str">
        <f t="shared" si="291"/>
        <v/>
      </c>
      <c r="AI321" s="243" t="str">
        <f t="shared" si="292"/>
        <v/>
      </c>
      <c r="BG321" s="246">
        <f t="shared" si="255"/>
        <v>0</v>
      </c>
      <c r="BH321" s="243">
        <f t="shared" si="256"/>
        <v>0</v>
      </c>
      <c r="BI321" s="243">
        <f t="shared" si="257"/>
        <v>0</v>
      </c>
      <c r="BJ321" s="243">
        <f t="shared" si="258"/>
        <v>0</v>
      </c>
      <c r="BK321" s="347">
        <f t="shared" si="259"/>
        <v>0</v>
      </c>
      <c r="BL321" s="247">
        <f t="shared" si="260"/>
        <v>0</v>
      </c>
      <c r="BM321" s="244">
        <f t="shared" si="261"/>
        <v>0</v>
      </c>
      <c r="BN321" s="244">
        <f t="shared" si="262"/>
        <v>0</v>
      </c>
      <c r="BO321" s="248">
        <f t="shared" si="263"/>
        <v>0</v>
      </c>
      <c r="BP321" s="249">
        <f t="shared" si="264"/>
        <v>0</v>
      </c>
      <c r="BQ321" s="244">
        <f t="shared" si="265"/>
        <v>0</v>
      </c>
      <c r="BR321" s="244">
        <f t="shared" si="266"/>
        <v>0</v>
      </c>
      <c r="BS321" s="250">
        <f t="shared" si="267"/>
        <v>0</v>
      </c>
      <c r="BT321" s="251" t="str">
        <f t="shared" si="268"/>
        <v/>
      </c>
      <c r="BU321" s="346">
        <f t="shared" si="269"/>
        <v>0</v>
      </c>
      <c r="BV321" s="346">
        <f t="shared" si="270"/>
        <v>0</v>
      </c>
      <c r="BW321" s="346">
        <f t="shared" si="271"/>
        <v>0</v>
      </c>
      <c r="BX321" s="348">
        <f t="shared" si="272"/>
        <v>0</v>
      </c>
      <c r="BY321" s="247">
        <f t="shared" si="273"/>
        <v>0</v>
      </c>
      <c r="BZ321" s="244">
        <f t="shared" si="274"/>
        <v>0</v>
      </c>
      <c r="CA321" s="244">
        <f t="shared" si="275"/>
        <v>0</v>
      </c>
      <c r="CB321" s="248">
        <f t="shared" si="276"/>
        <v>0</v>
      </c>
      <c r="CC321" s="247">
        <f t="shared" si="277"/>
        <v>0</v>
      </c>
      <c r="CD321" s="244">
        <f t="shared" si="278"/>
        <v>0</v>
      </c>
      <c r="CE321" s="244">
        <f t="shared" si="279"/>
        <v>0</v>
      </c>
      <c r="CF321" s="244">
        <f t="shared" si="280"/>
        <v>0</v>
      </c>
    </row>
    <row r="322" spans="1:84" ht="20.100000000000001" customHeight="1" x14ac:dyDescent="0.15">
      <c r="A322" s="238">
        <v>319</v>
      </c>
      <c r="B322" s="239">
        <v>319</v>
      </c>
      <c r="C322" s="240" t="str">
        <f t="shared" si="282"/>
        <v>S</v>
      </c>
      <c r="D322" s="241"/>
      <c r="E322" s="242" t="str">
        <f>IF(D322="","",COUNTIF($D$4:D322,D322))</f>
        <v/>
      </c>
      <c r="F322" s="306" t="str">
        <f>IF(D322="","",VLOOKUP(D322,'様式A-2'!$B$10:$E$438,4,0))</f>
        <v/>
      </c>
      <c r="G322" s="242"/>
      <c r="H322" s="242"/>
      <c r="I322" s="242"/>
      <c r="J322" s="242"/>
      <c r="K322" s="242">
        <f t="shared" si="283"/>
        <v>0</v>
      </c>
      <c r="L322" s="342"/>
      <c r="M322" s="342"/>
      <c r="N322" s="342"/>
      <c r="O322" s="342"/>
      <c r="P322" s="384"/>
      <c r="Q322" s="243">
        <f t="shared" si="293"/>
        <v>0</v>
      </c>
      <c r="R322" s="244">
        <f t="shared" si="284"/>
        <v>0</v>
      </c>
      <c r="S322" s="244" t="str">
        <f t="shared" si="285"/>
        <v/>
      </c>
      <c r="T322" s="242"/>
      <c r="U322" s="242" t="str">
        <f t="shared" si="286"/>
        <v/>
      </c>
      <c r="V322" s="242" t="str">
        <f t="shared" si="294"/>
        <v/>
      </c>
      <c r="W322" s="242"/>
      <c r="X322" s="242"/>
      <c r="Y322" s="242" t="str">
        <f t="shared" si="287"/>
        <v/>
      </c>
      <c r="Z322" s="242" t="str">
        <f t="shared" si="288"/>
        <v/>
      </c>
      <c r="AA322" s="242" t="str">
        <f t="shared" si="281"/>
        <v/>
      </c>
      <c r="AB322" s="242" t="str">
        <f t="shared" si="289"/>
        <v/>
      </c>
      <c r="AC322" s="242" t="str">
        <f t="shared" si="290"/>
        <v/>
      </c>
      <c r="AD322" s="242" t="str">
        <f t="shared" si="295"/>
        <v/>
      </c>
      <c r="AE322" s="242" t="str">
        <f t="shared" si="296"/>
        <v/>
      </c>
      <c r="AF322" s="242" t="str">
        <f t="shared" si="297"/>
        <v/>
      </c>
      <c r="AG322" s="242"/>
      <c r="AH322" s="243" t="str">
        <f t="shared" si="291"/>
        <v/>
      </c>
      <c r="AI322" s="243" t="str">
        <f t="shared" si="292"/>
        <v/>
      </c>
      <c r="BG322" s="246">
        <f t="shared" si="255"/>
        <v>0</v>
      </c>
      <c r="BH322" s="243">
        <f t="shared" si="256"/>
        <v>0</v>
      </c>
      <c r="BI322" s="243">
        <f t="shared" si="257"/>
        <v>0</v>
      </c>
      <c r="BJ322" s="243">
        <f t="shared" si="258"/>
        <v>0</v>
      </c>
      <c r="BK322" s="347">
        <f t="shared" si="259"/>
        <v>0</v>
      </c>
      <c r="BL322" s="247">
        <f t="shared" si="260"/>
        <v>0</v>
      </c>
      <c r="BM322" s="244">
        <f t="shared" si="261"/>
        <v>0</v>
      </c>
      <c r="BN322" s="244">
        <f t="shared" si="262"/>
        <v>0</v>
      </c>
      <c r="BO322" s="248">
        <f t="shared" si="263"/>
        <v>0</v>
      </c>
      <c r="BP322" s="249">
        <f t="shared" si="264"/>
        <v>0</v>
      </c>
      <c r="BQ322" s="244">
        <f t="shared" si="265"/>
        <v>0</v>
      </c>
      <c r="BR322" s="244">
        <f t="shared" si="266"/>
        <v>0</v>
      </c>
      <c r="BS322" s="250">
        <f t="shared" si="267"/>
        <v>0</v>
      </c>
      <c r="BT322" s="251" t="str">
        <f t="shared" si="268"/>
        <v/>
      </c>
      <c r="BU322" s="346">
        <f t="shared" si="269"/>
        <v>0</v>
      </c>
      <c r="BV322" s="346">
        <f t="shared" si="270"/>
        <v>0</v>
      </c>
      <c r="BW322" s="346">
        <f t="shared" si="271"/>
        <v>0</v>
      </c>
      <c r="BX322" s="348">
        <f t="shared" si="272"/>
        <v>0</v>
      </c>
      <c r="BY322" s="247">
        <f t="shared" si="273"/>
        <v>0</v>
      </c>
      <c r="BZ322" s="244">
        <f t="shared" si="274"/>
        <v>0</v>
      </c>
      <c r="CA322" s="244">
        <f t="shared" si="275"/>
        <v>0</v>
      </c>
      <c r="CB322" s="248">
        <f t="shared" si="276"/>
        <v>0</v>
      </c>
      <c r="CC322" s="247">
        <f t="shared" si="277"/>
        <v>0</v>
      </c>
      <c r="CD322" s="244">
        <f t="shared" si="278"/>
        <v>0</v>
      </c>
      <c r="CE322" s="244">
        <f t="shared" si="279"/>
        <v>0</v>
      </c>
      <c r="CF322" s="244">
        <f t="shared" si="280"/>
        <v>0</v>
      </c>
    </row>
    <row r="323" spans="1:84" ht="20.100000000000001" customHeight="1" x14ac:dyDescent="0.15">
      <c r="A323" s="238">
        <v>320</v>
      </c>
      <c r="B323" s="239">
        <v>320</v>
      </c>
      <c r="C323" s="240" t="str">
        <f t="shared" si="282"/>
        <v>S</v>
      </c>
      <c r="D323" s="241"/>
      <c r="E323" s="242" t="str">
        <f>IF(D323="","",COUNTIF($D$4:D323,D323))</f>
        <v/>
      </c>
      <c r="F323" s="306" t="str">
        <f>IF(D323="","",VLOOKUP(D323,'様式A-2'!$B$10:$E$438,4,0))</f>
        <v/>
      </c>
      <c r="G323" s="242"/>
      <c r="H323" s="242"/>
      <c r="I323" s="242"/>
      <c r="J323" s="242"/>
      <c r="K323" s="242">
        <f t="shared" si="283"/>
        <v>0</v>
      </c>
      <c r="L323" s="342"/>
      <c r="M323" s="342"/>
      <c r="N323" s="342"/>
      <c r="O323" s="342"/>
      <c r="P323" s="384"/>
      <c r="Q323" s="243">
        <f t="shared" si="293"/>
        <v>0</v>
      </c>
      <c r="R323" s="244">
        <f t="shared" si="284"/>
        <v>0</v>
      </c>
      <c r="S323" s="244" t="str">
        <f t="shared" si="285"/>
        <v/>
      </c>
      <c r="T323" s="242"/>
      <c r="U323" s="242" t="str">
        <f t="shared" si="286"/>
        <v/>
      </c>
      <c r="V323" s="242" t="str">
        <f t="shared" si="294"/>
        <v/>
      </c>
      <c r="W323" s="242"/>
      <c r="X323" s="242"/>
      <c r="Y323" s="242" t="str">
        <f t="shared" si="287"/>
        <v/>
      </c>
      <c r="Z323" s="242" t="str">
        <f t="shared" si="288"/>
        <v/>
      </c>
      <c r="AA323" s="242" t="str">
        <f t="shared" si="281"/>
        <v/>
      </c>
      <c r="AB323" s="242" t="str">
        <f t="shared" si="289"/>
        <v/>
      </c>
      <c r="AC323" s="242" t="str">
        <f t="shared" si="290"/>
        <v/>
      </c>
      <c r="AD323" s="242" t="str">
        <f t="shared" si="295"/>
        <v/>
      </c>
      <c r="AE323" s="242" t="str">
        <f t="shared" si="296"/>
        <v/>
      </c>
      <c r="AF323" s="242" t="str">
        <f t="shared" si="297"/>
        <v/>
      </c>
      <c r="AG323" s="242"/>
      <c r="AH323" s="243" t="str">
        <f t="shared" si="291"/>
        <v/>
      </c>
      <c r="AI323" s="243" t="str">
        <f t="shared" si="292"/>
        <v/>
      </c>
      <c r="BG323" s="246">
        <f t="shared" si="255"/>
        <v>0</v>
      </c>
      <c r="BH323" s="243">
        <f t="shared" si="256"/>
        <v>0</v>
      </c>
      <c r="BI323" s="243">
        <f t="shared" si="257"/>
        <v>0</v>
      </c>
      <c r="BJ323" s="243">
        <f t="shared" si="258"/>
        <v>0</v>
      </c>
      <c r="BK323" s="347">
        <f t="shared" si="259"/>
        <v>0</v>
      </c>
      <c r="BL323" s="247">
        <f t="shared" si="260"/>
        <v>0</v>
      </c>
      <c r="BM323" s="244">
        <f t="shared" si="261"/>
        <v>0</v>
      </c>
      <c r="BN323" s="244">
        <f t="shared" si="262"/>
        <v>0</v>
      </c>
      <c r="BO323" s="248">
        <f t="shared" si="263"/>
        <v>0</v>
      </c>
      <c r="BP323" s="249">
        <f t="shared" si="264"/>
        <v>0</v>
      </c>
      <c r="BQ323" s="244">
        <f t="shared" si="265"/>
        <v>0</v>
      </c>
      <c r="BR323" s="244">
        <f t="shared" si="266"/>
        <v>0</v>
      </c>
      <c r="BS323" s="250">
        <f t="shared" si="267"/>
        <v>0</v>
      </c>
      <c r="BT323" s="251" t="str">
        <f t="shared" si="268"/>
        <v/>
      </c>
      <c r="BU323" s="346">
        <f t="shared" si="269"/>
        <v>0</v>
      </c>
      <c r="BV323" s="346">
        <f t="shared" si="270"/>
        <v>0</v>
      </c>
      <c r="BW323" s="346">
        <f t="shared" si="271"/>
        <v>0</v>
      </c>
      <c r="BX323" s="348">
        <f t="shared" si="272"/>
        <v>0</v>
      </c>
      <c r="BY323" s="247">
        <f t="shared" si="273"/>
        <v>0</v>
      </c>
      <c r="BZ323" s="244">
        <f t="shared" si="274"/>
        <v>0</v>
      </c>
      <c r="CA323" s="244">
        <f t="shared" si="275"/>
        <v>0</v>
      </c>
      <c r="CB323" s="248">
        <f t="shared" si="276"/>
        <v>0</v>
      </c>
      <c r="CC323" s="247">
        <f t="shared" si="277"/>
        <v>0</v>
      </c>
      <c r="CD323" s="244">
        <f t="shared" si="278"/>
        <v>0</v>
      </c>
      <c r="CE323" s="244">
        <f t="shared" si="279"/>
        <v>0</v>
      </c>
      <c r="CF323" s="244">
        <f t="shared" si="280"/>
        <v>0</v>
      </c>
    </row>
    <row r="324" spans="1:84" ht="20.100000000000001" customHeight="1" x14ac:dyDescent="0.15">
      <c r="A324" s="238">
        <v>321</v>
      </c>
      <c r="B324" s="239">
        <v>321</v>
      </c>
      <c r="C324" s="240" t="str">
        <f t="shared" si="282"/>
        <v>S</v>
      </c>
      <c r="D324" s="241"/>
      <c r="E324" s="242" t="str">
        <f>IF(D324="","",COUNTIF($D$4:D324,D324))</f>
        <v/>
      </c>
      <c r="F324" s="306" t="str">
        <f>IF(D324="","",VLOOKUP(D324,'様式A-2'!$B$10:$E$438,4,0))</f>
        <v/>
      </c>
      <c r="G324" s="242"/>
      <c r="H324" s="242"/>
      <c r="I324" s="242"/>
      <c r="J324" s="242"/>
      <c r="K324" s="242">
        <f t="shared" si="283"/>
        <v>0</v>
      </c>
      <c r="L324" s="342"/>
      <c r="M324" s="342"/>
      <c r="N324" s="342"/>
      <c r="O324" s="342"/>
      <c r="P324" s="384"/>
      <c r="Q324" s="243">
        <f t="shared" si="293"/>
        <v>0</v>
      </c>
      <c r="R324" s="244">
        <f t="shared" si="284"/>
        <v>0</v>
      </c>
      <c r="S324" s="244" t="str">
        <f t="shared" si="285"/>
        <v/>
      </c>
      <c r="T324" s="242"/>
      <c r="U324" s="242" t="str">
        <f t="shared" si="286"/>
        <v/>
      </c>
      <c r="V324" s="242" t="str">
        <f t="shared" si="294"/>
        <v/>
      </c>
      <c r="W324" s="242"/>
      <c r="X324" s="242"/>
      <c r="Y324" s="242" t="str">
        <f t="shared" si="287"/>
        <v/>
      </c>
      <c r="Z324" s="242" t="str">
        <f t="shared" si="288"/>
        <v/>
      </c>
      <c r="AA324" s="242" t="str">
        <f t="shared" si="281"/>
        <v/>
      </c>
      <c r="AB324" s="242" t="str">
        <f t="shared" si="289"/>
        <v/>
      </c>
      <c r="AC324" s="242" t="str">
        <f t="shared" si="290"/>
        <v/>
      </c>
      <c r="AD324" s="242" t="str">
        <f t="shared" si="295"/>
        <v/>
      </c>
      <c r="AE324" s="242" t="str">
        <f t="shared" si="296"/>
        <v/>
      </c>
      <c r="AF324" s="242" t="str">
        <f t="shared" si="297"/>
        <v/>
      </c>
      <c r="AG324" s="242"/>
      <c r="AH324" s="243" t="str">
        <f t="shared" si="291"/>
        <v/>
      </c>
      <c r="AI324" s="243" t="str">
        <f t="shared" si="292"/>
        <v/>
      </c>
      <c r="BG324" s="246">
        <f t="shared" si="255"/>
        <v>0</v>
      </c>
      <c r="BH324" s="243">
        <f t="shared" si="256"/>
        <v>0</v>
      </c>
      <c r="BI324" s="243">
        <f t="shared" si="257"/>
        <v>0</v>
      </c>
      <c r="BJ324" s="243">
        <f t="shared" si="258"/>
        <v>0</v>
      </c>
      <c r="BK324" s="347">
        <f t="shared" si="259"/>
        <v>0</v>
      </c>
      <c r="BL324" s="247">
        <f t="shared" si="260"/>
        <v>0</v>
      </c>
      <c r="BM324" s="244">
        <f t="shared" si="261"/>
        <v>0</v>
      </c>
      <c r="BN324" s="244">
        <f t="shared" si="262"/>
        <v>0</v>
      </c>
      <c r="BO324" s="248">
        <f t="shared" si="263"/>
        <v>0</v>
      </c>
      <c r="BP324" s="249">
        <f t="shared" si="264"/>
        <v>0</v>
      </c>
      <c r="BQ324" s="244">
        <f t="shared" si="265"/>
        <v>0</v>
      </c>
      <c r="BR324" s="244">
        <f t="shared" si="266"/>
        <v>0</v>
      </c>
      <c r="BS324" s="250">
        <f t="shared" si="267"/>
        <v>0</v>
      </c>
      <c r="BT324" s="251" t="str">
        <f t="shared" si="268"/>
        <v/>
      </c>
      <c r="BU324" s="346">
        <f t="shared" si="269"/>
        <v>0</v>
      </c>
      <c r="BV324" s="346">
        <f t="shared" si="270"/>
        <v>0</v>
      </c>
      <c r="BW324" s="346">
        <f t="shared" si="271"/>
        <v>0</v>
      </c>
      <c r="BX324" s="348">
        <f t="shared" si="272"/>
        <v>0</v>
      </c>
      <c r="BY324" s="247">
        <f t="shared" si="273"/>
        <v>0</v>
      </c>
      <c r="BZ324" s="244">
        <f t="shared" si="274"/>
        <v>0</v>
      </c>
      <c r="CA324" s="244">
        <f t="shared" si="275"/>
        <v>0</v>
      </c>
      <c r="CB324" s="248">
        <f t="shared" si="276"/>
        <v>0</v>
      </c>
      <c r="CC324" s="247">
        <f t="shared" si="277"/>
        <v>0</v>
      </c>
      <c r="CD324" s="244">
        <f t="shared" si="278"/>
        <v>0</v>
      </c>
      <c r="CE324" s="244">
        <f t="shared" si="279"/>
        <v>0</v>
      </c>
      <c r="CF324" s="244">
        <f t="shared" si="280"/>
        <v>0</v>
      </c>
    </row>
    <row r="325" spans="1:84" ht="20.100000000000001" customHeight="1" x14ac:dyDescent="0.15">
      <c r="A325" s="238">
        <v>322</v>
      </c>
      <c r="B325" s="239">
        <v>322</v>
      </c>
      <c r="C325" s="240" t="str">
        <f t="shared" si="282"/>
        <v>S</v>
      </c>
      <c r="D325" s="241"/>
      <c r="E325" s="242" t="str">
        <f>IF(D325="","",COUNTIF($D$4:D325,D325))</f>
        <v/>
      </c>
      <c r="F325" s="306" t="str">
        <f>IF(D325="","",VLOOKUP(D325,'様式A-2'!$B$10:$E$438,4,0))</f>
        <v/>
      </c>
      <c r="G325" s="242"/>
      <c r="H325" s="242"/>
      <c r="I325" s="242"/>
      <c r="J325" s="242"/>
      <c r="K325" s="242">
        <f t="shared" si="283"/>
        <v>0</v>
      </c>
      <c r="L325" s="342"/>
      <c r="M325" s="342"/>
      <c r="N325" s="342"/>
      <c r="O325" s="342"/>
      <c r="P325" s="384"/>
      <c r="Q325" s="243">
        <f t="shared" si="293"/>
        <v>0</v>
      </c>
      <c r="R325" s="244">
        <f t="shared" si="284"/>
        <v>0</v>
      </c>
      <c r="S325" s="244" t="str">
        <f t="shared" si="285"/>
        <v/>
      </c>
      <c r="T325" s="242"/>
      <c r="U325" s="242" t="str">
        <f t="shared" si="286"/>
        <v/>
      </c>
      <c r="V325" s="242" t="str">
        <f t="shared" si="294"/>
        <v/>
      </c>
      <c r="W325" s="242"/>
      <c r="X325" s="242"/>
      <c r="Y325" s="242" t="str">
        <f t="shared" si="287"/>
        <v/>
      </c>
      <c r="Z325" s="242" t="str">
        <f t="shared" si="288"/>
        <v/>
      </c>
      <c r="AA325" s="242" t="str">
        <f t="shared" si="281"/>
        <v/>
      </c>
      <c r="AB325" s="242" t="str">
        <f t="shared" si="289"/>
        <v/>
      </c>
      <c r="AC325" s="242" t="str">
        <f t="shared" si="290"/>
        <v/>
      </c>
      <c r="AD325" s="242" t="str">
        <f t="shared" si="295"/>
        <v/>
      </c>
      <c r="AE325" s="242" t="str">
        <f t="shared" si="296"/>
        <v/>
      </c>
      <c r="AF325" s="242" t="str">
        <f t="shared" si="297"/>
        <v/>
      </c>
      <c r="AG325" s="242"/>
      <c r="AH325" s="243" t="str">
        <f t="shared" si="291"/>
        <v/>
      </c>
      <c r="AI325" s="243" t="str">
        <f t="shared" si="292"/>
        <v/>
      </c>
      <c r="BG325" s="246">
        <f t="shared" ref="BG325:BG388" si="298">$D325</f>
        <v>0</v>
      </c>
      <c r="BH325" s="243">
        <f t="shared" ref="BH325:BH388" si="299">IF(AND(I325="外力",X325="Ⅳ"),"〇",0)</f>
        <v>0</v>
      </c>
      <c r="BI325" s="243">
        <f t="shared" ref="BI325:BI388" si="300">IF(AND(I325="外力",X325="Ⅲ"),"〇",0)</f>
        <v>0</v>
      </c>
      <c r="BJ325" s="243">
        <f t="shared" ref="BJ325:BJ388" si="301">IF(AND(I325="外力",X325="Ⅱa"),"〇",0)</f>
        <v>0</v>
      </c>
      <c r="BK325" s="347">
        <f t="shared" ref="BK325:BK388" si="302">IF(AND(I325="外力",X325="Ⅱb"),"〇",0)</f>
        <v>0</v>
      </c>
      <c r="BL325" s="247">
        <f t="shared" ref="BL325:BL388" si="303">IF(AND(I325="材質劣化",X325="Ⅳ"),R325,0)</f>
        <v>0</v>
      </c>
      <c r="BM325" s="244">
        <f t="shared" ref="BM325:BM388" si="304">IF(AND(I325="材質劣化",X325="Ⅲ"),R325,0)</f>
        <v>0</v>
      </c>
      <c r="BN325" s="244">
        <f t="shared" ref="BN325:BN388" si="305">IF(AND(I325="材質劣化",X325="Ⅱa"),R325,0)</f>
        <v>0</v>
      </c>
      <c r="BO325" s="248">
        <f t="shared" ref="BO325:BO388" si="306">IF(AND(I325="材質劣化",X325="Ⅱb"),R325,0)</f>
        <v>0</v>
      </c>
      <c r="BP325" s="249">
        <f t="shared" ref="BP325:BP388" si="307">IF(AND(I325="漏水",X325="Ⅳ"),R325,0)</f>
        <v>0</v>
      </c>
      <c r="BQ325" s="244">
        <f t="shared" ref="BQ325:BQ388" si="308">IF(AND(I325="漏水",X325="Ⅲ"),R325,0)</f>
        <v>0</v>
      </c>
      <c r="BR325" s="244">
        <f t="shared" ref="BR325:BR388" si="309">IF(AND(I325="漏水",X325="Ⅱa"),R325,0)</f>
        <v>0</v>
      </c>
      <c r="BS325" s="250">
        <f t="shared" ref="BS325:BS388" si="310">IF(AND(I325="漏水",X325="Ⅱb"),R325,0)</f>
        <v>0</v>
      </c>
      <c r="BT325" s="251" t="str">
        <f t="shared" ref="BT325:BT388" si="311">IF(BG325=BG326,"",BG325)</f>
        <v/>
      </c>
      <c r="BU325" s="346">
        <f t="shared" ref="BU325:BU388" si="312">COUNTIFS($BG$4:$BG$3000,BT325,$BH$4:$BH$3000,"〇")</f>
        <v>0</v>
      </c>
      <c r="BV325" s="346">
        <f t="shared" ref="BV325:BV388" si="313">COUNTIFS($BG$4:$BG$3000,BT325,$BI$4:$BI$3000,"〇")</f>
        <v>0</v>
      </c>
      <c r="BW325" s="346">
        <f t="shared" ref="BW325:BW388" si="314">COUNTIFS($BG$4:$BG$3000,BT325,$BJ$4:$BJ$3000,"〇")</f>
        <v>0</v>
      </c>
      <c r="BX325" s="348">
        <f t="shared" ref="BX325:BX388" si="315">COUNTIFS($BG$4:$BG$3000,BT325,$BK$4:$BK$3000,"〇")</f>
        <v>0</v>
      </c>
      <c r="BY325" s="247">
        <f t="shared" ref="BY325:BY388" si="316">BL325</f>
        <v>0</v>
      </c>
      <c r="BZ325" s="244">
        <f t="shared" ref="BZ325:BZ388" si="317">BM325</f>
        <v>0</v>
      </c>
      <c r="CA325" s="244">
        <f t="shared" ref="CA325:CA388" si="318">BN325</f>
        <v>0</v>
      </c>
      <c r="CB325" s="248">
        <f t="shared" ref="CB325:CB388" si="319">BO325</f>
        <v>0</v>
      </c>
      <c r="CC325" s="247">
        <f t="shared" ref="CC325:CC388" si="320">BP325</f>
        <v>0</v>
      </c>
      <c r="CD325" s="244">
        <f t="shared" ref="CD325:CD388" si="321">BQ325</f>
        <v>0</v>
      </c>
      <c r="CE325" s="244">
        <f t="shared" ref="CE325:CE388" si="322">BR325</f>
        <v>0</v>
      </c>
      <c r="CF325" s="244">
        <f t="shared" ref="CF325:CF388" si="323">BS325</f>
        <v>0</v>
      </c>
    </row>
    <row r="326" spans="1:84" ht="20.100000000000001" customHeight="1" x14ac:dyDescent="0.15">
      <c r="A326" s="238">
        <v>323</v>
      </c>
      <c r="B326" s="239">
        <v>323</v>
      </c>
      <c r="C326" s="240" t="str">
        <f t="shared" si="282"/>
        <v>S</v>
      </c>
      <c r="D326" s="241"/>
      <c r="E326" s="242" t="str">
        <f>IF(D326="","",COUNTIF($D$4:D326,D326))</f>
        <v/>
      </c>
      <c r="F326" s="306" t="str">
        <f>IF(D326="","",VLOOKUP(D326,'様式A-2'!$B$10:$E$438,4,0))</f>
        <v/>
      </c>
      <c r="G326" s="242"/>
      <c r="H326" s="242"/>
      <c r="I326" s="242"/>
      <c r="J326" s="242"/>
      <c r="K326" s="242">
        <f t="shared" si="283"/>
        <v>0</v>
      </c>
      <c r="L326" s="342"/>
      <c r="M326" s="342"/>
      <c r="N326" s="342"/>
      <c r="O326" s="342"/>
      <c r="P326" s="384"/>
      <c r="Q326" s="243">
        <f t="shared" si="293"/>
        <v>0</v>
      </c>
      <c r="R326" s="244">
        <f t="shared" si="284"/>
        <v>0</v>
      </c>
      <c r="S326" s="244" t="str">
        <f t="shared" si="285"/>
        <v/>
      </c>
      <c r="T326" s="242"/>
      <c r="U326" s="242" t="str">
        <f t="shared" si="286"/>
        <v/>
      </c>
      <c r="V326" s="242" t="str">
        <f t="shared" si="294"/>
        <v/>
      </c>
      <c r="W326" s="242"/>
      <c r="X326" s="242"/>
      <c r="Y326" s="242" t="str">
        <f t="shared" si="287"/>
        <v/>
      </c>
      <c r="Z326" s="242" t="str">
        <f t="shared" si="288"/>
        <v/>
      </c>
      <c r="AA326" s="242" t="str">
        <f t="shared" si="281"/>
        <v/>
      </c>
      <c r="AB326" s="242" t="str">
        <f t="shared" si="289"/>
        <v/>
      </c>
      <c r="AC326" s="242" t="str">
        <f t="shared" si="290"/>
        <v/>
      </c>
      <c r="AD326" s="242" t="str">
        <f t="shared" si="295"/>
        <v/>
      </c>
      <c r="AE326" s="242" t="str">
        <f t="shared" si="296"/>
        <v/>
      </c>
      <c r="AF326" s="242" t="str">
        <f t="shared" si="297"/>
        <v/>
      </c>
      <c r="AG326" s="242"/>
      <c r="AH326" s="243" t="str">
        <f t="shared" si="291"/>
        <v/>
      </c>
      <c r="AI326" s="243" t="str">
        <f t="shared" si="292"/>
        <v/>
      </c>
      <c r="BG326" s="246">
        <f t="shared" si="298"/>
        <v>0</v>
      </c>
      <c r="BH326" s="243">
        <f t="shared" si="299"/>
        <v>0</v>
      </c>
      <c r="BI326" s="243">
        <f t="shared" si="300"/>
        <v>0</v>
      </c>
      <c r="BJ326" s="243">
        <f t="shared" si="301"/>
        <v>0</v>
      </c>
      <c r="BK326" s="347">
        <f t="shared" si="302"/>
        <v>0</v>
      </c>
      <c r="BL326" s="247">
        <f t="shared" si="303"/>
        <v>0</v>
      </c>
      <c r="BM326" s="244">
        <f t="shared" si="304"/>
        <v>0</v>
      </c>
      <c r="BN326" s="244">
        <f t="shared" si="305"/>
        <v>0</v>
      </c>
      <c r="BO326" s="248">
        <f t="shared" si="306"/>
        <v>0</v>
      </c>
      <c r="BP326" s="249">
        <f t="shared" si="307"/>
        <v>0</v>
      </c>
      <c r="BQ326" s="244">
        <f t="shared" si="308"/>
        <v>0</v>
      </c>
      <c r="BR326" s="244">
        <f t="shared" si="309"/>
        <v>0</v>
      </c>
      <c r="BS326" s="250">
        <f t="shared" si="310"/>
        <v>0</v>
      </c>
      <c r="BT326" s="251" t="str">
        <f t="shared" si="311"/>
        <v/>
      </c>
      <c r="BU326" s="346">
        <f t="shared" si="312"/>
        <v>0</v>
      </c>
      <c r="BV326" s="346">
        <f t="shared" si="313"/>
        <v>0</v>
      </c>
      <c r="BW326" s="346">
        <f t="shared" si="314"/>
        <v>0</v>
      </c>
      <c r="BX326" s="348">
        <f t="shared" si="315"/>
        <v>0</v>
      </c>
      <c r="BY326" s="247">
        <f t="shared" si="316"/>
        <v>0</v>
      </c>
      <c r="BZ326" s="244">
        <f t="shared" si="317"/>
        <v>0</v>
      </c>
      <c r="CA326" s="244">
        <f t="shared" si="318"/>
        <v>0</v>
      </c>
      <c r="CB326" s="248">
        <f t="shared" si="319"/>
        <v>0</v>
      </c>
      <c r="CC326" s="247">
        <f t="shared" si="320"/>
        <v>0</v>
      </c>
      <c r="CD326" s="244">
        <f t="shared" si="321"/>
        <v>0</v>
      </c>
      <c r="CE326" s="244">
        <f t="shared" si="322"/>
        <v>0</v>
      </c>
      <c r="CF326" s="244">
        <f t="shared" si="323"/>
        <v>0</v>
      </c>
    </row>
    <row r="327" spans="1:84" ht="20.100000000000001" customHeight="1" x14ac:dyDescent="0.15">
      <c r="A327" s="238">
        <v>324</v>
      </c>
      <c r="B327" s="239">
        <v>324</v>
      </c>
      <c r="C327" s="240" t="str">
        <f t="shared" si="282"/>
        <v>S</v>
      </c>
      <c r="D327" s="241"/>
      <c r="E327" s="242" t="str">
        <f>IF(D327="","",COUNTIF($D$4:D327,D327))</f>
        <v/>
      </c>
      <c r="F327" s="306" t="str">
        <f>IF(D327="","",VLOOKUP(D327,'様式A-2'!$B$10:$E$438,4,0))</f>
        <v/>
      </c>
      <c r="G327" s="242"/>
      <c r="H327" s="242"/>
      <c r="I327" s="242"/>
      <c r="J327" s="242"/>
      <c r="K327" s="242">
        <f t="shared" si="283"/>
        <v>0</v>
      </c>
      <c r="L327" s="342"/>
      <c r="M327" s="342"/>
      <c r="N327" s="342"/>
      <c r="O327" s="342"/>
      <c r="P327" s="384"/>
      <c r="Q327" s="243">
        <f t="shared" si="293"/>
        <v>0</v>
      </c>
      <c r="R327" s="244">
        <f t="shared" si="284"/>
        <v>0</v>
      </c>
      <c r="S327" s="244" t="str">
        <f t="shared" si="285"/>
        <v/>
      </c>
      <c r="T327" s="242"/>
      <c r="U327" s="242" t="str">
        <f t="shared" si="286"/>
        <v/>
      </c>
      <c r="V327" s="242" t="str">
        <f t="shared" si="294"/>
        <v/>
      </c>
      <c r="W327" s="242"/>
      <c r="X327" s="242"/>
      <c r="Y327" s="242" t="str">
        <f t="shared" si="287"/>
        <v/>
      </c>
      <c r="Z327" s="242" t="str">
        <f t="shared" si="288"/>
        <v/>
      </c>
      <c r="AA327" s="242" t="str">
        <f t="shared" si="281"/>
        <v/>
      </c>
      <c r="AB327" s="242" t="str">
        <f t="shared" si="289"/>
        <v/>
      </c>
      <c r="AC327" s="242" t="str">
        <f t="shared" si="290"/>
        <v/>
      </c>
      <c r="AD327" s="242" t="str">
        <f t="shared" si="295"/>
        <v/>
      </c>
      <c r="AE327" s="242" t="str">
        <f t="shared" si="296"/>
        <v/>
      </c>
      <c r="AF327" s="242" t="str">
        <f t="shared" si="297"/>
        <v/>
      </c>
      <c r="AG327" s="242"/>
      <c r="AH327" s="243" t="str">
        <f t="shared" si="291"/>
        <v/>
      </c>
      <c r="AI327" s="243" t="str">
        <f t="shared" si="292"/>
        <v/>
      </c>
      <c r="BG327" s="246">
        <f t="shared" si="298"/>
        <v>0</v>
      </c>
      <c r="BH327" s="243">
        <f t="shared" si="299"/>
        <v>0</v>
      </c>
      <c r="BI327" s="243">
        <f t="shared" si="300"/>
        <v>0</v>
      </c>
      <c r="BJ327" s="243">
        <f t="shared" si="301"/>
        <v>0</v>
      </c>
      <c r="BK327" s="347">
        <f t="shared" si="302"/>
        <v>0</v>
      </c>
      <c r="BL327" s="247">
        <f t="shared" si="303"/>
        <v>0</v>
      </c>
      <c r="BM327" s="244">
        <f t="shared" si="304"/>
        <v>0</v>
      </c>
      <c r="BN327" s="244">
        <f t="shared" si="305"/>
        <v>0</v>
      </c>
      <c r="BO327" s="248">
        <f t="shared" si="306"/>
        <v>0</v>
      </c>
      <c r="BP327" s="249">
        <f t="shared" si="307"/>
        <v>0</v>
      </c>
      <c r="BQ327" s="244">
        <f t="shared" si="308"/>
        <v>0</v>
      </c>
      <c r="BR327" s="244">
        <f t="shared" si="309"/>
        <v>0</v>
      </c>
      <c r="BS327" s="250">
        <f t="shared" si="310"/>
        <v>0</v>
      </c>
      <c r="BT327" s="251" t="str">
        <f t="shared" si="311"/>
        <v/>
      </c>
      <c r="BU327" s="346">
        <f t="shared" si="312"/>
        <v>0</v>
      </c>
      <c r="BV327" s="346">
        <f t="shared" si="313"/>
        <v>0</v>
      </c>
      <c r="BW327" s="346">
        <f t="shared" si="314"/>
        <v>0</v>
      </c>
      <c r="BX327" s="348">
        <f t="shared" si="315"/>
        <v>0</v>
      </c>
      <c r="BY327" s="247">
        <f t="shared" si="316"/>
        <v>0</v>
      </c>
      <c r="BZ327" s="244">
        <f t="shared" si="317"/>
        <v>0</v>
      </c>
      <c r="CA327" s="244">
        <f t="shared" si="318"/>
        <v>0</v>
      </c>
      <c r="CB327" s="248">
        <f t="shared" si="319"/>
        <v>0</v>
      </c>
      <c r="CC327" s="247">
        <f t="shared" si="320"/>
        <v>0</v>
      </c>
      <c r="CD327" s="244">
        <f t="shared" si="321"/>
        <v>0</v>
      </c>
      <c r="CE327" s="244">
        <f t="shared" si="322"/>
        <v>0</v>
      </c>
      <c r="CF327" s="244">
        <f t="shared" si="323"/>
        <v>0</v>
      </c>
    </row>
    <row r="328" spans="1:84" ht="20.100000000000001" customHeight="1" x14ac:dyDescent="0.15">
      <c r="A328" s="238">
        <v>325</v>
      </c>
      <c r="B328" s="239">
        <v>325</v>
      </c>
      <c r="C328" s="240" t="str">
        <f t="shared" si="282"/>
        <v>S</v>
      </c>
      <c r="D328" s="241"/>
      <c r="E328" s="242" t="str">
        <f>IF(D328="","",COUNTIF($D$4:D328,D328))</f>
        <v/>
      </c>
      <c r="F328" s="306" t="str">
        <f>IF(D328="","",VLOOKUP(D328,'様式A-2'!$B$10:$E$438,4,0))</f>
        <v/>
      </c>
      <c r="G328" s="242"/>
      <c r="H328" s="242"/>
      <c r="I328" s="242"/>
      <c r="J328" s="242"/>
      <c r="K328" s="242">
        <f t="shared" si="283"/>
        <v>0</v>
      </c>
      <c r="L328" s="342"/>
      <c r="M328" s="342"/>
      <c r="N328" s="342"/>
      <c r="O328" s="342"/>
      <c r="P328" s="384"/>
      <c r="Q328" s="243">
        <f t="shared" si="293"/>
        <v>0</v>
      </c>
      <c r="R328" s="244">
        <f t="shared" si="284"/>
        <v>0</v>
      </c>
      <c r="S328" s="244" t="str">
        <f t="shared" si="285"/>
        <v/>
      </c>
      <c r="T328" s="242"/>
      <c r="U328" s="242" t="str">
        <f t="shared" si="286"/>
        <v/>
      </c>
      <c r="V328" s="242" t="str">
        <f t="shared" si="294"/>
        <v/>
      </c>
      <c r="W328" s="242"/>
      <c r="X328" s="242"/>
      <c r="Y328" s="242" t="str">
        <f t="shared" si="287"/>
        <v/>
      </c>
      <c r="Z328" s="242" t="str">
        <f t="shared" si="288"/>
        <v/>
      </c>
      <c r="AA328" s="242" t="str">
        <f t="shared" si="281"/>
        <v/>
      </c>
      <c r="AB328" s="242" t="str">
        <f t="shared" si="289"/>
        <v/>
      </c>
      <c r="AC328" s="242" t="str">
        <f t="shared" si="290"/>
        <v/>
      </c>
      <c r="AD328" s="242" t="str">
        <f t="shared" si="295"/>
        <v/>
      </c>
      <c r="AE328" s="242" t="str">
        <f t="shared" si="296"/>
        <v/>
      </c>
      <c r="AF328" s="242" t="str">
        <f t="shared" si="297"/>
        <v/>
      </c>
      <c r="AG328" s="242"/>
      <c r="AH328" s="243" t="str">
        <f t="shared" si="291"/>
        <v/>
      </c>
      <c r="AI328" s="243" t="str">
        <f t="shared" si="292"/>
        <v/>
      </c>
      <c r="BG328" s="246">
        <f t="shared" si="298"/>
        <v>0</v>
      </c>
      <c r="BH328" s="243">
        <f t="shared" si="299"/>
        <v>0</v>
      </c>
      <c r="BI328" s="243">
        <f t="shared" si="300"/>
        <v>0</v>
      </c>
      <c r="BJ328" s="243">
        <f t="shared" si="301"/>
        <v>0</v>
      </c>
      <c r="BK328" s="347">
        <f t="shared" si="302"/>
        <v>0</v>
      </c>
      <c r="BL328" s="247">
        <f t="shared" si="303"/>
        <v>0</v>
      </c>
      <c r="BM328" s="244">
        <f t="shared" si="304"/>
        <v>0</v>
      </c>
      <c r="BN328" s="244">
        <f t="shared" si="305"/>
        <v>0</v>
      </c>
      <c r="BO328" s="248">
        <f t="shared" si="306"/>
        <v>0</v>
      </c>
      <c r="BP328" s="249">
        <f t="shared" si="307"/>
        <v>0</v>
      </c>
      <c r="BQ328" s="244">
        <f t="shared" si="308"/>
        <v>0</v>
      </c>
      <c r="BR328" s="244">
        <f t="shared" si="309"/>
        <v>0</v>
      </c>
      <c r="BS328" s="250">
        <f t="shared" si="310"/>
        <v>0</v>
      </c>
      <c r="BT328" s="251" t="str">
        <f t="shared" si="311"/>
        <v/>
      </c>
      <c r="BU328" s="346">
        <f t="shared" si="312"/>
        <v>0</v>
      </c>
      <c r="BV328" s="346">
        <f t="shared" si="313"/>
        <v>0</v>
      </c>
      <c r="BW328" s="346">
        <f t="shared" si="314"/>
        <v>0</v>
      </c>
      <c r="BX328" s="348">
        <f t="shared" si="315"/>
        <v>0</v>
      </c>
      <c r="BY328" s="247">
        <f t="shared" si="316"/>
        <v>0</v>
      </c>
      <c r="BZ328" s="244">
        <f t="shared" si="317"/>
        <v>0</v>
      </c>
      <c r="CA328" s="244">
        <f t="shared" si="318"/>
        <v>0</v>
      </c>
      <c r="CB328" s="248">
        <f t="shared" si="319"/>
        <v>0</v>
      </c>
      <c r="CC328" s="247">
        <f t="shared" si="320"/>
        <v>0</v>
      </c>
      <c r="CD328" s="244">
        <f t="shared" si="321"/>
        <v>0</v>
      </c>
      <c r="CE328" s="244">
        <f t="shared" si="322"/>
        <v>0</v>
      </c>
      <c r="CF328" s="244">
        <f t="shared" si="323"/>
        <v>0</v>
      </c>
    </row>
    <row r="329" spans="1:84" ht="20.100000000000001" customHeight="1" x14ac:dyDescent="0.15">
      <c r="A329" s="238">
        <v>326</v>
      </c>
      <c r="B329" s="239">
        <v>326</v>
      </c>
      <c r="C329" s="240" t="str">
        <f t="shared" si="282"/>
        <v>S</v>
      </c>
      <c r="D329" s="241"/>
      <c r="E329" s="242" t="str">
        <f>IF(D329="","",COUNTIF($D$4:D329,D329))</f>
        <v/>
      </c>
      <c r="F329" s="306" t="str">
        <f>IF(D329="","",VLOOKUP(D329,'様式A-2'!$B$10:$E$438,4,0))</f>
        <v/>
      </c>
      <c r="G329" s="242"/>
      <c r="H329" s="242"/>
      <c r="I329" s="242"/>
      <c r="J329" s="242"/>
      <c r="K329" s="242">
        <f t="shared" si="283"/>
        <v>0</v>
      </c>
      <c r="L329" s="342"/>
      <c r="M329" s="342"/>
      <c r="N329" s="342"/>
      <c r="O329" s="342"/>
      <c r="P329" s="384"/>
      <c r="Q329" s="243">
        <f t="shared" si="293"/>
        <v>0</v>
      </c>
      <c r="R329" s="244">
        <f t="shared" si="284"/>
        <v>0</v>
      </c>
      <c r="S329" s="244" t="str">
        <f t="shared" si="285"/>
        <v/>
      </c>
      <c r="T329" s="242"/>
      <c r="U329" s="242" t="str">
        <f t="shared" si="286"/>
        <v/>
      </c>
      <c r="V329" s="242" t="str">
        <f t="shared" si="294"/>
        <v/>
      </c>
      <c r="W329" s="242"/>
      <c r="X329" s="242"/>
      <c r="Y329" s="242" t="str">
        <f t="shared" si="287"/>
        <v/>
      </c>
      <c r="Z329" s="242" t="str">
        <f t="shared" si="288"/>
        <v/>
      </c>
      <c r="AA329" s="242" t="str">
        <f t="shared" si="281"/>
        <v/>
      </c>
      <c r="AB329" s="242" t="str">
        <f t="shared" si="289"/>
        <v/>
      </c>
      <c r="AC329" s="242" t="str">
        <f t="shared" si="290"/>
        <v/>
      </c>
      <c r="AD329" s="242" t="str">
        <f t="shared" si="295"/>
        <v/>
      </c>
      <c r="AE329" s="242" t="str">
        <f t="shared" si="296"/>
        <v/>
      </c>
      <c r="AF329" s="242" t="str">
        <f t="shared" si="297"/>
        <v/>
      </c>
      <c r="AG329" s="242"/>
      <c r="AH329" s="243" t="str">
        <f t="shared" si="291"/>
        <v/>
      </c>
      <c r="AI329" s="243" t="str">
        <f t="shared" si="292"/>
        <v/>
      </c>
      <c r="BG329" s="246">
        <f t="shared" si="298"/>
        <v>0</v>
      </c>
      <c r="BH329" s="243">
        <f t="shared" si="299"/>
        <v>0</v>
      </c>
      <c r="BI329" s="243">
        <f t="shared" si="300"/>
        <v>0</v>
      </c>
      <c r="BJ329" s="243">
        <f t="shared" si="301"/>
        <v>0</v>
      </c>
      <c r="BK329" s="347">
        <f t="shared" si="302"/>
        <v>0</v>
      </c>
      <c r="BL329" s="247">
        <f t="shared" si="303"/>
        <v>0</v>
      </c>
      <c r="BM329" s="244">
        <f t="shared" si="304"/>
        <v>0</v>
      </c>
      <c r="BN329" s="244">
        <f t="shared" si="305"/>
        <v>0</v>
      </c>
      <c r="BO329" s="248">
        <f t="shared" si="306"/>
        <v>0</v>
      </c>
      <c r="BP329" s="249">
        <f t="shared" si="307"/>
        <v>0</v>
      </c>
      <c r="BQ329" s="244">
        <f t="shared" si="308"/>
        <v>0</v>
      </c>
      <c r="BR329" s="244">
        <f t="shared" si="309"/>
        <v>0</v>
      </c>
      <c r="BS329" s="250">
        <f t="shared" si="310"/>
        <v>0</v>
      </c>
      <c r="BT329" s="251" t="str">
        <f t="shared" si="311"/>
        <v/>
      </c>
      <c r="BU329" s="346">
        <f t="shared" si="312"/>
        <v>0</v>
      </c>
      <c r="BV329" s="346">
        <f t="shared" si="313"/>
        <v>0</v>
      </c>
      <c r="BW329" s="346">
        <f t="shared" si="314"/>
        <v>0</v>
      </c>
      <c r="BX329" s="348">
        <f t="shared" si="315"/>
        <v>0</v>
      </c>
      <c r="BY329" s="247">
        <f t="shared" si="316"/>
        <v>0</v>
      </c>
      <c r="BZ329" s="244">
        <f t="shared" si="317"/>
        <v>0</v>
      </c>
      <c r="CA329" s="244">
        <f t="shared" si="318"/>
        <v>0</v>
      </c>
      <c r="CB329" s="248">
        <f t="shared" si="319"/>
        <v>0</v>
      </c>
      <c r="CC329" s="247">
        <f t="shared" si="320"/>
        <v>0</v>
      </c>
      <c r="CD329" s="244">
        <f t="shared" si="321"/>
        <v>0</v>
      </c>
      <c r="CE329" s="244">
        <f t="shared" si="322"/>
        <v>0</v>
      </c>
      <c r="CF329" s="244">
        <f t="shared" si="323"/>
        <v>0</v>
      </c>
    </row>
    <row r="330" spans="1:84" ht="20.100000000000001" customHeight="1" x14ac:dyDescent="0.15">
      <c r="A330" s="238">
        <v>327</v>
      </c>
      <c r="B330" s="239">
        <v>327</v>
      </c>
      <c r="C330" s="240" t="str">
        <f t="shared" si="282"/>
        <v>S</v>
      </c>
      <c r="D330" s="241"/>
      <c r="E330" s="242" t="str">
        <f>IF(D330="","",COUNTIF($D$4:D330,D330))</f>
        <v/>
      </c>
      <c r="F330" s="306" t="str">
        <f>IF(D330="","",VLOOKUP(D330,'様式A-2'!$B$10:$E$438,4,0))</f>
        <v/>
      </c>
      <c r="G330" s="242"/>
      <c r="H330" s="242"/>
      <c r="I330" s="242"/>
      <c r="J330" s="242"/>
      <c r="K330" s="242">
        <f t="shared" si="283"/>
        <v>0</v>
      </c>
      <c r="L330" s="342"/>
      <c r="M330" s="342"/>
      <c r="N330" s="342"/>
      <c r="O330" s="342"/>
      <c r="P330" s="384"/>
      <c r="Q330" s="243">
        <f t="shared" si="293"/>
        <v>0</v>
      </c>
      <c r="R330" s="244">
        <f t="shared" si="284"/>
        <v>0</v>
      </c>
      <c r="S330" s="244" t="str">
        <f t="shared" si="285"/>
        <v/>
      </c>
      <c r="T330" s="242"/>
      <c r="U330" s="242" t="str">
        <f t="shared" si="286"/>
        <v/>
      </c>
      <c r="V330" s="242" t="str">
        <f t="shared" si="294"/>
        <v/>
      </c>
      <c r="W330" s="242"/>
      <c r="X330" s="242"/>
      <c r="Y330" s="242" t="str">
        <f t="shared" si="287"/>
        <v/>
      </c>
      <c r="Z330" s="242" t="str">
        <f t="shared" si="288"/>
        <v/>
      </c>
      <c r="AA330" s="242" t="str">
        <f t="shared" si="281"/>
        <v/>
      </c>
      <c r="AB330" s="242" t="str">
        <f t="shared" si="289"/>
        <v/>
      </c>
      <c r="AC330" s="242" t="str">
        <f t="shared" si="290"/>
        <v/>
      </c>
      <c r="AD330" s="242" t="str">
        <f t="shared" si="295"/>
        <v/>
      </c>
      <c r="AE330" s="242" t="str">
        <f t="shared" si="296"/>
        <v/>
      </c>
      <c r="AF330" s="242" t="str">
        <f t="shared" si="297"/>
        <v/>
      </c>
      <c r="AG330" s="242"/>
      <c r="AH330" s="243" t="str">
        <f t="shared" si="291"/>
        <v/>
      </c>
      <c r="AI330" s="243" t="str">
        <f t="shared" si="292"/>
        <v/>
      </c>
      <c r="BG330" s="246">
        <f t="shared" si="298"/>
        <v>0</v>
      </c>
      <c r="BH330" s="243">
        <f t="shared" si="299"/>
        <v>0</v>
      </c>
      <c r="BI330" s="243">
        <f t="shared" si="300"/>
        <v>0</v>
      </c>
      <c r="BJ330" s="243">
        <f t="shared" si="301"/>
        <v>0</v>
      </c>
      <c r="BK330" s="347">
        <f t="shared" si="302"/>
        <v>0</v>
      </c>
      <c r="BL330" s="247">
        <f t="shared" si="303"/>
        <v>0</v>
      </c>
      <c r="BM330" s="244">
        <f t="shared" si="304"/>
        <v>0</v>
      </c>
      <c r="BN330" s="244">
        <f t="shared" si="305"/>
        <v>0</v>
      </c>
      <c r="BO330" s="248">
        <f t="shared" si="306"/>
        <v>0</v>
      </c>
      <c r="BP330" s="249">
        <f t="shared" si="307"/>
        <v>0</v>
      </c>
      <c r="BQ330" s="244">
        <f t="shared" si="308"/>
        <v>0</v>
      </c>
      <c r="BR330" s="244">
        <f t="shared" si="309"/>
        <v>0</v>
      </c>
      <c r="BS330" s="250">
        <f t="shared" si="310"/>
        <v>0</v>
      </c>
      <c r="BT330" s="251" t="str">
        <f t="shared" si="311"/>
        <v/>
      </c>
      <c r="BU330" s="346">
        <f t="shared" si="312"/>
        <v>0</v>
      </c>
      <c r="BV330" s="346">
        <f t="shared" si="313"/>
        <v>0</v>
      </c>
      <c r="BW330" s="346">
        <f t="shared" si="314"/>
        <v>0</v>
      </c>
      <c r="BX330" s="348">
        <f t="shared" si="315"/>
        <v>0</v>
      </c>
      <c r="BY330" s="247">
        <f t="shared" si="316"/>
        <v>0</v>
      </c>
      <c r="BZ330" s="244">
        <f t="shared" si="317"/>
        <v>0</v>
      </c>
      <c r="CA330" s="244">
        <f t="shared" si="318"/>
        <v>0</v>
      </c>
      <c r="CB330" s="248">
        <f t="shared" si="319"/>
        <v>0</v>
      </c>
      <c r="CC330" s="247">
        <f t="shared" si="320"/>
        <v>0</v>
      </c>
      <c r="CD330" s="244">
        <f t="shared" si="321"/>
        <v>0</v>
      </c>
      <c r="CE330" s="244">
        <f t="shared" si="322"/>
        <v>0</v>
      </c>
      <c r="CF330" s="244">
        <f t="shared" si="323"/>
        <v>0</v>
      </c>
    </row>
    <row r="331" spans="1:84" ht="20.100000000000001" customHeight="1" x14ac:dyDescent="0.15">
      <c r="A331" s="238">
        <v>328</v>
      </c>
      <c r="B331" s="239">
        <v>328</v>
      </c>
      <c r="C331" s="240" t="str">
        <f t="shared" si="282"/>
        <v>S</v>
      </c>
      <c r="D331" s="241"/>
      <c r="E331" s="242" t="str">
        <f>IF(D331="","",COUNTIF($D$4:D331,D331))</f>
        <v/>
      </c>
      <c r="F331" s="306" t="str">
        <f>IF(D331="","",VLOOKUP(D331,'様式A-2'!$B$10:$E$438,4,0))</f>
        <v/>
      </c>
      <c r="G331" s="242"/>
      <c r="H331" s="242"/>
      <c r="I331" s="242"/>
      <c r="J331" s="242"/>
      <c r="K331" s="242">
        <f t="shared" si="283"/>
        <v>0</v>
      </c>
      <c r="L331" s="342"/>
      <c r="M331" s="342"/>
      <c r="N331" s="342"/>
      <c r="O331" s="342"/>
      <c r="P331" s="384"/>
      <c r="Q331" s="243">
        <f t="shared" si="293"/>
        <v>0</v>
      </c>
      <c r="R331" s="244">
        <f t="shared" si="284"/>
        <v>0</v>
      </c>
      <c r="S331" s="244" t="str">
        <f t="shared" si="285"/>
        <v/>
      </c>
      <c r="T331" s="242"/>
      <c r="U331" s="242" t="str">
        <f t="shared" si="286"/>
        <v/>
      </c>
      <c r="V331" s="242" t="str">
        <f t="shared" si="294"/>
        <v/>
      </c>
      <c r="W331" s="242"/>
      <c r="X331" s="242"/>
      <c r="Y331" s="242" t="str">
        <f t="shared" si="287"/>
        <v/>
      </c>
      <c r="Z331" s="242" t="str">
        <f t="shared" si="288"/>
        <v/>
      </c>
      <c r="AA331" s="242" t="str">
        <f t="shared" si="281"/>
        <v/>
      </c>
      <c r="AB331" s="242" t="str">
        <f t="shared" si="289"/>
        <v/>
      </c>
      <c r="AC331" s="242" t="str">
        <f t="shared" si="290"/>
        <v/>
      </c>
      <c r="AD331" s="242" t="str">
        <f t="shared" si="295"/>
        <v/>
      </c>
      <c r="AE331" s="242" t="str">
        <f t="shared" si="296"/>
        <v/>
      </c>
      <c r="AF331" s="242" t="str">
        <f t="shared" si="297"/>
        <v/>
      </c>
      <c r="AG331" s="242"/>
      <c r="AH331" s="243" t="str">
        <f t="shared" si="291"/>
        <v/>
      </c>
      <c r="AI331" s="243" t="str">
        <f t="shared" si="292"/>
        <v/>
      </c>
      <c r="BG331" s="246">
        <f t="shared" si="298"/>
        <v>0</v>
      </c>
      <c r="BH331" s="243">
        <f t="shared" si="299"/>
        <v>0</v>
      </c>
      <c r="BI331" s="243">
        <f t="shared" si="300"/>
        <v>0</v>
      </c>
      <c r="BJ331" s="243">
        <f t="shared" si="301"/>
        <v>0</v>
      </c>
      <c r="BK331" s="347">
        <f t="shared" si="302"/>
        <v>0</v>
      </c>
      <c r="BL331" s="247">
        <f t="shared" si="303"/>
        <v>0</v>
      </c>
      <c r="BM331" s="244">
        <f t="shared" si="304"/>
        <v>0</v>
      </c>
      <c r="BN331" s="244">
        <f t="shared" si="305"/>
        <v>0</v>
      </c>
      <c r="BO331" s="248">
        <f t="shared" si="306"/>
        <v>0</v>
      </c>
      <c r="BP331" s="249">
        <f t="shared" si="307"/>
        <v>0</v>
      </c>
      <c r="BQ331" s="244">
        <f t="shared" si="308"/>
        <v>0</v>
      </c>
      <c r="BR331" s="244">
        <f t="shared" si="309"/>
        <v>0</v>
      </c>
      <c r="BS331" s="250">
        <f t="shared" si="310"/>
        <v>0</v>
      </c>
      <c r="BT331" s="251" t="str">
        <f t="shared" si="311"/>
        <v/>
      </c>
      <c r="BU331" s="346">
        <f t="shared" si="312"/>
        <v>0</v>
      </c>
      <c r="BV331" s="346">
        <f t="shared" si="313"/>
        <v>0</v>
      </c>
      <c r="BW331" s="346">
        <f t="shared" si="314"/>
        <v>0</v>
      </c>
      <c r="BX331" s="348">
        <f t="shared" si="315"/>
        <v>0</v>
      </c>
      <c r="BY331" s="247">
        <f t="shared" si="316"/>
        <v>0</v>
      </c>
      <c r="BZ331" s="244">
        <f t="shared" si="317"/>
        <v>0</v>
      </c>
      <c r="CA331" s="244">
        <f t="shared" si="318"/>
        <v>0</v>
      </c>
      <c r="CB331" s="248">
        <f t="shared" si="319"/>
        <v>0</v>
      </c>
      <c r="CC331" s="247">
        <f t="shared" si="320"/>
        <v>0</v>
      </c>
      <c r="CD331" s="244">
        <f t="shared" si="321"/>
        <v>0</v>
      </c>
      <c r="CE331" s="244">
        <f t="shared" si="322"/>
        <v>0</v>
      </c>
      <c r="CF331" s="244">
        <f t="shared" si="323"/>
        <v>0</v>
      </c>
    </row>
    <row r="332" spans="1:84" ht="20.100000000000001" customHeight="1" x14ac:dyDescent="0.15">
      <c r="A332" s="238">
        <v>329</v>
      </c>
      <c r="B332" s="239">
        <v>329</v>
      </c>
      <c r="C332" s="240" t="str">
        <f t="shared" si="282"/>
        <v>S</v>
      </c>
      <c r="D332" s="241"/>
      <c r="E332" s="242" t="str">
        <f>IF(D332="","",COUNTIF($D$4:D332,D332))</f>
        <v/>
      </c>
      <c r="F332" s="306" t="str">
        <f>IF(D332="","",VLOOKUP(D332,'様式A-2'!$B$10:$E$438,4,0))</f>
        <v/>
      </c>
      <c r="G332" s="242"/>
      <c r="H332" s="242"/>
      <c r="I332" s="242"/>
      <c r="J332" s="242"/>
      <c r="K332" s="242">
        <f t="shared" si="283"/>
        <v>0</v>
      </c>
      <c r="L332" s="342"/>
      <c r="M332" s="342"/>
      <c r="N332" s="342"/>
      <c r="O332" s="342"/>
      <c r="P332" s="384"/>
      <c r="Q332" s="243">
        <f t="shared" si="293"/>
        <v>0</v>
      </c>
      <c r="R332" s="244">
        <f t="shared" si="284"/>
        <v>0</v>
      </c>
      <c r="S332" s="244" t="str">
        <f t="shared" si="285"/>
        <v/>
      </c>
      <c r="T332" s="242"/>
      <c r="U332" s="242" t="str">
        <f t="shared" si="286"/>
        <v/>
      </c>
      <c r="V332" s="242" t="str">
        <f t="shared" si="294"/>
        <v/>
      </c>
      <c r="W332" s="242"/>
      <c r="X332" s="242"/>
      <c r="Y332" s="242" t="str">
        <f t="shared" si="287"/>
        <v/>
      </c>
      <c r="Z332" s="242" t="str">
        <f t="shared" si="288"/>
        <v/>
      </c>
      <c r="AA332" s="242" t="str">
        <f t="shared" si="281"/>
        <v/>
      </c>
      <c r="AB332" s="242" t="str">
        <f t="shared" si="289"/>
        <v/>
      </c>
      <c r="AC332" s="242" t="str">
        <f t="shared" si="290"/>
        <v/>
      </c>
      <c r="AD332" s="242" t="str">
        <f t="shared" si="295"/>
        <v/>
      </c>
      <c r="AE332" s="242" t="str">
        <f t="shared" si="296"/>
        <v/>
      </c>
      <c r="AF332" s="242" t="str">
        <f t="shared" si="297"/>
        <v/>
      </c>
      <c r="AG332" s="242"/>
      <c r="AH332" s="243" t="str">
        <f t="shared" si="291"/>
        <v/>
      </c>
      <c r="AI332" s="243" t="str">
        <f t="shared" si="292"/>
        <v/>
      </c>
      <c r="BG332" s="246">
        <f t="shared" si="298"/>
        <v>0</v>
      </c>
      <c r="BH332" s="243">
        <f t="shared" si="299"/>
        <v>0</v>
      </c>
      <c r="BI332" s="243">
        <f t="shared" si="300"/>
        <v>0</v>
      </c>
      <c r="BJ332" s="243">
        <f t="shared" si="301"/>
        <v>0</v>
      </c>
      <c r="BK332" s="347">
        <f t="shared" si="302"/>
        <v>0</v>
      </c>
      <c r="BL332" s="247">
        <f t="shared" si="303"/>
        <v>0</v>
      </c>
      <c r="BM332" s="244">
        <f t="shared" si="304"/>
        <v>0</v>
      </c>
      <c r="BN332" s="244">
        <f t="shared" si="305"/>
        <v>0</v>
      </c>
      <c r="BO332" s="248">
        <f t="shared" si="306"/>
        <v>0</v>
      </c>
      <c r="BP332" s="249">
        <f t="shared" si="307"/>
        <v>0</v>
      </c>
      <c r="BQ332" s="244">
        <f t="shared" si="308"/>
        <v>0</v>
      </c>
      <c r="BR332" s="244">
        <f t="shared" si="309"/>
        <v>0</v>
      </c>
      <c r="BS332" s="250">
        <f t="shared" si="310"/>
        <v>0</v>
      </c>
      <c r="BT332" s="251" t="str">
        <f t="shared" si="311"/>
        <v/>
      </c>
      <c r="BU332" s="346">
        <f t="shared" si="312"/>
        <v>0</v>
      </c>
      <c r="BV332" s="346">
        <f t="shared" si="313"/>
        <v>0</v>
      </c>
      <c r="BW332" s="346">
        <f t="shared" si="314"/>
        <v>0</v>
      </c>
      <c r="BX332" s="348">
        <f t="shared" si="315"/>
        <v>0</v>
      </c>
      <c r="BY332" s="247">
        <f t="shared" si="316"/>
        <v>0</v>
      </c>
      <c r="BZ332" s="244">
        <f t="shared" si="317"/>
        <v>0</v>
      </c>
      <c r="CA332" s="244">
        <f t="shared" si="318"/>
        <v>0</v>
      </c>
      <c r="CB332" s="248">
        <f t="shared" si="319"/>
        <v>0</v>
      </c>
      <c r="CC332" s="247">
        <f t="shared" si="320"/>
        <v>0</v>
      </c>
      <c r="CD332" s="244">
        <f t="shared" si="321"/>
        <v>0</v>
      </c>
      <c r="CE332" s="244">
        <f t="shared" si="322"/>
        <v>0</v>
      </c>
      <c r="CF332" s="244">
        <f t="shared" si="323"/>
        <v>0</v>
      </c>
    </row>
    <row r="333" spans="1:84" ht="20.100000000000001" customHeight="1" x14ac:dyDescent="0.15">
      <c r="A333" s="238">
        <v>330</v>
      </c>
      <c r="B333" s="239">
        <v>330</v>
      </c>
      <c r="C333" s="240" t="str">
        <f t="shared" si="282"/>
        <v>S</v>
      </c>
      <c r="D333" s="241"/>
      <c r="E333" s="242" t="str">
        <f>IF(D333="","",COUNTIF($D$4:D333,D333))</f>
        <v/>
      </c>
      <c r="F333" s="306" t="str">
        <f>IF(D333="","",VLOOKUP(D333,'様式A-2'!$B$10:$E$438,4,0))</f>
        <v/>
      </c>
      <c r="G333" s="242"/>
      <c r="H333" s="242"/>
      <c r="I333" s="242"/>
      <c r="J333" s="242"/>
      <c r="K333" s="242">
        <f t="shared" si="283"/>
        <v>0</v>
      </c>
      <c r="L333" s="342"/>
      <c r="M333" s="342"/>
      <c r="N333" s="342"/>
      <c r="O333" s="342"/>
      <c r="P333" s="384"/>
      <c r="Q333" s="243">
        <f t="shared" si="293"/>
        <v>0</v>
      </c>
      <c r="R333" s="244">
        <f t="shared" si="284"/>
        <v>0</v>
      </c>
      <c r="S333" s="244" t="str">
        <f t="shared" si="285"/>
        <v/>
      </c>
      <c r="T333" s="242"/>
      <c r="U333" s="242" t="str">
        <f t="shared" si="286"/>
        <v/>
      </c>
      <c r="V333" s="242" t="str">
        <f t="shared" si="294"/>
        <v/>
      </c>
      <c r="W333" s="242"/>
      <c r="X333" s="242"/>
      <c r="Y333" s="242" t="str">
        <f t="shared" si="287"/>
        <v/>
      </c>
      <c r="Z333" s="242" t="str">
        <f t="shared" si="288"/>
        <v/>
      </c>
      <c r="AA333" s="242" t="str">
        <f t="shared" si="281"/>
        <v/>
      </c>
      <c r="AB333" s="242" t="str">
        <f t="shared" si="289"/>
        <v/>
      </c>
      <c r="AC333" s="242" t="str">
        <f t="shared" si="290"/>
        <v/>
      </c>
      <c r="AD333" s="242" t="str">
        <f t="shared" si="295"/>
        <v/>
      </c>
      <c r="AE333" s="242" t="str">
        <f t="shared" si="296"/>
        <v/>
      </c>
      <c r="AF333" s="242" t="str">
        <f t="shared" si="297"/>
        <v/>
      </c>
      <c r="AG333" s="242"/>
      <c r="AH333" s="243" t="str">
        <f t="shared" si="291"/>
        <v/>
      </c>
      <c r="AI333" s="243" t="str">
        <f t="shared" si="292"/>
        <v/>
      </c>
      <c r="BG333" s="246">
        <f t="shared" si="298"/>
        <v>0</v>
      </c>
      <c r="BH333" s="243">
        <f t="shared" si="299"/>
        <v>0</v>
      </c>
      <c r="BI333" s="243">
        <f t="shared" si="300"/>
        <v>0</v>
      </c>
      <c r="BJ333" s="243">
        <f t="shared" si="301"/>
        <v>0</v>
      </c>
      <c r="BK333" s="347">
        <f t="shared" si="302"/>
        <v>0</v>
      </c>
      <c r="BL333" s="247">
        <f t="shared" si="303"/>
        <v>0</v>
      </c>
      <c r="BM333" s="244">
        <f t="shared" si="304"/>
        <v>0</v>
      </c>
      <c r="BN333" s="244">
        <f t="shared" si="305"/>
        <v>0</v>
      </c>
      <c r="BO333" s="248">
        <f t="shared" si="306"/>
        <v>0</v>
      </c>
      <c r="BP333" s="249">
        <f t="shared" si="307"/>
        <v>0</v>
      </c>
      <c r="BQ333" s="244">
        <f t="shared" si="308"/>
        <v>0</v>
      </c>
      <c r="BR333" s="244">
        <f t="shared" si="309"/>
        <v>0</v>
      </c>
      <c r="BS333" s="250">
        <f t="shared" si="310"/>
        <v>0</v>
      </c>
      <c r="BT333" s="251" t="str">
        <f t="shared" si="311"/>
        <v/>
      </c>
      <c r="BU333" s="346">
        <f t="shared" si="312"/>
        <v>0</v>
      </c>
      <c r="BV333" s="346">
        <f t="shared" si="313"/>
        <v>0</v>
      </c>
      <c r="BW333" s="346">
        <f t="shared" si="314"/>
        <v>0</v>
      </c>
      <c r="BX333" s="348">
        <f t="shared" si="315"/>
        <v>0</v>
      </c>
      <c r="BY333" s="247">
        <f t="shared" si="316"/>
        <v>0</v>
      </c>
      <c r="BZ333" s="244">
        <f t="shared" si="317"/>
        <v>0</v>
      </c>
      <c r="CA333" s="244">
        <f t="shared" si="318"/>
        <v>0</v>
      </c>
      <c r="CB333" s="248">
        <f t="shared" si="319"/>
        <v>0</v>
      </c>
      <c r="CC333" s="247">
        <f t="shared" si="320"/>
        <v>0</v>
      </c>
      <c r="CD333" s="244">
        <f t="shared" si="321"/>
        <v>0</v>
      </c>
      <c r="CE333" s="244">
        <f t="shared" si="322"/>
        <v>0</v>
      </c>
      <c r="CF333" s="244">
        <f t="shared" si="323"/>
        <v>0</v>
      </c>
    </row>
    <row r="334" spans="1:84" ht="20.100000000000001" customHeight="1" x14ac:dyDescent="0.15">
      <c r="A334" s="238">
        <v>331</v>
      </c>
      <c r="B334" s="239">
        <v>331</v>
      </c>
      <c r="C334" s="240" t="str">
        <f t="shared" si="282"/>
        <v>S</v>
      </c>
      <c r="D334" s="241"/>
      <c r="E334" s="242" t="str">
        <f>IF(D334="","",COUNTIF($D$4:D334,D334))</f>
        <v/>
      </c>
      <c r="F334" s="306" t="str">
        <f>IF(D334="","",VLOOKUP(D334,'様式A-2'!$B$10:$E$438,4,0))</f>
        <v/>
      </c>
      <c r="G334" s="242"/>
      <c r="H334" s="242"/>
      <c r="I334" s="242"/>
      <c r="J334" s="242"/>
      <c r="K334" s="242">
        <f t="shared" si="283"/>
        <v>0</v>
      </c>
      <c r="L334" s="342"/>
      <c r="M334" s="342"/>
      <c r="N334" s="342"/>
      <c r="O334" s="342"/>
      <c r="P334" s="384"/>
      <c r="Q334" s="243">
        <f t="shared" si="293"/>
        <v>0</v>
      </c>
      <c r="R334" s="244">
        <f t="shared" si="284"/>
        <v>0</v>
      </c>
      <c r="S334" s="244" t="str">
        <f t="shared" si="285"/>
        <v/>
      </c>
      <c r="T334" s="242"/>
      <c r="U334" s="242" t="str">
        <f t="shared" si="286"/>
        <v/>
      </c>
      <c r="V334" s="242" t="str">
        <f t="shared" si="294"/>
        <v/>
      </c>
      <c r="W334" s="242"/>
      <c r="X334" s="242"/>
      <c r="Y334" s="242" t="str">
        <f t="shared" si="287"/>
        <v/>
      </c>
      <c r="Z334" s="242" t="str">
        <f t="shared" si="288"/>
        <v/>
      </c>
      <c r="AA334" s="242" t="str">
        <f t="shared" si="281"/>
        <v/>
      </c>
      <c r="AB334" s="242" t="str">
        <f t="shared" si="289"/>
        <v/>
      </c>
      <c r="AC334" s="242" t="str">
        <f t="shared" si="290"/>
        <v/>
      </c>
      <c r="AD334" s="242" t="str">
        <f t="shared" si="295"/>
        <v/>
      </c>
      <c r="AE334" s="242" t="str">
        <f t="shared" si="296"/>
        <v/>
      </c>
      <c r="AF334" s="242" t="str">
        <f t="shared" si="297"/>
        <v/>
      </c>
      <c r="AG334" s="242"/>
      <c r="AH334" s="243" t="str">
        <f t="shared" si="291"/>
        <v/>
      </c>
      <c r="AI334" s="243" t="str">
        <f t="shared" si="292"/>
        <v/>
      </c>
      <c r="BG334" s="246">
        <f t="shared" si="298"/>
        <v>0</v>
      </c>
      <c r="BH334" s="243">
        <f t="shared" si="299"/>
        <v>0</v>
      </c>
      <c r="BI334" s="243">
        <f t="shared" si="300"/>
        <v>0</v>
      </c>
      <c r="BJ334" s="243">
        <f t="shared" si="301"/>
        <v>0</v>
      </c>
      <c r="BK334" s="347">
        <f t="shared" si="302"/>
        <v>0</v>
      </c>
      <c r="BL334" s="247">
        <f t="shared" si="303"/>
        <v>0</v>
      </c>
      <c r="BM334" s="244">
        <f t="shared" si="304"/>
        <v>0</v>
      </c>
      <c r="BN334" s="244">
        <f t="shared" si="305"/>
        <v>0</v>
      </c>
      <c r="BO334" s="248">
        <f t="shared" si="306"/>
        <v>0</v>
      </c>
      <c r="BP334" s="249">
        <f t="shared" si="307"/>
        <v>0</v>
      </c>
      <c r="BQ334" s="244">
        <f t="shared" si="308"/>
        <v>0</v>
      </c>
      <c r="BR334" s="244">
        <f t="shared" si="309"/>
        <v>0</v>
      </c>
      <c r="BS334" s="250">
        <f t="shared" si="310"/>
        <v>0</v>
      </c>
      <c r="BT334" s="251" t="str">
        <f t="shared" si="311"/>
        <v/>
      </c>
      <c r="BU334" s="346">
        <f t="shared" si="312"/>
        <v>0</v>
      </c>
      <c r="BV334" s="346">
        <f t="shared" si="313"/>
        <v>0</v>
      </c>
      <c r="BW334" s="346">
        <f t="shared" si="314"/>
        <v>0</v>
      </c>
      <c r="BX334" s="348">
        <f t="shared" si="315"/>
        <v>0</v>
      </c>
      <c r="BY334" s="247">
        <f t="shared" si="316"/>
        <v>0</v>
      </c>
      <c r="BZ334" s="244">
        <f t="shared" si="317"/>
        <v>0</v>
      </c>
      <c r="CA334" s="244">
        <f t="shared" si="318"/>
        <v>0</v>
      </c>
      <c r="CB334" s="248">
        <f t="shared" si="319"/>
        <v>0</v>
      </c>
      <c r="CC334" s="247">
        <f t="shared" si="320"/>
        <v>0</v>
      </c>
      <c r="CD334" s="244">
        <f t="shared" si="321"/>
        <v>0</v>
      </c>
      <c r="CE334" s="244">
        <f t="shared" si="322"/>
        <v>0</v>
      </c>
      <c r="CF334" s="244">
        <f t="shared" si="323"/>
        <v>0</v>
      </c>
    </row>
    <row r="335" spans="1:84" ht="20.100000000000001" customHeight="1" x14ac:dyDescent="0.15">
      <c r="A335" s="238">
        <v>332</v>
      </c>
      <c r="B335" s="239">
        <v>332</v>
      </c>
      <c r="C335" s="240" t="str">
        <f t="shared" si="282"/>
        <v>S</v>
      </c>
      <c r="D335" s="241"/>
      <c r="E335" s="242" t="str">
        <f>IF(D335="","",COUNTIF($D$4:D335,D335))</f>
        <v/>
      </c>
      <c r="F335" s="306" t="str">
        <f>IF(D335="","",VLOOKUP(D335,'様式A-2'!$B$10:$E$438,4,0))</f>
        <v/>
      </c>
      <c r="G335" s="242"/>
      <c r="H335" s="242"/>
      <c r="I335" s="242"/>
      <c r="J335" s="242"/>
      <c r="K335" s="242">
        <f t="shared" si="283"/>
        <v>0</v>
      </c>
      <c r="L335" s="342"/>
      <c r="M335" s="342"/>
      <c r="N335" s="342"/>
      <c r="O335" s="342"/>
      <c r="P335" s="384"/>
      <c r="Q335" s="243">
        <f t="shared" si="293"/>
        <v>0</v>
      </c>
      <c r="R335" s="244">
        <f t="shared" si="284"/>
        <v>0</v>
      </c>
      <c r="S335" s="244" t="str">
        <f t="shared" si="285"/>
        <v/>
      </c>
      <c r="T335" s="242"/>
      <c r="U335" s="242" t="str">
        <f t="shared" si="286"/>
        <v/>
      </c>
      <c r="V335" s="242" t="str">
        <f t="shared" si="294"/>
        <v/>
      </c>
      <c r="W335" s="242"/>
      <c r="X335" s="242"/>
      <c r="Y335" s="242" t="str">
        <f t="shared" si="287"/>
        <v/>
      </c>
      <c r="Z335" s="242" t="str">
        <f t="shared" si="288"/>
        <v/>
      </c>
      <c r="AA335" s="242" t="str">
        <f t="shared" si="281"/>
        <v/>
      </c>
      <c r="AB335" s="242" t="str">
        <f t="shared" si="289"/>
        <v/>
      </c>
      <c r="AC335" s="242" t="str">
        <f t="shared" si="290"/>
        <v/>
      </c>
      <c r="AD335" s="242" t="str">
        <f t="shared" si="295"/>
        <v/>
      </c>
      <c r="AE335" s="242" t="str">
        <f t="shared" si="296"/>
        <v/>
      </c>
      <c r="AF335" s="242" t="str">
        <f t="shared" si="297"/>
        <v/>
      </c>
      <c r="AG335" s="242"/>
      <c r="AH335" s="243" t="str">
        <f t="shared" si="291"/>
        <v/>
      </c>
      <c r="AI335" s="243" t="str">
        <f t="shared" si="292"/>
        <v/>
      </c>
      <c r="BG335" s="246">
        <f t="shared" si="298"/>
        <v>0</v>
      </c>
      <c r="BH335" s="243">
        <f t="shared" si="299"/>
        <v>0</v>
      </c>
      <c r="BI335" s="243">
        <f t="shared" si="300"/>
        <v>0</v>
      </c>
      <c r="BJ335" s="243">
        <f t="shared" si="301"/>
        <v>0</v>
      </c>
      <c r="BK335" s="347">
        <f t="shared" si="302"/>
        <v>0</v>
      </c>
      <c r="BL335" s="247">
        <f t="shared" si="303"/>
        <v>0</v>
      </c>
      <c r="BM335" s="244">
        <f t="shared" si="304"/>
        <v>0</v>
      </c>
      <c r="BN335" s="244">
        <f t="shared" si="305"/>
        <v>0</v>
      </c>
      <c r="BO335" s="248">
        <f t="shared" si="306"/>
        <v>0</v>
      </c>
      <c r="BP335" s="249">
        <f t="shared" si="307"/>
        <v>0</v>
      </c>
      <c r="BQ335" s="244">
        <f t="shared" si="308"/>
        <v>0</v>
      </c>
      <c r="BR335" s="244">
        <f t="shared" si="309"/>
        <v>0</v>
      </c>
      <c r="BS335" s="250">
        <f t="shared" si="310"/>
        <v>0</v>
      </c>
      <c r="BT335" s="251" t="str">
        <f t="shared" si="311"/>
        <v/>
      </c>
      <c r="BU335" s="346">
        <f t="shared" si="312"/>
        <v>0</v>
      </c>
      <c r="BV335" s="346">
        <f t="shared" si="313"/>
        <v>0</v>
      </c>
      <c r="BW335" s="346">
        <f t="shared" si="314"/>
        <v>0</v>
      </c>
      <c r="BX335" s="348">
        <f t="shared" si="315"/>
        <v>0</v>
      </c>
      <c r="BY335" s="247">
        <f t="shared" si="316"/>
        <v>0</v>
      </c>
      <c r="BZ335" s="244">
        <f t="shared" si="317"/>
        <v>0</v>
      </c>
      <c r="CA335" s="244">
        <f t="shared" si="318"/>
        <v>0</v>
      </c>
      <c r="CB335" s="248">
        <f t="shared" si="319"/>
        <v>0</v>
      </c>
      <c r="CC335" s="247">
        <f t="shared" si="320"/>
        <v>0</v>
      </c>
      <c r="CD335" s="244">
        <f t="shared" si="321"/>
        <v>0</v>
      </c>
      <c r="CE335" s="244">
        <f t="shared" si="322"/>
        <v>0</v>
      </c>
      <c r="CF335" s="244">
        <f t="shared" si="323"/>
        <v>0</v>
      </c>
    </row>
    <row r="336" spans="1:84" ht="20.100000000000001" customHeight="1" x14ac:dyDescent="0.15">
      <c r="A336" s="238">
        <v>333</v>
      </c>
      <c r="B336" s="239">
        <v>333</v>
      </c>
      <c r="C336" s="240" t="str">
        <f t="shared" si="282"/>
        <v>S</v>
      </c>
      <c r="D336" s="241"/>
      <c r="E336" s="242" t="str">
        <f>IF(D336="","",COUNTIF($D$4:D336,D336))</f>
        <v/>
      </c>
      <c r="F336" s="306" t="str">
        <f>IF(D336="","",VLOOKUP(D336,'様式A-2'!$B$10:$E$438,4,0))</f>
        <v/>
      </c>
      <c r="G336" s="242"/>
      <c r="H336" s="242"/>
      <c r="I336" s="242"/>
      <c r="J336" s="242"/>
      <c r="K336" s="242">
        <f t="shared" si="283"/>
        <v>0</v>
      </c>
      <c r="L336" s="342"/>
      <c r="M336" s="342"/>
      <c r="N336" s="342"/>
      <c r="O336" s="342"/>
      <c r="P336" s="384"/>
      <c r="Q336" s="243">
        <f t="shared" si="293"/>
        <v>0</v>
      </c>
      <c r="R336" s="244">
        <f t="shared" si="284"/>
        <v>0</v>
      </c>
      <c r="S336" s="244" t="str">
        <f t="shared" si="285"/>
        <v/>
      </c>
      <c r="T336" s="242"/>
      <c r="U336" s="242" t="str">
        <f t="shared" si="286"/>
        <v/>
      </c>
      <c r="V336" s="242" t="str">
        <f t="shared" si="294"/>
        <v/>
      </c>
      <c r="W336" s="242"/>
      <c r="X336" s="242"/>
      <c r="Y336" s="242" t="str">
        <f t="shared" si="287"/>
        <v/>
      </c>
      <c r="Z336" s="242" t="str">
        <f t="shared" si="288"/>
        <v/>
      </c>
      <c r="AA336" s="242" t="str">
        <f t="shared" si="281"/>
        <v/>
      </c>
      <c r="AB336" s="242" t="str">
        <f t="shared" si="289"/>
        <v/>
      </c>
      <c r="AC336" s="242" t="str">
        <f t="shared" si="290"/>
        <v/>
      </c>
      <c r="AD336" s="242" t="str">
        <f t="shared" si="295"/>
        <v/>
      </c>
      <c r="AE336" s="242" t="str">
        <f t="shared" si="296"/>
        <v/>
      </c>
      <c r="AF336" s="242" t="str">
        <f t="shared" si="297"/>
        <v/>
      </c>
      <c r="AG336" s="242"/>
      <c r="AH336" s="243" t="str">
        <f t="shared" si="291"/>
        <v/>
      </c>
      <c r="AI336" s="243" t="str">
        <f t="shared" si="292"/>
        <v/>
      </c>
      <c r="BG336" s="246">
        <f t="shared" si="298"/>
        <v>0</v>
      </c>
      <c r="BH336" s="243">
        <f t="shared" si="299"/>
        <v>0</v>
      </c>
      <c r="BI336" s="243">
        <f t="shared" si="300"/>
        <v>0</v>
      </c>
      <c r="BJ336" s="243">
        <f t="shared" si="301"/>
        <v>0</v>
      </c>
      <c r="BK336" s="347">
        <f t="shared" si="302"/>
        <v>0</v>
      </c>
      <c r="BL336" s="247">
        <f t="shared" si="303"/>
        <v>0</v>
      </c>
      <c r="BM336" s="244">
        <f t="shared" si="304"/>
        <v>0</v>
      </c>
      <c r="BN336" s="244">
        <f t="shared" si="305"/>
        <v>0</v>
      </c>
      <c r="BO336" s="248">
        <f t="shared" si="306"/>
        <v>0</v>
      </c>
      <c r="BP336" s="249">
        <f t="shared" si="307"/>
        <v>0</v>
      </c>
      <c r="BQ336" s="244">
        <f t="shared" si="308"/>
        <v>0</v>
      </c>
      <c r="BR336" s="244">
        <f t="shared" si="309"/>
        <v>0</v>
      </c>
      <c r="BS336" s="250">
        <f t="shared" si="310"/>
        <v>0</v>
      </c>
      <c r="BT336" s="251" t="str">
        <f t="shared" si="311"/>
        <v/>
      </c>
      <c r="BU336" s="346">
        <f t="shared" si="312"/>
        <v>0</v>
      </c>
      <c r="BV336" s="346">
        <f t="shared" si="313"/>
        <v>0</v>
      </c>
      <c r="BW336" s="346">
        <f t="shared" si="314"/>
        <v>0</v>
      </c>
      <c r="BX336" s="348">
        <f t="shared" si="315"/>
        <v>0</v>
      </c>
      <c r="BY336" s="247">
        <f t="shared" si="316"/>
        <v>0</v>
      </c>
      <c r="BZ336" s="244">
        <f t="shared" si="317"/>
        <v>0</v>
      </c>
      <c r="CA336" s="244">
        <f t="shared" si="318"/>
        <v>0</v>
      </c>
      <c r="CB336" s="248">
        <f t="shared" si="319"/>
        <v>0</v>
      </c>
      <c r="CC336" s="247">
        <f t="shared" si="320"/>
        <v>0</v>
      </c>
      <c r="CD336" s="244">
        <f t="shared" si="321"/>
        <v>0</v>
      </c>
      <c r="CE336" s="244">
        <f t="shared" si="322"/>
        <v>0</v>
      </c>
      <c r="CF336" s="244">
        <f t="shared" si="323"/>
        <v>0</v>
      </c>
    </row>
    <row r="337" spans="1:84" ht="20.100000000000001" customHeight="1" x14ac:dyDescent="0.15">
      <c r="A337" s="238">
        <v>334</v>
      </c>
      <c r="B337" s="239">
        <v>334</v>
      </c>
      <c r="C337" s="240" t="str">
        <f t="shared" si="282"/>
        <v>S</v>
      </c>
      <c r="D337" s="241"/>
      <c r="E337" s="242" t="str">
        <f>IF(D337="","",COUNTIF($D$4:D337,D337))</f>
        <v/>
      </c>
      <c r="F337" s="306" t="str">
        <f>IF(D337="","",VLOOKUP(D337,'様式A-2'!$B$10:$E$438,4,0))</f>
        <v/>
      </c>
      <c r="G337" s="242"/>
      <c r="H337" s="242"/>
      <c r="I337" s="242"/>
      <c r="J337" s="242"/>
      <c r="K337" s="242">
        <f t="shared" si="283"/>
        <v>0</v>
      </c>
      <c r="L337" s="342"/>
      <c r="M337" s="342"/>
      <c r="N337" s="342"/>
      <c r="O337" s="342"/>
      <c r="P337" s="384"/>
      <c r="Q337" s="243">
        <f t="shared" si="293"/>
        <v>0</v>
      </c>
      <c r="R337" s="244">
        <f t="shared" si="284"/>
        <v>0</v>
      </c>
      <c r="S337" s="244" t="str">
        <f t="shared" si="285"/>
        <v/>
      </c>
      <c r="T337" s="242"/>
      <c r="U337" s="242" t="str">
        <f t="shared" si="286"/>
        <v/>
      </c>
      <c r="V337" s="242" t="str">
        <f t="shared" si="294"/>
        <v/>
      </c>
      <c r="W337" s="242"/>
      <c r="X337" s="242"/>
      <c r="Y337" s="242" t="str">
        <f t="shared" si="287"/>
        <v/>
      </c>
      <c r="Z337" s="242" t="str">
        <f t="shared" si="288"/>
        <v/>
      </c>
      <c r="AA337" s="242" t="str">
        <f t="shared" si="281"/>
        <v/>
      </c>
      <c r="AB337" s="242" t="str">
        <f t="shared" si="289"/>
        <v/>
      </c>
      <c r="AC337" s="242" t="str">
        <f t="shared" si="290"/>
        <v/>
      </c>
      <c r="AD337" s="242" t="str">
        <f t="shared" si="295"/>
        <v/>
      </c>
      <c r="AE337" s="242" t="str">
        <f t="shared" si="296"/>
        <v/>
      </c>
      <c r="AF337" s="242" t="str">
        <f t="shared" si="297"/>
        <v/>
      </c>
      <c r="AG337" s="242"/>
      <c r="AH337" s="243" t="str">
        <f t="shared" si="291"/>
        <v/>
      </c>
      <c r="AI337" s="243" t="str">
        <f t="shared" si="292"/>
        <v/>
      </c>
      <c r="BG337" s="246">
        <f t="shared" si="298"/>
        <v>0</v>
      </c>
      <c r="BH337" s="243">
        <f t="shared" si="299"/>
        <v>0</v>
      </c>
      <c r="BI337" s="243">
        <f t="shared" si="300"/>
        <v>0</v>
      </c>
      <c r="BJ337" s="243">
        <f t="shared" si="301"/>
        <v>0</v>
      </c>
      <c r="BK337" s="347">
        <f t="shared" si="302"/>
        <v>0</v>
      </c>
      <c r="BL337" s="247">
        <f t="shared" si="303"/>
        <v>0</v>
      </c>
      <c r="BM337" s="244">
        <f t="shared" si="304"/>
        <v>0</v>
      </c>
      <c r="BN337" s="244">
        <f t="shared" si="305"/>
        <v>0</v>
      </c>
      <c r="BO337" s="248">
        <f t="shared" si="306"/>
        <v>0</v>
      </c>
      <c r="BP337" s="249">
        <f t="shared" si="307"/>
        <v>0</v>
      </c>
      <c r="BQ337" s="244">
        <f t="shared" si="308"/>
        <v>0</v>
      </c>
      <c r="BR337" s="244">
        <f t="shared" si="309"/>
        <v>0</v>
      </c>
      <c r="BS337" s="250">
        <f t="shared" si="310"/>
        <v>0</v>
      </c>
      <c r="BT337" s="251" t="str">
        <f t="shared" si="311"/>
        <v/>
      </c>
      <c r="BU337" s="346">
        <f t="shared" si="312"/>
        <v>0</v>
      </c>
      <c r="BV337" s="346">
        <f t="shared" si="313"/>
        <v>0</v>
      </c>
      <c r="BW337" s="346">
        <f t="shared" si="314"/>
        <v>0</v>
      </c>
      <c r="BX337" s="348">
        <f t="shared" si="315"/>
        <v>0</v>
      </c>
      <c r="BY337" s="247">
        <f t="shared" si="316"/>
        <v>0</v>
      </c>
      <c r="BZ337" s="244">
        <f t="shared" si="317"/>
        <v>0</v>
      </c>
      <c r="CA337" s="244">
        <f t="shared" si="318"/>
        <v>0</v>
      </c>
      <c r="CB337" s="248">
        <f t="shared" si="319"/>
        <v>0</v>
      </c>
      <c r="CC337" s="247">
        <f t="shared" si="320"/>
        <v>0</v>
      </c>
      <c r="CD337" s="244">
        <f t="shared" si="321"/>
        <v>0</v>
      </c>
      <c r="CE337" s="244">
        <f t="shared" si="322"/>
        <v>0</v>
      </c>
      <c r="CF337" s="244">
        <f t="shared" si="323"/>
        <v>0</v>
      </c>
    </row>
    <row r="338" spans="1:84" ht="20.100000000000001" customHeight="1" x14ac:dyDescent="0.15">
      <c r="A338" s="238">
        <v>335</v>
      </c>
      <c r="B338" s="239">
        <v>335</v>
      </c>
      <c r="C338" s="240" t="str">
        <f t="shared" si="282"/>
        <v>S</v>
      </c>
      <c r="D338" s="241"/>
      <c r="E338" s="242" t="str">
        <f>IF(D338="","",COUNTIF($D$4:D338,D338))</f>
        <v/>
      </c>
      <c r="F338" s="306" t="str">
        <f>IF(D338="","",VLOOKUP(D338,'様式A-2'!$B$10:$E$438,4,0))</f>
        <v/>
      </c>
      <c r="G338" s="242"/>
      <c r="H338" s="242"/>
      <c r="I338" s="242"/>
      <c r="J338" s="242"/>
      <c r="K338" s="242">
        <f t="shared" si="283"/>
        <v>0</v>
      </c>
      <c r="L338" s="342"/>
      <c r="M338" s="342"/>
      <c r="N338" s="342"/>
      <c r="O338" s="342"/>
      <c r="P338" s="384"/>
      <c r="Q338" s="243">
        <f t="shared" si="293"/>
        <v>0</v>
      </c>
      <c r="R338" s="244">
        <f t="shared" si="284"/>
        <v>0</v>
      </c>
      <c r="S338" s="244" t="str">
        <f t="shared" si="285"/>
        <v/>
      </c>
      <c r="T338" s="242"/>
      <c r="U338" s="242" t="str">
        <f t="shared" si="286"/>
        <v/>
      </c>
      <c r="V338" s="242" t="str">
        <f t="shared" si="294"/>
        <v/>
      </c>
      <c r="W338" s="242"/>
      <c r="X338" s="242"/>
      <c r="Y338" s="242" t="str">
        <f t="shared" si="287"/>
        <v/>
      </c>
      <c r="Z338" s="242" t="str">
        <f t="shared" si="288"/>
        <v/>
      </c>
      <c r="AA338" s="242" t="str">
        <f t="shared" si="281"/>
        <v/>
      </c>
      <c r="AB338" s="242" t="str">
        <f t="shared" si="289"/>
        <v/>
      </c>
      <c r="AC338" s="242" t="str">
        <f t="shared" si="290"/>
        <v/>
      </c>
      <c r="AD338" s="242" t="str">
        <f t="shared" si="295"/>
        <v/>
      </c>
      <c r="AE338" s="242" t="str">
        <f t="shared" si="296"/>
        <v/>
      </c>
      <c r="AF338" s="242" t="str">
        <f t="shared" si="297"/>
        <v/>
      </c>
      <c r="AG338" s="242"/>
      <c r="AH338" s="243" t="str">
        <f t="shared" si="291"/>
        <v/>
      </c>
      <c r="AI338" s="243" t="str">
        <f t="shared" si="292"/>
        <v/>
      </c>
      <c r="BG338" s="246">
        <f t="shared" si="298"/>
        <v>0</v>
      </c>
      <c r="BH338" s="243">
        <f t="shared" si="299"/>
        <v>0</v>
      </c>
      <c r="BI338" s="243">
        <f t="shared" si="300"/>
        <v>0</v>
      </c>
      <c r="BJ338" s="243">
        <f t="shared" si="301"/>
        <v>0</v>
      </c>
      <c r="BK338" s="347">
        <f t="shared" si="302"/>
        <v>0</v>
      </c>
      <c r="BL338" s="247">
        <f t="shared" si="303"/>
        <v>0</v>
      </c>
      <c r="BM338" s="244">
        <f t="shared" si="304"/>
        <v>0</v>
      </c>
      <c r="BN338" s="244">
        <f t="shared" si="305"/>
        <v>0</v>
      </c>
      <c r="BO338" s="248">
        <f t="shared" si="306"/>
        <v>0</v>
      </c>
      <c r="BP338" s="249">
        <f t="shared" si="307"/>
        <v>0</v>
      </c>
      <c r="BQ338" s="244">
        <f t="shared" si="308"/>
        <v>0</v>
      </c>
      <c r="BR338" s="244">
        <f t="shared" si="309"/>
        <v>0</v>
      </c>
      <c r="BS338" s="250">
        <f t="shared" si="310"/>
        <v>0</v>
      </c>
      <c r="BT338" s="251" t="str">
        <f t="shared" si="311"/>
        <v/>
      </c>
      <c r="BU338" s="346">
        <f t="shared" si="312"/>
        <v>0</v>
      </c>
      <c r="BV338" s="346">
        <f t="shared" si="313"/>
        <v>0</v>
      </c>
      <c r="BW338" s="346">
        <f t="shared" si="314"/>
        <v>0</v>
      </c>
      <c r="BX338" s="348">
        <f t="shared" si="315"/>
        <v>0</v>
      </c>
      <c r="BY338" s="247">
        <f t="shared" si="316"/>
        <v>0</v>
      </c>
      <c r="BZ338" s="244">
        <f t="shared" si="317"/>
        <v>0</v>
      </c>
      <c r="CA338" s="244">
        <f t="shared" si="318"/>
        <v>0</v>
      </c>
      <c r="CB338" s="248">
        <f t="shared" si="319"/>
        <v>0</v>
      </c>
      <c r="CC338" s="247">
        <f t="shared" si="320"/>
        <v>0</v>
      </c>
      <c r="CD338" s="244">
        <f t="shared" si="321"/>
        <v>0</v>
      </c>
      <c r="CE338" s="244">
        <f t="shared" si="322"/>
        <v>0</v>
      </c>
      <c r="CF338" s="244">
        <f t="shared" si="323"/>
        <v>0</v>
      </c>
    </row>
    <row r="339" spans="1:84" ht="20.100000000000001" customHeight="1" x14ac:dyDescent="0.15">
      <c r="A339" s="238">
        <v>336</v>
      </c>
      <c r="B339" s="239">
        <v>336</v>
      </c>
      <c r="C339" s="240" t="str">
        <f t="shared" si="282"/>
        <v>S</v>
      </c>
      <c r="D339" s="241"/>
      <c r="E339" s="242" t="str">
        <f>IF(D339="","",COUNTIF($D$4:D339,D339))</f>
        <v/>
      </c>
      <c r="F339" s="306" t="str">
        <f>IF(D339="","",VLOOKUP(D339,'様式A-2'!$B$10:$E$438,4,0))</f>
        <v/>
      </c>
      <c r="G339" s="242"/>
      <c r="H339" s="242"/>
      <c r="I339" s="242"/>
      <c r="J339" s="242"/>
      <c r="K339" s="242">
        <f t="shared" si="283"/>
        <v>0</v>
      </c>
      <c r="L339" s="342"/>
      <c r="M339" s="342"/>
      <c r="N339" s="342"/>
      <c r="O339" s="342"/>
      <c r="P339" s="384"/>
      <c r="Q339" s="243">
        <f t="shared" si="293"/>
        <v>0</v>
      </c>
      <c r="R339" s="244">
        <f t="shared" si="284"/>
        <v>0</v>
      </c>
      <c r="S339" s="244" t="str">
        <f t="shared" si="285"/>
        <v/>
      </c>
      <c r="T339" s="242"/>
      <c r="U339" s="242" t="str">
        <f t="shared" si="286"/>
        <v/>
      </c>
      <c r="V339" s="242" t="str">
        <f t="shared" si="294"/>
        <v/>
      </c>
      <c r="W339" s="242"/>
      <c r="X339" s="242"/>
      <c r="Y339" s="242" t="str">
        <f t="shared" si="287"/>
        <v/>
      </c>
      <c r="Z339" s="242" t="str">
        <f t="shared" si="288"/>
        <v/>
      </c>
      <c r="AA339" s="242" t="str">
        <f t="shared" si="281"/>
        <v/>
      </c>
      <c r="AB339" s="242" t="str">
        <f t="shared" si="289"/>
        <v/>
      </c>
      <c r="AC339" s="242" t="str">
        <f t="shared" si="290"/>
        <v/>
      </c>
      <c r="AD339" s="242" t="str">
        <f t="shared" si="295"/>
        <v/>
      </c>
      <c r="AE339" s="242" t="str">
        <f t="shared" si="296"/>
        <v/>
      </c>
      <c r="AF339" s="242" t="str">
        <f t="shared" si="297"/>
        <v/>
      </c>
      <c r="AG339" s="242"/>
      <c r="AH339" s="243" t="str">
        <f t="shared" si="291"/>
        <v/>
      </c>
      <c r="AI339" s="243" t="str">
        <f t="shared" si="292"/>
        <v/>
      </c>
      <c r="BG339" s="246">
        <f t="shared" si="298"/>
        <v>0</v>
      </c>
      <c r="BH339" s="243">
        <f t="shared" si="299"/>
        <v>0</v>
      </c>
      <c r="BI339" s="243">
        <f t="shared" si="300"/>
        <v>0</v>
      </c>
      <c r="BJ339" s="243">
        <f t="shared" si="301"/>
        <v>0</v>
      </c>
      <c r="BK339" s="347">
        <f t="shared" si="302"/>
        <v>0</v>
      </c>
      <c r="BL339" s="247">
        <f t="shared" si="303"/>
        <v>0</v>
      </c>
      <c r="BM339" s="244">
        <f t="shared" si="304"/>
        <v>0</v>
      </c>
      <c r="BN339" s="244">
        <f t="shared" si="305"/>
        <v>0</v>
      </c>
      <c r="BO339" s="248">
        <f t="shared" si="306"/>
        <v>0</v>
      </c>
      <c r="BP339" s="249">
        <f t="shared" si="307"/>
        <v>0</v>
      </c>
      <c r="BQ339" s="244">
        <f t="shared" si="308"/>
        <v>0</v>
      </c>
      <c r="BR339" s="244">
        <f t="shared" si="309"/>
        <v>0</v>
      </c>
      <c r="BS339" s="250">
        <f t="shared" si="310"/>
        <v>0</v>
      </c>
      <c r="BT339" s="251" t="str">
        <f t="shared" si="311"/>
        <v/>
      </c>
      <c r="BU339" s="346">
        <f t="shared" si="312"/>
        <v>0</v>
      </c>
      <c r="BV339" s="346">
        <f t="shared" si="313"/>
        <v>0</v>
      </c>
      <c r="BW339" s="346">
        <f t="shared" si="314"/>
        <v>0</v>
      </c>
      <c r="BX339" s="348">
        <f t="shared" si="315"/>
        <v>0</v>
      </c>
      <c r="BY339" s="247">
        <f t="shared" si="316"/>
        <v>0</v>
      </c>
      <c r="BZ339" s="244">
        <f t="shared" si="317"/>
        <v>0</v>
      </c>
      <c r="CA339" s="244">
        <f t="shared" si="318"/>
        <v>0</v>
      </c>
      <c r="CB339" s="248">
        <f t="shared" si="319"/>
        <v>0</v>
      </c>
      <c r="CC339" s="247">
        <f t="shared" si="320"/>
        <v>0</v>
      </c>
      <c r="CD339" s="244">
        <f t="shared" si="321"/>
        <v>0</v>
      </c>
      <c r="CE339" s="244">
        <f t="shared" si="322"/>
        <v>0</v>
      </c>
      <c r="CF339" s="244">
        <f t="shared" si="323"/>
        <v>0</v>
      </c>
    </row>
    <row r="340" spans="1:84" ht="20.100000000000001" customHeight="1" x14ac:dyDescent="0.15">
      <c r="A340" s="238">
        <v>337</v>
      </c>
      <c r="B340" s="239">
        <v>337</v>
      </c>
      <c r="C340" s="240" t="str">
        <f t="shared" si="282"/>
        <v>S</v>
      </c>
      <c r="D340" s="241"/>
      <c r="E340" s="242" t="str">
        <f>IF(D340="","",COUNTIF($D$4:D340,D340))</f>
        <v/>
      </c>
      <c r="F340" s="306" t="str">
        <f>IF(D340="","",VLOOKUP(D340,'様式A-2'!$B$10:$E$438,4,0))</f>
        <v/>
      </c>
      <c r="G340" s="242"/>
      <c r="H340" s="242"/>
      <c r="I340" s="242"/>
      <c r="J340" s="242"/>
      <c r="K340" s="242">
        <f t="shared" si="283"/>
        <v>0</v>
      </c>
      <c r="L340" s="342"/>
      <c r="M340" s="342"/>
      <c r="N340" s="342"/>
      <c r="O340" s="342"/>
      <c r="P340" s="384"/>
      <c r="Q340" s="243">
        <f t="shared" si="293"/>
        <v>0</v>
      </c>
      <c r="R340" s="244">
        <f t="shared" si="284"/>
        <v>0</v>
      </c>
      <c r="S340" s="244" t="str">
        <f t="shared" si="285"/>
        <v/>
      </c>
      <c r="T340" s="242"/>
      <c r="U340" s="242" t="str">
        <f t="shared" si="286"/>
        <v/>
      </c>
      <c r="V340" s="242" t="str">
        <f t="shared" si="294"/>
        <v/>
      </c>
      <c r="W340" s="242"/>
      <c r="X340" s="242"/>
      <c r="Y340" s="242" t="str">
        <f t="shared" si="287"/>
        <v/>
      </c>
      <c r="Z340" s="242" t="str">
        <f t="shared" si="288"/>
        <v/>
      </c>
      <c r="AA340" s="242" t="str">
        <f t="shared" si="281"/>
        <v/>
      </c>
      <c r="AB340" s="242" t="str">
        <f t="shared" si="289"/>
        <v/>
      </c>
      <c r="AC340" s="242" t="str">
        <f t="shared" si="290"/>
        <v/>
      </c>
      <c r="AD340" s="242" t="str">
        <f t="shared" si="295"/>
        <v/>
      </c>
      <c r="AE340" s="242" t="str">
        <f t="shared" si="296"/>
        <v/>
      </c>
      <c r="AF340" s="242" t="str">
        <f t="shared" si="297"/>
        <v/>
      </c>
      <c r="AG340" s="242"/>
      <c r="AH340" s="243" t="str">
        <f t="shared" si="291"/>
        <v/>
      </c>
      <c r="AI340" s="243" t="str">
        <f t="shared" si="292"/>
        <v/>
      </c>
      <c r="BG340" s="246">
        <f t="shared" si="298"/>
        <v>0</v>
      </c>
      <c r="BH340" s="243">
        <f t="shared" si="299"/>
        <v>0</v>
      </c>
      <c r="BI340" s="243">
        <f t="shared" si="300"/>
        <v>0</v>
      </c>
      <c r="BJ340" s="243">
        <f t="shared" si="301"/>
        <v>0</v>
      </c>
      <c r="BK340" s="347">
        <f t="shared" si="302"/>
        <v>0</v>
      </c>
      <c r="BL340" s="247">
        <f t="shared" si="303"/>
        <v>0</v>
      </c>
      <c r="BM340" s="244">
        <f t="shared" si="304"/>
        <v>0</v>
      </c>
      <c r="BN340" s="244">
        <f t="shared" si="305"/>
        <v>0</v>
      </c>
      <c r="BO340" s="248">
        <f t="shared" si="306"/>
        <v>0</v>
      </c>
      <c r="BP340" s="249">
        <f t="shared" si="307"/>
        <v>0</v>
      </c>
      <c r="BQ340" s="244">
        <f t="shared" si="308"/>
        <v>0</v>
      </c>
      <c r="BR340" s="244">
        <f t="shared" si="309"/>
        <v>0</v>
      </c>
      <c r="BS340" s="250">
        <f t="shared" si="310"/>
        <v>0</v>
      </c>
      <c r="BT340" s="251" t="str">
        <f t="shared" si="311"/>
        <v/>
      </c>
      <c r="BU340" s="346">
        <f t="shared" si="312"/>
        <v>0</v>
      </c>
      <c r="BV340" s="346">
        <f t="shared" si="313"/>
        <v>0</v>
      </c>
      <c r="BW340" s="346">
        <f t="shared" si="314"/>
        <v>0</v>
      </c>
      <c r="BX340" s="348">
        <f t="shared" si="315"/>
        <v>0</v>
      </c>
      <c r="BY340" s="247">
        <f t="shared" si="316"/>
        <v>0</v>
      </c>
      <c r="BZ340" s="244">
        <f t="shared" si="317"/>
        <v>0</v>
      </c>
      <c r="CA340" s="244">
        <f t="shared" si="318"/>
        <v>0</v>
      </c>
      <c r="CB340" s="248">
        <f t="shared" si="319"/>
        <v>0</v>
      </c>
      <c r="CC340" s="247">
        <f t="shared" si="320"/>
        <v>0</v>
      </c>
      <c r="CD340" s="244">
        <f t="shared" si="321"/>
        <v>0</v>
      </c>
      <c r="CE340" s="244">
        <f t="shared" si="322"/>
        <v>0</v>
      </c>
      <c r="CF340" s="244">
        <f t="shared" si="323"/>
        <v>0</v>
      </c>
    </row>
    <row r="341" spans="1:84" ht="20.100000000000001" customHeight="1" x14ac:dyDescent="0.15">
      <c r="A341" s="238">
        <v>338</v>
      </c>
      <c r="B341" s="239">
        <v>338</v>
      </c>
      <c r="C341" s="240" t="str">
        <f t="shared" si="282"/>
        <v>S</v>
      </c>
      <c r="D341" s="241"/>
      <c r="E341" s="242" t="str">
        <f>IF(D341="","",COUNTIF($D$4:D341,D341))</f>
        <v/>
      </c>
      <c r="F341" s="306" t="str">
        <f>IF(D341="","",VLOOKUP(D341,'様式A-2'!$B$10:$E$438,4,0))</f>
        <v/>
      </c>
      <c r="G341" s="242"/>
      <c r="H341" s="242"/>
      <c r="I341" s="242"/>
      <c r="J341" s="242"/>
      <c r="K341" s="242">
        <f t="shared" si="283"/>
        <v>0</v>
      </c>
      <c r="L341" s="342"/>
      <c r="M341" s="342"/>
      <c r="N341" s="342"/>
      <c r="O341" s="342"/>
      <c r="P341" s="384"/>
      <c r="Q341" s="243">
        <f t="shared" si="293"/>
        <v>0</v>
      </c>
      <c r="R341" s="244">
        <f t="shared" si="284"/>
        <v>0</v>
      </c>
      <c r="S341" s="244" t="str">
        <f t="shared" si="285"/>
        <v/>
      </c>
      <c r="T341" s="242"/>
      <c r="U341" s="242" t="str">
        <f t="shared" si="286"/>
        <v/>
      </c>
      <c r="V341" s="242" t="str">
        <f t="shared" si="294"/>
        <v/>
      </c>
      <c r="W341" s="242"/>
      <c r="X341" s="242"/>
      <c r="Y341" s="242" t="str">
        <f t="shared" si="287"/>
        <v/>
      </c>
      <c r="Z341" s="242" t="str">
        <f t="shared" si="288"/>
        <v/>
      </c>
      <c r="AA341" s="242" t="str">
        <f t="shared" si="281"/>
        <v/>
      </c>
      <c r="AB341" s="242" t="str">
        <f t="shared" si="289"/>
        <v/>
      </c>
      <c r="AC341" s="242" t="str">
        <f t="shared" si="290"/>
        <v/>
      </c>
      <c r="AD341" s="242" t="str">
        <f t="shared" si="295"/>
        <v/>
      </c>
      <c r="AE341" s="242" t="str">
        <f t="shared" si="296"/>
        <v/>
      </c>
      <c r="AF341" s="242" t="str">
        <f t="shared" si="297"/>
        <v/>
      </c>
      <c r="AG341" s="242"/>
      <c r="AH341" s="243" t="str">
        <f t="shared" si="291"/>
        <v/>
      </c>
      <c r="AI341" s="243" t="str">
        <f t="shared" si="292"/>
        <v/>
      </c>
      <c r="BG341" s="246">
        <f t="shared" si="298"/>
        <v>0</v>
      </c>
      <c r="BH341" s="243">
        <f t="shared" si="299"/>
        <v>0</v>
      </c>
      <c r="BI341" s="243">
        <f t="shared" si="300"/>
        <v>0</v>
      </c>
      <c r="BJ341" s="243">
        <f t="shared" si="301"/>
        <v>0</v>
      </c>
      <c r="BK341" s="347">
        <f t="shared" si="302"/>
        <v>0</v>
      </c>
      <c r="BL341" s="247">
        <f t="shared" si="303"/>
        <v>0</v>
      </c>
      <c r="BM341" s="244">
        <f t="shared" si="304"/>
        <v>0</v>
      </c>
      <c r="BN341" s="244">
        <f t="shared" si="305"/>
        <v>0</v>
      </c>
      <c r="BO341" s="248">
        <f t="shared" si="306"/>
        <v>0</v>
      </c>
      <c r="BP341" s="249">
        <f t="shared" si="307"/>
        <v>0</v>
      </c>
      <c r="BQ341" s="244">
        <f t="shared" si="308"/>
        <v>0</v>
      </c>
      <c r="BR341" s="244">
        <f t="shared" si="309"/>
        <v>0</v>
      </c>
      <c r="BS341" s="250">
        <f t="shared" si="310"/>
        <v>0</v>
      </c>
      <c r="BT341" s="251" t="str">
        <f t="shared" si="311"/>
        <v/>
      </c>
      <c r="BU341" s="346">
        <f t="shared" si="312"/>
        <v>0</v>
      </c>
      <c r="BV341" s="346">
        <f t="shared" si="313"/>
        <v>0</v>
      </c>
      <c r="BW341" s="346">
        <f t="shared" si="314"/>
        <v>0</v>
      </c>
      <c r="BX341" s="348">
        <f t="shared" si="315"/>
        <v>0</v>
      </c>
      <c r="BY341" s="247">
        <f t="shared" si="316"/>
        <v>0</v>
      </c>
      <c r="BZ341" s="244">
        <f t="shared" si="317"/>
        <v>0</v>
      </c>
      <c r="CA341" s="244">
        <f t="shared" si="318"/>
        <v>0</v>
      </c>
      <c r="CB341" s="248">
        <f t="shared" si="319"/>
        <v>0</v>
      </c>
      <c r="CC341" s="247">
        <f t="shared" si="320"/>
        <v>0</v>
      </c>
      <c r="CD341" s="244">
        <f t="shared" si="321"/>
        <v>0</v>
      </c>
      <c r="CE341" s="244">
        <f t="shared" si="322"/>
        <v>0</v>
      </c>
      <c r="CF341" s="244">
        <f t="shared" si="323"/>
        <v>0</v>
      </c>
    </row>
    <row r="342" spans="1:84" ht="20.100000000000001" customHeight="1" x14ac:dyDescent="0.15">
      <c r="A342" s="238">
        <v>339</v>
      </c>
      <c r="B342" s="239">
        <v>339</v>
      </c>
      <c r="C342" s="240" t="str">
        <f t="shared" si="282"/>
        <v>S</v>
      </c>
      <c r="D342" s="241"/>
      <c r="E342" s="242" t="str">
        <f>IF(D342="","",COUNTIF($D$4:D342,D342))</f>
        <v/>
      </c>
      <c r="F342" s="306" t="str">
        <f>IF(D342="","",VLOOKUP(D342,'様式A-2'!$B$10:$E$438,4,0))</f>
        <v/>
      </c>
      <c r="G342" s="242"/>
      <c r="H342" s="242"/>
      <c r="I342" s="242"/>
      <c r="J342" s="242"/>
      <c r="K342" s="242">
        <f t="shared" si="283"/>
        <v>0</v>
      </c>
      <c r="L342" s="342"/>
      <c r="M342" s="342"/>
      <c r="N342" s="342"/>
      <c r="O342" s="342"/>
      <c r="P342" s="384"/>
      <c r="Q342" s="243">
        <f t="shared" si="293"/>
        <v>0</v>
      </c>
      <c r="R342" s="244">
        <f t="shared" si="284"/>
        <v>0</v>
      </c>
      <c r="S342" s="244" t="str">
        <f t="shared" si="285"/>
        <v/>
      </c>
      <c r="T342" s="242"/>
      <c r="U342" s="242" t="str">
        <f t="shared" si="286"/>
        <v/>
      </c>
      <c r="V342" s="242" t="str">
        <f t="shared" si="294"/>
        <v/>
      </c>
      <c r="W342" s="242"/>
      <c r="X342" s="242"/>
      <c r="Y342" s="242" t="str">
        <f t="shared" si="287"/>
        <v/>
      </c>
      <c r="Z342" s="242" t="str">
        <f t="shared" si="288"/>
        <v/>
      </c>
      <c r="AA342" s="242" t="str">
        <f t="shared" si="281"/>
        <v/>
      </c>
      <c r="AB342" s="242" t="str">
        <f t="shared" si="289"/>
        <v/>
      </c>
      <c r="AC342" s="242" t="str">
        <f t="shared" si="290"/>
        <v/>
      </c>
      <c r="AD342" s="242" t="str">
        <f t="shared" si="295"/>
        <v/>
      </c>
      <c r="AE342" s="242" t="str">
        <f t="shared" si="296"/>
        <v/>
      </c>
      <c r="AF342" s="242" t="str">
        <f t="shared" si="297"/>
        <v/>
      </c>
      <c r="AG342" s="242"/>
      <c r="AH342" s="243" t="str">
        <f t="shared" si="291"/>
        <v/>
      </c>
      <c r="AI342" s="243" t="str">
        <f t="shared" si="292"/>
        <v/>
      </c>
      <c r="BG342" s="246">
        <f t="shared" si="298"/>
        <v>0</v>
      </c>
      <c r="BH342" s="243">
        <f t="shared" si="299"/>
        <v>0</v>
      </c>
      <c r="BI342" s="243">
        <f t="shared" si="300"/>
        <v>0</v>
      </c>
      <c r="BJ342" s="243">
        <f t="shared" si="301"/>
        <v>0</v>
      </c>
      <c r="BK342" s="347">
        <f t="shared" si="302"/>
        <v>0</v>
      </c>
      <c r="BL342" s="247">
        <f t="shared" si="303"/>
        <v>0</v>
      </c>
      <c r="BM342" s="244">
        <f t="shared" si="304"/>
        <v>0</v>
      </c>
      <c r="BN342" s="244">
        <f t="shared" si="305"/>
        <v>0</v>
      </c>
      <c r="BO342" s="248">
        <f t="shared" si="306"/>
        <v>0</v>
      </c>
      <c r="BP342" s="249">
        <f t="shared" si="307"/>
        <v>0</v>
      </c>
      <c r="BQ342" s="244">
        <f t="shared" si="308"/>
        <v>0</v>
      </c>
      <c r="BR342" s="244">
        <f t="shared" si="309"/>
        <v>0</v>
      </c>
      <c r="BS342" s="250">
        <f t="shared" si="310"/>
        <v>0</v>
      </c>
      <c r="BT342" s="251" t="str">
        <f t="shared" si="311"/>
        <v/>
      </c>
      <c r="BU342" s="346">
        <f t="shared" si="312"/>
        <v>0</v>
      </c>
      <c r="BV342" s="346">
        <f t="shared" si="313"/>
        <v>0</v>
      </c>
      <c r="BW342" s="346">
        <f t="shared" si="314"/>
        <v>0</v>
      </c>
      <c r="BX342" s="348">
        <f t="shared" si="315"/>
        <v>0</v>
      </c>
      <c r="BY342" s="247">
        <f t="shared" si="316"/>
        <v>0</v>
      </c>
      <c r="BZ342" s="244">
        <f t="shared" si="317"/>
        <v>0</v>
      </c>
      <c r="CA342" s="244">
        <f t="shared" si="318"/>
        <v>0</v>
      </c>
      <c r="CB342" s="248">
        <f t="shared" si="319"/>
        <v>0</v>
      </c>
      <c r="CC342" s="247">
        <f t="shared" si="320"/>
        <v>0</v>
      </c>
      <c r="CD342" s="244">
        <f t="shared" si="321"/>
        <v>0</v>
      </c>
      <c r="CE342" s="244">
        <f t="shared" si="322"/>
        <v>0</v>
      </c>
      <c r="CF342" s="244">
        <f t="shared" si="323"/>
        <v>0</v>
      </c>
    </row>
    <row r="343" spans="1:84" ht="20.100000000000001" customHeight="1" x14ac:dyDescent="0.15">
      <c r="A343" s="238">
        <v>340</v>
      </c>
      <c r="B343" s="239">
        <v>340</v>
      </c>
      <c r="C343" s="240" t="str">
        <f t="shared" si="282"/>
        <v>S</v>
      </c>
      <c r="D343" s="241"/>
      <c r="E343" s="242" t="str">
        <f>IF(D343="","",COUNTIF($D$4:D343,D343))</f>
        <v/>
      </c>
      <c r="F343" s="306" t="str">
        <f>IF(D343="","",VLOOKUP(D343,'様式A-2'!$B$10:$E$438,4,0))</f>
        <v/>
      </c>
      <c r="G343" s="242"/>
      <c r="H343" s="242"/>
      <c r="I343" s="242"/>
      <c r="J343" s="242"/>
      <c r="K343" s="242">
        <f t="shared" si="283"/>
        <v>0</v>
      </c>
      <c r="L343" s="342"/>
      <c r="M343" s="342"/>
      <c r="N343" s="342"/>
      <c r="O343" s="342"/>
      <c r="P343" s="384"/>
      <c r="Q343" s="243">
        <f t="shared" si="293"/>
        <v>0</v>
      </c>
      <c r="R343" s="244">
        <f t="shared" si="284"/>
        <v>0</v>
      </c>
      <c r="S343" s="244" t="str">
        <f t="shared" si="285"/>
        <v/>
      </c>
      <c r="T343" s="242"/>
      <c r="U343" s="242" t="str">
        <f t="shared" si="286"/>
        <v/>
      </c>
      <c r="V343" s="242" t="str">
        <f t="shared" si="294"/>
        <v/>
      </c>
      <c r="W343" s="242"/>
      <c r="X343" s="242"/>
      <c r="Y343" s="242" t="str">
        <f t="shared" si="287"/>
        <v/>
      </c>
      <c r="Z343" s="242" t="str">
        <f t="shared" si="288"/>
        <v/>
      </c>
      <c r="AA343" s="242" t="str">
        <f t="shared" si="281"/>
        <v/>
      </c>
      <c r="AB343" s="242" t="str">
        <f t="shared" si="289"/>
        <v/>
      </c>
      <c r="AC343" s="242" t="str">
        <f t="shared" si="290"/>
        <v/>
      </c>
      <c r="AD343" s="242" t="str">
        <f t="shared" si="295"/>
        <v/>
      </c>
      <c r="AE343" s="242" t="str">
        <f t="shared" si="296"/>
        <v/>
      </c>
      <c r="AF343" s="242" t="str">
        <f t="shared" si="297"/>
        <v/>
      </c>
      <c r="AG343" s="242"/>
      <c r="AH343" s="243" t="str">
        <f t="shared" si="291"/>
        <v/>
      </c>
      <c r="AI343" s="243" t="str">
        <f t="shared" si="292"/>
        <v/>
      </c>
      <c r="BG343" s="246">
        <f t="shared" si="298"/>
        <v>0</v>
      </c>
      <c r="BH343" s="243">
        <f t="shared" si="299"/>
        <v>0</v>
      </c>
      <c r="BI343" s="243">
        <f t="shared" si="300"/>
        <v>0</v>
      </c>
      <c r="BJ343" s="243">
        <f t="shared" si="301"/>
        <v>0</v>
      </c>
      <c r="BK343" s="347">
        <f t="shared" si="302"/>
        <v>0</v>
      </c>
      <c r="BL343" s="247">
        <f t="shared" si="303"/>
        <v>0</v>
      </c>
      <c r="BM343" s="244">
        <f t="shared" si="304"/>
        <v>0</v>
      </c>
      <c r="BN343" s="244">
        <f t="shared" si="305"/>
        <v>0</v>
      </c>
      <c r="BO343" s="248">
        <f t="shared" si="306"/>
        <v>0</v>
      </c>
      <c r="BP343" s="249">
        <f t="shared" si="307"/>
        <v>0</v>
      </c>
      <c r="BQ343" s="244">
        <f t="shared" si="308"/>
        <v>0</v>
      </c>
      <c r="BR343" s="244">
        <f t="shared" si="309"/>
        <v>0</v>
      </c>
      <c r="BS343" s="250">
        <f t="shared" si="310"/>
        <v>0</v>
      </c>
      <c r="BT343" s="251" t="str">
        <f t="shared" si="311"/>
        <v/>
      </c>
      <c r="BU343" s="346">
        <f t="shared" si="312"/>
        <v>0</v>
      </c>
      <c r="BV343" s="346">
        <f t="shared" si="313"/>
        <v>0</v>
      </c>
      <c r="BW343" s="346">
        <f t="shared" si="314"/>
        <v>0</v>
      </c>
      <c r="BX343" s="348">
        <f t="shared" si="315"/>
        <v>0</v>
      </c>
      <c r="BY343" s="247">
        <f t="shared" si="316"/>
        <v>0</v>
      </c>
      <c r="BZ343" s="244">
        <f t="shared" si="317"/>
        <v>0</v>
      </c>
      <c r="CA343" s="244">
        <f t="shared" si="318"/>
        <v>0</v>
      </c>
      <c r="CB343" s="248">
        <f t="shared" si="319"/>
        <v>0</v>
      </c>
      <c r="CC343" s="247">
        <f t="shared" si="320"/>
        <v>0</v>
      </c>
      <c r="CD343" s="244">
        <f t="shared" si="321"/>
        <v>0</v>
      </c>
      <c r="CE343" s="244">
        <f t="shared" si="322"/>
        <v>0</v>
      </c>
      <c r="CF343" s="244">
        <f t="shared" si="323"/>
        <v>0</v>
      </c>
    </row>
    <row r="344" spans="1:84" ht="20.100000000000001" customHeight="1" x14ac:dyDescent="0.15">
      <c r="A344" s="238">
        <v>341</v>
      </c>
      <c r="B344" s="239">
        <v>341</v>
      </c>
      <c r="C344" s="240" t="str">
        <f t="shared" si="282"/>
        <v>S</v>
      </c>
      <c r="D344" s="241"/>
      <c r="E344" s="242" t="str">
        <f>IF(D344="","",COUNTIF($D$4:D344,D344))</f>
        <v/>
      </c>
      <c r="F344" s="306" t="str">
        <f>IF(D344="","",VLOOKUP(D344,'様式A-2'!$B$10:$E$438,4,0))</f>
        <v/>
      </c>
      <c r="G344" s="242"/>
      <c r="H344" s="242"/>
      <c r="I344" s="242"/>
      <c r="J344" s="242"/>
      <c r="K344" s="242">
        <f t="shared" si="283"/>
        <v>0</v>
      </c>
      <c r="L344" s="342"/>
      <c r="M344" s="342"/>
      <c r="N344" s="342"/>
      <c r="O344" s="342"/>
      <c r="P344" s="384"/>
      <c r="Q344" s="243">
        <f t="shared" si="293"/>
        <v>0</v>
      </c>
      <c r="R344" s="244">
        <f t="shared" si="284"/>
        <v>0</v>
      </c>
      <c r="S344" s="244" t="str">
        <f t="shared" si="285"/>
        <v/>
      </c>
      <c r="T344" s="242"/>
      <c r="U344" s="242" t="str">
        <f t="shared" si="286"/>
        <v/>
      </c>
      <c r="V344" s="242" t="str">
        <f t="shared" si="294"/>
        <v/>
      </c>
      <c r="W344" s="242"/>
      <c r="X344" s="242"/>
      <c r="Y344" s="242" t="str">
        <f t="shared" si="287"/>
        <v/>
      </c>
      <c r="Z344" s="242" t="str">
        <f t="shared" si="288"/>
        <v/>
      </c>
      <c r="AA344" s="242" t="str">
        <f t="shared" si="281"/>
        <v/>
      </c>
      <c r="AB344" s="242" t="str">
        <f t="shared" si="289"/>
        <v/>
      </c>
      <c r="AC344" s="242" t="str">
        <f t="shared" si="290"/>
        <v/>
      </c>
      <c r="AD344" s="242" t="str">
        <f t="shared" si="295"/>
        <v/>
      </c>
      <c r="AE344" s="242" t="str">
        <f t="shared" si="296"/>
        <v/>
      </c>
      <c r="AF344" s="242" t="str">
        <f t="shared" si="297"/>
        <v/>
      </c>
      <c r="AG344" s="242"/>
      <c r="AH344" s="243" t="str">
        <f t="shared" si="291"/>
        <v/>
      </c>
      <c r="AI344" s="243" t="str">
        <f t="shared" si="292"/>
        <v/>
      </c>
      <c r="BG344" s="246">
        <f t="shared" si="298"/>
        <v>0</v>
      </c>
      <c r="BH344" s="243">
        <f t="shared" si="299"/>
        <v>0</v>
      </c>
      <c r="BI344" s="243">
        <f t="shared" si="300"/>
        <v>0</v>
      </c>
      <c r="BJ344" s="243">
        <f t="shared" si="301"/>
        <v>0</v>
      </c>
      <c r="BK344" s="347">
        <f t="shared" si="302"/>
        <v>0</v>
      </c>
      <c r="BL344" s="247">
        <f t="shared" si="303"/>
        <v>0</v>
      </c>
      <c r="BM344" s="244">
        <f t="shared" si="304"/>
        <v>0</v>
      </c>
      <c r="BN344" s="244">
        <f t="shared" si="305"/>
        <v>0</v>
      </c>
      <c r="BO344" s="248">
        <f t="shared" si="306"/>
        <v>0</v>
      </c>
      <c r="BP344" s="249">
        <f t="shared" si="307"/>
        <v>0</v>
      </c>
      <c r="BQ344" s="244">
        <f t="shared" si="308"/>
        <v>0</v>
      </c>
      <c r="BR344" s="244">
        <f t="shared" si="309"/>
        <v>0</v>
      </c>
      <c r="BS344" s="250">
        <f t="shared" si="310"/>
        <v>0</v>
      </c>
      <c r="BT344" s="251" t="str">
        <f t="shared" si="311"/>
        <v/>
      </c>
      <c r="BU344" s="346">
        <f t="shared" si="312"/>
        <v>0</v>
      </c>
      <c r="BV344" s="346">
        <f t="shared" si="313"/>
        <v>0</v>
      </c>
      <c r="BW344" s="346">
        <f t="shared" si="314"/>
        <v>0</v>
      </c>
      <c r="BX344" s="348">
        <f t="shared" si="315"/>
        <v>0</v>
      </c>
      <c r="BY344" s="247">
        <f t="shared" si="316"/>
        <v>0</v>
      </c>
      <c r="BZ344" s="244">
        <f t="shared" si="317"/>
        <v>0</v>
      </c>
      <c r="CA344" s="244">
        <f t="shared" si="318"/>
        <v>0</v>
      </c>
      <c r="CB344" s="248">
        <f t="shared" si="319"/>
        <v>0</v>
      </c>
      <c r="CC344" s="247">
        <f t="shared" si="320"/>
        <v>0</v>
      </c>
      <c r="CD344" s="244">
        <f t="shared" si="321"/>
        <v>0</v>
      </c>
      <c r="CE344" s="244">
        <f t="shared" si="322"/>
        <v>0</v>
      </c>
      <c r="CF344" s="244">
        <f t="shared" si="323"/>
        <v>0</v>
      </c>
    </row>
    <row r="345" spans="1:84" ht="20.100000000000001" customHeight="1" x14ac:dyDescent="0.15">
      <c r="A345" s="238">
        <v>342</v>
      </c>
      <c r="B345" s="239">
        <v>342</v>
      </c>
      <c r="C345" s="240" t="str">
        <f t="shared" si="282"/>
        <v>S</v>
      </c>
      <c r="D345" s="241"/>
      <c r="E345" s="242" t="str">
        <f>IF(D345="","",COUNTIF($D$4:D345,D345))</f>
        <v/>
      </c>
      <c r="F345" s="306" t="str">
        <f>IF(D345="","",VLOOKUP(D345,'様式A-2'!$B$10:$E$438,4,0))</f>
        <v/>
      </c>
      <c r="G345" s="242"/>
      <c r="H345" s="242"/>
      <c r="I345" s="242"/>
      <c r="J345" s="242"/>
      <c r="K345" s="242">
        <f t="shared" si="283"/>
        <v>0</v>
      </c>
      <c r="L345" s="342"/>
      <c r="M345" s="342"/>
      <c r="N345" s="342"/>
      <c r="O345" s="342"/>
      <c r="P345" s="384"/>
      <c r="Q345" s="243">
        <f t="shared" si="293"/>
        <v>0</v>
      </c>
      <c r="R345" s="244">
        <f t="shared" si="284"/>
        <v>0</v>
      </c>
      <c r="S345" s="244" t="str">
        <f t="shared" si="285"/>
        <v/>
      </c>
      <c r="T345" s="242"/>
      <c r="U345" s="242" t="str">
        <f t="shared" si="286"/>
        <v/>
      </c>
      <c r="V345" s="242" t="str">
        <f t="shared" si="294"/>
        <v/>
      </c>
      <c r="W345" s="242"/>
      <c r="X345" s="242"/>
      <c r="Y345" s="242" t="str">
        <f t="shared" si="287"/>
        <v/>
      </c>
      <c r="Z345" s="242" t="str">
        <f t="shared" si="288"/>
        <v/>
      </c>
      <c r="AA345" s="242" t="str">
        <f t="shared" si="281"/>
        <v/>
      </c>
      <c r="AB345" s="242" t="str">
        <f t="shared" si="289"/>
        <v/>
      </c>
      <c r="AC345" s="242" t="str">
        <f t="shared" si="290"/>
        <v/>
      </c>
      <c r="AD345" s="242" t="str">
        <f t="shared" si="295"/>
        <v/>
      </c>
      <c r="AE345" s="242" t="str">
        <f t="shared" si="296"/>
        <v/>
      </c>
      <c r="AF345" s="242" t="str">
        <f t="shared" si="297"/>
        <v/>
      </c>
      <c r="AG345" s="242"/>
      <c r="AH345" s="243" t="str">
        <f t="shared" si="291"/>
        <v/>
      </c>
      <c r="AI345" s="243" t="str">
        <f t="shared" si="292"/>
        <v/>
      </c>
      <c r="BG345" s="246">
        <f t="shared" si="298"/>
        <v>0</v>
      </c>
      <c r="BH345" s="243">
        <f t="shared" si="299"/>
        <v>0</v>
      </c>
      <c r="BI345" s="243">
        <f t="shared" si="300"/>
        <v>0</v>
      </c>
      <c r="BJ345" s="243">
        <f t="shared" si="301"/>
        <v>0</v>
      </c>
      <c r="BK345" s="347">
        <f t="shared" si="302"/>
        <v>0</v>
      </c>
      <c r="BL345" s="247">
        <f t="shared" si="303"/>
        <v>0</v>
      </c>
      <c r="BM345" s="244">
        <f t="shared" si="304"/>
        <v>0</v>
      </c>
      <c r="BN345" s="244">
        <f t="shared" si="305"/>
        <v>0</v>
      </c>
      <c r="BO345" s="248">
        <f t="shared" si="306"/>
        <v>0</v>
      </c>
      <c r="BP345" s="249">
        <f t="shared" si="307"/>
        <v>0</v>
      </c>
      <c r="BQ345" s="244">
        <f t="shared" si="308"/>
        <v>0</v>
      </c>
      <c r="BR345" s="244">
        <f t="shared" si="309"/>
        <v>0</v>
      </c>
      <c r="BS345" s="250">
        <f t="shared" si="310"/>
        <v>0</v>
      </c>
      <c r="BT345" s="251" t="str">
        <f t="shared" si="311"/>
        <v/>
      </c>
      <c r="BU345" s="346">
        <f t="shared" si="312"/>
        <v>0</v>
      </c>
      <c r="BV345" s="346">
        <f t="shared" si="313"/>
        <v>0</v>
      </c>
      <c r="BW345" s="346">
        <f t="shared" si="314"/>
        <v>0</v>
      </c>
      <c r="BX345" s="348">
        <f t="shared" si="315"/>
        <v>0</v>
      </c>
      <c r="BY345" s="247">
        <f t="shared" si="316"/>
        <v>0</v>
      </c>
      <c r="BZ345" s="244">
        <f t="shared" si="317"/>
        <v>0</v>
      </c>
      <c r="CA345" s="244">
        <f t="shared" si="318"/>
        <v>0</v>
      </c>
      <c r="CB345" s="248">
        <f t="shared" si="319"/>
        <v>0</v>
      </c>
      <c r="CC345" s="247">
        <f t="shared" si="320"/>
        <v>0</v>
      </c>
      <c r="CD345" s="244">
        <f t="shared" si="321"/>
        <v>0</v>
      </c>
      <c r="CE345" s="244">
        <f t="shared" si="322"/>
        <v>0</v>
      </c>
      <c r="CF345" s="244">
        <f t="shared" si="323"/>
        <v>0</v>
      </c>
    </row>
    <row r="346" spans="1:84" ht="20.100000000000001" customHeight="1" x14ac:dyDescent="0.15">
      <c r="A346" s="238">
        <v>343</v>
      </c>
      <c r="B346" s="239">
        <v>343</v>
      </c>
      <c r="C346" s="240" t="str">
        <f t="shared" si="282"/>
        <v>S</v>
      </c>
      <c r="D346" s="241"/>
      <c r="E346" s="242" t="str">
        <f>IF(D346="","",COUNTIF($D$4:D346,D346))</f>
        <v/>
      </c>
      <c r="F346" s="306" t="str">
        <f>IF(D346="","",VLOOKUP(D346,'様式A-2'!$B$10:$E$438,4,0))</f>
        <v/>
      </c>
      <c r="G346" s="242"/>
      <c r="H346" s="242"/>
      <c r="I346" s="242"/>
      <c r="J346" s="242"/>
      <c r="K346" s="242">
        <f t="shared" si="283"/>
        <v>0</v>
      </c>
      <c r="L346" s="342"/>
      <c r="M346" s="342"/>
      <c r="N346" s="342"/>
      <c r="O346" s="342"/>
      <c r="P346" s="384"/>
      <c r="Q346" s="243">
        <f t="shared" si="293"/>
        <v>0</v>
      </c>
      <c r="R346" s="244">
        <f t="shared" si="284"/>
        <v>0</v>
      </c>
      <c r="S346" s="244" t="str">
        <f t="shared" si="285"/>
        <v/>
      </c>
      <c r="T346" s="242"/>
      <c r="U346" s="242" t="str">
        <f t="shared" si="286"/>
        <v/>
      </c>
      <c r="V346" s="242" t="str">
        <f t="shared" si="294"/>
        <v/>
      </c>
      <c r="W346" s="242"/>
      <c r="X346" s="242"/>
      <c r="Y346" s="242" t="str">
        <f t="shared" si="287"/>
        <v/>
      </c>
      <c r="Z346" s="242" t="str">
        <f t="shared" si="288"/>
        <v/>
      </c>
      <c r="AA346" s="242" t="str">
        <f t="shared" si="281"/>
        <v/>
      </c>
      <c r="AB346" s="242" t="str">
        <f t="shared" si="289"/>
        <v/>
      </c>
      <c r="AC346" s="242" t="str">
        <f t="shared" si="290"/>
        <v/>
      </c>
      <c r="AD346" s="242" t="str">
        <f t="shared" si="295"/>
        <v/>
      </c>
      <c r="AE346" s="242" t="str">
        <f t="shared" si="296"/>
        <v/>
      </c>
      <c r="AF346" s="242" t="str">
        <f t="shared" si="297"/>
        <v/>
      </c>
      <c r="AG346" s="242"/>
      <c r="AH346" s="243" t="str">
        <f t="shared" si="291"/>
        <v/>
      </c>
      <c r="AI346" s="243" t="str">
        <f t="shared" si="292"/>
        <v/>
      </c>
      <c r="BG346" s="246">
        <f t="shared" si="298"/>
        <v>0</v>
      </c>
      <c r="BH346" s="243">
        <f t="shared" si="299"/>
        <v>0</v>
      </c>
      <c r="BI346" s="243">
        <f t="shared" si="300"/>
        <v>0</v>
      </c>
      <c r="BJ346" s="243">
        <f t="shared" si="301"/>
        <v>0</v>
      </c>
      <c r="BK346" s="347">
        <f t="shared" si="302"/>
        <v>0</v>
      </c>
      <c r="BL346" s="247">
        <f t="shared" si="303"/>
        <v>0</v>
      </c>
      <c r="BM346" s="244">
        <f t="shared" si="304"/>
        <v>0</v>
      </c>
      <c r="BN346" s="244">
        <f t="shared" si="305"/>
        <v>0</v>
      </c>
      <c r="BO346" s="248">
        <f t="shared" si="306"/>
        <v>0</v>
      </c>
      <c r="BP346" s="249">
        <f t="shared" si="307"/>
        <v>0</v>
      </c>
      <c r="BQ346" s="244">
        <f t="shared" si="308"/>
        <v>0</v>
      </c>
      <c r="BR346" s="244">
        <f t="shared" si="309"/>
        <v>0</v>
      </c>
      <c r="BS346" s="250">
        <f t="shared" si="310"/>
        <v>0</v>
      </c>
      <c r="BT346" s="251" t="str">
        <f t="shared" si="311"/>
        <v/>
      </c>
      <c r="BU346" s="346">
        <f t="shared" si="312"/>
        <v>0</v>
      </c>
      <c r="BV346" s="346">
        <f t="shared" si="313"/>
        <v>0</v>
      </c>
      <c r="BW346" s="346">
        <f t="shared" si="314"/>
        <v>0</v>
      </c>
      <c r="BX346" s="348">
        <f t="shared" si="315"/>
        <v>0</v>
      </c>
      <c r="BY346" s="247">
        <f t="shared" si="316"/>
        <v>0</v>
      </c>
      <c r="BZ346" s="244">
        <f t="shared" si="317"/>
        <v>0</v>
      </c>
      <c r="CA346" s="244">
        <f t="shared" si="318"/>
        <v>0</v>
      </c>
      <c r="CB346" s="248">
        <f t="shared" si="319"/>
        <v>0</v>
      </c>
      <c r="CC346" s="247">
        <f t="shared" si="320"/>
        <v>0</v>
      </c>
      <c r="CD346" s="244">
        <f t="shared" si="321"/>
        <v>0</v>
      </c>
      <c r="CE346" s="244">
        <f t="shared" si="322"/>
        <v>0</v>
      </c>
      <c r="CF346" s="244">
        <f t="shared" si="323"/>
        <v>0</v>
      </c>
    </row>
    <row r="347" spans="1:84" ht="20.100000000000001" customHeight="1" x14ac:dyDescent="0.15">
      <c r="A347" s="238">
        <v>344</v>
      </c>
      <c r="B347" s="239">
        <v>344</v>
      </c>
      <c r="C347" s="240" t="str">
        <f t="shared" si="282"/>
        <v>S</v>
      </c>
      <c r="D347" s="241"/>
      <c r="E347" s="242" t="str">
        <f>IF(D347="","",COUNTIF($D$4:D347,D347))</f>
        <v/>
      </c>
      <c r="F347" s="306" t="str">
        <f>IF(D347="","",VLOOKUP(D347,'様式A-2'!$B$10:$E$438,4,0))</f>
        <v/>
      </c>
      <c r="G347" s="242"/>
      <c r="H347" s="242"/>
      <c r="I347" s="242"/>
      <c r="J347" s="242"/>
      <c r="K347" s="242">
        <f t="shared" si="283"/>
        <v>0</v>
      </c>
      <c r="L347" s="342"/>
      <c r="M347" s="342"/>
      <c r="N347" s="342"/>
      <c r="O347" s="342"/>
      <c r="P347" s="384"/>
      <c r="Q347" s="243">
        <f t="shared" si="293"/>
        <v>0</v>
      </c>
      <c r="R347" s="244">
        <f t="shared" si="284"/>
        <v>0</v>
      </c>
      <c r="S347" s="244" t="str">
        <f t="shared" si="285"/>
        <v/>
      </c>
      <c r="T347" s="242"/>
      <c r="U347" s="242" t="str">
        <f t="shared" si="286"/>
        <v/>
      </c>
      <c r="V347" s="242" t="str">
        <f t="shared" si="294"/>
        <v/>
      </c>
      <c r="W347" s="242"/>
      <c r="X347" s="242"/>
      <c r="Y347" s="242" t="str">
        <f t="shared" si="287"/>
        <v/>
      </c>
      <c r="Z347" s="242" t="str">
        <f t="shared" si="288"/>
        <v/>
      </c>
      <c r="AA347" s="242" t="str">
        <f t="shared" si="281"/>
        <v/>
      </c>
      <c r="AB347" s="242" t="str">
        <f t="shared" si="289"/>
        <v/>
      </c>
      <c r="AC347" s="242" t="str">
        <f t="shared" si="290"/>
        <v/>
      </c>
      <c r="AD347" s="242" t="str">
        <f t="shared" si="295"/>
        <v/>
      </c>
      <c r="AE347" s="242" t="str">
        <f t="shared" si="296"/>
        <v/>
      </c>
      <c r="AF347" s="242" t="str">
        <f t="shared" si="297"/>
        <v/>
      </c>
      <c r="AG347" s="242"/>
      <c r="AH347" s="243" t="str">
        <f t="shared" si="291"/>
        <v/>
      </c>
      <c r="AI347" s="243" t="str">
        <f t="shared" si="292"/>
        <v/>
      </c>
      <c r="BG347" s="246">
        <f t="shared" si="298"/>
        <v>0</v>
      </c>
      <c r="BH347" s="243">
        <f t="shared" si="299"/>
        <v>0</v>
      </c>
      <c r="BI347" s="243">
        <f t="shared" si="300"/>
        <v>0</v>
      </c>
      <c r="BJ347" s="243">
        <f t="shared" si="301"/>
        <v>0</v>
      </c>
      <c r="BK347" s="347">
        <f t="shared" si="302"/>
        <v>0</v>
      </c>
      <c r="BL347" s="247">
        <f t="shared" si="303"/>
        <v>0</v>
      </c>
      <c r="BM347" s="244">
        <f t="shared" si="304"/>
        <v>0</v>
      </c>
      <c r="BN347" s="244">
        <f t="shared" si="305"/>
        <v>0</v>
      </c>
      <c r="BO347" s="248">
        <f t="shared" si="306"/>
        <v>0</v>
      </c>
      <c r="BP347" s="249">
        <f t="shared" si="307"/>
        <v>0</v>
      </c>
      <c r="BQ347" s="244">
        <f t="shared" si="308"/>
        <v>0</v>
      </c>
      <c r="BR347" s="244">
        <f t="shared" si="309"/>
        <v>0</v>
      </c>
      <c r="BS347" s="250">
        <f t="shared" si="310"/>
        <v>0</v>
      </c>
      <c r="BT347" s="251" t="str">
        <f t="shared" si="311"/>
        <v/>
      </c>
      <c r="BU347" s="346">
        <f t="shared" si="312"/>
        <v>0</v>
      </c>
      <c r="BV347" s="346">
        <f t="shared" si="313"/>
        <v>0</v>
      </c>
      <c r="BW347" s="346">
        <f t="shared" si="314"/>
        <v>0</v>
      </c>
      <c r="BX347" s="348">
        <f t="shared" si="315"/>
        <v>0</v>
      </c>
      <c r="BY347" s="247">
        <f t="shared" si="316"/>
        <v>0</v>
      </c>
      <c r="BZ347" s="244">
        <f t="shared" si="317"/>
        <v>0</v>
      </c>
      <c r="CA347" s="244">
        <f t="shared" si="318"/>
        <v>0</v>
      </c>
      <c r="CB347" s="248">
        <f t="shared" si="319"/>
        <v>0</v>
      </c>
      <c r="CC347" s="247">
        <f t="shared" si="320"/>
        <v>0</v>
      </c>
      <c r="CD347" s="244">
        <f t="shared" si="321"/>
        <v>0</v>
      </c>
      <c r="CE347" s="244">
        <f t="shared" si="322"/>
        <v>0</v>
      </c>
      <c r="CF347" s="244">
        <f t="shared" si="323"/>
        <v>0</v>
      </c>
    </row>
    <row r="348" spans="1:84" ht="20.100000000000001" customHeight="1" x14ac:dyDescent="0.15">
      <c r="A348" s="238">
        <v>345</v>
      </c>
      <c r="B348" s="239">
        <v>345</v>
      </c>
      <c r="C348" s="240" t="str">
        <f t="shared" si="282"/>
        <v>S</v>
      </c>
      <c r="D348" s="241"/>
      <c r="E348" s="242" t="str">
        <f>IF(D348="","",COUNTIF($D$4:D348,D348))</f>
        <v/>
      </c>
      <c r="F348" s="306" t="str">
        <f>IF(D348="","",VLOOKUP(D348,'様式A-2'!$B$10:$E$438,4,0))</f>
        <v/>
      </c>
      <c r="G348" s="242"/>
      <c r="H348" s="242"/>
      <c r="I348" s="242"/>
      <c r="J348" s="242"/>
      <c r="K348" s="242">
        <f t="shared" si="283"/>
        <v>0</v>
      </c>
      <c r="L348" s="342"/>
      <c r="M348" s="342"/>
      <c r="N348" s="342"/>
      <c r="O348" s="342"/>
      <c r="P348" s="384"/>
      <c r="Q348" s="243">
        <f t="shared" si="293"/>
        <v>0</v>
      </c>
      <c r="R348" s="244">
        <f t="shared" si="284"/>
        <v>0</v>
      </c>
      <c r="S348" s="244" t="str">
        <f t="shared" si="285"/>
        <v/>
      </c>
      <c r="T348" s="242"/>
      <c r="U348" s="242" t="str">
        <f t="shared" si="286"/>
        <v/>
      </c>
      <c r="V348" s="242" t="str">
        <f t="shared" si="294"/>
        <v/>
      </c>
      <c r="W348" s="242"/>
      <c r="X348" s="242"/>
      <c r="Y348" s="242" t="str">
        <f t="shared" si="287"/>
        <v/>
      </c>
      <c r="Z348" s="242" t="str">
        <f t="shared" si="288"/>
        <v/>
      </c>
      <c r="AA348" s="242" t="str">
        <f t="shared" si="281"/>
        <v/>
      </c>
      <c r="AB348" s="242" t="str">
        <f t="shared" si="289"/>
        <v/>
      </c>
      <c r="AC348" s="242" t="str">
        <f t="shared" si="290"/>
        <v/>
      </c>
      <c r="AD348" s="242" t="str">
        <f t="shared" si="295"/>
        <v/>
      </c>
      <c r="AE348" s="242" t="str">
        <f t="shared" si="296"/>
        <v/>
      </c>
      <c r="AF348" s="242" t="str">
        <f t="shared" si="297"/>
        <v/>
      </c>
      <c r="AG348" s="242"/>
      <c r="AH348" s="243" t="str">
        <f t="shared" si="291"/>
        <v/>
      </c>
      <c r="AI348" s="243" t="str">
        <f t="shared" si="292"/>
        <v/>
      </c>
      <c r="BG348" s="246">
        <f t="shared" si="298"/>
        <v>0</v>
      </c>
      <c r="BH348" s="243">
        <f t="shared" si="299"/>
        <v>0</v>
      </c>
      <c r="BI348" s="243">
        <f t="shared" si="300"/>
        <v>0</v>
      </c>
      <c r="BJ348" s="243">
        <f t="shared" si="301"/>
        <v>0</v>
      </c>
      <c r="BK348" s="347">
        <f t="shared" si="302"/>
        <v>0</v>
      </c>
      <c r="BL348" s="247">
        <f t="shared" si="303"/>
        <v>0</v>
      </c>
      <c r="BM348" s="244">
        <f t="shared" si="304"/>
        <v>0</v>
      </c>
      <c r="BN348" s="244">
        <f t="shared" si="305"/>
        <v>0</v>
      </c>
      <c r="BO348" s="248">
        <f t="shared" si="306"/>
        <v>0</v>
      </c>
      <c r="BP348" s="249">
        <f t="shared" si="307"/>
        <v>0</v>
      </c>
      <c r="BQ348" s="244">
        <f t="shared" si="308"/>
        <v>0</v>
      </c>
      <c r="BR348" s="244">
        <f t="shared" si="309"/>
        <v>0</v>
      </c>
      <c r="BS348" s="250">
        <f t="shared" si="310"/>
        <v>0</v>
      </c>
      <c r="BT348" s="251" t="str">
        <f t="shared" si="311"/>
        <v/>
      </c>
      <c r="BU348" s="346">
        <f t="shared" si="312"/>
        <v>0</v>
      </c>
      <c r="BV348" s="346">
        <f t="shared" si="313"/>
        <v>0</v>
      </c>
      <c r="BW348" s="346">
        <f t="shared" si="314"/>
        <v>0</v>
      </c>
      <c r="BX348" s="348">
        <f t="shared" si="315"/>
        <v>0</v>
      </c>
      <c r="BY348" s="247">
        <f t="shared" si="316"/>
        <v>0</v>
      </c>
      <c r="BZ348" s="244">
        <f t="shared" si="317"/>
        <v>0</v>
      </c>
      <c r="CA348" s="244">
        <f t="shared" si="318"/>
        <v>0</v>
      </c>
      <c r="CB348" s="248">
        <f t="shared" si="319"/>
        <v>0</v>
      </c>
      <c r="CC348" s="247">
        <f t="shared" si="320"/>
        <v>0</v>
      </c>
      <c r="CD348" s="244">
        <f t="shared" si="321"/>
        <v>0</v>
      </c>
      <c r="CE348" s="244">
        <f t="shared" si="322"/>
        <v>0</v>
      </c>
      <c r="CF348" s="244">
        <f t="shared" si="323"/>
        <v>0</v>
      </c>
    </row>
    <row r="349" spans="1:84" ht="20.100000000000001" customHeight="1" x14ac:dyDescent="0.15">
      <c r="A349" s="238">
        <v>346</v>
      </c>
      <c r="B349" s="239">
        <v>346</v>
      </c>
      <c r="C349" s="240" t="str">
        <f t="shared" si="282"/>
        <v>S</v>
      </c>
      <c r="D349" s="241"/>
      <c r="E349" s="242" t="str">
        <f>IF(D349="","",COUNTIF($D$4:D349,D349))</f>
        <v/>
      </c>
      <c r="F349" s="306" t="str">
        <f>IF(D349="","",VLOOKUP(D349,'様式A-2'!$B$10:$E$438,4,0))</f>
        <v/>
      </c>
      <c r="G349" s="242"/>
      <c r="H349" s="242"/>
      <c r="I349" s="242"/>
      <c r="J349" s="242"/>
      <c r="K349" s="242">
        <f t="shared" si="283"/>
        <v>0</v>
      </c>
      <c r="L349" s="342"/>
      <c r="M349" s="342"/>
      <c r="N349" s="342"/>
      <c r="O349" s="342"/>
      <c r="P349" s="384"/>
      <c r="Q349" s="243">
        <f t="shared" si="293"/>
        <v>0</v>
      </c>
      <c r="R349" s="244">
        <f t="shared" si="284"/>
        <v>0</v>
      </c>
      <c r="S349" s="244" t="str">
        <f t="shared" si="285"/>
        <v/>
      </c>
      <c r="T349" s="242"/>
      <c r="U349" s="242" t="str">
        <f t="shared" si="286"/>
        <v/>
      </c>
      <c r="V349" s="242" t="str">
        <f t="shared" si="294"/>
        <v/>
      </c>
      <c r="W349" s="242"/>
      <c r="X349" s="242"/>
      <c r="Y349" s="242" t="str">
        <f t="shared" si="287"/>
        <v/>
      </c>
      <c r="Z349" s="242" t="str">
        <f t="shared" si="288"/>
        <v/>
      </c>
      <c r="AA349" s="242" t="str">
        <f t="shared" si="281"/>
        <v/>
      </c>
      <c r="AB349" s="242" t="str">
        <f t="shared" si="289"/>
        <v/>
      </c>
      <c r="AC349" s="242" t="str">
        <f t="shared" si="290"/>
        <v/>
      </c>
      <c r="AD349" s="242" t="str">
        <f t="shared" si="295"/>
        <v/>
      </c>
      <c r="AE349" s="242" t="str">
        <f t="shared" si="296"/>
        <v/>
      </c>
      <c r="AF349" s="242" t="str">
        <f t="shared" si="297"/>
        <v/>
      </c>
      <c r="AG349" s="242"/>
      <c r="AH349" s="243" t="str">
        <f t="shared" si="291"/>
        <v/>
      </c>
      <c r="AI349" s="243" t="str">
        <f t="shared" si="292"/>
        <v/>
      </c>
      <c r="BG349" s="246">
        <f t="shared" si="298"/>
        <v>0</v>
      </c>
      <c r="BH349" s="243">
        <f t="shared" si="299"/>
        <v>0</v>
      </c>
      <c r="BI349" s="243">
        <f t="shared" si="300"/>
        <v>0</v>
      </c>
      <c r="BJ349" s="243">
        <f t="shared" si="301"/>
        <v>0</v>
      </c>
      <c r="BK349" s="347">
        <f t="shared" si="302"/>
        <v>0</v>
      </c>
      <c r="BL349" s="247">
        <f t="shared" si="303"/>
        <v>0</v>
      </c>
      <c r="BM349" s="244">
        <f t="shared" si="304"/>
        <v>0</v>
      </c>
      <c r="BN349" s="244">
        <f t="shared" si="305"/>
        <v>0</v>
      </c>
      <c r="BO349" s="248">
        <f t="shared" si="306"/>
        <v>0</v>
      </c>
      <c r="BP349" s="249">
        <f t="shared" si="307"/>
        <v>0</v>
      </c>
      <c r="BQ349" s="244">
        <f t="shared" si="308"/>
        <v>0</v>
      </c>
      <c r="BR349" s="244">
        <f t="shared" si="309"/>
        <v>0</v>
      </c>
      <c r="BS349" s="250">
        <f t="shared" si="310"/>
        <v>0</v>
      </c>
      <c r="BT349" s="251" t="str">
        <f t="shared" si="311"/>
        <v/>
      </c>
      <c r="BU349" s="346">
        <f t="shared" si="312"/>
        <v>0</v>
      </c>
      <c r="BV349" s="346">
        <f t="shared" si="313"/>
        <v>0</v>
      </c>
      <c r="BW349" s="346">
        <f t="shared" si="314"/>
        <v>0</v>
      </c>
      <c r="BX349" s="348">
        <f t="shared" si="315"/>
        <v>0</v>
      </c>
      <c r="BY349" s="247">
        <f t="shared" si="316"/>
        <v>0</v>
      </c>
      <c r="BZ349" s="244">
        <f t="shared" si="317"/>
        <v>0</v>
      </c>
      <c r="CA349" s="244">
        <f t="shared" si="318"/>
        <v>0</v>
      </c>
      <c r="CB349" s="248">
        <f t="shared" si="319"/>
        <v>0</v>
      </c>
      <c r="CC349" s="247">
        <f t="shared" si="320"/>
        <v>0</v>
      </c>
      <c r="CD349" s="244">
        <f t="shared" si="321"/>
        <v>0</v>
      </c>
      <c r="CE349" s="244">
        <f t="shared" si="322"/>
        <v>0</v>
      </c>
      <c r="CF349" s="244">
        <f t="shared" si="323"/>
        <v>0</v>
      </c>
    </row>
    <row r="350" spans="1:84" ht="20.100000000000001" customHeight="1" x14ac:dyDescent="0.15">
      <c r="A350" s="238">
        <v>347</v>
      </c>
      <c r="B350" s="239">
        <v>347</v>
      </c>
      <c r="C350" s="240" t="str">
        <f t="shared" si="282"/>
        <v>S</v>
      </c>
      <c r="D350" s="241"/>
      <c r="E350" s="242" t="str">
        <f>IF(D350="","",COUNTIF($D$4:D350,D350))</f>
        <v/>
      </c>
      <c r="F350" s="306" t="str">
        <f>IF(D350="","",VLOOKUP(D350,'様式A-2'!$B$10:$E$438,4,0))</f>
        <v/>
      </c>
      <c r="G350" s="242"/>
      <c r="H350" s="242"/>
      <c r="I350" s="242"/>
      <c r="J350" s="242"/>
      <c r="K350" s="242">
        <f t="shared" si="283"/>
        <v>0</v>
      </c>
      <c r="L350" s="342"/>
      <c r="M350" s="342"/>
      <c r="N350" s="342"/>
      <c r="O350" s="342"/>
      <c r="P350" s="384"/>
      <c r="Q350" s="243">
        <f t="shared" si="293"/>
        <v>0</v>
      </c>
      <c r="R350" s="244">
        <f t="shared" si="284"/>
        <v>0</v>
      </c>
      <c r="S350" s="244" t="str">
        <f t="shared" si="285"/>
        <v/>
      </c>
      <c r="T350" s="242"/>
      <c r="U350" s="242" t="str">
        <f t="shared" si="286"/>
        <v/>
      </c>
      <c r="V350" s="242" t="str">
        <f t="shared" si="294"/>
        <v/>
      </c>
      <c r="W350" s="242"/>
      <c r="X350" s="242"/>
      <c r="Y350" s="242" t="str">
        <f t="shared" si="287"/>
        <v/>
      </c>
      <c r="Z350" s="242" t="str">
        <f t="shared" si="288"/>
        <v/>
      </c>
      <c r="AA350" s="242" t="str">
        <f t="shared" si="281"/>
        <v/>
      </c>
      <c r="AB350" s="242" t="str">
        <f t="shared" si="289"/>
        <v/>
      </c>
      <c r="AC350" s="242" t="str">
        <f t="shared" si="290"/>
        <v/>
      </c>
      <c r="AD350" s="242" t="str">
        <f t="shared" si="295"/>
        <v/>
      </c>
      <c r="AE350" s="242" t="str">
        <f t="shared" si="296"/>
        <v/>
      </c>
      <c r="AF350" s="242" t="str">
        <f t="shared" si="297"/>
        <v/>
      </c>
      <c r="AG350" s="242"/>
      <c r="AH350" s="243" t="str">
        <f t="shared" si="291"/>
        <v/>
      </c>
      <c r="AI350" s="243" t="str">
        <f t="shared" si="292"/>
        <v/>
      </c>
      <c r="BG350" s="246">
        <f t="shared" si="298"/>
        <v>0</v>
      </c>
      <c r="BH350" s="243">
        <f t="shared" si="299"/>
        <v>0</v>
      </c>
      <c r="BI350" s="243">
        <f t="shared" si="300"/>
        <v>0</v>
      </c>
      <c r="BJ350" s="243">
        <f t="shared" si="301"/>
        <v>0</v>
      </c>
      <c r="BK350" s="347">
        <f t="shared" si="302"/>
        <v>0</v>
      </c>
      <c r="BL350" s="247">
        <f t="shared" si="303"/>
        <v>0</v>
      </c>
      <c r="BM350" s="244">
        <f t="shared" si="304"/>
        <v>0</v>
      </c>
      <c r="BN350" s="244">
        <f t="shared" si="305"/>
        <v>0</v>
      </c>
      <c r="BO350" s="248">
        <f t="shared" si="306"/>
        <v>0</v>
      </c>
      <c r="BP350" s="249">
        <f t="shared" si="307"/>
        <v>0</v>
      </c>
      <c r="BQ350" s="244">
        <f t="shared" si="308"/>
        <v>0</v>
      </c>
      <c r="BR350" s="244">
        <f t="shared" si="309"/>
        <v>0</v>
      </c>
      <c r="BS350" s="250">
        <f t="shared" si="310"/>
        <v>0</v>
      </c>
      <c r="BT350" s="251" t="str">
        <f t="shared" si="311"/>
        <v/>
      </c>
      <c r="BU350" s="346">
        <f t="shared" si="312"/>
        <v>0</v>
      </c>
      <c r="BV350" s="346">
        <f t="shared" si="313"/>
        <v>0</v>
      </c>
      <c r="BW350" s="346">
        <f t="shared" si="314"/>
        <v>0</v>
      </c>
      <c r="BX350" s="348">
        <f t="shared" si="315"/>
        <v>0</v>
      </c>
      <c r="BY350" s="247">
        <f t="shared" si="316"/>
        <v>0</v>
      </c>
      <c r="BZ350" s="244">
        <f t="shared" si="317"/>
        <v>0</v>
      </c>
      <c r="CA350" s="244">
        <f t="shared" si="318"/>
        <v>0</v>
      </c>
      <c r="CB350" s="248">
        <f t="shared" si="319"/>
        <v>0</v>
      </c>
      <c r="CC350" s="247">
        <f t="shared" si="320"/>
        <v>0</v>
      </c>
      <c r="CD350" s="244">
        <f t="shared" si="321"/>
        <v>0</v>
      </c>
      <c r="CE350" s="244">
        <f t="shared" si="322"/>
        <v>0</v>
      </c>
      <c r="CF350" s="244">
        <f t="shared" si="323"/>
        <v>0</v>
      </c>
    </row>
    <row r="351" spans="1:84" ht="20.100000000000001" customHeight="1" x14ac:dyDescent="0.15">
      <c r="A351" s="238">
        <v>348</v>
      </c>
      <c r="B351" s="239">
        <v>348</v>
      </c>
      <c r="C351" s="240" t="str">
        <f t="shared" si="282"/>
        <v>S</v>
      </c>
      <c r="D351" s="241"/>
      <c r="E351" s="242" t="str">
        <f>IF(D351="","",COUNTIF($D$4:D351,D351))</f>
        <v/>
      </c>
      <c r="F351" s="306" t="str">
        <f>IF(D351="","",VLOOKUP(D351,'様式A-2'!$B$10:$E$438,4,0))</f>
        <v/>
      </c>
      <c r="G351" s="242"/>
      <c r="H351" s="242"/>
      <c r="I351" s="242"/>
      <c r="J351" s="242"/>
      <c r="K351" s="242">
        <f t="shared" si="283"/>
        <v>0</v>
      </c>
      <c r="L351" s="342"/>
      <c r="M351" s="342"/>
      <c r="N351" s="342"/>
      <c r="O351" s="342"/>
      <c r="P351" s="384"/>
      <c r="Q351" s="243">
        <f t="shared" si="293"/>
        <v>0</v>
      </c>
      <c r="R351" s="244">
        <f t="shared" si="284"/>
        <v>0</v>
      </c>
      <c r="S351" s="244" t="str">
        <f t="shared" si="285"/>
        <v/>
      </c>
      <c r="T351" s="242"/>
      <c r="U351" s="242" t="str">
        <f t="shared" si="286"/>
        <v/>
      </c>
      <c r="V351" s="242" t="str">
        <f t="shared" si="294"/>
        <v/>
      </c>
      <c r="W351" s="242"/>
      <c r="X351" s="242"/>
      <c r="Y351" s="242" t="str">
        <f t="shared" si="287"/>
        <v/>
      </c>
      <c r="Z351" s="242" t="str">
        <f t="shared" si="288"/>
        <v/>
      </c>
      <c r="AA351" s="242" t="str">
        <f t="shared" si="281"/>
        <v/>
      </c>
      <c r="AB351" s="242" t="str">
        <f t="shared" si="289"/>
        <v/>
      </c>
      <c r="AC351" s="242" t="str">
        <f t="shared" si="290"/>
        <v/>
      </c>
      <c r="AD351" s="242" t="str">
        <f t="shared" si="295"/>
        <v/>
      </c>
      <c r="AE351" s="242" t="str">
        <f t="shared" si="296"/>
        <v/>
      </c>
      <c r="AF351" s="242" t="str">
        <f t="shared" si="297"/>
        <v/>
      </c>
      <c r="AG351" s="242"/>
      <c r="AH351" s="243" t="str">
        <f t="shared" si="291"/>
        <v/>
      </c>
      <c r="AI351" s="243" t="str">
        <f t="shared" si="292"/>
        <v/>
      </c>
      <c r="BG351" s="246">
        <f t="shared" si="298"/>
        <v>0</v>
      </c>
      <c r="BH351" s="243">
        <f t="shared" si="299"/>
        <v>0</v>
      </c>
      <c r="BI351" s="243">
        <f t="shared" si="300"/>
        <v>0</v>
      </c>
      <c r="BJ351" s="243">
        <f t="shared" si="301"/>
        <v>0</v>
      </c>
      <c r="BK351" s="347">
        <f t="shared" si="302"/>
        <v>0</v>
      </c>
      <c r="BL351" s="247">
        <f t="shared" si="303"/>
        <v>0</v>
      </c>
      <c r="BM351" s="244">
        <f t="shared" si="304"/>
        <v>0</v>
      </c>
      <c r="BN351" s="244">
        <f t="shared" si="305"/>
        <v>0</v>
      </c>
      <c r="BO351" s="248">
        <f t="shared" si="306"/>
        <v>0</v>
      </c>
      <c r="BP351" s="249">
        <f t="shared" si="307"/>
        <v>0</v>
      </c>
      <c r="BQ351" s="244">
        <f t="shared" si="308"/>
        <v>0</v>
      </c>
      <c r="BR351" s="244">
        <f t="shared" si="309"/>
        <v>0</v>
      </c>
      <c r="BS351" s="250">
        <f t="shared" si="310"/>
        <v>0</v>
      </c>
      <c r="BT351" s="251" t="str">
        <f t="shared" si="311"/>
        <v/>
      </c>
      <c r="BU351" s="346">
        <f t="shared" si="312"/>
        <v>0</v>
      </c>
      <c r="BV351" s="346">
        <f t="shared" si="313"/>
        <v>0</v>
      </c>
      <c r="BW351" s="346">
        <f t="shared" si="314"/>
        <v>0</v>
      </c>
      <c r="BX351" s="348">
        <f t="shared" si="315"/>
        <v>0</v>
      </c>
      <c r="BY351" s="247">
        <f t="shared" si="316"/>
        <v>0</v>
      </c>
      <c r="BZ351" s="244">
        <f t="shared" si="317"/>
        <v>0</v>
      </c>
      <c r="CA351" s="244">
        <f t="shared" si="318"/>
        <v>0</v>
      </c>
      <c r="CB351" s="248">
        <f t="shared" si="319"/>
        <v>0</v>
      </c>
      <c r="CC351" s="247">
        <f t="shared" si="320"/>
        <v>0</v>
      </c>
      <c r="CD351" s="244">
        <f t="shared" si="321"/>
        <v>0</v>
      </c>
      <c r="CE351" s="244">
        <f t="shared" si="322"/>
        <v>0</v>
      </c>
      <c r="CF351" s="244">
        <f t="shared" si="323"/>
        <v>0</v>
      </c>
    </row>
    <row r="352" spans="1:84" ht="20.100000000000001" customHeight="1" x14ac:dyDescent="0.15">
      <c r="A352" s="238">
        <v>349</v>
      </c>
      <c r="B352" s="239">
        <v>349</v>
      </c>
      <c r="C352" s="240" t="str">
        <f t="shared" si="282"/>
        <v>S</v>
      </c>
      <c r="D352" s="241"/>
      <c r="E352" s="242" t="str">
        <f>IF(D352="","",COUNTIF($D$4:D352,D352))</f>
        <v/>
      </c>
      <c r="F352" s="306" t="str">
        <f>IF(D352="","",VLOOKUP(D352,'様式A-2'!$B$10:$E$438,4,0))</f>
        <v/>
      </c>
      <c r="G352" s="242"/>
      <c r="H352" s="242"/>
      <c r="I352" s="242"/>
      <c r="J352" s="242"/>
      <c r="K352" s="242">
        <f t="shared" si="283"/>
        <v>0</v>
      </c>
      <c r="L352" s="342"/>
      <c r="M352" s="342"/>
      <c r="N352" s="342"/>
      <c r="O352" s="342"/>
      <c r="P352" s="384"/>
      <c r="Q352" s="243">
        <f t="shared" si="293"/>
        <v>0</v>
      </c>
      <c r="R352" s="244">
        <f t="shared" si="284"/>
        <v>0</v>
      </c>
      <c r="S352" s="244" t="str">
        <f t="shared" si="285"/>
        <v/>
      </c>
      <c r="T352" s="242"/>
      <c r="U352" s="242" t="str">
        <f t="shared" si="286"/>
        <v/>
      </c>
      <c r="V352" s="242" t="str">
        <f t="shared" si="294"/>
        <v/>
      </c>
      <c r="W352" s="242"/>
      <c r="X352" s="242"/>
      <c r="Y352" s="242" t="str">
        <f t="shared" si="287"/>
        <v/>
      </c>
      <c r="Z352" s="242" t="str">
        <f t="shared" si="288"/>
        <v/>
      </c>
      <c r="AA352" s="242" t="str">
        <f t="shared" si="281"/>
        <v/>
      </c>
      <c r="AB352" s="242" t="str">
        <f t="shared" si="289"/>
        <v/>
      </c>
      <c r="AC352" s="242" t="str">
        <f t="shared" si="290"/>
        <v/>
      </c>
      <c r="AD352" s="242" t="str">
        <f t="shared" si="295"/>
        <v/>
      </c>
      <c r="AE352" s="242" t="str">
        <f t="shared" si="296"/>
        <v/>
      </c>
      <c r="AF352" s="242" t="str">
        <f t="shared" si="297"/>
        <v/>
      </c>
      <c r="AG352" s="242"/>
      <c r="AH352" s="243" t="str">
        <f t="shared" si="291"/>
        <v/>
      </c>
      <c r="AI352" s="243" t="str">
        <f t="shared" si="292"/>
        <v/>
      </c>
      <c r="BG352" s="246">
        <f t="shared" si="298"/>
        <v>0</v>
      </c>
      <c r="BH352" s="243">
        <f t="shared" si="299"/>
        <v>0</v>
      </c>
      <c r="BI352" s="243">
        <f t="shared" si="300"/>
        <v>0</v>
      </c>
      <c r="BJ352" s="243">
        <f t="shared" si="301"/>
        <v>0</v>
      </c>
      <c r="BK352" s="347">
        <f t="shared" si="302"/>
        <v>0</v>
      </c>
      <c r="BL352" s="247">
        <f t="shared" si="303"/>
        <v>0</v>
      </c>
      <c r="BM352" s="244">
        <f t="shared" si="304"/>
        <v>0</v>
      </c>
      <c r="BN352" s="244">
        <f t="shared" si="305"/>
        <v>0</v>
      </c>
      <c r="BO352" s="248">
        <f t="shared" si="306"/>
        <v>0</v>
      </c>
      <c r="BP352" s="249">
        <f t="shared" si="307"/>
        <v>0</v>
      </c>
      <c r="BQ352" s="244">
        <f t="shared" si="308"/>
        <v>0</v>
      </c>
      <c r="BR352" s="244">
        <f t="shared" si="309"/>
        <v>0</v>
      </c>
      <c r="BS352" s="250">
        <f t="shared" si="310"/>
        <v>0</v>
      </c>
      <c r="BT352" s="251" t="str">
        <f t="shared" si="311"/>
        <v/>
      </c>
      <c r="BU352" s="346">
        <f t="shared" si="312"/>
        <v>0</v>
      </c>
      <c r="BV352" s="346">
        <f t="shared" si="313"/>
        <v>0</v>
      </c>
      <c r="BW352" s="346">
        <f t="shared" si="314"/>
        <v>0</v>
      </c>
      <c r="BX352" s="348">
        <f t="shared" si="315"/>
        <v>0</v>
      </c>
      <c r="BY352" s="247">
        <f t="shared" si="316"/>
        <v>0</v>
      </c>
      <c r="BZ352" s="244">
        <f t="shared" si="317"/>
        <v>0</v>
      </c>
      <c r="CA352" s="244">
        <f t="shared" si="318"/>
        <v>0</v>
      </c>
      <c r="CB352" s="248">
        <f t="shared" si="319"/>
        <v>0</v>
      </c>
      <c r="CC352" s="247">
        <f t="shared" si="320"/>
        <v>0</v>
      </c>
      <c r="CD352" s="244">
        <f t="shared" si="321"/>
        <v>0</v>
      </c>
      <c r="CE352" s="244">
        <f t="shared" si="322"/>
        <v>0</v>
      </c>
      <c r="CF352" s="244">
        <f t="shared" si="323"/>
        <v>0</v>
      </c>
    </row>
    <row r="353" spans="1:84" ht="20.100000000000001" customHeight="1" x14ac:dyDescent="0.15">
      <c r="A353" s="238">
        <v>350</v>
      </c>
      <c r="B353" s="239">
        <v>350</v>
      </c>
      <c r="C353" s="240" t="str">
        <f t="shared" si="282"/>
        <v>S</v>
      </c>
      <c r="D353" s="241"/>
      <c r="E353" s="242" t="str">
        <f>IF(D353="","",COUNTIF($D$4:D353,D353))</f>
        <v/>
      </c>
      <c r="F353" s="306" t="str">
        <f>IF(D353="","",VLOOKUP(D353,'様式A-2'!$B$10:$E$438,4,0))</f>
        <v/>
      </c>
      <c r="G353" s="242"/>
      <c r="H353" s="242"/>
      <c r="I353" s="242"/>
      <c r="J353" s="242"/>
      <c r="K353" s="242">
        <f t="shared" si="283"/>
        <v>0</v>
      </c>
      <c r="L353" s="342"/>
      <c r="M353" s="342"/>
      <c r="N353" s="342"/>
      <c r="O353" s="342"/>
      <c r="P353" s="384"/>
      <c r="Q353" s="243">
        <f t="shared" si="293"/>
        <v>0</v>
      </c>
      <c r="R353" s="244">
        <f t="shared" si="284"/>
        <v>0</v>
      </c>
      <c r="S353" s="244" t="str">
        <f t="shared" si="285"/>
        <v/>
      </c>
      <c r="T353" s="242"/>
      <c r="U353" s="242" t="str">
        <f t="shared" si="286"/>
        <v/>
      </c>
      <c r="V353" s="242" t="str">
        <f t="shared" si="294"/>
        <v/>
      </c>
      <c r="W353" s="242"/>
      <c r="X353" s="242"/>
      <c r="Y353" s="242" t="str">
        <f t="shared" si="287"/>
        <v/>
      </c>
      <c r="Z353" s="242" t="str">
        <f t="shared" si="288"/>
        <v/>
      </c>
      <c r="AA353" s="242" t="str">
        <f t="shared" si="281"/>
        <v/>
      </c>
      <c r="AB353" s="242" t="str">
        <f t="shared" si="289"/>
        <v/>
      </c>
      <c r="AC353" s="242" t="str">
        <f t="shared" si="290"/>
        <v/>
      </c>
      <c r="AD353" s="242" t="str">
        <f t="shared" si="295"/>
        <v/>
      </c>
      <c r="AE353" s="242" t="str">
        <f t="shared" si="296"/>
        <v/>
      </c>
      <c r="AF353" s="242" t="str">
        <f t="shared" si="297"/>
        <v/>
      </c>
      <c r="AG353" s="242"/>
      <c r="AH353" s="243" t="str">
        <f t="shared" si="291"/>
        <v/>
      </c>
      <c r="AI353" s="243" t="str">
        <f t="shared" si="292"/>
        <v/>
      </c>
      <c r="BG353" s="246">
        <f t="shared" si="298"/>
        <v>0</v>
      </c>
      <c r="BH353" s="243">
        <f t="shared" si="299"/>
        <v>0</v>
      </c>
      <c r="BI353" s="243">
        <f t="shared" si="300"/>
        <v>0</v>
      </c>
      <c r="BJ353" s="243">
        <f t="shared" si="301"/>
        <v>0</v>
      </c>
      <c r="BK353" s="347">
        <f t="shared" si="302"/>
        <v>0</v>
      </c>
      <c r="BL353" s="247">
        <f t="shared" si="303"/>
        <v>0</v>
      </c>
      <c r="BM353" s="244">
        <f t="shared" si="304"/>
        <v>0</v>
      </c>
      <c r="BN353" s="244">
        <f t="shared" si="305"/>
        <v>0</v>
      </c>
      <c r="BO353" s="248">
        <f t="shared" si="306"/>
        <v>0</v>
      </c>
      <c r="BP353" s="249">
        <f t="shared" si="307"/>
        <v>0</v>
      </c>
      <c r="BQ353" s="244">
        <f t="shared" si="308"/>
        <v>0</v>
      </c>
      <c r="BR353" s="244">
        <f t="shared" si="309"/>
        <v>0</v>
      </c>
      <c r="BS353" s="250">
        <f t="shared" si="310"/>
        <v>0</v>
      </c>
      <c r="BT353" s="251" t="str">
        <f t="shared" si="311"/>
        <v/>
      </c>
      <c r="BU353" s="346">
        <f t="shared" si="312"/>
        <v>0</v>
      </c>
      <c r="BV353" s="346">
        <f t="shared" si="313"/>
        <v>0</v>
      </c>
      <c r="BW353" s="346">
        <f t="shared" si="314"/>
        <v>0</v>
      </c>
      <c r="BX353" s="348">
        <f t="shared" si="315"/>
        <v>0</v>
      </c>
      <c r="BY353" s="247">
        <f t="shared" si="316"/>
        <v>0</v>
      </c>
      <c r="BZ353" s="244">
        <f t="shared" si="317"/>
        <v>0</v>
      </c>
      <c r="CA353" s="244">
        <f t="shared" si="318"/>
        <v>0</v>
      </c>
      <c r="CB353" s="248">
        <f t="shared" si="319"/>
        <v>0</v>
      </c>
      <c r="CC353" s="247">
        <f t="shared" si="320"/>
        <v>0</v>
      </c>
      <c r="CD353" s="244">
        <f t="shared" si="321"/>
        <v>0</v>
      </c>
      <c r="CE353" s="244">
        <f t="shared" si="322"/>
        <v>0</v>
      </c>
      <c r="CF353" s="244">
        <f t="shared" si="323"/>
        <v>0</v>
      </c>
    </row>
    <row r="354" spans="1:84" ht="20.100000000000001" customHeight="1" x14ac:dyDescent="0.15">
      <c r="A354" s="238">
        <v>351</v>
      </c>
      <c r="B354" s="239">
        <v>351</v>
      </c>
      <c r="C354" s="240" t="str">
        <f t="shared" si="282"/>
        <v>S</v>
      </c>
      <c r="D354" s="241"/>
      <c r="E354" s="242" t="str">
        <f>IF(D354="","",COUNTIF($D$4:D354,D354))</f>
        <v/>
      </c>
      <c r="F354" s="306" t="str">
        <f>IF(D354="","",VLOOKUP(D354,'様式A-2'!$B$10:$E$438,4,0))</f>
        <v/>
      </c>
      <c r="G354" s="242"/>
      <c r="H354" s="242"/>
      <c r="I354" s="242"/>
      <c r="J354" s="242"/>
      <c r="K354" s="242">
        <f t="shared" si="283"/>
        <v>0</v>
      </c>
      <c r="L354" s="342"/>
      <c r="M354" s="342"/>
      <c r="N354" s="342"/>
      <c r="O354" s="342"/>
      <c r="P354" s="384"/>
      <c r="Q354" s="243">
        <f t="shared" si="293"/>
        <v>0</v>
      </c>
      <c r="R354" s="244">
        <f t="shared" si="284"/>
        <v>0</v>
      </c>
      <c r="S354" s="244" t="str">
        <f t="shared" si="285"/>
        <v/>
      </c>
      <c r="T354" s="242"/>
      <c r="U354" s="242" t="str">
        <f t="shared" si="286"/>
        <v/>
      </c>
      <c r="V354" s="242" t="str">
        <f t="shared" si="294"/>
        <v/>
      </c>
      <c r="W354" s="242"/>
      <c r="X354" s="242"/>
      <c r="Y354" s="242" t="str">
        <f t="shared" si="287"/>
        <v/>
      </c>
      <c r="Z354" s="242" t="str">
        <f t="shared" si="288"/>
        <v/>
      </c>
      <c r="AA354" s="242" t="str">
        <f t="shared" si="281"/>
        <v/>
      </c>
      <c r="AB354" s="242" t="str">
        <f t="shared" si="289"/>
        <v/>
      </c>
      <c r="AC354" s="242" t="str">
        <f t="shared" si="290"/>
        <v/>
      </c>
      <c r="AD354" s="242" t="str">
        <f t="shared" si="295"/>
        <v/>
      </c>
      <c r="AE354" s="242" t="str">
        <f t="shared" si="296"/>
        <v/>
      </c>
      <c r="AF354" s="242" t="str">
        <f t="shared" si="297"/>
        <v/>
      </c>
      <c r="AG354" s="242"/>
      <c r="AH354" s="243" t="str">
        <f t="shared" si="291"/>
        <v/>
      </c>
      <c r="AI354" s="243" t="str">
        <f t="shared" si="292"/>
        <v/>
      </c>
      <c r="BG354" s="246">
        <f t="shared" si="298"/>
        <v>0</v>
      </c>
      <c r="BH354" s="243">
        <f t="shared" si="299"/>
        <v>0</v>
      </c>
      <c r="BI354" s="243">
        <f t="shared" si="300"/>
        <v>0</v>
      </c>
      <c r="BJ354" s="243">
        <f t="shared" si="301"/>
        <v>0</v>
      </c>
      <c r="BK354" s="347">
        <f t="shared" si="302"/>
        <v>0</v>
      </c>
      <c r="BL354" s="247">
        <f t="shared" si="303"/>
        <v>0</v>
      </c>
      <c r="BM354" s="244">
        <f t="shared" si="304"/>
        <v>0</v>
      </c>
      <c r="BN354" s="244">
        <f t="shared" si="305"/>
        <v>0</v>
      </c>
      <c r="BO354" s="248">
        <f t="shared" si="306"/>
        <v>0</v>
      </c>
      <c r="BP354" s="249">
        <f t="shared" si="307"/>
        <v>0</v>
      </c>
      <c r="BQ354" s="244">
        <f t="shared" si="308"/>
        <v>0</v>
      </c>
      <c r="BR354" s="244">
        <f t="shared" si="309"/>
        <v>0</v>
      </c>
      <c r="BS354" s="250">
        <f t="shared" si="310"/>
        <v>0</v>
      </c>
      <c r="BT354" s="251" t="str">
        <f t="shared" si="311"/>
        <v/>
      </c>
      <c r="BU354" s="346">
        <f t="shared" si="312"/>
        <v>0</v>
      </c>
      <c r="BV354" s="346">
        <f t="shared" si="313"/>
        <v>0</v>
      </c>
      <c r="BW354" s="346">
        <f t="shared" si="314"/>
        <v>0</v>
      </c>
      <c r="BX354" s="348">
        <f t="shared" si="315"/>
        <v>0</v>
      </c>
      <c r="BY354" s="247">
        <f t="shared" si="316"/>
        <v>0</v>
      </c>
      <c r="BZ354" s="244">
        <f t="shared" si="317"/>
        <v>0</v>
      </c>
      <c r="CA354" s="244">
        <f t="shared" si="318"/>
        <v>0</v>
      </c>
      <c r="CB354" s="248">
        <f t="shared" si="319"/>
        <v>0</v>
      </c>
      <c r="CC354" s="247">
        <f t="shared" si="320"/>
        <v>0</v>
      </c>
      <c r="CD354" s="244">
        <f t="shared" si="321"/>
        <v>0</v>
      </c>
      <c r="CE354" s="244">
        <f t="shared" si="322"/>
        <v>0</v>
      </c>
      <c r="CF354" s="244">
        <f t="shared" si="323"/>
        <v>0</v>
      </c>
    </row>
    <row r="355" spans="1:84" ht="20.100000000000001" customHeight="1" x14ac:dyDescent="0.15">
      <c r="A355" s="238">
        <v>352</v>
      </c>
      <c r="B355" s="239">
        <v>352</v>
      </c>
      <c r="C355" s="240" t="str">
        <f t="shared" si="282"/>
        <v>S</v>
      </c>
      <c r="D355" s="241"/>
      <c r="E355" s="242" t="str">
        <f>IF(D355="","",COUNTIF($D$4:D355,D355))</f>
        <v/>
      </c>
      <c r="F355" s="306" t="str">
        <f>IF(D355="","",VLOOKUP(D355,'様式A-2'!$B$10:$E$438,4,0))</f>
        <v/>
      </c>
      <c r="G355" s="242"/>
      <c r="H355" s="242"/>
      <c r="I355" s="242"/>
      <c r="J355" s="242"/>
      <c r="K355" s="242">
        <f t="shared" si="283"/>
        <v>0</v>
      </c>
      <c r="L355" s="342"/>
      <c r="M355" s="342"/>
      <c r="N355" s="342"/>
      <c r="O355" s="342"/>
      <c r="P355" s="384"/>
      <c r="Q355" s="243">
        <f t="shared" si="293"/>
        <v>0</v>
      </c>
      <c r="R355" s="244">
        <f t="shared" si="284"/>
        <v>0</v>
      </c>
      <c r="S355" s="244" t="str">
        <f t="shared" si="285"/>
        <v/>
      </c>
      <c r="T355" s="242"/>
      <c r="U355" s="242" t="str">
        <f t="shared" si="286"/>
        <v/>
      </c>
      <c r="V355" s="242" t="str">
        <f t="shared" si="294"/>
        <v/>
      </c>
      <c r="W355" s="242"/>
      <c r="X355" s="242"/>
      <c r="Y355" s="242" t="str">
        <f t="shared" si="287"/>
        <v/>
      </c>
      <c r="Z355" s="242" t="str">
        <f t="shared" si="288"/>
        <v/>
      </c>
      <c r="AA355" s="242" t="str">
        <f t="shared" si="281"/>
        <v/>
      </c>
      <c r="AB355" s="242" t="str">
        <f t="shared" si="289"/>
        <v/>
      </c>
      <c r="AC355" s="242" t="str">
        <f t="shared" si="290"/>
        <v/>
      </c>
      <c r="AD355" s="242" t="str">
        <f t="shared" si="295"/>
        <v/>
      </c>
      <c r="AE355" s="242" t="str">
        <f t="shared" si="296"/>
        <v/>
      </c>
      <c r="AF355" s="242" t="str">
        <f t="shared" si="297"/>
        <v/>
      </c>
      <c r="AG355" s="242"/>
      <c r="AH355" s="243" t="str">
        <f t="shared" si="291"/>
        <v/>
      </c>
      <c r="AI355" s="243" t="str">
        <f t="shared" si="292"/>
        <v/>
      </c>
      <c r="BG355" s="246">
        <f t="shared" si="298"/>
        <v>0</v>
      </c>
      <c r="BH355" s="243">
        <f t="shared" si="299"/>
        <v>0</v>
      </c>
      <c r="BI355" s="243">
        <f t="shared" si="300"/>
        <v>0</v>
      </c>
      <c r="BJ355" s="243">
        <f t="shared" si="301"/>
        <v>0</v>
      </c>
      <c r="BK355" s="347">
        <f t="shared" si="302"/>
        <v>0</v>
      </c>
      <c r="BL355" s="247">
        <f t="shared" si="303"/>
        <v>0</v>
      </c>
      <c r="BM355" s="244">
        <f t="shared" si="304"/>
        <v>0</v>
      </c>
      <c r="BN355" s="244">
        <f t="shared" si="305"/>
        <v>0</v>
      </c>
      <c r="BO355" s="248">
        <f t="shared" si="306"/>
        <v>0</v>
      </c>
      <c r="BP355" s="249">
        <f t="shared" si="307"/>
        <v>0</v>
      </c>
      <c r="BQ355" s="244">
        <f t="shared" si="308"/>
        <v>0</v>
      </c>
      <c r="BR355" s="244">
        <f t="shared" si="309"/>
        <v>0</v>
      </c>
      <c r="BS355" s="250">
        <f t="shared" si="310"/>
        <v>0</v>
      </c>
      <c r="BT355" s="251" t="str">
        <f t="shared" si="311"/>
        <v/>
      </c>
      <c r="BU355" s="346">
        <f t="shared" si="312"/>
        <v>0</v>
      </c>
      <c r="BV355" s="346">
        <f t="shared" si="313"/>
        <v>0</v>
      </c>
      <c r="BW355" s="346">
        <f t="shared" si="314"/>
        <v>0</v>
      </c>
      <c r="BX355" s="348">
        <f t="shared" si="315"/>
        <v>0</v>
      </c>
      <c r="BY355" s="247">
        <f t="shared" si="316"/>
        <v>0</v>
      </c>
      <c r="BZ355" s="244">
        <f t="shared" si="317"/>
        <v>0</v>
      </c>
      <c r="CA355" s="244">
        <f t="shared" si="318"/>
        <v>0</v>
      </c>
      <c r="CB355" s="248">
        <f t="shared" si="319"/>
        <v>0</v>
      </c>
      <c r="CC355" s="247">
        <f t="shared" si="320"/>
        <v>0</v>
      </c>
      <c r="CD355" s="244">
        <f t="shared" si="321"/>
        <v>0</v>
      </c>
      <c r="CE355" s="244">
        <f t="shared" si="322"/>
        <v>0</v>
      </c>
      <c r="CF355" s="244">
        <f t="shared" si="323"/>
        <v>0</v>
      </c>
    </row>
    <row r="356" spans="1:84" ht="20.100000000000001" customHeight="1" x14ac:dyDescent="0.15">
      <c r="A356" s="238">
        <v>353</v>
      </c>
      <c r="B356" s="239">
        <v>353</v>
      </c>
      <c r="C356" s="240" t="str">
        <f t="shared" si="282"/>
        <v>S</v>
      </c>
      <c r="D356" s="241"/>
      <c r="E356" s="242" t="str">
        <f>IF(D356="","",COUNTIF($D$4:D356,D356))</f>
        <v/>
      </c>
      <c r="F356" s="306" t="str">
        <f>IF(D356="","",VLOOKUP(D356,'様式A-2'!$B$10:$E$438,4,0))</f>
        <v/>
      </c>
      <c r="G356" s="242"/>
      <c r="H356" s="242"/>
      <c r="I356" s="242"/>
      <c r="J356" s="242"/>
      <c r="K356" s="242">
        <f t="shared" si="283"/>
        <v>0</v>
      </c>
      <c r="L356" s="342"/>
      <c r="M356" s="342"/>
      <c r="N356" s="342"/>
      <c r="O356" s="342"/>
      <c r="P356" s="384"/>
      <c r="Q356" s="243">
        <f t="shared" si="293"/>
        <v>0</v>
      </c>
      <c r="R356" s="244">
        <f t="shared" si="284"/>
        <v>0</v>
      </c>
      <c r="S356" s="244" t="str">
        <f t="shared" si="285"/>
        <v/>
      </c>
      <c r="T356" s="242"/>
      <c r="U356" s="242" t="str">
        <f t="shared" si="286"/>
        <v/>
      </c>
      <c r="V356" s="242" t="str">
        <f t="shared" si="294"/>
        <v/>
      </c>
      <c r="W356" s="242"/>
      <c r="X356" s="242"/>
      <c r="Y356" s="242" t="str">
        <f t="shared" si="287"/>
        <v/>
      </c>
      <c r="Z356" s="242" t="str">
        <f t="shared" si="288"/>
        <v/>
      </c>
      <c r="AA356" s="242" t="str">
        <f t="shared" si="281"/>
        <v/>
      </c>
      <c r="AB356" s="242" t="str">
        <f t="shared" si="289"/>
        <v/>
      </c>
      <c r="AC356" s="242" t="str">
        <f t="shared" si="290"/>
        <v/>
      </c>
      <c r="AD356" s="242" t="str">
        <f t="shared" si="295"/>
        <v/>
      </c>
      <c r="AE356" s="242" t="str">
        <f t="shared" si="296"/>
        <v/>
      </c>
      <c r="AF356" s="242" t="str">
        <f t="shared" si="297"/>
        <v/>
      </c>
      <c r="AG356" s="242"/>
      <c r="AH356" s="243" t="str">
        <f t="shared" si="291"/>
        <v/>
      </c>
      <c r="AI356" s="243" t="str">
        <f t="shared" si="292"/>
        <v/>
      </c>
      <c r="BG356" s="246">
        <f t="shared" si="298"/>
        <v>0</v>
      </c>
      <c r="BH356" s="243">
        <f t="shared" si="299"/>
        <v>0</v>
      </c>
      <c r="BI356" s="243">
        <f t="shared" si="300"/>
        <v>0</v>
      </c>
      <c r="BJ356" s="243">
        <f t="shared" si="301"/>
        <v>0</v>
      </c>
      <c r="BK356" s="347">
        <f t="shared" si="302"/>
        <v>0</v>
      </c>
      <c r="BL356" s="247">
        <f t="shared" si="303"/>
        <v>0</v>
      </c>
      <c r="BM356" s="244">
        <f t="shared" si="304"/>
        <v>0</v>
      </c>
      <c r="BN356" s="244">
        <f t="shared" si="305"/>
        <v>0</v>
      </c>
      <c r="BO356" s="248">
        <f t="shared" si="306"/>
        <v>0</v>
      </c>
      <c r="BP356" s="249">
        <f t="shared" si="307"/>
        <v>0</v>
      </c>
      <c r="BQ356" s="244">
        <f t="shared" si="308"/>
        <v>0</v>
      </c>
      <c r="BR356" s="244">
        <f t="shared" si="309"/>
        <v>0</v>
      </c>
      <c r="BS356" s="250">
        <f t="shared" si="310"/>
        <v>0</v>
      </c>
      <c r="BT356" s="251" t="str">
        <f t="shared" si="311"/>
        <v/>
      </c>
      <c r="BU356" s="346">
        <f t="shared" si="312"/>
        <v>0</v>
      </c>
      <c r="BV356" s="346">
        <f t="shared" si="313"/>
        <v>0</v>
      </c>
      <c r="BW356" s="346">
        <f t="shared" si="314"/>
        <v>0</v>
      </c>
      <c r="BX356" s="348">
        <f t="shared" si="315"/>
        <v>0</v>
      </c>
      <c r="BY356" s="247">
        <f t="shared" si="316"/>
        <v>0</v>
      </c>
      <c r="BZ356" s="244">
        <f t="shared" si="317"/>
        <v>0</v>
      </c>
      <c r="CA356" s="244">
        <f t="shared" si="318"/>
        <v>0</v>
      </c>
      <c r="CB356" s="248">
        <f t="shared" si="319"/>
        <v>0</v>
      </c>
      <c r="CC356" s="247">
        <f t="shared" si="320"/>
        <v>0</v>
      </c>
      <c r="CD356" s="244">
        <f t="shared" si="321"/>
        <v>0</v>
      </c>
      <c r="CE356" s="244">
        <f t="shared" si="322"/>
        <v>0</v>
      </c>
      <c r="CF356" s="244">
        <f t="shared" si="323"/>
        <v>0</v>
      </c>
    </row>
    <row r="357" spans="1:84" ht="20.100000000000001" customHeight="1" x14ac:dyDescent="0.15">
      <c r="A357" s="238">
        <v>354</v>
      </c>
      <c r="B357" s="239">
        <v>354</v>
      </c>
      <c r="C357" s="240" t="str">
        <f t="shared" si="282"/>
        <v>S</v>
      </c>
      <c r="D357" s="241"/>
      <c r="E357" s="242" t="str">
        <f>IF(D357="","",COUNTIF($D$4:D357,D357))</f>
        <v/>
      </c>
      <c r="F357" s="306" t="str">
        <f>IF(D357="","",VLOOKUP(D357,'様式A-2'!$B$10:$E$438,4,0))</f>
        <v/>
      </c>
      <c r="G357" s="242"/>
      <c r="H357" s="242"/>
      <c r="I357" s="242"/>
      <c r="J357" s="242"/>
      <c r="K357" s="242">
        <f t="shared" si="283"/>
        <v>0</v>
      </c>
      <c r="L357" s="342"/>
      <c r="M357" s="342"/>
      <c r="N357" s="342"/>
      <c r="O357" s="342"/>
      <c r="P357" s="384"/>
      <c r="Q357" s="243">
        <f t="shared" si="293"/>
        <v>0</v>
      </c>
      <c r="R357" s="244">
        <f t="shared" si="284"/>
        <v>0</v>
      </c>
      <c r="S357" s="244" t="str">
        <f t="shared" si="285"/>
        <v/>
      </c>
      <c r="T357" s="242"/>
      <c r="U357" s="242" t="str">
        <f t="shared" si="286"/>
        <v/>
      </c>
      <c r="V357" s="242" t="str">
        <f t="shared" si="294"/>
        <v/>
      </c>
      <c r="W357" s="242"/>
      <c r="X357" s="242"/>
      <c r="Y357" s="242" t="str">
        <f t="shared" si="287"/>
        <v/>
      </c>
      <c r="Z357" s="242" t="str">
        <f t="shared" si="288"/>
        <v/>
      </c>
      <c r="AA357" s="242" t="str">
        <f t="shared" si="281"/>
        <v/>
      </c>
      <c r="AB357" s="242" t="str">
        <f t="shared" si="289"/>
        <v/>
      </c>
      <c r="AC357" s="242" t="str">
        <f t="shared" si="290"/>
        <v/>
      </c>
      <c r="AD357" s="242" t="str">
        <f t="shared" si="295"/>
        <v/>
      </c>
      <c r="AE357" s="242" t="str">
        <f t="shared" si="296"/>
        <v/>
      </c>
      <c r="AF357" s="242" t="str">
        <f t="shared" si="297"/>
        <v/>
      </c>
      <c r="AG357" s="242"/>
      <c r="AH357" s="243" t="str">
        <f t="shared" si="291"/>
        <v/>
      </c>
      <c r="AI357" s="243" t="str">
        <f t="shared" si="292"/>
        <v/>
      </c>
      <c r="BG357" s="246">
        <f t="shared" si="298"/>
        <v>0</v>
      </c>
      <c r="BH357" s="243">
        <f t="shared" si="299"/>
        <v>0</v>
      </c>
      <c r="BI357" s="243">
        <f t="shared" si="300"/>
        <v>0</v>
      </c>
      <c r="BJ357" s="243">
        <f t="shared" si="301"/>
        <v>0</v>
      </c>
      <c r="BK357" s="347">
        <f t="shared" si="302"/>
        <v>0</v>
      </c>
      <c r="BL357" s="247">
        <f t="shared" si="303"/>
        <v>0</v>
      </c>
      <c r="BM357" s="244">
        <f t="shared" si="304"/>
        <v>0</v>
      </c>
      <c r="BN357" s="244">
        <f t="shared" si="305"/>
        <v>0</v>
      </c>
      <c r="BO357" s="248">
        <f t="shared" si="306"/>
        <v>0</v>
      </c>
      <c r="BP357" s="249">
        <f t="shared" si="307"/>
        <v>0</v>
      </c>
      <c r="BQ357" s="244">
        <f t="shared" si="308"/>
        <v>0</v>
      </c>
      <c r="BR357" s="244">
        <f t="shared" si="309"/>
        <v>0</v>
      </c>
      <c r="BS357" s="250">
        <f t="shared" si="310"/>
        <v>0</v>
      </c>
      <c r="BT357" s="251" t="str">
        <f t="shared" si="311"/>
        <v/>
      </c>
      <c r="BU357" s="346">
        <f t="shared" si="312"/>
        <v>0</v>
      </c>
      <c r="BV357" s="346">
        <f t="shared" si="313"/>
        <v>0</v>
      </c>
      <c r="BW357" s="346">
        <f t="shared" si="314"/>
        <v>0</v>
      </c>
      <c r="BX357" s="348">
        <f t="shared" si="315"/>
        <v>0</v>
      </c>
      <c r="BY357" s="247">
        <f t="shared" si="316"/>
        <v>0</v>
      </c>
      <c r="BZ357" s="244">
        <f t="shared" si="317"/>
        <v>0</v>
      </c>
      <c r="CA357" s="244">
        <f t="shared" si="318"/>
        <v>0</v>
      </c>
      <c r="CB357" s="248">
        <f t="shared" si="319"/>
        <v>0</v>
      </c>
      <c r="CC357" s="247">
        <f t="shared" si="320"/>
        <v>0</v>
      </c>
      <c r="CD357" s="244">
        <f t="shared" si="321"/>
        <v>0</v>
      </c>
      <c r="CE357" s="244">
        <f t="shared" si="322"/>
        <v>0</v>
      </c>
      <c r="CF357" s="244">
        <f t="shared" si="323"/>
        <v>0</v>
      </c>
    </row>
    <row r="358" spans="1:84" ht="20.100000000000001" customHeight="1" x14ac:dyDescent="0.15">
      <c r="A358" s="238">
        <v>355</v>
      </c>
      <c r="B358" s="239">
        <v>355</v>
      </c>
      <c r="C358" s="240" t="str">
        <f t="shared" si="282"/>
        <v>S</v>
      </c>
      <c r="D358" s="241"/>
      <c r="E358" s="242" t="str">
        <f>IF(D358="","",COUNTIF($D$4:D358,D358))</f>
        <v/>
      </c>
      <c r="F358" s="306" t="str">
        <f>IF(D358="","",VLOOKUP(D358,'様式A-2'!$B$10:$E$438,4,0))</f>
        <v/>
      </c>
      <c r="G358" s="242"/>
      <c r="H358" s="242"/>
      <c r="I358" s="242"/>
      <c r="J358" s="242"/>
      <c r="K358" s="242">
        <f t="shared" si="283"/>
        <v>0</v>
      </c>
      <c r="L358" s="342"/>
      <c r="M358" s="342"/>
      <c r="N358" s="342"/>
      <c r="O358" s="342"/>
      <c r="P358" s="384"/>
      <c r="Q358" s="243">
        <f t="shared" si="293"/>
        <v>0</v>
      </c>
      <c r="R358" s="244">
        <f t="shared" si="284"/>
        <v>0</v>
      </c>
      <c r="S358" s="244" t="str">
        <f t="shared" si="285"/>
        <v/>
      </c>
      <c r="T358" s="242"/>
      <c r="U358" s="242" t="str">
        <f t="shared" si="286"/>
        <v/>
      </c>
      <c r="V358" s="242" t="str">
        <f t="shared" si="294"/>
        <v/>
      </c>
      <c r="W358" s="242"/>
      <c r="X358" s="242"/>
      <c r="Y358" s="242" t="str">
        <f t="shared" si="287"/>
        <v/>
      </c>
      <c r="Z358" s="242" t="str">
        <f t="shared" si="288"/>
        <v/>
      </c>
      <c r="AA358" s="242" t="str">
        <f t="shared" si="281"/>
        <v/>
      </c>
      <c r="AB358" s="242" t="str">
        <f t="shared" si="289"/>
        <v/>
      </c>
      <c r="AC358" s="242" t="str">
        <f t="shared" si="290"/>
        <v/>
      </c>
      <c r="AD358" s="242" t="str">
        <f t="shared" si="295"/>
        <v/>
      </c>
      <c r="AE358" s="242" t="str">
        <f t="shared" si="296"/>
        <v/>
      </c>
      <c r="AF358" s="242" t="str">
        <f t="shared" si="297"/>
        <v/>
      </c>
      <c r="AG358" s="242"/>
      <c r="AH358" s="243" t="str">
        <f t="shared" si="291"/>
        <v/>
      </c>
      <c r="AI358" s="243" t="str">
        <f t="shared" si="292"/>
        <v/>
      </c>
      <c r="BG358" s="246">
        <f t="shared" si="298"/>
        <v>0</v>
      </c>
      <c r="BH358" s="243">
        <f t="shared" si="299"/>
        <v>0</v>
      </c>
      <c r="BI358" s="243">
        <f t="shared" si="300"/>
        <v>0</v>
      </c>
      <c r="BJ358" s="243">
        <f t="shared" si="301"/>
        <v>0</v>
      </c>
      <c r="BK358" s="347">
        <f t="shared" si="302"/>
        <v>0</v>
      </c>
      <c r="BL358" s="247">
        <f t="shared" si="303"/>
        <v>0</v>
      </c>
      <c r="BM358" s="244">
        <f t="shared" si="304"/>
        <v>0</v>
      </c>
      <c r="BN358" s="244">
        <f t="shared" si="305"/>
        <v>0</v>
      </c>
      <c r="BO358" s="248">
        <f t="shared" si="306"/>
        <v>0</v>
      </c>
      <c r="BP358" s="249">
        <f t="shared" si="307"/>
        <v>0</v>
      </c>
      <c r="BQ358" s="244">
        <f t="shared" si="308"/>
        <v>0</v>
      </c>
      <c r="BR358" s="244">
        <f t="shared" si="309"/>
        <v>0</v>
      </c>
      <c r="BS358" s="250">
        <f t="shared" si="310"/>
        <v>0</v>
      </c>
      <c r="BT358" s="251" t="str">
        <f t="shared" si="311"/>
        <v/>
      </c>
      <c r="BU358" s="346">
        <f t="shared" si="312"/>
        <v>0</v>
      </c>
      <c r="BV358" s="346">
        <f t="shared" si="313"/>
        <v>0</v>
      </c>
      <c r="BW358" s="346">
        <f t="shared" si="314"/>
        <v>0</v>
      </c>
      <c r="BX358" s="348">
        <f t="shared" si="315"/>
        <v>0</v>
      </c>
      <c r="BY358" s="247">
        <f t="shared" si="316"/>
        <v>0</v>
      </c>
      <c r="BZ358" s="244">
        <f t="shared" si="317"/>
        <v>0</v>
      </c>
      <c r="CA358" s="244">
        <f t="shared" si="318"/>
        <v>0</v>
      </c>
      <c r="CB358" s="248">
        <f t="shared" si="319"/>
        <v>0</v>
      </c>
      <c r="CC358" s="247">
        <f t="shared" si="320"/>
        <v>0</v>
      </c>
      <c r="CD358" s="244">
        <f t="shared" si="321"/>
        <v>0</v>
      </c>
      <c r="CE358" s="244">
        <f t="shared" si="322"/>
        <v>0</v>
      </c>
      <c r="CF358" s="244">
        <f t="shared" si="323"/>
        <v>0</v>
      </c>
    </row>
    <row r="359" spans="1:84" ht="20.100000000000001" customHeight="1" x14ac:dyDescent="0.15">
      <c r="A359" s="238">
        <v>356</v>
      </c>
      <c r="B359" s="239">
        <v>356</v>
      </c>
      <c r="C359" s="240" t="str">
        <f t="shared" si="282"/>
        <v>S</v>
      </c>
      <c r="D359" s="241"/>
      <c r="E359" s="242" t="str">
        <f>IF(D359="","",COUNTIF($D$4:D359,D359))</f>
        <v/>
      </c>
      <c r="F359" s="306" t="str">
        <f>IF(D359="","",VLOOKUP(D359,'様式A-2'!$B$10:$E$438,4,0))</f>
        <v/>
      </c>
      <c r="G359" s="242"/>
      <c r="H359" s="242"/>
      <c r="I359" s="242"/>
      <c r="J359" s="242"/>
      <c r="K359" s="242">
        <f t="shared" si="283"/>
        <v>0</v>
      </c>
      <c r="L359" s="342"/>
      <c r="M359" s="342"/>
      <c r="N359" s="342"/>
      <c r="O359" s="342"/>
      <c r="P359" s="384"/>
      <c r="Q359" s="243">
        <f t="shared" si="293"/>
        <v>0</v>
      </c>
      <c r="R359" s="244">
        <f t="shared" si="284"/>
        <v>0</v>
      </c>
      <c r="S359" s="244" t="str">
        <f t="shared" si="285"/>
        <v/>
      </c>
      <c r="T359" s="242"/>
      <c r="U359" s="242" t="str">
        <f t="shared" si="286"/>
        <v/>
      </c>
      <c r="V359" s="242" t="str">
        <f t="shared" si="294"/>
        <v/>
      </c>
      <c r="W359" s="242"/>
      <c r="X359" s="242"/>
      <c r="Y359" s="242" t="str">
        <f t="shared" si="287"/>
        <v/>
      </c>
      <c r="Z359" s="242" t="str">
        <f t="shared" si="288"/>
        <v/>
      </c>
      <c r="AA359" s="242" t="str">
        <f t="shared" si="281"/>
        <v/>
      </c>
      <c r="AB359" s="242" t="str">
        <f t="shared" si="289"/>
        <v/>
      </c>
      <c r="AC359" s="242" t="str">
        <f t="shared" si="290"/>
        <v/>
      </c>
      <c r="AD359" s="242" t="str">
        <f t="shared" si="295"/>
        <v/>
      </c>
      <c r="AE359" s="242" t="str">
        <f t="shared" si="296"/>
        <v/>
      </c>
      <c r="AF359" s="242" t="str">
        <f t="shared" si="297"/>
        <v/>
      </c>
      <c r="AG359" s="242"/>
      <c r="AH359" s="243" t="str">
        <f t="shared" si="291"/>
        <v/>
      </c>
      <c r="AI359" s="243" t="str">
        <f t="shared" si="292"/>
        <v/>
      </c>
      <c r="BG359" s="246">
        <f t="shared" si="298"/>
        <v>0</v>
      </c>
      <c r="BH359" s="243">
        <f t="shared" si="299"/>
        <v>0</v>
      </c>
      <c r="BI359" s="243">
        <f t="shared" si="300"/>
        <v>0</v>
      </c>
      <c r="BJ359" s="243">
        <f t="shared" si="301"/>
        <v>0</v>
      </c>
      <c r="BK359" s="347">
        <f t="shared" si="302"/>
        <v>0</v>
      </c>
      <c r="BL359" s="247">
        <f t="shared" si="303"/>
        <v>0</v>
      </c>
      <c r="BM359" s="244">
        <f t="shared" si="304"/>
        <v>0</v>
      </c>
      <c r="BN359" s="244">
        <f t="shared" si="305"/>
        <v>0</v>
      </c>
      <c r="BO359" s="248">
        <f t="shared" si="306"/>
        <v>0</v>
      </c>
      <c r="BP359" s="249">
        <f t="shared" si="307"/>
        <v>0</v>
      </c>
      <c r="BQ359" s="244">
        <f t="shared" si="308"/>
        <v>0</v>
      </c>
      <c r="BR359" s="244">
        <f t="shared" si="309"/>
        <v>0</v>
      </c>
      <c r="BS359" s="250">
        <f t="shared" si="310"/>
        <v>0</v>
      </c>
      <c r="BT359" s="251" t="str">
        <f t="shared" si="311"/>
        <v/>
      </c>
      <c r="BU359" s="346">
        <f t="shared" si="312"/>
        <v>0</v>
      </c>
      <c r="BV359" s="346">
        <f t="shared" si="313"/>
        <v>0</v>
      </c>
      <c r="BW359" s="346">
        <f t="shared" si="314"/>
        <v>0</v>
      </c>
      <c r="BX359" s="348">
        <f t="shared" si="315"/>
        <v>0</v>
      </c>
      <c r="BY359" s="247">
        <f t="shared" si="316"/>
        <v>0</v>
      </c>
      <c r="BZ359" s="244">
        <f t="shared" si="317"/>
        <v>0</v>
      </c>
      <c r="CA359" s="244">
        <f t="shared" si="318"/>
        <v>0</v>
      </c>
      <c r="CB359" s="248">
        <f t="shared" si="319"/>
        <v>0</v>
      </c>
      <c r="CC359" s="247">
        <f t="shared" si="320"/>
        <v>0</v>
      </c>
      <c r="CD359" s="244">
        <f t="shared" si="321"/>
        <v>0</v>
      </c>
      <c r="CE359" s="244">
        <f t="shared" si="322"/>
        <v>0</v>
      </c>
      <c r="CF359" s="244">
        <f t="shared" si="323"/>
        <v>0</v>
      </c>
    </row>
    <row r="360" spans="1:84" ht="20.100000000000001" customHeight="1" x14ac:dyDescent="0.15">
      <c r="A360" s="238">
        <v>357</v>
      </c>
      <c r="B360" s="239">
        <v>357</v>
      </c>
      <c r="C360" s="240" t="str">
        <f t="shared" si="282"/>
        <v>S</v>
      </c>
      <c r="D360" s="241"/>
      <c r="E360" s="242" t="str">
        <f>IF(D360="","",COUNTIF($D$4:D360,D360))</f>
        <v/>
      </c>
      <c r="F360" s="306" t="str">
        <f>IF(D360="","",VLOOKUP(D360,'様式A-2'!$B$10:$E$438,4,0))</f>
        <v/>
      </c>
      <c r="G360" s="242"/>
      <c r="H360" s="242"/>
      <c r="I360" s="242"/>
      <c r="J360" s="242"/>
      <c r="K360" s="242">
        <f t="shared" si="283"/>
        <v>0</v>
      </c>
      <c r="L360" s="342"/>
      <c r="M360" s="342"/>
      <c r="N360" s="342"/>
      <c r="O360" s="342"/>
      <c r="P360" s="384"/>
      <c r="Q360" s="243">
        <f t="shared" si="293"/>
        <v>0</v>
      </c>
      <c r="R360" s="244">
        <f t="shared" si="284"/>
        <v>0</v>
      </c>
      <c r="S360" s="244" t="str">
        <f t="shared" si="285"/>
        <v/>
      </c>
      <c r="T360" s="242"/>
      <c r="U360" s="242" t="str">
        <f t="shared" si="286"/>
        <v/>
      </c>
      <c r="V360" s="242" t="str">
        <f t="shared" si="294"/>
        <v/>
      </c>
      <c r="W360" s="242"/>
      <c r="X360" s="242"/>
      <c r="Y360" s="242" t="str">
        <f t="shared" si="287"/>
        <v/>
      </c>
      <c r="Z360" s="242" t="str">
        <f t="shared" si="288"/>
        <v/>
      </c>
      <c r="AA360" s="242" t="str">
        <f t="shared" si="281"/>
        <v/>
      </c>
      <c r="AB360" s="242" t="str">
        <f t="shared" si="289"/>
        <v/>
      </c>
      <c r="AC360" s="242" t="str">
        <f t="shared" si="290"/>
        <v/>
      </c>
      <c r="AD360" s="242" t="str">
        <f t="shared" si="295"/>
        <v/>
      </c>
      <c r="AE360" s="242" t="str">
        <f t="shared" si="296"/>
        <v/>
      </c>
      <c r="AF360" s="242" t="str">
        <f t="shared" si="297"/>
        <v/>
      </c>
      <c r="AG360" s="242"/>
      <c r="AH360" s="243" t="str">
        <f t="shared" si="291"/>
        <v/>
      </c>
      <c r="AI360" s="243" t="str">
        <f t="shared" si="292"/>
        <v/>
      </c>
      <c r="BG360" s="246">
        <f t="shared" si="298"/>
        <v>0</v>
      </c>
      <c r="BH360" s="243">
        <f t="shared" si="299"/>
        <v>0</v>
      </c>
      <c r="BI360" s="243">
        <f t="shared" si="300"/>
        <v>0</v>
      </c>
      <c r="BJ360" s="243">
        <f t="shared" si="301"/>
        <v>0</v>
      </c>
      <c r="BK360" s="347">
        <f t="shared" si="302"/>
        <v>0</v>
      </c>
      <c r="BL360" s="247">
        <f t="shared" si="303"/>
        <v>0</v>
      </c>
      <c r="BM360" s="244">
        <f t="shared" si="304"/>
        <v>0</v>
      </c>
      <c r="BN360" s="244">
        <f t="shared" si="305"/>
        <v>0</v>
      </c>
      <c r="BO360" s="248">
        <f t="shared" si="306"/>
        <v>0</v>
      </c>
      <c r="BP360" s="249">
        <f t="shared" si="307"/>
        <v>0</v>
      </c>
      <c r="BQ360" s="244">
        <f t="shared" si="308"/>
        <v>0</v>
      </c>
      <c r="BR360" s="244">
        <f t="shared" si="309"/>
        <v>0</v>
      </c>
      <c r="BS360" s="250">
        <f t="shared" si="310"/>
        <v>0</v>
      </c>
      <c r="BT360" s="251" t="str">
        <f t="shared" si="311"/>
        <v/>
      </c>
      <c r="BU360" s="346">
        <f t="shared" si="312"/>
        <v>0</v>
      </c>
      <c r="BV360" s="346">
        <f t="shared" si="313"/>
        <v>0</v>
      </c>
      <c r="BW360" s="346">
        <f t="shared" si="314"/>
        <v>0</v>
      </c>
      <c r="BX360" s="348">
        <f t="shared" si="315"/>
        <v>0</v>
      </c>
      <c r="BY360" s="247">
        <f t="shared" si="316"/>
        <v>0</v>
      </c>
      <c r="BZ360" s="244">
        <f t="shared" si="317"/>
        <v>0</v>
      </c>
      <c r="CA360" s="244">
        <f t="shared" si="318"/>
        <v>0</v>
      </c>
      <c r="CB360" s="248">
        <f t="shared" si="319"/>
        <v>0</v>
      </c>
      <c r="CC360" s="247">
        <f t="shared" si="320"/>
        <v>0</v>
      </c>
      <c r="CD360" s="244">
        <f t="shared" si="321"/>
        <v>0</v>
      </c>
      <c r="CE360" s="244">
        <f t="shared" si="322"/>
        <v>0</v>
      </c>
      <c r="CF360" s="244">
        <f t="shared" si="323"/>
        <v>0</v>
      </c>
    </row>
    <row r="361" spans="1:84" ht="20.100000000000001" customHeight="1" x14ac:dyDescent="0.15">
      <c r="A361" s="238">
        <v>358</v>
      </c>
      <c r="B361" s="239">
        <v>358</v>
      </c>
      <c r="C361" s="240" t="str">
        <f t="shared" si="282"/>
        <v>S</v>
      </c>
      <c r="D361" s="241"/>
      <c r="E361" s="242" t="str">
        <f>IF(D361="","",COUNTIF($D$4:D361,D361))</f>
        <v/>
      </c>
      <c r="F361" s="306" t="str">
        <f>IF(D361="","",VLOOKUP(D361,'様式A-2'!$B$10:$E$438,4,0))</f>
        <v/>
      </c>
      <c r="G361" s="242"/>
      <c r="H361" s="242"/>
      <c r="I361" s="242"/>
      <c r="J361" s="242"/>
      <c r="K361" s="242">
        <f t="shared" si="283"/>
        <v>0</v>
      </c>
      <c r="L361" s="342"/>
      <c r="M361" s="342"/>
      <c r="N361" s="342"/>
      <c r="O361" s="342"/>
      <c r="P361" s="384"/>
      <c r="Q361" s="243">
        <f t="shared" si="293"/>
        <v>0</v>
      </c>
      <c r="R361" s="244">
        <f t="shared" si="284"/>
        <v>0</v>
      </c>
      <c r="S361" s="244" t="str">
        <f t="shared" si="285"/>
        <v/>
      </c>
      <c r="T361" s="242"/>
      <c r="U361" s="242" t="str">
        <f t="shared" si="286"/>
        <v/>
      </c>
      <c r="V361" s="242" t="str">
        <f t="shared" si="294"/>
        <v/>
      </c>
      <c r="W361" s="242"/>
      <c r="X361" s="242"/>
      <c r="Y361" s="242" t="str">
        <f t="shared" si="287"/>
        <v/>
      </c>
      <c r="Z361" s="242" t="str">
        <f t="shared" si="288"/>
        <v/>
      </c>
      <c r="AA361" s="242" t="str">
        <f t="shared" ref="AA361:AA424" si="324">IF(D361="","",IF(OR(X361="Ⅲ",X361="Ⅳ"),"要","否"))</f>
        <v/>
      </c>
      <c r="AB361" s="242" t="str">
        <f t="shared" si="289"/>
        <v/>
      </c>
      <c r="AC361" s="242" t="str">
        <f t="shared" si="290"/>
        <v/>
      </c>
      <c r="AD361" s="242" t="str">
        <f t="shared" si="295"/>
        <v/>
      </c>
      <c r="AE361" s="242" t="str">
        <f t="shared" si="296"/>
        <v/>
      </c>
      <c r="AF361" s="242" t="str">
        <f t="shared" si="297"/>
        <v/>
      </c>
      <c r="AG361" s="242"/>
      <c r="AH361" s="243" t="str">
        <f t="shared" si="291"/>
        <v/>
      </c>
      <c r="AI361" s="243" t="str">
        <f t="shared" si="292"/>
        <v/>
      </c>
      <c r="BG361" s="246">
        <f t="shared" si="298"/>
        <v>0</v>
      </c>
      <c r="BH361" s="243">
        <f t="shared" si="299"/>
        <v>0</v>
      </c>
      <c r="BI361" s="243">
        <f t="shared" si="300"/>
        <v>0</v>
      </c>
      <c r="BJ361" s="243">
        <f t="shared" si="301"/>
        <v>0</v>
      </c>
      <c r="BK361" s="347">
        <f t="shared" si="302"/>
        <v>0</v>
      </c>
      <c r="BL361" s="247">
        <f t="shared" si="303"/>
        <v>0</v>
      </c>
      <c r="BM361" s="244">
        <f t="shared" si="304"/>
        <v>0</v>
      </c>
      <c r="BN361" s="244">
        <f t="shared" si="305"/>
        <v>0</v>
      </c>
      <c r="BO361" s="248">
        <f t="shared" si="306"/>
        <v>0</v>
      </c>
      <c r="BP361" s="249">
        <f t="shared" si="307"/>
        <v>0</v>
      </c>
      <c r="BQ361" s="244">
        <f t="shared" si="308"/>
        <v>0</v>
      </c>
      <c r="BR361" s="244">
        <f t="shared" si="309"/>
        <v>0</v>
      </c>
      <c r="BS361" s="250">
        <f t="shared" si="310"/>
        <v>0</v>
      </c>
      <c r="BT361" s="251" t="str">
        <f t="shared" si="311"/>
        <v/>
      </c>
      <c r="BU361" s="346">
        <f t="shared" si="312"/>
        <v>0</v>
      </c>
      <c r="BV361" s="346">
        <f t="shared" si="313"/>
        <v>0</v>
      </c>
      <c r="BW361" s="346">
        <f t="shared" si="314"/>
        <v>0</v>
      </c>
      <c r="BX361" s="348">
        <f t="shared" si="315"/>
        <v>0</v>
      </c>
      <c r="BY361" s="247">
        <f t="shared" si="316"/>
        <v>0</v>
      </c>
      <c r="BZ361" s="244">
        <f t="shared" si="317"/>
        <v>0</v>
      </c>
      <c r="CA361" s="244">
        <f t="shared" si="318"/>
        <v>0</v>
      </c>
      <c r="CB361" s="248">
        <f t="shared" si="319"/>
        <v>0</v>
      </c>
      <c r="CC361" s="247">
        <f t="shared" si="320"/>
        <v>0</v>
      </c>
      <c r="CD361" s="244">
        <f t="shared" si="321"/>
        <v>0</v>
      </c>
      <c r="CE361" s="244">
        <f t="shared" si="322"/>
        <v>0</v>
      </c>
      <c r="CF361" s="244">
        <f t="shared" si="323"/>
        <v>0</v>
      </c>
    </row>
    <row r="362" spans="1:84" ht="20.100000000000001" customHeight="1" x14ac:dyDescent="0.15">
      <c r="A362" s="238">
        <v>359</v>
      </c>
      <c r="B362" s="239">
        <v>359</v>
      </c>
      <c r="C362" s="240" t="str">
        <f t="shared" ref="C362:C425" si="325">D362&amp;"S"&amp;E362</f>
        <v>S</v>
      </c>
      <c r="D362" s="241"/>
      <c r="E362" s="242" t="str">
        <f>IF(D362="","",COUNTIF($D$4:D362,D362))</f>
        <v/>
      </c>
      <c r="F362" s="306" t="str">
        <f>IF(D362="","",VLOOKUP(D362,'様式A-2'!$B$10:$E$438,4,0))</f>
        <v/>
      </c>
      <c r="G362" s="242"/>
      <c r="H362" s="242"/>
      <c r="I362" s="242"/>
      <c r="J362" s="242"/>
      <c r="K362" s="242">
        <f t="shared" ref="K362:K425" si="326">J362</f>
        <v>0</v>
      </c>
      <c r="L362" s="342"/>
      <c r="M362" s="342"/>
      <c r="N362" s="342"/>
      <c r="O362" s="342"/>
      <c r="P362" s="384"/>
      <c r="Q362" s="243">
        <f t="shared" si="293"/>
        <v>0</v>
      </c>
      <c r="R362" s="244">
        <f t="shared" ref="R362:R425" si="327">ROUND(N362*O362,2)</f>
        <v>0</v>
      </c>
      <c r="S362" s="244" t="str">
        <f t="shared" ref="S362:S425" si="328">IF(K362="ひび割れ","幅"&amp;TEXT(L362,"0.0")&amp;"mm "&amp;J362,IF(P362="","",P362))</f>
        <v/>
      </c>
      <c r="T362" s="242"/>
      <c r="U362" s="242" t="str">
        <f t="shared" ref="U362:U425" si="329">IF(T362="新規確認","－","")</f>
        <v/>
      </c>
      <c r="V362" s="242" t="str">
        <f t="shared" si="294"/>
        <v/>
      </c>
      <c r="W362" s="242"/>
      <c r="X362" s="242"/>
      <c r="Y362" s="242" t="str">
        <f t="shared" ref="Y362:Y425" si="330">IF(D362="","",IF(AND(W362&lt;&gt;"",OR(W362="Ⅱa",W362="Ⅱb")),"Ⅱ",IF(W362&lt;&gt;"",W362,IF(OR(X362="Ⅱa",X362="Ⅱb"),"Ⅱ",X362))))</f>
        <v/>
      </c>
      <c r="Z362" s="242" t="str">
        <f t="shared" ref="Z362:Z425" si="331">IF(D362="","",IF(OR(X362="Ⅱa",X362="Ⅱb"),"Ⅱ",X362))</f>
        <v/>
      </c>
      <c r="AA362" s="242" t="str">
        <f t="shared" si="324"/>
        <v/>
      </c>
      <c r="AB362" s="242" t="str">
        <f t="shared" ref="AB362:AB425" si="332">IF(D362="","",IF(X362="Ⅰ","否",IF(OR(X362="Ⅱb",X362="Ⅱa"),"要監視",IF(OR(X362="Ⅲ",X362="Ⅳ"),"要対策",""))))</f>
        <v/>
      </c>
      <c r="AC362" s="242" t="str">
        <f t="shared" ref="AC362:AC367" si="333">IF(D362="","",IF(T362="対策済","済",IF(AND(T362="新規確認",W362=""),"－",IF(AND(W362&lt;&gt;"Ⅰ",X362="Ⅰ"),"済","継続"))))</f>
        <v/>
      </c>
      <c r="AD362" s="242" t="str">
        <f t="shared" si="295"/>
        <v/>
      </c>
      <c r="AE362" s="242" t="str">
        <f t="shared" si="296"/>
        <v/>
      </c>
      <c r="AF362" s="242" t="str">
        <f t="shared" si="297"/>
        <v/>
      </c>
      <c r="AG362" s="242"/>
      <c r="AH362" s="243" t="str">
        <f t="shared" ref="AH362:AH425" si="334">IF(D362="","",IF(J362="その他",Q362&amp;AG362,J362&amp;"、"&amp;Q362&amp;AG362))</f>
        <v/>
      </c>
      <c r="AI362" s="243" t="str">
        <f t="shared" ref="AI362:AI425" si="335">IF(T362="新規確認","－",IF(T362="進行が認められない",Q362,""))</f>
        <v/>
      </c>
      <c r="BG362" s="246">
        <f t="shared" si="298"/>
        <v>0</v>
      </c>
      <c r="BH362" s="243">
        <f t="shared" si="299"/>
        <v>0</v>
      </c>
      <c r="BI362" s="243">
        <f t="shared" si="300"/>
        <v>0</v>
      </c>
      <c r="BJ362" s="243">
        <f t="shared" si="301"/>
        <v>0</v>
      </c>
      <c r="BK362" s="347">
        <f t="shared" si="302"/>
        <v>0</v>
      </c>
      <c r="BL362" s="247">
        <f t="shared" si="303"/>
        <v>0</v>
      </c>
      <c r="BM362" s="244">
        <f t="shared" si="304"/>
        <v>0</v>
      </c>
      <c r="BN362" s="244">
        <f t="shared" si="305"/>
        <v>0</v>
      </c>
      <c r="BO362" s="248">
        <f t="shared" si="306"/>
        <v>0</v>
      </c>
      <c r="BP362" s="249">
        <f t="shared" si="307"/>
        <v>0</v>
      </c>
      <c r="BQ362" s="244">
        <f t="shared" si="308"/>
        <v>0</v>
      </c>
      <c r="BR362" s="244">
        <f t="shared" si="309"/>
        <v>0</v>
      </c>
      <c r="BS362" s="250">
        <f t="shared" si="310"/>
        <v>0</v>
      </c>
      <c r="BT362" s="251" t="str">
        <f t="shared" si="311"/>
        <v/>
      </c>
      <c r="BU362" s="346">
        <f t="shared" si="312"/>
        <v>0</v>
      </c>
      <c r="BV362" s="346">
        <f t="shared" si="313"/>
        <v>0</v>
      </c>
      <c r="BW362" s="346">
        <f t="shared" si="314"/>
        <v>0</v>
      </c>
      <c r="BX362" s="348">
        <f t="shared" si="315"/>
        <v>0</v>
      </c>
      <c r="BY362" s="247">
        <f t="shared" si="316"/>
        <v>0</v>
      </c>
      <c r="BZ362" s="244">
        <f t="shared" si="317"/>
        <v>0</v>
      </c>
      <c r="CA362" s="244">
        <f t="shared" si="318"/>
        <v>0</v>
      </c>
      <c r="CB362" s="248">
        <f t="shared" si="319"/>
        <v>0</v>
      </c>
      <c r="CC362" s="247">
        <f t="shared" si="320"/>
        <v>0</v>
      </c>
      <c r="CD362" s="244">
        <f t="shared" si="321"/>
        <v>0</v>
      </c>
      <c r="CE362" s="244">
        <f t="shared" si="322"/>
        <v>0</v>
      </c>
      <c r="CF362" s="244">
        <f t="shared" si="323"/>
        <v>0</v>
      </c>
    </row>
    <row r="363" spans="1:84" ht="20.100000000000001" customHeight="1" x14ac:dyDescent="0.15">
      <c r="A363" s="238">
        <v>360</v>
      </c>
      <c r="B363" s="239">
        <v>360</v>
      </c>
      <c r="C363" s="240" t="str">
        <f t="shared" si="325"/>
        <v>S</v>
      </c>
      <c r="D363" s="241"/>
      <c r="E363" s="242" t="str">
        <f>IF(D363="","",COUNTIF($D$4:D363,D363))</f>
        <v/>
      </c>
      <c r="F363" s="306" t="str">
        <f>IF(D363="","",VLOOKUP(D363,'様式A-2'!$B$10:$E$438,4,0))</f>
        <v/>
      </c>
      <c r="G363" s="242"/>
      <c r="H363" s="242"/>
      <c r="I363" s="242"/>
      <c r="J363" s="242"/>
      <c r="K363" s="242">
        <f t="shared" si="326"/>
        <v>0</v>
      </c>
      <c r="L363" s="342"/>
      <c r="M363" s="342"/>
      <c r="N363" s="342"/>
      <c r="O363" s="342"/>
      <c r="P363" s="384"/>
      <c r="Q363" s="243">
        <f t="shared" si="293"/>
        <v>0</v>
      </c>
      <c r="R363" s="244">
        <f t="shared" si="327"/>
        <v>0</v>
      </c>
      <c r="S363" s="244" t="str">
        <f t="shared" si="328"/>
        <v/>
      </c>
      <c r="T363" s="242"/>
      <c r="U363" s="242" t="str">
        <f t="shared" si="329"/>
        <v/>
      </c>
      <c r="V363" s="242" t="str">
        <f t="shared" si="294"/>
        <v/>
      </c>
      <c r="W363" s="242"/>
      <c r="X363" s="242"/>
      <c r="Y363" s="242" t="str">
        <f t="shared" si="330"/>
        <v/>
      </c>
      <c r="Z363" s="242" t="str">
        <f t="shared" si="331"/>
        <v/>
      </c>
      <c r="AA363" s="242" t="str">
        <f t="shared" si="324"/>
        <v/>
      </c>
      <c r="AB363" s="242" t="str">
        <f t="shared" si="332"/>
        <v/>
      </c>
      <c r="AC363" s="242" t="str">
        <f t="shared" si="333"/>
        <v/>
      </c>
      <c r="AD363" s="242" t="str">
        <f t="shared" si="295"/>
        <v/>
      </c>
      <c r="AE363" s="242" t="str">
        <f t="shared" si="296"/>
        <v/>
      </c>
      <c r="AF363" s="242" t="str">
        <f t="shared" si="297"/>
        <v/>
      </c>
      <c r="AG363" s="242"/>
      <c r="AH363" s="243" t="str">
        <f t="shared" si="334"/>
        <v/>
      </c>
      <c r="AI363" s="243" t="str">
        <f t="shared" si="335"/>
        <v/>
      </c>
      <c r="BG363" s="246">
        <f t="shared" si="298"/>
        <v>0</v>
      </c>
      <c r="BH363" s="243">
        <f t="shared" si="299"/>
        <v>0</v>
      </c>
      <c r="BI363" s="243">
        <f t="shared" si="300"/>
        <v>0</v>
      </c>
      <c r="BJ363" s="243">
        <f t="shared" si="301"/>
        <v>0</v>
      </c>
      <c r="BK363" s="347">
        <f t="shared" si="302"/>
        <v>0</v>
      </c>
      <c r="BL363" s="247">
        <f t="shared" si="303"/>
        <v>0</v>
      </c>
      <c r="BM363" s="244">
        <f t="shared" si="304"/>
        <v>0</v>
      </c>
      <c r="BN363" s="244">
        <f t="shared" si="305"/>
        <v>0</v>
      </c>
      <c r="BO363" s="248">
        <f t="shared" si="306"/>
        <v>0</v>
      </c>
      <c r="BP363" s="249">
        <f t="shared" si="307"/>
        <v>0</v>
      </c>
      <c r="BQ363" s="244">
        <f t="shared" si="308"/>
        <v>0</v>
      </c>
      <c r="BR363" s="244">
        <f t="shared" si="309"/>
        <v>0</v>
      </c>
      <c r="BS363" s="250">
        <f t="shared" si="310"/>
        <v>0</v>
      </c>
      <c r="BT363" s="251" t="str">
        <f t="shared" si="311"/>
        <v/>
      </c>
      <c r="BU363" s="346">
        <f t="shared" si="312"/>
        <v>0</v>
      </c>
      <c r="BV363" s="346">
        <f t="shared" si="313"/>
        <v>0</v>
      </c>
      <c r="BW363" s="346">
        <f t="shared" si="314"/>
        <v>0</v>
      </c>
      <c r="BX363" s="348">
        <f t="shared" si="315"/>
        <v>0</v>
      </c>
      <c r="BY363" s="247">
        <f t="shared" si="316"/>
        <v>0</v>
      </c>
      <c r="BZ363" s="244">
        <f t="shared" si="317"/>
        <v>0</v>
      </c>
      <c r="CA363" s="244">
        <f t="shared" si="318"/>
        <v>0</v>
      </c>
      <c r="CB363" s="248">
        <f t="shared" si="319"/>
        <v>0</v>
      </c>
      <c r="CC363" s="247">
        <f t="shared" si="320"/>
        <v>0</v>
      </c>
      <c r="CD363" s="244">
        <f t="shared" si="321"/>
        <v>0</v>
      </c>
      <c r="CE363" s="244">
        <f t="shared" si="322"/>
        <v>0</v>
      </c>
      <c r="CF363" s="244">
        <f t="shared" si="323"/>
        <v>0</v>
      </c>
    </row>
    <row r="364" spans="1:84" ht="20.100000000000001" customHeight="1" x14ac:dyDescent="0.15">
      <c r="A364" s="238">
        <v>361</v>
      </c>
      <c r="B364" s="239">
        <v>361</v>
      </c>
      <c r="C364" s="240" t="str">
        <f t="shared" si="325"/>
        <v>S</v>
      </c>
      <c r="D364" s="241"/>
      <c r="E364" s="242" t="str">
        <f>IF(D364="","",COUNTIF($D$4:D364,D364))</f>
        <v/>
      </c>
      <c r="F364" s="306" t="str">
        <f>IF(D364="","",VLOOKUP(D364,'様式A-2'!$B$10:$E$438,4,0))</f>
        <v/>
      </c>
      <c r="G364" s="242"/>
      <c r="H364" s="242"/>
      <c r="I364" s="242"/>
      <c r="J364" s="242"/>
      <c r="K364" s="242">
        <f t="shared" si="326"/>
        <v>0</v>
      </c>
      <c r="L364" s="342"/>
      <c r="M364" s="342"/>
      <c r="N364" s="342"/>
      <c r="O364" s="342"/>
      <c r="P364" s="384"/>
      <c r="Q364" s="243">
        <f t="shared" si="293"/>
        <v>0</v>
      </c>
      <c r="R364" s="244">
        <f t="shared" si="327"/>
        <v>0</v>
      </c>
      <c r="S364" s="244" t="str">
        <f t="shared" si="328"/>
        <v/>
      </c>
      <c r="T364" s="242"/>
      <c r="U364" s="242" t="str">
        <f t="shared" si="329"/>
        <v/>
      </c>
      <c r="V364" s="242" t="str">
        <f t="shared" si="294"/>
        <v/>
      </c>
      <c r="W364" s="242"/>
      <c r="X364" s="242"/>
      <c r="Y364" s="242" t="str">
        <f t="shared" si="330"/>
        <v/>
      </c>
      <c r="Z364" s="242" t="str">
        <f t="shared" si="331"/>
        <v/>
      </c>
      <c r="AA364" s="242" t="str">
        <f t="shared" si="324"/>
        <v/>
      </c>
      <c r="AB364" s="242" t="str">
        <f t="shared" si="332"/>
        <v/>
      </c>
      <c r="AC364" s="242" t="str">
        <f t="shared" si="333"/>
        <v/>
      </c>
      <c r="AD364" s="242" t="str">
        <f t="shared" si="295"/>
        <v/>
      </c>
      <c r="AE364" s="242" t="str">
        <f t="shared" si="296"/>
        <v/>
      </c>
      <c r="AF364" s="242" t="str">
        <f t="shared" si="297"/>
        <v/>
      </c>
      <c r="AG364" s="242"/>
      <c r="AH364" s="243" t="str">
        <f t="shared" si="334"/>
        <v/>
      </c>
      <c r="AI364" s="243" t="str">
        <f t="shared" si="335"/>
        <v/>
      </c>
      <c r="BG364" s="246">
        <f t="shared" si="298"/>
        <v>0</v>
      </c>
      <c r="BH364" s="243">
        <f t="shared" si="299"/>
        <v>0</v>
      </c>
      <c r="BI364" s="243">
        <f t="shared" si="300"/>
        <v>0</v>
      </c>
      <c r="BJ364" s="243">
        <f t="shared" si="301"/>
        <v>0</v>
      </c>
      <c r="BK364" s="347">
        <f t="shared" si="302"/>
        <v>0</v>
      </c>
      <c r="BL364" s="247">
        <f t="shared" si="303"/>
        <v>0</v>
      </c>
      <c r="BM364" s="244">
        <f t="shared" si="304"/>
        <v>0</v>
      </c>
      <c r="BN364" s="244">
        <f t="shared" si="305"/>
        <v>0</v>
      </c>
      <c r="BO364" s="248">
        <f t="shared" si="306"/>
        <v>0</v>
      </c>
      <c r="BP364" s="249">
        <f t="shared" si="307"/>
        <v>0</v>
      </c>
      <c r="BQ364" s="244">
        <f t="shared" si="308"/>
        <v>0</v>
      </c>
      <c r="BR364" s="244">
        <f t="shared" si="309"/>
        <v>0</v>
      </c>
      <c r="BS364" s="250">
        <f t="shared" si="310"/>
        <v>0</v>
      </c>
      <c r="BT364" s="251" t="str">
        <f t="shared" si="311"/>
        <v/>
      </c>
      <c r="BU364" s="346">
        <f t="shared" si="312"/>
        <v>0</v>
      </c>
      <c r="BV364" s="346">
        <f t="shared" si="313"/>
        <v>0</v>
      </c>
      <c r="BW364" s="346">
        <f t="shared" si="314"/>
        <v>0</v>
      </c>
      <c r="BX364" s="348">
        <f t="shared" si="315"/>
        <v>0</v>
      </c>
      <c r="BY364" s="247">
        <f t="shared" si="316"/>
        <v>0</v>
      </c>
      <c r="BZ364" s="244">
        <f t="shared" si="317"/>
        <v>0</v>
      </c>
      <c r="CA364" s="244">
        <f t="shared" si="318"/>
        <v>0</v>
      </c>
      <c r="CB364" s="248">
        <f t="shared" si="319"/>
        <v>0</v>
      </c>
      <c r="CC364" s="247">
        <f t="shared" si="320"/>
        <v>0</v>
      </c>
      <c r="CD364" s="244">
        <f t="shared" si="321"/>
        <v>0</v>
      </c>
      <c r="CE364" s="244">
        <f t="shared" si="322"/>
        <v>0</v>
      </c>
      <c r="CF364" s="244">
        <f t="shared" si="323"/>
        <v>0</v>
      </c>
    </row>
    <row r="365" spans="1:84" ht="20.100000000000001" customHeight="1" x14ac:dyDescent="0.15">
      <c r="A365" s="238">
        <v>362</v>
      </c>
      <c r="B365" s="239">
        <v>362</v>
      </c>
      <c r="C365" s="240" t="str">
        <f t="shared" si="325"/>
        <v>S</v>
      </c>
      <c r="D365" s="241"/>
      <c r="E365" s="242" t="str">
        <f>IF(D365="","",COUNTIF($D$4:D365,D365))</f>
        <v/>
      </c>
      <c r="F365" s="306" t="str">
        <f>IF(D365="","",VLOOKUP(D365,'様式A-2'!$B$10:$E$438,4,0))</f>
        <v/>
      </c>
      <c r="G365" s="242"/>
      <c r="H365" s="242"/>
      <c r="I365" s="242"/>
      <c r="J365" s="242"/>
      <c r="K365" s="242">
        <f t="shared" si="326"/>
        <v>0</v>
      </c>
      <c r="L365" s="342"/>
      <c r="M365" s="342"/>
      <c r="N365" s="342"/>
      <c r="O365" s="342"/>
      <c r="P365" s="384"/>
      <c r="Q365" s="243">
        <f t="shared" si="293"/>
        <v>0</v>
      </c>
      <c r="R365" s="244">
        <f t="shared" si="327"/>
        <v>0</v>
      </c>
      <c r="S365" s="244" t="str">
        <f t="shared" si="328"/>
        <v/>
      </c>
      <c r="T365" s="242"/>
      <c r="U365" s="242" t="str">
        <f t="shared" si="329"/>
        <v/>
      </c>
      <c r="V365" s="242" t="str">
        <f t="shared" si="294"/>
        <v/>
      </c>
      <c r="W365" s="242"/>
      <c r="X365" s="242"/>
      <c r="Y365" s="242" t="str">
        <f t="shared" si="330"/>
        <v/>
      </c>
      <c r="Z365" s="242" t="str">
        <f t="shared" si="331"/>
        <v/>
      </c>
      <c r="AA365" s="242" t="str">
        <f t="shared" si="324"/>
        <v/>
      </c>
      <c r="AB365" s="242" t="str">
        <f t="shared" si="332"/>
        <v/>
      </c>
      <c r="AC365" s="242" t="str">
        <f t="shared" si="333"/>
        <v/>
      </c>
      <c r="AD365" s="242" t="str">
        <f t="shared" si="295"/>
        <v/>
      </c>
      <c r="AE365" s="242" t="str">
        <f t="shared" si="296"/>
        <v/>
      </c>
      <c r="AF365" s="242" t="str">
        <f t="shared" si="297"/>
        <v/>
      </c>
      <c r="AG365" s="242"/>
      <c r="AH365" s="243" t="str">
        <f t="shared" si="334"/>
        <v/>
      </c>
      <c r="AI365" s="243" t="str">
        <f t="shared" si="335"/>
        <v/>
      </c>
      <c r="BG365" s="246">
        <f t="shared" si="298"/>
        <v>0</v>
      </c>
      <c r="BH365" s="243">
        <f t="shared" si="299"/>
        <v>0</v>
      </c>
      <c r="BI365" s="243">
        <f t="shared" si="300"/>
        <v>0</v>
      </c>
      <c r="BJ365" s="243">
        <f t="shared" si="301"/>
        <v>0</v>
      </c>
      <c r="BK365" s="347">
        <f t="shared" si="302"/>
        <v>0</v>
      </c>
      <c r="BL365" s="247">
        <f t="shared" si="303"/>
        <v>0</v>
      </c>
      <c r="BM365" s="244">
        <f t="shared" si="304"/>
        <v>0</v>
      </c>
      <c r="BN365" s="244">
        <f t="shared" si="305"/>
        <v>0</v>
      </c>
      <c r="BO365" s="248">
        <f t="shared" si="306"/>
        <v>0</v>
      </c>
      <c r="BP365" s="249">
        <f t="shared" si="307"/>
        <v>0</v>
      </c>
      <c r="BQ365" s="244">
        <f t="shared" si="308"/>
        <v>0</v>
      </c>
      <c r="BR365" s="244">
        <f t="shared" si="309"/>
        <v>0</v>
      </c>
      <c r="BS365" s="250">
        <f t="shared" si="310"/>
        <v>0</v>
      </c>
      <c r="BT365" s="251" t="str">
        <f t="shared" si="311"/>
        <v/>
      </c>
      <c r="BU365" s="346">
        <f t="shared" si="312"/>
        <v>0</v>
      </c>
      <c r="BV365" s="346">
        <f t="shared" si="313"/>
        <v>0</v>
      </c>
      <c r="BW365" s="346">
        <f t="shared" si="314"/>
        <v>0</v>
      </c>
      <c r="BX365" s="348">
        <f t="shared" si="315"/>
        <v>0</v>
      </c>
      <c r="BY365" s="247">
        <f t="shared" si="316"/>
        <v>0</v>
      </c>
      <c r="BZ365" s="244">
        <f t="shared" si="317"/>
        <v>0</v>
      </c>
      <c r="CA365" s="244">
        <f t="shared" si="318"/>
        <v>0</v>
      </c>
      <c r="CB365" s="248">
        <f t="shared" si="319"/>
        <v>0</v>
      </c>
      <c r="CC365" s="247">
        <f t="shared" si="320"/>
        <v>0</v>
      </c>
      <c r="CD365" s="244">
        <f t="shared" si="321"/>
        <v>0</v>
      </c>
      <c r="CE365" s="244">
        <f t="shared" si="322"/>
        <v>0</v>
      </c>
      <c r="CF365" s="244">
        <f t="shared" si="323"/>
        <v>0</v>
      </c>
    </row>
    <row r="366" spans="1:84" ht="20.100000000000001" customHeight="1" x14ac:dyDescent="0.15">
      <c r="A366" s="238">
        <v>363</v>
      </c>
      <c r="B366" s="239">
        <v>363</v>
      </c>
      <c r="C366" s="240" t="str">
        <f t="shared" si="325"/>
        <v>S</v>
      </c>
      <c r="D366" s="241"/>
      <c r="E366" s="242" t="str">
        <f>IF(D366="","",COUNTIF($D$4:D366,D366))</f>
        <v/>
      </c>
      <c r="F366" s="306" t="str">
        <f>IF(D366="","",VLOOKUP(D366,'様式A-2'!$B$10:$E$438,4,0))</f>
        <v/>
      </c>
      <c r="G366" s="242"/>
      <c r="H366" s="242"/>
      <c r="I366" s="242"/>
      <c r="J366" s="242"/>
      <c r="K366" s="242">
        <f t="shared" si="326"/>
        <v>0</v>
      </c>
      <c r="L366" s="342"/>
      <c r="M366" s="342"/>
      <c r="N366" s="342"/>
      <c r="O366" s="342"/>
      <c r="P366" s="384"/>
      <c r="Q366" s="243">
        <f t="shared" si="293"/>
        <v>0</v>
      </c>
      <c r="R366" s="244">
        <f t="shared" si="327"/>
        <v>0</v>
      </c>
      <c r="S366" s="244" t="str">
        <f t="shared" si="328"/>
        <v/>
      </c>
      <c r="T366" s="242"/>
      <c r="U366" s="242" t="str">
        <f t="shared" si="329"/>
        <v/>
      </c>
      <c r="V366" s="242" t="str">
        <f t="shared" si="294"/>
        <v/>
      </c>
      <c r="W366" s="242"/>
      <c r="X366" s="242"/>
      <c r="Y366" s="242" t="str">
        <f t="shared" si="330"/>
        <v/>
      </c>
      <c r="Z366" s="242" t="str">
        <f t="shared" si="331"/>
        <v/>
      </c>
      <c r="AA366" s="242" t="str">
        <f t="shared" si="324"/>
        <v/>
      </c>
      <c r="AB366" s="242" t="str">
        <f t="shared" si="332"/>
        <v/>
      </c>
      <c r="AC366" s="242" t="str">
        <f t="shared" si="333"/>
        <v/>
      </c>
      <c r="AD366" s="242" t="str">
        <f t="shared" si="295"/>
        <v/>
      </c>
      <c r="AE366" s="242" t="str">
        <f t="shared" si="296"/>
        <v/>
      </c>
      <c r="AF366" s="242" t="str">
        <f t="shared" si="297"/>
        <v/>
      </c>
      <c r="AG366" s="242"/>
      <c r="AH366" s="243" t="str">
        <f t="shared" si="334"/>
        <v/>
      </c>
      <c r="AI366" s="243" t="str">
        <f t="shared" si="335"/>
        <v/>
      </c>
      <c r="BG366" s="246">
        <f t="shared" si="298"/>
        <v>0</v>
      </c>
      <c r="BH366" s="243">
        <f t="shared" si="299"/>
        <v>0</v>
      </c>
      <c r="BI366" s="243">
        <f t="shared" si="300"/>
        <v>0</v>
      </c>
      <c r="BJ366" s="243">
        <f t="shared" si="301"/>
        <v>0</v>
      </c>
      <c r="BK366" s="347">
        <f t="shared" si="302"/>
        <v>0</v>
      </c>
      <c r="BL366" s="247">
        <f t="shared" si="303"/>
        <v>0</v>
      </c>
      <c r="BM366" s="244">
        <f t="shared" si="304"/>
        <v>0</v>
      </c>
      <c r="BN366" s="244">
        <f t="shared" si="305"/>
        <v>0</v>
      </c>
      <c r="BO366" s="248">
        <f t="shared" si="306"/>
        <v>0</v>
      </c>
      <c r="BP366" s="249">
        <f t="shared" si="307"/>
        <v>0</v>
      </c>
      <c r="BQ366" s="244">
        <f t="shared" si="308"/>
        <v>0</v>
      </c>
      <c r="BR366" s="244">
        <f t="shared" si="309"/>
        <v>0</v>
      </c>
      <c r="BS366" s="250">
        <f t="shared" si="310"/>
        <v>0</v>
      </c>
      <c r="BT366" s="251" t="str">
        <f t="shared" si="311"/>
        <v/>
      </c>
      <c r="BU366" s="346">
        <f t="shared" si="312"/>
        <v>0</v>
      </c>
      <c r="BV366" s="346">
        <f t="shared" si="313"/>
        <v>0</v>
      </c>
      <c r="BW366" s="346">
        <f t="shared" si="314"/>
        <v>0</v>
      </c>
      <c r="BX366" s="348">
        <f t="shared" si="315"/>
        <v>0</v>
      </c>
      <c r="BY366" s="247">
        <f t="shared" si="316"/>
        <v>0</v>
      </c>
      <c r="BZ366" s="244">
        <f t="shared" si="317"/>
        <v>0</v>
      </c>
      <c r="CA366" s="244">
        <f t="shared" si="318"/>
        <v>0</v>
      </c>
      <c r="CB366" s="248">
        <f t="shared" si="319"/>
        <v>0</v>
      </c>
      <c r="CC366" s="247">
        <f t="shared" si="320"/>
        <v>0</v>
      </c>
      <c r="CD366" s="244">
        <f t="shared" si="321"/>
        <v>0</v>
      </c>
      <c r="CE366" s="244">
        <f t="shared" si="322"/>
        <v>0</v>
      </c>
      <c r="CF366" s="244">
        <f t="shared" si="323"/>
        <v>0</v>
      </c>
    </row>
    <row r="367" spans="1:84" ht="20.100000000000001" customHeight="1" x14ac:dyDescent="0.15">
      <c r="A367" s="238">
        <v>364</v>
      </c>
      <c r="B367" s="239">
        <v>364</v>
      </c>
      <c r="C367" s="240" t="str">
        <f t="shared" si="325"/>
        <v>S</v>
      </c>
      <c r="D367" s="241"/>
      <c r="E367" s="242" t="str">
        <f>IF(D367="","",COUNTIF($D$4:D367,D367))</f>
        <v/>
      </c>
      <c r="F367" s="306" t="str">
        <f>IF(D367="","",VLOOKUP(D367,'様式A-2'!$B$10:$E$438,4,0))</f>
        <v/>
      </c>
      <c r="G367" s="242"/>
      <c r="H367" s="242"/>
      <c r="I367" s="242"/>
      <c r="J367" s="242"/>
      <c r="K367" s="242">
        <f t="shared" si="326"/>
        <v>0</v>
      </c>
      <c r="L367" s="342"/>
      <c r="M367" s="342"/>
      <c r="N367" s="342"/>
      <c r="O367" s="342"/>
      <c r="P367" s="384"/>
      <c r="Q367" s="243">
        <f t="shared" si="293"/>
        <v>0</v>
      </c>
      <c r="R367" s="244">
        <f t="shared" si="327"/>
        <v>0</v>
      </c>
      <c r="S367" s="244" t="str">
        <f t="shared" si="328"/>
        <v/>
      </c>
      <c r="T367" s="242"/>
      <c r="U367" s="242" t="str">
        <f t="shared" si="329"/>
        <v/>
      </c>
      <c r="V367" s="242" t="str">
        <f t="shared" si="294"/>
        <v/>
      </c>
      <c r="W367" s="242"/>
      <c r="X367" s="242"/>
      <c r="Y367" s="242" t="str">
        <f t="shared" si="330"/>
        <v/>
      </c>
      <c r="Z367" s="242" t="str">
        <f t="shared" si="331"/>
        <v/>
      </c>
      <c r="AA367" s="242" t="str">
        <f t="shared" si="324"/>
        <v/>
      </c>
      <c r="AB367" s="242" t="str">
        <f t="shared" si="332"/>
        <v/>
      </c>
      <c r="AC367" s="242" t="str">
        <f t="shared" si="333"/>
        <v/>
      </c>
      <c r="AD367" s="242" t="str">
        <f t="shared" si="295"/>
        <v/>
      </c>
      <c r="AE367" s="242" t="str">
        <f t="shared" si="296"/>
        <v/>
      </c>
      <c r="AF367" s="242" t="str">
        <f t="shared" si="297"/>
        <v/>
      </c>
      <c r="AG367" s="242"/>
      <c r="AH367" s="243" t="str">
        <f t="shared" si="334"/>
        <v/>
      </c>
      <c r="AI367" s="243" t="str">
        <f t="shared" si="335"/>
        <v/>
      </c>
      <c r="BG367" s="246">
        <f t="shared" si="298"/>
        <v>0</v>
      </c>
      <c r="BH367" s="243">
        <f t="shared" si="299"/>
        <v>0</v>
      </c>
      <c r="BI367" s="243">
        <f t="shared" si="300"/>
        <v>0</v>
      </c>
      <c r="BJ367" s="243">
        <f t="shared" si="301"/>
        <v>0</v>
      </c>
      <c r="BK367" s="347">
        <f t="shared" si="302"/>
        <v>0</v>
      </c>
      <c r="BL367" s="247">
        <f t="shared" si="303"/>
        <v>0</v>
      </c>
      <c r="BM367" s="244">
        <f t="shared" si="304"/>
        <v>0</v>
      </c>
      <c r="BN367" s="244">
        <f t="shared" si="305"/>
        <v>0</v>
      </c>
      <c r="BO367" s="248">
        <f t="shared" si="306"/>
        <v>0</v>
      </c>
      <c r="BP367" s="249">
        <f t="shared" si="307"/>
        <v>0</v>
      </c>
      <c r="BQ367" s="244">
        <f t="shared" si="308"/>
        <v>0</v>
      </c>
      <c r="BR367" s="244">
        <f t="shared" si="309"/>
        <v>0</v>
      </c>
      <c r="BS367" s="250">
        <f t="shared" si="310"/>
        <v>0</v>
      </c>
      <c r="BT367" s="251" t="str">
        <f t="shared" si="311"/>
        <v/>
      </c>
      <c r="BU367" s="346">
        <f t="shared" si="312"/>
        <v>0</v>
      </c>
      <c r="BV367" s="346">
        <f t="shared" si="313"/>
        <v>0</v>
      </c>
      <c r="BW367" s="346">
        <f t="shared" si="314"/>
        <v>0</v>
      </c>
      <c r="BX367" s="348">
        <f t="shared" si="315"/>
        <v>0</v>
      </c>
      <c r="BY367" s="247">
        <f t="shared" si="316"/>
        <v>0</v>
      </c>
      <c r="BZ367" s="244">
        <f t="shared" si="317"/>
        <v>0</v>
      </c>
      <c r="CA367" s="244">
        <f t="shared" si="318"/>
        <v>0</v>
      </c>
      <c r="CB367" s="248">
        <f t="shared" si="319"/>
        <v>0</v>
      </c>
      <c r="CC367" s="247">
        <f t="shared" si="320"/>
        <v>0</v>
      </c>
      <c r="CD367" s="244">
        <f t="shared" si="321"/>
        <v>0</v>
      </c>
      <c r="CE367" s="244">
        <f t="shared" si="322"/>
        <v>0</v>
      </c>
      <c r="CF367" s="244">
        <f t="shared" si="323"/>
        <v>0</v>
      </c>
    </row>
    <row r="368" spans="1:84" ht="20.100000000000001" customHeight="1" x14ac:dyDescent="0.15">
      <c r="A368" s="238">
        <v>365</v>
      </c>
      <c r="B368" s="239">
        <v>365</v>
      </c>
      <c r="C368" s="240" t="str">
        <f t="shared" si="325"/>
        <v>S</v>
      </c>
      <c r="D368" s="241"/>
      <c r="E368" s="242" t="str">
        <f>IF(D368="","",COUNTIF($D$4:D368,D368))</f>
        <v/>
      </c>
      <c r="F368" s="306" t="str">
        <f>IF(D368="","",VLOOKUP(D368,'様式A-2'!$B$10:$E$438,4,0))</f>
        <v/>
      </c>
      <c r="G368" s="242"/>
      <c r="H368" s="242"/>
      <c r="I368" s="242"/>
      <c r="J368" s="242"/>
      <c r="K368" s="242">
        <f t="shared" si="326"/>
        <v>0</v>
      </c>
      <c r="L368" s="342"/>
      <c r="M368" s="342"/>
      <c r="N368" s="342"/>
      <c r="O368" s="342"/>
      <c r="P368" s="384"/>
      <c r="Q368" s="243">
        <f t="shared" ref="Q368:Q431" si="336">IF(C368="","",IF(J368="ひび割れ","幅"&amp;TEXT(L368,"0.0")&amp;"mm×長さ"&amp;TEXT(M368,"0.0")&amp;"m",IF(N368="",P368,IF(J368="その他",P368&amp;"、"&amp;TEXT(N368,"0.0")&amp;"m×"&amp;TEXT(O368,"0.0")&amp;"m ",TEXT(N368,"0.0")&amp;"m×"&amp;TEXT(O368,"0.0")&amp;"m "&amp;P368))))</f>
        <v>0</v>
      </c>
      <c r="R368" s="244">
        <f t="shared" si="327"/>
        <v>0</v>
      </c>
      <c r="S368" s="244" t="str">
        <f t="shared" si="328"/>
        <v/>
      </c>
      <c r="T368" s="242"/>
      <c r="U368" s="242" t="str">
        <f t="shared" si="329"/>
        <v/>
      </c>
      <c r="V368" s="242" t="str">
        <f t="shared" si="294"/>
        <v/>
      </c>
      <c r="W368" s="242"/>
      <c r="X368" s="242"/>
      <c r="Y368" s="242" t="str">
        <f t="shared" si="330"/>
        <v/>
      </c>
      <c r="Z368" s="242" t="str">
        <f t="shared" si="331"/>
        <v/>
      </c>
      <c r="AA368" s="242" t="str">
        <f t="shared" si="324"/>
        <v/>
      </c>
      <c r="AB368" s="242" t="str">
        <f t="shared" si="332"/>
        <v/>
      </c>
      <c r="AC368" s="242" t="str">
        <f t="shared" ref="AC368:AC425" si="337">IF(D368="","",IF(T368="対策済","済",IF(AND(T368="新規確認",W368=""),"未",IF(AND(W368&lt;&gt;"Ⅰ",X368="Ⅰ"),"済","継続"))))</f>
        <v/>
      </c>
      <c r="AD368" s="242" t="str">
        <f t="shared" si="295"/>
        <v/>
      </c>
      <c r="AE368" s="242" t="str">
        <f t="shared" si="296"/>
        <v/>
      </c>
      <c r="AF368" s="242" t="str">
        <f t="shared" si="297"/>
        <v/>
      </c>
      <c r="AG368" s="242"/>
      <c r="AH368" s="243" t="str">
        <f t="shared" si="334"/>
        <v/>
      </c>
      <c r="AI368" s="243" t="str">
        <f t="shared" si="335"/>
        <v/>
      </c>
      <c r="BG368" s="246">
        <f t="shared" si="298"/>
        <v>0</v>
      </c>
      <c r="BH368" s="243">
        <f t="shared" si="299"/>
        <v>0</v>
      </c>
      <c r="BI368" s="243">
        <f t="shared" si="300"/>
        <v>0</v>
      </c>
      <c r="BJ368" s="243">
        <f t="shared" si="301"/>
        <v>0</v>
      </c>
      <c r="BK368" s="347">
        <f t="shared" si="302"/>
        <v>0</v>
      </c>
      <c r="BL368" s="247">
        <f t="shared" si="303"/>
        <v>0</v>
      </c>
      <c r="BM368" s="244">
        <f t="shared" si="304"/>
        <v>0</v>
      </c>
      <c r="BN368" s="244">
        <f t="shared" si="305"/>
        <v>0</v>
      </c>
      <c r="BO368" s="248">
        <f t="shared" si="306"/>
        <v>0</v>
      </c>
      <c r="BP368" s="249">
        <f t="shared" si="307"/>
        <v>0</v>
      </c>
      <c r="BQ368" s="244">
        <f t="shared" si="308"/>
        <v>0</v>
      </c>
      <c r="BR368" s="244">
        <f t="shared" si="309"/>
        <v>0</v>
      </c>
      <c r="BS368" s="250">
        <f t="shared" si="310"/>
        <v>0</v>
      </c>
      <c r="BT368" s="251" t="str">
        <f t="shared" si="311"/>
        <v/>
      </c>
      <c r="BU368" s="346">
        <f t="shared" si="312"/>
        <v>0</v>
      </c>
      <c r="BV368" s="346">
        <f t="shared" si="313"/>
        <v>0</v>
      </c>
      <c r="BW368" s="346">
        <f t="shared" si="314"/>
        <v>0</v>
      </c>
      <c r="BX368" s="348">
        <f t="shared" si="315"/>
        <v>0</v>
      </c>
      <c r="BY368" s="247">
        <f t="shared" si="316"/>
        <v>0</v>
      </c>
      <c r="BZ368" s="244">
        <f t="shared" si="317"/>
        <v>0</v>
      </c>
      <c r="CA368" s="244">
        <f t="shared" si="318"/>
        <v>0</v>
      </c>
      <c r="CB368" s="248">
        <f t="shared" si="319"/>
        <v>0</v>
      </c>
      <c r="CC368" s="247">
        <f t="shared" si="320"/>
        <v>0</v>
      </c>
      <c r="CD368" s="244">
        <f t="shared" si="321"/>
        <v>0</v>
      </c>
      <c r="CE368" s="244">
        <f t="shared" si="322"/>
        <v>0</v>
      </c>
      <c r="CF368" s="244">
        <f t="shared" si="323"/>
        <v>0</v>
      </c>
    </row>
    <row r="369" spans="1:84" ht="20.100000000000001" customHeight="1" x14ac:dyDescent="0.15">
      <c r="A369" s="238">
        <v>366</v>
      </c>
      <c r="B369" s="239">
        <v>366</v>
      </c>
      <c r="C369" s="240" t="str">
        <f t="shared" si="325"/>
        <v>S</v>
      </c>
      <c r="D369" s="241"/>
      <c r="E369" s="242" t="str">
        <f>IF(D369="","",COUNTIF($D$4:D369,D369))</f>
        <v/>
      </c>
      <c r="F369" s="306" t="str">
        <f>IF(D369="","",VLOOKUP(D369,'様式A-2'!$B$10:$E$438,4,0))</f>
        <v/>
      </c>
      <c r="G369" s="242"/>
      <c r="H369" s="242"/>
      <c r="I369" s="242"/>
      <c r="J369" s="242"/>
      <c r="K369" s="242">
        <f t="shared" si="326"/>
        <v>0</v>
      </c>
      <c r="L369" s="342"/>
      <c r="M369" s="342"/>
      <c r="N369" s="342"/>
      <c r="O369" s="342"/>
      <c r="P369" s="384"/>
      <c r="Q369" s="243">
        <f t="shared" si="336"/>
        <v>0</v>
      </c>
      <c r="R369" s="244">
        <f t="shared" si="327"/>
        <v>0</v>
      </c>
      <c r="S369" s="244" t="str">
        <f t="shared" si="328"/>
        <v/>
      </c>
      <c r="T369" s="242"/>
      <c r="U369" s="242" t="str">
        <f t="shared" si="329"/>
        <v/>
      </c>
      <c r="V369" s="242" t="str">
        <f t="shared" si="294"/>
        <v/>
      </c>
      <c r="W369" s="242"/>
      <c r="X369" s="242"/>
      <c r="Y369" s="242" t="str">
        <f t="shared" si="330"/>
        <v/>
      </c>
      <c r="Z369" s="242" t="str">
        <f t="shared" si="331"/>
        <v/>
      </c>
      <c r="AA369" s="242" t="str">
        <f t="shared" si="324"/>
        <v/>
      </c>
      <c r="AB369" s="242" t="str">
        <f t="shared" si="332"/>
        <v/>
      </c>
      <c r="AC369" s="242" t="str">
        <f t="shared" si="337"/>
        <v/>
      </c>
      <c r="AD369" s="242" t="str">
        <f t="shared" si="295"/>
        <v/>
      </c>
      <c r="AE369" s="242" t="str">
        <f t="shared" si="296"/>
        <v/>
      </c>
      <c r="AF369" s="242" t="str">
        <f t="shared" si="297"/>
        <v/>
      </c>
      <c r="AG369" s="242"/>
      <c r="AH369" s="243" t="str">
        <f t="shared" si="334"/>
        <v/>
      </c>
      <c r="AI369" s="243" t="str">
        <f t="shared" si="335"/>
        <v/>
      </c>
      <c r="BG369" s="246">
        <f t="shared" si="298"/>
        <v>0</v>
      </c>
      <c r="BH369" s="243">
        <f t="shared" si="299"/>
        <v>0</v>
      </c>
      <c r="BI369" s="243">
        <f t="shared" si="300"/>
        <v>0</v>
      </c>
      <c r="BJ369" s="243">
        <f t="shared" si="301"/>
        <v>0</v>
      </c>
      <c r="BK369" s="347">
        <f t="shared" si="302"/>
        <v>0</v>
      </c>
      <c r="BL369" s="247">
        <f t="shared" si="303"/>
        <v>0</v>
      </c>
      <c r="BM369" s="244">
        <f t="shared" si="304"/>
        <v>0</v>
      </c>
      <c r="BN369" s="244">
        <f t="shared" si="305"/>
        <v>0</v>
      </c>
      <c r="BO369" s="248">
        <f t="shared" si="306"/>
        <v>0</v>
      </c>
      <c r="BP369" s="249">
        <f t="shared" si="307"/>
        <v>0</v>
      </c>
      <c r="BQ369" s="244">
        <f t="shared" si="308"/>
        <v>0</v>
      </c>
      <c r="BR369" s="244">
        <f t="shared" si="309"/>
        <v>0</v>
      </c>
      <c r="BS369" s="250">
        <f t="shared" si="310"/>
        <v>0</v>
      </c>
      <c r="BT369" s="251" t="str">
        <f t="shared" si="311"/>
        <v/>
      </c>
      <c r="BU369" s="346">
        <f t="shared" si="312"/>
        <v>0</v>
      </c>
      <c r="BV369" s="346">
        <f t="shared" si="313"/>
        <v>0</v>
      </c>
      <c r="BW369" s="346">
        <f t="shared" si="314"/>
        <v>0</v>
      </c>
      <c r="BX369" s="348">
        <f t="shared" si="315"/>
        <v>0</v>
      </c>
      <c r="BY369" s="247">
        <f t="shared" si="316"/>
        <v>0</v>
      </c>
      <c r="BZ369" s="244">
        <f t="shared" si="317"/>
        <v>0</v>
      </c>
      <c r="CA369" s="244">
        <f t="shared" si="318"/>
        <v>0</v>
      </c>
      <c r="CB369" s="248">
        <f t="shared" si="319"/>
        <v>0</v>
      </c>
      <c r="CC369" s="247">
        <f t="shared" si="320"/>
        <v>0</v>
      </c>
      <c r="CD369" s="244">
        <f t="shared" si="321"/>
        <v>0</v>
      </c>
      <c r="CE369" s="244">
        <f t="shared" si="322"/>
        <v>0</v>
      </c>
      <c r="CF369" s="244">
        <f t="shared" si="323"/>
        <v>0</v>
      </c>
    </row>
    <row r="370" spans="1:84" ht="20.100000000000001" customHeight="1" x14ac:dyDescent="0.15">
      <c r="A370" s="238">
        <v>367</v>
      </c>
      <c r="B370" s="239">
        <v>367</v>
      </c>
      <c r="C370" s="240" t="str">
        <f t="shared" si="325"/>
        <v>S</v>
      </c>
      <c r="D370" s="241"/>
      <c r="E370" s="242" t="str">
        <f>IF(D370="","",COUNTIF($D$4:D370,D370))</f>
        <v/>
      </c>
      <c r="F370" s="306" t="str">
        <f>IF(D370="","",VLOOKUP(D370,'様式A-2'!$B$10:$E$438,4,0))</f>
        <v/>
      </c>
      <c r="G370" s="242"/>
      <c r="H370" s="242"/>
      <c r="I370" s="242"/>
      <c r="J370" s="242"/>
      <c r="K370" s="242">
        <f t="shared" si="326"/>
        <v>0</v>
      </c>
      <c r="L370" s="342"/>
      <c r="M370" s="342"/>
      <c r="N370" s="342"/>
      <c r="O370" s="342"/>
      <c r="P370" s="384"/>
      <c r="Q370" s="243">
        <f t="shared" si="336"/>
        <v>0</v>
      </c>
      <c r="R370" s="244">
        <f t="shared" si="327"/>
        <v>0</v>
      </c>
      <c r="S370" s="244" t="str">
        <f t="shared" si="328"/>
        <v/>
      </c>
      <c r="T370" s="242"/>
      <c r="U370" s="242" t="str">
        <f t="shared" si="329"/>
        <v/>
      </c>
      <c r="V370" s="242" t="str">
        <f t="shared" si="294"/>
        <v/>
      </c>
      <c r="W370" s="242"/>
      <c r="X370" s="242"/>
      <c r="Y370" s="242" t="str">
        <f t="shared" si="330"/>
        <v/>
      </c>
      <c r="Z370" s="242" t="str">
        <f t="shared" si="331"/>
        <v/>
      </c>
      <c r="AA370" s="242" t="str">
        <f t="shared" si="324"/>
        <v/>
      </c>
      <c r="AB370" s="242" t="str">
        <f t="shared" si="332"/>
        <v/>
      </c>
      <c r="AC370" s="242" t="str">
        <f t="shared" si="337"/>
        <v/>
      </c>
      <c r="AD370" s="242" t="str">
        <f t="shared" si="295"/>
        <v/>
      </c>
      <c r="AE370" s="242" t="str">
        <f t="shared" si="296"/>
        <v/>
      </c>
      <c r="AF370" s="242" t="str">
        <f t="shared" si="297"/>
        <v/>
      </c>
      <c r="AG370" s="242"/>
      <c r="AH370" s="243" t="str">
        <f t="shared" si="334"/>
        <v/>
      </c>
      <c r="AI370" s="243" t="str">
        <f t="shared" si="335"/>
        <v/>
      </c>
      <c r="BG370" s="246">
        <f t="shared" si="298"/>
        <v>0</v>
      </c>
      <c r="BH370" s="243">
        <f t="shared" si="299"/>
        <v>0</v>
      </c>
      <c r="BI370" s="243">
        <f t="shared" si="300"/>
        <v>0</v>
      </c>
      <c r="BJ370" s="243">
        <f t="shared" si="301"/>
        <v>0</v>
      </c>
      <c r="BK370" s="347">
        <f t="shared" si="302"/>
        <v>0</v>
      </c>
      <c r="BL370" s="247">
        <f t="shared" si="303"/>
        <v>0</v>
      </c>
      <c r="BM370" s="244">
        <f t="shared" si="304"/>
        <v>0</v>
      </c>
      <c r="BN370" s="244">
        <f t="shared" si="305"/>
        <v>0</v>
      </c>
      <c r="BO370" s="248">
        <f t="shared" si="306"/>
        <v>0</v>
      </c>
      <c r="BP370" s="249">
        <f t="shared" si="307"/>
        <v>0</v>
      </c>
      <c r="BQ370" s="244">
        <f t="shared" si="308"/>
        <v>0</v>
      </c>
      <c r="BR370" s="244">
        <f t="shared" si="309"/>
        <v>0</v>
      </c>
      <c r="BS370" s="250">
        <f t="shared" si="310"/>
        <v>0</v>
      </c>
      <c r="BT370" s="251" t="str">
        <f t="shared" si="311"/>
        <v/>
      </c>
      <c r="BU370" s="346">
        <f t="shared" si="312"/>
        <v>0</v>
      </c>
      <c r="BV370" s="346">
        <f t="shared" si="313"/>
        <v>0</v>
      </c>
      <c r="BW370" s="346">
        <f t="shared" si="314"/>
        <v>0</v>
      </c>
      <c r="BX370" s="348">
        <f t="shared" si="315"/>
        <v>0</v>
      </c>
      <c r="BY370" s="247">
        <f t="shared" si="316"/>
        <v>0</v>
      </c>
      <c r="BZ370" s="244">
        <f t="shared" si="317"/>
        <v>0</v>
      </c>
      <c r="CA370" s="244">
        <f t="shared" si="318"/>
        <v>0</v>
      </c>
      <c r="CB370" s="248">
        <f t="shared" si="319"/>
        <v>0</v>
      </c>
      <c r="CC370" s="247">
        <f t="shared" si="320"/>
        <v>0</v>
      </c>
      <c r="CD370" s="244">
        <f t="shared" si="321"/>
        <v>0</v>
      </c>
      <c r="CE370" s="244">
        <f t="shared" si="322"/>
        <v>0</v>
      </c>
      <c r="CF370" s="244">
        <f t="shared" si="323"/>
        <v>0</v>
      </c>
    </row>
    <row r="371" spans="1:84" ht="20.100000000000001" customHeight="1" x14ac:dyDescent="0.15">
      <c r="A371" s="238">
        <v>368</v>
      </c>
      <c r="B371" s="239">
        <v>368</v>
      </c>
      <c r="C371" s="240" t="str">
        <f t="shared" si="325"/>
        <v>S</v>
      </c>
      <c r="D371" s="241"/>
      <c r="E371" s="242" t="str">
        <f>IF(D371="","",COUNTIF($D$4:D371,D371))</f>
        <v/>
      </c>
      <c r="F371" s="306" t="str">
        <f>IF(D371="","",VLOOKUP(D371,'様式A-2'!$B$10:$E$438,4,0))</f>
        <v/>
      </c>
      <c r="G371" s="242"/>
      <c r="H371" s="242"/>
      <c r="I371" s="242"/>
      <c r="J371" s="242"/>
      <c r="K371" s="242">
        <f t="shared" si="326"/>
        <v>0</v>
      </c>
      <c r="L371" s="342"/>
      <c r="M371" s="342"/>
      <c r="N371" s="342"/>
      <c r="O371" s="342"/>
      <c r="P371" s="384"/>
      <c r="Q371" s="243">
        <f t="shared" si="336"/>
        <v>0</v>
      </c>
      <c r="R371" s="244">
        <f t="shared" si="327"/>
        <v>0</v>
      </c>
      <c r="S371" s="244" t="str">
        <f t="shared" si="328"/>
        <v/>
      </c>
      <c r="T371" s="242"/>
      <c r="U371" s="242" t="str">
        <f t="shared" si="329"/>
        <v/>
      </c>
      <c r="V371" s="242" t="str">
        <f t="shared" si="294"/>
        <v/>
      </c>
      <c r="W371" s="242"/>
      <c r="X371" s="242"/>
      <c r="Y371" s="242" t="str">
        <f t="shared" si="330"/>
        <v/>
      </c>
      <c r="Z371" s="242" t="str">
        <f t="shared" si="331"/>
        <v/>
      </c>
      <c r="AA371" s="242" t="str">
        <f t="shared" si="324"/>
        <v/>
      </c>
      <c r="AB371" s="242" t="str">
        <f t="shared" si="332"/>
        <v/>
      </c>
      <c r="AC371" s="242" t="str">
        <f t="shared" si="337"/>
        <v/>
      </c>
      <c r="AD371" s="242" t="str">
        <f t="shared" si="295"/>
        <v/>
      </c>
      <c r="AE371" s="242" t="str">
        <f t="shared" si="296"/>
        <v/>
      </c>
      <c r="AF371" s="242" t="str">
        <f t="shared" si="297"/>
        <v/>
      </c>
      <c r="AG371" s="242"/>
      <c r="AH371" s="243" t="str">
        <f t="shared" si="334"/>
        <v/>
      </c>
      <c r="AI371" s="243" t="str">
        <f t="shared" si="335"/>
        <v/>
      </c>
      <c r="BG371" s="246">
        <f t="shared" si="298"/>
        <v>0</v>
      </c>
      <c r="BH371" s="243">
        <f t="shared" si="299"/>
        <v>0</v>
      </c>
      <c r="BI371" s="243">
        <f t="shared" si="300"/>
        <v>0</v>
      </c>
      <c r="BJ371" s="243">
        <f t="shared" si="301"/>
        <v>0</v>
      </c>
      <c r="BK371" s="347">
        <f t="shared" si="302"/>
        <v>0</v>
      </c>
      <c r="BL371" s="247">
        <f t="shared" si="303"/>
        <v>0</v>
      </c>
      <c r="BM371" s="244">
        <f t="shared" si="304"/>
        <v>0</v>
      </c>
      <c r="BN371" s="244">
        <f t="shared" si="305"/>
        <v>0</v>
      </c>
      <c r="BO371" s="248">
        <f t="shared" si="306"/>
        <v>0</v>
      </c>
      <c r="BP371" s="249">
        <f t="shared" si="307"/>
        <v>0</v>
      </c>
      <c r="BQ371" s="244">
        <f t="shared" si="308"/>
        <v>0</v>
      </c>
      <c r="BR371" s="244">
        <f t="shared" si="309"/>
        <v>0</v>
      </c>
      <c r="BS371" s="250">
        <f t="shared" si="310"/>
        <v>0</v>
      </c>
      <c r="BT371" s="251" t="str">
        <f t="shared" si="311"/>
        <v/>
      </c>
      <c r="BU371" s="346">
        <f t="shared" si="312"/>
        <v>0</v>
      </c>
      <c r="BV371" s="346">
        <f t="shared" si="313"/>
        <v>0</v>
      </c>
      <c r="BW371" s="346">
        <f t="shared" si="314"/>
        <v>0</v>
      </c>
      <c r="BX371" s="348">
        <f t="shared" si="315"/>
        <v>0</v>
      </c>
      <c r="BY371" s="247">
        <f t="shared" si="316"/>
        <v>0</v>
      </c>
      <c r="BZ371" s="244">
        <f t="shared" si="317"/>
        <v>0</v>
      </c>
      <c r="CA371" s="244">
        <f t="shared" si="318"/>
        <v>0</v>
      </c>
      <c r="CB371" s="248">
        <f t="shared" si="319"/>
        <v>0</v>
      </c>
      <c r="CC371" s="247">
        <f t="shared" si="320"/>
        <v>0</v>
      </c>
      <c r="CD371" s="244">
        <f t="shared" si="321"/>
        <v>0</v>
      </c>
      <c r="CE371" s="244">
        <f t="shared" si="322"/>
        <v>0</v>
      </c>
      <c r="CF371" s="244">
        <f t="shared" si="323"/>
        <v>0</v>
      </c>
    </row>
    <row r="372" spans="1:84" ht="20.100000000000001" customHeight="1" x14ac:dyDescent="0.15">
      <c r="A372" s="238">
        <v>369</v>
      </c>
      <c r="B372" s="239">
        <v>369</v>
      </c>
      <c r="C372" s="240" t="str">
        <f t="shared" si="325"/>
        <v>S</v>
      </c>
      <c r="D372" s="241"/>
      <c r="E372" s="242" t="str">
        <f>IF(D372="","",COUNTIF($D$4:D372,D372))</f>
        <v/>
      </c>
      <c r="F372" s="306" t="str">
        <f>IF(D372="","",VLOOKUP(D372,'様式A-2'!$B$10:$E$438,4,0))</f>
        <v/>
      </c>
      <c r="G372" s="242"/>
      <c r="H372" s="242"/>
      <c r="I372" s="242"/>
      <c r="J372" s="242"/>
      <c r="K372" s="242">
        <f t="shared" si="326"/>
        <v>0</v>
      </c>
      <c r="L372" s="342"/>
      <c r="M372" s="342"/>
      <c r="N372" s="342"/>
      <c r="O372" s="342"/>
      <c r="P372" s="384"/>
      <c r="Q372" s="243">
        <f t="shared" si="336"/>
        <v>0</v>
      </c>
      <c r="R372" s="244">
        <f t="shared" si="327"/>
        <v>0</v>
      </c>
      <c r="S372" s="244" t="str">
        <f t="shared" si="328"/>
        <v/>
      </c>
      <c r="T372" s="242"/>
      <c r="U372" s="242" t="str">
        <f t="shared" si="329"/>
        <v/>
      </c>
      <c r="V372" s="242" t="str">
        <f t="shared" ref="V372:V435" si="338">IF(D372="","",IF(U372="対策区分判定Ⅳ","Ⅳ",IF(U372="対策区分判定Ⅲ","Ⅲ",IF(OR(U372="対策区分判定Ⅱa",U372="対策区分判定Ⅱb"),"Ⅱ",IF(U372="対策区分判定Ⅰ","Ⅰ","－")))))</f>
        <v/>
      </c>
      <c r="W372" s="242"/>
      <c r="X372" s="242"/>
      <c r="Y372" s="242" t="str">
        <f t="shared" si="330"/>
        <v/>
      </c>
      <c r="Z372" s="242" t="str">
        <f t="shared" si="331"/>
        <v/>
      </c>
      <c r="AA372" s="242" t="str">
        <f t="shared" si="324"/>
        <v/>
      </c>
      <c r="AB372" s="242" t="str">
        <f t="shared" si="332"/>
        <v/>
      </c>
      <c r="AC372" s="242" t="str">
        <f t="shared" si="337"/>
        <v/>
      </c>
      <c r="AD372" s="242" t="str">
        <f t="shared" si="295"/>
        <v/>
      </c>
      <c r="AE372" s="242" t="str">
        <f t="shared" si="296"/>
        <v/>
      </c>
      <c r="AF372" s="242" t="str">
        <f t="shared" si="297"/>
        <v/>
      </c>
      <c r="AG372" s="242"/>
      <c r="AH372" s="243" t="str">
        <f t="shared" si="334"/>
        <v/>
      </c>
      <c r="AI372" s="243" t="str">
        <f t="shared" si="335"/>
        <v/>
      </c>
      <c r="BG372" s="246">
        <f t="shared" si="298"/>
        <v>0</v>
      </c>
      <c r="BH372" s="243">
        <f t="shared" si="299"/>
        <v>0</v>
      </c>
      <c r="BI372" s="243">
        <f t="shared" si="300"/>
        <v>0</v>
      </c>
      <c r="BJ372" s="243">
        <f t="shared" si="301"/>
        <v>0</v>
      </c>
      <c r="BK372" s="347">
        <f t="shared" si="302"/>
        <v>0</v>
      </c>
      <c r="BL372" s="247">
        <f t="shared" si="303"/>
        <v>0</v>
      </c>
      <c r="BM372" s="244">
        <f t="shared" si="304"/>
        <v>0</v>
      </c>
      <c r="BN372" s="244">
        <f t="shared" si="305"/>
        <v>0</v>
      </c>
      <c r="BO372" s="248">
        <f t="shared" si="306"/>
        <v>0</v>
      </c>
      <c r="BP372" s="249">
        <f t="shared" si="307"/>
        <v>0</v>
      </c>
      <c r="BQ372" s="244">
        <f t="shared" si="308"/>
        <v>0</v>
      </c>
      <c r="BR372" s="244">
        <f t="shared" si="309"/>
        <v>0</v>
      </c>
      <c r="BS372" s="250">
        <f t="shared" si="310"/>
        <v>0</v>
      </c>
      <c r="BT372" s="251" t="str">
        <f t="shared" si="311"/>
        <v/>
      </c>
      <c r="BU372" s="346">
        <f t="shared" si="312"/>
        <v>0</v>
      </c>
      <c r="BV372" s="346">
        <f t="shared" si="313"/>
        <v>0</v>
      </c>
      <c r="BW372" s="346">
        <f t="shared" si="314"/>
        <v>0</v>
      </c>
      <c r="BX372" s="348">
        <f t="shared" si="315"/>
        <v>0</v>
      </c>
      <c r="BY372" s="247">
        <f t="shared" si="316"/>
        <v>0</v>
      </c>
      <c r="BZ372" s="244">
        <f t="shared" si="317"/>
        <v>0</v>
      </c>
      <c r="CA372" s="244">
        <f t="shared" si="318"/>
        <v>0</v>
      </c>
      <c r="CB372" s="248">
        <f t="shared" si="319"/>
        <v>0</v>
      </c>
      <c r="CC372" s="247">
        <f t="shared" si="320"/>
        <v>0</v>
      </c>
      <c r="CD372" s="244">
        <f t="shared" si="321"/>
        <v>0</v>
      </c>
      <c r="CE372" s="244">
        <f t="shared" si="322"/>
        <v>0</v>
      </c>
      <c r="CF372" s="244">
        <f t="shared" si="323"/>
        <v>0</v>
      </c>
    </row>
    <row r="373" spans="1:84" ht="20.100000000000001" customHeight="1" x14ac:dyDescent="0.15">
      <c r="A373" s="238">
        <v>370</v>
      </c>
      <c r="B373" s="239">
        <v>370</v>
      </c>
      <c r="C373" s="240" t="str">
        <f t="shared" si="325"/>
        <v>S</v>
      </c>
      <c r="D373" s="241"/>
      <c r="E373" s="242" t="str">
        <f>IF(D373="","",COUNTIF($D$4:D373,D373))</f>
        <v/>
      </c>
      <c r="F373" s="306" t="str">
        <f>IF(D373="","",VLOOKUP(D373,'様式A-2'!$B$10:$E$438,4,0))</f>
        <v/>
      </c>
      <c r="G373" s="242"/>
      <c r="H373" s="242"/>
      <c r="I373" s="242"/>
      <c r="J373" s="242"/>
      <c r="K373" s="242">
        <f t="shared" si="326"/>
        <v>0</v>
      </c>
      <c r="L373" s="342"/>
      <c r="M373" s="342"/>
      <c r="N373" s="342"/>
      <c r="O373" s="342"/>
      <c r="P373" s="384"/>
      <c r="Q373" s="243">
        <f t="shared" si="336"/>
        <v>0</v>
      </c>
      <c r="R373" s="244">
        <f t="shared" si="327"/>
        <v>0</v>
      </c>
      <c r="S373" s="244" t="str">
        <f t="shared" si="328"/>
        <v/>
      </c>
      <c r="T373" s="242"/>
      <c r="U373" s="242" t="str">
        <f t="shared" si="329"/>
        <v/>
      </c>
      <c r="V373" s="242" t="str">
        <f t="shared" si="338"/>
        <v/>
      </c>
      <c r="W373" s="242"/>
      <c r="X373" s="242"/>
      <c r="Y373" s="242" t="str">
        <f t="shared" si="330"/>
        <v/>
      </c>
      <c r="Z373" s="242" t="str">
        <f t="shared" si="331"/>
        <v/>
      </c>
      <c r="AA373" s="242" t="str">
        <f t="shared" si="324"/>
        <v/>
      </c>
      <c r="AB373" s="242" t="str">
        <f t="shared" si="332"/>
        <v/>
      </c>
      <c r="AC373" s="242" t="str">
        <f t="shared" si="337"/>
        <v/>
      </c>
      <c r="AD373" s="242" t="str">
        <f t="shared" si="295"/>
        <v/>
      </c>
      <c r="AE373" s="242" t="str">
        <f t="shared" si="296"/>
        <v/>
      </c>
      <c r="AF373" s="242" t="str">
        <f t="shared" si="297"/>
        <v/>
      </c>
      <c r="AG373" s="242"/>
      <c r="AH373" s="243" t="str">
        <f t="shared" si="334"/>
        <v/>
      </c>
      <c r="AI373" s="243" t="str">
        <f t="shared" si="335"/>
        <v/>
      </c>
      <c r="BG373" s="246">
        <f t="shared" si="298"/>
        <v>0</v>
      </c>
      <c r="BH373" s="243">
        <f t="shared" si="299"/>
        <v>0</v>
      </c>
      <c r="BI373" s="243">
        <f t="shared" si="300"/>
        <v>0</v>
      </c>
      <c r="BJ373" s="243">
        <f t="shared" si="301"/>
        <v>0</v>
      </c>
      <c r="BK373" s="347">
        <f t="shared" si="302"/>
        <v>0</v>
      </c>
      <c r="BL373" s="247">
        <f t="shared" si="303"/>
        <v>0</v>
      </c>
      <c r="BM373" s="244">
        <f t="shared" si="304"/>
        <v>0</v>
      </c>
      <c r="BN373" s="244">
        <f t="shared" si="305"/>
        <v>0</v>
      </c>
      <c r="BO373" s="248">
        <f t="shared" si="306"/>
        <v>0</v>
      </c>
      <c r="BP373" s="249">
        <f t="shared" si="307"/>
        <v>0</v>
      </c>
      <c r="BQ373" s="244">
        <f t="shared" si="308"/>
        <v>0</v>
      </c>
      <c r="BR373" s="244">
        <f t="shared" si="309"/>
        <v>0</v>
      </c>
      <c r="BS373" s="250">
        <f t="shared" si="310"/>
        <v>0</v>
      </c>
      <c r="BT373" s="251" t="str">
        <f t="shared" si="311"/>
        <v/>
      </c>
      <c r="BU373" s="346">
        <f t="shared" si="312"/>
        <v>0</v>
      </c>
      <c r="BV373" s="346">
        <f t="shared" si="313"/>
        <v>0</v>
      </c>
      <c r="BW373" s="346">
        <f t="shared" si="314"/>
        <v>0</v>
      </c>
      <c r="BX373" s="348">
        <f t="shared" si="315"/>
        <v>0</v>
      </c>
      <c r="BY373" s="247">
        <f t="shared" si="316"/>
        <v>0</v>
      </c>
      <c r="BZ373" s="244">
        <f t="shared" si="317"/>
        <v>0</v>
      </c>
      <c r="CA373" s="244">
        <f t="shared" si="318"/>
        <v>0</v>
      </c>
      <c r="CB373" s="248">
        <f t="shared" si="319"/>
        <v>0</v>
      </c>
      <c r="CC373" s="247">
        <f t="shared" si="320"/>
        <v>0</v>
      </c>
      <c r="CD373" s="244">
        <f t="shared" si="321"/>
        <v>0</v>
      </c>
      <c r="CE373" s="244">
        <f t="shared" si="322"/>
        <v>0</v>
      </c>
      <c r="CF373" s="244">
        <f t="shared" si="323"/>
        <v>0</v>
      </c>
    </row>
    <row r="374" spans="1:84" ht="20.100000000000001" customHeight="1" x14ac:dyDescent="0.15">
      <c r="A374" s="238">
        <v>371</v>
      </c>
      <c r="B374" s="239">
        <v>371</v>
      </c>
      <c r="C374" s="240" t="str">
        <f t="shared" si="325"/>
        <v>S</v>
      </c>
      <c r="D374" s="241"/>
      <c r="E374" s="242" t="str">
        <f>IF(D374="","",COUNTIF($D$4:D374,D374))</f>
        <v/>
      </c>
      <c r="F374" s="306" t="str">
        <f>IF(D374="","",VLOOKUP(D374,'様式A-2'!$B$10:$E$438,4,0))</f>
        <v/>
      </c>
      <c r="G374" s="242"/>
      <c r="H374" s="242"/>
      <c r="I374" s="242"/>
      <c r="J374" s="242"/>
      <c r="K374" s="242">
        <f t="shared" si="326"/>
        <v>0</v>
      </c>
      <c r="L374" s="342"/>
      <c r="M374" s="342"/>
      <c r="N374" s="342"/>
      <c r="O374" s="342"/>
      <c r="P374" s="384"/>
      <c r="Q374" s="243">
        <f t="shared" si="336"/>
        <v>0</v>
      </c>
      <c r="R374" s="244">
        <f t="shared" si="327"/>
        <v>0</v>
      </c>
      <c r="S374" s="244" t="str">
        <f t="shared" si="328"/>
        <v/>
      </c>
      <c r="T374" s="242"/>
      <c r="U374" s="242" t="str">
        <f t="shared" si="329"/>
        <v/>
      </c>
      <c r="V374" s="242" t="str">
        <f t="shared" si="338"/>
        <v/>
      </c>
      <c r="W374" s="242"/>
      <c r="X374" s="242"/>
      <c r="Y374" s="242" t="str">
        <f t="shared" si="330"/>
        <v/>
      </c>
      <c r="Z374" s="242" t="str">
        <f t="shared" si="331"/>
        <v/>
      </c>
      <c r="AA374" s="242" t="str">
        <f t="shared" si="324"/>
        <v/>
      </c>
      <c r="AB374" s="242" t="str">
        <f t="shared" si="332"/>
        <v/>
      </c>
      <c r="AC374" s="242" t="str">
        <f t="shared" si="337"/>
        <v/>
      </c>
      <c r="AD374" s="242" t="str">
        <f t="shared" si="295"/>
        <v/>
      </c>
      <c r="AE374" s="242" t="str">
        <f t="shared" si="296"/>
        <v/>
      </c>
      <c r="AF374" s="242" t="str">
        <f t="shared" si="297"/>
        <v/>
      </c>
      <c r="AG374" s="242"/>
      <c r="AH374" s="243" t="str">
        <f t="shared" si="334"/>
        <v/>
      </c>
      <c r="AI374" s="243" t="str">
        <f t="shared" si="335"/>
        <v/>
      </c>
      <c r="BG374" s="246">
        <f t="shared" si="298"/>
        <v>0</v>
      </c>
      <c r="BH374" s="243">
        <f t="shared" si="299"/>
        <v>0</v>
      </c>
      <c r="BI374" s="243">
        <f t="shared" si="300"/>
        <v>0</v>
      </c>
      <c r="BJ374" s="243">
        <f t="shared" si="301"/>
        <v>0</v>
      </c>
      <c r="BK374" s="347">
        <f t="shared" si="302"/>
        <v>0</v>
      </c>
      <c r="BL374" s="247">
        <f t="shared" si="303"/>
        <v>0</v>
      </c>
      <c r="BM374" s="244">
        <f t="shared" si="304"/>
        <v>0</v>
      </c>
      <c r="BN374" s="244">
        <f t="shared" si="305"/>
        <v>0</v>
      </c>
      <c r="BO374" s="248">
        <f t="shared" si="306"/>
        <v>0</v>
      </c>
      <c r="BP374" s="249">
        <f t="shared" si="307"/>
        <v>0</v>
      </c>
      <c r="BQ374" s="244">
        <f t="shared" si="308"/>
        <v>0</v>
      </c>
      <c r="BR374" s="244">
        <f t="shared" si="309"/>
        <v>0</v>
      </c>
      <c r="BS374" s="250">
        <f t="shared" si="310"/>
        <v>0</v>
      </c>
      <c r="BT374" s="251" t="str">
        <f t="shared" si="311"/>
        <v/>
      </c>
      <c r="BU374" s="346">
        <f t="shared" si="312"/>
        <v>0</v>
      </c>
      <c r="BV374" s="346">
        <f t="shared" si="313"/>
        <v>0</v>
      </c>
      <c r="BW374" s="346">
        <f t="shared" si="314"/>
        <v>0</v>
      </c>
      <c r="BX374" s="348">
        <f t="shared" si="315"/>
        <v>0</v>
      </c>
      <c r="BY374" s="247">
        <f t="shared" si="316"/>
        <v>0</v>
      </c>
      <c r="BZ374" s="244">
        <f t="shared" si="317"/>
        <v>0</v>
      </c>
      <c r="CA374" s="244">
        <f t="shared" si="318"/>
        <v>0</v>
      </c>
      <c r="CB374" s="248">
        <f t="shared" si="319"/>
        <v>0</v>
      </c>
      <c r="CC374" s="247">
        <f t="shared" si="320"/>
        <v>0</v>
      </c>
      <c r="CD374" s="244">
        <f t="shared" si="321"/>
        <v>0</v>
      </c>
      <c r="CE374" s="244">
        <f t="shared" si="322"/>
        <v>0</v>
      </c>
      <c r="CF374" s="244">
        <f t="shared" si="323"/>
        <v>0</v>
      </c>
    </row>
    <row r="375" spans="1:84" ht="20.100000000000001" customHeight="1" x14ac:dyDescent="0.15">
      <c r="A375" s="238">
        <v>372</v>
      </c>
      <c r="B375" s="239">
        <v>372</v>
      </c>
      <c r="C375" s="240" t="str">
        <f t="shared" si="325"/>
        <v>S</v>
      </c>
      <c r="D375" s="241"/>
      <c r="E375" s="242" t="str">
        <f>IF(D375="","",COUNTIF($D$4:D375,D375))</f>
        <v/>
      </c>
      <c r="F375" s="306" t="str">
        <f>IF(D375="","",VLOOKUP(D375,'様式A-2'!$B$10:$E$438,4,0))</f>
        <v/>
      </c>
      <c r="G375" s="242"/>
      <c r="H375" s="242"/>
      <c r="I375" s="242"/>
      <c r="J375" s="242"/>
      <c r="K375" s="242">
        <f t="shared" si="326"/>
        <v>0</v>
      </c>
      <c r="L375" s="342"/>
      <c r="M375" s="342"/>
      <c r="N375" s="342"/>
      <c r="O375" s="342"/>
      <c r="P375" s="384"/>
      <c r="Q375" s="243">
        <f t="shared" si="336"/>
        <v>0</v>
      </c>
      <c r="R375" s="244">
        <f t="shared" si="327"/>
        <v>0</v>
      </c>
      <c r="S375" s="244" t="str">
        <f t="shared" si="328"/>
        <v/>
      </c>
      <c r="T375" s="242"/>
      <c r="U375" s="242" t="str">
        <f t="shared" si="329"/>
        <v/>
      </c>
      <c r="V375" s="242" t="str">
        <f t="shared" si="338"/>
        <v/>
      </c>
      <c r="W375" s="242"/>
      <c r="X375" s="242"/>
      <c r="Y375" s="242" t="str">
        <f t="shared" si="330"/>
        <v/>
      </c>
      <c r="Z375" s="242" t="str">
        <f t="shared" si="331"/>
        <v/>
      </c>
      <c r="AA375" s="242" t="str">
        <f t="shared" si="324"/>
        <v/>
      </c>
      <c r="AB375" s="242" t="str">
        <f t="shared" si="332"/>
        <v/>
      </c>
      <c r="AC375" s="242" t="str">
        <f t="shared" si="337"/>
        <v/>
      </c>
      <c r="AD375" s="242" t="str">
        <f t="shared" si="295"/>
        <v/>
      </c>
      <c r="AE375" s="242" t="str">
        <f t="shared" si="296"/>
        <v/>
      </c>
      <c r="AF375" s="242" t="str">
        <f t="shared" si="297"/>
        <v/>
      </c>
      <c r="AG375" s="242"/>
      <c r="AH375" s="243" t="str">
        <f t="shared" si="334"/>
        <v/>
      </c>
      <c r="AI375" s="243" t="str">
        <f t="shared" si="335"/>
        <v/>
      </c>
      <c r="BG375" s="246">
        <f t="shared" si="298"/>
        <v>0</v>
      </c>
      <c r="BH375" s="243">
        <f t="shared" si="299"/>
        <v>0</v>
      </c>
      <c r="BI375" s="243">
        <f t="shared" si="300"/>
        <v>0</v>
      </c>
      <c r="BJ375" s="243">
        <f t="shared" si="301"/>
        <v>0</v>
      </c>
      <c r="BK375" s="347">
        <f t="shared" si="302"/>
        <v>0</v>
      </c>
      <c r="BL375" s="247">
        <f t="shared" si="303"/>
        <v>0</v>
      </c>
      <c r="BM375" s="244">
        <f t="shared" si="304"/>
        <v>0</v>
      </c>
      <c r="BN375" s="244">
        <f t="shared" si="305"/>
        <v>0</v>
      </c>
      <c r="BO375" s="248">
        <f t="shared" si="306"/>
        <v>0</v>
      </c>
      <c r="BP375" s="249">
        <f t="shared" si="307"/>
        <v>0</v>
      </c>
      <c r="BQ375" s="244">
        <f t="shared" si="308"/>
        <v>0</v>
      </c>
      <c r="BR375" s="244">
        <f t="shared" si="309"/>
        <v>0</v>
      </c>
      <c r="BS375" s="250">
        <f t="shared" si="310"/>
        <v>0</v>
      </c>
      <c r="BT375" s="251" t="str">
        <f t="shared" si="311"/>
        <v/>
      </c>
      <c r="BU375" s="346">
        <f t="shared" si="312"/>
        <v>0</v>
      </c>
      <c r="BV375" s="346">
        <f t="shared" si="313"/>
        <v>0</v>
      </c>
      <c r="BW375" s="346">
        <f t="shared" si="314"/>
        <v>0</v>
      </c>
      <c r="BX375" s="348">
        <f t="shared" si="315"/>
        <v>0</v>
      </c>
      <c r="BY375" s="247">
        <f t="shared" si="316"/>
        <v>0</v>
      </c>
      <c r="BZ375" s="244">
        <f t="shared" si="317"/>
        <v>0</v>
      </c>
      <c r="CA375" s="244">
        <f t="shared" si="318"/>
        <v>0</v>
      </c>
      <c r="CB375" s="248">
        <f t="shared" si="319"/>
        <v>0</v>
      </c>
      <c r="CC375" s="247">
        <f t="shared" si="320"/>
        <v>0</v>
      </c>
      <c r="CD375" s="244">
        <f t="shared" si="321"/>
        <v>0</v>
      </c>
      <c r="CE375" s="244">
        <f t="shared" si="322"/>
        <v>0</v>
      </c>
      <c r="CF375" s="244">
        <f t="shared" si="323"/>
        <v>0</v>
      </c>
    </row>
    <row r="376" spans="1:84" ht="20.100000000000001" customHeight="1" x14ac:dyDescent="0.15">
      <c r="A376" s="238">
        <v>373</v>
      </c>
      <c r="B376" s="239">
        <v>373</v>
      </c>
      <c r="C376" s="240" t="str">
        <f t="shared" si="325"/>
        <v>S</v>
      </c>
      <c r="D376" s="241"/>
      <c r="E376" s="242" t="str">
        <f>IF(D376="","",COUNTIF($D$4:D376,D376))</f>
        <v/>
      </c>
      <c r="F376" s="306" t="str">
        <f>IF(D376="","",VLOOKUP(D376,'様式A-2'!$B$10:$E$438,4,0))</f>
        <v/>
      </c>
      <c r="G376" s="242"/>
      <c r="H376" s="242"/>
      <c r="I376" s="242"/>
      <c r="J376" s="242"/>
      <c r="K376" s="242">
        <f t="shared" si="326"/>
        <v>0</v>
      </c>
      <c r="L376" s="342"/>
      <c r="M376" s="342"/>
      <c r="N376" s="342"/>
      <c r="O376" s="342"/>
      <c r="P376" s="384"/>
      <c r="Q376" s="243">
        <f t="shared" si="336"/>
        <v>0</v>
      </c>
      <c r="R376" s="244">
        <f t="shared" si="327"/>
        <v>0</v>
      </c>
      <c r="S376" s="244" t="str">
        <f t="shared" si="328"/>
        <v/>
      </c>
      <c r="T376" s="242"/>
      <c r="U376" s="242" t="str">
        <f t="shared" si="329"/>
        <v/>
      </c>
      <c r="V376" s="242" t="str">
        <f t="shared" si="338"/>
        <v/>
      </c>
      <c r="W376" s="242"/>
      <c r="X376" s="242"/>
      <c r="Y376" s="242" t="str">
        <f t="shared" si="330"/>
        <v/>
      </c>
      <c r="Z376" s="242" t="str">
        <f t="shared" si="331"/>
        <v/>
      </c>
      <c r="AA376" s="242" t="str">
        <f t="shared" si="324"/>
        <v/>
      </c>
      <c r="AB376" s="242" t="str">
        <f t="shared" si="332"/>
        <v/>
      </c>
      <c r="AC376" s="242" t="str">
        <f t="shared" si="337"/>
        <v/>
      </c>
      <c r="AD376" s="242" t="str">
        <f t="shared" si="295"/>
        <v/>
      </c>
      <c r="AE376" s="242" t="str">
        <f t="shared" si="296"/>
        <v/>
      </c>
      <c r="AF376" s="242" t="str">
        <f t="shared" si="297"/>
        <v/>
      </c>
      <c r="AG376" s="242"/>
      <c r="AH376" s="243" t="str">
        <f t="shared" si="334"/>
        <v/>
      </c>
      <c r="AI376" s="243" t="str">
        <f t="shared" si="335"/>
        <v/>
      </c>
      <c r="BG376" s="246">
        <f t="shared" si="298"/>
        <v>0</v>
      </c>
      <c r="BH376" s="243">
        <f t="shared" si="299"/>
        <v>0</v>
      </c>
      <c r="BI376" s="243">
        <f t="shared" si="300"/>
        <v>0</v>
      </c>
      <c r="BJ376" s="243">
        <f t="shared" si="301"/>
        <v>0</v>
      </c>
      <c r="BK376" s="347">
        <f t="shared" si="302"/>
        <v>0</v>
      </c>
      <c r="BL376" s="247">
        <f t="shared" si="303"/>
        <v>0</v>
      </c>
      <c r="BM376" s="244">
        <f t="shared" si="304"/>
        <v>0</v>
      </c>
      <c r="BN376" s="244">
        <f t="shared" si="305"/>
        <v>0</v>
      </c>
      <c r="BO376" s="248">
        <f t="shared" si="306"/>
        <v>0</v>
      </c>
      <c r="BP376" s="249">
        <f t="shared" si="307"/>
        <v>0</v>
      </c>
      <c r="BQ376" s="244">
        <f t="shared" si="308"/>
        <v>0</v>
      </c>
      <c r="BR376" s="244">
        <f t="shared" si="309"/>
        <v>0</v>
      </c>
      <c r="BS376" s="250">
        <f t="shared" si="310"/>
        <v>0</v>
      </c>
      <c r="BT376" s="251" t="str">
        <f t="shared" si="311"/>
        <v/>
      </c>
      <c r="BU376" s="346">
        <f t="shared" si="312"/>
        <v>0</v>
      </c>
      <c r="BV376" s="346">
        <f t="shared" si="313"/>
        <v>0</v>
      </c>
      <c r="BW376" s="346">
        <f t="shared" si="314"/>
        <v>0</v>
      </c>
      <c r="BX376" s="348">
        <f t="shared" si="315"/>
        <v>0</v>
      </c>
      <c r="BY376" s="247">
        <f t="shared" si="316"/>
        <v>0</v>
      </c>
      <c r="BZ376" s="244">
        <f t="shared" si="317"/>
        <v>0</v>
      </c>
      <c r="CA376" s="244">
        <f t="shared" si="318"/>
        <v>0</v>
      </c>
      <c r="CB376" s="248">
        <f t="shared" si="319"/>
        <v>0</v>
      </c>
      <c r="CC376" s="247">
        <f t="shared" si="320"/>
        <v>0</v>
      </c>
      <c r="CD376" s="244">
        <f t="shared" si="321"/>
        <v>0</v>
      </c>
      <c r="CE376" s="244">
        <f t="shared" si="322"/>
        <v>0</v>
      </c>
      <c r="CF376" s="244">
        <f t="shared" si="323"/>
        <v>0</v>
      </c>
    </row>
    <row r="377" spans="1:84" ht="20.100000000000001" customHeight="1" x14ac:dyDescent="0.15">
      <c r="A377" s="238">
        <v>374</v>
      </c>
      <c r="B377" s="239">
        <v>374</v>
      </c>
      <c r="C377" s="240" t="str">
        <f t="shared" si="325"/>
        <v>S</v>
      </c>
      <c r="D377" s="241"/>
      <c r="E377" s="242" t="str">
        <f>IF(D377="","",COUNTIF($D$4:D377,D377))</f>
        <v/>
      </c>
      <c r="F377" s="306" t="str">
        <f>IF(D377="","",VLOOKUP(D377,'様式A-2'!$B$10:$E$438,4,0))</f>
        <v/>
      </c>
      <c r="G377" s="242"/>
      <c r="H377" s="242"/>
      <c r="I377" s="242"/>
      <c r="J377" s="242"/>
      <c r="K377" s="242">
        <f t="shared" si="326"/>
        <v>0</v>
      </c>
      <c r="L377" s="342"/>
      <c r="M377" s="342"/>
      <c r="N377" s="342"/>
      <c r="O377" s="342"/>
      <c r="P377" s="384"/>
      <c r="Q377" s="243">
        <f t="shared" si="336"/>
        <v>0</v>
      </c>
      <c r="R377" s="244">
        <f t="shared" si="327"/>
        <v>0</v>
      </c>
      <c r="S377" s="244" t="str">
        <f t="shared" si="328"/>
        <v/>
      </c>
      <c r="T377" s="242"/>
      <c r="U377" s="242" t="str">
        <f t="shared" si="329"/>
        <v/>
      </c>
      <c r="V377" s="242" t="str">
        <f t="shared" si="338"/>
        <v/>
      </c>
      <c r="W377" s="242"/>
      <c r="X377" s="242"/>
      <c r="Y377" s="242" t="str">
        <f t="shared" si="330"/>
        <v/>
      </c>
      <c r="Z377" s="242" t="str">
        <f t="shared" si="331"/>
        <v/>
      </c>
      <c r="AA377" s="242" t="str">
        <f t="shared" si="324"/>
        <v/>
      </c>
      <c r="AB377" s="242" t="str">
        <f t="shared" si="332"/>
        <v/>
      </c>
      <c r="AC377" s="242" t="str">
        <f t="shared" si="337"/>
        <v/>
      </c>
      <c r="AD377" s="242" t="str">
        <f t="shared" si="295"/>
        <v/>
      </c>
      <c r="AE377" s="242" t="str">
        <f t="shared" si="296"/>
        <v/>
      </c>
      <c r="AF377" s="242" t="str">
        <f t="shared" si="297"/>
        <v/>
      </c>
      <c r="AG377" s="242"/>
      <c r="AH377" s="243" t="str">
        <f t="shared" si="334"/>
        <v/>
      </c>
      <c r="AI377" s="243" t="str">
        <f t="shared" si="335"/>
        <v/>
      </c>
      <c r="BG377" s="246">
        <f t="shared" si="298"/>
        <v>0</v>
      </c>
      <c r="BH377" s="243">
        <f t="shared" si="299"/>
        <v>0</v>
      </c>
      <c r="BI377" s="243">
        <f t="shared" si="300"/>
        <v>0</v>
      </c>
      <c r="BJ377" s="243">
        <f t="shared" si="301"/>
        <v>0</v>
      </c>
      <c r="BK377" s="347">
        <f t="shared" si="302"/>
        <v>0</v>
      </c>
      <c r="BL377" s="247">
        <f t="shared" si="303"/>
        <v>0</v>
      </c>
      <c r="BM377" s="244">
        <f t="shared" si="304"/>
        <v>0</v>
      </c>
      <c r="BN377" s="244">
        <f t="shared" si="305"/>
        <v>0</v>
      </c>
      <c r="BO377" s="248">
        <f t="shared" si="306"/>
        <v>0</v>
      </c>
      <c r="BP377" s="249">
        <f t="shared" si="307"/>
        <v>0</v>
      </c>
      <c r="BQ377" s="244">
        <f t="shared" si="308"/>
        <v>0</v>
      </c>
      <c r="BR377" s="244">
        <f t="shared" si="309"/>
        <v>0</v>
      </c>
      <c r="BS377" s="250">
        <f t="shared" si="310"/>
        <v>0</v>
      </c>
      <c r="BT377" s="251" t="str">
        <f t="shared" si="311"/>
        <v/>
      </c>
      <c r="BU377" s="346">
        <f t="shared" si="312"/>
        <v>0</v>
      </c>
      <c r="BV377" s="346">
        <f t="shared" si="313"/>
        <v>0</v>
      </c>
      <c r="BW377" s="346">
        <f t="shared" si="314"/>
        <v>0</v>
      </c>
      <c r="BX377" s="348">
        <f t="shared" si="315"/>
        <v>0</v>
      </c>
      <c r="BY377" s="247">
        <f t="shared" si="316"/>
        <v>0</v>
      </c>
      <c r="BZ377" s="244">
        <f t="shared" si="317"/>
        <v>0</v>
      </c>
      <c r="CA377" s="244">
        <f t="shared" si="318"/>
        <v>0</v>
      </c>
      <c r="CB377" s="248">
        <f t="shared" si="319"/>
        <v>0</v>
      </c>
      <c r="CC377" s="247">
        <f t="shared" si="320"/>
        <v>0</v>
      </c>
      <c r="CD377" s="244">
        <f t="shared" si="321"/>
        <v>0</v>
      </c>
      <c r="CE377" s="244">
        <f t="shared" si="322"/>
        <v>0</v>
      </c>
      <c r="CF377" s="244">
        <f t="shared" si="323"/>
        <v>0</v>
      </c>
    </row>
    <row r="378" spans="1:84" ht="20.100000000000001" customHeight="1" x14ac:dyDescent="0.15">
      <c r="A378" s="238">
        <v>375</v>
      </c>
      <c r="B378" s="239">
        <v>375</v>
      </c>
      <c r="C378" s="240" t="str">
        <f t="shared" si="325"/>
        <v>S</v>
      </c>
      <c r="D378" s="241"/>
      <c r="E378" s="242" t="str">
        <f>IF(D378="","",COUNTIF($D$4:D378,D378))</f>
        <v/>
      </c>
      <c r="F378" s="306" t="str">
        <f>IF(D378="","",VLOOKUP(D378,'様式A-2'!$B$10:$E$438,4,0))</f>
        <v/>
      </c>
      <c r="G378" s="242"/>
      <c r="H378" s="242"/>
      <c r="I378" s="242"/>
      <c r="J378" s="242"/>
      <c r="K378" s="242">
        <f t="shared" si="326"/>
        <v>0</v>
      </c>
      <c r="L378" s="342"/>
      <c r="M378" s="342"/>
      <c r="N378" s="342"/>
      <c r="O378" s="342"/>
      <c r="P378" s="384"/>
      <c r="Q378" s="243">
        <f t="shared" si="336"/>
        <v>0</v>
      </c>
      <c r="R378" s="244">
        <f t="shared" si="327"/>
        <v>0</v>
      </c>
      <c r="S378" s="244" t="str">
        <f t="shared" si="328"/>
        <v/>
      </c>
      <c r="T378" s="242"/>
      <c r="U378" s="242" t="str">
        <f t="shared" si="329"/>
        <v/>
      </c>
      <c r="V378" s="242" t="str">
        <f t="shared" si="338"/>
        <v/>
      </c>
      <c r="W378" s="242"/>
      <c r="X378" s="242"/>
      <c r="Y378" s="242" t="str">
        <f t="shared" si="330"/>
        <v/>
      </c>
      <c r="Z378" s="242" t="str">
        <f t="shared" si="331"/>
        <v/>
      </c>
      <c r="AA378" s="242" t="str">
        <f t="shared" si="324"/>
        <v/>
      </c>
      <c r="AB378" s="242" t="str">
        <f t="shared" si="332"/>
        <v/>
      </c>
      <c r="AC378" s="242" t="str">
        <f t="shared" si="337"/>
        <v/>
      </c>
      <c r="AD378" s="242" t="str">
        <f t="shared" ref="AD378:AD441" si="339">IF(D378="","",IF(P378="叩き落し",P378,IF(T378="新規確認","－",INDEX($AM$4:$AQ$38,MATCH(K378,$AL$4:$AL$38,0),MATCH(X378,$AM$3:$AQ$3,0)))))</f>
        <v/>
      </c>
      <c r="AE378" s="242" t="str">
        <f t="shared" ref="AE378:AE441" si="340">IF(D378="","",INDEX($AT$4:$AX$38,MATCH(K378,$AS$4:$AS$38,0),MATCH(X378,$AT$3:$AX$3,0)))</f>
        <v/>
      </c>
      <c r="AF378" s="242" t="str">
        <f t="shared" ref="AF378:AF441" si="341">IF(D378="","",INDEX($BA$4:$BE$38,MATCH(K378,$AZ$4:$AZ$38,0),MATCH(X378,$BA$3:$BE$3,0)))</f>
        <v/>
      </c>
      <c r="AG378" s="242"/>
      <c r="AH378" s="243" t="str">
        <f t="shared" si="334"/>
        <v/>
      </c>
      <c r="AI378" s="243" t="str">
        <f t="shared" si="335"/>
        <v/>
      </c>
      <c r="BG378" s="246">
        <f t="shared" si="298"/>
        <v>0</v>
      </c>
      <c r="BH378" s="243">
        <f t="shared" si="299"/>
        <v>0</v>
      </c>
      <c r="BI378" s="243">
        <f t="shared" si="300"/>
        <v>0</v>
      </c>
      <c r="BJ378" s="243">
        <f t="shared" si="301"/>
        <v>0</v>
      </c>
      <c r="BK378" s="347">
        <f t="shared" si="302"/>
        <v>0</v>
      </c>
      <c r="BL378" s="247">
        <f t="shared" si="303"/>
        <v>0</v>
      </c>
      <c r="BM378" s="244">
        <f t="shared" si="304"/>
        <v>0</v>
      </c>
      <c r="BN378" s="244">
        <f t="shared" si="305"/>
        <v>0</v>
      </c>
      <c r="BO378" s="248">
        <f t="shared" si="306"/>
        <v>0</v>
      </c>
      <c r="BP378" s="249">
        <f t="shared" si="307"/>
        <v>0</v>
      </c>
      <c r="BQ378" s="244">
        <f t="shared" si="308"/>
        <v>0</v>
      </c>
      <c r="BR378" s="244">
        <f t="shared" si="309"/>
        <v>0</v>
      </c>
      <c r="BS378" s="250">
        <f t="shared" si="310"/>
        <v>0</v>
      </c>
      <c r="BT378" s="251" t="str">
        <f t="shared" si="311"/>
        <v/>
      </c>
      <c r="BU378" s="346">
        <f t="shared" si="312"/>
        <v>0</v>
      </c>
      <c r="BV378" s="346">
        <f t="shared" si="313"/>
        <v>0</v>
      </c>
      <c r="BW378" s="346">
        <f t="shared" si="314"/>
        <v>0</v>
      </c>
      <c r="BX378" s="348">
        <f t="shared" si="315"/>
        <v>0</v>
      </c>
      <c r="BY378" s="247">
        <f t="shared" si="316"/>
        <v>0</v>
      </c>
      <c r="BZ378" s="244">
        <f t="shared" si="317"/>
        <v>0</v>
      </c>
      <c r="CA378" s="244">
        <f t="shared" si="318"/>
        <v>0</v>
      </c>
      <c r="CB378" s="248">
        <f t="shared" si="319"/>
        <v>0</v>
      </c>
      <c r="CC378" s="247">
        <f t="shared" si="320"/>
        <v>0</v>
      </c>
      <c r="CD378" s="244">
        <f t="shared" si="321"/>
        <v>0</v>
      </c>
      <c r="CE378" s="244">
        <f t="shared" si="322"/>
        <v>0</v>
      </c>
      <c r="CF378" s="244">
        <f t="shared" si="323"/>
        <v>0</v>
      </c>
    </row>
    <row r="379" spans="1:84" ht="20.100000000000001" customHeight="1" x14ac:dyDescent="0.15">
      <c r="A379" s="238">
        <v>376</v>
      </c>
      <c r="B379" s="239">
        <v>376</v>
      </c>
      <c r="C379" s="240" t="str">
        <f t="shared" si="325"/>
        <v>S</v>
      </c>
      <c r="D379" s="241"/>
      <c r="E379" s="242" t="str">
        <f>IF(D379="","",COUNTIF($D$4:D379,D379))</f>
        <v/>
      </c>
      <c r="F379" s="306" t="str">
        <f>IF(D379="","",VLOOKUP(D379,'様式A-2'!$B$10:$E$438,4,0))</f>
        <v/>
      </c>
      <c r="G379" s="242"/>
      <c r="H379" s="242"/>
      <c r="I379" s="242"/>
      <c r="J379" s="242"/>
      <c r="K379" s="242">
        <f t="shared" si="326"/>
        <v>0</v>
      </c>
      <c r="L379" s="342"/>
      <c r="M379" s="342"/>
      <c r="N379" s="342"/>
      <c r="O379" s="342"/>
      <c r="P379" s="384"/>
      <c r="Q379" s="243">
        <f t="shared" si="336"/>
        <v>0</v>
      </c>
      <c r="R379" s="244">
        <f t="shared" si="327"/>
        <v>0</v>
      </c>
      <c r="S379" s="244" t="str">
        <f t="shared" si="328"/>
        <v/>
      </c>
      <c r="T379" s="242"/>
      <c r="U379" s="242" t="str">
        <f t="shared" si="329"/>
        <v/>
      </c>
      <c r="V379" s="242" t="str">
        <f t="shared" si="338"/>
        <v/>
      </c>
      <c r="W379" s="242"/>
      <c r="X379" s="242"/>
      <c r="Y379" s="242" t="str">
        <f t="shared" si="330"/>
        <v/>
      </c>
      <c r="Z379" s="242" t="str">
        <f t="shared" si="331"/>
        <v/>
      </c>
      <c r="AA379" s="242" t="str">
        <f t="shared" si="324"/>
        <v/>
      </c>
      <c r="AB379" s="242" t="str">
        <f t="shared" si="332"/>
        <v/>
      </c>
      <c r="AC379" s="242" t="str">
        <f t="shared" si="337"/>
        <v/>
      </c>
      <c r="AD379" s="242" t="str">
        <f t="shared" si="339"/>
        <v/>
      </c>
      <c r="AE379" s="242" t="str">
        <f t="shared" si="340"/>
        <v/>
      </c>
      <c r="AF379" s="242" t="str">
        <f t="shared" si="341"/>
        <v/>
      </c>
      <c r="AG379" s="242"/>
      <c r="AH379" s="243" t="str">
        <f t="shared" si="334"/>
        <v/>
      </c>
      <c r="AI379" s="243" t="str">
        <f t="shared" si="335"/>
        <v/>
      </c>
      <c r="BG379" s="246">
        <f t="shared" si="298"/>
        <v>0</v>
      </c>
      <c r="BH379" s="243">
        <f t="shared" si="299"/>
        <v>0</v>
      </c>
      <c r="BI379" s="243">
        <f t="shared" si="300"/>
        <v>0</v>
      </c>
      <c r="BJ379" s="243">
        <f t="shared" si="301"/>
        <v>0</v>
      </c>
      <c r="BK379" s="347">
        <f t="shared" si="302"/>
        <v>0</v>
      </c>
      <c r="BL379" s="247">
        <f t="shared" si="303"/>
        <v>0</v>
      </c>
      <c r="BM379" s="244">
        <f t="shared" si="304"/>
        <v>0</v>
      </c>
      <c r="BN379" s="244">
        <f t="shared" si="305"/>
        <v>0</v>
      </c>
      <c r="BO379" s="248">
        <f t="shared" si="306"/>
        <v>0</v>
      </c>
      <c r="BP379" s="249">
        <f t="shared" si="307"/>
        <v>0</v>
      </c>
      <c r="BQ379" s="244">
        <f t="shared" si="308"/>
        <v>0</v>
      </c>
      <c r="BR379" s="244">
        <f t="shared" si="309"/>
        <v>0</v>
      </c>
      <c r="BS379" s="250">
        <f t="shared" si="310"/>
        <v>0</v>
      </c>
      <c r="BT379" s="251" t="str">
        <f t="shared" si="311"/>
        <v/>
      </c>
      <c r="BU379" s="346">
        <f t="shared" si="312"/>
        <v>0</v>
      </c>
      <c r="BV379" s="346">
        <f t="shared" si="313"/>
        <v>0</v>
      </c>
      <c r="BW379" s="346">
        <f t="shared" si="314"/>
        <v>0</v>
      </c>
      <c r="BX379" s="348">
        <f t="shared" si="315"/>
        <v>0</v>
      </c>
      <c r="BY379" s="247">
        <f t="shared" si="316"/>
        <v>0</v>
      </c>
      <c r="BZ379" s="244">
        <f t="shared" si="317"/>
        <v>0</v>
      </c>
      <c r="CA379" s="244">
        <f t="shared" si="318"/>
        <v>0</v>
      </c>
      <c r="CB379" s="248">
        <f t="shared" si="319"/>
        <v>0</v>
      </c>
      <c r="CC379" s="247">
        <f t="shared" si="320"/>
        <v>0</v>
      </c>
      <c r="CD379" s="244">
        <f t="shared" si="321"/>
        <v>0</v>
      </c>
      <c r="CE379" s="244">
        <f t="shared" si="322"/>
        <v>0</v>
      </c>
      <c r="CF379" s="244">
        <f t="shared" si="323"/>
        <v>0</v>
      </c>
    </row>
    <row r="380" spans="1:84" ht="20.100000000000001" customHeight="1" x14ac:dyDescent="0.15">
      <c r="A380" s="238">
        <v>377</v>
      </c>
      <c r="B380" s="239">
        <v>377</v>
      </c>
      <c r="C380" s="240" t="str">
        <f t="shared" si="325"/>
        <v>S</v>
      </c>
      <c r="D380" s="241"/>
      <c r="E380" s="242" t="str">
        <f>IF(D380="","",COUNTIF($D$4:D380,D380))</f>
        <v/>
      </c>
      <c r="F380" s="306" t="str">
        <f>IF(D380="","",VLOOKUP(D380,'様式A-2'!$B$10:$E$438,4,0))</f>
        <v/>
      </c>
      <c r="G380" s="242"/>
      <c r="H380" s="242"/>
      <c r="I380" s="242"/>
      <c r="J380" s="242"/>
      <c r="K380" s="242">
        <f t="shared" si="326"/>
        <v>0</v>
      </c>
      <c r="L380" s="342"/>
      <c r="M380" s="342"/>
      <c r="N380" s="342"/>
      <c r="O380" s="342"/>
      <c r="P380" s="384"/>
      <c r="Q380" s="243">
        <f t="shared" si="336"/>
        <v>0</v>
      </c>
      <c r="R380" s="244">
        <f t="shared" si="327"/>
        <v>0</v>
      </c>
      <c r="S380" s="244" t="str">
        <f t="shared" si="328"/>
        <v/>
      </c>
      <c r="T380" s="242"/>
      <c r="U380" s="242" t="str">
        <f t="shared" si="329"/>
        <v/>
      </c>
      <c r="V380" s="242" t="str">
        <f t="shared" si="338"/>
        <v/>
      </c>
      <c r="W380" s="242"/>
      <c r="X380" s="242"/>
      <c r="Y380" s="242" t="str">
        <f t="shared" si="330"/>
        <v/>
      </c>
      <c r="Z380" s="242" t="str">
        <f t="shared" si="331"/>
        <v/>
      </c>
      <c r="AA380" s="242" t="str">
        <f t="shared" si="324"/>
        <v/>
      </c>
      <c r="AB380" s="242" t="str">
        <f t="shared" si="332"/>
        <v/>
      </c>
      <c r="AC380" s="242" t="str">
        <f t="shared" si="337"/>
        <v/>
      </c>
      <c r="AD380" s="242" t="str">
        <f t="shared" si="339"/>
        <v/>
      </c>
      <c r="AE380" s="242" t="str">
        <f t="shared" si="340"/>
        <v/>
      </c>
      <c r="AF380" s="242" t="str">
        <f t="shared" si="341"/>
        <v/>
      </c>
      <c r="AG380" s="242"/>
      <c r="AH380" s="243" t="str">
        <f t="shared" si="334"/>
        <v/>
      </c>
      <c r="AI380" s="243" t="str">
        <f t="shared" si="335"/>
        <v/>
      </c>
      <c r="BG380" s="246">
        <f t="shared" si="298"/>
        <v>0</v>
      </c>
      <c r="BH380" s="243">
        <f t="shared" si="299"/>
        <v>0</v>
      </c>
      <c r="BI380" s="243">
        <f t="shared" si="300"/>
        <v>0</v>
      </c>
      <c r="BJ380" s="243">
        <f t="shared" si="301"/>
        <v>0</v>
      </c>
      <c r="BK380" s="347">
        <f t="shared" si="302"/>
        <v>0</v>
      </c>
      <c r="BL380" s="247">
        <f t="shared" si="303"/>
        <v>0</v>
      </c>
      <c r="BM380" s="244">
        <f t="shared" si="304"/>
        <v>0</v>
      </c>
      <c r="BN380" s="244">
        <f t="shared" si="305"/>
        <v>0</v>
      </c>
      <c r="BO380" s="248">
        <f t="shared" si="306"/>
        <v>0</v>
      </c>
      <c r="BP380" s="249">
        <f t="shared" si="307"/>
        <v>0</v>
      </c>
      <c r="BQ380" s="244">
        <f t="shared" si="308"/>
        <v>0</v>
      </c>
      <c r="BR380" s="244">
        <f t="shared" si="309"/>
        <v>0</v>
      </c>
      <c r="BS380" s="250">
        <f t="shared" si="310"/>
        <v>0</v>
      </c>
      <c r="BT380" s="251" t="str">
        <f t="shared" si="311"/>
        <v/>
      </c>
      <c r="BU380" s="346">
        <f t="shared" si="312"/>
        <v>0</v>
      </c>
      <c r="BV380" s="346">
        <f t="shared" si="313"/>
        <v>0</v>
      </c>
      <c r="BW380" s="346">
        <f t="shared" si="314"/>
        <v>0</v>
      </c>
      <c r="BX380" s="348">
        <f t="shared" si="315"/>
        <v>0</v>
      </c>
      <c r="BY380" s="247">
        <f t="shared" si="316"/>
        <v>0</v>
      </c>
      <c r="BZ380" s="244">
        <f t="shared" si="317"/>
        <v>0</v>
      </c>
      <c r="CA380" s="244">
        <f t="shared" si="318"/>
        <v>0</v>
      </c>
      <c r="CB380" s="248">
        <f t="shared" si="319"/>
        <v>0</v>
      </c>
      <c r="CC380" s="247">
        <f t="shared" si="320"/>
        <v>0</v>
      </c>
      <c r="CD380" s="244">
        <f t="shared" si="321"/>
        <v>0</v>
      </c>
      <c r="CE380" s="244">
        <f t="shared" si="322"/>
        <v>0</v>
      </c>
      <c r="CF380" s="244">
        <f t="shared" si="323"/>
        <v>0</v>
      </c>
    </row>
    <row r="381" spans="1:84" ht="20.100000000000001" customHeight="1" x14ac:dyDescent="0.15">
      <c r="A381" s="238">
        <v>378</v>
      </c>
      <c r="B381" s="239">
        <v>378</v>
      </c>
      <c r="C381" s="240" t="str">
        <f t="shared" si="325"/>
        <v>S</v>
      </c>
      <c r="D381" s="241"/>
      <c r="E381" s="242" t="str">
        <f>IF(D381="","",COUNTIF($D$4:D381,D381))</f>
        <v/>
      </c>
      <c r="F381" s="306" t="str">
        <f>IF(D381="","",VLOOKUP(D381,'様式A-2'!$B$10:$E$438,4,0))</f>
        <v/>
      </c>
      <c r="G381" s="242"/>
      <c r="H381" s="242"/>
      <c r="I381" s="242"/>
      <c r="J381" s="242"/>
      <c r="K381" s="242">
        <f t="shared" si="326"/>
        <v>0</v>
      </c>
      <c r="L381" s="342"/>
      <c r="M381" s="342"/>
      <c r="N381" s="342"/>
      <c r="O381" s="342"/>
      <c r="P381" s="384"/>
      <c r="Q381" s="243">
        <f t="shared" si="336"/>
        <v>0</v>
      </c>
      <c r="R381" s="244">
        <f t="shared" si="327"/>
        <v>0</v>
      </c>
      <c r="S381" s="244" t="str">
        <f t="shared" si="328"/>
        <v/>
      </c>
      <c r="T381" s="242"/>
      <c r="U381" s="242" t="str">
        <f t="shared" si="329"/>
        <v/>
      </c>
      <c r="V381" s="242" t="str">
        <f t="shared" si="338"/>
        <v/>
      </c>
      <c r="W381" s="242"/>
      <c r="X381" s="242"/>
      <c r="Y381" s="242" t="str">
        <f t="shared" si="330"/>
        <v/>
      </c>
      <c r="Z381" s="242" t="str">
        <f t="shared" si="331"/>
        <v/>
      </c>
      <c r="AA381" s="242" t="str">
        <f t="shared" si="324"/>
        <v/>
      </c>
      <c r="AB381" s="242" t="str">
        <f t="shared" si="332"/>
        <v/>
      </c>
      <c r="AC381" s="242" t="str">
        <f t="shared" si="337"/>
        <v/>
      </c>
      <c r="AD381" s="242" t="str">
        <f t="shared" si="339"/>
        <v/>
      </c>
      <c r="AE381" s="242" t="str">
        <f t="shared" si="340"/>
        <v/>
      </c>
      <c r="AF381" s="242" t="str">
        <f t="shared" si="341"/>
        <v/>
      </c>
      <c r="AG381" s="242"/>
      <c r="AH381" s="243" t="str">
        <f t="shared" si="334"/>
        <v/>
      </c>
      <c r="AI381" s="243" t="str">
        <f t="shared" si="335"/>
        <v/>
      </c>
      <c r="BG381" s="246">
        <f t="shared" si="298"/>
        <v>0</v>
      </c>
      <c r="BH381" s="243">
        <f t="shared" si="299"/>
        <v>0</v>
      </c>
      <c r="BI381" s="243">
        <f t="shared" si="300"/>
        <v>0</v>
      </c>
      <c r="BJ381" s="243">
        <f t="shared" si="301"/>
        <v>0</v>
      </c>
      <c r="BK381" s="347">
        <f t="shared" si="302"/>
        <v>0</v>
      </c>
      <c r="BL381" s="247">
        <f t="shared" si="303"/>
        <v>0</v>
      </c>
      <c r="BM381" s="244">
        <f t="shared" si="304"/>
        <v>0</v>
      </c>
      <c r="BN381" s="244">
        <f t="shared" si="305"/>
        <v>0</v>
      </c>
      <c r="BO381" s="248">
        <f t="shared" si="306"/>
        <v>0</v>
      </c>
      <c r="BP381" s="249">
        <f t="shared" si="307"/>
        <v>0</v>
      </c>
      <c r="BQ381" s="244">
        <f t="shared" si="308"/>
        <v>0</v>
      </c>
      <c r="BR381" s="244">
        <f t="shared" si="309"/>
        <v>0</v>
      </c>
      <c r="BS381" s="250">
        <f t="shared" si="310"/>
        <v>0</v>
      </c>
      <c r="BT381" s="251" t="str">
        <f t="shared" si="311"/>
        <v/>
      </c>
      <c r="BU381" s="346">
        <f t="shared" si="312"/>
        <v>0</v>
      </c>
      <c r="BV381" s="346">
        <f t="shared" si="313"/>
        <v>0</v>
      </c>
      <c r="BW381" s="346">
        <f t="shared" si="314"/>
        <v>0</v>
      </c>
      <c r="BX381" s="348">
        <f t="shared" si="315"/>
        <v>0</v>
      </c>
      <c r="BY381" s="247">
        <f t="shared" si="316"/>
        <v>0</v>
      </c>
      <c r="BZ381" s="244">
        <f t="shared" si="317"/>
        <v>0</v>
      </c>
      <c r="CA381" s="244">
        <f t="shared" si="318"/>
        <v>0</v>
      </c>
      <c r="CB381" s="248">
        <f t="shared" si="319"/>
        <v>0</v>
      </c>
      <c r="CC381" s="247">
        <f t="shared" si="320"/>
        <v>0</v>
      </c>
      <c r="CD381" s="244">
        <f t="shared" si="321"/>
        <v>0</v>
      </c>
      <c r="CE381" s="244">
        <f t="shared" si="322"/>
        <v>0</v>
      </c>
      <c r="CF381" s="244">
        <f t="shared" si="323"/>
        <v>0</v>
      </c>
    </row>
    <row r="382" spans="1:84" ht="20.100000000000001" customHeight="1" x14ac:dyDescent="0.15">
      <c r="A382" s="238">
        <v>379</v>
      </c>
      <c r="B382" s="239">
        <v>379</v>
      </c>
      <c r="C382" s="240" t="str">
        <f t="shared" si="325"/>
        <v>S</v>
      </c>
      <c r="D382" s="241"/>
      <c r="E382" s="242" t="str">
        <f>IF(D382="","",COUNTIF($D$4:D382,D382))</f>
        <v/>
      </c>
      <c r="F382" s="306" t="str">
        <f>IF(D382="","",VLOOKUP(D382,'様式A-2'!$B$10:$E$438,4,0))</f>
        <v/>
      </c>
      <c r="G382" s="242"/>
      <c r="H382" s="242"/>
      <c r="I382" s="242"/>
      <c r="J382" s="242"/>
      <c r="K382" s="242">
        <f t="shared" si="326"/>
        <v>0</v>
      </c>
      <c r="L382" s="342"/>
      <c r="M382" s="342"/>
      <c r="N382" s="342"/>
      <c r="O382" s="342"/>
      <c r="P382" s="384"/>
      <c r="Q382" s="243">
        <f t="shared" si="336"/>
        <v>0</v>
      </c>
      <c r="R382" s="244">
        <f t="shared" si="327"/>
        <v>0</v>
      </c>
      <c r="S382" s="244" t="str">
        <f t="shared" si="328"/>
        <v/>
      </c>
      <c r="T382" s="242"/>
      <c r="U382" s="242" t="str">
        <f t="shared" si="329"/>
        <v/>
      </c>
      <c r="V382" s="242" t="str">
        <f t="shared" si="338"/>
        <v/>
      </c>
      <c r="W382" s="242"/>
      <c r="X382" s="242"/>
      <c r="Y382" s="242" t="str">
        <f t="shared" si="330"/>
        <v/>
      </c>
      <c r="Z382" s="242" t="str">
        <f t="shared" si="331"/>
        <v/>
      </c>
      <c r="AA382" s="242" t="str">
        <f t="shared" si="324"/>
        <v/>
      </c>
      <c r="AB382" s="242" t="str">
        <f t="shared" si="332"/>
        <v/>
      </c>
      <c r="AC382" s="242" t="str">
        <f t="shared" si="337"/>
        <v/>
      </c>
      <c r="AD382" s="242" t="str">
        <f t="shared" si="339"/>
        <v/>
      </c>
      <c r="AE382" s="242" t="str">
        <f t="shared" si="340"/>
        <v/>
      </c>
      <c r="AF382" s="242" t="str">
        <f t="shared" si="341"/>
        <v/>
      </c>
      <c r="AG382" s="242"/>
      <c r="AH382" s="243" t="str">
        <f t="shared" si="334"/>
        <v/>
      </c>
      <c r="AI382" s="243" t="str">
        <f t="shared" si="335"/>
        <v/>
      </c>
      <c r="BG382" s="246">
        <f t="shared" si="298"/>
        <v>0</v>
      </c>
      <c r="BH382" s="243">
        <f t="shared" si="299"/>
        <v>0</v>
      </c>
      <c r="BI382" s="243">
        <f t="shared" si="300"/>
        <v>0</v>
      </c>
      <c r="BJ382" s="243">
        <f t="shared" si="301"/>
        <v>0</v>
      </c>
      <c r="BK382" s="347">
        <f t="shared" si="302"/>
        <v>0</v>
      </c>
      <c r="BL382" s="247">
        <f t="shared" si="303"/>
        <v>0</v>
      </c>
      <c r="BM382" s="244">
        <f t="shared" si="304"/>
        <v>0</v>
      </c>
      <c r="BN382" s="244">
        <f t="shared" si="305"/>
        <v>0</v>
      </c>
      <c r="BO382" s="248">
        <f t="shared" si="306"/>
        <v>0</v>
      </c>
      <c r="BP382" s="249">
        <f t="shared" si="307"/>
        <v>0</v>
      </c>
      <c r="BQ382" s="244">
        <f t="shared" si="308"/>
        <v>0</v>
      </c>
      <c r="BR382" s="244">
        <f t="shared" si="309"/>
        <v>0</v>
      </c>
      <c r="BS382" s="250">
        <f t="shared" si="310"/>
        <v>0</v>
      </c>
      <c r="BT382" s="251" t="str">
        <f t="shared" si="311"/>
        <v/>
      </c>
      <c r="BU382" s="346">
        <f t="shared" si="312"/>
        <v>0</v>
      </c>
      <c r="BV382" s="346">
        <f t="shared" si="313"/>
        <v>0</v>
      </c>
      <c r="BW382" s="346">
        <f t="shared" si="314"/>
        <v>0</v>
      </c>
      <c r="BX382" s="348">
        <f t="shared" si="315"/>
        <v>0</v>
      </c>
      <c r="BY382" s="247">
        <f t="shared" si="316"/>
        <v>0</v>
      </c>
      <c r="BZ382" s="244">
        <f t="shared" si="317"/>
        <v>0</v>
      </c>
      <c r="CA382" s="244">
        <f t="shared" si="318"/>
        <v>0</v>
      </c>
      <c r="CB382" s="248">
        <f t="shared" si="319"/>
        <v>0</v>
      </c>
      <c r="CC382" s="247">
        <f t="shared" si="320"/>
        <v>0</v>
      </c>
      <c r="CD382" s="244">
        <f t="shared" si="321"/>
        <v>0</v>
      </c>
      <c r="CE382" s="244">
        <f t="shared" si="322"/>
        <v>0</v>
      </c>
      <c r="CF382" s="244">
        <f t="shared" si="323"/>
        <v>0</v>
      </c>
    </row>
    <row r="383" spans="1:84" ht="20.100000000000001" customHeight="1" x14ac:dyDescent="0.15">
      <c r="A383" s="238">
        <v>380</v>
      </c>
      <c r="B383" s="239">
        <v>380</v>
      </c>
      <c r="C383" s="240" t="str">
        <f t="shared" si="325"/>
        <v>S</v>
      </c>
      <c r="D383" s="241"/>
      <c r="E383" s="242" t="str">
        <f>IF(D383="","",COUNTIF($D$4:D383,D383))</f>
        <v/>
      </c>
      <c r="F383" s="306" t="str">
        <f>IF(D383="","",VLOOKUP(D383,'様式A-2'!$B$10:$E$438,4,0))</f>
        <v/>
      </c>
      <c r="G383" s="242"/>
      <c r="H383" s="242"/>
      <c r="I383" s="242"/>
      <c r="J383" s="242"/>
      <c r="K383" s="242">
        <f t="shared" si="326"/>
        <v>0</v>
      </c>
      <c r="L383" s="342"/>
      <c r="M383" s="342"/>
      <c r="N383" s="342"/>
      <c r="O383" s="342"/>
      <c r="P383" s="384"/>
      <c r="Q383" s="243">
        <f t="shared" si="336"/>
        <v>0</v>
      </c>
      <c r="R383" s="244">
        <f t="shared" si="327"/>
        <v>0</v>
      </c>
      <c r="S383" s="244" t="str">
        <f t="shared" si="328"/>
        <v/>
      </c>
      <c r="T383" s="242"/>
      <c r="U383" s="242" t="str">
        <f t="shared" si="329"/>
        <v/>
      </c>
      <c r="V383" s="242" t="str">
        <f t="shared" si="338"/>
        <v/>
      </c>
      <c r="W383" s="242"/>
      <c r="X383" s="242"/>
      <c r="Y383" s="242" t="str">
        <f t="shared" si="330"/>
        <v/>
      </c>
      <c r="Z383" s="242" t="str">
        <f t="shared" si="331"/>
        <v/>
      </c>
      <c r="AA383" s="242" t="str">
        <f t="shared" si="324"/>
        <v/>
      </c>
      <c r="AB383" s="242" t="str">
        <f t="shared" si="332"/>
        <v/>
      </c>
      <c r="AC383" s="242" t="str">
        <f t="shared" si="337"/>
        <v/>
      </c>
      <c r="AD383" s="242" t="str">
        <f t="shared" si="339"/>
        <v/>
      </c>
      <c r="AE383" s="242" t="str">
        <f t="shared" si="340"/>
        <v/>
      </c>
      <c r="AF383" s="242" t="str">
        <f t="shared" si="341"/>
        <v/>
      </c>
      <c r="AG383" s="242"/>
      <c r="AH383" s="243" t="str">
        <f t="shared" si="334"/>
        <v/>
      </c>
      <c r="AI383" s="243" t="str">
        <f t="shared" si="335"/>
        <v/>
      </c>
      <c r="BG383" s="246">
        <f t="shared" si="298"/>
        <v>0</v>
      </c>
      <c r="BH383" s="243">
        <f t="shared" si="299"/>
        <v>0</v>
      </c>
      <c r="BI383" s="243">
        <f t="shared" si="300"/>
        <v>0</v>
      </c>
      <c r="BJ383" s="243">
        <f t="shared" si="301"/>
        <v>0</v>
      </c>
      <c r="BK383" s="347">
        <f t="shared" si="302"/>
        <v>0</v>
      </c>
      <c r="BL383" s="247">
        <f t="shared" si="303"/>
        <v>0</v>
      </c>
      <c r="BM383" s="244">
        <f t="shared" si="304"/>
        <v>0</v>
      </c>
      <c r="BN383" s="244">
        <f t="shared" si="305"/>
        <v>0</v>
      </c>
      <c r="BO383" s="248">
        <f t="shared" si="306"/>
        <v>0</v>
      </c>
      <c r="BP383" s="249">
        <f t="shared" si="307"/>
        <v>0</v>
      </c>
      <c r="BQ383" s="244">
        <f t="shared" si="308"/>
        <v>0</v>
      </c>
      <c r="BR383" s="244">
        <f t="shared" si="309"/>
        <v>0</v>
      </c>
      <c r="BS383" s="250">
        <f t="shared" si="310"/>
        <v>0</v>
      </c>
      <c r="BT383" s="251" t="str">
        <f t="shared" si="311"/>
        <v/>
      </c>
      <c r="BU383" s="346">
        <f t="shared" si="312"/>
        <v>0</v>
      </c>
      <c r="BV383" s="346">
        <f t="shared" si="313"/>
        <v>0</v>
      </c>
      <c r="BW383" s="346">
        <f t="shared" si="314"/>
        <v>0</v>
      </c>
      <c r="BX383" s="348">
        <f t="shared" si="315"/>
        <v>0</v>
      </c>
      <c r="BY383" s="247">
        <f t="shared" si="316"/>
        <v>0</v>
      </c>
      <c r="BZ383" s="244">
        <f t="shared" si="317"/>
        <v>0</v>
      </c>
      <c r="CA383" s="244">
        <f t="shared" si="318"/>
        <v>0</v>
      </c>
      <c r="CB383" s="248">
        <f t="shared" si="319"/>
        <v>0</v>
      </c>
      <c r="CC383" s="247">
        <f t="shared" si="320"/>
        <v>0</v>
      </c>
      <c r="CD383" s="244">
        <f t="shared" si="321"/>
        <v>0</v>
      </c>
      <c r="CE383" s="244">
        <f t="shared" si="322"/>
        <v>0</v>
      </c>
      <c r="CF383" s="244">
        <f t="shared" si="323"/>
        <v>0</v>
      </c>
    </row>
    <row r="384" spans="1:84" ht="20.100000000000001" customHeight="1" x14ac:dyDescent="0.15">
      <c r="A384" s="238">
        <v>381</v>
      </c>
      <c r="B384" s="239">
        <v>381</v>
      </c>
      <c r="C384" s="240" t="str">
        <f t="shared" si="325"/>
        <v>S</v>
      </c>
      <c r="D384" s="241"/>
      <c r="E384" s="242" t="str">
        <f>IF(D384="","",COUNTIF($D$4:D384,D384))</f>
        <v/>
      </c>
      <c r="F384" s="306" t="str">
        <f>IF(D384="","",VLOOKUP(D384,'様式A-2'!$B$10:$E$438,4,0))</f>
        <v/>
      </c>
      <c r="G384" s="242"/>
      <c r="H384" s="242"/>
      <c r="I384" s="242"/>
      <c r="J384" s="242"/>
      <c r="K384" s="242">
        <f t="shared" si="326"/>
        <v>0</v>
      </c>
      <c r="L384" s="342"/>
      <c r="M384" s="342"/>
      <c r="N384" s="342"/>
      <c r="O384" s="342"/>
      <c r="P384" s="384"/>
      <c r="Q384" s="243">
        <f t="shared" si="336"/>
        <v>0</v>
      </c>
      <c r="R384" s="244">
        <f t="shared" si="327"/>
        <v>0</v>
      </c>
      <c r="S384" s="244" t="str">
        <f t="shared" si="328"/>
        <v/>
      </c>
      <c r="T384" s="242"/>
      <c r="U384" s="242" t="str">
        <f t="shared" si="329"/>
        <v/>
      </c>
      <c r="V384" s="242" t="str">
        <f t="shared" si="338"/>
        <v/>
      </c>
      <c r="W384" s="242"/>
      <c r="X384" s="242"/>
      <c r="Y384" s="242" t="str">
        <f t="shared" si="330"/>
        <v/>
      </c>
      <c r="Z384" s="242" t="str">
        <f t="shared" si="331"/>
        <v/>
      </c>
      <c r="AA384" s="242" t="str">
        <f t="shared" si="324"/>
        <v/>
      </c>
      <c r="AB384" s="242" t="str">
        <f t="shared" si="332"/>
        <v/>
      </c>
      <c r="AC384" s="242" t="str">
        <f t="shared" si="337"/>
        <v/>
      </c>
      <c r="AD384" s="242" t="str">
        <f t="shared" si="339"/>
        <v/>
      </c>
      <c r="AE384" s="242" t="str">
        <f t="shared" si="340"/>
        <v/>
      </c>
      <c r="AF384" s="242" t="str">
        <f t="shared" si="341"/>
        <v/>
      </c>
      <c r="AG384" s="242"/>
      <c r="AH384" s="243" t="str">
        <f t="shared" si="334"/>
        <v/>
      </c>
      <c r="AI384" s="243" t="str">
        <f t="shared" si="335"/>
        <v/>
      </c>
      <c r="BG384" s="246">
        <f t="shared" si="298"/>
        <v>0</v>
      </c>
      <c r="BH384" s="243">
        <f t="shared" si="299"/>
        <v>0</v>
      </c>
      <c r="BI384" s="243">
        <f t="shared" si="300"/>
        <v>0</v>
      </c>
      <c r="BJ384" s="243">
        <f t="shared" si="301"/>
        <v>0</v>
      </c>
      <c r="BK384" s="347">
        <f t="shared" si="302"/>
        <v>0</v>
      </c>
      <c r="BL384" s="247">
        <f t="shared" si="303"/>
        <v>0</v>
      </c>
      <c r="BM384" s="244">
        <f t="shared" si="304"/>
        <v>0</v>
      </c>
      <c r="BN384" s="244">
        <f t="shared" si="305"/>
        <v>0</v>
      </c>
      <c r="BO384" s="248">
        <f t="shared" si="306"/>
        <v>0</v>
      </c>
      <c r="BP384" s="249">
        <f t="shared" si="307"/>
        <v>0</v>
      </c>
      <c r="BQ384" s="244">
        <f t="shared" si="308"/>
        <v>0</v>
      </c>
      <c r="BR384" s="244">
        <f t="shared" si="309"/>
        <v>0</v>
      </c>
      <c r="BS384" s="250">
        <f t="shared" si="310"/>
        <v>0</v>
      </c>
      <c r="BT384" s="251" t="str">
        <f t="shared" si="311"/>
        <v/>
      </c>
      <c r="BU384" s="346">
        <f t="shared" si="312"/>
        <v>0</v>
      </c>
      <c r="BV384" s="346">
        <f t="shared" si="313"/>
        <v>0</v>
      </c>
      <c r="BW384" s="346">
        <f t="shared" si="314"/>
        <v>0</v>
      </c>
      <c r="BX384" s="348">
        <f t="shared" si="315"/>
        <v>0</v>
      </c>
      <c r="BY384" s="247">
        <f t="shared" si="316"/>
        <v>0</v>
      </c>
      <c r="BZ384" s="244">
        <f t="shared" si="317"/>
        <v>0</v>
      </c>
      <c r="CA384" s="244">
        <f t="shared" si="318"/>
        <v>0</v>
      </c>
      <c r="CB384" s="248">
        <f t="shared" si="319"/>
        <v>0</v>
      </c>
      <c r="CC384" s="247">
        <f t="shared" si="320"/>
        <v>0</v>
      </c>
      <c r="CD384" s="244">
        <f t="shared" si="321"/>
        <v>0</v>
      </c>
      <c r="CE384" s="244">
        <f t="shared" si="322"/>
        <v>0</v>
      </c>
      <c r="CF384" s="244">
        <f t="shared" si="323"/>
        <v>0</v>
      </c>
    </row>
    <row r="385" spans="1:84" ht="20.100000000000001" customHeight="1" x14ac:dyDescent="0.15">
      <c r="A385" s="238">
        <v>382</v>
      </c>
      <c r="B385" s="239">
        <v>382</v>
      </c>
      <c r="C385" s="240" t="str">
        <f t="shared" si="325"/>
        <v>S</v>
      </c>
      <c r="D385" s="241"/>
      <c r="E385" s="242" t="str">
        <f>IF(D385="","",COUNTIF($D$4:D385,D385))</f>
        <v/>
      </c>
      <c r="F385" s="306" t="str">
        <f>IF(D385="","",VLOOKUP(D385,'様式A-2'!$B$10:$E$438,4,0))</f>
        <v/>
      </c>
      <c r="G385" s="242"/>
      <c r="H385" s="242"/>
      <c r="I385" s="242"/>
      <c r="J385" s="242"/>
      <c r="K385" s="242">
        <f t="shared" si="326"/>
        <v>0</v>
      </c>
      <c r="L385" s="342"/>
      <c r="M385" s="342"/>
      <c r="N385" s="342"/>
      <c r="O385" s="342"/>
      <c r="P385" s="384"/>
      <c r="Q385" s="243">
        <f t="shared" si="336"/>
        <v>0</v>
      </c>
      <c r="R385" s="244">
        <f t="shared" si="327"/>
        <v>0</v>
      </c>
      <c r="S385" s="244" t="str">
        <f t="shared" si="328"/>
        <v/>
      </c>
      <c r="T385" s="242"/>
      <c r="U385" s="242" t="str">
        <f t="shared" si="329"/>
        <v/>
      </c>
      <c r="V385" s="242" t="str">
        <f t="shared" si="338"/>
        <v/>
      </c>
      <c r="W385" s="242"/>
      <c r="X385" s="242"/>
      <c r="Y385" s="242" t="str">
        <f t="shared" si="330"/>
        <v/>
      </c>
      <c r="Z385" s="242" t="str">
        <f t="shared" si="331"/>
        <v/>
      </c>
      <c r="AA385" s="242" t="str">
        <f t="shared" si="324"/>
        <v/>
      </c>
      <c r="AB385" s="242" t="str">
        <f t="shared" si="332"/>
        <v/>
      </c>
      <c r="AC385" s="242" t="str">
        <f t="shared" si="337"/>
        <v/>
      </c>
      <c r="AD385" s="242" t="str">
        <f t="shared" si="339"/>
        <v/>
      </c>
      <c r="AE385" s="242" t="str">
        <f t="shared" si="340"/>
        <v/>
      </c>
      <c r="AF385" s="242" t="str">
        <f t="shared" si="341"/>
        <v/>
      </c>
      <c r="AG385" s="242"/>
      <c r="AH385" s="243" t="str">
        <f t="shared" si="334"/>
        <v/>
      </c>
      <c r="AI385" s="243" t="str">
        <f t="shared" si="335"/>
        <v/>
      </c>
      <c r="BG385" s="246">
        <f t="shared" si="298"/>
        <v>0</v>
      </c>
      <c r="BH385" s="243">
        <f t="shared" si="299"/>
        <v>0</v>
      </c>
      <c r="BI385" s="243">
        <f t="shared" si="300"/>
        <v>0</v>
      </c>
      <c r="BJ385" s="243">
        <f t="shared" si="301"/>
        <v>0</v>
      </c>
      <c r="BK385" s="347">
        <f t="shared" si="302"/>
        <v>0</v>
      </c>
      <c r="BL385" s="247">
        <f t="shared" si="303"/>
        <v>0</v>
      </c>
      <c r="BM385" s="244">
        <f t="shared" si="304"/>
        <v>0</v>
      </c>
      <c r="BN385" s="244">
        <f t="shared" si="305"/>
        <v>0</v>
      </c>
      <c r="BO385" s="248">
        <f t="shared" si="306"/>
        <v>0</v>
      </c>
      <c r="BP385" s="249">
        <f t="shared" si="307"/>
        <v>0</v>
      </c>
      <c r="BQ385" s="244">
        <f t="shared" si="308"/>
        <v>0</v>
      </c>
      <c r="BR385" s="244">
        <f t="shared" si="309"/>
        <v>0</v>
      </c>
      <c r="BS385" s="250">
        <f t="shared" si="310"/>
        <v>0</v>
      </c>
      <c r="BT385" s="251" t="str">
        <f t="shared" si="311"/>
        <v/>
      </c>
      <c r="BU385" s="346">
        <f t="shared" si="312"/>
        <v>0</v>
      </c>
      <c r="BV385" s="346">
        <f t="shared" si="313"/>
        <v>0</v>
      </c>
      <c r="BW385" s="346">
        <f t="shared" si="314"/>
        <v>0</v>
      </c>
      <c r="BX385" s="348">
        <f t="shared" si="315"/>
        <v>0</v>
      </c>
      <c r="BY385" s="247">
        <f t="shared" si="316"/>
        <v>0</v>
      </c>
      <c r="BZ385" s="244">
        <f t="shared" si="317"/>
        <v>0</v>
      </c>
      <c r="CA385" s="244">
        <f t="shared" si="318"/>
        <v>0</v>
      </c>
      <c r="CB385" s="248">
        <f t="shared" si="319"/>
        <v>0</v>
      </c>
      <c r="CC385" s="247">
        <f t="shared" si="320"/>
        <v>0</v>
      </c>
      <c r="CD385" s="244">
        <f t="shared" si="321"/>
        <v>0</v>
      </c>
      <c r="CE385" s="244">
        <f t="shared" si="322"/>
        <v>0</v>
      </c>
      <c r="CF385" s="244">
        <f t="shared" si="323"/>
        <v>0</v>
      </c>
    </row>
    <row r="386" spans="1:84" ht="20.100000000000001" customHeight="1" x14ac:dyDescent="0.15">
      <c r="A386" s="238">
        <v>383</v>
      </c>
      <c r="B386" s="239">
        <v>383</v>
      </c>
      <c r="C386" s="240" t="str">
        <f t="shared" si="325"/>
        <v>S</v>
      </c>
      <c r="D386" s="241"/>
      <c r="E386" s="242" t="str">
        <f>IF(D386="","",COUNTIF($D$4:D386,D386))</f>
        <v/>
      </c>
      <c r="F386" s="306" t="str">
        <f>IF(D386="","",VLOOKUP(D386,'様式A-2'!$B$10:$E$438,4,0))</f>
        <v/>
      </c>
      <c r="G386" s="242"/>
      <c r="H386" s="242"/>
      <c r="I386" s="242"/>
      <c r="J386" s="242"/>
      <c r="K386" s="242">
        <f t="shared" si="326"/>
        <v>0</v>
      </c>
      <c r="L386" s="342"/>
      <c r="M386" s="342"/>
      <c r="N386" s="342"/>
      <c r="O386" s="342"/>
      <c r="P386" s="384"/>
      <c r="Q386" s="243">
        <f t="shared" si="336"/>
        <v>0</v>
      </c>
      <c r="R386" s="244">
        <f t="shared" si="327"/>
        <v>0</v>
      </c>
      <c r="S386" s="244" t="str">
        <f t="shared" si="328"/>
        <v/>
      </c>
      <c r="T386" s="242"/>
      <c r="U386" s="242" t="str">
        <f t="shared" si="329"/>
        <v/>
      </c>
      <c r="V386" s="242" t="str">
        <f t="shared" si="338"/>
        <v/>
      </c>
      <c r="W386" s="242"/>
      <c r="X386" s="242"/>
      <c r="Y386" s="242" t="str">
        <f t="shared" si="330"/>
        <v/>
      </c>
      <c r="Z386" s="242" t="str">
        <f t="shared" si="331"/>
        <v/>
      </c>
      <c r="AA386" s="242" t="str">
        <f t="shared" si="324"/>
        <v/>
      </c>
      <c r="AB386" s="242" t="str">
        <f t="shared" si="332"/>
        <v/>
      </c>
      <c r="AC386" s="242" t="str">
        <f t="shared" si="337"/>
        <v/>
      </c>
      <c r="AD386" s="242" t="str">
        <f t="shared" si="339"/>
        <v/>
      </c>
      <c r="AE386" s="242" t="str">
        <f t="shared" si="340"/>
        <v/>
      </c>
      <c r="AF386" s="242" t="str">
        <f t="shared" si="341"/>
        <v/>
      </c>
      <c r="AG386" s="242"/>
      <c r="AH386" s="243" t="str">
        <f t="shared" si="334"/>
        <v/>
      </c>
      <c r="AI386" s="243" t="str">
        <f t="shared" si="335"/>
        <v/>
      </c>
      <c r="BG386" s="246">
        <f t="shared" si="298"/>
        <v>0</v>
      </c>
      <c r="BH386" s="243">
        <f t="shared" si="299"/>
        <v>0</v>
      </c>
      <c r="BI386" s="243">
        <f t="shared" si="300"/>
        <v>0</v>
      </c>
      <c r="BJ386" s="243">
        <f t="shared" si="301"/>
        <v>0</v>
      </c>
      <c r="BK386" s="347">
        <f t="shared" si="302"/>
        <v>0</v>
      </c>
      <c r="BL386" s="247">
        <f t="shared" si="303"/>
        <v>0</v>
      </c>
      <c r="BM386" s="244">
        <f t="shared" si="304"/>
        <v>0</v>
      </c>
      <c r="BN386" s="244">
        <f t="shared" si="305"/>
        <v>0</v>
      </c>
      <c r="BO386" s="248">
        <f t="shared" si="306"/>
        <v>0</v>
      </c>
      <c r="BP386" s="249">
        <f t="shared" si="307"/>
        <v>0</v>
      </c>
      <c r="BQ386" s="244">
        <f t="shared" si="308"/>
        <v>0</v>
      </c>
      <c r="BR386" s="244">
        <f t="shared" si="309"/>
        <v>0</v>
      </c>
      <c r="BS386" s="250">
        <f t="shared" si="310"/>
        <v>0</v>
      </c>
      <c r="BT386" s="251" t="str">
        <f t="shared" si="311"/>
        <v/>
      </c>
      <c r="BU386" s="346">
        <f t="shared" si="312"/>
        <v>0</v>
      </c>
      <c r="BV386" s="346">
        <f t="shared" si="313"/>
        <v>0</v>
      </c>
      <c r="BW386" s="346">
        <f t="shared" si="314"/>
        <v>0</v>
      </c>
      <c r="BX386" s="348">
        <f t="shared" si="315"/>
        <v>0</v>
      </c>
      <c r="BY386" s="247">
        <f t="shared" si="316"/>
        <v>0</v>
      </c>
      <c r="BZ386" s="244">
        <f t="shared" si="317"/>
        <v>0</v>
      </c>
      <c r="CA386" s="244">
        <f t="shared" si="318"/>
        <v>0</v>
      </c>
      <c r="CB386" s="248">
        <f t="shared" si="319"/>
        <v>0</v>
      </c>
      <c r="CC386" s="247">
        <f t="shared" si="320"/>
        <v>0</v>
      </c>
      <c r="CD386" s="244">
        <f t="shared" si="321"/>
        <v>0</v>
      </c>
      <c r="CE386" s="244">
        <f t="shared" si="322"/>
        <v>0</v>
      </c>
      <c r="CF386" s="244">
        <f t="shared" si="323"/>
        <v>0</v>
      </c>
    </row>
    <row r="387" spans="1:84" ht="20.100000000000001" customHeight="1" x14ac:dyDescent="0.15">
      <c r="A387" s="238">
        <v>384</v>
      </c>
      <c r="B387" s="239">
        <v>384</v>
      </c>
      <c r="C387" s="240" t="str">
        <f t="shared" si="325"/>
        <v>S</v>
      </c>
      <c r="D387" s="241"/>
      <c r="E387" s="242" t="str">
        <f>IF(D387="","",COUNTIF($D$4:D387,D387))</f>
        <v/>
      </c>
      <c r="F387" s="306" t="str">
        <f>IF(D387="","",VLOOKUP(D387,'様式A-2'!$B$10:$E$438,4,0))</f>
        <v/>
      </c>
      <c r="G387" s="242"/>
      <c r="H387" s="242"/>
      <c r="I387" s="242"/>
      <c r="J387" s="242"/>
      <c r="K387" s="242">
        <f t="shared" si="326"/>
        <v>0</v>
      </c>
      <c r="L387" s="342"/>
      <c r="M387" s="342"/>
      <c r="N387" s="342"/>
      <c r="O387" s="342"/>
      <c r="P387" s="384"/>
      <c r="Q387" s="243">
        <f t="shared" si="336"/>
        <v>0</v>
      </c>
      <c r="R387" s="244">
        <f t="shared" si="327"/>
        <v>0</v>
      </c>
      <c r="S387" s="244" t="str">
        <f t="shared" si="328"/>
        <v/>
      </c>
      <c r="T387" s="242"/>
      <c r="U387" s="242" t="str">
        <f t="shared" si="329"/>
        <v/>
      </c>
      <c r="V387" s="242" t="str">
        <f t="shared" si="338"/>
        <v/>
      </c>
      <c r="W387" s="242"/>
      <c r="X387" s="242"/>
      <c r="Y387" s="242" t="str">
        <f t="shared" si="330"/>
        <v/>
      </c>
      <c r="Z387" s="242" t="str">
        <f t="shared" si="331"/>
        <v/>
      </c>
      <c r="AA387" s="242" t="str">
        <f t="shared" si="324"/>
        <v/>
      </c>
      <c r="AB387" s="242" t="str">
        <f t="shared" si="332"/>
        <v/>
      </c>
      <c r="AC387" s="242" t="str">
        <f t="shared" si="337"/>
        <v/>
      </c>
      <c r="AD387" s="242" t="str">
        <f t="shared" si="339"/>
        <v/>
      </c>
      <c r="AE387" s="242" t="str">
        <f t="shared" si="340"/>
        <v/>
      </c>
      <c r="AF387" s="242" t="str">
        <f t="shared" si="341"/>
        <v/>
      </c>
      <c r="AG387" s="242"/>
      <c r="AH387" s="243" t="str">
        <f t="shared" si="334"/>
        <v/>
      </c>
      <c r="AI387" s="243" t="str">
        <f t="shared" si="335"/>
        <v/>
      </c>
      <c r="BG387" s="246">
        <f t="shared" si="298"/>
        <v>0</v>
      </c>
      <c r="BH387" s="243">
        <f t="shared" si="299"/>
        <v>0</v>
      </c>
      <c r="BI387" s="243">
        <f t="shared" si="300"/>
        <v>0</v>
      </c>
      <c r="BJ387" s="243">
        <f t="shared" si="301"/>
        <v>0</v>
      </c>
      <c r="BK387" s="347">
        <f t="shared" si="302"/>
        <v>0</v>
      </c>
      <c r="BL387" s="247">
        <f t="shared" si="303"/>
        <v>0</v>
      </c>
      <c r="BM387" s="244">
        <f t="shared" si="304"/>
        <v>0</v>
      </c>
      <c r="BN387" s="244">
        <f t="shared" si="305"/>
        <v>0</v>
      </c>
      <c r="BO387" s="248">
        <f t="shared" si="306"/>
        <v>0</v>
      </c>
      <c r="BP387" s="249">
        <f t="shared" si="307"/>
        <v>0</v>
      </c>
      <c r="BQ387" s="244">
        <f t="shared" si="308"/>
        <v>0</v>
      </c>
      <c r="BR387" s="244">
        <f t="shared" si="309"/>
        <v>0</v>
      </c>
      <c r="BS387" s="250">
        <f t="shared" si="310"/>
        <v>0</v>
      </c>
      <c r="BT387" s="251" t="str">
        <f t="shared" si="311"/>
        <v/>
      </c>
      <c r="BU387" s="346">
        <f t="shared" si="312"/>
        <v>0</v>
      </c>
      <c r="BV387" s="346">
        <f t="shared" si="313"/>
        <v>0</v>
      </c>
      <c r="BW387" s="346">
        <f t="shared" si="314"/>
        <v>0</v>
      </c>
      <c r="BX387" s="348">
        <f t="shared" si="315"/>
        <v>0</v>
      </c>
      <c r="BY387" s="247">
        <f t="shared" si="316"/>
        <v>0</v>
      </c>
      <c r="BZ387" s="244">
        <f t="shared" si="317"/>
        <v>0</v>
      </c>
      <c r="CA387" s="244">
        <f t="shared" si="318"/>
        <v>0</v>
      </c>
      <c r="CB387" s="248">
        <f t="shared" si="319"/>
        <v>0</v>
      </c>
      <c r="CC387" s="247">
        <f t="shared" si="320"/>
        <v>0</v>
      </c>
      <c r="CD387" s="244">
        <f t="shared" si="321"/>
        <v>0</v>
      </c>
      <c r="CE387" s="244">
        <f t="shared" si="322"/>
        <v>0</v>
      </c>
      <c r="CF387" s="244">
        <f t="shared" si="323"/>
        <v>0</v>
      </c>
    </row>
    <row r="388" spans="1:84" ht="20.100000000000001" customHeight="1" x14ac:dyDescent="0.15">
      <c r="A388" s="238">
        <v>385</v>
      </c>
      <c r="B388" s="239">
        <v>385</v>
      </c>
      <c r="C388" s="240" t="str">
        <f t="shared" si="325"/>
        <v>S</v>
      </c>
      <c r="D388" s="241"/>
      <c r="E388" s="242" t="str">
        <f>IF(D388="","",COUNTIF($D$4:D388,D388))</f>
        <v/>
      </c>
      <c r="F388" s="306" t="str">
        <f>IF(D388="","",VLOOKUP(D388,'様式A-2'!$B$10:$E$438,4,0))</f>
        <v/>
      </c>
      <c r="G388" s="242"/>
      <c r="H388" s="242"/>
      <c r="I388" s="242"/>
      <c r="J388" s="242"/>
      <c r="K388" s="242">
        <f t="shared" si="326"/>
        <v>0</v>
      </c>
      <c r="L388" s="342"/>
      <c r="M388" s="342"/>
      <c r="N388" s="342"/>
      <c r="O388" s="342"/>
      <c r="P388" s="384"/>
      <c r="Q388" s="243">
        <f t="shared" si="336"/>
        <v>0</v>
      </c>
      <c r="R388" s="244">
        <f t="shared" si="327"/>
        <v>0</v>
      </c>
      <c r="S388" s="244" t="str">
        <f t="shared" si="328"/>
        <v/>
      </c>
      <c r="T388" s="242"/>
      <c r="U388" s="242" t="str">
        <f t="shared" si="329"/>
        <v/>
      </c>
      <c r="V388" s="242" t="str">
        <f t="shared" si="338"/>
        <v/>
      </c>
      <c r="W388" s="242"/>
      <c r="X388" s="242"/>
      <c r="Y388" s="242" t="str">
        <f t="shared" si="330"/>
        <v/>
      </c>
      <c r="Z388" s="242" t="str">
        <f t="shared" si="331"/>
        <v/>
      </c>
      <c r="AA388" s="242" t="str">
        <f t="shared" si="324"/>
        <v/>
      </c>
      <c r="AB388" s="242" t="str">
        <f t="shared" si="332"/>
        <v/>
      </c>
      <c r="AC388" s="242" t="str">
        <f t="shared" si="337"/>
        <v/>
      </c>
      <c r="AD388" s="242" t="str">
        <f t="shared" si="339"/>
        <v/>
      </c>
      <c r="AE388" s="242" t="str">
        <f t="shared" si="340"/>
        <v/>
      </c>
      <c r="AF388" s="242" t="str">
        <f t="shared" si="341"/>
        <v/>
      </c>
      <c r="AG388" s="242"/>
      <c r="AH388" s="243" t="str">
        <f t="shared" si="334"/>
        <v/>
      </c>
      <c r="AI388" s="243" t="str">
        <f t="shared" si="335"/>
        <v/>
      </c>
      <c r="BG388" s="246">
        <f t="shared" si="298"/>
        <v>0</v>
      </c>
      <c r="BH388" s="243">
        <f t="shared" si="299"/>
        <v>0</v>
      </c>
      <c r="BI388" s="243">
        <f t="shared" si="300"/>
        <v>0</v>
      </c>
      <c r="BJ388" s="243">
        <f t="shared" si="301"/>
        <v>0</v>
      </c>
      <c r="BK388" s="347">
        <f t="shared" si="302"/>
        <v>0</v>
      </c>
      <c r="BL388" s="247">
        <f t="shared" si="303"/>
        <v>0</v>
      </c>
      <c r="BM388" s="244">
        <f t="shared" si="304"/>
        <v>0</v>
      </c>
      <c r="BN388" s="244">
        <f t="shared" si="305"/>
        <v>0</v>
      </c>
      <c r="BO388" s="248">
        <f t="shared" si="306"/>
        <v>0</v>
      </c>
      <c r="BP388" s="249">
        <f t="shared" si="307"/>
        <v>0</v>
      </c>
      <c r="BQ388" s="244">
        <f t="shared" si="308"/>
        <v>0</v>
      </c>
      <c r="BR388" s="244">
        <f t="shared" si="309"/>
        <v>0</v>
      </c>
      <c r="BS388" s="250">
        <f t="shared" si="310"/>
        <v>0</v>
      </c>
      <c r="BT388" s="251" t="str">
        <f t="shared" si="311"/>
        <v/>
      </c>
      <c r="BU388" s="346">
        <f t="shared" si="312"/>
        <v>0</v>
      </c>
      <c r="BV388" s="346">
        <f t="shared" si="313"/>
        <v>0</v>
      </c>
      <c r="BW388" s="346">
        <f t="shared" si="314"/>
        <v>0</v>
      </c>
      <c r="BX388" s="348">
        <f t="shared" si="315"/>
        <v>0</v>
      </c>
      <c r="BY388" s="247">
        <f t="shared" si="316"/>
        <v>0</v>
      </c>
      <c r="BZ388" s="244">
        <f t="shared" si="317"/>
        <v>0</v>
      </c>
      <c r="CA388" s="244">
        <f t="shared" si="318"/>
        <v>0</v>
      </c>
      <c r="CB388" s="248">
        <f t="shared" si="319"/>
        <v>0</v>
      </c>
      <c r="CC388" s="247">
        <f t="shared" si="320"/>
        <v>0</v>
      </c>
      <c r="CD388" s="244">
        <f t="shared" si="321"/>
        <v>0</v>
      </c>
      <c r="CE388" s="244">
        <f t="shared" si="322"/>
        <v>0</v>
      </c>
      <c r="CF388" s="244">
        <f t="shared" si="323"/>
        <v>0</v>
      </c>
    </row>
    <row r="389" spans="1:84" ht="20.100000000000001" customHeight="1" x14ac:dyDescent="0.15">
      <c r="A389" s="238">
        <v>386</v>
      </c>
      <c r="B389" s="239">
        <v>386</v>
      </c>
      <c r="C389" s="240" t="str">
        <f t="shared" si="325"/>
        <v>S</v>
      </c>
      <c r="D389" s="241"/>
      <c r="E389" s="242" t="str">
        <f>IF(D389="","",COUNTIF($D$4:D389,D389))</f>
        <v/>
      </c>
      <c r="F389" s="306" t="str">
        <f>IF(D389="","",VLOOKUP(D389,'様式A-2'!$B$10:$E$438,4,0))</f>
        <v/>
      </c>
      <c r="G389" s="242"/>
      <c r="H389" s="242"/>
      <c r="I389" s="242"/>
      <c r="J389" s="242"/>
      <c r="K389" s="242">
        <f t="shared" si="326"/>
        <v>0</v>
      </c>
      <c r="L389" s="342"/>
      <c r="M389" s="342"/>
      <c r="N389" s="342"/>
      <c r="O389" s="342"/>
      <c r="P389" s="384"/>
      <c r="Q389" s="243">
        <f t="shared" si="336"/>
        <v>0</v>
      </c>
      <c r="R389" s="244">
        <f t="shared" si="327"/>
        <v>0</v>
      </c>
      <c r="S389" s="244" t="str">
        <f t="shared" si="328"/>
        <v/>
      </c>
      <c r="T389" s="242"/>
      <c r="U389" s="242" t="str">
        <f t="shared" si="329"/>
        <v/>
      </c>
      <c r="V389" s="242" t="str">
        <f t="shared" si="338"/>
        <v/>
      </c>
      <c r="W389" s="242"/>
      <c r="X389" s="242"/>
      <c r="Y389" s="242" t="str">
        <f t="shared" si="330"/>
        <v/>
      </c>
      <c r="Z389" s="242" t="str">
        <f t="shared" si="331"/>
        <v/>
      </c>
      <c r="AA389" s="242" t="str">
        <f t="shared" si="324"/>
        <v/>
      </c>
      <c r="AB389" s="242" t="str">
        <f t="shared" si="332"/>
        <v/>
      </c>
      <c r="AC389" s="242" t="str">
        <f t="shared" si="337"/>
        <v/>
      </c>
      <c r="AD389" s="242" t="str">
        <f t="shared" si="339"/>
        <v/>
      </c>
      <c r="AE389" s="242" t="str">
        <f t="shared" si="340"/>
        <v/>
      </c>
      <c r="AF389" s="242" t="str">
        <f t="shared" si="341"/>
        <v/>
      </c>
      <c r="AG389" s="242"/>
      <c r="AH389" s="243" t="str">
        <f t="shared" si="334"/>
        <v/>
      </c>
      <c r="AI389" s="243" t="str">
        <f t="shared" si="335"/>
        <v/>
      </c>
      <c r="BG389" s="246">
        <f t="shared" ref="BG389:BG452" si="342">$D389</f>
        <v>0</v>
      </c>
      <c r="BH389" s="243">
        <f t="shared" ref="BH389:BH452" si="343">IF(AND(I389="外力",X389="Ⅳ"),"〇",0)</f>
        <v>0</v>
      </c>
      <c r="BI389" s="243">
        <f t="shared" ref="BI389:BI452" si="344">IF(AND(I389="外力",X389="Ⅲ"),"〇",0)</f>
        <v>0</v>
      </c>
      <c r="BJ389" s="243">
        <f t="shared" ref="BJ389:BJ452" si="345">IF(AND(I389="外力",X389="Ⅱa"),"〇",0)</f>
        <v>0</v>
      </c>
      <c r="BK389" s="347">
        <f t="shared" ref="BK389:BK452" si="346">IF(AND(I389="外力",X389="Ⅱb"),"〇",0)</f>
        <v>0</v>
      </c>
      <c r="BL389" s="247">
        <f t="shared" ref="BL389:BL452" si="347">IF(AND(I389="材質劣化",X389="Ⅳ"),R389,0)</f>
        <v>0</v>
      </c>
      <c r="BM389" s="244">
        <f t="shared" ref="BM389:BM452" si="348">IF(AND(I389="材質劣化",X389="Ⅲ"),R389,0)</f>
        <v>0</v>
      </c>
      <c r="BN389" s="244">
        <f t="shared" ref="BN389:BN452" si="349">IF(AND(I389="材質劣化",X389="Ⅱa"),R389,0)</f>
        <v>0</v>
      </c>
      <c r="BO389" s="248">
        <f t="shared" ref="BO389:BO452" si="350">IF(AND(I389="材質劣化",X389="Ⅱb"),R389,0)</f>
        <v>0</v>
      </c>
      <c r="BP389" s="249">
        <f t="shared" ref="BP389:BP452" si="351">IF(AND(I389="漏水",X389="Ⅳ"),R389,0)</f>
        <v>0</v>
      </c>
      <c r="BQ389" s="244">
        <f t="shared" ref="BQ389:BQ452" si="352">IF(AND(I389="漏水",X389="Ⅲ"),R389,0)</f>
        <v>0</v>
      </c>
      <c r="BR389" s="244">
        <f t="shared" ref="BR389:BR452" si="353">IF(AND(I389="漏水",X389="Ⅱa"),R389,0)</f>
        <v>0</v>
      </c>
      <c r="BS389" s="250">
        <f t="shared" ref="BS389:BS452" si="354">IF(AND(I389="漏水",X389="Ⅱb"),R389,0)</f>
        <v>0</v>
      </c>
      <c r="BT389" s="251" t="str">
        <f t="shared" ref="BT389:BT452" si="355">IF(BG389=BG390,"",BG389)</f>
        <v/>
      </c>
      <c r="BU389" s="346">
        <f t="shared" ref="BU389:BU452" si="356">COUNTIFS($BG$4:$BG$3000,BT389,$BH$4:$BH$3000,"〇")</f>
        <v>0</v>
      </c>
      <c r="BV389" s="346">
        <f t="shared" ref="BV389:BV452" si="357">COUNTIFS($BG$4:$BG$3000,BT389,$BI$4:$BI$3000,"〇")</f>
        <v>0</v>
      </c>
      <c r="BW389" s="346">
        <f t="shared" ref="BW389:BW452" si="358">COUNTIFS($BG$4:$BG$3000,BT389,$BJ$4:$BJ$3000,"〇")</f>
        <v>0</v>
      </c>
      <c r="BX389" s="348">
        <f t="shared" ref="BX389:BX452" si="359">COUNTIFS($BG$4:$BG$3000,BT389,$BK$4:$BK$3000,"〇")</f>
        <v>0</v>
      </c>
      <c r="BY389" s="247">
        <f t="shared" ref="BY389:BY452" si="360">BL389</f>
        <v>0</v>
      </c>
      <c r="BZ389" s="244">
        <f t="shared" ref="BZ389:BZ452" si="361">BM389</f>
        <v>0</v>
      </c>
      <c r="CA389" s="244">
        <f t="shared" ref="CA389:CA452" si="362">BN389</f>
        <v>0</v>
      </c>
      <c r="CB389" s="248">
        <f t="shared" ref="CB389:CB452" si="363">BO389</f>
        <v>0</v>
      </c>
      <c r="CC389" s="247">
        <f t="shared" ref="CC389:CC452" si="364">BP389</f>
        <v>0</v>
      </c>
      <c r="CD389" s="244">
        <f t="shared" ref="CD389:CD452" si="365">BQ389</f>
        <v>0</v>
      </c>
      <c r="CE389" s="244">
        <f t="shared" ref="CE389:CE452" si="366">BR389</f>
        <v>0</v>
      </c>
      <c r="CF389" s="244">
        <f t="shared" ref="CF389:CF452" si="367">BS389</f>
        <v>0</v>
      </c>
    </row>
    <row r="390" spans="1:84" ht="20.100000000000001" customHeight="1" x14ac:dyDescent="0.15">
      <c r="A390" s="238">
        <v>387</v>
      </c>
      <c r="B390" s="239">
        <v>387</v>
      </c>
      <c r="C390" s="240" t="str">
        <f t="shared" si="325"/>
        <v>S</v>
      </c>
      <c r="D390" s="241"/>
      <c r="E390" s="242" t="str">
        <f>IF(D390="","",COUNTIF($D$4:D390,D390))</f>
        <v/>
      </c>
      <c r="F390" s="306" t="str">
        <f>IF(D390="","",VLOOKUP(D390,'様式A-2'!$B$10:$E$438,4,0))</f>
        <v/>
      </c>
      <c r="G390" s="242"/>
      <c r="H390" s="242"/>
      <c r="I390" s="242"/>
      <c r="J390" s="242"/>
      <c r="K390" s="242">
        <f t="shared" si="326"/>
        <v>0</v>
      </c>
      <c r="L390" s="342"/>
      <c r="M390" s="342"/>
      <c r="N390" s="342"/>
      <c r="O390" s="342"/>
      <c r="P390" s="384"/>
      <c r="Q390" s="243">
        <f t="shared" si="336"/>
        <v>0</v>
      </c>
      <c r="R390" s="244">
        <f t="shared" si="327"/>
        <v>0</v>
      </c>
      <c r="S390" s="244" t="str">
        <f t="shared" si="328"/>
        <v/>
      </c>
      <c r="T390" s="242"/>
      <c r="U390" s="242" t="str">
        <f t="shared" si="329"/>
        <v/>
      </c>
      <c r="V390" s="242" t="str">
        <f t="shared" si="338"/>
        <v/>
      </c>
      <c r="W390" s="242"/>
      <c r="X390" s="242"/>
      <c r="Y390" s="242" t="str">
        <f t="shared" si="330"/>
        <v/>
      </c>
      <c r="Z390" s="242" t="str">
        <f t="shared" si="331"/>
        <v/>
      </c>
      <c r="AA390" s="242" t="str">
        <f t="shared" si="324"/>
        <v/>
      </c>
      <c r="AB390" s="242" t="str">
        <f t="shared" si="332"/>
        <v/>
      </c>
      <c r="AC390" s="242" t="str">
        <f t="shared" si="337"/>
        <v/>
      </c>
      <c r="AD390" s="242" t="str">
        <f t="shared" si="339"/>
        <v/>
      </c>
      <c r="AE390" s="242" t="str">
        <f t="shared" si="340"/>
        <v/>
      </c>
      <c r="AF390" s="242" t="str">
        <f t="shared" si="341"/>
        <v/>
      </c>
      <c r="AG390" s="242"/>
      <c r="AH390" s="243" t="str">
        <f t="shared" si="334"/>
        <v/>
      </c>
      <c r="AI390" s="243" t="str">
        <f t="shared" si="335"/>
        <v/>
      </c>
      <c r="BG390" s="246">
        <f t="shared" si="342"/>
        <v>0</v>
      </c>
      <c r="BH390" s="243">
        <f t="shared" si="343"/>
        <v>0</v>
      </c>
      <c r="BI390" s="243">
        <f t="shared" si="344"/>
        <v>0</v>
      </c>
      <c r="BJ390" s="243">
        <f t="shared" si="345"/>
        <v>0</v>
      </c>
      <c r="BK390" s="347">
        <f t="shared" si="346"/>
        <v>0</v>
      </c>
      <c r="BL390" s="247">
        <f t="shared" si="347"/>
        <v>0</v>
      </c>
      <c r="BM390" s="244">
        <f t="shared" si="348"/>
        <v>0</v>
      </c>
      <c r="BN390" s="244">
        <f t="shared" si="349"/>
        <v>0</v>
      </c>
      <c r="BO390" s="248">
        <f t="shared" si="350"/>
        <v>0</v>
      </c>
      <c r="BP390" s="249">
        <f t="shared" si="351"/>
        <v>0</v>
      </c>
      <c r="BQ390" s="244">
        <f t="shared" si="352"/>
        <v>0</v>
      </c>
      <c r="BR390" s="244">
        <f t="shared" si="353"/>
        <v>0</v>
      </c>
      <c r="BS390" s="250">
        <f t="shared" si="354"/>
        <v>0</v>
      </c>
      <c r="BT390" s="251" t="str">
        <f t="shared" si="355"/>
        <v/>
      </c>
      <c r="BU390" s="346">
        <f t="shared" si="356"/>
        <v>0</v>
      </c>
      <c r="BV390" s="346">
        <f t="shared" si="357"/>
        <v>0</v>
      </c>
      <c r="BW390" s="346">
        <f t="shared" si="358"/>
        <v>0</v>
      </c>
      <c r="BX390" s="348">
        <f t="shared" si="359"/>
        <v>0</v>
      </c>
      <c r="BY390" s="247">
        <f t="shared" si="360"/>
        <v>0</v>
      </c>
      <c r="BZ390" s="244">
        <f t="shared" si="361"/>
        <v>0</v>
      </c>
      <c r="CA390" s="244">
        <f t="shared" si="362"/>
        <v>0</v>
      </c>
      <c r="CB390" s="248">
        <f t="shared" si="363"/>
        <v>0</v>
      </c>
      <c r="CC390" s="247">
        <f t="shared" si="364"/>
        <v>0</v>
      </c>
      <c r="CD390" s="244">
        <f t="shared" si="365"/>
        <v>0</v>
      </c>
      <c r="CE390" s="244">
        <f t="shared" si="366"/>
        <v>0</v>
      </c>
      <c r="CF390" s="244">
        <f t="shared" si="367"/>
        <v>0</v>
      </c>
    </row>
    <row r="391" spans="1:84" ht="20.100000000000001" customHeight="1" x14ac:dyDescent="0.15">
      <c r="A391" s="238">
        <v>388</v>
      </c>
      <c r="B391" s="239">
        <v>388</v>
      </c>
      <c r="C391" s="240" t="str">
        <f t="shared" si="325"/>
        <v>S</v>
      </c>
      <c r="D391" s="241"/>
      <c r="E391" s="242" t="str">
        <f>IF(D391="","",COUNTIF($D$4:D391,D391))</f>
        <v/>
      </c>
      <c r="F391" s="306" t="str">
        <f>IF(D391="","",VLOOKUP(D391,'様式A-2'!$B$10:$E$438,4,0))</f>
        <v/>
      </c>
      <c r="G391" s="242"/>
      <c r="H391" s="242"/>
      <c r="I391" s="242"/>
      <c r="J391" s="242"/>
      <c r="K391" s="242">
        <f t="shared" si="326"/>
        <v>0</v>
      </c>
      <c r="L391" s="342"/>
      <c r="M391" s="342"/>
      <c r="N391" s="342"/>
      <c r="O391" s="342"/>
      <c r="P391" s="384"/>
      <c r="Q391" s="243">
        <f t="shared" si="336"/>
        <v>0</v>
      </c>
      <c r="R391" s="244">
        <f t="shared" si="327"/>
        <v>0</v>
      </c>
      <c r="S391" s="244" t="str">
        <f t="shared" si="328"/>
        <v/>
      </c>
      <c r="T391" s="242"/>
      <c r="U391" s="242" t="str">
        <f t="shared" si="329"/>
        <v/>
      </c>
      <c r="V391" s="242" t="str">
        <f t="shared" si="338"/>
        <v/>
      </c>
      <c r="W391" s="242"/>
      <c r="X391" s="242"/>
      <c r="Y391" s="242" t="str">
        <f t="shared" si="330"/>
        <v/>
      </c>
      <c r="Z391" s="242" t="str">
        <f t="shared" si="331"/>
        <v/>
      </c>
      <c r="AA391" s="242" t="str">
        <f t="shared" si="324"/>
        <v/>
      </c>
      <c r="AB391" s="242" t="str">
        <f t="shared" si="332"/>
        <v/>
      </c>
      <c r="AC391" s="242" t="str">
        <f t="shared" si="337"/>
        <v/>
      </c>
      <c r="AD391" s="242" t="str">
        <f t="shared" si="339"/>
        <v/>
      </c>
      <c r="AE391" s="242" t="str">
        <f t="shared" si="340"/>
        <v/>
      </c>
      <c r="AF391" s="242" t="str">
        <f t="shared" si="341"/>
        <v/>
      </c>
      <c r="AG391" s="242"/>
      <c r="AH391" s="243" t="str">
        <f t="shared" si="334"/>
        <v/>
      </c>
      <c r="AI391" s="243" t="str">
        <f t="shared" si="335"/>
        <v/>
      </c>
      <c r="BG391" s="246">
        <f t="shared" si="342"/>
        <v>0</v>
      </c>
      <c r="BH391" s="243">
        <f t="shared" si="343"/>
        <v>0</v>
      </c>
      <c r="BI391" s="243">
        <f t="shared" si="344"/>
        <v>0</v>
      </c>
      <c r="BJ391" s="243">
        <f t="shared" si="345"/>
        <v>0</v>
      </c>
      <c r="BK391" s="347">
        <f t="shared" si="346"/>
        <v>0</v>
      </c>
      <c r="BL391" s="247">
        <f t="shared" si="347"/>
        <v>0</v>
      </c>
      <c r="BM391" s="244">
        <f t="shared" si="348"/>
        <v>0</v>
      </c>
      <c r="BN391" s="244">
        <f t="shared" si="349"/>
        <v>0</v>
      </c>
      <c r="BO391" s="248">
        <f t="shared" si="350"/>
        <v>0</v>
      </c>
      <c r="BP391" s="249">
        <f t="shared" si="351"/>
        <v>0</v>
      </c>
      <c r="BQ391" s="244">
        <f t="shared" si="352"/>
        <v>0</v>
      </c>
      <c r="BR391" s="244">
        <f t="shared" si="353"/>
        <v>0</v>
      </c>
      <c r="BS391" s="250">
        <f t="shared" si="354"/>
        <v>0</v>
      </c>
      <c r="BT391" s="251" t="str">
        <f t="shared" si="355"/>
        <v/>
      </c>
      <c r="BU391" s="346">
        <f t="shared" si="356"/>
        <v>0</v>
      </c>
      <c r="BV391" s="346">
        <f t="shared" si="357"/>
        <v>0</v>
      </c>
      <c r="BW391" s="346">
        <f t="shared" si="358"/>
        <v>0</v>
      </c>
      <c r="BX391" s="348">
        <f t="shared" si="359"/>
        <v>0</v>
      </c>
      <c r="BY391" s="247">
        <f t="shared" si="360"/>
        <v>0</v>
      </c>
      <c r="BZ391" s="244">
        <f t="shared" si="361"/>
        <v>0</v>
      </c>
      <c r="CA391" s="244">
        <f t="shared" si="362"/>
        <v>0</v>
      </c>
      <c r="CB391" s="248">
        <f t="shared" si="363"/>
        <v>0</v>
      </c>
      <c r="CC391" s="247">
        <f t="shared" si="364"/>
        <v>0</v>
      </c>
      <c r="CD391" s="244">
        <f t="shared" si="365"/>
        <v>0</v>
      </c>
      <c r="CE391" s="244">
        <f t="shared" si="366"/>
        <v>0</v>
      </c>
      <c r="CF391" s="244">
        <f t="shared" si="367"/>
        <v>0</v>
      </c>
    </row>
    <row r="392" spans="1:84" ht="20.100000000000001" customHeight="1" x14ac:dyDescent="0.15">
      <c r="A392" s="238">
        <v>389</v>
      </c>
      <c r="B392" s="239">
        <v>389</v>
      </c>
      <c r="C392" s="240" t="str">
        <f t="shared" si="325"/>
        <v>S</v>
      </c>
      <c r="D392" s="241"/>
      <c r="E392" s="242" t="str">
        <f>IF(D392="","",COUNTIF($D$4:D392,D392))</f>
        <v/>
      </c>
      <c r="F392" s="306" t="str">
        <f>IF(D392="","",VLOOKUP(D392,'様式A-2'!$B$10:$E$438,4,0))</f>
        <v/>
      </c>
      <c r="G392" s="242"/>
      <c r="H392" s="242"/>
      <c r="I392" s="242"/>
      <c r="J392" s="242"/>
      <c r="K392" s="242">
        <f t="shared" si="326"/>
        <v>0</v>
      </c>
      <c r="L392" s="342"/>
      <c r="M392" s="342"/>
      <c r="N392" s="342"/>
      <c r="O392" s="342"/>
      <c r="P392" s="384"/>
      <c r="Q392" s="243">
        <f t="shared" si="336"/>
        <v>0</v>
      </c>
      <c r="R392" s="244">
        <f t="shared" si="327"/>
        <v>0</v>
      </c>
      <c r="S392" s="244" t="str">
        <f t="shared" si="328"/>
        <v/>
      </c>
      <c r="T392" s="242"/>
      <c r="U392" s="242" t="str">
        <f t="shared" si="329"/>
        <v/>
      </c>
      <c r="V392" s="242" t="str">
        <f t="shared" si="338"/>
        <v/>
      </c>
      <c r="W392" s="242"/>
      <c r="X392" s="242"/>
      <c r="Y392" s="242" t="str">
        <f t="shared" si="330"/>
        <v/>
      </c>
      <c r="Z392" s="242" t="str">
        <f t="shared" si="331"/>
        <v/>
      </c>
      <c r="AA392" s="242" t="str">
        <f t="shared" si="324"/>
        <v/>
      </c>
      <c r="AB392" s="242" t="str">
        <f t="shared" si="332"/>
        <v/>
      </c>
      <c r="AC392" s="242" t="str">
        <f t="shared" si="337"/>
        <v/>
      </c>
      <c r="AD392" s="242" t="str">
        <f t="shared" si="339"/>
        <v/>
      </c>
      <c r="AE392" s="242" t="str">
        <f t="shared" si="340"/>
        <v/>
      </c>
      <c r="AF392" s="242" t="str">
        <f t="shared" si="341"/>
        <v/>
      </c>
      <c r="AG392" s="242"/>
      <c r="AH392" s="243" t="str">
        <f t="shared" si="334"/>
        <v/>
      </c>
      <c r="AI392" s="243" t="str">
        <f t="shared" si="335"/>
        <v/>
      </c>
      <c r="BG392" s="246">
        <f t="shared" si="342"/>
        <v>0</v>
      </c>
      <c r="BH392" s="243">
        <f t="shared" si="343"/>
        <v>0</v>
      </c>
      <c r="BI392" s="243">
        <f t="shared" si="344"/>
        <v>0</v>
      </c>
      <c r="BJ392" s="243">
        <f t="shared" si="345"/>
        <v>0</v>
      </c>
      <c r="BK392" s="347">
        <f t="shared" si="346"/>
        <v>0</v>
      </c>
      <c r="BL392" s="247">
        <f t="shared" si="347"/>
        <v>0</v>
      </c>
      <c r="BM392" s="244">
        <f t="shared" si="348"/>
        <v>0</v>
      </c>
      <c r="BN392" s="244">
        <f t="shared" si="349"/>
        <v>0</v>
      </c>
      <c r="BO392" s="248">
        <f t="shared" si="350"/>
        <v>0</v>
      </c>
      <c r="BP392" s="249">
        <f t="shared" si="351"/>
        <v>0</v>
      </c>
      <c r="BQ392" s="244">
        <f t="shared" si="352"/>
        <v>0</v>
      </c>
      <c r="BR392" s="244">
        <f t="shared" si="353"/>
        <v>0</v>
      </c>
      <c r="BS392" s="250">
        <f t="shared" si="354"/>
        <v>0</v>
      </c>
      <c r="BT392" s="251" t="str">
        <f t="shared" si="355"/>
        <v/>
      </c>
      <c r="BU392" s="346">
        <f t="shared" si="356"/>
        <v>0</v>
      </c>
      <c r="BV392" s="346">
        <f t="shared" si="357"/>
        <v>0</v>
      </c>
      <c r="BW392" s="346">
        <f t="shared" si="358"/>
        <v>0</v>
      </c>
      <c r="BX392" s="348">
        <f t="shared" si="359"/>
        <v>0</v>
      </c>
      <c r="BY392" s="247">
        <f t="shared" si="360"/>
        <v>0</v>
      </c>
      <c r="BZ392" s="244">
        <f t="shared" si="361"/>
        <v>0</v>
      </c>
      <c r="CA392" s="244">
        <f t="shared" si="362"/>
        <v>0</v>
      </c>
      <c r="CB392" s="248">
        <f t="shared" si="363"/>
        <v>0</v>
      </c>
      <c r="CC392" s="247">
        <f t="shared" si="364"/>
        <v>0</v>
      </c>
      <c r="CD392" s="244">
        <f t="shared" si="365"/>
        <v>0</v>
      </c>
      <c r="CE392" s="244">
        <f t="shared" si="366"/>
        <v>0</v>
      </c>
      <c r="CF392" s="244">
        <f t="shared" si="367"/>
        <v>0</v>
      </c>
    </row>
    <row r="393" spans="1:84" ht="20.100000000000001" customHeight="1" x14ac:dyDescent="0.15">
      <c r="A393" s="238">
        <v>390</v>
      </c>
      <c r="B393" s="239">
        <v>390</v>
      </c>
      <c r="C393" s="240" t="str">
        <f t="shared" si="325"/>
        <v>S</v>
      </c>
      <c r="D393" s="241"/>
      <c r="E393" s="242" t="str">
        <f>IF(D393="","",COUNTIF($D$4:D393,D393))</f>
        <v/>
      </c>
      <c r="F393" s="306" t="str">
        <f>IF(D393="","",VLOOKUP(D393,'様式A-2'!$B$10:$E$438,4,0))</f>
        <v/>
      </c>
      <c r="G393" s="242"/>
      <c r="H393" s="242"/>
      <c r="I393" s="242"/>
      <c r="J393" s="242"/>
      <c r="K393" s="242">
        <f t="shared" si="326"/>
        <v>0</v>
      </c>
      <c r="L393" s="342"/>
      <c r="M393" s="342"/>
      <c r="N393" s="342"/>
      <c r="O393" s="342"/>
      <c r="P393" s="384"/>
      <c r="Q393" s="243">
        <f t="shared" si="336"/>
        <v>0</v>
      </c>
      <c r="R393" s="244">
        <f t="shared" si="327"/>
        <v>0</v>
      </c>
      <c r="S393" s="244" t="str">
        <f t="shared" si="328"/>
        <v/>
      </c>
      <c r="T393" s="242"/>
      <c r="U393" s="242" t="str">
        <f t="shared" si="329"/>
        <v/>
      </c>
      <c r="V393" s="242" t="str">
        <f t="shared" si="338"/>
        <v/>
      </c>
      <c r="W393" s="242"/>
      <c r="X393" s="242"/>
      <c r="Y393" s="242" t="str">
        <f t="shared" si="330"/>
        <v/>
      </c>
      <c r="Z393" s="242" t="str">
        <f t="shared" si="331"/>
        <v/>
      </c>
      <c r="AA393" s="242" t="str">
        <f t="shared" si="324"/>
        <v/>
      </c>
      <c r="AB393" s="242" t="str">
        <f t="shared" si="332"/>
        <v/>
      </c>
      <c r="AC393" s="242" t="str">
        <f t="shared" si="337"/>
        <v/>
      </c>
      <c r="AD393" s="242" t="str">
        <f t="shared" si="339"/>
        <v/>
      </c>
      <c r="AE393" s="242" t="str">
        <f t="shared" si="340"/>
        <v/>
      </c>
      <c r="AF393" s="242" t="str">
        <f t="shared" si="341"/>
        <v/>
      </c>
      <c r="AG393" s="242"/>
      <c r="AH393" s="243" t="str">
        <f t="shared" si="334"/>
        <v/>
      </c>
      <c r="AI393" s="243" t="str">
        <f t="shared" si="335"/>
        <v/>
      </c>
      <c r="BG393" s="246">
        <f t="shared" si="342"/>
        <v>0</v>
      </c>
      <c r="BH393" s="243">
        <f t="shared" si="343"/>
        <v>0</v>
      </c>
      <c r="BI393" s="243">
        <f t="shared" si="344"/>
        <v>0</v>
      </c>
      <c r="BJ393" s="243">
        <f t="shared" si="345"/>
        <v>0</v>
      </c>
      <c r="BK393" s="347">
        <f t="shared" si="346"/>
        <v>0</v>
      </c>
      <c r="BL393" s="247">
        <f t="shared" si="347"/>
        <v>0</v>
      </c>
      <c r="BM393" s="244">
        <f t="shared" si="348"/>
        <v>0</v>
      </c>
      <c r="BN393" s="244">
        <f t="shared" si="349"/>
        <v>0</v>
      </c>
      <c r="BO393" s="248">
        <f t="shared" si="350"/>
        <v>0</v>
      </c>
      <c r="BP393" s="249">
        <f t="shared" si="351"/>
        <v>0</v>
      </c>
      <c r="BQ393" s="244">
        <f t="shared" si="352"/>
        <v>0</v>
      </c>
      <c r="BR393" s="244">
        <f t="shared" si="353"/>
        <v>0</v>
      </c>
      <c r="BS393" s="250">
        <f t="shared" si="354"/>
        <v>0</v>
      </c>
      <c r="BT393" s="251" t="str">
        <f t="shared" si="355"/>
        <v/>
      </c>
      <c r="BU393" s="346">
        <f t="shared" si="356"/>
        <v>0</v>
      </c>
      <c r="BV393" s="346">
        <f t="shared" si="357"/>
        <v>0</v>
      </c>
      <c r="BW393" s="346">
        <f t="shared" si="358"/>
        <v>0</v>
      </c>
      <c r="BX393" s="348">
        <f t="shared" si="359"/>
        <v>0</v>
      </c>
      <c r="BY393" s="247">
        <f t="shared" si="360"/>
        <v>0</v>
      </c>
      <c r="BZ393" s="244">
        <f t="shared" si="361"/>
        <v>0</v>
      </c>
      <c r="CA393" s="244">
        <f t="shared" si="362"/>
        <v>0</v>
      </c>
      <c r="CB393" s="248">
        <f t="shared" si="363"/>
        <v>0</v>
      </c>
      <c r="CC393" s="247">
        <f t="shared" si="364"/>
        <v>0</v>
      </c>
      <c r="CD393" s="244">
        <f t="shared" si="365"/>
        <v>0</v>
      </c>
      <c r="CE393" s="244">
        <f t="shared" si="366"/>
        <v>0</v>
      </c>
      <c r="CF393" s="244">
        <f t="shared" si="367"/>
        <v>0</v>
      </c>
    </row>
    <row r="394" spans="1:84" ht="20.100000000000001" customHeight="1" x14ac:dyDescent="0.15">
      <c r="A394" s="238">
        <v>391</v>
      </c>
      <c r="B394" s="239">
        <v>391</v>
      </c>
      <c r="C394" s="240" t="str">
        <f t="shared" si="325"/>
        <v>S</v>
      </c>
      <c r="D394" s="241"/>
      <c r="E394" s="242" t="str">
        <f>IF(D394="","",COUNTIF($D$4:D394,D394))</f>
        <v/>
      </c>
      <c r="F394" s="306" t="str">
        <f>IF(D394="","",VLOOKUP(D394,'様式A-2'!$B$10:$E$438,4,0))</f>
        <v/>
      </c>
      <c r="G394" s="242"/>
      <c r="H394" s="242"/>
      <c r="I394" s="242"/>
      <c r="J394" s="242"/>
      <c r="K394" s="242">
        <f t="shared" si="326"/>
        <v>0</v>
      </c>
      <c r="L394" s="342"/>
      <c r="M394" s="342"/>
      <c r="N394" s="342"/>
      <c r="O394" s="342"/>
      <c r="P394" s="384"/>
      <c r="Q394" s="243">
        <f t="shared" si="336"/>
        <v>0</v>
      </c>
      <c r="R394" s="244">
        <f t="shared" si="327"/>
        <v>0</v>
      </c>
      <c r="S394" s="244" t="str">
        <f t="shared" si="328"/>
        <v/>
      </c>
      <c r="T394" s="242"/>
      <c r="U394" s="242" t="str">
        <f t="shared" si="329"/>
        <v/>
      </c>
      <c r="V394" s="242" t="str">
        <f t="shared" si="338"/>
        <v/>
      </c>
      <c r="W394" s="242"/>
      <c r="X394" s="242"/>
      <c r="Y394" s="242" t="str">
        <f t="shared" si="330"/>
        <v/>
      </c>
      <c r="Z394" s="242" t="str">
        <f t="shared" si="331"/>
        <v/>
      </c>
      <c r="AA394" s="242" t="str">
        <f t="shared" si="324"/>
        <v/>
      </c>
      <c r="AB394" s="242" t="str">
        <f t="shared" si="332"/>
        <v/>
      </c>
      <c r="AC394" s="242" t="str">
        <f t="shared" si="337"/>
        <v/>
      </c>
      <c r="AD394" s="242" t="str">
        <f t="shared" si="339"/>
        <v/>
      </c>
      <c r="AE394" s="242" t="str">
        <f t="shared" si="340"/>
        <v/>
      </c>
      <c r="AF394" s="242" t="str">
        <f t="shared" si="341"/>
        <v/>
      </c>
      <c r="AG394" s="242"/>
      <c r="AH394" s="243" t="str">
        <f t="shared" si="334"/>
        <v/>
      </c>
      <c r="AI394" s="243" t="str">
        <f t="shared" si="335"/>
        <v/>
      </c>
      <c r="BG394" s="246">
        <f t="shared" si="342"/>
        <v>0</v>
      </c>
      <c r="BH394" s="243">
        <f t="shared" si="343"/>
        <v>0</v>
      </c>
      <c r="BI394" s="243">
        <f t="shared" si="344"/>
        <v>0</v>
      </c>
      <c r="BJ394" s="243">
        <f t="shared" si="345"/>
        <v>0</v>
      </c>
      <c r="BK394" s="347">
        <f t="shared" si="346"/>
        <v>0</v>
      </c>
      <c r="BL394" s="247">
        <f t="shared" si="347"/>
        <v>0</v>
      </c>
      <c r="BM394" s="244">
        <f t="shared" si="348"/>
        <v>0</v>
      </c>
      <c r="BN394" s="244">
        <f t="shared" si="349"/>
        <v>0</v>
      </c>
      <c r="BO394" s="248">
        <f t="shared" si="350"/>
        <v>0</v>
      </c>
      <c r="BP394" s="249">
        <f t="shared" si="351"/>
        <v>0</v>
      </c>
      <c r="BQ394" s="244">
        <f t="shared" si="352"/>
        <v>0</v>
      </c>
      <c r="BR394" s="244">
        <f t="shared" si="353"/>
        <v>0</v>
      </c>
      <c r="BS394" s="250">
        <f t="shared" si="354"/>
        <v>0</v>
      </c>
      <c r="BT394" s="251" t="str">
        <f t="shared" si="355"/>
        <v/>
      </c>
      <c r="BU394" s="346">
        <f t="shared" si="356"/>
        <v>0</v>
      </c>
      <c r="BV394" s="346">
        <f t="shared" si="357"/>
        <v>0</v>
      </c>
      <c r="BW394" s="346">
        <f t="shared" si="358"/>
        <v>0</v>
      </c>
      <c r="BX394" s="348">
        <f t="shared" si="359"/>
        <v>0</v>
      </c>
      <c r="BY394" s="247">
        <f t="shared" si="360"/>
        <v>0</v>
      </c>
      <c r="BZ394" s="244">
        <f t="shared" si="361"/>
        <v>0</v>
      </c>
      <c r="CA394" s="244">
        <f t="shared" si="362"/>
        <v>0</v>
      </c>
      <c r="CB394" s="248">
        <f t="shared" si="363"/>
        <v>0</v>
      </c>
      <c r="CC394" s="247">
        <f t="shared" si="364"/>
        <v>0</v>
      </c>
      <c r="CD394" s="244">
        <f t="shared" si="365"/>
        <v>0</v>
      </c>
      <c r="CE394" s="244">
        <f t="shared" si="366"/>
        <v>0</v>
      </c>
      <c r="CF394" s="244">
        <f t="shared" si="367"/>
        <v>0</v>
      </c>
    </row>
    <row r="395" spans="1:84" ht="20.100000000000001" customHeight="1" x14ac:dyDescent="0.15">
      <c r="A395" s="238">
        <v>392</v>
      </c>
      <c r="B395" s="239">
        <v>392</v>
      </c>
      <c r="C395" s="240" t="str">
        <f t="shared" si="325"/>
        <v>S</v>
      </c>
      <c r="D395" s="241"/>
      <c r="E395" s="242" t="str">
        <f>IF(D395="","",COUNTIF($D$4:D395,D395))</f>
        <v/>
      </c>
      <c r="F395" s="306" t="str">
        <f>IF(D395="","",VLOOKUP(D395,'様式A-2'!$B$10:$E$438,4,0))</f>
        <v/>
      </c>
      <c r="G395" s="242"/>
      <c r="H395" s="242"/>
      <c r="I395" s="242"/>
      <c r="J395" s="242"/>
      <c r="K395" s="242">
        <f t="shared" si="326"/>
        <v>0</v>
      </c>
      <c r="L395" s="342"/>
      <c r="M395" s="342"/>
      <c r="N395" s="342"/>
      <c r="O395" s="342"/>
      <c r="P395" s="384"/>
      <c r="Q395" s="243">
        <f t="shared" si="336"/>
        <v>0</v>
      </c>
      <c r="R395" s="244">
        <f t="shared" si="327"/>
        <v>0</v>
      </c>
      <c r="S395" s="244" t="str">
        <f t="shared" si="328"/>
        <v/>
      </c>
      <c r="T395" s="242"/>
      <c r="U395" s="242" t="str">
        <f t="shared" si="329"/>
        <v/>
      </c>
      <c r="V395" s="242" t="str">
        <f t="shared" si="338"/>
        <v/>
      </c>
      <c r="W395" s="242"/>
      <c r="X395" s="242"/>
      <c r="Y395" s="242" t="str">
        <f t="shared" si="330"/>
        <v/>
      </c>
      <c r="Z395" s="242" t="str">
        <f t="shared" si="331"/>
        <v/>
      </c>
      <c r="AA395" s="242" t="str">
        <f t="shared" si="324"/>
        <v/>
      </c>
      <c r="AB395" s="242" t="str">
        <f t="shared" si="332"/>
        <v/>
      </c>
      <c r="AC395" s="242" t="str">
        <f t="shared" si="337"/>
        <v/>
      </c>
      <c r="AD395" s="242" t="str">
        <f t="shared" si="339"/>
        <v/>
      </c>
      <c r="AE395" s="242" t="str">
        <f t="shared" si="340"/>
        <v/>
      </c>
      <c r="AF395" s="242" t="str">
        <f t="shared" si="341"/>
        <v/>
      </c>
      <c r="AG395" s="242"/>
      <c r="AH395" s="243" t="str">
        <f t="shared" si="334"/>
        <v/>
      </c>
      <c r="AI395" s="243" t="str">
        <f t="shared" si="335"/>
        <v/>
      </c>
      <c r="BG395" s="246">
        <f t="shared" si="342"/>
        <v>0</v>
      </c>
      <c r="BH395" s="243">
        <f t="shared" si="343"/>
        <v>0</v>
      </c>
      <c r="BI395" s="243">
        <f t="shared" si="344"/>
        <v>0</v>
      </c>
      <c r="BJ395" s="243">
        <f t="shared" si="345"/>
        <v>0</v>
      </c>
      <c r="BK395" s="347">
        <f t="shared" si="346"/>
        <v>0</v>
      </c>
      <c r="BL395" s="247">
        <f t="shared" si="347"/>
        <v>0</v>
      </c>
      <c r="BM395" s="244">
        <f t="shared" si="348"/>
        <v>0</v>
      </c>
      <c r="BN395" s="244">
        <f t="shared" si="349"/>
        <v>0</v>
      </c>
      <c r="BO395" s="248">
        <f t="shared" si="350"/>
        <v>0</v>
      </c>
      <c r="BP395" s="249">
        <f t="shared" si="351"/>
        <v>0</v>
      </c>
      <c r="BQ395" s="244">
        <f t="shared" si="352"/>
        <v>0</v>
      </c>
      <c r="BR395" s="244">
        <f t="shared" si="353"/>
        <v>0</v>
      </c>
      <c r="BS395" s="250">
        <f t="shared" si="354"/>
        <v>0</v>
      </c>
      <c r="BT395" s="251" t="str">
        <f t="shared" si="355"/>
        <v/>
      </c>
      <c r="BU395" s="346">
        <f t="shared" si="356"/>
        <v>0</v>
      </c>
      <c r="BV395" s="346">
        <f t="shared" si="357"/>
        <v>0</v>
      </c>
      <c r="BW395" s="346">
        <f t="shared" si="358"/>
        <v>0</v>
      </c>
      <c r="BX395" s="348">
        <f t="shared" si="359"/>
        <v>0</v>
      </c>
      <c r="BY395" s="247">
        <f t="shared" si="360"/>
        <v>0</v>
      </c>
      <c r="BZ395" s="244">
        <f t="shared" si="361"/>
        <v>0</v>
      </c>
      <c r="CA395" s="244">
        <f t="shared" si="362"/>
        <v>0</v>
      </c>
      <c r="CB395" s="248">
        <f t="shared" si="363"/>
        <v>0</v>
      </c>
      <c r="CC395" s="247">
        <f t="shared" si="364"/>
        <v>0</v>
      </c>
      <c r="CD395" s="244">
        <f t="shared" si="365"/>
        <v>0</v>
      </c>
      <c r="CE395" s="244">
        <f t="shared" si="366"/>
        <v>0</v>
      </c>
      <c r="CF395" s="244">
        <f t="shared" si="367"/>
        <v>0</v>
      </c>
    </row>
    <row r="396" spans="1:84" ht="20.100000000000001" customHeight="1" x14ac:dyDescent="0.15">
      <c r="A396" s="238">
        <v>393</v>
      </c>
      <c r="B396" s="239">
        <v>393</v>
      </c>
      <c r="C396" s="240" t="str">
        <f t="shared" si="325"/>
        <v>S</v>
      </c>
      <c r="D396" s="241"/>
      <c r="E396" s="242" t="str">
        <f>IF(D396="","",COUNTIF($D$4:D396,D396))</f>
        <v/>
      </c>
      <c r="F396" s="306" t="str">
        <f>IF(D396="","",VLOOKUP(D396,'様式A-2'!$B$10:$E$438,4,0))</f>
        <v/>
      </c>
      <c r="G396" s="242"/>
      <c r="H396" s="242"/>
      <c r="I396" s="242"/>
      <c r="J396" s="242"/>
      <c r="K396" s="242">
        <f t="shared" si="326"/>
        <v>0</v>
      </c>
      <c r="L396" s="342"/>
      <c r="M396" s="342"/>
      <c r="N396" s="342"/>
      <c r="O396" s="342"/>
      <c r="P396" s="384"/>
      <c r="Q396" s="243">
        <f t="shared" si="336"/>
        <v>0</v>
      </c>
      <c r="R396" s="244">
        <f t="shared" si="327"/>
        <v>0</v>
      </c>
      <c r="S396" s="244" t="str">
        <f t="shared" si="328"/>
        <v/>
      </c>
      <c r="T396" s="242"/>
      <c r="U396" s="242" t="str">
        <f t="shared" si="329"/>
        <v/>
      </c>
      <c r="V396" s="242" t="str">
        <f t="shared" si="338"/>
        <v/>
      </c>
      <c r="W396" s="242"/>
      <c r="X396" s="242"/>
      <c r="Y396" s="242" t="str">
        <f t="shared" si="330"/>
        <v/>
      </c>
      <c r="Z396" s="242" t="str">
        <f t="shared" si="331"/>
        <v/>
      </c>
      <c r="AA396" s="242" t="str">
        <f t="shared" si="324"/>
        <v/>
      </c>
      <c r="AB396" s="242" t="str">
        <f t="shared" si="332"/>
        <v/>
      </c>
      <c r="AC396" s="242" t="str">
        <f t="shared" si="337"/>
        <v/>
      </c>
      <c r="AD396" s="242" t="str">
        <f t="shared" si="339"/>
        <v/>
      </c>
      <c r="AE396" s="242" t="str">
        <f t="shared" si="340"/>
        <v/>
      </c>
      <c r="AF396" s="242" t="str">
        <f t="shared" si="341"/>
        <v/>
      </c>
      <c r="AG396" s="242"/>
      <c r="AH396" s="243" t="str">
        <f t="shared" si="334"/>
        <v/>
      </c>
      <c r="AI396" s="243" t="str">
        <f t="shared" si="335"/>
        <v/>
      </c>
      <c r="BG396" s="246">
        <f t="shared" si="342"/>
        <v>0</v>
      </c>
      <c r="BH396" s="243">
        <f t="shared" si="343"/>
        <v>0</v>
      </c>
      <c r="BI396" s="243">
        <f t="shared" si="344"/>
        <v>0</v>
      </c>
      <c r="BJ396" s="243">
        <f t="shared" si="345"/>
        <v>0</v>
      </c>
      <c r="BK396" s="347">
        <f t="shared" si="346"/>
        <v>0</v>
      </c>
      <c r="BL396" s="247">
        <f t="shared" si="347"/>
        <v>0</v>
      </c>
      <c r="BM396" s="244">
        <f t="shared" si="348"/>
        <v>0</v>
      </c>
      <c r="BN396" s="244">
        <f t="shared" si="349"/>
        <v>0</v>
      </c>
      <c r="BO396" s="248">
        <f t="shared" si="350"/>
        <v>0</v>
      </c>
      <c r="BP396" s="249">
        <f t="shared" si="351"/>
        <v>0</v>
      </c>
      <c r="BQ396" s="244">
        <f t="shared" si="352"/>
        <v>0</v>
      </c>
      <c r="BR396" s="244">
        <f t="shared" si="353"/>
        <v>0</v>
      </c>
      <c r="BS396" s="250">
        <f t="shared" si="354"/>
        <v>0</v>
      </c>
      <c r="BT396" s="251" t="str">
        <f t="shared" si="355"/>
        <v/>
      </c>
      <c r="BU396" s="346">
        <f t="shared" si="356"/>
        <v>0</v>
      </c>
      <c r="BV396" s="346">
        <f t="shared" si="357"/>
        <v>0</v>
      </c>
      <c r="BW396" s="346">
        <f t="shared" si="358"/>
        <v>0</v>
      </c>
      <c r="BX396" s="348">
        <f t="shared" si="359"/>
        <v>0</v>
      </c>
      <c r="BY396" s="247">
        <f t="shared" si="360"/>
        <v>0</v>
      </c>
      <c r="BZ396" s="244">
        <f t="shared" si="361"/>
        <v>0</v>
      </c>
      <c r="CA396" s="244">
        <f t="shared" si="362"/>
        <v>0</v>
      </c>
      <c r="CB396" s="248">
        <f t="shared" si="363"/>
        <v>0</v>
      </c>
      <c r="CC396" s="247">
        <f t="shared" si="364"/>
        <v>0</v>
      </c>
      <c r="CD396" s="244">
        <f t="shared" si="365"/>
        <v>0</v>
      </c>
      <c r="CE396" s="244">
        <f t="shared" si="366"/>
        <v>0</v>
      </c>
      <c r="CF396" s="244">
        <f t="shared" si="367"/>
        <v>0</v>
      </c>
    </row>
    <row r="397" spans="1:84" ht="20.100000000000001" customHeight="1" x14ac:dyDescent="0.15">
      <c r="A397" s="238">
        <v>394</v>
      </c>
      <c r="B397" s="239">
        <v>394</v>
      </c>
      <c r="C397" s="240" t="str">
        <f t="shared" si="325"/>
        <v>S</v>
      </c>
      <c r="D397" s="241"/>
      <c r="E397" s="242" t="str">
        <f>IF(D397="","",COUNTIF($D$4:D397,D397))</f>
        <v/>
      </c>
      <c r="F397" s="306" t="str">
        <f>IF(D397="","",VLOOKUP(D397,'様式A-2'!$B$10:$E$438,4,0))</f>
        <v/>
      </c>
      <c r="G397" s="242"/>
      <c r="H397" s="242"/>
      <c r="I397" s="242"/>
      <c r="J397" s="242"/>
      <c r="K397" s="242">
        <f t="shared" si="326"/>
        <v>0</v>
      </c>
      <c r="L397" s="342"/>
      <c r="M397" s="342"/>
      <c r="N397" s="342"/>
      <c r="O397" s="342"/>
      <c r="P397" s="384"/>
      <c r="Q397" s="243">
        <f t="shared" si="336"/>
        <v>0</v>
      </c>
      <c r="R397" s="244">
        <f t="shared" si="327"/>
        <v>0</v>
      </c>
      <c r="S397" s="244" t="str">
        <f t="shared" si="328"/>
        <v/>
      </c>
      <c r="T397" s="242"/>
      <c r="U397" s="242" t="str">
        <f t="shared" si="329"/>
        <v/>
      </c>
      <c r="V397" s="242" t="str">
        <f t="shared" si="338"/>
        <v/>
      </c>
      <c r="W397" s="242"/>
      <c r="X397" s="242"/>
      <c r="Y397" s="242" t="str">
        <f t="shared" si="330"/>
        <v/>
      </c>
      <c r="Z397" s="242" t="str">
        <f t="shared" si="331"/>
        <v/>
      </c>
      <c r="AA397" s="242" t="str">
        <f t="shared" si="324"/>
        <v/>
      </c>
      <c r="AB397" s="242" t="str">
        <f t="shared" si="332"/>
        <v/>
      </c>
      <c r="AC397" s="242" t="str">
        <f t="shared" si="337"/>
        <v/>
      </c>
      <c r="AD397" s="242" t="str">
        <f t="shared" si="339"/>
        <v/>
      </c>
      <c r="AE397" s="242" t="str">
        <f t="shared" si="340"/>
        <v/>
      </c>
      <c r="AF397" s="242" t="str">
        <f t="shared" si="341"/>
        <v/>
      </c>
      <c r="AG397" s="242"/>
      <c r="AH397" s="243" t="str">
        <f t="shared" si="334"/>
        <v/>
      </c>
      <c r="AI397" s="243" t="str">
        <f t="shared" si="335"/>
        <v/>
      </c>
      <c r="BG397" s="246">
        <f t="shared" si="342"/>
        <v>0</v>
      </c>
      <c r="BH397" s="243">
        <f t="shared" si="343"/>
        <v>0</v>
      </c>
      <c r="BI397" s="243">
        <f t="shared" si="344"/>
        <v>0</v>
      </c>
      <c r="BJ397" s="243">
        <f t="shared" si="345"/>
        <v>0</v>
      </c>
      <c r="BK397" s="347">
        <f t="shared" si="346"/>
        <v>0</v>
      </c>
      <c r="BL397" s="247">
        <f t="shared" si="347"/>
        <v>0</v>
      </c>
      <c r="BM397" s="244">
        <f t="shared" si="348"/>
        <v>0</v>
      </c>
      <c r="BN397" s="244">
        <f t="shared" si="349"/>
        <v>0</v>
      </c>
      <c r="BO397" s="248">
        <f t="shared" si="350"/>
        <v>0</v>
      </c>
      <c r="BP397" s="249">
        <f t="shared" si="351"/>
        <v>0</v>
      </c>
      <c r="BQ397" s="244">
        <f t="shared" si="352"/>
        <v>0</v>
      </c>
      <c r="BR397" s="244">
        <f t="shared" si="353"/>
        <v>0</v>
      </c>
      <c r="BS397" s="250">
        <f t="shared" si="354"/>
        <v>0</v>
      </c>
      <c r="BT397" s="251" t="str">
        <f t="shared" si="355"/>
        <v/>
      </c>
      <c r="BU397" s="346">
        <f t="shared" si="356"/>
        <v>0</v>
      </c>
      <c r="BV397" s="346">
        <f t="shared" si="357"/>
        <v>0</v>
      </c>
      <c r="BW397" s="346">
        <f t="shared" si="358"/>
        <v>0</v>
      </c>
      <c r="BX397" s="348">
        <f t="shared" si="359"/>
        <v>0</v>
      </c>
      <c r="BY397" s="247">
        <f t="shared" si="360"/>
        <v>0</v>
      </c>
      <c r="BZ397" s="244">
        <f t="shared" si="361"/>
        <v>0</v>
      </c>
      <c r="CA397" s="244">
        <f t="shared" si="362"/>
        <v>0</v>
      </c>
      <c r="CB397" s="248">
        <f t="shared" si="363"/>
        <v>0</v>
      </c>
      <c r="CC397" s="247">
        <f t="shared" si="364"/>
        <v>0</v>
      </c>
      <c r="CD397" s="244">
        <f t="shared" si="365"/>
        <v>0</v>
      </c>
      <c r="CE397" s="244">
        <f t="shared" si="366"/>
        <v>0</v>
      </c>
      <c r="CF397" s="244">
        <f t="shared" si="367"/>
        <v>0</v>
      </c>
    </row>
    <row r="398" spans="1:84" ht="20.100000000000001" customHeight="1" x14ac:dyDescent="0.15">
      <c r="A398" s="238">
        <v>395</v>
      </c>
      <c r="B398" s="239">
        <v>395</v>
      </c>
      <c r="C398" s="240" t="str">
        <f t="shared" si="325"/>
        <v>S</v>
      </c>
      <c r="D398" s="241"/>
      <c r="E398" s="242" t="str">
        <f>IF(D398="","",COUNTIF($D$4:D398,D398))</f>
        <v/>
      </c>
      <c r="F398" s="306" t="str">
        <f>IF(D398="","",VLOOKUP(D398,'様式A-2'!$B$10:$E$438,4,0))</f>
        <v/>
      </c>
      <c r="G398" s="242"/>
      <c r="H398" s="242"/>
      <c r="I398" s="242"/>
      <c r="J398" s="242"/>
      <c r="K398" s="242">
        <f t="shared" si="326"/>
        <v>0</v>
      </c>
      <c r="L398" s="342"/>
      <c r="M398" s="342"/>
      <c r="N398" s="342"/>
      <c r="O398" s="342"/>
      <c r="P398" s="384"/>
      <c r="Q398" s="243">
        <f t="shared" si="336"/>
        <v>0</v>
      </c>
      <c r="R398" s="244">
        <f t="shared" si="327"/>
        <v>0</v>
      </c>
      <c r="S398" s="244" t="str">
        <f t="shared" si="328"/>
        <v/>
      </c>
      <c r="T398" s="242"/>
      <c r="U398" s="242" t="str">
        <f t="shared" si="329"/>
        <v/>
      </c>
      <c r="V398" s="242" t="str">
        <f t="shared" si="338"/>
        <v/>
      </c>
      <c r="W398" s="242"/>
      <c r="X398" s="242"/>
      <c r="Y398" s="242" t="str">
        <f t="shared" si="330"/>
        <v/>
      </c>
      <c r="Z398" s="242" t="str">
        <f t="shared" si="331"/>
        <v/>
      </c>
      <c r="AA398" s="242" t="str">
        <f t="shared" si="324"/>
        <v/>
      </c>
      <c r="AB398" s="242" t="str">
        <f t="shared" si="332"/>
        <v/>
      </c>
      <c r="AC398" s="242" t="str">
        <f t="shared" si="337"/>
        <v/>
      </c>
      <c r="AD398" s="242" t="str">
        <f t="shared" si="339"/>
        <v/>
      </c>
      <c r="AE398" s="242" t="str">
        <f t="shared" si="340"/>
        <v/>
      </c>
      <c r="AF398" s="242" t="str">
        <f t="shared" si="341"/>
        <v/>
      </c>
      <c r="AG398" s="242"/>
      <c r="AH398" s="243" t="str">
        <f t="shared" si="334"/>
        <v/>
      </c>
      <c r="AI398" s="243" t="str">
        <f t="shared" si="335"/>
        <v/>
      </c>
      <c r="BG398" s="246">
        <f t="shared" si="342"/>
        <v>0</v>
      </c>
      <c r="BH398" s="243">
        <f t="shared" si="343"/>
        <v>0</v>
      </c>
      <c r="BI398" s="243">
        <f t="shared" si="344"/>
        <v>0</v>
      </c>
      <c r="BJ398" s="243">
        <f t="shared" si="345"/>
        <v>0</v>
      </c>
      <c r="BK398" s="347">
        <f t="shared" si="346"/>
        <v>0</v>
      </c>
      <c r="BL398" s="247">
        <f t="shared" si="347"/>
        <v>0</v>
      </c>
      <c r="BM398" s="244">
        <f t="shared" si="348"/>
        <v>0</v>
      </c>
      <c r="BN398" s="244">
        <f t="shared" si="349"/>
        <v>0</v>
      </c>
      <c r="BO398" s="248">
        <f t="shared" si="350"/>
        <v>0</v>
      </c>
      <c r="BP398" s="249">
        <f t="shared" si="351"/>
        <v>0</v>
      </c>
      <c r="BQ398" s="244">
        <f t="shared" si="352"/>
        <v>0</v>
      </c>
      <c r="BR398" s="244">
        <f t="shared" si="353"/>
        <v>0</v>
      </c>
      <c r="BS398" s="250">
        <f t="shared" si="354"/>
        <v>0</v>
      </c>
      <c r="BT398" s="251" t="str">
        <f t="shared" si="355"/>
        <v/>
      </c>
      <c r="BU398" s="346">
        <f t="shared" si="356"/>
        <v>0</v>
      </c>
      <c r="BV398" s="346">
        <f t="shared" si="357"/>
        <v>0</v>
      </c>
      <c r="BW398" s="346">
        <f t="shared" si="358"/>
        <v>0</v>
      </c>
      <c r="BX398" s="348">
        <f t="shared" si="359"/>
        <v>0</v>
      </c>
      <c r="BY398" s="247">
        <f t="shared" si="360"/>
        <v>0</v>
      </c>
      <c r="BZ398" s="244">
        <f t="shared" si="361"/>
        <v>0</v>
      </c>
      <c r="CA398" s="244">
        <f t="shared" si="362"/>
        <v>0</v>
      </c>
      <c r="CB398" s="248">
        <f t="shared" si="363"/>
        <v>0</v>
      </c>
      <c r="CC398" s="247">
        <f t="shared" si="364"/>
        <v>0</v>
      </c>
      <c r="CD398" s="244">
        <f t="shared" si="365"/>
        <v>0</v>
      </c>
      <c r="CE398" s="244">
        <f t="shared" si="366"/>
        <v>0</v>
      </c>
      <c r="CF398" s="244">
        <f t="shared" si="367"/>
        <v>0</v>
      </c>
    </row>
    <row r="399" spans="1:84" ht="20.100000000000001" customHeight="1" x14ac:dyDescent="0.15">
      <c r="A399" s="238">
        <v>396</v>
      </c>
      <c r="B399" s="239">
        <v>396</v>
      </c>
      <c r="C399" s="240" t="str">
        <f t="shared" si="325"/>
        <v>S</v>
      </c>
      <c r="D399" s="241"/>
      <c r="E399" s="242" t="str">
        <f>IF(D399="","",COUNTIF($D$4:D399,D399))</f>
        <v/>
      </c>
      <c r="F399" s="306" t="str">
        <f>IF(D399="","",VLOOKUP(D399,'様式A-2'!$B$10:$E$438,4,0))</f>
        <v/>
      </c>
      <c r="G399" s="242"/>
      <c r="H399" s="242"/>
      <c r="I399" s="242"/>
      <c r="J399" s="242"/>
      <c r="K399" s="242">
        <f t="shared" si="326"/>
        <v>0</v>
      </c>
      <c r="L399" s="342"/>
      <c r="M399" s="342"/>
      <c r="N399" s="342"/>
      <c r="O399" s="342"/>
      <c r="P399" s="384"/>
      <c r="Q399" s="243">
        <f t="shared" si="336"/>
        <v>0</v>
      </c>
      <c r="R399" s="244">
        <f t="shared" si="327"/>
        <v>0</v>
      </c>
      <c r="S399" s="244" t="str">
        <f t="shared" si="328"/>
        <v/>
      </c>
      <c r="T399" s="242"/>
      <c r="U399" s="242" t="str">
        <f t="shared" si="329"/>
        <v/>
      </c>
      <c r="V399" s="242" t="str">
        <f t="shared" si="338"/>
        <v/>
      </c>
      <c r="W399" s="242"/>
      <c r="X399" s="242"/>
      <c r="Y399" s="242" t="str">
        <f t="shared" si="330"/>
        <v/>
      </c>
      <c r="Z399" s="242" t="str">
        <f t="shared" si="331"/>
        <v/>
      </c>
      <c r="AA399" s="242" t="str">
        <f t="shared" si="324"/>
        <v/>
      </c>
      <c r="AB399" s="242" t="str">
        <f t="shared" si="332"/>
        <v/>
      </c>
      <c r="AC399" s="242" t="str">
        <f t="shared" si="337"/>
        <v/>
      </c>
      <c r="AD399" s="242" t="str">
        <f t="shared" si="339"/>
        <v/>
      </c>
      <c r="AE399" s="242" t="str">
        <f t="shared" si="340"/>
        <v/>
      </c>
      <c r="AF399" s="242" t="str">
        <f t="shared" si="341"/>
        <v/>
      </c>
      <c r="AG399" s="242"/>
      <c r="AH399" s="243" t="str">
        <f t="shared" si="334"/>
        <v/>
      </c>
      <c r="AI399" s="243" t="str">
        <f t="shared" si="335"/>
        <v/>
      </c>
      <c r="BG399" s="246">
        <f t="shared" si="342"/>
        <v>0</v>
      </c>
      <c r="BH399" s="243">
        <f t="shared" si="343"/>
        <v>0</v>
      </c>
      <c r="BI399" s="243">
        <f t="shared" si="344"/>
        <v>0</v>
      </c>
      <c r="BJ399" s="243">
        <f t="shared" si="345"/>
        <v>0</v>
      </c>
      <c r="BK399" s="347">
        <f t="shared" si="346"/>
        <v>0</v>
      </c>
      <c r="BL399" s="247">
        <f t="shared" si="347"/>
        <v>0</v>
      </c>
      <c r="BM399" s="244">
        <f t="shared" si="348"/>
        <v>0</v>
      </c>
      <c r="BN399" s="244">
        <f t="shared" si="349"/>
        <v>0</v>
      </c>
      <c r="BO399" s="248">
        <f t="shared" si="350"/>
        <v>0</v>
      </c>
      <c r="BP399" s="249">
        <f t="shared" si="351"/>
        <v>0</v>
      </c>
      <c r="BQ399" s="244">
        <f t="shared" si="352"/>
        <v>0</v>
      </c>
      <c r="BR399" s="244">
        <f t="shared" si="353"/>
        <v>0</v>
      </c>
      <c r="BS399" s="250">
        <f t="shared" si="354"/>
        <v>0</v>
      </c>
      <c r="BT399" s="251" t="str">
        <f t="shared" si="355"/>
        <v/>
      </c>
      <c r="BU399" s="346">
        <f t="shared" si="356"/>
        <v>0</v>
      </c>
      <c r="BV399" s="346">
        <f t="shared" si="357"/>
        <v>0</v>
      </c>
      <c r="BW399" s="346">
        <f t="shared" si="358"/>
        <v>0</v>
      </c>
      <c r="BX399" s="348">
        <f t="shared" si="359"/>
        <v>0</v>
      </c>
      <c r="BY399" s="247">
        <f t="shared" si="360"/>
        <v>0</v>
      </c>
      <c r="BZ399" s="244">
        <f t="shared" si="361"/>
        <v>0</v>
      </c>
      <c r="CA399" s="244">
        <f t="shared" si="362"/>
        <v>0</v>
      </c>
      <c r="CB399" s="248">
        <f t="shared" si="363"/>
        <v>0</v>
      </c>
      <c r="CC399" s="247">
        <f t="shared" si="364"/>
        <v>0</v>
      </c>
      <c r="CD399" s="244">
        <f t="shared" si="365"/>
        <v>0</v>
      </c>
      <c r="CE399" s="244">
        <f t="shared" si="366"/>
        <v>0</v>
      </c>
      <c r="CF399" s="244">
        <f t="shared" si="367"/>
        <v>0</v>
      </c>
    </row>
    <row r="400" spans="1:84" ht="20.100000000000001" customHeight="1" x14ac:dyDescent="0.15">
      <c r="A400" s="238">
        <v>397</v>
      </c>
      <c r="B400" s="239">
        <v>397</v>
      </c>
      <c r="C400" s="240" t="str">
        <f t="shared" si="325"/>
        <v>S</v>
      </c>
      <c r="D400" s="241"/>
      <c r="E400" s="242" t="str">
        <f>IF(D400="","",COUNTIF($D$4:D400,D400))</f>
        <v/>
      </c>
      <c r="F400" s="306" t="str">
        <f>IF(D400="","",VLOOKUP(D400,'様式A-2'!$B$10:$E$438,4,0))</f>
        <v/>
      </c>
      <c r="G400" s="242"/>
      <c r="H400" s="242"/>
      <c r="I400" s="242"/>
      <c r="J400" s="242"/>
      <c r="K400" s="242">
        <f t="shared" si="326"/>
        <v>0</v>
      </c>
      <c r="L400" s="342"/>
      <c r="M400" s="342"/>
      <c r="N400" s="342"/>
      <c r="O400" s="342"/>
      <c r="P400" s="384"/>
      <c r="Q400" s="243">
        <f t="shared" si="336"/>
        <v>0</v>
      </c>
      <c r="R400" s="244">
        <f t="shared" si="327"/>
        <v>0</v>
      </c>
      <c r="S400" s="244" t="str">
        <f t="shared" si="328"/>
        <v/>
      </c>
      <c r="T400" s="242"/>
      <c r="U400" s="242" t="str">
        <f t="shared" si="329"/>
        <v/>
      </c>
      <c r="V400" s="242" t="str">
        <f t="shared" si="338"/>
        <v/>
      </c>
      <c r="W400" s="242"/>
      <c r="X400" s="242"/>
      <c r="Y400" s="242" t="str">
        <f t="shared" si="330"/>
        <v/>
      </c>
      <c r="Z400" s="242" t="str">
        <f t="shared" si="331"/>
        <v/>
      </c>
      <c r="AA400" s="242" t="str">
        <f t="shared" si="324"/>
        <v/>
      </c>
      <c r="AB400" s="242" t="str">
        <f t="shared" si="332"/>
        <v/>
      </c>
      <c r="AC400" s="242" t="str">
        <f t="shared" si="337"/>
        <v/>
      </c>
      <c r="AD400" s="242" t="str">
        <f t="shared" si="339"/>
        <v/>
      </c>
      <c r="AE400" s="242" t="str">
        <f t="shared" si="340"/>
        <v/>
      </c>
      <c r="AF400" s="242" t="str">
        <f t="shared" si="341"/>
        <v/>
      </c>
      <c r="AG400" s="242"/>
      <c r="AH400" s="243" t="str">
        <f t="shared" si="334"/>
        <v/>
      </c>
      <c r="AI400" s="243" t="str">
        <f t="shared" si="335"/>
        <v/>
      </c>
      <c r="BG400" s="246">
        <f t="shared" si="342"/>
        <v>0</v>
      </c>
      <c r="BH400" s="243">
        <f t="shared" si="343"/>
        <v>0</v>
      </c>
      <c r="BI400" s="243">
        <f t="shared" si="344"/>
        <v>0</v>
      </c>
      <c r="BJ400" s="243">
        <f t="shared" si="345"/>
        <v>0</v>
      </c>
      <c r="BK400" s="347">
        <f t="shared" si="346"/>
        <v>0</v>
      </c>
      <c r="BL400" s="247">
        <f t="shared" si="347"/>
        <v>0</v>
      </c>
      <c r="BM400" s="244">
        <f t="shared" si="348"/>
        <v>0</v>
      </c>
      <c r="BN400" s="244">
        <f t="shared" si="349"/>
        <v>0</v>
      </c>
      <c r="BO400" s="248">
        <f t="shared" si="350"/>
        <v>0</v>
      </c>
      <c r="BP400" s="249">
        <f t="shared" si="351"/>
        <v>0</v>
      </c>
      <c r="BQ400" s="244">
        <f t="shared" si="352"/>
        <v>0</v>
      </c>
      <c r="BR400" s="244">
        <f t="shared" si="353"/>
        <v>0</v>
      </c>
      <c r="BS400" s="250">
        <f t="shared" si="354"/>
        <v>0</v>
      </c>
      <c r="BT400" s="251" t="str">
        <f t="shared" si="355"/>
        <v/>
      </c>
      <c r="BU400" s="346">
        <f t="shared" si="356"/>
        <v>0</v>
      </c>
      <c r="BV400" s="346">
        <f t="shared" si="357"/>
        <v>0</v>
      </c>
      <c r="BW400" s="346">
        <f t="shared" si="358"/>
        <v>0</v>
      </c>
      <c r="BX400" s="348">
        <f t="shared" si="359"/>
        <v>0</v>
      </c>
      <c r="BY400" s="247">
        <f t="shared" si="360"/>
        <v>0</v>
      </c>
      <c r="BZ400" s="244">
        <f t="shared" si="361"/>
        <v>0</v>
      </c>
      <c r="CA400" s="244">
        <f t="shared" si="362"/>
        <v>0</v>
      </c>
      <c r="CB400" s="248">
        <f t="shared" si="363"/>
        <v>0</v>
      </c>
      <c r="CC400" s="247">
        <f t="shared" si="364"/>
        <v>0</v>
      </c>
      <c r="CD400" s="244">
        <f t="shared" si="365"/>
        <v>0</v>
      </c>
      <c r="CE400" s="244">
        <f t="shared" si="366"/>
        <v>0</v>
      </c>
      <c r="CF400" s="244">
        <f t="shared" si="367"/>
        <v>0</v>
      </c>
    </row>
    <row r="401" spans="1:84" ht="20.100000000000001" customHeight="1" x14ac:dyDescent="0.15">
      <c r="A401" s="238">
        <v>398</v>
      </c>
      <c r="B401" s="239">
        <v>398</v>
      </c>
      <c r="C401" s="240" t="str">
        <f t="shared" si="325"/>
        <v>S</v>
      </c>
      <c r="D401" s="241"/>
      <c r="E401" s="242" t="str">
        <f>IF(D401="","",COUNTIF($D$4:D401,D401))</f>
        <v/>
      </c>
      <c r="F401" s="306" t="str">
        <f>IF(D401="","",VLOOKUP(D401,'様式A-2'!$B$10:$E$438,4,0))</f>
        <v/>
      </c>
      <c r="G401" s="242"/>
      <c r="H401" s="242"/>
      <c r="I401" s="242"/>
      <c r="J401" s="242"/>
      <c r="K401" s="242">
        <f t="shared" si="326"/>
        <v>0</v>
      </c>
      <c r="L401" s="342"/>
      <c r="M401" s="342"/>
      <c r="N401" s="342"/>
      <c r="O401" s="342"/>
      <c r="P401" s="384"/>
      <c r="Q401" s="243">
        <f t="shared" si="336"/>
        <v>0</v>
      </c>
      <c r="R401" s="244">
        <f t="shared" si="327"/>
        <v>0</v>
      </c>
      <c r="S401" s="244" t="str">
        <f t="shared" si="328"/>
        <v/>
      </c>
      <c r="T401" s="242"/>
      <c r="U401" s="242" t="str">
        <f t="shared" si="329"/>
        <v/>
      </c>
      <c r="V401" s="242" t="str">
        <f t="shared" si="338"/>
        <v/>
      </c>
      <c r="W401" s="242"/>
      <c r="X401" s="242"/>
      <c r="Y401" s="242" t="str">
        <f t="shared" si="330"/>
        <v/>
      </c>
      <c r="Z401" s="242" t="str">
        <f t="shared" si="331"/>
        <v/>
      </c>
      <c r="AA401" s="242" t="str">
        <f t="shared" si="324"/>
        <v/>
      </c>
      <c r="AB401" s="242" t="str">
        <f t="shared" si="332"/>
        <v/>
      </c>
      <c r="AC401" s="242" t="str">
        <f t="shared" si="337"/>
        <v/>
      </c>
      <c r="AD401" s="242" t="str">
        <f t="shared" si="339"/>
        <v/>
      </c>
      <c r="AE401" s="242" t="str">
        <f t="shared" si="340"/>
        <v/>
      </c>
      <c r="AF401" s="242" t="str">
        <f t="shared" si="341"/>
        <v/>
      </c>
      <c r="AG401" s="242"/>
      <c r="AH401" s="243" t="str">
        <f t="shared" si="334"/>
        <v/>
      </c>
      <c r="AI401" s="243" t="str">
        <f t="shared" si="335"/>
        <v/>
      </c>
      <c r="BG401" s="246">
        <f t="shared" si="342"/>
        <v>0</v>
      </c>
      <c r="BH401" s="243">
        <f t="shared" si="343"/>
        <v>0</v>
      </c>
      <c r="BI401" s="243">
        <f t="shared" si="344"/>
        <v>0</v>
      </c>
      <c r="BJ401" s="243">
        <f t="shared" si="345"/>
        <v>0</v>
      </c>
      <c r="BK401" s="347">
        <f t="shared" si="346"/>
        <v>0</v>
      </c>
      <c r="BL401" s="247">
        <f t="shared" si="347"/>
        <v>0</v>
      </c>
      <c r="BM401" s="244">
        <f t="shared" si="348"/>
        <v>0</v>
      </c>
      <c r="BN401" s="244">
        <f t="shared" si="349"/>
        <v>0</v>
      </c>
      <c r="BO401" s="248">
        <f t="shared" si="350"/>
        <v>0</v>
      </c>
      <c r="BP401" s="249">
        <f t="shared" si="351"/>
        <v>0</v>
      </c>
      <c r="BQ401" s="244">
        <f t="shared" si="352"/>
        <v>0</v>
      </c>
      <c r="BR401" s="244">
        <f t="shared" si="353"/>
        <v>0</v>
      </c>
      <c r="BS401" s="250">
        <f t="shared" si="354"/>
        <v>0</v>
      </c>
      <c r="BT401" s="251" t="str">
        <f t="shared" si="355"/>
        <v/>
      </c>
      <c r="BU401" s="346">
        <f t="shared" si="356"/>
        <v>0</v>
      </c>
      <c r="BV401" s="346">
        <f t="shared" si="357"/>
        <v>0</v>
      </c>
      <c r="BW401" s="346">
        <f t="shared" si="358"/>
        <v>0</v>
      </c>
      <c r="BX401" s="348">
        <f t="shared" si="359"/>
        <v>0</v>
      </c>
      <c r="BY401" s="247">
        <f t="shared" si="360"/>
        <v>0</v>
      </c>
      <c r="BZ401" s="244">
        <f t="shared" si="361"/>
        <v>0</v>
      </c>
      <c r="CA401" s="244">
        <f t="shared" si="362"/>
        <v>0</v>
      </c>
      <c r="CB401" s="248">
        <f t="shared" si="363"/>
        <v>0</v>
      </c>
      <c r="CC401" s="247">
        <f t="shared" si="364"/>
        <v>0</v>
      </c>
      <c r="CD401" s="244">
        <f t="shared" si="365"/>
        <v>0</v>
      </c>
      <c r="CE401" s="244">
        <f t="shared" si="366"/>
        <v>0</v>
      </c>
      <c r="CF401" s="244">
        <f t="shared" si="367"/>
        <v>0</v>
      </c>
    </row>
    <row r="402" spans="1:84" ht="20.100000000000001" customHeight="1" x14ac:dyDescent="0.15">
      <c r="A402" s="238">
        <v>399</v>
      </c>
      <c r="B402" s="239">
        <v>399</v>
      </c>
      <c r="C402" s="240" t="str">
        <f t="shared" si="325"/>
        <v>S</v>
      </c>
      <c r="D402" s="241"/>
      <c r="E402" s="242" t="str">
        <f>IF(D402="","",COUNTIF($D$4:D402,D402))</f>
        <v/>
      </c>
      <c r="F402" s="306" t="str">
        <f>IF(D402="","",VLOOKUP(D402,'様式A-2'!$B$10:$E$438,4,0))</f>
        <v/>
      </c>
      <c r="G402" s="242"/>
      <c r="H402" s="242"/>
      <c r="I402" s="242"/>
      <c r="J402" s="242"/>
      <c r="K402" s="242">
        <f t="shared" si="326"/>
        <v>0</v>
      </c>
      <c r="L402" s="342"/>
      <c r="M402" s="342"/>
      <c r="N402" s="342"/>
      <c r="O402" s="342"/>
      <c r="P402" s="384"/>
      <c r="Q402" s="243">
        <f t="shared" si="336"/>
        <v>0</v>
      </c>
      <c r="R402" s="244">
        <f t="shared" si="327"/>
        <v>0</v>
      </c>
      <c r="S402" s="244" t="str">
        <f t="shared" si="328"/>
        <v/>
      </c>
      <c r="T402" s="242"/>
      <c r="U402" s="242" t="str">
        <f t="shared" si="329"/>
        <v/>
      </c>
      <c r="V402" s="242" t="str">
        <f t="shared" si="338"/>
        <v/>
      </c>
      <c r="W402" s="242"/>
      <c r="X402" s="242"/>
      <c r="Y402" s="242" t="str">
        <f t="shared" si="330"/>
        <v/>
      </c>
      <c r="Z402" s="242" t="str">
        <f t="shared" si="331"/>
        <v/>
      </c>
      <c r="AA402" s="242" t="str">
        <f t="shared" si="324"/>
        <v/>
      </c>
      <c r="AB402" s="242" t="str">
        <f t="shared" si="332"/>
        <v/>
      </c>
      <c r="AC402" s="242" t="str">
        <f t="shared" si="337"/>
        <v/>
      </c>
      <c r="AD402" s="242" t="str">
        <f t="shared" si="339"/>
        <v/>
      </c>
      <c r="AE402" s="242" t="str">
        <f t="shared" si="340"/>
        <v/>
      </c>
      <c r="AF402" s="242" t="str">
        <f t="shared" si="341"/>
        <v/>
      </c>
      <c r="AG402" s="242"/>
      <c r="AH402" s="243" t="str">
        <f t="shared" si="334"/>
        <v/>
      </c>
      <c r="AI402" s="243" t="str">
        <f t="shared" si="335"/>
        <v/>
      </c>
      <c r="BG402" s="246">
        <f t="shared" si="342"/>
        <v>0</v>
      </c>
      <c r="BH402" s="243">
        <f t="shared" si="343"/>
        <v>0</v>
      </c>
      <c r="BI402" s="243">
        <f t="shared" si="344"/>
        <v>0</v>
      </c>
      <c r="BJ402" s="243">
        <f t="shared" si="345"/>
        <v>0</v>
      </c>
      <c r="BK402" s="347">
        <f t="shared" si="346"/>
        <v>0</v>
      </c>
      <c r="BL402" s="247">
        <f t="shared" si="347"/>
        <v>0</v>
      </c>
      <c r="BM402" s="244">
        <f t="shared" si="348"/>
        <v>0</v>
      </c>
      <c r="BN402" s="244">
        <f t="shared" si="349"/>
        <v>0</v>
      </c>
      <c r="BO402" s="248">
        <f t="shared" si="350"/>
        <v>0</v>
      </c>
      <c r="BP402" s="249">
        <f t="shared" si="351"/>
        <v>0</v>
      </c>
      <c r="BQ402" s="244">
        <f t="shared" si="352"/>
        <v>0</v>
      </c>
      <c r="BR402" s="244">
        <f t="shared" si="353"/>
        <v>0</v>
      </c>
      <c r="BS402" s="250">
        <f t="shared" si="354"/>
        <v>0</v>
      </c>
      <c r="BT402" s="251" t="str">
        <f t="shared" si="355"/>
        <v/>
      </c>
      <c r="BU402" s="346">
        <f t="shared" si="356"/>
        <v>0</v>
      </c>
      <c r="BV402" s="346">
        <f t="shared" si="357"/>
        <v>0</v>
      </c>
      <c r="BW402" s="346">
        <f t="shared" si="358"/>
        <v>0</v>
      </c>
      <c r="BX402" s="348">
        <f t="shared" si="359"/>
        <v>0</v>
      </c>
      <c r="BY402" s="247">
        <f t="shared" si="360"/>
        <v>0</v>
      </c>
      <c r="BZ402" s="244">
        <f t="shared" si="361"/>
        <v>0</v>
      </c>
      <c r="CA402" s="244">
        <f t="shared" si="362"/>
        <v>0</v>
      </c>
      <c r="CB402" s="248">
        <f t="shared" si="363"/>
        <v>0</v>
      </c>
      <c r="CC402" s="247">
        <f t="shared" si="364"/>
        <v>0</v>
      </c>
      <c r="CD402" s="244">
        <f t="shared" si="365"/>
        <v>0</v>
      </c>
      <c r="CE402" s="244">
        <f t="shared" si="366"/>
        <v>0</v>
      </c>
      <c r="CF402" s="244">
        <f t="shared" si="367"/>
        <v>0</v>
      </c>
    </row>
    <row r="403" spans="1:84" ht="20.100000000000001" customHeight="1" x14ac:dyDescent="0.15">
      <c r="A403" s="238">
        <v>400</v>
      </c>
      <c r="B403" s="239">
        <v>400</v>
      </c>
      <c r="C403" s="240" t="str">
        <f t="shared" si="325"/>
        <v>S</v>
      </c>
      <c r="D403" s="241"/>
      <c r="E403" s="242" t="str">
        <f>IF(D403="","",COUNTIF($D$4:D403,D403))</f>
        <v/>
      </c>
      <c r="F403" s="306" t="str">
        <f>IF(D403="","",VLOOKUP(D403,'様式A-2'!$B$10:$E$438,4,0))</f>
        <v/>
      </c>
      <c r="G403" s="242"/>
      <c r="H403" s="242"/>
      <c r="I403" s="242"/>
      <c r="J403" s="242"/>
      <c r="K403" s="242">
        <f t="shared" si="326"/>
        <v>0</v>
      </c>
      <c r="L403" s="342"/>
      <c r="M403" s="342"/>
      <c r="N403" s="342"/>
      <c r="O403" s="342"/>
      <c r="P403" s="384"/>
      <c r="Q403" s="243">
        <f t="shared" si="336"/>
        <v>0</v>
      </c>
      <c r="R403" s="244">
        <f t="shared" si="327"/>
        <v>0</v>
      </c>
      <c r="S403" s="244" t="str">
        <f t="shared" si="328"/>
        <v/>
      </c>
      <c r="T403" s="242"/>
      <c r="U403" s="242" t="str">
        <f t="shared" si="329"/>
        <v/>
      </c>
      <c r="V403" s="242" t="str">
        <f t="shared" si="338"/>
        <v/>
      </c>
      <c r="W403" s="242"/>
      <c r="X403" s="242"/>
      <c r="Y403" s="242" t="str">
        <f t="shared" si="330"/>
        <v/>
      </c>
      <c r="Z403" s="242" t="str">
        <f t="shared" si="331"/>
        <v/>
      </c>
      <c r="AA403" s="242" t="str">
        <f t="shared" si="324"/>
        <v/>
      </c>
      <c r="AB403" s="242" t="str">
        <f t="shared" si="332"/>
        <v/>
      </c>
      <c r="AC403" s="242" t="str">
        <f t="shared" si="337"/>
        <v/>
      </c>
      <c r="AD403" s="242" t="str">
        <f t="shared" si="339"/>
        <v/>
      </c>
      <c r="AE403" s="242" t="str">
        <f t="shared" si="340"/>
        <v/>
      </c>
      <c r="AF403" s="242" t="str">
        <f t="shared" si="341"/>
        <v/>
      </c>
      <c r="AG403" s="242"/>
      <c r="AH403" s="243" t="str">
        <f t="shared" si="334"/>
        <v/>
      </c>
      <c r="AI403" s="243" t="str">
        <f t="shared" si="335"/>
        <v/>
      </c>
      <c r="BG403" s="246">
        <f t="shared" si="342"/>
        <v>0</v>
      </c>
      <c r="BH403" s="243">
        <f t="shared" si="343"/>
        <v>0</v>
      </c>
      <c r="BI403" s="243">
        <f t="shared" si="344"/>
        <v>0</v>
      </c>
      <c r="BJ403" s="243">
        <f t="shared" si="345"/>
        <v>0</v>
      </c>
      <c r="BK403" s="347">
        <f t="shared" si="346"/>
        <v>0</v>
      </c>
      <c r="BL403" s="247">
        <f t="shared" si="347"/>
        <v>0</v>
      </c>
      <c r="BM403" s="244">
        <f t="shared" si="348"/>
        <v>0</v>
      </c>
      <c r="BN403" s="244">
        <f t="shared" si="349"/>
        <v>0</v>
      </c>
      <c r="BO403" s="248">
        <f t="shared" si="350"/>
        <v>0</v>
      </c>
      <c r="BP403" s="249">
        <f t="shared" si="351"/>
        <v>0</v>
      </c>
      <c r="BQ403" s="244">
        <f t="shared" si="352"/>
        <v>0</v>
      </c>
      <c r="BR403" s="244">
        <f t="shared" si="353"/>
        <v>0</v>
      </c>
      <c r="BS403" s="250">
        <f t="shared" si="354"/>
        <v>0</v>
      </c>
      <c r="BT403" s="251" t="str">
        <f t="shared" si="355"/>
        <v/>
      </c>
      <c r="BU403" s="346">
        <f t="shared" si="356"/>
        <v>0</v>
      </c>
      <c r="BV403" s="346">
        <f t="shared" si="357"/>
        <v>0</v>
      </c>
      <c r="BW403" s="346">
        <f t="shared" si="358"/>
        <v>0</v>
      </c>
      <c r="BX403" s="348">
        <f t="shared" si="359"/>
        <v>0</v>
      </c>
      <c r="BY403" s="247">
        <f t="shared" si="360"/>
        <v>0</v>
      </c>
      <c r="BZ403" s="244">
        <f t="shared" si="361"/>
        <v>0</v>
      </c>
      <c r="CA403" s="244">
        <f t="shared" si="362"/>
        <v>0</v>
      </c>
      <c r="CB403" s="248">
        <f t="shared" si="363"/>
        <v>0</v>
      </c>
      <c r="CC403" s="247">
        <f t="shared" si="364"/>
        <v>0</v>
      </c>
      <c r="CD403" s="244">
        <f t="shared" si="365"/>
        <v>0</v>
      </c>
      <c r="CE403" s="244">
        <f t="shared" si="366"/>
        <v>0</v>
      </c>
      <c r="CF403" s="244">
        <f t="shared" si="367"/>
        <v>0</v>
      </c>
    </row>
    <row r="404" spans="1:84" ht="20.100000000000001" customHeight="1" x14ac:dyDescent="0.15">
      <c r="A404" s="238">
        <v>401</v>
      </c>
      <c r="B404" s="239">
        <v>401</v>
      </c>
      <c r="C404" s="240" t="str">
        <f t="shared" si="325"/>
        <v>S</v>
      </c>
      <c r="D404" s="241"/>
      <c r="E404" s="242" t="str">
        <f>IF(D404="","",COUNTIF($D$4:D404,D404))</f>
        <v/>
      </c>
      <c r="F404" s="306" t="str">
        <f>IF(D404="","",VLOOKUP(D404,'様式A-2'!$B$10:$E$438,4,0))</f>
        <v/>
      </c>
      <c r="G404" s="242"/>
      <c r="H404" s="242"/>
      <c r="I404" s="242"/>
      <c r="J404" s="242"/>
      <c r="K404" s="242">
        <f t="shared" si="326"/>
        <v>0</v>
      </c>
      <c r="L404" s="342"/>
      <c r="M404" s="342"/>
      <c r="N404" s="342"/>
      <c r="O404" s="342"/>
      <c r="P404" s="384"/>
      <c r="Q404" s="243">
        <f t="shared" si="336"/>
        <v>0</v>
      </c>
      <c r="R404" s="244">
        <f t="shared" si="327"/>
        <v>0</v>
      </c>
      <c r="S404" s="244" t="str">
        <f t="shared" si="328"/>
        <v/>
      </c>
      <c r="T404" s="242"/>
      <c r="U404" s="242" t="str">
        <f t="shared" si="329"/>
        <v/>
      </c>
      <c r="V404" s="242" t="str">
        <f t="shared" si="338"/>
        <v/>
      </c>
      <c r="W404" s="242"/>
      <c r="X404" s="242"/>
      <c r="Y404" s="242" t="str">
        <f t="shared" si="330"/>
        <v/>
      </c>
      <c r="Z404" s="242" t="str">
        <f t="shared" si="331"/>
        <v/>
      </c>
      <c r="AA404" s="242" t="str">
        <f t="shared" si="324"/>
        <v/>
      </c>
      <c r="AB404" s="242" t="str">
        <f t="shared" si="332"/>
        <v/>
      </c>
      <c r="AC404" s="242" t="str">
        <f t="shared" si="337"/>
        <v/>
      </c>
      <c r="AD404" s="242" t="str">
        <f t="shared" si="339"/>
        <v/>
      </c>
      <c r="AE404" s="242" t="str">
        <f t="shared" si="340"/>
        <v/>
      </c>
      <c r="AF404" s="242" t="str">
        <f t="shared" si="341"/>
        <v/>
      </c>
      <c r="AG404" s="242"/>
      <c r="AH404" s="243" t="str">
        <f t="shared" si="334"/>
        <v/>
      </c>
      <c r="AI404" s="243" t="str">
        <f t="shared" si="335"/>
        <v/>
      </c>
      <c r="BG404" s="246">
        <f t="shared" si="342"/>
        <v>0</v>
      </c>
      <c r="BH404" s="243">
        <f t="shared" si="343"/>
        <v>0</v>
      </c>
      <c r="BI404" s="243">
        <f t="shared" si="344"/>
        <v>0</v>
      </c>
      <c r="BJ404" s="243">
        <f t="shared" si="345"/>
        <v>0</v>
      </c>
      <c r="BK404" s="347">
        <f t="shared" si="346"/>
        <v>0</v>
      </c>
      <c r="BL404" s="247">
        <f t="shared" si="347"/>
        <v>0</v>
      </c>
      <c r="BM404" s="244">
        <f t="shared" si="348"/>
        <v>0</v>
      </c>
      <c r="BN404" s="244">
        <f t="shared" si="349"/>
        <v>0</v>
      </c>
      <c r="BO404" s="248">
        <f t="shared" si="350"/>
        <v>0</v>
      </c>
      <c r="BP404" s="249">
        <f t="shared" si="351"/>
        <v>0</v>
      </c>
      <c r="BQ404" s="244">
        <f t="shared" si="352"/>
        <v>0</v>
      </c>
      <c r="BR404" s="244">
        <f t="shared" si="353"/>
        <v>0</v>
      </c>
      <c r="BS404" s="250">
        <f t="shared" si="354"/>
        <v>0</v>
      </c>
      <c r="BT404" s="251" t="str">
        <f t="shared" si="355"/>
        <v/>
      </c>
      <c r="BU404" s="346">
        <f t="shared" si="356"/>
        <v>0</v>
      </c>
      <c r="BV404" s="346">
        <f t="shared" si="357"/>
        <v>0</v>
      </c>
      <c r="BW404" s="346">
        <f t="shared" si="358"/>
        <v>0</v>
      </c>
      <c r="BX404" s="348">
        <f t="shared" si="359"/>
        <v>0</v>
      </c>
      <c r="BY404" s="247">
        <f t="shared" si="360"/>
        <v>0</v>
      </c>
      <c r="BZ404" s="244">
        <f t="shared" si="361"/>
        <v>0</v>
      </c>
      <c r="CA404" s="244">
        <f t="shared" si="362"/>
        <v>0</v>
      </c>
      <c r="CB404" s="248">
        <f t="shared" si="363"/>
        <v>0</v>
      </c>
      <c r="CC404" s="247">
        <f t="shared" si="364"/>
        <v>0</v>
      </c>
      <c r="CD404" s="244">
        <f t="shared" si="365"/>
        <v>0</v>
      </c>
      <c r="CE404" s="244">
        <f t="shared" si="366"/>
        <v>0</v>
      </c>
      <c r="CF404" s="244">
        <f t="shared" si="367"/>
        <v>0</v>
      </c>
    </row>
    <row r="405" spans="1:84" ht="20.100000000000001" customHeight="1" x14ac:dyDescent="0.15">
      <c r="A405" s="238">
        <v>402</v>
      </c>
      <c r="B405" s="239">
        <v>402</v>
      </c>
      <c r="C405" s="240" t="str">
        <f t="shared" si="325"/>
        <v>S</v>
      </c>
      <c r="D405" s="241"/>
      <c r="E405" s="242" t="str">
        <f>IF(D405="","",COUNTIF($D$4:D405,D405))</f>
        <v/>
      </c>
      <c r="F405" s="306" t="str">
        <f>IF(D405="","",VLOOKUP(D405,'様式A-2'!$B$10:$E$438,4,0))</f>
        <v/>
      </c>
      <c r="G405" s="242"/>
      <c r="H405" s="242"/>
      <c r="I405" s="242"/>
      <c r="J405" s="242"/>
      <c r="K405" s="242">
        <f t="shared" si="326"/>
        <v>0</v>
      </c>
      <c r="L405" s="342"/>
      <c r="M405" s="342"/>
      <c r="N405" s="342"/>
      <c r="O405" s="342"/>
      <c r="P405" s="384"/>
      <c r="Q405" s="243">
        <f t="shared" si="336"/>
        <v>0</v>
      </c>
      <c r="R405" s="244">
        <f t="shared" si="327"/>
        <v>0</v>
      </c>
      <c r="S405" s="244" t="str">
        <f t="shared" si="328"/>
        <v/>
      </c>
      <c r="T405" s="242"/>
      <c r="U405" s="242" t="str">
        <f t="shared" si="329"/>
        <v/>
      </c>
      <c r="V405" s="242" t="str">
        <f t="shared" si="338"/>
        <v/>
      </c>
      <c r="W405" s="242"/>
      <c r="X405" s="242"/>
      <c r="Y405" s="242" t="str">
        <f t="shared" si="330"/>
        <v/>
      </c>
      <c r="Z405" s="242" t="str">
        <f t="shared" si="331"/>
        <v/>
      </c>
      <c r="AA405" s="242" t="str">
        <f t="shared" si="324"/>
        <v/>
      </c>
      <c r="AB405" s="242" t="str">
        <f t="shared" si="332"/>
        <v/>
      </c>
      <c r="AC405" s="242" t="str">
        <f t="shared" si="337"/>
        <v/>
      </c>
      <c r="AD405" s="242" t="str">
        <f t="shared" si="339"/>
        <v/>
      </c>
      <c r="AE405" s="242" t="str">
        <f t="shared" si="340"/>
        <v/>
      </c>
      <c r="AF405" s="242" t="str">
        <f t="shared" si="341"/>
        <v/>
      </c>
      <c r="AG405" s="242"/>
      <c r="AH405" s="243" t="str">
        <f t="shared" si="334"/>
        <v/>
      </c>
      <c r="AI405" s="243" t="str">
        <f t="shared" si="335"/>
        <v/>
      </c>
      <c r="BG405" s="246">
        <f t="shared" si="342"/>
        <v>0</v>
      </c>
      <c r="BH405" s="243">
        <f t="shared" si="343"/>
        <v>0</v>
      </c>
      <c r="BI405" s="243">
        <f t="shared" si="344"/>
        <v>0</v>
      </c>
      <c r="BJ405" s="243">
        <f t="shared" si="345"/>
        <v>0</v>
      </c>
      <c r="BK405" s="347">
        <f t="shared" si="346"/>
        <v>0</v>
      </c>
      <c r="BL405" s="247">
        <f t="shared" si="347"/>
        <v>0</v>
      </c>
      <c r="BM405" s="244">
        <f t="shared" si="348"/>
        <v>0</v>
      </c>
      <c r="BN405" s="244">
        <f t="shared" si="349"/>
        <v>0</v>
      </c>
      <c r="BO405" s="248">
        <f t="shared" si="350"/>
        <v>0</v>
      </c>
      <c r="BP405" s="249">
        <f t="shared" si="351"/>
        <v>0</v>
      </c>
      <c r="BQ405" s="244">
        <f t="shared" si="352"/>
        <v>0</v>
      </c>
      <c r="BR405" s="244">
        <f t="shared" si="353"/>
        <v>0</v>
      </c>
      <c r="BS405" s="250">
        <f t="shared" si="354"/>
        <v>0</v>
      </c>
      <c r="BT405" s="251" t="str">
        <f t="shared" si="355"/>
        <v/>
      </c>
      <c r="BU405" s="346">
        <f t="shared" si="356"/>
        <v>0</v>
      </c>
      <c r="BV405" s="346">
        <f t="shared" si="357"/>
        <v>0</v>
      </c>
      <c r="BW405" s="346">
        <f t="shared" si="358"/>
        <v>0</v>
      </c>
      <c r="BX405" s="348">
        <f t="shared" si="359"/>
        <v>0</v>
      </c>
      <c r="BY405" s="247">
        <f t="shared" si="360"/>
        <v>0</v>
      </c>
      <c r="BZ405" s="244">
        <f t="shared" si="361"/>
        <v>0</v>
      </c>
      <c r="CA405" s="244">
        <f t="shared" si="362"/>
        <v>0</v>
      </c>
      <c r="CB405" s="248">
        <f t="shared" si="363"/>
        <v>0</v>
      </c>
      <c r="CC405" s="247">
        <f t="shared" si="364"/>
        <v>0</v>
      </c>
      <c r="CD405" s="244">
        <f t="shared" si="365"/>
        <v>0</v>
      </c>
      <c r="CE405" s="244">
        <f t="shared" si="366"/>
        <v>0</v>
      </c>
      <c r="CF405" s="244">
        <f t="shared" si="367"/>
        <v>0</v>
      </c>
    </row>
    <row r="406" spans="1:84" ht="20.100000000000001" customHeight="1" x14ac:dyDescent="0.15">
      <c r="A406" s="238">
        <v>403</v>
      </c>
      <c r="B406" s="239">
        <v>403</v>
      </c>
      <c r="C406" s="240" t="str">
        <f t="shared" si="325"/>
        <v>S</v>
      </c>
      <c r="D406" s="241"/>
      <c r="E406" s="242" t="str">
        <f>IF(D406="","",COUNTIF($D$4:D406,D406))</f>
        <v/>
      </c>
      <c r="F406" s="306" t="str">
        <f>IF(D406="","",VLOOKUP(D406,'様式A-2'!$B$10:$E$438,4,0))</f>
        <v/>
      </c>
      <c r="G406" s="242"/>
      <c r="H406" s="242"/>
      <c r="I406" s="242"/>
      <c r="J406" s="242"/>
      <c r="K406" s="242">
        <f t="shared" si="326"/>
        <v>0</v>
      </c>
      <c r="L406" s="342"/>
      <c r="M406" s="342"/>
      <c r="N406" s="342"/>
      <c r="O406" s="342"/>
      <c r="P406" s="384"/>
      <c r="Q406" s="243">
        <f t="shared" si="336"/>
        <v>0</v>
      </c>
      <c r="R406" s="244">
        <f t="shared" si="327"/>
        <v>0</v>
      </c>
      <c r="S406" s="244" t="str">
        <f t="shared" si="328"/>
        <v/>
      </c>
      <c r="T406" s="242"/>
      <c r="U406" s="242" t="str">
        <f t="shared" si="329"/>
        <v/>
      </c>
      <c r="V406" s="242" t="str">
        <f t="shared" si="338"/>
        <v/>
      </c>
      <c r="W406" s="242"/>
      <c r="X406" s="242"/>
      <c r="Y406" s="242" t="str">
        <f t="shared" si="330"/>
        <v/>
      </c>
      <c r="Z406" s="242" t="str">
        <f t="shared" si="331"/>
        <v/>
      </c>
      <c r="AA406" s="242" t="str">
        <f t="shared" si="324"/>
        <v/>
      </c>
      <c r="AB406" s="242" t="str">
        <f t="shared" si="332"/>
        <v/>
      </c>
      <c r="AC406" s="242" t="str">
        <f t="shared" si="337"/>
        <v/>
      </c>
      <c r="AD406" s="242" t="str">
        <f t="shared" si="339"/>
        <v/>
      </c>
      <c r="AE406" s="242" t="str">
        <f t="shared" si="340"/>
        <v/>
      </c>
      <c r="AF406" s="242" t="str">
        <f t="shared" si="341"/>
        <v/>
      </c>
      <c r="AG406" s="242"/>
      <c r="AH406" s="243" t="str">
        <f t="shared" si="334"/>
        <v/>
      </c>
      <c r="AI406" s="243" t="str">
        <f t="shared" si="335"/>
        <v/>
      </c>
      <c r="BG406" s="246">
        <f t="shared" si="342"/>
        <v>0</v>
      </c>
      <c r="BH406" s="243">
        <f t="shared" si="343"/>
        <v>0</v>
      </c>
      <c r="BI406" s="243">
        <f t="shared" si="344"/>
        <v>0</v>
      </c>
      <c r="BJ406" s="243">
        <f t="shared" si="345"/>
        <v>0</v>
      </c>
      <c r="BK406" s="347">
        <f t="shared" si="346"/>
        <v>0</v>
      </c>
      <c r="BL406" s="247">
        <f t="shared" si="347"/>
        <v>0</v>
      </c>
      <c r="BM406" s="244">
        <f t="shared" si="348"/>
        <v>0</v>
      </c>
      <c r="BN406" s="244">
        <f t="shared" si="349"/>
        <v>0</v>
      </c>
      <c r="BO406" s="248">
        <f t="shared" si="350"/>
        <v>0</v>
      </c>
      <c r="BP406" s="249">
        <f t="shared" si="351"/>
        <v>0</v>
      </c>
      <c r="BQ406" s="244">
        <f t="shared" si="352"/>
        <v>0</v>
      </c>
      <c r="BR406" s="244">
        <f t="shared" si="353"/>
        <v>0</v>
      </c>
      <c r="BS406" s="250">
        <f t="shared" si="354"/>
        <v>0</v>
      </c>
      <c r="BT406" s="251" t="str">
        <f t="shared" si="355"/>
        <v/>
      </c>
      <c r="BU406" s="346">
        <f t="shared" si="356"/>
        <v>0</v>
      </c>
      <c r="BV406" s="346">
        <f t="shared" si="357"/>
        <v>0</v>
      </c>
      <c r="BW406" s="346">
        <f t="shared" si="358"/>
        <v>0</v>
      </c>
      <c r="BX406" s="348">
        <f t="shared" si="359"/>
        <v>0</v>
      </c>
      <c r="BY406" s="247">
        <f t="shared" si="360"/>
        <v>0</v>
      </c>
      <c r="BZ406" s="244">
        <f t="shared" si="361"/>
        <v>0</v>
      </c>
      <c r="CA406" s="244">
        <f t="shared" si="362"/>
        <v>0</v>
      </c>
      <c r="CB406" s="248">
        <f t="shared" si="363"/>
        <v>0</v>
      </c>
      <c r="CC406" s="247">
        <f t="shared" si="364"/>
        <v>0</v>
      </c>
      <c r="CD406" s="244">
        <f t="shared" si="365"/>
        <v>0</v>
      </c>
      <c r="CE406" s="244">
        <f t="shared" si="366"/>
        <v>0</v>
      </c>
      <c r="CF406" s="244">
        <f t="shared" si="367"/>
        <v>0</v>
      </c>
    </row>
    <row r="407" spans="1:84" ht="20.100000000000001" customHeight="1" x14ac:dyDescent="0.15">
      <c r="A407" s="238">
        <v>404</v>
      </c>
      <c r="B407" s="239">
        <v>404</v>
      </c>
      <c r="C407" s="240" t="str">
        <f t="shared" si="325"/>
        <v>S</v>
      </c>
      <c r="D407" s="241"/>
      <c r="E407" s="242" t="str">
        <f>IF(D407="","",COUNTIF($D$4:D407,D407))</f>
        <v/>
      </c>
      <c r="F407" s="306" t="str">
        <f>IF(D407="","",VLOOKUP(D407,'様式A-2'!$B$10:$E$438,4,0))</f>
        <v/>
      </c>
      <c r="G407" s="242"/>
      <c r="H407" s="242"/>
      <c r="I407" s="242"/>
      <c r="J407" s="242"/>
      <c r="K407" s="242">
        <f t="shared" si="326"/>
        <v>0</v>
      </c>
      <c r="L407" s="342"/>
      <c r="M407" s="342"/>
      <c r="N407" s="342"/>
      <c r="O407" s="342"/>
      <c r="P407" s="384"/>
      <c r="Q407" s="243">
        <f t="shared" si="336"/>
        <v>0</v>
      </c>
      <c r="R407" s="244">
        <f t="shared" si="327"/>
        <v>0</v>
      </c>
      <c r="S407" s="244" t="str">
        <f t="shared" si="328"/>
        <v/>
      </c>
      <c r="T407" s="242"/>
      <c r="U407" s="242" t="str">
        <f t="shared" si="329"/>
        <v/>
      </c>
      <c r="V407" s="242" t="str">
        <f t="shared" si="338"/>
        <v/>
      </c>
      <c r="W407" s="242"/>
      <c r="X407" s="242"/>
      <c r="Y407" s="242" t="str">
        <f t="shared" si="330"/>
        <v/>
      </c>
      <c r="Z407" s="242" t="str">
        <f t="shared" si="331"/>
        <v/>
      </c>
      <c r="AA407" s="242" t="str">
        <f t="shared" si="324"/>
        <v/>
      </c>
      <c r="AB407" s="242" t="str">
        <f t="shared" si="332"/>
        <v/>
      </c>
      <c r="AC407" s="242" t="str">
        <f t="shared" si="337"/>
        <v/>
      </c>
      <c r="AD407" s="242" t="str">
        <f t="shared" si="339"/>
        <v/>
      </c>
      <c r="AE407" s="242" t="str">
        <f t="shared" si="340"/>
        <v/>
      </c>
      <c r="AF407" s="242" t="str">
        <f t="shared" si="341"/>
        <v/>
      </c>
      <c r="AG407" s="242"/>
      <c r="AH407" s="243" t="str">
        <f t="shared" si="334"/>
        <v/>
      </c>
      <c r="AI407" s="243" t="str">
        <f t="shared" si="335"/>
        <v/>
      </c>
      <c r="BG407" s="246">
        <f t="shared" si="342"/>
        <v>0</v>
      </c>
      <c r="BH407" s="243">
        <f t="shared" si="343"/>
        <v>0</v>
      </c>
      <c r="BI407" s="243">
        <f t="shared" si="344"/>
        <v>0</v>
      </c>
      <c r="BJ407" s="243">
        <f t="shared" si="345"/>
        <v>0</v>
      </c>
      <c r="BK407" s="347">
        <f t="shared" si="346"/>
        <v>0</v>
      </c>
      <c r="BL407" s="247">
        <f t="shared" si="347"/>
        <v>0</v>
      </c>
      <c r="BM407" s="244">
        <f t="shared" si="348"/>
        <v>0</v>
      </c>
      <c r="BN407" s="244">
        <f t="shared" si="349"/>
        <v>0</v>
      </c>
      <c r="BO407" s="248">
        <f t="shared" si="350"/>
        <v>0</v>
      </c>
      <c r="BP407" s="249">
        <f t="shared" si="351"/>
        <v>0</v>
      </c>
      <c r="BQ407" s="244">
        <f t="shared" si="352"/>
        <v>0</v>
      </c>
      <c r="BR407" s="244">
        <f t="shared" si="353"/>
        <v>0</v>
      </c>
      <c r="BS407" s="250">
        <f t="shared" si="354"/>
        <v>0</v>
      </c>
      <c r="BT407" s="251" t="str">
        <f t="shared" si="355"/>
        <v/>
      </c>
      <c r="BU407" s="346">
        <f t="shared" si="356"/>
        <v>0</v>
      </c>
      <c r="BV407" s="346">
        <f t="shared" si="357"/>
        <v>0</v>
      </c>
      <c r="BW407" s="346">
        <f t="shared" si="358"/>
        <v>0</v>
      </c>
      <c r="BX407" s="348">
        <f t="shared" si="359"/>
        <v>0</v>
      </c>
      <c r="BY407" s="247">
        <f t="shared" si="360"/>
        <v>0</v>
      </c>
      <c r="BZ407" s="244">
        <f t="shared" si="361"/>
        <v>0</v>
      </c>
      <c r="CA407" s="244">
        <f t="shared" si="362"/>
        <v>0</v>
      </c>
      <c r="CB407" s="248">
        <f t="shared" si="363"/>
        <v>0</v>
      </c>
      <c r="CC407" s="247">
        <f t="shared" si="364"/>
        <v>0</v>
      </c>
      <c r="CD407" s="244">
        <f t="shared" si="365"/>
        <v>0</v>
      </c>
      <c r="CE407" s="244">
        <f t="shared" si="366"/>
        <v>0</v>
      </c>
      <c r="CF407" s="244">
        <f t="shared" si="367"/>
        <v>0</v>
      </c>
    </row>
    <row r="408" spans="1:84" ht="20.100000000000001" customHeight="1" x14ac:dyDescent="0.15">
      <c r="A408" s="238">
        <v>405</v>
      </c>
      <c r="B408" s="239">
        <v>405</v>
      </c>
      <c r="C408" s="240" t="str">
        <f t="shared" si="325"/>
        <v>S</v>
      </c>
      <c r="D408" s="241"/>
      <c r="E408" s="242" t="str">
        <f>IF(D408="","",COUNTIF($D$4:D408,D408))</f>
        <v/>
      </c>
      <c r="F408" s="306" t="str">
        <f>IF(D408="","",VLOOKUP(D408,'様式A-2'!$B$10:$E$438,4,0))</f>
        <v/>
      </c>
      <c r="G408" s="242"/>
      <c r="H408" s="242"/>
      <c r="I408" s="242"/>
      <c r="J408" s="242"/>
      <c r="K408" s="242">
        <f t="shared" si="326"/>
        <v>0</v>
      </c>
      <c r="L408" s="342"/>
      <c r="M408" s="342"/>
      <c r="N408" s="342"/>
      <c r="O408" s="342"/>
      <c r="P408" s="384"/>
      <c r="Q408" s="243">
        <f t="shared" si="336"/>
        <v>0</v>
      </c>
      <c r="R408" s="244">
        <f t="shared" si="327"/>
        <v>0</v>
      </c>
      <c r="S408" s="244" t="str">
        <f t="shared" si="328"/>
        <v/>
      </c>
      <c r="T408" s="242"/>
      <c r="U408" s="242" t="str">
        <f t="shared" si="329"/>
        <v/>
      </c>
      <c r="V408" s="242" t="str">
        <f t="shared" si="338"/>
        <v/>
      </c>
      <c r="W408" s="242"/>
      <c r="X408" s="242"/>
      <c r="Y408" s="242" t="str">
        <f t="shared" si="330"/>
        <v/>
      </c>
      <c r="Z408" s="242" t="str">
        <f t="shared" si="331"/>
        <v/>
      </c>
      <c r="AA408" s="242" t="str">
        <f t="shared" si="324"/>
        <v/>
      </c>
      <c r="AB408" s="242" t="str">
        <f t="shared" si="332"/>
        <v/>
      </c>
      <c r="AC408" s="242" t="str">
        <f t="shared" si="337"/>
        <v/>
      </c>
      <c r="AD408" s="242" t="str">
        <f t="shared" si="339"/>
        <v/>
      </c>
      <c r="AE408" s="242" t="str">
        <f t="shared" si="340"/>
        <v/>
      </c>
      <c r="AF408" s="242" t="str">
        <f t="shared" si="341"/>
        <v/>
      </c>
      <c r="AG408" s="242"/>
      <c r="AH408" s="243" t="str">
        <f t="shared" si="334"/>
        <v/>
      </c>
      <c r="AI408" s="243" t="str">
        <f t="shared" si="335"/>
        <v/>
      </c>
      <c r="BG408" s="246">
        <f t="shared" si="342"/>
        <v>0</v>
      </c>
      <c r="BH408" s="243">
        <f t="shared" si="343"/>
        <v>0</v>
      </c>
      <c r="BI408" s="243">
        <f t="shared" si="344"/>
        <v>0</v>
      </c>
      <c r="BJ408" s="243">
        <f t="shared" si="345"/>
        <v>0</v>
      </c>
      <c r="BK408" s="347">
        <f t="shared" si="346"/>
        <v>0</v>
      </c>
      <c r="BL408" s="247">
        <f t="shared" si="347"/>
        <v>0</v>
      </c>
      <c r="BM408" s="244">
        <f t="shared" si="348"/>
        <v>0</v>
      </c>
      <c r="BN408" s="244">
        <f t="shared" si="349"/>
        <v>0</v>
      </c>
      <c r="BO408" s="248">
        <f t="shared" si="350"/>
        <v>0</v>
      </c>
      <c r="BP408" s="249">
        <f t="shared" si="351"/>
        <v>0</v>
      </c>
      <c r="BQ408" s="244">
        <f t="shared" si="352"/>
        <v>0</v>
      </c>
      <c r="BR408" s="244">
        <f t="shared" si="353"/>
        <v>0</v>
      </c>
      <c r="BS408" s="250">
        <f t="shared" si="354"/>
        <v>0</v>
      </c>
      <c r="BT408" s="251" t="str">
        <f t="shared" si="355"/>
        <v/>
      </c>
      <c r="BU408" s="346">
        <f t="shared" si="356"/>
        <v>0</v>
      </c>
      <c r="BV408" s="346">
        <f t="shared" si="357"/>
        <v>0</v>
      </c>
      <c r="BW408" s="346">
        <f t="shared" si="358"/>
        <v>0</v>
      </c>
      <c r="BX408" s="348">
        <f t="shared" si="359"/>
        <v>0</v>
      </c>
      <c r="BY408" s="247">
        <f t="shared" si="360"/>
        <v>0</v>
      </c>
      <c r="BZ408" s="244">
        <f t="shared" si="361"/>
        <v>0</v>
      </c>
      <c r="CA408" s="244">
        <f t="shared" si="362"/>
        <v>0</v>
      </c>
      <c r="CB408" s="248">
        <f t="shared" si="363"/>
        <v>0</v>
      </c>
      <c r="CC408" s="247">
        <f t="shared" si="364"/>
        <v>0</v>
      </c>
      <c r="CD408" s="244">
        <f t="shared" si="365"/>
        <v>0</v>
      </c>
      <c r="CE408" s="244">
        <f t="shared" si="366"/>
        <v>0</v>
      </c>
      <c r="CF408" s="244">
        <f t="shared" si="367"/>
        <v>0</v>
      </c>
    </row>
    <row r="409" spans="1:84" ht="20.100000000000001" customHeight="1" x14ac:dyDescent="0.15">
      <c r="A409" s="238">
        <v>406</v>
      </c>
      <c r="B409" s="239">
        <v>406</v>
      </c>
      <c r="C409" s="240" t="str">
        <f t="shared" si="325"/>
        <v>S</v>
      </c>
      <c r="D409" s="241"/>
      <c r="E409" s="242" t="str">
        <f>IF(D409="","",COUNTIF($D$4:D409,D409))</f>
        <v/>
      </c>
      <c r="F409" s="306" t="str">
        <f>IF(D409="","",VLOOKUP(D409,'様式A-2'!$B$10:$E$438,4,0))</f>
        <v/>
      </c>
      <c r="G409" s="242"/>
      <c r="H409" s="242"/>
      <c r="I409" s="242"/>
      <c r="J409" s="242"/>
      <c r="K409" s="242">
        <f t="shared" si="326"/>
        <v>0</v>
      </c>
      <c r="L409" s="342"/>
      <c r="M409" s="342"/>
      <c r="N409" s="342"/>
      <c r="O409" s="342"/>
      <c r="P409" s="384"/>
      <c r="Q409" s="243">
        <f t="shared" si="336"/>
        <v>0</v>
      </c>
      <c r="R409" s="244">
        <f t="shared" si="327"/>
        <v>0</v>
      </c>
      <c r="S409" s="244" t="str">
        <f t="shared" si="328"/>
        <v/>
      </c>
      <c r="T409" s="242"/>
      <c r="U409" s="242" t="str">
        <f t="shared" si="329"/>
        <v/>
      </c>
      <c r="V409" s="242" t="str">
        <f t="shared" si="338"/>
        <v/>
      </c>
      <c r="W409" s="242"/>
      <c r="X409" s="242"/>
      <c r="Y409" s="242" t="str">
        <f t="shared" si="330"/>
        <v/>
      </c>
      <c r="Z409" s="242" t="str">
        <f t="shared" si="331"/>
        <v/>
      </c>
      <c r="AA409" s="242" t="str">
        <f t="shared" si="324"/>
        <v/>
      </c>
      <c r="AB409" s="242" t="str">
        <f t="shared" si="332"/>
        <v/>
      </c>
      <c r="AC409" s="242" t="str">
        <f t="shared" si="337"/>
        <v/>
      </c>
      <c r="AD409" s="242" t="str">
        <f t="shared" si="339"/>
        <v/>
      </c>
      <c r="AE409" s="242" t="str">
        <f t="shared" si="340"/>
        <v/>
      </c>
      <c r="AF409" s="242" t="str">
        <f t="shared" si="341"/>
        <v/>
      </c>
      <c r="AG409" s="242"/>
      <c r="AH409" s="243" t="str">
        <f t="shared" si="334"/>
        <v/>
      </c>
      <c r="AI409" s="243" t="str">
        <f t="shared" si="335"/>
        <v/>
      </c>
      <c r="BG409" s="246">
        <f t="shared" si="342"/>
        <v>0</v>
      </c>
      <c r="BH409" s="243">
        <f t="shared" si="343"/>
        <v>0</v>
      </c>
      <c r="BI409" s="243">
        <f t="shared" si="344"/>
        <v>0</v>
      </c>
      <c r="BJ409" s="243">
        <f t="shared" si="345"/>
        <v>0</v>
      </c>
      <c r="BK409" s="347">
        <f t="shared" si="346"/>
        <v>0</v>
      </c>
      <c r="BL409" s="247">
        <f t="shared" si="347"/>
        <v>0</v>
      </c>
      <c r="BM409" s="244">
        <f t="shared" si="348"/>
        <v>0</v>
      </c>
      <c r="BN409" s="244">
        <f t="shared" si="349"/>
        <v>0</v>
      </c>
      <c r="BO409" s="248">
        <f t="shared" si="350"/>
        <v>0</v>
      </c>
      <c r="BP409" s="249">
        <f t="shared" si="351"/>
        <v>0</v>
      </c>
      <c r="BQ409" s="244">
        <f t="shared" si="352"/>
        <v>0</v>
      </c>
      <c r="BR409" s="244">
        <f t="shared" si="353"/>
        <v>0</v>
      </c>
      <c r="BS409" s="250">
        <f t="shared" si="354"/>
        <v>0</v>
      </c>
      <c r="BT409" s="251" t="str">
        <f t="shared" si="355"/>
        <v/>
      </c>
      <c r="BU409" s="346">
        <f t="shared" si="356"/>
        <v>0</v>
      </c>
      <c r="BV409" s="346">
        <f t="shared" si="357"/>
        <v>0</v>
      </c>
      <c r="BW409" s="346">
        <f t="shared" si="358"/>
        <v>0</v>
      </c>
      <c r="BX409" s="348">
        <f t="shared" si="359"/>
        <v>0</v>
      </c>
      <c r="BY409" s="247">
        <f t="shared" si="360"/>
        <v>0</v>
      </c>
      <c r="BZ409" s="244">
        <f t="shared" si="361"/>
        <v>0</v>
      </c>
      <c r="CA409" s="244">
        <f t="shared" si="362"/>
        <v>0</v>
      </c>
      <c r="CB409" s="248">
        <f t="shared" si="363"/>
        <v>0</v>
      </c>
      <c r="CC409" s="247">
        <f t="shared" si="364"/>
        <v>0</v>
      </c>
      <c r="CD409" s="244">
        <f t="shared" si="365"/>
        <v>0</v>
      </c>
      <c r="CE409" s="244">
        <f t="shared" si="366"/>
        <v>0</v>
      </c>
      <c r="CF409" s="244">
        <f t="shared" si="367"/>
        <v>0</v>
      </c>
    </row>
    <row r="410" spans="1:84" ht="20.100000000000001" customHeight="1" x14ac:dyDescent="0.15">
      <c r="A410" s="238">
        <v>407</v>
      </c>
      <c r="B410" s="239">
        <v>407</v>
      </c>
      <c r="C410" s="240" t="str">
        <f t="shared" si="325"/>
        <v>S</v>
      </c>
      <c r="D410" s="241"/>
      <c r="E410" s="242" t="str">
        <f>IF(D410="","",COUNTIF($D$4:D410,D410))</f>
        <v/>
      </c>
      <c r="F410" s="306" t="str">
        <f>IF(D410="","",VLOOKUP(D410,'様式A-2'!$B$10:$E$438,4,0))</f>
        <v/>
      </c>
      <c r="G410" s="242"/>
      <c r="H410" s="242"/>
      <c r="I410" s="242"/>
      <c r="J410" s="242"/>
      <c r="K410" s="242">
        <f t="shared" si="326"/>
        <v>0</v>
      </c>
      <c r="L410" s="342"/>
      <c r="M410" s="342"/>
      <c r="N410" s="342"/>
      <c r="O410" s="342"/>
      <c r="P410" s="384"/>
      <c r="Q410" s="243">
        <f t="shared" si="336"/>
        <v>0</v>
      </c>
      <c r="R410" s="244">
        <f t="shared" si="327"/>
        <v>0</v>
      </c>
      <c r="S410" s="244" t="str">
        <f t="shared" si="328"/>
        <v/>
      </c>
      <c r="T410" s="242"/>
      <c r="U410" s="242" t="str">
        <f t="shared" si="329"/>
        <v/>
      </c>
      <c r="V410" s="242" t="str">
        <f t="shared" si="338"/>
        <v/>
      </c>
      <c r="W410" s="242"/>
      <c r="X410" s="242"/>
      <c r="Y410" s="242" t="str">
        <f t="shared" si="330"/>
        <v/>
      </c>
      <c r="Z410" s="242" t="str">
        <f t="shared" si="331"/>
        <v/>
      </c>
      <c r="AA410" s="242" t="str">
        <f t="shared" si="324"/>
        <v/>
      </c>
      <c r="AB410" s="242" t="str">
        <f t="shared" si="332"/>
        <v/>
      </c>
      <c r="AC410" s="242" t="str">
        <f t="shared" si="337"/>
        <v/>
      </c>
      <c r="AD410" s="242" t="str">
        <f t="shared" si="339"/>
        <v/>
      </c>
      <c r="AE410" s="242" t="str">
        <f t="shared" si="340"/>
        <v/>
      </c>
      <c r="AF410" s="242" t="str">
        <f t="shared" si="341"/>
        <v/>
      </c>
      <c r="AG410" s="242"/>
      <c r="AH410" s="243" t="str">
        <f t="shared" si="334"/>
        <v/>
      </c>
      <c r="AI410" s="243" t="str">
        <f t="shared" si="335"/>
        <v/>
      </c>
      <c r="BG410" s="246">
        <f t="shared" si="342"/>
        <v>0</v>
      </c>
      <c r="BH410" s="243">
        <f t="shared" si="343"/>
        <v>0</v>
      </c>
      <c r="BI410" s="243">
        <f t="shared" si="344"/>
        <v>0</v>
      </c>
      <c r="BJ410" s="243">
        <f t="shared" si="345"/>
        <v>0</v>
      </c>
      <c r="BK410" s="347">
        <f t="shared" si="346"/>
        <v>0</v>
      </c>
      <c r="BL410" s="247">
        <f t="shared" si="347"/>
        <v>0</v>
      </c>
      <c r="BM410" s="244">
        <f t="shared" si="348"/>
        <v>0</v>
      </c>
      <c r="BN410" s="244">
        <f t="shared" si="349"/>
        <v>0</v>
      </c>
      <c r="BO410" s="248">
        <f t="shared" si="350"/>
        <v>0</v>
      </c>
      <c r="BP410" s="249">
        <f t="shared" si="351"/>
        <v>0</v>
      </c>
      <c r="BQ410" s="244">
        <f t="shared" si="352"/>
        <v>0</v>
      </c>
      <c r="BR410" s="244">
        <f t="shared" si="353"/>
        <v>0</v>
      </c>
      <c r="BS410" s="250">
        <f t="shared" si="354"/>
        <v>0</v>
      </c>
      <c r="BT410" s="251" t="str">
        <f t="shared" si="355"/>
        <v/>
      </c>
      <c r="BU410" s="346">
        <f t="shared" si="356"/>
        <v>0</v>
      </c>
      <c r="BV410" s="346">
        <f t="shared" si="357"/>
        <v>0</v>
      </c>
      <c r="BW410" s="346">
        <f t="shared" si="358"/>
        <v>0</v>
      </c>
      <c r="BX410" s="348">
        <f t="shared" si="359"/>
        <v>0</v>
      </c>
      <c r="BY410" s="247">
        <f t="shared" si="360"/>
        <v>0</v>
      </c>
      <c r="BZ410" s="244">
        <f t="shared" si="361"/>
        <v>0</v>
      </c>
      <c r="CA410" s="244">
        <f t="shared" si="362"/>
        <v>0</v>
      </c>
      <c r="CB410" s="248">
        <f t="shared" si="363"/>
        <v>0</v>
      </c>
      <c r="CC410" s="247">
        <f t="shared" si="364"/>
        <v>0</v>
      </c>
      <c r="CD410" s="244">
        <f t="shared" si="365"/>
        <v>0</v>
      </c>
      <c r="CE410" s="244">
        <f t="shared" si="366"/>
        <v>0</v>
      </c>
      <c r="CF410" s="244">
        <f t="shared" si="367"/>
        <v>0</v>
      </c>
    </row>
    <row r="411" spans="1:84" ht="20.100000000000001" customHeight="1" x14ac:dyDescent="0.15">
      <c r="A411" s="238">
        <v>408</v>
      </c>
      <c r="B411" s="239">
        <v>408</v>
      </c>
      <c r="C411" s="240" t="str">
        <f t="shared" si="325"/>
        <v>S</v>
      </c>
      <c r="D411" s="241"/>
      <c r="E411" s="242" t="str">
        <f>IF(D411="","",COUNTIF($D$4:D411,D411))</f>
        <v/>
      </c>
      <c r="F411" s="306" t="str">
        <f>IF(D411="","",VLOOKUP(D411,'様式A-2'!$B$10:$E$438,4,0))</f>
        <v/>
      </c>
      <c r="G411" s="242"/>
      <c r="H411" s="242"/>
      <c r="I411" s="242"/>
      <c r="J411" s="242"/>
      <c r="K411" s="242">
        <f t="shared" si="326"/>
        <v>0</v>
      </c>
      <c r="L411" s="342"/>
      <c r="M411" s="342"/>
      <c r="N411" s="342"/>
      <c r="O411" s="342"/>
      <c r="P411" s="384"/>
      <c r="Q411" s="243">
        <f t="shared" si="336"/>
        <v>0</v>
      </c>
      <c r="R411" s="244">
        <f t="shared" si="327"/>
        <v>0</v>
      </c>
      <c r="S411" s="244" t="str">
        <f t="shared" si="328"/>
        <v/>
      </c>
      <c r="T411" s="242"/>
      <c r="U411" s="242" t="str">
        <f t="shared" si="329"/>
        <v/>
      </c>
      <c r="V411" s="242" t="str">
        <f t="shared" si="338"/>
        <v/>
      </c>
      <c r="W411" s="242"/>
      <c r="X411" s="242"/>
      <c r="Y411" s="242" t="str">
        <f t="shared" si="330"/>
        <v/>
      </c>
      <c r="Z411" s="242" t="str">
        <f t="shared" si="331"/>
        <v/>
      </c>
      <c r="AA411" s="242" t="str">
        <f t="shared" si="324"/>
        <v/>
      </c>
      <c r="AB411" s="242" t="str">
        <f t="shared" si="332"/>
        <v/>
      </c>
      <c r="AC411" s="242" t="str">
        <f t="shared" si="337"/>
        <v/>
      </c>
      <c r="AD411" s="242" t="str">
        <f t="shared" si="339"/>
        <v/>
      </c>
      <c r="AE411" s="242" t="str">
        <f t="shared" si="340"/>
        <v/>
      </c>
      <c r="AF411" s="242" t="str">
        <f t="shared" si="341"/>
        <v/>
      </c>
      <c r="AG411" s="242"/>
      <c r="AH411" s="243" t="str">
        <f t="shared" si="334"/>
        <v/>
      </c>
      <c r="AI411" s="243" t="str">
        <f t="shared" si="335"/>
        <v/>
      </c>
      <c r="BG411" s="246">
        <f t="shared" si="342"/>
        <v>0</v>
      </c>
      <c r="BH411" s="243">
        <f t="shared" si="343"/>
        <v>0</v>
      </c>
      <c r="BI411" s="243">
        <f t="shared" si="344"/>
        <v>0</v>
      </c>
      <c r="BJ411" s="243">
        <f t="shared" si="345"/>
        <v>0</v>
      </c>
      <c r="BK411" s="347">
        <f t="shared" si="346"/>
        <v>0</v>
      </c>
      <c r="BL411" s="247">
        <f t="shared" si="347"/>
        <v>0</v>
      </c>
      <c r="BM411" s="244">
        <f t="shared" si="348"/>
        <v>0</v>
      </c>
      <c r="BN411" s="244">
        <f t="shared" si="349"/>
        <v>0</v>
      </c>
      <c r="BO411" s="248">
        <f t="shared" si="350"/>
        <v>0</v>
      </c>
      <c r="BP411" s="249">
        <f t="shared" si="351"/>
        <v>0</v>
      </c>
      <c r="BQ411" s="244">
        <f t="shared" si="352"/>
        <v>0</v>
      </c>
      <c r="BR411" s="244">
        <f t="shared" si="353"/>
        <v>0</v>
      </c>
      <c r="BS411" s="250">
        <f t="shared" si="354"/>
        <v>0</v>
      </c>
      <c r="BT411" s="251" t="str">
        <f t="shared" si="355"/>
        <v/>
      </c>
      <c r="BU411" s="346">
        <f t="shared" si="356"/>
        <v>0</v>
      </c>
      <c r="BV411" s="346">
        <f t="shared" si="357"/>
        <v>0</v>
      </c>
      <c r="BW411" s="346">
        <f t="shared" si="358"/>
        <v>0</v>
      </c>
      <c r="BX411" s="348">
        <f t="shared" si="359"/>
        <v>0</v>
      </c>
      <c r="BY411" s="247">
        <f t="shared" si="360"/>
        <v>0</v>
      </c>
      <c r="BZ411" s="244">
        <f t="shared" si="361"/>
        <v>0</v>
      </c>
      <c r="CA411" s="244">
        <f t="shared" si="362"/>
        <v>0</v>
      </c>
      <c r="CB411" s="248">
        <f t="shared" si="363"/>
        <v>0</v>
      </c>
      <c r="CC411" s="247">
        <f t="shared" si="364"/>
        <v>0</v>
      </c>
      <c r="CD411" s="244">
        <f t="shared" si="365"/>
        <v>0</v>
      </c>
      <c r="CE411" s="244">
        <f t="shared" si="366"/>
        <v>0</v>
      </c>
      <c r="CF411" s="244">
        <f t="shared" si="367"/>
        <v>0</v>
      </c>
    </row>
    <row r="412" spans="1:84" ht="20.100000000000001" customHeight="1" x14ac:dyDescent="0.15">
      <c r="A412" s="238">
        <v>409</v>
      </c>
      <c r="B412" s="239">
        <v>409</v>
      </c>
      <c r="C412" s="240" t="str">
        <f t="shared" si="325"/>
        <v>S</v>
      </c>
      <c r="D412" s="241"/>
      <c r="E412" s="242" t="str">
        <f>IF(D412="","",COUNTIF($D$4:D412,D412))</f>
        <v/>
      </c>
      <c r="F412" s="306" t="str">
        <f>IF(D412="","",VLOOKUP(D412,'様式A-2'!$B$10:$E$438,4,0))</f>
        <v/>
      </c>
      <c r="G412" s="242"/>
      <c r="H412" s="242"/>
      <c r="I412" s="242"/>
      <c r="J412" s="242"/>
      <c r="K412" s="242">
        <f t="shared" si="326"/>
        <v>0</v>
      </c>
      <c r="L412" s="342"/>
      <c r="M412" s="342"/>
      <c r="N412" s="342"/>
      <c r="O412" s="342"/>
      <c r="P412" s="384"/>
      <c r="Q412" s="243">
        <f t="shared" si="336"/>
        <v>0</v>
      </c>
      <c r="R412" s="244">
        <f t="shared" si="327"/>
        <v>0</v>
      </c>
      <c r="S412" s="244" t="str">
        <f t="shared" si="328"/>
        <v/>
      </c>
      <c r="T412" s="242"/>
      <c r="U412" s="242" t="str">
        <f t="shared" si="329"/>
        <v/>
      </c>
      <c r="V412" s="242" t="str">
        <f t="shared" si="338"/>
        <v/>
      </c>
      <c r="W412" s="242"/>
      <c r="X412" s="242"/>
      <c r="Y412" s="242" t="str">
        <f t="shared" si="330"/>
        <v/>
      </c>
      <c r="Z412" s="242" t="str">
        <f t="shared" si="331"/>
        <v/>
      </c>
      <c r="AA412" s="242" t="str">
        <f t="shared" si="324"/>
        <v/>
      </c>
      <c r="AB412" s="242" t="str">
        <f t="shared" si="332"/>
        <v/>
      </c>
      <c r="AC412" s="242" t="str">
        <f t="shared" si="337"/>
        <v/>
      </c>
      <c r="AD412" s="242" t="str">
        <f t="shared" si="339"/>
        <v/>
      </c>
      <c r="AE412" s="242" t="str">
        <f t="shared" si="340"/>
        <v/>
      </c>
      <c r="AF412" s="242" t="str">
        <f t="shared" si="341"/>
        <v/>
      </c>
      <c r="AG412" s="242"/>
      <c r="AH412" s="243" t="str">
        <f t="shared" si="334"/>
        <v/>
      </c>
      <c r="AI412" s="243" t="str">
        <f t="shared" si="335"/>
        <v/>
      </c>
      <c r="BG412" s="246">
        <f t="shared" si="342"/>
        <v>0</v>
      </c>
      <c r="BH412" s="243">
        <f t="shared" si="343"/>
        <v>0</v>
      </c>
      <c r="BI412" s="243">
        <f t="shared" si="344"/>
        <v>0</v>
      </c>
      <c r="BJ412" s="243">
        <f t="shared" si="345"/>
        <v>0</v>
      </c>
      <c r="BK412" s="347">
        <f t="shared" si="346"/>
        <v>0</v>
      </c>
      <c r="BL412" s="247">
        <f t="shared" si="347"/>
        <v>0</v>
      </c>
      <c r="BM412" s="244">
        <f t="shared" si="348"/>
        <v>0</v>
      </c>
      <c r="BN412" s="244">
        <f t="shared" si="349"/>
        <v>0</v>
      </c>
      <c r="BO412" s="248">
        <f t="shared" si="350"/>
        <v>0</v>
      </c>
      <c r="BP412" s="249">
        <f t="shared" si="351"/>
        <v>0</v>
      </c>
      <c r="BQ412" s="244">
        <f t="shared" si="352"/>
        <v>0</v>
      </c>
      <c r="BR412" s="244">
        <f t="shared" si="353"/>
        <v>0</v>
      </c>
      <c r="BS412" s="250">
        <f t="shared" si="354"/>
        <v>0</v>
      </c>
      <c r="BT412" s="251" t="str">
        <f t="shared" si="355"/>
        <v/>
      </c>
      <c r="BU412" s="346">
        <f t="shared" si="356"/>
        <v>0</v>
      </c>
      <c r="BV412" s="346">
        <f t="shared" si="357"/>
        <v>0</v>
      </c>
      <c r="BW412" s="346">
        <f t="shared" si="358"/>
        <v>0</v>
      </c>
      <c r="BX412" s="348">
        <f t="shared" si="359"/>
        <v>0</v>
      </c>
      <c r="BY412" s="247">
        <f t="shared" si="360"/>
        <v>0</v>
      </c>
      <c r="BZ412" s="244">
        <f t="shared" si="361"/>
        <v>0</v>
      </c>
      <c r="CA412" s="244">
        <f t="shared" si="362"/>
        <v>0</v>
      </c>
      <c r="CB412" s="248">
        <f t="shared" si="363"/>
        <v>0</v>
      </c>
      <c r="CC412" s="247">
        <f t="shared" si="364"/>
        <v>0</v>
      </c>
      <c r="CD412" s="244">
        <f t="shared" si="365"/>
        <v>0</v>
      </c>
      <c r="CE412" s="244">
        <f t="shared" si="366"/>
        <v>0</v>
      </c>
      <c r="CF412" s="244">
        <f t="shared" si="367"/>
        <v>0</v>
      </c>
    </row>
    <row r="413" spans="1:84" ht="20.100000000000001" customHeight="1" x14ac:dyDescent="0.15">
      <c r="A413" s="238">
        <v>410</v>
      </c>
      <c r="B413" s="239">
        <v>410</v>
      </c>
      <c r="C413" s="240" t="str">
        <f t="shared" si="325"/>
        <v>S</v>
      </c>
      <c r="D413" s="241"/>
      <c r="E413" s="242" t="str">
        <f>IF(D413="","",COUNTIF($D$4:D413,D413))</f>
        <v/>
      </c>
      <c r="F413" s="306" t="str">
        <f>IF(D413="","",VLOOKUP(D413,'様式A-2'!$B$10:$E$438,4,0))</f>
        <v/>
      </c>
      <c r="G413" s="242"/>
      <c r="H413" s="242"/>
      <c r="I413" s="242"/>
      <c r="J413" s="242"/>
      <c r="K413" s="242">
        <f t="shared" si="326"/>
        <v>0</v>
      </c>
      <c r="L413" s="342"/>
      <c r="M413" s="342"/>
      <c r="N413" s="342"/>
      <c r="O413" s="342"/>
      <c r="P413" s="384"/>
      <c r="Q413" s="243">
        <f t="shared" si="336"/>
        <v>0</v>
      </c>
      <c r="R413" s="244">
        <f t="shared" si="327"/>
        <v>0</v>
      </c>
      <c r="S413" s="244" t="str">
        <f t="shared" si="328"/>
        <v/>
      </c>
      <c r="T413" s="242"/>
      <c r="U413" s="242" t="str">
        <f t="shared" si="329"/>
        <v/>
      </c>
      <c r="V413" s="242" t="str">
        <f t="shared" si="338"/>
        <v/>
      </c>
      <c r="W413" s="242"/>
      <c r="X413" s="242"/>
      <c r="Y413" s="242" t="str">
        <f t="shared" si="330"/>
        <v/>
      </c>
      <c r="Z413" s="242" t="str">
        <f t="shared" si="331"/>
        <v/>
      </c>
      <c r="AA413" s="242" t="str">
        <f t="shared" si="324"/>
        <v/>
      </c>
      <c r="AB413" s="242" t="str">
        <f t="shared" si="332"/>
        <v/>
      </c>
      <c r="AC413" s="242" t="str">
        <f t="shared" si="337"/>
        <v/>
      </c>
      <c r="AD413" s="242" t="str">
        <f t="shared" si="339"/>
        <v/>
      </c>
      <c r="AE413" s="242" t="str">
        <f t="shared" si="340"/>
        <v/>
      </c>
      <c r="AF413" s="242" t="str">
        <f t="shared" si="341"/>
        <v/>
      </c>
      <c r="AG413" s="242"/>
      <c r="AH413" s="243" t="str">
        <f t="shared" si="334"/>
        <v/>
      </c>
      <c r="AI413" s="243" t="str">
        <f t="shared" si="335"/>
        <v/>
      </c>
      <c r="BG413" s="246">
        <f t="shared" si="342"/>
        <v>0</v>
      </c>
      <c r="BH413" s="243">
        <f t="shared" si="343"/>
        <v>0</v>
      </c>
      <c r="BI413" s="243">
        <f t="shared" si="344"/>
        <v>0</v>
      </c>
      <c r="BJ413" s="243">
        <f t="shared" si="345"/>
        <v>0</v>
      </c>
      <c r="BK413" s="347">
        <f t="shared" si="346"/>
        <v>0</v>
      </c>
      <c r="BL413" s="247">
        <f t="shared" si="347"/>
        <v>0</v>
      </c>
      <c r="BM413" s="244">
        <f t="shared" si="348"/>
        <v>0</v>
      </c>
      <c r="BN413" s="244">
        <f t="shared" si="349"/>
        <v>0</v>
      </c>
      <c r="BO413" s="248">
        <f t="shared" si="350"/>
        <v>0</v>
      </c>
      <c r="BP413" s="249">
        <f t="shared" si="351"/>
        <v>0</v>
      </c>
      <c r="BQ413" s="244">
        <f t="shared" si="352"/>
        <v>0</v>
      </c>
      <c r="BR413" s="244">
        <f t="shared" si="353"/>
        <v>0</v>
      </c>
      <c r="BS413" s="250">
        <f t="shared" si="354"/>
        <v>0</v>
      </c>
      <c r="BT413" s="251" t="str">
        <f t="shared" si="355"/>
        <v/>
      </c>
      <c r="BU413" s="346">
        <f t="shared" si="356"/>
        <v>0</v>
      </c>
      <c r="BV413" s="346">
        <f t="shared" si="357"/>
        <v>0</v>
      </c>
      <c r="BW413" s="346">
        <f t="shared" si="358"/>
        <v>0</v>
      </c>
      <c r="BX413" s="348">
        <f t="shared" si="359"/>
        <v>0</v>
      </c>
      <c r="BY413" s="247">
        <f t="shared" si="360"/>
        <v>0</v>
      </c>
      <c r="BZ413" s="244">
        <f t="shared" si="361"/>
        <v>0</v>
      </c>
      <c r="CA413" s="244">
        <f t="shared" si="362"/>
        <v>0</v>
      </c>
      <c r="CB413" s="248">
        <f t="shared" si="363"/>
        <v>0</v>
      </c>
      <c r="CC413" s="247">
        <f t="shared" si="364"/>
        <v>0</v>
      </c>
      <c r="CD413" s="244">
        <f t="shared" si="365"/>
        <v>0</v>
      </c>
      <c r="CE413" s="244">
        <f t="shared" si="366"/>
        <v>0</v>
      </c>
      <c r="CF413" s="244">
        <f t="shared" si="367"/>
        <v>0</v>
      </c>
    </row>
    <row r="414" spans="1:84" ht="20.100000000000001" customHeight="1" x14ac:dyDescent="0.15">
      <c r="A414" s="238">
        <v>411</v>
      </c>
      <c r="B414" s="239">
        <v>411</v>
      </c>
      <c r="C414" s="240" t="str">
        <f t="shared" si="325"/>
        <v>S</v>
      </c>
      <c r="D414" s="241"/>
      <c r="E414" s="242" t="str">
        <f>IF(D414="","",COUNTIF($D$4:D414,D414))</f>
        <v/>
      </c>
      <c r="F414" s="306" t="str">
        <f>IF(D414="","",VLOOKUP(D414,'様式A-2'!$B$10:$E$438,4,0))</f>
        <v/>
      </c>
      <c r="G414" s="242"/>
      <c r="H414" s="242"/>
      <c r="I414" s="242"/>
      <c r="J414" s="242"/>
      <c r="K414" s="242">
        <f t="shared" si="326"/>
        <v>0</v>
      </c>
      <c r="L414" s="342"/>
      <c r="M414" s="342"/>
      <c r="N414" s="342"/>
      <c r="O414" s="342"/>
      <c r="P414" s="384"/>
      <c r="Q414" s="243">
        <f t="shared" si="336"/>
        <v>0</v>
      </c>
      <c r="R414" s="244">
        <f t="shared" si="327"/>
        <v>0</v>
      </c>
      <c r="S414" s="244" t="str">
        <f t="shared" si="328"/>
        <v/>
      </c>
      <c r="T414" s="242"/>
      <c r="U414" s="242" t="str">
        <f t="shared" si="329"/>
        <v/>
      </c>
      <c r="V414" s="242" t="str">
        <f t="shared" si="338"/>
        <v/>
      </c>
      <c r="W414" s="242"/>
      <c r="X414" s="242"/>
      <c r="Y414" s="242" t="str">
        <f t="shared" si="330"/>
        <v/>
      </c>
      <c r="Z414" s="242" t="str">
        <f t="shared" si="331"/>
        <v/>
      </c>
      <c r="AA414" s="242" t="str">
        <f t="shared" si="324"/>
        <v/>
      </c>
      <c r="AB414" s="242" t="str">
        <f t="shared" si="332"/>
        <v/>
      </c>
      <c r="AC414" s="242" t="str">
        <f t="shared" si="337"/>
        <v/>
      </c>
      <c r="AD414" s="242" t="str">
        <f t="shared" si="339"/>
        <v/>
      </c>
      <c r="AE414" s="242" t="str">
        <f t="shared" si="340"/>
        <v/>
      </c>
      <c r="AF414" s="242" t="str">
        <f t="shared" si="341"/>
        <v/>
      </c>
      <c r="AG414" s="242"/>
      <c r="AH414" s="243" t="str">
        <f t="shared" si="334"/>
        <v/>
      </c>
      <c r="AI414" s="243" t="str">
        <f t="shared" si="335"/>
        <v/>
      </c>
      <c r="BG414" s="246">
        <f t="shared" si="342"/>
        <v>0</v>
      </c>
      <c r="BH414" s="243">
        <f t="shared" si="343"/>
        <v>0</v>
      </c>
      <c r="BI414" s="243">
        <f t="shared" si="344"/>
        <v>0</v>
      </c>
      <c r="BJ414" s="243">
        <f t="shared" si="345"/>
        <v>0</v>
      </c>
      <c r="BK414" s="347">
        <f t="shared" si="346"/>
        <v>0</v>
      </c>
      <c r="BL414" s="247">
        <f t="shared" si="347"/>
        <v>0</v>
      </c>
      <c r="BM414" s="244">
        <f t="shared" si="348"/>
        <v>0</v>
      </c>
      <c r="BN414" s="244">
        <f t="shared" si="349"/>
        <v>0</v>
      </c>
      <c r="BO414" s="248">
        <f t="shared" si="350"/>
        <v>0</v>
      </c>
      <c r="BP414" s="249">
        <f t="shared" si="351"/>
        <v>0</v>
      </c>
      <c r="BQ414" s="244">
        <f t="shared" si="352"/>
        <v>0</v>
      </c>
      <c r="BR414" s="244">
        <f t="shared" si="353"/>
        <v>0</v>
      </c>
      <c r="BS414" s="250">
        <f t="shared" si="354"/>
        <v>0</v>
      </c>
      <c r="BT414" s="251" t="str">
        <f t="shared" si="355"/>
        <v/>
      </c>
      <c r="BU414" s="346">
        <f t="shared" si="356"/>
        <v>0</v>
      </c>
      <c r="BV414" s="346">
        <f t="shared" si="357"/>
        <v>0</v>
      </c>
      <c r="BW414" s="346">
        <f t="shared" si="358"/>
        <v>0</v>
      </c>
      <c r="BX414" s="348">
        <f t="shared" si="359"/>
        <v>0</v>
      </c>
      <c r="BY414" s="247">
        <f t="shared" si="360"/>
        <v>0</v>
      </c>
      <c r="BZ414" s="244">
        <f t="shared" si="361"/>
        <v>0</v>
      </c>
      <c r="CA414" s="244">
        <f t="shared" si="362"/>
        <v>0</v>
      </c>
      <c r="CB414" s="248">
        <f t="shared" si="363"/>
        <v>0</v>
      </c>
      <c r="CC414" s="247">
        <f t="shared" si="364"/>
        <v>0</v>
      </c>
      <c r="CD414" s="244">
        <f t="shared" si="365"/>
        <v>0</v>
      </c>
      <c r="CE414" s="244">
        <f t="shared" si="366"/>
        <v>0</v>
      </c>
      <c r="CF414" s="244">
        <f t="shared" si="367"/>
        <v>0</v>
      </c>
    </row>
    <row r="415" spans="1:84" ht="20.100000000000001" customHeight="1" x14ac:dyDescent="0.15">
      <c r="A415" s="238">
        <v>412</v>
      </c>
      <c r="B415" s="239">
        <v>412</v>
      </c>
      <c r="C415" s="240" t="str">
        <f t="shared" si="325"/>
        <v>S</v>
      </c>
      <c r="D415" s="241"/>
      <c r="E415" s="242" t="str">
        <f>IF(D415="","",COUNTIF($D$4:D415,D415))</f>
        <v/>
      </c>
      <c r="F415" s="306" t="str">
        <f>IF(D415="","",VLOOKUP(D415,'様式A-2'!$B$10:$E$438,4,0))</f>
        <v/>
      </c>
      <c r="G415" s="242"/>
      <c r="H415" s="242"/>
      <c r="I415" s="242"/>
      <c r="J415" s="242"/>
      <c r="K415" s="242">
        <f t="shared" si="326"/>
        <v>0</v>
      </c>
      <c r="L415" s="342"/>
      <c r="M415" s="342"/>
      <c r="N415" s="342"/>
      <c r="O415" s="342"/>
      <c r="P415" s="384"/>
      <c r="Q415" s="243">
        <f t="shared" si="336"/>
        <v>0</v>
      </c>
      <c r="R415" s="244">
        <f t="shared" si="327"/>
        <v>0</v>
      </c>
      <c r="S415" s="244" t="str">
        <f t="shared" si="328"/>
        <v/>
      </c>
      <c r="T415" s="242"/>
      <c r="U415" s="242" t="str">
        <f t="shared" si="329"/>
        <v/>
      </c>
      <c r="V415" s="242" t="str">
        <f t="shared" si="338"/>
        <v/>
      </c>
      <c r="W415" s="242"/>
      <c r="X415" s="242"/>
      <c r="Y415" s="242" t="str">
        <f t="shared" si="330"/>
        <v/>
      </c>
      <c r="Z415" s="242" t="str">
        <f t="shared" si="331"/>
        <v/>
      </c>
      <c r="AA415" s="242" t="str">
        <f t="shared" si="324"/>
        <v/>
      </c>
      <c r="AB415" s="242" t="str">
        <f t="shared" si="332"/>
        <v/>
      </c>
      <c r="AC415" s="242" t="str">
        <f t="shared" si="337"/>
        <v/>
      </c>
      <c r="AD415" s="242" t="str">
        <f t="shared" si="339"/>
        <v/>
      </c>
      <c r="AE415" s="242" t="str">
        <f t="shared" si="340"/>
        <v/>
      </c>
      <c r="AF415" s="242" t="str">
        <f t="shared" si="341"/>
        <v/>
      </c>
      <c r="AG415" s="242"/>
      <c r="AH415" s="243" t="str">
        <f t="shared" si="334"/>
        <v/>
      </c>
      <c r="AI415" s="243" t="str">
        <f t="shared" si="335"/>
        <v/>
      </c>
      <c r="BG415" s="246">
        <f t="shared" si="342"/>
        <v>0</v>
      </c>
      <c r="BH415" s="243">
        <f t="shared" si="343"/>
        <v>0</v>
      </c>
      <c r="BI415" s="243">
        <f t="shared" si="344"/>
        <v>0</v>
      </c>
      <c r="BJ415" s="243">
        <f t="shared" si="345"/>
        <v>0</v>
      </c>
      <c r="BK415" s="347">
        <f t="shared" si="346"/>
        <v>0</v>
      </c>
      <c r="BL415" s="247">
        <f t="shared" si="347"/>
        <v>0</v>
      </c>
      <c r="BM415" s="244">
        <f t="shared" si="348"/>
        <v>0</v>
      </c>
      <c r="BN415" s="244">
        <f t="shared" si="349"/>
        <v>0</v>
      </c>
      <c r="BO415" s="248">
        <f t="shared" si="350"/>
        <v>0</v>
      </c>
      <c r="BP415" s="249">
        <f t="shared" si="351"/>
        <v>0</v>
      </c>
      <c r="BQ415" s="244">
        <f t="shared" si="352"/>
        <v>0</v>
      </c>
      <c r="BR415" s="244">
        <f t="shared" si="353"/>
        <v>0</v>
      </c>
      <c r="BS415" s="250">
        <f t="shared" si="354"/>
        <v>0</v>
      </c>
      <c r="BT415" s="251" t="str">
        <f t="shared" si="355"/>
        <v/>
      </c>
      <c r="BU415" s="346">
        <f t="shared" si="356"/>
        <v>0</v>
      </c>
      <c r="BV415" s="346">
        <f t="shared" si="357"/>
        <v>0</v>
      </c>
      <c r="BW415" s="346">
        <f t="shared" si="358"/>
        <v>0</v>
      </c>
      <c r="BX415" s="348">
        <f t="shared" si="359"/>
        <v>0</v>
      </c>
      <c r="BY415" s="247">
        <f t="shared" si="360"/>
        <v>0</v>
      </c>
      <c r="BZ415" s="244">
        <f t="shared" si="361"/>
        <v>0</v>
      </c>
      <c r="CA415" s="244">
        <f t="shared" si="362"/>
        <v>0</v>
      </c>
      <c r="CB415" s="248">
        <f t="shared" si="363"/>
        <v>0</v>
      </c>
      <c r="CC415" s="247">
        <f t="shared" si="364"/>
        <v>0</v>
      </c>
      <c r="CD415" s="244">
        <f t="shared" si="365"/>
        <v>0</v>
      </c>
      <c r="CE415" s="244">
        <f t="shared" si="366"/>
        <v>0</v>
      </c>
      <c r="CF415" s="244">
        <f t="shared" si="367"/>
        <v>0</v>
      </c>
    </row>
    <row r="416" spans="1:84" ht="20.100000000000001" customHeight="1" x14ac:dyDescent="0.15">
      <c r="A416" s="238">
        <v>413</v>
      </c>
      <c r="B416" s="239">
        <v>413</v>
      </c>
      <c r="C416" s="240" t="str">
        <f t="shared" si="325"/>
        <v>S</v>
      </c>
      <c r="D416" s="241"/>
      <c r="E416" s="242" t="str">
        <f>IF(D416="","",COUNTIF($D$4:D416,D416))</f>
        <v/>
      </c>
      <c r="F416" s="306" t="str">
        <f>IF(D416="","",VLOOKUP(D416,'様式A-2'!$B$10:$E$438,4,0))</f>
        <v/>
      </c>
      <c r="G416" s="242"/>
      <c r="H416" s="242"/>
      <c r="I416" s="242"/>
      <c r="J416" s="242"/>
      <c r="K416" s="242">
        <f t="shared" si="326"/>
        <v>0</v>
      </c>
      <c r="L416" s="342"/>
      <c r="M416" s="342"/>
      <c r="N416" s="342"/>
      <c r="O416" s="342"/>
      <c r="P416" s="384"/>
      <c r="Q416" s="243">
        <f t="shared" si="336"/>
        <v>0</v>
      </c>
      <c r="R416" s="244">
        <f t="shared" si="327"/>
        <v>0</v>
      </c>
      <c r="S416" s="244" t="str">
        <f t="shared" si="328"/>
        <v/>
      </c>
      <c r="T416" s="242"/>
      <c r="U416" s="242" t="str">
        <f t="shared" si="329"/>
        <v/>
      </c>
      <c r="V416" s="242" t="str">
        <f t="shared" si="338"/>
        <v/>
      </c>
      <c r="W416" s="242"/>
      <c r="X416" s="242"/>
      <c r="Y416" s="242" t="str">
        <f t="shared" si="330"/>
        <v/>
      </c>
      <c r="Z416" s="242" t="str">
        <f t="shared" si="331"/>
        <v/>
      </c>
      <c r="AA416" s="242" t="str">
        <f t="shared" si="324"/>
        <v/>
      </c>
      <c r="AB416" s="242" t="str">
        <f t="shared" si="332"/>
        <v/>
      </c>
      <c r="AC416" s="242" t="str">
        <f t="shared" si="337"/>
        <v/>
      </c>
      <c r="AD416" s="242" t="str">
        <f t="shared" si="339"/>
        <v/>
      </c>
      <c r="AE416" s="242" t="str">
        <f t="shared" si="340"/>
        <v/>
      </c>
      <c r="AF416" s="242" t="str">
        <f t="shared" si="341"/>
        <v/>
      </c>
      <c r="AG416" s="242"/>
      <c r="AH416" s="243" t="str">
        <f t="shared" si="334"/>
        <v/>
      </c>
      <c r="AI416" s="243" t="str">
        <f t="shared" si="335"/>
        <v/>
      </c>
      <c r="BG416" s="246">
        <f t="shared" si="342"/>
        <v>0</v>
      </c>
      <c r="BH416" s="243">
        <f t="shared" si="343"/>
        <v>0</v>
      </c>
      <c r="BI416" s="243">
        <f t="shared" si="344"/>
        <v>0</v>
      </c>
      <c r="BJ416" s="243">
        <f t="shared" si="345"/>
        <v>0</v>
      </c>
      <c r="BK416" s="347">
        <f t="shared" si="346"/>
        <v>0</v>
      </c>
      <c r="BL416" s="247">
        <f t="shared" si="347"/>
        <v>0</v>
      </c>
      <c r="BM416" s="244">
        <f t="shared" si="348"/>
        <v>0</v>
      </c>
      <c r="BN416" s="244">
        <f t="shared" si="349"/>
        <v>0</v>
      </c>
      <c r="BO416" s="248">
        <f t="shared" si="350"/>
        <v>0</v>
      </c>
      <c r="BP416" s="249">
        <f t="shared" si="351"/>
        <v>0</v>
      </c>
      <c r="BQ416" s="244">
        <f t="shared" si="352"/>
        <v>0</v>
      </c>
      <c r="BR416" s="244">
        <f t="shared" si="353"/>
        <v>0</v>
      </c>
      <c r="BS416" s="250">
        <f t="shared" si="354"/>
        <v>0</v>
      </c>
      <c r="BT416" s="251" t="str">
        <f t="shared" si="355"/>
        <v/>
      </c>
      <c r="BU416" s="346">
        <f t="shared" si="356"/>
        <v>0</v>
      </c>
      <c r="BV416" s="346">
        <f t="shared" si="357"/>
        <v>0</v>
      </c>
      <c r="BW416" s="346">
        <f t="shared" si="358"/>
        <v>0</v>
      </c>
      <c r="BX416" s="348">
        <f t="shared" si="359"/>
        <v>0</v>
      </c>
      <c r="BY416" s="247">
        <f t="shared" si="360"/>
        <v>0</v>
      </c>
      <c r="BZ416" s="244">
        <f t="shared" si="361"/>
        <v>0</v>
      </c>
      <c r="CA416" s="244">
        <f t="shared" si="362"/>
        <v>0</v>
      </c>
      <c r="CB416" s="248">
        <f t="shared" si="363"/>
        <v>0</v>
      </c>
      <c r="CC416" s="247">
        <f t="shared" si="364"/>
        <v>0</v>
      </c>
      <c r="CD416" s="244">
        <f t="shared" si="365"/>
        <v>0</v>
      </c>
      <c r="CE416" s="244">
        <f t="shared" si="366"/>
        <v>0</v>
      </c>
      <c r="CF416" s="244">
        <f t="shared" si="367"/>
        <v>0</v>
      </c>
    </row>
    <row r="417" spans="1:84" ht="20.100000000000001" customHeight="1" x14ac:dyDescent="0.15">
      <c r="A417" s="238">
        <v>414</v>
      </c>
      <c r="B417" s="239">
        <v>414</v>
      </c>
      <c r="C417" s="240" t="str">
        <f t="shared" si="325"/>
        <v>S</v>
      </c>
      <c r="D417" s="241"/>
      <c r="E417" s="242" t="str">
        <f>IF(D417="","",COUNTIF($D$4:D417,D417))</f>
        <v/>
      </c>
      <c r="F417" s="306" t="str">
        <f>IF(D417="","",VLOOKUP(D417,'様式A-2'!$B$10:$E$438,4,0))</f>
        <v/>
      </c>
      <c r="G417" s="242"/>
      <c r="H417" s="242"/>
      <c r="I417" s="242"/>
      <c r="J417" s="242"/>
      <c r="K417" s="242">
        <f t="shared" si="326"/>
        <v>0</v>
      </c>
      <c r="L417" s="342"/>
      <c r="M417" s="342"/>
      <c r="N417" s="342"/>
      <c r="O417" s="342"/>
      <c r="P417" s="384"/>
      <c r="Q417" s="243">
        <f t="shared" si="336"/>
        <v>0</v>
      </c>
      <c r="R417" s="244">
        <f t="shared" si="327"/>
        <v>0</v>
      </c>
      <c r="S417" s="244" t="str">
        <f t="shared" si="328"/>
        <v/>
      </c>
      <c r="T417" s="242"/>
      <c r="U417" s="242" t="str">
        <f t="shared" si="329"/>
        <v/>
      </c>
      <c r="V417" s="242" t="str">
        <f t="shared" si="338"/>
        <v/>
      </c>
      <c r="W417" s="242"/>
      <c r="X417" s="242"/>
      <c r="Y417" s="242" t="str">
        <f t="shared" si="330"/>
        <v/>
      </c>
      <c r="Z417" s="242" t="str">
        <f t="shared" si="331"/>
        <v/>
      </c>
      <c r="AA417" s="242" t="str">
        <f t="shared" si="324"/>
        <v/>
      </c>
      <c r="AB417" s="242" t="str">
        <f t="shared" si="332"/>
        <v/>
      </c>
      <c r="AC417" s="242" t="str">
        <f t="shared" si="337"/>
        <v/>
      </c>
      <c r="AD417" s="242" t="str">
        <f t="shared" si="339"/>
        <v/>
      </c>
      <c r="AE417" s="242" t="str">
        <f t="shared" si="340"/>
        <v/>
      </c>
      <c r="AF417" s="242" t="str">
        <f t="shared" si="341"/>
        <v/>
      </c>
      <c r="AG417" s="242"/>
      <c r="AH417" s="243" t="str">
        <f t="shared" si="334"/>
        <v/>
      </c>
      <c r="AI417" s="243" t="str">
        <f t="shared" si="335"/>
        <v/>
      </c>
      <c r="BG417" s="246">
        <f t="shared" si="342"/>
        <v>0</v>
      </c>
      <c r="BH417" s="243">
        <f t="shared" si="343"/>
        <v>0</v>
      </c>
      <c r="BI417" s="243">
        <f t="shared" si="344"/>
        <v>0</v>
      </c>
      <c r="BJ417" s="243">
        <f t="shared" si="345"/>
        <v>0</v>
      </c>
      <c r="BK417" s="347">
        <f t="shared" si="346"/>
        <v>0</v>
      </c>
      <c r="BL417" s="247">
        <f t="shared" si="347"/>
        <v>0</v>
      </c>
      <c r="BM417" s="244">
        <f t="shared" si="348"/>
        <v>0</v>
      </c>
      <c r="BN417" s="244">
        <f t="shared" si="349"/>
        <v>0</v>
      </c>
      <c r="BO417" s="248">
        <f t="shared" si="350"/>
        <v>0</v>
      </c>
      <c r="BP417" s="249">
        <f t="shared" si="351"/>
        <v>0</v>
      </c>
      <c r="BQ417" s="244">
        <f t="shared" si="352"/>
        <v>0</v>
      </c>
      <c r="BR417" s="244">
        <f t="shared" si="353"/>
        <v>0</v>
      </c>
      <c r="BS417" s="250">
        <f t="shared" si="354"/>
        <v>0</v>
      </c>
      <c r="BT417" s="251" t="str">
        <f t="shared" si="355"/>
        <v/>
      </c>
      <c r="BU417" s="346">
        <f t="shared" si="356"/>
        <v>0</v>
      </c>
      <c r="BV417" s="346">
        <f t="shared" si="357"/>
        <v>0</v>
      </c>
      <c r="BW417" s="346">
        <f t="shared" si="358"/>
        <v>0</v>
      </c>
      <c r="BX417" s="348">
        <f t="shared" si="359"/>
        <v>0</v>
      </c>
      <c r="BY417" s="247">
        <f t="shared" si="360"/>
        <v>0</v>
      </c>
      <c r="BZ417" s="244">
        <f t="shared" si="361"/>
        <v>0</v>
      </c>
      <c r="CA417" s="244">
        <f t="shared" si="362"/>
        <v>0</v>
      </c>
      <c r="CB417" s="248">
        <f t="shared" si="363"/>
        <v>0</v>
      </c>
      <c r="CC417" s="247">
        <f t="shared" si="364"/>
        <v>0</v>
      </c>
      <c r="CD417" s="244">
        <f t="shared" si="365"/>
        <v>0</v>
      </c>
      <c r="CE417" s="244">
        <f t="shared" si="366"/>
        <v>0</v>
      </c>
      <c r="CF417" s="244">
        <f t="shared" si="367"/>
        <v>0</v>
      </c>
    </row>
    <row r="418" spans="1:84" ht="20.100000000000001" customHeight="1" x14ac:dyDescent="0.15">
      <c r="A418" s="238">
        <v>415</v>
      </c>
      <c r="B418" s="239">
        <v>415</v>
      </c>
      <c r="C418" s="240" t="str">
        <f t="shared" si="325"/>
        <v>S</v>
      </c>
      <c r="D418" s="241"/>
      <c r="E418" s="242" t="str">
        <f>IF(D418="","",COUNTIF($D$4:D418,D418))</f>
        <v/>
      </c>
      <c r="F418" s="306" t="str">
        <f>IF(D418="","",VLOOKUP(D418,'様式A-2'!$B$10:$E$438,4,0))</f>
        <v/>
      </c>
      <c r="G418" s="242"/>
      <c r="H418" s="242"/>
      <c r="I418" s="242"/>
      <c r="J418" s="242"/>
      <c r="K418" s="242">
        <f t="shared" si="326"/>
        <v>0</v>
      </c>
      <c r="L418" s="342"/>
      <c r="M418" s="342"/>
      <c r="N418" s="342"/>
      <c r="O418" s="342"/>
      <c r="P418" s="384"/>
      <c r="Q418" s="243">
        <f t="shared" si="336"/>
        <v>0</v>
      </c>
      <c r="R418" s="244">
        <f t="shared" si="327"/>
        <v>0</v>
      </c>
      <c r="S418" s="244" t="str">
        <f t="shared" si="328"/>
        <v/>
      </c>
      <c r="T418" s="242"/>
      <c r="U418" s="242" t="str">
        <f t="shared" si="329"/>
        <v/>
      </c>
      <c r="V418" s="242" t="str">
        <f t="shared" si="338"/>
        <v/>
      </c>
      <c r="W418" s="242"/>
      <c r="X418" s="242"/>
      <c r="Y418" s="242" t="str">
        <f t="shared" si="330"/>
        <v/>
      </c>
      <c r="Z418" s="242" t="str">
        <f t="shared" si="331"/>
        <v/>
      </c>
      <c r="AA418" s="242" t="str">
        <f t="shared" si="324"/>
        <v/>
      </c>
      <c r="AB418" s="242" t="str">
        <f t="shared" si="332"/>
        <v/>
      </c>
      <c r="AC418" s="242" t="str">
        <f t="shared" si="337"/>
        <v/>
      </c>
      <c r="AD418" s="242" t="str">
        <f t="shared" si="339"/>
        <v/>
      </c>
      <c r="AE418" s="242" t="str">
        <f t="shared" si="340"/>
        <v/>
      </c>
      <c r="AF418" s="242" t="str">
        <f t="shared" si="341"/>
        <v/>
      </c>
      <c r="AG418" s="242"/>
      <c r="AH418" s="243" t="str">
        <f t="shared" si="334"/>
        <v/>
      </c>
      <c r="AI418" s="243" t="str">
        <f t="shared" si="335"/>
        <v/>
      </c>
      <c r="BG418" s="246">
        <f t="shared" si="342"/>
        <v>0</v>
      </c>
      <c r="BH418" s="243">
        <f t="shared" si="343"/>
        <v>0</v>
      </c>
      <c r="BI418" s="243">
        <f t="shared" si="344"/>
        <v>0</v>
      </c>
      <c r="BJ418" s="243">
        <f t="shared" si="345"/>
        <v>0</v>
      </c>
      <c r="BK418" s="347">
        <f t="shared" si="346"/>
        <v>0</v>
      </c>
      <c r="BL418" s="247">
        <f t="shared" si="347"/>
        <v>0</v>
      </c>
      <c r="BM418" s="244">
        <f t="shared" si="348"/>
        <v>0</v>
      </c>
      <c r="BN418" s="244">
        <f t="shared" si="349"/>
        <v>0</v>
      </c>
      <c r="BO418" s="248">
        <f t="shared" si="350"/>
        <v>0</v>
      </c>
      <c r="BP418" s="249">
        <f t="shared" si="351"/>
        <v>0</v>
      </c>
      <c r="BQ418" s="244">
        <f t="shared" si="352"/>
        <v>0</v>
      </c>
      <c r="BR418" s="244">
        <f t="shared" si="353"/>
        <v>0</v>
      </c>
      <c r="BS418" s="250">
        <f t="shared" si="354"/>
        <v>0</v>
      </c>
      <c r="BT418" s="251" t="str">
        <f t="shared" si="355"/>
        <v/>
      </c>
      <c r="BU418" s="346">
        <f t="shared" si="356"/>
        <v>0</v>
      </c>
      <c r="BV418" s="346">
        <f t="shared" si="357"/>
        <v>0</v>
      </c>
      <c r="BW418" s="346">
        <f t="shared" si="358"/>
        <v>0</v>
      </c>
      <c r="BX418" s="348">
        <f t="shared" si="359"/>
        <v>0</v>
      </c>
      <c r="BY418" s="247">
        <f t="shared" si="360"/>
        <v>0</v>
      </c>
      <c r="BZ418" s="244">
        <f t="shared" si="361"/>
        <v>0</v>
      </c>
      <c r="CA418" s="244">
        <f t="shared" si="362"/>
        <v>0</v>
      </c>
      <c r="CB418" s="248">
        <f t="shared" si="363"/>
        <v>0</v>
      </c>
      <c r="CC418" s="247">
        <f t="shared" si="364"/>
        <v>0</v>
      </c>
      <c r="CD418" s="244">
        <f t="shared" si="365"/>
        <v>0</v>
      </c>
      <c r="CE418" s="244">
        <f t="shared" si="366"/>
        <v>0</v>
      </c>
      <c r="CF418" s="244">
        <f t="shared" si="367"/>
        <v>0</v>
      </c>
    </row>
    <row r="419" spans="1:84" ht="20.100000000000001" customHeight="1" x14ac:dyDescent="0.15">
      <c r="A419" s="238">
        <v>416</v>
      </c>
      <c r="B419" s="239">
        <v>416</v>
      </c>
      <c r="C419" s="240" t="str">
        <f t="shared" si="325"/>
        <v>S</v>
      </c>
      <c r="D419" s="241"/>
      <c r="E419" s="242" t="str">
        <f>IF(D419="","",COUNTIF($D$4:D419,D419))</f>
        <v/>
      </c>
      <c r="F419" s="306" t="str">
        <f>IF(D419="","",VLOOKUP(D419,'様式A-2'!$B$10:$E$438,4,0))</f>
        <v/>
      </c>
      <c r="G419" s="242"/>
      <c r="H419" s="242"/>
      <c r="I419" s="242"/>
      <c r="J419" s="242"/>
      <c r="K419" s="242">
        <f t="shared" si="326"/>
        <v>0</v>
      </c>
      <c r="L419" s="342"/>
      <c r="M419" s="342"/>
      <c r="N419" s="342"/>
      <c r="O419" s="342"/>
      <c r="P419" s="384"/>
      <c r="Q419" s="243">
        <f t="shared" si="336"/>
        <v>0</v>
      </c>
      <c r="R419" s="244">
        <f t="shared" si="327"/>
        <v>0</v>
      </c>
      <c r="S419" s="244" t="str">
        <f t="shared" si="328"/>
        <v/>
      </c>
      <c r="T419" s="242"/>
      <c r="U419" s="242" t="str">
        <f t="shared" si="329"/>
        <v/>
      </c>
      <c r="V419" s="242" t="str">
        <f t="shared" si="338"/>
        <v/>
      </c>
      <c r="W419" s="242"/>
      <c r="X419" s="242"/>
      <c r="Y419" s="242" t="str">
        <f t="shared" si="330"/>
        <v/>
      </c>
      <c r="Z419" s="242" t="str">
        <f t="shared" si="331"/>
        <v/>
      </c>
      <c r="AA419" s="242" t="str">
        <f t="shared" si="324"/>
        <v/>
      </c>
      <c r="AB419" s="242" t="str">
        <f t="shared" si="332"/>
        <v/>
      </c>
      <c r="AC419" s="242" t="str">
        <f t="shared" si="337"/>
        <v/>
      </c>
      <c r="AD419" s="242" t="str">
        <f t="shared" si="339"/>
        <v/>
      </c>
      <c r="AE419" s="242" t="str">
        <f t="shared" si="340"/>
        <v/>
      </c>
      <c r="AF419" s="242" t="str">
        <f t="shared" si="341"/>
        <v/>
      </c>
      <c r="AG419" s="242"/>
      <c r="AH419" s="243" t="str">
        <f t="shared" si="334"/>
        <v/>
      </c>
      <c r="AI419" s="243" t="str">
        <f t="shared" si="335"/>
        <v/>
      </c>
      <c r="BG419" s="246">
        <f t="shared" si="342"/>
        <v>0</v>
      </c>
      <c r="BH419" s="243">
        <f t="shared" si="343"/>
        <v>0</v>
      </c>
      <c r="BI419" s="243">
        <f t="shared" si="344"/>
        <v>0</v>
      </c>
      <c r="BJ419" s="243">
        <f t="shared" si="345"/>
        <v>0</v>
      </c>
      <c r="BK419" s="347">
        <f t="shared" si="346"/>
        <v>0</v>
      </c>
      <c r="BL419" s="247">
        <f t="shared" si="347"/>
        <v>0</v>
      </c>
      <c r="BM419" s="244">
        <f t="shared" si="348"/>
        <v>0</v>
      </c>
      <c r="BN419" s="244">
        <f t="shared" si="349"/>
        <v>0</v>
      </c>
      <c r="BO419" s="248">
        <f t="shared" si="350"/>
        <v>0</v>
      </c>
      <c r="BP419" s="249">
        <f t="shared" si="351"/>
        <v>0</v>
      </c>
      <c r="BQ419" s="244">
        <f t="shared" si="352"/>
        <v>0</v>
      </c>
      <c r="BR419" s="244">
        <f t="shared" si="353"/>
        <v>0</v>
      </c>
      <c r="BS419" s="250">
        <f t="shared" si="354"/>
        <v>0</v>
      </c>
      <c r="BT419" s="251" t="str">
        <f t="shared" si="355"/>
        <v/>
      </c>
      <c r="BU419" s="346">
        <f t="shared" si="356"/>
        <v>0</v>
      </c>
      <c r="BV419" s="346">
        <f t="shared" si="357"/>
        <v>0</v>
      </c>
      <c r="BW419" s="346">
        <f t="shared" si="358"/>
        <v>0</v>
      </c>
      <c r="BX419" s="348">
        <f t="shared" si="359"/>
        <v>0</v>
      </c>
      <c r="BY419" s="247">
        <f t="shared" si="360"/>
        <v>0</v>
      </c>
      <c r="BZ419" s="244">
        <f t="shared" si="361"/>
        <v>0</v>
      </c>
      <c r="CA419" s="244">
        <f t="shared" si="362"/>
        <v>0</v>
      </c>
      <c r="CB419" s="248">
        <f t="shared" si="363"/>
        <v>0</v>
      </c>
      <c r="CC419" s="247">
        <f t="shared" si="364"/>
        <v>0</v>
      </c>
      <c r="CD419" s="244">
        <f t="shared" si="365"/>
        <v>0</v>
      </c>
      <c r="CE419" s="244">
        <f t="shared" si="366"/>
        <v>0</v>
      </c>
      <c r="CF419" s="244">
        <f t="shared" si="367"/>
        <v>0</v>
      </c>
    </row>
    <row r="420" spans="1:84" ht="20.100000000000001" customHeight="1" x14ac:dyDescent="0.15">
      <c r="A420" s="238">
        <v>417</v>
      </c>
      <c r="B420" s="239">
        <v>417</v>
      </c>
      <c r="C420" s="240" t="str">
        <f t="shared" si="325"/>
        <v>S</v>
      </c>
      <c r="D420" s="241"/>
      <c r="E420" s="242" t="str">
        <f>IF(D420="","",COUNTIF($D$4:D420,D420))</f>
        <v/>
      </c>
      <c r="F420" s="306" t="str">
        <f>IF(D420="","",VLOOKUP(D420,'様式A-2'!$B$10:$E$438,4,0))</f>
        <v/>
      </c>
      <c r="G420" s="242"/>
      <c r="H420" s="242"/>
      <c r="I420" s="242"/>
      <c r="J420" s="242"/>
      <c r="K420" s="242">
        <f t="shared" si="326"/>
        <v>0</v>
      </c>
      <c r="L420" s="342"/>
      <c r="M420" s="342"/>
      <c r="N420" s="342"/>
      <c r="O420" s="342"/>
      <c r="P420" s="384"/>
      <c r="Q420" s="243">
        <f t="shared" si="336"/>
        <v>0</v>
      </c>
      <c r="R420" s="244">
        <f t="shared" si="327"/>
        <v>0</v>
      </c>
      <c r="S420" s="244" t="str">
        <f t="shared" si="328"/>
        <v/>
      </c>
      <c r="T420" s="242"/>
      <c r="U420" s="242" t="str">
        <f t="shared" si="329"/>
        <v/>
      </c>
      <c r="V420" s="242" t="str">
        <f t="shared" si="338"/>
        <v/>
      </c>
      <c r="W420" s="242"/>
      <c r="X420" s="242"/>
      <c r="Y420" s="242" t="str">
        <f t="shared" si="330"/>
        <v/>
      </c>
      <c r="Z420" s="242" t="str">
        <f t="shared" si="331"/>
        <v/>
      </c>
      <c r="AA420" s="242" t="str">
        <f t="shared" si="324"/>
        <v/>
      </c>
      <c r="AB420" s="242" t="str">
        <f t="shared" si="332"/>
        <v/>
      </c>
      <c r="AC420" s="242" t="str">
        <f t="shared" si="337"/>
        <v/>
      </c>
      <c r="AD420" s="242" t="str">
        <f t="shared" si="339"/>
        <v/>
      </c>
      <c r="AE420" s="242" t="str">
        <f t="shared" si="340"/>
        <v/>
      </c>
      <c r="AF420" s="242" t="str">
        <f t="shared" si="341"/>
        <v/>
      </c>
      <c r="AG420" s="242"/>
      <c r="AH420" s="243" t="str">
        <f t="shared" si="334"/>
        <v/>
      </c>
      <c r="AI420" s="243" t="str">
        <f t="shared" si="335"/>
        <v/>
      </c>
      <c r="BG420" s="246">
        <f t="shared" si="342"/>
        <v>0</v>
      </c>
      <c r="BH420" s="243">
        <f t="shared" si="343"/>
        <v>0</v>
      </c>
      <c r="BI420" s="243">
        <f t="shared" si="344"/>
        <v>0</v>
      </c>
      <c r="BJ420" s="243">
        <f t="shared" si="345"/>
        <v>0</v>
      </c>
      <c r="BK420" s="347">
        <f t="shared" si="346"/>
        <v>0</v>
      </c>
      <c r="BL420" s="247">
        <f t="shared" si="347"/>
        <v>0</v>
      </c>
      <c r="BM420" s="244">
        <f t="shared" si="348"/>
        <v>0</v>
      </c>
      <c r="BN420" s="244">
        <f t="shared" si="349"/>
        <v>0</v>
      </c>
      <c r="BO420" s="248">
        <f t="shared" si="350"/>
        <v>0</v>
      </c>
      <c r="BP420" s="249">
        <f t="shared" si="351"/>
        <v>0</v>
      </c>
      <c r="BQ420" s="244">
        <f t="shared" si="352"/>
        <v>0</v>
      </c>
      <c r="BR420" s="244">
        <f t="shared" si="353"/>
        <v>0</v>
      </c>
      <c r="BS420" s="250">
        <f t="shared" si="354"/>
        <v>0</v>
      </c>
      <c r="BT420" s="251" t="str">
        <f t="shared" si="355"/>
        <v/>
      </c>
      <c r="BU420" s="346">
        <f t="shared" si="356"/>
        <v>0</v>
      </c>
      <c r="BV420" s="346">
        <f t="shared" si="357"/>
        <v>0</v>
      </c>
      <c r="BW420" s="346">
        <f t="shared" si="358"/>
        <v>0</v>
      </c>
      <c r="BX420" s="348">
        <f t="shared" si="359"/>
        <v>0</v>
      </c>
      <c r="BY420" s="247">
        <f t="shared" si="360"/>
        <v>0</v>
      </c>
      <c r="BZ420" s="244">
        <f t="shared" si="361"/>
        <v>0</v>
      </c>
      <c r="CA420" s="244">
        <f t="shared" si="362"/>
        <v>0</v>
      </c>
      <c r="CB420" s="248">
        <f t="shared" si="363"/>
        <v>0</v>
      </c>
      <c r="CC420" s="247">
        <f t="shared" si="364"/>
        <v>0</v>
      </c>
      <c r="CD420" s="244">
        <f t="shared" si="365"/>
        <v>0</v>
      </c>
      <c r="CE420" s="244">
        <f t="shared" si="366"/>
        <v>0</v>
      </c>
      <c r="CF420" s="244">
        <f t="shared" si="367"/>
        <v>0</v>
      </c>
    </row>
    <row r="421" spans="1:84" ht="20.100000000000001" customHeight="1" x14ac:dyDescent="0.15">
      <c r="A421" s="238">
        <v>418</v>
      </c>
      <c r="B421" s="239">
        <v>418</v>
      </c>
      <c r="C421" s="240" t="str">
        <f t="shared" si="325"/>
        <v>S</v>
      </c>
      <c r="D421" s="241"/>
      <c r="E421" s="242" t="str">
        <f>IF(D421="","",COUNTIF($D$4:D421,D421))</f>
        <v/>
      </c>
      <c r="F421" s="306" t="str">
        <f>IF(D421="","",VLOOKUP(D421,'様式A-2'!$B$10:$E$438,4,0))</f>
        <v/>
      </c>
      <c r="G421" s="242"/>
      <c r="H421" s="242"/>
      <c r="I421" s="242"/>
      <c r="J421" s="242"/>
      <c r="K421" s="242">
        <f t="shared" si="326"/>
        <v>0</v>
      </c>
      <c r="L421" s="342"/>
      <c r="M421" s="342"/>
      <c r="N421" s="342"/>
      <c r="O421" s="342"/>
      <c r="P421" s="384"/>
      <c r="Q421" s="243">
        <f t="shared" si="336"/>
        <v>0</v>
      </c>
      <c r="R421" s="244">
        <f t="shared" si="327"/>
        <v>0</v>
      </c>
      <c r="S421" s="244" t="str">
        <f t="shared" si="328"/>
        <v/>
      </c>
      <c r="T421" s="242"/>
      <c r="U421" s="242" t="str">
        <f t="shared" si="329"/>
        <v/>
      </c>
      <c r="V421" s="242" t="str">
        <f t="shared" si="338"/>
        <v/>
      </c>
      <c r="W421" s="242"/>
      <c r="X421" s="242"/>
      <c r="Y421" s="242" t="str">
        <f t="shared" si="330"/>
        <v/>
      </c>
      <c r="Z421" s="242" t="str">
        <f t="shared" si="331"/>
        <v/>
      </c>
      <c r="AA421" s="242" t="str">
        <f t="shared" si="324"/>
        <v/>
      </c>
      <c r="AB421" s="242" t="str">
        <f t="shared" si="332"/>
        <v/>
      </c>
      <c r="AC421" s="242" t="str">
        <f t="shared" si="337"/>
        <v/>
      </c>
      <c r="AD421" s="242" t="str">
        <f t="shared" si="339"/>
        <v/>
      </c>
      <c r="AE421" s="242" t="str">
        <f t="shared" si="340"/>
        <v/>
      </c>
      <c r="AF421" s="242" t="str">
        <f t="shared" si="341"/>
        <v/>
      </c>
      <c r="AG421" s="242"/>
      <c r="AH421" s="243" t="str">
        <f t="shared" si="334"/>
        <v/>
      </c>
      <c r="AI421" s="243" t="str">
        <f t="shared" si="335"/>
        <v/>
      </c>
      <c r="BG421" s="246">
        <f t="shared" si="342"/>
        <v>0</v>
      </c>
      <c r="BH421" s="243">
        <f t="shared" si="343"/>
        <v>0</v>
      </c>
      <c r="BI421" s="243">
        <f t="shared" si="344"/>
        <v>0</v>
      </c>
      <c r="BJ421" s="243">
        <f t="shared" si="345"/>
        <v>0</v>
      </c>
      <c r="BK421" s="347">
        <f t="shared" si="346"/>
        <v>0</v>
      </c>
      <c r="BL421" s="247">
        <f t="shared" si="347"/>
        <v>0</v>
      </c>
      <c r="BM421" s="244">
        <f t="shared" si="348"/>
        <v>0</v>
      </c>
      <c r="BN421" s="244">
        <f t="shared" si="349"/>
        <v>0</v>
      </c>
      <c r="BO421" s="248">
        <f t="shared" si="350"/>
        <v>0</v>
      </c>
      <c r="BP421" s="249">
        <f t="shared" si="351"/>
        <v>0</v>
      </c>
      <c r="BQ421" s="244">
        <f t="shared" si="352"/>
        <v>0</v>
      </c>
      <c r="BR421" s="244">
        <f t="shared" si="353"/>
        <v>0</v>
      </c>
      <c r="BS421" s="250">
        <f t="shared" si="354"/>
        <v>0</v>
      </c>
      <c r="BT421" s="251" t="str">
        <f t="shared" si="355"/>
        <v/>
      </c>
      <c r="BU421" s="346">
        <f t="shared" si="356"/>
        <v>0</v>
      </c>
      <c r="BV421" s="346">
        <f t="shared" si="357"/>
        <v>0</v>
      </c>
      <c r="BW421" s="346">
        <f t="shared" si="358"/>
        <v>0</v>
      </c>
      <c r="BX421" s="348">
        <f t="shared" si="359"/>
        <v>0</v>
      </c>
      <c r="BY421" s="247">
        <f t="shared" si="360"/>
        <v>0</v>
      </c>
      <c r="BZ421" s="244">
        <f t="shared" si="361"/>
        <v>0</v>
      </c>
      <c r="CA421" s="244">
        <f t="shared" si="362"/>
        <v>0</v>
      </c>
      <c r="CB421" s="248">
        <f t="shared" si="363"/>
        <v>0</v>
      </c>
      <c r="CC421" s="247">
        <f t="shared" si="364"/>
        <v>0</v>
      </c>
      <c r="CD421" s="244">
        <f t="shared" si="365"/>
        <v>0</v>
      </c>
      <c r="CE421" s="244">
        <f t="shared" si="366"/>
        <v>0</v>
      </c>
      <c r="CF421" s="244">
        <f t="shared" si="367"/>
        <v>0</v>
      </c>
    </row>
    <row r="422" spans="1:84" ht="20.100000000000001" customHeight="1" x14ac:dyDescent="0.15">
      <c r="A422" s="238">
        <v>419</v>
      </c>
      <c r="B422" s="239">
        <v>419</v>
      </c>
      <c r="C422" s="240" t="str">
        <f t="shared" si="325"/>
        <v>S</v>
      </c>
      <c r="D422" s="241"/>
      <c r="E422" s="242" t="str">
        <f>IF(D422="","",COUNTIF($D$4:D422,D422))</f>
        <v/>
      </c>
      <c r="F422" s="306" t="str">
        <f>IF(D422="","",VLOOKUP(D422,'様式A-2'!$B$10:$E$438,4,0))</f>
        <v/>
      </c>
      <c r="G422" s="242"/>
      <c r="H422" s="242"/>
      <c r="I422" s="242"/>
      <c r="J422" s="242"/>
      <c r="K422" s="242">
        <f t="shared" si="326"/>
        <v>0</v>
      </c>
      <c r="L422" s="342"/>
      <c r="M422" s="342"/>
      <c r="N422" s="342"/>
      <c r="O422" s="342"/>
      <c r="P422" s="384"/>
      <c r="Q422" s="243">
        <f t="shared" si="336"/>
        <v>0</v>
      </c>
      <c r="R422" s="244">
        <f t="shared" si="327"/>
        <v>0</v>
      </c>
      <c r="S422" s="244" t="str">
        <f t="shared" si="328"/>
        <v/>
      </c>
      <c r="T422" s="242"/>
      <c r="U422" s="242" t="str">
        <f t="shared" si="329"/>
        <v/>
      </c>
      <c r="V422" s="242" t="str">
        <f t="shared" si="338"/>
        <v/>
      </c>
      <c r="W422" s="242"/>
      <c r="X422" s="242"/>
      <c r="Y422" s="242" t="str">
        <f t="shared" si="330"/>
        <v/>
      </c>
      <c r="Z422" s="242" t="str">
        <f t="shared" si="331"/>
        <v/>
      </c>
      <c r="AA422" s="242" t="str">
        <f t="shared" si="324"/>
        <v/>
      </c>
      <c r="AB422" s="242" t="str">
        <f t="shared" si="332"/>
        <v/>
      </c>
      <c r="AC422" s="242" t="str">
        <f t="shared" si="337"/>
        <v/>
      </c>
      <c r="AD422" s="242" t="str">
        <f t="shared" si="339"/>
        <v/>
      </c>
      <c r="AE422" s="242" t="str">
        <f t="shared" si="340"/>
        <v/>
      </c>
      <c r="AF422" s="242" t="str">
        <f t="shared" si="341"/>
        <v/>
      </c>
      <c r="AG422" s="242"/>
      <c r="AH422" s="243" t="str">
        <f t="shared" si="334"/>
        <v/>
      </c>
      <c r="AI422" s="243" t="str">
        <f t="shared" si="335"/>
        <v/>
      </c>
      <c r="BG422" s="246">
        <f t="shared" si="342"/>
        <v>0</v>
      </c>
      <c r="BH422" s="243">
        <f t="shared" si="343"/>
        <v>0</v>
      </c>
      <c r="BI422" s="243">
        <f t="shared" si="344"/>
        <v>0</v>
      </c>
      <c r="BJ422" s="243">
        <f t="shared" si="345"/>
        <v>0</v>
      </c>
      <c r="BK422" s="347">
        <f t="shared" si="346"/>
        <v>0</v>
      </c>
      <c r="BL422" s="247">
        <f t="shared" si="347"/>
        <v>0</v>
      </c>
      <c r="BM422" s="244">
        <f t="shared" si="348"/>
        <v>0</v>
      </c>
      <c r="BN422" s="244">
        <f t="shared" si="349"/>
        <v>0</v>
      </c>
      <c r="BO422" s="248">
        <f t="shared" si="350"/>
        <v>0</v>
      </c>
      <c r="BP422" s="249">
        <f t="shared" si="351"/>
        <v>0</v>
      </c>
      <c r="BQ422" s="244">
        <f t="shared" si="352"/>
        <v>0</v>
      </c>
      <c r="BR422" s="244">
        <f t="shared" si="353"/>
        <v>0</v>
      </c>
      <c r="BS422" s="250">
        <f t="shared" si="354"/>
        <v>0</v>
      </c>
      <c r="BT422" s="251" t="str">
        <f t="shared" si="355"/>
        <v/>
      </c>
      <c r="BU422" s="346">
        <f t="shared" si="356"/>
        <v>0</v>
      </c>
      <c r="BV422" s="346">
        <f t="shared" si="357"/>
        <v>0</v>
      </c>
      <c r="BW422" s="346">
        <f t="shared" si="358"/>
        <v>0</v>
      </c>
      <c r="BX422" s="348">
        <f t="shared" si="359"/>
        <v>0</v>
      </c>
      <c r="BY422" s="247">
        <f t="shared" si="360"/>
        <v>0</v>
      </c>
      <c r="BZ422" s="244">
        <f t="shared" si="361"/>
        <v>0</v>
      </c>
      <c r="CA422" s="244">
        <f t="shared" si="362"/>
        <v>0</v>
      </c>
      <c r="CB422" s="248">
        <f t="shared" si="363"/>
        <v>0</v>
      </c>
      <c r="CC422" s="247">
        <f t="shared" si="364"/>
        <v>0</v>
      </c>
      <c r="CD422" s="244">
        <f t="shared" si="365"/>
        <v>0</v>
      </c>
      <c r="CE422" s="244">
        <f t="shared" si="366"/>
        <v>0</v>
      </c>
      <c r="CF422" s="244">
        <f t="shared" si="367"/>
        <v>0</v>
      </c>
    </row>
    <row r="423" spans="1:84" ht="20.100000000000001" customHeight="1" x14ac:dyDescent="0.15">
      <c r="A423" s="238">
        <v>420</v>
      </c>
      <c r="B423" s="239">
        <v>420</v>
      </c>
      <c r="C423" s="240" t="str">
        <f t="shared" si="325"/>
        <v>S</v>
      </c>
      <c r="D423" s="241"/>
      <c r="E423" s="242" t="str">
        <f>IF(D423="","",COUNTIF($D$4:D423,D423))</f>
        <v/>
      </c>
      <c r="F423" s="306" t="str">
        <f>IF(D423="","",VLOOKUP(D423,'様式A-2'!$B$10:$E$438,4,0))</f>
        <v/>
      </c>
      <c r="G423" s="242"/>
      <c r="H423" s="242"/>
      <c r="I423" s="242"/>
      <c r="J423" s="242"/>
      <c r="K423" s="242">
        <f t="shared" si="326"/>
        <v>0</v>
      </c>
      <c r="L423" s="342"/>
      <c r="M423" s="342"/>
      <c r="N423" s="342"/>
      <c r="O423" s="342"/>
      <c r="P423" s="384"/>
      <c r="Q423" s="243">
        <f t="shared" si="336"/>
        <v>0</v>
      </c>
      <c r="R423" s="244">
        <f t="shared" si="327"/>
        <v>0</v>
      </c>
      <c r="S423" s="244" t="str">
        <f t="shared" si="328"/>
        <v/>
      </c>
      <c r="T423" s="242"/>
      <c r="U423" s="242" t="str">
        <f t="shared" si="329"/>
        <v/>
      </c>
      <c r="V423" s="242" t="str">
        <f t="shared" si="338"/>
        <v/>
      </c>
      <c r="W423" s="242"/>
      <c r="X423" s="242"/>
      <c r="Y423" s="242" t="str">
        <f t="shared" si="330"/>
        <v/>
      </c>
      <c r="Z423" s="242" t="str">
        <f t="shared" si="331"/>
        <v/>
      </c>
      <c r="AA423" s="242" t="str">
        <f t="shared" si="324"/>
        <v/>
      </c>
      <c r="AB423" s="242" t="str">
        <f t="shared" si="332"/>
        <v/>
      </c>
      <c r="AC423" s="242" t="str">
        <f t="shared" si="337"/>
        <v/>
      </c>
      <c r="AD423" s="242" t="str">
        <f t="shared" si="339"/>
        <v/>
      </c>
      <c r="AE423" s="242" t="str">
        <f t="shared" si="340"/>
        <v/>
      </c>
      <c r="AF423" s="242" t="str">
        <f t="shared" si="341"/>
        <v/>
      </c>
      <c r="AG423" s="242"/>
      <c r="AH423" s="243" t="str">
        <f t="shared" si="334"/>
        <v/>
      </c>
      <c r="AI423" s="243" t="str">
        <f t="shared" si="335"/>
        <v/>
      </c>
      <c r="BG423" s="246">
        <f t="shared" si="342"/>
        <v>0</v>
      </c>
      <c r="BH423" s="243">
        <f t="shared" si="343"/>
        <v>0</v>
      </c>
      <c r="BI423" s="243">
        <f t="shared" si="344"/>
        <v>0</v>
      </c>
      <c r="BJ423" s="243">
        <f t="shared" si="345"/>
        <v>0</v>
      </c>
      <c r="BK423" s="347">
        <f t="shared" si="346"/>
        <v>0</v>
      </c>
      <c r="BL423" s="247">
        <f t="shared" si="347"/>
        <v>0</v>
      </c>
      <c r="BM423" s="244">
        <f t="shared" si="348"/>
        <v>0</v>
      </c>
      <c r="BN423" s="244">
        <f t="shared" si="349"/>
        <v>0</v>
      </c>
      <c r="BO423" s="248">
        <f t="shared" si="350"/>
        <v>0</v>
      </c>
      <c r="BP423" s="249">
        <f t="shared" si="351"/>
        <v>0</v>
      </c>
      <c r="BQ423" s="244">
        <f t="shared" si="352"/>
        <v>0</v>
      </c>
      <c r="BR423" s="244">
        <f t="shared" si="353"/>
        <v>0</v>
      </c>
      <c r="BS423" s="250">
        <f t="shared" si="354"/>
        <v>0</v>
      </c>
      <c r="BT423" s="251" t="str">
        <f t="shared" si="355"/>
        <v/>
      </c>
      <c r="BU423" s="346">
        <f t="shared" si="356"/>
        <v>0</v>
      </c>
      <c r="BV423" s="346">
        <f t="shared" si="357"/>
        <v>0</v>
      </c>
      <c r="BW423" s="346">
        <f t="shared" si="358"/>
        <v>0</v>
      </c>
      <c r="BX423" s="348">
        <f t="shared" si="359"/>
        <v>0</v>
      </c>
      <c r="BY423" s="247">
        <f t="shared" si="360"/>
        <v>0</v>
      </c>
      <c r="BZ423" s="244">
        <f t="shared" si="361"/>
        <v>0</v>
      </c>
      <c r="CA423" s="244">
        <f t="shared" si="362"/>
        <v>0</v>
      </c>
      <c r="CB423" s="248">
        <f t="shared" si="363"/>
        <v>0</v>
      </c>
      <c r="CC423" s="247">
        <f t="shared" si="364"/>
        <v>0</v>
      </c>
      <c r="CD423" s="244">
        <f t="shared" si="365"/>
        <v>0</v>
      </c>
      <c r="CE423" s="244">
        <f t="shared" si="366"/>
        <v>0</v>
      </c>
      <c r="CF423" s="244">
        <f t="shared" si="367"/>
        <v>0</v>
      </c>
    </row>
    <row r="424" spans="1:84" ht="20.100000000000001" customHeight="1" x14ac:dyDescent="0.15">
      <c r="A424" s="238">
        <v>421</v>
      </c>
      <c r="B424" s="239">
        <v>421</v>
      </c>
      <c r="C424" s="240" t="str">
        <f t="shared" si="325"/>
        <v>S</v>
      </c>
      <c r="D424" s="241"/>
      <c r="E424" s="242" t="str">
        <f>IF(D424="","",COUNTIF($D$4:D424,D424))</f>
        <v/>
      </c>
      <c r="F424" s="306" t="str">
        <f>IF(D424="","",VLOOKUP(D424,'様式A-2'!$B$10:$E$438,4,0))</f>
        <v/>
      </c>
      <c r="G424" s="242"/>
      <c r="H424" s="242"/>
      <c r="I424" s="242"/>
      <c r="J424" s="242"/>
      <c r="K424" s="242">
        <f t="shared" si="326"/>
        <v>0</v>
      </c>
      <c r="L424" s="342"/>
      <c r="M424" s="342"/>
      <c r="N424" s="342"/>
      <c r="O424" s="342"/>
      <c r="P424" s="384"/>
      <c r="Q424" s="243">
        <f t="shared" si="336"/>
        <v>0</v>
      </c>
      <c r="R424" s="244">
        <f t="shared" si="327"/>
        <v>0</v>
      </c>
      <c r="S424" s="244" t="str">
        <f t="shared" si="328"/>
        <v/>
      </c>
      <c r="T424" s="242"/>
      <c r="U424" s="242" t="str">
        <f t="shared" si="329"/>
        <v/>
      </c>
      <c r="V424" s="242" t="str">
        <f t="shared" si="338"/>
        <v/>
      </c>
      <c r="W424" s="242"/>
      <c r="X424" s="242"/>
      <c r="Y424" s="242" t="str">
        <f t="shared" si="330"/>
        <v/>
      </c>
      <c r="Z424" s="242" t="str">
        <f t="shared" si="331"/>
        <v/>
      </c>
      <c r="AA424" s="242" t="str">
        <f t="shared" si="324"/>
        <v/>
      </c>
      <c r="AB424" s="242" t="str">
        <f t="shared" si="332"/>
        <v/>
      </c>
      <c r="AC424" s="242" t="str">
        <f t="shared" si="337"/>
        <v/>
      </c>
      <c r="AD424" s="242" t="str">
        <f t="shared" si="339"/>
        <v/>
      </c>
      <c r="AE424" s="242" t="str">
        <f t="shared" si="340"/>
        <v/>
      </c>
      <c r="AF424" s="242" t="str">
        <f t="shared" si="341"/>
        <v/>
      </c>
      <c r="AG424" s="242"/>
      <c r="AH424" s="243" t="str">
        <f t="shared" si="334"/>
        <v/>
      </c>
      <c r="AI424" s="243" t="str">
        <f t="shared" si="335"/>
        <v/>
      </c>
      <c r="BG424" s="246">
        <f t="shared" si="342"/>
        <v>0</v>
      </c>
      <c r="BH424" s="243">
        <f t="shared" si="343"/>
        <v>0</v>
      </c>
      <c r="BI424" s="243">
        <f t="shared" si="344"/>
        <v>0</v>
      </c>
      <c r="BJ424" s="243">
        <f t="shared" si="345"/>
        <v>0</v>
      </c>
      <c r="BK424" s="347">
        <f t="shared" si="346"/>
        <v>0</v>
      </c>
      <c r="BL424" s="247">
        <f t="shared" si="347"/>
        <v>0</v>
      </c>
      <c r="BM424" s="244">
        <f t="shared" si="348"/>
        <v>0</v>
      </c>
      <c r="BN424" s="244">
        <f t="shared" si="349"/>
        <v>0</v>
      </c>
      <c r="BO424" s="248">
        <f t="shared" si="350"/>
        <v>0</v>
      </c>
      <c r="BP424" s="249">
        <f t="shared" si="351"/>
        <v>0</v>
      </c>
      <c r="BQ424" s="244">
        <f t="shared" si="352"/>
        <v>0</v>
      </c>
      <c r="BR424" s="244">
        <f t="shared" si="353"/>
        <v>0</v>
      </c>
      <c r="BS424" s="250">
        <f t="shared" si="354"/>
        <v>0</v>
      </c>
      <c r="BT424" s="251" t="str">
        <f t="shared" si="355"/>
        <v/>
      </c>
      <c r="BU424" s="346">
        <f t="shared" si="356"/>
        <v>0</v>
      </c>
      <c r="BV424" s="346">
        <f t="shared" si="357"/>
        <v>0</v>
      </c>
      <c r="BW424" s="346">
        <f t="shared" si="358"/>
        <v>0</v>
      </c>
      <c r="BX424" s="348">
        <f t="shared" si="359"/>
        <v>0</v>
      </c>
      <c r="BY424" s="247">
        <f t="shared" si="360"/>
        <v>0</v>
      </c>
      <c r="BZ424" s="244">
        <f t="shared" si="361"/>
        <v>0</v>
      </c>
      <c r="CA424" s="244">
        <f t="shared" si="362"/>
        <v>0</v>
      </c>
      <c r="CB424" s="248">
        <f t="shared" si="363"/>
        <v>0</v>
      </c>
      <c r="CC424" s="247">
        <f t="shared" si="364"/>
        <v>0</v>
      </c>
      <c r="CD424" s="244">
        <f t="shared" si="365"/>
        <v>0</v>
      </c>
      <c r="CE424" s="244">
        <f t="shared" si="366"/>
        <v>0</v>
      </c>
      <c r="CF424" s="244">
        <f t="shared" si="367"/>
        <v>0</v>
      </c>
    </row>
    <row r="425" spans="1:84" ht="20.100000000000001" customHeight="1" x14ac:dyDescent="0.15">
      <c r="A425" s="238">
        <v>422</v>
      </c>
      <c r="B425" s="239">
        <v>422</v>
      </c>
      <c r="C425" s="240" t="str">
        <f t="shared" si="325"/>
        <v>S</v>
      </c>
      <c r="D425" s="241"/>
      <c r="E425" s="242" t="str">
        <f>IF(D425="","",COUNTIF($D$4:D425,D425))</f>
        <v/>
      </c>
      <c r="F425" s="306" t="str">
        <f>IF(D425="","",VLOOKUP(D425,'様式A-2'!$B$10:$E$438,4,0))</f>
        <v/>
      </c>
      <c r="G425" s="242"/>
      <c r="H425" s="242"/>
      <c r="I425" s="242"/>
      <c r="J425" s="242"/>
      <c r="K425" s="242">
        <f t="shared" si="326"/>
        <v>0</v>
      </c>
      <c r="L425" s="342"/>
      <c r="M425" s="342"/>
      <c r="N425" s="342"/>
      <c r="O425" s="342"/>
      <c r="P425" s="384"/>
      <c r="Q425" s="243">
        <f t="shared" si="336"/>
        <v>0</v>
      </c>
      <c r="R425" s="244">
        <f t="shared" si="327"/>
        <v>0</v>
      </c>
      <c r="S425" s="244" t="str">
        <f t="shared" si="328"/>
        <v/>
      </c>
      <c r="T425" s="242"/>
      <c r="U425" s="242" t="str">
        <f t="shared" si="329"/>
        <v/>
      </c>
      <c r="V425" s="242" t="str">
        <f t="shared" si="338"/>
        <v/>
      </c>
      <c r="W425" s="242"/>
      <c r="X425" s="242"/>
      <c r="Y425" s="242" t="str">
        <f t="shared" si="330"/>
        <v/>
      </c>
      <c r="Z425" s="242" t="str">
        <f t="shared" si="331"/>
        <v/>
      </c>
      <c r="AA425" s="242" t="str">
        <f t="shared" ref="AA425:AA488" si="368">IF(D425="","",IF(OR(X425="Ⅲ",X425="Ⅳ"),"要","否"))</f>
        <v/>
      </c>
      <c r="AB425" s="242" t="str">
        <f t="shared" si="332"/>
        <v/>
      </c>
      <c r="AC425" s="242" t="str">
        <f t="shared" si="337"/>
        <v/>
      </c>
      <c r="AD425" s="242" t="str">
        <f t="shared" si="339"/>
        <v/>
      </c>
      <c r="AE425" s="242" t="str">
        <f t="shared" si="340"/>
        <v/>
      </c>
      <c r="AF425" s="242" t="str">
        <f t="shared" si="341"/>
        <v/>
      </c>
      <c r="AG425" s="242"/>
      <c r="AH425" s="243" t="str">
        <f t="shared" si="334"/>
        <v/>
      </c>
      <c r="AI425" s="243" t="str">
        <f t="shared" si="335"/>
        <v/>
      </c>
      <c r="BG425" s="246">
        <f t="shared" si="342"/>
        <v>0</v>
      </c>
      <c r="BH425" s="243">
        <f t="shared" si="343"/>
        <v>0</v>
      </c>
      <c r="BI425" s="243">
        <f t="shared" si="344"/>
        <v>0</v>
      </c>
      <c r="BJ425" s="243">
        <f t="shared" si="345"/>
        <v>0</v>
      </c>
      <c r="BK425" s="347">
        <f t="shared" si="346"/>
        <v>0</v>
      </c>
      <c r="BL425" s="247">
        <f t="shared" si="347"/>
        <v>0</v>
      </c>
      <c r="BM425" s="244">
        <f t="shared" si="348"/>
        <v>0</v>
      </c>
      <c r="BN425" s="244">
        <f t="shared" si="349"/>
        <v>0</v>
      </c>
      <c r="BO425" s="248">
        <f t="shared" si="350"/>
        <v>0</v>
      </c>
      <c r="BP425" s="249">
        <f t="shared" si="351"/>
        <v>0</v>
      </c>
      <c r="BQ425" s="244">
        <f t="shared" si="352"/>
        <v>0</v>
      </c>
      <c r="BR425" s="244">
        <f t="shared" si="353"/>
        <v>0</v>
      </c>
      <c r="BS425" s="250">
        <f t="shared" si="354"/>
        <v>0</v>
      </c>
      <c r="BT425" s="251" t="str">
        <f t="shared" si="355"/>
        <v/>
      </c>
      <c r="BU425" s="346">
        <f t="shared" si="356"/>
        <v>0</v>
      </c>
      <c r="BV425" s="346">
        <f t="shared" si="357"/>
        <v>0</v>
      </c>
      <c r="BW425" s="346">
        <f t="shared" si="358"/>
        <v>0</v>
      </c>
      <c r="BX425" s="348">
        <f t="shared" si="359"/>
        <v>0</v>
      </c>
      <c r="BY425" s="247">
        <f t="shared" si="360"/>
        <v>0</v>
      </c>
      <c r="BZ425" s="244">
        <f t="shared" si="361"/>
        <v>0</v>
      </c>
      <c r="CA425" s="244">
        <f t="shared" si="362"/>
        <v>0</v>
      </c>
      <c r="CB425" s="248">
        <f t="shared" si="363"/>
        <v>0</v>
      </c>
      <c r="CC425" s="247">
        <f t="shared" si="364"/>
        <v>0</v>
      </c>
      <c r="CD425" s="244">
        <f t="shared" si="365"/>
        <v>0</v>
      </c>
      <c r="CE425" s="244">
        <f t="shared" si="366"/>
        <v>0</v>
      </c>
      <c r="CF425" s="244">
        <f t="shared" si="367"/>
        <v>0</v>
      </c>
    </row>
    <row r="426" spans="1:84" ht="20.100000000000001" customHeight="1" x14ac:dyDescent="0.15">
      <c r="A426" s="238">
        <v>423</v>
      </c>
      <c r="B426" s="239">
        <v>423</v>
      </c>
      <c r="C426" s="240" t="str">
        <f t="shared" ref="C426:C489" si="369">D426&amp;"S"&amp;E426</f>
        <v>S</v>
      </c>
      <c r="D426" s="241"/>
      <c r="E426" s="242" t="str">
        <f>IF(D426="","",COUNTIF($D$4:D426,D426))</f>
        <v/>
      </c>
      <c r="F426" s="306" t="str">
        <f>IF(D426="","",VLOOKUP(D426,'様式A-2'!$B$10:$E$438,4,0))</f>
        <v/>
      </c>
      <c r="G426" s="242"/>
      <c r="H426" s="242"/>
      <c r="I426" s="242"/>
      <c r="J426" s="242"/>
      <c r="K426" s="242">
        <f t="shared" ref="K426:K489" si="370">J426</f>
        <v>0</v>
      </c>
      <c r="L426" s="342"/>
      <c r="M426" s="342"/>
      <c r="N426" s="342"/>
      <c r="O426" s="342"/>
      <c r="P426" s="384"/>
      <c r="Q426" s="243">
        <f t="shared" si="336"/>
        <v>0</v>
      </c>
      <c r="R426" s="244">
        <f t="shared" ref="R426:R489" si="371">ROUND(N426*O426,2)</f>
        <v>0</v>
      </c>
      <c r="S426" s="244" t="str">
        <f t="shared" ref="S426:S489" si="372">IF(K426="ひび割れ","幅"&amp;TEXT(L426,"0.0")&amp;"mm "&amp;J426,IF(P426="","",P426))</f>
        <v/>
      </c>
      <c r="T426" s="242"/>
      <c r="U426" s="242" t="str">
        <f t="shared" ref="U426:U489" si="373">IF(T426="新規確認","－","")</f>
        <v/>
      </c>
      <c r="V426" s="242" t="str">
        <f t="shared" si="338"/>
        <v/>
      </c>
      <c r="W426" s="242"/>
      <c r="X426" s="242"/>
      <c r="Y426" s="242" t="str">
        <f t="shared" ref="Y426:Y489" si="374">IF(D426="","",IF(AND(W426&lt;&gt;"",OR(W426="Ⅱa",W426="Ⅱb")),"Ⅱ",IF(W426&lt;&gt;"",W426,IF(OR(X426="Ⅱa",X426="Ⅱb"),"Ⅱ",X426))))</f>
        <v/>
      </c>
      <c r="Z426" s="242" t="str">
        <f t="shared" ref="Z426:Z489" si="375">IF(D426="","",IF(OR(X426="Ⅱa",X426="Ⅱb"),"Ⅱ",X426))</f>
        <v/>
      </c>
      <c r="AA426" s="242" t="str">
        <f t="shared" si="368"/>
        <v/>
      </c>
      <c r="AB426" s="242" t="str">
        <f t="shared" ref="AB426:AB489" si="376">IF(D426="","",IF(X426="Ⅰ","否",IF(OR(X426="Ⅱb",X426="Ⅱa"),"要監視",IF(OR(X426="Ⅲ",X426="Ⅳ"),"要対策",""))))</f>
        <v/>
      </c>
      <c r="AC426" s="242" t="str">
        <f t="shared" ref="AC426:AC489" si="377">IF(D426="","",IF(T426="対策済","済",IF(AND(T426="新規確認",W426=""),"未",IF(AND(W426&lt;&gt;"Ⅰ",X426="Ⅰ"),"済","継続"))))</f>
        <v/>
      </c>
      <c r="AD426" s="242" t="str">
        <f t="shared" si="339"/>
        <v/>
      </c>
      <c r="AE426" s="242" t="str">
        <f t="shared" si="340"/>
        <v/>
      </c>
      <c r="AF426" s="242" t="str">
        <f t="shared" si="341"/>
        <v/>
      </c>
      <c r="AG426" s="242"/>
      <c r="AH426" s="243" t="str">
        <f t="shared" ref="AH426:AH489" si="378">IF(D426="","",IF(J426="その他",Q426&amp;AG426,J426&amp;"、"&amp;Q426&amp;AG426))</f>
        <v/>
      </c>
      <c r="AI426" s="243" t="str">
        <f t="shared" ref="AI426:AI489" si="379">IF(T426="新規確認","－",IF(T426="進行が認められない",Q426,""))</f>
        <v/>
      </c>
      <c r="BG426" s="246">
        <f t="shared" si="342"/>
        <v>0</v>
      </c>
      <c r="BH426" s="243">
        <f t="shared" si="343"/>
        <v>0</v>
      </c>
      <c r="BI426" s="243">
        <f t="shared" si="344"/>
        <v>0</v>
      </c>
      <c r="BJ426" s="243">
        <f t="shared" si="345"/>
        <v>0</v>
      </c>
      <c r="BK426" s="347">
        <f t="shared" si="346"/>
        <v>0</v>
      </c>
      <c r="BL426" s="247">
        <f t="shared" si="347"/>
        <v>0</v>
      </c>
      <c r="BM426" s="244">
        <f t="shared" si="348"/>
        <v>0</v>
      </c>
      <c r="BN426" s="244">
        <f t="shared" si="349"/>
        <v>0</v>
      </c>
      <c r="BO426" s="248">
        <f t="shared" si="350"/>
        <v>0</v>
      </c>
      <c r="BP426" s="249">
        <f t="shared" si="351"/>
        <v>0</v>
      </c>
      <c r="BQ426" s="244">
        <f t="shared" si="352"/>
        <v>0</v>
      </c>
      <c r="BR426" s="244">
        <f t="shared" si="353"/>
        <v>0</v>
      </c>
      <c r="BS426" s="250">
        <f t="shared" si="354"/>
        <v>0</v>
      </c>
      <c r="BT426" s="251" t="str">
        <f t="shared" si="355"/>
        <v/>
      </c>
      <c r="BU426" s="346">
        <f t="shared" si="356"/>
        <v>0</v>
      </c>
      <c r="BV426" s="346">
        <f t="shared" si="357"/>
        <v>0</v>
      </c>
      <c r="BW426" s="346">
        <f t="shared" si="358"/>
        <v>0</v>
      </c>
      <c r="BX426" s="348">
        <f t="shared" si="359"/>
        <v>0</v>
      </c>
      <c r="BY426" s="247">
        <f t="shared" si="360"/>
        <v>0</v>
      </c>
      <c r="BZ426" s="244">
        <f t="shared" si="361"/>
        <v>0</v>
      </c>
      <c r="CA426" s="244">
        <f t="shared" si="362"/>
        <v>0</v>
      </c>
      <c r="CB426" s="248">
        <f t="shared" si="363"/>
        <v>0</v>
      </c>
      <c r="CC426" s="247">
        <f t="shared" si="364"/>
        <v>0</v>
      </c>
      <c r="CD426" s="244">
        <f t="shared" si="365"/>
        <v>0</v>
      </c>
      <c r="CE426" s="244">
        <f t="shared" si="366"/>
        <v>0</v>
      </c>
      <c r="CF426" s="244">
        <f t="shared" si="367"/>
        <v>0</v>
      </c>
    </row>
    <row r="427" spans="1:84" ht="20.100000000000001" customHeight="1" x14ac:dyDescent="0.15">
      <c r="A427" s="238">
        <v>424</v>
      </c>
      <c r="B427" s="239">
        <v>424</v>
      </c>
      <c r="C427" s="240" t="str">
        <f t="shared" si="369"/>
        <v>S</v>
      </c>
      <c r="D427" s="241"/>
      <c r="E427" s="242" t="str">
        <f>IF(D427="","",COUNTIF($D$4:D427,D427))</f>
        <v/>
      </c>
      <c r="F427" s="306" t="str">
        <f>IF(D427="","",VLOOKUP(D427,'様式A-2'!$B$10:$E$438,4,0))</f>
        <v/>
      </c>
      <c r="G427" s="242"/>
      <c r="H427" s="242"/>
      <c r="I427" s="242"/>
      <c r="J427" s="242"/>
      <c r="K427" s="242">
        <f t="shared" si="370"/>
        <v>0</v>
      </c>
      <c r="L427" s="342"/>
      <c r="M427" s="342"/>
      <c r="N427" s="342"/>
      <c r="O427" s="342"/>
      <c r="P427" s="384"/>
      <c r="Q427" s="243">
        <f t="shared" si="336"/>
        <v>0</v>
      </c>
      <c r="R427" s="244">
        <f t="shared" si="371"/>
        <v>0</v>
      </c>
      <c r="S427" s="244" t="str">
        <f t="shared" si="372"/>
        <v/>
      </c>
      <c r="T427" s="242"/>
      <c r="U427" s="242" t="str">
        <f t="shared" si="373"/>
        <v/>
      </c>
      <c r="V427" s="242" t="str">
        <f t="shared" si="338"/>
        <v/>
      </c>
      <c r="W427" s="242"/>
      <c r="X427" s="242"/>
      <c r="Y427" s="242" t="str">
        <f t="shared" si="374"/>
        <v/>
      </c>
      <c r="Z427" s="242" t="str">
        <f t="shared" si="375"/>
        <v/>
      </c>
      <c r="AA427" s="242" t="str">
        <f t="shared" si="368"/>
        <v/>
      </c>
      <c r="AB427" s="242" t="str">
        <f t="shared" si="376"/>
        <v/>
      </c>
      <c r="AC427" s="242" t="str">
        <f t="shared" si="377"/>
        <v/>
      </c>
      <c r="AD427" s="242" t="str">
        <f t="shared" si="339"/>
        <v/>
      </c>
      <c r="AE427" s="242" t="str">
        <f t="shared" si="340"/>
        <v/>
      </c>
      <c r="AF427" s="242" t="str">
        <f t="shared" si="341"/>
        <v/>
      </c>
      <c r="AG427" s="242"/>
      <c r="AH427" s="243" t="str">
        <f t="shared" si="378"/>
        <v/>
      </c>
      <c r="AI427" s="243" t="str">
        <f t="shared" si="379"/>
        <v/>
      </c>
      <c r="BG427" s="246">
        <f t="shared" si="342"/>
        <v>0</v>
      </c>
      <c r="BH427" s="243">
        <f t="shared" si="343"/>
        <v>0</v>
      </c>
      <c r="BI427" s="243">
        <f t="shared" si="344"/>
        <v>0</v>
      </c>
      <c r="BJ427" s="243">
        <f t="shared" si="345"/>
        <v>0</v>
      </c>
      <c r="BK427" s="347">
        <f t="shared" si="346"/>
        <v>0</v>
      </c>
      <c r="BL427" s="247">
        <f t="shared" si="347"/>
        <v>0</v>
      </c>
      <c r="BM427" s="244">
        <f t="shared" si="348"/>
        <v>0</v>
      </c>
      <c r="BN427" s="244">
        <f t="shared" si="349"/>
        <v>0</v>
      </c>
      <c r="BO427" s="248">
        <f t="shared" si="350"/>
        <v>0</v>
      </c>
      <c r="BP427" s="249">
        <f t="shared" si="351"/>
        <v>0</v>
      </c>
      <c r="BQ427" s="244">
        <f t="shared" si="352"/>
        <v>0</v>
      </c>
      <c r="BR427" s="244">
        <f t="shared" si="353"/>
        <v>0</v>
      </c>
      <c r="BS427" s="250">
        <f t="shared" si="354"/>
        <v>0</v>
      </c>
      <c r="BT427" s="251" t="str">
        <f t="shared" si="355"/>
        <v/>
      </c>
      <c r="BU427" s="346">
        <f t="shared" si="356"/>
        <v>0</v>
      </c>
      <c r="BV427" s="346">
        <f t="shared" si="357"/>
        <v>0</v>
      </c>
      <c r="BW427" s="346">
        <f t="shared" si="358"/>
        <v>0</v>
      </c>
      <c r="BX427" s="348">
        <f t="shared" si="359"/>
        <v>0</v>
      </c>
      <c r="BY427" s="247">
        <f t="shared" si="360"/>
        <v>0</v>
      </c>
      <c r="BZ427" s="244">
        <f t="shared" si="361"/>
        <v>0</v>
      </c>
      <c r="CA427" s="244">
        <f t="shared" si="362"/>
        <v>0</v>
      </c>
      <c r="CB427" s="248">
        <f t="shared" si="363"/>
        <v>0</v>
      </c>
      <c r="CC427" s="247">
        <f t="shared" si="364"/>
        <v>0</v>
      </c>
      <c r="CD427" s="244">
        <f t="shared" si="365"/>
        <v>0</v>
      </c>
      <c r="CE427" s="244">
        <f t="shared" si="366"/>
        <v>0</v>
      </c>
      <c r="CF427" s="244">
        <f t="shared" si="367"/>
        <v>0</v>
      </c>
    </row>
    <row r="428" spans="1:84" ht="20.100000000000001" customHeight="1" x14ac:dyDescent="0.15">
      <c r="A428" s="238">
        <v>425</v>
      </c>
      <c r="B428" s="239">
        <v>425</v>
      </c>
      <c r="C428" s="240" t="str">
        <f t="shared" si="369"/>
        <v>S</v>
      </c>
      <c r="D428" s="241"/>
      <c r="E428" s="242" t="str">
        <f>IF(D428="","",COUNTIF($D$4:D428,D428))</f>
        <v/>
      </c>
      <c r="F428" s="306" t="str">
        <f>IF(D428="","",VLOOKUP(D428,'様式A-2'!$B$10:$E$438,4,0))</f>
        <v/>
      </c>
      <c r="G428" s="242"/>
      <c r="H428" s="242"/>
      <c r="I428" s="242"/>
      <c r="J428" s="242"/>
      <c r="K428" s="242">
        <f t="shared" si="370"/>
        <v>0</v>
      </c>
      <c r="L428" s="342"/>
      <c r="M428" s="342"/>
      <c r="N428" s="342"/>
      <c r="O428" s="342"/>
      <c r="P428" s="384"/>
      <c r="Q428" s="243">
        <f t="shared" si="336"/>
        <v>0</v>
      </c>
      <c r="R428" s="244">
        <f t="shared" si="371"/>
        <v>0</v>
      </c>
      <c r="S428" s="244" t="str">
        <f t="shared" si="372"/>
        <v/>
      </c>
      <c r="T428" s="242"/>
      <c r="U428" s="242" t="str">
        <f t="shared" si="373"/>
        <v/>
      </c>
      <c r="V428" s="242" t="str">
        <f t="shared" si="338"/>
        <v/>
      </c>
      <c r="W428" s="242"/>
      <c r="X428" s="242"/>
      <c r="Y428" s="242" t="str">
        <f t="shared" si="374"/>
        <v/>
      </c>
      <c r="Z428" s="242" t="str">
        <f t="shared" si="375"/>
        <v/>
      </c>
      <c r="AA428" s="242" t="str">
        <f t="shared" si="368"/>
        <v/>
      </c>
      <c r="AB428" s="242" t="str">
        <f t="shared" si="376"/>
        <v/>
      </c>
      <c r="AC428" s="242" t="str">
        <f t="shared" si="377"/>
        <v/>
      </c>
      <c r="AD428" s="242" t="str">
        <f t="shared" si="339"/>
        <v/>
      </c>
      <c r="AE428" s="242" t="str">
        <f t="shared" si="340"/>
        <v/>
      </c>
      <c r="AF428" s="242" t="str">
        <f t="shared" si="341"/>
        <v/>
      </c>
      <c r="AG428" s="242"/>
      <c r="AH428" s="243" t="str">
        <f t="shared" si="378"/>
        <v/>
      </c>
      <c r="AI428" s="243" t="str">
        <f t="shared" si="379"/>
        <v/>
      </c>
      <c r="BG428" s="246">
        <f t="shared" si="342"/>
        <v>0</v>
      </c>
      <c r="BH428" s="243">
        <f t="shared" si="343"/>
        <v>0</v>
      </c>
      <c r="BI428" s="243">
        <f t="shared" si="344"/>
        <v>0</v>
      </c>
      <c r="BJ428" s="243">
        <f t="shared" si="345"/>
        <v>0</v>
      </c>
      <c r="BK428" s="347">
        <f t="shared" si="346"/>
        <v>0</v>
      </c>
      <c r="BL428" s="247">
        <f t="shared" si="347"/>
        <v>0</v>
      </c>
      <c r="BM428" s="244">
        <f t="shared" si="348"/>
        <v>0</v>
      </c>
      <c r="BN428" s="244">
        <f t="shared" si="349"/>
        <v>0</v>
      </c>
      <c r="BO428" s="248">
        <f t="shared" si="350"/>
        <v>0</v>
      </c>
      <c r="BP428" s="249">
        <f t="shared" si="351"/>
        <v>0</v>
      </c>
      <c r="BQ428" s="244">
        <f t="shared" si="352"/>
        <v>0</v>
      </c>
      <c r="BR428" s="244">
        <f t="shared" si="353"/>
        <v>0</v>
      </c>
      <c r="BS428" s="250">
        <f t="shared" si="354"/>
        <v>0</v>
      </c>
      <c r="BT428" s="251" t="str">
        <f t="shared" si="355"/>
        <v/>
      </c>
      <c r="BU428" s="346">
        <f t="shared" si="356"/>
        <v>0</v>
      </c>
      <c r="BV428" s="346">
        <f t="shared" si="357"/>
        <v>0</v>
      </c>
      <c r="BW428" s="346">
        <f t="shared" si="358"/>
        <v>0</v>
      </c>
      <c r="BX428" s="348">
        <f t="shared" si="359"/>
        <v>0</v>
      </c>
      <c r="BY428" s="247">
        <f t="shared" si="360"/>
        <v>0</v>
      </c>
      <c r="BZ428" s="244">
        <f t="shared" si="361"/>
        <v>0</v>
      </c>
      <c r="CA428" s="244">
        <f t="shared" si="362"/>
        <v>0</v>
      </c>
      <c r="CB428" s="248">
        <f t="shared" si="363"/>
        <v>0</v>
      </c>
      <c r="CC428" s="247">
        <f t="shared" si="364"/>
        <v>0</v>
      </c>
      <c r="CD428" s="244">
        <f t="shared" si="365"/>
        <v>0</v>
      </c>
      <c r="CE428" s="244">
        <f t="shared" si="366"/>
        <v>0</v>
      </c>
      <c r="CF428" s="244">
        <f t="shared" si="367"/>
        <v>0</v>
      </c>
    </row>
    <row r="429" spans="1:84" ht="20.100000000000001" customHeight="1" x14ac:dyDescent="0.15">
      <c r="A429" s="238">
        <v>426</v>
      </c>
      <c r="B429" s="239">
        <v>426</v>
      </c>
      <c r="C429" s="240" t="str">
        <f t="shared" si="369"/>
        <v>S</v>
      </c>
      <c r="D429" s="241"/>
      <c r="E429" s="242" t="str">
        <f>IF(D429="","",COUNTIF($D$4:D429,D429))</f>
        <v/>
      </c>
      <c r="F429" s="306" t="str">
        <f>IF(D429="","",VLOOKUP(D429,'様式A-2'!$B$10:$E$438,4,0))</f>
        <v/>
      </c>
      <c r="G429" s="242"/>
      <c r="H429" s="242"/>
      <c r="I429" s="242"/>
      <c r="J429" s="242"/>
      <c r="K429" s="242">
        <f t="shared" si="370"/>
        <v>0</v>
      </c>
      <c r="L429" s="342"/>
      <c r="M429" s="342"/>
      <c r="N429" s="342"/>
      <c r="O429" s="342"/>
      <c r="P429" s="384"/>
      <c r="Q429" s="243">
        <f t="shared" si="336"/>
        <v>0</v>
      </c>
      <c r="R429" s="244">
        <f t="shared" si="371"/>
        <v>0</v>
      </c>
      <c r="S429" s="244" t="str">
        <f t="shared" si="372"/>
        <v/>
      </c>
      <c r="T429" s="242"/>
      <c r="U429" s="242" t="str">
        <f t="shared" si="373"/>
        <v/>
      </c>
      <c r="V429" s="242" t="str">
        <f t="shared" si="338"/>
        <v/>
      </c>
      <c r="W429" s="242"/>
      <c r="X429" s="242"/>
      <c r="Y429" s="242" t="str">
        <f t="shared" si="374"/>
        <v/>
      </c>
      <c r="Z429" s="242" t="str">
        <f t="shared" si="375"/>
        <v/>
      </c>
      <c r="AA429" s="242" t="str">
        <f t="shared" si="368"/>
        <v/>
      </c>
      <c r="AB429" s="242" t="str">
        <f t="shared" si="376"/>
        <v/>
      </c>
      <c r="AC429" s="242" t="str">
        <f t="shared" si="377"/>
        <v/>
      </c>
      <c r="AD429" s="242" t="str">
        <f t="shared" si="339"/>
        <v/>
      </c>
      <c r="AE429" s="242" t="str">
        <f t="shared" si="340"/>
        <v/>
      </c>
      <c r="AF429" s="242" t="str">
        <f t="shared" si="341"/>
        <v/>
      </c>
      <c r="AG429" s="242"/>
      <c r="AH429" s="243" t="str">
        <f t="shared" si="378"/>
        <v/>
      </c>
      <c r="AI429" s="243" t="str">
        <f t="shared" si="379"/>
        <v/>
      </c>
      <c r="BG429" s="246">
        <f t="shared" si="342"/>
        <v>0</v>
      </c>
      <c r="BH429" s="243">
        <f t="shared" si="343"/>
        <v>0</v>
      </c>
      <c r="BI429" s="243">
        <f t="shared" si="344"/>
        <v>0</v>
      </c>
      <c r="BJ429" s="243">
        <f t="shared" si="345"/>
        <v>0</v>
      </c>
      <c r="BK429" s="347">
        <f t="shared" si="346"/>
        <v>0</v>
      </c>
      <c r="BL429" s="247">
        <f t="shared" si="347"/>
        <v>0</v>
      </c>
      <c r="BM429" s="244">
        <f t="shared" si="348"/>
        <v>0</v>
      </c>
      <c r="BN429" s="244">
        <f t="shared" si="349"/>
        <v>0</v>
      </c>
      <c r="BO429" s="248">
        <f t="shared" si="350"/>
        <v>0</v>
      </c>
      <c r="BP429" s="249">
        <f t="shared" si="351"/>
        <v>0</v>
      </c>
      <c r="BQ429" s="244">
        <f t="shared" si="352"/>
        <v>0</v>
      </c>
      <c r="BR429" s="244">
        <f t="shared" si="353"/>
        <v>0</v>
      </c>
      <c r="BS429" s="250">
        <f t="shared" si="354"/>
        <v>0</v>
      </c>
      <c r="BT429" s="251" t="str">
        <f t="shared" si="355"/>
        <v/>
      </c>
      <c r="BU429" s="346">
        <f t="shared" si="356"/>
        <v>0</v>
      </c>
      <c r="BV429" s="346">
        <f t="shared" si="357"/>
        <v>0</v>
      </c>
      <c r="BW429" s="346">
        <f t="shared" si="358"/>
        <v>0</v>
      </c>
      <c r="BX429" s="348">
        <f t="shared" si="359"/>
        <v>0</v>
      </c>
      <c r="BY429" s="247">
        <f t="shared" si="360"/>
        <v>0</v>
      </c>
      <c r="BZ429" s="244">
        <f t="shared" si="361"/>
        <v>0</v>
      </c>
      <c r="CA429" s="244">
        <f t="shared" si="362"/>
        <v>0</v>
      </c>
      <c r="CB429" s="248">
        <f t="shared" si="363"/>
        <v>0</v>
      </c>
      <c r="CC429" s="247">
        <f t="shared" si="364"/>
        <v>0</v>
      </c>
      <c r="CD429" s="244">
        <f t="shared" si="365"/>
        <v>0</v>
      </c>
      <c r="CE429" s="244">
        <f t="shared" si="366"/>
        <v>0</v>
      </c>
      <c r="CF429" s="244">
        <f t="shared" si="367"/>
        <v>0</v>
      </c>
    </row>
    <row r="430" spans="1:84" ht="20.100000000000001" customHeight="1" x14ac:dyDescent="0.15">
      <c r="A430" s="238">
        <v>427</v>
      </c>
      <c r="B430" s="239">
        <v>427</v>
      </c>
      <c r="C430" s="240" t="str">
        <f t="shared" si="369"/>
        <v>S</v>
      </c>
      <c r="D430" s="241"/>
      <c r="E430" s="242" t="str">
        <f>IF(D430="","",COUNTIF($D$4:D430,D430))</f>
        <v/>
      </c>
      <c r="F430" s="306" t="str">
        <f>IF(D430="","",VLOOKUP(D430,'様式A-2'!$B$10:$E$438,4,0))</f>
        <v/>
      </c>
      <c r="G430" s="242"/>
      <c r="H430" s="242"/>
      <c r="I430" s="242"/>
      <c r="J430" s="242"/>
      <c r="K430" s="242">
        <f t="shared" si="370"/>
        <v>0</v>
      </c>
      <c r="L430" s="342"/>
      <c r="M430" s="342"/>
      <c r="N430" s="342"/>
      <c r="O430" s="342"/>
      <c r="P430" s="384"/>
      <c r="Q430" s="243">
        <f t="shared" si="336"/>
        <v>0</v>
      </c>
      <c r="R430" s="244">
        <f t="shared" si="371"/>
        <v>0</v>
      </c>
      <c r="S430" s="244" t="str">
        <f t="shared" si="372"/>
        <v/>
      </c>
      <c r="T430" s="242"/>
      <c r="U430" s="242" t="str">
        <f t="shared" si="373"/>
        <v/>
      </c>
      <c r="V430" s="242" t="str">
        <f t="shared" si="338"/>
        <v/>
      </c>
      <c r="W430" s="242"/>
      <c r="X430" s="242"/>
      <c r="Y430" s="242" t="str">
        <f t="shared" si="374"/>
        <v/>
      </c>
      <c r="Z430" s="242" t="str">
        <f t="shared" si="375"/>
        <v/>
      </c>
      <c r="AA430" s="242" t="str">
        <f t="shared" si="368"/>
        <v/>
      </c>
      <c r="AB430" s="242" t="str">
        <f t="shared" si="376"/>
        <v/>
      </c>
      <c r="AC430" s="242" t="str">
        <f t="shared" si="377"/>
        <v/>
      </c>
      <c r="AD430" s="242" t="str">
        <f t="shared" si="339"/>
        <v/>
      </c>
      <c r="AE430" s="242" t="str">
        <f t="shared" si="340"/>
        <v/>
      </c>
      <c r="AF430" s="242" t="str">
        <f t="shared" si="341"/>
        <v/>
      </c>
      <c r="AG430" s="242"/>
      <c r="AH430" s="243" t="str">
        <f t="shared" si="378"/>
        <v/>
      </c>
      <c r="AI430" s="243" t="str">
        <f t="shared" si="379"/>
        <v/>
      </c>
      <c r="BG430" s="246">
        <f t="shared" si="342"/>
        <v>0</v>
      </c>
      <c r="BH430" s="243">
        <f t="shared" si="343"/>
        <v>0</v>
      </c>
      <c r="BI430" s="243">
        <f t="shared" si="344"/>
        <v>0</v>
      </c>
      <c r="BJ430" s="243">
        <f t="shared" si="345"/>
        <v>0</v>
      </c>
      <c r="BK430" s="347">
        <f t="shared" si="346"/>
        <v>0</v>
      </c>
      <c r="BL430" s="247">
        <f t="shared" si="347"/>
        <v>0</v>
      </c>
      <c r="BM430" s="244">
        <f t="shared" si="348"/>
        <v>0</v>
      </c>
      <c r="BN430" s="244">
        <f t="shared" si="349"/>
        <v>0</v>
      </c>
      <c r="BO430" s="248">
        <f t="shared" si="350"/>
        <v>0</v>
      </c>
      <c r="BP430" s="249">
        <f t="shared" si="351"/>
        <v>0</v>
      </c>
      <c r="BQ430" s="244">
        <f t="shared" si="352"/>
        <v>0</v>
      </c>
      <c r="BR430" s="244">
        <f t="shared" si="353"/>
        <v>0</v>
      </c>
      <c r="BS430" s="250">
        <f t="shared" si="354"/>
        <v>0</v>
      </c>
      <c r="BT430" s="251" t="str">
        <f t="shared" si="355"/>
        <v/>
      </c>
      <c r="BU430" s="346">
        <f t="shared" si="356"/>
        <v>0</v>
      </c>
      <c r="BV430" s="346">
        <f t="shared" si="357"/>
        <v>0</v>
      </c>
      <c r="BW430" s="346">
        <f t="shared" si="358"/>
        <v>0</v>
      </c>
      <c r="BX430" s="348">
        <f t="shared" si="359"/>
        <v>0</v>
      </c>
      <c r="BY430" s="247">
        <f t="shared" si="360"/>
        <v>0</v>
      </c>
      <c r="BZ430" s="244">
        <f t="shared" si="361"/>
        <v>0</v>
      </c>
      <c r="CA430" s="244">
        <f t="shared" si="362"/>
        <v>0</v>
      </c>
      <c r="CB430" s="248">
        <f t="shared" si="363"/>
        <v>0</v>
      </c>
      <c r="CC430" s="247">
        <f t="shared" si="364"/>
        <v>0</v>
      </c>
      <c r="CD430" s="244">
        <f t="shared" si="365"/>
        <v>0</v>
      </c>
      <c r="CE430" s="244">
        <f t="shared" si="366"/>
        <v>0</v>
      </c>
      <c r="CF430" s="244">
        <f t="shared" si="367"/>
        <v>0</v>
      </c>
    </row>
    <row r="431" spans="1:84" ht="20.100000000000001" customHeight="1" x14ac:dyDescent="0.15">
      <c r="A431" s="238">
        <v>428</v>
      </c>
      <c r="B431" s="239">
        <v>428</v>
      </c>
      <c r="C431" s="240" t="str">
        <f t="shared" si="369"/>
        <v>S</v>
      </c>
      <c r="D431" s="241"/>
      <c r="E431" s="242" t="str">
        <f>IF(D431="","",COUNTIF($D$4:D431,D431))</f>
        <v/>
      </c>
      <c r="F431" s="306" t="str">
        <f>IF(D431="","",VLOOKUP(D431,'様式A-2'!$B$10:$E$438,4,0))</f>
        <v/>
      </c>
      <c r="G431" s="242"/>
      <c r="H431" s="242"/>
      <c r="I431" s="242"/>
      <c r="J431" s="242"/>
      <c r="K431" s="242">
        <f t="shared" si="370"/>
        <v>0</v>
      </c>
      <c r="L431" s="342"/>
      <c r="M431" s="342"/>
      <c r="N431" s="342"/>
      <c r="O431" s="342"/>
      <c r="P431" s="384"/>
      <c r="Q431" s="243">
        <f t="shared" si="336"/>
        <v>0</v>
      </c>
      <c r="R431" s="244">
        <f t="shared" si="371"/>
        <v>0</v>
      </c>
      <c r="S431" s="244" t="str">
        <f t="shared" si="372"/>
        <v/>
      </c>
      <c r="T431" s="242"/>
      <c r="U431" s="242" t="str">
        <f t="shared" si="373"/>
        <v/>
      </c>
      <c r="V431" s="242" t="str">
        <f t="shared" si="338"/>
        <v/>
      </c>
      <c r="W431" s="242"/>
      <c r="X431" s="242"/>
      <c r="Y431" s="242" t="str">
        <f t="shared" si="374"/>
        <v/>
      </c>
      <c r="Z431" s="242" t="str">
        <f t="shared" si="375"/>
        <v/>
      </c>
      <c r="AA431" s="242" t="str">
        <f t="shared" si="368"/>
        <v/>
      </c>
      <c r="AB431" s="242" t="str">
        <f t="shared" si="376"/>
        <v/>
      </c>
      <c r="AC431" s="242" t="str">
        <f t="shared" si="377"/>
        <v/>
      </c>
      <c r="AD431" s="242" t="str">
        <f t="shared" si="339"/>
        <v/>
      </c>
      <c r="AE431" s="242" t="str">
        <f t="shared" si="340"/>
        <v/>
      </c>
      <c r="AF431" s="242" t="str">
        <f t="shared" si="341"/>
        <v/>
      </c>
      <c r="AG431" s="242"/>
      <c r="AH431" s="243" t="str">
        <f t="shared" si="378"/>
        <v/>
      </c>
      <c r="AI431" s="243" t="str">
        <f t="shared" si="379"/>
        <v/>
      </c>
      <c r="BG431" s="246">
        <f t="shared" si="342"/>
        <v>0</v>
      </c>
      <c r="BH431" s="243">
        <f t="shared" si="343"/>
        <v>0</v>
      </c>
      <c r="BI431" s="243">
        <f t="shared" si="344"/>
        <v>0</v>
      </c>
      <c r="BJ431" s="243">
        <f t="shared" si="345"/>
        <v>0</v>
      </c>
      <c r="BK431" s="347">
        <f t="shared" si="346"/>
        <v>0</v>
      </c>
      <c r="BL431" s="247">
        <f t="shared" si="347"/>
        <v>0</v>
      </c>
      <c r="BM431" s="244">
        <f t="shared" si="348"/>
        <v>0</v>
      </c>
      <c r="BN431" s="244">
        <f t="shared" si="349"/>
        <v>0</v>
      </c>
      <c r="BO431" s="248">
        <f t="shared" si="350"/>
        <v>0</v>
      </c>
      <c r="BP431" s="249">
        <f t="shared" si="351"/>
        <v>0</v>
      </c>
      <c r="BQ431" s="244">
        <f t="shared" si="352"/>
        <v>0</v>
      </c>
      <c r="BR431" s="244">
        <f t="shared" si="353"/>
        <v>0</v>
      </c>
      <c r="BS431" s="250">
        <f t="shared" si="354"/>
        <v>0</v>
      </c>
      <c r="BT431" s="251" t="str">
        <f t="shared" si="355"/>
        <v/>
      </c>
      <c r="BU431" s="346">
        <f t="shared" si="356"/>
        <v>0</v>
      </c>
      <c r="BV431" s="346">
        <f t="shared" si="357"/>
        <v>0</v>
      </c>
      <c r="BW431" s="346">
        <f t="shared" si="358"/>
        <v>0</v>
      </c>
      <c r="BX431" s="348">
        <f t="shared" si="359"/>
        <v>0</v>
      </c>
      <c r="BY431" s="247">
        <f t="shared" si="360"/>
        <v>0</v>
      </c>
      <c r="BZ431" s="244">
        <f t="shared" si="361"/>
        <v>0</v>
      </c>
      <c r="CA431" s="244">
        <f t="shared" si="362"/>
        <v>0</v>
      </c>
      <c r="CB431" s="248">
        <f t="shared" si="363"/>
        <v>0</v>
      </c>
      <c r="CC431" s="247">
        <f t="shared" si="364"/>
        <v>0</v>
      </c>
      <c r="CD431" s="244">
        <f t="shared" si="365"/>
        <v>0</v>
      </c>
      <c r="CE431" s="244">
        <f t="shared" si="366"/>
        <v>0</v>
      </c>
      <c r="CF431" s="244">
        <f t="shared" si="367"/>
        <v>0</v>
      </c>
    </row>
    <row r="432" spans="1:84" ht="20.100000000000001" customHeight="1" x14ac:dyDescent="0.15">
      <c r="A432" s="238">
        <v>429</v>
      </c>
      <c r="B432" s="239">
        <v>429</v>
      </c>
      <c r="C432" s="240" t="str">
        <f t="shared" si="369"/>
        <v>S</v>
      </c>
      <c r="D432" s="241"/>
      <c r="E432" s="242" t="str">
        <f>IF(D432="","",COUNTIF($D$4:D432,D432))</f>
        <v/>
      </c>
      <c r="F432" s="306" t="str">
        <f>IF(D432="","",VLOOKUP(D432,'様式A-2'!$B$10:$E$438,4,0))</f>
        <v/>
      </c>
      <c r="G432" s="242"/>
      <c r="H432" s="242"/>
      <c r="I432" s="242"/>
      <c r="J432" s="242"/>
      <c r="K432" s="242">
        <f t="shared" si="370"/>
        <v>0</v>
      </c>
      <c r="L432" s="342"/>
      <c r="M432" s="342"/>
      <c r="N432" s="342"/>
      <c r="O432" s="342"/>
      <c r="P432" s="384"/>
      <c r="Q432" s="243">
        <f t="shared" ref="Q432:Q495" si="380">IF(C432="","",IF(J432="ひび割れ","幅"&amp;TEXT(L432,"0.0")&amp;"mm×長さ"&amp;TEXT(M432,"0.0")&amp;"m",IF(N432="",P432,IF(J432="その他",P432&amp;"、"&amp;TEXT(N432,"0.0")&amp;"m×"&amp;TEXT(O432,"0.0")&amp;"m ",TEXT(N432,"0.0")&amp;"m×"&amp;TEXT(O432,"0.0")&amp;"m "&amp;P432))))</f>
        <v>0</v>
      </c>
      <c r="R432" s="244">
        <f t="shared" si="371"/>
        <v>0</v>
      </c>
      <c r="S432" s="244" t="str">
        <f t="shared" si="372"/>
        <v/>
      </c>
      <c r="T432" s="242"/>
      <c r="U432" s="242" t="str">
        <f t="shared" si="373"/>
        <v/>
      </c>
      <c r="V432" s="242" t="str">
        <f t="shared" si="338"/>
        <v/>
      </c>
      <c r="W432" s="242"/>
      <c r="X432" s="242"/>
      <c r="Y432" s="242" t="str">
        <f t="shared" si="374"/>
        <v/>
      </c>
      <c r="Z432" s="242" t="str">
        <f t="shared" si="375"/>
        <v/>
      </c>
      <c r="AA432" s="242" t="str">
        <f t="shared" si="368"/>
        <v/>
      </c>
      <c r="AB432" s="242" t="str">
        <f t="shared" si="376"/>
        <v/>
      </c>
      <c r="AC432" s="242" t="str">
        <f t="shared" si="377"/>
        <v/>
      </c>
      <c r="AD432" s="242" t="str">
        <f t="shared" si="339"/>
        <v/>
      </c>
      <c r="AE432" s="242" t="str">
        <f t="shared" si="340"/>
        <v/>
      </c>
      <c r="AF432" s="242" t="str">
        <f t="shared" si="341"/>
        <v/>
      </c>
      <c r="AG432" s="242"/>
      <c r="AH432" s="243" t="str">
        <f t="shared" si="378"/>
        <v/>
      </c>
      <c r="AI432" s="243" t="str">
        <f t="shared" si="379"/>
        <v/>
      </c>
      <c r="BG432" s="246">
        <f t="shared" si="342"/>
        <v>0</v>
      </c>
      <c r="BH432" s="243">
        <f t="shared" si="343"/>
        <v>0</v>
      </c>
      <c r="BI432" s="243">
        <f t="shared" si="344"/>
        <v>0</v>
      </c>
      <c r="BJ432" s="243">
        <f t="shared" si="345"/>
        <v>0</v>
      </c>
      <c r="BK432" s="347">
        <f t="shared" si="346"/>
        <v>0</v>
      </c>
      <c r="BL432" s="247">
        <f t="shared" si="347"/>
        <v>0</v>
      </c>
      <c r="BM432" s="244">
        <f t="shared" si="348"/>
        <v>0</v>
      </c>
      <c r="BN432" s="244">
        <f t="shared" si="349"/>
        <v>0</v>
      </c>
      <c r="BO432" s="248">
        <f t="shared" si="350"/>
        <v>0</v>
      </c>
      <c r="BP432" s="249">
        <f t="shared" si="351"/>
        <v>0</v>
      </c>
      <c r="BQ432" s="244">
        <f t="shared" si="352"/>
        <v>0</v>
      </c>
      <c r="BR432" s="244">
        <f t="shared" si="353"/>
        <v>0</v>
      </c>
      <c r="BS432" s="250">
        <f t="shared" si="354"/>
        <v>0</v>
      </c>
      <c r="BT432" s="251" t="str">
        <f t="shared" si="355"/>
        <v/>
      </c>
      <c r="BU432" s="346">
        <f t="shared" si="356"/>
        <v>0</v>
      </c>
      <c r="BV432" s="346">
        <f t="shared" si="357"/>
        <v>0</v>
      </c>
      <c r="BW432" s="346">
        <f t="shared" si="358"/>
        <v>0</v>
      </c>
      <c r="BX432" s="348">
        <f t="shared" si="359"/>
        <v>0</v>
      </c>
      <c r="BY432" s="247">
        <f t="shared" si="360"/>
        <v>0</v>
      </c>
      <c r="BZ432" s="244">
        <f t="shared" si="361"/>
        <v>0</v>
      </c>
      <c r="CA432" s="244">
        <f t="shared" si="362"/>
        <v>0</v>
      </c>
      <c r="CB432" s="248">
        <f t="shared" si="363"/>
        <v>0</v>
      </c>
      <c r="CC432" s="247">
        <f t="shared" si="364"/>
        <v>0</v>
      </c>
      <c r="CD432" s="244">
        <f t="shared" si="365"/>
        <v>0</v>
      </c>
      <c r="CE432" s="244">
        <f t="shared" si="366"/>
        <v>0</v>
      </c>
      <c r="CF432" s="244">
        <f t="shared" si="367"/>
        <v>0</v>
      </c>
    </row>
    <row r="433" spans="1:84" ht="20.100000000000001" customHeight="1" x14ac:dyDescent="0.15">
      <c r="A433" s="238">
        <v>430</v>
      </c>
      <c r="B433" s="239">
        <v>430</v>
      </c>
      <c r="C433" s="240" t="str">
        <f t="shared" si="369"/>
        <v>S</v>
      </c>
      <c r="D433" s="241"/>
      <c r="E433" s="242" t="str">
        <f>IF(D433="","",COUNTIF($D$4:D433,D433))</f>
        <v/>
      </c>
      <c r="F433" s="306" t="str">
        <f>IF(D433="","",VLOOKUP(D433,'様式A-2'!$B$10:$E$438,4,0))</f>
        <v/>
      </c>
      <c r="G433" s="242"/>
      <c r="H433" s="242"/>
      <c r="I433" s="242"/>
      <c r="J433" s="242"/>
      <c r="K433" s="242">
        <f t="shared" si="370"/>
        <v>0</v>
      </c>
      <c r="L433" s="342"/>
      <c r="M433" s="342"/>
      <c r="N433" s="342"/>
      <c r="O433" s="342"/>
      <c r="P433" s="384"/>
      <c r="Q433" s="243">
        <f t="shared" si="380"/>
        <v>0</v>
      </c>
      <c r="R433" s="244">
        <f t="shared" si="371"/>
        <v>0</v>
      </c>
      <c r="S433" s="244" t="str">
        <f t="shared" si="372"/>
        <v/>
      </c>
      <c r="T433" s="242"/>
      <c r="U433" s="242" t="str">
        <f t="shared" si="373"/>
        <v/>
      </c>
      <c r="V433" s="242" t="str">
        <f t="shared" si="338"/>
        <v/>
      </c>
      <c r="W433" s="242"/>
      <c r="X433" s="242"/>
      <c r="Y433" s="242" t="str">
        <f t="shared" si="374"/>
        <v/>
      </c>
      <c r="Z433" s="242" t="str">
        <f t="shared" si="375"/>
        <v/>
      </c>
      <c r="AA433" s="242" t="str">
        <f t="shared" si="368"/>
        <v/>
      </c>
      <c r="AB433" s="242" t="str">
        <f t="shared" si="376"/>
        <v/>
      </c>
      <c r="AC433" s="242" t="str">
        <f t="shared" si="377"/>
        <v/>
      </c>
      <c r="AD433" s="242" t="str">
        <f t="shared" si="339"/>
        <v/>
      </c>
      <c r="AE433" s="242" t="str">
        <f t="shared" si="340"/>
        <v/>
      </c>
      <c r="AF433" s="242" t="str">
        <f t="shared" si="341"/>
        <v/>
      </c>
      <c r="AG433" s="242"/>
      <c r="AH433" s="243" t="str">
        <f t="shared" si="378"/>
        <v/>
      </c>
      <c r="AI433" s="243" t="str">
        <f t="shared" si="379"/>
        <v/>
      </c>
      <c r="BG433" s="246">
        <f t="shared" si="342"/>
        <v>0</v>
      </c>
      <c r="BH433" s="243">
        <f t="shared" si="343"/>
        <v>0</v>
      </c>
      <c r="BI433" s="243">
        <f t="shared" si="344"/>
        <v>0</v>
      </c>
      <c r="BJ433" s="243">
        <f t="shared" si="345"/>
        <v>0</v>
      </c>
      <c r="BK433" s="347">
        <f t="shared" si="346"/>
        <v>0</v>
      </c>
      <c r="BL433" s="247">
        <f t="shared" si="347"/>
        <v>0</v>
      </c>
      <c r="BM433" s="244">
        <f t="shared" si="348"/>
        <v>0</v>
      </c>
      <c r="BN433" s="244">
        <f t="shared" si="349"/>
        <v>0</v>
      </c>
      <c r="BO433" s="248">
        <f t="shared" si="350"/>
        <v>0</v>
      </c>
      <c r="BP433" s="249">
        <f t="shared" si="351"/>
        <v>0</v>
      </c>
      <c r="BQ433" s="244">
        <f t="shared" si="352"/>
        <v>0</v>
      </c>
      <c r="BR433" s="244">
        <f t="shared" si="353"/>
        <v>0</v>
      </c>
      <c r="BS433" s="250">
        <f t="shared" si="354"/>
        <v>0</v>
      </c>
      <c r="BT433" s="251" t="str">
        <f t="shared" si="355"/>
        <v/>
      </c>
      <c r="BU433" s="346">
        <f t="shared" si="356"/>
        <v>0</v>
      </c>
      <c r="BV433" s="346">
        <f t="shared" si="357"/>
        <v>0</v>
      </c>
      <c r="BW433" s="346">
        <f t="shared" si="358"/>
        <v>0</v>
      </c>
      <c r="BX433" s="348">
        <f t="shared" si="359"/>
        <v>0</v>
      </c>
      <c r="BY433" s="247">
        <f t="shared" si="360"/>
        <v>0</v>
      </c>
      <c r="BZ433" s="244">
        <f t="shared" si="361"/>
        <v>0</v>
      </c>
      <c r="CA433" s="244">
        <f t="shared" si="362"/>
        <v>0</v>
      </c>
      <c r="CB433" s="248">
        <f t="shared" si="363"/>
        <v>0</v>
      </c>
      <c r="CC433" s="247">
        <f t="shared" si="364"/>
        <v>0</v>
      </c>
      <c r="CD433" s="244">
        <f t="shared" si="365"/>
        <v>0</v>
      </c>
      <c r="CE433" s="244">
        <f t="shared" si="366"/>
        <v>0</v>
      </c>
      <c r="CF433" s="244">
        <f t="shared" si="367"/>
        <v>0</v>
      </c>
    </row>
    <row r="434" spans="1:84" ht="20.100000000000001" customHeight="1" x14ac:dyDescent="0.15">
      <c r="A434" s="238">
        <v>431</v>
      </c>
      <c r="B434" s="239">
        <v>431</v>
      </c>
      <c r="C434" s="240" t="str">
        <f t="shared" si="369"/>
        <v>S</v>
      </c>
      <c r="D434" s="241"/>
      <c r="E434" s="242" t="str">
        <f>IF(D434="","",COUNTIF($D$4:D434,D434))</f>
        <v/>
      </c>
      <c r="F434" s="306" t="str">
        <f>IF(D434="","",VLOOKUP(D434,'様式A-2'!$B$10:$E$438,4,0))</f>
        <v/>
      </c>
      <c r="G434" s="242"/>
      <c r="H434" s="242"/>
      <c r="I434" s="242"/>
      <c r="J434" s="242"/>
      <c r="K434" s="242">
        <f t="shared" si="370"/>
        <v>0</v>
      </c>
      <c r="L434" s="342"/>
      <c r="M434" s="342"/>
      <c r="N434" s="342"/>
      <c r="O434" s="342"/>
      <c r="P434" s="384"/>
      <c r="Q434" s="243">
        <f t="shared" si="380"/>
        <v>0</v>
      </c>
      <c r="R434" s="244">
        <f t="shared" si="371"/>
        <v>0</v>
      </c>
      <c r="S434" s="244" t="str">
        <f t="shared" si="372"/>
        <v/>
      </c>
      <c r="T434" s="242"/>
      <c r="U434" s="242" t="str">
        <f t="shared" si="373"/>
        <v/>
      </c>
      <c r="V434" s="242" t="str">
        <f t="shared" si="338"/>
        <v/>
      </c>
      <c r="W434" s="242"/>
      <c r="X434" s="242"/>
      <c r="Y434" s="242" t="str">
        <f t="shared" si="374"/>
        <v/>
      </c>
      <c r="Z434" s="242" t="str">
        <f t="shared" si="375"/>
        <v/>
      </c>
      <c r="AA434" s="242" t="str">
        <f t="shared" si="368"/>
        <v/>
      </c>
      <c r="AB434" s="242" t="str">
        <f t="shared" si="376"/>
        <v/>
      </c>
      <c r="AC434" s="242" t="str">
        <f t="shared" si="377"/>
        <v/>
      </c>
      <c r="AD434" s="242" t="str">
        <f t="shared" si="339"/>
        <v/>
      </c>
      <c r="AE434" s="242" t="str">
        <f t="shared" si="340"/>
        <v/>
      </c>
      <c r="AF434" s="242" t="str">
        <f t="shared" si="341"/>
        <v/>
      </c>
      <c r="AG434" s="242"/>
      <c r="AH434" s="243" t="str">
        <f t="shared" si="378"/>
        <v/>
      </c>
      <c r="AI434" s="243" t="str">
        <f t="shared" si="379"/>
        <v/>
      </c>
      <c r="BG434" s="246">
        <f t="shared" si="342"/>
        <v>0</v>
      </c>
      <c r="BH434" s="243">
        <f t="shared" si="343"/>
        <v>0</v>
      </c>
      <c r="BI434" s="243">
        <f t="shared" si="344"/>
        <v>0</v>
      </c>
      <c r="BJ434" s="243">
        <f t="shared" si="345"/>
        <v>0</v>
      </c>
      <c r="BK434" s="347">
        <f t="shared" si="346"/>
        <v>0</v>
      </c>
      <c r="BL434" s="247">
        <f t="shared" si="347"/>
        <v>0</v>
      </c>
      <c r="BM434" s="244">
        <f t="shared" si="348"/>
        <v>0</v>
      </c>
      <c r="BN434" s="244">
        <f t="shared" si="349"/>
        <v>0</v>
      </c>
      <c r="BO434" s="248">
        <f t="shared" si="350"/>
        <v>0</v>
      </c>
      <c r="BP434" s="249">
        <f t="shared" si="351"/>
        <v>0</v>
      </c>
      <c r="BQ434" s="244">
        <f t="shared" si="352"/>
        <v>0</v>
      </c>
      <c r="BR434" s="244">
        <f t="shared" si="353"/>
        <v>0</v>
      </c>
      <c r="BS434" s="250">
        <f t="shared" si="354"/>
        <v>0</v>
      </c>
      <c r="BT434" s="251" t="str">
        <f t="shared" si="355"/>
        <v/>
      </c>
      <c r="BU434" s="346">
        <f t="shared" si="356"/>
        <v>0</v>
      </c>
      <c r="BV434" s="346">
        <f t="shared" si="357"/>
        <v>0</v>
      </c>
      <c r="BW434" s="346">
        <f t="shared" si="358"/>
        <v>0</v>
      </c>
      <c r="BX434" s="348">
        <f t="shared" si="359"/>
        <v>0</v>
      </c>
      <c r="BY434" s="247">
        <f t="shared" si="360"/>
        <v>0</v>
      </c>
      <c r="BZ434" s="244">
        <f t="shared" si="361"/>
        <v>0</v>
      </c>
      <c r="CA434" s="244">
        <f t="shared" si="362"/>
        <v>0</v>
      </c>
      <c r="CB434" s="248">
        <f t="shared" si="363"/>
        <v>0</v>
      </c>
      <c r="CC434" s="247">
        <f t="shared" si="364"/>
        <v>0</v>
      </c>
      <c r="CD434" s="244">
        <f t="shared" si="365"/>
        <v>0</v>
      </c>
      <c r="CE434" s="244">
        <f t="shared" si="366"/>
        <v>0</v>
      </c>
      <c r="CF434" s="244">
        <f t="shared" si="367"/>
        <v>0</v>
      </c>
    </row>
    <row r="435" spans="1:84" ht="20.100000000000001" customHeight="1" x14ac:dyDescent="0.15">
      <c r="A435" s="238">
        <v>432</v>
      </c>
      <c r="B435" s="239">
        <v>432</v>
      </c>
      <c r="C435" s="240" t="str">
        <f t="shared" si="369"/>
        <v>S</v>
      </c>
      <c r="D435" s="241"/>
      <c r="E435" s="242" t="str">
        <f>IF(D435="","",COUNTIF($D$4:D435,D435))</f>
        <v/>
      </c>
      <c r="F435" s="306" t="str">
        <f>IF(D435="","",VLOOKUP(D435,'様式A-2'!$B$10:$E$438,4,0))</f>
        <v/>
      </c>
      <c r="G435" s="242"/>
      <c r="H435" s="242"/>
      <c r="I435" s="242"/>
      <c r="J435" s="242"/>
      <c r="K435" s="242">
        <f t="shared" si="370"/>
        <v>0</v>
      </c>
      <c r="L435" s="342"/>
      <c r="M435" s="342"/>
      <c r="N435" s="342"/>
      <c r="O435" s="342"/>
      <c r="P435" s="384"/>
      <c r="Q435" s="243">
        <f t="shared" si="380"/>
        <v>0</v>
      </c>
      <c r="R435" s="244">
        <f t="shared" si="371"/>
        <v>0</v>
      </c>
      <c r="S435" s="244" t="str">
        <f t="shared" si="372"/>
        <v/>
      </c>
      <c r="T435" s="242"/>
      <c r="U435" s="242" t="str">
        <f t="shared" si="373"/>
        <v/>
      </c>
      <c r="V435" s="242" t="str">
        <f t="shared" si="338"/>
        <v/>
      </c>
      <c r="W435" s="242"/>
      <c r="X435" s="242"/>
      <c r="Y435" s="242" t="str">
        <f t="shared" si="374"/>
        <v/>
      </c>
      <c r="Z435" s="242" t="str">
        <f t="shared" si="375"/>
        <v/>
      </c>
      <c r="AA435" s="242" t="str">
        <f t="shared" si="368"/>
        <v/>
      </c>
      <c r="AB435" s="242" t="str">
        <f t="shared" si="376"/>
        <v/>
      </c>
      <c r="AC435" s="242" t="str">
        <f t="shared" si="377"/>
        <v/>
      </c>
      <c r="AD435" s="242" t="str">
        <f t="shared" si="339"/>
        <v/>
      </c>
      <c r="AE435" s="242" t="str">
        <f t="shared" si="340"/>
        <v/>
      </c>
      <c r="AF435" s="242" t="str">
        <f t="shared" si="341"/>
        <v/>
      </c>
      <c r="AG435" s="242"/>
      <c r="AH435" s="243" t="str">
        <f t="shared" si="378"/>
        <v/>
      </c>
      <c r="AI435" s="243" t="str">
        <f t="shared" si="379"/>
        <v/>
      </c>
      <c r="BG435" s="246">
        <f t="shared" si="342"/>
        <v>0</v>
      </c>
      <c r="BH435" s="243">
        <f t="shared" si="343"/>
        <v>0</v>
      </c>
      <c r="BI435" s="243">
        <f t="shared" si="344"/>
        <v>0</v>
      </c>
      <c r="BJ435" s="243">
        <f t="shared" si="345"/>
        <v>0</v>
      </c>
      <c r="BK435" s="347">
        <f t="shared" si="346"/>
        <v>0</v>
      </c>
      <c r="BL435" s="247">
        <f t="shared" si="347"/>
        <v>0</v>
      </c>
      <c r="BM435" s="244">
        <f t="shared" si="348"/>
        <v>0</v>
      </c>
      <c r="BN435" s="244">
        <f t="shared" si="349"/>
        <v>0</v>
      </c>
      <c r="BO435" s="248">
        <f t="shared" si="350"/>
        <v>0</v>
      </c>
      <c r="BP435" s="249">
        <f t="shared" si="351"/>
        <v>0</v>
      </c>
      <c r="BQ435" s="244">
        <f t="shared" si="352"/>
        <v>0</v>
      </c>
      <c r="BR435" s="244">
        <f t="shared" si="353"/>
        <v>0</v>
      </c>
      <c r="BS435" s="250">
        <f t="shared" si="354"/>
        <v>0</v>
      </c>
      <c r="BT435" s="251" t="str">
        <f t="shared" si="355"/>
        <v/>
      </c>
      <c r="BU435" s="346">
        <f t="shared" si="356"/>
        <v>0</v>
      </c>
      <c r="BV435" s="346">
        <f t="shared" si="357"/>
        <v>0</v>
      </c>
      <c r="BW435" s="346">
        <f t="shared" si="358"/>
        <v>0</v>
      </c>
      <c r="BX435" s="348">
        <f t="shared" si="359"/>
        <v>0</v>
      </c>
      <c r="BY435" s="247">
        <f t="shared" si="360"/>
        <v>0</v>
      </c>
      <c r="BZ435" s="244">
        <f t="shared" si="361"/>
        <v>0</v>
      </c>
      <c r="CA435" s="244">
        <f t="shared" si="362"/>
        <v>0</v>
      </c>
      <c r="CB435" s="248">
        <f t="shared" si="363"/>
        <v>0</v>
      </c>
      <c r="CC435" s="247">
        <f t="shared" si="364"/>
        <v>0</v>
      </c>
      <c r="CD435" s="244">
        <f t="shared" si="365"/>
        <v>0</v>
      </c>
      <c r="CE435" s="244">
        <f t="shared" si="366"/>
        <v>0</v>
      </c>
      <c r="CF435" s="244">
        <f t="shared" si="367"/>
        <v>0</v>
      </c>
    </row>
    <row r="436" spans="1:84" ht="20.100000000000001" customHeight="1" x14ac:dyDescent="0.15">
      <c r="A436" s="238">
        <v>433</v>
      </c>
      <c r="B436" s="239">
        <v>433</v>
      </c>
      <c r="C436" s="240" t="str">
        <f t="shared" si="369"/>
        <v>S</v>
      </c>
      <c r="D436" s="241"/>
      <c r="E436" s="242" t="str">
        <f>IF(D436="","",COUNTIF($D$4:D436,D436))</f>
        <v/>
      </c>
      <c r="F436" s="306" t="str">
        <f>IF(D436="","",VLOOKUP(D436,'様式A-2'!$B$10:$E$438,4,0))</f>
        <v/>
      </c>
      <c r="G436" s="242"/>
      <c r="H436" s="242"/>
      <c r="I436" s="242"/>
      <c r="J436" s="242"/>
      <c r="K436" s="242">
        <f t="shared" si="370"/>
        <v>0</v>
      </c>
      <c r="L436" s="342"/>
      <c r="M436" s="342"/>
      <c r="N436" s="342"/>
      <c r="O436" s="342"/>
      <c r="P436" s="384"/>
      <c r="Q436" s="243">
        <f t="shared" si="380"/>
        <v>0</v>
      </c>
      <c r="R436" s="244">
        <f t="shared" si="371"/>
        <v>0</v>
      </c>
      <c r="S436" s="244" t="str">
        <f t="shared" si="372"/>
        <v/>
      </c>
      <c r="T436" s="242"/>
      <c r="U436" s="242" t="str">
        <f t="shared" si="373"/>
        <v/>
      </c>
      <c r="V436" s="242" t="str">
        <f t="shared" ref="V436:V499" si="381">IF(D436="","",IF(U436="対策区分判定Ⅳ","Ⅳ",IF(U436="対策区分判定Ⅲ","Ⅲ",IF(OR(U436="対策区分判定Ⅱa",U436="対策区分判定Ⅱb"),"Ⅱ",IF(U436="対策区分判定Ⅰ","Ⅰ","－")))))</f>
        <v/>
      </c>
      <c r="W436" s="242"/>
      <c r="X436" s="242"/>
      <c r="Y436" s="242" t="str">
        <f t="shared" si="374"/>
        <v/>
      </c>
      <c r="Z436" s="242" t="str">
        <f t="shared" si="375"/>
        <v/>
      </c>
      <c r="AA436" s="242" t="str">
        <f t="shared" si="368"/>
        <v/>
      </c>
      <c r="AB436" s="242" t="str">
        <f t="shared" si="376"/>
        <v/>
      </c>
      <c r="AC436" s="242" t="str">
        <f t="shared" si="377"/>
        <v/>
      </c>
      <c r="AD436" s="242" t="str">
        <f t="shared" si="339"/>
        <v/>
      </c>
      <c r="AE436" s="242" t="str">
        <f t="shared" si="340"/>
        <v/>
      </c>
      <c r="AF436" s="242" t="str">
        <f t="shared" si="341"/>
        <v/>
      </c>
      <c r="AG436" s="242"/>
      <c r="AH436" s="243" t="str">
        <f t="shared" si="378"/>
        <v/>
      </c>
      <c r="AI436" s="243" t="str">
        <f t="shared" si="379"/>
        <v/>
      </c>
      <c r="BG436" s="246">
        <f t="shared" si="342"/>
        <v>0</v>
      </c>
      <c r="BH436" s="243">
        <f t="shared" si="343"/>
        <v>0</v>
      </c>
      <c r="BI436" s="243">
        <f t="shared" si="344"/>
        <v>0</v>
      </c>
      <c r="BJ436" s="243">
        <f t="shared" si="345"/>
        <v>0</v>
      </c>
      <c r="BK436" s="347">
        <f t="shared" si="346"/>
        <v>0</v>
      </c>
      <c r="BL436" s="247">
        <f t="shared" si="347"/>
        <v>0</v>
      </c>
      <c r="BM436" s="244">
        <f t="shared" si="348"/>
        <v>0</v>
      </c>
      <c r="BN436" s="244">
        <f t="shared" si="349"/>
        <v>0</v>
      </c>
      <c r="BO436" s="248">
        <f t="shared" si="350"/>
        <v>0</v>
      </c>
      <c r="BP436" s="249">
        <f t="shared" si="351"/>
        <v>0</v>
      </c>
      <c r="BQ436" s="244">
        <f t="shared" si="352"/>
        <v>0</v>
      </c>
      <c r="BR436" s="244">
        <f t="shared" si="353"/>
        <v>0</v>
      </c>
      <c r="BS436" s="250">
        <f t="shared" si="354"/>
        <v>0</v>
      </c>
      <c r="BT436" s="251" t="str">
        <f t="shared" si="355"/>
        <v/>
      </c>
      <c r="BU436" s="346">
        <f t="shared" si="356"/>
        <v>0</v>
      </c>
      <c r="BV436" s="346">
        <f t="shared" si="357"/>
        <v>0</v>
      </c>
      <c r="BW436" s="346">
        <f t="shared" si="358"/>
        <v>0</v>
      </c>
      <c r="BX436" s="348">
        <f t="shared" si="359"/>
        <v>0</v>
      </c>
      <c r="BY436" s="247">
        <f t="shared" si="360"/>
        <v>0</v>
      </c>
      <c r="BZ436" s="244">
        <f t="shared" si="361"/>
        <v>0</v>
      </c>
      <c r="CA436" s="244">
        <f t="shared" si="362"/>
        <v>0</v>
      </c>
      <c r="CB436" s="248">
        <f t="shared" si="363"/>
        <v>0</v>
      </c>
      <c r="CC436" s="247">
        <f t="shared" si="364"/>
        <v>0</v>
      </c>
      <c r="CD436" s="244">
        <f t="shared" si="365"/>
        <v>0</v>
      </c>
      <c r="CE436" s="244">
        <f t="shared" si="366"/>
        <v>0</v>
      </c>
      <c r="CF436" s="244">
        <f t="shared" si="367"/>
        <v>0</v>
      </c>
    </row>
    <row r="437" spans="1:84" ht="20.100000000000001" customHeight="1" x14ac:dyDescent="0.15">
      <c r="A437" s="238">
        <v>434</v>
      </c>
      <c r="B437" s="239">
        <v>434</v>
      </c>
      <c r="C437" s="240" t="str">
        <f t="shared" si="369"/>
        <v>S</v>
      </c>
      <c r="D437" s="241"/>
      <c r="E437" s="242" t="str">
        <f>IF(D437="","",COUNTIF($D$4:D437,D437))</f>
        <v/>
      </c>
      <c r="F437" s="306" t="str">
        <f>IF(D437="","",VLOOKUP(D437,'様式A-2'!$B$10:$E$438,4,0))</f>
        <v/>
      </c>
      <c r="G437" s="242"/>
      <c r="H437" s="242"/>
      <c r="I437" s="242"/>
      <c r="J437" s="242"/>
      <c r="K437" s="242">
        <f t="shared" si="370"/>
        <v>0</v>
      </c>
      <c r="L437" s="342"/>
      <c r="M437" s="342"/>
      <c r="N437" s="342"/>
      <c r="O437" s="342"/>
      <c r="P437" s="384"/>
      <c r="Q437" s="243">
        <f t="shared" si="380"/>
        <v>0</v>
      </c>
      <c r="R437" s="244">
        <f t="shared" si="371"/>
        <v>0</v>
      </c>
      <c r="S437" s="244" t="str">
        <f t="shared" si="372"/>
        <v/>
      </c>
      <c r="T437" s="242"/>
      <c r="U437" s="242" t="str">
        <f t="shared" si="373"/>
        <v/>
      </c>
      <c r="V437" s="242" t="str">
        <f t="shared" si="381"/>
        <v/>
      </c>
      <c r="W437" s="242"/>
      <c r="X437" s="242"/>
      <c r="Y437" s="242" t="str">
        <f t="shared" si="374"/>
        <v/>
      </c>
      <c r="Z437" s="242" t="str">
        <f t="shared" si="375"/>
        <v/>
      </c>
      <c r="AA437" s="242" t="str">
        <f t="shared" si="368"/>
        <v/>
      </c>
      <c r="AB437" s="242" t="str">
        <f t="shared" si="376"/>
        <v/>
      </c>
      <c r="AC437" s="242" t="str">
        <f t="shared" si="377"/>
        <v/>
      </c>
      <c r="AD437" s="242" t="str">
        <f t="shared" si="339"/>
        <v/>
      </c>
      <c r="AE437" s="242" t="str">
        <f t="shared" si="340"/>
        <v/>
      </c>
      <c r="AF437" s="242" t="str">
        <f t="shared" si="341"/>
        <v/>
      </c>
      <c r="AG437" s="242"/>
      <c r="AH437" s="243" t="str">
        <f t="shared" si="378"/>
        <v/>
      </c>
      <c r="AI437" s="243" t="str">
        <f t="shared" si="379"/>
        <v/>
      </c>
      <c r="BG437" s="246">
        <f t="shared" si="342"/>
        <v>0</v>
      </c>
      <c r="BH437" s="243">
        <f t="shared" si="343"/>
        <v>0</v>
      </c>
      <c r="BI437" s="243">
        <f t="shared" si="344"/>
        <v>0</v>
      </c>
      <c r="BJ437" s="243">
        <f t="shared" si="345"/>
        <v>0</v>
      </c>
      <c r="BK437" s="347">
        <f t="shared" si="346"/>
        <v>0</v>
      </c>
      <c r="BL437" s="247">
        <f t="shared" si="347"/>
        <v>0</v>
      </c>
      <c r="BM437" s="244">
        <f t="shared" si="348"/>
        <v>0</v>
      </c>
      <c r="BN437" s="244">
        <f t="shared" si="349"/>
        <v>0</v>
      </c>
      <c r="BO437" s="248">
        <f t="shared" si="350"/>
        <v>0</v>
      </c>
      <c r="BP437" s="249">
        <f t="shared" si="351"/>
        <v>0</v>
      </c>
      <c r="BQ437" s="244">
        <f t="shared" si="352"/>
        <v>0</v>
      </c>
      <c r="BR437" s="244">
        <f t="shared" si="353"/>
        <v>0</v>
      </c>
      <c r="BS437" s="250">
        <f t="shared" si="354"/>
        <v>0</v>
      </c>
      <c r="BT437" s="251" t="str">
        <f t="shared" si="355"/>
        <v/>
      </c>
      <c r="BU437" s="346">
        <f t="shared" si="356"/>
        <v>0</v>
      </c>
      <c r="BV437" s="346">
        <f t="shared" si="357"/>
        <v>0</v>
      </c>
      <c r="BW437" s="346">
        <f t="shared" si="358"/>
        <v>0</v>
      </c>
      <c r="BX437" s="348">
        <f t="shared" si="359"/>
        <v>0</v>
      </c>
      <c r="BY437" s="247">
        <f t="shared" si="360"/>
        <v>0</v>
      </c>
      <c r="BZ437" s="244">
        <f t="shared" si="361"/>
        <v>0</v>
      </c>
      <c r="CA437" s="244">
        <f t="shared" si="362"/>
        <v>0</v>
      </c>
      <c r="CB437" s="248">
        <f t="shared" si="363"/>
        <v>0</v>
      </c>
      <c r="CC437" s="247">
        <f t="shared" si="364"/>
        <v>0</v>
      </c>
      <c r="CD437" s="244">
        <f t="shared" si="365"/>
        <v>0</v>
      </c>
      <c r="CE437" s="244">
        <f t="shared" si="366"/>
        <v>0</v>
      </c>
      <c r="CF437" s="244">
        <f t="shared" si="367"/>
        <v>0</v>
      </c>
    </row>
    <row r="438" spans="1:84" ht="20.100000000000001" customHeight="1" x14ac:dyDescent="0.15">
      <c r="A438" s="238">
        <v>435</v>
      </c>
      <c r="B438" s="239">
        <v>435</v>
      </c>
      <c r="C438" s="240" t="str">
        <f t="shared" si="369"/>
        <v>S</v>
      </c>
      <c r="D438" s="241"/>
      <c r="E438" s="242" t="str">
        <f>IF(D438="","",COUNTIF($D$4:D438,D438))</f>
        <v/>
      </c>
      <c r="F438" s="306" t="str">
        <f>IF(D438="","",VLOOKUP(D438,'様式A-2'!$B$10:$E$438,4,0))</f>
        <v/>
      </c>
      <c r="G438" s="242"/>
      <c r="H438" s="242"/>
      <c r="I438" s="242"/>
      <c r="J438" s="242"/>
      <c r="K438" s="242">
        <f t="shared" si="370"/>
        <v>0</v>
      </c>
      <c r="L438" s="342"/>
      <c r="M438" s="342"/>
      <c r="N438" s="342"/>
      <c r="O438" s="342"/>
      <c r="P438" s="384"/>
      <c r="Q438" s="243">
        <f t="shared" si="380"/>
        <v>0</v>
      </c>
      <c r="R438" s="244">
        <f t="shared" si="371"/>
        <v>0</v>
      </c>
      <c r="S438" s="244" t="str">
        <f t="shared" si="372"/>
        <v/>
      </c>
      <c r="T438" s="242"/>
      <c r="U438" s="242" t="str">
        <f t="shared" si="373"/>
        <v/>
      </c>
      <c r="V438" s="242" t="str">
        <f t="shared" si="381"/>
        <v/>
      </c>
      <c r="W438" s="242"/>
      <c r="X438" s="242"/>
      <c r="Y438" s="242" t="str">
        <f t="shared" si="374"/>
        <v/>
      </c>
      <c r="Z438" s="242" t="str">
        <f t="shared" si="375"/>
        <v/>
      </c>
      <c r="AA438" s="242" t="str">
        <f t="shared" si="368"/>
        <v/>
      </c>
      <c r="AB438" s="242" t="str">
        <f t="shared" si="376"/>
        <v/>
      </c>
      <c r="AC438" s="242" t="str">
        <f t="shared" si="377"/>
        <v/>
      </c>
      <c r="AD438" s="242" t="str">
        <f t="shared" si="339"/>
        <v/>
      </c>
      <c r="AE438" s="242" t="str">
        <f t="shared" si="340"/>
        <v/>
      </c>
      <c r="AF438" s="242" t="str">
        <f t="shared" si="341"/>
        <v/>
      </c>
      <c r="AG438" s="242"/>
      <c r="AH438" s="243" t="str">
        <f t="shared" si="378"/>
        <v/>
      </c>
      <c r="AI438" s="243" t="str">
        <f t="shared" si="379"/>
        <v/>
      </c>
      <c r="BG438" s="246">
        <f t="shared" si="342"/>
        <v>0</v>
      </c>
      <c r="BH438" s="243">
        <f t="shared" si="343"/>
        <v>0</v>
      </c>
      <c r="BI438" s="243">
        <f t="shared" si="344"/>
        <v>0</v>
      </c>
      <c r="BJ438" s="243">
        <f t="shared" si="345"/>
        <v>0</v>
      </c>
      <c r="BK438" s="347">
        <f t="shared" si="346"/>
        <v>0</v>
      </c>
      <c r="BL438" s="247">
        <f t="shared" si="347"/>
        <v>0</v>
      </c>
      <c r="BM438" s="244">
        <f t="shared" si="348"/>
        <v>0</v>
      </c>
      <c r="BN438" s="244">
        <f t="shared" si="349"/>
        <v>0</v>
      </c>
      <c r="BO438" s="248">
        <f t="shared" si="350"/>
        <v>0</v>
      </c>
      <c r="BP438" s="249">
        <f t="shared" si="351"/>
        <v>0</v>
      </c>
      <c r="BQ438" s="244">
        <f t="shared" si="352"/>
        <v>0</v>
      </c>
      <c r="BR438" s="244">
        <f t="shared" si="353"/>
        <v>0</v>
      </c>
      <c r="BS438" s="250">
        <f t="shared" si="354"/>
        <v>0</v>
      </c>
      <c r="BT438" s="251" t="str">
        <f t="shared" si="355"/>
        <v/>
      </c>
      <c r="BU438" s="346">
        <f t="shared" si="356"/>
        <v>0</v>
      </c>
      <c r="BV438" s="346">
        <f t="shared" si="357"/>
        <v>0</v>
      </c>
      <c r="BW438" s="346">
        <f t="shared" si="358"/>
        <v>0</v>
      </c>
      <c r="BX438" s="348">
        <f t="shared" si="359"/>
        <v>0</v>
      </c>
      <c r="BY438" s="247">
        <f t="shared" si="360"/>
        <v>0</v>
      </c>
      <c r="BZ438" s="244">
        <f t="shared" si="361"/>
        <v>0</v>
      </c>
      <c r="CA438" s="244">
        <f t="shared" si="362"/>
        <v>0</v>
      </c>
      <c r="CB438" s="248">
        <f t="shared" si="363"/>
        <v>0</v>
      </c>
      <c r="CC438" s="247">
        <f t="shared" si="364"/>
        <v>0</v>
      </c>
      <c r="CD438" s="244">
        <f t="shared" si="365"/>
        <v>0</v>
      </c>
      <c r="CE438" s="244">
        <f t="shared" si="366"/>
        <v>0</v>
      </c>
      <c r="CF438" s="244">
        <f t="shared" si="367"/>
        <v>0</v>
      </c>
    </row>
    <row r="439" spans="1:84" ht="20.100000000000001" customHeight="1" x14ac:dyDescent="0.15">
      <c r="A439" s="238">
        <v>436</v>
      </c>
      <c r="B439" s="239">
        <v>436</v>
      </c>
      <c r="C439" s="240" t="str">
        <f t="shared" si="369"/>
        <v>S</v>
      </c>
      <c r="D439" s="241"/>
      <c r="E439" s="242" t="str">
        <f>IF(D439="","",COUNTIF($D$4:D439,D439))</f>
        <v/>
      </c>
      <c r="F439" s="306" t="str">
        <f>IF(D439="","",VLOOKUP(D439,'様式A-2'!$B$10:$E$438,4,0))</f>
        <v/>
      </c>
      <c r="G439" s="242"/>
      <c r="H439" s="242"/>
      <c r="I439" s="242"/>
      <c r="J439" s="242"/>
      <c r="K439" s="242">
        <f t="shared" si="370"/>
        <v>0</v>
      </c>
      <c r="L439" s="342"/>
      <c r="M439" s="342"/>
      <c r="N439" s="342"/>
      <c r="O439" s="342"/>
      <c r="P439" s="384"/>
      <c r="Q439" s="243">
        <f t="shared" si="380"/>
        <v>0</v>
      </c>
      <c r="R439" s="244">
        <f t="shared" si="371"/>
        <v>0</v>
      </c>
      <c r="S439" s="244" t="str">
        <f t="shared" si="372"/>
        <v/>
      </c>
      <c r="T439" s="242"/>
      <c r="U439" s="242" t="str">
        <f t="shared" si="373"/>
        <v/>
      </c>
      <c r="V439" s="242" t="str">
        <f t="shared" si="381"/>
        <v/>
      </c>
      <c r="W439" s="242"/>
      <c r="X439" s="242"/>
      <c r="Y439" s="242" t="str">
        <f t="shared" si="374"/>
        <v/>
      </c>
      <c r="Z439" s="242" t="str">
        <f t="shared" si="375"/>
        <v/>
      </c>
      <c r="AA439" s="242" t="str">
        <f t="shared" si="368"/>
        <v/>
      </c>
      <c r="AB439" s="242" t="str">
        <f t="shared" si="376"/>
        <v/>
      </c>
      <c r="AC439" s="242" t="str">
        <f t="shared" si="377"/>
        <v/>
      </c>
      <c r="AD439" s="242" t="str">
        <f t="shared" si="339"/>
        <v/>
      </c>
      <c r="AE439" s="242" t="str">
        <f t="shared" si="340"/>
        <v/>
      </c>
      <c r="AF439" s="242" t="str">
        <f t="shared" si="341"/>
        <v/>
      </c>
      <c r="AG439" s="242"/>
      <c r="AH439" s="243" t="str">
        <f t="shared" si="378"/>
        <v/>
      </c>
      <c r="AI439" s="243" t="str">
        <f t="shared" si="379"/>
        <v/>
      </c>
      <c r="BG439" s="246">
        <f t="shared" si="342"/>
        <v>0</v>
      </c>
      <c r="BH439" s="243">
        <f t="shared" si="343"/>
        <v>0</v>
      </c>
      <c r="BI439" s="243">
        <f t="shared" si="344"/>
        <v>0</v>
      </c>
      <c r="BJ439" s="243">
        <f t="shared" si="345"/>
        <v>0</v>
      </c>
      <c r="BK439" s="347">
        <f t="shared" si="346"/>
        <v>0</v>
      </c>
      <c r="BL439" s="247">
        <f t="shared" si="347"/>
        <v>0</v>
      </c>
      <c r="BM439" s="244">
        <f t="shared" si="348"/>
        <v>0</v>
      </c>
      <c r="BN439" s="244">
        <f t="shared" si="349"/>
        <v>0</v>
      </c>
      <c r="BO439" s="248">
        <f t="shared" si="350"/>
        <v>0</v>
      </c>
      <c r="BP439" s="249">
        <f t="shared" si="351"/>
        <v>0</v>
      </c>
      <c r="BQ439" s="244">
        <f t="shared" si="352"/>
        <v>0</v>
      </c>
      <c r="BR439" s="244">
        <f t="shared" si="353"/>
        <v>0</v>
      </c>
      <c r="BS439" s="250">
        <f t="shared" si="354"/>
        <v>0</v>
      </c>
      <c r="BT439" s="251" t="str">
        <f t="shared" si="355"/>
        <v/>
      </c>
      <c r="BU439" s="346">
        <f t="shared" si="356"/>
        <v>0</v>
      </c>
      <c r="BV439" s="346">
        <f t="shared" si="357"/>
        <v>0</v>
      </c>
      <c r="BW439" s="346">
        <f t="shared" si="358"/>
        <v>0</v>
      </c>
      <c r="BX439" s="348">
        <f t="shared" si="359"/>
        <v>0</v>
      </c>
      <c r="BY439" s="247">
        <f t="shared" si="360"/>
        <v>0</v>
      </c>
      <c r="BZ439" s="244">
        <f t="shared" si="361"/>
        <v>0</v>
      </c>
      <c r="CA439" s="244">
        <f t="shared" si="362"/>
        <v>0</v>
      </c>
      <c r="CB439" s="248">
        <f t="shared" si="363"/>
        <v>0</v>
      </c>
      <c r="CC439" s="247">
        <f t="shared" si="364"/>
        <v>0</v>
      </c>
      <c r="CD439" s="244">
        <f t="shared" si="365"/>
        <v>0</v>
      </c>
      <c r="CE439" s="244">
        <f t="shared" si="366"/>
        <v>0</v>
      </c>
      <c r="CF439" s="244">
        <f t="shared" si="367"/>
        <v>0</v>
      </c>
    </row>
    <row r="440" spans="1:84" ht="20.100000000000001" customHeight="1" x14ac:dyDescent="0.15">
      <c r="A440" s="238">
        <v>437</v>
      </c>
      <c r="B440" s="239">
        <v>437</v>
      </c>
      <c r="C440" s="240" t="str">
        <f t="shared" si="369"/>
        <v>S</v>
      </c>
      <c r="D440" s="241"/>
      <c r="E440" s="242" t="str">
        <f>IF(D440="","",COUNTIF($D$4:D440,D440))</f>
        <v/>
      </c>
      <c r="F440" s="306" t="str">
        <f>IF(D440="","",VLOOKUP(D440,'様式A-2'!$B$10:$E$438,4,0))</f>
        <v/>
      </c>
      <c r="G440" s="242"/>
      <c r="H440" s="242"/>
      <c r="I440" s="242"/>
      <c r="J440" s="242"/>
      <c r="K440" s="242">
        <f t="shared" si="370"/>
        <v>0</v>
      </c>
      <c r="L440" s="342"/>
      <c r="M440" s="342"/>
      <c r="N440" s="342"/>
      <c r="O440" s="342"/>
      <c r="P440" s="384"/>
      <c r="Q440" s="243">
        <f t="shared" si="380"/>
        <v>0</v>
      </c>
      <c r="R440" s="244">
        <f t="shared" si="371"/>
        <v>0</v>
      </c>
      <c r="S440" s="244" t="str">
        <f t="shared" si="372"/>
        <v/>
      </c>
      <c r="T440" s="242"/>
      <c r="U440" s="242" t="str">
        <f t="shared" si="373"/>
        <v/>
      </c>
      <c r="V440" s="242" t="str">
        <f t="shared" si="381"/>
        <v/>
      </c>
      <c r="W440" s="242"/>
      <c r="X440" s="242"/>
      <c r="Y440" s="242" t="str">
        <f t="shared" si="374"/>
        <v/>
      </c>
      <c r="Z440" s="242" t="str">
        <f t="shared" si="375"/>
        <v/>
      </c>
      <c r="AA440" s="242" t="str">
        <f t="shared" si="368"/>
        <v/>
      </c>
      <c r="AB440" s="242" t="str">
        <f t="shared" si="376"/>
        <v/>
      </c>
      <c r="AC440" s="242" t="str">
        <f t="shared" si="377"/>
        <v/>
      </c>
      <c r="AD440" s="242" t="str">
        <f t="shared" si="339"/>
        <v/>
      </c>
      <c r="AE440" s="242" t="str">
        <f t="shared" si="340"/>
        <v/>
      </c>
      <c r="AF440" s="242" t="str">
        <f t="shared" si="341"/>
        <v/>
      </c>
      <c r="AG440" s="242"/>
      <c r="AH440" s="243" t="str">
        <f t="shared" si="378"/>
        <v/>
      </c>
      <c r="AI440" s="243" t="str">
        <f t="shared" si="379"/>
        <v/>
      </c>
      <c r="BG440" s="246">
        <f t="shared" si="342"/>
        <v>0</v>
      </c>
      <c r="BH440" s="243">
        <f t="shared" si="343"/>
        <v>0</v>
      </c>
      <c r="BI440" s="243">
        <f t="shared" si="344"/>
        <v>0</v>
      </c>
      <c r="BJ440" s="243">
        <f t="shared" si="345"/>
        <v>0</v>
      </c>
      <c r="BK440" s="347">
        <f t="shared" si="346"/>
        <v>0</v>
      </c>
      <c r="BL440" s="247">
        <f t="shared" si="347"/>
        <v>0</v>
      </c>
      <c r="BM440" s="244">
        <f t="shared" si="348"/>
        <v>0</v>
      </c>
      <c r="BN440" s="244">
        <f t="shared" si="349"/>
        <v>0</v>
      </c>
      <c r="BO440" s="248">
        <f t="shared" si="350"/>
        <v>0</v>
      </c>
      <c r="BP440" s="249">
        <f t="shared" si="351"/>
        <v>0</v>
      </c>
      <c r="BQ440" s="244">
        <f t="shared" si="352"/>
        <v>0</v>
      </c>
      <c r="BR440" s="244">
        <f t="shared" si="353"/>
        <v>0</v>
      </c>
      <c r="BS440" s="250">
        <f t="shared" si="354"/>
        <v>0</v>
      </c>
      <c r="BT440" s="251" t="str">
        <f t="shared" si="355"/>
        <v/>
      </c>
      <c r="BU440" s="346">
        <f t="shared" si="356"/>
        <v>0</v>
      </c>
      <c r="BV440" s="346">
        <f t="shared" si="357"/>
        <v>0</v>
      </c>
      <c r="BW440" s="346">
        <f t="shared" si="358"/>
        <v>0</v>
      </c>
      <c r="BX440" s="348">
        <f t="shared" si="359"/>
        <v>0</v>
      </c>
      <c r="BY440" s="247">
        <f t="shared" si="360"/>
        <v>0</v>
      </c>
      <c r="BZ440" s="244">
        <f t="shared" si="361"/>
        <v>0</v>
      </c>
      <c r="CA440" s="244">
        <f t="shared" si="362"/>
        <v>0</v>
      </c>
      <c r="CB440" s="248">
        <f t="shared" si="363"/>
        <v>0</v>
      </c>
      <c r="CC440" s="247">
        <f t="shared" si="364"/>
        <v>0</v>
      </c>
      <c r="CD440" s="244">
        <f t="shared" si="365"/>
        <v>0</v>
      </c>
      <c r="CE440" s="244">
        <f t="shared" si="366"/>
        <v>0</v>
      </c>
      <c r="CF440" s="244">
        <f t="shared" si="367"/>
        <v>0</v>
      </c>
    </row>
    <row r="441" spans="1:84" ht="20.100000000000001" customHeight="1" x14ac:dyDescent="0.15">
      <c r="A441" s="238">
        <v>438</v>
      </c>
      <c r="B441" s="239">
        <v>438</v>
      </c>
      <c r="C441" s="240" t="str">
        <f t="shared" si="369"/>
        <v>S</v>
      </c>
      <c r="D441" s="241"/>
      <c r="E441" s="242" t="str">
        <f>IF(D441="","",COUNTIF($D$4:D441,D441))</f>
        <v/>
      </c>
      <c r="F441" s="306" t="str">
        <f>IF(D441="","",VLOOKUP(D441,'様式A-2'!$B$10:$E$438,4,0))</f>
        <v/>
      </c>
      <c r="G441" s="242"/>
      <c r="H441" s="242"/>
      <c r="I441" s="242"/>
      <c r="J441" s="242"/>
      <c r="K441" s="242">
        <f t="shared" si="370"/>
        <v>0</v>
      </c>
      <c r="L441" s="342"/>
      <c r="M441" s="342"/>
      <c r="N441" s="342"/>
      <c r="O441" s="342"/>
      <c r="P441" s="384"/>
      <c r="Q441" s="243">
        <f t="shared" si="380"/>
        <v>0</v>
      </c>
      <c r="R441" s="244">
        <f t="shared" si="371"/>
        <v>0</v>
      </c>
      <c r="S441" s="244" t="str">
        <f t="shared" si="372"/>
        <v/>
      </c>
      <c r="T441" s="242"/>
      <c r="U441" s="242" t="str">
        <f t="shared" si="373"/>
        <v/>
      </c>
      <c r="V441" s="242" t="str">
        <f t="shared" si="381"/>
        <v/>
      </c>
      <c r="W441" s="242"/>
      <c r="X441" s="242"/>
      <c r="Y441" s="242" t="str">
        <f t="shared" si="374"/>
        <v/>
      </c>
      <c r="Z441" s="242" t="str">
        <f t="shared" si="375"/>
        <v/>
      </c>
      <c r="AA441" s="242" t="str">
        <f t="shared" si="368"/>
        <v/>
      </c>
      <c r="AB441" s="242" t="str">
        <f t="shared" si="376"/>
        <v/>
      </c>
      <c r="AC441" s="242" t="str">
        <f t="shared" si="377"/>
        <v/>
      </c>
      <c r="AD441" s="242" t="str">
        <f t="shared" si="339"/>
        <v/>
      </c>
      <c r="AE441" s="242" t="str">
        <f t="shared" si="340"/>
        <v/>
      </c>
      <c r="AF441" s="242" t="str">
        <f t="shared" si="341"/>
        <v/>
      </c>
      <c r="AG441" s="242"/>
      <c r="AH441" s="243" t="str">
        <f t="shared" si="378"/>
        <v/>
      </c>
      <c r="AI441" s="243" t="str">
        <f t="shared" si="379"/>
        <v/>
      </c>
      <c r="BG441" s="246">
        <f t="shared" si="342"/>
        <v>0</v>
      </c>
      <c r="BH441" s="243">
        <f t="shared" si="343"/>
        <v>0</v>
      </c>
      <c r="BI441" s="243">
        <f t="shared" si="344"/>
        <v>0</v>
      </c>
      <c r="BJ441" s="243">
        <f t="shared" si="345"/>
        <v>0</v>
      </c>
      <c r="BK441" s="347">
        <f t="shared" si="346"/>
        <v>0</v>
      </c>
      <c r="BL441" s="247">
        <f t="shared" si="347"/>
        <v>0</v>
      </c>
      <c r="BM441" s="244">
        <f t="shared" si="348"/>
        <v>0</v>
      </c>
      <c r="BN441" s="244">
        <f t="shared" si="349"/>
        <v>0</v>
      </c>
      <c r="BO441" s="248">
        <f t="shared" si="350"/>
        <v>0</v>
      </c>
      <c r="BP441" s="249">
        <f t="shared" si="351"/>
        <v>0</v>
      </c>
      <c r="BQ441" s="244">
        <f t="shared" si="352"/>
        <v>0</v>
      </c>
      <c r="BR441" s="244">
        <f t="shared" si="353"/>
        <v>0</v>
      </c>
      <c r="BS441" s="250">
        <f t="shared" si="354"/>
        <v>0</v>
      </c>
      <c r="BT441" s="251" t="str">
        <f t="shared" si="355"/>
        <v/>
      </c>
      <c r="BU441" s="346">
        <f t="shared" si="356"/>
        <v>0</v>
      </c>
      <c r="BV441" s="346">
        <f t="shared" si="357"/>
        <v>0</v>
      </c>
      <c r="BW441" s="346">
        <f t="shared" si="358"/>
        <v>0</v>
      </c>
      <c r="BX441" s="348">
        <f t="shared" si="359"/>
        <v>0</v>
      </c>
      <c r="BY441" s="247">
        <f t="shared" si="360"/>
        <v>0</v>
      </c>
      <c r="BZ441" s="244">
        <f t="shared" si="361"/>
        <v>0</v>
      </c>
      <c r="CA441" s="244">
        <f t="shared" si="362"/>
        <v>0</v>
      </c>
      <c r="CB441" s="248">
        <f t="shared" si="363"/>
        <v>0</v>
      </c>
      <c r="CC441" s="247">
        <f t="shared" si="364"/>
        <v>0</v>
      </c>
      <c r="CD441" s="244">
        <f t="shared" si="365"/>
        <v>0</v>
      </c>
      <c r="CE441" s="244">
        <f t="shared" si="366"/>
        <v>0</v>
      </c>
      <c r="CF441" s="244">
        <f t="shared" si="367"/>
        <v>0</v>
      </c>
    </row>
    <row r="442" spans="1:84" ht="20.100000000000001" customHeight="1" x14ac:dyDescent="0.15">
      <c r="A442" s="238">
        <v>439</v>
      </c>
      <c r="B442" s="239">
        <v>439</v>
      </c>
      <c r="C442" s="240" t="str">
        <f t="shared" si="369"/>
        <v>S</v>
      </c>
      <c r="D442" s="241"/>
      <c r="E442" s="242" t="str">
        <f>IF(D442="","",COUNTIF($D$4:D442,D442))</f>
        <v/>
      </c>
      <c r="F442" s="306" t="str">
        <f>IF(D442="","",VLOOKUP(D442,'様式A-2'!$B$10:$E$438,4,0))</f>
        <v/>
      </c>
      <c r="G442" s="242"/>
      <c r="H442" s="242"/>
      <c r="I442" s="242"/>
      <c r="J442" s="242"/>
      <c r="K442" s="242">
        <f t="shared" si="370"/>
        <v>0</v>
      </c>
      <c r="L442" s="342"/>
      <c r="M442" s="342"/>
      <c r="N442" s="342"/>
      <c r="O442" s="342"/>
      <c r="P442" s="384"/>
      <c r="Q442" s="243">
        <f t="shared" si="380"/>
        <v>0</v>
      </c>
      <c r="R442" s="244">
        <f t="shared" si="371"/>
        <v>0</v>
      </c>
      <c r="S442" s="244" t="str">
        <f t="shared" si="372"/>
        <v/>
      </c>
      <c r="T442" s="242"/>
      <c r="U442" s="242" t="str">
        <f t="shared" si="373"/>
        <v/>
      </c>
      <c r="V442" s="242" t="str">
        <f t="shared" si="381"/>
        <v/>
      </c>
      <c r="W442" s="242"/>
      <c r="X442" s="242"/>
      <c r="Y442" s="242" t="str">
        <f t="shared" si="374"/>
        <v/>
      </c>
      <c r="Z442" s="242" t="str">
        <f t="shared" si="375"/>
        <v/>
      </c>
      <c r="AA442" s="242" t="str">
        <f t="shared" si="368"/>
        <v/>
      </c>
      <c r="AB442" s="242" t="str">
        <f t="shared" si="376"/>
        <v/>
      </c>
      <c r="AC442" s="242" t="str">
        <f t="shared" si="377"/>
        <v/>
      </c>
      <c r="AD442" s="242" t="str">
        <f t="shared" ref="AD442:AD505" si="382">IF(D442="","",IF(P442="叩き落し",P442,IF(T442="新規確認","－",INDEX($AM$4:$AQ$38,MATCH(K442,$AL$4:$AL$38,0),MATCH(X442,$AM$3:$AQ$3,0)))))</f>
        <v/>
      </c>
      <c r="AE442" s="242" t="str">
        <f t="shared" ref="AE442:AE505" si="383">IF(D442="","",INDEX($AT$4:$AX$38,MATCH(K442,$AS$4:$AS$38,0),MATCH(X442,$AT$3:$AX$3,0)))</f>
        <v/>
      </c>
      <c r="AF442" s="242" t="str">
        <f t="shared" ref="AF442:AF505" si="384">IF(D442="","",INDEX($BA$4:$BE$38,MATCH(K442,$AZ$4:$AZ$38,0),MATCH(X442,$BA$3:$BE$3,0)))</f>
        <v/>
      </c>
      <c r="AG442" s="242"/>
      <c r="AH442" s="243" t="str">
        <f t="shared" si="378"/>
        <v/>
      </c>
      <c r="AI442" s="243" t="str">
        <f t="shared" si="379"/>
        <v/>
      </c>
      <c r="BG442" s="246">
        <f t="shared" si="342"/>
        <v>0</v>
      </c>
      <c r="BH442" s="243">
        <f t="shared" si="343"/>
        <v>0</v>
      </c>
      <c r="BI442" s="243">
        <f t="shared" si="344"/>
        <v>0</v>
      </c>
      <c r="BJ442" s="243">
        <f t="shared" si="345"/>
        <v>0</v>
      </c>
      <c r="BK442" s="347">
        <f t="shared" si="346"/>
        <v>0</v>
      </c>
      <c r="BL442" s="247">
        <f t="shared" si="347"/>
        <v>0</v>
      </c>
      <c r="BM442" s="244">
        <f t="shared" si="348"/>
        <v>0</v>
      </c>
      <c r="BN442" s="244">
        <f t="shared" si="349"/>
        <v>0</v>
      </c>
      <c r="BO442" s="248">
        <f t="shared" si="350"/>
        <v>0</v>
      </c>
      <c r="BP442" s="249">
        <f t="shared" si="351"/>
        <v>0</v>
      </c>
      <c r="BQ442" s="244">
        <f t="shared" si="352"/>
        <v>0</v>
      </c>
      <c r="BR442" s="244">
        <f t="shared" si="353"/>
        <v>0</v>
      </c>
      <c r="BS442" s="250">
        <f t="shared" si="354"/>
        <v>0</v>
      </c>
      <c r="BT442" s="251" t="str">
        <f t="shared" si="355"/>
        <v/>
      </c>
      <c r="BU442" s="346">
        <f t="shared" si="356"/>
        <v>0</v>
      </c>
      <c r="BV442" s="346">
        <f t="shared" si="357"/>
        <v>0</v>
      </c>
      <c r="BW442" s="346">
        <f t="shared" si="358"/>
        <v>0</v>
      </c>
      <c r="BX442" s="348">
        <f t="shared" si="359"/>
        <v>0</v>
      </c>
      <c r="BY442" s="247">
        <f t="shared" si="360"/>
        <v>0</v>
      </c>
      <c r="BZ442" s="244">
        <f t="shared" si="361"/>
        <v>0</v>
      </c>
      <c r="CA442" s="244">
        <f t="shared" si="362"/>
        <v>0</v>
      </c>
      <c r="CB442" s="248">
        <f t="shared" si="363"/>
        <v>0</v>
      </c>
      <c r="CC442" s="247">
        <f t="shared" si="364"/>
        <v>0</v>
      </c>
      <c r="CD442" s="244">
        <f t="shared" si="365"/>
        <v>0</v>
      </c>
      <c r="CE442" s="244">
        <f t="shared" si="366"/>
        <v>0</v>
      </c>
      <c r="CF442" s="244">
        <f t="shared" si="367"/>
        <v>0</v>
      </c>
    </row>
    <row r="443" spans="1:84" ht="20.100000000000001" customHeight="1" x14ac:dyDescent="0.15">
      <c r="A443" s="238">
        <v>440</v>
      </c>
      <c r="B443" s="239">
        <v>440</v>
      </c>
      <c r="C443" s="240" t="str">
        <f t="shared" si="369"/>
        <v>S</v>
      </c>
      <c r="D443" s="241"/>
      <c r="E443" s="242" t="str">
        <f>IF(D443="","",COUNTIF($D$4:D443,D443))</f>
        <v/>
      </c>
      <c r="F443" s="306" t="str">
        <f>IF(D443="","",VLOOKUP(D443,'様式A-2'!$B$10:$E$438,4,0))</f>
        <v/>
      </c>
      <c r="G443" s="242"/>
      <c r="H443" s="242"/>
      <c r="I443" s="242"/>
      <c r="J443" s="242"/>
      <c r="K443" s="242">
        <f t="shared" si="370"/>
        <v>0</v>
      </c>
      <c r="L443" s="342"/>
      <c r="M443" s="342"/>
      <c r="N443" s="342"/>
      <c r="O443" s="342"/>
      <c r="P443" s="384"/>
      <c r="Q443" s="243">
        <f t="shared" si="380"/>
        <v>0</v>
      </c>
      <c r="R443" s="244">
        <f t="shared" si="371"/>
        <v>0</v>
      </c>
      <c r="S443" s="244" t="str">
        <f t="shared" si="372"/>
        <v/>
      </c>
      <c r="T443" s="242"/>
      <c r="U443" s="242" t="str">
        <f t="shared" si="373"/>
        <v/>
      </c>
      <c r="V443" s="242" t="str">
        <f t="shared" si="381"/>
        <v/>
      </c>
      <c r="W443" s="242"/>
      <c r="X443" s="242"/>
      <c r="Y443" s="242" t="str">
        <f t="shared" si="374"/>
        <v/>
      </c>
      <c r="Z443" s="242" t="str">
        <f t="shared" si="375"/>
        <v/>
      </c>
      <c r="AA443" s="242" t="str">
        <f t="shared" si="368"/>
        <v/>
      </c>
      <c r="AB443" s="242" t="str">
        <f t="shared" si="376"/>
        <v/>
      </c>
      <c r="AC443" s="242" t="str">
        <f t="shared" si="377"/>
        <v/>
      </c>
      <c r="AD443" s="242" t="str">
        <f t="shared" si="382"/>
        <v/>
      </c>
      <c r="AE443" s="242" t="str">
        <f t="shared" si="383"/>
        <v/>
      </c>
      <c r="AF443" s="242" t="str">
        <f t="shared" si="384"/>
        <v/>
      </c>
      <c r="AG443" s="242"/>
      <c r="AH443" s="243" t="str">
        <f t="shared" si="378"/>
        <v/>
      </c>
      <c r="AI443" s="243" t="str">
        <f t="shared" si="379"/>
        <v/>
      </c>
      <c r="BG443" s="246">
        <f t="shared" si="342"/>
        <v>0</v>
      </c>
      <c r="BH443" s="243">
        <f t="shared" si="343"/>
        <v>0</v>
      </c>
      <c r="BI443" s="243">
        <f t="shared" si="344"/>
        <v>0</v>
      </c>
      <c r="BJ443" s="243">
        <f t="shared" si="345"/>
        <v>0</v>
      </c>
      <c r="BK443" s="347">
        <f t="shared" si="346"/>
        <v>0</v>
      </c>
      <c r="BL443" s="247">
        <f t="shared" si="347"/>
        <v>0</v>
      </c>
      <c r="BM443" s="244">
        <f t="shared" si="348"/>
        <v>0</v>
      </c>
      <c r="BN443" s="244">
        <f t="shared" si="349"/>
        <v>0</v>
      </c>
      <c r="BO443" s="248">
        <f t="shared" si="350"/>
        <v>0</v>
      </c>
      <c r="BP443" s="249">
        <f t="shared" si="351"/>
        <v>0</v>
      </c>
      <c r="BQ443" s="244">
        <f t="shared" si="352"/>
        <v>0</v>
      </c>
      <c r="BR443" s="244">
        <f t="shared" si="353"/>
        <v>0</v>
      </c>
      <c r="BS443" s="250">
        <f t="shared" si="354"/>
        <v>0</v>
      </c>
      <c r="BT443" s="251" t="str">
        <f t="shared" si="355"/>
        <v/>
      </c>
      <c r="BU443" s="346">
        <f t="shared" si="356"/>
        <v>0</v>
      </c>
      <c r="BV443" s="346">
        <f t="shared" si="357"/>
        <v>0</v>
      </c>
      <c r="BW443" s="346">
        <f t="shared" si="358"/>
        <v>0</v>
      </c>
      <c r="BX443" s="348">
        <f t="shared" si="359"/>
        <v>0</v>
      </c>
      <c r="BY443" s="247">
        <f t="shared" si="360"/>
        <v>0</v>
      </c>
      <c r="BZ443" s="244">
        <f t="shared" si="361"/>
        <v>0</v>
      </c>
      <c r="CA443" s="244">
        <f t="shared" si="362"/>
        <v>0</v>
      </c>
      <c r="CB443" s="248">
        <f t="shared" si="363"/>
        <v>0</v>
      </c>
      <c r="CC443" s="247">
        <f t="shared" si="364"/>
        <v>0</v>
      </c>
      <c r="CD443" s="244">
        <f t="shared" si="365"/>
        <v>0</v>
      </c>
      <c r="CE443" s="244">
        <f t="shared" si="366"/>
        <v>0</v>
      </c>
      <c r="CF443" s="244">
        <f t="shared" si="367"/>
        <v>0</v>
      </c>
    </row>
    <row r="444" spans="1:84" ht="20.100000000000001" customHeight="1" x14ac:dyDescent="0.15">
      <c r="A444" s="238">
        <v>441</v>
      </c>
      <c r="B444" s="239">
        <v>441</v>
      </c>
      <c r="C444" s="240" t="str">
        <f t="shared" si="369"/>
        <v>S</v>
      </c>
      <c r="D444" s="241"/>
      <c r="E444" s="242" t="str">
        <f>IF(D444="","",COUNTIF($D$4:D444,D444))</f>
        <v/>
      </c>
      <c r="F444" s="306" t="str">
        <f>IF(D444="","",VLOOKUP(D444,'様式A-2'!$B$10:$E$438,4,0))</f>
        <v/>
      </c>
      <c r="G444" s="242"/>
      <c r="H444" s="242"/>
      <c r="I444" s="242"/>
      <c r="J444" s="242"/>
      <c r="K444" s="242">
        <f t="shared" si="370"/>
        <v>0</v>
      </c>
      <c r="L444" s="342"/>
      <c r="M444" s="342"/>
      <c r="N444" s="342"/>
      <c r="O444" s="342"/>
      <c r="P444" s="384"/>
      <c r="Q444" s="243">
        <f t="shared" si="380"/>
        <v>0</v>
      </c>
      <c r="R444" s="244">
        <f t="shared" si="371"/>
        <v>0</v>
      </c>
      <c r="S444" s="244" t="str">
        <f t="shared" si="372"/>
        <v/>
      </c>
      <c r="T444" s="242"/>
      <c r="U444" s="242" t="str">
        <f t="shared" si="373"/>
        <v/>
      </c>
      <c r="V444" s="242" t="str">
        <f t="shared" si="381"/>
        <v/>
      </c>
      <c r="W444" s="242"/>
      <c r="X444" s="242"/>
      <c r="Y444" s="242" t="str">
        <f t="shared" si="374"/>
        <v/>
      </c>
      <c r="Z444" s="242" t="str">
        <f t="shared" si="375"/>
        <v/>
      </c>
      <c r="AA444" s="242" t="str">
        <f t="shared" si="368"/>
        <v/>
      </c>
      <c r="AB444" s="242" t="str">
        <f t="shared" si="376"/>
        <v/>
      </c>
      <c r="AC444" s="242" t="str">
        <f t="shared" si="377"/>
        <v/>
      </c>
      <c r="AD444" s="242" t="str">
        <f t="shared" si="382"/>
        <v/>
      </c>
      <c r="AE444" s="242" t="str">
        <f t="shared" si="383"/>
        <v/>
      </c>
      <c r="AF444" s="242" t="str">
        <f t="shared" si="384"/>
        <v/>
      </c>
      <c r="AG444" s="242"/>
      <c r="AH444" s="243" t="str">
        <f t="shared" si="378"/>
        <v/>
      </c>
      <c r="AI444" s="243" t="str">
        <f t="shared" si="379"/>
        <v/>
      </c>
      <c r="BG444" s="246">
        <f t="shared" si="342"/>
        <v>0</v>
      </c>
      <c r="BH444" s="243">
        <f t="shared" si="343"/>
        <v>0</v>
      </c>
      <c r="BI444" s="243">
        <f t="shared" si="344"/>
        <v>0</v>
      </c>
      <c r="BJ444" s="243">
        <f t="shared" si="345"/>
        <v>0</v>
      </c>
      <c r="BK444" s="347">
        <f t="shared" si="346"/>
        <v>0</v>
      </c>
      <c r="BL444" s="247">
        <f t="shared" si="347"/>
        <v>0</v>
      </c>
      <c r="BM444" s="244">
        <f t="shared" si="348"/>
        <v>0</v>
      </c>
      <c r="BN444" s="244">
        <f t="shared" si="349"/>
        <v>0</v>
      </c>
      <c r="BO444" s="248">
        <f t="shared" si="350"/>
        <v>0</v>
      </c>
      <c r="BP444" s="249">
        <f t="shared" si="351"/>
        <v>0</v>
      </c>
      <c r="BQ444" s="244">
        <f t="shared" si="352"/>
        <v>0</v>
      </c>
      <c r="BR444" s="244">
        <f t="shared" si="353"/>
        <v>0</v>
      </c>
      <c r="BS444" s="250">
        <f t="shared" si="354"/>
        <v>0</v>
      </c>
      <c r="BT444" s="251" t="str">
        <f t="shared" si="355"/>
        <v/>
      </c>
      <c r="BU444" s="346">
        <f t="shared" si="356"/>
        <v>0</v>
      </c>
      <c r="BV444" s="346">
        <f t="shared" si="357"/>
        <v>0</v>
      </c>
      <c r="BW444" s="346">
        <f t="shared" si="358"/>
        <v>0</v>
      </c>
      <c r="BX444" s="348">
        <f t="shared" si="359"/>
        <v>0</v>
      </c>
      <c r="BY444" s="247">
        <f t="shared" si="360"/>
        <v>0</v>
      </c>
      <c r="BZ444" s="244">
        <f t="shared" si="361"/>
        <v>0</v>
      </c>
      <c r="CA444" s="244">
        <f t="shared" si="362"/>
        <v>0</v>
      </c>
      <c r="CB444" s="248">
        <f t="shared" si="363"/>
        <v>0</v>
      </c>
      <c r="CC444" s="247">
        <f t="shared" si="364"/>
        <v>0</v>
      </c>
      <c r="CD444" s="244">
        <f t="shared" si="365"/>
        <v>0</v>
      </c>
      <c r="CE444" s="244">
        <f t="shared" si="366"/>
        <v>0</v>
      </c>
      <c r="CF444" s="244">
        <f t="shared" si="367"/>
        <v>0</v>
      </c>
    </row>
    <row r="445" spans="1:84" ht="20.100000000000001" customHeight="1" x14ac:dyDescent="0.15">
      <c r="A445" s="238">
        <v>442</v>
      </c>
      <c r="B445" s="239">
        <v>442</v>
      </c>
      <c r="C445" s="240" t="str">
        <f t="shared" si="369"/>
        <v>S</v>
      </c>
      <c r="D445" s="241"/>
      <c r="E445" s="242" t="str">
        <f>IF(D445="","",COUNTIF($D$4:D445,D445))</f>
        <v/>
      </c>
      <c r="F445" s="306" t="str">
        <f>IF(D445="","",VLOOKUP(D445,'様式A-2'!$B$10:$E$438,4,0))</f>
        <v/>
      </c>
      <c r="G445" s="242"/>
      <c r="H445" s="242"/>
      <c r="I445" s="242"/>
      <c r="J445" s="242"/>
      <c r="K445" s="242">
        <f t="shared" si="370"/>
        <v>0</v>
      </c>
      <c r="L445" s="342"/>
      <c r="M445" s="342"/>
      <c r="N445" s="342"/>
      <c r="O445" s="342"/>
      <c r="P445" s="384"/>
      <c r="Q445" s="243">
        <f t="shared" si="380"/>
        <v>0</v>
      </c>
      <c r="R445" s="244">
        <f t="shared" si="371"/>
        <v>0</v>
      </c>
      <c r="S445" s="244" t="str">
        <f t="shared" si="372"/>
        <v/>
      </c>
      <c r="T445" s="242"/>
      <c r="U445" s="242" t="str">
        <f t="shared" si="373"/>
        <v/>
      </c>
      <c r="V445" s="242" t="str">
        <f t="shared" si="381"/>
        <v/>
      </c>
      <c r="W445" s="242"/>
      <c r="X445" s="242"/>
      <c r="Y445" s="242" t="str">
        <f t="shared" si="374"/>
        <v/>
      </c>
      <c r="Z445" s="242" t="str">
        <f t="shared" si="375"/>
        <v/>
      </c>
      <c r="AA445" s="242" t="str">
        <f t="shared" si="368"/>
        <v/>
      </c>
      <c r="AB445" s="242" t="str">
        <f t="shared" si="376"/>
        <v/>
      </c>
      <c r="AC445" s="242" t="str">
        <f t="shared" si="377"/>
        <v/>
      </c>
      <c r="AD445" s="242" t="str">
        <f t="shared" si="382"/>
        <v/>
      </c>
      <c r="AE445" s="242" t="str">
        <f t="shared" si="383"/>
        <v/>
      </c>
      <c r="AF445" s="242" t="str">
        <f t="shared" si="384"/>
        <v/>
      </c>
      <c r="AG445" s="242"/>
      <c r="AH445" s="243" t="str">
        <f t="shared" si="378"/>
        <v/>
      </c>
      <c r="AI445" s="243" t="str">
        <f t="shared" si="379"/>
        <v/>
      </c>
      <c r="BG445" s="246">
        <f t="shared" si="342"/>
        <v>0</v>
      </c>
      <c r="BH445" s="243">
        <f t="shared" si="343"/>
        <v>0</v>
      </c>
      <c r="BI445" s="243">
        <f t="shared" si="344"/>
        <v>0</v>
      </c>
      <c r="BJ445" s="243">
        <f t="shared" si="345"/>
        <v>0</v>
      </c>
      <c r="BK445" s="347">
        <f t="shared" si="346"/>
        <v>0</v>
      </c>
      <c r="BL445" s="247">
        <f t="shared" si="347"/>
        <v>0</v>
      </c>
      <c r="BM445" s="244">
        <f t="shared" si="348"/>
        <v>0</v>
      </c>
      <c r="BN445" s="244">
        <f t="shared" si="349"/>
        <v>0</v>
      </c>
      <c r="BO445" s="248">
        <f t="shared" si="350"/>
        <v>0</v>
      </c>
      <c r="BP445" s="249">
        <f t="shared" si="351"/>
        <v>0</v>
      </c>
      <c r="BQ445" s="244">
        <f t="shared" si="352"/>
        <v>0</v>
      </c>
      <c r="BR445" s="244">
        <f t="shared" si="353"/>
        <v>0</v>
      </c>
      <c r="BS445" s="250">
        <f t="shared" si="354"/>
        <v>0</v>
      </c>
      <c r="BT445" s="251" t="str">
        <f t="shared" si="355"/>
        <v/>
      </c>
      <c r="BU445" s="346">
        <f t="shared" si="356"/>
        <v>0</v>
      </c>
      <c r="BV445" s="346">
        <f t="shared" si="357"/>
        <v>0</v>
      </c>
      <c r="BW445" s="346">
        <f t="shared" si="358"/>
        <v>0</v>
      </c>
      <c r="BX445" s="348">
        <f t="shared" si="359"/>
        <v>0</v>
      </c>
      <c r="BY445" s="247">
        <f t="shared" si="360"/>
        <v>0</v>
      </c>
      <c r="BZ445" s="244">
        <f t="shared" si="361"/>
        <v>0</v>
      </c>
      <c r="CA445" s="244">
        <f t="shared" si="362"/>
        <v>0</v>
      </c>
      <c r="CB445" s="248">
        <f t="shared" si="363"/>
        <v>0</v>
      </c>
      <c r="CC445" s="247">
        <f t="shared" si="364"/>
        <v>0</v>
      </c>
      <c r="CD445" s="244">
        <f t="shared" si="365"/>
        <v>0</v>
      </c>
      <c r="CE445" s="244">
        <f t="shared" si="366"/>
        <v>0</v>
      </c>
      <c r="CF445" s="244">
        <f t="shared" si="367"/>
        <v>0</v>
      </c>
    </row>
    <row r="446" spans="1:84" ht="20.100000000000001" customHeight="1" x14ac:dyDescent="0.15">
      <c r="A446" s="238">
        <v>443</v>
      </c>
      <c r="B446" s="239">
        <v>443</v>
      </c>
      <c r="C446" s="240" t="str">
        <f t="shared" si="369"/>
        <v>S</v>
      </c>
      <c r="D446" s="241"/>
      <c r="E446" s="242" t="str">
        <f>IF(D446="","",COUNTIF($D$4:D446,D446))</f>
        <v/>
      </c>
      <c r="F446" s="306" t="str">
        <f>IF(D446="","",VLOOKUP(D446,'様式A-2'!$B$10:$E$438,4,0))</f>
        <v/>
      </c>
      <c r="G446" s="242"/>
      <c r="H446" s="242"/>
      <c r="I446" s="242"/>
      <c r="J446" s="242"/>
      <c r="K446" s="242">
        <f t="shared" si="370"/>
        <v>0</v>
      </c>
      <c r="L446" s="342"/>
      <c r="M446" s="342"/>
      <c r="N446" s="342"/>
      <c r="O446" s="342"/>
      <c r="P446" s="384"/>
      <c r="Q446" s="243">
        <f t="shared" si="380"/>
        <v>0</v>
      </c>
      <c r="R446" s="244">
        <f t="shared" si="371"/>
        <v>0</v>
      </c>
      <c r="S446" s="244" t="str">
        <f t="shared" si="372"/>
        <v/>
      </c>
      <c r="T446" s="242"/>
      <c r="U446" s="242" t="str">
        <f t="shared" si="373"/>
        <v/>
      </c>
      <c r="V446" s="242" t="str">
        <f t="shared" si="381"/>
        <v/>
      </c>
      <c r="W446" s="242"/>
      <c r="X446" s="242"/>
      <c r="Y446" s="242" t="str">
        <f t="shared" si="374"/>
        <v/>
      </c>
      <c r="Z446" s="242" t="str">
        <f t="shared" si="375"/>
        <v/>
      </c>
      <c r="AA446" s="242" t="str">
        <f t="shared" si="368"/>
        <v/>
      </c>
      <c r="AB446" s="242" t="str">
        <f t="shared" si="376"/>
        <v/>
      </c>
      <c r="AC446" s="242" t="str">
        <f t="shared" si="377"/>
        <v/>
      </c>
      <c r="AD446" s="242" t="str">
        <f t="shared" si="382"/>
        <v/>
      </c>
      <c r="AE446" s="242" t="str">
        <f t="shared" si="383"/>
        <v/>
      </c>
      <c r="AF446" s="242" t="str">
        <f t="shared" si="384"/>
        <v/>
      </c>
      <c r="AG446" s="242"/>
      <c r="AH446" s="243" t="str">
        <f t="shared" si="378"/>
        <v/>
      </c>
      <c r="AI446" s="243" t="str">
        <f t="shared" si="379"/>
        <v/>
      </c>
      <c r="BG446" s="246">
        <f t="shared" si="342"/>
        <v>0</v>
      </c>
      <c r="BH446" s="243">
        <f t="shared" si="343"/>
        <v>0</v>
      </c>
      <c r="BI446" s="243">
        <f t="shared" si="344"/>
        <v>0</v>
      </c>
      <c r="BJ446" s="243">
        <f t="shared" si="345"/>
        <v>0</v>
      </c>
      <c r="BK446" s="347">
        <f t="shared" si="346"/>
        <v>0</v>
      </c>
      <c r="BL446" s="247">
        <f t="shared" si="347"/>
        <v>0</v>
      </c>
      <c r="BM446" s="244">
        <f t="shared" si="348"/>
        <v>0</v>
      </c>
      <c r="BN446" s="244">
        <f t="shared" si="349"/>
        <v>0</v>
      </c>
      <c r="BO446" s="248">
        <f t="shared" si="350"/>
        <v>0</v>
      </c>
      <c r="BP446" s="249">
        <f t="shared" si="351"/>
        <v>0</v>
      </c>
      <c r="BQ446" s="244">
        <f t="shared" si="352"/>
        <v>0</v>
      </c>
      <c r="BR446" s="244">
        <f t="shared" si="353"/>
        <v>0</v>
      </c>
      <c r="BS446" s="250">
        <f t="shared" si="354"/>
        <v>0</v>
      </c>
      <c r="BT446" s="251" t="str">
        <f t="shared" si="355"/>
        <v/>
      </c>
      <c r="BU446" s="346">
        <f t="shared" si="356"/>
        <v>0</v>
      </c>
      <c r="BV446" s="346">
        <f t="shared" si="357"/>
        <v>0</v>
      </c>
      <c r="BW446" s="346">
        <f t="shared" si="358"/>
        <v>0</v>
      </c>
      <c r="BX446" s="348">
        <f t="shared" si="359"/>
        <v>0</v>
      </c>
      <c r="BY446" s="247">
        <f t="shared" si="360"/>
        <v>0</v>
      </c>
      <c r="BZ446" s="244">
        <f t="shared" si="361"/>
        <v>0</v>
      </c>
      <c r="CA446" s="244">
        <f t="shared" si="362"/>
        <v>0</v>
      </c>
      <c r="CB446" s="248">
        <f t="shared" si="363"/>
        <v>0</v>
      </c>
      <c r="CC446" s="247">
        <f t="shared" si="364"/>
        <v>0</v>
      </c>
      <c r="CD446" s="244">
        <f t="shared" si="365"/>
        <v>0</v>
      </c>
      <c r="CE446" s="244">
        <f t="shared" si="366"/>
        <v>0</v>
      </c>
      <c r="CF446" s="244">
        <f t="shared" si="367"/>
        <v>0</v>
      </c>
    </row>
    <row r="447" spans="1:84" ht="20.100000000000001" customHeight="1" x14ac:dyDescent="0.15">
      <c r="A447" s="238">
        <v>444</v>
      </c>
      <c r="B447" s="239">
        <v>444</v>
      </c>
      <c r="C447" s="240" t="str">
        <f t="shared" si="369"/>
        <v>S</v>
      </c>
      <c r="D447" s="241"/>
      <c r="E447" s="242" t="str">
        <f>IF(D447="","",COUNTIF($D$4:D447,D447))</f>
        <v/>
      </c>
      <c r="F447" s="306" t="str">
        <f>IF(D447="","",VLOOKUP(D447,'様式A-2'!$B$10:$E$438,4,0))</f>
        <v/>
      </c>
      <c r="G447" s="242"/>
      <c r="H447" s="242"/>
      <c r="I447" s="242"/>
      <c r="J447" s="242"/>
      <c r="K447" s="242">
        <f t="shared" si="370"/>
        <v>0</v>
      </c>
      <c r="L447" s="342"/>
      <c r="M447" s="342"/>
      <c r="N447" s="342"/>
      <c r="O447" s="342"/>
      <c r="P447" s="384"/>
      <c r="Q447" s="243">
        <f t="shared" si="380"/>
        <v>0</v>
      </c>
      <c r="R447" s="244">
        <f t="shared" si="371"/>
        <v>0</v>
      </c>
      <c r="S447" s="244" t="str">
        <f t="shared" si="372"/>
        <v/>
      </c>
      <c r="T447" s="242"/>
      <c r="U447" s="242" t="str">
        <f t="shared" si="373"/>
        <v/>
      </c>
      <c r="V447" s="242" t="str">
        <f t="shared" si="381"/>
        <v/>
      </c>
      <c r="W447" s="242"/>
      <c r="X447" s="242"/>
      <c r="Y447" s="242" t="str">
        <f t="shared" si="374"/>
        <v/>
      </c>
      <c r="Z447" s="242" t="str">
        <f t="shared" si="375"/>
        <v/>
      </c>
      <c r="AA447" s="242" t="str">
        <f t="shared" si="368"/>
        <v/>
      </c>
      <c r="AB447" s="242" t="str">
        <f t="shared" si="376"/>
        <v/>
      </c>
      <c r="AC447" s="242" t="str">
        <f t="shared" si="377"/>
        <v/>
      </c>
      <c r="AD447" s="242" t="str">
        <f t="shared" si="382"/>
        <v/>
      </c>
      <c r="AE447" s="242" t="str">
        <f t="shared" si="383"/>
        <v/>
      </c>
      <c r="AF447" s="242" t="str">
        <f t="shared" si="384"/>
        <v/>
      </c>
      <c r="AG447" s="242"/>
      <c r="AH447" s="243" t="str">
        <f t="shared" si="378"/>
        <v/>
      </c>
      <c r="AI447" s="243" t="str">
        <f t="shared" si="379"/>
        <v/>
      </c>
      <c r="BG447" s="246">
        <f t="shared" si="342"/>
        <v>0</v>
      </c>
      <c r="BH447" s="243">
        <f t="shared" si="343"/>
        <v>0</v>
      </c>
      <c r="BI447" s="243">
        <f t="shared" si="344"/>
        <v>0</v>
      </c>
      <c r="BJ447" s="243">
        <f t="shared" si="345"/>
        <v>0</v>
      </c>
      <c r="BK447" s="347">
        <f t="shared" si="346"/>
        <v>0</v>
      </c>
      <c r="BL447" s="247">
        <f t="shared" si="347"/>
        <v>0</v>
      </c>
      <c r="BM447" s="244">
        <f t="shared" si="348"/>
        <v>0</v>
      </c>
      <c r="BN447" s="244">
        <f t="shared" si="349"/>
        <v>0</v>
      </c>
      <c r="BO447" s="248">
        <f t="shared" si="350"/>
        <v>0</v>
      </c>
      <c r="BP447" s="249">
        <f t="shared" si="351"/>
        <v>0</v>
      </c>
      <c r="BQ447" s="244">
        <f t="shared" si="352"/>
        <v>0</v>
      </c>
      <c r="BR447" s="244">
        <f t="shared" si="353"/>
        <v>0</v>
      </c>
      <c r="BS447" s="250">
        <f t="shared" si="354"/>
        <v>0</v>
      </c>
      <c r="BT447" s="251" t="str">
        <f t="shared" si="355"/>
        <v/>
      </c>
      <c r="BU447" s="346">
        <f t="shared" si="356"/>
        <v>0</v>
      </c>
      <c r="BV447" s="346">
        <f t="shared" si="357"/>
        <v>0</v>
      </c>
      <c r="BW447" s="346">
        <f t="shared" si="358"/>
        <v>0</v>
      </c>
      <c r="BX447" s="348">
        <f t="shared" si="359"/>
        <v>0</v>
      </c>
      <c r="BY447" s="247">
        <f t="shared" si="360"/>
        <v>0</v>
      </c>
      <c r="BZ447" s="244">
        <f t="shared" si="361"/>
        <v>0</v>
      </c>
      <c r="CA447" s="244">
        <f t="shared" si="362"/>
        <v>0</v>
      </c>
      <c r="CB447" s="248">
        <f t="shared" si="363"/>
        <v>0</v>
      </c>
      <c r="CC447" s="247">
        <f t="shared" si="364"/>
        <v>0</v>
      </c>
      <c r="CD447" s="244">
        <f t="shared" si="365"/>
        <v>0</v>
      </c>
      <c r="CE447" s="244">
        <f t="shared" si="366"/>
        <v>0</v>
      </c>
      <c r="CF447" s="244">
        <f t="shared" si="367"/>
        <v>0</v>
      </c>
    </row>
    <row r="448" spans="1:84" ht="20.100000000000001" customHeight="1" x14ac:dyDescent="0.15">
      <c r="A448" s="238">
        <v>445</v>
      </c>
      <c r="B448" s="239">
        <v>445</v>
      </c>
      <c r="C448" s="240" t="str">
        <f t="shared" si="369"/>
        <v>S</v>
      </c>
      <c r="D448" s="241"/>
      <c r="E448" s="242" t="str">
        <f>IF(D448="","",COUNTIF($D$4:D448,D448))</f>
        <v/>
      </c>
      <c r="F448" s="306" t="str">
        <f>IF(D448="","",VLOOKUP(D448,'様式A-2'!$B$10:$E$438,4,0))</f>
        <v/>
      </c>
      <c r="G448" s="242"/>
      <c r="H448" s="242"/>
      <c r="I448" s="242"/>
      <c r="J448" s="242"/>
      <c r="K448" s="242">
        <f t="shared" si="370"/>
        <v>0</v>
      </c>
      <c r="L448" s="342"/>
      <c r="M448" s="342"/>
      <c r="N448" s="342"/>
      <c r="O448" s="342"/>
      <c r="P448" s="384"/>
      <c r="Q448" s="243">
        <f t="shared" si="380"/>
        <v>0</v>
      </c>
      <c r="R448" s="244">
        <f t="shared" si="371"/>
        <v>0</v>
      </c>
      <c r="S448" s="244" t="str">
        <f t="shared" si="372"/>
        <v/>
      </c>
      <c r="T448" s="242"/>
      <c r="U448" s="242" t="str">
        <f t="shared" si="373"/>
        <v/>
      </c>
      <c r="V448" s="242" t="str">
        <f t="shared" si="381"/>
        <v/>
      </c>
      <c r="W448" s="242"/>
      <c r="X448" s="242"/>
      <c r="Y448" s="242" t="str">
        <f t="shared" si="374"/>
        <v/>
      </c>
      <c r="Z448" s="242" t="str">
        <f t="shared" si="375"/>
        <v/>
      </c>
      <c r="AA448" s="242" t="str">
        <f t="shared" si="368"/>
        <v/>
      </c>
      <c r="AB448" s="242" t="str">
        <f t="shared" si="376"/>
        <v/>
      </c>
      <c r="AC448" s="242" t="str">
        <f t="shared" si="377"/>
        <v/>
      </c>
      <c r="AD448" s="242" t="str">
        <f t="shared" si="382"/>
        <v/>
      </c>
      <c r="AE448" s="242" t="str">
        <f t="shared" si="383"/>
        <v/>
      </c>
      <c r="AF448" s="242" t="str">
        <f t="shared" si="384"/>
        <v/>
      </c>
      <c r="AG448" s="242"/>
      <c r="AH448" s="243" t="str">
        <f t="shared" si="378"/>
        <v/>
      </c>
      <c r="AI448" s="243" t="str">
        <f t="shared" si="379"/>
        <v/>
      </c>
      <c r="BG448" s="246">
        <f t="shared" si="342"/>
        <v>0</v>
      </c>
      <c r="BH448" s="243">
        <f t="shared" si="343"/>
        <v>0</v>
      </c>
      <c r="BI448" s="243">
        <f t="shared" si="344"/>
        <v>0</v>
      </c>
      <c r="BJ448" s="243">
        <f t="shared" si="345"/>
        <v>0</v>
      </c>
      <c r="BK448" s="347">
        <f t="shared" si="346"/>
        <v>0</v>
      </c>
      <c r="BL448" s="247">
        <f t="shared" si="347"/>
        <v>0</v>
      </c>
      <c r="BM448" s="244">
        <f t="shared" si="348"/>
        <v>0</v>
      </c>
      <c r="BN448" s="244">
        <f t="shared" si="349"/>
        <v>0</v>
      </c>
      <c r="BO448" s="248">
        <f t="shared" si="350"/>
        <v>0</v>
      </c>
      <c r="BP448" s="249">
        <f t="shared" si="351"/>
        <v>0</v>
      </c>
      <c r="BQ448" s="244">
        <f t="shared" si="352"/>
        <v>0</v>
      </c>
      <c r="BR448" s="244">
        <f t="shared" si="353"/>
        <v>0</v>
      </c>
      <c r="BS448" s="250">
        <f t="shared" si="354"/>
        <v>0</v>
      </c>
      <c r="BT448" s="251" t="str">
        <f t="shared" si="355"/>
        <v/>
      </c>
      <c r="BU448" s="346">
        <f t="shared" si="356"/>
        <v>0</v>
      </c>
      <c r="BV448" s="346">
        <f t="shared" si="357"/>
        <v>0</v>
      </c>
      <c r="BW448" s="346">
        <f t="shared" si="358"/>
        <v>0</v>
      </c>
      <c r="BX448" s="348">
        <f t="shared" si="359"/>
        <v>0</v>
      </c>
      <c r="BY448" s="247">
        <f t="shared" si="360"/>
        <v>0</v>
      </c>
      <c r="BZ448" s="244">
        <f t="shared" si="361"/>
        <v>0</v>
      </c>
      <c r="CA448" s="244">
        <f t="shared" si="362"/>
        <v>0</v>
      </c>
      <c r="CB448" s="248">
        <f t="shared" si="363"/>
        <v>0</v>
      </c>
      <c r="CC448" s="247">
        <f t="shared" si="364"/>
        <v>0</v>
      </c>
      <c r="CD448" s="244">
        <f t="shared" si="365"/>
        <v>0</v>
      </c>
      <c r="CE448" s="244">
        <f t="shared" si="366"/>
        <v>0</v>
      </c>
      <c r="CF448" s="244">
        <f t="shared" si="367"/>
        <v>0</v>
      </c>
    </row>
    <row r="449" spans="1:84" ht="20.100000000000001" customHeight="1" x14ac:dyDescent="0.15">
      <c r="A449" s="238">
        <v>446</v>
      </c>
      <c r="B449" s="239">
        <v>446</v>
      </c>
      <c r="C449" s="240" t="str">
        <f t="shared" si="369"/>
        <v>S</v>
      </c>
      <c r="D449" s="241"/>
      <c r="E449" s="242" t="str">
        <f>IF(D449="","",COUNTIF($D$4:D449,D449))</f>
        <v/>
      </c>
      <c r="F449" s="306" t="str">
        <f>IF(D449="","",VLOOKUP(D449,'様式A-2'!$B$10:$E$438,4,0))</f>
        <v/>
      </c>
      <c r="G449" s="242"/>
      <c r="H449" s="242"/>
      <c r="I449" s="242"/>
      <c r="J449" s="242"/>
      <c r="K449" s="242">
        <f t="shared" si="370"/>
        <v>0</v>
      </c>
      <c r="L449" s="342"/>
      <c r="M449" s="342"/>
      <c r="N449" s="342"/>
      <c r="O449" s="342"/>
      <c r="P449" s="384"/>
      <c r="Q449" s="243">
        <f t="shared" si="380"/>
        <v>0</v>
      </c>
      <c r="R449" s="244">
        <f t="shared" si="371"/>
        <v>0</v>
      </c>
      <c r="S449" s="244" t="str">
        <f t="shared" si="372"/>
        <v/>
      </c>
      <c r="T449" s="242"/>
      <c r="U449" s="242" t="str">
        <f t="shared" si="373"/>
        <v/>
      </c>
      <c r="V449" s="242" t="str">
        <f t="shared" si="381"/>
        <v/>
      </c>
      <c r="W449" s="242"/>
      <c r="X449" s="242"/>
      <c r="Y449" s="242" t="str">
        <f t="shared" si="374"/>
        <v/>
      </c>
      <c r="Z449" s="242" t="str">
        <f t="shared" si="375"/>
        <v/>
      </c>
      <c r="AA449" s="242" t="str">
        <f t="shared" si="368"/>
        <v/>
      </c>
      <c r="AB449" s="242" t="str">
        <f t="shared" si="376"/>
        <v/>
      </c>
      <c r="AC449" s="242" t="str">
        <f t="shared" si="377"/>
        <v/>
      </c>
      <c r="AD449" s="242" t="str">
        <f t="shared" si="382"/>
        <v/>
      </c>
      <c r="AE449" s="242" t="str">
        <f t="shared" si="383"/>
        <v/>
      </c>
      <c r="AF449" s="242" t="str">
        <f t="shared" si="384"/>
        <v/>
      </c>
      <c r="AG449" s="242"/>
      <c r="AH449" s="243" t="str">
        <f t="shared" si="378"/>
        <v/>
      </c>
      <c r="AI449" s="243" t="str">
        <f t="shared" si="379"/>
        <v/>
      </c>
      <c r="BG449" s="246">
        <f t="shared" si="342"/>
        <v>0</v>
      </c>
      <c r="BH449" s="243">
        <f t="shared" si="343"/>
        <v>0</v>
      </c>
      <c r="BI449" s="243">
        <f t="shared" si="344"/>
        <v>0</v>
      </c>
      <c r="BJ449" s="243">
        <f t="shared" si="345"/>
        <v>0</v>
      </c>
      <c r="BK449" s="347">
        <f t="shared" si="346"/>
        <v>0</v>
      </c>
      <c r="BL449" s="247">
        <f t="shared" si="347"/>
        <v>0</v>
      </c>
      <c r="BM449" s="244">
        <f t="shared" si="348"/>
        <v>0</v>
      </c>
      <c r="BN449" s="244">
        <f t="shared" si="349"/>
        <v>0</v>
      </c>
      <c r="BO449" s="248">
        <f t="shared" si="350"/>
        <v>0</v>
      </c>
      <c r="BP449" s="249">
        <f t="shared" si="351"/>
        <v>0</v>
      </c>
      <c r="BQ449" s="244">
        <f t="shared" si="352"/>
        <v>0</v>
      </c>
      <c r="BR449" s="244">
        <f t="shared" si="353"/>
        <v>0</v>
      </c>
      <c r="BS449" s="250">
        <f t="shared" si="354"/>
        <v>0</v>
      </c>
      <c r="BT449" s="251" t="str">
        <f t="shared" si="355"/>
        <v/>
      </c>
      <c r="BU449" s="346">
        <f t="shared" si="356"/>
        <v>0</v>
      </c>
      <c r="BV449" s="346">
        <f t="shared" si="357"/>
        <v>0</v>
      </c>
      <c r="BW449" s="346">
        <f t="shared" si="358"/>
        <v>0</v>
      </c>
      <c r="BX449" s="348">
        <f t="shared" si="359"/>
        <v>0</v>
      </c>
      <c r="BY449" s="247">
        <f t="shared" si="360"/>
        <v>0</v>
      </c>
      <c r="BZ449" s="244">
        <f t="shared" si="361"/>
        <v>0</v>
      </c>
      <c r="CA449" s="244">
        <f t="shared" si="362"/>
        <v>0</v>
      </c>
      <c r="CB449" s="248">
        <f t="shared" si="363"/>
        <v>0</v>
      </c>
      <c r="CC449" s="247">
        <f t="shared" si="364"/>
        <v>0</v>
      </c>
      <c r="CD449" s="244">
        <f t="shared" si="365"/>
        <v>0</v>
      </c>
      <c r="CE449" s="244">
        <f t="shared" si="366"/>
        <v>0</v>
      </c>
      <c r="CF449" s="244">
        <f t="shared" si="367"/>
        <v>0</v>
      </c>
    </row>
    <row r="450" spans="1:84" ht="20.100000000000001" customHeight="1" x14ac:dyDescent="0.15">
      <c r="A450" s="238">
        <v>447</v>
      </c>
      <c r="B450" s="239">
        <v>447</v>
      </c>
      <c r="C450" s="240" t="str">
        <f t="shared" si="369"/>
        <v>S</v>
      </c>
      <c r="D450" s="241"/>
      <c r="E450" s="242" t="str">
        <f>IF(D450="","",COUNTIF($D$4:D450,D450))</f>
        <v/>
      </c>
      <c r="F450" s="306" t="str">
        <f>IF(D450="","",VLOOKUP(D450,'様式A-2'!$B$10:$E$438,4,0))</f>
        <v/>
      </c>
      <c r="G450" s="242"/>
      <c r="H450" s="242"/>
      <c r="I450" s="242"/>
      <c r="J450" s="242"/>
      <c r="K450" s="242">
        <f t="shared" si="370"/>
        <v>0</v>
      </c>
      <c r="L450" s="342"/>
      <c r="M450" s="342"/>
      <c r="N450" s="342"/>
      <c r="O450" s="342"/>
      <c r="P450" s="384"/>
      <c r="Q450" s="243">
        <f t="shared" si="380"/>
        <v>0</v>
      </c>
      <c r="R450" s="244">
        <f t="shared" si="371"/>
        <v>0</v>
      </c>
      <c r="S450" s="244" t="str">
        <f t="shared" si="372"/>
        <v/>
      </c>
      <c r="T450" s="242"/>
      <c r="U450" s="242" t="str">
        <f t="shared" si="373"/>
        <v/>
      </c>
      <c r="V450" s="242" t="str">
        <f t="shared" si="381"/>
        <v/>
      </c>
      <c r="W450" s="242"/>
      <c r="X450" s="242"/>
      <c r="Y450" s="242" t="str">
        <f t="shared" si="374"/>
        <v/>
      </c>
      <c r="Z450" s="242" t="str">
        <f t="shared" si="375"/>
        <v/>
      </c>
      <c r="AA450" s="242" t="str">
        <f t="shared" si="368"/>
        <v/>
      </c>
      <c r="AB450" s="242" t="str">
        <f t="shared" si="376"/>
        <v/>
      </c>
      <c r="AC450" s="242" t="str">
        <f t="shared" si="377"/>
        <v/>
      </c>
      <c r="AD450" s="242" t="str">
        <f t="shared" si="382"/>
        <v/>
      </c>
      <c r="AE450" s="242" t="str">
        <f t="shared" si="383"/>
        <v/>
      </c>
      <c r="AF450" s="242" t="str">
        <f t="shared" si="384"/>
        <v/>
      </c>
      <c r="AG450" s="242"/>
      <c r="AH450" s="243" t="str">
        <f t="shared" si="378"/>
        <v/>
      </c>
      <c r="AI450" s="243" t="str">
        <f t="shared" si="379"/>
        <v/>
      </c>
      <c r="BG450" s="246">
        <f t="shared" si="342"/>
        <v>0</v>
      </c>
      <c r="BH450" s="243">
        <f t="shared" si="343"/>
        <v>0</v>
      </c>
      <c r="BI450" s="243">
        <f t="shared" si="344"/>
        <v>0</v>
      </c>
      <c r="BJ450" s="243">
        <f t="shared" si="345"/>
        <v>0</v>
      </c>
      <c r="BK450" s="347">
        <f t="shared" si="346"/>
        <v>0</v>
      </c>
      <c r="BL450" s="247">
        <f t="shared" si="347"/>
        <v>0</v>
      </c>
      <c r="BM450" s="244">
        <f t="shared" si="348"/>
        <v>0</v>
      </c>
      <c r="BN450" s="244">
        <f t="shared" si="349"/>
        <v>0</v>
      </c>
      <c r="BO450" s="248">
        <f t="shared" si="350"/>
        <v>0</v>
      </c>
      <c r="BP450" s="249">
        <f t="shared" si="351"/>
        <v>0</v>
      </c>
      <c r="BQ450" s="244">
        <f t="shared" si="352"/>
        <v>0</v>
      </c>
      <c r="BR450" s="244">
        <f t="shared" si="353"/>
        <v>0</v>
      </c>
      <c r="BS450" s="250">
        <f t="shared" si="354"/>
        <v>0</v>
      </c>
      <c r="BT450" s="251" t="str">
        <f t="shared" si="355"/>
        <v/>
      </c>
      <c r="BU450" s="346">
        <f t="shared" si="356"/>
        <v>0</v>
      </c>
      <c r="BV450" s="346">
        <f t="shared" si="357"/>
        <v>0</v>
      </c>
      <c r="BW450" s="346">
        <f t="shared" si="358"/>
        <v>0</v>
      </c>
      <c r="BX450" s="348">
        <f t="shared" si="359"/>
        <v>0</v>
      </c>
      <c r="BY450" s="247">
        <f t="shared" si="360"/>
        <v>0</v>
      </c>
      <c r="BZ450" s="244">
        <f t="shared" si="361"/>
        <v>0</v>
      </c>
      <c r="CA450" s="244">
        <f t="shared" si="362"/>
        <v>0</v>
      </c>
      <c r="CB450" s="248">
        <f t="shared" si="363"/>
        <v>0</v>
      </c>
      <c r="CC450" s="247">
        <f t="shared" si="364"/>
        <v>0</v>
      </c>
      <c r="CD450" s="244">
        <f t="shared" si="365"/>
        <v>0</v>
      </c>
      <c r="CE450" s="244">
        <f t="shared" si="366"/>
        <v>0</v>
      </c>
      <c r="CF450" s="244">
        <f t="shared" si="367"/>
        <v>0</v>
      </c>
    </row>
    <row r="451" spans="1:84" ht="20.100000000000001" customHeight="1" x14ac:dyDescent="0.15">
      <c r="A451" s="238">
        <v>448</v>
      </c>
      <c r="B451" s="239">
        <v>448</v>
      </c>
      <c r="C451" s="240" t="str">
        <f t="shared" si="369"/>
        <v>S</v>
      </c>
      <c r="D451" s="241"/>
      <c r="E451" s="242" t="str">
        <f>IF(D451="","",COUNTIF($D$4:D451,D451))</f>
        <v/>
      </c>
      <c r="F451" s="306" t="str">
        <f>IF(D451="","",VLOOKUP(D451,'様式A-2'!$B$10:$E$438,4,0))</f>
        <v/>
      </c>
      <c r="G451" s="242"/>
      <c r="H451" s="242"/>
      <c r="I451" s="242"/>
      <c r="J451" s="242"/>
      <c r="K451" s="242">
        <f t="shared" si="370"/>
        <v>0</v>
      </c>
      <c r="L451" s="342"/>
      <c r="M451" s="342"/>
      <c r="N451" s="342"/>
      <c r="O451" s="342"/>
      <c r="P451" s="384"/>
      <c r="Q451" s="243">
        <f t="shared" si="380"/>
        <v>0</v>
      </c>
      <c r="R451" s="244">
        <f t="shared" si="371"/>
        <v>0</v>
      </c>
      <c r="S451" s="244" t="str">
        <f t="shared" si="372"/>
        <v/>
      </c>
      <c r="T451" s="242"/>
      <c r="U451" s="242" t="str">
        <f t="shared" si="373"/>
        <v/>
      </c>
      <c r="V451" s="242" t="str">
        <f t="shared" si="381"/>
        <v/>
      </c>
      <c r="W451" s="242"/>
      <c r="X451" s="242"/>
      <c r="Y451" s="242" t="str">
        <f t="shared" si="374"/>
        <v/>
      </c>
      <c r="Z451" s="242" t="str">
        <f t="shared" si="375"/>
        <v/>
      </c>
      <c r="AA451" s="242" t="str">
        <f t="shared" si="368"/>
        <v/>
      </c>
      <c r="AB451" s="242" t="str">
        <f t="shared" si="376"/>
        <v/>
      </c>
      <c r="AC451" s="242" t="str">
        <f t="shared" si="377"/>
        <v/>
      </c>
      <c r="AD451" s="242" t="str">
        <f t="shared" si="382"/>
        <v/>
      </c>
      <c r="AE451" s="242" t="str">
        <f t="shared" si="383"/>
        <v/>
      </c>
      <c r="AF451" s="242" t="str">
        <f t="shared" si="384"/>
        <v/>
      </c>
      <c r="AG451" s="242"/>
      <c r="AH451" s="243" t="str">
        <f t="shared" si="378"/>
        <v/>
      </c>
      <c r="AI451" s="243" t="str">
        <f t="shared" si="379"/>
        <v/>
      </c>
      <c r="BG451" s="246">
        <f t="shared" si="342"/>
        <v>0</v>
      </c>
      <c r="BH451" s="243">
        <f t="shared" si="343"/>
        <v>0</v>
      </c>
      <c r="BI451" s="243">
        <f t="shared" si="344"/>
        <v>0</v>
      </c>
      <c r="BJ451" s="243">
        <f t="shared" si="345"/>
        <v>0</v>
      </c>
      <c r="BK451" s="347">
        <f t="shared" si="346"/>
        <v>0</v>
      </c>
      <c r="BL451" s="247">
        <f t="shared" si="347"/>
        <v>0</v>
      </c>
      <c r="BM451" s="244">
        <f t="shared" si="348"/>
        <v>0</v>
      </c>
      <c r="BN451" s="244">
        <f t="shared" si="349"/>
        <v>0</v>
      </c>
      <c r="BO451" s="248">
        <f t="shared" si="350"/>
        <v>0</v>
      </c>
      <c r="BP451" s="249">
        <f t="shared" si="351"/>
        <v>0</v>
      </c>
      <c r="BQ451" s="244">
        <f t="shared" si="352"/>
        <v>0</v>
      </c>
      <c r="BR451" s="244">
        <f t="shared" si="353"/>
        <v>0</v>
      </c>
      <c r="BS451" s="250">
        <f t="shared" si="354"/>
        <v>0</v>
      </c>
      <c r="BT451" s="251" t="str">
        <f t="shared" si="355"/>
        <v/>
      </c>
      <c r="BU451" s="346">
        <f t="shared" si="356"/>
        <v>0</v>
      </c>
      <c r="BV451" s="346">
        <f t="shared" si="357"/>
        <v>0</v>
      </c>
      <c r="BW451" s="346">
        <f t="shared" si="358"/>
        <v>0</v>
      </c>
      <c r="BX451" s="348">
        <f t="shared" si="359"/>
        <v>0</v>
      </c>
      <c r="BY451" s="247">
        <f t="shared" si="360"/>
        <v>0</v>
      </c>
      <c r="BZ451" s="244">
        <f t="shared" si="361"/>
        <v>0</v>
      </c>
      <c r="CA451" s="244">
        <f t="shared" si="362"/>
        <v>0</v>
      </c>
      <c r="CB451" s="248">
        <f t="shared" si="363"/>
        <v>0</v>
      </c>
      <c r="CC451" s="247">
        <f t="shared" si="364"/>
        <v>0</v>
      </c>
      <c r="CD451" s="244">
        <f t="shared" si="365"/>
        <v>0</v>
      </c>
      <c r="CE451" s="244">
        <f t="shared" si="366"/>
        <v>0</v>
      </c>
      <c r="CF451" s="244">
        <f t="shared" si="367"/>
        <v>0</v>
      </c>
    </row>
    <row r="452" spans="1:84" ht="20.100000000000001" customHeight="1" x14ac:dyDescent="0.15">
      <c r="A452" s="238">
        <v>449</v>
      </c>
      <c r="B452" s="239">
        <v>449</v>
      </c>
      <c r="C452" s="240" t="str">
        <f t="shared" si="369"/>
        <v>S</v>
      </c>
      <c r="D452" s="241"/>
      <c r="E452" s="242" t="str">
        <f>IF(D452="","",COUNTIF($D$4:D452,D452))</f>
        <v/>
      </c>
      <c r="F452" s="306" t="str">
        <f>IF(D452="","",VLOOKUP(D452,'様式A-2'!$B$10:$E$438,4,0))</f>
        <v/>
      </c>
      <c r="G452" s="242"/>
      <c r="H452" s="242"/>
      <c r="I452" s="242"/>
      <c r="J452" s="242"/>
      <c r="K452" s="242">
        <f t="shared" si="370"/>
        <v>0</v>
      </c>
      <c r="L452" s="342"/>
      <c r="M452" s="342"/>
      <c r="N452" s="342"/>
      <c r="O452" s="342"/>
      <c r="P452" s="384"/>
      <c r="Q452" s="243">
        <f t="shared" si="380"/>
        <v>0</v>
      </c>
      <c r="R452" s="244">
        <f t="shared" si="371"/>
        <v>0</v>
      </c>
      <c r="S452" s="244" t="str">
        <f t="shared" si="372"/>
        <v/>
      </c>
      <c r="T452" s="242"/>
      <c r="U452" s="242" t="str">
        <f t="shared" si="373"/>
        <v/>
      </c>
      <c r="V452" s="242" t="str">
        <f t="shared" si="381"/>
        <v/>
      </c>
      <c r="W452" s="242"/>
      <c r="X452" s="242"/>
      <c r="Y452" s="242" t="str">
        <f t="shared" si="374"/>
        <v/>
      </c>
      <c r="Z452" s="242" t="str">
        <f t="shared" si="375"/>
        <v/>
      </c>
      <c r="AA452" s="242" t="str">
        <f t="shared" si="368"/>
        <v/>
      </c>
      <c r="AB452" s="242" t="str">
        <f t="shared" si="376"/>
        <v/>
      </c>
      <c r="AC452" s="242" t="str">
        <f t="shared" si="377"/>
        <v/>
      </c>
      <c r="AD452" s="242" t="str">
        <f t="shared" si="382"/>
        <v/>
      </c>
      <c r="AE452" s="242" t="str">
        <f t="shared" si="383"/>
        <v/>
      </c>
      <c r="AF452" s="242" t="str">
        <f t="shared" si="384"/>
        <v/>
      </c>
      <c r="AG452" s="242"/>
      <c r="AH452" s="243" t="str">
        <f t="shared" si="378"/>
        <v/>
      </c>
      <c r="AI452" s="243" t="str">
        <f t="shared" si="379"/>
        <v/>
      </c>
      <c r="BG452" s="246">
        <f t="shared" si="342"/>
        <v>0</v>
      </c>
      <c r="BH452" s="243">
        <f t="shared" si="343"/>
        <v>0</v>
      </c>
      <c r="BI452" s="243">
        <f t="shared" si="344"/>
        <v>0</v>
      </c>
      <c r="BJ452" s="243">
        <f t="shared" si="345"/>
        <v>0</v>
      </c>
      <c r="BK452" s="347">
        <f t="shared" si="346"/>
        <v>0</v>
      </c>
      <c r="BL452" s="247">
        <f t="shared" si="347"/>
        <v>0</v>
      </c>
      <c r="BM452" s="244">
        <f t="shared" si="348"/>
        <v>0</v>
      </c>
      <c r="BN452" s="244">
        <f t="shared" si="349"/>
        <v>0</v>
      </c>
      <c r="BO452" s="248">
        <f t="shared" si="350"/>
        <v>0</v>
      </c>
      <c r="BP452" s="249">
        <f t="shared" si="351"/>
        <v>0</v>
      </c>
      <c r="BQ452" s="244">
        <f t="shared" si="352"/>
        <v>0</v>
      </c>
      <c r="BR452" s="244">
        <f t="shared" si="353"/>
        <v>0</v>
      </c>
      <c r="BS452" s="250">
        <f t="shared" si="354"/>
        <v>0</v>
      </c>
      <c r="BT452" s="251" t="str">
        <f t="shared" si="355"/>
        <v/>
      </c>
      <c r="BU452" s="346">
        <f t="shared" si="356"/>
        <v>0</v>
      </c>
      <c r="BV452" s="346">
        <f t="shared" si="357"/>
        <v>0</v>
      </c>
      <c r="BW452" s="346">
        <f t="shared" si="358"/>
        <v>0</v>
      </c>
      <c r="BX452" s="348">
        <f t="shared" si="359"/>
        <v>0</v>
      </c>
      <c r="BY452" s="247">
        <f t="shared" si="360"/>
        <v>0</v>
      </c>
      <c r="BZ452" s="244">
        <f t="shared" si="361"/>
        <v>0</v>
      </c>
      <c r="CA452" s="244">
        <f t="shared" si="362"/>
        <v>0</v>
      </c>
      <c r="CB452" s="248">
        <f t="shared" si="363"/>
        <v>0</v>
      </c>
      <c r="CC452" s="247">
        <f t="shared" si="364"/>
        <v>0</v>
      </c>
      <c r="CD452" s="244">
        <f t="shared" si="365"/>
        <v>0</v>
      </c>
      <c r="CE452" s="244">
        <f t="shared" si="366"/>
        <v>0</v>
      </c>
      <c r="CF452" s="244">
        <f t="shared" si="367"/>
        <v>0</v>
      </c>
    </row>
    <row r="453" spans="1:84" ht="20.100000000000001" customHeight="1" x14ac:dyDescent="0.15">
      <c r="A453" s="238">
        <v>450</v>
      </c>
      <c r="B453" s="239">
        <v>450</v>
      </c>
      <c r="C453" s="240" t="str">
        <f t="shared" si="369"/>
        <v>S</v>
      </c>
      <c r="D453" s="241"/>
      <c r="E453" s="242" t="str">
        <f>IF(D453="","",COUNTIF($D$4:D453,D453))</f>
        <v/>
      </c>
      <c r="F453" s="306" t="str">
        <f>IF(D453="","",VLOOKUP(D453,'様式A-2'!$B$10:$E$438,4,0))</f>
        <v/>
      </c>
      <c r="G453" s="242"/>
      <c r="H453" s="242"/>
      <c r="I453" s="242"/>
      <c r="J453" s="242"/>
      <c r="K453" s="242">
        <f t="shared" si="370"/>
        <v>0</v>
      </c>
      <c r="L453" s="342"/>
      <c r="M453" s="342"/>
      <c r="N453" s="342"/>
      <c r="O453" s="342"/>
      <c r="P453" s="384"/>
      <c r="Q453" s="243">
        <f t="shared" si="380"/>
        <v>0</v>
      </c>
      <c r="R453" s="244">
        <f t="shared" si="371"/>
        <v>0</v>
      </c>
      <c r="S453" s="244" t="str">
        <f t="shared" si="372"/>
        <v/>
      </c>
      <c r="T453" s="242"/>
      <c r="U453" s="242" t="str">
        <f t="shared" si="373"/>
        <v/>
      </c>
      <c r="V453" s="242" t="str">
        <f t="shared" si="381"/>
        <v/>
      </c>
      <c r="W453" s="242"/>
      <c r="X453" s="242"/>
      <c r="Y453" s="242" t="str">
        <f t="shared" si="374"/>
        <v/>
      </c>
      <c r="Z453" s="242" t="str">
        <f t="shared" si="375"/>
        <v/>
      </c>
      <c r="AA453" s="242" t="str">
        <f t="shared" si="368"/>
        <v/>
      </c>
      <c r="AB453" s="242" t="str">
        <f t="shared" si="376"/>
        <v/>
      </c>
      <c r="AC453" s="242" t="str">
        <f t="shared" si="377"/>
        <v/>
      </c>
      <c r="AD453" s="242" t="str">
        <f t="shared" si="382"/>
        <v/>
      </c>
      <c r="AE453" s="242" t="str">
        <f t="shared" si="383"/>
        <v/>
      </c>
      <c r="AF453" s="242" t="str">
        <f t="shared" si="384"/>
        <v/>
      </c>
      <c r="AG453" s="242"/>
      <c r="AH453" s="243" t="str">
        <f t="shared" si="378"/>
        <v/>
      </c>
      <c r="AI453" s="243" t="str">
        <f t="shared" si="379"/>
        <v/>
      </c>
      <c r="BG453" s="246">
        <f t="shared" ref="BG453:BG516" si="385">$D453</f>
        <v>0</v>
      </c>
      <c r="BH453" s="243">
        <f t="shared" ref="BH453:BH516" si="386">IF(AND(I453="外力",X453="Ⅳ"),"〇",0)</f>
        <v>0</v>
      </c>
      <c r="BI453" s="243">
        <f t="shared" ref="BI453:BI516" si="387">IF(AND(I453="外力",X453="Ⅲ"),"〇",0)</f>
        <v>0</v>
      </c>
      <c r="BJ453" s="243">
        <f t="shared" ref="BJ453:BJ516" si="388">IF(AND(I453="外力",X453="Ⅱa"),"〇",0)</f>
        <v>0</v>
      </c>
      <c r="BK453" s="347">
        <f t="shared" ref="BK453:BK516" si="389">IF(AND(I453="外力",X453="Ⅱb"),"〇",0)</f>
        <v>0</v>
      </c>
      <c r="BL453" s="247">
        <f t="shared" ref="BL453:BL516" si="390">IF(AND(I453="材質劣化",X453="Ⅳ"),R453,0)</f>
        <v>0</v>
      </c>
      <c r="BM453" s="244">
        <f t="shared" ref="BM453:BM516" si="391">IF(AND(I453="材質劣化",X453="Ⅲ"),R453,0)</f>
        <v>0</v>
      </c>
      <c r="BN453" s="244">
        <f t="shared" ref="BN453:BN516" si="392">IF(AND(I453="材質劣化",X453="Ⅱa"),R453,0)</f>
        <v>0</v>
      </c>
      <c r="BO453" s="248">
        <f t="shared" ref="BO453:BO516" si="393">IF(AND(I453="材質劣化",X453="Ⅱb"),R453,0)</f>
        <v>0</v>
      </c>
      <c r="BP453" s="249">
        <f t="shared" ref="BP453:BP516" si="394">IF(AND(I453="漏水",X453="Ⅳ"),R453,0)</f>
        <v>0</v>
      </c>
      <c r="BQ453" s="244">
        <f t="shared" ref="BQ453:BQ516" si="395">IF(AND(I453="漏水",X453="Ⅲ"),R453,0)</f>
        <v>0</v>
      </c>
      <c r="BR453" s="244">
        <f t="shared" ref="BR453:BR516" si="396">IF(AND(I453="漏水",X453="Ⅱa"),R453,0)</f>
        <v>0</v>
      </c>
      <c r="BS453" s="250">
        <f t="shared" ref="BS453:BS516" si="397">IF(AND(I453="漏水",X453="Ⅱb"),R453,0)</f>
        <v>0</v>
      </c>
      <c r="BT453" s="251" t="str">
        <f t="shared" ref="BT453:BT516" si="398">IF(BG453=BG454,"",BG453)</f>
        <v/>
      </c>
      <c r="BU453" s="346">
        <f t="shared" ref="BU453:BU516" si="399">COUNTIFS($BG$4:$BG$3000,BT453,$BH$4:$BH$3000,"〇")</f>
        <v>0</v>
      </c>
      <c r="BV453" s="346">
        <f t="shared" ref="BV453:BV516" si="400">COUNTIFS($BG$4:$BG$3000,BT453,$BI$4:$BI$3000,"〇")</f>
        <v>0</v>
      </c>
      <c r="BW453" s="346">
        <f t="shared" ref="BW453:BW516" si="401">COUNTIFS($BG$4:$BG$3000,BT453,$BJ$4:$BJ$3000,"〇")</f>
        <v>0</v>
      </c>
      <c r="BX453" s="348">
        <f t="shared" ref="BX453:BX516" si="402">COUNTIFS($BG$4:$BG$3000,BT453,$BK$4:$BK$3000,"〇")</f>
        <v>0</v>
      </c>
      <c r="BY453" s="247">
        <f t="shared" ref="BY453:BY516" si="403">BL453</f>
        <v>0</v>
      </c>
      <c r="BZ453" s="244">
        <f t="shared" ref="BZ453:BZ516" si="404">BM453</f>
        <v>0</v>
      </c>
      <c r="CA453" s="244">
        <f t="shared" ref="CA453:CA516" si="405">BN453</f>
        <v>0</v>
      </c>
      <c r="CB453" s="248">
        <f t="shared" ref="CB453:CB516" si="406">BO453</f>
        <v>0</v>
      </c>
      <c r="CC453" s="247">
        <f t="shared" ref="CC453:CC516" si="407">BP453</f>
        <v>0</v>
      </c>
      <c r="CD453" s="244">
        <f t="shared" ref="CD453:CD516" si="408">BQ453</f>
        <v>0</v>
      </c>
      <c r="CE453" s="244">
        <f t="shared" ref="CE453:CE516" si="409">BR453</f>
        <v>0</v>
      </c>
      <c r="CF453" s="244">
        <f t="shared" ref="CF453:CF516" si="410">BS453</f>
        <v>0</v>
      </c>
    </row>
    <row r="454" spans="1:84" ht="20.100000000000001" customHeight="1" x14ac:dyDescent="0.15">
      <c r="A454" s="238">
        <v>451</v>
      </c>
      <c r="B454" s="239">
        <v>451</v>
      </c>
      <c r="C454" s="240" t="str">
        <f t="shared" si="369"/>
        <v>S</v>
      </c>
      <c r="D454" s="241"/>
      <c r="E454" s="242" t="str">
        <f>IF(D454="","",COUNTIF($D$4:D454,D454))</f>
        <v/>
      </c>
      <c r="F454" s="306" t="str">
        <f>IF(D454="","",VLOOKUP(D454,'様式A-2'!$B$10:$E$438,4,0))</f>
        <v/>
      </c>
      <c r="G454" s="242"/>
      <c r="H454" s="242"/>
      <c r="I454" s="242"/>
      <c r="J454" s="242"/>
      <c r="K454" s="242">
        <f t="shared" si="370"/>
        <v>0</v>
      </c>
      <c r="L454" s="342"/>
      <c r="M454" s="342"/>
      <c r="N454" s="342"/>
      <c r="O454" s="342"/>
      <c r="P454" s="384"/>
      <c r="Q454" s="243">
        <f t="shared" si="380"/>
        <v>0</v>
      </c>
      <c r="R454" s="244">
        <f t="shared" si="371"/>
        <v>0</v>
      </c>
      <c r="S454" s="244" t="str">
        <f t="shared" si="372"/>
        <v/>
      </c>
      <c r="T454" s="242"/>
      <c r="U454" s="242" t="str">
        <f t="shared" si="373"/>
        <v/>
      </c>
      <c r="V454" s="242" t="str">
        <f t="shared" si="381"/>
        <v/>
      </c>
      <c r="W454" s="242"/>
      <c r="X454" s="242"/>
      <c r="Y454" s="242" t="str">
        <f t="shared" si="374"/>
        <v/>
      </c>
      <c r="Z454" s="242" t="str">
        <f t="shared" si="375"/>
        <v/>
      </c>
      <c r="AA454" s="242" t="str">
        <f t="shared" si="368"/>
        <v/>
      </c>
      <c r="AB454" s="242" t="str">
        <f t="shared" si="376"/>
        <v/>
      </c>
      <c r="AC454" s="242" t="str">
        <f t="shared" si="377"/>
        <v/>
      </c>
      <c r="AD454" s="242" t="str">
        <f t="shared" si="382"/>
        <v/>
      </c>
      <c r="AE454" s="242" t="str">
        <f t="shared" si="383"/>
        <v/>
      </c>
      <c r="AF454" s="242" t="str">
        <f t="shared" si="384"/>
        <v/>
      </c>
      <c r="AG454" s="242"/>
      <c r="AH454" s="243" t="str">
        <f t="shared" si="378"/>
        <v/>
      </c>
      <c r="AI454" s="243" t="str">
        <f t="shared" si="379"/>
        <v/>
      </c>
      <c r="BG454" s="246">
        <f t="shared" si="385"/>
        <v>0</v>
      </c>
      <c r="BH454" s="243">
        <f t="shared" si="386"/>
        <v>0</v>
      </c>
      <c r="BI454" s="243">
        <f t="shared" si="387"/>
        <v>0</v>
      </c>
      <c r="BJ454" s="243">
        <f t="shared" si="388"/>
        <v>0</v>
      </c>
      <c r="BK454" s="347">
        <f t="shared" si="389"/>
        <v>0</v>
      </c>
      <c r="BL454" s="247">
        <f t="shared" si="390"/>
        <v>0</v>
      </c>
      <c r="BM454" s="244">
        <f t="shared" si="391"/>
        <v>0</v>
      </c>
      <c r="BN454" s="244">
        <f t="shared" si="392"/>
        <v>0</v>
      </c>
      <c r="BO454" s="248">
        <f t="shared" si="393"/>
        <v>0</v>
      </c>
      <c r="BP454" s="249">
        <f t="shared" si="394"/>
        <v>0</v>
      </c>
      <c r="BQ454" s="244">
        <f t="shared" si="395"/>
        <v>0</v>
      </c>
      <c r="BR454" s="244">
        <f t="shared" si="396"/>
        <v>0</v>
      </c>
      <c r="BS454" s="250">
        <f t="shared" si="397"/>
        <v>0</v>
      </c>
      <c r="BT454" s="251" t="str">
        <f t="shared" si="398"/>
        <v/>
      </c>
      <c r="BU454" s="346">
        <f t="shared" si="399"/>
        <v>0</v>
      </c>
      <c r="BV454" s="346">
        <f t="shared" si="400"/>
        <v>0</v>
      </c>
      <c r="BW454" s="346">
        <f t="shared" si="401"/>
        <v>0</v>
      </c>
      <c r="BX454" s="348">
        <f t="shared" si="402"/>
        <v>0</v>
      </c>
      <c r="BY454" s="247">
        <f t="shared" si="403"/>
        <v>0</v>
      </c>
      <c r="BZ454" s="244">
        <f t="shared" si="404"/>
        <v>0</v>
      </c>
      <c r="CA454" s="244">
        <f t="shared" si="405"/>
        <v>0</v>
      </c>
      <c r="CB454" s="248">
        <f t="shared" si="406"/>
        <v>0</v>
      </c>
      <c r="CC454" s="247">
        <f t="shared" si="407"/>
        <v>0</v>
      </c>
      <c r="CD454" s="244">
        <f t="shared" si="408"/>
        <v>0</v>
      </c>
      <c r="CE454" s="244">
        <f t="shared" si="409"/>
        <v>0</v>
      </c>
      <c r="CF454" s="244">
        <f t="shared" si="410"/>
        <v>0</v>
      </c>
    </row>
    <row r="455" spans="1:84" ht="20.100000000000001" customHeight="1" x14ac:dyDescent="0.15">
      <c r="A455" s="238">
        <v>452</v>
      </c>
      <c r="B455" s="239">
        <v>452</v>
      </c>
      <c r="C455" s="240" t="str">
        <f t="shared" si="369"/>
        <v>S</v>
      </c>
      <c r="D455" s="241"/>
      <c r="E455" s="242" t="str">
        <f>IF(D455="","",COUNTIF($D$4:D455,D455))</f>
        <v/>
      </c>
      <c r="F455" s="306" t="str">
        <f>IF(D455="","",VLOOKUP(D455,'様式A-2'!$B$10:$E$438,4,0))</f>
        <v/>
      </c>
      <c r="G455" s="242"/>
      <c r="H455" s="242"/>
      <c r="I455" s="242"/>
      <c r="J455" s="242"/>
      <c r="K455" s="242">
        <f t="shared" si="370"/>
        <v>0</v>
      </c>
      <c r="L455" s="342"/>
      <c r="M455" s="342"/>
      <c r="N455" s="342"/>
      <c r="O455" s="342"/>
      <c r="P455" s="384"/>
      <c r="Q455" s="243">
        <f t="shared" si="380"/>
        <v>0</v>
      </c>
      <c r="R455" s="244">
        <f t="shared" si="371"/>
        <v>0</v>
      </c>
      <c r="S455" s="244" t="str">
        <f t="shared" si="372"/>
        <v/>
      </c>
      <c r="T455" s="242"/>
      <c r="U455" s="242" t="str">
        <f t="shared" si="373"/>
        <v/>
      </c>
      <c r="V455" s="242" t="str">
        <f t="shared" si="381"/>
        <v/>
      </c>
      <c r="W455" s="242"/>
      <c r="X455" s="242"/>
      <c r="Y455" s="242" t="str">
        <f t="shared" si="374"/>
        <v/>
      </c>
      <c r="Z455" s="242" t="str">
        <f t="shared" si="375"/>
        <v/>
      </c>
      <c r="AA455" s="242" t="str">
        <f t="shared" si="368"/>
        <v/>
      </c>
      <c r="AB455" s="242" t="str">
        <f t="shared" si="376"/>
        <v/>
      </c>
      <c r="AC455" s="242" t="str">
        <f t="shared" si="377"/>
        <v/>
      </c>
      <c r="AD455" s="242" t="str">
        <f t="shared" si="382"/>
        <v/>
      </c>
      <c r="AE455" s="242" t="str">
        <f t="shared" si="383"/>
        <v/>
      </c>
      <c r="AF455" s="242" t="str">
        <f t="shared" si="384"/>
        <v/>
      </c>
      <c r="AG455" s="242"/>
      <c r="AH455" s="243" t="str">
        <f t="shared" si="378"/>
        <v/>
      </c>
      <c r="AI455" s="243" t="str">
        <f t="shared" si="379"/>
        <v/>
      </c>
      <c r="BG455" s="246">
        <f t="shared" si="385"/>
        <v>0</v>
      </c>
      <c r="BH455" s="243">
        <f t="shared" si="386"/>
        <v>0</v>
      </c>
      <c r="BI455" s="243">
        <f t="shared" si="387"/>
        <v>0</v>
      </c>
      <c r="BJ455" s="243">
        <f t="shared" si="388"/>
        <v>0</v>
      </c>
      <c r="BK455" s="347">
        <f t="shared" si="389"/>
        <v>0</v>
      </c>
      <c r="BL455" s="247">
        <f t="shared" si="390"/>
        <v>0</v>
      </c>
      <c r="BM455" s="244">
        <f t="shared" si="391"/>
        <v>0</v>
      </c>
      <c r="BN455" s="244">
        <f t="shared" si="392"/>
        <v>0</v>
      </c>
      <c r="BO455" s="248">
        <f t="shared" si="393"/>
        <v>0</v>
      </c>
      <c r="BP455" s="249">
        <f t="shared" si="394"/>
        <v>0</v>
      </c>
      <c r="BQ455" s="244">
        <f t="shared" si="395"/>
        <v>0</v>
      </c>
      <c r="BR455" s="244">
        <f t="shared" si="396"/>
        <v>0</v>
      </c>
      <c r="BS455" s="250">
        <f t="shared" si="397"/>
        <v>0</v>
      </c>
      <c r="BT455" s="251" t="str">
        <f t="shared" si="398"/>
        <v/>
      </c>
      <c r="BU455" s="346">
        <f t="shared" si="399"/>
        <v>0</v>
      </c>
      <c r="BV455" s="346">
        <f t="shared" si="400"/>
        <v>0</v>
      </c>
      <c r="BW455" s="346">
        <f t="shared" si="401"/>
        <v>0</v>
      </c>
      <c r="BX455" s="348">
        <f t="shared" si="402"/>
        <v>0</v>
      </c>
      <c r="BY455" s="247">
        <f t="shared" si="403"/>
        <v>0</v>
      </c>
      <c r="BZ455" s="244">
        <f t="shared" si="404"/>
        <v>0</v>
      </c>
      <c r="CA455" s="244">
        <f t="shared" si="405"/>
        <v>0</v>
      </c>
      <c r="CB455" s="248">
        <f t="shared" si="406"/>
        <v>0</v>
      </c>
      <c r="CC455" s="247">
        <f t="shared" si="407"/>
        <v>0</v>
      </c>
      <c r="CD455" s="244">
        <f t="shared" si="408"/>
        <v>0</v>
      </c>
      <c r="CE455" s="244">
        <f t="shared" si="409"/>
        <v>0</v>
      </c>
      <c r="CF455" s="244">
        <f t="shared" si="410"/>
        <v>0</v>
      </c>
    </row>
    <row r="456" spans="1:84" ht="20.100000000000001" customHeight="1" x14ac:dyDescent="0.15">
      <c r="A456" s="238">
        <v>453</v>
      </c>
      <c r="B456" s="239">
        <v>453</v>
      </c>
      <c r="C456" s="240" t="str">
        <f t="shared" si="369"/>
        <v>S</v>
      </c>
      <c r="D456" s="241"/>
      <c r="E456" s="242" t="str">
        <f>IF(D456="","",COUNTIF($D$4:D456,D456))</f>
        <v/>
      </c>
      <c r="F456" s="306" t="str">
        <f>IF(D456="","",VLOOKUP(D456,'様式A-2'!$B$10:$E$438,4,0))</f>
        <v/>
      </c>
      <c r="G456" s="242"/>
      <c r="H456" s="242"/>
      <c r="I456" s="242"/>
      <c r="J456" s="242"/>
      <c r="K456" s="242">
        <f t="shared" si="370"/>
        <v>0</v>
      </c>
      <c r="L456" s="342"/>
      <c r="M456" s="342"/>
      <c r="N456" s="342"/>
      <c r="O456" s="342"/>
      <c r="P456" s="384"/>
      <c r="Q456" s="243">
        <f t="shared" si="380"/>
        <v>0</v>
      </c>
      <c r="R456" s="244">
        <f t="shared" si="371"/>
        <v>0</v>
      </c>
      <c r="S456" s="244" t="str">
        <f t="shared" si="372"/>
        <v/>
      </c>
      <c r="T456" s="242"/>
      <c r="U456" s="242" t="str">
        <f t="shared" si="373"/>
        <v/>
      </c>
      <c r="V456" s="242" t="str">
        <f t="shared" si="381"/>
        <v/>
      </c>
      <c r="W456" s="242"/>
      <c r="X456" s="242"/>
      <c r="Y456" s="242" t="str">
        <f t="shared" si="374"/>
        <v/>
      </c>
      <c r="Z456" s="242" t="str">
        <f t="shared" si="375"/>
        <v/>
      </c>
      <c r="AA456" s="242" t="str">
        <f t="shared" si="368"/>
        <v/>
      </c>
      <c r="AB456" s="242" t="str">
        <f t="shared" si="376"/>
        <v/>
      </c>
      <c r="AC456" s="242" t="str">
        <f t="shared" si="377"/>
        <v/>
      </c>
      <c r="AD456" s="242" t="str">
        <f t="shared" si="382"/>
        <v/>
      </c>
      <c r="AE456" s="242" t="str">
        <f t="shared" si="383"/>
        <v/>
      </c>
      <c r="AF456" s="242" t="str">
        <f t="shared" si="384"/>
        <v/>
      </c>
      <c r="AG456" s="242"/>
      <c r="AH456" s="243" t="str">
        <f t="shared" si="378"/>
        <v/>
      </c>
      <c r="AI456" s="243" t="str">
        <f t="shared" si="379"/>
        <v/>
      </c>
      <c r="BG456" s="246">
        <f t="shared" si="385"/>
        <v>0</v>
      </c>
      <c r="BH456" s="243">
        <f t="shared" si="386"/>
        <v>0</v>
      </c>
      <c r="BI456" s="243">
        <f t="shared" si="387"/>
        <v>0</v>
      </c>
      <c r="BJ456" s="243">
        <f t="shared" si="388"/>
        <v>0</v>
      </c>
      <c r="BK456" s="347">
        <f t="shared" si="389"/>
        <v>0</v>
      </c>
      <c r="BL456" s="247">
        <f t="shared" si="390"/>
        <v>0</v>
      </c>
      <c r="BM456" s="244">
        <f t="shared" si="391"/>
        <v>0</v>
      </c>
      <c r="BN456" s="244">
        <f t="shared" si="392"/>
        <v>0</v>
      </c>
      <c r="BO456" s="248">
        <f t="shared" si="393"/>
        <v>0</v>
      </c>
      <c r="BP456" s="249">
        <f t="shared" si="394"/>
        <v>0</v>
      </c>
      <c r="BQ456" s="244">
        <f t="shared" si="395"/>
        <v>0</v>
      </c>
      <c r="BR456" s="244">
        <f t="shared" si="396"/>
        <v>0</v>
      </c>
      <c r="BS456" s="250">
        <f t="shared" si="397"/>
        <v>0</v>
      </c>
      <c r="BT456" s="251" t="str">
        <f t="shared" si="398"/>
        <v/>
      </c>
      <c r="BU456" s="346">
        <f t="shared" si="399"/>
        <v>0</v>
      </c>
      <c r="BV456" s="346">
        <f t="shared" si="400"/>
        <v>0</v>
      </c>
      <c r="BW456" s="346">
        <f t="shared" si="401"/>
        <v>0</v>
      </c>
      <c r="BX456" s="348">
        <f t="shared" si="402"/>
        <v>0</v>
      </c>
      <c r="BY456" s="247">
        <f t="shared" si="403"/>
        <v>0</v>
      </c>
      <c r="BZ456" s="244">
        <f t="shared" si="404"/>
        <v>0</v>
      </c>
      <c r="CA456" s="244">
        <f t="shared" si="405"/>
        <v>0</v>
      </c>
      <c r="CB456" s="248">
        <f t="shared" si="406"/>
        <v>0</v>
      </c>
      <c r="CC456" s="247">
        <f t="shared" si="407"/>
        <v>0</v>
      </c>
      <c r="CD456" s="244">
        <f t="shared" si="408"/>
        <v>0</v>
      </c>
      <c r="CE456" s="244">
        <f t="shared" si="409"/>
        <v>0</v>
      </c>
      <c r="CF456" s="244">
        <f t="shared" si="410"/>
        <v>0</v>
      </c>
    </row>
    <row r="457" spans="1:84" ht="20.100000000000001" customHeight="1" x14ac:dyDescent="0.15">
      <c r="A457" s="238">
        <v>454</v>
      </c>
      <c r="B457" s="239">
        <v>454</v>
      </c>
      <c r="C457" s="240" t="str">
        <f t="shared" si="369"/>
        <v>S</v>
      </c>
      <c r="D457" s="241"/>
      <c r="E457" s="242" t="str">
        <f>IF(D457="","",COUNTIF($D$4:D457,D457))</f>
        <v/>
      </c>
      <c r="F457" s="306" t="str">
        <f>IF(D457="","",VLOOKUP(D457,'様式A-2'!$B$10:$E$438,4,0))</f>
        <v/>
      </c>
      <c r="G457" s="242"/>
      <c r="H457" s="242"/>
      <c r="I457" s="242"/>
      <c r="J457" s="242"/>
      <c r="K457" s="242">
        <f t="shared" si="370"/>
        <v>0</v>
      </c>
      <c r="L457" s="342"/>
      <c r="M457" s="342"/>
      <c r="N457" s="342"/>
      <c r="O457" s="342"/>
      <c r="P457" s="384"/>
      <c r="Q457" s="243">
        <f t="shared" si="380"/>
        <v>0</v>
      </c>
      <c r="R457" s="244">
        <f t="shared" si="371"/>
        <v>0</v>
      </c>
      <c r="S457" s="244" t="str">
        <f t="shared" si="372"/>
        <v/>
      </c>
      <c r="T457" s="242"/>
      <c r="U457" s="242" t="str">
        <f t="shared" si="373"/>
        <v/>
      </c>
      <c r="V457" s="242" t="str">
        <f t="shared" si="381"/>
        <v/>
      </c>
      <c r="W457" s="242"/>
      <c r="X457" s="242"/>
      <c r="Y457" s="242" t="str">
        <f t="shared" si="374"/>
        <v/>
      </c>
      <c r="Z457" s="242" t="str">
        <f t="shared" si="375"/>
        <v/>
      </c>
      <c r="AA457" s="242" t="str">
        <f t="shared" si="368"/>
        <v/>
      </c>
      <c r="AB457" s="242" t="str">
        <f t="shared" si="376"/>
        <v/>
      </c>
      <c r="AC457" s="242" t="str">
        <f t="shared" si="377"/>
        <v/>
      </c>
      <c r="AD457" s="242" t="str">
        <f t="shared" si="382"/>
        <v/>
      </c>
      <c r="AE457" s="242" t="str">
        <f t="shared" si="383"/>
        <v/>
      </c>
      <c r="AF457" s="242" t="str">
        <f t="shared" si="384"/>
        <v/>
      </c>
      <c r="AG457" s="242"/>
      <c r="AH457" s="243" t="str">
        <f t="shared" si="378"/>
        <v/>
      </c>
      <c r="AI457" s="243" t="str">
        <f t="shared" si="379"/>
        <v/>
      </c>
      <c r="BG457" s="246">
        <f t="shared" si="385"/>
        <v>0</v>
      </c>
      <c r="BH457" s="243">
        <f t="shared" si="386"/>
        <v>0</v>
      </c>
      <c r="BI457" s="243">
        <f t="shared" si="387"/>
        <v>0</v>
      </c>
      <c r="BJ457" s="243">
        <f t="shared" si="388"/>
        <v>0</v>
      </c>
      <c r="BK457" s="347">
        <f t="shared" si="389"/>
        <v>0</v>
      </c>
      <c r="BL457" s="247">
        <f t="shared" si="390"/>
        <v>0</v>
      </c>
      <c r="BM457" s="244">
        <f t="shared" si="391"/>
        <v>0</v>
      </c>
      <c r="BN457" s="244">
        <f t="shared" si="392"/>
        <v>0</v>
      </c>
      <c r="BO457" s="248">
        <f t="shared" si="393"/>
        <v>0</v>
      </c>
      <c r="BP457" s="249">
        <f t="shared" si="394"/>
        <v>0</v>
      </c>
      <c r="BQ457" s="244">
        <f t="shared" si="395"/>
        <v>0</v>
      </c>
      <c r="BR457" s="244">
        <f t="shared" si="396"/>
        <v>0</v>
      </c>
      <c r="BS457" s="250">
        <f t="shared" si="397"/>
        <v>0</v>
      </c>
      <c r="BT457" s="251" t="str">
        <f t="shared" si="398"/>
        <v/>
      </c>
      <c r="BU457" s="346">
        <f t="shared" si="399"/>
        <v>0</v>
      </c>
      <c r="BV457" s="346">
        <f t="shared" si="400"/>
        <v>0</v>
      </c>
      <c r="BW457" s="346">
        <f t="shared" si="401"/>
        <v>0</v>
      </c>
      <c r="BX457" s="348">
        <f t="shared" si="402"/>
        <v>0</v>
      </c>
      <c r="BY457" s="247">
        <f t="shared" si="403"/>
        <v>0</v>
      </c>
      <c r="BZ457" s="244">
        <f t="shared" si="404"/>
        <v>0</v>
      </c>
      <c r="CA457" s="244">
        <f t="shared" si="405"/>
        <v>0</v>
      </c>
      <c r="CB457" s="248">
        <f t="shared" si="406"/>
        <v>0</v>
      </c>
      <c r="CC457" s="247">
        <f t="shared" si="407"/>
        <v>0</v>
      </c>
      <c r="CD457" s="244">
        <f t="shared" si="408"/>
        <v>0</v>
      </c>
      <c r="CE457" s="244">
        <f t="shared" si="409"/>
        <v>0</v>
      </c>
      <c r="CF457" s="244">
        <f t="shared" si="410"/>
        <v>0</v>
      </c>
    </row>
    <row r="458" spans="1:84" ht="20.100000000000001" customHeight="1" x14ac:dyDescent="0.15">
      <c r="A458" s="238">
        <v>455</v>
      </c>
      <c r="B458" s="239">
        <v>455</v>
      </c>
      <c r="C458" s="240" t="str">
        <f t="shared" si="369"/>
        <v>S</v>
      </c>
      <c r="D458" s="241"/>
      <c r="E458" s="242" t="str">
        <f>IF(D458="","",COUNTIF($D$4:D458,D458))</f>
        <v/>
      </c>
      <c r="F458" s="306" t="str">
        <f>IF(D458="","",VLOOKUP(D458,'様式A-2'!$B$10:$E$438,4,0))</f>
        <v/>
      </c>
      <c r="G458" s="242"/>
      <c r="H458" s="242"/>
      <c r="I458" s="242"/>
      <c r="J458" s="242"/>
      <c r="K458" s="242">
        <f t="shared" si="370"/>
        <v>0</v>
      </c>
      <c r="L458" s="342"/>
      <c r="M458" s="342"/>
      <c r="N458" s="342"/>
      <c r="O458" s="342"/>
      <c r="P458" s="384"/>
      <c r="Q458" s="243">
        <f t="shared" si="380"/>
        <v>0</v>
      </c>
      <c r="R458" s="244">
        <f t="shared" si="371"/>
        <v>0</v>
      </c>
      <c r="S458" s="244" t="str">
        <f t="shared" si="372"/>
        <v/>
      </c>
      <c r="T458" s="242"/>
      <c r="U458" s="242" t="str">
        <f t="shared" si="373"/>
        <v/>
      </c>
      <c r="V458" s="242" t="str">
        <f t="shared" si="381"/>
        <v/>
      </c>
      <c r="W458" s="242"/>
      <c r="X458" s="242"/>
      <c r="Y458" s="242" t="str">
        <f t="shared" si="374"/>
        <v/>
      </c>
      <c r="Z458" s="242" t="str">
        <f t="shared" si="375"/>
        <v/>
      </c>
      <c r="AA458" s="242" t="str">
        <f t="shared" si="368"/>
        <v/>
      </c>
      <c r="AB458" s="242" t="str">
        <f t="shared" si="376"/>
        <v/>
      </c>
      <c r="AC458" s="242" t="str">
        <f t="shared" si="377"/>
        <v/>
      </c>
      <c r="AD458" s="242" t="str">
        <f t="shared" si="382"/>
        <v/>
      </c>
      <c r="AE458" s="242" t="str">
        <f t="shared" si="383"/>
        <v/>
      </c>
      <c r="AF458" s="242" t="str">
        <f t="shared" si="384"/>
        <v/>
      </c>
      <c r="AG458" s="242"/>
      <c r="AH458" s="243" t="str">
        <f t="shared" si="378"/>
        <v/>
      </c>
      <c r="AI458" s="243" t="str">
        <f t="shared" si="379"/>
        <v/>
      </c>
      <c r="BG458" s="246">
        <f t="shared" si="385"/>
        <v>0</v>
      </c>
      <c r="BH458" s="243">
        <f t="shared" si="386"/>
        <v>0</v>
      </c>
      <c r="BI458" s="243">
        <f t="shared" si="387"/>
        <v>0</v>
      </c>
      <c r="BJ458" s="243">
        <f t="shared" si="388"/>
        <v>0</v>
      </c>
      <c r="BK458" s="347">
        <f t="shared" si="389"/>
        <v>0</v>
      </c>
      <c r="BL458" s="247">
        <f t="shared" si="390"/>
        <v>0</v>
      </c>
      <c r="BM458" s="244">
        <f t="shared" si="391"/>
        <v>0</v>
      </c>
      <c r="BN458" s="244">
        <f t="shared" si="392"/>
        <v>0</v>
      </c>
      <c r="BO458" s="248">
        <f t="shared" si="393"/>
        <v>0</v>
      </c>
      <c r="BP458" s="249">
        <f t="shared" si="394"/>
        <v>0</v>
      </c>
      <c r="BQ458" s="244">
        <f t="shared" si="395"/>
        <v>0</v>
      </c>
      <c r="BR458" s="244">
        <f t="shared" si="396"/>
        <v>0</v>
      </c>
      <c r="BS458" s="250">
        <f t="shared" si="397"/>
        <v>0</v>
      </c>
      <c r="BT458" s="251" t="str">
        <f t="shared" si="398"/>
        <v/>
      </c>
      <c r="BU458" s="346">
        <f t="shared" si="399"/>
        <v>0</v>
      </c>
      <c r="BV458" s="346">
        <f t="shared" si="400"/>
        <v>0</v>
      </c>
      <c r="BW458" s="346">
        <f t="shared" si="401"/>
        <v>0</v>
      </c>
      <c r="BX458" s="348">
        <f t="shared" si="402"/>
        <v>0</v>
      </c>
      <c r="BY458" s="247">
        <f t="shared" si="403"/>
        <v>0</v>
      </c>
      <c r="BZ458" s="244">
        <f t="shared" si="404"/>
        <v>0</v>
      </c>
      <c r="CA458" s="244">
        <f t="shared" si="405"/>
        <v>0</v>
      </c>
      <c r="CB458" s="248">
        <f t="shared" si="406"/>
        <v>0</v>
      </c>
      <c r="CC458" s="247">
        <f t="shared" si="407"/>
        <v>0</v>
      </c>
      <c r="CD458" s="244">
        <f t="shared" si="408"/>
        <v>0</v>
      </c>
      <c r="CE458" s="244">
        <f t="shared" si="409"/>
        <v>0</v>
      </c>
      <c r="CF458" s="244">
        <f t="shared" si="410"/>
        <v>0</v>
      </c>
    </row>
    <row r="459" spans="1:84" ht="20.100000000000001" customHeight="1" x14ac:dyDescent="0.15">
      <c r="A459" s="238">
        <v>456</v>
      </c>
      <c r="B459" s="239">
        <v>456</v>
      </c>
      <c r="C459" s="240" t="str">
        <f t="shared" si="369"/>
        <v>S</v>
      </c>
      <c r="D459" s="241"/>
      <c r="E459" s="242" t="str">
        <f>IF(D459="","",COUNTIF($D$4:D459,D459))</f>
        <v/>
      </c>
      <c r="F459" s="306" t="str">
        <f>IF(D459="","",VLOOKUP(D459,'様式A-2'!$B$10:$E$438,4,0))</f>
        <v/>
      </c>
      <c r="G459" s="242"/>
      <c r="H459" s="242"/>
      <c r="I459" s="242"/>
      <c r="J459" s="242"/>
      <c r="K459" s="242">
        <f t="shared" si="370"/>
        <v>0</v>
      </c>
      <c r="L459" s="342"/>
      <c r="M459" s="342"/>
      <c r="N459" s="342"/>
      <c r="O459" s="342"/>
      <c r="P459" s="384"/>
      <c r="Q459" s="243">
        <f t="shared" si="380"/>
        <v>0</v>
      </c>
      <c r="R459" s="244">
        <f t="shared" si="371"/>
        <v>0</v>
      </c>
      <c r="S459" s="244" t="str">
        <f t="shared" si="372"/>
        <v/>
      </c>
      <c r="T459" s="242"/>
      <c r="U459" s="242" t="str">
        <f t="shared" si="373"/>
        <v/>
      </c>
      <c r="V459" s="242" t="str">
        <f t="shared" si="381"/>
        <v/>
      </c>
      <c r="W459" s="242"/>
      <c r="X459" s="242"/>
      <c r="Y459" s="242" t="str">
        <f t="shared" si="374"/>
        <v/>
      </c>
      <c r="Z459" s="242" t="str">
        <f t="shared" si="375"/>
        <v/>
      </c>
      <c r="AA459" s="242" t="str">
        <f t="shared" si="368"/>
        <v/>
      </c>
      <c r="AB459" s="242" t="str">
        <f t="shared" si="376"/>
        <v/>
      </c>
      <c r="AC459" s="242" t="str">
        <f t="shared" si="377"/>
        <v/>
      </c>
      <c r="AD459" s="242" t="str">
        <f t="shared" si="382"/>
        <v/>
      </c>
      <c r="AE459" s="242" t="str">
        <f t="shared" si="383"/>
        <v/>
      </c>
      <c r="AF459" s="242" t="str">
        <f t="shared" si="384"/>
        <v/>
      </c>
      <c r="AG459" s="242"/>
      <c r="AH459" s="243" t="str">
        <f t="shared" si="378"/>
        <v/>
      </c>
      <c r="AI459" s="243" t="str">
        <f t="shared" si="379"/>
        <v/>
      </c>
      <c r="BG459" s="246">
        <f t="shared" si="385"/>
        <v>0</v>
      </c>
      <c r="BH459" s="243">
        <f t="shared" si="386"/>
        <v>0</v>
      </c>
      <c r="BI459" s="243">
        <f t="shared" si="387"/>
        <v>0</v>
      </c>
      <c r="BJ459" s="243">
        <f t="shared" si="388"/>
        <v>0</v>
      </c>
      <c r="BK459" s="347">
        <f t="shared" si="389"/>
        <v>0</v>
      </c>
      <c r="BL459" s="247">
        <f t="shared" si="390"/>
        <v>0</v>
      </c>
      <c r="BM459" s="244">
        <f t="shared" si="391"/>
        <v>0</v>
      </c>
      <c r="BN459" s="244">
        <f t="shared" si="392"/>
        <v>0</v>
      </c>
      <c r="BO459" s="248">
        <f t="shared" si="393"/>
        <v>0</v>
      </c>
      <c r="BP459" s="249">
        <f t="shared" si="394"/>
        <v>0</v>
      </c>
      <c r="BQ459" s="244">
        <f t="shared" si="395"/>
        <v>0</v>
      </c>
      <c r="BR459" s="244">
        <f t="shared" si="396"/>
        <v>0</v>
      </c>
      <c r="BS459" s="250">
        <f t="shared" si="397"/>
        <v>0</v>
      </c>
      <c r="BT459" s="251" t="str">
        <f t="shared" si="398"/>
        <v/>
      </c>
      <c r="BU459" s="346">
        <f t="shared" si="399"/>
        <v>0</v>
      </c>
      <c r="BV459" s="346">
        <f t="shared" si="400"/>
        <v>0</v>
      </c>
      <c r="BW459" s="346">
        <f t="shared" si="401"/>
        <v>0</v>
      </c>
      <c r="BX459" s="348">
        <f t="shared" si="402"/>
        <v>0</v>
      </c>
      <c r="BY459" s="247">
        <f t="shared" si="403"/>
        <v>0</v>
      </c>
      <c r="BZ459" s="244">
        <f t="shared" si="404"/>
        <v>0</v>
      </c>
      <c r="CA459" s="244">
        <f t="shared" si="405"/>
        <v>0</v>
      </c>
      <c r="CB459" s="248">
        <f t="shared" si="406"/>
        <v>0</v>
      </c>
      <c r="CC459" s="247">
        <f t="shared" si="407"/>
        <v>0</v>
      </c>
      <c r="CD459" s="244">
        <f t="shared" si="408"/>
        <v>0</v>
      </c>
      <c r="CE459" s="244">
        <f t="shared" si="409"/>
        <v>0</v>
      </c>
      <c r="CF459" s="244">
        <f t="shared" si="410"/>
        <v>0</v>
      </c>
    </row>
    <row r="460" spans="1:84" ht="20.100000000000001" customHeight="1" x14ac:dyDescent="0.15">
      <c r="A460" s="238">
        <v>457</v>
      </c>
      <c r="B460" s="239">
        <v>457</v>
      </c>
      <c r="C460" s="240" t="str">
        <f t="shared" si="369"/>
        <v>S</v>
      </c>
      <c r="D460" s="241"/>
      <c r="E460" s="242" t="str">
        <f>IF(D460="","",COUNTIF($D$4:D460,D460))</f>
        <v/>
      </c>
      <c r="F460" s="306" t="str">
        <f>IF(D460="","",VLOOKUP(D460,'様式A-2'!$B$10:$E$438,4,0))</f>
        <v/>
      </c>
      <c r="G460" s="242"/>
      <c r="H460" s="242"/>
      <c r="I460" s="242"/>
      <c r="J460" s="242"/>
      <c r="K460" s="242">
        <f t="shared" si="370"/>
        <v>0</v>
      </c>
      <c r="L460" s="342"/>
      <c r="M460" s="342"/>
      <c r="N460" s="342"/>
      <c r="O460" s="342"/>
      <c r="P460" s="384"/>
      <c r="Q460" s="243">
        <f t="shared" si="380"/>
        <v>0</v>
      </c>
      <c r="R460" s="244">
        <f t="shared" si="371"/>
        <v>0</v>
      </c>
      <c r="S460" s="244" t="str">
        <f t="shared" si="372"/>
        <v/>
      </c>
      <c r="T460" s="242"/>
      <c r="U460" s="242" t="str">
        <f t="shared" si="373"/>
        <v/>
      </c>
      <c r="V460" s="242" t="str">
        <f t="shared" si="381"/>
        <v/>
      </c>
      <c r="W460" s="242"/>
      <c r="X460" s="242"/>
      <c r="Y460" s="242" t="str">
        <f t="shared" si="374"/>
        <v/>
      </c>
      <c r="Z460" s="242" t="str">
        <f t="shared" si="375"/>
        <v/>
      </c>
      <c r="AA460" s="242" t="str">
        <f t="shared" si="368"/>
        <v/>
      </c>
      <c r="AB460" s="242" t="str">
        <f t="shared" si="376"/>
        <v/>
      </c>
      <c r="AC460" s="242" t="str">
        <f t="shared" si="377"/>
        <v/>
      </c>
      <c r="AD460" s="242" t="str">
        <f t="shared" si="382"/>
        <v/>
      </c>
      <c r="AE460" s="242" t="str">
        <f t="shared" si="383"/>
        <v/>
      </c>
      <c r="AF460" s="242" t="str">
        <f t="shared" si="384"/>
        <v/>
      </c>
      <c r="AG460" s="242"/>
      <c r="AH460" s="243" t="str">
        <f t="shared" si="378"/>
        <v/>
      </c>
      <c r="AI460" s="243" t="str">
        <f t="shared" si="379"/>
        <v/>
      </c>
      <c r="BG460" s="246">
        <f t="shared" si="385"/>
        <v>0</v>
      </c>
      <c r="BH460" s="243">
        <f t="shared" si="386"/>
        <v>0</v>
      </c>
      <c r="BI460" s="243">
        <f t="shared" si="387"/>
        <v>0</v>
      </c>
      <c r="BJ460" s="243">
        <f t="shared" si="388"/>
        <v>0</v>
      </c>
      <c r="BK460" s="347">
        <f t="shared" si="389"/>
        <v>0</v>
      </c>
      <c r="BL460" s="247">
        <f t="shared" si="390"/>
        <v>0</v>
      </c>
      <c r="BM460" s="244">
        <f t="shared" si="391"/>
        <v>0</v>
      </c>
      <c r="BN460" s="244">
        <f t="shared" si="392"/>
        <v>0</v>
      </c>
      <c r="BO460" s="248">
        <f t="shared" si="393"/>
        <v>0</v>
      </c>
      <c r="BP460" s="249">
        <f t="shared" si="394"/>
        <v>0</v>
      </c>
      <c r="BQ460" s="244">
        <f t="shared" si="395"/>
        <v>0</v>
      </c>
      <c r="BR460" s="244">
        <f t="shared" si="396"/>
        <v>0</v>
      </c>
      <c r="BS460" s="250">
        <f t="shared" si="397"/>
        <v>0</v>
      </c>
      <c r="BT460" s="251" t="str">
        <f t="shared" si="398"/>
        <v/>
      </c>
      <c r="BU460" s="346">
        <f t="shared" si="399"/>
        <v>0</v>
      </c>
      <c r="BV460" s="346">
        <f t="shared" si="400"/>
        <v>0</v>
      </c>
      <c r="BW460" s="346">
        <f t="shared" si="401"/>
        <v>0</v>
      </c>
      <c r="BX460" s="348">
        <f t="shared" si="402"/>
        <v>0</v>
      </c>
      <c r="BY460" s="247">
        <f t="shared" si="403"/>
        <v>0</v>
      </c>
      <c r="BZ460" s="244">
        <f t="shared" si="404"/>
        <v>0</v>
      </c>
      <c r="CA460" s="244">
        <f t="shared" si="405"/>
        <v>0</v>
      </c>
      <c r="CB460" s="248">
        <f t="shared" si="406"/>
        <v>0</v>
      </c>
      <c r="CC460" s="247">
        <f t="shared" si="407"/>
        <v>0</v>
      </c>
      <c r="CD460" s="244">
        <f t="shared" si="408"/>
        <v>0</v>
      </c>
      <c r="CE460" s="244">
        <f t="shared" si="409"/>
        <v>0</v>
      </c>
      <c r="CF460" s="244">
        <f t="shared" si="410"/>
        <v>0</v>
      </c>
    </row>
    <row r="461" spans="1:84" ht="20.100000000000001" customHeight="1" x14ac:dyDescent="0.15">
      <c r="A461" s="238">
        <v>458</v>
      </c>
      <c r="B461" s="239">
        <v>458</v>
      </c>
      <c r="C461" s="240" t="str">
        <f t="shared" si="369"/>
        <v>S</v>
      </c>
      <c r="D461" s="241"/>
      <c r="E461" s="242" t="str">
        <f>IF(D461="","",COUNTIF($D$4:D461,D461))</f>
        <v/>
      </c>
      <c r="F461" s="306" t="str">
        <f>IF(D461="","",VLOOKUP(D461,'様式A-2'!$B$10:$E$438,4,0))</f>
        <v/>
      </c>
      <c r="G461" s="242"/>
      <c r="H461" s="242"/>
      <c r="I461" s="242"/>
      <c r="J461" s="242"/>
      <c r="K461" s="242">
        <f t="shared" si="370"/>
        <v>0</v>
      </c>
      <c r="L461" s="342"/>
      <c r="M461" s="342"/>
      <c r="N461" s="342"/>
      <c r="O461" s="342"/>
      <c r="P461" s="384"/>
      <c r="Q461" s="243">
        <f t="shared" si="380"/>
        <v>0</v>
      </c>
      <c r="R461" s="244">
        <f t="shared" si="371"/>
        <v>0</v>
      </c>
      <c r="S461" s="244" t="str">
        <f t="shared" si="372"/>
        <v/>
      </c>
      <c r="T461" s="242"/>
      <c r="U461" s="242" t="str">
        <f t="shared" si="373"/>
        <v/>
      </c>
      <c r="V461" s="242" t="str">
        <f t="shared" si="381"/>
        <v/>
      </c>
      <c r="W461" s="242"/>
      <c r="X461" s="242"/>
      <c r="Y461" s="242" t="str">
        <f t="shared" si="374"/>
        <v/>
      </c>
      <c r="Z461" s="242" t="str">
        <f t="shared" si="375"/>
        <v/>
      </c>
      <c r="AA461" s="242" t="str">
        <f t="shared" si="368"/>
        <v/>
      </c>
      <c r="AB461" s="242" t="str">
        <f t="shared" si="376"/>
        <v/>
      </c>
      <c r="AC461" s="242" t="str">
        <f t="shared" si="377"/>
        <v/>
      </c>
      <c r="AD461" s="242" t="str">
        <f t="shared" si="382"/>
        <v/>
      </c>
      <c r="AE461" s="242" t="str">
        <f t="shared" si="383"/>
        <v/>
      </c>
      <c r="AF461" s="242" t="str">
        <f t="shared" si="384"/>
        <v/>
      </c>
      <c r="AG461" s="242"/>
      <c r="AH461" s="243" t="str">
        <f t="shared" si="378"/>
        <v/>
      </c>
      <c r="AI461" s="243" t="str">
        <f t="shared" si="379"/>
        <v/>
      </c>
      <c r="BG461" s="246">
        <f t="shared" si="385"/>
        <v>0</v>
      </c>
      <c r="BH461" s="243">
        <f t="shared" si="386"/>
        <v>0</v>
      </c>
      <c r="BI461" s="243">
        <f t="shared" si="387"/>
        <v>0</v>
      </c>
      <c r="BJ461" s="243">
        <f t="shared" si="388"/>
        <v>0</v>
      </c>
      <c r="BK461" s="347">
        <f t="shared" si="389"/>
        <v>0</v>
      </c>
      <c r="BL461" s="247">
        <f t="shared" si="390"/>
        <v>0</v>
      </c>
      <c r="BM461" s="244">
        <f t="shared" si="391"/>
        <v>0</v>
      </c>
      <c r="BN461" s="244">
        <f t="shared" si="392"/>
        <v>0</v>
      </c>
      <c r="BO461" s="248">
        <f t="shared" si="393"/>
        <v>0</v>
      </c>
      <c r="BP461" s="249">
        <f t="shared" si="394"/>
        <v>0</v>
      </c>
      <c r="BQ461" s="244">
        <f t="shared" si="395"/>
        <v>0</v>
      </c>
      <c r="BR461" s="244">
        <f t="shared" si="396"/>
        <v>0</v>
      </c>
      <c r="BS461" s="250">
        <f t="shared" si="397"/>
        <v>0</v>
      </c>
      <c r="BT461" s="251" t="str">
        <f t="shared" si="398"/>
        <v/>
      </c>
      <c r="BU461" s="346">
        <f t="shared" si="399"/>
        <v>0</v>
      </c>
      <c r="BV461" s="346">
        <f t="shared" si="400"/>
        <v>0</v>
      </c>
      <c r="BW461" s="346">
        <f t="shared" si="401"/>
        <v>0</v>
      </c>
      <c r="BX461" s="348">
        <f t="shared" si="402"/>
        <v>0</v>
      </c>
      <c r="BY461" s="247">
        <f t="shared" si="403"/>
        <v>0</v>
      </c>
      <c r="BZ461" s="244">
        <f t="shared" si="404"/>
        <v>0</v>
      </c>
      <c r="CA461" s="244">
        <f t="shared" si="405"/>
        <v>0</v>
      </c>
      <c r="CB461" s="248">
        <f t="shared" si="406"/>
        <v>0</v>
      </c>
      <c r="CC461" s="247">
        <f t="shared" si="407"/>
        <v>0</v>
      </c>
      <c r="CD461" s="244">
        <f t="shared" si="408"/>
        <v>0</v>
      </c>
      <c r="CE461" s="244">
        <f t="shared" si="409"/>
        <v>0</v>
      </c>
      <c r="CF461" s="244">
        <f t="shared" si="410"/>
        <v>0</v>
      </c>
    </row>
    <row r="462" spans="1:84" ht="20.100000000000001" customHeight="1" x14ac:dyDescent="0.15">
      <c r="A462" s="238">
        <v>459</v>
      </c>
      <c r="B462" s="239">
        <v>459</v>
      </c>
      <c r="C462" s="240" t="str">
        <f t="shared" si="369"/>
        <v>S</v>
      </c>
      <c r="D462" s="241"/>
      <c r="E462" s="242" t="str">
        <f>IF(D462="","",COUNTIF($D$4:D462,D462))</f>
        <v/>
      </c>
      <c r="F462" s="306" t="str">
        <f>IF(D462="","",VLOOKUP(D462,'様式A-2'!$B$10:$E$438,4,0))</f>
        <v/>
      </c>
      <c r="G462" s="242"/>
      <c r="H462" s="242"/>
      <c r="I462" s="242"/>
      <c r="J462" s="242"/>
      <c r="K462" s="242">
        <f t="shared" si="370"/>
        <v>0</v>
      </c>
      <c r="L462" s="342"/>
      <c r="M462" s="342"/>
      <c r="N462" s="342"/>
      <c r="O462" s="342"/>
      <c r="P462" s="384"/>
      <c r="Q462" s="243">
        <f t="shared" si="380"/>
        <v>0</v>
      </c>
      <c r="R462" s="244">
        <f t="shared" si="371"/>
        <v>0</v>
      </c>
      <c r="S462" s="244" t="str">
        <f t="shared" si="372"/>
        <v/>
      </c>
      <c r="T462" s="242"/>
      <c r="U462" s="242" t="str">
        <f t="shared" si="373"/>
        <v/>
      </c>
      <c r="V462" s="242" t="str">
        <f t="shared" si="381"/>
        <v/>
      </c>
      <c r="W462" s="242"/>
      <c r="X462" s="242"/>
      <c r="Y462" s="242" t="str">
        <f t="shared" si="374"/>
        <v/>
      </c>
      <c r="Z462" s="242" t="str">
        <f t="shared" si="375"/>
        <v/>
      </c>
      <c r="AA462" s="242" t="str">
        <f t="shared" si="368"/>
        <v/>
      </c>
      <c r="AB462" s="242" t="str">
        <f t="shared" si="376"/>
        <v/>
      </c>
      <c r="AC462" s="242" t="str">
        <f t="shared" si="377"/>
        <v/>
      </c>
      <c r="AD462" s="242" t="str">
        <f t="shared" si="382"/>
        <v/>
      </c>
      <c r="AE462" s="242" t="str">
        <f t="shared" si="383"/>
        <v/>
      </c>
      <c r="AF462" s="242" t="str">
        <f t="shared" si="384"/>
        <v/>
      </c>
      <c r="AG462" s="242"/>
      <c r="AH462" s="243" t="str">
        <f t="shared" si="378"/>
        <v/>
      </c>
      <c r="AI462" s="243" t="str">
        <f t="shared" si="379"/>
        <v/>
      </c>
      <c r="BG462" s="246">
        <f t="shared" si="385"/>
        <v>0</v>
      </c>
      <c r="BH462" s="243">
        <f t="shared" si="386"/>
        <v>0</v>
      </c>
      <c r="BI462" s="243">
        <f t="shared" si="387"/>
        <v>0</v>
      </c>
      <c r="BJ462" s="243">
        <f t="shared" si="388"/>
        <v>0</v>
      </c>
      <c r="BK462" s="347">
        <f t="shared" si="389"/>
        <v>0</v>
      </c>
      <c r="BL462" s="247">
        <f t="shared" si="390"/>
        <v>0</v>
      </c>
      <c r="BM462" s="244">
        <f t="shared" si="391"/>
        <v>0</v>
      </c>
      <c r="BN462" s="244">
        <f t="shared" si="392"/>
        <v>0</v>
      </c>
      <c r="BO462" s="248">
        <f t="shared" si="393"/>
        <v>0</v>
      </c>
      <c r="BP462" s="249">
        <f t="shared" si="394"/>
        <v>0</v>
      </c>
      <c r="BQ462" s="244">
        <f t="shared" si="395"/>
        <v>0</v>
      </c>
      <c r="BR462" s="244">
        <f t="shared" si="396"/>
        <v>0</v>
      </c>
      <c r="BS462" s="250">
        <f t="shared" si="397"/>
        <v>0</v>
      </c>
      <c r="BT462" s="251" t="str">
        <f t="shared" si="398"/>
        <v/>
      </c>
      <c r="BU462" s="346">
        <f t="shared" si="399"/>
        <v>0</v>
      </c>
      <c r="BV462" s="346">
        <f t="shared" si="400"/>
        <v>0</v>
      </c>
      <c r="BW462" s="346">
        <f t="shared" si="401"/>
        <v>0</v>
      </c>
      <c r="BX462" s="348">
        <f t="shared" si="402"/>
        <v>0</v>
      </c>
      <c r="BY462" s="247">
        <f t="shared" si="403"/>
        <v>0</v>
      </c>
      <c r="BZ462" s="244">
        <f t="shared" si="404"/>
        <v>0</v>
      </c>
      <c r="CA462" s="244">
        <f t="shared" si="405"/>
        <v>0</v>
      </c>
      <c r="CB462" s="248">
        <f t="shared" si="406"/>
        <v>0</v>
      </c>
      <c r="CC462" s="247">
        <f t="shared" si="407"/>
        <v>0</v>
      </c>
      <c r="CD462" s="244">
        <f t="shared" si="408"/>
        <v>0</v>
      </c>
      <c r="CE462" s="244">
        <f t="shared" si="409"/>
        <v>0</v>
      </c>
      <c r="CF462" s="244">
        <f t="shared" si="410"/>
        <v>0</v>
      </c>
    </row>
    <row r="463" spans="1:84" ht="20.100000000000001" customHeight="1" x14ac:dyDescent="0.15">
      <c r="A463" s="238">
        <v>460</v>
      </c>
      <c r="B463" s="239">
        <v>460</v>
      </c>
      <c r="C463" s="240" t="str">
        <f t="shared" si="369"/>
        <v>S</v>
      </c>
      <c r="D463" s="241"/>
      <c r="E463" s="242" t="str">
        <f>IF(D463="","",COUNTIF($D$4:D463,D463))</f>
        <v/>
      </c>
      <c r="F463" s="306" t="str">
        <f>IF(D463="","",VLOOKUP(D463,'様式A-2'!$B$10:$E$438,4,0))</f>
        <v/>
      </c>
      <c r="G463" s="242"/>
      <c r="H463" s="242"/>
      <c r="I463" s="242"/>
      <c r="J463" s="242"/>
      <c r="K463" s="242">
        <f t="shared" si="370"/>
        <v>0</v>
      </c>
      <c r="L463" s="342"/>
      <c r="M463" s="342"/>
      <c r="N463" s="342"/>
      <c r="O463" s="342"/>
      <c r="P463" s="384"/>
      <c r="Q463" s="243">
        <f t="shared" si="380"/>
        <v>0</v>
      </c>
      <c r="R463" s="244">
        <f t="shared" si="371"/>
        <v>0</v>
      </c>
      <c r="S463" s="244" t="str">
        <f t="shared" si="372"/>
        <v/>
      </c>
      <c r="T463" s="242"/>
      <c r="U463" s="242" t="str">
        <f t="shared" si="373"/>
        <v/>
      </c>
      <c r="V463" s="242" t="str">
        <f t="shared" si="381"/>
        <v/>
      </c>
      <c r="W463" s="242"/>
      <c r="X463" s="242"/>
      <c r="Y463" s="242" t="str">
        <f t="shared" si="374"/>
        <v/>
      </c>
      <c r="Z463" s="242" t="str">
        <f t="shared" si="375"/>
        <v/>
      </c>
      <c r="AA463" s="242" t="str">
        <f t="shared" si="368"/>
        <v/>
      </c>
      <c r="AB463" s="242" t="str">
        <f t="shared" si="376"/>
        <v/>
      </c>
      <c r="AC463" s="242" t="str">
        <f t="shared" si="377"/>
        <v/>
      </c>
      <c r="AD463" s="242" t="str">
        <f t="shared" si="382"/>
        <v/>
      </c>
      <c r="AE463" s="242" t="str">
        <f t="shared" si="383"/>
        <v/>
      </c>
      <c r="AF463" s="242" t="str">
        <f t="shared" si="384"/>
        <v/>
      </c>
      <c r="AG463" s="242"/>
      <c r="AH463" s="243" t="str">
        <f t="shared" si="378"/>
        <v/>
      </c>
      <c r="AI463" s="243" t="str">
        <f t="shared" si="379"/>
        <v/>
      </c>
      <c r="BG463" s="246">
        <f t="shared" si="385"/>
        <v>0</v>
      </c>
      <c r="BH463" s="243">
        <f t="shared" si="386"/>
        <v>0</v>
      </c>
      <c r="BI463" s="243">
        <f t="shared" si="387"/>
        <v>0</v>
      </c>
      <c r="BJ463" s="243">
        <f t="shared" si="388"/>
        <v>0</v>
      </c>
      <c r="BK463" s="347">
        <f t="shared" si="389"/>
        <v>0</v>
      </c>
      <c r="BL463" s="247">
        <f t="shared" si="390"/>
        <v>0</v>
      </c>
      <c r="BM463" s="244">
        <f t="shared" si="391"/>
        <v>0</v>
      </c>
      <c r="BN463" s="244">
        <f t="shared" si="392"/>
        <v>0</v>
      </c>
      <c r="BO463" s="248">
        <f t="shared" si="393"/>
        <v>0</v>
      </c>
      <c r="BP463" s="249">
        <f t="shared" si="394"/>
        <v>0</v>
      </c>
      <c r="BQ463" s="244">
        <f t="shared" si="395"/>
        <v>0</v>
      </c>
      <c r="BR463" s="244">
        <f t="shared" si="396"/>
        <v>0</v>
      </c>
      <c r="BS463" s="250">
        <f t="shared" si="397"/>
        <v>0</v>
      </c>
      <c r="BT463" s="251" t="str">
        <f t="shared" si="398"/>
        <v/>
      </c>
      <c r="BU463" s="346">
        <f t="shared" si="399"/>
        <v>0</v>
      </c>
      <c r="BV463" s="346">
        <f t="shared" si="400"/>
        <v>0</v>
      </c>
      <c r="BW463" s="346">
        <f t="shared" si="401"/>
        <v>0</v>
      </c>
      <c r="BX463" s="348">
        <f t="shared" si="402"/>
        <v>0</v>
      </c>
      <c r="BY463" s="247">
        <f t="shared" si="403"/>
        <v>0</v>
      </c>
      <c r="BZ463" s="244">
        <f t="shared" si="404"/>
        <v>0</v>
      </c>
      <c r="CA463" s="244">
        <f t="shared" si="405"/>
        <v>0</v>
      </c>
      <c r="CB463" s="248">
        <f t="shared" si="406"/>
        <v>0</v>
      </c>
      <c r="CC463" s="247">
        <f t="shared" si="407"/>
        <v>0</v>
      </c>
      <c r="CD463" s="244">
        <f t="shared" si="408"/>
        <v>0</v>
      </c>
      <c r="CE463" s="244">
        <f t="shared" si="409"/>
        <v>0</v>
      </c>
      <c r="CF463" s="244">
        <f t="shared" si="410"/>
        <v>0</v>
      </c>
    </row>
    <row r="464" spans="1:84" ht="20.100000000000001" customHeight="1" x14ac:dyDescent="0.15">
      <c r="A464" s="238">
        <v>461</v>
      </c>
      <c r="B464" s="239">
        <v>461</v>
      </c>
      <c r="C464" s="240" t="str">
        <f t="shared" si="369"/>
        <v>S</v>
      </c>
      <c r="D464" s="241"/>
      <c r="E464" s="242" t="str">
        <f>IF(D464="","",COUNTIF($D$4:D464,D464))</f>
        <v/>
      </c>
      <c r="F464" s="306" t="str">
        <f>IF(D464="","",VLOOKUP(D464,'様式A-2'!$B$10:$E$438,4,0))</f>
        <v/>
      </c>
      <c r="G464" s="242"/>
      <c r="H464" s="242"/>
      <c r="I464" s="242"/>
      <c r="J464" s="242"/>
      <c r="K464" s="242">
        <f t="shared" si="370"/>
        <v>0</v>
      </c>
      <c r="L464" s="342"/>
      <c r="M464" s="342"/>
      <c r="N464" s="342"/>
      <c r="O464" s="342"/>
      <c r="P464" s="384"/>
      <c r="Q464" s="243">
        <f t="shared" si="380"/>
        <v>0</v>
      </c>
      <c r="R464" s="244">
        <f t="shared" si="371"/>
        <v>0</v>
      </c>
      <c r="S464" s="244" t="str">
        <f t="shared" si="372"/>
        <v/>
      </c>
      <c r="T464" s="242"/>
      <c r="U464" s="242" t="str">
        <f t="shared" si="373"/>
        <v/>
      </c>
      <c r="V464" s="242" t="str">
        <f t="shared" si="381"/>
        <v/>
      </c>
      <c r="W464" s="242"/>
      <c r="X464" s="242"/>
      <c r="Y464" s="242" t="str">
        <f t="shared" si="374"/>
        <v/>
      </c>
      <c r="Z464" s="242" t="str">
        <f t="shared" si="375"/>
        <v/>
      </c>
      <c r="AA464" s="242" t="str">
        <f t="shared" si="368"/>
        <v/>
      </c>
      <c r="AB464" s="242" t="str">
        <f t="shared" si="376"/>
        <v/>
      </c>
      <c r="AC464" s="242" t="str">
        <f t="shared" si="377"/>
        <v/>
      </c>
      <c r="AD464" s="242" t="str">
        <f t="shared" si="382"/>
        <v/>
      </c>
      <c r="AE464" s="242" t="str">
        <f t="shared" si="383"/>
        <v/>
      </c>
      <c r="AF464" s="242" t="str">
        <f t="shared" si="384"/>
        <v/>
      </c>
      <c r="AG464" s="242"/>
      <c r="AH464" s="243" t="str">
        <f t="shared" si="378"/>
        <v/>
      </c>
      <c r="AI464" s="243" t="str">
        <f t="shared" si="379"/>
        <v/>
      </c>
      <c r="BG464" s="246">
        <f t="shared" si="385"/>
        <v>0</v>
      </c>
      <c r="BH464" s="243">
        <f t="shared" si="386"/>
        <v>0</v>
      </c>
      <c r="BI464" s="243">
        <f t="shared" si="387"/>
        <v>0</v>
      </c>
      <c r="BJ464" s="243">
        <f t="shared" si="388"/>
        <v>0</v>
      </c>
      <c r="BK464" s="347">
        <f t="shared" si="389"/>
        <v>0</v>
      </c>
      <c r="BL464" s="247">
        <f t="shared" si="390"/>
        <v>0</v>
      </c>
      <c r="BM464" s="244">
        <f t="shared" si="391"/>
        <v>0</v>
      </c>
      <c r="BN464" s="244">
        <f t="shared" si="392"/>
        <v>0</v>
      </c>
      <c r="BO464" s="248">
        <f t="shared" si="393"/>
        <v>0</v>
      </c>
      <c r="BP464" s="249">
        <f t="shared" si="394"/>
        <v>0</v>
      </c>
      <c r="BQ464" s="244">
        <f t="shared" si="395"/>
        <v>0</v>
      </c>
      <c r="BR464" s="244">
        <f t="shared" si="396"/>
        <v>0</v>
      </c>
      <c r="BS464" s="250">
        <f t="shared" si="397"/>
        <v>0</v>
      </c>
      <c r="BT464" s="251" t="str">
        <f t="shared" si="398"/>
        <v/>
      </c>
      <c r="BU464" s="346">
        <f t="shared" si="399"/>
        <v>0</v>
      </c>
      <c r="BV464" s="346">
        <f t="shared" si="400"/>
        <v>0</v>
      </c>
      <c r="BW464" s="346">
        <f t="shared" si="401"/>
        <v>0</v>
      </c>
      <c r="BX464" s="348">
        <f t="shared" si="402"/>
        <v>0</v>
      </c>
      <c r="BY464" s="247">
        <f t="shared" si="403"/>
        <v>0</v>
      </c>
      <c r="BZ464" s="244">
        <f t="shared" si="404"/>
        <v>0</v>
      </c>
      <c r="CA464" s="244">
        <f t="shared" si="405"/>
        <v>0</v>
      </c>
      <c r="CB464" s="248">
        <f t="shared" si="406"/>
        <v>0</v>
      </c>
      <c r="CC464" s="247">
        <f t="shared" si="407"/>
        <v>0</v>
      </c>
      <c r="CD464" s="244">
        <f t="shared" si="408"/>
        <v>0</v>
      </c>
      <c r="CE464" s="244">
        <f t="shared" si="409"/>
        <v>0</v>
      </c>
      <c r="CF464" s="244">
        <f t="shared" si="410"/>
        <v>0</v>
      </c>
    </row>
    <row r="465" spans="1:84" ht="20.100000000000001" customHeight="1" x14ac:dyDescent="0.15">
      <c r="A465" s="238">
        <v>462</v>
      </c>
      <c r="B465" s="239">
        <v>462</v>
      </c>
      <c r="C465" s="240" t="str">
        <f t="shared" si="369"/>
        <v>S</v>
      </c>
      <c r="D465" s="241"/>
      <c r="E465" s="242" t="str">
        <f>IF(D465="","",COUNTIF($D$4:D465,D465))</f>
        <v/>
      </c>
      <c r="F465" s="306" t="str">
        <f>IF(D465="","",VLOOKUP(D465,'様式A-2'!$B$10:$E$438,4,0))</f>
        <v/>
      </c>
      <c r="G465" s="242"/>
      <c r="H465" s="242"/>
      <c r="I465" s="242"/>
      <c r="J465" s="242"/>
      <c r="K465" s="242">
        <f t="shared" si="370"/>
        <v>0</v>
      </c>
      <c r="L465" s="342"/>
      <c r="M465" s="342"/>
      <c r="N465" s="342"/>
      <c r="O465" s="342"/>
      <c r="P465" s="384"/>
      <c r="Q465" s="243">
        <f t="shared" si="380"/>
        <v>0</v>
      </c>
      <c r="R465" s="244">
        <f t="shared" si="371"/>
        <v>0</v>
      </c>
      <c r="S465" s="244" t="str">
        <f t="shared" si="372"/>
        <v/>
      </c>
      <c r="T465" s="242"/>
      <c r="U465" s="242" t="str">
        <f t="shared" si="373"/>
        <v/>
      </c>
      <c r="V465" s="242" t="str">
        <f t="shared" si="381"/>
        <v/>
      </c>
      <c r="W465" s="242"/>
      <c r="X465" s="242"/>
      <c r="Y465" s="242" t="str">
        <f t="shared" si="374"/>
        <v/>
      </c>
      <c r="Z465" s="242" t="str">
        <f t="shared" si="375"/>
        <v/>
      </c>
      <c r="AA465" s="242" t="str">
        <f t="shared" si="368"/>
        <v/>
      </c>
      <c r="AB465" s="242" t="str">
        <f t="shared" si="376"/>
        <v/>
      </c>
      <c r="AC465" s="242" t="str">
        <f t="shared" si="377"/>
        <v/>
      </c>
      <c r="AD465" s="242" t="str">
        <f t="shared" si="382"/>
        <v/>
      </c>
      <c r="AE465" s="242" t="str">
        <f t="shared" si="383"/>
        <v/>
      </c>
      <c r="AF465" s="242" t="str">
        <f t="shared" si="384"/>
        <v/>
      </c>
      <c r="AG465" s="242"/>
      <c r="AH465" s="243" t="str">
        <f t="shared" si="378"/>
        <v/>
      </c>
      <c r="AI465" s="243" t="str">
        <f t="shared" si="379"/>
        <v/>
      </c>
      <c r="BG465" s="246">
        <f t="shared" si="385"/>
        <v>0</v>
      </c>
      <c r="BH465" s="243">
        <f t="shared" si="386"/>
        <v>0</v>
      </c>
      <c r="BI465" s="243">
        <f t="shared" si="387"/>
        <v>0</v>
      </c>
      <c r="BJ465" s="243">
        <f t="shared" si="388"/>
        <v>0</v>
      </c>
      <c r="BK465" s="347">
        <f t="shared" si="389"/>
        <v>0</v>
      </c>
      <c r="BL465" s="247">
        <f t="shared" si="390"/>
        <v>0</v>
      </c>
      <c r="BM465" s="244">
        <f t="shared" si="391"/>
        <v>0</v>
      </c>
      <c r="BN465" s="244">
        <f t="shared" si="392"/>
        <v>0</v>
      </c>
      <c r="BO465" s="248">
        <f t="shared" si="393"/>
        <v>0</v>
      </c>
      <c r="BP465" s="249">
        <f t="shared" si="394"/>
        <v>0</v>
      </c>
      <c r="BQ465" s="244">
        <f t="shared" si="395"/>
        <v>0</v>
      </c>
      <c r="BR465" s="244">
        <f t="shared" si="396"/>
        <v>0</v>
      </c>
      <c r="BS465" s="250">
        <f t="shared" si="397"/>
        <v>0</v>
      </c>
      <c r="BT465" s="251" t="str">
        <f t="shared" si="398"/>
        <v/>
      </c>
      <c r="BU465" s="346">
        <f t="shared" si="399"/>
        <v>0</v>
      </c>
      <c r="BV465" s="346">
        <f t="shared" si="400"/>
        <v>0</v>
      </c>
      <c r="BW465" s="346">
        <f t="shared" si="401"/>
        <v>0</v>
      </c>
      <c r="BX465" s="348">
        <f t="shared" si="402"/>
        <v>0</v>
      </c>
      <c r="BY465" s="247">
        <f t="shared" si="403"/>
        <v>0</v>
      </c>
      <c r="BZ465" s="244">
        <f t="shared" si="404"/>
        <v>0</v>
      </c>
      <c r="CA465" s="244">
        <f t="shared" si="405"/>
        <v>0</v>
      </c>
      <c r="CB465" s="248">
        <f t="shared" si="406"/>
        <v>0</v>
      </c>
      <c r="CC465" s="247">
        <f t="shared" si="407"/>
        <v>0</v>
      </c>
      <c r="CD465" s="244">
        <f t="shared" si="408"/>
        <v>0</v>
      </c>
      <c r="CE465" s="244">
        <f t="shared" si="409"/>
        <v>0</v>
      </c>
      <c r="CF465" s="244">
        <f t="shared" si="410"/>
        <v>0</v>
      </c>
    </row>
    <row r="466" spans="1:84" ht="20.100000000000001" customHeight="1" x14ac:dyDescent="0.15">
      <c r="A466" s="238">
        <v>463</v>
      </c>
      <c r="B466" s="239">
        <v>463</v>
      </c>
      <c r="C466" s="240" t="str">
        <f t="shared" si="369"/>
        <v>S</v>
      </c>
      <c r="D466" s="241"/>
      <c r="E466" s="242" t="str">
        <f>IF(D466="","",COUNTIF($D$4:D466,D466))</f>
        <v/>
      </c>
      <c r="F466" s="306" t="str">
        <f>IF(D466="","",VLOOKUP(D466,'様式A-2'!$B$10:$E$438,4,0))</f>
        <v/>
      </c>
      <c r="G466" s="242"/>
      <c r="H466" s="242"/>
      <c r="I466" s="242"/>
      <c r="J466" s="242"/>
      <c r="K466" s="242">
        <f t="shared" si="370"/>
        <v>0</v>
      </c>
      <c r="L466" s="342"/>
      <c r="M466" s="342"/>
      <c r="N466" s="342"/>
      <c r="O466" s="342"/>
      <c r="P466" s="384"/>
      <c r="Q466" s="243">
        <f t="shared" si="380"/>
        <v>0</v>
      </c>
      <c r="R466" s="244">
        <f t="shared" si="371"/>
        <v>0</v>
      </c>
      <c r="S466" s="244" t="str">
        <f t="shared" si="372"/>
        <v/>
      </c>
      <c r="T466" s="242"/>
      <c r="U466" s="242" t="str">
        <f t="shared" si="373"/>
        <v/>
      </c>
      <c r="V466" s="242" t="str">
        <f t="shared" si="381"/>
        <v/>
      </c>
      <c r="W466" s="242"/>
      <c r="X466" s="242"/>
      <c r="Y466" s="242" t="str">
        <f t="shared" si="374"/>
        <v/>
      </c>
      <c r="Z466" s="242" t="str">
        <f t="shared" si="375"/>
        <v/>
      </c>
      <c r="AA466" s="242" t="str">
        <f t="shared" si="368"/>
        <v/>
      </c>
      <c r="AB466" s="242" t="str">
        <f t="shared" si="376"/>
        <v/>
      </c>
      <c r="AC466" s="242" t="str">
        <f t="shared" si="377"/>
        <v/>
      </c>
      <c r="AD466" s="242" t="str">
        <f t="shared" si="382"/>
        <v/>
      </c>
      <c r="AE466" s="242" t="str">
        <f t="shared" si="383"/>
        <v/>
      </c>
      <c r="AF466" s="242" t="str">
        <f t="shared" si="384"/>
        <v/>
      </c>
      <c r="AG466" s="242"/>
      <c r="AH466" s="243" t="str">
        <f t="shared" si="378"/>
        <v/>
      </c>
      <c r="AI466" s="243" t="str">
        <f t="shared" si="379"/>
        <v/>
      </c>
      <c r="BG466" s="246">
        <f t="shared" si="385"/>
        <v>0</v>
      </c>
      <c r="BH466" s="243">
        <f t="shared" si="386"/>
        <v>0</v>
      </c>
      <c r="BI466" s="243">
        <f t="shared" si="387"/>
        <v>0</v>
      </c>
      <c r="BJ466" s="243">
        <f t="shared" si="388"/>
        <v>0</v>
      </c>
      <c r="BK466" s="347">
        <f t="shared" si="389"/>
        <v>0</v>
      </c>
      <c r="BL466" s="247">
        <f t="shared" si="390"/>
        <v>0</v>
      </c>
      <c r="BM466" s="244">
        <f t="shared" si="391"/>
        <v>0</v>
      </c>
      <c r="BN466" s="244">
        <f t="shared" si="392"/>
        <v>0</v>
      </c>
      <c r="BO466" s="248">
        <f t="shared" si="393"/>
        <v>0</v>
      </c>
      <c r="BP466" s="249">
        <f t="shared" si="394"/>
        <v>0</v>
      </c>
      <c r="BQ466" s="244">
        <f t="shared" si="395"/>
        <v>0</v>
      </c>
      <c r="BR466" s="244">
        <f t="shared" si="396"/>
        <v>0</v>
      </c>
      <c r="BS466" s="250">
        <f t="shared" si="397"/>
        <v>0</v>
      </c>
      <c r="BT466" s="251" t="str">
        <f t="shared" si="398"/>
        <v/>
      </c>
      <c r="BU466" s="346">
        <f t="shared" si="399"/>
        <v>0</v>
      </c>
      <c r="BV466" s="346">
        <f t="shared" si="400"/>
        <v>0</v>
      </c>
      <c r="BW466" s="346">
        <f t="shared" si="401"/>
        <v>0</v>
      </c>
      <c r="BX466" s="348">
        <f t="shared" si="402"/>
        <v>0</v>
      </c>
      <c r="BY466" s="247">
        <f t="shared" si="403"/>
        <v>0</v>
      </c>
      <c r="BZ466" s="244">
        <f t="shared" si="404"/>
        <v>0</v>
      </c>
      <c r="CA466" s="244">
        <f t="shared" si="405"/>
        <v>0</v>
      </c>
      <c r="CB466" s="248">
        <f t="shared" si="406"/>
        <v>0</v>
      </c>
      <c r="CC466" s="247">
        <f t="shared" si="407"/>
        <v>0</v>
      </c>
      <c r="CD466" s="244">
        <f t="shared" si="408"/>
        <v>0</v>
      </c>
      <c r="CE466" s="244">
        <f t="shared" si="409"/>
        <v>0</v>
      </c>
      <c r="CF466" s="244">
        <f t="shared" si="410"/>
        <v>0</v>
      </c>
    </row>
    <row r="467" spans="1:84" ht="20.100000000000001" customHeight="1" x14ac:dyDescent="0.15">
      <c r="A467" s="238">
        <v>464</v>
      </c>
      <c r="B467" s="239">
        <v>464</v>
      </c>
      <c r="C467" s="240" t="str">
        <f t="shared" si="369"/>
        <v>S</v>
      </c>
      <c r="D467" s="241"/>
      <c r="E467" s="242" t="str">
        <f>IF(D467="","",COUNTIF($D$4:D467,D467))</f>
        <v/>
      </c>
      <c r="F467" s="306" t="str">
        <f>IF(D467="","",VLOOKUP(D467,'様式A-2'!$B$10:$E$438,4,0))</f>
        <v/>
      </c>
      <c r="G467" s="242"/>
      <c r="H467" s="242"/>
      <c r="I467" s="242"/>
      <c r="J467" s="242"/>
      <c r="K467" s="242">
        <f t="shared" si="370"/>
        <v>0</v>
      </c>
      <c r="L467" s="342"/>
      <c r="M467" s="342"/>
      <c r="N467" s="342"/>
      <c r="O467" s="342"/>
      <c r="P467" s="384"/>
      <c r="Q467" s="243">
        <f t="shared" si="380"/>
        <v>0</v>
      </c>
      <c r="R467" s="244">
        <f t="shared" si="371"/>
        <v>0</v>
      </c>
      <c r="S467" s="244" t="str">
        <f t="shared" si="372"/>
        <v/>
      </c>
      <c r="T467" s="242"/>
      <c r="U467" s="242" t="str">
        <f t="shared" si="373"/>
        <v/>
      </c>
      <c r="V467" s="242" t="str">
        <f t="shared" si="381"/>
        <v/>
      </c>
      <c r="W467" s="242"/>
      <c r="X467" s="242"/>
      <c r="Y467" s="242" t="str">
        <f t="shared" si="374"/>
        <v/>
      </c>
      <c r="Z467" s="242" t="str">
        <f t="shared" si="375"/>
        <v/>
      </c>
      <c r="AA467" s="242" t="str">
        <f t="shared" si="368"/>
        <v/>
      </c>
      <c r="AB467" s="242" t="str">
        <f t="shared" si="376"/>
        <v/>
      </c>
      <c r="AC467" s="242" t="str">
        <f t="shared" si="377"/>
        <v/>
      </c>
      <c r="AD467" s="242" t="str">
        <f t="shared" si="382"/>
        <v/>
      </c>
      <c r="AE467" s="242" t="str">
        <f t="shared" si="383"/>
        <v/>
      </c>
      <c r="AF467" s="242" t="str">
        <f t="shared" si="384"/>
        <v/>
      </c>
      <c r="AG467" s="242"/>
      <c r="AH467" s="243" t="str">
        <f t="shared" si="378"/>
        <v/>
      </c>
      <c r="AI467" s="243" t="str">
        <f t="shared" si="379"/>
        <v/>
      </c>
      <c r="BG467" s="246">
        <f t="shared" si="385"/>
        <v>0</v>
      </c>
      <c r="BH467" s="243">
        <f t="shared" si="386"/>
        <v>0</v>
      </c>
      <c r="BI467" s="243">
        <f t="shared" si="387"/>
        <v>0</v>
      </c>
      <c r="BJ467" s="243">
        <f t="shared" si="388"/>
        <v>0</v>
      </c>
      <c r="BK467" s="347">
        <f t="shared" si="389"/>
        <v>0</v>
      </c>
      <c r="BL467" s="247">
        <f t="shared" si="390"/>
        <v>0</v>
      </c>
      <c r="BM467" s="244">
        <f t="shared" si="391"/>
        <v>0</v>
      </c>
      <c r="BN467" s="244">
        <f t="shared" si="392"/>
        <v>0</v>
      </c>
      <c r="BO467" s="248">
        <f t="shared" si="393"/>
        <v>0</v>
      </c>
      <c r="BP467" s="249">
        <f t="shared" si="394"/>
        <v>0</v>
      </c>
      <c r="BQ467" s="244">
        <f t="shared" si="395"/>
        <v>0</v>
      </c>
      <c r="BR467" s="244">
        <f t="shared" si="396"/>
        <v>0</v>
      </c>
      <c r="BS467" s="250">
        <f t="shared" si="397"/>
        <v>0</v>
      </c>
      <c r="BT467" s="251" t="str">
        <f t="shared" si="398"/>
        <v/>
      </c>
      <c r="BU467" s="346">
        <f t="shared" si="399"/>
        <v>0</v>
      </c>
      <c r="BV467" s="346">
        <f t="shared" si="400"/>
        <v>0</v>
      </c>
      <c r="BW467" s="346">
        <f t="shared" si="401"/>
        <v>0</v>
      </c>
      <c r="BX467" s="348">
        <f t="shared" si="402"/>
        <v>0</v>
      </c>
      <c r="BY467" s="247">
        <f t="shared" si="403"/>
        <v>0</v>
      </c>
      <c r="BZ467" s="244">
        <f t="shared" si="404"/>
        <v>0</v>
      </c>
      <c r="CA467" s="244">
        <f t="shared" si="405"/>
        <v>0</v>
      </c>
      <c r="CB467" s="248">
        <f t="shared" si="406"/>
        <v>0</v>
      </c>
      <c r="CC467" s="247">
        <f t="shared" si="407"/>
        <v>0</v>
      </c>
      <c r="CD467" s="244">
        <f t="shared" si="408"/>
        <v>0</v>
      </c>
      <c r="CE467" s="244">
        <f t="shared" si="409"/>
        <v>0</v>
      </c>
      <c r="CF467" s="244">
        <f t="shared" si="410"/>
        <v>0</v>
      </c>
    </row>
    <row r="468" spans="1:84" ht="20.100000000000001" customHeight="1" x14ac:dyDescent="0.15">
      <c r="A468" s="238">
        <v>465</v>
      </c>
      <c r="B468" s="239">
        <v>465</v>
      </c>
      <c r="C468" s="240" t="str">
        <f t="shared" si="369"/>
        <v>S</v>
      </c>
      <c r="D468" s="241"/>
      <c r="E468" s="242" t="str">
        <f>IF(D468="","",COUNTIF($D$4:D468,D468))</f>
        <v/>
      </c>
      <c r="F468" s="306" t="str">
        <f>IF(D468="","",VLOOKUP(D468,'様式A-2'!$B$10:$E$438,4,0))</f>
        <v/>
      </c>
      <c r="G468" s="242"/>
      <c r="H468" s="242"/>
      <c r="I468" s="242"/>
      <c r="J468" s="242"/>
      <c r="K468" s="242">
        <f t="shared" si="370"/>
        <v>0</v>
      </c>
      <c r="L468" s="342"/>
      <c r="M468" s="342"/>
      <c r="N468" s="342"/>
      <c r="O468" s="342"/>
      <c r="P468" s="384"/>
      <c r="Q468" s="243">
        <f t="shared" si="380"/>
        <v>0</v>
      </c>
      <c r="R468" s="244">
        <f t="shared" si="371"/>
        <v>0</v>
      </c>
      <c r="S468" s="244" t="str">
        <f t="shared" si="372"/>
        <v/>
      </c>
      <c r="T468" s="242"/>
      <c r="U468" s="242" t="str">
        <f t="shared" si="373"/>
        <v/>
      </c>
      <c r="V468" s="242" t="str">
        <f t="shared" si="381"/>
        <v/>
      </c>
      <c r="W468" s="242"/>
      <c r="X468" s="242"/>
      <c r="Y468" s="242" t="str">
        <f t="shared" si="374"/>
        <v/>
      </c>
      <c r="Z468" s="242" t="str">
        <f t="shared" si="375"/>
        <v/>
      </c>
      <c r="AA468" s="242" t="str">
        <f t="shared" si="368"/>
        <v/>
      </c>
      <c r="AB468" s="242" t="str">
        <f t="shared" si="376"/>
        <v/>
      </c>
      <c r="AC468" s="242" t="str">
        <f t="shared" si="377"/>
        <v/>
      </c>
      <c r="AD468" s="242" t="str">
        <f t="shared" si="382"/>
        <v/>
      </c>
      <c r="AE468" s="242" t="str">
        <f t="shared" si="383"/>
        <v/>
      </c>
      <c r="AF468" s="242" t="str">
        <f t="shared" si="384"/>
        <v/>
      </c>
      <c r="AG468" s="242"/>
      <c r="AH468" s="243" t="str">
        <f t="shared" si="378"/>
        <v/>
      </c>
      <c r="AI468" s="243" t="str">
        <f t="shared" si="379"/>
        <v/>
      </c>
      <c r="BG468" s="246">
        <f t="shared" si="385"/>
        <v>0</v>
      </c>
      <c r="BH468" s="243">
        <f t="shared" si="386"/>
        <v>0</v>
      </c>
      <c r="BI468" s="243">
        <f t="shared" si="387"/>
        <v>0</v>
      </c>
      <c r="BJ468" s="243">
        <f t="shared" si="388"/>
        <v>0</v>
      </c>
      <c r="BK468" s="347">
        <f t="shared" si="389"/>
        <v>0</v>
      </c>
      <c r="BL468" s="247">
        <f t="shared" si="390"/>
        <v>0</v>
      </c>
      <c r="BM468" s="244">
        <f t="shared" si="391"/>
        <v>0</v>
      </c>
      <c r="BN468" s="244">
        <f t="shared" si="392"/>
        <v>0</v>
      </c>
      <c r="BO468" s="248">
        <f t="shared" si="393"/>
        <v>0</v>
      </c>
      <c r="BP468" s="249">
        <f t="shared" si="394"/>
        <v>0</v>
      </c>
      <c r="BQ468" s="244">
        <f t="shared" si="395"/>
        <v>0</v>
      </c>
      <c r="BR468" s="244">
        <f t="shared" si="396"/>
        <v>0</v>
      </c>
      <c r="BS468" s="250">
        <f t="shared" si="397"/>
        <v>0</v>
      </c>
      <c r="BT468" s="251" t="str">
        <f t="shared" si="398"/>
        <v/>
      </c>
      <c r="BU468" s="346">
        <f t="shared" si="399"/>
        <v>0</v>
      </c>
      <c r="BV468" s="346">
        <f t="shared" si="400"/>
        <v>0</v>
      </c>
      <c r="BW468" s="346">
        <f t="shared" si="401"/>
        <v>0</v>
      </c>
      <c r="BX468" s="348">
        <f t="shared" si="402"/>
        <v>0</v>
      </c>
      <c r="BY468" s="247">
        <f t="shared" si="403"/>
        <v>0</v>
      </c>
      <c r="BZ468" s="244">
        <f t="shared" si="404"/>
        <v>0</v>
      </c>
      <c r="CA468" s="244">
        <f t="shared" si="405"/>
        <v>0</v>
      </c>
      <c r="CB468" s="248">
        <f t="shared" si="406"/>
        <v>0</v>
      </c>
      <c r="CC468" s="247">
        <f t="shared" si="407"/>
        <v>0</v>
      </c>
      <c r="CD468" s="244">
        <f t="shared" si="408"/>
        <v>0</v>
      </c>
      <c r="CE468" s="244">
        <f t="shared" si="409"/>
        <v>0</v>
      </c>
      <c r="CF468" s="244">
        <f t="shared" si="410"/>
        <v>0</v>
      </c>
    </row>
    <row r="469" spans="1:84" ht="20.100000000000001" customHeight="1" x14ac:dyDescent="0.15">
      <c r="A469" s="238">
        <v>466</v>
      </c>
      <c r="B469" s="239">
        <v>466</v>
      </c>
      <c r="C469" s="240" t="str">
        <f t="shared" si="369"/>
        <v>S</v>
      </c>
      <c r="D469" s="241"/>
      <c r="E469" s="242" t="str">
        <f>IF(D469="","",COUNTIF($D$4:D469,D469))</f>
        <v/>
      </c>
      <c r="F469" s="306" t="str">
        <f>IF(D469="","",VLOOKUP(D469,'様式A-2'!$B$10:$E$438,4,0))</f>
        <v/>
      </c>
      <c r="G469" s="242"/>
      <c r="H469" s="242"/>
      <c r="I469" s="242"/>
      <c r="J469" s="242"/>
      <c r="K469" s="242">
        <f t="shared" si="370"/>
        <v>0</v>
      </c>
      <c r="L469" s="342"/>
      <c r="M469" s="342"/>
      <c r="N469" s="342"/>
      <c r="O469" s="342"/>
      <c r="P469" s="384"/>
      <c r="Q469" s="243">
        <f t="shared" si="380"/>
        <v>0</v>
      </c>
      <c r="R469" s="244">
        <f t="shared" si="371"/>
        <v>0</v>
      </c>
      <c r="S469" s="244" t="str">
        <f t="shared" si="372"/>
        <v/>
      </c>
      <c r="T469" s="242"/>
      <c r="U469" s="242" t="str">
        <f t="shared" si="373"/>
        <v/>
      </c>
      <c r="V469" s="242" t="str">
        <f t="shared" si="381"/>
        <v/>
      </c>
      <c r="W469" s="242"/>
      <c r="X469" s="242"/>
      <c r="Y469" s="242" t="str">
        <f t="shared" si="374"/>
        <v/>
      </c>
      <c r="Z469" s="242" t="str">
        <f t="shared" si="375"/>
        <v/>
      </c>
      <c r="AA469" s="242" t="str">
        <f t="shared" si="368"/>
        <v/>
      </c>
      <c r="AB469" s="242" t="str">
        <f t="shared" si="376"/>
        <v/>
      </c>
      <c r="AC469" s="242" t="str">
        <f t="shared" si="377"/>
        <v/>
      </c>
      <c r="AD469" s="242" t="str">
        <f t="shared" si="382"/>
        <v/>
      </c>
      <c r="AE469" s="242" t="str">
        <f t="shared" si="383"/>
        <v/>
      </c>
      <c r="AF469" s="242" t="str">
        <f t="shared" si="384"/>
        <v/>
      </c>
      <c r="AG469" s="242"/>
      <c r="AH469" s="243" t="str">
        <f t="shared" si="378"/>
        <v/>
      </c>
      <c r="AI469" s="243" t="str">
        <f t="shared" si="379"/>
        <v/>
      </c>
      <c r="BG469" s="246">
        <f t="shared" si="385"/>
        <v>0</v>
      </c>
      <c r="BH469" s="243">
        <f t="shared" si="386"/>
        <v>0</v>
      </c>
      <c r="BI469" s="243">
        <f t="shared" si="387"/>
        <v>0</v>
      </c>
      <c r="BJ469" s="243">
        <f t="shared" si="388"/>
        <v>0</v>
      </c>
      <c r="BK469" s="347">
        <f t="shared" si="389"/>
        <v>0</v>
      </c>
      <c r="BL469" s="247">
        <f t="shared" si="390"/>
        <v>0</v>
      </c>
      <c r="BM469" s="244">
        <f t="shared" si="391"/>
        <v>0</v>
      </c>
      <c r="BN469" s="244">
        <f t="shared" si="392"/>
        <v>0</v>
      </c>
      <c r="BO469" s="248">
        <f t="shared" si="393"/>
        <v>0</v>
      </c>
      <c r="BP469" s="249">
        <f t="shared" si="394"/>
        <v>0</v>
      </c>
      <c r="BQ469" s="244">
        <f t="shared" si="395"/>
        <v>0</v>
      </c>
      <c r="BR469" s="244">
        <f t="shared" si="396"/>
        <v>0</v>
      </c>
      <c r="BS469" s="250">
        <f t="shared" si="397"/>
        <v>0</v>
      </c>
      <c r="BT469" s="251" t="str">
        <f t="shared" si="398"/>
        <v/>
      </c>
      <c r="BU469" s="346">
        <f t="shared" si="399"/>
        <v>0</v>
      </c>
      <c r="BV469" s="346">
        <f t="shared" si="400"/>
        <v>0</v>
      </c>
      <c r="BW469" s="346">
        <f t="shared" si="401"/>
        <v>0</v>
      </c>
      <c r="BX469" s="348">
        <f t="shared" si="402"/>
        <v>0</v>
      </c>
      <c r="BY469" s="247">
        <f t="shared" si="403"/>
        <v>0</v>
      </c>
      <c r="BZ469" s="244">
        <f t="shared" si="404"/>
        <v>0</v>
      </c>
      <c r="CA469" s="244">
        <f t="shared" si="405"/>
        <v>0</v>
      </c>
      <c r="CB469" s="248">
        <f t="shared" si="406"/>
        <v>0</v>
      </c>
      <c r="CC469" s="247">
        <f t="shared" si="407"/>
        <v>0</v>
      </c>
      <c r="CD469" s="244">
        <f t="shared" si="408"/>
        <v>0</v>
      </c>
      <c r="CE469" s="244">
        <f t="shared" si="409"/>
        <v>0</v>
      </c>
      <c r="CF469" s="244">
        <f t="shared" si="410"/>
        <v>0</v>
      </c>
    </row>
    <row r="470" spans="1:84" ht="20.100000000000001" customHeight="1" x14ac:dyDescent="0.15">
      <c r="A470" s="238">
        <v>467</v>
      </c>
      <c r="B470" s="239">
        <v>467</v>
      </c>
      <c r="C470" s="240" t="str">
        <f t="shared" si="369"/>
        <v>S</v>
      </c>
      <c r="D470" s="241"/>
      <c r="E470" s="242" t="str">
        <f>IF(D470="","",COUNTIF($D$4:D470,D470))</f>
        <v/>
      </c>
      <c r="F470" s="306" t="str">
        <f>IF(D470="","",VLOOKUP(D470,'様式A-2'!$B$10:$E$438,4,0))</f>
        <v/>
      </c>
      <c r="G470" s="242"/>
      <c r="H470" s="242"/>
      <c r="I470" s="242"/>
      <c r="J470" s="242"/>
      <c r="K470" s="242">
        <f t="shared" si="370"/>
        <v>0</v>
      </c>
      <c r="L470" s="342"/>
      <c r="M470" s="342"/>
      <c r="N470" s="342"/>
      <c r="O470" s="342"/>
      <c r="P470" s="384"/>
      <c r="Q470" s="243">
        <f t="shared" si="380"/>
        <v>0</v>
      </c>
      <c r="R470" s="244">
        <f t="shared" si="371"/>
        <v>0</v>
      </c>
      <c r="S470" s="244" t="str">
        <f t="shared" si="372"/>
        <v/>
      </c>
      <c r="T470" s="242"/>
      <c r="U470" s="242" t="str">
        <f t="shared" si="373"/>
        <v/>
      </c>
      <c r="V470" s="242" t="str">
        <f t="shared" si="381"/>
        <v/>
      </c>
      <c r="W470" s="242"/>
      <c r="X470" s="242"/>
      <c r="Y470" s="242" t="str">
        <f t="shared" si="374"/>
        <v/>
      </c>
      <c r="Z470" s="242" t="str">
        <f t="shared" si="375"/>
        <v/>
      </c>
      <c r="AA470" s="242" t="str">
        <f t="shared" si="368"/>
        <v/>
      </c>
      <c r="AB470" s="242" t="str">
        <f t="shared" si="376"/>
        <v/>
      </c>
      <c r="AC470" s="242" t="str">
        <f t="shared" si="377"/>
        <v/>
      </c>
      <c r="AD470" s="242" t="str">
        <f t="shared" si="382"/>
        <v/>
      </c>
      <c r="AE470" s="242" t="str">
        <f t="shared" si="383"/>
        <v/>
      </c>
      <c r="AF470" s="242" t="str">
        <f t="shared" si="384"/>
        <v/>
      </c>
      <c r="AG470" s="242"/>
      <c r="AH470" s="243" t="str">
        <f t="shared" si="378"/>
        <v/>
      </c>
      <c r="AI470" s="243" t="str">
        <f t="shared" si="379"/>
        <v/>
      </c>
      <c r="BG470" s="246">
        <f t="shared" si="385"/>
        <v>0</v>
      </c>
      <c r="BH470" s="243">
        <f t="shared" si="386"/>
        <v>0</v>
      </c>
      <c r="BI470" s="243">
        <f t="shared" si="387"/>
        <v>0</v>
      </c>
      <c r="BJ470" s="243">
        <f t="shared" si="388"/>
        <v>0</v>
      </c>
      <c r="BK470" s="347">
        <f t="shared" si="389"/>
        <v>0</v>
      </c>
      <c r="BL470" s="247">
        <f t="shared" si="390"/>
        <v>0</v>
      </c>
      <c r="BM470" s="244">
        <f t="shared" si="391"/>
        <v>0</v>
      </c>
      <c r="BN470" s="244">
        <f t="shared" si="392"/>
        <v>0</v>
      </c>
      <c r="BO470" s="248">
        <f t="shared" si="393"/>
        <v>0</v>
      </c>
      <c r="BP470" s="249">
        <f t="shared" si="394"/>
        <v>0</v>
      </c>
      <c r="BQ470" s="244">
        <f t="shared" si="395"/>
        <v>0</v>
      </c>
      <c r="BR470" s="244">
        <f t="shared" si="396"/>
        <v>0</v>
      </c>
      <c r="BS470" s="250">
        <f t="shared" si="397"/>
        <v>0</v>
      </c>
      <c r="BT470" s="251" t="str">
        <f t="shared" si="398"/>
        <v/>
      </c>
      <c r="BU470" s="346">
        <f t="shared" si="399"/>
        <v>0</v>
      </c>
      <c r="BV470" s="346">
        <f t="shared" si="400"/>
        <v>0</v>
      </c>
      <c r="BW470" s="346">
        <f t="shared" si="401"/>
        <v>0</v>
      </c>
      <c r="BX470" s="348">
        <f t="shared" si="402"/>
        <v>0</v>
      </c>
      <c r="BY470" s="247">
        <f t="shared" si="403"/>
        <v>0</v>
      </c>
      <c r="BZ470" s="244">
        <f t="shared" si="404"/>
        <v>0</v>
      </c>
      <c r="CA470" s="244">
        <f t="shared" si="405"/>
        <v>0</v>
      </c>
      <c r="CB470" s="248">
        <f t="shared" si="406"/>
        <v>0</v>
      </c>
      <c r="CC470" s="247">
        <f t="shared" si="407"/>
        <v>0</v>
      </c>
      <c r="CD470" s="244">
        <f t="shared" si="408"/>
        <v>0</v>
      </c>
      <c r="CE470" s="244">
        <f t="shared" si="409"/>
        <v>0</v>
      </c>
      <c r="CF470" s="244">
        <f t="shared" si="410"/>
        <v>0</v>
      </c>
    </row>
    <row r="471" spans="1:84" ht="20.100000000000001" customHeight="1" x14ac:dyDescent="0.15">
      <c r="A471" s="238">
        <v>468</v>
      </c>
      <c r="B471" s="239">
        <v>468</v>
      </c>
      <c r="C471" s="240" t="str">
        <f t="shared" si="369"/>
        <v>S</v>
      </c>
      <c r="D471" s="241"/>
      <c r="E471" s="242" t="str">
        <f>IF(D471="","",COUNTIF($D$4:D471,D471))</f>
        <v/>
      </c>
      <c r="F471" s="306" t="str">
        <f>IF(D471="","",VLOOKUP(D471,'様式A-2'!$B$10:$E$438,4,0))</f>
        <v/>
      </c>
      <c r="G471" s="242"/>
      <c r="H471" s="242"/>
      <c r="I471" s="242"/>
      <c r="J471" s="242"/>
      <c r="K471" s="242">
        <f t="shared" si="370"/>
        <v>0</v>
      </c>
      <c r="L471" s="342"/>
      <c r="M471" s="342"/>
      <c r="N471" s="342"/>
      <c r="O471" s="342"/>
      <c r="P471" s="384"/>
      <c r="Q471" s="243">
        <f t="shared" si="380"/>
        <v>0</v>
      </c>
      <c r="R471" s="244">
        <f t="shared" si="371"/>
        <v>0</v>
      </c>
      <c r="S471" s="244" t="str">
        <f t="shared" si="372"/>
        <v/>
      </c>
      <c r="T471" s="242"/>
      <c r="U471" s="242" t="str">
        <f t="shared" si="373"/>
        <v/>
      </c>
      <c r="V471" s="242" t="str">
        <f t="shared" si="381"/>
        <v/>
      </c>
      <c r="W471" s="242"/>
      <c r="X471" s="242"/>
      <c r="Y471" s="242" t="str">
        <f t="shared" si="374"/>
        <v/>
      </c>
      <c r="Z471" s="242" t="str">
        <f t="shared" si="375"/>
        <v/>
      </c>
      <c r="AA471" s="242" t="str">
        <f t="shared" si="368"/>
        <v/>
      </c>
      <c r="AB471" s="242" t="str">
        <f t="shared" si="376"/>
        <v/>
      </c>
      <c r="AC471" s="242" t="str">
        <f t="shared" si="377"/>
        <v/>
      </c>
      <c r="AD471" s="242" t="str">
        <f t="shared" si="382"/>
        <v/>
      </c>
      <c r="AE471" s="242" t="str">
        <f t="shared" si="383"/>
        <v/>
      </c>
      <c r="AF471" s="242" t="str">
        <f t="shared" si="384"/>
        <v/>
      </c>
      <c r="AG471" s="242"/>
      <c r="AH471" s="243" t="str">
        <f t="shared" si="378"/>
        <v/>
      </c>
      <c r="AI471" s="243" t="str">
        <f t="shared" si="379"/>
        <v/>
      </c>
      <c r="BG471" s="246">
        <f t="shared" si="385"/>
        <v>0</v>
      </c>
      <c r="BH471" s="243">
        <f t="shared" si="386"/>
        <v>0</v>
      </c>
      <c r="BI471" s="243">
        <f t="shared" si="387"/>
        <v>0</v>
      </c>
      <c r="BJ471" s="243">
        <f t="shared" si="388"/>
        <v>0</v>
      </c>
      <c r="BK471" s="347">
        <f t="shared" si="389"/>
        <v>0</v>
      </c>
      <c r="BL471" s="247">
        <f t="shared" si="390"/>
        <v>0</v>
      </c>
      <c r="BM471" s="244">
        <f t="shared" si="391"/>
        <v>0</v>
      </c>
      <c r="BN471" s="244">
        <f t="shared" si="392"/>
        <v>0</v>
      </c>
      <c r="BO471" s="248">
        <f t="shared" si="393"/>
        <v>0</v>
      </c>
      <c r="BP471" s="249">
        <f t="shared" si="394"/>
        <v>0</v>
      </c>
      <c r="BQ471" s="244">
        <f t="shared" si="395"/>
        <v>0</v>
      </c>
      <c r="BR471" s="244">
        <f t="shared" si="396"/>
        <v>0</v>
      </c>
      <c r="BS471" s="250">
        <f t="shared" si="397"/>
        <v>0</v>
      </c>
      <c r="BT471" s="251" t="str">
        <f t="shared" si="398"/>
        <v/>
      </c>
      <c r="BU471" s="346">
        <f t="shared" si="399"/>
        <v>0</v>
      </c>
      <c r="BV471" s="346">
        <f t="shared" si="400"/>
        <v>0</v>
      </c>
      <c r="BW471" s="346">
        <f t="shared" si="401"/>
        <v>0</v>
      </c>
      <c r="BX471" s="348">
        <f t="shared" si="402"/>
        <v>0</v>
      </c>
      <c r="BY471" s="247">
        <f t="shared" si="403"/>
        <v>0</v>
      </c>
      <c r="BZ471" s="244">
        <f t="shared" si="404"/>
        <v>0</v>
      </c>
      <c r="CA471" s="244">
        <f t="shared" si="405"/>
        <v>0</v>
      </c>
      <c r="CB471" s="248">
        <f t="shared" si="406"/>
        <v>0</v>
      </c>
      <c r="CC471" s="247">
        <f t="shared" si="407"/>
        <v>0</v>
      </c>
      <c r="CD471" s="244">
        <f t="shared" si="408"/>
        <v>0</v>
      </c>
      <c r="CE471" s="244">
        <f t="shared" si="409"/>
        <v>0</v>
      </c>
      <c r="CF471" s="244">
        <f t="shared" si="410"/>
        <v>0</v>
      </c>
    </row>
    <row r="472" spans="1:84" ht="20.100000000000001" customHeight="1" x14ac:dyDescent="0.15">
      <c r="A472" s="238">
        <v>469</v>
      </c>
      <c r="B472" s="239">
        <v>469</v>
      </c>
      <c r="C472" s="240" t="str">
        <f t="shared" si="369"/>
        <v>S</v>
      </c>
      <c r="D472" s="241"/>
      <c r="E472" s="242" t="str">
        <f>IF(D472="","",COUNTIF($D$4:D472,D472))</f>
        <v/>
      </c>
      <c r="F472" s="306" t="str">
        <f>IF(D472="","",VLOOKUP(D472,'様式A-2'!$B$10:$E$438,4,0))</f>
        <v/>
      </c>
      <c r="G472" s="242"/>
      <c r="H472" s="242"/>
      <c r="I472" s="242"/>
      <c r="J472" s="242"/>
      <c r="K472" s="242">
        <f t="shared" si="370"/>
        <v>0</v>
      </c>
      <c r="L472" s="342"/>
      <c r="M472" s="342"/>
      <c r="N472" s="342"/>
      <c r="O472" s="342"/>
      <c r="P472" s="384"/>
      <c r="Q472" s="243">
        <f t="shared" si="380"/>
        <v>0</v>
      </c>
      <c r="R472" s="244">
        <f t="shared" si="371"/>
        <v>0</v>
      </c>
      <c r="S472" s="244" t="str">
        <f t="shared" si="372"/>
        <v/>
      </c>
      <c r="T472" s="242"/>
      <c r="U472" s="242" t="str">
        <f t="shared" si="373"/>
        <v/>
      </c>
      <c r="V472" s="242" t="str">
        <f t="shared" si="381"/>
        <v/>
      </c>
      <c r="W472" s="242"/>
      <c r="X472" s="242"/>
      <c r="Y472" s="242" t="str">
        <f t="shared" si="374"/>
        <v/>
      </c>
      <c r="Z472" s="242" t="str">
        <f t="shared" si="375"/>
        <v/>
      </c>
      <c r="AA472" s="242" t="str">
        <f t="shared" si="368"/>
        <v/>
      </c>
      <c r="AB472" s="242" t="str">
        <f t="shared" si="376"/>
        <v/>
      </c>
      <c r="AC472" s="242" t="str">
        <f t="shared" si="377"/>
        <v/>
      </c>
      <c r="AD472" s="242" t="str">
        <f t="shared" si="382"/>
        <v/>
      </c>
      <c r="AE472" s="242" t="str">
        <f t="shared" si="383"/>
        <v/>
      </c>
      <c r="AF472" s="242" t="str">
        <f t="shared" si="384"/>
        <v/>
      </c>
      <c r="AG472" s="242"/>
      <c r="AH472" s="243" t="str">
        <f t="shared" si="378"/>
        <v/>
      </c>
      <c r="AI472" s="243" t="str">
        <f t="shared" si="379"/>
        <v/>
      </c>
      <c r="BG472" s="246">
        <f t="shared" si="385"/>
        <v>0</v>
      </c>
      <c r="BH472" s="243">
        <f t="shared" si="386"/>
        <v>0</v>
      </c>
      <c r="BI472" s="243">
        <f t="shared" si="387"/>
        <v>0</v>
      </c>
      <c r="BJ472" s="243">
        <f t="shared" si="388"/>
        <v>0</v>
      </c>
      <c r="BK472" s="347">
        <f t="shared" si="389"/>
        <v>0</v>
      </c>
      <c r="BL472" s="247">
        <f t="shared" si="390"/>
        <v>0</v>
      </c>
      <c r="BM472" s="244">
        <f t="shared" si="391"/>
        <v>0</v>
      </c>
      <c r="BN472" s="244">
        <f t="shared" si="392"/>
        <v>0</v>
      </c>
      <c r="BO472" s="248">
        <f t="shared" si="393"/>
        <v>0</v>
      </c>
      <c r="BP472" s="249">
        <f t="shared" si="394"/>
        <v>0</v>
      </c>
      <c r="BQ472" s="244">
        <f t="shared" si="395"/>
        <v>0</v>
      </c>
      <c r="BR472" s="244">
        <f t="shared" si="396"/>
        <v>0</v>
      </c>
      <c r="BS472" s="250">
        <f t="shared" si="397"/>
        <v>0</v>
      </c>
      <c r="BT472" s="251" t="str">
        <f t="shared" si="398"/>
        <v/>
      </c>
      <c r="BU472" s="346">
        <f t="shared" si="399"/>
        <v>0</v>
      </c>
      <c r="BV472" s="346">
        <f t="shared" si="400"/>
        <v>0</v>
      </c>
      <c r="BW472" s="346">
        <f t="shared" si="401"/>
        <v>0</v>
      </c>
      <c r="BX472" s="348">
        <f t="shared" si="402"/>
        <v>0</v>
      </c>
      <c r="BY472" s="247">
        <f t="shared" si="403"/>
        <v>0</v>
      </c>
      <c r="BZ472" s="244">
        <f t="shared" si="404"/>
        <v>0</v>
      </c>
      <c r="CA472" s="244">
        <f t="shared" si="405"/>
        <v>0</v>
      </c>
      <c r="CB472" s="248">
        <f t="shared" si="406"/>
        <v>0</v>
      </c>
      <c r="CC472" s="247">
        <f t="shared" si="407"/>
        <v>0</v>
      </c>
      <c r="CD472" s="244">
        <f t="shared" si="408"/>
        <v>0</v>
      </c>
      <c r="CE472" s="244">
        <f t="shared" si="409"/>
        <v>0</v>
      </c>
      <c r="CF472" s="244">
        <f t="shared" si="410"/>
        <v>0</v>
      </c>
    </row>
    <row r="473" spans="1:84" ht="20.100000000000001" customHeight="1" x14ac:dyDescent="0.15">
      <c r="A473" s="238">
        <v>470</v>
      </c>
      <c r="B473" s="239">
        <v>470</v>
      </c>
      <c r="C473" s="240" t="str">
        <f t="shared" si="369"/>
        <v>S</v>
      </c>
      <c r="D473" s="241"/>
      <c r="E473" s="242" t="str">
        <f>IF(D473="","",COUNTIF($D$4:D473,D473))</f>
        <v/>
      </c>
      <c r="F473" s="306" t="str">
        <f>IF(D473="","",VLOOKUP(D473,'様式A-2'!$B$10:$E$438,4,0))</f>
        <v/>
      </c>
      <c r="G473" s="242"/>
      <c r="H473" s="242"/>
      <c r="I473" s="242"/>
      <c r="J473" s="242"/>
      <c r="K473" s="242">
        <f t="shared" si="370"/>
        <v>0</v>
      </c>
      <c r="L473" s="342"/>
      <c r="M473" s="342"/>
      <c r="N473" s="342"/>
      <c r="O473" s="342"/>
      <c r="P473" s="384"/>
      <c r="Q473" s="243">
        <f t="shared" si="380"/>
        <v>0</v>
      </c>
      <c r="R473" s="244">
        <f t="shared" si="371"/>
        <v>0</v>
      </c>
      <c r="S473" s="244" t="str">
        <f t="shared" si="372"/>
        <v/>
      </c>
      <c r="T473" s="242"/>
      <c r="U473" s="242" t="str">
        <f t="shared" si="373"/>
        <v/>
      </c>
      <c r="V473" s="242" t="str">
        <f t="shared" si="381"/>
        <v/>
      </c>
      <c r="W473" s="242"/>
      <c r="X473" s="242"/>
      <c r="Y473" s="242" t="str">
        <f t="shared" si="374"/>
        <v/>
      </c>
      <c r="Z473" s="242" t="str">
        <f t="shared" si="375"/>
        <v/>
      </c>
      <c r="AA473" s="242" t="str">
        <f t="shared" si="368"/>
        <v/>
      </c>
      <c r="AB473" s="242" t="str">
        <f t="shared" si="376"/>
        <v/>
      </c>
      <c r="AC473" s="242" t="str">
        <f t="shared" si="377"/>
        <v/>
      </c>
      <c r="AD473" s="242" t="str">
        <f t="shared" si="382"/>
        <v/>
      </c>
      <c r="AE473" s="242" t="str">
        <f t="shared" si="383"/>
        <v/>
      </c>
      <c r="AF473" s="242" t="str">
        <f t="shared" si="384"/>
        <v/>
      </c>
      <c r="AG473" s="242"/>
      <c r="AH473" s="243" t="str">
        <f t="shared" si="378"/>
        <v/>
      </c>
      <c r="AI473" s="243" t="str">
        <f t="shared" si="379"/>
        <v/>
      </c>
      <c r="BG473" s="246">
        <f t="shared" si="385"/>
        <v>0</v>
      </c>
      <c r="BH473" s="243">
        <f t="shared" si="386"/>
        <v>0</v>
      </c>
      <c r="BI473" s="243">
        <f t="shared" si="387"/>
        <v>0</v>
      </c>
      <c r="BJ473" s="243">
        <f t="shared" si="388"/>
        <v>0</v>
      </c>
      <c r="BK473" s="347">
        <f t="shared" si="389"/>
        <v>0</v>
      </c>
      <c r="BL473" s="247">
        <f t="shared" si="390"/>
        <v>0</v>
      </c>
      <c r="BM473" s="244">
        <f t="shared" si="391"/>
        <v>0</v>
      </c>
      <c r="BN473" s="244">
        <f t="shared" si="392"/>
        <v>0</v>
      </c>
      <c r="BO473" s="248">
        <f t="shared" si="393"/>
        <v>0</v>
      </c>
      <c r="BP473" s="249">
        <f t="shared" si="394"/>
        <v>0</v>
      </c>
      <c r="BQ473" s="244">
        <f t="shared" si="395"/>
        <v>0</v>
      </c>
      <c r="BR473" s="244">
        <f t="shared" si="396"/>
        <v>0</v>
      </c>
      <c r="BS473" s="250">
        <f t="shared" si="397"/>
        <v>0</v>
      </c>
      <c r="BT473" s="251" t="str">
        <f t="shared" si="398"/>
        <v/>
      </c>
      <c r="BU473" s="346">
        <f t="shared" si="399"/>
        <v>0</v>
      </c>
      <c r="BV473" s="346">
        <f t="shared" si="400"/>
        <v>0</v>
      </c>
      <c r="BW473" s="346">
        <f t="shared" si="401"/>
        <v>0</v>
      </c>
      <c r="BX473" s="348">
        <f t="shared" si="402"/>
        <v>0</v>
      </c>
      <c r="BY473" s="247">
        <f t="shared" si="403"/>
        <v>0</v>
      </c>
      <c r="BZ473" s="244">
        <f t="shared" si="404"/>
        <v>0</v>
      </c>
      <c r="CA473" s="244">
        <f t="shared" si="405"/>
        <v>0</v>
      </c>
      <c r="CB473" s="248">
        <f t="shared" si="406"/>
        <v>0</v>
      </c>
      <c r="CC473" s="247">
        <f t="shared" si="407"/>
        <v>0</v>
      </c>
      <c r="CD473" s="244">
        <f t="shared" si="408"/>
        <v>0</v>
      </c>
      <c r="CE473" s="244">
        <f t="shared" si="409"/>
        <v>0</v>
      </c>
      <c r="CF473" s="244">
        <f t="shared" si="410"/>
        <v>0</v>
      </c>
    </row>
    <row r="474" spans="1:84" ht="20.100000000000001" customHeight="1" x14ac:dyDescent="0.15">
      <c r="A474" s="238">
        <v>471</v>
      </c>
      <c r="B474" s="239">
        <v>471</v>
      </c>
      <c r="C474" s="240" t="str">
        <f t="shared" si="369"/>
        <v>S</v>
      </c>
      <c r="D474" s="241"/>
      <c r="E474" s="242" t="str">
        <f>IF(D474="","",COUNTIF($D$4:D474,D474))</f>
        <v/>
      </c>
      <c r="F474" s="306" t="str">
        <f>IF(D474="","",VLOOKUP(D474,'様式A-2'!$B$10:$E$438,4,0))</f>
        <v/>
      </c>
      <c r="G474" s="242"/>
      <c r="H474" s="242"/>
      <c r="I474" s="242"/>
      <c r="J474" s="242"/>
      <c r="K474" s="242">
        <f t="shared" si="370"/>
        <v>0</v>
      </c>
      <c r="L474" s="342"/>
      <c r="M474" s="342"/>
      <c r="N474" s="342"/>
      <c r="O474" s="342"/>
      <c r="P474" s="384"/>
      <c r="Q474" s="243">
        <f t="shared" si="380"/>
        <v>0</v>
      </c>
      <c r="R474" s="244">
        <f t="shared" si="371"/>
        <v>0</v>
      </c>
      <c r="S474" s="244" t="str">
        <f t="shared" si="372"/>
        <v/>
      </c>
      <c r="T474" s="242"/>
      <c r="U474" s="242" t="str">
        <f t="shared" si="373"/>
        <v/>
      </c>
      <c r="V474" s="242" t="str">
        <f t="shared" si="381"/>
        <v/>
      </c>
      <c r="W474" s="242"/>
      <c r="X474" s="242"/>
      <c r="Y474" s="242" t="str">
        <f t="shared" si="374"/>
        <v/>
      </c>
      <c r="Z474" s="242" t="str">
        <f t="shared" si="375"/>
        <v/>
      </c>
      <c r="AA474" s="242" t="str">
        <f t="shared" si="368"/>
        <v/>
      </c>
      <c r="AB474" s="242" t="str">
        <f t="shared" si="376"/>
        <v/>
      </c>
      <c r="AC474" s="242" t="str">
        <f t="shared" si="377"/>
        <v/>
      </c>
      <c r="AD474" s="242" t="str">
        <f t="shared" si="382"/>
        <v/>
      </c>
      <c r="AE474" s="242" t="str">
        <f t="shared" si="383"/>
        <v/>
      </c>
      <c r="AF474" s="242" t="str">
        <f t="shared" si="384"/>
        <v/>
      </c>
      <c r="AG474" s="242"/>
      <c r="AH474" s="243" t="str">
        <f t="shared" si="378"/>
        <v/>
      </c>
      <c r="AI474" s="243" t="str">
        <f t="shared" si="379"/>
        <v/>
      </c>
      <c r="BG474" s="246">
        <f t="shared" si="385"/>
        <v>0</v>
      </c>
      <c r="BH474" s="243">
        <f t="shared" si="386"/>
        <v>0</v>
      </c>
      <c r="BI474" s="243">
        <f t="shared" si="387"/>
        <v>0</v>
      </c>
      <c r="BJ474" s="243">
        <f t="shared" si="388"/>
        <v>0</v>
      </c>
      <c r="BK474" s="347">
        <f t="shared" si="389"/>
        <v>0</v>
      </c>
      <c r="BL474" s="247">
        <f t="shared" si="390"/>
        <v>0</v>
      </c>
      <c r="BM474" s="244">
        <f t="shared" si="391"/>
        <v>0</v>
      </c>
      <c r="BN474" s="244">
        <f t="shared" si="392"/>
        <v>0</v>
      </c>
      <c r="BO474" s="248">
        <f t="shared" si="393"/>
        <v>0</v>
      </c>
      <c r="BP474" s="249">
        <f t="shared" si="394"/>
        <v>0</v>
      </c>
      <c r="BQ474" s="244">
        <f t="shared" si="395"/>
        <v>0</v>
      </c>
      <c r="BR474" s="244">
        <f t="shared" si="396"/>
        <v>0</v>
      </c>
      <c r="BS474" s="250">
        <f t="shared" si="397"/>
        <v>0</v>
      </c>
      <c r="BT474" s="251" t="str">
        <f t="shared" si="398"/>
        <v/>
      </c>
      <c r="BU474" s="346">
        <f t="shared" si="399"/>
        <v>0</v>
      </c>
      <c r="BV474" s="346">
        <f t="shared" si="400"/>
        <v>0</v>
      </c>
      <c r="BW474" s="346">
        <f t="shared" si="401"/>
        <v>0</v>
      </c>
      <c r="BX474" s="348">
        <f t="shared" si="402"/>
        <v>0</v>
      </c>
      <c r="BY474" s="247">
        <f t="shared" si="403"/>
        <v>0</v>
      </c>
      <c r="BZ474" s="244">
        <f t="shared" si="404"/>
        <v>0</v>
      </c>
      <c r="CA474" s="244">
        <f t="shared" si="405"/>
        <v>0</v>
      </c>
      <c r="CB474" s="248">
        <f t="shared" si="406"/>
        <v>0</v>
      </c>
      <c r="CC474" s="247">
        <f t="shared" si="407"/>
        <v>0</v>
      </c>
      <c r="CD474" s="244">
        <f t="shared" si="408"/>
        <v>0</v>
      </c>
      <c r="CE474" s="244">
        <f t="shared" si="409"/>
        <v>0</v>
      </c>
      <c r="CF474" s="244">
        <f t="shared" si="410"/>
        <v>0</v>
      </c>
    </row>
    <row r="475" spans="1:84" ht="20.100000000000001" customHeight="1" x14ac:dyDescent="0.15">
      <c r="A475" s="238">
        <v>472</v>
      </c>
      <c r="B475" s="239">
        <v>472</v>
      </c>
      <c r="C475" s="240" t="str">
        <f t="shared" si="369"/>
        <v>S</v>
      </c>
      <c r="D475" s="241"/>
      <c r="E475" s="242" t="str">
        <f>IF(D475="","",COUNTIF($D$4:D475,D475))</f>
        <v/>
      </c>
      <c r="F475" s="306" t="str">
        <f>IF(D475="","",VLOOKUP(D475,'様式A-2'!$B$10:$E$438,4,0))</f>
        <v/>
      </c>
      <c r="G475" s="242"/>
      <c r="H475" s="242"/>
      <c r="I475" s="242"/>
      <c r="J475" s="242"/>
      <c r="K475" s="242">
        <f t="shared" si="370"/>
        <v>0</v>
      </c>
      <c r="L475" s="342"/>
      <c r="M475" s="342"/>
      <c r="N475" s="342"/>
      <c r="O475" s="342"/>
      <c r="P475" s="384"/>
      <c r="Q475" s="243">
        <f t="shared" si="380"/>
        <v>0</v>
      </c>
      <c r="R475" s="244">
        <f t="shared" si="371"/>
        <v>0</v>
      </c>
      <c r="S475" s="244" t="str">
        <f t="shared" si="372"/>
        <v/>
      </c>
      <c r="T475" s="242"/>
      <c r="U475" s="242" t="str">
        <f t="shared" si="373"/>
        <v/>
      </c>
      <c r="V475" s="242" t="str">
        <f t="shared" si="381"/>
        <v/>
      </c>
      <c r="W475" s="242"/>
      <c r="X475" s="242"/>
      <c r="Y475" s="242" t="str">
        <f t="shared" si="374"/>
        <v/>
      </c>
      <c r="Z475" s="242" t="str">
        <f t="shared" si="375"/>
        <v/>
      </c>
      <c r="AA475" s="242" t="str">
        <f t="shared" si="368"/>
        <v/>
      </c>
      <c r="AB475" s="242" t="str">
        <f t="shared" si="376"/>
        <v/>
      </c>
      <c r="AC475" s="242" t="str">
        <f t="shared" si="377"/>
        <v/>
      </c>
      <c r="AD475" s="242" t="str">
        <f t="shared" si="382"/>
        <v/>
      </c>
      <c r="AE475" s="242" t="str">
        <f t="shared" si="383"/>
        <v/>
      </c>
      <c r="AF475" s="242" t="str">
        <f t="shared" si="384"/>
        <v/>
      </c>
      <c r="AG475" s="242"/>
      <c r="AH475" s="243" t="str">
        <f t="shared" si="378"/>
        <v/>
      </c>
      <c r="AI475" s="243" t="str">
        <f t="shared" si="379"/>
        <v/>
      </c>
      <c r="BG475" s="246">
        <f t="shared" si="385"/>
        <v>0</v>
      </c>
      <c r="BH475" s="243">
        <f t="shared" si="386"/>
        <v>0</v>
      </c>
      <c r="BI475" s="243">
        <f t="shared" si="387"/>
        <v>0</v>
      </c>
      <c r="BJ475" s="243">
        <f t="shared" si="388"/>
        <v>0</v>
      </c>
      <c r="BK475" s="347">
        <f t="shared" si="389"/>
        <v>0</v>
      </c>
      <c r="BL475" s="247">
        <f t="shared" si="390"/>
        <v>0</v>
      </c>
      <c r="BM475" s="244">
        <f t="shared" si="391"/>
        <v>0</v>
      </c>
      <c r="BN475" s="244">
        <f t="shared" si="392"/>
        <v>0</v>
      </c>
      <c r="BO475" s="248">
        <f t="shared" si="393"/>
        <v>0</v>
      </c>
      <c r="BP475" s="249">
        <f t="shared" si="394"/>
        <v>0</v>
      </c>
      <c r="BQ475" s="244">
        <f t="shared" si="395"/>
        <v>0</v>
      </c>
      <c r="BR475" s="244">
        <f t="shared" si="396"/>
        <v>0</v>
      </c>
      <c r="BS475" s="250">
        <f t="shared" si="397"/>
        <v>0</v>
      </c>
      <c r="BT475" s="251" t="str">
        <f t="shared" si="398"/>
        <v/>
      </c>
      <c r="BU475" s="346">
        <f t="shared" si="399"/>
        <v>0</v>
      </c>
      <c r="BV475" s="346">
        <f t="shared" si="400"/>
        <v>0</v>
      </c>
      <c r="BW475" s="346">
        <f t="shared" si="401"/>
        <v>0</v>
      </c>
      <c r="BX475" s="348">
        <f t="shared" si="402"/>
        <v>0</v>
      </c>
      <c r="BY475" s="247">
        <f t="shared" si="403"/>
        <v>0</v>
      </c>
      <c r="BZ475" s="244">
        <f t="shared" si="404"/>
        <v>0</v>
      </c>
      <c r="CA475" s="244">
        <f t="shared" si="405"/>
        <v>0</v>
      </c>
      <c r="CB475" s="248">
        <f t="shared" si="406"/>
        <v>0</v>
      </c>
      <c r="CC475" s="247">
        <f t="shared" si="407"/>
        <v>0</v>
      </c>
      <c r="CD475" s="244">
        <f t="shared" si="408"/>
        <v>0</v>
      </c>
      <c r="CE475" s="244">
        <f t="shared" si="409"/>
        <v>0</v>
      </c>
      <c r="CF475" s="244">
        <f t="shared" si="410"/>
        <v>0</v>
      </c>
    </row>
    <row r="476" spans="1:84" ht="20.100000000000001" customHeight="1" x14ac:dyDescent="0.15">
      <c r="A476" s="238">
        <v>473</v>
      </c>
      <c r="B476" s="239">
        <v>473</v>
      </c>
      <c r="C476" s="240" t="str">
        <f t="shared" si="369"/>
        <v>S</v>
      </c>
      <c r="D476" s="241"/>
      <c r="E476" s="242" t="str">
        <f>IF(D476="","",COUNTIF($D$4:D476,D476))</f>
        <v/>
      </c>
      <c r="F476" s="306" t="str">
        <f>IF(D476="","",VLOOKUP(D476,'様式A-2'!$B$10:$E$438,4,0))</f>
        <v/>
      </c>
      <c r="G476" s="242"/>
      <c r="H476" s="242"/>
      <c r="I476" s="242"/>
      <c r="J476" s="242"/>
      <c r="K476" s="242">
        <f t="shared" si="370"/>
        <v>0</v>
      </c>
      <c r="L476" s="342"/>
      <c r="M476" s="342"/>
      <c r="N476" s="342"/>
      <c r="O476" s="342"/>
      <c r="P476" s="384"/>
      <c r="Q476" s="243">
        <f t="shared" si="380"/>
        <v>0</v>
      </c>
      <c r="R476" s="244">
        <f t="shared" si="371"/>
        <v>0</v>
      </c>
      <c r="S476" s="244" t="str">
        <f t="shared" si="372"/>
        <v/>
      </c>
      <c r="T476" s="242"/>
      <c r="U476" s="242" t="str">
        <f t="shared" si="373"/>
        <v/>
      </c>
      <c r="V476" s="242" t="str">
        <f t="shared" si="381"/>
        <v/>
      </c>
      <c r="W476" s="242"/>
      <c r="X476" s="242"/>
      <c r="Y476" s="242" t="str">
        <f t="shared" si="374"/>
        <v/>
      </c>
      <c r="Z476" s="242" t="str">
        <f t="shared" si="375"/>
        <v/>
      </c>
      <c r="AA476" s="242" t="str">
        <f t="shared" si="368"/>
        <v/>
      </c>
      <c r="AB476" s="242" t="str">
        <f t="shared" si="376"/>
        <v/>
      </c>
      <c r="AC476" s="242" t="str">
        <f t="shared" si="377"/>
        <v/>
      </c>
      <c r="AD476" s="242" t="str">
        <f t="shared" si="382"/>
        <v/>
      </c>
      <c r="AE476" s="242" t="str">
        <f t="shared" si="383"/>
        <v/>
      </c>
      <c r="AF476" s="242" t="str">
        <f t="shared" si="384"/>
        <v/>
      </c>
      <c r="AG476" s="242"/>
      <c r="AH476" s="243" t="str">
        <f t="shared" si="378"/>
        <v/>
      </c>
      <c r="AI476" s="243" t="str">
        <f t="shared" si="379"/>
        <v/>
      </c>
      <c r="BG476" s="246">
        <f t="shared" si="385"/>
        <v>0</v>
      </c>
      <c r="BH476" s="243">
        <f t="shared" si="386"/>
        <v>0</v>
      </c>
      <c r="BI476" s="243">
        <f t="shared" si="387"/>
        <v>0</v>
      </c>
      <c r="BJ476" s="243">
        <f t="shared" si="388"/>
        <v>0</v>
      </c>
      <c r="BK476" s="347">
        <f t="shared" si="389"/>
        <v>0</v>
      </c>
      <c r="BL476" s="247">
        <f t="shared" si="390"/>
        <v>0</v>
      </c>
      <c r="BM476" s="244">
        <f t="shared" si="391"/>
        <v>0</v>
      </c>
      <c r="BN476" s="244">
        <f t="shared" si="392"/>
        <v>0</v>
      </c>
      <c r="BO476" s="248">
        <f t="shared" si="393"/>
        <v>0</v>
      </c>
      <c r="BP476" s="249">
        <f t="shared" si="394"/>
        <v>0</v>
      </c>
      <c r="BQ476" s="244">
        <f t="shared" si="395"/>
        <v>0</v>
      </c>
      <c r="BR476" s="244">
        <f t="shared" si="396"/>
        <v>0</v>
      </c>
      <c r="BS476" s="250">
        <f t="shared" si="397"/>
        <v>0</v>
      </c>
      <c r="BT476" s="251" t="str">
        <f t="shared" si="398"/>
        <v/>
      </c>
      <c r="BU476" s="346">
        <f t="shared" si="399"/>
        <v>0</v>
      </c>
      <c r="BV476" s="346">
        <f t="shared" si="400"/>
        <v>0</v>
      </c>
      <c r="BW476" s="346">
        <f t="shared" si="401"/>
        <v>0</v>
      </c>
      <c r="BX476" s="348">
        <f t="shared" si="402"/>
        <v>0</v>
      </c>
      <c r="BY476" s="247">
        <f t="shared" si="403"/>
        <v>0</v>
      </c>
      <c r="BZ476" s="244">
        <f t="shared" si="404"/>
        <v>0</v>
      </c>
      <c r="CA476" s="244">
        <f t="shared" si="405"/>
        <v>0</v>
      </c>
      <c r="CB476" s="248">
        <f t="shared" si="406"/>
        <v>0</v>
      </c>
      <c r="CC476" s="247">
        <f t="shared" si="407"/>
        <v>0</v>
      </c>
      <c r="CD476" s="244">
        <f t="shared" si="408"/>
        <v>0</v>
      </c>
      <c r="CE476" s="244">
        <f t="shared" si="409"/>
        <v>0</v>
      </c>
      <c r="CF476" s="244">
        <f t="shared" si="410"/>
        <v>0</v>
      </c>
    </row>
    <row r="477" spans="1:84" ht="20.100000000000001" customHeight="1" x14ac:dyDescent="0.15">
      <c r="A477" s="238">
        <v>474</v>
      </c>
      <c r="B477" s="239">
        <v>474</v>
      </c>
      <c r="C477" s="240" t="str">
        <f t="shared" si="369"/>
        <v>S</v>
      </c>
      <c r="D477" s="241"/>
      <c r="E477" s="242" t="str">
        <f>IF(D477="","",COUNTIF($D$4:D477,D477))</f>
        <v/>
      </c>
      <c r="F477" s="306" t="str">
        <f>IF(D477="","",VLOOKUP(D477,'様式A-2'!$B$10:$E$438,4,0))</f>
        <v/>
      </c>
      <c r="G477" s="242"/>
      <c r="H477" s="242"/>
      <c r="I477" s="242"/>
      <c r="J477" s="242"/>
      <c r="K477" s="242">
        <f t="shared" si="370"/>
        <v>0</v>
      </c>
      <c r="L477" s="342"/>
      <c r="M477" s="342"/>
      <c r="N477" s="342"/>
      <c r="O477" s="342"/>
      <c r="P477" s="384"/>
      <c r="Q477" s="243">
        <f t="shared" si="380"/>
        <v>0</v>
      </c>
      <c r="R477" s="244">
        <f t="shared" si="371"/>
        <v>0</v>
      </c>
      <c r="S477" s="244" t="str">
        <f t="shared" si="372"/>
        <v/>
      </c>
      <c r="T477" s="242"/>
      <c r="U477" s="242" t="str">
        <f t="shared" si="373"/>
        <v/>
      </c>
      <c r="V477" s="242" t="str">
        <f t="shared" si="381"/>
        <v/>
      </c>
      <c r="W477" s="242"/>
      <c r="X477" s="242"/>
      <c r="Y477" s="242" t="str">
        <f t="shared" si="374"/>
        <v/>
      </c>
      <c r="Z477" s="242" t="str">
        <f t="shared" si="375"/>
        <v/>
      </c>
      <c r="AA477" s="242" t="str">
        <f t="shared" si="368"/>
        <v/>
      </c>
      <c r="AB477" s="242" t="str">
        <f t="shared" si="376"/>
        <v/>
      </c>
      <c r="AC477" s="242" t="str">
        <f t="shared" si="377"/>
        <v/>
      </c>
      <c r="AD477" s="242" t="str">
        <f t="shared" si="382"/>
        <v/>
      </c>
      <c r="AE477" s="242" t="str">
        <f t="shared" si="383"/>
        <v/>
      </c>
      <c r="AF477" s="242" t="str">
        <f t="shared" si="384"/>
        <v/>
      </c>
      <c r="AG477" s="242"/>
      <c r="AH477" s="243" t="str">
        <f t="shared" si="378"/>
        <v/>
      </c>
      <c r="AI477" s="243" t="str">
        <f t="shared" si="379"/>
        <v/>
      </c>
      <c r="BG477" s="246">
        <f t="shared" si="385"/>
        <v>0</v>
      </c>
      <c r="BH477" s="243">
        <f t="shared" si="386"/>
        <v>0</v>
      </c>
      <c r="BI477" s="243">
        <f t="shared" si="387"/>
        <v>0</v>
      </c>
      <c r="BJ477" s="243">
        <f t="shared" si="388"/>
        <v>0</v>
      </c>
      <c r="BK477" s="347">
        <f t="shared" si="389"/>
        <v>0</v>
      </c>
      <c r="BL477" s="247">
        <f t="shared" si="390"/>
        <v>0</v>
      </c>
      <c r="BM477" s="244">
        <f t="shared" si="391"/>
        <v>0</v>
      </c>
      <c r="BN477" s="244">
        <f t="shared" si="392"/>
        <v>0</v>
      </c>
      <c r="BO477" s="248">
        <f t="shared" si="393"/>
        <v>0</v>
      </c>
      <c r="BP477" s="249">
        <f t="shared" si="394"/>
        <v>0</v>
      </c>
      <c r="BQ477" s="244">
        <f t="shared" si="395"/>
        <v>0</v>
      </c>
      <c r="BR477" s="244">
        <f t="shared" si="396"/>
        <v>0</v>
      </c>
      <c r="BS477" s="250">
        <f t="shared" si="397"/>
        <v>0</v>
      </c>
      <c r="BT477" s="251" t="str">
        <f t="shared" si="398"/>
        <v/>
      </c>
      <c r="BU477" s="346">
        <f t="shared" si="399"/>
        <v>0</v>
      </c>
      <c r="BV477" s="346">
        <f t="shared" si="400"/>
        <v>0</v>
      </c>
      <c r="BW477" s="346">
        <f t="shared" si="401"/>
        <v>0</v>
      </c>
      <c r="BX477" s="348">
        <f t="shared" si="402"/>
        <v>0</v>
      </c>
      <c r="BY477" s="247">
        <f t="shared" si="403"/>
        <v>0</v>
      </c>
      <c r="BZ477" s="244">
        <f t="shared" si="404"/>
        <v>0</v>
      </c>
      <c r="CA477" s="244">
        <f t="shared" si="405"/>
        <v>0</v>
      </c>
      <c r="CB477" s="248">
        <f t="shared" si="406"/>
        <v>0</v>
      </c>
      <c r="CC477" s="247">
        <f t="shared" si="407"/>
        <v>0</v>
      </c>
      <c r="CD477" s="244">
        <f t="shared" si="408"/>
        <v>0</v>
      </c>
      <c r="CE477" s="244">
        <f t="shared" si="409"/>
        <v>0</v>
      </c>
      <c r="CF477" s="244">
        <f t="shared" si="410"/>
        <v>0</v>
      </c>
    </row>
    <row r="478" spans="1:84" ht="20.100000000000001" customHeight="1" x14ac:dyDescent="0.15">
      <c r="A478" s="238">
        <v>475</v>
      </c>
      <c r="B478" s="239">
        <v>475</v>
      </c>
      <c r="C478" s="240" t="str">
        <f t="shared" si="369"/>
        <v>S</v>
      </c>
      <c r="D478" s="241"/>
      <c r="E478" s="242" t="str">
        <f>IF(D478="","",COUNTIF($D$4:D478,D478))</f>
        <v/>
      </c>
      <c r="F478" s="306" t="str">
        <f>IF(D478="","",VLOOKUP(D478,'様式A-2'!$B$10:$E$438,4,0))</f>
        <v/>
      </c>
      <c r="G478" s="242"/>
      <c r="H478" s="242"/>
      <c r="I478" s="242"/>
      <c r="J478" s="242"/>
      <c r="K478" s="242">
        <f t="shared" si="370"/>
        <v>0</v>
      </c>
      <c r="L478" s="342"/>
      <c r="M478" s="342"/>
      <c r="N478" s="342"/>
      <c r="O478" s="342"/>
      <c r="P478" s="384"/>
      <c r="Q478" s="243">
        <f t="shared" si="380"/>
        <v>0</v>
      </c>
      <c r="R478" s="244">
        <f t="shared" si="371"/>
        <v>0</v>
      </c>
      <c r="S478" s="244" t="str">
        <f t="shared" si="372"/>
        <v/>
      </c>
      <c r="T478" s="242"/>
      <c r="U478" s="242" t="str">
        <f t="shared" si="373"/>
        <v/>
      </c>
      <c r="V478" s="242" t="str">
        <f t="shared" si="381"/>
        <v/>
      </c>
      <c r="W478" s="242"/>
      <c r="X478" s="242"/>
      <c r="Y478" s="242" t="str">
        <f t="shared" si="374"/>
        <v/>
      </c>
      <c r="Z478" s="242" t="str">
        <f t="shared" si="375"/>
        <v/>
      </c>
      <c r="AA478" s="242" t="str">
        <f t="shared" si="368"/>
        <v/>
      </c>
      <c r="AB478" s="242" t="str">
        <f t="shared" si="376"/>
        <v/>
      </c>
      <c r="AC478" s="242" t="str">
        <f t="shared" si="377"/>
        <v/>
      </c>
      <c r="AD478" s="242" t="str">
        <f t="shared" si="382"/>
        <v/>
      </c>
      <c r="AE478" s="242" t="str">
        <f t="shared" si="383"/>
        <v/>
      </c>
      <c r="AF478" s="242" t="str">
        <f t="shared" si="384"/>
        <v/>
      </c>
      <c r="AG478" s="242"/>
      <c r="AH478" s="243" t="str">
        <f t="shared" si="378"/>
        <v/>
      </c>
      <c r="AI478" s="243" t="str">
        <f t="shared" si="379"/>
        <v/>
      </c>
      <c r="BG478" s="246">
        <f t="shared" si="385"/>
        <v>0</v>
      </c>
      <c r="BH478" s="243">
        <f t="shared" si="386"/>
        <v>0</v>
      </c>
      <c r="BI478" s="243">
        <f t="shared" si="387"/>
        <v>0</v>
      </c>
      <c r="BJ478" s="243">
        <f t="shared" si="388"/>
        <v>0</v>
      </c>
      <c r="BK478" s="347">
        <f t="shared" si="389"/>
        <v>0</v>
      </c>
      <c r="BL478" s="247">
        <f t="shared" si="390"/>
        <v>0</v>
      </c>
      <c r="BM478" s="244">
        <f t="shared" si="391"/>
        <v>0</v>
      </c>
      <c r="BN478" s="244">
        <f t="shared" si="392"/>
        <v>0</v>
      </c>
      <c r="BO478" s="248">
        <f t="shared" si="393"/>
        <v>0</v>
      </c>
      <c r="BP478" s="249">
        <f t="shared" si="394"/>
        <v>0</v>
      </c>
      <c r="BQ478" s="244">
        <f t="shared" si="395"/>
        <v>0</v>
      </c>
      <c r="BR478" s="244">
        <f t="shared" si="396"/>
        <v>0</v>
      </c>
      <c r="BS478" s="250">
        <f t="shared" si="397"/>
        <v>0</v>
      </c>
      <c r="BT478" s="251" t="str">
        <f t="shared" si="398"/>
        <v/>
      </c>
      <c r="BU478" s="346">
        <f t="shared" si="399"/>
        <v>0</v>
      </c>
      <c r="BV478" s="346">
        <f t="shared" si="400"/>
        <v>0</v>
      </c>
      <c r="BW478" s="346">
        <f t="shared" si="401"/>
        <v>0</v>
      </c>
      <c r="BX478" s="348">
        <f t="shared" si="402"/>
        <v>0</v>
      </c>
      <c r="BY478" s="247">
        <f t="shared" si="403"/>
        <v>0</v>
      </c>
      <c r="BZ478" s="244">
        <f t="shared" si="404"/>
        <v>0</v>
      </c>
      <c r="CA478" s="244">
        <f t="shared" si="405"/>
        <v>0</v>
      </c>
      <c r="CB478" s="248">
        <f t="shared" si="406"/>
        <v>0</v>
      </c>
      <c r="CC478" s="247">
        <f t="shared" si="407"/>
        <v>0</v>
      </c>
      <c r="CD478" s="244">
        <f t="shared" si="408"/>
        <v>0</v>
      </c>
      <c r="CE478" s="244">
        <f t="shared" si="409"/>
        <v>0</v>
      </c>
      <c r="CF478" s="244">
        <f t="shared" si="410"/>
        <v>0</v>
      </c>
    </row>
    <row r="479" spans="1:84" ht="20.100000000000001" customHeight="1" x14ac:dyDescent="0.15">
      <c r="A479" s="238">
        <v>476</v>
      </c>
      <c r="B479" s="239">
        <v>476</v>
      </c>
      <c r="C479" s="240" t="str">
        <f t="shared" si="369"/>
        <v>S</v>
      </c>
      <c r="D479" s="241"/>
      <c r="E479" s="242" t="str">
        <f>IF(D479="","",COUNTIF($D$4:D479,D479))</f>
        <v/>
      </c>
      <c r="F479" s="306" t="str">
        <f>IF(D479="","",VLOOKUP(D479,'様式A-2'!$B$10:$E$438,4,0))</f>
        <v/>
      </c>
      <c r="G479" s="242"/>
      <c r="H479" s="242"/>
      <c r="I479" s="242"/>
      <c r="J479" s="242"/>
      <c r="K479" s="242">
        <f t="shared" si="370"/>
        <v>0</v>
      </c>
      <c r="L479" s="342"/>
      <c r="M479" s="342"/>
      <c r="N479" s="342"/>
      <c r="O479" s="342"/>
      <c r="P479" s="384"/>
      <c r="Q479" s="243">
        <f t="shared" si="380"/>
        <v>0</v>
      </c>
      <c r="R479" s="244">
        <f t="shared" si="371"/>
        <v>0</v>
      </c>
      <c r="S479" s="244" t="str">
        <f t="shared" si="372"/>
        <v/>
      </c>
      <c r="T479" s="242"/>
      <c r="U479" s="242" t="str">
        <f t="shared" si="373"/>
        <v/>
      </c>
      <c r="V479" s="242" t="str">
        <f t="shared" si="381"/>
        <v/>
      </c>
      <c r="W479" s="242"/>
      <c r="X479" s="242"/>
      <c r="Y479" s="242" t="str">
        <f t="shared" si="374"/>
        <v/>
      </c>
      <c r="Z479" s="242" t="str">
        <f t="shared" si="375"/>
        <v/>
      </c>
      <c r="AA479" s="242" t="str">
        <f t="shared" si="368"/>
        <v/>
      </c>
      <c r="AB479" s="242" t="str">
        <f t="shared" si="376"/>
        <v/>
      </c>
      <c r="AC479" s="242" t="str">
        <f t="shared" si="377"/>
        <v/>
      </c>
      <c r="AD479" s="242" t="str">
        <f t="shared" si="382"/>
        <v/>
      </c>
      <c r="AE479" s="242" t="str">
        <f t="shared" si="383"/>
        <v/>
      </c>
      <c r="AF479" s="242" t="str">
        <f t="shared" si="384"/>
        <v/>
      </c>
      <c r="AG479" s="242"/>
      <c r="AH479" s="243" t="str">
        <f t="shared" si="378"/>
        <v/>
      </c>
      <c r="AI479" s="243" t="str">
        <f t="shared" si="379"/>
        <v/>
      </c>
      <c r="BG479" s="246">
        <f t="shared" si="385"/>
        <v>0</v>
      </c>
      <c r="BH479" s="243">
        <f t="shared" si="386"/>
        <v>0</v>
      </c>
      <c r="BI479" s="243">
        <f t="shared" si="387"/>
        <v>0</v>
      </c>
      <c r="BJ479" s="243">
        <f t="shared" si="388"/>
        <v>0</v>
      </c>
      <c r="BK479" s="347">
        <f t="shared" si="389"/>
        <v>0</v>
      </c>
      <c r="BL479" s="247">
        <f t="shared" si="390"/>
        <v>0</v>
      </c>
      <c r="BM479" s="244">
        <f t="shared" si="391"/>
        <v>0</v>
      </c>
      <c r="BN479" s="244">
        <f t="shared" si="392"/>
        <v>0</v>
      </c>
      <c r="BO479" s="248">
        <f t="shared" si="393"/>
        <v>0</v>
      </c>
      <c r="BP479" s="249">
        <f t="shared" si="394"/>
        <v>0</v>
      </c>
      <c r="BQ479" s="244">
        <f t="shared" si="395"/>
        <v>0</v>
      </c>
      <c r="BR479" s="244">
        <f t="shared" si="396"/>
        <v>0</v>
      </c>
      <c r="BS479" s="250">
        <f t="shared" si="397"/>
        <v>0</v>
      </c>
      <c r="BT479" s="251" t="str">
        <f t="shared" si="398"/>
        <v/>
      </c>
      <c r="BU479" s="346">
        <f t="shared" si="399"/>
        <v>0</v>
      </c>
      <c r="BV479" s="346">
        <f t="shared" si="400"/>
        <v>0</v>
      </c>
      <c r="BW479" s="346">
        <f t="shared" si="401"/>
        <v>0</v>
      </c>
      <c r="BX479" s="348">
        <f t="shared" si="402"/>
        <v>0</v>
      </c>
      <c r="BY479" s="247">
        <f t="shared" si="403"/>
        <v>0</v>
      </c>
      <c r="BZ479" s="244">
        <f t="shared" si="404"/>
        <v>0</v>
      </c>
      <c r="CA479" s="244">
        <f t="shared" si="405"/>
        <v>0</v>
      </c>
      <c r="CB479" s="248">
        <f t="shared" si="406"/>
        <v>0</v>
      </c>
      <c r="CC479" s="247">
        <f t="shared" si="407"/>
        <v>0</v>
      </c>
      <c r="CD479" s="244">
        <f t="shared" si="408"/>
        <v>0</v>
      </c>
      <c r="CE479" s="244">
        <f t="shared" si="409"/>
        <v>0</v>
      </c>
      <c r="CF479" s="244">
        <f t="shared" si="410"/>
        <v>0</v>
      </c>
    </row>
    <row r="480" spans="1:84" ht="20.100000000000001" customHeight="1" x14ac:dyDescent="0.15">
      <c r="A480" s="238">
        <v>477</v>
      </c>
      <c r="B480" s="239">
        <v>477</v>
      </c>
      <c r="C480" s="240" t="str">
        <f t="shared" si="369"/>
        <v>S</v>
      </c>
      <c r="D480" s="241"/>
      <c r="E480" s="242" t="str">
        <f>IF(D480="","",COUNTIF($D$4:D480,D480))</f>
        <v/>
      </c>
      <c r="F480" s="306" t="str">
        <f>IF(D480="","",VLOOKUP(D480,'様式A-2'!$B$10:$E$438,4,0))</f>
        <v/>
      </c>
      <c r="G480" s="242"/>
      <c r="H480" s="242"/>
      <c r="I480" s="242"/>
      <c r="J480" s="242"/>
      <c r="K480" s="242">
        <f t="shared" si="370"/>
        <v>0</v>
      </c>
      <c r="L480" s="342"/>
      <c r="M480" s="342"/>
      <c r="N480" s="342"/>
      <c r="O480" s="342"/>
      <c r="P480" s="384"/>
      <c r="Q480" s="243">
        <f t="shared" si="380"/>
        <v>0</v>
      </c>
      <c r="R480" s="244">
        <f t="shared" si="371"/>
        <v>0</v>
      </c>
      <c r="S480" s="244" t="str">
        <f t="shared" si="372"/>
        <v/>
      </c>
      <c r="T480" s="242"/>
      <c r="U480" s="242" t="str">
        <f t="shared" si="373"/>
        <v/>
      </c>
      <c r="V480" s="242" t="str">
        <f t="shared" si="381"/>
        <v/>
      </c>
      <c r="W480" s="242"/>
      <c r="X480" s="242"/>
      <c r="Y480" s="242" t="str">
        <f t="shared" si="374"/>
        <v/>
      </c>
      <c r="Z480" s="242" t="str">
        <f t="shared" si="375"/>
        <v/>
      </c>
      <c r="AA480" s="242" t="str">
        <f t="shared" si="368"/>
        <v/>
      </c>
      <c r="AB480" s="242" t="str">
        <f t="shared" si="376"/>
        <v/>
      </c>
      <c r="AC480" s="242" t="str">
        <f t="shared" si="377"/>
        <v/>
      </c>
      <c r="AD480" s="242" t="str">
        <f t="shared" si="382"/>
        <v/>
      </c>
      <c r="AE480" s="242" t="str">
        <f t="shared" si="383"/>
        <v/>
      </c>
      <c r="AF480" s="242" t="str">
        <f t="shared" si="384"/>
        <v/>
      </c>
      <c r="AG480" s="242"/>
      <c r="AH480" s="243" t="str">
        <f t="shared" si="378"/>
        <v/>
      </c>
      <c r="AI480" s="243" t="str">
        <f t="shared" si="379"/>
        <v/>
      </c>
      <c r="BG480" s="246">
        <f t="shared" si="385"/>
        <v>0</v>
      </c>
      <c r="BH480" s="243">
        <f t="shared" si="386"/>
        <v>0</v>
      </c>
      <c r="BI480" s="243">
        <f t="shared" si="387"/>
        <v>0</v>
      </c>
      <c r="BJ480" s="243">
        <f t="shared" si="388"/>
        <v>0</v>
      </c>
      <c r="BK480" s="347">
        <f t="shared" si="389"/>
        <v>0</v>
      </c>
      <c r="BL480" s="247">
        <f t="shared" si="390"/>
        <v>0</v>
      </c>
      <c r="BM480" s="244">
        <f t="shared" si="391"/>
        <v>0</v>
      </c>
      <c r="BN480" s="244">
        <f t="shared" si="392"/>
        <v>0</v>
      </c>
      <c r="BO480" s="248">
        <f t="shared" si="393"/>
        <v>0</v>
      </c>
      <c r="BP480" s="249">
        <f t="shared" si="394"/>
        <v>0</v>
      </c>
      <c r="BQ480" s="244">
        <f t="shared" si="395"/>
        <v>0</v>
      </c>
      <c r="BR480" s="244">
        <f t="shared" si="396"/>
        <v>0</v>
      </c>
      <c r="BS480" s="250">
        <f t="shared" si="397"/>
        <v>0</v>
      </c>
      <c r="BT480" s="251" t="str">
        <f t="shared" si="398"/>
        <v/>
      </c>
      <c r="BU480" s="346">
        <f t="shared" si="399"/>
        <v>0</v>
      </c>
      <c r="BV480" s="346">
        <f t="shared" si="400"/>
        <v>0</v>
      </c>
      <c r="BW480" s="346">
        <f t="shared" si="401"/>
        <v>0</v>
      </c>
      <c r="BX480" s="348">
        <f t="shared" si="402"/>
        <v>0</v>
      </c>
      <c r="BY480" s="247">
        <f t="shared" si="403"/>
        <v>0</v>
      </c>
      <c r="BZ480" s="244">
        <f t="shared" si="404"/>
        <v>0</v>
      </c>
      <c r="CA480" s="244">
        <f t="shared" si="405"/>
        <v>0</v>
      </c>
      <c r="CB480" s="248">
        <f t="shared" si="406"/>
        <v>0</v>
      </c>
      <c r="CC480" s="247">
        <f t="shared" si="407"/>
        <v>0</v>
      </c>
      <c r="CD480" s="244">
        <f t="shared" si="408"/>
        <v>0</v>
      </c>
      <c r="CE480" s="244">
        <f t="shared" si="409"/>
        <v>0</v>
      </c>
      <c r="CF480" s="244">
        <f t="shared" si="410"/>
        <v>0</v>
      </c>
    </row>
    <row r="481" spans="1:84" ht="20.100000000000001" customHeight="1" x14ac:dyDescent="0.15">
      <c r="A481" s="238">
        <v>478</v>
      </c>
      <c r="B481" s="239">
        <v>478</v>
      </c>
      <c r="C481" s="240" t="str">
        <f t="shared" si="369"/>
        <v>S</v>
      </c>
      <c r="D481" s="241"/>
      <c r="E481" s="242" t="str">
        <f>IF(D481="","",COUNTIF($D$4:D481,D481))</f>
        <v/>
      </c>
      <c r="F481" s="306" t="str">
        <f>IF(D481="","",VLOOKUP(D481,'様式A-2'!$B$10:$E$438,4,0))</f>
        <v/>
      </c>
      <c r="G481" s="242"/>
      <c r="H481" s="242"/>
      <c r="I481" s="242"/>
      <c r="J481" s="242"/>
      <c r="K481" s="242">
        <f t="shared" si="370"/>
        <v>0</v>
      </c>
      <c r="L481" s="342"/>
      <c r="M481" s="342"/>
      <c r="N481" s="342"/>
      <c r="O481" s="342"/>
      <c r="P481" s="384"/>
      <c r="Q481" s="243">
        <f t="shared" si="380"/>
        <v>0</v>
      </c>
      <c r="R481" s="244">
        <f t="shared" si="371"/>
        <v>0</v>
      </c>
      <c r="S481" s="244" t="str">
        <f t="shared" si="372"/>
        <v/>
      </c>
      <c r="T481" s="242"/>
      <c r="U481" s="242" t="str">
        <f t="shared" si="373"/>
        <v/>
      </c>
      <c r="V481" s="242" t="str">
        <f t="shared" si="381"/>
        <v/>
      </c>
      <c r="W481" s="242"/>
      <c r="X481" s="242"/>
      <c r="Y481" s="242" t="str">
        <f t="shared" si="374"/>
        <v/>
      </c>
      <c r="Z481" s="242" t="str">
        <f t="shared" si="375"/>
        <v/>
      </c>
      <c r="AA481" s="242" t="str">
        <f t="shared" si="368"/>
        <v/>
      </c>
      <c r="AB481" s="242" t="str">
        <f t="shared" si="376"/>
        <v/>
      </c>
      <c r="AC481" s="242" t="str">
        <f t="shared" si="377"/>
        <v/>
      </c>
      <c r="AD481" s="242" t="str">
        <f t="shared" si="382"/>
        <v/>
      </c>
      <c r="AE481" s="242" t="str">
        <f t="shared" si="383"/>
        <v/>
      </c>
      <c r="AF481" s="242" t="str">
        <f t="shared" si="384"/>
        <v/>
      </c>
      <c r="AG481" s="242"/>
      <c r="AH481" s="243" t="str">
        <f t="shared" si="378"/>
        <v/>
      </c>
      <c r="AI481" s="243" t="str">
        <f t="shared" si="379"/>
        <v/>
      </c>
      <c r="BG481" s="246">
        <f t="shared" si="385"/>
        <v>0</v>
      </c>
      <c r="BH481" s="243">
        <f t="shared" si="386"/>
        <v>0</v>
      </c>
      <c r="BI481" s="243">
        <f t="shared" si="387"/>
        <v>0</v>
      </c>
      <c r="BJ481" s="243">
        <f t="shared" si="388"/>
        <v>0</v>
      </c>
      <c r="BK481" s="347">
        <f t="shared" si="389"/>
        <v>0</v>
      </c>
      <c r="BL481" s="247">
        <f t="shared" si="390"/>
        <v>0</v>
      </c>
      <c r="BM481" s="244">
        <f t="shared" si="391"/>
        <v>0</v>
      </c>
      <c r="BN481" s="244">
        <f t="shared" si="392"/>
        <v>0</v>
      </c>
      <c r="BO481" s="248">
        <f t="shared" si="393"/>
        <v>0</v>
      </c>
      <c r="BP481" s="249">
        <f t="shared" si="394"/>
        <v>0</v>
      </c>
      <c r="BQ481" s="244">
        <f t="shared" si="395"/>
        <v>0</v>
      </c>
      <c r="BR481" s="244">
        <f t="shared" si="396"/>
        <v>0</v>
      </c>
      <c r="BS481" s="250">
        <f t="shared" si="397"/>
        <v>0</v>
      </c>
      <c r="BT481" s="251" t="str">
        <f t="shared" si="398"/>
        <v/>
      </c>
      <c r="BU481" s="346">
        <f t="shared" si="399"/>
        <v>0</v>
      </c>
      <c r="BV481" s="346">
        <f t="shared" si="400"/>
        <v>0</v>
      </c>
      <c r="BW481" s="346">
        <f t="shared" si="401"/>
        <v>0</v>
      </c>
      <c r="BX481" s="348">
        <f t="shared" si="402"/>
        <v>0</v>
      </c>
      <c r="BY481" s="247">
        <f t="shared" si="403"/>
        <v>0</v>
      </c>
      <c r="BZ481" s="244">
        <f t="shared" si="404"/>
        <v>0</v>
      </c>
      <c r="CA481" s="244">
        <f t="shared" si="405"/>
        <v>0</v>
      </c>
      <c r="CB481" s="248">
        <f t="shared" si="406"/>
        <v>0</v>
      </c>
      <c r="CC481" s="247">
        <f t="shared" si="407"/>
        <v>0</v>
      </c>
      <c r="CD481" s="244">
        <f t="shared" si="408"/>
        <v>0</v>
      </c>
      <c r="CE481" s="244">
        <f t="shared" si="409"/>
        <v>0</v>
      </c>
      <c r="CF481" s="244">
        <f t="shared" si="410"/>
        <v>0</v>
      </c>
    </row>
    <row r="482" spans="1:84" ht="20.100000000000001" customHeight="1" x14ac:dyDescent="0.15">
      <c r="A482" s="238">
        <v>479</v>
      </c>
      <c r="B482" s="239">
        <v>479</v>
      </c>
      <c r="C482" s="240" t="str">
        <f t="shared" si="369"/>
        <v>S</v>
      </c>
      <c r="D482" s="241"/>
      <c r="E482" s="242" t="str">
        <f>IF(D482="","",COUNTIF($D$4:D482,D482))</f>
        <v/>
      </c>
      <c r="F482" s="306" t="str">
        <f>IF(D482="","",VLOOKUP(D482,'様式A-2'!$B$10:$E$438,4,0))</f>
        <v/>
      </c>
      <c r="G482" s="242"/>
      <c r="H482" s="242"/>
      <c r="I482" s="242"/>
      <c r="J482" s="242"/>
      <c r="K482" s="242">
        <f t="shared" si="370"/>
        <v>0</v>
      </c>
      <c r="L482" s="342"/>
      <c r="M482" s="342"/>
      <c r="N482" s="342"/>
      <c r="O482" s="342"/>
      <c r="P482" s="384"/>
      <c r="Q482" s="243">
        <f t="shared" si="380"/>
        <v>0</v>
      </c>
      <c r="R482" s="244">
        <f t="shared" si="371"/>
        <v>0</v>
      </c>
      <c r="S482" s="244" t="str">
        <f t="shared" si="372"/>
        <v/>
      </c>
      <c r="T482" s="242"/>
      <c r="U482" s="242" t="str">
        <f t="shared" si="373"/>
        <v/>
      </c>
      <c r="V482" s="242" t="str">
        <f t="shared" si="381"/>
        <v/>
      </c>
      <c r="W482" s="242"/>
      <c r="X482" s="242"/>
      <c r="Y482" s="242" t="str">
        <f t="shared" si="374"/>
        <v/>
      </c>
      <c r="Z482" s="242" t="str">
        <f t="shared" si="375"/>
        <v/>
      </c>
      <c r="AA482" s="242" t="str">
        <f t="shared" si="368"/>
        <v/>
      </c>
      <c r="AB482" s="242" t="str">
        <f t="shared" si="376"/>
        <v/>
      </c>
      <c r="AC482" s="242" t="str">
        <f t="shared" si="377"/>
        <v/>
      </c>
      <c r="AD482" s="242" t="str">
        <f t="shared" si="382"/>
        <v/>
      </c>
      <c r="AE482" s="242" t="str">
        <f t="shared" si="383"/>
        <v/>
      </c>
      <c r="AF482" s="242" t="str">
        <f t="shared" si="384"/>
        <v/>
      </c>
      <c r="AG482" s="242"/>
      <c r="AH482" s="243" t="str">
        <f t="shared" si="378"/>
        <v/>
      </c>
      <c r="AI482" s="243" t="str">
        <f t="shared" si="379"/>
        <v/>
      </c>
      <c r="BG482" s="246">
        <f t="shared" si="385"/>
        <v>0</v>
      </c>
      <c r="BH482" s="243">
        <f t="shared" si="386"/>
        <v>0</v>
      </c>
      <c r="BI482" s="243">
        <f t="shared" si="387"/>
        <v>0</v>
      </c>
      <c r="BJ482" s="243">
        <f t="shared" si="388"/>
        <v>0</v>
      </c>
      <c r="BK482" s="347">
        <f t="shared" si="389"/>
        <v>0</v>
      </c>
      <c r="BL482" s="247">
        <f t="shared" si="390"/>
        <v>0</v>
      </c>
      <c r="BM482" s="244">
        <f t="shared" si="391"/>
        <v>0</v>
      </c>
      <c r="BN482" s="244">
        <f t="shared" si="392"/>
        <v>0</v>
      </c>
      <c r="BO482" s="248">
        <f t="shared" si="393"/>
        <v>0</v>
      </c>
      <c r="BP482" s="249">
        <f t="shared" si="394"/>
        <v>0</v>
      </c>
      <c r="BQ482" s="244">
        <f t="shared" si="395"/>
        <v>0</v>
      </c>
      <c r="BR482" s="244">
        <f t="shared" si="396"/>
        <v>0</v>
      </c>
      <c r="BS482" s="250">
        <f t="shared" si="397"/>
        <v>0</v>
      </c>
      <c r="BT482" s="251" t="str">
        <f t="shared" si="398"/>
        <v/>
      </c>
      <c r="BU482" s="346">
        <f t="shared" si="399"/>
        <v>0</v>
      </c>
      <c r="BV482" s="346">
        <f t="shared" si="400"/>
        <v>0</v>
      </c>
      <c r="BW482" s="346">
        <f t="shared" si="401"/>
        <v>0</v>
      </c>
      <c r="BX482" s="348">
        <f t="shared" si="402"/>
        <v>0</v>
      </c>
      <c r="BY482" s="247">
        <f t="shared" si="403"/>
        <v>0</v>
      </c>
      <c r="BZ482" s="244">
        <f t="shared" si="404"/>
        <v>0</v>
      </c>
      <c r="CA482" s="244">
        <f t="shared" si="405"/>
        <v>0</v>
      </c>
      <c r="CB482" s="248">
        <f t="shared" si="406"/>
        <v>0</v>
      </c>
      <c r="CC482" s="247">
        <f t="shared" si="407"/>
        <v>0</v>
      </c>
      <c r="CD482" s="244">
        <f t="shared" si="408"/>
        <v>0</v>
      </c>
      <c r="CE482" s="244">
        <f t="shared" si="409"/>
        <v>0</v>
      </c>
      <c r="CF482" s="244">
        <f t="shared" si="410"/>
        <v>0</v>
      </c>
    </row>
    <row r="483" spans="1:84" ht="20.100000000000001" customHeight="1" x14ac:dyDescent="0.15">
      <c r="A483" s="238">
        <v>480</v>
      </c>
      <c r="B483" s="239">
        <v>480</v>
      </c>
      <c r="C483" s="240" t="str">
        <f t="shared" si="369"/>
        <v>S</v>
      </c>
      <c r="D483" s="241"/>
      <c r="E483" s="242" t="str">
        <f>IF(D483="","",COUNTIF($D$4:D483,D483))</f>
        <v/>
      </c>
      <c r="F483" s="306" t="str">
        <f>IF(D483="","",VLOOKUP(D483,'様式A-2'!$B$10:$E$438,4,0))</f>
        <v/>
      </c>
      <c r="G483" s="242"/>
      <c r="H483" s="242"/>
      <c r="I483" s="242"/>
      <c r="J483" s="242"/>
      <c r="K483" s="242">
        <f t="shared" si="370"/>
        <v>0</v>
      </c>
      <c r="L483" s="342"/>
      <c r="M483" s="342"/>
      <c r="N483" s="342"/>
      <c r="O483" s="342"/>
      <c r="P483" s="384"/>
      <c r="Q483" s="243">
        <f t="shared" si="380"/>
        <v>0</v>
      </c>
      <c r="R483" s="244">
        <f t="shared" si="371"/>
        <v>0</v>
      </c>
      <c r="S483" s="244" t="str">
        <f t="shared" si="372"/>
        <v/>
      </c>
      <c r="T483" s="242"/>
      <c r="U483" s="242" t="str">
        <f t="shared" si="373"/>
        <v/>
      </c>
      <c r="V483" s="242" t="str">
        <f t="shared" si="381"/>
        <v/>
      </c>
      <c r="W483" s="242"/>
      <c r="X483" s="242"/>
      <c r="Y483" s="242" t="str">
        <f t="shared" si="374"/>
        <v/>
      </c>
      <c r="Z483" s="242" t="str">
        <f t="shared" si="375"/>
        <v/>
      </c>
      <c r="AA483" s="242" t="str">
        <f t="shared" si="368"/>
        <v/>
      </c>
      <c r="AB483" s="242" t="str">
        <f t="shared" si="376"/>
        <v/>
      </c>
      <c r="AC483" s="242" t="str">
        <f t="shared" si="377"/>
        <v/>
      </c>
      <c r="AD483" s="242" t="str">
        <f t="shared" si="382"/>
        <v/>
      </c>
      <c r="AE483" s="242" t="str">
        <f t="shared" si="383"/>
        <v/>
      </c>
      <c r="AF483" s="242" t="str">
        <f t="shared" si="384"/>
        <v/>
      </c>
      <c r="AG483" s="242"/>
      <c r="AH483" s="243" t="str">
        <f t="shared" si="378"/>
        <v/>
      </c>
      <c r="AI483" s="243" t="str">
        <f t="shared" si="379"/>
        <v/>
      </c>
      <c r="BG483" s="246">
        <f t="shared" si="385"/>
        <v>0</v>
      </c>
      <c r="BH483" s="243">
        <f t="shared" si="386"/>
        <v>0</v>
      </c>
      <c r="BI483" s="243">
        <f t="shared" si="387"/>
        <v>0</v>
      </c>
      <c r="BJ483" s="243">
        <f t="shared" si="388"/>
        <v>0</v>
      </c>
      <c r="BK483" s="347">
        <f t="shared" si="389"/>
        <v>0</v>
      </c>
      <c r="BL483" s="247">
        <f t="shared" si="390"/>
        <v>0</v>
      </c>
      <c r="BM483" s="244">
        <f t="shared" si="391"/>
        <v>0</v>
      </c>
      <c r="BN483" s="244">
        <f t="shared" si="392"/>
        <v>0</v>
      </c>
      <c r="BO483" s="248">
        <f t="shared" si="393"/>
        <v>0</v>
      </c>
      <c r="BP483" s="249">
        <f t="shared" si="394"/>
        <v>0</v>
      </c>
      <c r="BQ483" s="244">
        <f t="shared" si="395"/>
        <v>0</v>
      </c>
      <c r="BR483" s="244">
        <f t="shared" si="396"/>
        <v>0</v>
      </c>
      <c r="BS483" s="250">
        <f t="shared" si="397"/>
        <v>0</v>
      </c>
      <c r="BT483" s="251" t="str">
        <f t="shared" si="398"/>
        <v/>
      </c>
      <c r="BU483" s="346">
        <f t="shared" si="399"/>
        <v>0</v>
      </c>
      <c r="BV483" s="346">
        <f t="shared" si="400"/>
        <v>0</v>
      </c>
      <c r="BW483" s="346">
        <f t="shared" si="401"/>
        <v>0</v>
      </c>
      <c r="BX483" s="348">
        <f t="shared" si="402"/>
        <v>0</v>
      </c>
      <c r="BY483" s="247">
        <f t="shared" si="403"/>
        <v>0</v>
      </c>
      <c r="BZ483" s="244">
        <f t="shared" si="404"/>
        <v>0</v>
      </c>
      <c r="CA483" s="244">
        <f t="shared" si="405"/>
        <v>0</v>
      </c>
      <c r="CB483" s="248">
        <f t="shared" si="406"/>
        <v>0</v>
      </c>
      <c r="CC483" s="247">
        <f t="shared" si="407"/>
        <v>0</v>
      </c>
      <c r="CD483" s="244">
        <f t="shared" si="408"/>
        <v>0</v>
      </c>
      <c r="CE483" s="244">
        <f t="shared" si="409"/>
        <v>0</v>
      </c>
      <c r="CF483" s="244">
        <f t="shared" si="410"/>
        <v>0</v>
      </c>
    </row>
    <row r="484" spans="1:84" ht="20.100000000000001" customHeight="1" x14ac:dyDescent="0.15">
      <c r="A484" s="238">
        <v>481</v>
      </c>
      <c r="B484" s="239">
        <v>481</v>
      </c>
      <c r="C484" s="240" t="str">
        <f t="shared" si="369"/>
        <v>S</v>
      </c>
      <c r="D484" s="241"/>
      <c r="E484" s="242" t="str">
        <f>IF(D484="","",COUNTIF($D$4:D484,D484))</f>
        <v/>
      </c>
      <c r="F484" s="306" t="str">
        <f>IF(D484="","",VLOOKUP(D484,'様式A-2'!$B$10:$E$438,4,0))</f>
        <v/>
      </c>
      <c r="G484" s="242"/>
      <c r="H484" s="242"/>
      <c r="I484" s="242"/>
      <c r="J484" s="242"/>
      <c r="K484" s="242">
        <f t="shared" si="370"/>
        <v>0</v>
      </c>
      <c r="L484" s="342"/>
      <c r="M484" s="342"/>
      <c r="N484" s="342"/>
      <c r="O484" s="342"/>
      <c r="P484" s="384"/>
      <c r="Q484" s="243">
        <f t="shared" si="380"/>
        <v>0</v>
      </c>
      <c r="R484" s="244">
        <f t="shared" si="371"/>
        <v>0</v>
      </c>
      <c r="S484" s="244" t="str">
        <f t="shared" si="372"/>
        <v/>
      </c>
      <c r="T484" s="242"/>
      <c r="U484" s="242" t="str">
        <f t="shared" si="373"/>
        <v/>
      </c>
      <c r="V484" s="242" t="str">
        <f t="shared" si="381"/>
        <v/>
      </c>
      <c r="W484" s="242"/>
      <c r="X484" s="242"/>
      <c r="Y484" s="242" t="str">
        <f t="shared" si="374"/>
        <v/>
      </c>
      <c r="Z484" s="242" t="str">
        <f t="shared" si="375"/>
        <v/>
      </c>
      <c r="AA484" s="242" t="str">
        <f t="shared" si="368"/>
        <v/>
      </c>
      <c r="AB484" s="242" t="str">
        <f t="shared" si="376"/>
        <v/>
      </c>
      <c r="AC484" s="242" t="str">
        <f t="shared" si="377"/>
        <v/>
      </c>
      <c r="AD484" s="242" t="str">
        <f t="shared" si="382"/>
        <v/>
      </c>
      <c r="AE484" s="242" t="str">
        <f t="shared" si="383"/>
        <v/>
      </c>
      <c r="AF484" s="242" t="str">
        <f t="shared" si="384"/>
        <v/>
      </c>
      <c r="AG484" s="242"/>
      <c r="AH484" s="243" t="str">
        <f t="shared" si="378"/>
        <v/>
      </c>
      <c r="AI484" s="243" t="str">
        <f t="shared" si="379"/>
        <v/>
      </c>
      <c r="BG484" s="246">
        <f t="shared" si="385"/>
        <v>0</v>
      </c>
      <c r="BH484" s="243">
        <f t="shared" si="386"/>
        <v>0</v>
      </c>
      <c r="BI484" s="243">
        <f t="shared" si="387"/>
        <v>0</v>
      </c>
      <c r="BJ484" s="243">
        <f t="shared" si="388"/>
        <v>0</v>
      </c>
      <c r="BK484" s="347">
        <f t="shared" si="389"/>
        <v>0</v>
      </c>
      <c r="BL484" s="247">
        <f t="shared" si="390"/>
        <v>0</v>
      </c>
      <c r="BM484" s="244">
        <f t="shared" si="391"/>
        <v>0</v>
      </c>
      <c r="BN484" s="244">
        <f t="shared" si="392"/>
        <v>0</v>
      </c>
      <c r="BO484" s="248">
        <f t="shared" si="393"/>
        <v>0</v>
      </c>
      <c r="BP484" s="249">
        <f t="shared" si="394"/>
        <v>0</v>
      </c>
      <c r="BQ484" s="244">
        <f t="shared" si="395"/>
        <v>0</v>
      </c>
      <c r="BR484" s="244">
        <f t="shared" si="396"/>
        <v>0</v>
      </c>
      <c r="BS484" s="250">
        <f t="shared" si="397"/>
        <v>0</v>
      </c>
      <c r="BT484" s="251" t="str">
        <f t="shared" si="398"/>
        <v/>
      </c>
      <c r="BU484" s="346">
        <f t="shared" si="399"/>
        <v>0</v>
      </c>
      <c r="BV484" s="346">
        <f t="shared" si="400"/>
        <v>0</v>
      </c>
      <c r="BW484" s="346">
        <f t="shared" si="401"/>
        <v>0</v>
      </c>
      <c r="BX484" s="348">
        <f t="shared" si="402"/>
        <v>0</v>
      </c>
      <c r="BY484" s="247">
        <f t="shared" si="403"/>
        <v>0</v>
      </c>
      <c r="BZ484" s="244">
        <f t="shared" si="404"/>
        <v>0</v>
      </c>
      <c r="CA484" s="244">
        <f t="shared" si="405"/>
        <v>0</v>
      </c>
      <c r="CB484" s="248">
        <f t="shared" si="406"/>
        <v>0</v>
      </c>
      <c r="CC484" s="247">
        <f t="shared" si="407"/>
        <v>0</v>
      </c>
      <c r="CD484" s="244">
        <f t="shared" si="408"/>
        <v>0</v>
      </c>
      <c r="CE484" s="244">
        <f t="shared" si="409"/>
        <v>0</v>
      </c>
      <c r="CF484" s="244">
        <f t="shared" si="410"/>
        <v>0</v>
      </c>
    </row>
    <row r="485" spans="1:84" ht="20.100000000000001" customHeight="1" x14ac:dyDescent="0.15">
      <c r="A485" s="238">
        <v>482</v>
      </c>
      <c r="B485" s="239">
        <v>482</v>
      </c>
      <c r="C485" s="240" t="str">
        <f t="shared" si="369"/>
        <v>S</v>
      </c>
      <c r="D485" s="241"/>
      <c r="E485" s="242" t="str">
        <f>IF(D485="","",COUNTIF($D$4:D485,D485))</f>
        <v/>
      </c>
      <c r="F485" s="306" t="str">
        <f>IF(D485="","",VLOOKUP(D485,'様式A-2'!$B$10:$E$438,4,0))</f>
        <v/>
      </c>
      <c r="G485" s="242"/>
      <c r="H485" s="242"/>
      <c r="I485" s="242"/>
      <c r="J485" s="242"/>
      <c r="K485" s="242">
        <f t="shared" si="370"/>
        <v>0</v>
      </c>
      <c r="L485" s="342"/>
      <c r="M485" s="342"/>
      <c r="N485" s="342"/>
      <c r="O485" s="342"/>
      <c r="P485" s="384"/>
      <c r="Q485" s="243">
        <f t="shared" si="380"/>
        <v>0</v>
      </c>
      <c r="R485" s="244">
        <f t="shared" si="371"/>
        <v>0</v>
      </c>
      <c r="S485" s="244" t="str">
        <f t="shared" si="372"/>
        <v/>
      </c>
      <c r="T485" s="242"/>
      <c r="U485" s="242" t="str">
        <f t="shared" si="373"/>
        <v/>
      </c>
      <c r="V485" s="242" t="str">
        <f t="shared" si="381"/>
        <v/>
      </c>
      <c r="W485" s="242"/>
      <c r="X485" s="242"/>
      <c r="Y485" s="242" t="str">
        <f t="shared" si="374"/>
        <v/>
      </c>
      <c r="Z485" s="242" t="str">
        <f t="shared" si="375"/>
        <v/>
      </c>
      <c r="AA485" s="242" t="str">
        <f t="shared" si="368"/>
        <v/>
      </c>
      <c r="AB485" s="242" t="str">
        <f t="shared" si="376"/>
        <v/>
      </c>
      <c r="AC485" s="242" t="str">
        <f t="shared" si="377"/>
        <v/>
      </c>
      <c r="AD485" s="242" t="str">
        <f t="shared" si="382"/>
        <v/>
      </c>
      <c r="AE485" s="242" t="str">
        <f t="shared" si="383"/>
        <v/>
      </c>
      <c r="AF485" s="242" t="str">
        <f t="shared" si="384"/>
        <v/>
      </c>
      <c r="AG485" s="242"/>
      <c r="AH485" s="243" t="str">
        <f t="shared" si="378"/>
        <v/>
      </c>
      <c r="AI485" s="243" t="str">
        <f t="shared" si="379"/>
        <v/>
      </c>
      <c r="BG485" s="246">
        <f t="shared" si="385"/>
        <v>0</v>
      </c>
      <c r="BH485" s="243">
        <f t="shared" si="386"/>
        <v>0</v>
      </c>
      <c r="BI485" s="243">
        <f t="shared" si="387"/>
        <v>0</v>
      </c>
      <c r="BJ485" s="243">
        <f t="shared" si="388"/>
        <v>0</v>
      </c>
      <c r="BK485" s="347">
        <f t="shared" si="389"/>
        <v>0</v>
      </c>
      <c r="BL485" s="247">
        <f t="shared" si="390"/>
        <v>0</v>
      </c>
      <c r="BM485" s="244">
        <f t="shared" si="391"/>
        <v>0</v>
      </c>
      <c r="BN485" s="244">
        <f t="shared" si="392"/>
        <v>0</v>
      </c>
      <c r="BO485" s="248">
        <f t="shared" si="393"/>
        <v>0</v>
      </c>
      <c r="BP485" s="249">
        <f t="shared" si="394"/>
        <v>0</v>
      </c>
      <c r="BQ485" s="244">
        <f t="shared" si="395"/>
        <v>0</v>
      </c>
      <c r="BR485" s="244">
        <f t="shared" si="396"/>
        <v>0</v>
      </c>
      <c r="BS485" s="250">
        <f t="shared" si="397"/>
        <v>0</v>
      </c>
      <c r="BT485" s="251" t="str">
        <f t="shared" si="398"/>
        <v/>
      </c>
      <c r="BU485" s="346">
        <f t="shared" si="399"/>
        <v>0</v>
      </c>
      <c r="BV485" s="346">
        <f t="shared" si="400"/>
        <v>0</v>
      </c>
      <c r="BW485" s="346">
        <f t="shared" si="401"/>
        <v>0</v>
      </c>
      <c r="BX485" s="348">
        <f t="shared" si="402"/>
        <v>0</v>
      </c>
      <c r="BY485" s="247">
        <f t="shared" si="403"/>
        <v>0</v>
      </c>
      <c r="BZ485" s="244">
        <f t="shared" si="404"/>
        <v>0</v>
      </c>
      <c r="CA485" s="244">
        <f t="shared" si="405"/>
        <v>0</v>
      </c>
      <c r="CB485" s="248">
        <f t="shared" si="406"/>
        <v>0</v>
      </c>
      <c r="CC485" s="247">
        <f t="shared" si="407"/>
        <v>0</v>
      </c>
      <c r="CD485" s="244">
        <f t="shared" si="408"/>
        <v>0</v>
      </c>
      <c r="CE485" s="244">
        <f t="shared" si="409"/>
        <v>0</v>
      </c>
      <c r="CF485" s="244">
        <f t="shared" si="410"/>
        <v>0</v>
      </c>
    </row>
    <row r="486" spans="1:84" ht="20.100000000000001" customHeight="1" x14ac:dyDescent="0.15">
      <c r="A486" s="238">
        <v>483</v>
      </c>
      <c r="B486" s="239">
        <v>483</v>
      </c>
      <c r="C486" s="240" t="str">
        <f t="shared" si="369"/>
        <v>S</v>
      </c>
      <c r="D486" s="241"/>
      <c r="E486" s="242" t="str">
        <f>IF(D486="","",COUNTIF($D$4:D486,D486))</f>
        <v/>
      </c>
      <c r="F486" s="306" t="str">
        <f>IF(D486="","",VLOOKUP(D486,'様式A-2'!$B$10:$E$438,4,0))</f>
        <v/>
      </c>
      <c r="G486" s="242"/>
      <c r="H486" s="242"/>
      <c r="I486" s="242"/>
      <c r="J486" s="242"/>
      <c r="K486" s="242">
        <f t="shared" si="370"/>
        <v>0</v>
      </c>
      <c r="L486" s="342"/>
      <c r="M486" s="342"/>
      <c r="N486" s="342"/>
      <c r="O486" s="342"/>
      <c r="P486" s="384"/>
      <c r="Q486" s="243">
        <f t="shared" si="380"/>
        <v>0</v>
      </c>
      <c r="R486" s="244">
        <f t="shared" si="371"/>
        <v>0</v>
      </c>
      <c r="S486" s="244" t="str">
        <f t="shared" si="372"/>
        <v/>
      </c>
      <c r="T486" s="242"/>
      <c r="U486" s="242" t="str">
        <f t="shared" si="373"/>
        <v/>
      </c>
      <c r="V486" s="242" t="str">
        <f t="shared" si="381"/>
        <v/>
      </c>
      <c r="W486" s="242"/>
      <c r="X486" s="242"/>
      <c r="Y486" s="242" t="str">
        <f t="shared" si="374"/>
        <v/>
      </c>
      <c r="Z486" s="242" t="str">
        <f t="shared" si="375"/>
        <v/>
      </c>
      <c r="AA486" s="242" t="str">
        <f t="shared" si="368"/>
        <v/>
      </c>
      <c r="AB486" s="242" t="str">
        <f t="shared" si="376"/>
        <v/>
      </c>
      <c r="AC486" s="242" t="str">
        <f t="shared" si="377"/>
        <v/>
      </c>
      <c r="AD486" s="242" t="str">
        <f t="shared" si="382"/>
        <v/>
      </c>
      <c r="AE486" s="242" t="str">
        <f t="shared" si="383"/>
        <v/>
      </c>
      <c r="AF486" s="242" t="str">
        <f t="shared" si="384"/>
        <v/>
      </c>
      <c r="AG486" s="242"/>
      <c r="AH486" s="243" t="str">
        <f t="shared" si="378"/>
        <v/>
      </c>
      <c r="AI486" s="243" t="str">
        <f t="shared" si="379"/>
        <v/>
      </c>
      <c r="BG486" s="246">
        <f t="shared" si="385"/>
        <v>0</v>
      </c>
      <c r="BH486" s="243">
        <f t="shared" si="386"/>
        <v>0</v>
      </c>
      <c r="BI486" s="243">
        <f t="shared" si="387"/>
        <v>0</v>
      </c>
      <c r="BJ486" s="243">
        <f t="shared" si="388"/>
        <v>0</v>
      </c>
      <c r="BK486" s="347">
        <f t="shared" si="389"/>
        <v>0</v>
      </c>
      <c r="BL486" s="247">
        <f t="shared" si="390"/>
        <v>0</v>
      </c>
      <c r="BM486" s="244">
        <f t="shared" si="391"/>
        <v>0</v>
      </c>
      <c r="BN486" s="244">
        <f t="shared" si="392"/>
        <v>0</v>
      </c>
      <c r="BO486" s="248">
        <f t="shared" si="393"/>
        <v>0</v>
      </c>
      <c r="BP486" s="249">
        <f t="shared" si="394"/>
        <v>0</v>
      </c>
      <c r="BQ486" s="244">
        <f t="shared" si="395"/>
        <v>0</v>
      </c>
      <c r="BR486" s="244">
        <f t="shared" si="396"/>
        <v>0</v>
      </c>
      <c r="BS486" s="250">
        <f t="shared" si="397"/>
        <v>0</v>
      </c>
      <c r="BT486" s="251" t="str">
        <f t="shared" si="398"/>
        <v/>
      </c>
      <c r="BU486" s="346">
        <f t="shared" si="399"/>
        <v>0</v>
      </c>
      <c r="BV486" s="346">
        <f t="shared" si="400"/>
        <v>0</v>
      </c>
      <c r="BW486" s="346">
        <f t="shared" si="401"/>
        <v>0</v>
      </c>
      <c r="BX486" s="348">
        <f t="shared" si="402"/>
        <v>0</v>
      </c>
      <c r="BY486" s="247">
        <f t="shared" si="403"/>
        <v>0</v>
      </c>
      <c r="BZ486" s="244">
        <f t="shared" si="404"/>
        <v>0</v>
      </c>
      <c r="CA486" s="244">
        <f t="shared" si="405"/>
        <v>0</v>
      </c>
      <c r="CB486" s="248">
        <f t="shared" si="406"/>
        <v>0</v>
      </c>
      <c r="CC486" s="247">
        <f t="shared" si="407"/>
        <v>0</v>
      </c>
      <c r="CD486" s="244">
        <f t="shared" si="408"/>
        <v>0</v>
      </c>
      <c r="CE486" s="244">
        <f t="shared" si="409"/>
        <v>0</v>
      </c>
      <c r="CF486" s="244">
        <f t="shared" si="410"/>
        <v>0</v>
      </c>
    </row>
    <row r="487" spans="1:84" ht="20.100000000000001" customHeight="1" x14ac:dyDescent="0.15">
      <c r="A487" s="238">
        <v>484</v>
      </c>
      <c r="B487" s="239">
        <v>484</v>
      </c>
      <c r="C487" s="240" t="str">
        <f t="shared" si="369"/>
        <v>S</v>
      </c>
      <c r="D487" s="241"/>
      <c r="E487" s="242" t="str">
        <f>IF(D487="","",COUNTIF($D$4:D487,D487))</f>
        <v/>
      </c>
      <c r="F487" s="306" t="str">
        <f>IF(D487="","",VLOOKUP(D487,'様式A-2'!$B$10:$E$438,4,0))</f>
        <v/>
      </c>
      <c r="G487" s="242"/>
      <c r="H487" s="242"/>
      <c r="I487" s="242"/>
      <c r="J487" s="242"/>
      <c r="K487" s="242">
        <f t="shared" si="370"/>
        <v>0</v>
      </c>
      <c r="L487" s="342"/>
      <c r="M487" s="342"/>
      <c r="N487" s="342"/>
      <c r="O487" s="342"/>
      <c r="P487" s="384"/>
      <c r="Q487" s="243">
        <f t="shared" si="380"/>
        <v>0</v>
      </c>
      <c r="R487" s="244">
        <f t="shared" si="371"/>
        <v>0</v>
      </c>
      <c r="S487" s="244" t="str">
        <f t="shared" si="372"/>
        <v/>
      </c>
      <c r="T487" s="242"/>
      <c r="U487" s="242" t="str">
        <f t="shared" si="373"/>
        <v/>
      </c>
      <c r="V487" s="242" t="str">
        <f t="shared" si="381"/>
        <v/>
      </c>
      <c r="W487" s="242"/>
      <c r="X487" s="242"/>
      <c r="Y487" s="242" t="str">
        <f t="shared" si="374"/>
        <v/>
      </c>
      <c r="Z487" s="242" t="str">
        <f t="shared" si="375"/>
        <v/>
      </c>
      <c r="AA487" s="242" t="str">
        <f t="shared" si="368"/>
        <v/>
      </c>
      <c r="AB487" s="242" t="str">
        <f t="shared" si="376"/>
        <v/>
      </c>
      <c r="AC487" s="242" t="str">
        <f t="shared" si="377"/>
        <v/>
      </c>
      <c r="AD487" s="242" t="str">
        <f t="shared" si="382"/>
        <v/>
      </c>
      <c r="AE487" s="242" t="str">
        <f t="shared" si="383"/>
        <v/>
      </c>
      <c r="AF487" s="242" t="str">
        <f t="shared" si="384"/>
        <v/>
      </c>
      <c r="AG487" s="242"/>
      <c r="AH487" s="243" t="str">
        <f t="shared" si="378"/>
        <v/>
      </c>
      <c r="AI487" s="243" t="str">
        <f t="shared" si="379"/>
        <v/>
      </c>
      <c r="BG487" s="246">
        <f t="shared" si="385"/>
        <v>0</v>
      </c>
      <c r="BH487" s="243">
        <f t="shared" si="386"/>
        <v>0</v>
      </c>
      <c r="BI487" s="243">
        <f t="shared" si="387"/>
        <v>0</v>
      </c>
      <c r="BJ487" s="243">
        <f t="shared" si="388"/>
        <v>0</v>
      </c>
      <c r="BK487" s="347">
        <f t="shared" si="389"/>
        <v>0</v>
      </c>
      <c r="BL487" s="247">
        <f t="shared" si="390"/>
        <v>0</v>
      </c>
      <c r="BM487" s="244">
        <f t="shared" si="391"/>
        <v>0</v>
      </c>
      <c r="BN487" s="244">
        <f t="shared" si="392"/>
        <v>0</v>
      </c>
      <c r="BO487" s="248">
        <f t="shared" si="393"/>
        <v>0</v>
      </c>
      <c r="BP487" s="249">
        <f t="shared" si="394"/>
        <v>0</v>
      </c>
      <c r="BQ487" s="244">
        <f t="shared" si="395"/>
        <v>0</v>
      </c>
      <c r="BR487" s="244">
        <f t="shared" si="396"/>
        <v>0</v>
      </c>
      <c r="BS487" s="250">
        <f t="shared" si="397"/>
        <v>0</v>
      </c>
      <c r="BT487" s="251" t="str">
        <f t="shared" si="398"/>
        <v/>
      </c>
      <c r="BU487" s="346">
        <f t="shared" si="399"/>
        <v>0</v>
      </c>
      <c r="BV487" s="346">
        <f t="shared" si="400"/>
        <v>0</v>
      </c>
      <c r="BW487" s="346">
        <f t="shared" si="401"/>
        <v>0</v>
      </c>
      <c r="BX487" s="348">
        <f t="shared" si="402"/>
        <v>0</v>
      </c>
      <c r="BY487" s="247">
        <f t="shared" si="403"/>
        <v>0</v>
      </c>
      <c r="BZ487" s="244">
        <f t="shared" si="404"/>
        <v>0</v>
      </c>
      <c r="CA487" s="244">
        <f t="shared" si="405"/>
        <v>0</v>
      </c>
      <c r="CB487" s="248">
        <f t="shared" si="406"/>
        <v>0</v>
      </c>
      <c r="CC487" s="247">
        <f t="shared" si="407"/>
        <v>0</v>
      </c>
      <c r="CD487" s="244">
        <f t="shared" si="408"/>
        <v>0</v>
      </c>
      <c r="CE487" s="244">
        <f t="shared" si="409"/>
        <v>0</v>
      </c>
      <c r="CF487" s="244">
        <f t="shared" si="410"/>
        <v>0</v>
      </c>
    </row>
    <row r="488" spans="1:84" ht="20.100000000000001" customHeight="1" x14ac:dyDescent="0.15">
      <c r="A488" s="238">
        <v>485</v>
      </c>
      <c r="B488" s="239">
        <v>485</v>
      </c>
      <c r="C488" s="240" t="str">
        <f t="shared" si="369"/>
        <v>S</v>
      </c>
      <c r="D488" s="241"/>
      <c r="E488" s="242" t="str">
        <f>IF(D488="","",COUNTIF($D$4:D488,D488))</f>
        <v/>
      </c>
      <c r="F488" s="306" t="str">
        <f>IF(D488="","",VLOOKUP(D488,'様式A-2'!$B$10:$E$438,4,0))</f>
        <v/>
      </c>
      <c r="G488" s="242"/>
      <c r="H488" s="242"/>
      <c r="I488" s="242"/>
      <c r="J488" s="242"/>
      <c r="K488" s="242">
        <f t="shared" si="370"/>
        <v>0</v>
      </c>
      <c r="L488" s="342"/>
      <c r="M488" s="342"/>
      <c r="N488" s="342"/>
      <c r="O488" s="342"/>
      <c r="P488" s="384"/>
      <c r="Q488" s="243">
        <f t="shared" si="380"/>
        <v>0</v>
      </c>
      <c r="R488" s="244">
        <f t="shared" si="371"/>
        <v>0</v>
      </c>
      <c r="S488" s="244" t="str">
        <f t="shared" si="372"/>
        <v/>
      </c>
      <c r="T488" s="242"/>
      <c r="U488" s="242" t="str">
        <f t="shared" si="373"/>
        <v/>
      </c>
      <c r="V488" s="242" t="str">
        <f t="shared" si="381"/>
        <v/>
      </c>
      <c r="W488" s="242"/>
      <c r="X488" s="242"/>
      <c r="Y488" s="242" t="str">
        <f t="shared" si="374"/>
        <v/>
      </c>
      <c r="Z488" s="242" t="str">
        <f t="shared" si="375"/>
        <v/>
      </c>
      <c r="AA488" s="242" t="str">
        <f t="shared" si="368"/>
        <v/>
      </c>
      <c r="AB488" s="242" t="str">
        <f t="shared" si="376"/>
        <v/>
      </c>
      <c r="AC488" s="242" t="str">
        <f t="shared" si="377"/>
        <v/>
      </c>
      <c r="AD488" s="242" t="str">
        <f t="shared" si="382"/>
        <v/>
      </c>
      <c r="AE488" s="242" t="str">
        <f t="shared" si="383"/>
        <v/>
      </c>
      <c r="AF488" s="242" t="str">
        <f t="shared" si="384"/>
        <v/>
      </c>
      <c r="AG488" s="242"/>
      <c r="AH488" s="243" t="str">
        <f t="shared" si="378"/>
        <v/>
      </c>
      <c r="AI488" s="243" t="str">
        <f t="shared" si="379"/>
        <v/>
      </c>
      <c r="BG488" s="246">
        <f t="shared" si="385"/>
        <v>0</v>
      </c>
      <c r="BH488" s="243">
        <f t="shared" si="386"/>
        <v>0</v>
      </c>
      <c r="BI488" s="243">
        <f t="shared" si="387"/>
        <v>0</v>
      </c>
      <c r="BJ488" s="243">
        <f t="shared" si="388"/>
        <v>0</v>
      </c>
      <c r="BK488" s="347">
        <f t="shared" si="389"/>
        <v>0</v>
      </c>
      <c r="BL488" s="247">
        <f t="shared" si="390"/>
        <v>0</v>
      </c>
      <c r="BM488" s="244">
        <f t="shared" si="391"/>
        <v>0</v>
      </c>
      <c r="BN488" s="244">
        <f t="shared" si="392"/>
        <v>0</v>
      </c>
      <c r="BO488" s="248">
        <f t="shared" si="393"/>
        <v>0</v>
      </c>
      <c r="BP488" s="249">
        <f t="shared" si="394"/>
        <v>0</v>
      </c>
      <c r="BQ488" s="244">
        <f t="shared" si="395"/>
        <v>0</v>
      </c>
      <c r="BR488" s="244">
        <f t="shared" si="396"/>
        <v>0</v>
      </c>
      <c r="BS488" s="250">
        <f t="shared" si="397"/>
        <v>0</v>
      </c>
      <c r="BT488" s="251" t="str">
        <f t="shared" si="398"/>
        <v/>
      </c>
      <c r="BU488" s="346">
        <f t="shared" si="399"/>
        <v>0</v>
      </c>
      <c r="BV488" s="346">
        <f t="shared" si="400"/>
        <v>0</v>
      </c>
      <c r="BW488" s="346">
        <f t="shared" si="401"/>
        <v>0</v>
      </c>
      <c r="BX488" s="348">
        <f t="shared" si="402"/>
        <v>0</v>
      </c>
      <c r="BY488" s="247">
        <f t="shared" si="403"/>
        <v>0</v>
      </c>
      <c r="BZ488" s="244">
        <f t="shared" si="404"/>
        <v>0</v>
      </c>
      <c r="CA488" s="244">
        <f t="shared" si="405"/>
        <v>0</v>
      </c>
      <c r="CB488" s="248">
        <f t="shared" si="406"/>
        <v>0</v>
      </c>
      <c r="CC488" s="247">
        <f t="shared" si="407"/>
        <v>0</v>
      </c>
      <c r="CD488" s="244">
        <f t="shared" si="408"/>
        <v>0</v>
      </c>
      <c r="CE488" s="244">
        <f t="shared" si="409"/>
        <v>0</v>
      </c>
      <c r="CF488" s="244">
        <f t="shared" si="410"/>
        <v>0</v>
      </c>
    </row>
    <row r="489" spans="1:84" ht="20.100000000000001" customHeight="1" x14ac:dyDescent="0.15">
      <c r="A489" s="238">
        <v>486</v>
      </c>
      <c r="B489" s="239">
        <v>486</v>
      </c>
      <c r="C489" s="240" t="str">
        <f t="shared" si="369"/>
        <v>S</v>
      </c>
      <c r="D489" s="241"/>
      <c r="E489" s="242" t="str">
        <f>IF(D489="","",COUNTIF($D$4:D489,D489))</f>
        <v/>
      </c>
      <c r="F489" s="306" t="str">
        <f>IF(D489="","",VLOOKUP(D489,'様式A-2'!$B$10:$E$438,4,0))</f>
        <v/>
      </c>
      <c r="G489" s="242"/>
      <c r="H489" s="242"/>
      <c r="I489" s="242"/>
      <c r="J489" s="242"/>
      <c r="K489" s="242">
        <f t="shared" si="370"/>
        <v>0</v>
      </c>
      <c r="L489" s="342"/>
      <c r="M489" s="342"/>
      <c r="N489" s="342"/>
      <c r="O489" s="342"/>
      <c r="P489" s="384"/>
      <c r="Q489" s="243">
        <f t="shared" si="380"/>
        <v>0</v>
      </c>
      <c r="R489" s="244">
        <f t="shared" si="371"/>
        <v>0</v>
      </c>
      <c r="S489" s="244" t="str">
        <f t="shared" si="372"/>
        <v/>
      </c>
      <c r="T489" s="242"/>
      <c r="U489" s="242" t="str">
        <f t="shared" si="373"/>
        <v/>
      </c>
      <c r="V489" s="242" t="str">
        <f t="shared" si="381"/>
        <v/>
      </c>
      <c r="W489" s="242"/>
      <c r="X489" s="242"/>
      <c r="Y489" s="242" t="str">
        <f t="shared" si="374"/>
        <v/>
      </c>
      <c r="Z489" s="242" t="str">
        <f t="shared" si="375"/>
        <v/>
      </c>
      <c r="AA489" s="242" t="str">
        <f t="shared" ref="AA489:AA552" si="411">IF(D489="","",IF(OR(X489="Ⅲ",X489="Ⅳ"),"要","否"))</f>
        <v/>
      </c>
      <c r="AB489" s="242" t="str">
        <f t="shared" si="376"/>
        <v/>
      </c>
      <c r="AC489" s="242" t="str">
        <f t="shared" si="377"/>
        <v/>
      </c>
      <c r="AD489" s="242" t="str">
        <f t="shared" si="382"/>
        <v/>
      </c>
      <c r="AE489" s="242" t="str">
        <f t="shared" si="383"/>
        <v/>
      </c>
      <c r="AF489" s="242" t="str">
        <f t="shared" si="384"/>
        <v/>
      </c>
      <c r="AG489" s="242"/>
      <c r="AH489" s="243" t="str">
        <f t="shared" si="378"/>
        <v/>
      </c>
      <c r="AI489" s="243" t="str">
        <f t="shared" si="379"/>
        <v/>
      </c>
      <c r="BG489" s="246">
        <f t="shared" si="385"/>
        <v>0</v>
      </c>
      <c r="BH489" s="243">
        <f t="shared" si="386"/>
        <v>0</v>
      </c>
      <c r="BI489" s="243">
        <f t="shared" si="387"/>
        <v>0</v>
      </c>
      <c r="BJ489" s="243">
        <f t="shared" si="388"/>
        <v>0</v>
      </c>
      <c r="BK489" s="347">
        <f t="shared" si="389"/>
        <v>0</v>
      </c>
      <c r="BL489" s="247">
        <f t="shared" si="390"/>
        <v>0</v>
      </c>
      <c r="BM489" s="244">
        <f t="shared" si="391"/>
        <v>0</v>
      </c>
      <c r="BN489" s="244">
        <f t="shared" si="392"/>
        <v>0</v>
      </c>
      <c r="BO489" s="248">
        <f t="shared" si="393"/>
        <v>0</v>
      </c>
      <c r="BP489" s="249">
        <f t="shared" si="394"/>
        <v>0</v>
      </c>
      <c r="BQ489" s="244">
        <f t="shared" si="395"/>
        <v>0</v>
      </c>
      <c r="BR489" s="244">
        <f t="shared" si="396"/>
        <v>0</v>
      </c>
      <c r="BS489" s="250">
        <f t="shared" si="397"/>
        <v>0</v>
      </c>
      <c r="BT489" s="251" t="str">
        <f t="shared" si="398"/>
        <v/>
      </c>
      <c r="BU489" s="346">
        <f t="shared" si="399"/>
        <v>0</v>
      </c>
      <c r="BV489" s="346">
        <f t="shared" si="400"/>
        <v>0</v>
      </c>
      <c r="BW489" s="346">
        <f t="shared" si="401"/>
        <v>0</v>
      </c>
      <c r="BX489" s="348">
        <f t="shared" si="402"/>
        <v>0</v>
      </c>
      <c r="BY489" s="247">
        <f t="shared" si="403"/>
        <v>0</v>
      </c>
      <c r="BZ489" s="244">
        <f t="shared" si="404"/>
        <v>0</v>
      </c>
      <c r="CA489" s="244">
        <f t="shared" si="405"/>
        <v>0</v>
      </c>
      <c r="CB489" s="248">
        <f t="shared" si="406"/>
        <v>0</v>
      </c>
      <c r="CC489" s="247">
        <f t="shared" si="407"/>
        <v>0</v>
      </c>
      <c r="CD489" s="244">
        <f t="shared" si="408"/>
        <v>0</v>
      </c>
      <c r="CE489" s="244">
        <f t="shared" si="409"/>
        <v>0</v>
      </c>
      <c r="CF489" s="244">
        <f t="shared" si="410"/>
        <v>0</v>
      </c>
    </row>
    <row r="490" spans="1:84" ht="20.100000000000001" customHeight="1" x14ac:dyDescent="0.15">
      <c r="A490" s="238">
        <v>487</v>
      </c>
      <c r="B490" s="239">
        <v>487</v>
      </c>
      <c r="C490" s="240" t="str">
        <f t="shared" ref="C490:C553" si="412">D490&amp;"S"&amp;E490</f>
        <v>S</v>
      </c>
      <c r="D490" s="241"/>
      <c r="E490" s="242" t="str">
        <f>IF(D490="","",COUNTIF($D$4:D490,D490))</f>
        <v/>
      </c>
      <c r="F490" s="306" t="str">
        <f>IF(D490="","",VLOOKUP(D490,'様式A-2'!$B$10:$E$438,4,0))</f>
        <v/>
      </c>
      <c r="G490" s="242"/>
      <c r="H490" s="242"/>
      <c r="I490" s="242"/>
      <c r="J490" s="242"/>
      <c r="K490" s="242">
        <f t="shared" ref="K490:K553" si="413">J490</f>
        <v>0</v>
      </c>
      <c r="L490" s="342"/>
      <c r="M490" s="342"/>
      <c r="N490" s="342"/>
      <c r="O490" s="342"/>
      <c r="P490" s="384"/>
      <c r="Q490" s="243">
        <f t="shared" si="380"/>
        <v>0</v>
      </c>
      <c r="R490" s="244">
        <f t="shared" ref="R490:R553" si="414">ROUND(N490*O490,2)</f>
        <v>0</v>
      </c>
      <c r="S490" s="244" t="str">
        <f t="shared" ref="S490:S553" si="415">IF(K490="ひび割れ","幅"&amp;TEXT(L490,"0.0")&amp;"mm "&amp;J490,IF(P490="","",P490))</f>
        <v/>
      </c>
      <c r="T490" s="242"/>
      <c r="U490" s="242" t="str">
        <f t="shared" ref="U490:U553" si="416">IF(T490="新規確認","－","")</f>
        <v/>
      </c>
      <c r="V490" s="242" t="str">
        <f t="shared" si="381"/>
        <v/>
      </c>
      <c r="W490" s="242"/>
      <c r="X490" s="242"/>
      <c r="Y490" s="242" t="str">
        <f t="shared" ref="Y490:Y553" si="417">IF(D490="","",IF(AND(W490&lt;&gt;"",OR(W490="Ⅱa",W490="Ⅱb")),"Ⅱ",IF(W490&lt;&gt;"",W490,IF(OR(X490="Ⅱa",X490="Ⅱb"),"Ⅱ",X490))))</f>
        <v/>
      </c>
      <c r="Z490" s="242" t="str">
        <f t="shared" ref="Z490:Z553" si="418">IF(D490="","",IF(OR(X490="Ⅱa",X490="Ⅱb"),"Ⅱ",X490))</f>
        <v/>
      </c>
      <c r="AA490" s="242" t="str">
        <f t="shared" si="411"/>
        <v/>
      </c>
      <c r="AB490" s="242" t="str">
        <f t="shared" ref="AB490:AB553" si="419">IF(D490="","",IF(X490="Ⅰ","否",IF(OR(X490="Ⅱb",X490="Ⅱa"),"要監視",IF(OR(X490="Ⅲ",X490="Ⅳ"),"要対策",""))))</f>
        <v/>
      </c>
      <c r="AC490" s="242" t="str">
        <f t="shared" ref="AC490:AC553" si="420">IF(D490="","",IF(T490="対策済","済",IF(AND(T490="新規確認",W490=""),"未",IF(AND(W490&lt;&gt;"Ⅰ",X490="Ⅰ"),"済","継続"))))</f>
        <v/>
      </c>
      <c r="AD490" s="242" t="str">
        <f t="shared" si="382"/>
        <v/>
      </c>
      <c r="AE490" s="242" t="str">
        <f t="shared" si="383"/>
        <v/>
      </c>
      <c r="AF490" s="242" t="str">
        <f t="shared" si="384"/>
        <v/>
      </c>
      <c r="AG490" s="242"/>
      <c r="AH490" s="243" t="str">
        <f t="shared" ref="AH490:AH553" si="421">IF(D490="","",IF(J490="その他",Q490&amp;AG490,J490&amp;"、"&amp;Q490&amp;AG490))</f>
        <v/>
      </c>
      <c r="AI490" s="243" t="str">
        <f t="shared" ref="AI490:AI553" si="422">IF(T490="新規確認","－",IF(T490="進行が認められない",Q490,""))</f>
        <v/>
      </c>
      <c r="BG490" s="246">
        <f t="shared" si="385"/>
        <v>0</v>
      </c>
      <c r="BH490" s="243">
        <f t="shared" si="386"/>
        <v>0</v>
      </c>
      <c r="BI490" s="243">
        <f t="shared" si="387"/>
        <v>0</v>
      </c>
      <c r="BJ490" s="243">
        <f t="shared" si="388"/>
        <v>0</v>
      </c>
      <c r="BK490" s="347">
        <f t="shared" si="389"/>
        <v>0</v>
      </c>
      <c r="BL490" s="247">
        <f t="shared" si="390"/>
        <v>0</v>
      </c>
      <c r="BM490" s="244">
        <f t="shared" si="391"/>
        <v>0</v>
      </c>
      <c r="BN490" s="244">
        <f t="shared" si="392"/>
        <v>0</v>
      </c>
      <c r="BO490" s="248">
        <f t="shared" si="393"/>
        <v>0</v>
      </c>
      <c r="BP490" s="249">
        <f t="shared" si="394"/>
        <v>0</v>
      </c>
      <c r="BQ490" s="244">
        <f t="shared" si="395"/>
        <v>0</v>
      </c>
      <c r="BR490" s="244">
        <f t="shared" si="396"/>
        <v>0</v>
      </c>
      <c r="BS490" s="250">
        <f t="shared" si="397"/>
        <v>0</v>
      </c>
      <c r="BT490" s="251" t="str">
        <f t="shared" si="398"/>
        <v/>
      </c>
      <c r="BU490" s="346">
        <f t="shared" si="399"/>
        <v>0</v>
      </c>
      <c r="BV490" s="346">
        <f t="shared" si="400"/>
        <v>0</v>
      </c>
      <c r="BW490" s="346">
        <f t="shared" si="401"/>
        <v>0</v>
      </c>
      <c r="BX490" s="348">
        <f t="shared" si="402"/>
        <v>0</v>
      </c>
      <c r="BY490" s="247">
        <f t="shared" si="403"/>
        <v>0</v>
      </c>
      <c r="BZ490" s="244">
        <f t="shared" si="404"/>
        <v>0</v>
      </c>
      <c r="CA490" s="244">
        <f t="shared" si="405"/>
        <v>0</v>
      </c>
      <c r="CB490" s="248">
        <f t="shared" si="406"/>
        <v>0</v>
      </c>
      <c r="CC490" s="247">
        <f t="shared" si="407"/>
        <v>0</v>
      </c>
      <c r="CD490" s="244">
        <f t="shared" si="408"/>
        <v>0</v>
      </c>
      <c r="CE490" s="244">
        <f t="shared" si="409"/>
        <v>0</v>
      </c>
      <c r="CF490" s="244">
        <f t="shared" si="410"/>
        <v>0</v>
      </c>
    </row>
    <row r="491" spans="1:84" ht="20.100000000000001" customHeight="1" x14ac:dyDescent="0.15">
      <c r="A491" s="238">
        <v>488</v>
      </c>
      <c r="B491" s="239">
        <v>488</v>
      </c>
      <c r="C491" s="240" t="str">
        <f t="shared" si="412"/>
        <v>S</v>
      </c>
      <c r="D491" s="241"/>
      <c r="E491" s="242" t="str">
        <f>IF(D491="","",COUNTIF($D$4:D491,D491))</f>
        <v/>
      </c>
      <c r="F491" s="306" t="str">
        <f>IF(D491="","",VLOOKUP(D491,'様式A-2'!$B$10:$E$438,4,0))</f>
        <v/>
      </c>
      <c r="G491" s="242"/>
      <c r="H491" s="242"/>
      <c r="I491" s="242"/>
      <c r="J491" s="242"/>
      <c r="K491" s="242">
        <f t="shared" si="413"/>
        <v>0</v>
      </c>
      <c r="L491" s="342"/>
      <c r="M491" s="342"/>
      <c r="N491" s="342"/>
      <c r="O491" s="342"/>
      <c r="P491" s="384"/>
      <c r="Q491" s="243">
        <f t="shared" si="380"/>
        <v>0</v>
      </c>
      <c r="R491" s="244">
        <f t="shared" si="414"/>
        <v>0</v>
      </c>
      <c r="S491" s="244" t="str">
        <f t="shared" si="415"/>
        <v/>
      </c>
      <c r="T491" s="242"/>
      <c r="U491" s="242" t="str">
        <f t="shared" si="416"/>
        <v/>
      </c>
      <c r="V491" s="242" t="str">
        <f t="shared" si="381"/>
        <v/>
      </c>
      <c r="W491" s="242"/>
      <c r="X491" s="242"/>
      <c r="Y491" s="242" t="str">
        <f t="shared" si="417"/>
        <v/>
      </c>
      <c r="Z491" s="242" t="str">
        <f t="shared" si="418"/>
        <v/>
      </c>
      <c r="AA491" s="242" t="str">
        <f t="shared" si="411"/>
        <v/>
      </c>
      <c r="AB491" s="242" t="str">
        <f t="shared" si="419"/>
        <v/>
      </c>
      <c r="AC491" s="242" t="str">
        <f t="shared" si="420"/>
        <v/>
      </c>
      <c r="AD491" s="242" t="str">
        <f t="shared" si="382"/>
        <v/>
      </c>
      <c r="AE491" s="242" t="str">
        <f t="shared" si="383"/>
        <v/>
      </c>
      <c r="AF491" s="242" t="str">
        <f t="shared" si="384"/>
        <v/>
      </c>
      <c r="AG491" s="242"/>
      <c r="AH491" s="243" t="str">
        <f t="shared" si="421"/>
        <v/>
      </c>
      <c r="AI491" s="243" t="str">
        <f t="shared" si="422"/>
        <v/>
      </c>
      <c r="BG491" s="246">
        <f t="shared" si="385"/>
        <v>0</v>
      </c>
      <c r="BH491" s="243">
        <f t="shared" si="386"/>
        <v>0</v>
      </c>
      <c r="BI491" s="243">
        <f t="shared" si="387"/>
        <v>0</v>
      </c>
      <c r="BJ491" s="243">
        <f t="shared" si="388"/>
        <v>0</v>
      </c>
      <c r="BK491" s="347">
        <f t="shared" si="389"/>
        <v>0</v>
      </c>
      <c r="BL491" s="247">
        <f t="shared" si="390"/>
        <v>0</v>
      </c>
      <c r="BM491" s="244">
        <f t="shared" si="391"/>
        <v>0</v>
      </c>
      <c r="BN491" s="244">
        <f t="shared" si="392"/>
        <v>0</v>
      </c>
      <c r="BO491" s="248">
        <f t="shared" si="393"/>
        <v>0</v>
      </c>
      <c r="BP491" s="249">
        <f t="shared" si="394"/>
        <v>0</v>
      </c>
      <c r="BQ491" s="244">
        <f t="shared" si="395"/>
        <v>0</v>
      </c>
      <c r="BR491" s="244">
        <f t="shared" si="396"/>
        <v>0</v>
      </c>
      <c r="BS491" s="250">
        <f t="shared" si="397"/>
        <v>0</v>
      </c>
      <c r="BT491" s="251" t="str">
        <f t="shared" si="398"/>
        <v/>
      </c>
      <c r="BU491" s="346">
        <f t="shared" si="399"/>
        <v>0</v>
      </c>
      <c r="BV491" s="346">
        <f t="shared" si="400"/>
        <v>0</v>
      </c>
      <c r="BW491" s="346">
        <f t="shared" si="401"/>
        <v>0</v>
      </c>
      <c r="BX491" s="348">
        <f t="shared" si="402"/>
        <v>0</v>
      </c>
      <c r="BY491" s="247">
        <f t="shared" si="403"/>
        <v>0</v>
      </c>
      <c r="BZ491" s="244">
        <f t="shared" si="404"/>
        <v>0</v>
      </c>
      <c r="CA491" s="244">
        <f t="shared" si="405"/>
        <v>0</v>
      </c>
      <c r="CB491" s="248">
        <f t="shared" si="406"/>
        <v>0</v>
      </c>
      <c r="CC491" s="247">
        <f t="shared" si="407"/>
        <v>0</v>
      </c>
      <c r="CD491" s="244">
        <f t="shared" si="408"/>
        <v>0</v>
      </c>
      <c r="CE491" s="244">
        <f t="shared" si="409"/>
        <v>0</v>
      </c>
      <c r="CF491" s="244">
        <f t="shared" si="410"/>
        <v>0</v>
      </c>
    </row>
    <row r="492" spans="1:84" ht="20.100000000000001" customHeight="1" x14ac:dyDescent="0.15">
      <c r="A492" s="238">
        <v>489</v>
      </c>
      <c r="B492" s="239">
        <v>489</v>
      </c>
      <c r="C492" s="240" t="str">
        <f t="shared" si="412"/>
        <v>S</v>
      </c>
      <c r="D492" s="241"/>
      <c r="E492" s="242" t="str">
        <f>IF(D492="","",COUNTIF($D$4:D492,D492))</f>
        <v/>
      </c>
      <c r="F492" s="306" t="str">
        <f>IF(D492="","",VLOOKUP(D492,'様式A-2'!$B$10:$E$438,4,0))</f>
        <v/>
      </c>
      <c r="G492" s="242"/>
      <c r="H492" s="242"/>
      <c r="I492" s="242"/>
      <c r="J492" s="242"/>
      <c r="K492" s="242">
        <f t="shared" si="413"/>
        <v>0</v>
      </c>
      <c r="L492" s="342"/>
      <c r="M492" s="342"/>
      <c r="N492" s="342"/>
      <c r="O492" s="342"/>
      <c r="P492" s="384"/>
      <c r="Q492" s="243">
        <f t="shared" si="380"/>
        <v>0</v>
      </c>
      <c r="R492" s="244">
        <f t="shared" si="414"/>
        <v>0</v>
      </c>
      <c r="S492" s="244" t="str">
        <f t="shared" si="415"/>
        <v/>
      </c>
      <c r="T492" s="242"/>
      <c r="U492" s="242" t="str">
        <f t="shared" si="416"/>
        <v/>
      </c>
      <c r="V492" s="242" t="str">
        <f t="shared" si="381"/>
        <v/>
      </c>
      <c r="W492" s="242"/>
      <c r="X492" s="242"/>
      <c r="Y492" s="242" t="str">
        <f t="shared" si="417"/>
        <v/>
      </c>
      <c r="Z492" s="242" t="str">
        <f t="shared" si="418"/>
        <v/>
      </c>
      <c r="AA492" s="242" t="str">
        <f t="shared" si="411"/>
        <v/>
      </c>
      <c r="AB492" s="242" t="str">
        <f t="shared" si="419"/>
        <v/>
      </c>
      <c r="AC492" s="242" t="str">
        <f t="shared" si="420"/>
        <v/>
      </c>
      <c r="AD492" s="242" t="str">
        <f t="shared" si="382"/>
        <v/>
      </c>
      <c r="AE492" s="242" t="str">
        <f t="shared" si="383"/>
        <v/>
      </c>
      <c r="AF492" s="242" t="str">
        <f t="shared" si="384"/>
        <v/>
      </c>
      <c r="AG492" s="242"/>
      <c r="AH492" s="243" t="str">
        <f t="shared" si="421"/>
        <v/>
      </c>
      <c r="AI492" s="243" t="str">
        <f t="shared" si="422"/>
        <v/>
      </c>
      <c r="BG492" s="246">
        <f t="shared" si="385"/>
        <v>0</v>
      </c>
      <c r="BH492" s="243">
        <f t="shared" si="386"/>
        <v>0</v>
      </c>
      <c r="BI492" s="243">
        <f t="shared" si="387"/>
        <v>0</v>
      </c>
      <c r="BJ492" s="243">
        <f t="shared" si="388"/>
        <v>0</v>
      </c>
      <c r="BK492" s="347">
        <f t="shared" si="389"/>
        <v>0</v>
      </c>
      <c r="BL492" s="247">
        <f t="shared" si="390"/>
        <v>0</v>
      </c>
      <c r="BM492" s="244">
        <f t="shared" si="391"/>
        <v>0</v>
      </c>
      <c r="BN492" s="244">
        <f t="shared" si="392"/>
        <v>0</v>
      </c>
      <c r="BO492" s="248">
        <f t="shared" si="393"/>
        <v>0</v>
      </c>
      <c r="BP492" s="249">
        <f t="shared" si="394"/>
        <v>0</v>
      </c>
      <c r="BQ492" s="244">
        <f t="shared" si="395"/>
        <v>0</v>
      </c>
      <c r="BR492" s="244">
        <f t="shared" si="396"/>
        <v>0</v>
      </c>
      <c r="BS492" s="250">
        <f t="shared" si="397"/>
        <v>0</v>
      </c>
      <c r="BT492" s="251" t="str">
        <f t="shared" si="398"/>
        <v/>
      </c>
      <c r="BU492" s="346">
        <f t="shared" si="399"/>
        <v>0</v>
      </c>
      <c r="BV492" s="346">
        <f t="shared" si="400"/>
        <v>0</v>
      </c>
      <c r="BW492" s="346">
        <f t="shared" si="401"/>
        <v>0</v>
      </c>
      <c r="BX492" s="348">
        <f t="shared" si="402"/>
        <v>0</v>
      </c>
      <c r="BY492" s="247">
        <f t="shared" si="403"/>
        <v>0</v>
      </c>
      <c r="BZ492" s="244">
        <f t="shared" si="404"/>
        <v>0</v>
      </c>
      <c r="CA492" s="244">
        <f t="shared" si="405"/>
        <v>0</v>
      </c>
      <c r="CB492" s="248">
        <f t="shared" si="406"/>
        <v>0</v>
      </c>
      <c r="CC492" s="247">
        <f t="shared" si="407"/>
        <v>0</v>
      </c>
      <c r="CD492" s="244">
        <f t="shared" si="408"/>
        <v>0</v>
      </c>
      <c r="CE492" s="244">
        <f t="shared" si="409"/>
        <v>0</v>
      </c>
      <c r="CF492" s="244">
        <f t="shared" si="410"/>
        <v>0</v>
      </c>
    </row>
    <row r="493" spans="1:84" ht="20.100000000000001" customHeight="1" x14ac:dyDescent="0.15">
      <c r="A493" s="238">
        <v>490</v>
      </c>
      <c r="B493" s="239">
        <v>490</v>
      </c>
      <c r="C493" s="240" t="str">
        <f t="shared" si="412"/>
        <v>S</v>
      </c>
      <c r="D493" s="241"/>
      <c r="E493" s="242" t="str">
        <f>IF(D493="","",COUNTIF($D$4:D493,D493))</f>
        <v/>
      </c>
      <c r="F493" s="306" t="str">
        <f>IF(D493="","",VLOOKUP(D493,'様式A-2'!$B$10:$E$438,4,0))</f>
        <v/>
      </c>
      <c r="G493" s="242"/>
      <c r="H493" s="242"/>
      <c r="I493" s="242"/>
      <c r="J493" s="242"/>
      <c r="K493" s="242">
        <f t="shared" si="413"/>
        <v>0</v>
      </c>
      <c r="L493" s="342"/>
      <c r="M493" s="342"/>
      <c r="N493" s="342"/>
      <c r="O493" s="342"/>
      <c r="P493" s="384"/>
      <c r="Q493" s="243">
        <f t="shared" si="380"/>
        <v>0</v>
      </c>
      <c r="R493" s="244">
        <f t="shared" si="414"/>
        <v>0</v>
      </c>
      <c r="S493" s="244" t="str">
        <f t="shared" si="415"/>
        <v/>
      </c>
      <c r="T493" s="242"/>
      <c r="U493" s="242" t="str">
        <f t="shared" si="416"/>
        <v/>
      </c>
      <c r="V493" s="242" t="str">
        <f t="shared" si="381"/>
        <v/>
      </c>
      <c r="W493" s="242"/>
      <c r="X493" s="242"/>
      <c r="Y493" s="242" t="str">
        <f t="shared" si="417"/>
        <v/>
      </c>
      <c r="Z493" s="242" t="str">
        <f t="shared" si="418"/>
        <v/>
      </c>
      <c r="AA493" s="242" t="str">
        <f t="shared" si="411"/>
        <v/>
      </c>
      <c r="AB493" s="242" t="str">
        <f t="shared" si="419"/>
        <v/>
      </c>
      <c r="AC493" s="242" t="str">
        <f t="shared" si="420"/>
        <v/>
      </c>
      <c r="AD493" s="242" t="str">
        <f t="shared" si="382"/>
        <v/>
      </c>
      <c r="AE493" s="242" t="str">
        <f t="shared" si="383"/>
        <v/>
      </c>
      <c r="AF493" s="242" t="str">
        <f t="shared" si="384"/>
        <v/>
      </c>
      <c r="AG493" s="242"/>
      <c r="AH493" s="243" t="str">
        <f t="shared" si="421"/>
        <v/>
      </c>
      <c r="AI493" s="243" t="str">
        <f t="shared" si="422"/>
        <v/>
      </c>
      <c r="BG493" s="246">
        <f t="shared" si="385"/>
        <v>0</v>
      </c>
      <c r="BH493" s="243">
        <f t="shared" si="386"/>
        <v>0</v>
      </c>
      <c r="BI493" s="243">
        <f t="shared" si="387"/>
        <v>0</v>
      </c>
      <c r="BJ493" s="243">
        <f t="shared" si="388"/>
        <v>0</v>
      </c>
      <c r="BK493" s="347">
        <f t="shared" si="389"/>
        <v>0</v>
      </c>
      <c r="BL493" s="247">
        <f t="shared" si="390"/>
        <v>0</v>
      </c>
      <c r="BM493" s="244">
        <f t="shared" si="391"/>
        <v>0</v>
      </c>
      <c r="BN493" s="244">
        <f t="shared" si="392"/>
        <v>0</v>
      </c>
      <c r="BO493" s="248">
        <f t="shared" si="393"/>
        <v>0</v>
      </c>
      <c r="BP493" s="249">
        <f t="shared" si="394"/>
        <v>0</v>
      </c>
      <c r="BQ493" s="244">
        <f t="shared" si="395"/>
        <v>0</v>
      </c>
      <c r="BR493" s="244">
        <f t="shared" si="396"/>
        <v>0</v>
      </c>
      <c r="BS493" s="250">
        <f t="shared" si="397"/>
        <v>0</v>
      </c>
      <c r="BT493" s="251" t="str">
        <f t="shared" si="398"/>
        <v/>
      </c>
      <c r="BU493" s="346">
        <f t="shared" si="399"/>
        <v>0</v>
      </c>
      <c r="BV493" s="346">
        <f t="shared" si="400"/>
        <v>0</v>
      </c>
      <c r="BW493" s="346">
        <f t="shared" si="401"/>
        <v>0</v>
      </c>
      <c r="BX493" s="348">
        <f t="shared" si="402"/>
        <v>0</v>
      </c>
      <c r="BY493" s="247">
        <f t="shared" si="403"/>
        <v>0</v>
      </c>
      <c r="BZ493" s="244">
        <f t="shared" si="404"/>
        <v>0</v>
      </c>
      <c r="CA493" s="244">
        <f t="shared" si="405"/>
        <v>0</v>
      </c>
      <c r="CB493" s="248">
        <f t="shared" si="406"/>
        <v>0</v>
      </c>
      <c r="CC493" s="247">
        <f t="shared" si="407"/>
        <v>0</v>
      </c>
      <c r="CD493" s="244">
        <f t="shared" si="408"/>
        <v>0</v>
      </c>
      <c r="CE493" s="244">
        <f t="shared" si="409"/>
        <v>0</v>
      </c>
      <c r="CF493" s="244">
        <f t="shared" si="410"/>
        <v>0</v>
      </c>
    </row>
    <row r="494" spans="1:84" ht="20.100000000000001" customHeight="1" x14ac:dyDescent="0.15">
      <c r="A494" s="238">
        <v>491</v>
      </c>
      <c r="B494" s="239">
        <v>491</v>
      </c>
      <c r="C494" s="240" t="str">
        <f t="shared" si="412"/>
        <v>S</v>
      </c>
      <c r="D494" s="241"/>
      <c r="E494" s="242" t="str">
        <f>IF(D494="","",COUNTIF($D$4:D494,D494))</f>
        <v/>
      </c>
      <c r="F494" s="306" t="str">
        <f>IF(D494="","",VLOOKUP(D494,'様式A-2'!$B$10:$E$438,4,0))</f>
        <v/>
      </c>
      <c r="G494" s="242"/>
      <c r="H494" s="242"/>
      <c r="I494" s="242"/>
      <c r="J494" s="242"/>
      <c r="K494" s="242">
        <f t="shared" si="413"/>
        <v>0</v>
      </c>
      <c r="L494" s="342"/>
      <c r="M494" s="342"/>
      <c r="N494" s="342"/>
      <c r="O494" s="342"/>
      <c r="P494" s="384"/>
      <c r="Q494" s="243">
        <f t="shared" si="380"/>
        <v>0</v>
      </c>
      <c r="R494" s="244">
        <f t="shared" si="414"/>
        <v>0</v>
      </c>
      <c r="S494" s="244" t="str">
        <f t="shared" si="415"/>
        <v/>
      </c>
      <c r="T494" s="242"/>
      <c r="U494" s="242" t="str">
        <f t="shared" si="416"/>
        <v/>
      </c>
      <c r="V494" s="242" t="str">
        <f t="shared" si="381"/>
        <v/>
      </c>
      <c r="W494" s="242"/>
      <c r="X494" s="242"/>
      <c r="Y494" s="242" t="str">
        <f t="shared" si="417"/>
        <v/>
      </c>
      <c r="Z494" s="242" t="str">
        <f t="shared" si="418"/>
        <v/>
      </c>
      <c r="AA494" s="242" t="str">
        <f t="shared" si="411"/>
        <v/>
      </c>
      <c r="AB494" s="242" t="str">
        <f t="shared" si="419"/>
        <v/>
      </c>
      <c r="AC494" s="242" t="str">
        <f t="shared" si="420"/>
        <v/>
      </c>
      <c r="AD494" s="242" t="str">
        <f t="shared" si="382"/>
        <v/>
      </c>
      <c r="AE494" s="242" t="str">
        <f t="shared" si="383"/>
        <v/>
      </c>
      <c r="AF494" s="242" t="str">
        <f t="shared" si="384"/>
        <v/>
      </c>
      <c r="AG494" s="242"/>
      <c r="AH494" s="243" t="str">
        <f t="shared" si="421"/>
        <v/>
      </c>
      <c r="AI494" s="243" t="str">
        <f t="shared" si="422"/>
        <v/>
      </c>
      <c r="BG494" s="246">
        <f t="shared" si="385"/>
        <v>0</v>
      </c>
      <c r="BH494" s="243">
        <f t="shared" si="386"/>
        <v>0</v>
      </c>
      <c r="BI494" s="243">
        <f t="shared" si="387"/>
        <v>0</v>
      </c>
      <c r="BJ494" s="243">
        <f t="shared" si="388"/>
        <v>0</v>
      </c>
      <c r="BK494" s="347">
        <f t="shared" si="389"/>
        <v>0</v>
      </c>
      <c r="BL494" s="247">
        <f t="shared" si="390"/>
        <v>0</v>
      </c>
      <c r="BM494" s="244">
        <f t="shared" si="391"/>
        <v>0</v>
      </c>
      <c r="BN494" s="244">
        <f t="shared" si="392"/>
        <v>0</v>
      </c>
      <c r="BO494" s="248">
        <f t="shared" si="393"/>
        <v>0</v>
      </c>
      <c r="BP494" s="249">
        <f t="shared" si="394"/>
        <v>0</v>
      </c>
      <c r="BQ494" s="244">
        <f t="shared" si="395"/>
        <v>0</v>
      </c>
      <c r="BR494" s="244">
        <f t="shared" si="396"/>
        <v>0</v>
      </c>
      <c r="BS494" s="250">
        <f t="shared" si="397"/>
        <v>0</v>
      </c>
      <c r="BT494" s="251" t="str">
        <f t="shared" si="398"/>
        <v/>
      </c>
      <c r="BU494" s="346">
        <f t="shared" si="399"/>
        <v>0</v>
      </c>
      <c r="BV494" s="346">
        <f t="shared" si="400"/>
        <v>0</v>
      </c>
      <c r="BW494" s="346">
        <f t="shared" si="401"/>
        <v>0</v>
      </c>
      <c r="BX494" s="348">
        <f t="shared" si="402"/>
        <v>0</v>
      </c>
      <c r="BY494" s="247">
        <f t="shared" si="403"/>
        <v>0</v>
      </c>
      <c r="BZ494" s="244">
        <f t="shared" si="404"/>
        <v>0</v>
      </c>
      <c r="CA494" s="244">
        <f t="shared" si="405"/>
        <v>0</v>
      </c>
      <c r="CB494" s="248">
        <f t="shared" si="406"/>
        <v>0</v>
      </c>
      <c r="CC494" s="247">
        <f t="shared" si="407"/>
        <v>0</v>
      </c>
      <c r="CD494" s="244">
        <f t="shared" si="408"/>
        <v>0</v>
      </c>
      <c r="CE494" s="244">
        <f t="shared" si="409"/>
        <v>0</v>
      </c>
      <c r="CF494" s="244">
        <f t="shared" si="410"/>
        <v>0</v>
      </c>
    </row>
    <row r="495" spans="1:84" ht="20.100000000000001" customHeight="1" x14ac:dyDescent="0.15">
      <c r="A495" s="238">
        <v>492</v>
      </c>
      <c r="B495" s="239">
        <v>492</v>
      </c>
      <c r="C495" s="240" t="str">
        <f t="shared" si="412"/>
        <v>S</v>
      </c>
      <c r="D495" s="241"/>
      <c r="E495" s="242" t="str">
        <f>IF(D495="","",COUNTIF($D$4:D495,D495))</f>
        <v/>
      </c>
      <c r="F495" s="306" t="str">
        <f>IF(D495="","",VLOOKUP(D495,'様式A-2'!$B$10:$E$438,4,0))</f>
        <v/>
      </c>
      <c r="G495" s="242"/>
      <c r="H495" s="242"/>
      <c r="I495" s="242"/>
      <c r="J495" s="242"/>
      <c r="K495" s="242">
        <f t="shared" si="413"/>
        <v>0</v>
      </c>
      <c r="L495" s="342"/>
      <c r="M495" s="342"/>
      <c r="N495" s="342"/>
      <c r="O495" s="342"/>
      <c r="P495" s="384"/>
      <c r="Q495" s="243">
        <f t="shared" si="380"/>
        <v>0</v>
      </c>
      <c r="R495" s="244">
        <f t="shared" si="414"/>
        <v>0</v>
      </c>
      <c r="S495" s="244" t="str">
        <f t="shared" si="415"/>
        <v/>
      </c>
      <c r="T495" s="242"/>
      <c r="U495" s="242" t="str">
        <f t="shared" si="416"/>
        <v/>
      </c>
      <c r="V495" s="242" t="str">
        <f t="shared" si="381"/>
        <v/>
      </c>
      <c r="W495" s="242"/>
      <c r="X495" s="242"/>
      <c r="Y495" s="242" t="str">
        <f t="shared" si="417"/>
        <v/>
      </c>
      <c r="Z495" s="242" t="str">
        <f t="shared" si="418"/>
        <v/>
      </c>
      <c r="AA495" s="242" t="str">
        <f t="shared" si="411"/>
        <v/>
      </c>
      <c r="AB495" s="242" t="str">
        <f t="shared" si="419"/>
        <v/>
      </c>
      <c r="AC495" s="242" t="str">
        <f t="shared" si="420"/>
        <v/>
      </c>
      <c r="AD495" s="242" t="str">
        <f t="shared" si="382"/>
        <v/>
      </c>
      <c r="AE495" s="242" t="str">
        <f t="shared" si="383"/>
        <v/>
      </c>
      <c r="AF495" s="242" t="str">
        <f t="shared" si="384"/>
        <v/>
      </c>
      <c r="AG495" s="242"/>
      <c r="AH495" s="243" t="str">
        <f t="shared" si="421"/>
        <v/>
      </c>
      <c r="AI495" s="243" t="str">
        <f t="shared" si="422"/>
        <v/>
      </c>
      <c r="BG495" s="246">
        <f t="shared" si="385"/>
        <v>0</v>
      </c>
      <c r="BH495" s="243">
        <f t="shared" si="386"/>
        <v>0</v>
      </c>
      <c r="BI495" s="243">
        <f t="shared" si="387"/>
        <v>0</v>
      </c>
      <c r="BJ495" s="243">
        <f t="shared" si="388"/>
        <v>0</v>
      </c>
      <c r="BK495" s="347">
        <f t="shared" si="389"/>
        <v>0</v>
      </c>
      <c r="BL495" s="247">
        <f t="shared" si="390"/>
        <v>0</v>
      </c>
      <c r="BM495" s="244">
        <f t="shared" si="391"/>
        <v>0</v>
      </c>
      <c r="BN495" s="244">
        <f t="shared" si="392"/>
        <v>0</v>
      </c>
      <c r="BO495" s="248">
        <f t="shared" si="393"/>
        <v>0</v>
      </c>
      <c r="BP495" s="249">
        <f t="shared" si="394"/>
        <v>0</v>
      </c>
      <c r="BQ495" s="244">
        <f t="shared" si="395"/>
        <v>0</v>
      </c>
      <c r="BR495" s="244">
        <f t="shared" si="396"/>
        <v>0</v>
      </c>
      <c r="BS495" s="250">
        <f t="shared" si="397"/>
        <v>0</v>
      </c>
      <c r="BT495" s="251" t="str">
        <f t="shared" si="398"/>
        <v/>
      </c>
      <c r="BU495" s="346">
        <f t="shared" si="399"/>
        <v>0</v>
      </c>
      <c r="BV495" s="346">
        <f t="shared" si="400"/>
        <v>0</v>
      </c>
      <c r="BW495" s="346">
        <f t="shared" si="401"/>
        <v>0</v>
      </c>
      <c r="BX495" s="348">
        <f t="shared" si="402"/>
        <v>0</v>
      </c>
      <c r="BY495" s="247">
        <f t="shared" si="403"/>
        <v>0</v>
      </c>
      <c r="BZ495" s="244">
        <f t="shared" si="404"/>
        <v>0</v>
      </c>
      <c r="CA495" s="244">
        <f t="shared" si="405"/>
        <v>0</v>
      </c>
      <c r="CB495" s="248">
        <f t="shared" si="406"/>
        <v>0</v>
      </c>
      <c r="CC495" s="247">
        <f t="shared" si="407"/>
        <v>0</v>
      </c>
      <c r="CD495" s="244">
        <f t="shared" si="408"/>
        <v>0</v>
      </c>
      <c r="CE495" s="244">
        <f t="shared" si="409"/>
        <v>0</v>
      </c>
      <c r="CF495" s="244">
        <f t="shared" si="410"/>
        <v>0</v>
      </c>
    </row>
    <row r="496" spans="1:84" ht="20.100000000000001" customHeight="1" x14ac:dyDescent="0.15">
      <c r="A496" s="238">
        <v>493</v>
      </c>
      <c r="B496" s="239">
        <v>493</v>
      </c>
      <c r="C496" s="240" t="str">
        <f t="shared" si="412"/>
        <v>S</v>
      </c>
      <c r="D496" s="241"/>
      <c r="E496" s="242" t="str">
        <f>IF(D496="","",COUNTIF($D$4:D496,D496))</f>
        <v/>
      </c>
      <c r="F496" s="306" t="str">
        <f>IF(D496="","",VLOOKUP(D496,'様式A-2'!$B$10:$E$438,4,0))</f>
        <v/>
      </c>
      <c r="G496" s="242"/>
      <c r="H496" s="242"/>
      <c r="I496" s="242"/>
      <c r="J496" s="242"/>
      <c r="K496" s="242">
        <f t="shared" si="413"/>
        <v>0</v>
      </c>
      <c r="L496" s="342"/>
      <c r="M496" s="342"/>
      <c r="N496" s="342"/>
      <c r="O496" s="342"/>
      <c r="P496" s="384"/>
      <c r="Q496" s="243">
        <f t="shared" ref="Q496:Q559" si="423">IF(C496="","",IF(J496="ひび割れ","幅"&amp;TEXT(L496,"0.0")&amp;"mm×長さ"&amp;TEXT(M496,"0.0")&amp;"m",IF(N496="",P496,IF(J496="その他",P496&amp;"、"&amp;TEXT(N496,"0.0")&amp;"m×"&amp;TEXT(O496,"0.0")&amp;"m ",TEXT(N496,"0.0")&amp;"m×"&amp;TEXT(O496,"0.0")&amp;"m "&amp;P496))))</f>
        <v>0</v>
      </c>
      <c r="R496" s="244">
        <f t="shared" si="414"/>
        <v>0</v>
      </c>
      <c r="S496" s="244" t="str">
        <f t="shared" si="415"/>
        <v/>
      </c>
      <c r="T496" s="242"/>
      <c r="U496" s="242" t="str">
        <f t="shared" si="416"/>
        <v/>
      </c>
      <c r="V496" s="242" t="str">
        <f t="shared" si="381"/>
        <v/>
      </c>
      <c r="W496" s="242"/>
      <c r="X496" s="242"/>
      <c r="Y496" s="242" t="str">
        <f t="shared" si="417"/>
        <v/>
      </c>
      <c r="Z496" s="242" t="str">
        <f t="shared" si="418"/>
        <v/>
      </c>
      <c r="AA496" s="242" t="str">
        <f t="shared" si="411"/>
        <v/>
      </c>
      <c r="AB496" s="242" t="str">
        <f t="shared" si="419"/>
        <v/>
      </c>
      <c r="AC496" s="242" t="str">
        <f t="shared" si="420"/>
        <v/>
      </c>
      <c r="AD496" s="242" t="str">
        <f t="shared" si="382"/>
        <v/>
      </c>
      <c r="AE496" s="242" t="str">
        <f t="shared" si="383"/>
        <v/>
      </c>
      <c r="AF496" s="242" t="str">
        <f t="shared" si="384"/>
        <v/>
      </c>
      <c r="AG496" s="242"/>
      <c r="AH496" s="243" t="str">
        <f t="shared" si="421"/>
        <v/>
      </c>
      <c r="AI496" s="243" t="str">
        <f t="shared" si="422"/>
        <v/>
      </c>
      <c r="BG496" s="246">
        <f t="shared" si="385"/>
        <v>0</v>
      </c>
      <c r="BH496" s="243">
        <f t="shared" si="386"/>
        <v>0</v>
      </c>
      <c r="BI496" s="243">
        <f t="shared" si="387"/>
        <v>0</v>
      </c>
      <c r="BJ496" s="243">
        <f t="shared" si="388"/>
        <v>0</v>
      </c>
      <c r="BK496" s="347">
        <f t="shared" si="389"/>
        <v>0</v>
      </c>
      <c r="BL496" s="247">
        <f t="shared" si="390"/>
        <v>0</v>
      </c>
      <c r="BM496" s="244">
        <f t="shared" si="391"/>
        <v>0</v>
      </c>
      <c r="BN496" s="244">
        <f t="shared" si="392"/>
        <v>0</v>
      </c>
      <c r="BO496" s="248">
        <f t="shared" si="393"/>
        <v>0</v>
      </c>
      <c r="BP496" s="249">
        <f t="shared" si="394"/>
        <v>0</v>
      </c>
      <c r="BQ496" s="244">
        <f t="shared" si="395"/>
        <v>0</v>
      </c>
      <c r="BR496" s="244">
        <f t="shared" si="396"/>
        <v>0</v>
      </c>
      <c r="BS496" s="250">
        <f t="shared" si="397"/>
        <v>0</v>
      </c>
      <c r="BT496" s="251" t="str">
        <f t="shared" si="398"/>
        <v/>
      </c>
      <c r="BU496" s="346">
        <f t="shared" si="399"/>
        <v>0</v>
      </c>
      <c r="BV496" s="346">
        <f t="shared" si="400"/>
        <v>0</v>
      </c>
      <c r="BW496" s="346">
        <f t="shared" si="401"/>
        <v>0</v>
      </c>
      <c r="BX496" s="348">
        <f t="shared" si="402"/>
        <v>0</v>
      </c>
      <c r="BY496" s="247">
        <f t="shared" si="403"/>
        <v>0</v>
      </c>
      <c r="BZ496" s="244">
        <f t="shared" si="404"/>
        <v>0</v>
      </c>
      <c r="CA496" s="244">
        <f t="shared" si="405"/>
        <v>0</v>
      </c>
      <c r="CB496" s="248">
        <f t="shared" si="406"/>
        <v>0</v>
      </c>
      <c r="CC496" s="247">
        <f t="shared" si="407"/>
        <v>0</v>
      </c>
      <c r="CD496" s="244">
        <f t="shared" si="408"/>
        <v>0</v>
      </c>
      <c r="CE496" s="244">
        <f t="shared" si="409"/>
        <v>0</v>
      </c>
      <c r="CF496" s="244">
        <f t="shared" si="410"/>
        <v>0</v>
      </c>
    </row>
    <row r="497" spans="1:84" ht="20.100000000000001" customHeight="1" x14ac:dyDescent="0.15">
      <c r="A497" s="238">
        <v>494</v>
      </c>
      <c r="B497" s="239">
        <v>494</v>
      </c>
      <c r="C497" s="240" t="str">
        <f t="shared" si="412"/>
        <v>S</v>
      </c>
      <c r="D497" s="241"/>
      <c r="E497" s="242" t="str">
        <f>IF(D497="","",COUNTIF($D$4:D497,D497))</f>
        <v/>
      </c>
      <c r="F497" s="306" t="str">
        <f>IF(D497="","",VLOOKUP(D497,'様式A-2'!$B$10:$E$438,4,0))</f>
        <v/>
      </c>
      <c r="G497" s="242"/>
      <c r="H497" s="242"/>
      <c r="I497" s="242"/>
      <c r="J497" s="242"/>
      <c r="K497" s="242">
        <f t="shared" si="413"/>
        <v>0</v>
      </c>
      <c r="L497" s="342"/>
      <c r="M497" s="342"/>
      <c r="N497" s="342"/>
      <c r="O497" s="342"/>
      <c r="P497" s="384"/>
      <c r="Q497" s="243">
        <f t="shared" si="423"/>
        <v>0</v>
      </c>
      <c r="R497" s="244">
        <f t="shared" si="414"/>
        <v>0</v>
      </c>
      <c r="S497" s="244" t="str">
        <f t="shared" si="415"/>
        <v/>
      </c>
      <c r="T497" s="242"/>
      <c r="U497" s="242" t="str">
        <f t="shared" si="416"/>
        <v/>
      </c>
      <c r="V497" s="242" t="str">
        <f t="shared" si="381"/>
        <v/>
      </c>
      <c r="W497" s="242"/>
      <c r="X497" s="242"/>
      <c r="Y497" s="242" t="str">
        <f t="shared" si="417"/>
        <v/>
      </c>
      <c r="Z497" s="242" t="str">
        <f t="shared" si="418"/>
        <v/>
      </c>
      <c r="AA497" s="242" t="str">
        <f t="shared" si="411"/>
        <v/>
      </c>
      <c r="AB497" s="242" t="str">
        <f t="shared" si="419"/>
        <v/>
      </c>
      <c r="AC497" s="242" t="str">
        <f t="shared" si="420"/>
        <v/>
      </c>
      <c r="AD497" s="242" t="str">
        <f t="shared" si="382"/>
        <v/>
      </c>
      <c r="AE497" s="242" t="str">
        <f t="shared" si="383"/>
        <v/>
      </c>
      <c r="AF497" s="242" t="str">
        <f t="shared" si="384"/>
        <v/>
      </c>
      <c r="AG497" s="242"/>
      <c r="AH497" s="243" t="str">
        <f t="shared" si="421"/>
        <v/>
      </c>
      <c r="AI497" s="243" t="str">
        <f t="shared" si="422"/>
        <v/>
      </c>
      <c r="BG497" s="246">
        <f t="shared" si="385"/>
        <v>0</v>
      </c>
      <c r="BH497" s="243">
        <f t="shared" si="386"/>
        <v>0</v>
      </c>
      <c r="BI497" s="243">
        <f t="shared" si="387"/>
        <v>0</v>
      </c>
      <c r="BJ497" s="243">
        <f t="shared" si="388"/>
        <v>0</v>
      </c>
      <c r="BK497" s="347">
        <f t="shared" si="389"/>
        <v>0</v>
      </c>
      <c r="BL497" s="247">
        <f t="shared" si="390"/>
        <v>0</v>
      </c>
      <c r="BM497" s="244">
        <f t="shared" si="391"/>
        <v>0</v>
      </c>
      <c r="BN497" s="244">
        <f t="shared" si="392"/>
        <v>0</v>
      </c>
      <c r="BO497" s="248">
        <f t="shared" si="393"/>
        <v>0</v>
      </c>
      <c r="BP497" s="249">
        <f t="shared" si="394"/>
        <v>0</v>
      </c>
      <c r="BQ497" s="244">
        <f t="shared" si="395"/>
        <v>0</v>
      </c>
      <c r="BR497" s="244">
        <f t="shared" si="396"/>
        <v>0</v>
      </c>
      <c r="BS497" s="250">
        <f t="shared" si="397"/>
        <v>0</v>
      </c>
      <c r="BT497" s="251" t="str">
        <f t="shared" si="398"/>
        <v/>
      </c>
      <c r="BU497" s="346">
        <f t="shared" si="399"/>
        <v>0</v>
      </c>
      <c r="BV497" s="346">
        <f t="shared" si="400"/>
        <v>0</v>
      </c>
      <c r="BW497" s="346">
        <f t="shared" si="401"/>
        <v>0</v>
      </c>
      <c r="BX497" s="348">
        <f t="shared" si="402"/>
        <v>0</v>
      </c>
      <c r="BY497" s="247">
        <f t="shared" si="403"/>
        <v>0</v>
      </c>
      <c r="BZ497" s="244">
        <f t="shared" si="404"/>
        <v>0</v>
      </c>
      <c r="CA497" s="244">
        <f t="shared" si="405"/>
        <v>0</v>
      </c>
      <c r="CB497" s="248">
        <f t="shared" si="406"/>
        <v>0</v>
      </c>
      <c r="CC497" s="247">
        <f t="shared" si="407"/>
        <v>0</v>
      </c>
      <c r="CD497" s="244">
        <f t="shared" si="408"/>
        <v>0</v>
      </c>
      <c r="CE497" s="244">
        <f t="shared" si="409"/>
        <v>0</v>
      </c>
      <c r="CF497" s="244">
        <f t="shared" si="410"/>
        <v>0</v>
      </c>
    </row>
    <row r="498" spans="1:84" ht="20.100000000000001" customHeight="1" x14ac:dyDescent="0.15">
      <c r="A498" s="238">
        <v>495</v>
      </c>
      <c r="B498" s="239">
        <v>495</v>
      </c>
      <c r="C498" s="240" t="str">
        <f t="shared" si="412"/>
        <v>S</v>
      </c>
      <c r="D498" s="241"/>
      <c r="E498" s="242" t="str">
        <f>IF(D498="","",COUNTIF($D$4:D498,D498))</f>
        <v/>
      </c>
      <c r="F498" s="306" t="str">
        <f>IF(D498="","",VLOOKUP(D498,'様式A-2'!$B$10:$E$438,4,0))</f>
        <v/>
      </c>
      <c r="G498" s="242"/>
      <c r="H498" s="242"/>
      <c r="I498" s="242"/>
      <c r="J498" s="242"/>
      <c r="K498" s="242">
        <f t="shared" si="413"/>
        <v>0</v>
      </c>
      <c r="L498" s="342"/>
      <c r="M498" s="342"/>
      <c r="N498" s="342"/>
      <c r="O498" s="342"/>
      <c r="P498" s="384"/>
      <c r="Q498" s="243">
        <f t="shared" si="423"/>
        <v>0</v>
      </c>
      <c r="R498" s="244">
        <f t="shared" si="414"/>
        <v>0</v>
      </c>
      <c r="S498" s="244" t="str">
        <f t="shared" si="415"/>
        <v/>
      </c>
      <c r="T498" s="242"/>
      <c r="U498" s="242" t="str">
        <f t="shared" si="416"/>
        <v/>
      </c>
      <c r="V498" s="242" t="str">
        <f t="shared" si="381"/>
        <v/>
      </c>
      <c r="W498" s="242"/>
      <c r="X498" s="242"/>
      <c r="Y498" s="242" t="str">
        <f t="shared" si="417"/>
        <v/>
      </c>
      <c r="Z498" s="242" t="str">
        <f t="shared" si="418"/>
        <v/>
      </c>
      <c r="AA498" s="242" t="str">
        <f t="shared" si="411"/>
        <v/>
      </c>
      <c r="AB498" s="242" t="str">
        <f t="shared" si="419"/>
        <v/>
      </c>
      <c r="AC498" s="242" t="str">
        <f t="shared" si="420"/>
        <v/>
      </c>
      <c r="AD498" s="242" t="str">
        <f t="shared" si="382"/>
        <v/>
      </c>
      <c r="AE498" s="242" t="str">
        <f t="shared" si="383"/>
        <v/>
      </c>
      <c r="AF498" s="242" t="str">
        <f t="shared" si="384"/>
        <v/>
      </c>
      <c r="AG498" s="242"/>
      <c r="AH498" s="243" t="str">
        <f t="shared" si="421"/>
        <v/>
      </c>
      <c r="AI498" s="243" t="str">
        <f t="shared" si="422"/>
        <v/>
      </c>
      <c r="BG498" s="246">
        <f t="shared" si="385"/>
        <v>0</v>
      </c>
      <c r="BH498" s="243">
        <f t="shared" si="386"/>
        <v>0</v>
      </c>
      <c r="BI498" s="243">
        <f t="shared" si="387"/>
        <v>0</v>
      </c>
      <c r="BJ498" s="243">
        <f t="shared" si="388"/>
        <v>0</v>
      </c>
      <c r="BK498" s="347">
        <f t="shared" si="389"/>
        <v>0</v>
      </c>
      <c r="BL498" s="247">
        <f t="shared" si="390"/>
        <v>0</v>
      </c>
      <c r="BM498" s="244">
        <f t="shared" si="391"/>
        <v>0</v>
      </c>
      <c r="BN498" s="244">
        <f t="shared" si="392"/>
        <v>0</v>
      </c>
      <c r="BO498" s="248">
        <f t="shared" si="393"/>
        <v>0</v>
      </c>
      <c r="BP498" s="249">
        <f t="shared" si="394"/>
        <v>0</v>
      </c>
      <c r="BQ498" s="244">
        <f t="shared" si="395"/>
        <v>0</v>
      </c>
      <c r="BR498" s="244">
        <f t="shared" si="396"/>
        <v>0</v>
      </c>
      <c r="BS498" s="250">
        <f t="shared" si="397"/>
        <v>0</v>
      </c>
      <c r="BT498" s="251" t="str">
        <f t="shared" si="398"/>
        <v/>
      </c>
      <c r="BU498" s="346">
        <f t="shared" si="399"/>
        <v>0</v>
      </c>
      <c r="BV498" s="346">
        <f t="shared" si="400"/>
        <v>0</v>
      </c>
      <c r="BW498" s="346">
        <f t="shared" si="401"/>
        <v>0</v>
      </c>
      <c r="BX498" s="348">
        <f t="shared" si="402"/>
        <v>0</v>
      </c>
      <c r="BY498" s="247">
        <f t="shared" si="403"/>
        <v>0</v>
      </c>
      <c r="BZ498" s="244">
        <f t="shared" si="404"/>
        <v>0</v>
      </c>
      <c r="CA498" s="244">
        <f t="shared" si="405"/>
        <v>0</v>
      </c>
      <c r="CB498" s="248">
        <f t="shared" si="406"/>
        <v>0</v>
      </c>
      <c r="CC498" s="247">
        <f t="shared" si="407"/>
        <v>0</v>
      </c>
      <c r="CD498" s="244">
        <f t="shared" si="408"/>
        <v>0</v>
      </c>
      <c r="CE498" s="244">
        <f t="shared" si="409"/>
        <v>0</v>
      </c>
      <c r="CF498" s="244">
        <f t="shared" si="410"/>
        <v>0</v>
      </c>
    </row>
    <row r="499" spans="1:84" ht="20.100000000000001" customHeight="1" x14ac:dyDescent="0.15">
      <c r="A499" s="238">
        <v>496</v>
      </c>
      <c r="B499" s="239">
        <v>496</v>
      </c>
      <c r="C499" s="240" t="str">
        <f t="shared" si="412"/>
        <v>S</v>
      </c>
      <c r="D499" s="241"/>
      <c r="E499" s="242" t="str">
        <f>IF(D499="","",COUNTIF($D$4:D499,D499))</f>
        <v/>
      </c>
      <c r="F499" s="306" t="str">
        <f>IF(D499="","",VLOOKUP(D499,'様式A-2'!$B$10:$E$438,4,0))</f>
        <v/>
      </c>
      <c r="G499" s="242"/>
      <c r="H499" s="242"/>
      <c r="I499" s="242"/>
      <c r="J499" s="242"/>
      <c r="K499" s="242">
        <f t="shared" si="413"/>
        <v>0</v>
      </c>
      <c r="L499" s="342"/>
      <c r="M499" s="342"/>
      <c r="N499" s="342"/>
      <c r="O499" s="342"/>
      <c r="P499" s="384"/>
      <c r="Q499" s="243">
        <f t="shared" si="423"/>
        <v>0</v>
      </c>
      <c r="R499" s="244">
        <f t="shared" si="414"/>
        <v>0</v>
      </c>
      <c r="S499" s="244" t="str">
        <f t="shared" si="415"/>
        <v/>
      </c>
      <c r="T499" s="242"/>
      <c r="U499" s="242" t="str">
        <f t="shared" si="416"/>
        <v/>
      </c>
      <c r="V499" s="242" t="str">
        <f t="shared" si="381"/>
        <v/>
      </c>
      <c r="W499" s="242"/>
      <c r="X499" s="242"/>
      <c r="Y499" s="242" t="str">
        <f t="shared" si="417"/>
        <v/>
      </c>
      <c r="Z499" s="242" t="str">
        <f t="shared" si="418"/>
        <v/>
      </c>
      <c r="AA499" s="242" t="str">
        <f t="shared" si="411"/>
        <v/>
      </c>
      <c r="AB499" s="242" t="str">
        <f t="shared" si="419"/>
        <v/>
      </c>
      <c r="AC499" s="242" t="str">
        <f t="shared" si="420"/>
        <v/>
      </c>
      <c r="AD499" s="242" t="str">
        <f t="shared" si="382"/>
        <v/>
      </c>
      <c r="AE499" s="242" t="str">
        <f t="shared" si="383"/>
        <v/>
      </c>
      <c r="AF499" s="242" t="str">
        <f t="shared" si="384"/>
        <v/>
      </c>
      <c r="AG499" s="242"/>
      <c r="AH499" s="243" t="str">
        <f t="shared" si="421"/>
        <v/>
      </c>
      <c r="AI499" s="243" t="str">
        <f t="shared" si="422"/>
        <v/>
      </c>
      <c r="BG499" s="246">
        <f t="shared" si="385"/>
        <v>0</v>
      </c>
      <c r="BH499" s="243">
        <f t="shared" si="386"/>
        <v>0</v>
      </c>
      <c r="BI499" s="243">
        <f t="shared" si="387"/>
        <v>0</v>
      </c>
      <c r="BJ499" s="243">
        <f t="shared" si="388"/>
        <v>0</v>
      </c>
      <c r="BK499" s="347">
        <f t="shared" si="389"/>
        <v>0</v>
      </c>
      <c r="BL499" s="247">
        <f t="shared" si="390"/>
        <v>0</v>
      </c>
      <c r="BM499" s="244">
        <f t="shared" si="391"/>
        <v>0</v>
      </c>
      <c r="BN499" s="244">
        <f t="shared" si="392"/>
        <v>0</v>
      </c>
      <c r="BO499" s="248">
        <f t="shared" si="393"/>
        <v>0</v>
      </c>
      <c r="BP499" s="249">
        <f t="shared" si="394"/>
        <v>0</v>
      </c>
      <c r="BQ499" s="244">
        <f t="shared" si="395"/>
        <v>0</v>
      </c>
      <c r="BR499" s="244">
        <f t="shared" si="396"/>
        <v>0</v>
      </c>
      <c r="BS499" s="250">
        <f t="shared" si="397"/>
        <v>0</v>
      </c>
      <c r="BT499" s="251" t="str">
        <f t="shared" si="398"/>
        <v/>
      </c>
      <c r="BU499" s="346">
        <f t="shared" si="399"/>
        <v>0</v>
      </c>
      <c r="BV499" s="346">
        <f t="shared" si="400"/>
        <v>0</v>
      </c>
      <c r="BW499" s="346">
        <f t="shared" si="401"/>
        <v>0</v>
      </c>
      <c r="BX499" s="348">
        <f t="shared" si="402"/>
        <v>0</v>
      </c>
      <c r="BY499" s="247">
        <f t="shared" si="403"/>
        <v>0</v>
      </c>
      <c r="BZ499" s="244">
        <f t="shared" si="404"/>
        <v>0</v>
      </c>
      <c r="CA499" s="244">
        <f t="shared" si="405"/>
        <v>0</v>
      </c>
      <c r="CB499" s="248">
        <f t="shared" si="406"/>
        <v>0</v>
      </c>
      <c r="CC499" s="247">
        <f t="shared" si="407"/>
        <v>0</v>
      </c>
      <c r="CD499" s="244">
        <f t="shared" si="408"/>
        <v>0</v>
      </c>
      <c r="CE499" s="244">
        <f t="shared" si="409"/>
        <v>0</v>
      </c>
      <c r="CF499" s="244">
        <f t="shared" si="410"/>
        <v>0</v>
      </c>
    </row>
    <row r="500" spans="1:84" ht="20.100000000000001" customHeight="1" x14ac:dyDescent="0.15">
      <c r="A500" s="238">
        <v>497</v>
      </c>
      <c r="B500" s="239">
        <v>497</v>
      </c>
      <c r="C500" s="240" t="str">
        <f t="shared" si="412"/>
        <v>S</v>
      </c>
      <c r="D500" s="241"/>
      <c r="E500" s="242" t="str">
        <f>IF(D500="","",COUNTIF($D$4:D500,D500))</f>
        <v/>
      </c>
      <c r="F500" s="306" t="str">
        <f>IF(D500="","",VLOOKUP(D500,'様式A-2'!$B$10:$E$438,4,0))</f>
        <v/>
      </c>
      <c r="G500" s="242"/>
      <c r="H500" s="242"/>
      <c r="I500" s="242"/>
      <c r="J500" s="242"/>
      <c r="K500" s="242">
        <f t="shared" si="413"/>
        <v>0</v>
      </c>
      <c r="L500" s="342"/>
      <c r="M500" s="342"/>
      <c r="N500" s="342"/>
      <c r="O500" s="342"/>
      <c r="P500" s="384"/>
      <c r="Q500" s="243">
        <f t="shared" si="423"/>
        <v>0</v>
      </c>
      <c r="R500" s="244">
        <f t="shared" si="414"/>
        <v>0</v>
      </c>
      <c r="S500" s="244" t="str">
        <f t="shared" si="415"/>
        <v/>
      </c>
      <c r="T500" s="242"/>
      <c r="U500" s="242" t="str">
        <f t="shared" si="416"/>
        <v/>
      </c>
      <c r="V500" s="242" t="str">
        <f t="shared" ref="V500:V563" si="424">IF(D500="","",IF(U500="対策区分判定Ⅳ","Ⅳ",IF(U500="対策区分判定Ⅲ","Ⅲ",IF(OR(U500="対策区分判定Ⅱa",U500="対策区分判定Ⅱb"),"Ⅱ",IF(U500="対策区分判定Ⅰ","Ⅰ","－")))))</f>
        <v/>
      </c>
      <c r="W500" s="242"/>
      <c r="X500" s="242"/>
      <c r="Y500" s="242" t="str">
        <f t="shared" si="417"/>
        <v/>
      </c>
      <c r="Z500" s="242" t="str">
        <f t="shared" si="418"/>
        <v/>
      </c>
      <c r="AA500" s="242" t="str">
        <f t="shared" si="411"/>
        <v/>
      </c>
      <c r="AB500" s="242" t="str">
        <f t="shared" si="419"/>
        <v/>
      </c>
      <c r="AC500" s="242" t="str">
        <f t="shared" si="420"/>
        <v/>
      </c>
      <c r="AD500" s="242" t="str">
        <f t="shared" si="382"/>
        <v/>
      </c>
      <c r="AE500" s="242" t="str">
        <f t="shared" si="383"/>
        <v/>
      </c>
      <c r="AF500" s="242" t="str">
        <f t="shared" si="384"/>
        <v/>
      </c>
      <c r="AG500" s="242"/>
      <c r="AH500" s="243" t="str">
        <f t="shared" si="421"/>
        <v/>
      </c>
      <c r="AI500" s="243" t="str">
        <f t="shared" si="422"/>
        <v/>
      </c>
      <c r="BG500" s="246">
        <f t="shared" si="385"/>
        <v>0</v>
      </c>
      <c r="BH500" s="243">
        <f t="shared" si="386"/>
        <v>0</v>
      </c>
      <c r="BI500" s="243">
        <f t="shared" si="387"/>
        <v>0</v>
      </c>
      <c r="BJ500" s="243">
        <f t="shared" si="388"/>
        <v>0</v>
      </c>
      <c r="BK500" s="347">
        <f t="shared" si="389"/>
        <v>0</v>
      </c>
      <c r="BL500" s="247">
        <f t="shared" si="390"/>
        <v>0</v>
      </c>
      <c r="BM500" s="244">
        <f t="shared" si="391"/>
        <v>0</v>
      </c>
      <c r="BN500" s="244">
        <f t="shared" si="392"/>
        <v>0</v>
      </c>
      <c r="BO500" s="248">
        <f t="shared" si="393"/>
        <v>0</v>
      </c>
      <c r="BP500" s="249">
        <f t="shared" si="394"/>
        <v>0</v>
      </c>
      <c r="BQ500" s="244">
        <f t="shared" si="395"/>
        <v>0</v>
      </c>
      <c r="BR500" s="244">
        <f t="shared" si="396"/>
        <v>0</v>
      </c>
      <c r="BS500" s="250">
        <f t="shared" si="397"/>
        <v>0</v>
      </c>
      <c r="BT500" s="251" t="str">
        <f t="shared" si="398"/>
        <v/>
      </c>
      <c r="BU500" s="346">
        <f t="shared" si="399"/>
        <v>0</v>
      </c>
      <c r="BV500" s="346">
        <f t="shared" si="400"/>
        <v>0</v>
      </c>
      <c r="BW500" s="346">
        <f t="shared" si="401"/>
        <v>0</v>
      </c>
      <c r="BX500" s="348">
        <f t="shared" si="402"/>
        <v>0</v>
      </c>
      <c r="BY500" s="247">
        <f t="shared" si="403"/>
        <v>0</v>
      </c>
      <c r="BZ500" s="244">
        <f t="shared" si="404"/>
        <v>0</v>
      </c>
      <c r="CA500" s="244">
        <f t="shared" si="405"/>
        <v>0</v>
      </c>
      <c r="CB500" s="248">
        <f t="shared" si="406"/>
        <v>0</v>
      </c>
      <c r="CC500" s="247">
        <f t="shared" si="407"/>
        <v>0</v>
      </c>
      <c r="CD500" s="244">
        <f t="shared" si="408"/>
        <v>0</v>
      </c>
      <c r="CE500" s="244">
        <f t="shared" si="409"/>
        <v>0</v>
      </c>
      <c r="CF500" s="244">
        <f t="shared" si="410"/>
        <v>0</v>
      </c>
    </row>
    <row r="501" spans="1:84" ht="20.100000000000001" customHeight="1" x14ac:dyDescent="0.15">
      <c r="A501" s="238">
        <v>498</v>
      </c>
      <c r="B501" s="239">
        <v>498</v>
      </c>
      <c r="C501" s="240" t="str">
        <f t="shared" si="412"/>
        <v>S</v>
      </c>
      <c r="D501" s="241"/>
      <c r="E501" s="242" t="str">
        <f>IF(D501="","",COUNTIF($D$4:D501,D501))</f>
        <v/>
      </c>
      <c r="F501" s="306" t="str">
        <f>IF(D501="","",VLOOKUP(D501,'様式A-2'!$B$10:$E$438,4,0))</f>
        <v/>
      </c>
      <c r="G501" s="242"/>
      <c r="H501" s="242"/>
      <c r="I501" s="242"/>
      <c r="J501" s="242"/>
      <c r="K501" s="242">
        <f t="shared" si="413"/>
        <v>0</v>
      </c>
      <c r="L501" s="342"/>
      <c r="M501" s="342"/>
      <c r="N501" s="342"/>
      <c r="O501" s="342"/>
      <c r="P501" s="384"/>
      <c r="Q501" s="243">
        <f t="shared" si="423"/>
        <v>0</v>
      </c>
      <c r="R501" s="244">
        <f t="shared" si="414"/>
        <v>0</v>
      </c>
      <c r="S501" s="244" t="str">
        <f t="shared" si="415"/>
        <v/>
      </c>
      <c r="T501" s="242"/>
      <c r="U501" s="242" t="str">
        <f t="shared" si="416"/>
        <v/>
      </c>
      <c r="V501" s="242" t="str">
        <f t="shared" si="424"/>
        <v/>
      </c>
      <c r="W501" s="242"/>
      <c r="X501" s="242"/>
      <c r="Y501" s="242" t="str">
        <f t="shared" si="417"/>
        <v/>
      </c>
      <c r="Z501" s="242" t="str">
        <f t="shared" si="418"/>
        <v/>
      </c>
      <c r="AA501" s="242" t="str">
        <f t="shared" si="411"/>
        <v/>
      </c>
      <c r="AB501" s="242" t="str">
        <f t="shared" si="419"/>
        <v/>
      </c>
      <c r="AC501" s="242" t="str">
        <f t="shared" si="420"/>
        <v/>
      </c>
      <c r="AD501" s="242" t="str">
        <f t="shared" si="382"/>
        <v/>
      </c>
      <c r="AE501" s="242" t="str">
        <f t="shared" si="383"/>
        <v/>
      </c>
      <c r="AF501" s="242" t="str">
        <f t="shared" si="384"/>
        <v/>
      </c>
      <c r="AG501" s="242"/>
      <c r="AH501" s="243" t="str">
        <f t="shared" si="421"/>
        <v/>
      </c>
      <c r="AI501" s="243" t="str">
        <f t="shared" si="422"/>
        <v/>
      </c>
      <c r="BG501" s="246">
        <f t="shared" si="385"/>
        <v>0</v>
      </c>
      <c r="BH501" s="243">
        <f t="shared" si="386"/>
        <v>0</v>
      </c>
      <c r="BI501" s="243">
        <f t="shared" si="387"/>
        <v>0</v>
      </c>
      <c r="BJ501" s="243">
        <f t="shared" si="388"/>
        <v>0</v>
      </c>
      <c r="BK501" s="347">
        <f t="shared" si="389"/>
        <v>0</v>
      </c>
      <c r="BL501" s="247">
        <f t="shared" si="390"/>
        <v>0</v>
      </c>
      <c r="BM501" s="244">
        <f t="shared" si="391"/>
        <v>0</v>
      </c>
      <c r="BN501" s="244">
        <f t="shared" si="392"/>
        <v>0</v>
      </c>
      <c r="BO501" s="248">
        <f t="shared" si="393"/>
        <v>0</v>
      </c>
      <c r="BP501" s="249">
        <f t="shared" si="394"/>
        <v>0</v>
      </c>
      <c r="BQ501" s="244">
        <f t="shared" si="395"/>
        <v>0</v>
      </c>
      <c r="BR501" s="244">
        <f t="shared" si="396"/>
        <v>0</v>
      </c>
      <c r="BS501" s="250">
        <f t="shared" si="397"/>
        <v>0</v>
      </c>
      <c r="BT501" s="251" t="str">
        <f t="shared" si="398"/>
        <v/>
      </c>
      <c r="BU501" s="346">
        <f t="shared" si="399"/>
        <v>0</v>
      </c>
      <c r="BV501" s="346">
        <f t="shared" si="400"/>
        <v>0</v>
      </c>
      <c r="BW501" s="346">
        <f t="shared" si="401"/>
        <v>0</v>
      </c>
      <c r="BX501" s="348">
        <f t="shared" si="402"/>
        <v>0</v>
      </c>
      <c r="BY501" s="247">
        <f t="shared" si="403"/>
        <v>0</v>
      </c>
      <c r="BZ501" s="244">
        <f t="shared" si="404"/>
        <v>0</v>
      </c>
      <c r="CA501" s="244">
        <f t="shared" si="405"/>
        <v>0</v>
      </c>
      <c r="CB501" s="248">
        <f t="shared" si="406"/>
        <v>0</v>
      </c>
      <c r="CC501" s="247">
        <f t="shared" si="407"/>
        <v>0</v>
      </c>
      <c r="CD501" s="244">
        <f t="shared" si="408"/>
        <v>0</v>
      </c>
      <c r="CE501" s="244">
        <f t="shared" si="409"/>
        <v>0</v>
      </c>
      <c r="CF501" s="244">
        <f t="shared" si="410"/>
        <v>0</v>
      </c>
    </row>
    <row r="502" spans="1:84" ht="20.100000000000001" customHeight="1" x14ac:dyDescent="0.15">
      <c r="A502" s="238">
        <v>499</v>
      </c>
      <c r="B502" s="239">
        <v>499</v>
      </c>
      <c r="C502" s="240" t="str">
        <f t="shared" si="412"/>
        <v>S</v>
      </c>
      <c r="D502" s="241"/>
      <c r="E502" s="242" t="str">
        <f>IF(D502="","",COUNTIF($D$4:D502,D502))</f>
        <v/>
      </c>
      <c r="F502" s="306" t="str">
        <f>IF(D502="","",VLOOKUP(D502,'様式A-2'!$B$10:$E$438,4,0))</f>
        <v/>
      </c>
      <c r="G502" s="242"/>
      <c r="H502" s="242"/>
      <c r="I502" s="242"/>
      <c r="J502" s="242"/>
      <c r="K502" s="242">
        <f t="shared" si="413"/>
        <v>0</v>
      </c>
      <c r="L502" s="342"/>
      <c r="M502" s="342"/>
      <c r="N502" s="342"/>
      <c r="O502" s="342"/>
      <c r="P502" s="384"/>
      <c r="Q502" s="243">
        <f t="shared" si="423"/>
        <v>0</v>
      </c>
      <c r="R502" s="244">
        <f t="shared" si="414"/>
        <v>0</v>
      </c>
      <c r="S502" s="244" t="str">
        <f t="shared" si="415"/>
        <v/>
      </c>
      <c r="T502" s="242"/>
      <c r="U502" s="242" t="str">
        <f t="shared" si="416"/>
        <v/>
      </c>
      <c r="V502" s="242" t="str">
        <f t="shared" si="424"/>
        <v/>
      </c>
      <c r="W502" s="242"/>
      <c r="X502" s="242"/>
      <c r="Y502" s="242" t="str">
        <f t="shared" si="417"/>
        <v/>
      </c>
      <c r="Z502" s="242" t="str">
        <f t="shared" si="418"/>
        <v/>
      </c>
      <c r="AA502" s="242" t="str">
        <f t="shared" si="411"/>
        <v/>
      </c>
      <c r="AB502" s="242" t="str">
        <f t="shared" si="419"/>
        <v/>
      </c>
      <c r="AC502" s="242" t="str">
        <f t="shared" si="420"/>
        <v/>
      </c>
      <c r="AD502" s="242" t="str">
        <f t="shared" si="382"/>
        <v/>
      </c>
      <c r="AE502" s="242" t="str">
        <f t="shared" si="383"/>
        <v/>
      </c>
      <c r="AF502" s="242" t="str">
        <f t="shared" si="384"/>
        <v/>
      </c>
      <c r="AG502" s="242"/>
      <c r="AH502" s="243" t="str">
        <f t="shared" si="421"/>
        <v/>
      </c>
      <c r="AI502" s="243" t="str">
        <f t="shared" si="422"/>
        <v/>
      </c>
      <c r="BG502" s="246">
        <f t="shared" si="385"/>
        <v>0</v>
      </c>
      <c r="BH502" s="243">
        <f t="shared" si="386"/>
        <v>0</v>
      </c>
      <c r="BI502" s="243">
        <f t="shared" si="387"/>
        <v>0</v>
      </c>
      <c r="BJ502" s="243">
        <f t="shared" si="388"/>
        <v>0</v>
      </c>
      <c r="BK502" s="347">
        <f t="shared" si="389"/>
        <v>0</v>
      </c>
      <c r="BL502" s="247">
        <f t="shared" si="390"/>
        <v>0</v>
      </c>
      <c r="BM502" s="244">
        <f t="shared" si="391"/>
        <v>0</v>
      </c>
      <c r="BN502" s="244">
        <f t="shared" si="392"/>
        <v>0</v>
      </c>
      <c r="BO502" s="248">
        <f t="shared" si="393"/>
        <v>0</v>
      </c>
      <c r="BP502" s="249">
        <f t="shared" si="394"/>
        <v>0</v>
      </c>
      <c r="BQ502" s="244">
        <f t="shared" si="395"/>
        <v>0</v>
      </c>
      <c r="BR502" s="244">
        <f t="shared" si="396"/>
        <v>0</v>
      </c>
      <c r="BS502" s="250">
        <f t="shared" si="397"/>
        <v>0</v>
      </c>
      <c r="BT502" s="251" t="str">
        <f t="shared" si="398"/>
        <v/>
      </c>
      <c r="BU502" s="346">
        <f t="shared" si="399"/>
        <v>0</v>
      </c>
      <c r="BV502" s="346">
        <f t="shared" si="400"/>
        <v>0</v>
      </c>
      <c r="BW502" s="346">
        <f t="shared" si="401"/>
        <v>0</v>
      </c>
      <c r="BX502" s="348">
        <f t="shared" si="402"/>
        <v>0</v>
      </c>
      <c r="BY502" s="247">
        <f t="shared" si="403"/>
        <v>0</v>
      </c>
      <c r="BZ502" s="244">
        <f t="shared" si="404"/>
        <v>0</v>
      </c>
      <c r="CA502" s="244">
        <f t="shared" si="405"/>
        <v>0</v>
      </c>
      <c r="CB502" s="248">
        <f t="shared" si="406"/>
        <v>0</v>
      </c>
      <c r="CC502" s="247">
        <f t="shared" si="407"/>
        <v>0</v>
      </c>
      <c r="CD502" s="244">
        <f t="shared" si="408"/>
        <v>0</v>
      </c>
      <c r="CE502" s="244">
        <f t="shared" si="409"/>
        <v>0</v>
      </c>
      <c r="CF502" s="244">
        <f t="shared" si="410"/>
        <v>0</v>
      </c>
    </row>
    <row r="503" spans="1:84" ht="20.100000000000001" customHeight="1" x14ac:dyDescent="0.15">
      <c r="A503" s="238">
        <v>500</v>
      </c>
      <c r="B503" s="239">
        <v>500</v>
      </c>
      <c r="C503" s="240" t="str">
        <f t="shared" si="412"/>
        <v>S</v>
      </c>
      <c r="D503" s="241"/>
      <c r="E503" s="242" t="str">
        <f>IF(D503="","",COUNTIF($D$4:D503,D503))</f>
        <v/>
      </c>
      <c r="F503" s="306" t="str">
        <f>IF(D503="","",VLOOKUP(D503,'様式A-2'!$B$10:$E$438,4,0))</f>
        <v/>
      </c>
      <c r="G503" s="242"/>
      <c r="H503" s="242"/>
      <c r="I503" s="242"/>
      <c r="J503" s="242"/>
      <c r="K503" s="242">
        <f t="shared" si="413"/>
        <v>0</v>
      </c>
      <c r="L503" s="342"/>
      <c r="M503" s="342"/>
      <c r="N503" s="342"/>
      <c r="O503" s="342"/>
      <c r="P503" s="384"/>
      <c r="Q503" s="243">
        <f t="shared" si="423"/>
        <v>0</v>
      </c>
      <c r="R503" s="244">
        <f t="shared" si="414"/>
        <v>0</v>
      </c>
      <c r="S503" s="244" t="str">
        <f t="shared" si="415"/>
        <v/>
      </c>
      <c r="T503" s="242"/>
      <c r="U503" s="242" t="str">
        <f t="shared" si="416"/>
        <v/>
      </c>
      <c r="V503" s="242" t="str">
        <f t="shared" si="424"/>
        <v/>
      </c>
      <c r="W503" s="242"/>
      <c r="X503" s="242"/>
      <c r="Y503" s="242" t="str">
        <f t="shared" si="417"/>
        <v/>
      </c>
      <c r="Z503" s="242" t="str">
        <f t="shared" si="418"/>
        <v/>
      </c>
      <c r="AA503" s="242" t="str">
        <f t="shared" si="411"/>
        <v/>
      </c>
      <c r="AB503" s="242" t="str">
        <f t="shared" si="419"/>
        <v/>
      </c>
      <c r="AC503" s="242" t="str">
        <f t="shared" si="420"/>
        <v/>
      </c>
      <c r="AD503" s="242" t="str">
        <f t="shared" si="382"/>
        <v/>
      </c>
      <c r="AE503" s="242" t="str">
        <f t="shared" si="383"/>
        <v/>
      </c>
      <c r="AF503" s="242" t="str">
        <f t="shared" si="384"/>
        <v/>
      </c>
      <c r="AG503" s="242"/>
      <c r="AH503" s="243" t="str">
        <f t="shared" si="421"/>
        <v/>
      </c>
      <c r="AI503" s="243" t="str">
        <f t="shared" si="422"/>
        <v/>
      </c>
      <c r="BG503" s="246">
        <f t="shared" si="385"/>
        <v>0</v>
      </c>
      <c r="BH503" s="243">
        <f t="shared" si="386"/>
        <v>0</v>
      </c>
      <c r="BI503" s="243">
        <f t="shared" si="387"/>
        <v>0</v>
      </c>
      <c r="BJ503" s="243">
        <f t="shared" si="388"/>
        <v>0</v>
      </c>
      <c r="BK503" s="347">
        <f t="shared" si="389"/>
        <v>0</v>
      </c>
      <c r="BL503" s="247">
        <f t="shared" si="390"/>
        <v>0</v>
      </c>
      <c r="BM503" s="244">
        <f t="shared" si="391"/>
        <v>0</v>
      </c>
      <c r="BN503" s="244">
        <f t="shared" si="392"/>
        <v>0</v>
      </c>
      <c r="BO503" s="248">
        <f t="shared" si="393"/>
        <v>0</v>
      </c>
      <c r="BP503" s="249">
        <f t="shared" si="394"/>
        <v>0</v>
      </c>
      <c r="BQ503" s="244">
        <f t="shared" si="395"/>
        <v>0</v>
      </c>
      <c r="BR503" s="244">
        <f t="shared" si="396"/>
        <v>0</v>
      </c>
      <c r="BS503" s="250">
        <f t="shared" si="397"/>
        <v>0</v>
      </c>
      <c r="BT503" s="251" t="str">
        <f t="shared" si="398"/>
        <v/>
      </c>
      <c r="BU503" s="346">
        <f t="shared" si="399"/>
        <v>0</v>
      </c>
      <c r="BV503" s="346">
        <f t="shared" si="400"/>
        <v>0</v>
      </c>
      <c r="BW503" s="346">
        <f t="shared" si="401"/>
        <v>0</v>
      </c>
      <c r="BX503" s="348">
        <f t="shared" si="402"/>
        <v>0</v>
      </c>
      <c r="BY503" s="247">
        <f t="shared" si="403"/>
        <v>0</v>
      </c>
      <c r="BZ503" s="244">
        <f t="shared" si="404"/>
        <v>0</v>
      </c>
      <c r="CA503" s="244">
        <f t="shared" si="405"/>
        <v>0</v>
      </c>
      <c r="CB503" s="248">
        <f t="shared" si="406"/>
        <v>0</v>
      </c>
      <c r="CC503" s="247">
        <f t="shared" si="407"/>
        <v>0</v>
      </c>
      <c r="CD503" s="244">
        <f t="shared" si="408"/>
        <v>0</v>
      </c>
      <c r="CE503" s="244">
        <f t="shared" si="409"/>
        <v>0</v>
      </c>
      <c r="CF503" s="244">
        <f t="shared" si="410"/>
        <v>0</v>
      </c>
    </row>
    <row r="504" spans="1:84" ht="20.100000000000001" customHeight="1" x14ac:dyDescent="0.15">
      <c r="A504" s="238">
        <v>501</v>
      </c>
      <c r="B504" s="239">
        <v>501</v>
      </c>
      <c r="C504" s="240" t="str">
        <f t="shared" si="412"/>
        <v>S</v>
      </c>
      <c r="D504" s="241"/>
      <c r="E504" s="242" t="str">
        <f>IF(D504="","",COUNTIF($D$4:D504,D504))</f>
        <v/>
      </c>
      <c r="F504" s="306" t="str">
        <f>IF(D504="","",VLOOKUP(D504,'様式A-2'!$B$10:$E$438,4,0))</f>
        <v/>
      </c>
      <c r="G504" s="242"/>
      <c r="H504" s="242"/>
      <c r="I504" s="242"/>
      <c r="J504" s="242"/>
      <c r="K504" s="242">
        <f t="shared" si="413"/>
        <v>0</v>
      </c>
      <c r="L504" s="342"/>
      <c r="M504" s="342"/>
      <c r="N504" s="342"/>
      <c r="O504" s="342"/>
      <c r="P504" s="384"/>
      <c r="Q504" s="243">
        <f t="shared" si="423"/>
        <v>0</v>
      </c>
      <c r="R504" s="244">
        <f t="shared" si="414"/>
        <v>0</v>
      </c>
      <c r="S504" s="244" t="str">
        <f t="shared" si="415"/>
        <v/>
      </c>
      <c r="T504" s="242"/>
      <c r="U504" s="242" t="str">
        <f t="shared" si="416"/>
        <v/>
      </c>
      <c r="V504" s="242" t="str">
        <f t="shared" si="424"/>
        <v/>
      </c>
      <c r="W504" s="242"/>
      <c r="X504" s="242"/>
      <c r="Y504" s="242" t="str">
        <f t="shared" si="417"/>
        <v/>
      </c>
      <c r="Z504" s="242" t="str">
        <f t="shared" si="418"/>
        <v/>
      </c>
      <c r="AA504" s="242" t="str">
        <f t="shared" si="411"/>
        <v/>
      </c>
      <c r="AB504" s="242" t="str">
        <f t="shared" si="419"/>
        <v/>
      </c>
      <c r="AC504" s="242" t="str">
        <f t="shared" si="420"/>
        <v/>
      </c>
      <c r="AD504" s="242" t="str">
        <f t="shared" si="382"/>
        <v/>
      </c>
      <c r="AE504" s="242" t="str">
        <f t="shared" si="383"/>
        <v/>
      </c>
      <c r="AF504" s="242" t="str">
        <f t="shared" si="384"/>
        <v/>
      </c>
      <c r="AG504" s="242"/>
      <c r="AH504" s="243" t="str">
        <f t="shared" si="421"/>
        <v/>
      </c>
      <c r="AI504" s="243" t="str">
        <f t="shared" si="422"/>
        <v/>
      </c>
      <c r="BG504" s="246">
        <f t="shared" si="385"/>
        <v>0</v>
      </c>
      <c r="BH504" s="243">
        <f t="shared" si="386"/>
        <v>0</v>
      </c>
      <c r="BI504" s="243">
        <f t="shared" si="387"/>
        <v>0</v>
      </c>
      <c r="BJ504" s="243">
        <f t="shared" si="388"/>
        <v>0</v>
      </c>
      <c r="BK504" s="347">
        <f t="shared" si="389"/>
        <v>0</v>
      </c>
      <c r="BL504" s="247">
        <f t="shared" si="390"/>
        <v>0</v>
      </c>
      <c r="BM504" s="244">
        <f t="shared" si="391"/>
        <v>0</v>
      </c>
      <c r="BN504" s="244">
        <f t="shared" si="392"/>
        <v>0</v>
      </c>
      <c r="BO504" s="248">
        <f t="shared" si="393"/>
        <v>0</v>
      </c>
      <c r="BP504" s="249">
        <f t="shared" si="394"/>
        <v>0</v>
      </c>
      <c r="BQ504" s="244">
        <f t="shared" si="395"/>
        <v>0</v>
      </c>
      <c r="BR504" s="244">
        <f t="shared" si="396"/>
        <v>0</v>
      </c>
      <c r="BS504" s="250">
        <f t="shared" si="397"/>
        <v>0</v>
      </c>
      <c r="BT504" s="251" t="str">
        <f t="shared" si="398"/>
        <v/>
      </c>
      <c r="BU504" s="346">
        <f t="shared" si="399"/>
        <v>0</v>
      </c>
      <c r="BV504" s="346">
        <f t="shared" si="400"/>
        <v>0</v>
      </c>
      <c r="BW504" s="346">
        <f t="shared" si="401"/>
        <v>0</v>
      </c>
      <c r="BX504" s="348">
        <f t="shared" si="402"/>
        <v>0</v>
      </c>
      <c r="BY504" s="247">
        <f t="shared" si="403"/>
        <v>0</v>
      </c>
      <c r="BZ504" s="244">
        <f t="shared" si="404"/>
        <v>0</v>
      </c>
      <c r="CA504" s="244">
        <f t="shared" si="405"/>
        <v>0</v>
      </c>
      <c r="CB504" s="248">
        <f t="shared" si="406"/>
        <v>0</v>
      </c>
      <c r="CC504" s="247">
        <f t="shared" si="407"/>
        <v>0</v>
      </c>
      <c r="CD504" s="244">
        <f t="shared" si="408"/>
        <v>0</v>
      </c>
      <c r="CE504" s="244">
        <f t="shared" si="409"/>
        <v>0</v>
      </c>
      <c r="CF504" s="244">
        <f t="shared" si="410"/>
        <v>0</v>
      </c>
    </row>
    <row r="505" spans="1:84" ht="20.100000000000001" customHeight="1" x14ac:dyDescent="0.15">
      <c r="A505" s="238">
        <v>502</v>
      </c>
      <c r="B505" s="239">
        <v>502</v>
      </c>
      <c r="C505" s="240" t="str">
        <f t="shared" si="412"/>
        <v>S</v>
      </c>
      <c r="D505" s="241"/>
      <c r="E505" s="242" t="str">
        <f>IF(D505="","",COUNTIF($D$4:D505,D505))</f>
        <v/>
      </c>
      <c r="F505" s="306" t="str">
        <f>IF(D505="","",VLOOKUP(D505,'様式A-2'!$B$10:$E$438,4,0))</f>
        <v/>
      </c>
      <c r="G505" s="242"/>
      <c r="H505" s="242"/>
      <c r="I505" s="242"/>
      <c r="J505" s="242"/>
      <c r="K505" s="242">
        <f t="shared" si="413"/>
        <v>0</v>
      </c>
      <c r="L505" s="342"/>
      <c r="M505" s="342"/>
      <c r="N505" s="342"/>
      <c r="O505" s="342"/>
      <c r="P505" s="384"/>
      <c r="Q505" s="243">
        <f t="shared" si="423"/>
        <v>0</v>
      </c>
      <c r="R505" s="244">
        <f t="shared" si="414"/>
        <v>0</v>
      </c>
      <c r="S505" s="244" t="str">
        <f t="shared" si="415"/>
        <v/>
      </c>
      <c r="T505" s="242"/>
      <c r="U505" s="242" t="str">
        <f t="shared" si="416"/>
        <v/>
      </c>
      <c r="V505" s="242" t="str">
        <f t="shared" si="424"/>
        <v/>
      </c>
      <c r="W505" s="242"/>
      <c r="X505" s="242"/>
      <c r="Y505" s="242" t="str">
        <f t="shared" si="417"/>
        <v/>
      </c>
      <c r="Z505" s="242" t="str">
        <f t="shared" si="418"/>
        <v/>
      </c>
      <c r="AA505" s="242" t="str">
        <f t="shared" si="411"/>
        <v/>
      </c>
      <c r="AB505" s="242" t="str">
        <f t="shared" si="419"/>
        <v/>
      </c>
      <c r="AC505" s="242" t="str">
        <f t="shared" si="420"/>
        <v/>
      </c>
      <c r="AD505" s="242" t="str">
        <f t="shared" si="382"/>
        <v/>
      </c>
      <c r="AE505" s="242" t="str">
        <f t="shared" si="383"/>
        <v/>
      </c>
      <c r="AF505" s="242" t="str">
        <f t="shared" si="384"/>
        <v/>
      </c>
      <c r="AG505" s="242"/>
      <c r="AH505" s="243" t="str">
        <f t="shared" si="421"/>
        <v/>
      </c>
      <c r="AI505" s="243" t="str">
        <f t="shared" si="422"/>
        <v/>
      </c>
      <c r="BG505" s="246">
        <f t="shared" si="385"/>
        <v>0</v>
      </c>
      <c r="BH505" s="243">
        <f t="shared" si="386"/>
        <v>0</v>
      </c>
      <c r="BI505" s="243">
        <f t="shared" si="387"/>
        <v>0</v>
      </c>
      <c r="BJ505" s="243">
        <f t="shared" si="388"/>
        <v>0</v>
      </c>
      <c r="BK505" s="347">
        <f t="shared" si="389"/>
        <v>0</v>
      </c>
      <c r="BL505" s="247">
        <f t="shared" si="390"/>
        <v>0</v>
      </c>
      <c r="BM505" s="244">
        <f t="shared" si="391"/>
        <v>0</v>
      </c>
      <c r="BN505" s="244">
        <f t="shared" si="392"/>
        <v>0</v>
      </c>
      <c r="BO505" s="248">
        <f t="shared" si="393"/>
        <v>0</v>
      </c>
      <c r="BP505" s="249">
        <f t="shared" si="394"/>
        <v>0</v>
      </c>
      <c r="BQ505" s="244">
        <f t="shared" si="395"/>
        <v>0</v>
      </c>
      <c r="BR505" s="244">
        <f t="shared" si="396"/>
        <v>0</v>
      </c>
      <c r="BS505" s="250">
        <f t="shared" si="397"/>
        <v>0</v>
      </c>
      <c r="BT505" s="251" t="str">
        <f t="shared" si="398"/>
        <v/>
      </c>
      <c r="BU505" s="346">
        <f t="shared" si="399"/>
        <v>0</v>
      </c>
      <c r="BV505" s="346">
        <f t="shared" si="400"/>
        <v>0</v>
      </c>
      <c r="BW505" s="346">
        <f t="shared" si="401"/>
        <v>0</v>
      </c>
      <c r="BX505" s="348">
        <f t="shared" si="402"/>
        <v>0</v>
      </c>
      <c r="BY505" s="247">
        <f t="shared" si="403"/>
        <v>0</v>
      </c>
      <c r="BZ505" s="244">
        <f t="shared" si="404"/>
        <v>0</v>
      </c>
      <c r="CA505" s="244">
        <f t="shared" si="405"/>
        <v>0</v>
      </c>
      <c r="CB505" s="248">
        <f t="shared" si="406"/>
        <v>0</v>
      </c>
      <c r="CC505" s="247">
        <f t="shared" si="407"/>
        <v>0</v>
      </c>
      <c r="CD505" s="244">
        <f t="shared" si="408"/>
        <v>0</v>
      </c>
      <c r="CE505" s="244">
        <f t="shared" si="409"/>
        <v>0</v>
      </c>
      <c r="CF505" s="244">
        <f t="shared" si="410"/>
        <v>0</v>
      </c>
    </row>
    <row r="506" spans="1:84" ht="20.100000000000001" customHeight="1" x14ac:dyDescent="0.15">
      <c r="A506" s="238">
        <v>503</v>
      </c>
      <c r="B506" s="239">
        <v>503</v>
      </c>
      <c r="C506" s="240" t="str">
        <f t="shared" si="412"/>
        <v>S</v>
      </c>
      <c r="D506" s="241"/>
      <c r="E506" s="242" t="str">
        <f>IF(D506="","",COUNTIF($D$4:D506,D506))</f>
        <v/>
      </c>
      <c r="F506" s="306" t="str">
        <f>IF(D506="","",VLOOKUP(D506,'様式A-2'!$B$10:$E$438,4,0))</f>
        <v/>
      </c>
      <c r="G506" s="242"/>
      <c r="H506" s="242"/>
      <c r="I506" s="242"/>
      <c r="J506" s="242"/>
      <c r="K506" s="242">
        <f t="shared" si="413"/>
        <v>0</v>
      </c>
      <c r="L506" s="342"/>
      <c r="M506" s="342"/>
      <c r="N506" s="342"/>
      <c r="O506" s="342"/>
      <c r="P506" s="384"/>
      <c r="Q506" s="243">
        <f t="shared" si="423"/>
        <v>0</v>
      </c>
      <c r="R506" s="244">
        <f t="shared" si="414"/>
        <v>0</v>
      </c>
      <c r="S506" s="244" t="str">
        <f t="shared" si="415"/>
        <v/>
      </c>
      <c r="T506" s="242"/>
      <c r="U506" s="242" t="str">
        <f t="shared" si="416"/>
        <v/>
      </c>
      <c r="V506" s="242" t="str">
        <f t="shared" si="424"/>
        <v/>
      </c>
      <c r="W506" s="242"/>
      <c r="X506" s="242"/>
      <c r="Y506" s="242" t="str">
        <f t="shared" si="417"/>
        <v/>
      </c>
      <c r="Z506" s="242" t="str">
        <f t="shared" si="418"/>
        <v/>
      </c>
      <c r="AA506" s="242" t="str">
        <f t="shared" si="411"/>
        <v/>
      </c>
      <c r="AB506" s="242" t="str">
        <f t="shared" si="419"/>
        <v/>
      </c>
      <c r="AC506" s="242" t="str">
        <f t="shared" si="420"/>
        <v/>
      </c>
      <c r="AD506" s="242" t="str">
        <f t="shared" ref="AD506:AD569" si="425">IF(D506="","",IF(P506="叩き落し",P506,IF(T506="新規確認","－",INDEX($AM$4:$AQ$38,MATCH(K506,$AL$4:$AL$38,0),MATCH(X506,$AM$3:$AQ$3,0)))))</f>
        <v/>
      </c>
      <c r="AE506" s="242" t="str">
        <f t="shared" ref="AE506:AE569" si="426">IF(D506="","",INDEX($AT$4:$AX$38,MATCH(K506,$AS$4:$AS$38,0),MATCH(X506,$AT$3:$AX$3,0)))</f>
        <v/>
      </c>
      <c r="AF506" s="242" t="str">
        <f t="shared" ref="AF506:AF569" si="427">IF(D506="","",INDEX($BA$4:$BE$38,MATCH(K506,$AZ$4:$AZ$38,0),MATCH(X506,$BA$3:$BE$3,0)))</f>
        <v/>
      </c>
      <c r="AG506" s="242"/>
      <c r="AH506" s="243" t="str">
        <f t="shared" si="421"/>
        <v/>
      </c>
      <c r="AI506" s="243" t="str">
        <f t="shared" si="422"/>
        <v/>
      </c>
      <c r="BG506" s="246">
        <f t="shared" si="385"/>
        <v>0</v>
      </c>
      <c r="BH506" s="243">
        <f t="shared" si="386"/>
        <v>0</v>
      </c>
      <c r="BI506" s="243">
        <f t="shared" si="387"/>
        <v>0</v>
      </c>
      <c r="BJ506" s="243">
        <f t="shared" si="388"/>
        <v>0</v>
      </c>
      <c r="BK506" s="347">
        <f t="shared" si="389"/>
        <v>0</v>
      </c>
      <c r="BL506" s="247">
        <f t="shared" si="390"/>
        <v>0</v>
      </c>
      <c r="BM506" s="244">
        <f t="shared" si="391"/>
        <v>0</v>
      </c>
      <c r="BN506" s="244">
        <f t="shared" si="392"/>
        <v>0</v>
      </c>
      <c r="BO506" s="248">
        <f t="shared" si="393"/>
        <v>0</v>
      </c>
      <c r="BP506" s="249">
        <f t="shared" si="394"/>
        <v>0</v>
      </c>
      <c r="BQ506" s="244">
        <f t="shared" si="395"/>
        <v>0</v>
      </c>
      <c r="BR506" s="244">
        <f t="shared" si="396"/>
        <v>0</v>
      </c>
      <c r="BS506" s="250">
        <f t="shared" si="397"/>
        <v>0</v>
      </c>
      <c r="BT506" s="251" t="str">
        <f t="shared" si="398"/>
        <v/>
      </c>
      <c r="BU506" s="346">
        <f t="shared" si="399"/>
        <v>0</v>
      </c>
      <c r="BV506" s="346">
        <f t="shared" si="400"/>
        <v>0</v>
      </c>
      <c r="BW506" s="346">
        <f t="shared" si="401"/>
        <v>0</v>
      </c>
      <c r="BX506" s="348">
        <f t="shared" si="402"/>
        <v>0</v>
      </c>
      <c r="BY506" s="247">
        <f t="shared" si="403"/>
        <v>0</v>
      </c>
      <c r="BZ506" s="244">
        <f t="shared" si="404"/>
        <v>0</v>
      </c>
      <c r="CA506" s="244">
        <f t="shared" si="405"/>
        <v>0</v>
      </c>
      <c r="CB506" s="248">
        <f t="shared" si="406"/>
        <v>0</v>
      </c>
      <c r="CC506" s="247">
        <f t="shared" si="407"/>
        <v>0</v>
      </c>
      <c r="CD506" s="244">
        <f t="shared" si="408"/>
        <v>0</v>
      </c>
      <c r="CE506" s="244">
        <f t="shared" si="409"/>
        <v>0</v>
      </c>
      <c r="CF506" s="244">
        <f t="shared" si="410"/>
        <v>0</v>
      </c>
    </row>
    <row r="507" spans="1:84" ht="20.100000000000001" customHeight="1" x14ac:dyDescent="0.15">
      <c r="A507" s="238">
        <v>504</v>
      </c>
      <c r="B507" s="239">
        <v>504</v>
      </c>
      <c r="C507" s="240" t="str">
        <f t="shared" si="412"/>
        <v>S</v>
      </c>
      <c r="D507" s="241"/>
      <c r="E507" s="242" t="str">
        <f>IF(D507="","",COUNTIF($D$4:D507,D507))</f>
        <v/>
      </c>
      <c r="F507" s="306" t="str">
        <f>IF(D507="","",VLOOKUP(D507,'様式A-2'!$B$10:$E$438,4,0))</f>
        <v/>
      </c>
      <c r="G507" s="242"/>
      <c r="H507" s="242"/>
      <c r="I507" s="242"/>
      <c r="J507" s="242"/>
      <c r="K507" s="242">
        <f t="shared" si="413"/>
        <v>0</v>
      </c>
      <c r="L507" s="342"/>
      <c r="M507" s="342"/>
      <c r="N507" s="342"/>
      <c r="O507" s="342"/>
      <c r="P507" s="384"/>
      <c r="Q507" s="243">
        <f t="shared" si="423"/>
        <v>0</v>
      </c>
      <c r="R507" s="244">
        <f t="shared" si="414"/>
        <v>0</v>
      </c>
      <c r="S507" s="244" t="str">
        <f t="shared" si="415"/>
        <v/>
      </c>
      <c r="T507" s="242"/>
      <c r="U507" s="242" t="str">
        <f t="shared" si="416"/>
        <v/>
      </c>
      <c r="V507" s="242" t="str">
        <f t="shared" si="424"/>
        <v/>
      </c>
      <c r="W507" s="242"/>
      <c r="X507" s="242"/>
      <c r="Y507" s="242" t="str">
        <f t="shared" si="417"/>
        <v/>
      </c>
      <c r="Z507" s="242" t="str">
        <f t="shared" si="418"/>
        <v/>
      </c>
      <c r="AA507" s="242" t="str">
        <f t="shared" si="411"/>
        <v/>
      </c>
      <c r="AB507" s="242" t="str">
        <f t="shared" si="419"/>
        <v/>
      </c>
      <c r="AC507" s="242" t="str">
        <f t="shared" si="420"/>
        <v/>
      </c>
      <c r="AD507" s="242" t="str">
        <f t="shared" si="425"/>
        <v/>
      </c>
      <c r="AE507" s="242" t="str">
        <f t="shared" si="426"/>
        <v/>
      </c>
      <c r="AF507" s="242" t="str">
        <f t="shared" si="427"/>
        <v/>
      </c>
      <c r="AG507" s="242"/>
      <c r="AH507" s="243" t="str">
        <f t="shared" si="421"/>
        <v/>
      </c>
      <c r="AI507" s="243" t="str">
        <f t="shared" si="422"/>
        <v/>
      </c>
      <c r="BG507" s="246">
        <f t="shared" si="385"/>
        <v>0</v>
      </c>
      <c r="BH507" s="243">
        <f t="shared" si="386"/>
        <v>0</v>
      </c>
      <c r="BI507" s="243">
        <f t="shared" si="387"/>
        <v>0</v>
      </c>
      <c r="BJ507" s="243">
        <f t="shared" si="388"/>
        <v>0</v>
      </c>
      <c r="BK507" s="347">
        <f t="shared" si="389"/>
        <v>0</v>
      </c>
      <c r="BL507" s="247">
        <f t="shared" si="390"/>
        <v>0</v>
      </c>
      <c r="BM507" s="244">
        <f t="shared" si="391"/>
        <v>0</v>
      </c>
      <c r="BN507" s="244">
        <f t="shared" si="392"/>
        <v>0</v>
      </c>
      <c r="BO507" s="248">
        <f t="shared" si="393"/>
        <v>0</v>
      </c>
      <c r="BP507" s="249">
        <f t="shared" si="394"/>
        <v>0</v>
      </c>
      <c r="BQ507" s="244">
        <f t="shared" si="395"/>
        <v>0</v>
      </c>
      <c r="BR507" s="244">
        <f t="shared" si="396"/>
        <v>0</v>
      </c>
      <c r="BS507" s="250">
        <f t="shared" si="397"/>
        <v>0</v>
      </c>
      <c r="BT507" s="251" t="str">
        <f t="shared" si="398"/>
        <v/>
      </c>
      <c r="BU507" s="346">
        <f t="shared" si="399"/>
        <v>0</v>
      </c>
      <c r="BV507" s="346">
        <f t="shared" si="400"/>
        <v>0</v>
      </c>
      <c r="BW507" s="346">
        <f t="shared" si="401"/>
        <v>0</v>
      </c>
      <c r="BX507" s="348">
        <f t="shared" si="402"/>
        <v>0</v>
      </c>
      <c r="BY507" s="247">
        <f t="shared" si="403"/>
        <v>0</v>
      </c>
      <c r="BZ507" s="244">
        <f t="shared" si="404"/>
        <v>0</v>
      </c>
      <c r="CA507" s="244">
        <f t="shared" si="405"/>
        <v>0</v>
      </c>
      <c r="CB507" s="248">
        <f t="shared" si="406"/>
        <v>0</v>
      </c>
      <c r="CC507" s="247">
        <f t="shared" si="407"/>
        <v>0</v>
      </c>
      <c r="CD507" s="244">
        <f t="shared" si="408"/>
        <v>0</v>
      </c>
      <c r="CE507" s="244">
        <f t="shared" si="409"/>
        <v>0</v>
      </c>
      <c r="CF507" s="244">
        <f t="shared" si="410"/>
        <v>0</v>
      </c>
    </row>
    <row r="508" spans="1:84" ht="20.100000000000001" customHeight="1" x14ac:dyDescent="0.15">
      <c r="A508" s="238">
        <v>505</v>
      </c>
      <c r="B508" s="239">
        <v>505</v>
      </c>
      <c r="C508" s="240" t="str">
        <f t="shared" si="412"/>
        <v>S</v>
      </c>
      <c r="D508" s="241"/>
      <c r="E508" s="242" t="str">
        <f>IF(D508="","",COUNTIF($D$4:D508,D508))</f>
        <v/>
      </c>
      <c r="F508" s="306" t="str">
        <f>IF(D508="","",VLOOKUP(D508,'様式A-2'!$B$10:$E$438,4,0))</f>
        <v/>
      </c>
      <c r="G508" s="242"/>
      <c r="H508" s="242"/>
      <c r="I508" s="242"/>
      <c r="J508" s="242"/>
      <c r="K508" s="242">
        <f t="shared" si="413"/>
        <v>0</v>
      </c>
      <c r="L508" s="342"/>
      <c r="M508" s="342"/>
      <c r="N508" s="342"/>
      <c r="O508" s="342"/>
      <c r="P508" s="384"/>
      <c r="Q508" s="243">
        <f t="shared" si="423"/>
        <v>0</v>
      </c>
      <c r="R508" s="244">
        <f t="shared" si="414"/>
        <v>0</v>
      </c>
      <c r="S508" s="244" t="str">
        <f t="shared" si="415"/>
        <v/>
      </c>
      <c r="T508" s="242"/>
      <c r="U508" s="242" t="str">
        <f t="shared" si="416"/>
        <v/>
      </c>
      <c r="V508" s="242" t="str">
        <f t="shared" si="424"/>
        <v/>
      </c>
      <c r="W508" s="242"/>
      <c r="X508" s="242"/>
      <c r="Y508" s="242" t="str">
        <f t="shared" si="417"/>
        <v/>
      </c>
      <c r="Z508" s="242" t="str">
        <f t="shared" si="418"/>
        <v/>
      </c>
      <c r="AA508" s="242" t="str">
        <f t="shared" si="411"/>
        <v/>
      </c>
      <c r="AB508" s="242" t="str">
        <f t="shared" si="419"/>
        <v/>
      </c>
      <c r="AC508" s="242" t="str">
        <f t="shared" si="420"/>
        <v/>
      </c>
      <c r="AD508" s="242" t="str">
        <f t="shared" si="425"/>
        <v/>
      </c>
      <c r="AE508" s="242" t="str">
        <f t="shared" si="426"/>
        <v/>
      </c>
      <c r="AF508" s="242" t="str">
        <f t="shared" si="427"/>
        <v/>
      </c>
      <c r="AG508" s="242"/>
      <c r="AH508" s="243" t="str">
        <f t="shared" si="421"/>
        <v/>
      </c>
      <c r="AI508" s="243" t="str">
        <f t="shared" si="422"/>
        <v/>
      </c>
      <c r="BG508" s="246">
        <f t="shared" si="385"/>
        <v>0</v>
      </c>
      <c r="BH508" s="243">
        <f t="shared" si="386"/>
        <v>0</v>
      </c>
      <c r="BI508" s="243">
        <f t="shared" si="387"/>
        <v>0</v>
      </c>
      <c r="BJ508" s="243">
        <f t="shared" si="388"/>
        <v>0</v>
      </c>
      <c r="BK508" s="347">
        <f t="shared" si="389"/>
        <v>0</v>
      </c>
      <c r="BL508" s="247">
        <f t="shared" si="390"/>
        <v>0</v>
      </c>
      <c r="BM508" s="244">
        <f t="shared" si="391"/>
        <v>0</v>
      </c>
      <c r="BN508" s="244">
        <f t="shared" si="392"/>
        <v>0</v>
      </c>
      <c r="BO508" s="248">
        <f t="shared" si="393"/>
        <v>0</v>
      </c>
      <c r="BP508" s="249">
        <f t="shared" si="394"/>
        <v>0</v>
      </c>
      <c r="BQ508" s="244">
        <f t="shared" si="395"/>
        <v>0</v>
      </c>
      <c r="BR508" s="244">
        <f t="shared" si="396"/>
        <v>0</v>
      </c>
      <c r="BS508" s="250">
        <f t="shared" si="397"/>
        <v>0</v>
      </c>
      <c r="BT508" s="251" t="str">
        <f t="shared" si="398"/>
        <v/>
      </c>
      <c r="BU508" s="346">
        <f t="shared" si="399"/>
        <v>0</v>
      </c>
      <c r="BV508" s="346">
        <f t="shared" si="400"/>
        <v>0</v>
      </c>
      <c r="BW508" s="346">
        <f t="shared" si="401"/>
        <v>0</v>
      </c>
      <c r="BX508" s="348">
        <f t="shared" si="402"/>
        <v>0</v>
      </c>
      <c r="BY508" s="247">
        <f t="shared" si="403"/>
        <v>0</v>
      </c>
      <c r="BZ508" s="244">
        <f t="shared" si="404"/>
        <v>0</v>
      </c>
      <c r="CA508" s="244">
        <f t="shared" si="405"/>
        <v>0</v>
      </c>
      <c r="CB508" s="248">
        <f t="shared" si="406"/>
        <v>0</v>
      </c>
      <c r="CC508" s="247">
        <f t="shared" si="407"/>
        <v>0</v>
      </c>
      <c r="CD508" s="244">
        <f t="shared" si="408"/>
        <v>0</v>
      </c>
      <c r="CE508" s="244">
        <f t="shared" si="409"/>
        <v>0</v>
      </c>
      <c r="CF508" s="244">
        <f t="shared" si="410"/>
        <v>0</v>
      </c>
    </row>
    <row r="509" spans="1:84" ht="20.100000000000001" customHeight="1" x14ac:dyDescent="0.15">
      <c r="A509" s="238">
        <v>506</v>
      </c>
      <c r="B509" s="239">
        <v>506</v>
      </c>
      <c r="C509" s="240" t="str">
        <f t="shared" si="412"/>
        <v>S</v>
      </c>
      <c r="D509" s="241"/>
      <c r="E509" s="242" t="str">
        <f>IF(D509="","",COUNTIF($D$4:D509,D509))</f>
        <v/>
      </c>
      <c r="F509" s="306" t="str">
        <f>IF(D509="","",VLOOKUP(D509,'様式A-2'!$B$10:$E$438,4,0))</f>
        <v/>
      </c>
      <c r="G509" s="242"/>
      <c r="H509" s="242"/>
      <c r="I509" s="242"/>
      <c r="J509" s="242"/>
      <c r="K509" s="242">
        <f t="shared" si="413"/>
        <v>0</v>
      </c>
      <c r="L509" s="342"/>
      <c r="M509" s="342"/>
      <c r="N509" s="342"/>
      <c r="O509" s="342"/>
      <c r="P509" s="384"/>
      <c r="Q509" s="243">
        <f t="shared" si="423"/>
        <v>0</v>
      </c>
      <c r="R509" s="244">
        <f t="shared" si="414"/>
        <v>0</v>
      </c>
      <c r="S509" s="244" t="str">
        <f t="shared" si="415"/>
        <v/>
      </c>
      <c r="T509" s="242"/>
      <c r="U509" s="242" t="str">
        <f t="shared" si="416"/>
        <v/>
      </c>
      <c r="V509" s="242" t="str">
        <f t="shared" si="424"/>
        <v/>
      </c>
      <c r="W509" s="242"/>
      <c r="X509" s="242"/>
      <c r="Y509" s="242" t="str">
        <f t="shared" si="417"/>
        <v/>
      </c>
      <c r="Z509" s="242" t="str">
        <f t="shared" si="418"/>
        <v/>
      </c>
      <c r="AA509" s="242" t="str">
        <f t="shared" si="411"/>
        <v/>
      </c>
      <c r="AB509" s="242" t="str">
        <f t="shared" si="419"/>
        <v/>
      </c>
      <c r="AC509" s="242" t="str">
        <f t="shared" si="420"/>
        <v/>
      </c>
      <c r="AD509" s="242" t="str">
        <f t="shared" si="425"/>
        <v/>
      </c>
      <c r="AE509" s="242" t="str">
        <f t="shared" si="426"/>
        <v/>
      </c>
      <c r="AF509" s="242" t="str">
        <f t="shared" si="427"/>
        <v/>
      </c>
      <c r="AG509" s="242"/>
      <c r="AH509" s="243" t="str">
        <f t="shared" si="421"/>
        <v/>
      </c>
      <c r="AI509" s="243" t="str">
        <f t="shared" si="422"/>
        <v/>
      </c>
      <c r="BG509" s="246">
        <f t="shared" si="385"/>
        <v>0</v>
      </c>
      <c r="BH509" s="243">
        <f t="shared" si="386"/>
        <v>0</v>
      </c>
      <c r="BI509" s="243">
        <f t="shared" si="387"/>
        <v>0</v>
      </c>
      <c r="BJ509" s="243">
        <f t="shared" si="388"/>
        <v>0</v>
      </c>
      <c r="BK509" s="347">
        <f t="shared" si="389"/>
        <v>0</v>
      </c>
      <c r="BL509" s="247">
        <f t="shared" si="390"/>
        <v>0</v>
      </c>
      <c r="BM509" s="244">
        <f t="shared" si="391"/>
        <v>0</v>
      </c>
      <c r="BN509" s="244">
        <f t="shared" si="392"/>
        <v>0</v>
      </c>
      <c r="BO509" s="248">
        <f t="shared" si="393"/>
        <v>0</v>
      </c>
      <c r="BP509" s="249">
        <f t="shared" si="394"/>
        <v>0</v>
      </c>
      <c r="BQ509" s="244">
        <f t="shared" si="395"/>
        <v>0</v>
      </c>
      <c r="BR509" s="244">
        <f t="shared" si="396"/>
        <v>0</v>
      </c>
      <c r="BS509" s="250">
        <f t="shared" si="397"/>
        <v>0</v>
      </c>
      <c r="BT509" s="251" t="str">
        <f t="shared" si="398"/>
        <v/>
      </c>
      <c r="BU509" s="346">
        <f t="shared" si="399"/>
        <v>0</v>
      </c>
      <c r="BV509" s="346">
        <f t="shared" si="400"/>
        <v>0</v>
      </c>
      <c r="BW509" s="346">
        <f t="shared" si="401"/>
        <v>0</v>
      </c>
      <c r="BX509" s="348">
        <f t="shared" si="402"/>
        <v>0</v>
      </c>
      <c r="BY509" s="247">
        <f t="shared" si="403"/>
        <v>0</v>
      </c>
      <c r="BZ509" s="244">
        <f t="shared" si="404"/>
        <v>0</v>
      </c>
      <c r="CA509" s="244">
        <f t="shared" si="405"/>
        <v>0</v>
      </c>
      <c r="CB509" s="248">
        <f t="shared" si="406"/>
        <v>0</v>
      </c>
      <c r="CC509" s="247">
        <f t="shared" si="407"/>
        <v>0</v>
      </c>
      <c r="CD509" s="244">
        <f t="shared" si="408"/>
        <v>0</v>
      </c>
      <c r="CE509" s="244">
        <f t="shared" si="409"/>
        <v>0</v>
      </c>
      <c r="CF509" s="244">
        <f t="shared" si="410"/>
        <v>0</v>
      </c>
    </row>
    <row r="510" spans="1:84" ht="20.100000000000001" customHeight="1" x14ac:dyDescent="0.15">
      <c r="A510" s="238">
        <v>507</v>
      </c>
      <c r="B510" s="239">
        <v>507</v>
      </c>
      <c r="C510" s="240" t="str">
        <f t="shared" si="412"/>
        <v>S</v>
      </c>
      <c r="D510" s="241"/>
      <c r="E510" s="242" t="str">
        <f>IF(D510="","",COUNTIF($D$4:D510,D510))</f>
        <v/>
      </c>
      <c r="F510" s="306" t="str">
        <f>IF(D510="","",VLOOKUP(D510,'様式A-2'!$B$10:$E$438,4,0))</f>
        <v/>
      </c>
      <c r="G510" s="242"/>
      <c r="H510" s="242"/>
      <c r="I510" s="242"/>
      <c r="J510" s="242"/>
      <c r="K510" s="242">
        <f t="shared" si="413"/>
        <v>0</v>
      </c>
      <c r="L510" s="342"/>
      <c r="M510" s="342"/>
      <c r="N510" s="342"/>
      <c r="O510" s="342"/>
      <c r="P510" s="384"/>
      <c r="Q510" s="243">
        <f t="shared" si="423"/>
        <v>0</v>
      </c>
      <c r="R510" s="244">
        <f t="shared" si="414"/>
        <v>0</v>
      </c>
      <c r="S510" s="244" t="str">
        <f t="shared" si="415"/>
        <v/>
      </c>
      <c r="T510" s="242"/>
      <c r="U510" s="242" t="str">
        <f t="shared" si="416"/>
        <v/>
      </c>
      <c r="V510" s="242" t="str">
        <f t="shared" si="424"/>
        <v/>
      </c>
      <c r="W510" s="242"/>
      <c r="X510" s="242"/>
      <c r="Y510" s="242" t="str">
        <f t="shared" si="417"/>
        <v/>
      </c>
      <c r="Z510" s="242" t="str">
        <f t="shared" si="418"/>
        <v/>
      </c>
      <c r="AA510" s="242" t="str">
        <f t="shared" si="411"/>
        <v/>
      </c>
      <c r="AB510" s="242" t="str">
        <f t="shared" si="419"/>
        <v/>
      </c>
      <c r="AC510" s="242" t="str">
        <f t="shared" si="420"/>
        <v/>
      </c>
      <c r="AD510" s="242" t="str">
        <f t="shared" si="425"/>
        <v/>
      </c>
      <c r="AE510" s="242" t="str">
        <f t="shared" si="426"/>
        <v/>
      </c>
      <c r="AF510" s="242" t="str">
        <f t="shared" si="427"/>
        <v/>
      </c>
      <c r="AG510" s="242"/>
      <c r="AH510" s="243" t="str">
        <f t="shared" si="421"/>
        <v/>
      </c>
      <c r="AI510" s="243" t="str">
        <f t="shared" si="422"/>
        <v/>
      </c>
      <c r="BG510" s="246">
        <f t="shared" si="385"/>
        <v>0</v>
      </c>
      <c r="BH510" s="243">
        <f t="shared" si="386"/>
        <v>0</v>
      </c>
      <c r="BI510" s="243">
        <f t="shared" si="387"/>
        <v>0</v>
      </c>
      <c r="BJ510" s="243">
        <f t="shared" si="388"/>
        <v>0</v>
      </c>
      <c r="BK510" s="347">
        <f t="shared" si="389"/>
        <v>0</v>
      </c>
      <c r="BL510" s="247">
        <f t="shared" si="390"/>
        <v>0</v>
      </c>
      <c r="BM510" s="244">
        <f t="shared" si="391"/>
        <v>0</v>
      </c>
      <c r="BN510" s="244">
        <f t="shared" si="392"/>
        <v>0</v>
      </c>
      <c r="BO510" s="248">
        <f t="shared" si="393"/>
        <v>0</v>
      </c>
      <c r="BP510" s="249">
        <f t="shared" si="394"/>
        <v>0</v>
      </c>
      <c r="BQ510" s="244">
        <f t="shared" si="395"/>
        <v>0</v>
      </c>
      <c r="BR510" s="244">
        <f t="shared" si="396"/>
        <v>0</v>
      </c>
      <c r="BS510" s="250">
        <f t="shared" si="397"/>
        <v>0</v>
      </c>
      <c r="BT510" s="251" t="str">
        <f t="shared" si="398"/>
        <v/>
      </c>
      <c r="BU510" s="346">
        <f t="shared" si="399"/>
        <v>0</v>
      </c>
      <c r="BV510" s="346">
        <f t="shared" si="400"/>
        <v>0</v>
      </c>
      <c r="BW510" s="346">
        <f t="shared" si="401"/>
        <v>0</v>
      </c>
      <c r="BX510" s="348">
        <f t="shared" si="402"/>
        <v>0</v>
      </c>
      <c r="BY510" s="247">
        <f t="shared" si="403"/>
        <v>0</v>
      </c>
      <c r="BZ510" s="244">
        <f t="shared" si="404"/>
        <v>0</v>
      </c>
      <c r="CA510" s="244">
        <f t="shared" si="405"/>
        <v>0</v>
      </c>
      <c r="CB510" s="248">
        <f t="shared" si="406"/>
        <v>0</v>
      </c>
      <c r="CC510" s="247">
        <f t="shared" si="407"/>
        <v>0</v>
      </c>
      <c r="CD510" s="244">
        <f t="shared" si="408"/>
        <v>0</v>
      </c>
      <c r="CE510" s="244">
        <f t="shared" si="409"/>
        <v>0</v>
      </c>
      <c r="CF510" s="244">
        <f t="shared" si="410"/>
        <v>0</v>
      </c>
    </row>
    <row r="511" spans="1:84" ht="20.100000000000001" customHeight="1" x14ac:dyDescent="0.15">
      <c r="A511" s="238">
        <v>508</v>
      </c>
      <c r="B511" s="239">
        <v>508</v>
      </c>
      <c r="C511" s="240" t="str">
        <f t="shared" si="412"/>
        <v>S</v>
      </c>
      <c r="D511" s="241"/>
      <c r="E511" s="242" t="str">
        <f>IF(D511="","",COUNTIF($D$4:D511,D511))</f>
        <v/>
      </c>
      <c r="F511" s="306" t="str">
        <f>IF(D511="","",VLOOKUP(D511,'様式A-2'!$B$10:$E$438,4,0))</f>
        <v/>
      </c>
      <c r="G511" s="242"/>
      <c r="H511" s="242"/>
      <c r="I511" s="242"/>
      <c r="J511" s="242"/>
      <c r="K511" s="242">
        <f t="shared" si="413"/>
        <v>0</v>
      </c>
      <c r="L511" s="342"/>
      <c r="M511" s="342"/>
      <c r="N511" s="342"/>
      <c r="O511" s="342"/>
      <c r="P511" s="384"/>
      <c r="Q511" s="243">
        <f t="shared" si="423"/>
        <v>0</v>
      </c>
      <c r="R511" s="244">
        <f t="shared" si="414"/>
        <v>0</v>
      </c>
      <c r="S511" s="244" t="str">
        <f t="shared" si="415"/>
        <v/>
      </c>
      <c r="T511" s="242"/>
      <c r="U511" s="242" t="str">
        <f t="shared" si="416"/>
        <v/>
      </c>
      <c r="V511" s="242" t="str">
        <f t="shared" si="424"/>
        <v/>
      </c>
      <c r="W511" s="242"/>
      <c r="X511" s="242"/>
      <c r="Y511" s="242" t="str">
        <f t="shared" si="417"/>
        <v/>
      </c>
      <c r="Z511" s="242" t="str">
        <f t="shared" si="418"/>
        <v/>
      </c>
      <c r="AA511" s="242" t="str">
        <f t="shared" si="411"/>
        <v/>
      </c>
      <c r="AB511" s="242" t="str">
        <f t="shared" si="419"/>
        <v/>
      </c>
      <c r="AC511" s="242" t="str">
        <f t="shared" si="420"/>
        <v/>
      </c>
      <c r="AD511" s="242" t="str">
        <f t="shared" si="425"/>
        <v/>
      </c>
      <c r="AE511" s="242" t="str">
        <f t="shared" si="426"/>
        <v/>
      </c>
      <c r="AF511" s="242" t="str">
        <f t="shared" si="427"/>
        <v/>
      </c>
      <c r="AG511" s="242"/>
      <c r="AH511" s="243" t="str">
        <f t="shared" si="421"/>
        <v/>
      </c>
      <c r="AI511" s="243" t="str">
        <f t="shared" si="422"/>
        <v/>
      </c>
      <c r="BG511" s="246">
        <f t="shared" si="385"/>
        <v>0</v>
      </c>
      <c r="BH511" s="243">
        <f t="shared" si="386"/>
        <v>0</v>
      </c>
      <c r="BI511" s="243">
        <f t="shared" si="387"/>
        <v>0</v>
      </c>
      <c r="BJ511" s="243">
        <f t="shared" si="388"/>
        <v>0</v>
      </c>
      <c r="BK511" s="347">
        <f t="shared" si="389"/>
        <v>0</v>
      </c>
      <c r="BL511" s="247">
        <f t="shared" si="390"/>
        <v>0</v>
      </c>
      <c r="BM511" s="244">
        <f t="shared" si="391"/>
        <v>0</v>
      </c>
      <c r="BN511" s="244">
        <f t="shared" si="392"/>
        <v>0</v>
      </c>
      <c r="BO511" s="248">
        <f t="shared" si="393"/>
        <v>0</v>
      </c>
      <c r="BP511" s="249">
        <f t="shared" si="394"/>
        <v>0</v>
      </c>
      <c r="BQ511" s="244">
        <f t="shared" si="395"/>
        <v>0</v>
      </c>
      <c r="BR511" s="244">
        <f t="shared" si="396"/>
        <v>0</v>
      </c>
      <c r="BS511" s="250">
        <f t="shared" si="397"/>
        <v>0</v>
      </c>
      <c r="BT511" s="251" t="str">
        <f t="shared" si="398"/>
        <v/>
      </c>
      <c r="BU511" s="346">
        <f t="shared" si="399"/>
        <v>0</v>
      </c>
      <c r="BV511" s="346">
        <f t="shared" si="400"/>
        <v>0</v>
      </c>
      <c r="BW511" s="346">
        <f t="shared" si="401"/>
        <v>0</v>
      </c>
      <c r="BX511" s="348">
        <f t="shared" si="402"/>
        <v>0</v>
      </c>
      <c r="BY511" s="247">
        <f t="shared" si="403"/>
        <v>0</v>
      </c>
      <c r="BZ511" s="244">
        <f t="shared" si="404"/>
        <v>0</v>
      </c>
      <c r="CA511" s="244">
        <f t="shared" si="405"/>
        <v>0</v>
      </c>
      <c r="CB511" s="248">
        <f t="shared" si="406"/>
        <v>0</v>
      </c>
      <c r="CC511" s="247">
        <f t="shared" si="407"/>
        <v>0</v>
      </c>
      <c r="CD511" s="244">
        <f t="shared" si="408"/>
        <v>0</v>
      </c>
      <c r="CE511" s="244">
        <f t="shared" si="409"/>
        <v>0</v>
      </c>
      <c r="CF511" s="244">
        <f t="shared" si="410"/>
        <v>0</v>
      </c>
    </row>
    <row r="512" spans="1:84" ht="20.100000000000001" customHeight="1" x14ac:dyDescent="0.15">
      <c r="A512" s="238">
        <v>509</v>
      </c>
      <c r="B512" s="239">
        <v>509</v>
      </c>
      <c r="C512" s="240" t="str">
        <f t="shared" si="412"/>
        <v>S</v>
      </c>
      <c r="D512" s="241"/>
      <c r="E512" s="242" t="str">
        <f>IF(D512="","",COUNTIF($D$4:D512,D512))</f>
        <v/>
      </c>
      <c r="F512" s="306" t="str">
        <f>IF(D512="","",VLOOKUP(D512,'様式A-2'!$B$10:$E$438,4,0))</f>
        <v/>
      </c>
      <c r="G512" s="242"/>
      <c r="H512" s="242"/>
      <c r="I512" s="242"/>
      <c r="J512" s="242"/>
      <c r="K512" s="242">
        <f t="shared" si="413"/>
        <v>0</v>
      </c>
      <c r="L512" s="342"/>
      <c r="M512" s="342"/>
      <c r="N512" s="342"/>
      <c r="O512" s="342"/>
      <c r="P512" s="384"/>
      <c r="Q512" s="243">
        <f t="shared" si="423"/>
        <v>0</v>
      </c>
      <c r="R512" s="244">
        <f t="shared" si="414"/>
        <v>0</v>
      </c>
      <c r="S512" s="244" t="str">
        <f t="shared" si="415"/>
        <v/>
      </c>
      <c r="T512" s="242"/>
      <c r="U512" s="242" t="str">
        <f t="shared" si="416"/>
        <v/>
      </c>
      <c r="V512" s="242" t="str">
        <f t="shared" si="424"/>
        <v/>
      </c>
      <c r="W512" s="242"/>
      <c r="X512" s="242"/>
      <c r="Y512" s="242" t="str">
        <f t="shared" si="417"/>
        <v/>
      </c>
      <c r="Z512" s="242" t="str">
        <f t="shared" si="418"/>
        <v/>
      </c>
      <c r="AA512" s="242" t="str">
        <f t="shared" si="411"/>
        <v/>
      </c>
      <c r="AB512" s="242" t="str">
        <f t="shared" si="419"/>
        <v/>
      </c>
      <c r="AC512" s="242" t="str">
        <f t="shared" si="420"/>
        <v/>
      </c>
      <c r="AD512" s="242" t="str">
        <f t="shared" si="425"/>
        <v/>
      </c>
      <c r="AE512" s="242" t="str">
        <f t="shared" si="426"/>
        <v/>
      </c>
      <c r="AF512" s="242" t="str">
        <f t="shared" si="427"/>
        <v/>
      </c>
      <c r="AG512" s="242"/>
      <c r="AH512" s="243" t="str">
        <f t="shared" si="421"/>
        <v/>
      </c>
      <c r="AI512" s="243" t="str">
        <f t="shared" si="422"/>
        <v/>
      </c>
      <c r="BG512" s="246">
        <f t="shared" si="385"/>
        <v>0</v>
      </c>
      <c r="BH512" s="243">
        <f t="shared" si="386"/>
        <v>0</v>
      </c>
      <c r="BI512" s="243">
        <f t="shared" si="387"/>
        <v>0</v>
      </c>
      <c r="BJ512" s="243">
        <f t="shared" si="388"/>
        <v>0</v>
      </c>
      <c r="BK512" s="347">
        <f t="shared" si="389"/>
        <v>0</v>
      </c>
      <c r="BL512" s="247">
        <f t="shared" si="390"/>
        <v>0</v>
      </c>
      <c r="BM512" s="244">
        <f t="shared" si="391"/>
        <v>0</v>
      </c>
      <c r="BN512" s="244">
        <f t="shared" si="392"/>
        <v>0</v>
      </c>
      <c r="BO512" s="248">
        <f t="shared" si="393"/>
        <v>0</v>
      </c>
      <c r="BP512" s="249">
        <f t="shared" si="394"/>
        <v>0</v>
      </c>
      <c r="BQ512" s="244">
        <f t="shared" si="395"/>
        <v>0</v>
      </c>
      <c r="BR512" s="244">
        <f t="shared" si="396"/>
        <v>0</v>
      </c>
      <c r="BS512" s="250">
        <f t="shared" si="397"/>
        <v>0</v>
      </c>
      <c r="BT512" s="251" t="str">
        <f t="shared" si="398"/>
        <v/>
      </c>
      <c r="BU512" s="346">
        <f t="shared" si="399"/>
        <v>0</v>
      </c>
      <c r="BV512" s="346">
        <f t="shared" si="400"/>
        <v>0</v>
      </c>
      <c r="BW512" s="346">
        <f t="shared" si="401"/>
        <v>0</v>
      </c>
      <c r="BX512" s="348">
        <f t="shared" si="402"/>
        <v>0</v>
      </c>
      <c r="BY512" s="247">
        <f t="shared" si="403"/>
        <v>0</v>
      </c>
      <c r="BZ512" s="244">
        <f t="shared" si="404"/>
        <v>0</v>
      </c>
      <c r="CA512" s="244">
        <f t="shared" si="405"/>
        <v>0</v>
      </c>
      <c r="CB512" s="248">
        <f t="shared" si="406"/>
        <v>0</v>
      </c>
      <c r="CC512" s="247">
        <f t="shared" si="407"/>
        <v>0</v>
      </c>
      <c r="CD512" s="244">
        <f t="shared" si="408"/>
        <v>0</v>
      </c>
      <c r="CE512" s="244">
        <f t="shared" si="409"/>
        <v>0</v>
      </c>
      <c r="CF512" s="244">
        <f t="shared" si="410"/>
        <v>0</v>
      </c>
    </row>
    <row r="513" spans="1:84" ht="20.100000000000001" customHeight="1" x14ac:dyDescent="0.15">
      <c r="A513" s="238">
        <v>510</v>
      </c>
      <c r="B513" s="239">
        <v>510</v>
      </c>
      <c r="C513" s="240" t="str">
        <f t="shared" si="412"/>
        <v>S</v>
      </c>
      <c r="D513" s="241"/>
      <c r="E513" s="242" t="str">
        <f>IF(D513="","",COUNTIF($D$4:D513,D513))</f>
        <v/>
      </c>
      <c r="F513" s="306" t="str">
        <f>IF(D513="","",VLOOKUP(D513,'様式A-2'!$B$10:$E$438,4,0))</f>
        <v/>
      </c>
      <c r="G513" s="242"/>
      <c r="H513" s="242"/>
      <c r="I513" s="242"/>
      <c r="J513" s="242"/>
      <c r="K513" s="242">
        <f t="shared" si="413"/>
        <v>0</v>
      </c>
      <c r="L513" s="342"/>
      <c r="M513" s="342"/>
      <c r="N513" s="342"/>
      <c r="O513" s="342"/>
      <c r="P513" s="384"/>
      <c r="Q513" s="243">
        <f t="shared" si="423"/>
        <v>0</v>
      </c>
      <c r="R513" s="244">
        <f t="shared" si="414"/>
        <v>0</v>
      </c>
      <c r="S513" s="244" t="str">
        <f t="shared" si="415"/>
        <v/>
      </c>
      <c r="T513" s="242"/>
      <c r="U513" s="242" t="str">
        <f t="shared" si="416"/>
        <v/>
      </c>
      <c r="V513" s="242" t="str">
        <f t="shared" si="424"/>
        <v/>
      </c>
      <c r="W513" s="242"/>
      <c r="X513" s="242"/>
      <c r="Y513" s="242" t="str">
        <f t="shared" si="417"/>
        <v/>
      </c>
      <c r="Z513" s="242" t="str">
        <f t="shared" si="418"/>
        <v/>
      </c>
      <c r="AA513" s="242" t="str">
        <f t="shared" si="411"/>
        <v/>
      </c>
      <c r="AB513" s="242" t="str">
        <f t="shared" si="419"/>
        <v/>
      </c>
      <c r="AC513" s="242" t="str">
        <f t="shared" si="420"/>
        <v/>
      </c>
      <c r="AD513" s="242" t="str">
        <f t="shared" si="425"/>
        <v/>
      </c>
      <c r="AE513" s="242" t="str">
        <f t="shared" si="426"/>
        <v/>
      </c>
      <c r="AF513" s="242" t="str">
        <f t="shared" si="427"/>
        <v/>
      </c>
      <c r="AG513" s="242"/>
      <c r="AH513" s="243" t="str">
        <f t="shared" si="421"/>
        <v/>
      </c>
      <c r="AI513" s="243" t="str">
        <f t="shared" si="422"/>
        <v/>
      </c>
      <c r="BG513" s="246">
        <f t="shared" si="385"/>
        <v>0</v>
      </c>
      <c r="BH513" s="243">
        <f t="shared" si="386"/>
        <v>0</v>
      </c>
      <c r="BI513" s="243">
        <f t="shared" si="387"/>
        <v>0</v>
      </c>
      <c r="BJ513" s="243">
        <f t="shared" si="388"/>
        <v>0</v>
      </c>
      <c r="BK513" s="347">
        <f t="shared" si="389"/>
        <v>0</v>
      </c>
      <c r="BL513" s="247">
        <f t="shared" si="390"/>
        <v>0</v>
      </c>
      <c r="BM513" s="244">
        <f t="shared" si="391"/>
        <v>0</v>
      </c>
      <c r="BN513" s="244">
        <f t="shared" si="392"/>
        <v>0</v>
      </c>
      <c r="BO513" s="248">
        <f t="shared" si="393"/>
        <v>0</v>
      </c>
      <c r="BP513" s="249">
        <f t="shared" si="394"/>
        <v>0</v>
      </c>
      <c r="BQ513" s="244">
        <f t="shared" si="395"/>
        <v>0</v>
      </c>
      <c r="BR513" s="244">
        <f t="shared" si="396"/>
        <v>0</v>
      </c>
      <c r="BS513" s="250">
        <f t="shared" si="397"/>
        <v>0</v>
      </c>
      <c r="BT513" s="251" t="str">
        <f t="shared" si="398"/>
        <v/>
      </c>
      <c r="BU513" s="346">
        <f t="shared" si="399"/>
        <v>0</v>
      </c>
      <c r="BV513" s="346">
        <f t="shared" si="400"/>
        <v>0</v>
      </c>
      <c r="BW513" s="346">
        <f t="shared" si="401"/>
        <v>0</v>
      </c>
      <c r="BX513" s="348">
        <f t="shared" si="402"/>
        <v>0</v>
      </c>
      <c r="BY513" s="247">
        <f t="shared" si="403"/>
        <v>0</v>
      </c>
      <c r="BZ513" s="244">
        <f t="shared" si="404"/>
        <v>0</v>
      </c>
      <c r="CA513" s="244">
        <f t="shared" si="405"/>
        <v>0</v>
      </c>
      <c r="CB513" s="248">
        <f t="shared" si="406"/>
        <v>0</v>
      </c>
      <c r="CC513" s="247">
        <f t="shared" si="407"/>
        <v>0</v>
      </c>
      <c r="CD513" s="244">
        <f t="shared" si="408"/>
        <v>0</v>
      </c>
      <c r="CE513" s="244">
        <f t="shared" si="409"/>
        <v>0</v>
      </c>
      <c r="CF513" s="244">
        <f t="shared" si="410"/>
        <v>0</v>
      </c>
    </row>
    <row r="514" spans="1:84" ht="20.100000000000001" customHeight="1" x14ac:dyDescent="0.15">
      <c r="A514" s="238">
        <v>511</v>
      </c>
      <c r="B514" s="239">
        <v>511</v>
      </c>
      <c r="C514" s="240" t="str">
        <f t="shared" si="412"/>
        <v>S</v>
      </c>
      <c r="D514" s="241"/>
      <c r="E514" s="242" t="str">
        <f>IF(D514="","",COUNTIF($D$4:D514,D514))</f>
        <v/>
      </c>
      <c r="F514" s="306" t="str">
        <f>IF(D514="","",VLOOKUP(D514,'様式A-2'!$B$10:$E$438,4,0))</f>
        <v/>
      </c>
      <c r="G514" s="242"/>
      <c r="H514" s="242"/>
      <c r="I514" s="242"/>
      <c r="J514" s="242"/>
      <c r="K514" s="242">
        <f t="shared" si="413"/>
        <v>0</v>
      </c>
      <c r="L514" s="342"/>
      <c r="M514" s="342"/>
      <c r="N514" s="342"/>
      <c r="O514" s="342"/>
      <c r="P514" s="384"/>
      <c r="Q514" s="243">
        <f t="shared" si="423"/>
        <v>0</v>
      </c>
      <c r="R514" s="244">
        <f t="shared" si="414"/>
        <v>0</v>
      </c>
      <c r="S514" s="244" t="str">
        <f t="shared" si="415"/>
        <v/>
      </c>
      <c r="T514" s="242"/>
      <c r="U514" s="242" t="str">
        <f t="shared" si="416"/>
        <v/>
      </c>
      <c r="V514" s="242" t="str">
        <f t="shared" si="424"/>
        <v/>
      </c>
      <c r="W514" s="242"/>
      <c r="X514" s="242"/>
      <c r="Y514" s="242" t="str">
        <f t="shared" si="417"/>
        <v/>
      </c>
      <c r="Z514" s="242" t="str">
        <f t="shared" si="418"/>
        <v/>
      </c>
      <c r="AA514" s="242" t="str">
        <f t="shared" si="411"/>
        <v/>
      </c>
      <c r="AB514" s="242" t="str">
        <f t="shared" si="419"/>
        <v/>
      </c>
      <c r="AC514" s="242" t="str">
        <f t="shared" si="420"/>
        <v/>
      </c>
      <c r="AD514" s="242" t="str">
        <f t="shared" si="425"/>
        <v/>
      </c>
      <c r="AE514" s="242" t="str">
        <f t="shared" si="426"/>
        <v/>
      </c>
      <c r="AF514" s="242" t="str">
        <f t="shared" si="427"/>
        <v/>
      </c>
      <c r="AG514" s="242"/>
      <c r="AH514" s="243" t="str">
        <f t="shared" si="421"/>
        <v/>
      </c>
      <c r="AI514" s="243" t="str">
        <f t="shared" si="422"/>
        <v/>
      </c>
      <c r="BG514" s="246">
        <f t="shared" si="385"/>
        <v>0</v>
      </c>
      <c r="BH514" s="243">
        <f t="shared" si="386"/>
        <v>0</v>
      </c>
      <c r="BI514" s="243">
        <f t="shared" si="387"/>
        <v>0</v>
      </c>
      <c r="BJ514" s="243">
        <f t="shared" si="388"/>
        <v>0</v>
      </c>
      <c r="BK514" s="347">
        <f t="shared" si="389"/>
        <v>0</v>
      </c>
      <c r="BL514" s="247">
        <f t="shared" si="390"/>
        <v>0</v>
      </c>
      <c r="BM514" s="244">
        <f t="shared" si="391"/>
        <v>0</v>
      </c>
      <c r="BN514" s="244">
        <f t="shared" si="392"/>
        <v>0</v>
      </c>
      <c r="BO514" s="248">
        <f t="shared" si="393"/>
        <v>0</v>
      </c>
      <c r="BP514" s="249">
        <f t="shared" si="394"/>
        <v>0</v>
      </c>
      <c r="BQ514" s="244">
        <f t="shared" si="395"/>
        <v>0</v>
      </c>
      <c r="BR514" s="244">
        <f t="shared" si="396"/>
        <v>0</v>
      </c>
      <c r="BS514" s="250">
        <f t="shared" si="397"/>
        <v>0</v>
      </c>
      <c r="BT514" s="251" t="str">
        <f t="shared" si="398"/>
        <v/>
      </c>
      <c r="BU514" s="346">
        <f t="shared" si="399"/>
        <v>0</v>
      </c>
      <c r="BV514" s="346">
        <f t="shared" si="400"/>
        <v>0</v>
      </c>
      <c r="BW514" s="346">
        <f t="shared" si="401"/>
        <v>0</v>
      </c>
      <c r="BX514" s="348">
        <f t="shared" si="402"/>
        <v>0</v>
      </c>
      <c r="BY514" s="247">
        <f t="shared" si="403"/>
        <v>0</v>
      </c>
      <c r="BZ514" s="244">
        <f t="shared" si="404"/>
        <v>0</v>
      </c>
      <c r="CA514" s="244">
        <f t="shared" si="405"/>
        <v>0</v>
      </c>
      <c r="CB514" s="248">
        <f t="shared" si="406"/>
        <v>0</v>
      </c>
      <c r="CC514" s="247">
        <f t="shared" si="407"/>
        <v>0</v>
      </c>
      <c r="CD514" s="244">
        <f t="shared" si="408"/>
        <v>0</v>
      </c>
      <c r="CE514" s="244">
        <f t="shared" si="409"/>
        <v>0</v>
      </c>
      <c r="CF514" s="244">
        <f t="shared" si="410"/>
        <v>0</v>
      </c>
    </row>
    <row r="515" spans="1:84" ht="20.100000000000001" customHeight="1" x14ac:dyDescent="0.15">
      <c r="A515" s="238">
        <v>512</v>
      </c>
      <c r="B515" s="239">
        <v>512</v>
      </c>
      <c r="C515" s="240" t="str">
        <f t="shared" si="412"/>
        <v>S</v>
      </c>
      <c r="D515" s="241"/>
      <c r="E515" s="242" t="str">
        <f>IF(D515="","",COUNTIF($D$4:D515,D515))</f>
        <v/>
      </c>
      <c r="F515" s="306" t="str">
        <f>IF(D515="","",VLOOKUP(D515,'様式A-2'!$B$10:$E$438,4,0))</f>
        <v/>
      </c>
      <c r="G515" s="242"/>
      <c r="H515" s="242"/>
      <c r="I515" s="242"/>
      <c r="J515" s="242"/>
      <c r="K515" s="242">
        <f t="shared" si="413"/>
        <v>0</v>
      </c>
      <c r="L515" s="342"/>
      <c r="M515" s="342"/>
      <c r="N515" s="342"/>
      <c r="O515" s="342"/>
      <c r="P515" s="384"/>
      <c r="Q515" s="243">
        <f t="shared" si="423"/>
        <v>0</v>
      </c>
      <c r="R515" s="244">
        <f t="shared" si="414"/>
        <v>0</v>
      </c>
      <c r="S515" s="244" t="str">
        <f t="shared" si="415"/>
        <v/>
      </c>
      <c r="T515" s="242"/>
      <c r="U515" s="242" t="str">
        <f t="shared" si="416"/>
        <v/>
      </c>
      <c r="V515" s="242" t="str">
        <f t="shared" si="424"/>
        <v/>
      </c>
      <c r="W515" s="242"/>
      <c r="X515" s="242"/>
      <c r="Y515" s="242" t="str">
        <f t="shared" si="417"/>
        <v/>
      </c>
      <c r="Z515" s="242" t="str">
        <f t="shared" si="418"/>
        <v/>
      </c>
      <c r="AA515" s="242" t="str">
        <f t="shared" si="411"/>
        <v/>
      </c>
      <c r="AB515" s="242" t="str">
        <f t="shared" si="419"/>
        <v/>
      </c>
      <c r="AC515" s="242" t="str">
        <f t="shared" si="420"/>
        <v/>
      </c>
      <c r="AD515" s="242" t="str">
        <f t="shared" si="425"/>
        <v/>
      </c>
      <c r="AE515" s="242" t="str">
        <f t="shared" si="426"/>
        <v/>
      </c>
      <c r="AF515" s="242" t="str">
        <f t="shared" si="427"/>
        <v/>
      </c>
      <c r="AG515" s="242"/>
      <c r="AH515" s="243" t="str">
        <f t="shared" si="421"/>
        <v/>
      </c>
      <c r="AI515" s="243" t="str">
        <f t="shared" si="422"/>
        <v/>
      </c>
      <c r="BG515" s="246">
        <f t="shared" si="385"/>
        <v>0</v>
      </c>
      <c r="BH515" s="243">
        <f t="shared" si="386"/>
        <v>0</v>
      </c>
      <c r="BI515" s="243">
        <f t="shared" si="387"/>
        <v>0</v>
      </c>
      <c r="BJ515" s="243">
        <f t="shared" si="388"/>
        <v>0</v>
      </c>
      <c r="BK515" s="347">
        <f t="shared" si="389"/>
        <v>0</v>
      </c>
      <c r="BL515" s="247">
        <f t="shared" si="390"/>
        <v>0</v>
      </c>
      <c r="BM515" s="244">
        <f t="shared" si="391"/>
        <v>0</v>
      </c>
      <c r="BN515" s="244">
        <f t="shared" si="392"/>
        <v>0</v>
      </c>
      <c r="BO515" s="248">
        <f t="shared" si="393"/>
        <v>0</v>
      </c>
      <c r="BP515" s="249">
        <f t="shared" si="394"/>
        <v>0</v>
      </c>
      <c r="BQ515" s="244">
        <f t="shared" si="395"/>
        <v>0</v>
      </c>
      <c r="BR515" s="244">
        <f t="shared" si="396"/>
        <v>0</v>
      </c>
      <c r="BS515" s="250">
        <f t="shared" si="397"/>
        <v>0</v>
      </c>
      <c r="BT515" s="251" t="str">
        <f t="shared" si="398"/>
        <v/>
      </c>
      <c r="BU515" s="346">
        <f t="shared" si="399"/>
        <v>0</v>
      </c>
      <c r="BV515" s="346">
        <f t="shared" si="400"/>
        <v>0</v>
      </c>
      <c r="BW515" s="346">
        <f t="shared" si="401"/>
        <v>0</v>
      </c>
      <c r="BX515" s="348">
        <f t="shared" si="402"/>
        <v>0</v>
      </c>
      <c r="BY515" s="247">
        <f t="shared" si="403"/>
        <v>0</v>
      </c>
      <c r="BZ515" s="244">
        <f t="shared" si="404"/>
        <v>0</v>
      </c>
      <c r="CA515" s="244">
        <f t="shared" si="405"/>
        <v>0</v>
      </c>
      <c r="CB515" s="248">
        <f t="shared" si="406"/>
        <v>0</v>
      </c>
      <c r="CC515" s="247">
        <f t="shared" si="407"/>
        <v>0</v>
      </c>
      <c r="CD515" s="244">
        <f t="shared" si="408"/>
        <v>0</v>
      </c>
      <c r="CE515" s="244">
        <f t="shared" si="409"/>
        <v>0</v>
      </c>
      <c r="CF515" s="244">
        <f t="shared" si="410"/>
        <v>0</v>
      </c>
    </row>
    <row r="516" spans="1:84" ht="20.100000000000001" customHeight="1" x14ac:dyDescent="0.15">
      <c r="A516" s="238">
        <v>513</v>
      </c>
      <c r="B516" s="239">
        <v>513</v>
      </c>
      <c r="C516" s="240" t="str">
        <f t="shared" si="412"/>
        <v>S</v>
      </c>
      <c r="D516" s="241"/>
      <c r="E516" s="242" t="str">
        <f>IF(D516="","",COUNTIF($D$4:D516,D516))</f>
        <v/>
      </c>
      <c r="F516" s="306" t="str">
        <f>IF(D516="","",VLOOKUP(D516,'様式A-2'!$B$10:$E$438,4,0))</f>
        <v/>
      </c>
      <c r="G516" s="242"/>
      <c r="H516" s="242"/>
      <c r="I516" s="242"/>
      <c r="J516" s="242"/>
      <c r="K516" s="242">
        <f t="shared" si="413"/>
        <v>0</v>
      </c>
      <c r="L516" s="342"/>
      <c r="M516" s="342"/>
      <c r="N516" s="342"/>
      <c r="O516" s="342"/>
      <c r="P516" s="384"/>
      <c r="Q516" s="243">
        <f t="shared" si="423"/>
        <v>0</v>
      </c>
      <c r="R516" s="244">
        <f t="shared" si="414"/>
        <v>0</v>
      </c>
      <c r="S516" s="244" t="str">
        <f t="shared" si="415"/>
        <v/>
      </c>
      <c r="T516" s="242"/>
      <c r="U516" s="242" t="str">
        <f t="shared" si="416"/>
        <v/>
      </c>
      <c r="V516" s="242" t="str">
        <f t="shared" si="424"/>
        <v/>
      </c>
      <c r="W516" s="242"/>
      <c r="X516" s="242"/>
      <c r="Y516" s="242" t="str">
        <f t="shared" si="417"/>
        <v/>
      </c>
      <c r="Z516" s="242" t="str">
        <f t="shared" si="418"/>
        <v/>
      </c>
      <c r="AA516" s="242" t="str">
        <f t="shared" si="411"/>
        <v/>
      </c>
      <c r="AB516" s="242" t="str">
        <f t="shared" si="419"/>
        <v/>
      </c>
      <c r="AC516" s="242" t="str">
        <f t="shared" si="420"/>
        <v/>
      </c>
      <c r="AD516" s="242" t="str">
        <f t="shared" si="425"/>
        <v/>
      </c>
      <c r="AE516" s="242" t="str">
        <f t="shared" si="426"/>
        <v/>
      </c>
      <c r="AF516" s="242" t="str">
        <f t="shared" si="427"/>
        <v/>
      </c>
      <c r="AG516" s="242"/>
      <c r="AH516" s="243" t="str">
        <f t="shared" si="421"/>
        <v/>
      </c>
      <c r="AI516" s="243" t="str">
        <f t="shared" si="422"/>
        <v/>
      </c>
      <c r="BG516" s="246">
        <f t="shared" si="385"/>
        <v>0</v>
      </c>
      <c r="BH516" s="243">
        <f t="shared" si="386"/>
        <v>0</v>
      </c>
      <c r="BI516" s="243">
        <f t="shared" si="387"/>
        <v>0</v>
      </c>
      <c r="BJ516" s="243">
        <f t="shared" si="388"/>
        <v>0</v>
      </c>
      <c r="BK516" s="347">
        <f t="shared" si="389"/>
        <v>0</v>
      </c>
      <c r="BL516" s="247">
        <f t="shared" si="390"/>
        <v>0</v>
      </c>
      <c r="BM516" s="244">
        <f t="shared" si="391"/>
        <v>0</v>
      </c>
      <c r="BN516" s="244">
        <f t="shared" si="392"/>
        <v>0</v>
      </c>
      <c r="BO516" s="248">
        <f t="shared" si="393"/>
        <v>0</v>
      </c>
      <c r="BP516" s="249">
        <f t="shared" si="394"/>
        <v>0</v>
      </c>
      <c r="BQ516" s="244">
        <f t="shared" si="395"/>
        <v>0</v>
      </c>
      <c r="BR516" s="244">
        <f t="shared" si="396"/>
        <v>0</v>
      </c>
      <c r="BS516" s="250">
        <f t="shared" si="397"/>
        <v>0</v>
      </c>
      <c r="BT516" s="251" t="str">
        <f t="shared" si="398"/>
        <v/>
      </c>
      <c r="BU516" s="346">
        <f t="shared" si="399"/>
        <v>0</v>
      </c>
      <c r="BV516" s="346">
        <f t="shared" si="400"/>
        <v>0</v>
      </c>
      <c r="BW516" s="346">
        <f t="shared" si="401"/>
        <v>0</v>
      </c>
      <c r="BX516" s="348">
        <f t="shared" si="402"/>
        <v>0</v>
      </c>
      <c r="BY516" s="247">
        <f t="shared" si="403"/>
        <v>0</v>
      </c>
      <c r="BZ516" s="244">
        <f t="shared" si="404"/>
        <v>0</v>
      </c>
      <c r="CA516" s="244">
        <f t="shared" si="405"/>
        <v>0</v>
      </c>
      <c r="CB516" s="248">
        <f t="shared" si="406"/>
        <v>0</v>
      </c>
      <c r="CC516" s="247">
        <f t="shared" si="407"/>
        <v>0</v>
      </c>
      <c r="CD516" s="244">
        <f t="shared" si="408"/>
        <v>0</v>
      </c>
      <c r="CE516" s="244">
        <f t="shared" si="409"/>
        <v>0</v>
      </c>
      <c r="CF516" s="244">
        <f t="shared" si="410"/>
        <v>0</v>
      </c>
    </row>
    <row r="517" spans="1:84" ht="20.100000000000001" customHeight="1" x14ac:dyDescent="0.15">
      <c r="A517" s="238">
        <v>514</v>
      </c>
      <c r="B517" s="239">
        <v>514</v>
      </c>
      <c r="C517" s="240" t="str">
        <f t="shared" si="412"/>
        <v>S</v>
      </c>
      <c r="D517" s="241"/>
      <c r="E517" s="242" t="str">
        <f>IF(D517="","",COUNTIF($D$4:D517,D517))</f>
        <v/>
      </c>
      <c r="F517" s="306" t="str">
        <f>IF(D517="","",VLOOKUP(D517,'様式A-2'!$B$10:$E$438,4,0))</f>
        <v/>
      </c>
      <c r="G517" s="242"/>
      <c r="H517" s="242"/>
      <c r="I517" s="242"/>
      <c r="J517" s="242"/>
      <c r="K517" s="242">
        <f t="shared" si="413"/>
        <v>0</v>
      </c>
      <c r="L517" s="342"/>
      <c r="M517" s="342"/>
      <c r="N517" s="342"/>
      <c r="O517" s="342"/>
      <c r="P517" s="384"/>
      <c r="Q517" s="243">
        <f t="shared" si="423"/>
        <v>0</v>
      </c>
      <c r="R517" s="244">
        <f t="shared" si="414"/>
        <v>0</v>
      </c>
      <c r="S517" s="244" t="str">
        <f t="shared" si="415"/>
        <v/>
      </c>
      <c r="T517" s="242"/>
      <c r="U517" s="242" t="str">
        <f t="shared" si="416"/>
        <v/>
      </c>
      <c r="V517" s="242" t="str">
        <f t="shared" si="424"/>
        <v/>
      </c>
      <c r="W517" s="242"/>
      <c r="X517" s="242"/>
      <c r="Y517" s="242" t="str">
        <f t="shared" si="417"/>
        <v/>
      </c>
      <c r="Z517" s="242" t="str">
        <f t="shared" si="418"/>
        <v/>
      </c>
      <c r="AA517" s="242" t="str">
        <f t="shared" si="411"/>
        <v/>
      </c>
      <c r="AB517" s="242" t="str">
        <f t="shared" si="419"/>
        <v/>
      </c>
      <c r="AC517" s="242" t="str">
        <f t="shared" si="420"/>
        <v/>
      </c>
      <c r="AD517" s="242" t="str">
        <f t="shared" si="425"/>
        <v/>
      </c>
      <c r="AE517" s="242" t="str">
        <f t="shared" si="426"/>
        <v/>
      </c>
      <c r="AF517" s="242" t="str">
        <f t="shared" si="427"/>
        <v/>
      </c>
      <c r="AG517" s="242"/>
      <c r="AH517" s="243" t="str">
        <f t="shared" si="421"/>
        <v/>
      </c>
      <c r="AI517" s="243" t="str">
        <f t="shared" si="422"/>
        <v/>
      </c>
      <c r="BG517" s="246">
        <f t="shared" ref="BG517:BG580" si="428">$D517</f>
        <v>0</v>
      </c>
      <c r="BH517" s="243">
        <f t="shared" ref="BH517:BH580" si="429">IF(AND(I517="外力",X517="Ⅳ"),"〇",0)</f>
        <v>0</v>
      </c>
      <c r="BI517" s="243">
        <f t="shared" ref="BI517:BI580" si="430">IF(AND(I517="外力",X517="Ⅲ"),"〇",0)</f>
        <v>0</v>
      </c>
      <c r="BJ517" s="243">
        <f t="shared" ref="BJ517:BJ580" si="431">IF(AND(I517="外力",X517="Ⅱa"),"〇",0)</f>
        <v>0</v>
      </c>
      <c r="BK517" s="347">
        <f t="shared" ref="BK517:BK580" si="432">IF(AND(I517="外力",X517="Ⅱb"),"〇",0)</f>
        <v>0</v>
      </c>
      <c r="BL517" s="247">
        <f t="shared" ref="BL517:BL580" si="433">IF(AND(I517="材質劣化",X517="Ⅳ"),R517,0)</f>
        <v>0</v>
      </c>
      <c r="BM517" s="244">
        <f t="shared" ref="BM517:BM580" si="434">IF(AND(I517="材質劣化",X517="Ⅲ"),R517,0)</f>
        <v>0</v>
      </c>
      <c r="BN517" s="244">
        <f t="shared" ref="BN517:BN580" si="435">IF(AND(I517="材質劣化",X517="Ⅱa"),R517,0)</f>
        <v>0</v>
      </c>
      <c r="BO517" s="248">
        <f t="shared" ref="BO517:BO580" si="436">IF(AND(I517="材質劣化",X517="Ⅱb"),R517,0)</f>
        <v>0</v>
      </c>
      <c r="BP517" s="249">
        <f t="shared" ref="BP517:BP580" si="437">IF(AND(I517="漏水",X517="Ⅳ"),R517,0)</f>
        <v>0</v>
      </c>
      <c r="BQ517" s="244">
        <f t="shared" ref="BQ517:BQ580" si="438">IF(AND(I517="漏水",X517="Ⅲ"),R517,0)</f>
        <v>0</v>
      </c>
      <c r="BR517" s="244">
        <f t="shared" ref="BR517:BR580" si="439">IF(AND(I517="漏水",X517="Ⅱa"),R517,0)</f>
        <v>0</v>
      </c>
      <c r="BS517" s="250">
        <f t="shared" ref="BS517:BS580" si="440">IF(AND(I517="漏水",X517="Ⅱb"),R517,0)</f>
        <v>0</v>
      </c>
      <c r="BT517" s="251" t="str">
        <f t="shared" ref="BT517:BT580" si="441">IF(BG517=BG518,"",BG517)</f>
        <v/>
      </c>
      <c r="BU517" s="346">
        <f t="shared" ref="BU517:BU580" si="442">COUNTIFS($BG$4:$BG$3000,BT517,$BH$4:$BH$3000,"〇")</f>
        <v>0</v>
      </c>
      <c r="BV517" s="346">
        <f t="shared" ref="BV517:BV580" si="443">COUNTIFS($BG$4:$BG$3000,BT517,$BI$4:$BI$3000,"〇")</f>
        <v>0</v>
      </c>
      <c r="BW517" s="346">
        <f t="shared" ref="BW517:BW580" si="444">COUNTIFS($BG$4:$BG$3000,BT517,$BJ$4:$BJ$3000,"〇")</f>
        <v>0</v>
      </c>
      <c r="BX517" s="348">
        <f t="shared" ref="BX517:BX580" si="445">COUNTIFS($BG$4:$BG$3000,BT517,$BK$4:$BK$3000,"〇")</f>
        <v>0</v>
      </c>
      <c r="BY517" s="247">
        <f t="shared" ref="BY517:BY580" si="446">BL517</f>
        <v>0</v>
      </c>
      <c r="BZ517" s="244">
        <f t="shared" ref="BZ517:BZ580" si="447">BM517</f>
        <v>0</v>
      </c>
      <c r="CA517" s="244">
        <f t="shared" ref="CA517:CA580" si="448">BN517</f>
        <v>0</v>
      </c>
      <c r="CB517" s="248">
        <f t="shared" ref="CB517:CB580" si="449">BO517</f>
        <v>0</v>
      </c>
      <c r="CC517" s="247">
        <f t="shared" ref="CC517:CC580" si="450">BP517</f>
        <v>0</v>
      </c>
      <c r="CD517" s="244">
        <f t="shared" ref="CD517:CD580" si="451">BQ517</f>
        <v>0</v>
      </c>
      <c r="CE517" s="244">
        <f t="shared" ref="CE517:CE580" si="452">BR517</f>
        <v>0</v>
      </c>
      <c r="CF517" s="244">
        <f t="shared" ref="CF517:CF580" si="453">BS517</f>
        <v>0</v>
      </c>
    </row>
    <row r="518" spans="1:84" ht="20.100000000000001" customHeight="1" x14ac:dyDescent="0.15">
      <c r="A518" s="238">
        <v>515</v>
      </c>
      <c r="B518" s="239">
        <v>515</v>
      </c>
      <c r="C518" s="240" t="str">
        <f t="shared" si="412"/>
        <v>S</v>
      </c>
      <c r="D518" s="241"/>
      <c r="E518" s="242" t="str">
        <f>IF(D518="","",COUNTIF($D$4:D518,D518))</f>
        <v/>
      </c>
      <c r="F518" s="306" t="str">
        <f>IF(D518="","",VLOOKUP(D518,'様式A-2'!$B$10:$E$438,4,0))</f>
        <v/>
      </c>
      <c r="G518" s="242"/>
      <c r="H518" s="242"/>
      <c r="I518" s="242"/>
      <c r="J518" s="242"/>
      <c r="K518" s="242">
        <f t="shared" si="413"/>
        <v>0</v>
      </c>
      <c r="L518" s="342"/>
      <c r="M518" s="342"/>
      <c r="N518" s="342"/>
      <c r="O518" s="342"/>
      <c r="P518" s="384"/>
      <c r="Q518" s="243">
        <f t="shared" si="423"/>
        <v>0</v>
      </c>
      <c r="R518" s="244">
        <f t="shared" si="414"/>
        <v>0</v>
      </c>
      <c r="S518" s="244" t="str">
        <f t="shared" si="415"/>
        <v/>
      </c>
      <c r="T518" s="242"/>
      <c r="U518" s="242" t="str">
        <f t="shared" si="416"/>
        <v/>
      </c>
      <c r="V518" s="242" t="str">
        <f t="shared" si="424"/>
        <v/>
      </c>
      <c r="W518" s="242"/>
      <c r="X518" s="242"/>
      <c r="Y518" s="242" t="str">
        <f t="shared" si="417"/>
        <v/>
      </c>
      <c r="Z518" s="242" t="str">
        <f t="shared" si="418"/>
        <v/>
      </c>
      <c r="AA518" s="242" t="str">
        <f t="shared" si="411"/>
        <v/>
      </c>
      <c r="AB518" s="242" t="str">
        <f t="shared" si="419"/>
        <v/>
      </c>
      <c r="AC518" s="242" t="str">
        <f t="shared" si="420"/>
        <v/>
      </c>
      <c r="AD518" s="242" t="str">
        <f t="shared" si="425"/>
        <v/>
      </c>
      <c r="AE518" s="242" t="str">
        <f t="shared" si="426"/>
        <v/>
      </c>
      <c r="AF518" s="242" t="str">
        <f t="shared" si="427"/>
        <v/>
      </c>
      <c r="AG518" s="242"/>
      <c r="AH518" s="243" t="str">
        <f t="shared" si="421"/>
        <v/>
      </c>
      <c r="AI518" s="243" t="str">
        <f t="shared" si="422"/>
        <v/>
      </c>
      <c r="BG518" s="246">
        <f t="shared" si="428"/>
        <v>0</v>
      </c>
      <c r="BH518" s="243">
        <f t="shared" si="429"/>
        <v>0</v>
      </c>
      <c r="BI518" s="243">
        <f t="shared" si="430"/>
        <v>0</v>
      </c>
      <c r="BJ518" s="243">
        <f t="shared" si="431"/>
        <v>0</v>
      </c>
      <c r="BK518" s="347">
        <f t="shared" si="432"/>
        <v>0</v>
      </c>
      <c r="BL518" s="247">
        <f t="shared" si="433"/>
        <v>0</v>
      </c>
      <c r="BM518" s="244">
        <f t="shared" si="434"/>
        <v>0</v>
      </c>
      <c r="BN518" s="244">
        <f t="shared" si="435"/>
        <v>0</v>
      </c>
      <c r="BO518" s="248">
        <f t="shared" si="436"/>
        <v>0</v>
      </c>
      <c r="BP518" s="249">
        <f t="shared" si="437"/>
        <v>0</v>
      </c>
      <c r="BQ518" s="244">
        <f t="shared" si="438"/>
        <v>0</v>
      </c>
      <c r="BR518" s="244">
        <f t="shared" si="439"/>
        <v>0</v>
      </c>
      <c r="BS518" s="250">
        <f t="shared" si="440"/>
        <v>0</v>
      </c>
      <c r="BT518" s="251" t="str">
        <f t="shared" si="441"/>
        <v/>
      </c>
      <c r="BU518" s="346">
        <f t="shared" si="442"/>
        <v>0</v>
      </c>
      <c r="BV518" s="346">
        <f t="shared" si="443"/>
        <v>0</v>
      </c>
      <c r="BW518" s="346">
        <f t="shared" si="444"/>
        <v>0</v>
      </c>
      <c r="BX518" s="348">
        <f t="shared" si="445"/>
        <v>0</v>
      </c>
      <c r="BY518" s="247">
        <f t="shared" si="446"/>
        <v>0</v>
      </c>
      <c r="BZ518" s="244">
        <f t="shared" si="447"/>
        <v>0</v>
      </c>
      <c r="CA518" s="244">
        <f t="shared" si="448"/>
        <v>0</v>
      </c>
      <c r="CB518" s="248">
        <f t="shared" si="449"/>
        <v>0</v>
      </c>
      <c r="CC518" s="247">
        <f t="shared" si="450"/>
        <v>0</v>
      </c>
      <c r="CD518" s="244">
        <f t="shared" si="451"/>
        <v>0</v>
      </c>
      <c r="CE518" s="244">
        <f t="shared" si="452"/>
        <v>0</v>
      </c>
      <c r="CF518" s="244">
        <f t="shared" si="453"/>
        <v>0</v>
      </c>
    </row>
    <row r="519" spans="1:84" ht="20.100000000000001" customHeight="1" x14ac:dyDescent="0.15">
      <c r="A519" s="238">
        <v>516</v>
      </c>
      <c r="B519" s="239">
        <v>516</v>
      </c>
      <c r="C519" s="240" t="str">
        <f t="shared" si="412"/>
        <v>S</v>
      </c>
      <c r="D519" s="241"/>
      <c r="E519" s="242" t="str">
        <f>IF(D519="","",COUNTIF($D$4:D519,D519))</f>
        <v/>
      </c>
      <c r="F519" s="306" t="str">
        <f>IF(D519="","",VLOOKUP(D519,'様式A-2'!$B$10:$E$438,4,0))</f>
        <v/>
      </c>
      <c r="G519" s="242"/>
      <c r="H519" s="242"/>
      <c r="I519" s="242"/>
      <c r="J519" s="242"/>
      <c r="K519" s="242">
        <f t="shared" si="413"/>
        <v>0</v>
      </c>
      <c r="L519" s="342"/>
      <c r="M519" s="342"/>
      <c r="N519" s="342"/>
      <c r="O519" s="342"/>
      <c r="P519" s="384"/>
      <c r="Q519" s="243">
        <f t="shared" si="423"/>
        <v>0</v>
      </c>
      <c r="R519" s="244">
        <f t="shared" si="414"/>
        <v>0</v>
      </c>
      <c r="S519" s="244" t="str">
        <f t="shared" si="415"/>
        <v/>
      </c>
      <c r="T519" s="242"/>
      <c r="U519" s="242" t="str">
        <f t="shared" si="416"/>
        <v/>
      </c>
      <c r="V519" s="242" t="str">
        <f t="shared" si="424"/>
        <v/>
      </c>
      <c r="W519" s="242"/>
      <c r="X519" s="242"/>
      <c r="Y519" s="242" t="str">
        <f t="shared" si="417"/>
        <v/>
      </c>
      <c r="Z519" s="242" t="str">
        <f t="shared" si="418"/>
        <v/>
      </c>
      <c r="AA519" s="242" t="str">
        <f t="shared" si="411"/>
        <v/>
      </c>
      <c r="AB519" s="242" t="str">
        <f t="shared" si="419"/>
        <v/>
      </c>
      <c r="AC519" s="242" t="str">
        <f t="shared" si="420"/>
        <v/>
      </c>
      <c r="AD519" s="242" t="str">
        <f t="shared" si="425"/>
        <v/>
      </c>
      <c r="AE519" s="242" t="str">
        <f t="shared" si="426"/>
        <v/>
      </c>
      <c r="AF519" s="242" t="str">
        <f t="shared" si="427"/>
        <v/>
      </c>
      <c r="AG519" s="242"/>
      <c r="AH519" s="243" t="str">
        <f t="shared" si="421"/>
        <v/>
      </c>
      <c r="AI519" s="243" t="str">
        <f t="shared" si="422"/>
        <v/>
      </c>
      <c r="BG519" s="246">
        <f t="shared" si="428"/>
        <v>0</v>
      </c>
      <c r="BH519" s="243">
        <f t="shared" si="429"/>
        <v>0</v>
      </c>
      <c r="BI519" s="243">
        <f t="shared" si="430"/>
        <v>0</v>
      </c>
      <c r="BJ519" s="243">
        <f t="shared" si="431"/>
        <v>0</v>
      </c>
      <c r="BK519" s="347">
        <f t="shared" si="432"/>
        <v>0</v>
      </c>
      <c r="BL519" s="247">
        <f t="shared" si="433"/>
        <v>0</v>
      </c>
      <c r="BM519" s="244">
        <f t="shared" si="434"/>
        <v>0</v>
      </c>
      <c r="BN519" s="244">
        <f t="shared" si="435"/>
        <v>0</v>
      </c>
      <c r="BO519" s="248">
        <f t="shared" si="436"/>
        <v>0</v>
      </c>
      <c r="BP519" s="249">
        <f t="shared" si="437"/>
        <v>0</v>
      </c>
      <c r="BQ519" s="244">
        <f t="shared" si="438"/>
        <v>0</v>
      </c>
      <c r="BR519" s="244">
        <f t="shared" si="439"/>
        <v>0</v>
      </c>
      <c r="BS519" s="250">
        <f t="shared" si="440"/>
        <v>0</v>
      </c>
      <c r="BT519" s="251" t="str">
        <f t="shared" si="441"/>
        <v/>
      </c>
      <c r="BU519" s="346">
        <f t="shared" si="442"/>
        <v>0</v>
      </c>
      <c r="BV519" s="346">
        <f t="shared" si="443"/>
        <v>0</v>
      </c>
      <c r="BW519" s="346">
        <f t="shared" si="444"/>
        <v>0</v>
      </c>
      <c r="BX519" s="348">
        <f t="shared" si="445"/>
        <v>0</v>
      </c>
      <c r="BY519" s="247">
        <f t="shared" si="446"/>
        <v>0</v>
      </c>
      <c r="BZ519" s="244">
        <f t="shared" si="447"/>
        <v>0</v>
      </c>
      <c r="CA519" s="244">
        <f t="shared" si="448"/>
        <v>0</v>
      </c>
      <c r="CB519" s="248">
        <f t="shared" si="449"/>
        <v>0</v>
      </c>
      <c r="CC519" s="247">
        <f t="shared" si="450"/>
        <v>0</v>
      </c>
      <c r="CD519" s="244">
        <f t="shared" si="451"/>
        <v>0</v>
      </c>
      <c r="CE519" s="244">
        <f t="shared" si="452"/>
        <v>0</v>
      </c>
      <c r="CF519" s="244">
        <f t="shared" si="453"/>
        <v>0</v>
      </c>
    </row>
    <row r="520" spans="1:84" ht="20.100000000000001" customHeight="1" x14ac:dyDescent="0.15">
      <c r="A520" s="238">
        <v>517</v>
      </c>
      <c r="B520" s="239">
        <v>517</v>
      </c>
      <c r="C520" s="240" t="str">
        <f t="shared" si="412"/>
        <v>S</v>
      </c>
      <c r="D520" s="241"/>
      <c r="E520" s="242" t="str">
        <f>IF(D520="","",COUNTIF($D$4:D520,D520))</f>
        <v/>
      </c>
      <c r="F520" s="306" t="str">
        <f>IF(D520="","",VLOOKUP(D520,'様式A-2'!$B$10:$E$438,4,0))</f>
        <v/>
      </c>
      <c r="G520" s="242"/>
      <c r="H520" s="242"/>
      <c r="I520" s="242"/>
      <c r="J520" s="242"/>
      <c r="K520" s="242">
        <f t="shared" si="413"/>
        <v>0</v>
      </c>
      <c r="L520" s="342"/>
      <c r="M520" s="342"/>
      <c r="N520" s="342"/>
      <c r="O520" s="342"/>
      <c r="P520" s="384"/>
      <c r="Q520" s="243">
        <f t="shared" si="423"/>
        <v>0</v>
      </c>
      <c r="R520" s="244">
        <f t="shared" si="414"/>
        <v>0</v>
      </c>
      <c r="S520" s="244" t="str">
        <f t="shared" si="415"/>
        <v/>
      </c>
      <c r="T520" s="242"/>
      <c r="U520" s="242" t="str">
        <f t="shared" si="416"/>
        <v/>
      </c>
      <c r="V520" s="242" t="str">
        <f t="shared" si="424"/>
        <v/>
      </c>
      <c r="W520" s="242"/>
      <c r="X520" s="242"/>
      <c r="Y520" s="242" t="str">
        <f t="shared" si="417"/>
        <v/>
      </c>
      <c r="Z520" s="242" t="str">
        <f t="shared" si="418"/>
        <v/>
      </c>
      <c r="AA520" s="242" t="str">
        <f t="shared" si="411"/>
        <v/>
      </c>
      <c r="AB520" s="242" t="str">
        <f t="shared" si="419"/>
        <v/>
      </c>
      <c r="AC520" s="242" t="str">
        <f t="shared" si="420"/>
        <v/>
      </c>
      <c r="AD520" s="242" t="str">
        <f t="shared" si="425"/>
        <v/>
      </c>
      <c r="AE520" s="242" t="str">
        <f t="shared" si="426"/>
        <v/>
      </c>
      <c r="AF520" s="242" t="str">
        <f t="shared" si="427"/>
        <v/>
      </c>
      <c r="AG520" s="242"/>
      <c r="AH520" s="243" t="str">
        <f t="shared" si="421"/>
        <v/>
      </c>
      <c r="AI520" s="243" t="str">
        <f t="shared" si="422"/>
        <v/>
      </c>
      <c r="BG520" s="246">
        <f t="shared" si="428"/>
        <v>0</v>
      </c>
      <c r="BH520" s="243">
        <f t="shared" si="429"/>
        <v>0</v>
      </c>
      <c r="BI520" s="243">
        <f t="shared" si="430"/>
        <v>0</v>
      </c>
      <c r="BJ520" s="243">
        <f t="shared" si="431"/>
        <v>0</v>
      </c>
      <c r="BK520" s="347">
        <f t="shared" si="432"/>
        <v>0</v>
      </c>
      <c r="BL520" s="247">
        <f t="shared" si="433"/>
        <v>0</v>
      </c>
      <c r="BM520" s="244">
        <f t="shared" si="434"/>
        <v>0</v>
      </c>
      <c r="BN520" s="244">
        <f t="shared" si="435"/>
        <v>0</v>
      </c>
      <c r="BO520" s="248">
        <f t="shared" si="436"/>
        <v>0</v>
      </c>
      <c r="BP520" s="249">
        <f t="shared" si="437"/>
        <v>0</v>
      </c>
      <c r="BQ520" s="244">
        <f t="shared" si="438"/>
        <v>0</v>
      </c>
      <c r="BR520" s="244">
        <f t="shared" si="439"/>
        <v>0</v>
      </c>
      <c r="BS520" s="250">
        <f t="shared" si="440"/>
        <v>0</v>
      </c>
      <c r="BT520" s="251" t="str">
        <f t="shared" si="441"/>
        <v/>
      </c>
      <c r="BU520" s="346">
        <f t="shared" si="442"/>
        <v>0</v>
      </c>
      <c r="BV520" s="346">
        <f t="shared" si="443"/>
        <v>0</v>
      </c>
      <c r="BW520" s="346">
        <f t="shared" si="444"/>
        <v>0</v>
      </c>
      <c r="BX520" s="348">
        <f t="shared" si="445"/>
        <v>0</v>
      </c>
      <c r="BY520" s="247">
        <f t="shared" si="446"/>
        <v>0</v>
      </c>
      <c r="BZ520" s="244">
        <f t="shared" si="447"/>
        <v>0</v>
      </c>
      <c r="CA520" s="244">
        <f t="shared" si="448"/>
        <v>0</v>
      </c>
      <c r="CB520" s="248">
        <f t="shared" si="449"/>
        <v>0</v>
      </c>
      <c r="CC520" s="247">
        <f t="shared" si="450"/>
        <v>0</v>
      </c>
      <c r="CD520" s="244">
        <f t="shared" si="451"/>
        <v>0</v>
      </c>
      <c r="CE520" s="244">
        <f t="shared" si="452"/>
        <v>0</v>
      </c>
      <c r="CF520" s="244">
        <f t="shared" si="453"/>
        <v>0</v>
      </c>
    </row>
    <row r="521" spans="1:84" ht="20.100000000000001" customHeight="1" x14ac:dyDescent="0.15">
      <c r="A521" s="238">
        <v>518</v>
      </c>
      <c r="B521" s="239">
        <v>518</v>
      </c>
      <c r="C521" s="240" t="str">
        <f t="shared" si="412"/>
        <v>S</v>
      </c>
      <c r="D521" s="241"/>
      <c r="E521" s="242" t="str">
        <f>IF(D521="","",COUNTIF($D$4:D521,D521))</f>
        <v/>
      </c>
      <c r="F521" s="306" t="str">
        <f>IF(D521="","",VLOOKUP(D521,'様式A-2'!$B$10:$E$438,4,0))</f>
        <v/>
      </c>
      <c r="G521" s="242"/>
      <c r="H521" s="242"/>
      <c r="I521" s="242"/>
      <c r="J521" s="242"/>
      <c r="K521" s="242">
        <f t="shared" si="413"/>
        <v>0</v>
      </c>
      <c r="L521" s="342"/>
      <c r="M521" s="342"/>
      <c r="N521" s="342"/>
      <c r="O521" s="342"/>
      <c r="P521" s="384"/>
      <c r="Q521" s="243">
        <f t="shared" si="423"/>
        <v>0</v>
      </c>
      <c r="R521" s="244">
        <f t="shared" si="414"/>
        <v>0</v>
      </c>
      <c r="S521" s="244" t="str">
        <f t="shared" si="415"/>
        <v/>
      </c>
      <c r="T521" s="242"/>
      <c r="U521" s="242" t="str">
        <f t="shared" si="416"/>
        <v/>
      </c>
      <c r="V521" s="242" t="str">
        <f t="shared" si="424"/>
        <v/>
      </c>
      <c r="W521" s="242"/>
      <c r="X521" s="242"/>
      <c r="Y521" s="242" t="str">
        <f t="shared" si="417"/>
        <v/>
      </c>
      <c r="Z521" s="242" t="str">
        <f t="shared" si="418"/>
        <v/>
      </c>
      <c r="AA521" s="242" t="str">
        <f t="shared" si="411"/>
        <v/>
      </c>
      <c r="AB521" s="242" t="str">
        <f t="shared" si="419"/>
        <v/>
      </c>
      <c r="AC521" s="242" t="str">
        <f t="shared" si="420"/>
        <v/>
      </c>
      <c r="AD521" s="242" t="str">
        <f t="shared" si="425"/>
        <v/>
      </c>
      <c r="AE521" s="242" t="str">
        <f t="shared" si="426"/>
        <v/>
      </c>
      <c r="AF521" s="242" t="str">
        <f t="shared" si="427"/>
        <v/>
      </c>
      <c r="AG521" s="242"/>
      <c r="AH521" s="243" t="str">
        <f t="shared" si="421"/>
        <v/>
      </c>
      <c r="AI521" s="243" t="str">
        <f t="shared" si="422"/>
        <v/>
      </c>
      <c r="BG521" s="246">
        <f t="shared" si="428"/>
        <v>0</v>
      </c>
      <c r="BH521" s="243">
        <f t="shared" si="429"/>
        <v>0</v>
      </c>
      <c r="BI521" s="243">
        <f t="shared" si="430"/>
        <v>0</v>
      </c>
      <c r="BJ521" s="243">
        <f t="shared" si="431"/>
        <v>0</v>
      </c>
      <c r="BK521" s="347">
        <f t="shared" si="432"/>
        <v>0</v>
      </c>
      <c r="BL521" s="247">
        <f t="shared" si="433"/>
        <v>0</v>
      </c>
      <c r="BM521" s="244">
        <f t="shared" si="434"/>
        <v>0</v>
      </c>
      <c r="BN521" s="244">
        <f t="shared" si="435"/>
        <v>0</v>
      </c>
      <c r="BO521" s="248">
        <f t="shared" si="436"/>
        <v>0</v>
      </c>
      <c r="BP521" s="249">
        <f t="shared" si="437"/>
        <v>0</v>
      </c>
      <c r="BQ521" s="244">
        <f t="shared" si="438"/>
        <v>0</v>
      </c>
      <c r="BR521" s="244">
        <f t="shared" si="439"/>
        <v>0</v>
      </c>
      <c r="BS521" s="250">
        <f t="shared" si="440"/>
        <v>0</v>
      </c>
      <c r="BT521" s="251" t="str">
        <f t="shared" si="441"/>
        <v/>
      </c>
      <c r="BU521" s="346">
        <f t="shared" si="442"/>
        <v>0</v>
      </c>
      <c r="BV521" s="346">
        <f t="shared" si="443"/>
        <v>0</v>
      </c>
      <c r="BW521" s="346">
        <f t="shared" si="444"/>
        <v>0</v>
      </c>
      <c r="BX521" s="348">
        <f t="shared" si="445"/>
        <v>0</v>
      </c>
      <c r="BY521" s="247">
        <f t="shared" si="446"/>
        <v>0</v>
      </c>
      <c r="BZ521" s="244">
        <f t="shared" si="447"/>
        <v>0</v>
      </c>
      <c r="CA521" s="244">
        <f t="shared" si="448"/>
        <v>0</v>
      </c>
      <c r="CB521" s="248">
        <f t="shared" si="449"/>
        <v>0</v>
      </c>
      <c r="CC521" s="247">
        <f t="shared" si="450"/>
        <v>0</v>
      </c>
      <c r="CD521" s="244">
        <f t="shared" si="451"/>
        <v>0</v>
      </c>
      <c r="CE521" s="244">
        <f t="shared" si="452"/>
        <v>0</v>
      </c>
      <c r="CF521" s="244">
        <f t="shared" si="453"/>
        <v>0</v>
      </c>
    </row>
    <row r="522" spans="1:84" ht="20.100000000000001" customHeight="1" x14ac:dyDescent="0.15">
      <c r="A522" s="238">
        <v>519</v>
      </c>
      <c r="B522" s="239">
        <v>519</v>
      </c>
      <c r="C522" s="240" t="str">
        <f t="shared" si="412"/>
        <v>S</v>
      </c>
      <c r="D522" s="241"/>
      <c r="E522" s="242" t="str">
        <f>IF(D522="","",COUNTIF($D$4:D522,D522))</f>
        <v/>
      </c>
      <c r="F522" s="306" t="str">
        <f>IF(D522="","",VLOOKUP(D522,'様式A-2'!$B$10:$E$438,4,0))</f>
        <v/>
      </c>
      <c r="G522" s="242"/>
      <c r="H522" s="242"/>
      <c r="I522" s="242"/>
      <c r="J522" s="242"/>
      <c r="K522" s="242">
        <f t="shared" si="413"/>
        <v>0</v>
      </c>
      <c r="L522" s="342"/>
      <c r="M522" s="342"/>
      <c r="N522" s="342"/>
      <c r="O522" s="342"/>
      <c r="P522" s="384"/>
      <c r="Q522" s="243">
        <f t="shared" si="423"/>
        <v>0</v>
      </c>
      <c r="R522" s="244">
        <f t="shared" si="414"/>
        <v>0</v>
      </c>
      <c r="S522" s="244" t="str">
        <f t="shared" si="415"/>
        <v/>
      </c>
      <c r="T522" s="242"/>
      <c r="U522" s="242" t="str">
        <f t="shared" si="416"/>
        <v/>
      </c>
      <c r="V522" s="242" t="str">
        <f t="shared" si="424"/>
        <v/>
      </c>
      <c r="W522" s="242"/>
      <c r="X522" s="242"/>
      <c r="Y522" s="242" t="str">
        <f t="shared" si="417"/>
        <v/>
      </c>
      <c r="Z522" s="242" t="str">
        <f t="shared" si="418"/>
        <v/>
      </c>
      <c r="AA522" s="242" t="str">
        <f t="shared" si="411"/>
        <v/>
      </c>
      <c r="AB522" s="242" t="str">
        <f t="shared" si="419"/>
        <v/>
      </c>
      <c r="AC522" s="242" t="str">
        <f t="shared" si="420"/>
        <v/>
      </c>
      <c r="AD522" s="242" t="str">
        <f t="shared" si="425"/>
        <v/>
      </c>
      <c r="AE522" s="242" t="str">
        <f t="shared" si="426"/>
        <v/>
      </c>
      <c r="AF522" s="242" t="str">
        <f t="shared" si="427"/>
        <v/>
      </c>
      <c r="AG522" s="242"/>
      <c r="AH522" s="243" t="str">
        <f t="shared" si="421"/>
        <v/>
      </c>
      <c r="AI522" s="243" t="str">
        <f t="shared" si="422"/>
        <v/>
      </c>
      <c r="BG522" s="246">
        <f t="shared" si="428"/>
        <v>0</v>
      </c>
      <c r="BH522" s="243">
        <f t="shared" si="429"/>
        <v>0</v>
      </c>
      <c r="BI522" s="243">
        <f t="shared" si="430"/>
        <v>0</v>
      </c>
      <c r="BJ522" s="243">
        <f t="shared" si="431"/>
        <v>0</v>
      </c>
      <c r="BK522" s="347">
        <f t="shared" si="432"/>
        <v>0</v>
      </c>
      <c r="BL522" s="247">
        <f t="shared" si="433"/>
        <v>0</v>
      </c>
      <c r="BM522" s="244">
        <f t="shared" si="434"/>
        <v>0</v>
      </c>
      <c r="BN522" s="244">
        <f t="shared" si="435"/>
        <v>0</v>
      </c>
      <c r="BO522" s="248">
        <f t="shared" si="436"/>
        <v>0</v>
      </c>
      <c r="BP522" s="249">
        <f t="shared" si="437"/>
        <v>0</v>
      </c>
      <c r="BQ522" s="244">
        <f t="shared" si="438"/>
        <v>0</v>
      </c>
      <c r="BR522" s="244">
        <f t="shared" si="439"/>
        <v>0</v>
      </c>
      <c r="BS522" s="250">
        <f t="shared" si="440"/>
        <v>0</v>
      </c>
      <c r="BT522" s="251" t="str">
        <f t="shared" si="441"/>
        <v/>
      </c>
      <c r="BU522" s="346">
        <f t="shared" si="442"/>
        <v>0</v>
      </c>
      <c r="BV522" s="346">
        <f t="shared" si="443"/>
        <v>0</v>
      </c>
      <c r="BW522" s="346">
        <f t="shared" si="444"/>
        <v>0</v>
      </c>
      <c r="BX522" s="348">
        <f t="shared" si="445"/>
        <v>0</v>
      </c>
      <c r="BY522" s="247">
        <f t="shared" si="446"/>
        <v>0</v>
      </c>
      <c r="BZ522" s="244">
        <f t="shared" si="447"/>
        <v>0</v>
      </c>
      <c r="CA522" s="244">
        <f t="shared" si="448"/>
        <v>0</v>
      </c>
      <c r="CB522" s="248">
        <f t="shared" si="449"/>
        <v>0</v>
      </c>
      <c r="CC522" s="247">
        <f t="shared" si="450"/>
        <v>0</v>
      </c>
      <c r="CD522" s="244">
        <f t="shared" si="451"/>
        <v>0</v>
      </c>
      <c r="CE522" s="244">
        <f t="shared" si="452"/>
        <v>0</v>
      </c>
      <c r="CF522" s="244">
        <f t="shared" si="453"/>
        <v>0</v>
      </c>
    </row>
    <row r="523" spans="1:84" ht="20.100000000000001" customHeight="1" x14ac:dyDescent="0.15">
      <c r="A523" s="238">
        <v>520</v>
      </c>
      <c r="B523" s="239">
        <v>520</v>
      </c>
      <c r="C523" s="240" t="str">
        <f t="shared" si="412"/>
        <v>S</v>
      </c>
      <c r="D523" s="241"/>
      <c r="E523" s="242" t="str">
        <f>IF(D523="","",COUNTIF($D$4:D523,D523))</f>
        <v/>
      </c>
      <c r="F523" s="306" t="str">
        <f>IF(D523="","",VLOOKUP(D523,'様式A-2'!$B$10:$E$438,4,0))</f>
        <v/>
      </c>
      <c r="G523" s="242"/>
      <c r="H523" s="242"/>
      <c r="I523" s="242"/>
      <c r="J523" s="242"/>
      <c r="K523" s="242">
        <f t="shared" si="413"/>
        <v>0</v>
      </c>
      <c r="L523" s="342"/>
      <c r="M523" s="342"/>
      <c r="N523" s="342"/>
      <c r="O523" s="342"/>
      <c r="P523" s="384"/>
      <c r="Q523" s="243">
        <f t="shared" si="423"/>
        <v>0</v>
      </c>
      <c r="R523" s="244">
        <f t="shared" si="414"/>
        <v>0</v>
      </c>
      <c r="S523" s="244" t="str">
        <f t="shared" si="415"/>
        <v/>
      </c>
      <c r="T523" s="242"/>
      <c r="U523" s="242" t="str">
        <f t="shared" si="416"/>
        <v/>
      </c>
      <c r="V523" s="242" t="str">
        <f t="shared" si="424"/>
        <v/>
      </c>
      <c r="W523" s="242"/>
      <c r="X523" s="242"/>
      <c r="Y523" s="242" t="str">
        <f t="shared" si="417"/>
        <v/>
      </c>
      <c r="Z523" s="242" t="str">
        <f t="shared" si="418"/>
        <v/>
      </c>
      <c r="AA523" s="242" t="str">
        <f t="shared" si="411"/>
        <v/>
      </c>
      <c r="AB523" s="242" t="str">
        <f t="shared" si="419"/>
        <v/>
      </c>
      <c r="AC523" s="242" t="str">
        <f t="shared" si="420"/>
        <v/>
      </c>
      <c r="AD523" s="242" t="str">
        <f t="shared" si="425"/>
        <v/>
      </c>
      <c r="AE523" s="242" t="str">
        <f t="shared" si="426"/>
        <v/>
      </c>
      <c r="AF523" s="242" t="str">
        <f t="shared" si="427"/>
        <v/>
      </c>
      <c r="AG523" s="242"/>
      <c r="AH523" s="243" t="str">
        <f t="shared" si="421"/>
        <v/>
      </c>
      <c r="AI523" s="243" t="str">
        <f t="shared" si="422"/>
        <v/>
      </c>
      <c r="BG523" s="246">
        <f t="shared" si="428"/>
        <v>0</v>
      </c>
      <c r="BH523" s="243">
        <f t="shared" si="429"/>
        <v>0</v>
      </c>
      <c r="BI523" s="243">
        <f t="shared" si="430"/>
        <v>0</v>
      </c>
      <c r="BJ523" s="243">
        <f t="shared" si="431"/>
        <v>0</v>
      </c>
      <c r="BK523" s="347">
        <f t="shared" si="432"/>
        <v>0</v>
      </c>
      <c r="BL523" s="247">
        <f t="shared" si="433"/>
        <v>0</v>
      </c>
      <c r="BM523" s="244">
        <f t="shared" si="434"/>
        <v>0</v>
      </c>
      <c r="BN523" s="244">
        <f t="shared" si="435"/>
        <v>0</v>
      </c>
      <c r="BO523" s="248">
        <f t="shared" si="436"/>
        <v>0</v>
      </c>
      <c r="BP523" s="249">
        <f t="shared" si="437"/>
        <v>0</v>
      </c>
      <c r="BQ523" s="244">
        <f t="shared" si="438"/>
        <v>0</v>
      </c>
      <c r="BR523" s="244">
        <f t="shared" si="439"/>
        <v>0</v>
      </c>
      <c r="BS523" s="250">
        <f t="shared" si="440"/>
        <v>0</v>
      </c>
      <c r="BT523" s="251" t="str">
        <f t="shared" si="441"/>
        <v/>
      </c>
      <c r="BU523" s="346">
        <f t="shared" si="442"/>
        <v>0</v>
      </c>
      <c r="BV523" s="346">
        <f t="shared" si="443"/>
        <v>0</v>
      </c>
      <c r="BW523" s="346">
        <f t="shared" si="444"/>
        <v>0</v>
      </c>
      <c r="BX523" s="348">
        <f t="shared" si="445"/>
        <v>0</v>
      </c>
      <c r="BY523" s="247">
        <f t="shared" si="446"/>
        <v>0</v>
      </c>
      <c r="BZ523" s="244">
        <f t="shared" si="447"/>
        <v>0</v>
      </c>
      <c r="CA523" s="244">
        <f t="shared" si="448"/>
        <v>0</v>
      </c>
      <c r="CB523" s="248">
        <f t="shared" si="449"/>
        <v>0</v>
      </c>
      <c r="CC523" s="247">
        <f t="shared" si="450"/>
        <v>0</v>
      </c>
      <c r="CD523" s="244">
        <f t="shared" si="451"/>
        <v>0</v>
      </c>
      <c r="CE523" s="244">
        <f t="shared" si="452"/>
        <v>0</v>
      </c>
      <c r="CF523" s="244">
        <f t="shared" si="453"/>
        <v>0</v>
      </c>
    </row>
    <row r="524" spans="1:84" ht="20.100000000000001" customHeight="1" x14ac:dyDescent="0.15">
      <c r="A524" s="238">
        <v>521</v>
      </c>
      <c r="B524" s="239">
        <v>521</v>
      </c>
      <c r="C524" s="240" t="str">
        <f t="shared" si="412"/>
        <v>S</v>
      </c>
      <c r="D524" s="241"/>
      <c r="E524" s="242" t="str">
        <f>IF(D524="","",COUNTIF($D$4:D524,D524))</f>
        <v/>
      </c>
      <c r="F524" s="306" t="str">
        <f>IF(D524="","",VLOOKUP(D524,'様式A-2'!$B$10:$E$438,4,0))</f>
        <v/>
      </c>
      <c r="G524" s="242"/>
      <c r="H524" s="242"/>
      <c r="I524" s="242"/>
      <c r="J524" s="242"/>
      <c r="K524" s="242">
        <f t="shared" si="413"/>
        <v>0</v>
      </c>
      <c r="L524" s="342"/>
      <c r="M524" s="342"/>
      <c r="N524" s="342"/>
      <c r="O524" s="342"/>
      <c r="P524" s="384"/>
      <c r="Q524" s="243">
        <f t="shared" si="423"/>
        <v>0</v>
      </c>
      <c r="R524" s="244">
        <f t="shared" si="414"/>
        <v>0</v>
      </c>
      <c r="S524" s="244" t="str">
        <f t="shared" si="415"/>
        <v/>
      </c>
      <c r="T524" s="242"/>
      <c r="U524" s="242" t="str">
        <f t="shared" si="416"/>
        <v/>
      </c>
      <c r="V524" s="242" t="str">
        <f t="shared" si="424"/>
        <v/>
      </c>
      <c r="W524" s="242"/>
      <c r="X524" s="242"/>
      <c r="Y524" s="242" t="str">
        <f t="shared" si="417"/>
        <v/>
      </c>
      <c r="Z524" s="242" t="str">
        <f t="shared" si="418"/>
        <v/>
      </c>
      <c r="AA524" s="242" t="str">
        <f t="shared" si="411"/>
        <v/>
      </c>
      <c r="AB524" s="242" t="str">
        <f t="shared" si="419"/>
        <v/>
      </c>
      <c r="AC524" s="242" t="str">
        <f t="shared" si="420"/>
        <v/>
      </c>
      <c r="AD524" s="242" t="str">
        <f t="shared" si="425"/>
        <v/>
      </c>
      <c r="AE524" s="242" t="str">
        <f t="shared" si="426"/>
        <v/>
      </c>
      <c r="AF524" s="242" t="str">
        <f t="shared" si="427"/>
        <v/>
      </c>
      <c r="AG524" s="242"/>
      <c r="AH524" s="243" t="str">
        <f t="shared" si="421"/>
        <v/>
      </c>
      <c r="AI524" s="243" t="str">
        <f t="shared" si="422"/>
        <v/>
      </c>
      <c r="BG524" s="246">
        <f t="shared" si="428"/>
        <v>0</v>
      </c>
      <c r="BH524" s="243">
        <f t="shared" si="429"/>
        <v>0</v>
      </c>
      <c r="BI524" s="243">
        <f t="shared" si="430"/>
        <v>0</v>
      </c>
      <c r="BJ524" s="243">
        <f t="shared" si="431"/>
        <v>0</v>
      </c>
      <c r="BK524" s="347">
        <f t="shared" si="432"/>
        <v>0</v>
      </c>
      <c r="BL524" s="247">
        <f t="shared" si="433"/>
        <v>0</v>
      </c>
      <c r="BM524" s="244">
        <f t="shared" si="434"/>
        <v>0</v>
      </c>
      <c r="BN524" s="244">
        <f t="shared" si="435"/>
        <v>0</v>
      </c>
      <c r="BO524" s="248">
        <f t="shared" si="436"/>
        <v>0</v>
      </c>
      <c r="BP524" s="249">
        <f t="shared" si="437"/>
        <v>0</v>
      </c>
      <c r="BQ524" s="244">
        <f t="shared" si="438"/>
        <v>0</v>
      </c>
      <c r="BR524" s="244">
        <f t="shared" si="439"/>
        <v>0</v>
      </c>
      <c r="BS524" s="250">
        <f t="shared" si="440"/>
        <v>0</v>
      </c>
      <c r="BT524" s="251" t="str">
        <f t="shared" si="441"/>
        <v/>
      </c>
      <c r="BU524" s="346">
        <f t="shared" si="442"/>
        <v>0</v>
      </c>
      <c r="BV524" s="346">
        <f t="shared" si="443"/>
        <v>0</v>
      </c>
      <c r="BW524" s="346">
        <f t="shared" si="444"/>
        <v>0</v>
      </c>
      <c r="BX524" s="348">
        <f t="shared" si="445"/>
        <v>0</v>
      </c>
      <c r="BY524" s="247">
        <f t="shared" si="446"/>
        <v>0</v>
      </c>
      <c r="BZ524" s="244">
        <f t="shared" si="447"/>
        <v>0</v>
      </c>
      <c r="CA524" s="244">
        <f t="shared" si="448"/>
        <v>0</v>
      </c>
      <c r="CB524" s="248">
        <f t="shared" si="449"/>
        <v>0</v>
      </c>
      <c r="CC524" s="247">
        <f t="shared" si="450"/>
        <v>0</v>
      </c>
      <c r="CD524" s="244">
        <f t="shared" si="451"/>
        <v>0</v>
      </c>
      <c r="CE524" s="244">
        <f t="shared" si="452"/>
        <v>0</v>
      </c>
      <c r="CF524" s="244">
        <f t="shared" si="453"/>
        <v>0</v>
      </c>
    </row>
    <row r="525" spans="1:84" ht="20.100000000000001" customHeight="1" x14ac:dyDescent="0.15">
      <c r="A525" s="238">
        <v>522</v>
      </c>
      <c r="B525" s="239">
        <v>522</v>
      </c>
      <c r="C525" s="240" t="str">
        <f t="shared" si="412"/>
        <v>S</v>
      </c>
      <c r="D525" s="241"/>
      <c r="E525" s="242" t="str">
        <f>IF(D525="","",COUNTIF($D$4:D525,D525))</f>
        <v/>
      </c>
      <c r="F525" s="306" t="str">
        <f>IF(D525="","",VLOOKUP(D525,'様式A-2'!$B$10:$E$438,4,0))</f>
        <v/>
      </c>
      <c r="G525" s="242"/>
      <c r="H525" s="242"/>
      <c r="I525" s="242"/>
      <c r="J525" s="242"/>
      <c r="K525" s="242">
        <f t="shared" si="413"/>
        <v>0</v>
      </c>
      <c r="L525" s="342"/>
      <c r="M525" s="342"/>
      <c r="N525" s="342"/>
      <c r="O525" s="342"/>
      <c r="P525" s="384"/>
      <c r="Q525" s="243">
        <f t="shared" si="423"/>
        <v>0</v>
      </c>
      <c r="R525" s="244">
        <f t="shared" si="414"/>
        <v>0</v>
      </c>
      <c r="S525" s="244" t="str">
        <f t="shared" si="415"/>
        <v/>
      </c>
      <c r="T525" s="242"/>
      <c r="U525" s="242" t="str">
        <f t="shared" si="416"/>
        <v/>
      </c>
      <c r="V525" s="242" t="str">
        <f t="shared" si="424"/>
        <v/>
      </c>
      <c r="W525" s="242"/>
      <c r="X525" s="242"/>
      <c r="Y525" s="242" t="str">
        <f t="shared" si="417"/>
        <v/>
      </c>
      <c r="Z525" s="242" t="str">
        <f t="shared" si="418"/>
        <v/>
      </c>
      <c r="AA525" s="242" t="str">
        <f t="shared" si="411"/>
        <v/>
      </c>
      <c r="AB525" s="242" t="str">
        <f t="shared" si="419"/>
        <v/>
      </c>
      <c r="AC525" s="242" t="str">
        <f t="shared" si="420"/>
        <v/>
      </c>
      <c r="AD525" s="242" t="str">
        <f t="shared" si="425"/>
        <v/>
      </c>
      <c r="AE525" s="242" t="str">
        <f t="shared" si="426"/>
        <v/>
      </c>
      <c r="AF525" s="242" t="str">
        <f t="shared" si="427"/>
        <v/>
      </c>
      <c r="AG525" s="242"/>
      <c r="AH525" s="243" t="str">
        <f t="shared" si="421"/>
        <v/>
      </c>
      <c r="AI525" s="243" t="str">
        <f t="shared" si="422"/>
        <v/>
      </c>
      <c r="BG525" s="246">
        <f t="shared" si="428"/>
        <v>0</v>
      </c>
      <c r="BH525" s="243">
        <f t="shared" si="429"/>
        <v>0</v>
      </c>
      <c r="BI525" s="243">
        <f t="shared" si="430"/>
        <v>0</v>
      </c>
      <c r="BJ525" s="243">
        <f t="shared" si="431"/>
        <v>0</v>
      </c>
      <c r="BK525" s="347">
        <f t="shared" si="432"/>
        <v>0</v>
      </c>
      <c r="BL525" s="247">
        <f t="shared" si="433"/>
        <v>0</v>
      </c>
      <c r="BM525" s="244">
        <f t="shared" si="434"/>
        <v>0</v>
      </c>
      <c r="BN525" s="244">
        <f t="shared" si="435"/>
        <v>0</v>
      </c>
      <c r="BO525" s="248">
        <f t="shared" si="436"/>
        <v>0</v>
      </c>
      <c r="BP525" s="249">
        <f t="shared" si="437"/>
        <v>0</v>
      </c>
      <c r="BQ525" s="244">
        <f t="shared" si="438"/>
        <v>0</v>
      </c>
      <c r="BR525" s="244">
        <f t="shared" si="439"/>
        <v>0</v>
      </c>
      <c r="BS525" s="250">
        <f t="shared" si="440"/>
        <v>0</v>
      </c>
      <c r="BT525" s="251" t="str">
        <f t="shared" si="441"/>
        <v/>
      </c>
      <c r="BU525" s="346">
        <f t="shared" si="442"/>
        <v>0</v>
      </c>
      <c r="BV525" s="346">
        <f t="shared" si="443"/>
        <v>0</v>
      </c>
      <c r="BW525" s="346">
        <f t="shared" si="444"/>
        <v>0</v>
      </c>
      <c r="BX525" s="348">
        <f t="shared" si="445"/>
        <v>0</v>
      </c>
      <c r="BY525" s="247">
        <f t="shared" si="446"/>
        <v>0</v>
      </c>
      <c r="BZ525" s="244">
        <f t="shared" si="447"/>
        <v>0</v>
      </c>
      <c r="CA525" s="244">
        <f t="shared" si="448"/>
        <v>0</v>
      </c>
      <c r="CB525" s="248">
        <f t="shared" si="449"/>
        <v>0</v>
      </c>
      <c r="CC525" s="247">
        <f t="shared" si="450"/>
        <v>0</v>
      </c>
      <c r="CD525" s="244">
        <f t="shared" si="451"/>
        <v>0</v>
      </c>
      <c r="CE525" s="244">
        <f t="shared" si="452"/>
        <v>0</v>
      </c>
      <c r="CF525" s="244">
        <f t="shared" si="453"/>
        <v>0</v>
      </c>
    </row>
    <row r="526" spans="1:84" ht="20.100000000000001" customHeight="1" x14ac:dyDescent="0.15">
      <c r="A526" s="238">
        <v>523</v>
      </c>
      <c r="B526" s="239">
        <v>523</v>
      </c>
      <c r="C526" s="240" t="str">
        <f t="shared" si="412"/>
        <v>S</v>
      </c>
      <c r="D526" s="241"/>
      <c r="E526" s="242" t="str">
        <f>IF(D526="","",COUNTIF($D$4:D526,D526))</f>
        <v/>
      </c>
      <c r="F526" s="306" t="str">
        <f>IF(D526="","",VLOOKUP(D526,'様式A-2'!$B$10:$E$438,4,0))</f>
        <v/>
      </c>
      <c r="G526" s="242"/>
      <c r="H526" s="242"/>
      <c r="I526" s="242"/>
      <c r="J526" s="242"/>
      <c r="K526" s="242">
        <f t="shared" si="413"/>
        <v>0</v>
      </c>
      <c r="L526" s="342"/>
      <c r="M526" s="342"/>
      <c r="N526" s="342"/>
      <c r="O526" s="342"/>
      <c r="P526" s="384"/>
      <c r="Q526" s="243">
        <f t="shared" si="423"/>
        <v>0</v>
      </c>
      <c r="R526" s="244">
        <f t="shared" si="414"/>
        <v>0</v>
      </c>
      <c r="S526" s="244" t="str">
        <f t="shared" si="415"/>
        <v/>
      </c>
      <c r="T526" s="242"/>
      <c r="U526" s="242" t="str">
        <f t="shared" si="416"/>
        <v/>
      </c>
      <c r="V526" s="242" t="str">
        <f t="shared" si="424"/>
        <v/>
      </c>
      <c r="W526" s="242"/>
      <c r="X526" s="242"/>
      <c r="Y526" s="242" t="str">
        <f t="shared" si="417"/>
        <v/>
      </c>
      <c r="Z526" s="242" t="str">
        <f t="shared" si="418"/>
        <v/>
      </c>
      <c r="AA526" s="242" t="str">
        <f t="shared" si="411"/>
        <v/>
      </c>
      <c r="AB526" s="242" t="str">
        <f t="shared" si="419"/>
        <v/>
      </c>
      <c r="AC526" s="242" t="str">
        <f t="shared" si="420"/>
        <v/>
      </c>
      <c r="AD526" s="242" t="str">
        <f t="shared" si="425"/>
        <v/>
      </c>
      <c r="AE526" s="242" t="str">
        <f t="shared" si="426"/>
        <v/>
      </c>
      <c r="AF526" s="242" t="str">
        <f t="shared" si="427"/>
        <v/>
      </c>
      <c r="AG526" s="242"/>
      <c r="AH526" s="243" t="str">
        <f t="shared" si="421"/>
        <v/>
      </c>
      <c r="AI526" s="243" t="str">
        <f t="shared" si="422"/>
        <v/>
      </c>
      <c r="BG526" s="246">
        <f t="shared" si="428"/>
        <v>0</v>
      </c>
      <c r="BH526" s="243">
        <f t="shared" si="429"/>
        <v>0</v>
      </c>
      <c r="BI526" s="243">
        <f t="shared" si="430"/>
        <v>0</v>
      </c>
      <c r="BJ526" s="243">
        <f t="shared" si="431"/>
        <v>0</v>
      </c>
      <c r="BK526" s="347">
        <f t="shared" si="432"/>
        <v>0</v>
      </c>
      <c r="BL526" s="247">
        <f t="shared" si="433"/>
        <v>0</v>
      </c>
      <c r="BM526" s="244">
        <f t="shared" si="434"/>
        <v>0</v>
      </c>
      <c r="BN526" s="244">
        <f t="shared" si="435"/>
        <v>0</v>
      </c>
      <c r="BO526" s="248">
        <f t="shared" si="436"/>
        <v>0</v>
      </c>
      <c r="BP526" s="249">
        <f t="shared" si="437"/>
        <v>0</v>
      </c>
      <c r="BQ526" s="244">
        <f t="shared" si="438"/>
        <v>0</v>
      </c>
      <c r="BR526" s="244">
        <f t="shared" si="439"/>
        <v>0</v>
      </c>
      <c r="BS526" s="250">
        <f t="shared" si="440"/>
        <v>0</v>
      </c>
      <c r="BT526" s="251" t="str">
        <f t="shared" si="441"/>
        <v/>
      </c>
      <c r="BU526" s="346">
        <f t="shared" si="442"/>
        <v>0</v>
      </c>
      <c r="BV526" s="346">
        <f t="shared" si="443"/>
        <v>0</v>
      </c>
      <c r="BW526" s="346">
        <f t="shared" si="444"/>
        <v>0</v>
      </c>
      <c r="BX526" s="348">
        <f t="shared" si="445"/>
        <v>0</v>
      </c>
      <c r="BY526" s="247">
        <f t="shared" si="446"/>
        <v>0</v>
      </c>
      <c r="BZ526" s="244">
        <f t="shared" si="447"/>
        <v>0</v>
      </c>
      <c r="CA526" s="244">
        <f t="shared" si="448"/>
        <v>0</v>
      </c>
      <c r="CB526" s="248">
        <f t="shared" si="449"/>
        <v>0</v>
      </c>
      <c r="CC526" s="247">
        <f t="shared" si="450"/>
        <v>0</v>
      </c>
      <c r="CD526" s="244">
        <f t="shared" si="451"/>
        <v>0</v>
      </c>
      <c r="CE526" s="244">
        <f t="shared" si="452"/>
        <v>0</v>
      </c>
      <c r="CF526" s="244">
        <f t="shared" si="453"/>
        <v>0</v>
      </c>
    </row>
    <row r="527" spans="1:84" ht="20.100000000000001" customHeight="1" x14ac:dyDescent="0.15">
      <c r="A527" s="238">
        <v>524</v>
      </c>
      <c r="B527" s="239">
        <v>524</v>
      </c>
      <c r="C527" s="240" t="str">
        <f t="shared" si="412"/>
        <v>S</v>
      </c>
      <c r="D527" s="241"/>
      <c r="E527" s="242" t="str">
        <f>IF(D527="","",COUNTIF($D$4:D527,D527))</f>
        <v/>
      </c>
      <c r="F527" s="306" t="str">
        <f>IF(D527="","",VLOOKUP(D527,'様式A-2'!$B$10:$E$438,4,0))</f>
        <v/>
      </c>
      <c r="G527" s="242"/>
      <c r="H527" s="242"/>
      <c r="I527" s="242"/>
      <c r="J527" s="242"/>
      <c r="K527" s="242">
        <f t="shared" si="413"/>
        <v>0</v>
      </c>
      <c r="L527" s="342"/>
      <c r="M527" s="342"/>
      <c r="N527" s="342"/>
      <c r="O527" s="342"/>
      <c r="P527" s="384"/>
      <c r="Q527" s="243">
        <f t="shared" si="423"/>
        <v>0</v>
      </c>
      <c r="R527" s="244">
        <f t="shared" si="414"/>
        <v>0</v>
      </c>
      <c r="S527" s="244" t="str">
        <f t="shared" si="415"/>
        <v/>
      </c>
      <c r="T527" s="242"/>
      <c r="U527" s="242" t="str">
        <f t="shared" si="416"/>
        <v/>
      </c>
      <c r="V527" s="242" t="str">
        <f t="shared" si="424"/>
        <v/>
      </c>
      <c r="W527" s="242"/>
      <c r="X527" s="242"/>
      <c r="Y527" s="242" t="str">
        <f t="shared" si="417"/>
        <v/>
      </c>
      <c r="Z527" s="242" t="str">
        <f t="shared" si="418"/>
        <v/>
      </c>
      <c r="AA527" s="242" t="str">
        <f t="shared" si="411"/>
        <v/>
      </c>
      <c r="AB527" s="242" t="str">
        <f t="shared" si="419"/>
        <v/>
      </c>
      <c r="AC527" s="242" t="str">
        <f t="shared" si="420"/>
        <v/>
      </c>
      <c r="AD527" s="242" t="str">
        <f t="shared" si="425"/>
        <v/>
      </c>
      <c r="AE527" s="242" t="str">
        <f t="shared" si="426"/>
        <v/>
      </c>
      <c r="AF527" s="242" t="str">
        <f t="shared" si="427"/>
        <v/>
      </c>
      <c r="AG527" s="242"/>
      <c r="AH527" s="243" t="str">
        <f t="shared" si="421"/>
        <v/>
      </c>
      <c r="AI527" s="243" t="str">
        <f t="shared" si="422"/>
        <v/>
      </c>
      <c r="BG527" s="246">
        <f t="shared" si="428"/>
        <v>0</v>
      </c>
      <c r="BH527" s="243">
        <f t="shared" si="429"/>
        <v>0</v>
      </c>
      <c r="BI527" s="243">
        <f t="shared" si="430"/>
        <v>0</v>
      </c>
      <c r="BJ527" s="243">
        <f t="shared" si="431"/>
        <v>0</v>
      </c>
      <c r="BK527" s="347">
        <f t="shared" si="432"/>
        <v>0</v>
      </c>
      <c r="BL527" s="247">
        <f t="shared" si="433"/>
        <v>0</v>
      </c>
      <c r="BM527" s="244">
        <f t="shared" si="434"/>
        <v>0</v>
      </c>
      <c r="BN527" s="244">
        <f t="shared" si="435"/>
        <v>0</v>
      </c>
      <c r="BO527" s="248">
        <f t="shared" si="436"/>
        <v>0</v>
      </c>
      <c r="BP527" s="249">
        <f t="shared" si="437"/>
        <v>0</v>
      </c>
      <c r="BQ527" s="244">
        <f t="shared" si="438"/>
        <v>0</v>
      </c>
      <c r="BR527" s="244">
        <f t="shared" si="439"/>
        <v>0</v>
      </c>
      <c r="BS527" s="250">
        <f t="shared" si="440"/>
        <v>0</v>
      </c>
      <c r="BT527" s="251" t="str">
        <f t="shared" si="441"/>
        <v/>
      </c>
      <c r="BU527" s="346">
        <f t="shared" si="442"/>
        <v>0</v>
      </c>
      <c r="BV527" s="346">
        <f t="shared" si="443"/>
        <v>0</v>
      </c>
      <c r="BW527" s="346">
        <f t="shared" si="444"/>
        <v>0</v>
      </c>
      <c r="BX527" s="348">
        <f t="shared" si="445"/>
        <v>0</v>
      </c>
      <c r="BY527" s="247">
        <f t="shared" si="446"/>
        <v>0</v>
      </c>
      <c r="BZ527" s="244">
        <f t="shared" si="447"/>
        <v>0</v>
      </c>
      <c r="CA527" s="244">
        <f t="shared" si="448"/>
        <v>0</v>
      </c>
      <c r="CB527" s="248">
        <f t="shared" si="449"/>
        <v>0</v>
      </c>
      <c r="CC527" s="247">
        <f t="shared" si="450"/>
        <v>0</v>
      </c>
      <c r="CD527" s="244">
        <f t="shared" si="451"/>
        <v>0</v>
      </c>
      <c r="CE527" s="244">
        <f t="shared" si="452"/>
        <v>0</v>
      </c>
      <c r="CF527" s="244">
        <f t="shared" si="453"/>
        <v>0</v>
      </c>
    </row>
    <row r="528" spans="1:84" ht="20.100000000000001" customHeight="1" x14ac:dyDescent="0.15">
      <c r="A528" s="238">
        <v>525</v>
      </c>
      <c r="B528" s="239">
        <v>525</v>
      </c>
      <c r="C528" s="240" t="str">
        <f t="shared" si="412"/>
        <v>S</v>
      </c>
      <c r="D528" s="241"/>
      <c r="E528" s="242" t="str">
        <f>IF(D528="","",COUNTIF($D$4:D528,D528))</f>
        <v/>
      </c>
      <c r="F528" s="306" t="str">
        <f>IF(D528="","",VLOOKUP(D528,'様式A-2'!$B$10:$E$438,4,0))</f>
        <v/>
      </c>
      <c r="G528" s="242"/>
      <c r="H528" s="242"/>
      <c r="I528" s="242"/>
      <c r="J528" s="242"/>
      <c r="K528" s="242">
        <f t="shared" si="413"/>
        <v>0</v>
      </c>
      <c r="L528" s="342"/>
      <c r="M528" s="342"/>
      <c r="N528" s="342"/>
      <c r="O528" s="342"/>
      <c r="P528" s="384"/>
      <c r="Q528" s="243">
        <f t="shared" si="423"/>
        <v>0</v>
      </c>
      <c r="R528" s="244">
        <f t="shared" si="414"/>
        <v>0</v>
      </c>
      <c r="S528" s="244" t="str">
        <f t="shared" si="415"/>
        <v/>
      </c>
      <c r="T528" s="242"/>
      <c r="U528" s="242" t="str">
        <f t="shared" si="416"/>
        <v/>
      </c>
      <c r="V528" s="242" t="str">
        <f t="shared" si="424"/>
        <v/>
      </c>
      <c r="W528" s="242"/>
      <c r="X528" s="242"/>
      <c r="Y528" s="242" t="str">
        <f t="shared" si="417"/>
        <v/>
      </c>
      <c r="Z528" s="242" t="str">
        <f t="shared" si="418"/>
        <v/>
      </c>
      <c r="AA528" s="242" t="str">
        <f t="shared" si="411"/>
        <v/>
      </c>
      <c r="AB528" s="242" t="str">
        <f t="shared" si="419"/>
        <v/>
      </c>
      <c r="AC528" s="242" t="str">
        <f t="shared" si="420"/>
        <v/>
      </c>
      <c r="AD528" s="242" t="str">
        <f t="shared" si="425"/>
        <v/>
      </c>
      <c r="AE528" s="242" t="str">
        <f t="shared" si="426"/>
        <v/>
      </c>
      <c r="AF528" s="242" t="str">
        <f t="shared" si="427"/>
        <v/>
      </c>
      <c r="AG528" s="242"/>
      <c r="AH528" s="243" t="str">
        <f t="shared" si="421"/>
        <v/>
      </c>
      <c r="AI528" s="243" t="str">
        <f t="shared" si="422"/>
        <v/>
      </c>
      <c r="BG528" s="246">
        <f t="shared" si="428"/>
        <v>0</v>
      </c>
      <c r="BH528" s="243">
        <f t="shared" si="429"/>
        <v>0</v>
      </c>
      <c r="BI528" s="243">
        <f t="shared" si="430"/>
        <v>0</v>
      </c>
      <c r="BJ528" s="243">
        <f t="shared" si="431"/>
        <v>0</v>
      </c>
      <c r="BK528" s="347">
        <f t="shared" si="432"/>
        <v>0</v>
      </c>
      <c r="BL528" s="247">
        <f t="shared" si="433"/>
        <v>0</v>
      </c>
      <c r="BM528" s="244">
        <f t="shared" si="434"/>
        <v>0</v>
      </c>
      <c r="BN528" s="244">
        <f t="shared" si="435"/>
        <v>0</v>
      </c>
      <c r="BO528" s="248">
        <f t="shared" si="436"/>
        <v>0</v>
      </c>
      <c r="BP528" s="249">
        <f t="shared" si="437"/>
        <v>0</v>
      </c>
      <c r="BQ528" s="244">
        <f t="shared" si="438"/>
        <v>0</v>
      </c>
      <c r="BR528" s="244">
        <f t="shared" si="439"/>
        <v>0</v>
      </c>
      <c r="BS528" s="250">
        <f t="shared" si="440"/>
        <v>0</v>
      </c>
      <c r="BT528" s="251" t="str">
        <f t="shared" si="441"/>
        <v/>
      </c>
      <c r="BU528" s="346">
        <f t="shared" si="442"/>
        <v>0</v>
      </c>
      <c r="BV528" s="346">
        <f t="shared" si="443"/>
        <v>0</v>
      </c>
      <c r="BW528" s="346">
        <f t="shared" si="444"/>
        <v>0</v>
      </c>
      <c r="BX528" s="348">
        <f t="shared" si="445"/>
        <v>0</v>
      </c>
      <c r="BY528" s="247">
        <f t="shared" si="446"/>
        <v>0</v>
      </c>
      <c r="BZ528" s="244">
        <f t="shared" si="447"/>
        <v>0</v>
      </c>
      <c r="CA528" s="244">
        <f t="shared" si="448"/>
        <v>0</v>
      </c>
      <c r="CB528" s="248">
        <f t="shared" si="449"/>
        <v>0</v>
      </c>
      <c r="CC528" s="247">
        <f t="shared" si="450"/>
        <v>0</v>
      </c>
      <c r="CD528" s="244">
        <f t="shared" si="451"/>
        <v>0</v>
      </c>
      <c r="CE528" s="244">
        <f t="shared" si="452"/>
        <v>0</v>
      </c>
      <c r="CF528" s="244">
        <f t="shared" si="453"/>
        <v>0</v>
      </c>
    </row>
    <row r="529" spans="1:84" ht="20.100000000000001" customHeight="1" x14ac:dyDescent="0.15">
      <c r="A529" s="238">
        <v>526</v>
      </c>
      <c r="B529" s="239">
        <v>526</v>
      </c>
      <c r="C529" s="240" t="str">
        <f t="shared" si="412"/>
        <v>S</v>
      </c>
      <c r="D529" s="241"/>
      <c r="E529" s="242" t="str">
        <f>IF(D529="","",COUNTIF($D$4:D529,D529))</f>
        <v/>
      </c>
      <c r="F529" s="306" t="str">
        <f>IF(D529="","",VLOOKUP(D529,'様式A-2'!$B$10:$E$438,4,0))</f>
        <v/>
      </c>
      <c r="G529" s="242"/>
      <c r="H529" s="242"/>
      <c r="I529" s="242"/>
      <c r="J529" s="242"/>
      <c r="K529" s="242">
        <f t="shared" si="413"/>
        <v>0</v>
      </c>
      <c r="L529" s="342"/>
      <c r="M529" s="342"/>
      <c r="N529" s="342"/>
      <c r="O529" s="342"/>
      <c r="P529" s="384"/>
      <c r="Q529" s="243">
        <f t="shared" si="423"/>
        <v>0</v>
      </c>
      <c r="R529" s="244">
        <f t="shared" si="414"/>
        <v>0</v>
      </c>
      <c r="S529" s="244" t="str">
        <f t="shared" si="415"/>
        <v/>
      </c>
      <c r="T529" s="242"/>
      <c r="U529" s="242" t="str">
        <f t="shared" si="416"/>
        <v/>
      </c>
      <c r="V529" s="242" t="str">
        <f t="shared" si="424"/>
        <v/>
      </c>
      <c r="W529" s="242"/>
      <c r="X529" s="242"/>
      <c r="Y529" s="242" t="str">
        <f t="shared" si="417"/>
        <v/>
      </c>
      <c r="Z529" s="242" t="str">
        <f t="shared" si="418"/>
        <v/>
      </c>
      <c r="AA529" s="242" t="str">
        <f t="shared" si="411"/>
        <v/>
      </c>
      <c r="AB529" s="242" t="str">
        <f t="shared" si="419"/>
        <v/>
      </c>
      <c r="AC529" s="242" t="str">
        <f t="shared" si="420"/>
        <v/>
      </c>
      <c r="AD529" s="242" t="str">
        <f t="shared" si="425"/>
        <v/>
      </c>
      <c r="AE529" s="242" t="str">
        <f t="shared" si="426"/>
        <v/>
      </c>
      <c r="AF529" s="242" t="str">
        <f t="shared" si="427"/>
        <v/>
      </c>
      <c r="AG529" s="242"/>
      <c r="AH529" s="243" t="str">
        <f t="shared" si="421"/>
        <v/>
      </c>
      <c r="AI529" s="243" t="str">
        <f t="shared" si="422"/>
        <v/>
      </c>
      <c r="BG529" s="246">
        <f t="shared" si="428"/>
        <v>0</v>
      </c>
      <c r="BH529" s="243">
        <f t="shared" si="429"/>
        <v>0</v>
      </c>
      <c r="BI529" s="243">
        <f t="shared" si="430"/>
        <v>0</v>
      </c>
      <c r="BJ529" s="243">
        <f t="shared" si="431"/>
        <v>0</v>
      </c>
      <c r="BK529" s="347">
        <f t="shared" si="432"/>
        <v>0</v>
      </c>
      <c r="BL529" s="247">
        <f t="shared" si="433"/>
        <v>0</v>
      </c>
      <c r="BM529" s="244">
        <f t="shared" si="434"/>
        <v>0</v>
      </c>
      <c r="BN529" s="244">
        <f t="shared" si="435"/>
        <v>0</v>
      </c>
      <c r="BO529" s="248">
        <f t="shared" si="436"/>
        <v>0</v>
      </c>
      <c r="BP529" s="249">
        <f t="shared" si="437"/>
        <v>0</v>
      </c>
      <c r="BQ529" s="244">
        <f t="shared" si="438"/>
        <v>0</v>
      </c>
      <c r="BR529" s="244">
        <f t="shared" si="439"/>
        <v>0</v>
      </c>
      <c r="BS529" s="250">
        <f t="shared" si="440"/>
        <v>0</v>
      </c>
      <c r="BT529" s="251" t="str">
        <f t="shared" si="441"/>
        <v/>
      </c>
      <c r="BU529" s="346">
        <f t="shared" si="442"/>
        <v>0</v>
      </c>
      <c r="BV529" s="346">
        <f t="shared" si="443"/>
        <v>0</v>
      </c>
      <c r="BW529" s="346">
        <f t="shared" si="444"/>
        <v>0</v>
      </c>
      <c r="BX529" s="348">
        <f t="shared" si="445"/>
        <v>0</v>
      </c>
      <c r="BY529" s="247">
        <f t="shared" si="446"/>
        <v>0</v>
      </c>
      <c r="BZ529" s="244">
        <f t="shared" si="447"/>
        <v>0</v>
      </c>
      <c r="CA529" s="244">
        <f t="shared" si="448"/>
        <v>0</v>
      </c>
      <c r="CB529" s="248">
        <f t="shared" si="449"/>
        <v>0</v>
      </c>
      <c r="CC529" s="247">
        <f t="shared" si="450"/>
        <v>0</v>
      </c>
      <c r="CD529" s="244">
        <f t="shared" si="451"/>
        <v>0</v>
      </c>
      <c r="CE529" s="244">
        <f t="shared" si="452"/>
        <v>0</v>
      </c>
      <c r="CF529" s="244">
        <f t="shared" si="453"/>
        <v>0</v>
      </c>
    </row>
    <row r="530" spans="1:84" ht="20.100000000000001" customHeight="1" x14ac:dyDescent="0.15">
      <c r="A530" s="238">
        <v>527</v>
      </c>
      <c r="B530" s="239">
        <v>527</v>
      </c>
      <c r="C530" s="240" t="str">
        <f t="shared" si="412"/>
        <v>S</v>
      </c>
      <c r="D530" s="241"/>
      <c r="E530" s="242" t="str">
        <f>IF(D530="","",COUNTIF($D$4:D530,D530))</f>
        <v/>
      </c>
      <c r="F530" s="306" t="str">
        <f>IF(D530="","",VLOOKUP(D530,'様式A-2'!$B$10:$E$438,4,0))</f>
        <v/>
      </c>
      <c r="G530" s="242"/>
      <c r="H530" s="242"/>
      <c r="I530" s="242"/>
      <c r="J530" s="242"/>
      <c r="K530" s="242">
        <f t="shared" si="413"/>
        <v>0</v>
      </c>
      <c r="L530" s="342"/>
      <c r="M530" s="342"/>
      <c r="N530" s="342"/>
      <c r="O530" s="342"/>
      <c r="P530" s="384"/>
      <c r="Q530" s="243">
        <f t="shared" si="423"/>
        <v>0</v>
      </c>
      <c r="R530" s="244">
        <f t="shared" si="414"/>
        <v>0</v>
      </c>
      <c r="S530" s="244" t="str">
        <f t="shared" si="415"/>
        <v/>
      </c>
      <c r="T530" s="242"/>
      <c r="U530" s="242" t="str">
        <f t="shared" si="416"/>
        <v/>
      </c>
      <c r="V530" s="242" t="str">
        <f t="shared" si="424"/>
        <v/>
      </c>
      <c r="W530" s="242"/>
      <c r="X530" s="242"/>
      <c r="Y530" s="242" t="str">
        <f t="shared" si="417"/>
        <v/>
      </c>
      <c r="Z530" s="242" t="str">
        <f t="shared" si="418"/>
        <v/>
      </c>
      <c r="AA530" s="242" t="str">
        <f t="shared" si="411"/>
        <v/>
      </c>
      <c r="AB530" s="242" t="str">
        <f t="shared" si="419"/>
        <v/>
      </c>
      <c r="AC530" s="242" t="str">
        <f t="shared" si="420"/>
        <v/>
      </c>
      <c r="AD530" s="242" t="str">
        <f t="shared" si="425"/>
        <v/>
      </c>
      <c r="AE530" s="242" t="str">
        <f t="shared" si="426"/>
        <v/>
      </c>
      <c r="AF530" s="242" t="str">
        <f t="shared" si="427"/>
        <v/>
      </c>
      <c r="AG530" s="242"/>
      <c r="AH530" s="243" t="str">
        <f t="shared" si="421"/>
        <v/>
      </c>
      <c r="AI530" s="243" t="str">
        <f t="shared" si="422"/>
        <v/>
      </c>
      <c r="BG530" s="246">
        <f t="shared" si="428"/>
        <v>0</v>
      </c>
      <c r="BH530" s="243">
        <f t="shared" si="429"/>
        <v>0</v>
      </c>
      <c r="BI530" s="243">
        <f t="shared" si="430"/>
        <v>0</v>
      </c>
      <c r="BJ530" s="243">
        <f t="shared" si="431"/>
        <v>0</v>
      </c>
      <c r="BK530" s="347">
        <f t="shared" si="432"/>
        <v>0</v>
      </c>
      <c r="BL530" s="247">
        <f t="shared" si="433"/>
        <v>0</v>
      </c>
      <c r="BM530" s="244">
        <f t="shared" si="434"/>
        <v>0</v>
      </c>
      <c r="BN530" s="244">
        <f t="shared" si="435"/>
        <v>0</v>
      </c>
      <c r="BO530" s="248">
        <f t="shared" si="436"/>
        <v>0</v>
      </c>
      <c r="BP530" s="249">
        <f t="shared" si="437"/>
        <v>0</v>
      </c>
      <c r="BQ530" s="244">
        <f t="shared" si="438"/>
        <v>0</v>
      </c>
      <c r="BR530" s="244">
        <f t="shared" si="439"/>
        <v>0</v>
      </c>
      <c r="BS530" s="250">
        <f t="shared" si="440"/>
        <v>0</v>
      </c>
      <c r="BT530" s="251" t="str">
        <f t="shared" si="441"/>
        <v/>
      </c>
      <c r="BU530" s="346">
        <f t="shared" si="442"/>
        <v>0</v>
      </c>
      <c r="BV530" s="346">
        <f t="shared" si="443"/>
        <v>0</v>
      </c>
      <c r="BW530" s="346">
        <f t="shared" si="444"/>
        <v>0</v>
      </c>
      <c r="BX530" s="348">
        <f t="shared" si="445"/>
        <v>0</v>
      </c>
      <c r="BY530" s="247">
        <f t="shared" si="446"/>
        <v>0</v>
      </c>
      <c r="BZ530" s="244">
        <f t="shared" si="447"/>
        <v>0</v>
      </c>
      <c r="CA530" s="244">
        <f t="shared" si="448"/>
        <v>0</v>
      </c>
      <c r="CB530" s="248">
        <f t="shared" si="449"/>
        <v>0</v>
      </c>
      <c r="CC530" s="247">
        <f t="shared" si="450"/>
        <v>0</v>
      </c>
      <c r="CD530" s="244">
        <f t="shared" si="451"/>
        <v>0</v>
      </c>
      <c r="CE530" s="244">
        <f t="shared" si="452"/>
        <v>0</v>
      </c>
      <c r="CF530" s="244">
        <f t="shared" si="453"/>
        <v>0</v>
      </c>
    </row>
    <row r="531" spans="1:84" ht="20.100000000000001" customHeight="1" x14ac:dyDescent="0.15">
      <c r="A531" s="238">
        <v>528</v>
      </c>
      <c r="B531" s="239">
        <v>528</v>
      </c>
      <c r="C531" s="240" t="str">
        <f t="shared" si="412"/>
        <v>S</v>
      </c>
      <c r="D531" s="241"/>
      <c r="E531" s="242" t="str">
        <f>IF(D531="","",COUNTIF($D$4:D531,D531))</f>
        <v/>
      </c>
      <c r="F531" s="306" t="str">
        <f>IF(D531="","",VLOOKUP(D531,'様式A-2'!$B$10:$E$438,4,0))</f>
        <v/>
      </c>
      <c r="G531" s="242"/>
      <c r="H531" s="242"/>
      <c r="I531" s="242"/>
      <c r="J531" s="242"/>
      <c r="K531" s="242">
        <f t="shared" si="413"/>
        <v>0</v>
      </c>
      <c r="L531" s="342"/>
      <c r="M531" s="342"/>
      <c r="N531" s="342"/>
      <c r="O531" s="342"/>
      <c r="P531" s="384"/>
      <c r="Q531" s="243">
        <f t="shared" si="423"/>
        <v>0</v>
      </c>
      <c r="R531" s="244">
        <f t="shared" si="414"/>
        <v>0</v>
      </c>
      <c r="S531" s="244" t="str">
        <f t="shared" si="415"/>
        <v/>
      </c>
      <c r="T531" s="242"/>
      <c r="U531" s="242" t="str">
        <f t="shared" si="416"/>
        <v/>
      </c>
      <c r="V531" s="242" t="str">
        <f t="shared" si="424"/>
        <v/>
      </c>
      <c r="W531" s="242"/>
      <c r="X531" s="242"/>
      <c r="Y531" s="242" t="str">
        <f t="shared" si="417"/>
        <v/>
      </c>
      <c r="Z531" s="242" t="str">
        <f t="shared" si="418"/>
        <v/>
      </c>
      <c r="AA531" s="242" t="str">
        <f t="shared" si="411"/>
        <v/>
      </c>
      <c r="AB531" s="242" t="str">
        <f t="shared" si="419"/>
        <v/>
      </c>
      <c r="AC531" s="242" t="str">
        <f t="shared" si="420"/>
        <v/>
      </c>
      <c r="AD531" s="242" t="str">
        <f t="shared" si="425"/>
        <v/>
      </c>
      <c r="AE531" s="242" t="str">
        <f t="shared" si="426"/>
        <v/>
      </c>
      <c r="AF531" s="242" t="str">
        <f t="shared" si="427"/>
        <v/>
      </c>
      <c r="AG531" s="242"/>
      <c r="AH531" s="243" t="str">
        <f t="shared" si="421"/>
        <v/>
      </c>
      <c r="AI531" s="243" t="str">
        <f t="shared" si="422"/>
        <v/>
      </c>
      <c r="BG531" s="246">
        <f t="shared" si="428"/>
        <v>0</v>
      </c>
      <c r="BH531" s="243">
        <f t="shared" si="429"/>
        <v>0</v>
      </c>
      <c r="BI531" s="243">
        <f t="shared" si="430"/>
        <v>0</v>
      </c>
      <c r="BJ531" s="243">
        <f t="shared" si="431"/>
        <v>0</v>
      </c>
      <c r="BK531" s="347">
        <f t="shared" si="432"/>
        <v>0</v>
      </c>
      <c r="BL531" s="247">
        <f t="shared" si="433"/>
        <v>0</v>
      </c>
      <c r="BM531" s="244">
        <f t="shared" si="434"/>
        <v>0</v>
      </c>
      <c r="BN531" s="244">
        <f t="shared" si="435"/>
        <v>0</v>
      </c>
      <c r="BO531" s="248">
        <f t="shared" si="436"/>
        <v>0</v>
      </c>
      <c r="BP531" s="249">
        <f t="shared" si="437"/>
        <v>0</v>
      </c>
      <c r="BQ531" s="244">
        <f t="shared" si="438"/>
        <v>0</v>
      </c>
      <c r="BR531" s="244">
        <f t="shared" si="439"/>
        <v>0</v>
      </c>
      <c r="BS531" s="250">
        <f t="shared" si="440"/>
        <v>0</v>
      </c>
      <c r="BT531" s="251" t="str">
        <f t="shared" si="441"/>
        <v/>
      </c>
      <c r="BU531" s="346">
        <f t="shared" si="442"/>
        <v>0</v>
      </c>
      <c r="BV531" s="346">
        <f t="shared" si="443"/>
        <v>0</v>
      </c>
      <c r="BW531" s="346">
        <f t="shared" si="444"/>
        <v>0</v>
      </c>
      <c r="BX531" s="348">
        <f t="shared" si="445"/>
        <v>0</v>
      </c>
      <c r="BY531" s="247">
        <f t="shared" si="446"/>
        <v>0</v>
      </c>
      <c r="BZ531" s="244">
        <f t="shared" si="447"/>
        <v>0</v>
      </c>
      <c r="CA531" s="244">
        <f t="shared" si="448"/>
        <v>0</v>
      </c>
      <c r="CB531" s="248">
        <f t="shared" si="449"/>
        <v>0</v>
      </c>
      <c r="CC531" s="247">
        <f t="shared" si="450"/>
        <v>0</v>
      </c>
      <c r="CD531" s="244">
        <f t="shared" si="451"/>
        <v>0</v>
      </c>
      <c r="CE531" s="244">
        <f t="shared" si="452"/>
        <v>0</v>
      </c>
      <c r="CF531" s="244">
        <f t="shared" si="453"/>
        <v>0</v>
      </c>
    </row>
    <row r="532" spans="1:84" ht="20.100000000000001" customHeight="1" x14ac:dyDescent="0.15">
      <c r="A532" s="238">
        <v>529</v>
      </c>
      <c r="B532" s="239">
        <v>529</v>
      </c>
      <c r="C532" s="240" t="str">
        <f t="shared" si="412"/>
        <v>S</v>
      </c>
      <c r="D532" s="241"/>
      <c r="E532" s="242" t="str">
        <f>IF(D532="","",COUNTIF($D$4:D532,D532))</f>
        <v/>
      </c>
      <c r="F532" s="306" t="str">
        <f>IF(D532="","",VLOOKUP(D532,'様式A-2'!$B$10:$E$438,4,0))</f>
        <v/>
      </c>
      <c r="G532" s="242"/>
      <c r="H532" s="242"/>
      <c r="I532" s="242"/>
      <c r="J532" s="242"/>
      <c r="K532" s="242">
        <f t="shared" si="413"/>
        <v>0</v>
      </c>
      <c r="L532" s="342"/>
      <c r="M532" s="342"/>
      <c r="N532" s="342"/>
      <c r="O532" s="342"/>
      <c r="P532" s="384"/>
      <c r="Q532" s="243">
        <f t="shared" si="423"/>
        <v>0</v>
      </c>
      <c r="R532" s="244">
        <f t="shared" si="414"/>
        <v>0</v>
      </c>
      <c r="S532" s="244" t="str">
        <f t="shared" si="415"/>
        <v/>
      </c>
      <c r="T532" s="242"/>
      <c r="U532" s="242" t="str">
        <f t="shared" si="416"/>
        <v/>
      </c>
      <c r="V532" s="242" t="str">
        <f t="shared" si="424"/>
        <v/>
      </c>
      <c r="W532" s="242"/>
      <c r="X532" s="242"/>
      <c r="Y532" s="242" t="str">
        <f t="shared" si="417"/>
        <v/>
      </c>
      <c r="Z532" s="242" t="str">
        <f t="shared" si="418"/>
        <v/>
      </c>
      <c r="AA532" s="242" t="str">
        <f t="shared" si="411"/>
        <v/>
      </c>
      <c r="AB532" s="242" t="str">
        <f t="shared" si="419"/>
        <v/>
      </c>
      <c r="AC532" s="242" t="str">
        <f t="shared" si="420"/>
        <v/>
      </c>
      <c r="AD532" s="242" t="str">
        <f t="shared" si="425"/>
        <v/>
      </c>
      <c r="AE532" s="242" t="str">
        <f t="shared" si="426"/>
        <v/>
      </c>
      <c r="AF532" s="242" t="str">
        <f t="shared" si="427"/>
        <v/>
      </c>
      <c r="AG532" s="242"/>
      <c r="AH532" s="243" t="str">
        <f t="shared" si="421"/>
        <v/>
      </c>
      <c r="AI532" s="243" t="str">
        <f t="shared" si="422"/>
        <v/>
      </c>
      <c r="BG532" s="246">
        <f t="shared" si="428"/>
        <v>0</v>
      </c>
      <c r="BH532" s="243">
        <f t="shared" si="429"/>
        <v>0</v>
      </c>
      <c r="BI532" s="243">
        <f t="shared" si="430"/>
        <v>0</v>
      </c>
      <c r="BJ532" s="243">
        <f t="shared" si="431"/>
        <v>0</v>
      </c>
      <c r="BK532" s="347">
        <f t="shared" si="432"/>
        <v>0</v>
      </c>
      <c r="BL532" s="247">
        <f t="shared" si="433"/>
        <v>0</v>
      </c>
      <c r="BM532" s="244">
        <f t="shared" si="434"/>
        <v>0</v>
      </c>
      <c r="BN532" s="244">
        <f t="shared" si="435"/>
        <v>0</v>
      </c>
      <c r="BO532" s="248">
        <f t="shared" si="436"/>
        <v>0</v>
      </c>
      <c r="BP532" s="249">
        <f t="shared" si="437"/>
        <v>0</v>
      </c>
      <c r="BQ532" s="244">
        <f t="shared" si="438"/>
        <v>0</v>
      </c>
      <c r="BR532" s="244">
        <f t="shared" si="439"/>
        <v>0</v>
      </c>
      <c r="BS532" s="250">
        <f t="shared" si="440"/>
        <v>0</v>
      </c>
      <c r="BT532" s="251" t="str">
        <f t="shared" si="441"/>
        <v/>
      </c>
      <c r="BU532" s="346">
        <f t="shared" si="442"/>
        <v>0</v>
      </c>
      <c r="BV532" s="346">
        <f t="shared" si="443"/>
        <v>0</v>
      </c>
      <c r="BW532" s="346">
        <f t="shared" si="444"/>
        <v>0</v>
      </c>
      <c r="BX532" s="348">
        <f t="shared" si="445"/>
        <v>0</v>
      </c>
      <c r="BY532" s="247">
        <f t="shared" si="446"/>
        <v>0</v>
      </c>
      <c r="BZ532" s="244">
        <f t="shared" si="447"/>
        <v>0</v>
      </c>
      <c r="CA532" s="244">
        <f t="shared" si="448"/>
        <v>0</v>
      </c>
      <c r="CB532" s="248">
        <f t="shared" si="449"/>
        <v>0</v>
      </c>
      <c r="CC532" s="247">
        <f t="shared" si="450"/>
        <v>0</v>
      </c>
      <c r="CD532" s="244">
        <f t="shared" si="451"/>
        <v>0</v>
      </c>
      <c r="CE532" s="244">
        <f t="shared" si="452"/>
        <v>0</v>
      </c>
      <c r="CF532" s="244">
        <f t="shared" si="453"/>
        <v>0</v>
      </c>
    </row>
    <row r="533" spans="1:84" ht="20.100000000000001" customHeight="1" x14ac:dyDescent="0.15">
      <c r="A533" s="238">
        <v>530</v>
      </c>
      <c r="B533" s="239">
        <v>530</v>
      </c>
      <c r="C533" s="240" t="str">
        <f t="shared" si="412"/>
        <v>S</v>
      </c>
      <c r="D533" s="241"/>
      <c r="E533" s="242" t="str">
        <f>IF(D533="","",COUNTIF($D$4:D533,D533))</f>
        <v/>
      </c>
      <c r="F533" s="306" t="str">
        <f>IF(D533="","",VLOOKUP(D533,'様式A-2'!$B$10:$E$438,4,0))</f>
        <v/>
      </c>
      <c r="G533" s="242"/>
      <c r="H533" s="242"/>
      <c r="I533" s="242"/>
      <c r="J533" s="242"/>
      <c r="K533" s="242">
        <f t="shared" si="413"/>
        <v>0</v>
      </c>
      <c r="L533" s="342"/>
      <c r="M533" s="342"/>
      <c r="N533" s="342"/>
      <c r="O533" s="342"/>
      <c r="P533" s="384"/>
      <c r="Q533" s="243">
        <f t="shared" si="423"/>
        <v>0</v>
      </c>
      <c r="R533" s="244">
        <f t="shared" si="414"/>
        <v>0</v>
      </c>
      <c r="S533" s="244" t="str">
        <f t="shared" si="415"/>
        <v/>
      </c>
      <c r="T533" s="242"/>
      <c r="U533" s="242" t="str">
        <f t="shared" si="416"/>
        <v/>
      </c>
      <c r="V533" s="242" t="str">
        <f t="shared" si="424"/>
        <v/>
      </c>
      <c r="W533" s="242"/>
      <c r="X533" s="242"/>
      <c r="Y533" s="242" t="str">
        <f t="shared" si="417"/>
        <v/>
      </c>
      <c r="Z533" s="242" t="str">
        <f t="shared" si="418"/>
        <v/>
      </c>
      <c r="AA533" s="242" t="str">
        <f t="shared" si="411"/>
        <v/>
      </c>
      <c r="AB533" s="242" t="str">
        <f t="shared" si="419"/>
        <v/>
      </c>
      <c r="AC533" s="242" t="str">
        <f t="shared" si="420"/>
        <v/>
      </c>
      <c r="AD533" s="242" t="str">
        <f t="shared" si="425"/>
        <v/>
      </c>
      <c r="AE533" s="242" t="str">
        <f t="shared" si="426"/>
        <v/>
      </c>
      <c r="AF533" s="242" t="str">
        <f t="shared" si="427"/>
        <v/>
      </c>
      <c r="AG533" s="242"/>
      <c r="AH533" s="243" t="str">
        <f t="shared" si="421"/>
        <v/>
      </c>
      <c r="AI533" s="243" t="str">
        <f t="shared" si="422"/>
        <v/>
      </c>
      <c r="BG533" s="246">
        <f t="shared" si="428"/>
        <v>0</v>
      </c>
      <c r="BH533" s="243">
        <f t="shared" si="429"/>
        <v>0</v>
      </c>
      <c r="BI533" s="243">
        <f t="shared" si="430"/>
        <v>0</v>
      </c>
      <c r="BJ533" s="243">
        <f t="shared" si="431"/>
        <v>0</v>
      </c>
      <c r="BK533" s="347">
        <f t="shared" si="432"/>
        <v>0</v>
      </c>
      <c r="BL533" s="247">
        <f t="shared" si="433"/>
        <v>0</v>
      </c>
      <c r="BM533" s="244">
        <f t="shared" si="434"/>
        <v>0</v>
      </c>
      <c r="BN533" s="244">
        <f t="shared" si="435"/>
        <v>0</v>
      </c>
      <c r="BO533" s="248">
        <f t="shared" si="436"/>
        <v>0</v>
      </c>
      <c r="BP533" s="249">
        <f t="shared" si="437"/>
        <v>0</v>
      </c>
      <c r="BQ533" s="244">
        <f t="shared" si="438"/>
        <v>0</v>
      </c>
      <c r="BR533" s="244">
        <f t="shared" si="439"/>
        <v>0</v>
      </c>
      <c r="BS533" s="250">
        <f t="shared" si="440"/>
        <v>0</v>
      </c>
      <c r="BT533" s="251" t="str">
        <f t="shared" si="441"/>
        <v/>
      </c>
      <c r="BU533" s="346">
        <f t="shared" si="442"/>
        <v>0</v>
      </c>
      <c r="BV533" s="346">
        <f t="shared" si="443"/>
        <v>0</v>
      </c>
      <c r="BW533" s="346">
        <f t="shared" si="444"/>
        <v>0</v>
      </c>
      <c r="BX533" s="348">
        <f t="shared" si="445"/>
        <v>0</v>
      </c>
      <c r="BY533" s="247">
        <f t="shared" si="446"/>
        <v>0</v>
      </c>
      <c r="BZ533" s="244">
        <f t="shared" si="447"/>
        <v>0</v>
      </c>
      <c r="CA533" s="244">
        <f t="shared" si="448"/>
        <v>0</v>
      </c>
      <c r="CB533" s="248">
        <f t="shared" si="449"/>
        <v>0</v>
      </c>
      <c r="CC533" s="247">
        <f t="shared" si="450"/>
        <v>0</v>
      </c>
      <c r="CD533" s="244">
        <f t="shared" si="451"/>
        <v>0</v>
      </c>
      <c r="CE533" s="244">
        <f t="shared" si="452"/>
        <v>0</v>
      </c>
      <c r="CF533" s="244">
        <f t="shared" si="453"/>
        <v>0</v>
      </c>
    </row>
    <row r="534" spans="1:84" ht="20.100000000000001" customHeight="1" x14ac:dyDescent="0.15">
      <c r="A534" s="238">
        <v>531</v>
      </c>
      <c r="B534" s="239">
        <v>531</v>
      </c>
      <c r="C534" s="240" t="str">
        <f t="shared" si="412"/>
        <v>S</v>
      </c>
      <c r="D534" s="241"/>
      <c r="E534" s="242" t="str">
        <f>IF(D534="","",COUNTIF($D$4:D534,D534))</f>
        <v/>
      </c>
      <c r="F534" s="306" t="str">
        <f>IF(D534="","",VLOOKUP(D534,'様式A-2'!$B$10:$E$438,4,0))</f>
        <v/>
      </c>
      <c r="G534" s="242"/>
      <c r="H534" s="242"/>
      <c r="I534" s="242"/>
      <c r="J534" s="242"/>
      <c r="K534" s="242">
        <f t="shared" si="413"/>
        <v>0</v>
      </c>
      <c r="L534" s="342"/>
      <c r="M534" s="342"/>
      <c r="N534" s="342"/>
      <c r="O534" s="342"/>
      <c r="P534" s="384"/>
      <c r="Q534" s="243">
        <f t="shared" si="423"/>
        <v>0</v>
      </c>
      <c r="R534" s="244">
        <f t="shared" si="414"/>
        <v>0</v>
      </c>
      <c r="S534" s="244" t="str">
        <f t="shared" si="415"/>
        <v/>
      </c>
      <c r="T534" s="242"/>
      <c r="U534" s="242" t="str">
        <f t="shared" si="416"/>
        <v/>
      </c>
      <c r="V534" s="242" t="str">
        <f t="shared" si="424"/>
        <v/>
      </c>
      <c r="W534" s="242"/>
      <c r="X534" s="242"/>
      <c r="Y534" s="242" t="str">
        <f t="shared" si="417"/>
        <v/>
      </c>
      <c r="Z534" s="242" t="str">
        <f t="shared" si="418"/>
        <v/>
      </c>
      <c r="AA534" s="242" t="str">
        <f t="shared" si="411"/>
        <v/>
      </c>
      <c r="AB534" s="242" t="str">
        <f t="shared" si="419"/>
        <v/>
      </c>
      <c r="AC534" s="242" t="str">
        <f t="shared" si="420"/>
        <v/>
      </c>
      <c r="AD534" s="242" t="str">
        <f t="shared" si="425"/>
        <v/>
      </c>
      <c r="AE534" s="242" t="str">
        <f t="shared" si="426"/>
        <v/>
      </c>
      <c r="AF534" s="242" t="str">
        <f t="shared" si="427"/>
        <v/>
      </c>
      <c r="AG534" s="242"/>
      <c r="AH534" s="243" t="str">
        <f t="shared" si="421"/>
        <v/>
      </c>
      <c r="AI534" s="243" t="str">
        <f t="shared" si="422"/>
        <v/>
      </c>
      <c r="BG534" s="246">
        <f t="shared" si="428"/>
        <v>0</v>
      </c>
      <c r="BH534" s="243">
        <f t="shared" si="429"/>
        <v>0</v>
      </c>
      <c r="BI534" s="243">
        <f t="shared" si="430"/>
        <v>0</v>
      </c>
      <c r="BJ534" s="243">
        <f t="shared" si="431"/>
        <v>0</v>
      </c>
      <c r="BK534" s="347">
        <f t="shared" si="432"/>
        <v>0</v>
      </c>
      <c r="BL534" s="247">
        <f t="shared" si="433"/>
        <v>0</v>
      </c>
      <c r="BM534" s="244">
        <f t="shared" si="434"/>
        <v>0</v>
      </c>
      <c r="BN534" s="244">
        <f t="shared" si="435"/>
        <v>0</v>
      </c>
      <c r="BO534" s="248">
        <f t="shared" si="436"/>
        <v>0</v>
      </c>
      <c r="BP534" s="249">
        <f t="shared" si="437"/>
        <v>0</v>
      </c>
      <c r="BQ534" s="244">
        <f t="shared" si="438"/>
        <v>0</v>
      </c>
      <c r="BR534" s="244">
        <f t="shared" si="439"/>
        <v>0</v>
      </c>
      <c r="BS534" s="250">
        <f t="shared" si="440"/>
        <v>0</v>
      </c>
      <c r="BT534" s="251" t="str">
        <f t="shared" si="441"/>
        <v/>
      </c>
      <c r="BU534" s="346">
        <f t="shared" si="442"/>
        <v>0</v>
      </c>
      <c r="BV534" s="346">
        <f t="shared" si="443"/>
        <v>0</v>
      </c>
      <c r="BW534" s="346">
        <f t="shared" si="444"/>
        <v>0</v>
      </c>
      <c r="BX534" s="348">
        <f t="shared" si="445"/>
        <v>0</v>
      </c>
      <c r="BY534" s="247">
        <f t="shared" si="446"/>
        <v>0</v>
      </c>
      <c r="BZ534" s="244">
        <f t="shared" si="447"/>
        <v>0</v>
      </c>
      <c r="CA534" s="244">
        <f t="shared" si="448"/>
        <v>0</v>
      </c>
      <c r="CB534" s="248">
        <f t="shared" si="449"/>
        <v>0</v>
      </c>
      <c r="CC534" s="247">
        <f t="shared" si="450"/>
        <v>0</v>
      </c>
      <c r="CD534" s="244">
        <f t="shared" si="451"/>
        <v>0</v>
      </c>
      <c r="CE534" s="244">
        <f t="shared" si="452"/>
        <v>0</v>
      </c>
      <c r="CF534" s="244">
        <f t="shared" si="453"/>
        <v>0</v>
      </c>
    </row>
    <row r="535" spans="1:84" ht="20.100000000000001" customHeight="1" x14ac:dyDescent="0.15">
      <c r="A535" s="238">
        <v>532</v>
      </c>
      <c r="B535" s="239">
        <v>532</v>
      </c>
      <c r="C535" s="240" t="str">
        <f t="shared" si="412"/>
        <v>S</v>
      </c>
      <c r="D535" s="241"/>
      <c r="E535" s="242" t="str">
        <f>IF(D535="","",COUNTIF($D$4:D535,D535))</f>
        <v/>
      </c>
      <c r="F535" s="306" t="str">
        <f>IF(D535="","",VLOOKUP(D535,'様式A-2'!$B$10:$E$438,4,0))</f>
        <v/>
      </c>
      <c r="G535" s="242"/>
      <c r="H535" s="242"/>
      <c r="I535" s="242"/>
      <c r="J535" s="242"/>
      <c r="K535" s="242">
        <f t="shared" si="413"/>
        <v>0</v>
      </c>
      <c r="L535" s="342"/>
      <c r="M535" s="342"/>
      <c r="N535" s="342"/>
      <c r="O535" s="342"/>
      <c r="P535" s="384"/>
      <c r="Q535" s="243">
        <f t="shared" si="423"/>
        <v>0</v>
      </c>
      <c r="R535" s="244">
        <f t="shared" si="414"/>
        <v>0</v>
      </c>
      <c r="S535" s="244" t="str">
        <f t="shared" si="415"/>
        <v/>
      </c>
      <c r="T535" s="242"/>
      <c r="U535" s="242" t="str">
        <f t="shared" si="416"/>
        <v/>
      </c>
      <c r="V535" s="242" t="str">
        <f t="shared" si="424"/>
        <v/>
      </c>
      <c r="W535" s="242"/>
      <c r="X535" s="242"/>
      <c r="Y535" s="242" t="str">
        <f t="shared" si="417"/>
        <v/>
      </c>
      <c r="Z535" s="242" t="str">
        <f t="shared" si="418"/>
        <v/>
      </c>
      <c r="AA535" s="242" t="str">
        <f t="shared" si="411"/>
        <v/>
      </c>
      <c r="AB535" s="242" t="str">
        <f t="shared" si="419"/>
        <v/>
      </c>
      <c r="AC535" s="242" t="str">
        <f t="shared" si="420"/>
        <v/>
      </c>
      <c r="AD535" s="242" t="str">
        <f t="shared" si="425"/>
        <v/>
      </c>
      <c r="AE535" s="242" t="str">
        <f t="shared" si="426"/>
        <v/>
      </c>
      <c r="AF535" s="242" t="str">
        <f t="shared" si="427"/>
        <v/>
      </c>
      <c r="AG535" s="242"/>
      <c r="AH535" s="243" t="str">
        <f t="shared" si="421"/>
        <v/>
      </c>
      <c r="AI535" s="243" t="str">
        <f t="shared" si="422"/>
        <v/>
      </c>
      <c r="BG535" s="246">
        <f t="shared" si="428"/>
        <v>0</v>
      </c>
      <c r="BH535" s="243">
        <f t="shared" si="429"/>
        <v>0</v>
      </c>
      <c r="BI535" s="243">
        <f t="shared" si="430"/>
        <v>0</v>
      </c>
      <c r="BJ535" s="243">
        <f t="shared" si="431"/>
        <v>0</v>
      </c>
      <c r="BK535" s="347">
        <f t="shared" si="432"/>
        <v>0</v>
      </c>
      <c r="BL535" s="247">
        <f t="shared" si="433"/>
        <v>0</v>
      </c>
      <c r="BM535" s="244">
        <f t="shared" si="434"/>
        <v>0</v>
      </c>
      <c r="BN535" s="244">
        <f t="shared" si="435"/>
        <v>0</v>
      </c>
      <c r="BO535" s="248">
        <f t="shared" si="436"/>
        <v>0</v>
      </c>
      <c r="BP535" s="249">
        <f t="shared" si="437"/>
        <v>0</v>
      </c>
      <c r="BQ535" s="244">
        <f t="shared" si="438"/>
        <v>0</v>
      </c>
      <c r="BR535" s="244">
        <f t="shared" si="439"/>
        <v>0</v>
      </c>
      <c r="BS535" s="250">
        <f t="shared" si="440"/>
        <v>0</v>
      </c>
      <c r="BT535" s="251" t="str">
        <f t="shared" si="441"/>
        <v/>
      </c>
      <c r="BU535" s="346">
        <f t="shared" si="442"/>
        <v>0</v>
      </c>
      <c r="BV535" s="346">
        <f t="shared" si="443"/>
        <v>0</v>
      </c>
      <c r="BW535" s="346">
        <f t="shared" si="444"/>
        <v>0</v>
      </c>
      <c r="BX535" s="348">
        <f t="shared" si="445"/>
        <v>0</v>
      </c>
      <c r="BY535" s="247">
        <f t="shared" si="446"/>
        <v>0</v>
      </c>
      <c r="BZ535" s="244">
        <f t="shared" si="447"/>
        <v>0</v>
      </c>
      <c r="CA535" s="244">
        <f t="shared" si="448"/>
        <v>0</v>
      </c>
      <c r="CB535" s="248">
        <f t="shared" si="449"/>
        <v>0</v>
      </c>
      <c r="CC535" s="247">
        <f t="shared" si="450"/>
        <v>0</v>
      </c>
      <c r="CD535" s="244">
        <f t="shared" si="451"/>
        <v>0</v>
      </c>
      <c r="CE535" s="244">
        <f t="shared" si="452"/>
        <v>0</v>
      </c>
      <c r="CF535" s="244">
        <f t="shared" si="453"/>
        <v>0</v>
      </c>
    </row>
    <row r="536" spans="1:84" ht="20.100000000000001" customHeight="1" x14ac:dyDescent="0.15">
      <c r="A536" s="238">
        <v>533</v>
      </c>
      <c r="B536" s="239">
        <v>533</v>
      </c>
      <c r="C536" s="240" t="str">
        <f t="shared" si="412"/>
        <v>S</v>
      </c>
      <c r="D536" s="241"/>
      <c r="E536" s="242" t="str">
        <f>IF(D536="","",COUNTIF($D$4:D536,D536))</f>
        <v/>
      </c>
      <c r="F536" s="306" t="str">
        <f>IF(D536="","",VLOOKUP(D536,'様式A-2'!$B$10:$E$438,4,0))</f>
        <v/>
      </c>
      <c r="G536" s="242"/>
      <c r="H536" s="242"/>
      <c r="I536" s="242"/>
      <c r="J536" s="242"/>
      <c r="K536" s="242">
        <f t="shared" si="413"/>
        <v>0</v>
      </c>
      <c r="L536" s="342"/>
      <c r="M536" s="342"/>
      <c r="N536" s="342"/>
      <c r="O536" s="342"/>
      <c r="P536" s="384"/>
      <c r="Q536" s="243">
        <f t="shared" si="423"/>
        <v>0</v>
      </c>
      <c r="R536" s="244">
        <f t="shared" si="414"/>
        <v>0</v>
      </c>
      <c r="S536" s="244" t="str">
        <f t="shared" si="415"/>
        <v/>
      </c>
      <c r="T536" s="242"/>
      <c r="U536" s="242" t="str">
        <f t="shared" si="416"/>
        <v/>
      </c>
      <c r="V536" s="242" t="str">
        <f t="shared" si="424"/>
        <v/>
      </c>
      <c r="W536" s="242"/>
      <c r="X536" s="242"/>
      <c r="Y536" s="242" t="str">
        <f t="shared" si="417"/>
        <v/>
      </c>
      <c r="Z536" s="242" t="str">
        <f t="shared" si="418"/>
        <v/>
      </c>
      <c r="AA536" s="242" t="str">
        <f t="shared" si="411"/>
        <v/>
      </c>
      <c r="AB536" s="242" t="str">
        <f t="shared" si="419"/>
        <v/>
      </c>
      <c r="AC536" s="242" t="str">
        <f t="shared" si="420"/>
        <v/>
      </c>
      <c r="AD536" s="242" t="str">
        <f t="shared" si="425"/>
        <v/>
      </c>
      <c r="AE536" s="242" t="str">
        <f t="shared" si="426"/>
        <v/>
      </c>
      <c r="AF536" s="242" t="str">
        <f t="shared" si="427"/>
        <v/>
      </c>
      <c r="AG536" s="242"/>
      <c r="AH536" s="243" t="str">
        <f t="shared" si="421"/>
        <v/>
      </c>
      <c r="AI536" s="243" t="str">
        <f t="shared" si="422"/>
        <v/>
      </c>
      <c r="BG536" s="246">
        <f t="shared" si="428"/>
        <v>0</v>
      </c>
      <c r="BH536" s="243">
        <f t="shared" si="429"/>
        <v>0</v>
      </c>
      <c r="BI536" s="243">
        <f t="shared" si="430"/>
        <v>0</v>
      </c>
      <c r="BJ536" s="243">
        <f t="shared" si="431"/>
        <v>0</v>
      </c>
      <c r="BK536" s="347">
        <f t="shared" si="432"/>
        <v>0</v>
      </c>
      <c r="BL536" s="247">
        <f t="shared" si="433"/>
        <v>0</v>
      </c>
      <c r="BM536" s="244">
        <f t="shared" si="434"/>
        <v>0</v>
      </c>
      <c r="BN536" s="244">
        <f t="shared" si="435"/>
        <v>0</v>
      </c>
      <c r="BO536" s="248">
        <f t="shared" si="436"/>
        <v>0</v>
      </c>
      <c r="BP536" s="249">
        <f t="shared" si="437"/>
        <v>0</v>
      </c>
      <c r="BQ536" s="244">
        <f t="shared" si="438"/>
        <v>0</v>
      </c>
      <c r="BR536" s="244">
        <f t="shared" si="439"/>
        <v>0</v>
      </c>
      <c r="BS536" s="250">
        <f t="shared" si="440"/>
        <v>0</v>
      </c>
      <c r="BT536" s="251" t="str">
        <f t="shared" si="441"/>
        <v/>
      </c>
      <c r="BU536" s="346">
        <f t="shared" si="442"/>
        <v>0</v>
      </c>
      <c r="BV536" s="346">
        <f t="shared" si="443"/>
        <v>0</v>
      </c>
      <c r="BW536" s="346">
        <f t="shared" si="444"/>
        <v>0</v>
      </c>
      <c r="BX536" s="348">
        <f t="shared" si="445"/>
        <v>0</v>
      </c>
      <c r="BY536" s="247">
        <f t="shared" si="446"/>
        <v>0</v>
      </c>
      <c r="BZ536" s="244">
        <f t="shared" si="447"/>
        <v>0</v>
      </c>
      <c r="CA536" s="244">
        <f t="shared" si="448"/>
        <v>0</v>
      </c>
      <c r="CB536" s="248">
        <f t="shared" si="449"/>
        <v>0</v>
      </c>
      <c r="CC536" s="247">
        <f t="shared" si="450"/>
        <v>0</v>
      </c>
      <c r="CD536" s="244">
        <f t="shared" si="451"/>
        <v>0</v>
      </c>
      <c r="CE536" s="244">
        <f t="shared" si="452"/>
        <v>0</v>
      </c>
      <c r="CF536" s="244">
        <f t="shared" si="453"/>
        <v>0</v>
      </c>
    </row>
    <row r="537" spans="1:84" ht="20.100000000000001" customHeight="1" x14ac:dyDescent="0.15">
      <c r="A537" s="238">
        <v>534</v>
      </c>
      <c r="B537" s="239">
        <v>534</v>
      </c>
      <c r="C537" s="240" t="str">
        <f t="shared" si="412"/>
        <v>S</v>
      </c>
      <c r="D537" s="241"/>
      <c r="E537" s="242" t="str">
        <f>IF(D537="","",COUNTIF($D$4:D537,D537))</f>
        <v/>
      </c>
      <c r="F537" s="306" t="str">
        <f>IF(D537="","",VLOOKUP(D537,'様式A-2'!$B$10:$E$438,4,0))</f>
        <v/>
      </c>
      <c r="G537" s="242"/>
      <c r="H537" s="242"/>
      <c r="I537" s="242"/>
      <c r="J537" s="242"/>
      <c r="K537" s="242">
        <f t="shared" si="413"/>
        <v>0</v>
      </c>
      <c r="L537" s="342"/>
      <c r="M537" s="342"/>
      <c r="N537" s="342"/>
      <c r="O537" s="342"/>
      <c r="P537" s="384"/>
      <c r="Q537" s="243">
        <f t="shared" si="423"/>
        <v>0</v>
      </c>
      <c r="R537" s="244">
        <f t="shared" si="414"/>
        <v>0</v>
      </c>
      <c r="S537" s="244" t="str">
        <f t="shared" si="415"/>
        <v/>
      </c>
      <c r="T537" s="242"/>
      <c r="U537" s="242" t="str">
        <f t="shared" si="416"/>
        <v/>
      </c>
      <c r="V537" s="242" t="str">
        <f t="shared" si="424"/>
        <v/>
      </c>
      <c r="W537" s="242"/>
      <c r="X537" s="242"/>
      <c r="Y537" s="242" t="str">
        <f t="shared" si="417"/>
        <v/>
      </c>
      <c r="Z537" s="242" t="str">
        <f t="shared" si="418"/>
        <v/>
      </c>
      <c r="AA537" s="242" t="str">
        <f t="shared" si="411"/>
        <v/>
      </c>
      <c r="AB537" s="242" t="str">
        <f t="shared" si="419"/>
        <v/>
      </c>
      <c r="AC537" s="242" t="str">
        <f t="shared" si="420"/>
        <v/>
      </c>
      <c r="AD537" s="242" t="str">
        <f t="shared" si="425"/>
        <v/>
      </c>
      <c r="AE537" s="242" t="str">
        <f t="shared" si="426"/>
        <v/>
      </c>
      <c r="AF537" s="242" t="str">
        <f t="shared" si="427"/>
        <v/>
      </c>
      <c r="AG537" s="242"/>
      <c r="AH537" s="243" t="str">
        <f t="shared" si="421"/>
        <v/>
      </c>
      <c r="AI537" s="243" t="str">
        <f t="shared" si="422"/>
        <v/>
      </c>
      <c r="BG537" s="246">
        <f t="shared" si="428"/>
        <v>0</v>
      </c>
      <c r="BH537" s="243">
        <f t="shared" si="429"/>
        <v>0</v>
      </c>
      <c r="BI537" s="243">
        <f t="shared" si="430"/>
        <v>0</v>
      </c>
      <c r="BJ537" s="243">
        <f t="shared" si="431"/>
        <v>0</v>
      </c>
      <c r="BK537" s="347">
        <f t="shared" si="432"/>
        <v>0</v>
      </c>
      <c r="BL537" s="247">
        <f t="shared" si="433"/>
        <v>0</v>
      </c>
      <c r="BM537" s="244">
        <f t="shared" si="434"/>
        <v>0</v>
      </c>
      <c r="BN537" s="244">
        <f t="shared" si="435"/>
        <v>0</v>
      </c>
      <c r="BO537" s="248">
        <f t="shared" si="436"/>
        <v>0</v>
      </c>
      <c r="BP537" s="249">
        <f t="shared" si="437"/>
        <v>0</v>
      </c>
      <c r="BQ537" s="244">
        <f t="shared" si="438"/>
        <v>0</v>
      </c>
      <c r="BR537" s="244">
        <f t="shared" si="439"/>
        <v>0</v>
      </c>
      <c r="BS537" s="250">
        <f t="shared" si="440"/>
        <v>0</v>
      </c>
      <c r="BT537" s="251" t="str">
        <f t="shared" si="441"/>
        <v/>
      </c>
      <c r="BU537" s="346">
        <f t="shared" si="442"/>
        <v>0</v>
      </c>
      <c r="BV537" s="346">
        <f t="shared" si="443"/>
        <v>0</v>
      </c>
      <c r="BW537" s="346">
        <f t="shared" si="444"/>
        <v>0</v>
      </c>
      <c r="BX537" s="348">
        <f t="shared" si="445"/>
        <v>0</v>
      </c>
      <c r="BY537" s="247">
        <f t="shared" si="446"/>
        <v>0</v>
      </c>
      <c r="BZ537" s="244">
        <f t="shared" si="447"/>
        <v>0</v>
      </c>
      <c r="CA537" s="244">
        <f t="shared" si="448"/>
        <v>0</v>
      </c>
      <c r="CB537" s="248">
        <f t="shared" si="449"/>
        <v>0</v>
      </c>
      <c r="CC537" s="247">
        <f t="shared" si="450"/>
        <v>0</v>
      </c>
      <c r="CD537" s="244">
        <f t="shared" si="451"/>
        <v>0</v>
      </c>
      <c r="CE537" s="244">
        <f t="shared" si="452"/>
        <v>0</v>
      </c>
      <c r="CF537" s="244">
        <f t="shared" si="453"/>
        <v>0</v>
      </c>
    </row>
    <row r="538" spans="1:84" ht="20.100000000000001" customHeight="1" x14ac:dyDescent="0.15">
      <c r="A538" s="238">
        <v>535</v>
      </c>
      <c r="B538" s="239">
        <v>535</v>
      </c>
      <c r="C538" s="240" t="str">
        <f t="shared" si="412"/>
        <v>S</v>
      </c>
      <c r="D538" s="241"/>
      <c r="E538" s="242" t="str">
        <f>IF(D538="","",COUNTIF($D$4:D538,D538))</f>
        <v/>
      </c>
      <c r="F538" s="306" t="str">
        <f>IF(D538="","",VLOOKUP(D538,'様式A-2'!$B$10:$E$438,4,0))</f>
        <v/>
      </c>
      <c r="G538" s="242"/>
      <c r="H538" s="242"/>
      <c r="I538" s="242"/>
      <c r="J538" s="242"/>
      <c r="K538" s="242">
        <f t="shared" si="413"/>
        <v>0</v>
      </c>
      <c r="L538" s="342"/>
      <c r="M538" s="342"/>
      <c r="N538" s="342"/>
      <c r="O538" s="342"/>
      <c r="P538" s="384"/>
      <c r="Q538" s="243">
        <f t="shared" si="423"/>
        <v>0</v>
      </c>
      <c r="R538" s="244">
        <f t="shared" si="414"/>
        <v>0</v>
      </c>
      <c r="S538" s="244" t="str">
        <f t="shared" si="415"/>
        <v/>
      </c>
      <c r="T538" s="242"/>
      <c r="U538" s="242" t="str">
        <f t="shared" si="416"/>
        <v/>
      </c>
      <c r="V538" s="242" t="str">
        <f t="shared" si="424"/>
        <v/>
      </c>
      <c r="W538" s="242"/>
      <c r="X538" s="242"/>
      <c r="Y538" s="242" t="str">
        <f t="shared" si="417"/>
        <v/>
      </c>
      <c r="Z538" s="242" t="str">
        <f t="shared" si="418"/>
        <v/>
      </c>
      <c r="AA538" s="242" t="str">
        <f t="shared" si="411"/>
        <v/>
      </c>
      <c r="AB538" s="242" t="str">
        <f t="shared" si="419"/>
        <v/>
      </c>
      <c r="AC538" s="242" t="str">
        <f t="shared" si="420"/>
        <v/>
      </c>
      <c r="AD538" s="242" t="str">
        <f t="shared" si="425"/>
        <v/>
      </c>
      <c r="AE538" s="242" t="str">
        <f t="shared" si="426"/>
        <v/>
      </c>
      <c r="AF538" s="242" t="str">
        <f t="shared" si="427"/>
        <v/>
      </c>
      <c r="AG538" s="242"/>
      <c r="AH538" s="243" t="str">
        <f t="shared" si="421"/>
        <v/>
      </c>
      <c r="AI538" s="243" t="str">
        <f t="shared" si="422"/>
        <v/>
      </c>
      <c r="BG538" s="246">
        <f t="shared" si="428"/>
        <v>0</v>
      </c>
      <c r="BH538" s="243">
        <f t="shared" si="429"/>
        <v>0</v>
      </c>
      <c r="BI538" s="243">
        <f t="shared" si="430"/>
        <v>0</v>
      </c>
      <c r="BJ538" s="243">
        <f t="shared" si="431"/>
        <v>0</v>
      </c>
      <c r="BK538" s="347">
        <f t="shared" si="432"/>
        <v>0</v>
      </c>
      <c r="BL538" s="247">
        <f t="shared" si="433"/>
        <v>0</v>
      </c>
      <c r="BM538" s="244">
        <f t="shared" si="434"/>
        <v>0</v>
      </c>
      <c r="BN538" s="244">
        <f t="shared" si="435"/>
        <v>0</v>
      </c>
      <c r="BO538" s="248">
        <f t="shared" si="436"/>
        <v>0</v>
      </c>
      <c r="BP538" s="249">
        <f t="shared" si="437"/>
        <v>0</v>
      </c>
      <c r="BQ538" s="244">
        <f t="shared" si="438"/>
        <v>0</v>
      </c>
      <c r="BR538" s="244">
        <f t="shared" si="439"/>
        <v>0</v>
      </c>
      <c r="BS538" s="250">
        <f t="shared" si="440"/>
        <v>0</v>
      </c>
      <c r="BT538" s="251" t="str">
        <f t="shared" si="441"/>
        <v/>
      </c>
      <c r="BU538" s="346">
        <f t="shared" si="442"/>
        <v>0</v>
      </c>
      <c r="BV538" s="346">
        <f t="shared" si="443"/>
        <v>0</v>
      </c>
      <c r="BW538" s="346">
        <f t="shared" si="444"/>
        <v>0</v>
      </c>
      <c r="BX538" s="348">
        <f t="shared" si="445"/>
        <v>0</v>
      </c>
      <c r="BY538" s="247">
        <f t="shared" si="446"/>
        <v>0</v>
      </c>
      <c r="BZ538" s="244">
        <f t="shared" si="447"/>
        <v>0</v>
      </c>
      <c r="CA538" s="244">
        <f t="shared" si="448"/>
        <v>0</v>
      </c>
      <c r="CB538" s="248">
        <f t="shared" si="449"/>
        <v>0</v>
      </c>
      <c r="CC538" s="247">
        <f t="shared" si="450"/>
        <v>0</v>
      </c>
      <c r="CD538" s="244">
        <f t="shared" si="451"/>
        <v>0</v>
      </c>
      <c r="CE538" s="244">
        <f t="shared" si="452"/>
        <v>0</v>
      </c>
      <c r="CF538" s="244">
        <f t="shared" si="453"/>
        <v>0</v>
      </c>
    </row>
    <row r="539" spans="1:84" ht="20.100000000000001" customHeight="1" x14ac:dyDescent="0.15">
      <c r="A539" s="238">
        <v>536</v>
      </c>
      <c r="B539" s="239">
        <v>536</v>
      </c>
      <c r="C539" s="240" t="str">
        <f t="shared" si="412"/>
        <v>S</v>
      </c>
      <c r="D539" s="241"/>
      <c r="E539" s="242" t="str">
        <f>IF(D539="","",COUNTIF($D$4:D539,D539))</f>
        <v/>
      </c>
      <c r="F539" s="306" t="str">
        <f>IF(D539="","",VLOOKUP(D539,'様式A-2'!$B$10:$E$438,4,0))</f>
        <v/>
      </c>
      <c r="G539" s="242"/>
      <c r="H539" s="242"/>
      <c r="I539" s="242"/>
      <c r="J539" s="242"/>
      <c r="K539" s="242">
        <f t="shared" si="413"/>
        <v>0</v>
      </c>
      <c r="L539" s="342"/>
      <c r="M539" s="342"/>
      <c r="N539" s="342"/>
      <c r="O539" s="342"/>
      <c r="P539" s="384"/>
      <c r="Q539" s="243">
        <f t="shared" si="423"/>
        <v>0</v>
      </c>
      <c r="R539" s="244">
        <f t="shared" si="414"/>
        <v>0</v>
      </c>
      <c r="S539" s="244" t="str">
        <f t="shared" si="415"/>
        <v/>
      </c>
      <c r="T539" s="242"/>
      <c r="U539" s="242" t="str">
        <f t="shared" si="416"/>
        <v/>
      </c>
      <c r="V539" s="242" t="str">
        <f t="shared" si="424"/>
        <v/>
      </c>
      <c r="W539" s="242"/>
      <c r="X539" s="242"/>
      <c r="Y539" s="242" t="str">
        <f t="shared" si="417"/>
        <v/>
      </c>
      <c r="Z539" s="242" t="str">
        <f t="shared" si="418"/>
        <v/>
      </c>
      <c r="AA539" s="242" t="str">
        <f t="shared" si="411"/>
        <v/>
      </c>
      <c r="AB539" s="242" t="str">
        <f t="shared" si="419"/>
        <v/>
      </c>
      <c r="AC539" s="242" t="str">
        <f t="shared" si="420"/>
        <v/>
      </c>
      <c r="AD539" s="242" t="str">
        <f t="shared" si="425"/>
        <v/>
      </c>
      <c r="AE539" s="242" t="str">
        <f t="shared" si="426"/>
        <v/>
      </c>
      <c r="AF539" s="242" t="str">
        <f t="shared" si="427"/>
        <v/>
      </c>
      <c r="AG539" s="242"/>
      <c r="AH539" s="243" t="str">
        <f t="shared" si="421"/>
        <v/>
      </c>
      <c r="AI539" s="243" t="str">
        <f t="shared" si="422"/>
        <v/>
      </c>
      <c r="BG539" s="246">
        <f t="shared" si="428"/>
        <v>0</v>
      </c>
      <c r="BH539" s="243">
        <f t="shared" si="429"/>
        <v>0</v>
      </c>
      <c r="BI539" s="243">
        <f t="shared" si="430"/>
        <v>0</v>
      </c>
      <c r="BJ539" s="243">
        <f t="shared" si="431"/>
        <v>0</v>
      </c>
      <c r="BK539" s="347">
        <f t="shared" si="432"/>
        <v>0</v>
      </c>
      <c r="BL539" s="247">
        <f t="shared" si="433"/>
        <v>0</v>
      </c>
      <c r="BM539" s="244">
        <f t="shared" si="434"/>
        <v>0</v>
      </c>
      <c r="BN539" s="244">
        <f t="shared" si="435"/>
        <v>0</v>
      </c>
      <c r="BO539" s="248">
        <f t="shared" si="436"/>
        <v>0</v>
      </c>
      <c r="BP539" s="249">
        <f t="shared" si="437"/>
        <v>0</v>
      </c>
      <c r="BQ539" s="244">
        <f t="shared" si="438"/>
        <v>0</v>
      </c>
      <c r="BR539" s="244">
        <f t="shared" si="439"/>
        <v>0</v>
      </c>
      <c r="BS539" s="250">
        <f t="shared" si="440"/>
        <v>0</v>
      </c>
      <c r="BT539" s="251" t="str">
        <f t="shared" si="441"/>
        <v/>
      </c>
      <c r="BU539" s="346">
        <f t="shared" si="442"/>
        <v>0</v>
      </c>
      <c r="BV539" s="346">
        <f t="shared" si="443"/>
        <v>0</v>
      </c>
      <c r="BW539" s="346">
        <f t="shared" si="444"/>
        <v>0</v>
      </c>
      <c r="BX539" s="348">
        <f t="shared" si="445"/>
        <v>0</v>
      </c>
      <c r="BY539" s="247">
        <f t="shared" si="446"/>
        <v>0</v>
      </c>
      <c r="BZ539" s="244">
        <f t="shared" si="447"/>
        <v>0</v>
      </c>
      <c r="CA539" s="244">
        <f t="shared" si="448"/>
        <v>0</v>
      </c>
      <c r="CB539" s="248">
        <f t="shared" si="449"/>
        <v>0</v>
      </c>
      <c r="CC539" s="247">
        <f t="shared" si="450"/>
        <v>0</v>
      </c>
      <c r="CD539" s="244">
        <f t="shared" si="451"/>
        <v>0</v>
      </c>
      <c r="CE539" s="244">
        <f t="shared" si="452"/>
        <v>0</v>
      </c>
      <c r="CF539" s="244">
        <f t="shared" si="453"/>
        <v>0</v>
      </c>
    </row>
    <row r="540" spans="1:84" ht="20.100000000000001" customHeight="1" x14ac:dyDescent="0.15">
      <c r="A540" s="238">
        <v>537</v>
      </c>
      <c r="B540" s="239">
        <v>537</v>
      </c>
      <c r="C540" s="240" t="str">
        <f t="shared" si="412"/>
        <v>S</v>
      </c>
      <c r="D540" s="241"/>
      <c r="E540" s="242" t="str">
        <f>IF(D540="","",COUNTIF($D$4:D540,D540))</f>
        <v/>
      </c>
      <c r="F540" s="306" t="str">
        <f>IF(D540="","",VLOOKUP(D540,'様式A-2'!$B$10:$E$438,4,0))</f>
        <v/>
      </c>
      <c r="G540" s="242"/>
      <c r="H540" s="242"/>
      <c r="I540" s="242"/>
      <c r="J540" s="242"/>
      <c r="K540" s="242">
        <f t="shared" si="413"/>
        <v>0</v>
      </c>
      <c r="L540" s="342"/>
      <c r="M540" s="342"/>
      <c r="N540" s="342"/>
      <c r="O540" s="342"/>
      <c r="P540" s="384"/>
      <c r="Q540" s="243">
        <f t="shared" si="423"/>
        <v>0</v>
      </c>
      <c r="R540" s="244">
        <f t="shared" si="414"/>
        <v>0</v>
      </c>
      <c r="S540" s="244" t="str">
        <f t="shared" si="415"/>
        <v/>
      </c>
      <c r="T540" s="242"/>
      <c r="U540" s="242" t="str">
        <f t="shared" si="416"/>
        <v/>
      </c>
      <c r="V540" s="242" t="str">
        <f t="shared" si="424"/>
        <v/>
      </c>
      <c r="W540" s="242"/>
      <c r="X540" s="242"/>
      <c r="Y540" s="242" t="str">
        <f t="shared" si="417"/>
        <v/>
      </c>
      <c r="Z540" s="242" t="str">
        <f t="shared" si="418"/>
        <v/>
      </c>
      <c r="AA540" s="242" t="str">
        <f t="shared" si="411"/>
        <v/>
      </c>
      <c r="AB540" s="242" t="str">
        <f t="shared" si="419"/>
        <v/>
      </c>
      <c r="AC540" s="242" t="str">
        <f t="shared" si="420"/>
        <v/>
      </c>
      <c r="AD540" s="242" t="str">
        <f t="shared" si="425"/>
        <v/>
      </c>
      <c r="AE540" s="242" t="str">
        <f t="shared" si="426"/>
        <v/>
      </c>
      <c r="AF540" s="242" t="str">
        <f t="shared" si="427"/>
        <v/>
      </c>
      <c r="AG540" s="242"/>
      <c r="AH540" s="243" t="str">
        <f t="shared" si="421"/>
        <v/>
      </c>
      <c r="AI540" s="243" t="str">
        <f t="shared" si="422"/>
        <v/>
      </c>
      <c r="BG540" s="246">
        <f t="shared" si="428"/>
        <v>0</v>
      </c>
      <c r="BH540" s="243">
        <f t="shared" si="429"/>
        <v>0</v>
      </c>
      <c r="BI540" s="243">
        <f t="shared" si="430"/>
        <v>0</v>
      </c>
      <c r="BJ540" s="243">
        <f t="shared" si="431"/>
        <v>0</v>
      </c>
      <c r="BK540" s="347">
        <f t="shared" si="432"/>
        <v>0</v>
      </c>
      <c r="BL540" s="247">
        <f t="shared" si="433"/>
        <v>0</v>
      </c>
      <c r="BM540" s="244">
        <f t="shared" si="434"/>
        <v>0</v>
      </c>
      <c r="BN540" s="244">
        <f t="shared" si="435"/>
        <v>0</v>
      </c>
      <c r="BO540" s="248">
        <f t="shared" si="436"/>
        <v>0</v>
      </c>
      <c r="BP540" s="249">
        <f t="shared" si="437"/>
        <v>0</v>
      </c>
      <c r="BQ540" s="244">
        <f t="shared" si="438"/>
        <v>0</v>
      </c>
      <c r="BR540" s="244">
        <f t="shared" si="439"/>
        <v>0</v>
      </c>
      <c r="BS540" s="250">
        <f t="shared" si="440"/>
        <v>0</v>
      </c>
      <c r="BT540" s="251" t="str">
        <f t="shared" si="441"/>
        <v/>
      </c>
      <c r="BU540" s="346">
        <f t="shared" si="442"/>
        <v>0</v>
      </c>
      <c r="BV540" s="346">
        <f t="shared" si="443"/>
        <v>0</v>
      </c>
      <c r="BW540" s="346">
        <f t="shared" si="444"/>
        <v>0</v>
      </c>
      <c r="BX540" s="348">
        <f t="shared" si="445"/>
        <v>0</v>
      </c>
      <c r="BY540" s="247">
        <f t="shared" si="446"/>
        <v>0</v>
      </c>
      <c r="BZ540" s="244">
        <f t="shared" si="447"/>
        <v>0</v>
      </c>
      <c r="CA540" s="244">
        <f t="shared" si="448"/>
        <v>0</v>
      </c>
      <c r="CB540" s="248">
        <f t="shared" si="449"/>
        <v>0</v>
      </c>
      <c r="CC540" s="247">
        <f t="shared" si="450"/>
        <v>0</v>
      </c>
      <c r="CD540" s="244">
        <f t="shared" si="451"/>
        <v>0</v>
      </c>
      <c r="CE540" s="244">
        <f t="shared" si="452"/>
        <v>0</v>
      </c>
      <c r="CF540" s="244">
        <f t="shared" si="453"/>
        <v>0</v>
      </c>
    </row>
    <row r="541" spans="1:84" ht="20.100000000000001" customHeight="1" x14ac:dyDescent="0.15">
      <c r="A541" s="238">
        <v>538</v>
      </c>
      <c r="B541" s="239">
        <v>538</v>
      </c>
      <c r="C541" s="240" t="str">
        <f t="shared" si="412"/>
        <v>S</v>
      </c>
      <c r="D541" s="241"/>
      <c r="E541" s="242" t="str">
        <f>IF(D541="","",COUNTIF($D$4:D541,D541))</f>
        <v/>
      </c>
      <c r="F541" s="306" t="str">
        <f>IF(D541="","",VLOOKUP(D541,'様式A-2'!$B$10:$E$438,4,0))</f>
        <v/>
      </c>
      <c r="G541" s="242"/>
      <c r="H541" s="242"/>
      <c r="I541" s="242"/>
      <c r="J541" s="242"/>
      <c r="K541" s="242">
        <f t="shared" si="413"/>
        <v>0</v>
      </c>
      <c r="L541" s="342"/>
      <c r="M541" s="342"/>
      <c r="N541" s="342"/>
      <c r="O541" s="342"/>
      <c r="P541" s="384"/>
      <c r="Q541" s="243">
        <f t="shared" si="423"/>
        <v>0</v>
      </c>
      <c r="R541" s="244">
        <f t="shared" si="414"/>
        <v>0</v>
      </c>
      <c r="S541" s="244" t="str">
        <f t="shared" si="415"/>
        <v/>
      </c>
      <c r="T541" s="242"/>
      <c r="U541" s="242" t="str">
        <f t="shared" si="416"/>
        <v/>
      </c>
      <c r="V541" s="242" t="str">
        <f t="shared" si="424"/>
        <v/>
      </c>
      <c r="W541" s="242"/>
      <c r="X541" s="242"/>
      <c r="Y541" s="242" t="str">
        <f t="shared" si="417"/>
        <v/>
      </c>
      <c r="Z541" s="242" t="str">
        <f t="shared" si="418"/>
        <v/>
      </c>
      <c r="AA541" s="242" t="str">
        <f t="shared" si="411"/>
        <v/>
      </c>
      <c r="AB541" s="242" t="str">
        <f t="shared" si="419"/>
        <v/>
      </c>
      <c r="AC541" s="242" t="str">
        <f t="shared" si="420"/>
        <v/>
      </c>
      <c r="AD541" s="242" t="str">
        <f t="shared" si="425"/>
        <v/>
      </c>
      <c r="AE541" s="242" t="str">
        <f t="shared" si="426"/>
        <v/>
      </c>
      <c r="AF541" s="242" t="str">
        <f t="shared" si="427"/>
        <v/>
      </c>
      <c r="AG541" s="242"/>
      <c r="AH541" s="243" t="str">
        <f t="shared" si="421"/>
        <v/>
      </c>
      <c r="AI541" s="243" t="str">
        <f t="shared" si="422"/>
        <v/>
      </c>
      <c r="BG541" s="246">
        <f t="shared" si="428"/>
        <v>0</v>
      </c>
      <c r="BH541" s="243">
        <f t="shared" si="429"/>
        <v>0</v>
      </c>
      <c r="BI541" s="243">
        <f t="shared" si="430"/>
        <v>0</v>
      </c>
      <c r="BJ541" s="243">
        <f t="shared" si="431"/>
        <v>0</v>
      </c>
      <c r="BK541" s="347">
        <f t="shared" si="432"/>
        <v>0</v>
      </c>
      <c r="BL541" s="247">
        <f t="shared" si="433"/>
        <v>0</v>
      </c>
      <c r="BM541" s="244">
        <f t="shared" si="434"/>
        <v>0</v>
      </c>
      <c r="BN541" s="244">
        <f t="shared" si="435"/>
        <v>0</v>
      </c>
      <c r="BO541" s="248">
        <f t="shared" si="436"/>
        <v>0</v>
      </c>
      <c r="BP541" s="249">
        <f t="shared" si="437"/>
        <v>0</v>
      </c>
      <c r="BQ541" s="244">
        <f t="shared" si="438"/>
        <v>0</v>
      </c>
      <c r="BR541" s="244">
        <f t="shared" si="439"/>
        <v>0</v>
      </c>
      <c r="BS541" s="250">
        <f t="shared" si="440"/>
        <v>0</v>
      </c>
      <c r="BT541" s="251" t="str">
        <f t="shared" si="441"/>
        <v/>
      </c>
      <c r="BU541" s="346">
        <f t="shared" si="442"/>
        <v>0</v>
      </c>
      <c r="BV541" s="346">
        <f t="shared" si="443"/>
        <v>0</v>
      </c>
      <c r="BW541" s="346">
        <f t="shared" si="444"/>
        <v>0</v>
      </c>
      <c r="BX541" s="348">
        <f t="shared" si="445"/>
        <v>0</v>
      </c>
      <c r="BY541" s="247">
        <f t="shared" si="446"/>
        <v>0</v>
      </c>
      <c r="BZ541" s="244">
        <f t="shared" si="447"/>
        <v>0</v>
      </c>
      <c r="CA541" s="244">
        <f t="shared" si="448"/>
        <v>0</v>
      </c>
      <c r="CB541" s="248">
        <f t="shared" si="449"/>
        <v>0</v>
      </c>
      <c r="CC541" s="247">
        <f t="shared" si="450"/>
        <v>0</v>
      </c>
      <c r="CD541" s="244">
        <f t="shared" si="451"/>
        <v>0</v>
      </c>
      <c r="CE541" s="244">
        <f t="shared" si="452"/>
        <v>0</v>
      </c>
      <c r="CF541" s="244">
        <f t="shared" si="453"/>
        <v>0</v>
      </c>
    </row>
    <row r="542" spans="1:84" ht="20.100000000000001" customHeight="1" x14ac:dyDescent="0.15">
      <c r="A542" s="238">
        <v>539</v>
      </c>
      <c r="B542" s="239">
        <v>539</v>
      </c>
      <c r="C542" s="240" t="str">
        <f t="shared" si="412"/>
        <v>S</v>
      </c>
      <c r="D542" s="241"/>
      <c r="E542" s="242" t="str">
        <f>IF(D542="","",COUNTIF($D$4:D542,D542))</f>
        <v/>
      </c>
      <c r="F542" s="306" t="str">
        <f>IF(D542="","",VLOOKUP(D542,'様式A-2'!$B$10:$E$438,4,0))</f>
        <v/>
      </c>
      <c r="G542" s="242"/>
      <c r="H542" s="242"/>
      <c r="I542" s="242"/>
      <c r="J542" s="242"/>
      <c r="K542" s="242">
        <f t="shared" si="413"/>
        <v>0</v>
      </c>
      <c r="L542" s="342"/>
      <c r="M542" s="342"/>
      <c r="N542" s="342"/>
      <c r="O542" s="342"/>
      <c r="P542" s="384"/>
      <c r="Q542" s="243">
        <f t="shared" si="423"/>
        <v>0</v>
      </c>
      <c r="R542" s="244">
        <f t="shared" si="414"/>
        <v>0</v>
      </c>
      <c r="S542" s="244" t="str">
        <f t="shared" si="415"/>
        <v/>
      </c>
      <c r="T542" s="242"/>
      <c r="U542" s="242" t="str">
        <f t="shared" si="416"/>
        <v/>
      </c>
      <c r="V542" s="242" t="str">
        <f t="shared" si="424"/>
        <v/>
      </c>
      <c r="W542" s="242"/>
      <c r="X542" s="242"/>
      <c r="Y542" s="242" t="str">
        <f t="shared" si="417"/>
        <v/>
      </c>
      <c r="Z542" s="242" t="str">
        <f t="shared" si="418"/>
        <v/>
      </c>
      <c r="AA542" s="242" t="str">
        <f t="shared" si="411"/>
        <v/>
      </c>
      <c r="AB542" s="242" t="str">
        <f t="shared" si="419"/>
        <v/>
      </c>
      <c r="AC542" s="242" t="str">
        <f t="shared" si="420"/>
        <v/>
      </c>
      <c r="AD542" s="242" t="str">
        <f t="shared" si="425"/>
        <v/>
      </c>
      <c r="AE542" s="242" t="str">
        <f t="shared" si="426"/>
        <v/>
      </c>
      <c r="AF542" s="242" t="str">
        <f t="shared" si="427"/>
        <v/>
      </c>
      <c r="AG542" s="242"/>
      <c r="AH542" s="243" t="str">
        <f t="shared" si="421"/>
        <v/>
      </c>
      <c r="AI542" s="243" t="str">
        <f t="shared" si="422"/>
        <v/>
      </c>
      <c r="BG542" s="246">
        <f t="shared" si="428"/>
        <v>0</v>
      </c>
      <c r="BH542" s="243">
        <f t="shared" si="429"/>
        <v>0</v>
      </c>
      <c r="BI542" s="243">
        <f t="shared" si="430"/>
        <v>0</v>
      </c>
      <c r="BJ542" s="243">
        <f t="shared" si="431"/>
        <v>0</v>
      </c>
      <c r="BK542" s="347">
        <f t="shared" si="432"/>
        <v>0</v>
      </c>
      <c r="BL542" s="247">
        <f t="shared" si="433"/>
        <v>0</v>
      </c>
      <c r="BM542" s="244">
        <f t="shared" si="434"/>
        <v>0</v>
      </c>
      <c r="BN542" s="244">
        <f t="shared" si="435"/>
        <v>0</v>
      </c>
      <c r="BO542" s="248">
        <f t="shared" si="436"/>
        <v>0</v>
      </c>
      <c r="BP542" s="249">
        <f t="shared" si="437"/>
        <v>0</v>
      </c>
      <c r="BQ542" s="244">
        <f t="shared" si="438"/>
        <v>0</v>
      </c>
      <c r="BR542" s="244">
        <f t="shared" si="439"/>
        <v>0</v>
      </c>
      <c r="BS542" s="250">
        <f t="shared" si="440"/>
        <v>0</v>
      </c>
      <c r="BT542" s="251" t="str">
        <f t="shared" si="441"/>
        <v/>
      </c>
      <c r="BU542" s="346">
        <f t="shared" si="442"/>
        <v>0</v>
      </c>
      <c r="BV542" s="346">
        <f t="shared" si="443"/>
        <v>0</v>
      </c>
      <c r="BW542" s="346">
        <f t="shared" si="444"/>
        <v>0</v>
      </c>
      <c r="BX542" s="348">
        <f t="shared" si="445"/>
        <v>0</v>
      </c>
      <c r="BY542" s="247">
        <f t="shared" si="446"/>
        <v>0</v>
      </c>
      <c r="BZ542" s="244">
        <f t="shared" si="447"/>
        <v>0</v>
      </c>
      <c r="CA542" s="244">
        <f t="shared" si="448"/>
        <v>0</v>
      </c>
      <c r="CB542" s="248">
        <f t="shared" si="449"/>
        <v>0</v>
      </c>
      <c r="CC542" s="247">
        <f t="shared" si="450"/>
        <v>0</v>
      </c>
      <c r="CD542" s="244">
        <f t="shared" si="451"/>
        <v>0</v>
      </c>
      <c r="CE542" s="244">
        <f t="shared" si="452"/>
        <v>0</v>
      </c>
      <c r="CF542" s="244">
        <f t="shared" si="453"/>
        <v>0</v>
      </c>
    </row>
    <row r="543" spans="1:84" ht="20.100000000000001" customHeight="1" x14ac:dyDescent="0.15">
      <c r="A543" s="238">
        <v>540</v>
      </c>
      <c r="B543" s="239">
        <v>540</v>
      </c>
      <c r="C543" s="240" t="str">
        <f t="shared" si="412"/>
        <v>S</v>
      </c>
      <c r="D543" s="241"/>
      <c r="E543" s="242" t="str">
        <f>IF(D543="","",COUNTIF($D$4:D543,D543))</f>
        <v/>
      </c>
      <c r="F543" s="306" t="str">
        <f>IF(D543="","",VLOOKUP(D543,'様式A-2'!$B$10:$E$438,4,0))</f>
        <v/>
      </c>
      <c r="G543" s="242"/>
      <c r="H543" s="242"/>
      <c r="I543" s="242"/>
      <c r="J543" s="242"/>
      <c r="K543" s="242">
        <f t="shared" si="413"/>
        <v>0</v>
      </c>
      <c r="L543" s="342"/>
      <c r="M543" s="342"/>
      <c r="N543" s="342"/>
      <c r="O543" s="342"/>
      <c r="P543" s="384"/>
      <c r="Q543" s="243">
        <f t="shared" si="423"/>
        <v>0</v>
      </c>
      <c r="R543" s="244">
        <f t="shared" si="414"/>
        <v>0</v>
      </c>
      <c r="S543" s="244" t="str">
        <f t="shared" si="415"/>
        <v/>
      </c>
      <c r="T543" s="242"/>
      <c r="U543" s="242" t="str">
        <f t="shared" si="416"/>
        <v/>
      </c>
      <c r="V543" s="242" t="str">
        <f t="shared" si="424"/>
        <v/>
      </c>
      <c r="W543" s="242"/>
      <c r="X543" s="242"/>
      <c r="Y543" s="242" t="str">
        <f t="shared" si="417"/>
        <v/>
      </c>
      <c r="Z543" s="242" t="str">
        <f t="shared" si="418"/>
        <v/>
      </c>
      <c r="AA543" s="242" t="str">
        <f t="shared" si="411"/>
        <v/>
      </c>
      <c r="AB543" s="242" t="str">
        <f t="shared" si="419"/>
        <v/>
      </c>
      <c r="AC543" s="242" t="str">
        <f t="shared" si="420"/>
        <v/>
      </c>
      <c r="AD543" s="242" t="str">
        <f t="shared" si="425"/>
        <v/>
      </c>
      <c r="AE543" s="242" t="str">
        <f t="shared" si="426"/>
        <v/>
      </c>
      <c r="AF543" s="242" t="str">
        <f t="shared" si="427"/>
        <v/>
      </c>
      <c r="AG543" s="242"/>
      <c r="AH543" s="243" t="str">
        <f t="shared" si="421"/>
        <v/>
      </c>
      <c r="AI543" s="243" t="str">
        <f t="shared" si="422"/>
        <v/>
      </c>
      <c r="BG543" s="246">
        <f t="shared" si="428"/>
        <v>0</v>
      </c>
      <c r="BH543" s="243">
        <f t="shared" si="429"/>
        <v>0</v>
      </c>
      <c r="BI543" s="243">
        <f t="shared" si="430"/>
        <v>0</v>
      </c>
      <c r="BJ543" s="243">
        <f t="shared" si="431"/>
        <v>0</v>
      </c>
      <c r="BK543" s="347">
        <f t="shared" si="432"/>
        <v>0</v>
      </c>
      <c r="BL543" s="247">
        <f t="shared" si="433"/>
        <v>0</v>
      </c>
      <c r="BM543" s="244">
        <f t="shared" si="434"/>
        <v>0</v>
      </c>
      <c r="BN543" s="244">
        <f t="shared" si="435"/>
        <v>0</v>
      </c>
      <c r="BO543" s="248">
        <f t="shared" si="436"/>
        <v>0</v>
      </c>
      <c r="BP543" s="249">
        <f t="shared" si="437"/>
        <v>0</v>
      </c>
      <c r="BQ543" s="244">
        <f t="shared" si="438"/>
        <v>0</v>
      </c>
      <c r="BR543" s="244">
        <f t="shared" si="439"/>
        <v>0</v>
      </c>
      <c r="BS543" s="250">
        <f t="shared" si="440"/>
        <v>0</v>
      </c>
      <c r="BT543" s="251" t="str">
        <f t="shared" si="441"/>
        <v/>
      </c>
      <c r="BU543" s="346">
        <f t="shared" si="442"/>
        <v>0</v>
      </c>
      <c r="BV543" s="346">
        <f t="shared" si="443"/>
        <v>0</v>
      </c>
      <c r="BW543" s="346">
        <f t="shared" si="444"/>
        <v>0</v>
      </c>
      <c r="BX543" s="348">
        <f t="shared" si="445"/>
        <v>0</v>
      </c>
      <c r="BY543" s="247">
        <f t="shared" si="446"/>
        <v>0</v>
      </c>
      <c r="BZ543" s="244">
        <f t="shared" si="447"/>
        <v>0</v>
      </c>
      <c r="CA543" s="244">
        <f t="shared" si="448"/>
        <v>0</v>
      </c>
      <c r="CB543" s="248">
        <f t="shared" si="449"/>
        <v>0</v>
      </c>
      <c r="CC543" s="247">
        <f t="shared" si="450"/>
        <v>0</v>
      </c>
      <c r="CD543" s="244">
        <f t="shared" si="451"/>
        <v>0</v>
      </c>
      <c r="CE543" s="244">
        <f t="shared" si="452"/>
        <v>0</v>
      </c>
      <c r="CF543" s="244">
        <f t="shared" si="453"/>
        <v>0</v>
      </c>
    </row>
    <row r="544" spans="1:84" ht="20.100000000000001" customHeight="1" x14ac:dyDescent="0.15">
      <c r="A544" s="238">
        <v>541</v>
      </c>
      <c r="B544" s="239">
        <v>541</v>
      </c>
      <c r="C544" s="240" t="str">
        <f t="shared" si="412"/>
        <v>S</v>
      </c>
      <c r="D544" s="241"/>
      <c r="E544" s="242" t="str">
        <f>IF(D544="","",COUNTIF($D$4:D544,D544))</f>
        <v/>
      </c>
      <c r="F544" s="306" t="str">
        <f>IF(D544="","",VLOOKUP(D544,'様式A-2'!$B$10:$E$438,4,0))</f>
        <v/>
      </c>
      <c r="G544" s="242"/>
      <c r="H544" s="242"/>
      <c r="I544" s="242"/>
      <c r="J544" s="242"/>
      <c r="K544" s="242">
        <f t="shared" si="413"/>
        <v>0</v>
      </c>
      <c r="L544" s="342"/>
      <c r="M544" s="342"/>
      <c r="N544" s="342"/>
      <c r="O544" s="342"/>
      <c r="P544" s="384"/>
      <c r="Q544" s="243">
        <f t="shared" si="423"/>
        <v>0</v>
      </c>
      <c r="R544" s="244">
        <f t="shared" si="414"/>
        <v>0</v>
      </c>
      <c r="S544" s="244" t="str">
        <f t="shared" si="415"/>
        <v/>
      </c>
      <c r="T544" s="242"/>
      <c r="U544" s="242" t="str">
        <f t="shared" si="416"/>
        <v/>
      </c>
      <c r="V544" s="242" t="str">
        <f t="shared" si="424"/>
        <v/>
      </c>
      <c r="W544" s="242"/>
      <c r="X544" s="242"/>
      <c r="Y544" s="242" t="str">
        <f t="shared" si="417"/>
        <v/>
      </c>
      <c r="Z544" s="242" t="str">
        <f t="shared" si="418"/>
        <v/>
      </c>
      <c r="AA544" s="242" t="str">
        <f t="shared" si="411"/>
        <v/>
      </c>
      <c r="AB544" s="242" t="str">
        <f t="shared" si="419"/>
        <v/>
      </c>
      <c r="AC544" s="242" t="str">
        <f t="shared" si="420"/>
        <v/>
      </c>
      <c r="AD544" s="242" t="str">
        <f t="shared" si="425"/>
        <v/>
      </c>
      <c r="AE544" s="242" t="str">
        <f t="shared" si="426"/>
        <v/>
      </c>
      <c r="AF544" s="242" t="str">
        <f t="shared" si="427"/>
        <v/>
      </c>
      <c r="AG544" s="242"/>
      <c r="AH544" s="243" t="str">
        <f t="shared" si="421"/>
        <v/>
      </c>
      <c r="AI544" s="243" t="str">
        <f t="shared" si="422"/>
        <v/>
      </c>
      <c r="BG544" s="246">
        <f t="shared" si="428"/>
        <v>0</v>
      </c>
      <c r="BH544" s="243">
        <f t="shared" si="429"/>
        <v>0</v>
      </c>
      <c r="BI544" s="243">
        <f t="shared" si="430"/>
        <v>0</v>
      </c>
      <c r="BJ544" s="243">
        <f t="shared" si="431"/>
        <v>0</v>
      </c>
      <c r="BK544" s="347">
        <f t="shared" si="432"/>
        <v>0</v>
      </c>
      <c r="BL544" s="247">
        <f t="shared" si="433"/>
        <v>0</v>
      </c>
      <c r="BM544" s="244">
        <f t="shared" si="434"/>
        <v>0</v>
      </c>
      <c r="BN544" s="244">
        <f t="shared" si="435"/>
        <v>0</v>
      </c>
      <c r="BO544" s="248">
        <f t="shared" si="436"/>
        <v>0</v>
      </c>
      <c r="BP544" s="249">
        <f t="shared" si="437"/>
        <v>0</v>
      </c>
      <c r="BQ544" s="244">
        <f t="shared" si="438"/>
        <v>0</v>
      </c>
      <c r="BR544" s="244">
        <f t="shared" si="439"/>
        <v>0</v>
      </c>
      <c r="BS544" s="250">
        <f t="shared" si="440"/>
        <v>0</v>
      </c>
      <c r="BT544" s="251" t="str">
        <f t="shared" si="441"/>
        <v/>
      </c>
      <c r="BU544" s="346">
        <f t="shared" si="442"/>
        <v>0</v>
      </c>
      <c r="BV544" s="346">
        <f t="shared" si="443"/>
        <v>0</v>
      </c>
      <c r="BW544" s="346">
        <f t="shared" si="444"/>
        <v>0</v>
      </c>
      <c r="BX544" s="348">
        <f t="shared" si="445"/>
        <v>0</v>
      </c>
      <c r="BY544" s="247">
        <f t="shared" si="446"/>
        <v>0</v>
      </c>
      <c r="BZ544" s="244">
        <f t="shared" si="447"/>
        <v>0</v>
      </c>
      <c r="CA544" s="244">
        <f t="shared" si="448"/>
        <v>0</v>
      </c>
      <c r="CB544" s="248">
        <f t="shared" si="449"/>
        <v>0</v>
      </c>
      <c r="CC544" s="247">
        <f t="shared" si="450"/>
        <v>0</v>
      </c>
      <c r="CD544" s="244">
        <f t="shared" si="451"/>
        <v>0</v>
      </c>
      <c r="CE544" s="244">
        <f t="shared" si="452"/>
        <v>0</v>
      </c>
      <c r="CF544" s="244">
        <f t="shared" si="453"/>
        <v>0</v>
      </c>
    </row>
    <row r="545" spans="1:84" ht="20.100000000000001" customHeight="1" x14ac:dyDescent="0.15">
      <c r="A545" s="238">
        <v>542</v>
      </c>
      <c r="B545" s="239">
        <v>542</v>
      </c>
      <c r="C545" s="240" t="str">
        <f t="shared" si="412"/>
        <v>S</v>
      </c>
      <c r="D545" s="241"/>
      <c r="E545" s="242" t="str">
        <f>IF(D545="","",COUNTIF($D$4:D545,D545))</f>
        <v/>
      </c>
      <c r="F545" s="306" t="str">
        <f>IF(D545="","",VLOOKUP(D545,'様式A-2'!$B$10:$E$438,4,0))</f>
        <v/>
      </c>
      <c r="G545" s="242"/>
      <c r="H545" s="242"/>
      <c r="I545" s="242"/>
      <c r="J545" s="242"/>
      <c r="K545" s="242">
        <f t="shared" si="413"/>
        <v>0</v>
      </c>
      <c r="L545" s="342"/>
      <c r="M545" s="342"/>
      <c r="N545" s="342"/>
      <c r="O545" s="342"/>
      <c r="P545" s="384"/>
      <c r="Q545" s="243">
        <f t="shared" si="423"/>
        <v>0</v>
      </c>
      <c r="R545" s="244">
        <f t="shared" si="414"/>
        <v>0</v>
      </c>
      <c r="S545" s="244" t="str">
        <f t="shared" si="415"/>
        <v/>
      </c>
      <c r="T545" s="242"/>
      <c r="U545" s="242" t="str">
        <f t="shared" si="416"/>
        <v/>
      </c>
      <c r="V545" s="242" t="str">
        <f t="shared" si="424"/>
        <v/>
      </c>
      <c r="W545" s="242"/>
      <c r="X545" s="242"/>
      <c r="Y545" s="242" t="str">
        <f t="shared" si="417"/>
        <v/>
      </c>
      <c r="Z545" s="242" t="str">
        <f t="shared" si="418"/>
        <v/>
      </c>
      <c r="AA545" s="242" t="str">
        <f t="shared" si="411"/>
        <v/>
      </c>
      <c r="AB545" s="242" t="str">
        <f t="shared" si="419"/>
        <v/>
      </c>
      <c r="AC545" s="242" t="str">
        <f t="shared" si="420"/>
        <v/>
      </c>
      <c r="AD545" s="242" t="str">
        <f t="shared" si="425"/>
        <v/>
      </c>
      <c r="AE545" s="242" t="str">
        <f t="shared" si="426"/>
        <v/>
      </c>
      <c r="AF545" s="242" t="str">
        <f t="shared" si="427"/>
        <v/>
      </c>
      <c r="AG545" s="242"/>
      <c r="AH545" s="243" t="str">
        <f t="shared" si="421"/>
        <v/>
      </c>
      <c r="AI545" s="243" t="str">
        <f t="shared" si="422"/>
        <v/>
      </c>
      <c r="BG545" s="246">
        <f t="shared" si="428"/>
        <v>0</v>
      </c>
      <c r="BH545" s="243">
        <f t="shared" si="429"/>
        <v>0</v>
      </c>
      <c r="BI545" s="243">
        <f t="shared" si="430"/>
        <v>0</v>
      </c>
      <c r="BJ545" s="243">
        <f t="shared" si="431"/>
        <v>0</v>
      </c>
      <c r="BK545" s="347">
        <f t="shared" si="432"/>
        <v>0</v>
      </c>
      <c r="BL545" s="247">
        <f t="shared" si="433"/>
        <v>0</v>
      </c>
      <c r="BM545" s="244">
        <f t="shared" si="434"/>
        <v>0</v>
      </c>
      <c r="BN545" s="244">
        <f t="shared" si="435"/>
        <v>0</v>
      </c>
      <c r="BO545" s="248">
        <f t="shared" si="436"/>
        <v>0</v>
      </c>
      <c r="BP545" s="249">
        <f t="shared" si="437"/>
        <v>0</v>
      </c>
      <c r="BQ545" s="244">
        <f t="shared" si="438"/>
        <v>0</v>
      </c>
      <c r="BR545" s="244">
        <f t="shared" si="439"/>
        <v>0</v>
      </c>
      <c r="BS545" s="250">
        <f t="shared" si="440"/>
        <v>0</v>
      </c>
      <c r="BT545" s="251" t="str">
        <f t="shared" si="441"/>
        <v/>
      </c>
      <c r="BU545" s="346">
        <f t="shared" si="442"/>
        <v>0</v>
      </c>
      <c r="BV545" s="346">
        <f t="shared" si="443"/>
        <v>0</v>
      </c>
      <c r="BW545" s="346">
        <f t="shared" si="444"/>
        <v>0</v>
      </c>
      <c r="BX545" s="348">
        <f t="shared" si="445"/>
        <v>0</v>
      </c>
      <c r="BY545" s="247">
        <f t="shared" si="446"/>
        <v>0</v>
      </c>
      <c r="BZ545" s="244">
        <f t="shared" si="447"/>
        <v>0</v>
      </c>
      <c r="CA545" s="244">
        <f t="shared" si="448"/>
        <v>0</v>
      </c>
      <c r="CB545" s="248">
        <f t="shared" si="449"/>
        <v>0</v>
      </c>
      <c r="CC545" s="247">
        <f t="shared" si="450"/>
        <v>0</v>
      </c>
      <c r="CD545" s="244">
        <f t="shared" si="451"/>
        <v>0</v>
      </c>
      <c r="CE545" s="244">
        <f t="shared" si="452"/>
        <v>0</v>
      </c>
      <c r="CF545" s="244">
        <f t="shared" si="453"/>
        <v>0</v>
      </c>
    </row>
    <row r="546" spans="1:84" ht="20.100000000000001" customHeight="1" x14ac:dyDescent="0.15">
      <c r="A546" s="238">
        <v>543</v>
      </c>
      <c r="B546" s="239">
        <v>543</v>
      </c>
      <c r="C546" s="240" t="str">
        <f t="shared" si="412"/>
        <v>S</v>
      </c>
      <c r="D546" s="241"/>
      <c r="E546" s="242" t="str">
        <f>IF(D546="","",COUNTIF($D$4:D546,D546))</f>
        <v/>
      </c>
      <c r="F546" s="306" t="str">
        <f>IF(D546="","",VLOOKUP(D546,'様式A-2'!$B$10:$E$438,4,0))</f>
        <v/>
      </c>
      <c r="G546" s="242"/>
      <c r="H546" s="242"/>
      <c r="I546" s="242"/>
      <c r="J546" s="242"/>
      <c r="K546" s="242">
        <f t="shared" si="413"/>
        <v>0</v>
      </c>
      <c r="L546" s="342"/>
      <c r="M546" s="342"/>
      <c r="N546" s="342"/>
      <c r="O546" s="342"/>
      <c r="P546" s="384"/>
      <c r="Q546" s="243">
        <f t="shared" si="423"/>
        <v>0</v>
      </c>
      <c r="R546" s="244">
        <f t="shared" si="414"/>
        <v>0</v>
      </c>
      <c r="S546" s="244" t="str">
        <f t="shared" si="415"/>
        <v/>
      </c>
      <c r="T546" s="242"/>
      <c r="U546" s="242" t="str">
        <f t="shared" si="416"/>
        <v/>
      </c>
      <c r="V546" s="242" t="str">
        <f t="shared" si="424"/>
        <v/>
      </c>
      <c r="W546" s="242"/>
      <c r="X546" s="242"/>
      <c r="Y546" s="242" t="str">
        <f t="shared" si="417"/>
        <v/>
      </c>
      <c r="Z546" s="242" t="str">
        <f t="shared" si="418"/>
        <v/>
      </c>
      <c r="AA546" s="242" t="str">
        <f t="shared" si="411"/>
        <v/>
      </c>
      <c r="AB546" s="242" t="str">
        <f t="shared" si="419"/>
        <v/>
      </c>
      <c r="AC546" s="242" t="str">
        <f t="shared" si="420"/>
        <v/>
      </c>
      <c r="AD546" s="242" t="str">
        <f t="shared" si="425"/>
        <v/>
      </c>
      <c r="AE546" s="242" t="str">
        <f t="shared" si="426"/>
        <v/>
      </c>
      <c r="AF546" s="242" t="str">
        <f t="shared" si="427"/>
        <v/>
      </c>
      <c r="AG546" s="242"/>
      <c r="AH546" s="243" t="str">
        <f t="shared" si="421"/>
        <v/>
      </c>
      <c r="AI546" s="243" t="str">
        <f t="shared" si="422"/>
        <v/>
      </c>
      <c r="BG546" s="246">
        <f t="shared" si="428"/>
        <v>0</v>
      </c>
      <c r="BH546" s="243">
        <f t="shared" si="429"/>
        <v>0</v>
      </c>
      <c r="BI546" s="243">
        <f t="shared" si="430"/>
        <v>0</v>
      </c>
      <c r="BJ546" s="243">
        <f t="shared" si="431"/>
        <v>0</v>
      </c>
      <c r="BK546" s="347">
        <f t="shared" si="432"/>
        <v>0</v>
      </c>
      <c r="BL546" s="247">
        <f t="shared" si="433"/>
        <v>0</v>
      </c>
      <c r="BM546" s="244">
        <f t="shared" si="434"/>
        <v>0</v>
      </c>
      <c r="BN546" s="244">
        <f t="shared" si="435"/>
        <v>0</v>
      </c>
      <c r="BO546" s="248">
        <f t="shared" si="436"/>
        <v>0</v>
      </c>
      <c r="BP546" s="249">
        <f t="shared" si="437"/>
        <v>0</v>
      </c>
      <c r="BQ546" s="244">
        <f t="shared" si="438"/>
        <v>0</v>
      </c>
      <c r="BR546" s="244">
        <f t="shared" si="439"/>
        <v>0</v>
      </c>
      <c r="BS546" s="250">
        <f t="shared" si="440"/>
        <v>0</v>
      </c>
      <c r="BT546" s="251" t="str">
        <f t="shared" si="441"/>
        <v/>
      </c>
      <c r="BU546" s="346">
        <f t="shared" si="442"/>
        <v>0</v>
      </c>
      <c r="BV546" s="346">
        <f t="shared" si="443"/>
        <v>0</v>
      </c>
      <c r="BW546" s="346">
        <f t="shared" si="444"/>
        <v>0</v>
      </c>
      <c r="BX546" s="348">
        <f t="shared" si="445"/>
        <v>0</v>
      </c>
      <c r="BY546" s="247">
        <f t="shared" si="446"/>
        <v>0</v>
      </c>
      <c r="BZ546" s="244">
        <f t="shared" si="447"/>
        <v>0</v>
      </c>
      <c r="CA546" s="244">
        <f t="shared" si="448"/>
        <v>0</v>
      </c>
      <c r="CB546" s="248">
        <f t="shared" si="449"/>
        <v>0</v>
      </c>
      <c r="CC546" s="247">
        <f t="shared" si="450"/>
        <v>0</v>
      </c>
      <c r="CD546" s="244">
        <f t="shared" si="451"/>
        <v>0</v>
      </c>
      <c r="CE546" s="244">
        <f t="shared" si="452"/>
        <v>0</v>
      </c>
      <c r="CF546" s="244">
        <f t="shared" si="453"/>
        <v>0</v>
      </c>
    </row>
    <row r="547" spans="1:84" ht="20.100000000000001" customHeight="1" x14ac:dyDescent="0.15">
      <c r="A547" s="238">
        <v>544</v>
      </c>
      <c r="B547" s="239">
        <v>544</v>
      </c>
      <c r="C547" s="240" t="str">
        <f t="shared" si="412"/>
        <v>S</v>
      </c>
      <c r="D547" s="241"/>
      <c r="E547" s="242" t="str">
        <f>IF(D547="","",COUNTIF($D$4:D547,D547))</f>
        <v/>
      </c>
      <c r="F547" s="306" t="str">
        <f>IF(D547="","",VLOOKUP(D547,'様式A-2'!$B$10:$E$438,4,0))</f>
        <v/>
      </c>
      <c r="G547" s="242"/>
      <c r="H547" s="242"/>
      <c r="I547" s="242"/>
      <c r="J547" s="242"/>
      <c r="K547" s="242">
        <f t="shared" si="413"/>
        <v>0</v>
      </c>
      <c r="L547" s="342"/>
      <c r="M547" s="342"/>
      <c r="N547" s="342"/>
      <c r="O547" s="342"/>
      <c r="P547" s="384"/>
      <c r="Q547" s="243">
        <f t="shared" si="423"/>
        <v>0</v>
      </c>
      <c r="R547" s="244">
        <f t="shared" si="414"/>
        <v>0</v>
      </c>
      <c r="S547" s="244" t="str">
        <f t="shared" si="415"/>
        <v/>
      </c>
      <c r="T547" s="242"/>
      <c r="U547" s="242" t="str">
        <f t="shared" si="416"/>
        <v/>
      </c>
      <c r="V547" s="242" t="str">
        <f t="shared" si="424"/>
        <v/>
      </c>
      <c r="W547" s="242"/>
      <c r="X547" s="242"/>
      <c r="Y547" s="242" t="str">
        <f t="shared" si="417"/>
        <v/>
      </c>
      <c r="Z547" s="242" t="str">
        <f t="shared" si="418"/>
        <v/>
      </c>
      <c r="AA547" s="242" t="str">
        <f t="shared" si="411"/>
        <v/>
      </c>
      <c r="AB547" s="242" t="str">
        <f t="shared" si="419"/>
        <v/>
      </c>
      <c r="AC547" s="242" t="str">
        <f t="shared" si="420"/>
        <v/>
      </c>
      <c r="AD547" s="242" t="str">
        <f t="shared" si="425"/>
        <v/>
      </c>
      <c r="AE547" s="242" t="str">
        <f t="shared" si="426"/>
        <v/>
      </c>
      <c r="AF547" s="242" t="str">
        <f t="shared" si="427"/>
        <v/>
      </c>
      <c r="AG547" s="242"/>
      <c r="AH547" s="243" t="str">
        <f t="shared" si="421"/>
        <v/>
      </c>
      <c r="AI547" s="243" t="str">
        <f t="shared" si="422"/>
        <v/>
      </c>
      <c r="BG547" s="246">
        <f t="shared" si="428"/>
        <v>0</v>
      </c>
      <c r="BH547" s="243">
        <f t="shared" si="429"/>
        <v>0</v>
      </c>
      <c r="BI547" s="243">
        <f t="shared" si="430"/>
        <v>0</v>
      </c>
      <c r="BJ547" s="243">
        <f t="shared" si="431"/>
        <v>0</v>
      </c>
      <c r="BK547" s="347">
        <f t="shared" si="432"/>
        <v>0</v>
      </c>
      <c r="BL547" s="247">
        <f t="shared" si="433"/>
        <v>0</v>
      </c>
      <c r="BM547" s="244">
        <f t="shared" si="434"/>
        <v>0</v>
      </c>
      <c r="BN547" s="244">
        <f t="shared" si="435"/>
        <v>0</v>
      </c>
      <c r="BO547" s="248">
        <f t="shared" si="436"/>
        <v>0</v>
      </c>
      <c r="BP547" s="249">
        <f t="shared" si="437"/>
        <v>0</v>
      </c>
      <c r="BQ547" s="244">
        <f t="shared" si="438"/>
        <v>0</v>
      </c>
      <c r="BR547" s="244">
        <f t="shared" si="439"/>
        <v>0</v>
      </c>
      <c r="BS547" s="250">
        <f t="shared" si="440"/>
        <v>0</v>
      </c>
      <c r="BT547" s="251" t="str">
        <f t="shared" si="441"/>
        <v/>
      </c>
      <c r="BU547" s="346">
        <f t="shared" si="442"/>
        <v>0</v>
      </c>
      <c r="BV547" s="346">
        <f t="shared" si="443"/>
        <v>0</v>
      </c>
      <c r="BW547" s="346">
        <f t="shared" si="444"/>
        <v>0</v>
      </c>
      <c r="BX547" s="348">
        <f t="shared" si="445"/>
        <v>0</v>
      </c>
      <c r="BY547" s="247">
        <f t="shared" si="446"/>
        <v>0</v>
      </c>
      <c r="BZ547" s="244">
        <f t="shared" si="447"/>
        <v>0</v>
      </c>
      <c r="CA547" s="244">
        <f t="shared" si="448"/>
        <v>0</v>
      </c>
      <c r="CB547" s="248">
        <f t="shared" si="449"/>
        <v>0</v>
      </c>
      <c r="CC547" s="247">
        <f t="shared" si="450"/>
        <v>0</v>
      </c>
      <c r="CD547" s="244">
        <f t="shared" si="451"/>
        <v>0</v>
      </c>
      <c r="CE547" s="244">
        <f t="shared" si="452"/>
        <v>0</v>
      </c>
      <c r="CF547" s="244">
        <f t="shared" si="453"/>
        <v>0</v>
      </c>
    </row>
    <row r="548" spans="1:84" ht="20.100000000000001" customHeight="1" x14ac:dyDescent="0.15">
      <c r="A548" s="238">
        <v>545</v>
      </c>
      <c r="B548" s="239">
        <v>545</v>
      </c>
      <c r="C548" s="240" t="str">
        <f t="shared" si="412"/>
        <v>S</v>
      </c>
      <c r="D548" s="241"/>
      <c r="E548" s="242" t="str">
        <f>IF(D548="","",COUNTIF($D$4:D548,D548))</f>
        <v/>
      </c>
      <c r="F548" s="306" t="str">
        <f>IF(D548="","",VLOOKUP(D548,'様式A-2'!$B$10:$E$438,4,0))</f>
        <v/>
      </c>
      <c r="G548" s="242"/>
      <c r="H548" s="242"/>
      <c r="I548" s="242"/>
      <c r="J548" s="242"/>
      <c r="K548" s="242">
        <f t="shared" si="413"/>
        <v>0</v>
      </c>
      <c r="L548" s="342"/>
      <c r="M548" s="342"/>
      <c r="N548" s="342"/>
      <c r="O548" s="342"/>
      <c r="P548" s="384"/>
      <c r="Q548" s="243">
        <f t="shared" si="423"/>
        <v>0</v>
      </c>
      <c r="R548" s="244">
        <f t="shared" si="414"/>
        <v>0</v>
      </c>
      <c r="S548" s="244" t="str">
        <f t="shared" si="415"/>
        <v/>
      </c>
      <c r="T548" s="242"/>
      <c r="U548" s="242" t="str">
        <f t="shared" si="416"/>
        <v/>
      </c>
      <c r="V548" s="242" t="str">
        <f t="shared" si="424"/>
        <v/>
      </c>
      <c r="W548" s="242"/>
      <c r="X548" s="242"/>
      <c r="Y548" s="242" t="str">
        <f t="shared" si="417"/>
        <v/>
      </c>
      <c r="Z548" s="242" t="str">
        <f t="shared" si="418"/>
        <v/>
      </c>
      <c r="AA548" s="242" t="str">
        <f t="shared" si="411"/>
        <v/>
      </c>
      <c r="AB548" s="242" t="str">
        <f t="shared" si="419"/>
        <v/>
      </c>
      <c r="AC548" s="242" t="str">
        <f t="shared" si="420"/>
        <v/>
      </c>
      <c r="AD548" s="242" t="str">
        <f t="shared" si="425"/>
        <v/>
      </c>
      <c r="AE548" s="242" t="str">
        <f t="shared" si="426"/>
        <v/>
      </c>
      <c r="AF548" s="242" t="str">
        <f t="shared" si="427"/>
        <v/>
      </c>
      <c r="AG548" s="242"/>
      <c r="AH548" s="243" t="str">
        <f t="shared" si="421"/>
        <v/>
      </c>
      <c r="AI548" s="243" t="str">
        <f t="shared" si="422"/>
        <v/>
      </c>
      <c r="BG548" s="246">
        <f t="shared" si="428"/>
        <v>0</v>
      </c>
      <c r="BH548" s="243">
        <f t="shared" si="429"/>
        <v>0</v>
      </c>
      <c r="BI548" s="243">
        <f t="shared" si="430"/>
        <v>0</v>
      </c>
      <c r="BJ548" s="243">
        <f t="shared" si="431"/>
        <v>0</v>
      </c>
      <c r="BK548" s="347">
        <f t="shared" si="432"/>
        <v>0</v>
      </c>
      <c r="BL548" s="247">
        <f t="shared" si="433"/>
        <v>0</v>
      </c>
      <c r="BM548" s="244">
        <f t="shared" si="434"/>
        <v>0</v>
      </c>
      <c r="BN548" s="244">
        <f t="shared" si="435"/>
        <v>0</v>
      </c>
      <c r="BO548" s="248">
        <f t="shared" si="436"/>
        <v>0</v>
      </c>
      <c r="BP548" s="249">
        <f t="shared" si="437"/>
        <v>0</v>
      </c>
      <c r="BQ548" s="244">
        <f t="shared" si="438"/>
        <v>0</v>
      </c>
      <c r="BR548" s="244">
        <f t="shared" si="439"/>
        <v>0</v>
      </c>
      <c r="BS548" s="250">
        <f t="shared" si="440"/>
        <v>0</v>
      </c>
      <c r="BT548" s="251" t="str">
        <f t="shared" si="441"/>
        <v/>
      </c>
      <c r="BU548" s="346">
        <f t="shared" si="442"/>
        <v>0</v>
      </c>
      <c r="BV548" s="346">
        <f t="shared" si="443"/>
        <v>0</v>
      </c>
      <c r="BW548" s="346">
        <f t="shared" si="444"/>
        <v>0</v>
      </c>
      <c r="BX548" s="348">
        <f t="shared" si="445"/>
        <v>0</v>
      </c>
      <c r="BY548" s="247">
        <f t="shared" si="446"/>
        <v>0</v>
      </c>
      <c r="BZ548" s="244">
        <f t="shared" si="447"/>
        <v>0</v>
      </c>
      <c r="CA548" s="244">
        <f t="shared" si="448"/>
        <v>0</v>
      </c>
      <c r="CB548" s="248">
        <f t="shared" si="449"/>
        <v>0</v>
      </c>
      <c r="CC548" s="247">
        <f t="shared" si="450"/>
        <v>0</v>
      </c>
      <c r="CD548" s="244">
        <f t="shared" si="451"/>
        <v>0</v>
      </c>
      <c r="CE548" s="244">
        <f t="shared" si="452"/>
        <v>0</v>
      </c>
      <c r="CF548" s="244">
        <f t="shared" si="453"/>
        <v>0</v>
      </c>
    </row>
    <row r="549" spans="1:84" ht="20.100000000000001" customHeight="1" x14ac:dyDescent="0.15">
      <c r="A549" s="238">
        <v>546</v>
      </c>
      <c r="B549" s="239">
        <v>546</v>
      </c>
      <c r="C549" s="240" t="str">
        <f t="shared" si="412"/>
        <v>S</v>
      </c>
      <c r="D549" s="241"/>
      <c r="E549" s="242" t="str">
        <f>IF(D549="","",COUNTIF($D$4:D549,D549))</f>
        <v/>
      </c>
      <c r="F549" s="306" t="str">
        <f>IF(D549="","",VLOOKUP(D549,'様式A-2'!$B$10:$E$438,4,0))</f>
        <v/>
      </c>
      <c r="G549" s="242"/>
      <c r="H549" s="242"/>
      <c r="I549" s="242"/>
      <c r="J549" s="242"/>
      <c r="K549" s="242">
        <f t="shared" si="413"/>
        <v>0</v>
      </c>
      <c r="L549" s="342"/>
      <c r="M549" s="342"/>
      <c r="N549" s="342"/>
      <c r="O549" s="342"/>
      <c r="P549" s="384"/>
      <c r="Q549" s="243">
        <f t="shared" si="423"/>
        <v>0</v>
      </c>
      <c r="R549" s="244">
        <f t="shared" si="414"/>
        <v>0</v>
      </c>
      <c r="S549" s="244" t="str">
        <f t="shared" si="415"/>
        <v/>
      </c>
      <c r="T549" s="242"/>
      <c r="U549" s="242" t="str">
        <f t="shared" si="416"/>
        <v/>
      </c>
      <c r="V549" s="242" t="str">
        <f t="shared" si="424"/>
        <v/>
      </c>
      <c r="W549" s="242"/>
      <c r="X549" s="242"/>
      <c r="Y549" s="242" t="str">
        <f t="shared" si="417"/>
        <v/>
      </c>
      <c r="Z549" s="242" t="str">
        <f t="shared" si="418"/>
        <v/>
      </c>
      <c r="AA549" s="242" t="str">
        <f t="shared" si="411"/>
        <v/>
      </c>
      <c r="AB549" s="242" t="str">
        <f t="shared" si="419"/>
        <v/>
      </c>
      <c r="AC549" s="242" t="str">
        <f t="shared" si="420"/>
        <v/>
      </c>
      <c r="AD549" s="242" t="str">
        <f t="shared" si="425"/>
        <v/>
      </c>
      <c r="AE549" s="242" t="str">
        <f t="shared" si="426"/>
        <v/>
      </c>
      <c r="AF549" s="242" t="str">
        <f t="shared" si="427"/>
        <v/>
      </c>
      <c r="AG549" s="242"/>
      <c r="AH549" s="243" t="str">
        <f t="shared" si="421"/>
        <v/>
      </c>
      <c r="AI549" s="243" t="str">
        <f t="shared" si="422"/>
        <v/>
      </c>
      <c r="BG549" s="246">
        <f t="shared" si="428"/>
        <v>0</v>
      </c>
      <c r="BH549" s="243">
        <f t="shared" si="429"/>
        <v>0</v>
      </c>
      <c r="BI549" s="243">
        <f t="shared" si="430"/>
        <v>0</v>
      </c>
      <c r="BJ549" s="243">
        <f t="shared" si="431"/>
        <v>0</v>
      </c>
      <c r="BK549" s="347">
        <f t="shared" si="432"/>
        <v>0</v>
      </c>
      <c r="BL549" s="247">
        <f t="shared" si="433"/>
        <v>0</v>
      </c>
      <c r="BM549" s="244">
        <f t="shared" si="434"/>
        <v>0</v>
      </c>
      <c r="BN549" s="244">
        <f t="shared" si="435"/>
        <v>0</v>
      </c>
      <c r="BO549" s="248">
        <f t="shared" si="436"/>
        <v>0</v>
      </c>
      <c r="BP549" s="249">
        <f t="shared" si="437"/>
        <v>0</v>
      </c>
      <c r="BQ549" s="244">
        <f t="shared" si="438"/>
        <v>0</v>
      </c>
      <c r="BR549" s="244">
        <f t="shared" si="439"/>
        <v>0</v>
      </c>
      <c r="BS549" s="250">
        <f t="shared" si="440"/>
        <v>0</v>
      </c>
      <c r="BT549" s="251" t="str">
        <f t="shared" si="441"/>
        <v/>
      </c>
      <c r="BU549" s="346">
        <f t="shared" si="442"/>
        <v>0</v>
      </c>
      <c r="BV549" s="346">
        <f t="shared" si="443"/>
        <v>0</v>
      </c>
      <c r="BW549" s="346">
        <f t="shared" si="444"/>
        <v>0</v>
      </c>
      <c r="BX549" s="348">
        <f t="shared" si="445"/>
        <v>0</v>
      </c>
      <c r="BY549" s="247">
        <f t="shared" si="446"/>
        <v>0</v>
      </c>
      <c r="BZ549" s="244">
        <f t="shared" si="447"/>
        <v>0</v>
      </c>
      <c r="CA549" s="244">
        <f t="shared" si="448"/>
        <v>0</v>
      </c>
      <c r="CB549" s="248">
        <f t="shared" si="449"/>
        <v>0</v>
      </c>
      <c r="CC549" s="247">
        <f t="shared" si="450"/>
        <v>0</v>
      </c>
      <c r="CD549" s="244">
        <f t="shared" si="451"/>
        <v>0</v>
      </c>
      <c r="CE549" s="244">
        <f t="shared" si="452"/>
        <v>0</v>
      </c>
      <c r="CF549" s="244">
        <f t="shared" si="453"/>
        <v>0</v>
      </c>
    </row>
    <row r="550" spans="1:84" ht="20.100000000000001" customHeight="1" x14ac:dyDescent="0.15">
      <c r="A550" s="238">
        <v>547</v>
      </c>
      <c r="B550" s="239">
        <v>547</v>
      </c>
      <c r="C550" s="240" t="str">
        <f t="shared" si="412"/>
        <v>S</v>
      </c>
      <c r="D550" s="241"/>
      <c r="E550" s="242" t="str">
        <f>IF(D550="","",COUNTIF($D$4:D550,D550))</f>
        <v/>
      </c>
      <c r="F550" s="306" t="str">
        <f>IF(D550="","",VLOOKUP(D550,'様式A-2'!$B$10:$E$438,4,0))</f>
        <v/>
      </c>
      <c r="G550" s="242"/>
      <c r="H550" s="242"/>
      <c r="I550" s="242"/>
      <c r="J550" s="242"/>
      <c r="K550" s="242">
        <f t="shared" si="413"/>
        <v>0</v>
      </c>
      <c r="L550" s="342"/>
      <c r="M550" s="342"/>
      <c r="N550" s="342"/>
      <c r="O550" s="342"/>
      <c r="P550" s="384"/>
      <c r="Q550" s="243">
        <f t="shared" si="423"/>
        <v>0</v>
      </c>
      <c r="R550" s="244">
        <f t="shared" si="414"/>
        <v>0</v>
      </c>
      <c r="S550" s="244" t="str">
        <f t="shared" si="415"/>
        <v/>
      </c>
      <c r="T550" s="242"/>
      <c r="U550" s="242" t="str">
        <f t="shared" si="416"/>
        <v/>
      </c>
      <c r="V550" s="242" t="str">
        <f t="shared" si="424"/>
        <v/>
      </c>
      <c r="W550" s="242"/>
      <c r="X550" s="242"/>
      <c r="Y550" s="242" t="str">
        <f t="shared" si="417"/>
        <v/>
      </c>
      <c r="Z550" s="242" t="str">
        <f t="shared" si="418"/>
        <v/>
      </c>
      <c r="AA550" s="242" t="str">
        <f t="shared" si="411"/>
        <v/>
      </c>
      <c r="AB550" s="242" t="str">
        <f t="shared" si="419"/>
        <v/>
      </c>
      <c r="AC550" s="242" t="str">
        <f t="shared" si="420"/>
        <v/>
      </c>
      <c r="AD550" s="242" t="str">
        <f t="shared" si="425"/>
        <v/>
      </c>
      <c r="AE550" s="242" t="str">
        <f t="shared" si="426"/>
        <v/>
      </c>
      <c r="AF550" s="242" t="str">
        <f t="shared" si="427"/>
        <v/>
      </c>
      <c r="AG550" s="242"/>
      <c r="AH550" s="243" t="str">
        <f t="shared" si="421"/>
        <v/>
      </c>
      <c r="AI550" s="243" t="str">
        <f t="shared" si="422"/>
        <v/>
      </c>
      <c r="BG550" s="246">
        <f t="shared" si="428"/>
        <v>0</v>
      </c>
      <c r="BH550" s="243">
        <f t="shared" si="429"/>
        <v>0</v>
      </c>
      <c r="BI550" s="243">
        <f t="shared" si="430"/>
        <v>0</v>
      </c>
      <c r="BJ550" s="243">
        <f t="shared" si="431"/>
        <v>0</v>
      </c>
      <c r="BK550" s="347">
        <f t="shared" si="432"/>
        <v>0</v>
      </c>
      <c r="BL550" s="247">
        <f t="shared" si="433"/>
        <v>0</v>
      </c>
      <c r="BM550" s="244">
        <f t="shared" si="434"/>
        <v>0</v>
      </c>
      <c r="BN550" s="244">
        <f t="shared" si="435"/>
        <v>0</v>
      </c>
      <c r="BO550" s="248">
        <f t="shared" si="436"/>
        <v>0</v>
      </c>
      <c r="BP550" s="249">
        <f t="shared" si="437"/>
        <v>0</v>
      </c>
      <c r="BQ550" s="244">
        <f t="shared" si="438"/>
        <v>0</v>
      </c>
      <c r="BR550" s="244">
        <f t="shared" si="439"/>
        <v>0</v>
      </c>
      <c r="BS550" s="250">
        <f t="shared" si="440"/>
        <v>0</v>
      </c>
      <c r="BT550" s="251" t="str">
        <f t="shared" si="441"/>
        <v/>
      </c>
      <c r="BU550" s="346">
        <f t="shared" si="442"/>
        <v>0</v>
      </c>
      <c r="BV550" s="346">
        <f t="shared" si="443"/>
        <v>0</v>
      </c>
      <c r="BW550" s="346">
        <f t="shared" si="444"/>
        <v>0</v>
      </c>
      <c r="BX550" s="348">
        <f t="shared" si="445"/>
        <v>0</v>
      </c>
      <c r="BY550" s="247">
        <f t="shared" si="446"/>
        <v>0</v>
      </c>
      <c r="BZ550" s="244">
        <f t="shared" si="447"/>
        <v>0</v>
      </c>
      <c r="CA550" s="244">
        <f t="shared" si="448"/>
        <v>0</v>
      </c>
      <c r="CB550" s="248">
        <f t="shared" si="449"/>
        <v>0</v>
      </c>
      <c r="CC550" s="247">
        <f t="shared" si="450"/>
        <v>0</v>
      </c>
      <c r="CD550" s="244">
        <f t="shared" si="451"/>
        <v>0</v>
      </c>
      <c r="CE550" s="244">
        <f t="shared" si="452"/>
        <v>0</v>
      </c>
      <c r="CF550" s="244">
        <f t="shared" si="453"/>
        <v>0</v>
      </c>
    </row>
    <row r="551" spans="1:84" ht="20.100000000000001" customHeight="1" x14ac:dyDescent="0.15">
      <c r="A551" s="238">
        <v>548</v>
      </c>
      <c r="B551" s="239">
        <v>548</v>
      </c>
      <c r="C551" s="240" t="str">
        <f t="shared" si="412"/>
        <v>S</v>
      </c>
      <c r="D551" s="241"/>
      <c r="E551" s="242" t="str">
        <f>IF(D551="","",COUNTIF($D$4:D551,D551))</f>
        <v/>
      </c>
      <c r="F551" s="306" t="str">
        <f>IF(D551="","",VLOOKUP(D551,'様式A-2'!$B$10:$E$438,4,0))</f>
        <v/>
      </c>
      <c r="G551" s="242"/>
      <c r="H551" s="242"/>
      <c r="I551" s="242"/>
      <c r="J551" s="242"/>
      <c r="K551" s="242">
        <f t="shared" si="413"/>
        <v>0</v>
      </c>
      <c r="L551" s="342"/>
      <c r="M551" s="342"/>
      <c r="N551" s="342"/>
      <c r="O551" s="342"/>
      <c r="P551" s="384"/>
      <c r="Q551" s="243">
        <f t="shared" si="423"/>
        <v>0</v>
      </c>
      <c r="R551" s="244">
        <f t="shared" si="414"/>
        <v>0</v>
      </c>
      <c r="S551" s="244" t="str">
        <f t="shared" si="415"/>
        <v/>
      </c>
      <c r="T551" s="242"/>
      <c r="U551" s="242" t="str">
        <f t="shared" si="416"/>
        <v/>
      </c>
      <c r="V551" s="242" t="str">
        <f t="shared" si="424"/>
        <v/>
      </c>
      <c r="W551" s="242"/>
      <c r="X551" s="242"/>
      <c r="Y551" s="242" t="str">
        <f t="shared" si="417"/>
        <v/>
      </c>
      <c r="Z551" s="242" t="str">
        <f t="shared" si="418"/>
        <v/>
      </c>
      <c r="AA551" s="242" t="str">
        <f t="shared" si="411"/>
        <v/>
      </c>
      <c r="AB551" s="242" t="str">
        <f t="shared" si="419"/>
        <v/>
      </c>
      <c r="AC551" s="242" t="str">
        <f t="shared" si="420"/>
        <v/>
      </c>
      <c r="AD551" s="242" t="str">
        <f t="shared" si="425"/>
        <v/>
      </c>
      <c r="AE551" s="242" t="str">
        <f t="shared" si="426"/>
        <v/>
      </c>
      <c r="AF551" s="242" t="str">
        <f t="shared" si="427"/>
        <v/>
      </c>
      <c r="AG551" s="242"/>
      <c r="AH551" s="243" t="str">
        <f t="shared" si="421"/>
        <v/>
      </c>
      <c r="AI551" s="243" t="str">
        <f t="shared" si="422"/>
        <v/>
      </c>
      <c r="BG551" s="246">
        <f t="shared" si="428"/>
        <v>0</v>
      </c>
      <c r="BH551" s="243">
        <f t="shared" si="429"/>
        <v>0</v>
      </c>
      <c r="BI551" s="243">
        <f t="shared" si="430"/>
        <v>0</v>
      </c>
      <c r="BJ551" s="243">
        <f t="shared" si="431"/>
        <v>0</v>
      </c>
      <c r="BK551" s="347">
        <f t="shared" si="432"/>
        <v>0</v>
      </c>
      <c r="BL551" s="247">
        <f t="shared" si="433"/>
        <v>0</v>
      </c>
      <c r="BM551" s="244">
        <f t="shared" si="434"/>
        <v>0</v>
      </c>
      <c r="BN551" s="244">
        <f t="shared" si="435"/>
        <v>0</v>
      </c>
      <c r="BO551" s="248">
        <f t="shared" si="436"/>
        <v>0</v>
      </c>
      <c r="BP551" s="249">
        <f t="shared" si="437"/>
        <v>0</v>
      </c>
      <c r="BQ551" s="244">
        <f t="shared" si="438"/>
        <v>0</v>
      </c>
      <c r="BR551" s="244">
        <f t="shared" si="439"/>
        <v>0</v>
      </c>
      <c r="BS551" s="250">
        <f t="shared" si="440"/>
        <v>0</v>
      </c>
      <c r="BT551" s="251" t="str">
        <f t="shared" si="441"/>
        <v/>
      </c>
      <c r="BU551" s="346">
        <f t="shared" si="442"/>
        <v>0</v>
      </c>
      <c r="BV551" s="346">
        <f t="shared" si="443"/>
        <v>0</v>
      </c>
      <c r="BW551" s="346">
        <f t="shared" si="444"/>
        <v>0</v>
      </c>
      <c r="BX551" s="348">
        <f t="shared" si="445"/>
        <v>0</v>
      </c>
      <c r="BY551" s="247">
        <f t="shared" si="446"/>
        <v>0</v>
      </c>
      <c r="BZ551" s="244">
        <f t="shared" si="447"/>
        <v>0</v>
      </c>
      <c r="CA551" s="244">
        <f t="shared" si="448"/>
        <v>0</v>
      </c>
      <c r="CB551" s="248">
        <f t="shared" si="449"/>
        <v>0</v>
      </c>
      <c r="CC551" s="247">
        <f t="shared" si="450"/>
        <v>0</v>
      </c>
      <c r="CD551" s="244">
        <f t="shared" si="451"/>
        <v>0</v>
      </c>
      <c r="CE551" s="244">
        <f t="shared" si="452"/>
        <v>0</v>
      </c>
      <c r="CF551" s="244">
        <f t="shared" si="453"/>
        <v>0</v>
      </c>
    </row>
    <row r="552" spans="1:84" ht="20.100000000000001" customHeight="1" x14ac:dyDescent="0.15">
      <c r="A552" s="238">
        <v>549</v>
      </c>
      <c r="B552" s="239">
        <v>549</v>
      </c>
      <c r="C552" s="240" t="str">
        <f t="shared" si="412"/>
        <v>S</v>
      </c>
      <c r="D552" s="241"/>
      <c r="E552" s="242" t="str">
        <f>IF(D552="","",COUNTIF($D$4:D552,D552))</f>
        <v/>
      </c>
      <c r="F552" s="306" t="str">
        <f>IF(D552="","",VLOOKUP(D552,'様式A-2'!$B$10:$E$438,4,0))</f>
        <v/>
      </c>
      <c r="G552" s="242"/>
      <c r="H552" s="242"/>
      <c r="I552" s="242"/>
      <c r="J552" s="242"/>
      <c r="K552" s="242">
        <f t="shared" si="413"/>
        <v>0</v>
      </c>
      <c r="L552" s="342"/>
      <c r="M552" s="342"/>
      <c r="N552" s="342"/>
      <c r="O552" s="342"/>
      <c r="P552" s="384"/>
      <c r="Q552" s="243">
        <f t="shared" si="423"/>
        <v>0</v>
      </c>
      <c r="R552" s="244">
        <f t="shared" si="414"/>
        <v>0</v>
      </c>
      <c r="S552" s="244" t="str">
        <f t="shared" si="415"/>
        <v/>
      </c>
      <c r="T552" s="242"/>
      <c r="U552" s="242" t="str">
        <f t="shared" si="416"/>
        <v/>
      </c>
      <c r="V552" s="242" t="str">
        <f t="shared" si="424"/>
        <v/>
      </c>
      <c r="W552" s="242"/>
      <c r="X552" s="242"/>
      <c r="Y552" s="242" t="str">
        <f t="shared" si="417"/>
        <v/>
      </c>
      <c r="Z552" s="242" t="str">
        <f t="shared" si="418"/>
        <v/>
      </c>
      <c r="AA552" s="242" t="str">
        <f t="shared" si="411"/>
        <v/>
      </c>
      <c r="AB552" s="242" t="str">
        <f t="shared" si="419"/>
        <v/>
      </c>
      <c r="AC552" s="242" t="str">
        <f t="shared" si="420"/>
        <v/>
      </c>
      <c r="AD552" s="242" t="str">
        <f t="shared" si="425"/>
        <v/>
      </c>
      <c r="AE552" s="242" t="str">
        <f t="shared" si="426"/>
        <v/>
      </c>
      <c r="AF552" s="242" t="str">
        <f t="shared" si="427"/>
        <v/>
      </c>
      <c r="AG552" s="242"/>
      <c r="AH552" s="243" t="str">
        <f t="shared" si="421"/>
        <v/>
      </c>
      <c r="AI552" s="243" t="str">
        <f t="shared" si="422"/>
        <v/>
      </c>
      <c r="BG552" s="246">
        <f t="shared" si="428"/>
        <v>0</v>
      </c>
      <c r="BH552" s="243">
        <f t="shared" si="429"/>
        <v>0</v>
      </c>
      <c r="BI552" s="243">
        <f t="shared" si="430"/>
        <v>0</v>
      </c>
      <c r="BJ552" s="243">
        <f t="shared" si="431"/>
        <v>0</v>
      </c>
      <c r="BK552" s="347">
        <f t="shared" si="432"/>
        <v>0</v>
      </c>
      <c r="BL552" s="247">
        <f t="shared" si="433"/>
        <v>0</v>
      </c>
      <c r="BM552" s="244">
        <f t="shared" si="434"/>
        <v>0</v>
      </c>
      <c r="BN552" s="244">
        <f t="shared" si="435"/>
        <v>0</v>
      </c>
      <c r="BO552" s="248">
        <f t="shared" si="436"/>
        <v>0</v>
      </c>
      <c r="BP552" s="249">
        <f t="shared" si="437"/>
        <v>0</v>
      </c>
      <c r="BQ552" s="244">
        <f t="shared" si="438"/>
        <v>0</v>
      </c>
      <c r="BR552" s="244">
        <f t="shared" si="439"/>
        <v>0</v>
      </c>
      <c r="BS552" s="250">
        <f t="shared" si="440"/>
        <v>0</v>
      </c>
      <c r="BT552" s="251" t="str">
        <f t="shared" si="441"/>
        <v/>
      </c>
      <c r="BU552" s="346">
        <f t="shared" si="442"/>
        <v>0</v>
      </c>
      <c r="BV552" s="346">
        <f t="shared" si="443"/>
        <v>0</v>
      </c>
      <c r="BW552" s="346">
        <f t="shared" si="444"/>
        <v>0</v>
      </c>
      <c r="BX552" s="348">
        <f t="shared" si="445"/>
        <v>0</v>
      </c>
      <c r="BY552" s="247">
        <f t="shared" si="446"/>
        <v>0</v>
      </c>
      <c r="BZ552" s="244">
        <f t="shared" si="447"/>
        <v>0</v>
      </c>
      <c r="CA552" s="244">
        <f t="shared" si="448"/>
        <v>0</v>
      </c>
      <c r="CB552" s="248">
        <f t="shared" si="449"/>
        <v>0</v>
      </c>
      <c r="CC552" s="247">
        <f t="shared" si="450"/>
        <v>0</v>
      </c>
      <c r="CD552" s="244">
        <f t="shared" si="451"/>
        <v>0</v>
      </c>
      <c r="CE552" s="244">
        <f t="shared" si="452"/>
        <v>0</v>
      </c>
      <c r="CF552" s="244">
        <f t="shared" si="453"/>
        <v>0</v>
      </c>
    </row>
    <row r="553" spans="1:84" ht="20.100000000000001" customHeight="1" x14ac:dyDescent="0.15">
      <c r="A553" s="238">
        <v>550</v>
      </c>
      <c r="B553" s="239">
        <v>550</v>
      </c>
      <c r="C553" s="240" t="str">
        <f t="shared" si="412"/>
        <v>S</v>
      </c>
      <c r="D553" s="241"/>
      <c r="E553" s="242" t="str">
        <f>IF(D553="","",COUNTIF($D$4:D553,D553))</f>
        <v/>
      </c>
      <c r="F553" s="306" t="str">
        <f>IF(D553="","",VLOOKUP(D553,'様式A-2'!$B$10:$E$438,4,0))</f>
        <v/>
      </c>
      <c r="G553" s="242"/>
      <c r="H553" s="242"/>
      <c r="I553" s="242"/>
      <c r="J553" s="242"/>
      <c r="K553" s="242">
        <f t="shared" si="413"/>
        <v>0</v>
      </c>
      <c r="L553" s="342"/>
      <c r="M553" s="342"/>
      <c r="N553" s="342"/>
      <c r="O553" s="342"/>
      <c r="P553" s="384"/>
      <c r="Q553" s="243">
        <f t="shared" si="423"/>
        <v>0</v>
      </c>
      <c r="R553" s="244">
        <f t="shared" si="414"/>
        <v>0</v>
      </c>
      <c r="S553" s="244" t="str">
        <f t="shared" si="415"/>
        <v/>
      </c>
      <c r="T553" s="242"/>
      <c r="U553" s="242" t="str">
        <f t="shared" si="416"/>
        <v/>
      </c>
      <c r="V553" s="242" t="str">
        <f t="shared" si="424"/>
        <v/>
      </c>
      <c r="W553" s="242"/>
      <c r="X553" s="242"/>
      <c r="Y553" s="242" t="str">
        <f t="shared" si="417"/>
        <v/>
      </c>
      <c r="Z553" s="242" t="str">
        <f t="shared" si="418"/>
        <v/>
      </c>
      <c r="AA553" s="242" t="str">
        <f t="shared" ref="AA553:AA616" si="454">IF(D553="","",IF(OR(X553="Ⅲ",X553="Ⅳ"),"要","否"))</f>
        <v/>
      </c>
      <c r="AB553" s="242" t="str">
        <f t="shared" si="419"/>
        <v/>
      </c>
      <c r="AC553" s="242" t="str">
        <f t="shared" si="420"/>
        <v/>
      </c>
      <c r="AD553" s="242" t="str">
        <f t="shared" si="425"/>
        <v/>
      </c>
      <c r="AE553" s="242" t="str">
        <f t="shared" si="426"/>
        <v/>
      </c>
      <c r="AF553" s="242" t="str">
        <f t="shared" si="427"/>
        <v/>
      </c>
      <c r="AG553" s="242"/>
      <c r="AH553" s="243" t="str">
        <f t="shared" si="421"/>
        <v/>
      </c>
      <c r="AI553" s="243" t="str">
        <f t="shared" si="422"/>
        <v/>
      </c>
      <c r="BG553" s="246">
        <f t="shared" si="428"/>
        <v>0</v>
      </c>
      <c r="BH553" s="243">
        <f t="shared" si="429"/>
        <v>0</v>
      </c>
      <c r="BI553" s="243">
        <f t="shared" si="430"/>
        <v>0</v>
      </c>
      <c r="BJ553" s="243">
        <f t="shared" si="431"/>
        <v>0</v>
      </c>
      <c r="BK553" s="347">
        <f t="shared" si="432"/>
        <v>0</v>
      </c>
      <c r="BL553" s="247">
        <f t="shared" si="433"/>
        <v>0</v>
      </c>
      <c r="BM553" s="244">
        <f t="shared" si="434"/>
        <v>0</v>
      </c>
      <c r="BN553" s="244">
        <f t="shared" si="435"/>
        <v>0</v>
      </c>
      <c r="BO553" s="248">
        <f t="shared" si="436"/>
        <v>0</v>
      </c>
      <c r="BP553" s="249">
        <f t="shared" si="437"/>
        <v>0</v>
      </c>
      <c r="BQ553" s="244">
        <f t="shared" si="438"/>
        <v>0</v>
      </c>
      <c r="BR553" s="244">
        <f t="shared" si="439"/>
        <v>0</v>
      </c>
      <c r="BS553" s="250">
        <f t="shared" si="440"/>
        <v>0</v>
      </c>
      <c r="BT553" s="251" t="str">
        <f t="shared" si="441"/>
        <v/>
      </c>
      <c r="BU553" s="346">
        <f t="shared" si="442"/>
        <v>0</v>
      </c>
      <c r="BV553" s="346">
        <f t="shared" si="443"/>
        <v>0</v>
      </c>
      <c r="BW553" s="346">
        <f t="shared" si="444"/>
        <v>0</v>
      </c>
      <c r="BX553" s="348">
        <f t="shared" si="445"/>
        <v>0</v>
      </c>
      <c r="BY553" s="247">
        <f t="shared" si="446"/>
        <v>0</v>
      </c>
      <c r="BZ553" s="244">
        <f t="shared" si="447"/>
        <v>0</v>
      </c>
      <c r="CA553" s="244">
        <f t="shared" si="448"/>
        <v>0</v>
      </c>
      <c r="CB553" s="248">
        <f t="shared" si="449"/>
        <v>0</v>
      </c>
      <c r="CC553" s="247">
        <f t="shared" si="450"/>
        <v>0</v>
      </c>
      <c r="CD553" s="244">
        <f t="shared" si="451"/>
        <v>0</v>
      </c>
      <c r="CE553" s="244">
        <f t="shared" si="452"/>
        <v>0</v>
      </c>
      <c r="CF553" s="244">
        <f t="shared" si="453"/>
        <v>0</v>
      </c>
    </row>
    <row r="554" spans="1:84" ht="20.100000000000001" customHeight="1" x14ac:dyDescent="0.15">
      <c r="A554" s="238">
        <v>551</v>
      </c>
      <c r="B554" s="239">
        <v>551</v>
      </c>
      <c r="C554" s="240" t="str">
        <f t="shared" ref="C554:C617" si="455">D554&amp;"S"&amp;E554</f>
        <v>S</v>
      </c>
      <c r="D554" s="241"/>
      <c r="E554" s="242" t="str">
        <f>IF(D554="","",COUNTIF($D$4:D554,D554))</f>
        <v/>
      </c>
      <c r="F554" s="306" t="str">
        <f>IF(D554="","",VLOOKUP(D554,'様式A-2'!$B$10:$E$438,4,0))</f>
        <v/>
      </c>
      <c r="G554" s="242"/>
      <c r="H554" s="242"/>
      <c r="I554" s="242"/>
      <c r="J554" s="242"/>
      <c r="K554" s="242">
        <f t="shared" ref="K554:K617" si="456">J554</f>
        <v>0</v>
      </c>
      <c r="L554" s="342"/>
      <c r="M554" s="342"/>
      <c r="N554" s="342"/>
      <c r="O554" s="342"/>
      <c r="P554" s="384"/>
      <c r="Q554" s="243">
        <f t="shared" si="423"/>
        <v>0</v>
      </c>
      <c r="R554" s="244">
        <f t="shared" ref="R554:R617" si="457">ROUND(N554*O554,2)</f>
        <v>0</v>
      </c>
      <c r="S554" s="244" t="str">
        <f t="shared" ref="S554:S617" si="458">IF(K554="ひび割れ","幅"&amp;TEXT(L554,"0.0")&amp;"mm "&amp;J554,IF(P554="","",P554))</f>
        <v/>
      </c>
      <c r="T554" s="242"/>
      <c r="U554" s="242" t="str">
        <f t="shared" ref="U554:U617" si="459">IF(T554="新規確認","－","")</f>
        <v/>
      </c>
      <c r="V554" s="242" t="str">
        <f t="shared" si="424"/>
        <v/>
      </c>
      <c r="W554" s="242"/>
      <c r="X554" s="242"/>
      <c r="Y554" s="242" t="str">
        <f t="shared" ref="Y554:Y617" si="460">IF(D554="","",IF(AND(W554&lt;&gt;"",OR(W554="Ⅱa",W554="Ⅱb")),"Ⅱ",IF(W554&lt;&gt;"",W554,IF(OR(X554="Ⅱa",X554="Ⅱb"),"Ⅱ",X554))))</f>
        <v/>
      </c>
      <c r="Z554" s="242" t="str">
        <f t="shared" ref="Z554:Z617" si="461">IF(D554="","",IF(OR(X554="Ⅱa",X554="Ⅱb"),"Ⅱ",X554))</f>
        <v/>
      </c>
      <c r="AA554" s="242" t="str">
        <f t="shared" si="454"/>
        <v/>
      </c>
      <c r="AB554" s="242" t="str">
        <f t="shared" ref="AB554:AB617" si="462">IF(D554="","",IF(X554="Ⅰ","否",IF(OR(X554="Ⅱb",X554="Ⅱa"),"要監視",IF(OR(X554="Ⅲ",X554="Ⅳ"),"要対策",""))))</f>
        <v/>
      </c>
      <c r="AC554" s="242" t="str">
        <f t="shared" ref="AC554:AC617" si="463">IF(D554="","",IF(T554="対策済","済",IF(AND(T554="新規確認",W554=""),"未",IF(AND(W554&lt;&gt;"Ⅰ",X554="Ⅰ"),"済","継続"))))</f>
        <v/>
      </c>
      <c r="AD554" s="242" t="str">
        <f t="shared" si="425"/>
        <v/>
      </c>
      <c r="AE554" s="242" t="str">
        <f t="shared" si="426"/>
        <v/>
      </c>
      <c r="AF554" s="242" t="str">
        <f t="shared" si="427"/>
        <v/>
      </c>
      <c r="AG554" s="242"/>
      <c r="AH554" s="243" t="str">
        <f t="shared" ref="AH554:AH617" si="464">IF(D554="","",IF(J554="その他",Q554&amp;AG554,J554&amp;"、"&amp;Q554&amp;AG554))</f>
        <v/>
      </c>
      <c r="AI554" s="243" t="str">
        <f t="shared" ref="AI554:AI617" si="465">IF(T554="新規確認","－",IF(T554="進行が認められない",Q554,""))</f>
        <v/>
      </c>
      <c r="BG554" s="246">
        <f t="shared" si="428"/>
        <v>0</v>
      </c>
      <c r="BH554" s="243">
        <f t="shared" si="429"/>
        <v>0</v>
      </c>
      <c r="BI554" s="243">
        <f t="shared" si="430"/>
        <v>0</v>
      </c>
      <c r="BJ554" s="243">
        <f t="shared" si="431"/>
        <v>0</v>
      </c>
      <c r="BK554" s="347">
        <f t="shared" si="432"/>
        <v>0</v>
      </c>
      <c r="BL554" s="247">
        <f t="shared" si="433"/>
        <v>0</v>
      </c>
      <c r="BM554" s="244">
        <f t="shared" si="434"/>
        <v>0</v>
      </c>
      <c r="BN554" s="244">
        <f t="shared" si="435"/>
        <v>0</v>
      </c>
      <c r="BO554" s="248">
        <f t="shared" si="436"/>
        <v>0</v>
      </c>
      <c r="BP554" s="249">
        <f t="shared" si="437"/>
        <v>0</v>
      </c>
      <c r="BQ554" s="244">
        <f t="shared" si="438"/>
        <v>0</v>
      </c>
      <c r="BR554" s="244">
        <f t="shared" si="439"/>
        <v>0</v>
      </c>
      <c r="BS554" s="250">
        <f t="shared" si="440"/>
        <v>0</v>
      </c>
      <c r="BT554" s="251" t="str">
        <f t="shared" si="441"/>
        <v/>
      </c>
      <c r="BU554" s="346">
        <f t="shared" si="442"/>
        <v>0</v>
      </c>
      <c r="BV554" s="346">
        <f t="shared" si="443"/>
        <v>0</v>
      </c>
      <c r="BW554" s="346">
        <f t="shared" si="444"/>
        <v>0</v>
      </c>
      <c r="BX554" s="348">
        <f t="shared" si="445"/>
        <v>0</v>
      </c>
      <c r="BY554" s="247">
        <f t="shared" si="446"/>
        <v>0</v>
      </c>
      <c r="BZ554" s="244">
        <f t="shared" si="447"/>
        <v>0</v>
      </c>
      <c r="CA554" s="244">
        <f t="shared" si="448"/>
        <v>0</v>
      </c>
      <c r="CB554" s="248">
        <f t="shared" si="449"/>
        <v>0</v>
      </c>
      <c r="CC554" s="247">
        <f t="shared" si="450"/>
        <v>0</v>
      </c>
      <c r="CD554" s="244">
        <f t="shared" si="451"/>
        <v>0</v>
      </c>
      <c r="CE554" s="244">
        <f t="shared" si="452"/>
        <v>0</v>
      </c>
      <c r="CF554" s="244">
        <f t="shared" si="453"/>
        <v>0</v>
      </c>
    </row>
    <row r="555" spans="1:84" ht="20.100000000000001" customHeight="1" x14ac:dyDescent="0.15">
      <c r="A555" s="238">
        <v>552</v>
      </c>
      <c r="B555" s="239">
        <v>552</v>
      </c>
      <c r="C555" s="240" t="str">
        <f t="shared" si="455"/>
        <v>S</v>
      </c>
      <c r="D555" s="241"/>
      <c r="E555" s="242" t="str">
        <f>IF(D555="","",COUNTIF($D$4:D555,D555))</f>
        <v/>
      </c>
      <c r="F555" s="306" t="str">
        <f>IF(D555="","",VLOOKUP(D555,'様式A-2'!$B$10:$E$438,4,0))</f>
        <v/>
      </c>
      <c r="G555" s="242"/>
      <c r="H555" s="242"/>
      <c r="I555" s="242"/>
      <c r="J555" s="242"/>
      <c r="K555" s="242">
        <f t="shared" si="456"/>
        <v>0</v>
      </c>
      <c r="L555" s="342"/>
      <c r="M555" s="342"/>
      <c r="N555" s="342"/>
      <c r="O555" s="342"/>
      <c r="P555" s="384"/>
      <c r="Q555" s="243">
        <f t="shared" si="423"/>
        <v>0</v>
      </c>
      <c r="R555" s="244">
        <f t="shared" si="457"/>
        <v>0</v>
      </c>
      <c r="S555" s="244" t="str">
        <f t="shared" si="458"/>
        <v/>
      </c>
      <c r="T555" s="242"/>
      <c r="U555" s="242" t="str">
        <f t="shared" si="459"/>
        <v/>
      </c>
      <c r="V555" s="242" t="str">
        <f t="shared" si="424"/>
        <v/>
      </c>
      <c r="W555" s="242"/>
      <c r="X555" s="242"/>
      <c r="Y555" s="242" t="str">
        <f t="shared" si="460"/>
        <v/>
      </c>
      <c r="Z555" s="242" t="str">
        <f t="shared" si="461"/>
        <v/>
      </c>
      <c r="AA555" s="242" t="str">
        <f t="shared" si="454"/>
        <v/>
      </c>
      <c r="AB555" s="242" t="str">
        <f t="shared" si="462"/>
        <v/>
      </c>
      <c r="AC555" s="242" t="str">
        <f t="shared" si="463"/>
        <v/>
      </c>
      <c r="AD555" s="242" t="str">
        <f t="shared" si="425"/>
        <v/>
      </c>
      <c r="AE555" s="242" t="str">
        <f t="shared" si="426"/>
        <v/>
      </c>
      <c r="AF555" s="242" t="str">
        <f t="shared" si="427"/>
        <v/>
      </c>
      <c r="AG555" s="242"/>
      <c r="AH555" s="243" t="str">
        <f t="shared" si="464"/>
        <v/>
      </c>
      <c r="AI555" s="243" t="str">
        <f t="shared" si="465"/>
        <v/>
      </c>
      <c r="BG555" s="246">
        <f t="shared" si="428"/>
        <v>0</v>
      </c>
      <c r="BH555" s="243">
        <f t="shared" si="429"/>
        <v>0</v>
      </c>
      <c r="BI555" s="243">
        <f t="shared" si="430"/>
        <v>0</v>
      </c>
      <c r="BJ555" s="243">
        <f t="shared" si="431"/>
        <v>0</v>
      </c>
      <c r="BK555" s="347">
        <f t="shared" si="432"/>
        <v>0</v>
      </c>
      <c r="BL555" s="247">
        <f t="shared" si="433"/>
        <v>0</v>
      </c>
      <c r="BM555" s="244">
        <f t="shared" si="434"/>
        <v>0</v>
      </c>
      <c r="BN555" s="244">
        <f t="shared" si="435"/>
        <v>0</v>
      </c>
      <c r="BO555" s="248">
        <f t="shared" si="436"/>
        <v>0</v>
      </c>
      <c r="BP555" s="249">
        <f t="shared" si="437"/>
        <v>0</v>
      </c>
      <c r="BQ555" s="244">
        <f t="shared" si="438"/>
        <v>0</v>
      </c>
      <c r="BR555" s="244">
        <f t="shared" si="439"/>
        <v>0</v>
      </c>
      <c r="BS555" s="250">
        <f t="shared" si="440"/>
        <v>0</v>
      </c>
      <c r="BT555" s="251" t="str">
        <f t="shared" si="441"/>
        <v/>
      </c>
      <c r="BU555" s="346">
        <f t="shared" si="442"/>
        <v>0</v>
      </c>
      <c r="BV555" s="346">
        <f t="shared" si="443"/>
        <v>0</v>
      </c>
      <c r="BW555" s="346">
        <f t="shared" si="444"/>
        <v>0</v>
      </c>
      <c r="BX555" s="348">
        <f t="shared" si="445"/>
        <v>0</v>
      </c>
      <c r="BY555" s="247">
        <f t="shared" si="446"/>
        <v>0</v>
      </c>
      <c r="BZ555" s="244">
        <f t="shared" si="447"/>
        <v>0</v>
      </c>
      <c r="CA555" s="244">
        <f t="shared" si="448"/>
        <v>0</v>
      </c>
      <c r="CB555" s="248">
        <f t="shared" si="449"/>
        <v>0</v>
      </c>
      <c r="CC555" s="247">
        <f t="shared" si="450"/>
        <v>0</v>
      </c>
      <c r="CD555" s="244">
        <f t="shared" si="451"/>
        <v>0</v>
      </c>
      <c r="CE555" s="244">
        <f t="shared" si="452"/>
        <v>0</v>
      </c>
      <c r="CF555" s="244">
        <f t="shared" si="453"/>
        <v>0</v>
      </c>
    </row>
    <row r="556" spans="1:84" ht="20.100000000000001" customHeight="1" x14ac:dyDescent="0.15">
      <c r="A556" s="238">
        <v>553</v>
      </c>
      <c r="B556" s="239">
        <v>553</v>
      </c>
      <c r="C556" s="240" t="str">
        <f t="shared" si="455"/>
        <v>S</v>
      </c>
      <c r="D556" s="241"/>
      <c r="E556" s="242" t="str">
        <f>IF(D556="","",COUNTIF($D$4:D556,D556))</f>
        <v/>
      </c>
      <c r="F556" s="306" t="str">
        <f>IF(D556="","",VLOOKUP(D556,'様式A-2'!$B$10:$E$438,4,0))</f>
        <v/>
      </c>
      <c r="G556" s="242"/>
      <c r="H556" s="242"/>
      <c r="I556" s="242"/>
      <c r="J556" s="242"/>
      <c r="K556" s="242">
        <f t="shared" si="456"/>
        <v>0</v>
      </c>
      <c r="L556" s="342"/>
      <c r="M556" s="342"/>
      <c r="N556" s="342"/>
      <c r="O556" s="342"/>
      <c r="P556" s="384"/>
      <c r="Q556" s="243">
        <f t="shared" si="423"/>
        <v>0</v>
      </c>
      <c r="R556" s="244">
        <f t="shared" si="457"/>
        <v>0</v>
      </c>
      <c r="S556" s="244" t="str">
        <f t="shared" si="458"/>
        <v/>
      </c>
      <c r="T556" s="242"/>
      <c r="U556" s="242" t="str">
        <f t="shared" si="459"/>
        <v/>
      </c>
      <c r="V556" s="242" t="str">
        <f t="shared" si="424"/>
        <v/>
      </c>
      <c r="W556" s="242"/>
      <c r="X556" s="242"/>
      <c r="Y556" s="242" t="str">
        <f t="shared" si="460"/>
        <v/>
      </c>
      <c r="Z556" s="242" t="str">
        <f t="shared" si="461"/>
        <v/>
      </c>
      <c r="AA556" s="242" t="str">
        <f t="shared" si="454"/>
        <v/>
      </c>
      <c r="AB556" s="242" t="str">
        <f t="shared" si="462"/>
        <v/>
      </c>
      <c r="AC556" s="242" t="str">
        <f t="shared" si="463"/>
        <v/>
      </c>
      <c r="AD556" s="242" t="str">
        <f t="shared" si="425"/>
        <v/>
      </c>
      <c r="AE556" s="242" t="str">
        <f t="shared" si="426"/>
        <v/>
      </c>
      <c r="AF556" s="242" t="str">
        <f t="shared" si="427"/>
        <v/>
      </c>
      <c r="AG556" s="242"/>
      <c r="AH556" s="243" t="str">
        <f t="shared" si="464"/>
        <v/>
      </c>
      <c r="AI556" s="243" t="str">
        <f t="shared" si="465"/>
        <v/>
      </c>
      <c r="BG556" s="246">
        <f t="shared" si="428"/>
        <v>0</v>
      </c>
      <c r="BH556" s="243">
        <f t="shared" si="429"/>
        <v>0</v>
      </c>
      <c r="BI556" s="243">
        <f t="shared" si="430"/>
        <v>0</v>
      </c>
      <c r="BJ556" s="243">
        <f t="shared" si="431"/>
        <v>0</v>
      </c>
      <c r="BK556" s="347">
        <f t="shared" si="432"/>
        <v>0</v>
      </c>
      <c r="BL556" s="247">
        <f t="shared" si="433"/>
        <v>0</v>
      </c>
      <c r="BM556" s="244">
        <f t="shared" si="434"/>
        <v>0</v>
      </c>
      <c r="BN556" s="244">
        <f t="shared" si="435"/>
        <v>0</v>
      </c>
      <c r="BO556" s="248">
        <f t="shared" si="436"/>
        <v>0</v>
      </c>
      <c r="BP556" s="249">
        <f t="shared" si="437"/>
        <v>0</v>
      </c>
      <c r="BQ556" s="244">
        <f t="shared" si="438"/>
        <v>0</v>
      </c>
      <c r="BR556" s="244">
        <f t="shared" si="439"/>
        <v>0</v>
      </c>
      <c r="BS556" s="250">
        <f t="shared" si="440"/>
        <v>0</v>
      </c>
      <c r="BT556" s="251" t="str">
        <f t="shared" si="441"/>
        <v/>
      </c>
      <c r="BU556" s="346">
        <f t="shared" si="442"/>
        <v>0</v>
      </c>
      <c r="BV556" s="346">
        <f t="shared" si="443"/>
        <v>0</v>
      </c>
      <c r="BW556" s="346">
        <f t="shared" si="444"/>
        <v>0</v>
      </c>
      <c r="BX556" s="348">
        <f t="shared" si="445"/>
        <v>0</v>
      </c>
      <c r="BY556" s="247">
        <f t="shared" si="446"/>
        <v>0</v>
      </c>
      <c r="BZ556" s="244">
        <f t="shared" si="447"/>
        <v>0</v>
      </c>
      <c r="CA556" s="244">
        <f t="shared" si="448"/>
        <v>0</v>
      </c>
      <c r="CB556" s="248">
        <f t="shared" si="449"/>
        <v>0</v>
      </c>
      <c r="CC556" s="247">
        <f t="shared" si="450"/>
        <v>0</v>
      </c>
      <c r="CD556" s="244">
        <f t="shared" si="451"/>
        <v>0</v>
      </c>
      <c r="CE556" s="244">
        <f t="shared" si="452"/>
        <v>0</v>
      </c>
      <c r="CF556" s="244">
        <f t="shared" si="453"/>
        <v>0</v>
      </c>
    </row>
    <row r="557" spans="1:84" ht="20.100000000000001" customHeight="1" x14ac:dyDescent="0.15">
      <c r="A557" s="238">
        <v>554</v>
      </c>
      <c r="B557" s="239">
        <v>554</v>
      </c>
      <c r="C557" s="240" t="str">
        <f t="shared" si="455"/>
        <v>S</v>
      </c>
      <c r="D557" s="241"/>
      <c r="E557" s="242" t="str">
        <f>IF(D557="","",COUNTIF($D$4:D557,D557))</f>
        <v/>
      </c>
      <c r="F557" s="306" t="str">
        <f>IF(D557="","",VLOOKUP(D557,'様式A-2'!$B$10:$E$438,4,0))</f>
        <v/>
      </c>
      <c r="G557" s="242"/>
      <c r="H557" s="242"/>
      <c r="I557" s="242"/>
      <c r="J557" s="242"/>
      <c r="K557" s="242">
        <f t="shared" si="456"/>
        <v>0</v>
      </c>
      <c r="L557" s="342"/>
      <c r="M557" s="342"/>
      <c r="N557" s="342"/>
      <c r="O557" s="342"/>
      <c r="P557" s="384"/>
      <c r="Q557" s="243">
        <f t="shared" si="423"/>
        <v>0</v>
      </c>
      <c r="R557" s="244">
        <f t="shared" si="457"/>
        <v>0</v>
      </c>
      <c r="S557" s="244" t="str">
        <f t="shared" si="458"/>
        <v/>
      </c>
      <c r="T557" s="242"/>
      <c r="U557" s="242" t="str">
        <f t="shared" si="459"/>
        <v/>
      </c>
      <c r="V557" s="242" t="str">
        <f t="shared" si="424"/>
        <v/>
      </c>
      <c r="W557" s="242"/>
      <c r="X557" s="242"/>
      <c r="Y557" s="242" t="str">
        <f t="shared" si="460"/>
        <v/>
      </c>
      <c r="Z557" s="242" t="str">
        <f t="shared" si="461"/>
        <v/>
      </c>
      <c r="AA557" s="242" t="str">
        <f t="shared" si="454"/>
        <v/>
      </c>
      <c r="AB557" s="242" t="str">
        <f t="shared" si="462"/>
        <v/>
      </c>
      <c r="AC557" s="242" t="str">
        <f t="shared" si="463"/>
        <v/>
      </c>
      <c r="AD557" s="242" t="str">
        <f t="shared" si="425"/>
        <v/>
      </c>
      <c r="AE557" s="242" t="str">
        <f t="shared" si="426"/>
        <v/>
      </c>
      <c r="AF557" s="242" t="str">
        <f t="shared" si="427"/>
        <v/>
      </c>
      <c r="AG557" s="242"/>
      <c r="AH557" s="243" t="str">
        <f t="shared" si="464"/>
        <v/>
      </c>
      <c r="AI557" s="243" t="str">
        <f t="shared" si="465"/>
        <v/>
      </c>
      <c r="BG557" s="246">
        <f t="shared" si="428"/>
        <v>0</v>
      </c>
      <c r="BH557" s="243">
        <f t="shared" si="429"/>
        <v>0</v>
      </c>
      <c r="BI557" s="243">
        <f t="shared" si="430"/>
        <v>0</v>
      </c>
      <c r="BJ557" s="243">
        <f t="shared" si="431"/>
        <v>0</v>
      </c>
      <c r="BK557" s="347">
        <f t="shared" si="432"/>
        <v>0</v>
      </c>
      <c r="BL557" s="247">
        <f t="shared" si="433"/>
        <v>0</v>
      </c>
      <c r="BM557" s="244">
        <f t="shared" si="434"/>
        <v>0</v>
      </c>
      <c r="BN557" s="244">
        <f t="shared" si="435"/>
        <v>0</v>
      </c>
      <c r="BO557" s="248">
        <f t="shared" si="436"/>
        <v>0</v>
      </c>
      <c r="BP557" s="249">
        <f t="shared" si="437"/>
        <v>0</v>
      </c>
      <c r="BQ557" s="244">
        <f t="shared" si="438"/>
        <v>0</v>
      </c>
      <c r="BR557" s="244">
        <f t="shared" si="439"/>
        <v>0</v>
      </c>
      <c r="BS557" s="250">
        <f t="shared" si="440"/>
        <v>0</v>
      </c>
      <c r="BT557" s="251" t="str">
        <f t="shared" si="441"/>
        <v/>
      </c>
      <c r="BU557" s="346">
        <f t="shared" si="442"/>
        <v>0</v>
      </c>
      <c r="BV557" s="346">
        <f t="shared" si="443"/>
        <v>0</v>
      </c>
      <c r="BW557" s="346">
        <f t="shared" si="444"/>
        <v>0</v>
      </c>
      <c r="BX557" s="348">
        <f t="shared" si="445"/>
        <v>0</v>
      </c>
      <c r="BY557" s="247">
        <f t="shared" si="446"/>
        <v>0</v>
      </c>
      <c r="BZ557" s="244">
        <f t="shared" si="447"/>
        <v>0</v>
      </c>
      <c r="CA557" s="244">
        <f t="shared" si="448"/>
        <v>0</v>
      </c>
      <c r="CB557" s="248">
        <f t="shared" si="449"/>
        <v>0</v>
      </c>
      <c r="CC557" s="247">
        <f t="shared" si="450"/>
        <v>0</v>
      </c>
      <c r="CD557" s="244">
        <f t="shared" si="451"/>
        <v>0</v>
      </c>
      <c r="CE557" s="244">
        <f t="shared" si="452"/>
        <v>0</v>
      </c>
      <c r="CF557" s="244">
        <f t="shared" si="453"/>
        <v>0</v>
      </c>
    </row>
    <row r="558" spans="1:84" ht="20.100000000000001" customHeight="1" x14ac:dyDescent="0.15">
      <c r="A558" s="238">
        <v>555</v>
      </c>
      <c r="B558" s="239">
        <v>555</v>
      </c>
      <c r="C558" s="240" t="str">
        <f t="shared" si="455"/>
        <v>S</v>
      </c>
      <c r="D558" s="241"/>
      <c r="E558" s="242" t="str">
        <f>IF(D558="","",COUNTIF($D$4:D558,D558))</f>
        <v/>
      </c>
      <c r="F558" s="306" t="str">
        <f>IF(D558="","",VLOOKUP(D558,'様式A-2'!$B$10:$E$438,4,0))</f>
        <v/>
      </c>
      <c r="G558" s="242"/>
      <c r="H558" s="242"/>
      <c r="I558" s="242"/>
      <c r="J558" s="242"/>
      <c r="K558" s="242">
        <f t="shared" si="456"/>
        <v>0</v>
      </c>
      <c r="L558" s="342"/>
      <c r="M558" s="342"/>
      <c r="N558" s="342"/>
      <c r="O558" s="342"/>
      <c r="P558" s="384"/>
      <c r="Q558" s="243">
        <f t="shared" si="423"/>
        <v>0</v>
      </c>
      <c r="R558" s="244">
        <f t="shared" si="457"/>
        <v>0</v>
      </c>
      <c r="S558" s="244" t="str">
        <f t="shared" si="458"/>
        <v/>
      </c>
      <c r="T558" s="242"/>
      <c r="U558" s="242" t="str">
        <f t="shared" si="459"/>
        <v/>
      </c>
      <c r="V558" s="242" t="str">
        <f t="shared" si="424"/>
        <v/>
      </c>
      <c r="W558" s="242"/>
      <c r="X558" s="242"/>
      <c r="Y558" s="242" t="str">
        <f t="shared" si="460"/>
        <v/>
      </c>
      <c r="Z558" s="242" t="str">
        <f t="shared" si="461"/>
        <v/>
      </c>
      <c r="AA558" s="242" t="str">
        <f t="shared" si="454"/>
        <v/>
      </c>
      <c r="AB558" s="242" t="str">
        <f t="shared" si="462"/>
        <v/>
      </c>
      <c r="AC558" s="242" t="str">
        <f t="shared" si="463"/>
        <v/>
      </c>
      <c r="AD558" s="242" t="str">
        <f t="shared" si="425"/>
        <v/>
      </c>
      <c r="AE558" s="242" t="str">
        <f t="shared" si="426"/>
        <v/>
      </c>
      <c r="AF558" s="242" t="str">
        <f t="shared" si="427"/>
        <v/>
      </c>
      <c r="AG558" s="242"/>
      <c r="AH558" s="243" t="str">
        <f t="shared" si="464"/>
        <v/>
      </c>
      <c r="AI558" s="243" t="str">
        <f t="shared" si="465"/>
        <v/>
      </c>
      <c r="BG558" s="246">
        <f t="shared" si="428"/>
        <v>0</v>
      </c>
      <c r="BH558" s="243">
        <f t="shared" si="429"/>
        <v>0</v>
      </c>
      <c r="BI558" s="243">
        <f t="shared" si="430"/>
        <v>0</v>
      </c>
      <c r="BJ558" s="243">
        <f t="shared" si="431"/>
        <v>0</v>
      </c>
      <c r="BK558" s="347">
        <f t="shared" si="432"/>
        <v>0</v>
      </c>
      <c r="BL558" s="247">
        <f t="shared" si="433"/>
        <v>0</v>
      </c>
      <c r="BM558" s="244">
        <f t="shared" si="434"/>
        <v>0</v>
      </c>
      <c r="BN558" s="244">
        <f t="shared" si="435"/>
        <v>0</v>
      </c>
      <c r="BO558" s="248">
        <f t="shared" si="436"/>
        <v>0</v>
      </c>
      <c r="BP558" s="249">
        <f t="shared" si="437"/>
        <v>0</v>
      </c>
      <c r="BQ558" s="244">
        <f t="shared" si="438"/>
        <v>0</v>
      </c>
      <c r="BR558" s="244">
        <f t="shared" si="439"/>
        <v>0</v>
      </c>
      <c r="BS558" s="250">
        <f t="shared" si="440"/>
        <v>0</v>
      </c>
      <c r="BT558" s="251" t="str">
        <f t="shared" si="441"/>
        <v/>
      </c>
      <c r="BU558" s="346">
        <f t="shared" si="442"/>
        <v>0</v>
      </c>
      <c r="BV558" s="346">
        <f t="shared" si="443"/>
        <v>0</v>
      </c>
      <c r="BW558" s="346">
        <f t="shared" si="444"/>
        <v>0</v>
      </c>
      <c r="BX558" s="348">
        <f t="shared" si="445"/>
        <v>0</v>
      </c>
      <c r="BY558" s="247">
        <f t="shared" si="446"/>
        <v>0</v>
      </c>
      <c r="BZ558" s="244">
        <f t="shared" si="447"/>
        <v>0</v>
      </c>
      <c r="CA558" s="244">
        <f t="shared" si="448"/>
        <v>0</v>
      </c>
      <c r="CB558" s="248">
        <f t="shared" si="449"/>
        <v>0</v>
      </c>
      <c r="CC558" s="247">
        <f t="shared" si="450"/>
        <v>0</v>
      </c>
      <c r="CD558" s="244">
        <f t="shared" si="451"/>
        <v>0</v>
      </c>
      <c r="CE558" s="244">
        <f t="shared" si="452"/>
        <v>0</v>
      </c>
      <c r="CF558" s="244">
        <f t="shared" si="453"/>
        <v>0</v>
      </c>
    </row>
    <row r="559" spans="1:84" ht="20.100000000000001" customHeight="1" x14ac:dyDescent="0.15">
      <c r="A559" s="238">
        <v>556</v>
      </c>
      <c r="B559" s="239">
        <v>556</v>
      </c>
      <c r="C559" s="240" t="str">
        <f t="shared" si="455"/>
        <v>S</v>
      </c>
      <c r="D559" s="241"/>
      <c r="E559" s="242" t="str">
        <f>IF(D559="","",COUNTIF($D$4:D559,D559))</f>
        <v/>
      </c>
      <c r="F559" s="306" t="str">
        <f>IF(D559="","",VLOOKUP(D559,'様式A-2'!$B$10:$E$438,4,0))</f>
        <v/>
      </c>
      <c r="G559" s="242"/>
      <c r="H559" s="242"/>
      <c r="I559" s="242"/>
      <c r="J559" s="242"/>
      <c r="K559" s="242">
        <f t="shared" si="456"/>
        <v>0</v>
      </c>
      <c r="L559" s="342"/>
      <c r="M559" s="342"/>
      <c r="N559" s="342"/>
      <c r="O559" s="342"/>
      <c r="P559" s="384"/>
      <c r="Q559" s="243">
        <f t="shared" si="423"/>
        <v>0</v>
      </c>
      <c r="R559" s="244">
        <f t="shared" si="457"/>
        <v>0</v>
      </c>
      <c r="S559" s="244" t="str">
        <f t="shared" si="458"/>
        <v/>
      </c>
      <c r="T559" s="242"/>
      <c r="U559" s="242" t="str">
        <f t="shared" si="459"/>
        <v/>
      </c>
      <c r="V559" s="242" t="str">
        <f t="shared" si="424"/>
        <v/>
      </c>
      <c r="W559" s="242"/>
      <c r="X559" s="242"/>
      <c r="Y559" s="242" t="str">
        <f t="shared" si="460"/>
        <v/>
      </c>
      <c r="Z559" s="242" t="str">
        <f t="shared" si="461"/>
        <v/>
      </c>
      <c r="AA559" s="242" t="str">
        <f t="shared" si="454"/>
        <v/>
      </c>
      <c r="AB559" s="242" t="str">
        <f t="shared" si="462"/>
        <v/>
      </c>
      <c r="AC559" s="242" t="str">
        <f t="shared" si="463"/>
        <v/>
      </c>
      <c r="AD559" s="242" t="str">
        <f t="shared" si="425"/>
        <v/>
      </c>
      <c r="AE559" s="242" t="str">
        <f t="shared" si="426"/>
        <v/>
      </c>
      <c r="AF559" s="242" t="str">
        <f t="shared" si="427"/>
        <v/>
      </c>
      <c r="AG559" s="242"/>
      <c r="AH559" s="243" t="str">
        <f t="shared" si="464"/>
        <v/>
      </c>
      <c r="AI559" s="243" t="str">
        <f t="shared" si="465"/>
        <v/>
      </c>
      <c r="BG559" s="246">
        <f t="shared" si="428"/>
        <v>0</v>
      </c>
      <c r="BH559" s="243">
        <f t="shared" si="429"/>
        <v>0</v>
      </c>
      <c r="BI559" s="243">
        <f t="shared" si="430"/>
        <v>0</v>
      </c>
      <c r="BJ559" s="243">
        <f t="shared" si="431"/>
        <v>0</v>
      </c>
      <c r="BK559" s="347">
        <f t="shared" si="432"/>
        <v>0</v>
      </c>
      <c r="BL559" s="247">
        <f t="shared" si="433"/>
        <v>0</v>
      </c>
      <c r="BM559" s="244">
        <f t="shared" si="434"/>
        <v>0</v>
      </c>
      <c r="BN559" s="244">
        <f t="shared" si="435"/>
        <v>0</v>
      </c>
      <c r="BO559" s="248">
        <f t="shared" si="436"/>
        <v>0</v>
      </c>
      <c r="BP559" s="249">
        <f t="shared" si="437"/>
        <v>0</v>
      </c>
      <c r="BQ559" s="244">
        <f t="shared" si="438"/>
        <v>0</v>
      </c>
      <c r="BR559" s="244">
        <f t="shared" si="439"/>
        <v>0</v>
      </c>
      <c r="BS559" s="250">
        <f t="shared" si="440"/>
        <v>0</v>
      </c>
      <c r="BT559" s="251" t="str">
        <f t="shared" si="441"/>
        <v/>
      </c>
      <c r="BU559" s="346">
        <f t="shared" si="442"/>
        <v>0</v>
      </c>
      <c r="BV559" s="346">
        <f t="shared" si="443"/>
        <v>0</v>
      </c>
      <c r="BW559" s="346">
        <f t="shared" si="444"/>
        <v>0</v>
      </c>
      <c r="BX559" s="348">
        <f t="shared" si="445"/>
        <v>0</v>
      </c>
      <c r="BY559" s="247">
        <f t="shared" si="446"/>
        <v>0</v>
      </c>
      <c r="BZ559" s="244">
        <f t="shared" si="447"/>
        <v>0</v>
      </c>
      <c r="CA559" s="244">
        <f t="shared" si="448"/>
        <v>0</v>
      </c>
      <c r="CB559" s="248">
        <f t="shared" si="449"/>
        <v>0</v>
      </c>
      <c r="CC559" s="247">
        <f t="shared" si="450"/>
        <v>0</v>
      </c>
      <c r="CD559" s="244">
        <f t="shared" si="451"/>
        <v>0</v>
      </c>
      <c r="CE559" s="244">
        <f t="shared" si="452"/>
        <v>0</v>
      </c>
      <c r="CF559" s="244">
        <f t="shared" si="453"/>
        <v>0</v>
      </c>
    </row>
    <row r="560" spans="1:84" ht="20.100000000000001" customHeight="1" x14ac:dyDescent="0.15">
      <c r="A560" s="238">
        <v>557</v>
      </c>
      <c r="B560" s="239">
        <v>557</v>
      </c>
      <c r="C560" s="240" t="str">
        <f t="shared" si="455"/>
        <v>S</v>
      </c>
      <c r="D560" s="241"/>
      <c r="E560" s="242" t="str">
        <f>IF(D560="","",COUNTIF($D$4:D560,D560))</f>
        <v/>
      </c>
      <c r="F560" s="306" t="str">
        <f>IF(D560="","",VLOOKUP(D560,'様式A-2'!$B$10:$E$438,4,0))</f>
        <v/>
      </c>
      <c r="G560" s="242"/>
      <c r="H560" s="242"/>
      <c r="I560" s="242"/>
      <c r="J560" s="242"/>
      <c r="K560" s="242">
        <f t="shared" si="456"/>
        <v>0</v>
      </c>
      <c r="L560" s="342"/>
      <c r="M560" s="342"/>
      <c r="N560" s="342"/>
      <c r="O560" s="342"/>
      <c r="P560" s="384"/>
      <c r="Q560" s="243">
        <f t="shared" ref="Q560:Q623" si="466">IF(C560="","",IF(J560="ひび割れ","幅"&amp;TEXT(L560,"0.0")&amp;"mm×長さ"&amp;TEXT(M560,"0.0")&amp;"m",IF(N560="",P560,IF(J560="その他",P560&amp;"、"&amp;TEXT(N560,"0.0")&amp;"m×"&amp;TEXT(O560,"0.0")&amp;"m ",TEXT(N560,"0.0")&amp;"m×"&amp;TEXT(O560,"0.0")&amp;"m "&amp;P560))))</f>
        <v>0</v>
      </c>
      <c r="R560" s="244">
        <f t="shared" si="457"/>
        <v>0</v>
      </c>
      <c r="S560" s="244" t="str">
        <f t="shared" si="458"/>
        <v/>
      </c>
      <c r="T560" s="242"/>
      <c r="U560" s="242" t="str">
        <f t="shared" si="459"/>
        <v/>
      </c>
      <c r="V560" s="242" t="str">
        <f t="shared" si="424"/>
        <v/>
      </c>
      <c r="W560" s="242"/>
      <c r="X560" s="242"/>
      <c r="Y560" s="242" t="str">
        <f t="shared" si="460"/>
        <v/>
      </c>
      <c r="Z560" s="242" t="str">
        <f t="shared" si="461"/>
        <v/>
      </c>
      <c r="AA560" s="242" t="str">
        <f t="shared" si="454"/>
        <v/>
      </c>
      <c r="AB560" s="242" t="str">
        <f t="shared" si="462"/>
        <v/>
      </c>
      <c r="AC560" s="242" t="str">
        <f t="shared" si="463"/>
        <v/>
      </c>
      <c r="AD560" s="242" t="str">
        <f t="shared" si="425"/>
        <v/>
      </c>
      <c r="AE560" s="242" t="str">
        <f t="shared" si="426"/>
        <v/>
      </c>
      <c r="AF560" s="242" t="str">
        <f t="shared" si="427"/>
        <v/>
      </c>
      <c r="AG560" s="242"/>
      <c r="AH560" s="243" t="str">
        <f t="shared" si="464"/>
        <v/>
      </c>
      <c r="AI560" s="243" t="str">
        <f t="shared" si="465"/>
        <v/>
      </c>
      <c r="BG560" s="246">
        <f t="shared" si="428"/>
        <v>0</v>
      </c>
      <c r="BH560" s="243">
        <f t="shared" si="429"/>
        <v>0</v>
      </c>
      <c r="BI560" s="243">
        <f t="shared" si="430"/>
        <v>0</v>
      </c>
      <c r="BJ560" s="243">
        <f t="shared" si="431"/>
        <v>0</v>
      </c>
      <c r="BK560" s="347">
        <f t="shared" si="432"/>
        <v>0</v>
      </c>
      <c r="BL560" s="247">
        <f t="shared" si="433"/>
        <v>0</v>
      </c>
      <c r="BM560" s="244">
        <f t="shared" si="434"/>
        <v>0</v>
      </c>
      <c r="BN560" s="244">
        <f t="shared" si="435"/>
        <v>0</v>
      </c>
      <c r="BO560" s="248">
        <f t="shared" si="436"/>
        <v>0</v>
      </c>
      <c r="BP560" s="249">
        <f t="shared" si="437"/>
        <v>0</v>
      </c>
      <c r="BQ560" s="244">
        <f t="shared" si="438"/>
        <v>0</v>
      </c>
      <c r="BR560" s="244">
        <f t="shared" si="439"/>
        <v>0</v>
      </c>
      <c r="BS560" s="250">
        <f t="shared" si="440"/>
        <v>0</v>
      </c>
      <c r="BT560" s="251" t="str">
        <f t="shared" si="441"/>
        <v/>
      </c>
      <c r="BU560" s="346">
        <f t="shared" si="442"/>
        <v>0</v>
      </c>
      <c r="BV560" s="346">
        <f t="shared" si="443"/>
        <v>0</v>
      </c>
      <c r="BW560" s="346">
        <f t="shared" si="444"/>
        <v>0</v>
      </c>
      <c r="BX560" s="348">
        <f t="shared" si="445"/>
        <v>0</v>
      </c>
      <c r="BY560" s="247">
        <f t="shared" si="446"/>
        <v>0</v>
      </c>
      <c r="BZ560" s="244">
        <f t="shared" si="447"/>
        <v>0</v>
      </c>
      <c r="CA560" s="244">
        <f t="shared" si="448"/>
        <v>0</v>
      </c>
      <c r="CB560" s="248">
        <f t="shared" si="449"/>
        <v>0</v>
      </c>
      <c r="CC560" s="247">
        <f t="shared" si="450"/>
        <v>0</v>
      </c>
      <c r="CD560" s="244">
        <f t="shared" si="451"/>
        <v>0</v>
      </c>
      <c r="CE560" s="244">
        <f t="shared" si="452"/>
        <v>0</v>
      </c>
      <c r="CF560" s="244">
        <f t="shared" si="453"/>
        <v>0</v>
      </c>
    </row>
    <row r="561" spans="1:84" ht="20.100000000000001" customHeight="1" x14ac:dyDescent="0.15">
      <c r="A561" s="238">
        <v>558</v>
      </c>
      <c r="B561" s="239">
        <v>558</v>
      </c>
      <c r="C561" s="240" t="str">
        <f t="shared" si="455"/>
        <v>S</v>
      </c>
      <c r="D561" s="241"/>
      <c r="E561" s="242" t="str">
        <f>IF(D561="","",COUNTIF($D$4:D561,D561))</f>
        <v/>
      </c>
      <c r="F561" s="306" t="str">
        <f>IF(D561="","",VLOOKUP(D561,'様式A-2'!$B$10:$E$438,4,0))</f>
        <v/>
      </c>
      <c r="G561" s="242"/>
      <c r="H561" s="242"/>
      <c r="I561" s="242"/>
      <c r="J561" s="242"/>
      <c r="K561" s="242">
        <f t="shared" si="456"/>
        <v>0</v>
      </c>
      <c r="L561" s="342"/>
      <c r="M561" s="342"/>
      <c r="N561" s="342"/>
      <c r="O561" s="342"/>
      <c r="P561" s="384"/>
      <c r="Q561" s="243">
        <f t="shared" si="466"/>
        <v>0</v>
      </c>
      <c r="R561" s="244">
        <f t="shared" si="457"/>
        <v>0</v>
      </c>
      <c r="S561" s="244" t="str">
        <f t="shared" si="458"/>
        <v/>
      </c>
      <c r="T561" s="242"/>
      <c r="U561" s="242" t="str">
        <f t="shared" si="459"/>
        <v/>
      </c>
      <c r="V561" s="242" t="str">
        <f t="shared" si="424"/>
        <v/>
      </c>
      <c r="W561" s="242"/>
      <c r="X561" s="242"/>
      <c r="Y561" s="242" t="str">
        <f t="shared" si="460"/>
        <v/>
      </c>
      <c r="Z561" s="242" t="str">
        <f t="shared" si="461"/>
        <v/>
      </c>
      <c r="AA561" s="242" t="str">
        <f t="shared" si="454"/>
        <v/>
      </c>
      <c r="AB561" s="242" t="str">
        <f t="shared" si="462"/>
        <v/>
      </c>
      <c r="AC561" s="242" t="str">
        <f t="shared" si="463"/>
        <v/>
      </c>
      <c r="AD561" s="242" t="str">
        <f t="shared" si="425"/>
        <v/>
      </c>
      <c r="AE561" s="242" t="str">
        <f t="shared" si="426"/>
        <v/>
      </c>
      <c r="AF561" s="242" t="str">
        <f t="shared" si="427"/>
        <v/>
      </c>
      <c r="AG561" s="242"/>
      <c r="AH561" s="243" t="str">
        <f t="shared" si="464"/>
        <v/>
      </c>
      <c r="AI561" s="243" t="str">
        <f t="shared" si="465"/>
        <v/>
      </c>
      <c r="BG561" s="246">
        <f t="shared" si="428"/>
        <v>0</v>
      </c>
      <c r="BH561" s="243">
        <f t="shared" si="429"/>
        <v>0</v>
      </c>
      <c r="BI561" s="243">
        <f t="shared" si="430"/>
        <v>0</v>
      </c>
      <c r="BJ561" s="243">
        <f t="shared" si="431"/>
        <v>0</v>
      </c>
      <c r="BK561" s="347">
        <f t="shared" si="432"/>
        <v>0</v>
      </c>
      <c r="BL561" s="247">
        <f t="shared" si="433"/>
        <v>0</v>
      </c>
      <c r="BM561" s="244">
        <f t="shared" si="434"/>
        <v>0</v>
      </c>
      <c r="BN561" s="244">
        <f t="shared" si="435"/>
        <v>0</v>
      </c>
      <c r="BO561" s="248">
        <f t="shared" si="436"/>
        <v>0</v>
      </c>
      <c r="BP561" s="249">
        <f t="shared" si="437"/>
        <v>0</v>
      </c>
      <c r="BQ561" s="244">
        <f t="shared" si="438"/>
        <v>0</v>
      </c>
      <c r="BR561" s="244">
        <f t="shared" si="439"/>
        <v>0</v>
      </c>
      <c r="BS561" s="250">
        <f t="shared" si="440"/>
        <v>0</v>
      </c>
      <c r="BT561" s="251" t="str">
        <f t="shared" si="441"/>
        <v/>
      </c>
      <c r="BU561" s="346">
        <f t="shared" si="442"/>
        <v>0</v>
      </c>
      <c r="BV561" s="346">
        <f t="shared" si="443"/>
        <v>0</v>
      </c>
      <c r="BW561" s="346">
        <f t="shared" si="444"/>
        <v>0</v>
      </c>
      <c r="BX561" s="348">
        <f t="shared" si="445"/>
        <v>0</v>
      </c>
      <c r="BY561" s="247">
        <f t="shared" si="446"/>
        <v>0</v>
      </c>
      <c r="BZ561" s="244">
        <f t="shared" si="447"/>
        <v>0</v>
      </c>
      <c r="CA561" s="244">
        <f t="shared" si="448"/>
        <v>0</v>
      </c>
      <c r="CB561" s="248">
        <f t="shared" si="449"/>
        <v>0</v>
      </c>
      <c r="CC561" s="247">
        <f t="shared" si="450"/>
        <v>0</v>
      </c>
      <c r="CD561" s="244">
        <f t="shared" si="451"/>
        <v>0</v>
      </c>
      <c r="CE561" s="244">
        <f t="shared" si="452"/>
        <v>0</v>
      </c>
      <c r="CF561" s="244">
        <f t="shared" si="453"/>
        <v>0</v>
      </c>
    </row>
    <row r="562" spans="1:84" ht="20.100000000000001" customHeight="1" x14ac:dyDescent="0.15">
      <c r="A562" s="238">
        <v>559</v>
      </c>
      <c r="B562" s="239">
        <v>559</v>
      </c>
      <c r="C562" s="240" t="str">
        <f t="shared" si="455"/>
        <v>S</v>
      </c>
      <c r="D562" s="241"/>
      <c r="E562" s="242" t="str">
        <f>IF(D562="","",COUNTIF($D$4:D562,D562))</f>
        <v/>
      </c>
      <c r="F562" s="306" t="str">
        <f>IF(D562="","",VLOOKUP(D562,'様式A-2'!$B$10:$E$438,4,0))</f>
        <v/>
      </c>
      <c r="G562" s="242"/>
      <c r="H562" s="242"/>
      <c r="I562" s="242"/>
      <c r="J562" s="242"/>
      <c r="K562" s="242">
        <f t="shared" si="456"/>
        <v>0</v>
      </c>
      <c r="L562" s="342"/>
      <c r="M562" s="342"/>
      <c r="N562" s="342"/>
      <c r="O562" s="342"/>
      <c r="P562" s="384"/>
      <c r="Q562" s="243">
        <f t="shared" si="466"/>
        <v>0</v>
      </c>
      <c r="R562" s="244">
        <f t="shared" si="457"/>
        <v>0</v>
      </c>
      <c r="S562" s="244" t="str">
        <f t="shared" si="458"/>
        <v/>
      </c>
      <c r="T562" s="242"/>
      <c r="U562" s="242" t="str">
        <f t="shared" si="459"/>
        <v/>
      </c>
      <c r="V562" s="242" t="str">
        <f t="shared" si="424"/>
        <v/>
      </c>
      <c r="W562" s="242"/>
      <c r="X562" s="242"/>
      <c r="Y562" s="242" t="str">
        <f t="shared" si="460"/>
        <v/>
      </c>
      <c r="Z562" s="242" t="str">
        <f t="shared" si="461"/>
        <v/>
      </c>
      <c r="AA562" s="242" t="str">
        <f t="shared" si="454"/>
        <v/>
      </c>
      <c r="AB562" s="242" t="str">
        <f t="shared" si="462"/>
        <v/>
      </c>
      <c r="AC562" s="242" t="str">
        <f t="shared" si="463"/>
        <v/>
      </c>
      <c r="AD562" s="242" t="str">
        <f t="shared" si="425"/>
        <v/>
      </c>
      <c r="AE562" s="242" t="str">
        <f t="shared" si="426"/>
        <v/>
      </c>
      <c r="AF562" s="242" t="str">
        <f t="shared" si="427"/>
        <v/>
      </c>
      <c r="AG562" s="242"/>
      <c r="AH562" s="243" t="str">
        <f t="shared" si="464"/>
        <v/>
      </c>
      <c r="AI562" s="243" t="str">
        <f t="shared" si="465"/>
        <v/>
      </c>
      <c r="BG562" s="246">
        <f t="shared" si="428"/>
        <v>0</v>
      </c>
      <c r="BH562" s="243">
        <f t="shared" si="429"/>
        <v>0</v>
      </c>
      <c r="BI562" s="243">
        <f t="shared" si="430"/>
        <v>0</v>
      </c>
      <c r="BJ562" s="243">
        <f t="shared" si="431"/>
        <v>0</v>
      </c>
      <c r="BK562" s="347">
        <f t="shared" si="432"/>
        <v>0</v>
      </c>
      <c r="BL562" s="247">
        <f t="shared" si="433"/>
        <v>0</v>
      </c>
      <c r="BM562" s="244">
        <f t="shared" si="434"/>
        <v>0</v>
      </c>
      <c r="BN562" s="244">
        <f t="shared" si="435"/>
        <v>0</v>
      </c>
      <c r="BO562" s="248">
        <f t="shared" si="436"/>
        <v>0</v>
      </c>
      <c r="BP562" s="249">
        <f t="shared" si="437"/>
        <v>0</v>
      </c>
      <c r="BQ562" s="244">
        <f t="shared" si="438"/>
        <v>0</v>
      </c>
      <c r="BR562" s="244">
        <f t="shared" si="439"/>
        <v>0</v>
      </c>
      <c r="BS562" s="250">
        <f t="shared" si="440"/>
        <v>0</v>
      </c>
      <c r="BT562" s="251" t="str">
        <f t="shared" si="441"/>
        <v/>
      </c>
      <c r="BU562" s="346">
        <f t="shared" si="442"/>
        <v>0</v>
      </c>
      <c r="BV562" s="346">
        <f t="shared" si="443"/>
        <v>0</v>
      </c>
      <c r="BW562" s="346">
        <f t="shared" si="444"/>
        <v>0</v>
      </c>
      <c r="BX562" s="348">
        <f t="shared" si="445"/>
        <v>0</v>
      </c>
      <c r="BY562" s="247">
        <f t="shared" si="446"/>
        <v>0</v>
      </c>
      <c r="BZ562" s="244">
        <f t="shared" si="447"/>
        <v>0</v>
      </c>
      <c r="CA562" s="244">
        <f t="shared" si="448"/>
        <v>0</v>
      </c>
      <c r="CB562" s="248">
        <f t="shared" si="449"/>
        <v>0</v>
      </c>
      <c r="CC562" s="247">
        <f t="shared" si="450"/>
        <v>0</v>
      </c>
      <c r="CD562" s="244">
        <f t="shared" si="451"/>
        <v>0</v>
      </c>
      <c r="CE562" s="244">
        <f t="shared" si="452"/>
        <v>0</v>
      </c>
      <c r="CF562" s="244">
        <f t="shared" si="453"/>
        <v>0</v>
      </c>
    </row>
    <row r="563" spans="1:84" ht="20.100000000000001" customHeight="1" x14ac:dyDescent="0.15">
      <c r="A563" s="238">
        <v>560</v>
      </c>
      <c r="B563" s="239">
        <v>560</v>
      </c>
      <c r="C563" s="240" t="str">
        <f t="shared" si="455"/>
        <v>S</v>
      </c>
      <c r="D563" s="241"/>
      <c r="E563" s="242" t="str">
        <f>IF(D563="","",COUNTIF($D$4:D563,D563))</f>
        <v/>
      </c>
      <c r="F563" s="306" t="str">
        <f>IF(D563="","",VLOOKUP(D563,'様式A-2'!$B$10:$E$438,4,0))</f>
        <v/>
      </c>
      <c r="G563" s="242"/>
      <c r="H563" s="242"/>
      <c r="I563" s="242"/>
      <c r="J563" s="242"/>
      <c r="K563" s="242">
        <f t="shared" si="456"/>
        <v>0</v>
      </c>
      <c r="L563" s="342"/>
      <c r="M563" s="342"/>
      <c r="N563" s="342"/>
      <c r="O563" s="342"/>
      <c r="P563" s="384"/>
      <c r="Q563" s="243">
        <f t="shared" si="466"/>
        <v>0</v>
      </c>
      <c r="R563" s="244">
        <f t="shared" si="457"/>
        <v>0</v>
      </c>
      <c r="S563" s="244" t="str">
        <f t="shared" si="458"/>
        <v/>
      </c>
      <c r="T563" s="242"/>
      <c r="U563" s="242" t="str">
        <f t="shared" si="459"/>
        <v/>
      </c>
      <c r="V563" s="242" t="str">
        <f t="shared" si="424"/>
        <v/>
      </c>
      <c r="W563" s="242"/>
      <c r="X563" s="242"/>
      <c r="Y563" s="242" t="str">
        <f t="shared" si="460"/>
        <v/>
      </c>
      <c r="Z563" s="242" t="str">
        <f t="shared" si="461"/>
        <v/>
      </c>
      <c r="AA563" s="242" t="str">
        <f t="shared" si="454"/>
        <v/>
      </c>
      <c r="AB563" s="242" t="str">
        <f t="shared" si="462"/>
        <v/>
      </c>
      <c r="AC563" s="242" t="str">
        <f t="shared" si="463"/>
        <v/>
      </c>
      <c r="AD563" s="242" t="str">
        <f t="shared" si="425"/>
        <v/>
      </c>
      <c r="AE563" s="242" t="str">
        <f t="shared" si="426"/>
        <v/>
      </c>
      <c r="AF563" s="242" t="str">
        <f t="shared" si="427"/>
        <v/>
      </c>
      <c r="AG563" s="242"/>
      <c r="AH563" s="243" t="str">
        <f t="shared" si="464"/>
        <v/>
      </c>
      <c r="AI563" s="243" t="str">
        <f t="shared" si="465"/>
        <v/>
      </c>
      <c r="BG563" s="246">
        <f t="shared" si="428"/>
        <v>0</v>
      </c>
      <c r="BH563" s="243">
        <f t="shared" si="429"/>
        <v>0</v>
      </c>
      <c r="BI563" s="243">
        <f t="shared" si="430"/>
        <v>0</v>
      </c>
      <c r="BJ563" s="243">
        <f t="shared" si="431"/>
        <v>0</v>
      </c>
      <c r="BK563" s="347">
        <f t="shared" si="432"/>
        <v>0</v>
      </c>
      <c r="BL563" s="247">
        <f t="shared" si="433"/>
        <v>0</v>
      </c>
      <c r="BM563" s="244">
        <f t="shared" si="434"/>
        <v>0</v>
      </c>
      <c r="BN563" s="244">
        <f t="shared" si="435"/>
        <v>0</v>
      </c>
      <c r="BO563" s="248">
        <f t="shared" si="436"/>
        <v>0</v>
      </c>
      <c r="BP563" s="249">
        <f t="shared" si="437"/>
        <v>0</v>
      </c>
      <c r="BQ563" s="244">
        <f t="shared" si="438"/>
        <v>0</v>
      </c>
      <c r="BR563" s="244">
        <f t="shared" si="439"/>
        <v>0</v>
      </c>
      <c r="BS563" s="250">
        <f t="shared" si="440"/>
        <v>0</v>
      </c>
      <c r="BT563" s="251" t="str">
        <f t="shared" si="441"/>
        <v/>
      </c>
      <c r="BU563" s="346">
        <f t="shared" si="442"/>
        <v>0</v>
      </c>
      <c r="BV563" s="346">
        <f t="shared" si="443"/>
        <v>0</v>
      </c>
      <c r="BW563" s="346">
        <f t="shared" si="444"/>
        <v>0</v>
      </c>
      <c r="BX563" s="348">
        <f t="shared" si="445"/>
        <v>0</v>
      </c>
      <c r="BY563" s="247">
        <f t="shared" si="446"/>
        <v>0</v>
      </c>
      <c r="BZ563" s="244">
        <f t="shared" si="447"/>
        <v>0</v>
      </c>
      <c r="CA563" s="244">
        <f t="shared" si="448"/>
        <v>0</v>
      </c>
      <c r="CB563" s="248">
        <f t="shared" si="449"/>
        <v>0</v>
      </c>
      <c r="CC563" s="247">
        <f t="shared" si="450"/>
        <v>0</v>
      </c>
      <c r="CD563" s="244">
        <f t="shared" si="451"/>
        <v>0</v>
      </c>
      <c r="CE563" s="244">
        <f t="shared" si="452"/>
        <v>0</v>
      </c>
      <c r="CF563" s="244">
        <f t="shared" si="453"/>
        <v>0</v>
      </c>
    </row>
    <row r="564" spans="1:84" ht="20.100000000000001" customHeight="1" x14ac:dyDescent="0.15">
      <c r="A564" s="238">
        <v>561</v>
      </c>
      <c r="B564" s="239">
        <v>561</v>
      </c>
      <c r="C564" s="240" t="str">
        <f t="shared" si="455"/>
        <v>S</v>
      </c>
      <c r="D564" s="241"/>
      <c r="E564" s="242" t="str">
        <f>IF(D564="","",COUNTIF($D$4:D564,D564))</f>
        <v/>
      </c>
      <c r="F564" s="306" t="str">
        <f>IF(D564="","",VLOOKUP(D564,'様式A-2'!$B$10:$E$438,4,0))</f>
        <v/>
      </c>
      <c r="G564" s="242"/>
      <c r="H564" s="242"/>
      <c r="I564" s="242"/>
      <c r="J564" s="242"/>
      <c r="K564" s="242">
        <f t="shared" si="456"/>
        <v>0</v>
      </c>
      <c r="L564" s="342"/>
      <c r="M564" s="342"/>
      <c r="N564" s="342"/>
      <c r="O564" s="342"/>
      <c r="P564" s="384"/>
      <c r="Q564" s="243">
        <f t="shared" si="466"/>
        <v>0</v>
      </c>
      <c r="R564" s="244">
        <f t="shared" si="457"/>
        <v>0</v>
      </c>
      <c r="S564" s="244" t="str">
        <f t="shared" si="458"/>
        <v/>
      </c>
      <c r="T564" s="242"/>
      <c r="U564" s="242" t="str">
        <f t="shared" si="459"/>
        <v/>
      </c>
      <c r="V564" s="242" t="str">
        <f t="shared" ref="V564:V627" si="467">IF(D564="","",IF(U564="対策区分判定Ⅳ","Ⅳ",IF(U564="対策区分判定Ⅲ","Ⅲ",IF(OR(U564="対策区分判定Ⅱa",U564="対策区分判定Ⅱb"),"Ⅱ",IF(U564="対策区分判定Ⅰ","Ⅰ","－")))))</f>
        <v/>
      </c>
      <c r="W564" s="242"/>
      <c r="X564" s="242"/>
      <c r="Y564" s="242" t="str">
        <f t="shared" si="460"/>
        <v/>
      </c>
      <c r="Z564" s="242" t="str">
        <f t="shared" si="461"/>
        <v/>
      </c>
      <c r="AA564" s="242" t="str">
        <f t="shared" si="454"/>
        <v/>
      </c>
      <c r="AB564" s="242" t="str">
        <f t="shared" si="462"/>
        <v/>
      </c>
      <c r="AC564" s="242" t="str">
        <f t="shared" si="463"/>
        <v/>
      </c>
      <c r="AD564" s="242" t="str">
        <f t="shared" si="425"/>
        <v/>
      </c>
      <c r="AE564" s="242" t="str">
        <f t="shared" si="426"/>
        <v/>
      </c>
      <c r="AF564" s="242" t="str">
        <f t="shared" si="427"/>
        <v/>
      </c>
      <c r="AG564" s="242"/>
      <c r="AH564" s="243" t="str">
        <f t="shared" si="464"/>
        <v/>
      </c>
      <c r="AI564" s="243" t="str">
        <f t="shared" si="465"/>
        <v/>
      </c>
      <c r="BG564" s="246">
        <f t="shared" si="428"/>
        <v>0</v>
      </c>
      <c r="BH564" s="243">
        <f t="shared" si="429"/>
        <v>0</v>
      </c>
      <c r="BI564" s="243">
        <f t="shared" si="430"/>
        <v>0</v>
      </c>
      <c r="BJ564" s="243">
        <f t="shared" si="431"/>
        <v>0</v>
      </c>
      <c r="BK564" s="347">
        <f t="shared" si="432"/>
        <v>0</v>
      </c>
      <c r="BL564" s="247">
        <f t="shared" si="433"/>
        <v>0</v>
      </c>
      <c r="BM564" s="244">
        <f t="shared" si="434"/>
        <v>0</v>
      </c>
      <c r="BN564" s="244">
        <f t="shared" si="435"/>
        <v>0</v>
      </c>
      <c r="BO564" s="248">
        <f t="shared" si="436"/>
        <v>0</v>
      </c>
      <c r="BP564" s="249">
        <f t="shared" si="437"/>
        <v>0</v>
      </c>
      <c r="BQ564" s="244">
        <f t="shared" si="438"/>
        <v>0</v>
      </c>
      <c r="BR564" s="244">
        <f t="shared" si="439"/>
        <v>0</v>
      </c>
      <c r="BS564" s="250">
        <f t="shared" si="440"/>
        <v>0</v>
      </c>
      <c r="BT564" s="251" t="str">
        <f t="shared" si="441"/>
        <v/>
      </c>
      <c r="BU564" s="346">
        <f t="shared" si="442"/>
        <v>0</v>
      </c>
      <c r="BV564" s="346">
        <f t="shared" si="443"/>
        <v>0</v>
      </c>
      <c r="BW564" s="346">
        <f t="shared" si="444"/>
        <v>0</v>
      </c>
      <c r="BX564" s="348">
        <f t="shared" si="445"/>
        <v>0</v>
      </c>
      <c r="BY564" s="247">
        <f t="shared" si="446"/>
        <v>0</v>
      </c>
      <c r="BZ564" s="244">
        <f t="shared" si="447"/>
        <v>0</v>
      </c>
      <c r="CA564" s="244">
        <f t="shared" si="448"/>
        <v>0</v>
      </c>
      <c r="CB564" s="248">
        <f t="shared" si="449"/>
        <v>0</v>
      </c>
      <c r="CC564" s="247">
        <f t="shared" si="450"/>
        <v>0</v>
      </c>
      <c r="CD564" s="244">
        <f t="shared" si="451"/>
        <v>0</v>
      </c>
      <c r="CE564" s="244">
        <f t="shared" si="452"/>
        <v>0</v>
      </c>
      <c r="CF564" s="244">
        <f t="shared" si="453"/>
        <v>0</v>
      </c>
    </row>
    <row r="565" spans="1:84" ht="20.100000000000001" customHeight="1" x14ac:dyDescent="0.15">
      <c r="A565" s="238">
        <v>562</v>
      </c>
      <c r="B565" s="239">
        <v>562</v>
      </c>
      <c r="C565" s="240" t="str">
        <f t="shared" si="455"/>
        <v>S</v>
      </c>
      <c r="D565" s="241"/>
      <c r="E565" s="242" t="str">
        <f>IF(D565="","",COUNTIF($D$4:D565,D565))</f>
        <v/>
      </c>
      <c r="F565" s="306" t="str">
        <f>IF(D565="","",VLOOKUP(D565,'様式A-2'!$B$10:$E$438,4,0))</f>
        <v/>
      </c>
      <c r="G565" s="242"/>
      <c r="H565" s="242"/>
      <c r="I565" s="242"/>
      <c r="J565" s="242"/>
      <c r="K565" s="242">
        <f t="shared" si="456"/>
        <v>0</v>
      </c>
      <c r="L565" s="342"/>
      <c r="M565" s="342"/>
      <c r="N565" s="342"/>
      <c r="O565" s="342"/>
      <c r="P565" s="384"/>
      <c r="Q565" s="243">
        <f t="shared" si="466"/>
        <v>0</v>
      </c>
      <c r="R565" s="244">
        <f t="shared" si="457"/>
        <v>0</v>
      </c>
      <c r="S565" s="244" t="str">
        <f t="shared" si="458"/>
        <v/>
      </c>
      <c r="T565" s="242"/>
      <c r="U565" s="242" t="str">
        <f t="shared" si="459"/>
        <v/>
      </c>
      <c r="V565" s="242" t="str">
        <f t="shared" si="467"/>
        <v/>
      </c>
      <c r="W565" s="242"/>
      <c r="X565" s="242"/>
      <c r="Y565" s="242" t="str">
        <f t="shared" si="460"/>
        <v/>
      </c>
      <c r="Z565" s="242" t="str">
        <f t="shared" si="461"/>
        <v/>
      </c>
      <c r="AA565" s="242" t="str">
        <f t="shared" si="454"/>
        <v/>
      </c>
      <c r="AB565" s="242" t="str">
        <f t="shared" si="462"/>
        <v/>
      </c>
      <c r="AC565" s="242" t="str">
        <f t="shared" si="463"/>
        <v/>
      </c>
      <c r="AD565" s="242" t="str">
        <f t="shared" si="425"/>
        <v/>
      </c>
      <c r="AE565" s="242" t="str">
        <f t="shared" si="426"/>
        <v/>
      </c>
      <c r="AF565" s="242" t="str">
        <f t="shared" si="427"/>
        <v/>
      </c>
      <c r="AG565" s="242"/>
      <c r="AH565" s="243" t="str">
        <f t="shared" si="464"/>
        <v/>
      </c>
      <c r="AI565" s="243" t="str">
        <f t="shared" si="465"/>
        <v/>
      </c>
      <c r="BG565" s="246">
        <f t="shared" si="428"/>
        <v>0</v>
      </c>
      <c r="BH565" s="243">
        <f t="shared" si="429"/>
        <v>0</v>
      </c>
      <c r="BI565" s="243">
        <f t="shared" si="430"/>
        <v>0</v>
      </c>
      <c r="BJ565" s="243">
        <f t="shared" si="431"/>
        <v>0</v>
      </c>
      <c r="BK565" s="347">
        <f t="shared" si="432"/>
        <v>0</v>
      </c>
      <c r="BL565" s="247">
        <f t="shared" si="433"/>
        <v>0</v>
      </c>
      <c r="BM565" s="244">
        <f t="shared" si="434"/>
        <v>0</v>
      </c>
      <c r="BN565" s="244">
        <f t="shared" si="435"/>
        <v>0</v>
      </c>
      <c r="BO565" s="248">
        <f t="shared" si="436"/>
        <v>0</v>
      </c>
      <c r="BP565" s="249">
        <f t="shared" si="437"/>
        <v>0</v>
      </c>
      <c r="BQ565" s="244">
        <f t="shared" si="438"/>
        <v>0</v>
      </c>
      <c r="BR565" s="244">
        <f t="shared" si="439"/>
        <v>0</v>
      </c>
      <c r="BS565" s="250">
        <f t="shared" si="440"/>
        <v>0</v>
      </c>
      <c r="BT565" s="251" t="str">
        <f t="shared" si="441"/>
        <v/>
      </c>
      <c r="BU565" s="346">
        <f t="shared" si="442"/>
        <v>0</v>
      </c>
      <c r="BV565" s="346">
        <f t="shared" si="443"/>
        <v>0</v>
      </c>
      <c r="BW565" s="346">
        <f t="shared" si="444"/>
        <v>0</v>
      </c>
      <c r="BX565" s="348">
        <f t="shared" si="445"/>
        <v>0</v>
      </c>
      <c r="BY565" s="247">
        <f t="shared" si="446"/>
        <v>0</v>
      </c>
      <c r="BZ565" s="244">
        <f t="shared" si="447"/>
        <v>0</v>
      </c>
      <c r="CA565" s="244">
        <f t="shared" si="448"/>
        <v>0</v>
      </c>
      <c r="CB565" s="248">
        <f t="shared" si="449"/>
        <v>0</v>
      </c>
      <c r="CC565" s="247">
        <f t="shared" si="450"/>
        <v>0</v>
      </c>
      <c r="CD565" s="244">
        <f t="shared" si="451"/>
        <v>0</v>
      </c>
      <c r="CE565" s="244">
        <f t="shared" si="452"/>
        <v>0</v>
      </c>
      <c r="CF565" s="244">
        <f t="shared" si="453"/>
        <v>0</v>
      </c>
    </row>
    <row r="566" spans="1:84" ht="20.100000000000001" customHeight="1" x14ac:dyDescent="0.15">
      <c r="A566" s="238">
        <v>563</v>
      </c>
      <c r="B566" s="239">
        <v>563</v>
      </c>
      <c r="C566" s="240" t="str">
        <f t="shared" si="455"/>
        <v>S</v>
      </c>
      <c r="D566" s="241"/>
      <c r="E566" s="242" t="str">
        <f>IF(D566="","",COUNTIF($D$4:D566,D566))</f>
        <v/>
      </c>
      <c r="F566" s="306" t="str">
        <f>IF(D566="","",VLOOKUP(D566,'様式A-2'!$B$10:$E$438,4,0))</f>
        <v/>
      </c>
      <c r="G566" s="242"/>
      <c r="H566" s="242"/>
      <c r="I566" s="242"/>
      <c r="J566" s="242"/>
      <c r="K566" s="242">
        <f t="shared" si="456"/>
        <v>0</v>
      </c>
      <c r="L566" s="342"/>
      <c r="M566" s="342"/>
      <c r="N566" s="342"/>
      <c r="O566" s="342"/>
      <c r="P566" s="384"/>
      <c r="Q566" s="243">
        <f t="shared" si="466"/>
        <v>0</v>
      </c>
      <c r="R566" s="244">
        <f t="shared" si="457"/>
        <v>0</v>
      </c>
      <c r="S566" s="244" t="str">
        <f t="shared" si="458"/>
        <v/>
      </c>
      <c r="T566" s="242"/>
      <c r="U566" s="242" t="str">
        <f t="shared" si="459"/>
        <v/>
      </c>
      <c r="V566" s="242" t="str">
        <f t="shared" si="467"/>
        <v/>
      </c>
      <c r="W566" s="242"/>
      <c r="X566" s="242"/>
      <c r="Y566" s="242" t="str">
        <f t="shared" si="460"/>
        <v/>
      </c>
      <c r="Z566" s="242" t="str">
        <f t="shared" si="461"/>
        <v/>
      </c>
      <c r="AA566" s="242" t="str">
        <f t="shared" si="454"/>
        <v/>
      </c>
      <c r="AB566" s="242" t="str">
        <f t="shared" si="462"/>
        <v/>
      </c>
      <c r="AC566" s="242" t="str">
        <f t="shared" si="463"/>
        <v/>
      </c>
      <c r="AD566" s="242" t="str">
        <f t="shared" si="425"/>
        <v/>
      </c>
      <c r="AE566" s="242" t="str">
        <f t="shared" si="426"/>
        <v/>
      </c>
      <c r="AF566" s="242" t="str">
        <f t="shared" si="427"/>
        <v/>
      </c>
      <c r="AG566" s="242"/>
      <c r="AH566" s="243" t="str">
        <f t="shared" si="464"/>
        <v/>
      </c>
      <c r="AI566" s="243" t="str">
        <f t="shared" si="465"/>
        <v/>
      </c>
      <c r="BG566" s="246">
        <f t="shared" si="428"/>
        <v>0</v>
      </c>
      <c r="BH566" s="243">
        <f t="shared" si="429"/>
        <v>0</v>
      </c>
      <c r="BI566" s="243">
        <f t="shared" si="430"/>
        <v>0</v>
      </c>
      <c r="BJ566" s="243">
        <f t="shared" si="431"/>
        <v>0</v>
      </c>
      <c r="BK566" s="347">
        <f t="shared" si="432"/>
        <v>0</v>
      </c>
      <c r="BL566" s="247">
        <f t="shared" si="433"/>
        <v>0</v>
      </c>
      <c r="BM566" s="244">
        <f t="shared" si="434"/>
        <v>0</v>
      </c>
      <c r="BN566" s="244">
        <f t="shared" si="435"/>
        <v>0</v>
      </c>
      <c r="BO566" s="248">
        <f t="shared" si="436"/>
        <v>0</v>
      </c>
      <c r="BP566" s="249">
        <f t="shared" si="437"/>
        <v>0</v>
      </c>
      <c r="BQ566" s="244">
        <f t="shared" si="438"/>
        <v>0</v>
      </c>
      <c r="BR566" s="244">
        <f t="shared" si="439"/>
        <v>0</v>
      </c>
      <c r="BS566" s="250">
        <f t="shared" si="440"/>
        <v>0</v>
      </c>
      <c r="BT566" s="251" t="str">
        <f t="shared" si="441"/>
        <v/>
      </c>
      <c r="BU566" s="346">
        <f t="shared" si="442"/>
        <v>0</v>
      </c>
      <c r="BV566" s="346">
        <f t="shared" si="443"/>
        <v>0</v>
      </c>
      <c r="BW566" s="346">
        <f t="shared" si="444"/>
        <v>0</v>
      </c>
      <c r="BX566" s="348">
        <f t="shared" si="445"/>
        <v>0</v>
      </c>
      <c r="BY566" s="247">
        <f t="shared" si="446"/>
        <v>0</v>
      </c>
      <c r="BZ566" s="244">
        <f t="shared" si="447"/>
        <v>0</v>
      </c>
      <c r="CA566" s="244">
        <f t="shared" si="448"/>
        <v>0</v>
      </c>
      <c r="CB566" s="248">
        <f t="shared" si="449"/>
        <v>0</v>
      </c>
      <c r="CC566" s="247">
        <f t="shared" si="450"/>
        <v>0</v>
      </c>
      <c r="CD566" s="244">
        <f t="shared" si="451"/>
        <v>0</v>
      </c>
      <c r="CE566" s="244">
        <f t="shared" si="452"/>
        <v>0</v>
      </c>
      <c r="CF566" s="244">
        <f t="shared" si="453"/>
        <v>0</v>
      </c>
    </row>
    <row r="567" spans="1:84" ht="20.100000000000001" customHeight="1" x14ac:dyDescent="0.15">
      <c r="A567" s="238">
        <v>564</v>
      </c>
      <c r="B567" s="239">
        <v>564</v>
      </c>
      <c r="C567" s="240" t="str">
        <f t="shared" si="455"/>
        <v>S</v>
      </c>
      <c r="D567" s="241"/>
      <c r="E567" s="242" t="str">
        <f>IF(D567="","",COUNTIF($D$4:D567,D567))</f>
        <v/>
      </c>
      <c r="F567" s="306" t="str">
        <f>IF(D567="","",VLOOKUP(D567,'様式A-2'!$B$10:$E$438,4,0))</f>
        <v/>
      </c>
      <c r="G567" s="242"/>
      <c r="H567" s="242"/>
      <c r="I567" s="242"/>
      <c r="J567" s="242"/>
      <c r="K567" s="242">
        <f t="shared" si="456"/>
        <v>0</v>
      </c>
      <c r="L567" s="342"/>
      <c r="M567" s="342"/>
      <c r="N567" s="342"/>
      <c r="O567" s="342"/>
      <c r="P567" s="384"/>
      <c r="Q567" s="243">
        <f t="shared" si="466"/>
        <v>0</v>
      </c>
      <c r="R567" s="244">
        <f t="shared" si="457"/>
        <v>0</v>
      </c>
      <c r="S567" s="244" t="str">
        <f t="shared" si="458"/>
        <v/>
      </c>
      <c r="T567" s="242"/>
      <c r="U567" s="242" t="str">
        <f t="shared" si="459"/>
        <v/>
      </c>
      <c r="V567" s="242" t="str">
        <f t="shared" si="467"/>
        <v/>
      </c>
      <c r="W567" s="242"/>
      <c r="X567" s="242"/>
      <c r="Y567" s="242" t="str">
        <f t="shared" si="460"/>
        <v/>
      </c>
      <c r="Z567" s="242" t="str">
        <f t="shared" si="461"/>
        <v/>
      </c>
      <c r="AA567" s="242" t="str">
        <f t="shared" si="454"/>
        <v/>
      </c>
      <c r="AB567" s="242" t="str">
        <f t="shared" si="462"/>
        <v/>
      </c>
      <c r="AC567" s="242" t="str">
        <f t="shared" si="463"/>
        <v/>
      </c>
      <c r="AD567" s="242" t="str">
        <f t="shared" si="425"/>
        <v/>
      </c>
      <c r="AE567" s="242" t="str">
        <f t="shared" si="426"/>
        <v/>
      </c>
      <c r="AF567" s="242" t="str">
        <f t="shared" si="427"/>
        <v/>
      </c>
      <c r="AG567" s="242"/>
      <c r="AH567" s="243" t="str">
        <f t="shared" si="464"/>
        <v/>
      </c>
      <c r="AI567" s="243" t="str">
        <f t="shared" si="465"/>
        <v/>
      </c>
      <c r="BG567" s="246">
        <f t="shared" si="428"/>
        <v>0</v>
      </c>
      <c r="BH567" s="243">
        <f t="shared" si="429"/>
        <v>0</v>
      </c>
      <c r="BI567" s="243">
        <f t="shared" si="430"/>
        <v>0</v>
      </c>
      <c r="BJ567" s="243">
        <f t="shared" si="431"/>
        <v>0</v>
      </c>
      <c r="BK567" s="347">
        <f t="shared" si="432"/>
        <v>0</v>
      </c>
      <c r="BL567" s="247">
        <f t="shared" si="433"/>
        <v>0</v>
      </c>
      <c r="BM567" s="244">
        <f t="shared" si="434"/>
        <v>0</v>
      </c>
      <c r="BN567" s="244">
        <f t="shared" si="435"/>
        <v>0</v>
      </c>
      <c r="BO567" s="248">
        <f t="shared" si="436"/>
        <v>0</v>
      </c>
      <c r="BP567" s="249">
        <f t="shared" si="437"/>
        <v>0</v>
      </c>
      <c r="BQ567" s="244">
        <f t="shared" si="438"/>
        <v>0</v>
      </c>
      <c r="BR567" s="244">
        <f t="shared" si="439"/>
        <v>0</v>
      </c>
      <c r="BS567" s="250">
        <f t="shared" si="440"/>
        <v>0</v>
      </c>
      <c r="BT567" s="251" t="str">
        <f t="shared" si="441"/>
        <v/>
      </c>
      <c r="BU567" s="346">
        <f t="shared" si="442"/>
        <v>0</v>
      </c>
      <c r="BV567" s="346">
        <f t="shared" si="443"/>
        <v>0</v>
      </c>
      <c r="BW567" s="346">
        <f t="shared" si="444"/>
        <v>0</v>
      </c>
      <c r="BX567" s="348">
        <f t="shared" si="445"/>
        <v>0</v>
      </c>
      <c r="BY567" s="247">
        <f t="shared" si="446"/>
        <v>0</v>
      </c>
      <c r="BZ567" s="244">
        <f t="shared" si="447"/>
        <v>0</v>
      </c>
      <c r="CA567" s="244">
        <f t="shared" si="448"/>
        <v>0</v>
      </c>
      <c r="CB567" s="248">
        <f t="shared" si="449"/>
        <v>0</v>
      </c>
      <c r="CC567" s="247">
        <f t="shared" si="450"/>
        <v>0</v>
      </c>
      <c r="CD567" s="244">
        <f t="shared" si="451"/>
        <v>0</v>
      </c>
      <c r="CE567" s="244">
        <f t="shared" si="452"/>
        <v>0</v>
      </c>
      <c r="CF567" s="244">
        <f t="shared" si="453"/>
        <v>0</v>
      </c>
    </row>
    <row r="568" spans="1:84" ht="20.100000000000001" customHeight="1" x14ac:dyDescent="0.15">
      <c r="A568" s="238">
        <v>565</v>
      </c>
      <c r="B568" s="239">
        <v>565</v>
      </c>
      <c r="C568" s="240" t="str">
        <f t="shared" si="455"/>
        <v>S</v>
      </c>
      <c r="D568" s="241"/>
      <c r="E568" s="242" t="str">
        <f>IF(D568="","",COUNTIF($D$4:D568,D568))</f>
        <v/>
      </c>
      <c r="F568" s="306" t="str">
        <f>IF(D568="","",VLOOKUP(D568,'様式A-2'!$B$10:$E$438,4,0))</f>
        <v/>
      </c>
      <c r="G568" s="242"/>
      <c r="H568" s="242"/>
      <c r="I568" s="242"/>
      <c r="J568" s="242"/>
      <c r="K568" s="242">
        <f t="shared" si="456"/>
        <v>0</v>
      </c>
      <c r="L568" s="342"/>
      <c r="M568" s="342"/>
      <c r="N568" s="342"/>
      <c r="O568" s="342"/>
      <c r="P568" s="384"/>
      <c r="Q568" s="243">
        <f t="shared" si="466"/>
        <v>0</v>
      </c>
      <c r="R568" s="244">
        <f t="shared" si="457"/>
        <v>0</v>
      </c>
      <c r="S568" s="244" t="str">
        <f t="shared" si="458"/>
        <v/>
      </c>
      <c r="T568" s="242"/>
      <c r="U568" s="242" t="str">
        <f t="shared" si="459"/>
        <v/>
      </c>
      <c r="V568" s="242" t="str">
        <f t="shared" si="467"/>
        <v/>
      </c>
      <c r="W568" s="242"/>
      <c r="X568" s="242"/>
      <c r="Y568" s="242" t="str">
        <f t="shared" si="460"/>
        <v/>
      </c>
      <c r="Z568" s="242" t="str">
        <f t="shared" si="461"/>
        <v/>
      </c>
      <c r="AA568" s="242" t="str">
        <f t="shared" si="454"/>
        <v/>
      </c>
      <c r="AB568" s="242" t="str">
        <f t="shared" si="462"/>
        <v/>
      </c>
      <c r="AC568" s="242" t="str">
        <f t="shared" si="463"/>
        <v/>
      </c>
      <c r="AD568" s="242" t="str">
        <f t="shared" si="425"/>
        <v/>
      </c>
      <c r="AE568" s="242" t="str">
        <f t="shared" si="426"/>
        <v/>
      </c>
      <c r="AF568" s="242" t="str">
        <f t="shared" si="427"/>
        <v/>
      </c>
      <c r="AG568" s="242"/>
      <c r="AH568" s="243" t="str">
        <f t="shared" si="464"/>
        <v/>
      </c>
      <c r="AI568" s="243" t="str">
        <f t="shared" si="465"/>
        <v/>
      </c>
      <c r="BG568" s="246">
        <f t="shared" si="428"/>
        <v>0</v>
      </c>
      <c r="BH568" s="243">
        <f t="shared" si="429"/>
        <v>0</v>
      </c>
      <c r="BI568" s="243">
        <f t="shared" si="430"/>
        <v>0</v>
      </c>
      <c r="BJ568" s="243">
        <f t="shared" si="431"/>
        <v>0</v>
      </c>
      <c r="BK568" s="347">
        <f t="shared" si="432"/>
        <v>0</v>
      </c>
      <c r="BL568" s="247">
        <f t="shared" si="433"/>
        <v>0</v>
      </c>
      <c r="BM568" s="244">
        <f t="shared" si="434"/>
        <v>0</v>
      </c>
      <c r="BN568" s="244">
        <f t="shared" si="435"/>
        <v>0</v>
      </c>
      <c r="BO568" s="248">
        <f t="shared" si="436"/>
        <v>0</v>
      </c>
      <c r="BP568" s="249">
        <f t="shared" si="437"/>
        <v>0</v>
      </c>
      <c r="BQ568" s="244">
        <f t="shared" si="438"/>
        <v>0</v>
      </c>
      <c r="BR568" s="244">
        <f t="shared" si="439"/>
        <v>0</v>
      </c>
      <c r="BS568" s="250">
        <f t="shared" si="440"/>
        <v>0</v>
      </c>
      <c r="BT568" s="251" t="str">
        <f t="shared" si="441"/>
        <v/>
      </c>
      <c r="BU568" s="346">
        <f t="shared" si="442"/>
        <v>0</v>
      </c>
      <c r="BV568" s="346">
        <f t="shared" si="443"/>
        <v>0</v>
      </c>
      <c r="BW568" s="346">
        <f t="shared" si="444"/>
        <v>0</v>
      </c>
      <c r="BX568" s="348">
        <f t="shared" si="445"/>
        <v>0</v>
      </c>
      <c r="BY568" s="247">
        <f t="shared" si="446"/>
        <v>0</v>
      </c>
      <c r="BZ568" s="244">
        <f t="shared" si="447"/>
        <v>0</v>
      </c>
      <c r="CA568" s="244">
        <f t="shared" si="448"/>
        <v>0</v>
      </c>
      <c r="CB568" s="248">
        <f t="shared" si="449"/>
        <v>0</v>
      </c>
      <c r="CC568" s="247">
        <f t="shared" si="450"/>
        <v>0</v>
      </c>
      <c r="CD568" s="244">
        <f t="shared" si="451"/>
        <v>0</v>
      </c>
      <c r="CE568" s="244">
        <f t="shared" si="452"/>
        <v>0</v>
      </c>
      <c r="CF568" s="244">
        <f t="shared" si="453"/>
        <v>0</v>
      </c>
    </row>
    <row r="569" spans="1:84" ht="20.100000000000001" customHeight="1" x14ac:dyDescent="0.15">
      <c r="A569" s="238">
        <v>566</v>
      </c>
      <c r="B569" s="239">
        <v>566</v>
      </c>
      <c r="C569" s="240" t="str">
        <f t="shared" si="455"/>
        <v>S</v>
      </c>
      <c r="D569" s="241"/>
      <c r="E569" s="242" t="str">
        <f>IF(D569="","",COUNTIF($D$4:D569,D569))</f>
        <v/>
      </c>
      <c r="F569" s="306" t="str">
        <f>IF(D569="","",VLOOKUP(D569,'様式A-2'!$B$10:$E$438,4,0))</f>
        <v/>
      </c>
      <c r="G569" s="242"/>
      <c r="H569" s="242"/>
      <c r="I569" s="242"/>
      <c r="J569" s="242"/>
      <c r="K569" s="242">
        <f t="shared" si="456"/>
        <v>0</v>
      </c>
      <c r="L569" s="342"/>
      <c r="M569" s="342"/>
      <c r="N569" s="342"/>
      <c r="O569" s="342"/>
      <c r="P569" s="384"/>
      <c r="Q569" s="243">
        <f t="shared" si="466"/>
        <v>0</v>
      </c>
      <c r="R569" s="244">
        <f t="shared" si="457"/>
        <v>0</v>
      </c>
      <c r="S569" s="244" t="str">
        <f t="shared" si="458"/>
        <v/>
      </c>
      <c r="T569" s="242"/>
      <c r="U569" s="242" t="str">
        <f t="shared" si="459"/>
        <v/>
      </c>
      <c r="V569" s="242" t="str">
        <f t="shared" si="467"/>
        <v/>
      </c>
      <c r="W569" s="242"/>
      <c r="X569" s="242"/>
      <c r="Y569" s="242" t="str">
        <f t="shared" si="460"/>
        <v/>
      </c>
      <c r="Z569" s="242" t="str">
        <f t="shared" si="461"/>
        <v/>
      </c>
      <c r="AA569" s="242" t="str">
        <f t="shared" si="454"/>
        <v/>
      </c>
      <c r="AB569" s="242" t="str">
        <f t="shared" si="462"/>
        <v/>
      </c>
      <c r="AC569" s="242" t="str">
        <f t="shared" si="463"/>
        <v/>
      </c>
      <c r="AD569" s="242" t="str">
        <f t="shared" si="425"/>
        <v/>
      </c>
      <c r="AE569" s="242" t="str">
        <f t="shared" si="426"/>
        <v/>
      </c>
      <c r="AF569" s="242" t="str">
        <f t="shared" si="427"/>
        <v/>
      </c>
      <c r="AG569" s="242"/>
      <c r="AH569" s="243" t="str">
        <f t="shared" si="464"/>
        <v/>
      </c>
      <c r="AI569" s="243" t="str">
        <f t="shared" si="465"/>
        <v/>
      </c>
      <c r="BG569" s="246">
        <f t="shared" si="428"/>
        <v>0</v>
      </c>
      <c r="BH569" s="243">
        <f t="shared" si="429"/>
        <v>0</v>
      </c>
      <c r="BI569" s="243">
        <f t="shared" si="430"/>
        <v>0</v>
      </c>
      <c r="BJ569" s="243">
        <f t="shared" si="431"/>
        <v>0</v>
      </c>
      <c r="BK569" s="347">
        <f t="shared" si="432"/>
        <v>0</v>
      </c>
      <c r="BL569" s="247">
        <f t="shared" si="433"/>
        <v>0</v>
      </c>
      <c r="BM569" s="244">
        <f t="shared" si="434"/>
        <v>0</v>
      </c>
      <c r="BN569" s="244">
        <f t="shared" si="435"/>
        <v>0</v>
      </c>
      <c r="BO569" s="248">
        <f t="shared" si="436"/>
        <v>0</v>
      </c>
      <c r="BP569" s="249">
        <f t="shared" si="437"/>
        <v>0</v>
      </c>
      <c r="BQ569" s="244">
        <f t="shared" si="438"/>
        <v>0</v>
      </c>
      <c r="BR569" s="244">
        <f t="shared" si="439"/>
        <v>0</v>
      </c>
      <c r="BS569" s="250">
        <f t="shared" si="440"/>
        <v>0</v>
      </c>
      <c r="BT569" s="251" t="str">
        <f t="shared" si="441"/>
        <v/>
      </c>
      <c r="BU569" s="346">
        <f t="shared" si="442"/>
        <v>0</v>
      </c>
      <c r="BV569" s="346">
        <f t="shared" si="443"/>
        <v>0</v>
      </c>
      <c r="BW569" s="346">
        <f t="shared" si="444"/>
        <v>0</v>
      </c>
      <c r="BX569" s="348">
        <f t="shared" si="445"/>
        <v>0</v>
      </c>
      <c r="BY569" s="247">
        <f t="shared" si="446"/>
        <v>0</v>
      </c>
      <c r="BZ569" s="244">
        <f t="shared" si="447"/>
        <v>0</v>
      </c>
      <c r="CA569" s="244">
        <f t="shared" si="448"/>
        <v>0</v>
      </c>
      <c r="CB569" s="248">
        <f t="shared" si="449"/>
        <v>0</v>
      </c>
      <c r="CC569" s="247">
        <f t="shared" si="450"/>
        <v>0</v>
      </c>
      <c r="CD569" s="244">
        <f t="shared" si="451"/>
        <v>0</v>
      </c>
      <c r="CE569" s="244">
        <f t="shared" si="452"/>
        <v>0</v>
      </c>
      <c r="CF569" s="244">
        <f t="shared" si="453"/>
        <v>0</v>
      </c>
    </row>
    <row r="570" spans="1:84" ht="20.100000000000001" customHeight="1" x14ac:dyDescent="0.15">
      <c r="A570" s="238">
        <v>567</v>
      </c>
      <c r="B570" s="239">
        <v>567</v>
      </c>
      <c r="C570" s="240" t="str">
        <f t="shared" si="455"/>
        <v>S</v>
      </c>
      <c r="D570" s="241"/>
      <c r="E570" s="242" t="str">
        <f>IF(D570="","",COUNTIF($D$4:D570,D570))</f>
        <v/>
      </c>
      <c r="F570" s="306" t="str">
        <f>IF(D570="","",VLOOKUP(D570,'様式A-2'!$B$10:$E$438,4,0))</f>
        <v/>
      </c>
      <c r="G570" s="242"/>
      <c r="H570" s="242"/>
      <c r="I570" s="242"/>
      <c r="J570" s="242"/>
      <c r="K570" s="242">
        <f t="shared" si="456"/>
        <v>0</v>
      </c>
      <c r="L570" s="342"/>
      <c r="M570" s="342"/>
      <c r="N570" s="342"/>
      <c r="O570" s="342"/>
      <c r="P570" s="384"/>
      <c r="Q570" s="243">
        <f t="shared" si="466"/>
        <v>0</v>
      </c>
      <c r="R570" s="244">
        <f t="shared" si="457"/>
        <v>0</v>
      </c>
      <c r="S570" s="244" t="str">
        <f t="shared" si="458"/>
        <v/>
      </c>
      <c r="T570" s="242"/>
      <c r="U570" s="242" t="str">
        <f t="shared" si="459"/>
        <v/>
      </c>
      <c r="V570" s="242" t="str">
        <f t="shared" si="467"/>
        <v/>
      </c>
      <c r="W570" s="242"/>
      <c r="X570" s="242"/>
      <c r="Y570" s="242" t="str">
        <f t="shared" si="460"/>
        <v/>
      </c>
      <c r="Z570" s="242" t="str">
        <f t="shared" si="461"/>
        <v/>
      </c>
      <c r="AA570" s="242" t="str">
        <f t="shared" si="454"/>
        <v/>
      </c>
      <c r="AB570" s="242" t="str">
        <f t="shared" si="462"/>
        <v/>
      </c>
      <c r="AC570" s="242" t="str">
        <f t="shared" si="463"/>
        <v/>
      </c>
      <c r="AD570" s="242" t="str">
        <f t="shared" ref="AD570:AD633" si="468">IF(D570="","",IF(P570="叩き落し",P570,IF(T570="新規確認","－",INDEX($AM$4:$AQ$38,MATCH(K570,$AL$4:$AL$38,0),MATCH(X570,$AM$3:$AQ$3,0)))))</f>
        <v/>
      </c>
      <c r="AE570" s="242" t="str">
        <f t="shared" ref="AE570:AE633" si="469">IF(D570="","",INDEX($AT$4:$AX$38,MATCH(K570,$AS$4:$AS$38,0),MATCH(X570,$AT$3:$AX$3,0)))</f>
        <v/>
      </c>
      <c r="AF570" s="242" t="str">
        <f t="shared" ref="AF570:AF633" si="470">IF(D570="","",INDEX($BA$4:$BE$38,MATCH(K570,$AZ$4:$AZ$38,0),MATCH(X570,$BA$3:$BE$3,0)))</f>
        <v/>
      </c>
      <c r="AG570" s="242"/>
      <c r="AH570" s="243" t="str">
        <f t="shared" si="464"/>
        <v/>
      </c>
      <c r="AI570" s="243" t="str">
        <f t="shared" si="465"/>
        <v/>
      </c>
      <c r="BG570" s="246">
        <f t="shared" si="428"/>
        <v>0</v>
      </c>
      <c r="BH570" s="243">
        <f t="shared" si="429"/>
        <v>0</v>
      </c>
      <c r="BI570" s="243">
        <f t="shared" si="430"/>
        <v>0</v>
      </c>
      <c r="BJ570" s="243">
        <f t="shared" si="431"/>
        <v>0</v>
      </c>
      <c r="BK570" s="347">
        <f t="shared" si="432"/>
        <v>0</v>
      </c>
      <c r="BL570" s="247">
        <f t="shared" si="433"/>
        <v>0</v>
      </c>
      <c r="BM570" s="244">
        <f t="shared" si="434"/>
        <v>0</v>
      </c>
      <c r="BN570" s="244">
        <f t="shared" si="435"/>
        <v>0</v>
      </c>
      <c r="BO570" s="248">
        <f t="shared" si="436"/>
        <v>0</v>
      </c>
      <c r="BP570" s="249">
        <f t="shared" si="437"/>
        <v>0</v>
      </c>
      <c r="BQ570" s="244">
        <f t="shared" si="438"/>
        <v>0</v>
      </c>
      <c r="BR570" s="244">
        <f t="shared" si="439"/>
        <v>0</v>
      </c>
      <c r="BS570" s="250">
        <f t="shared" si="440"/>
        <v>0</v>
      </c>
      <c r="BT570" s="251" t="str">
        <f t="shared" si="441"/>
        <v/>
      </c>
      <c r="BU570" s="346">
        <f t="shared" si="442"/>
        <v>0</v>
      </c>
      <c r="BV570" s="346">
        <f t="shared" si="443"/>
        <v>0</v>
      </c>
      <c r="BW570" s="346">
        <f t="shared" si="444"/>
        <v>0</v>
      </c>
      <c r="BX570" s="348">
        <f t="shared" si="445"/>
        <v>0</v>
      </c>
      <c r="BY570" s="247">
        <f t="shared" si="446"/>
        <v>0</v>
      </c>
      <c r="BZ570" s="244">
        <f t="shared" si="447"/>
        <v>0</v>
      </c>
      <c r="CA570" s="244">
        <f t="shared" si="448"/>
        <v>0</v>
      </c>
      <c r="CB570" s="248">
        <f t="shared" si="449"/>
        <v>0</v>
      </c>
      <c r="CC570" s="247">
        <f t="shared" si="450"/>
        <v>0</v>
      </c>
      <c r="CD570" s="244">
        <f t="shared" si="451"/>
        <v>0</v>
      </c>
      <c r="CE570" s="244">
        <f t="shared" si="452"/>
        <v>0</v>
      </c>
      <c r="CF570" s="244">
        <f t="shared" si="453"/>
        <v>0</v>
      </c>
    </row>
    <row r="571" spans="1:84" ht="20.100000000000001" customHeight="1" x14ac:dyDescent="0.15">
      <c r="A571" s="238">
        <v>568</v>
      </c>
      <c r="B571" s="239">
        <v>568</v>
      </c>
      <c r="C571" s="240" t="str">
        <f t="shared" si="455"/>
        <v>S</v>
      </c>
      <c r="D571" s="241"/>
      <c r="E571" s="242" t="str">
        <f>IF(D571="","",COUNTIF($D$4:D571,D571))</f>
        <v/>
      </c>
      <c r="F571" s="306" t="str">
        <f>IF(D571="","",VLOOKUP(D571,'様式A-2'!$B$10:$E$438,4,0))</f>
        <v/>
      </c>
      <c r="G571" s="242"/>
      <c r="H571" s="242"/>
      <c r="I571" s="242"/>
      <c r="J571" s="242"/>
      <c r="K571" s="242">
        <f t="shared" si="456"/>
        <v>0</v>
      </c>
      <c r="L571" s="342"/>
      <c r="M571" s="342"/>
      <c r="N571" s="342"/>
      <c r="O571" s="342"/>
      <c r="P571" s="384"/>
      <c r="Q571" s="243">
        <f t="shared" si="466"/>
        <v>0</v>
      </c>
      <c r="R571" s="244">
        <f t="shared" si="457"/>
        <v>0</v>
      </c>
      <c r="S571" s="244" t="str">
        <f t="shared" si="458"/>
        <v/>
      </c>
      <c r="T571" s="242"/>
      <c r="U571" s="242" t="str">
        <f t="shared" si="459"/>
        <v/>
      </c>
      <c r="V571" s="242" t="str">
        <f t="shared" si="467"/>
        <v/>
      </c>
      <c r="W571" s="242"/>
      <c r="X571" s="242"/>
      <c r="Y571" s="242" t="str">
        <f t="shared" si="460"/>
        <v/>
      </c>
      <c r="Z571" s="242" t="str">
        <f t="shared" si="461"/>
        <v/>
      </c>
      <c r="AA571" s="242" t="str">
        <f t="shared" si="454"/>
        <v/>
      </c>
      <c r="AB571" s="242" t="str">
        <f t="shared" si="462"/>
        <v/>
      </c>
      <c r="AC571" s="242" t="str">
        <f t="shared" si="463"/>
        <v/>
      </c>
      <c r="AD571" s="242" t="str">
        <f t="shared" si="468"/>
        <v/>
      </c>
      <c r="AE571" s="242" t="str">
        <f t="shared" si="469"/>
        <v/>
      </c>
      <c r="AF571" s="242" t="str">
        <f t="shared" si="470"/>
        <v/>
      </c>
      <c r="AG571" s="242"/>
      <c r="AH571" s="243" t="str">
        <f t="shared" si="464"/>
        <v/>
      </c>
      <c r="AI571" s="243" t="str">
        <f t="shared" si="465"/>
        <v/>
      </c>
      <c r="BG571" s="246">
        <f t="shared" si="428"/>
        <v>0</v>
      </c>
      <c r="BH571" s="243">
        <f t="shared" si="429"/>
        <v>0</v>
      </c>
      <c r="BI571" s="243">
        <f t="shared" si="430"/>
        <v>0</v>
      </c>
      <c r="BJ571" s="243">
        <f t="shared" si="431"/>
        <v>0</v>
      </c>
      <c r="BK571" s="347">
        <f t="shared" si="432"/>
        <v>0</v>
      </c>
      <c r="BL571" s="247">
        <f t="shared" si="433"/>
        <v>0</v>
      </c>
      <c r="BM571" s="244">
        <f t="shared" si="434"/>
        <v>0</v>
      </c>
      <c r="BN571" s="244">
        <f t="shared" si="435"/>
        <v>0</v>
      </c>
      <c r="BO571" s="248">
        <f t="shared" si="436"/>
        <v>0</v>
      </c>
      <c r="BP571" s="249">
        <f t="shared" si="437"/>
        <v>0</v>
      </c>
      <c r="BQ571" s="244">
        <f t="shared" si="438"/>
        <v>0</v>
      </c>
      <c r="BR571" s="244">
        <f t="shared" si="439"/>
        <v>0</v>
      </c>
      <c r="BS571" s="250">
        <f t="shared" si="440"/>
        <v>0</v>
      </c>
      <c r="BT571" s="251" t="str">
        <f t="shared" si="441"/>
        <v/>
      </c>
      <c r="BU571" s="346">
        <f t="shared" si="442"/>
        <v>0</v>
      </c>
      <c r="BV571" s="346">
        <f t="shared" si="443"/>
        <v>0</v>
      </c>
      <c r="BW571" s="346">
        <f t="shared" si="444"/>
        <v>0</v>
      </c>
      <c r="BX571" s="348">
        <f t="shared" si="445"/>
        <v>0</v>
      </c>
      <c r="BY571" s="247">
        <f t="shared" si="446"/>
        <v>0</v>
      </c>
      <c r="BZ571" s="244">
        <f t="shared" si="447"/>
        <v>0</v>
      </c>
      <c r="CA571" s="244">
        <f t="shared" si="448"/>
        <v>0</v>
      </c>
      <c r="CB571" s="248">
        <f t="shared" si="449"/>
        <v>0</v>
      </c>
      <c r="CC571" s="247">
        <f t="shared" si="450"/>
        <v>0</v>
      </c>
      <c r="CD571" s="244">
        <f t="shared" si="451"/>
        <v>0</v>
      </c>
      <c r="CE571" s="244">
        <f t="shared" si="452"/>
        <v>0</v>
      </c>
      <c r="CF571" s="244">
        <f t="shared" si="453"/>
        <v>0</v>
      </c>
    </row>
    <row r="572" spans="1:84" ht="20.100000000000001" customHeight="1" x14ac:dyDescent="0.15">
      <c r="A572" s="238">
        <v>569</v>
      </c>
      <c r="B572" s="239">
        <v>569</v>
      </c>
      <c r="C572" s="240" t="str">
        <f t="shared" si="455"/>
        <v>S</v>
      </c>
      <c r="D572" s="241"/>
      <c r="E572" s="242" t="str">
        <f>IF(D572="","",COUNTIF($D$4:D572,D572))</f>
        <v/>
      </c>
      <c r="F572" s="306" t="str">
        <f>IF(D572="","",VLOOKUP(D572,'様式A-2'!$B$10:$E$438,4,0))</f>
        <v/>
      </c>
      <c r="G572" s="242"/>
      <c r="H572" s="242"/>
      <c r="I572" s="242"/>
      <c r="J572" s="242"/>
      <c r="K572" s="242">
        <f t="shared" si="456"/>
        <v>0</v>
      </c>
      <c r="L572" s="342"/>
      <c r="M572" s="342"/>
      <c r="N572" s="342"/>
      <c r="O572" s="342"/>
      <c r="P572" s="384"/>
      <c r="Q572" s="243">
        <f t="shared" si="466"/>
        <v>0</v>
      </c>
      <c r="R572" s="244">
        <f t="shared" si="457"/>
        <v>0</v>
      </c>
      <c r="S572" s="244" t="str">
        <f t="shared" si="458"/>
        <v/>
      </c>
      <c r="T572" s="242"/>
      <c r="U572" s="242" t="str">
        <f t="shared" si="459"/>
        <v/>
      </c>
      <c r="V572" s="242" t="str">
        <f t="shared" si="467"/>
        <v/>
      </c>
      <c r="W572" s="242"/>
      <c r="X572" s="242"/>
      <c r="Y572" s="242" t="str">
        <f t="shared" si="460"/>
        <v/>
      </c>
      <c r="Z572" s="242" t="str">
        <f t="shared" si="461"/>
        <v/>
      </c>
      <c r="AA572" s="242" t="str">
        <f t="shared" si="454"/>
        <v/>
      </c>
      <c r="AB572" s="242" t="str">
        <f t="shared" si="462"/>
        <v/>
      </c>
      <c r="AC572" s="242" t="str">
        <f t="shared" si="463"/>
        <v/>
      </c>
      <c r="AD572" s="242" t="str">
        <f t="shared" si="468"/>
        <v/>
      </c>
      <c r="AE572" s="242" t="str">
        <f t="shared" si="469"/>
        <v/>
      </c>
      <c r="AF572" s="242" t="str">
        <f t="shared" si="470"/>
        <v/>
      </c>
      <c r="AG572" s="242"/>
      <c r="AH572" s="243" t="str">
        <f t="shared" si="464"/>
        <v/>
      </c>
      <c r="AI572" s="243" t="str">
        <f t="shared" si="465"/>
        <v/>
      </c>
      <c r="BG572" s="246">
        <f t="shared" si="428"/>
        <v>0</v>
      </c>
      <c r="BH572" s="243">
        <f t="shared" si="429"/>
        <v>0</v>
      </c>
      <c r="BI572" s="243">
        <f t="shared" si="430"/>
        <v>0</v>
      </c>
      <c r="BJ572" s="243">
        <f t="shared" si="431"/>
        <v>0</v>
      </c>
      <c r="BK572" s="347">
        <f t="shared" si="432"/>
        <v>0</v>
      </c>
      <c r="BL572" s="247">
        <f t="shared" si="433"/>
        <v>0</v>
      </c>
      <c r="BM572" s="244">
        <f t="shared" si="434"/>
        <v>0</v>
      </c>
      <c r="BN572" s="244">
        <f t="shared" si="435"/>
        <v>0</v>
      </c>
      <c r="BO572" s="248">
        <f t="shared" si="436"/>
        <v>0</v>
      </c>
      <c r="BP572" s="249">
        <f t="shared" si="437"/>
        <v>0</v>
      </c>
      <c r="BQ572" s="244">
        <f t="shared" si="438"/>
        <v>0</v>
      </c>
      <c r="BR572" s="244">
        <f t="shared" si="439"/>
        <v>0</v>
      </c>
      <c r="BS572" s="250">
        <f t="shared" si="440"/>
        <v>0</v>
      </c>
      <c r="BT572" s="251" t="str">
        <f t="shared" si="441"/>
        <v/>
      </c>
      <c r="BU572" s="346">
        <f t="shared" si="442"/>
        <v>0</v>
      </c>
      <c r="BV572" s="346">
        <f t="shared" si="443"/>
        <v>0</v>
      </c>
      <c r="BW572" s="346">
        <f t="shared" si="444"/>
        <v>0</v>
      </c>
      <c r="BX572" s="348">
        <f t="shared" si="445"/>
        <v>0</v>
      </c>
      <c r="BY572" s="247">
        <f t="shared" si="446"/>
        <v>0</v>
      </c>
      <c r="BZ572" s="244">
        <f t="shared" si="447"/>
        <v>0</v>
      </c>
      <c r="CA572" s="244">
        <f t="shared" si="448"/>
        <v>0</v>
      </c>
      <c r="CB572" s="248">
        <f t="shared" si="449"/>
        <v>0</v>
      </c>
      <c r="CC572" s="247">
        <f t="shared" si="450"/>
        <v>0</v>
      </c>
      <c r="CD572" s="244">
        <f t="shared" si="451"/>
        <v>0</v>
      </c>
      <c r="CE572" s="244">
        <f t="shared" si="452"/>
        <v>0</v>
      </c>
      <c r="CF572" s="244">
        <f t="shared" si="453"/>
        <v>0</v>
      </c>
    </row>
    <row r="573" spans="1:84" ht="20.100000000000001" customHeight="1" x14ac:dyDescent="0.15">
      <c r="A573" s="238">
        <v>570</v>
      </c>
      <c r="B573" s="239">
        <v>570</v>
      </c>
      <c r="C573" s="240" t="str">
        <f t="shared" si="455"/>
        <v>S</v>
      </c>
      <c r="D573" s="241"/>
      <c r="E573" s="242" t="str">
        <f>IF(D573="","",COUNTIF($D$4:D573,D573))</f>
        <v/>
      </c>
      <c r="F573" s="306" t="str">
        <f>IF(D573="","",VLOOKUP(D573,'様式A-2'!$B$10:$E$438,4,0))</f>
        <v/>
      </c>
      <c r="G573" s="242"/>
      <c r="H573" s="242"/>
      <c r="I573" s="242"/>
      <c r="J573" s="242"/>
      <c r="K573" s="242">
        <f t="shared" si="456"/>
        <v>0</v>
      </c>
      <c r="L573" s="342"/>
      <c r="M573" s="342"/>
      <c r="N573" s="342"/>
      <c r="O573" s="342"/>
      <c r="P573" s="384"/>
      <c r="Q573" s="243">
        <f t="shared" si="466"/>
        <v>0</v>
      </c>
      <c r="R573" s="244">
        <f t="shared" si="457"/>
        <v>0</v>
      </c>
      <c r="S573" s="244" t="str">
        <f t="shared" si="458"/>
        <v/>
      </c>
      <c r="T573" s="242"/>
      <c r="U573" s="242" t="str">
        <f t="shared" si="459"/>
        <v/>
      </c>
      <c r="V573" s="242" t="str">
        <f t="shared" si="467"/>
        <v/>
      </c>
      <c r="W573" s="242"/>
      <c r="X573" s="242"/>
      <c r="Y573" s="242" t="str">
        <f t="shared" si="460"/>
        <v/>
      </c>
      <c r="Z573" s="242" t="str">
        <f t="shared" si="461"/>
        <v/>
      </c>
      <c r="AA573" s="242" t="str">
        <f t="shared" si="454"/>
        <v/>
      </c>
      <c r="AB573" s="242" t="str">
        <f t="shared" si="462"/>
        <v/>
      </c>
      <c r="AC573" s="242" t="str">
        <f t="shared" si="463"/>
        <v/>
      </c>
      <c r="AD573" s="242" t="str">
        <f t="shared" si="468"/>
        <v/>
      </c>
      <c r="AE573" s="242" t="str">
        <f t="shared" si="469"/>
        <v/>
      </c>
      <c r="AF573" s="242" t="str">
        <f t="shared" si="470"/>
        <v/>
      </c>
      <c r="AG573" s="242"/>
      <c r="AH573" s="243" t="str">
        <f t="shared" si="464"/>
        <v/>
      </c>
      <c r="AI573" s="243" t="str">
        <f t="shared" si="465"/>
        <v/>
      </c>
      <c r="BG573" s="246">
        <f t="shared" si="428"/>
        <v>0</v>
      </c>
      <c r="BH573" s="243">
        <f t="shared" si="429"/>
        <v>0</v>
      </c>
      <c r="BI573" s="243">
        <f t="shared" si="430"/>
        <v>0</v>
      </c>
      <c r="BJ573" s="243">
        <f t="shared" si="431"/>
        <v>0</v>
      </c>
      <c r="BK573" s="347">
        <f t="shared" si="432"/>
        <v>0</v>
      </c>
      <c r="BL573" s="247">
        <f t="shared" si="433"/>
        <v>0</v>
      </c>
      <c r="BM573" s="244">
        <f t="shared" si="434"/>
        <v>0</v>
      </c>
      <c r="BN573" s="244">
        <f t="shared" si="435"/>
        <v>0</v>
      </c>
      <c r="BO573" s="248">
        <f t="shared" si="436"/>
        <v>0</v>
      </c>
      <c r="BP573" s="249">
        <f t="shared" si="437"/>
        <v>0</v>
      </c>
      <c r="BQ573" s="244">
        <f t="shared" si="438"/>
        <v>0</v>
      </c>
      <c r="BR573" s="244">
        <f t="shared" si="439"/>
        <v>0</v>
      </c>
      <c r="BS573" s="250">
        <f t="shared" si="440"/>
        <v>0</v>
      </c>
      <c r="BT573" s="251" t="str">
        <f t="shared" si="441"/>
        <v/>
      </c>
      <c r="BU573" s="346">
        <f t="shared" si="442"/>
        <v>0</v>
      </c>
      <c r="BV573" s="346">
        <f t="shared" si="443"/>
        <v>0</v>
      </c>
      <c r="BW573" s="346">
        <f t="shared" si="444"/>
        <v>0</v>
      </c>
      <c r="BX573" s="348">
        <f t="shared" si="445"/>
        <v>0</v>
      </c>
      <c r="BY573" s="247">
        <f t="shared" si="446"/>
        <v>0</v>
      </c>
      <c r="BZ573" s="244">
        <f t="shared" si="447"/>
        <v>0</v>
      </c>
      <c r="CA573" s="244">
        <f t="shared" si="448"/>
        <v>0</v>
      </c>
      <c r="CB573" s="248">
        <f t="shared" si="449"/>
        <v>0</v>
      </c>
      <c r="CC573" s="247">
        <f t="shared" si="450"/>
        <v>0</v>
      </c>
      <c r="CD573" s="244">
        <f t="shared" si="451"/>
        <v>0</v>
      </c>
      <c r="CE573" s="244">
        <f t="shared" si="452"/>
        <v>0</v>
      </c>
      <c r="CF573" s="244">
        <f t="shared" si="453"/>
        <v>0</v>
      </c>
    </row>
    <row r="574" spans="1:84" ht="20.100000000000001" customHeight="1" x14ac:dyDescent="0.15">
      <c r="A574" s="238">
        <v>571</v>
      </c>
      <c r="B574" s="239">
        <v>571</v>
      </c>
      <c r="C574" s="240" t="str">
        <f t="shared" si="455"/>
        <v>S</v>
      </c>
      <c r="D574" s="241"/>
      <c r="E574" s="242" t="str">
        <f>IF(D574="","",COUNTIF($D$4:D574,D574))</f>
        <v/>
      </c>
      <c r="F574" s="306" t="str">
        <f>IF(D574="","",VLOOKUP(D574,'様式A-2'!$B$10:$E$438,4,0))</f>
        <v/>
      </c>
      <c r="G574" s="242"/>
      <c r="H574" s="242"/>
      <c r="I574" s="242"/>
      <c r="J574" s="242"/>
      <c r="K574" s="242">
        <f t="shared" si="456"/>
        <v>0</v>
      </c>
      <c r="L574" s="342"/>
      <c r="M574" s="342"/>
      <c r="N574" s="342"/>
      <c r="O574" s="342"/>
      <c r="P574" s="384"/>
      <c r="Q574" s="243">
        <f t="shared" si="466"/>
        <v>0</v>
      </c>
      <c r="R574" s="244">
        <f t="shared" si="457"/>
        <v>0</v>
      </c>
      <c r="S574" s="244" t="str">
        <f t="shared" si="458"/>
        <v/>
      </c>
      <c r="T574" s="242"/>
      <c r="U574" s="242" t="str">
        <f t="shared" si="459"/>
        <v/>
      </c>
      <c r="V574" s="242" t="str">
        <f t="shared" si="467"/>
        <v/>
      </c>
      <c r="W574" s="242"/>
      <c r="X574" s="242"/>
      <c r="Y574" s="242" t="str">
        <f t="shared" si="460"/>
        <v/>
      </c>
      <c r="Z574" s="242" t="str">
        <f t="shared" si="461"/>
        <v/>
      </c>
      <c r="AA574" s="242" t="str">
        <f t="shared" si="454"/>
        <v/>
      </c>
      <c r="AB574" s="242" t="str">
        <f t="shared" si="462"/>
        <v/>
      </c>
      <c r="AC574" s="242" t="str">
        <f t="shared" si="463"/>
        <v/>
      </c>
      <c r="AD574" s="242" t="str">
        <f t="shared" si="468"/>
        <v/>
      </c>
      <c r="AE574" s="242" t="str">
        <f t="shared" si="469"/>
        <v/>
      </c>
      <c r="AF574" s="242" t="str">
        <f t="shared" si="470"/>
        <v/>
      </c>
      <c r="AG574" s="242"/>
      <c r="AH574" s="243" t="str">
        <f t="shared" si="464"/>
        <v/>
      </c>
      <c r="AI574" s="243" t="str">
        <f t="shared" si="465"/>
        <v/>
      </c>
      <c r="BG574" s="246">
        <f t="shared" si="428"/>
        <v>0</v>
      </c>
      <c r="BH574" s="243">
        <f t="shared" si="429"/>
        <v>0</v>
      </c>
      <c r="BI574" s="243">
        <f t="shared" si="430"/>
        <v>0</v>
      </c>
      <c r="BJ574" s="243">
        <f t="shared" si="431"/>
        <v>0</v>
      </c>
      <c r="BK574" s="347">
        <f t="shared" si="432"/>
        <v>0</v>
      </c>
      <c r="BL574" s="247">
        <f t="shared" si="433"/>
        <v>0</v>
      </c>
      <c r="BM574" s="244">
        <f t="shared" si="434"/>
        <v>0</v>
      </c>
      <c r="BN574" s="244">
        <f t="shared" si="435"/>
        <v>0</v>
      </c>
      <c r="BO574" s="248">
        <f t="shared" si="436"/>
        <v>0</v>
      </c>
      <c r="BP574" s="249">
        <f t="shared" si="437"/>
        <v>0</v>
      </c>
      <c r="BQ574" s="244">
        <f t="shared" si="438"/>
        <v>0</v>
      </c>
      <c r="BR574" s="244">
        <f t="shared" si="439"/>
        <v>0</v>
      </c>
      <c r="BS574" s="250">
        <f t="shared" si="440"/>
        <v>0</v>
      </c>
      <c r="BT574" s="251" t="str">
        <f t="shared" si="441"/>
        <v/>
      </c>
      <c r="BU574" s="346">
        <f t="shared" si="442"/>
        <v>0</v>
      </c>
      <c r="BV574" s="346">
        <f t="shared" si="443"/>
        <v>0</v>
      </c>
      <c r="BW574" s="346">
        <f t="shared" si="444"/>
        <v>0</v>
      </c>
      <c r="BX574" s="348">
        <f t="shared" si="445"/>
        <v>0</v>
      </c>
      <c r="BY574" s="247">
        <f t="shared" si="446"/>
        <v>0</v>
      </c>
      <c r="BZ574" s="244">
        <f t="shared" si="447"/>
        <v>0</v>
      </c>
      <c r="CA574" s="244">
        <f t="shared" si="448"/>
        <v>0</v>
      </c>
      <c r="CB574" s="248">
        <f t="shared" si="449"/>
        <v>0</v>
      </c>
      <c r="CC574" s="247">
        <f t="shared" si="450"/>
        <v>0</v>
      </c>
      <c r="CD574" s="244">
        <f t="shared" si="451"/>
        <v>0</v>
      </c>
      <c r="CE574" s="244">
        <f t="shared" si="452"/>
        <v>0</v>
      </c>
      <c r="CF574" s="244">
        <f t="shared" si="453"/>
        <v>0</v>
      </c>
    </row>
    <row r="575" spans="1:84" ht="20.100000000000001" customHeight="1" x14ac:dyDescent="0.15">
      <c r="A575" s="238">
        <v>572</v>
      </c>
      <c r="B575" s="239">
        <v>572</v>
      </c>
      <c r="C575" s="240" t="str">
        <f t="shared" si="455"/>
        <v>S</v>
      </c>
      <c r="D575" s="241"/>
      <c r="E575" s="242" t="str">
        <f>IF(D575="","",COUNTIF($D$4:D575,D575))</f>
        <v/>
      </c>
      <c r="F575" s="306" t="str">
        <f>IF(D575="","",VLOOKUP(D575,'様式A-2'!$B$10:$E$438,4,0))</f>
        <v/>
      </c>
      <c r="G575" s="242"/>
      <c r="H575" s="242"/>
      <c r="I575" s="242"/>
      <c r="J575" s="242"/>
      <c r="K575" s="242">
        <f t="shared" si="456"/>
        <v>0</v>
      </c>
      <c r="L575" s="342"/>
      <c r="M575" s="342"/>
      <c r="N575" s="342"/>
      <c r="O575" s="342"/>
      <c r="P575" s="384"/>
      <c r="Q575" s="243">
        <f t="shared" si="466"/>
        <v>0</v>
      </c>
      <c r="R575" s="244">
        <f t="shared" si="457"/>
        <v>0</v>
      </c>
      <c r="S575" s="244" t="str">
        <f t="shared" si="458"/>
        <v/>
      </c>
      <c r="T575" s="242"/>
      <c r="U575" s="242" t="str">
        <f t="shared" si="459"/>
        <v/>
      </c>
      <c r="V575" s="242" t="str">
        <f t="shared" si="467"/>
        <v/>
      </c>
      <c r="W575" s="242"/>
      <c r="X575" s="242"/>
      <c r="Y575" s="242" t="str">
        <f t="shared" si="460"/>
        <v/>
      </c>
      <c r="Z575" s="242" t="str">
        <f t="shared" si="461"/>
        <v/>
      </c>
      <c r="AA575" s="242" t="str">
        <f t="shared" si="454"/>
        <v/>
      </c>
      <c r="AB575" s="242" t="str">
        <f t="shared" si="462"/>
        <v/>
      </c>
      <c r="AC575" s="242" t="str">
        <f t="shared" si="463"/>
        <v/>
      </c>
      <c r="AD575" s="242" t="str">
        <f t="shared" si="468"/>
        <v/>
      </c>
      <c r="AE575" s="242" t="str">
        <f t="shared" si="469"/>
        <v/>
      </c>
      <c r="AF575" s="242" t="str">
        <f t="shared" si="470"/>
        <v/>
      </c>
      <c r="AG575" s="242"/>
      <c r="AH575" s="243" t="str">
        <f t="shared" si="464"/>
        <v/>
      </c>
      <c r="AI575" s="243" t="str">
        <f t="shared" si="465"/>
        <v/>
      </c>
      <c r="BG575" s="246">
        <f t="shared" si="428"/>
        <v>0</v>
      </c>
      <c r="BH575" s="243">
        <f t="shared" si="429"/>
        <v>0</v>
      </c>
      <c r="BI575" s="243">
        <f t="shared" si="430"/>
        <v>0</v>
      </c>
      <c r="BJ575" s="243">
        <f t="shared" si="431"/>
        <v>0</v>
      </c>
      <c r="BK575" s="347">
        <f t="shared" si="432"/>
        <v>0</v>
      </c>
      <c r="BL575" s="247">
        <f t="shared" si="433"/>
        <v>0</v>
      </c>
      <c r="BM575" s="244">
        <f t="shared" si="434"/>
        <v>0</v>
      </c>
      <c r="BN575" s="244">
        <f t="shared" si="435"/>
        <v>0</v>
      </c>
      <c r="BO575" s="248">
        <f t="shared" si="436"/>
        <v>0</v>
      </c>
      <c r="BP575" s="249">
        <f t="shared" si="437"/>
        <v>0</v>
      </c>
      <c r="BQ575" s="244">
        <f t="shared" si="438"/>
        <v>0</v>
      </c>
      <c r="BR575" s="244">
        <f t="shared" si="439"/>
        <v>0</v>
      </c>
      <c r="BS575" s="250">
        <f t="shared" si="440"/>
        <v>0</v>
      </c>
      <c r="BT575" s="251" t="str">
        <f t="shared" si="441"/>
        <v/>
      </c>
      <c r="BU575" s="346">
        <f t="shared" si="442"/>
        <v>0</v>
      </c>
      <c r="BV575" s="346">
        <f t="shared" si="443"/>
        <v>0</v>
      </c>
      <c r="BW575" s="346">
        <f t="shared" si="444"/>
        <v>0</v>
      </c>
      <c r="BX575" s="348">
        <f t="shared" si="445"/>
        <v>0</v>
      </c>
      <c r="BY575" s="247">
        <f t="shared" si="446"/>
        <v>0</v>
      </c>
      <c r="BZ575" s="244">
        <f t="shared" si="447"/>
        <v>0</v>
      </c>
      <c r="CA575" s="244">
        <f t="shared" si="448"/>
        <v>0</v>
      </c>
      <c r="CB575" s="248">
        <f t="shared" si="449"/>
        <v>0</v>
      </c>
      <c r="CC575" s="247">
        <f t="shared" si="450"/>
        <v>0</v>
      </c>
      <c r="CD575" s="244">
        <f t="shared" si="451"/>
        <v>0</v>
      </c>
      <c r="CE575" s="244">
        <f t="shared" si="452"/>
        <v>0</v>
      </c>
      <c r="CF575" s="244">
        <f t="shared" si="453"/>
        <v>0</v>
      </c>
    </row>
    <row r="576" spans="1:84" ht="20.100000000000001" customHeight="1" x14ac:dyDescent="0.15">
      <c r="A576" s="238">
        <v>573</v>
      </c>
      <c r="B576" s="239">
        <v>573</v>
      </c>
      <c r="C576" s="240" t="str">
        <f t="shared" si="455"/>
        <v>S</v>
      </c>
      <c r="D576" s="241"/>
      <c r="E576" s="242" t="str">
        <f>IF(D576="","",COUNTIF($D$4:D576,D576))</f>
        <v/>
      </c>
      <c r="F576" s="306" t="str">
        <f>IF(D576="","",VLOOKUP(D576,'様式A-2'!$B$10:$E$438,4,0))</f>
        <v/>
      </c>
      <c r="G576" s="242"/>
      <c r="H576" s="242"/>
      <c r="I576" s="242"/>
      <c r="J576" s="242"/>
      <c r="K576" s="242">
        <f t="shared" si="456"/>
        <v>0</v>
      </c>
      <c r="L576" s="342"/>
      <c r="M576" s="342"/>
      <c r="N576" s="342"/>
      <c r="O576" s="342"/>
      <c r="P576" s="384"/>
      <c r="Q576" s="243">
        <f t="shared" si="466"/>
        <v>0</v>
      </c>
      <c r="R576" s="244">
        <f t="shared" si="457"/>
        <v>0</v>
      </c>
      <c r="S576" s="244" t="str">
        <f t="shared" si="458"/>
        <v/>
      </c>
      <c r="T576" s="242"/>
      <c r="U576" s="242" t="str">
        <f t="shared" si="459"/>
        <v/>
      </c>
      <c r="V576" s="242" t="str">
        <f t="shared" si="467"/>
        <v/>
      </c>
      <c r="W576" s="242"/>
      <c r="X576" s="242"/>
      <c r="Y576" s="242" t="str">
        <f t="shared" si="460"/>
        <v/>
      </c>
      <c r="Z576" s="242" t="str">
        <f t="shared" si="461"/>
        <v/>
      </c>
      <c r="AA576" s="242" t="str">
        <f t="shared" si="454"/>
        <v/>
      </c>
      <c r="AB576" s="242" t="str">
        <f t="shared" si="462"/>
        <v/>
      </c>
      <c r="AC576" s="242" t="str">
        <f t="shared" si="463"/>
        <v/>
      </c>
      <c r="AD576" s="242" t="str">
        <f t="shared" si="468"/>
        <v/>
      </c>
      <c r="AE576" s="242" t="str">
        <f t="shared" si="469"/>
        <v/>
      </c>
      <c r="AF576" s="242" t="str">
        <f t="shared" si="470"/>
        <v/>
      </c>
      <c r="AG576" s="242"/>
      <c r="AH576" s="243" t="str">
        <f t="shared" si="464"/>
        <v/>
      </c>
      <c r="AI576" s="243" t="str">
        <f t="shared" si="465"/>
        <v/>
      </c>
      <c r="BG576" s="246">
        <f t="shared" si="428"/>
        <v>0</v>
      </c>
      <c r="BH576" s="243">
        <f t="shared" si="429"/>
        <v>0</v>
      </c>
      <c r="BI576" s="243">
        <f t="shared" si="430"/>
        <v>0</v>
      </c>
      <c r="BJ576" s="243">
        <f t="shared" si="431"/>
        <v>0</v>
      </c>
      <c r="BK576" s="347">
        <f t="shared" si="432"/>
        <v>0</v>
      </c>
      <c r="BL576" s="247">
        <f t="shared" si="433"/>
        <v>0</v>
      </c>
      <c r="BM576" s="244">
        <f t="shared" si="434"/>
        <v>0</v>
      </c>
      <c r="BN576" s="244">
        <f t="shared" si="435"/>
        <v>0</v>
      </c>
      <c r="BO576" s="248">
        <f t="shared" si="436"/>
        <v>0</v>
      </c>
      <c r="BP576" s="249">
        <f t="shared" si="437"/>
        <v>0</v>
      </c>
      <c r="BQ576" s="244">
        <f t="shared" si="438"/>
        <v>0</v>
      </c>
      <c r="BR576" s="244">
        <f t="shared" si="439"/>
        <v>0</v>
      </c>
      <c r="BS576" s="250">
        <f t="shared" si="440"/>
        <v>0</v>
      </c>
      <c r="BT576" s="251" t="str">
        <f t="shared" si="441"/>
        <v/>
      </c>
      <c r="BU576" s="346">
        <f t="shared" si="442"/>
        <v>0</v>
      </c>
      <c r="BV576" s="346">
        <f t="shared" si="443"/>
        <v>0</v>
      </c>
      <c r="BW576" s="346">
        <f t="shared" si="444"/>
        <v>0</v>
      </c>
      <c r="BX576" s="348">
        <f t="shared" si="445"/>
        <v>0</v>
      </c>
      <c r="BY576" s="247">
        <f t="shared" si="446"/>
        <v>0</v>
      </c>
      <c r="BZ576" s="244">
        <f t="shared" si="447"/>
        <v>0</v>
      </c>
      <c r="CA576" s="244">
        <f t="shared" si="448"/>
        <v>0</v>
      </c>
      <c r="CB576" s="248">
        <f t="shared" si="449"/>
        <v>0</v>
      </c>
      <c r="CC576" s="247">
        <f t="shared" si="450"/>
        <v>0</v>
      </c>
      <c r="CD576" s="244">
        <f t="shared" si="451"/>
        <v>0</v>
      </c>
      <c r="CE576" s="244">
        <f t="shared" si="452"/>
        <v>0</v>
      </c>
      <c r="CF576" s="244">
        <f t="shared" si="453"/>
        <v>0</v>
      </c>
    </row>
    <row r="577" spans="1:84" ht="20.100000000000001" customHeight="1" x14ac:dyDescent="0.15">
      <c r="A577" s="238">
        <v>574</v>
      </c>
      <c r="B577" s="239">
        <v>574</v>
      </c>
      <c r="C577" s="240" t="str">
        <f t="shared" si="455"/>
        <v>S</v>
      </c>
      <c r="D577" s="241"/>
      <c r="E577" s="242" t="str">
        <f>IF(D577="","",COUNTIF($D$4:D577,D577))</f>
        <v/>
      </c>
      <c r="F577" s="306" t="str">
        <f>IF(D577="","",VLOOKUP(D577,'様式A-2'!$B$10:$E$438,4,0))</f>
        <v/>
      </c>
      <c r="G577" s="242"/>
      <c r="H577" s="242"/>
      <c r="I577" s="242"/>
      <c r="J577" s="242"/>
      <c r="K577" s="242">
        <f t="shared" si="456"/>
        <v>0</v>
      </c>
      <c r="L577" s="342"/>
      <c r="M577" s="342"/>
      <c r="N577" s="342"/>
      <c r="O577" s="342"/>
      <c r="P577" s="384"/>
      <c r="Q577" s="243">
        <f t="shared" si="466"/>
        <v>0</v>
      </c>
      <c r="R577" s="244">
        <f t="shared" si="457"/>
        <v>0</v>
      </c>
      <c r="S577" s="244" t="str">
        <f t="shared" si="458"/>
        <v/>
      </c>
      <c r="T577" s="242"/>
      <c r="U577" s="242" t="str">
        <f t="shared" si="459"/>
        <v/>
      </c>
      <c r="V577" s="242" t="str">
        <f t="shared" si="467"/>
        <v/>
      </c>
      <c r="W577" s="242"/>
      <c r="X577" s="242"/>
      <c r="Y577" s="242" t="str">
        <f t="shared" si="460"/>
        <v/>
      </c>
      <c r="Z577" s="242" t="str">
        <f t="shared" si="461"/>
        <v/>
      </c>
      <c r="AA577" s="242" t="str">
        <f t="shared" si="454"/>
        <v/>
      </c>
      <c r="AB577" s="242" t="str">
        <f t="shared" si="462"/>
        <v/>
      </c>
      <c r="AC577" s="242" t="str">
        <f t="shared" si="463"/>
        <v/>
      </c>
      <c r="AD577" s="242" t="str">
        <f t="shared" si="468"/>
        <v/>
      </c>
      <c r="AE577" s="242" t="str">
        <f t="shared" si="469"/>
        <v/>
      </c>
      <c r="AF577" s="242" t="str">
        <f t="shared" si="470"/>
        <v/>
      </c>
      <c r="AG577" s="242"/>
      <c r="AH577" s="243" t="str">
        <f t="shared" si="464"/>
        <v/>
      </c>
      <c r="AI577" s="243" t="str">
        <f t="shared" si="465"/>
        <v/>
      </c>
      <c r="BG577" s="246">
        <f t="shared" si="428"/>
        <v>0</v>
      </c>
      <c r="BH577" s="243">
        <f t="shared" si="429"/>
        <v>0</v>
      </c>
      <c r="BI577" s="243">
        <f t="shared" si="430"/>
        <v>0</v>
      </c>
      <c r="BJ577" s="243">
        <f t="shared" si="431"/>
        <v>0</v>
      </c>
      <c r="BK577" s="347">
        <f t="shared" si="432"/>
        <v>0</v>
      </c>
      <c r="BL577" s="247">
        <f t="shared" si="433"/>
        <v>0</v>
      </c>
      <c r="BM577" s="244">
        <f t="shared" si="434"/>
        <v>0</v>
      </c>
      <c r="BN577" s="244">
        <f t="shared" si="435"/>
        <v>0</v>
      </c>
      <c r="BO577" s="248">
        <f t="shared" si="436"/>
        <v>0</v>
      </c>
      <c r="BP577" s="249">
        <f t="shared" si="437"/>
        <v>0</v>
      </c>
      <c r="BQ577" s="244">
        <f t="shared" si="438"/>
        <v>0</v>
      </c>
      <c r="BR577" s="244">
        <f t="shared" si="439"/>
        <v>0</v>
      </c>
      <c r="BS577" s="250">
        <f t="shared" si="440"/>
        <v>0</v>
      </c>
      <c r="BT577" s="251" t="str">
        <f t="shared" si="441"/>
        <v/>
      </c>
      <c r="BU577" s="346">
        <f t="shared" si="442"/>
        <v>0</v>
      </c>
      <c r="BV577" s="346">
        <f t="shared" si="443"/>
        <v>0</v>
      </c>
      <c r="BW577" s="346">
        <f t="shared" si="444"/>
        <v>0</v>
      </c>
      <c r="BX577" s="348">
        <f t="shared" si="445"/>
        <v>0</v>
      </c>
      <c r="BY577" s="247">
        <f t="shared" si="446"/>
        <v>0</v>
      </c>
      <c r="BZ577" s="244">
        <f t="shared" si="447"/>
        <v>0</v>
      </c>
      <c r="CA577" s="244">
        <f t="shared" si="448"/>
        <v>0</v>
      </c>
      <c r="CB577" s="248">
        <f t="shared" si="449"/>
        <v>0</v>
      </c>
      <c r="CC577" s="247">
        <f t="shared" si="450"/>
        <v>0</v>
      </c>
      <c r="CD577" s="244">
        <f t="shared" si="451"/>
        <v>0</v>
      </c>
      <c r="CE577" s="244">
        <f t="shared" si="452"/>
        <v>0</v>
      </c>
      <c r="CF577" s="244">
        <f t="shared" si="453"/>
        <v>0</v>
      </c>
    </row>
    <row r="578" spans="1:84" ht="20.100000000000001" customHeight="1" x14ac:dyDescent="0.15">
      <c r="A578" s="238">
        <v>575</v>
      </c>
      <c r="B578" s="239">
        <v>575</v>
      </c>
      <c r="C578" s="240" t="str">
        <f t="shared" si="455"/>
        <v>S</v>
      </c>
      <c r="D578" s="241"/>
      <c r="E578" s="242" t="str">
        <f>IF(D578="","",COUNTIF($D$4:D578,D578))</f>
        <v/>
      </c>
      <c r="F578" s="306" t="str">
        <f>IF(D578="","",VLOOKUP(D578,'様式A-2'!$B$10:$E$438,4,0))</f>
        <v/>
      </c>
      <c r="G578" s="242"/>
      <c r="H578" s="242"/>
      <c r="I578" s="242"/>
      <c r="J578" s="242"/>
      <c r="K578" s="242">
        <f t="shared" si="456"/>
        <v>0</v>
      </c>
      <c r="L578" s="342"/>
      <c r="M578" s="342"/>
      <c r="N578" s="342"/>
      <c r="O578" s="342"/>
      <c r="P578" s="384"/>
      <c r="Q578" s="243">
        <f t="shared" si="466"/>
        <v>0</v>
      </c>
      <c r="R578" s="244">
        <f t="shared" si="457"/>
        <v>0</v>
      </c>
      <c r="S578" s="244" t="str">
        <f t="shared" si="458"/>
        <v/>
      </c>
      <c r="T578" s="242"/>
      <c r="U578" s="242" t="str">
        <f t="shared" si="459"/>
        <v/>
      </c>
      <c r="V578" s="242" t="str">
        <f t="shared" si="467"/>
        <v/>
      </c>
      <c r="W578" s="242"/>
      <c r="X578" s="242"/>
      <c r="Y578" s="242" t="str">
        <f t="shared" si="460"/>
        <v/>
      </c>
      <c r="Z578" s="242" t="str">
        <f t="shared" si="461"/>
        <v/>
      </c>
      <c r="AA578" s="242" t="str">
        <f t="shared" si="454"/>
        <v/>
      </c>
      <c r="AB578" s="242" t="str">
        <f t="shared" si="462"/>
        <v/>
      </c>
      <c r="AC578" s="242" t="str">
        <f t="shared" si="463"/>
        <v/>
      </c>
      <c r="AD578" s="242" t="str">
        <f t="shared" si="468"/>
        <v/>
      </c>
      <c r="AE578" s="242" t="str">
        <f t="shared" si="469"/>
        <v/>
      </c>
      <c r="AF578" s="242" t="str">
        <f t="shared" si="470"/>
        <v/>
      </c>
      <c r="AG578" s="242"/>
      <c r="AH578" s="243" t="str">
        <f t="shared" si="464"/>
        <v/>
      </c>
      <c r="AI578" s="243" t="str">
        <f t="shared" si="465"/>
        <v/>
      </c>
      <c r="BG578" s="246">
        <f t="shared" si="428"/>
        <v>0</v>
      </c>
      <c r="BH578" s="243">
        <f t="shared" si="429"/>
        <v>0</v>
      </c>
      <c r="BI578" s="243">
        <f t="shared" si="430"/>
        <v>0</v>
      </c>
      <c r="BJ578" s="243">
        <f t="shared" si="431"/>
        <v>0</v>
      </c>
      <c r="BK578" s="347">
        <f t="shared" si="432"/>
        <v>0</v>
      </c>
      <c r="BL578" s="247">
        <f t="shared" si="433"/>
        <v>0</v>
      </c>
      <c r="BM578" s="244">
        <f t="shared" si="434"/>
        <v>0</v>
      </c>
      <c r="BN578" s="244">
        <f t="shared" si="435"/>
        <v>0</v>
      </c>
      <c r="BO578" s="248">
        <f t="shared" si="436"/>
        <v>0</v>
      </c>
      <c r="BP578" s="249">
        <f t="shared" si="437"/>
        <v>0</v>
      </c>
      <c r="BQ578" s="244">
        <f t="shared" si="438"/>
        <v>0</v>
      </c>
      <c r="BR578" s="244">
        <f t="shared" si="439"/>
        <v>0</v>
      </c>
      <c r="BS578" s="250">
        <f t="shared" si="440"/>
        <v>0</v>
      </c>
      <c r="BT578" s="251" t="str">
        <f t="shared" si="441"/>
        <v/>
      </c>
      <c r="BU578" s="346">
        <f t="shared" si="442"/>
        <v>0</v>
      </c>
      <c r="BV578" s="346">
        <f t="shared" si="443"/>
        <v>0</v>
      </c>
      <c r="BW578" s="346">
        <f t="shared" si="444"/>
        <v>0</v>
      </c>
      <c r="BX578" s="348">
        <f t="shared" si="445"/>
        <v>0</v>
      </c>
      <c r="BY578" s="247">
        <f t="shared" si="446"/>
        <v>0</v>
      </c>
      <c r="BZ578" s="244">
        <f t="shared" si="447"/>
        <v>0</v>
      </c>
      <c r="CA578" s="244">
        <f t="shared" si="448"/>
        <v>0</v>
      </c>
      <c r="CB578" s="248">
        <f t="shared" si="449"/>
        <v>0</v>
      </c>
      <c r="CC578" s="247">
        <f t="shared" si="450"/>
        <v>0</v>
      </c>
      <c r="CD578" s="244">
        <f t="shared" si="451"/>
        <v>0</v>
      </c>
      <c r="CE578" s="244">
        <f t="shared" si="452"/>
        <v>0</v>
      </c>
      <c r="CF578" s="244">
        <f t="shared" si="453"/>
        <v>0</v>
      </c>
    </row>
    <row r="579" spans="1:84" ht="20.100000000000001" customHeight="1" x14ac:dyDescent="0.15">
      <c r="A579" s="238">
        <v>576</v>
      </c>
      <c r="B579" s="239">
        <v>576</v>
      </c>
      <c r="C579" s="240" t="str">
        <f t="shared" si="455"/>
        <v>S</v>
      </c>
      <c r="D579" s="241"/>
      <c r="E579" s="242" t="str">
        <f>IF(D579="","",COUNTIF($D$4:D579,D579))</f>
        <v/>
      </c>
      <c r="F579" s="306" t="str">
        <f>IF(D579="","",VLOOKUP(D579,'様式A-2'!$B$10:$E$438,4,0))</f>
        <v/>
      </c>
      <c r="G579" s="242"/>
      <c r="H579" s="242"/>
      <c r="I579" s="242"/>
      <c r="J579" s="242"/>
      <c r="K579" s="242">
        <f t="shared" si="456"/>
        <v>0</v>
      </c>
      <c r="L579" s="342"/>
      <c r="M579" s="342"/>
      <c r="N579" s="342"/>
      <c r="O579" s="342"/>
      <c r="P579" s="384"/>
      <c r="Q579" s="243">
        <f t="shared" si="466"/>
        <v>0</v>
      </c>
      <c r="R579" s="244">
        <f t="shared" si="457"/>
        <v>0</v>
      </c>
      <c r="S579" s="244" t="str">
        <f t="shared" si="458"/>
        <v/>
      </c>
      <c r="T579" s="242"/>
      <c r="U579" s="242" t="str">
        <f t="shared" si="459"/>
        <v/>
      </c>
      <c r="V579" s="242" t="str">
        <f t="shared" si="467"/>
        <v/>
      </c>
      <c r="W579" s="242"/>
      <c r="X579" s="242"/>
      <c r="Y579" s="242" t="str">
        <f t="shared" si="460"/>
        <v/>
      </c>
      <c r="Z579" s="242" t="str">
        <f t="shared" si="461"/>
        <v/>
      </c>
      <c r="AA579" s="242" t="str">
        <f t="shared" si="454"/>
        <v/>
      </c>
      <c r="AB579" s="242" t="str">
        <f t="shared" si="462"/>
        <v/>
      </c>
      <c r="AC579" s="242" t="str">
        <f t="shared" si="463"/>
        <v/>
      </c>
      <c r="AD579" s="242" t="str">
        <f t="shared" si="468"/>
        <v/>
      </c>
      <c r="AE579" s="242" t="str">
        <f t="shared" si="469"/>
        <v/>
      </c>
      <c r="AF579" s="242" t="str">
        <f t="shared" si="470"/>
        <v/>
      </c>
      <c r="AG579" s="242"/>
      <c r="AH579" s="243" t="str">
        <f t="shared" si="464"/>
        <v/>
      </c>
      <c r="AI579" s="243" t="str">
        <f t="shared" si="465"/>
        <v/>
      </c>
      <c r="BG579" s="246">
        <f t="shared" si="428"/>
        <v>0</v>
      </c>
      <c r="BH579" s="243">
        <f t="shared" si="429"/>
        <v>0</v>
      </c>
      <c r="BI579" s="243">
        <f t="shared" si="430"/>
        <v>0</v>
      </c>
      <c r="BJ579" s="243">
        <f t="shared" si="431"/>
        <v>0</v>
      </c>
      <c r="BK579" s="347">
        <f t="shared" si="432"/>
        <v>0</v>
      </c>
      <c r="BL579" s="247">
        <f t="shared" si="433"/>
        <v>0</v>
      </c>
      <c r="BM579" s="244">
        <f t="shared" si="434"/>
        <v>0</v>
      </c>
      <c r="BN579" s="244">
        <f t="shared" si="435"/>
        <v>0</v>
      </c>
      <c r="BO579" s="248">
        <f t="shared" si="436"/>
        <v>0</v>
      </c>
      <c r="BP579" s="249">
        <f t="shared" si="437"/>
        <v>0</v>
      </c>
      <c r="BQ579" s="244">
        <f t="shared" si="438"/>
        <v>0</v>
      </c>
      <c r="BR579" s="244">
        <f t="shared" si="439"/>
        <v>0</v>
      </c>
      <c r="BS579" s="250">
        <f t="shared" si="440"/>
        <v>0</v>
      </c>
      <c r="BT579" s="251" t="str">
        <f t="shared" si="441"/>
        <v/>
      </c>
      <c r="BU579" s="346">
        <f t="shared" si="442"/>
        <v>0</v>
      </c>
      <c r="BV579" s="346">
        <f t="shared" si="443"/>
        <v>0</v>
      </c>
      <c r="BW579" s="346">
        <f t="shared" si="444"/>
        <v>0</v>
      </c>
      <c r="BX579" s="348">
        <f t="shared" si="445"/>
        <v>0</v>
      </c>
      <c r="BY579" s="247">
        <f t="shared" si="446"/>
        <v>0</v>
      </c>
      <c r="BZ579" s="244">
        <f t="shared" si="447"/>
        <v>0</v>
      </c>
      <c r="CA579" s="244">
        <f t="shared" si="448"/>
        <v>0</v>
      </c>
      <c r="CB579" s="248">
        <f t="shared" si="449"/>
        <v>0</v>
      </c>
      <c r="CC579" s="247">
        <f t="shared" si="450"/>
        <v>0</v>
      </c>
      <c r="CD579" s="244">
        <f t="shared" si="451"/>
        <v>0</v>
      </c>
      <c r="CE579" s="244">
        <f t="shared" si="452"/>
        <v>0</v>
      </c>
      <c r="CF579" s="244">
        <f t="shared" si="453"/>
        <v>0</v>
      </c>
    </row>
    <row r="580" spans="1:84" ht="20.100000000000001" customHeight="1" x14ac:dyDescent="0.15">
      <c r="A580" s="238">
        <v>577</v>
      </c>
      <c r="B580" s="239">
        <v>577</v>
      </c>
      <c r="C580" s="240" t="str">
        <f t="shared" si="455"/>
        <v>S</v>
      </c>
      <c r="D580" s="241"/>
      <c r="E580" s="242" t="str">
        <f>IF(D580="","",COUNTIF($D$4:D580,D580))</f>
        <v/>
      </c>
      <c r="F580" s="306" t="str">
        <f>IF(D580="","",VLOOKUP(D580,'様式A-2'!$B$10:$E$438,4,0))</f>
        <v/>
      </c>
      <c r="G580" s="242"/>
      <c r="H580" s="242"/>
      <c r="I580" s="242"/>
      <c r="J580" s="242"/>
      <c r="K580" s="242">
        <f t="shared" si="456"/>
        <v>0</v>
      </c>
      <c r="L580" s="342"/>
      <c r="M580" s="342"/>
      <c r="N580" s="342"/>
      <c r="O580" s="342"/>
      <c r="P580" s="384"/>
      <c r="Q580" s="243">
        <f t="shared" si="466"/>
        <v>0</v>
      </c>
      <c r="R580" s="244">
        <f t="shared" si="457"/>
        <v>0</v>
      </c>
      <c r="S580" s="244" t="str">
        <f t="shared" si="458"/>
        <v/>
      </c>
      <c r="T580" s="242"/>
      <c r="U580" s="242" t="str">
        <f t="shared" si="459"/>
        <v/>
      </c>
      <c r="V580" s="242" t="str">
        <f t="shared" si="467"/>
        <v/>
      </c>
      <c r="W580" s="242"/>
      <c r="X580" s="242"/>
      <c r="Y580" s="242" t="str">
        <f t="shared" si="460"/>
        <v/>
      </c>
      <c r="Z580" s="242" t="str">
        <f t="shared" si="461"/>
        <v/>
      </c>
      <c r="AA580" s="242" t="str">
        <f t="shared" si="454"/>
        <v/>
      </c>
      <c r="AB580" s="242" t="str">
        <f t="shared" si="462"/>
        <v/>
      </c>
      <c r="AC580" s="242" t="str">
        <f t="shared" si="463"/>
        <v/>
      </c>
      <c r="AD580" s="242" t="str">
        <f t="shared" si="468"/>
        <v/>
      </c>
      <c r="AE580" s="242" t="str">
        <f t="shared" si="469"/>
        <v/>
      </c>
      <c r="AF580" s="242" t="str">
        <f t="shared" si="470"/>
        <v/>
      </c>
      <c r="AG580" s="242"/>
      <c r="AH580" s="243" t="str">
        <f t="shared" si="464"/>
        <v/>
      </c>
      <c r="AI580" s="243" t="str">
        <f t="shared" si="465"/>
        <v/>
      </c>
      <c r="BG580" s="246">
        <f t="shared" si="428"/>
        <v>0</v>
      </c>
      <c r="BH580" s="243">
        <f t="shared" si="429"/>
        <v>0</v>
      </c>
      <c r="BI580" s="243">
        <f t="shared" si="430"/>
        <v>0</v>
      </c>
      <c r="BJ580" s="243">
        <f t="shared" si="431"/>
        <v>0</v>
      </c>
      <c r="BK580" s="347">
        <f t="shared" si="432"/>
        <v>0</v>
      </c>
      <c r="BL580" s="247">
        <f t="shared" si="433"/>
        <v>0</v>
      </c>
      <c r="BM580" s="244">
        <f t="shared" si="434"/>
        <v>0</v>
      </c>
      <c r="BN580" s="244">
        <f t="shared" si="435"/>
        <v>0</v>
      </c>
      <c r="BO580" s="248">
        <f t="shared" si="436"/>
        <v>0</v>
      </c>
      <c r="BP580" s="249">
        <f t="shared" si="437"/>
        <v>0</v>
      </c>
      <c r="BQ580" s="244">
        <f t="shared" si="438"/>
        <v>0</v>
      </c>
      <c r="BR580" s="244">
        <f t="shared" si="439"/>
        <v>0</v>
      </c>
      <c r="BS580" s="250">
        <f t="shared" si="440"/>
        <v>0</v>
      </c>
      <c r="BT580" s="251" t="str">
        <f t="shared" si="441"/>
        <v/>
      </c>
      <c r="BU580" s="346">
        <f t="shared" si="442"/>
        <v>0</v>
      </c>
      <c r="BV580" s="346">
        <f t="shared" si="443"/>
        <v>0</v>
      </c>
      <c r="BW580" s="346">
        <f t="shared" si="444"/>
        <v>0</v>
      </c>
      <c r="BX580" s="348">
        <f t="shared" si="445"/>
        <v>0</v>
      </c>
      <c r="BY580" s="247">
        <f t="shared" si="446"/>
        <v>0</v>
      </c>
      <c r="BZ580" s="244">
        <f t="shared" si="447"/>
        <v>0</v>
      </c>
      <c r="CA580" s="244">
        <f t="shared" si="448"/>
        <v>0</v>
      </c>
      <c r="CB580" s="248">
        <f t="shared" si="449"/>
        <v>0</v>
      </c>
      <c r="CC580" s="247">
        <f t="shared" si="450"/>
        <v>0</v>
      </c>
      <c r="CD580" s="244">
        <f t="shared" si="451"/>
        <v>0</v>
      </c>
      <c r="CE580" s="244">
        <f t="shared" si="452"/>
        <v>0</v>
      </c>
      <c r="CF580" s="244">
        <f t="shared" si="453"/>
        <v>0</v>
      </c>
    </row>
    <row r="581" spans="1:84" ht="20.100000000000001" customHeight="1" x14ac:dyDescent="0.15">
      <c r="A581" s="238">
        <v>578</v>
      </c>
      <c r="B581" s="239">
        <v>578</v>
      </c>
      <c r="C581" s="240" t="str">
        <f t="shared" si="455"/>
        <v>S</v>
      </c>
      <c r="D581" s="241"/>
      <c r="E581" s="242" t="str">
        <f>IF(D581="","",COUNTIF($D$4:D581,D581))</f>
        <v/>
      </c>
      <c r="F581" s="306" t="str">
        <f>IF(D581="","",VLOOKUP(D581,'様式A-2'!$B$10:$E$438,4,0))</f>
        <v/>
      </c>
      <c r="G581" s="242"/>
      <c r="H581" s="242"/>
      <c r="I581" s="242"/>
      <c r="J581" s="242"/>
      <c r="K581" s="242">
        <f t="shared" si="456"/>
        <v>0</v>
      </c>
      <c r="L581" s="342"/>
      <c r="M581" s="342"/>
      <c r="N581" s="342"/>
      <c r="O581" s="342"/>
      <c r="P581" s="384"/>
      <c r="Q581" s="243">
        <f t="shared" si="466"/>
        <v>0</v>
      </c>
      <c r="R581" s="244">
        <f t="shared" si="457"/>
        <v>0</v>
      </c>
      <c r="S581" s="244" t="str">
        <f t="shared" si="458"/>
        <v/>
      </c>
      <c r="T581" s="242"/>
      <c r="U581" s="242" t="str">
        <f t="shared" si="459"/>
        <v/>
      </c>
      <c r="V581" s="242" t="str">
        <f t="shared" si="467"/>
        <v/>
      </c>
      <c r="W581" s="242"/>
      <c r="X581" s="242"/>
      <c r="Y581" s="242" t="str">
        <f t="shared" si="460"/>
        <v/>
      </c>
      <c r="Z581" s="242" t="str">
        <f t="shared" si="461"/>
        <v/>
      </c>
      <c r="AA581" s="242" t="str">
        <f t="shared" si="454"/>
        <v/>
      </c>
      <c r="AB581" s="242" t="str">
        <f t="shared" si="462"/>
        <v/>
      </c>
      <c r="AC581" s="242" t="str">
        <f t="shared" si="463"/>
        <v/>
      </c>
      <c r="AD581" s="242" t="str">
        <f t="shared" si="468"/>
        <v/>
      </c>
      <c r="AE581" s="242" t="str">
        <f t="shared" si="469"/>
        <v/>
      </c>
      <c r="AF581" s="242" t="str">
        <f t="shared" si="470"/>
        <v/>
      </c>
      <c r="AG581" s="242"/>
      <c r="AH581" s="243" t="str">
        <f t="shared" si="464"/>
        <v/>
      </c>
      <c r="AI581" s="243" t="str">
        <f t="shared" si="465"/>
        <v/>
      </c>
      <c r="BG581" s="246">
        <f t="shared" ref="BG581:BG644" si="471">$D581</f>
        <v>0</v>
      </c>
      <c r="BH581" s="243">
        <f t="shared" ref="BH581:BH644" si="472">IF(AND(I581="外力",X581="Ⅳ"),"〇",0)</f>
        <v>0</v>
      </c>
      <c r="BI581" s="243">
        <f t="shared" ref="BI581:BI644" si="473">IF(AND(I581="外力",X581="Ⅲ"),"〇",0)</f>
        <v>0</v>
      </c>
      <c r="BJ581" s="243">
        <f t="shared" ref="BJ581:BJ644" si="474">IF(AND(I581="外力",X581="Ⅱa"),"〇",0)</f>
        <v>0</v>
      </c>
      <c r="BK581" s="347">
        <f t="shared" ref="BK581:BK644" si="475">IF(AND(I581="外力",X581="Ⅱb"),"〇",0)</f>
        <v>0</v>
      </c>
      <c r="BL581" s="247">
        <f t="shared" ref="BL581:BL644" si="476">IF(AND(I581="材質劣化",X581="Ⅳ"),R581,0)</f>
        <v>0</v>
      </c>
      <c r="BM581" s="244">
        <f t="shared" ref="BM581:BM644" si="477">IF(AND(I581="材質劣化",X581="Ⅲ"),R581,0)</f>
        <v>0</v>
      </c>
      <c r="BN581" s="244">
        <f t="shared" ref="BN581:BN644" si="478">IF(AND(I581="材質劣化",X581="Ⅱa"),R581,0)</f>
        <v>0</v>
      </c>
      <c r="BO581" s="248">
        <f t="shared" ref="BO581:BO644" si="479">IF(AND(I581="材質劣化",X581="Ⅱb"),R581,0)</f>
        <v>0</v>
      </c>
      <c r="BP581" s="249">
        <f t="shared" ref="BP581:BP644" si="480">IF(AND(I581="漏水",X581="Ⅳ"),R581,0)</f>
        <v>0</v>
      </c>
      <c r="BQ581" s="244">
        <f t="shared" ref="BQ581:BQ644" si="481">IF(AND(I581="漏水",X581="Ⅲ"),R581,0)</f>
        <v>0</v>
      </c>
      <c r="BR581" s="244">
        <f t="shared" ref="BR581:BR644" si="482">IF(AND(I581="漏水",X581="Ⅱa"),R581,0)</f>
        <v>0</v>
      </c>
      <c r="BS581" s="250">
        <f t="shared" ref="BS581:BS644" si="483">IF(AND(I581="漏水",X581="Ⅱb"),R581,0)</f>
        <v>0</v>
      </c>
      <c r="BT581" s="251" t="str">
        <f t="shared" ref="BT581:BT644" si="484">IF(BG581=BG582,"",BG581)</f>
        <v/>
      </c>
      <c r="BU581" s="346">
        <f t="shared" ref="BU581:BU644" si="485">COUNTIFS($BG$4:$BG$3000,BT581,$BH$4:$BH$3000,"〇")</f>
        <v>0</v>
      </c>
      <c r="BV581" s="346">
        <f t="shared" ref="BV581:BV644" si="486">COUNTIFS($BG$4:$BG$3000,BT581,$BI$4:$BI$3000,"〇")</f>
        <v>0</v>
      </c>
      <c r="BW581" s="346">
        <f t="shared" ref="BW581:BW644" si="487">COUNTIFS($BG$4:$BG$3000,BT581,$BJ$4:$BJ$3000,"〇")</f>
        <v>0</v>
      </c>
      <c r="BX581" s="348">
        <f t="shared" ref="BX581:BX644" si="488">COUNTIFS($BG$4:$BG$3000,BT581,$BK$4:$BK$3000,"〇")</f>
        <v>0</v>
      </c>
      <c r="BY581" s="247">
        <f t="shared" ref="BY581:BY644" si="489">BL581</f>
        <v>0</v>
      </c>
      <c r="BZ581" s="244">
        <f t="shared" ref="BZ581:BZ644" si="490">BM581</f>
        <v>0</v>
      </c>
      <c r="CA581" s="244">
        <f t="shared" ref="CA581:CA644" si="491">BN581</f>
        <v>0</v>
      </c>
      <c r="CB581" s="248">
        <f t="shared" ref="CB581:CB644" si="492">BO581</f>
        <v>0</v>
      </c>
      <c r="CC581" s="247">
        <f t="shared" ref="CC581:CC644" si="493">BP581</f>
        <v>0</v>
      </c>
      <c r="CD581" s="244">
        <f t="shared" ref="CD581:CD644" si="494">BQ581</f>
        <v>0</v>
      </c>
      <c r="CE581" s="244">
        <f t="shared" ref="CE581:CE644" si="495">BR581</f>
        <v>0</v>
      </c>
      <c r="CF581" s="244">
        <f t="shared" ref="CF581:CF644" si="496">BS581</f>
        <v>0</v>
      </c>
    </row>
    <row r="582" spans="1:84" ht="20.100000000000001" customHeight="1" x14ac:dyDescent="0.15">
      <c r="A582" s="238">
        <v>579</v>
      </c>
      <c r="B582" s="239">
        <v>579</v>
      </c>
      <c r="C582" s="240" t="str">
        <f t="shared" si="455"/>
        <v>S</v>
      </c>
      <c r="D582" s="241"/>
      <c r="E582" s="242" t="str">
        <f>IF(D582="","",COUNTIF($D$4:D582,D582))</f>
        <v/>
      </c>
      <c r="F582" s="306" t="str">
        <f>IF(D582="","",VLOOKUP(D582,'様式A-2'!$B$10:$E$438,4,0))</f>
        <v/>
      </c>
      <c r="G582" s="242"/>
      <c r="H582" s="242"/>
      <c r="I582" s="242"/>
      <c r="J582" s="242"/>
      <c r="K582" s="242">
        <f t="shared" si="456"/>
        <v>0</v>
      </c>
      <c r="L582" s="342"/>
      <c r="M582" s="342"/>
      <c r="N582" s="342"/>
      <c r="O582" s="342"/>
      <c r="P582" s="384"/>
      <c r="Q582" s="243">
        <f t="shared" si="466"/>
        <v>0</v>
      </c>
      <c r="R582" s="244">
        <f t="shared" si="457"/>
        <v>0</v>
      </c>
      <c r="S582" s="244" t="str">
        <f t="shared" si="458"/>
        <v/>
      </c>
      <c r="T582" s="242"/>
      <c r="U582" s="242" t="str">
        <f t="shared" si="459"/>
        <v/>
      </c>
      <c r="V582" s="242" t="str">
        <f t="shared" si="467"/>
        <v/>
      </c>
      <c r="W582" s="242"/>
      <c r="X582" s="242"/>
      <c r="Y582" s="242" t="str">
        <f t="shared" si="460"/>
        <v/>
      </c>
      <c r="Z582" s="242" t="str">
        <f t="shared" si="461"/>
        <v/>
      </c>
      <c r="AA582" s="242" t="str">
        <f t="shared" si="454"/>
        <v/>
      </c>
      <c r="AB582" s="242" t="str">
        <f t="shared" si="462"/>
        <v/>
      </c>
      <c r="AC582" s="242" t="str">
        <f t="shared" si="463"/>
        <v/>
      </c>
      <c r="AD582" s="242" t="str">
        <f t="shared" si="468"/>
        <v/>
      </c>
      <c r="AE582" s="242" t="str">
        <f t="shared" si="469"/>
        <v/>
      </c>
      <c r="AF582" s="242" t="str">
        <f t="shared" si="470"/>
        <v/>
      </c>
      <c r="AG582" s="242"/>
      <c r="AH582" s="243" t="str">
        <f t="shared" si="464"/>
        <v/>
      </c>
      <c r="AI582" s="243" t="str">
        <f t="shared" si="465"/>
        <v/>
      </c>
      <c r="BG582" s="246">
        <f t="shared" si="471"/>
        <v>0</v>
      </c>
      <c r="BH582" s="243">
        <f t="shared" si="472"/>
        <v>0</v>
      </c>
      <c r="BI582" s="243">
        <f t="shared" si="473"/>
        <v>0</v>
      </c>
      <c r="BJ582" s="243">
        <f t="shared" si="474"/>
        <v>0</v>
      </c>
      <c r="BK582" s="347">
        <f t="shared" si="475"/>
        <v>0</v>
      </c>
      <c r="BL582" s="247">
        <f t="shared" si="476"/>
        <v>0</v>
      </c>
      <c r="BM582" s="244">
        <f t="shared" si="477"/>
        <v>0</v>
      </c>
      <c r="BN582" s="244">
        <f t="shared" si="478"/>
        <v>0</v>
      </c>
      <c r="BO582" s="248">
        <f t="shared" si="479"/>
        <v>0</v>
      </c>
      <c r="BP582" s="249">
        <f t="shared" si="480"/>
        <v>0</v>
      </c>
      <c r="BQ582" s="244">
        <f t="shared" si="481"/>
        <v>0</v>
      </c>
      <c r="BR582" s="244">
        <f t="shared" si="482"/>
        <v>0</v>
      </c>
      <c r="BS582" s="250">
        <f t="shared" si="483"/>
        <v>0</v>
      </c>
      <c r="BT582" s="251" t="str">
        <f t="shared" si="484"/>
        <v/>
      </c>
      <c r="BU582" s="346">
        <f t="shared" si="485"/>
        <v>0</v>
      </c>
      <c r="BV582" s="346">
        <f t="shared" si="486"/>
        <v>0</v>
      </c>
      <c r="BW582" s="346">
        <f t="shared" si="487"/>
        <v>0</v>
      </c>
      <c r="BX582" s="348">
        <f t="shared" si="488"/>
        <v>0</v>
      </c>
      <c r="BY582" s="247">
        <f t="shared" si="489"/>
        <v>0</v>
      </c>
      <c r="BZ582" s="244">
        <f t="shared" si="490"/>
        <v>0</v>
      </c>
      <c r="CA582" s="244">
        <f t="shared" si="491"/>
        <v>0</v>
      </c>
      <c r="CB582" s="248">
        <f t="shared" si="492"/>
        <v>0</v>
      </c>
      <c r="CC582" s="247">
        <f t="shared" si="493"/>
        <v>0</v>
      </c>
      <c r="CD582" s="244">
        <f t="shared" si="494"/>
        <v>0</v>
      </c>
      <c r="CE582" s="244">
        <f t="shared" si="495"/>
        <v>0</v>
      </c>
      <c r="CF582" s="244">
        <f t="shared" si="496"/>
        <v>0</v>
      </c>
    </row>
    <row r="583" spans="1:84" ht="20.100000000000001" customHeight="1" x14ac:dyDescent="0.15">
      <c r="A583" s="238">
        <v>580</v>
      </c>
      <c r="B583" s="239">
        <v>580</v>
      </c>
      <c r="C583" s="240" t="str">
        <f t="shared" si="455"/>
        <v>S</v>
      </c>
      <c r="D583" s="241"/>
      <c r="E583" s="242" t="str">
        <f>IF(D583="","",COUNTIF($D$4:D583,D583))</f>
        <v/>
      </c>
      <c r="F583" s="306" t="str">
        <f>IF(D583="","",VLOOKUP(D583,'様式A-2'!$B$10:$E$438,4,0))</f>
        <v/>
      </c>
      <c r="G583" s="242"/>
      <c r="H583" s="242"/>
      <c r="I583" s="242"/>
      <c r="J583" s="242"/>
      <c r="K583" s="242">
        <f t="shared" si="456"/>
        <v>0</v>
      </c>
      <c r="L583" s="342"/>
      <c r="M583" s="342"/>
      <c r="N583" s="342"/>
      <c r="O583" s="342"/>
      <c r="P583" s="384"/>
      <c r="Q583" s="243">
        <f t="shared" si="466"/>
        <v>0</v>
      </c>
      <c r="R583" s="244">
        <f t="shared" si="457"/>
        <v>0</v>
      </c>
      <c r="S583" s="244" t="str">
        <f t="shared" si="458"/>
        <v/>
      </c>
      <c r="T583" s="242"/>
      <c r="U583" s="242" t="str">
        <f t="shared" si="459"/>
        <v/>
      </c>
      <c r="V583" s="242" t="str">
        <f t="shared" si="467"/>
        <v/>
      </c>
      <c r="W583" s="242"/>
      <c r="X583" s="242"/>
      <c r="Y583" s="242" t="str">
        <f t="shared" si="460"/>
        <v/>
      </c>
      <c r="Z583" s="242" t="str">
        <f t="shared" si="461"/>
        <v/>
      </c>
      <c r="AA583" s="242" t="str">
        <f t="shared" si="454"/>
        <v/>
      </c>
      <c r="AB583" s="242" t="str">
        <f t="shared" si="462"/>
        <v/>
      </c>
      <c r="AC583" s="242" t="str">
        <f t="shared" si="463"/>
        <v/>
      </c>
      <c r="AD583" s="242" t="str">
        <f t="shared" si="468"/>
        <v/>
      </c>
      <c r="AE583" s="242" t="str">
        <f t="shared" si="469"/>
        <v/>
      </c>
      <c r="AF583" s="242" t="str">
        <f t="shared" si="470"/>
        <v/>
      </c>
      <c r="AG583" s="242"/>
      <c r="AH583" s="243" t="str">
        <f t="shared" si="464"/>
        <v/>
      </c>
      <c r="AI583" s="243" t="str">
        <f t="shared" si="465"/>
        <v/>
      </c>
      <c r="BG583" s="246">
        <f t="shared" si="471"/>
        <v>0</v>
      </c>
      <c r="BH583" s="243">
        <f t="shared" si="472"/>
        <v>0</v>
      </c>
      <c r="BI583" s="243">
        <f t="shared" si="473"/>
        <v>0</v>
      </c>
      <c r="BJ583" s="243">
        <f t="shared" si="474"/>
        <v>0</v>
      </c>
      <c r="BK583" s="347">
        <f t="shared" si="475"/>
        <v>0</v>
      </c>
      <c r="BL583" s="247">
        <f t="shared" si="476"/>
        <v>0</v>
      </c>
      <c r="BM583" s="244">
        <f t="shared" si="477"/>
        <v>0</v>
      </c>
      <c r="BN583" s="244">
        <f t="shared" si="478"/>
        <v>0</v>
      </c>
      <c r="BO583" s="248">
        <f t="shared" si="479"/>
        <v>0</v>
      </c>
      <c r="BP583" s="249">
        <f t="shared" si="480"/>
        <v>0</v>
      </c>
      <c r="BQ583" s="244">
        <f t="shared" si="481"/>
        <v>0</v>
      </c>
      <c r="BR583" s="244">
        <f t="shared" si="482"/>
        <v>0</v>
      </c>
      <c r="BS583" s="250">
        <f t="shared" si="483"/>
        <v>0</v>
      </c>
      <c r="BT583" s="251" t="str">
        <f t="shared" si="484"/>
        <v/>
      </c>
      <c r="BU583" s="346">
        <f t="shared" si="485"/>
        <v>0</v>
      </c>
      <c r="BV583" s="346">
        <f t="shared" si="486"/>
        <v>0</v>
      </c>
      <c r="BW583" s="346">
        <f t="shared" si="487"/>
        <v>0</v>
      </c>
      <c r="BX583" s="348">
        <f t="shared" si="488"/>
        <v>0</v>
      </c>
      <c r="BY583" s="247">
        <f t="shared" si="489"/>
        <v>0</v>
      </c>
      <c r="BZ583" s="244">
        <f t="shared" si="490"/>
        <v>0</v>
      </c>
      <c r="CA583" s="244">
        <f t="shared" si="491"/>
        <v>0</v>
      </c>
      <c r="CB583" s="248">
        <f t="shared" si="492"/>
        <v>0</v>
      </c>
      <c r="CC583" s="247">
        <f t="shared" si="493"/>
        <v>0</v>
      </c>
      <c r="CD583" s="244">
        <f t="shared" si="494"/>
        <v>0</v>
      </c>
      <c r="CE583" s="244">
        <f t="shared" si="495"/>
        <v>0</v>
      </c>
      <c r="CF583" s="244">
        <f t="shared" si="496"/>
        <v>0</v>
      </c>
    </row>
    <row r="584" spans="1:84" ht="20.100000000000001" customHeight="1" x14ac:dyDescent="0.15">
      <c r="A584" s="238">
        <v>581</v>
      </c>
      <c r="B584" s="239">
        <v>581</v>
      </c>
      <c r="C584" s="240" t="str">
        <f t="shared" si="455"/>
        <v>S</v>
      </c>
      <c r="D584" s="241"/>
      <c r="E584" s="242" t="str">
        <f>IF(D584="","",COUNTIF($D$4:D584,D584))</f>
        <v/>
      </c>
      <c r="F584" s="306" t="str">
        <f>IF(D584="","",VLOOKUP(D584,'様式A-2'!$B$10:$E$438,4,0))</f>
        <v/>
      </c>
      <c r="G584" s="242"/>
      <c r="H584" s="242"/>
      <c r="I584" s="242"/>
      <c r="J584" s="242"/>
      <c r="K584" s="242">
        <f t="shared" si="456"/>
        <v>0</v>
      </c>
      <c r="L584" s="342"/>
      <c r="M584" s="342"/>
      <c r="N584" s="342"/>
      <c r="O584" s="342"/>
      <c r="P584" s="384"/>
      <c r="Q584" s="243">
        <f t="shared" si="466"/>
        <v>0</v>
      </c>
      <c r="R584" s="244">
        <f t="shared" si="457"/>
        <v>0</v>
      </c>
      <c r="S584" s="244" t="str">
        <f t="shared" si="458"/>
        <v/>
      </c>
      <c r="T584" s="242"/>
      <c r="U584" s="242" t="str">
        <f t="shared" si="459"/>
        <v/>
      </c>
      <c r="V584" s="242" t="str">
        <f t="shared" si="467"/>
        <v/>
      </c>
      <c r="W584" s="242"/>
      <c r="X584" s="242"/>
      <c r="Y584" s="242" t="str">
        <f t="shared" si="460"/>
        <v/>
      </c>
      <c r="Z584" s="242" t="str">
        <f t="shared" si="461"/>
        <v/>
      </c>
      <c r="AA584" s="242" t="str">
        <f t="shared" si="454"/>
        <v/>
      </c>
      <c r="AB584" s="242" t="str">
        <f t="shared" si="462"/>
        <v/>
      </c>
      <c r="AC584" s="242" t="str">
        <f t="shared" si="463"/>
        <v/>
      </c>
      <c r="AD584" s="242" t="str">
        <f t="shared" si="468"/>
        <v/>
      </c>
      <c r="AE584" s="242" t="str">
        <f t="shared" si="469"/>
        <v/>
      </c>
      <c r="AF584" s="242" t="str">
        <f t="shared" si="470"/>
        <v/>
      </c>
      <c r="AG584" s="242"/>
      <c r="AH584" s="243" t="str">
        <f t="shared" si="464"/>
        <v/>
      </c>
      <c r="AI584" s="243" t="str">
        <f t="shared" si="465"/>
        <v/>
      </c>
      <c r="BG584" s="246">
        <f t="shared" si="471"/>
        <v>0</v>
      </c>
      <c r="BH584" s="243">
        <f t="shared" si="472"/>
        <v>0</v>
      </c>
      <c r="BI584" s="243">
        <f t="shared" si="473"/>
        <v>0</v>
      </c>
      <c r="BJ584" s="243">
        <f t="shared" si="474"/>
        <v>0</v>
      </c>
      <c r="BK584" s="347">
        <f t="shared" si="475"/>
        <v>0</v>
      </c>
      <c r="BL584" s="247">
        <f t="shared" si="476"/>
        <v>0</v>
      </c>
      <c r="BM584" s="244">
        <f t="shared" si="477"/>
        <v>0</v>
      </c>
      <c r="BN584" s="244">
        <f t="shared" si="478"/>
        <v>0</v>
      </c>
      <c r="BO584" s="248">
        <f t="shared" si="479"/>
        <v>0</v>
      </c>
      <c r="BP584" s="249">
        <f t="shared" si="480"/>
        <v>0</v>
      </c>
      <c r="BQ584" s="244">
        <f t="shared" si="481"/>
        <v>0</v>
      </c>
      <c r="BR584" s="244">
        <f t="shared" si="482"/>
        <v>0</v>
      </c>
      <c r="BS584" s="250">
        <f t="shared" si="483"/>
        <v>0</v>
      </c>
      <c r="BT584" s="251" t="str">
        <f t="shared" si="484"/>
        <v/>
      </c>
      <c r="BU584" s="346">
        <f t="shared" si="485"/>
        <v>0</v>
      </c>
      <c r="BV584" s="346">
        <f t="shared" si="486"/>
        <v>0</v>
      </c>
      <c r="BW584" s="346">
        <f t="shared" si="487"/>
        <v>0</v>
      </c>
      <c r="BX584" s="348">
        <f t="shared" si="488"/>
        <v>0</v>
      </c>
      <c r="BY584" s="247">
        <f t="shared" si="489"/>
        <v>0</v>
      </c>
      <c r="BZ584" s="244">
        <f t="shared" si="490"/>
        <v>0</v>
      </c>
      <c r="CA584" s="244">
        <f t="shared" si="491"/>
        <v>0</v>
      </c>
      <c r="CB584" s="248">
        <f t="shared" si="492"/>
        <v>0</v>
      </c>
      <c r="CC584" s="247">
        <f t="shared" si="493"/>
        <v>0</v>
      </c>
      <c r="CD584" s="244">
        <f t="shared" si="494"/>
        <v>0</v>
      </c>
      <c r="CE584" s="244">
        <f t="shared" si="495"/>
        <v>0</v>
      </c>
      <c r="CF584" s="244">
        <f t="shared" si="496"/>
        <v>0</v>
      </c>
    </row>
    <row r="585" spans="1:84" ht="20.100000000000001" customHeight="1" x14ac:dyDescent="0.15">
      <c r="A585" s="238">
        <v>582</v>
      </c>
      <c r="B585" s="239">
        <v>582</v>
      </c>
      <c r="C585" s="240" t="str">
        <f t="shared" si="455"/>
        <v>S</v>
      </c>
      <c r="D585" s="241"/>
      <c r="E585" s="242" t="str">
        <f>IF(D585="","",COUNTIF($D$4:D585,D585))</f>
        <v/>
      </c>
      <c r="F585" s="306" t="str">
        <f>IF(D585="","",VLOOKUP(D585,'様式A-2'!$B$10:$E$438,4,0))</f>
        <v/>
      </c>
      <c r="G585" s="242"/>
      <c r="H585" s="242"/>
      <c r="I585" s="242"/>
      <c r="J585" s="242"/>
      <c r="K585" s="242">
        <f t="shared" si="456"/>
        <v>0</v>
      </c>
      <c r="L585" s="342"/>
      <c r="M585" s="342"/>
      <c r="N585" s="342"/>
      <c r="O585" s="342"/>
      <c r="P585" s="384"/>
      <c r="Q585" s="243">
        <f t="shared" si="466"/>
        <v>0</v>
      </c>
      <c r="R585" s="244">
        <f t="shared" si="457"/>
        <v>0</v>
      </c>
      <c r="S585" s="244" t="str">
        <f t="shared" si="458"/>
        <v/>
      </c>
      <c r="T585" s="242"/>
      <c r="U585" s="242" t="str">
        <f t="shared" si="459"/>
        <v/>
      </c>
      <c r="V585" s="242" t="str">
        <f t="shared" si="467"/>
        <v/>
      </c>
      <c r="W585" s="242"/>
      <c r="X585" s="242"/>
      <c r="Y585" s="242" t="str">
        <f t="shared" si="460"/>
        <v/>
      </c>
      <c r="Z585" s="242" t="str">
        <f t="shared" si="461"/>
        <v/>
      </c>
      <c r="AA585" s="242" t="str">
        <f t="shared" si="454"/>
        <v/>
      </c>
      <c r="AB585" s="242" t="str">
        <f t="shared" si="462"/>
        <v/>
      </c>
      <c r="AC585" s="242" t="str">
        <f t="shared" si="463"/>
        <v/>
      </c>
      <c r="AD585" s="242" t="str">
        <f t="shared" si="468"/>
        <v/>
      </c>
      <c r="AE585" s="242" t="str">
        <f t="shared" si="469"/>
        <v/>
      </c>
      <c r="AF585" s="242" t="str">
        <f t="shared" si="470"/>
        <v/>
      </c>
      <c r="AG585" s="242"/>
      <c r="AH585" s="243" t="str">
        <f t="shared" si="464"/>
        <v/>
      </c>
      <c r="AI585" s="243" t="str">
        <f t="shared" si="465"/>
        <v/>
      </c>
      <c r="BG585" s="246">
        <f t="shared" si="471"/>
        <v>0</v>
      </c>
      <c r="BH585" s="243">
        <f t="shared" si="472"/>
        <v>0</v>
      </c>
      <c r="BI585" s="243">
        <f t="shared" si="473"/>
        <v>0</v>
      </c>
      <c r="BJ585" s="243">
        <f t="shared" si="474"/>
        <v>0</v>
      </c>
      <c r="BK585" s="347">
        <f t="shared" si="475"/>
        <v>0</v>
      </c>
      <c r="BL585" s="247">
        <f t="shared" si="476"/>
        <v>0</v>
      </c>
      <c r="BM585" s="244">
        <f t="shared" si="477"/>
        <v>0</v>
      </c>
      <c r="BN585" s="244">
        <f t="shared" si="478"/>
        <v>0</v>
      </c>
      <c r="BO585" s="248">
        <f t="shared" si="479"/>
        <v>0</v>
      </c>
      <c r="BP585" s="249">
        <f t="shared" si="480"/>
        <v>0</v>
      </c>
      <c r="BQ585" s="244">
        <f t="shared" si="481"/>
        <v>0</v>
      </c>
      <c r="BR585" s="244">
        <f t="shared" si="482"/>
        <v>0</v>
      </c>
      <c r="BS585" s="250">
        <f t="shared" si="483"/>
        <v>0</v>
      </c>
      <c r="BT585" s="251" t="str">
        <f t="shared" si="484"/>
        <v/>
      </c>
      <c r="BU585" s="346">
        <f t="shared" si="485"/>
        <v>0</v>
      </c>
      <c r="BV585" s="346">
        <f t="shared" si="486"/>
        <v>0</v>
      </c>
      <c r="BW585" s="346">
        <f t="shared" si="487"/>
        <v>0</v>
      </c>
      <c r="BX585" s="348">
        <f t="shared" si="488"/>
        <v>0</v>
      </c>
      <c r="BY585" s="247">
        <f t="shared" si="489"/>
        <v>0</v>
      </c>
      <c r="BZ585" s="244">
        <f t="shared" si="490"/>
        <v>0</v>
      </c>
      <c r="CA585" s="244">
        <f t="shared" si="491"/>
        <v>0</v>
      </c>
      <c r="CB585" s="248">
        <f t="shared" si="492"/>
        <v>0</v>
      </c>
      <c r="CC585" s="247">
        <f t="shared" si="493"/>
        <v>0</v>
      </c>
      <c r="CD585" s="244">
        <f t="shared" si="494"/>
        <v>0</v>
      </c>
      <c r="CE585" s="244">
        <f t="shared" si="495"/>
        <v>0</v>
      </c>
      <c r="CF585" s="244">
        <f t="shared" si="496"/>
        <v>0</v>
      </c>
    </row>
    <row r="586" spans="1:84" ht="20.100000000000001" customHeight="1" x14ac:dyDescent="0.15">
      <c r="A586" s="238">
        <v>583</v>
      </c>
      <c r="B586" s="239">
        <v>583</v>
      </c>
      <c r="C586" s="240" t="str">
        <f t="shared" si="455"/>
        <v>S</v>
      </c>
      <c r="D586" s="241"/>
      <c r="E586" s="242" t="str">
        <f>IF(D586="","",COUNTIF($D$4:D586,D586))</f>
        <v/>
      </c>
      <c r="F586" s="306" t="str">
        <f>IF(D586="","",VLOOKUP(D586,'様式A-2'!$B$10:$E$438,4,0))</f>
        <v/>
      </c>
      <c r="G586" s="242"/>
      <c r="H586" s="242"/>
      <c r="I586" s="242"/>
      <c r="J586" s="242"/>
      <c r="K586" s="242">
        <f t="shared" si="456"/>
        <v>0</v>
      </c>
      <c r="L586" s="342"/>
      <c r="M586" s="342"/>
      <c r="N586" s="342"/>
      <c r="O586" s="342"/>
      <c r="P586" s="384"/>
      <c r="Q586" s="243">
        <f t="shared" si="466"/>
        <v>0</v>
      </c>
      <c r="R586" s="244">
        <f t="shared" si="457"/>
        <v>0</v>
      </c>
      <c r="S586" s="244" t="str">
        <f t="shared" si="458"/>
        <v/>
      </c>
      <c r="T586" s="242"/>
      <c r="U586" s="242" t="str">
        <f t="shared" si="459"/>
        <v/>
      </c>
      <c r="V586" s="242" t="str">
        <f t="shared" si="467"/>
        <v/>
      </c>
      <c r="W586" s="242"/>
      <c r="X586" s="242"/>
      <c r="Y586" s="242" t="str">
        <f t="shared" si="460"/>
        <v/>
      </c>
      <c r="Z586" s="242" t="str">
        <f t="shared" si="461"/>
        <v/>
      </c>
      <c r="AA586" s="242" t="str">
        <f t="shared" si="454"/>
        <v/>
      </c>
      <c r="AB586" s="242" t="str">
        <f t="shared" si="462"/>
        <v/>
      </c>
      <c r="AC586" s="242" t="str">
        <f t="shared" si="463"/>
        <v/>
      </c>
      <c r="AD586" s="242" t="str">
        <f t="shared" si="468"/>
        <v/>
      </c>
      <c r="AE586" s="242" t="str">
        <f t="shared" si="469"/>
        <v/>
      </c>
      <c r="AF586" s="242" t="str">
        <f t="shared" si="470"/>
        <v/>
      </c>
      <c r="AG586" s="242"/>
      <c r="AH586" s="243" t="str">
        <f t="shared" si="464"/>
        <v/>
      </c>
      <c r="AI586" s="243" t="str">
        <f t="shared" si="465"/>
        <v/>
      </c>
      <c r="BG586" s="246">
        <f t="shared" si="471"/>
        <v>0</v>
      </c>
      <c r="BH586" s="243">
        <f t="shared" si="472"/>
        <v>0</v>
      </c>
      <c r="BI586" s="243">
        <f t="shared" si="473"/>
        <v>0</v>
      </c>
      <c r="BJ586" s="243">
        <f t="shared" si="474"/>
        <v>0</v>
      </c>
      <c r="BK586" s="347">
        <f t="shared" si="475"/>
        <v>0</v>
      </c>
      <c r="BL586" s="247">
        <f t="shared" si="476"/>
        <v>0</v>
      </c>
      <c r="BM586" s="244">
        <f t="shared" si="477"/>
        <v>0</v>
      </c>
      <c r="BN586" s="244">
        <f t="shared" si="478"/>
        <v>0</v>
      </c>
      <c r="BO586" s="248">
        <f t="shared" si="479"/>
        <v>0</v>
      </c>
      <c r="BP586" s="249">
        <f t="shared" si="480"/>
        <v>0</v>
      </c>
      <c r="BQ586" s="244">
        <f t="shared" si="481"/>
        <v>0</v>
      </c>
      <c r="BR586" s="244">
        <f t="shared" si="482"/>
        <v>0</v>
      </c>
      <c r="BS586" s="250">
        <f t="shared" si="483"/>
        <v>0</v>
      </c>
      <c r="BT586" s="251" t="str">
        <f t="shared" si="484"/>
        <v/>
      </c>
      <c r="BU586" s="346">
        <f t="shared" si="485"/>
        <v>0</v>
      </c>
      <c r="BV586" s="346">
        <f t="shared" si="486"/>
        <v>0</v>
      </c>
      <c r="BW586" s="346">
        <f t="shared" si="487"/>
        <v>0</v>
      </c>
      <c r="BX586" s="348">
        <f t="shared" si="488"/>
        <v>0</v>
      </c>
      <c r="BY586" s="247">
        <f t="shared" si="489"/>
        <v>0</v>
      </c>
      <c r="BZ586" s="244">
        <f t="shared" si="490"/>
        <v>0</v>
      </c>
      <c r="CA586" s="244">
        <f t="shared" si="491"/>
        <v>0</v>
      </c>
      <c r="CB586" s="248">
        <f t="shared" si="492"/>
        <v>0</v>
      </c>
      <c r="CC586" s="247">
        <f t="shared" si="493"/>
        <v>0</v>
      </c>
      <c r="CD586" s="244">
        <f t="shared" si="494"/>
        <v>0</v>
      </c>
      <c r="CE586" s="244">
        <f t="shared" si="495"/>
        <v>0</v>
      </c>
      <c r="CF586" s="244">
        <f t="shared" si="496"/>
        <v>0</v>
      </c>
    </row>
    <row r="587" spans="1:84" ht="20.100000000000001" customHeight="1" x14ac:dyDescent="0.15">
      <c r="A587" s="238">
        <v>584</v>
      </c>
      <c r="B587" s="239">
        <v>584</v>
      </c>
      <c r="C587" s="240" t="str">
        <f t="shared" si="455"/>
        <v>S</v>
      </c>
      <c r="D587" s="241"/>
      <c r="E587" s="242" t="str">
        <f>IF(D587="","",COUNTIF($D$4:D587,D587))</f>
        <v/>
      </c>
      <c r="F587" s="306" t="str">
        <f>IF(D587="","",VLOOKUP(D587,'様式A-2'!$B$10:$E$438,4,0))</f>
        <v/>
      </c>
      <c r="G587" s="242"/>
      <c r="H587" s="242"/>
      <c r="I587" s="242"/>
      <c r="J587" s="242"/>
      <c r="K587" s="242">
        <f t="shared" si="456"/>
        <v>0</v>
      </c>
      <c r="L587" s="342"/>
      <c r="M587" s="342"/>
      <c r="N587" s="342"/>
      <c r="O587" s="342"/>
      <c r="P587" s="384"/>
      <c r="Q587" s="243">
        <f t="shared" si="466"/>
        <v>0</v>
      </c>
      <c r="R587" s="244">
        <f t="shared" si="457"/>
        <v>0</v>
      </c>
      <c r="S587" s="244" t="str">
        <f t="shared" si="458"/>
        <v/>
      </c>
      <c r="T587" s="242"/>
      <c r="U587" s="242" t="str">
        <f t="shared" si="459"/>
        <v/>
      </c>
      <c r="V587" s="242" t="str">
        <f t="shared" si="467"/>
        <v/>
      </c>
      <c r="W587" s="242"/>
      <c r="X587" s="242"/>
      <c r="Y587" s="242" t="str">
        <f t="shared" si="460"/>
        <v/>
      </c>
      <c r="Z587" s="242" t="str">
        <f t="shared" si="461"/>
        <v/>
      </c>
      <c r="AA587" s="242" t="str">
        <f t="shared" si="454"/>
        <v/>
      </c>
      <c r="AB587" s="242" t="str">
        <f t="shared" si="462"/>
        <v/>
      </c>
      <c r="AC587" s="242" t="str">
        <f t="shared" si="463"/>
        <v/>
      </c>
      <c r="AD587" s="242" t="str">
        <f t="shared" si="468"/>
        <v/>
      </c>
      <c r="AE587" s="242" t="str">
        <f t="shared" si="469"/>
        <v/>
      </c>
      <c r="AF587" s="242" t="str">
        <f t="shared" si="470"/>
        <v/>
      </c>
      <c r="AG587" s="242"/>
      <c r="AH587" s="243" t="str">
        <f t="shared" si="464"/>
        <v/>
      </c>
      <c r="AI587" s="243" t="str">
        <f t="shared" si="465"/>
        <v/>
      </c>
      <c r="BG587" s="246">
        <f t="shared" si="471"/>
        <v>0</v>
      </c>
      <c r="BH587" s="243">
        <f t="shared" si="472"/>
        <v>0</v>
      </c>
      <c r="BI587" s="243">
        <f t="shared" si="473"/>
        <v>0</v>
      </c>
      <c r="BJ587" s="243">
        <f t="shared" si="474"/>
        <v>0</v>
      </c>
      <c r="BK587" s="347">
        <f t="shared" si="475"/>
        <v>0</v>
      </c>
      <c r="BL587" s="247">
        <f t="shared" si="476"/>
        <v>0</v>
      </c>
      <c r="BM587" s="244">
        <f t="shared" si="477"/>
        <v>0</v>
      </c>
      <c r="BN587" s="244">
        <f t="shared" si="478"/>
        <v>0</v>
      </c>
      <c r="BO587" s="248">
        <f t="shared" si="479"/>
        <v>0</v>
      </c>
      <c r="BP587" s="249">
        <f t="shared" si="480"/>
        <v>0</v>
      </c>
      <c r="BQ587" s="244">
        <f t="shared" si="481"/>
        <v>0</v>
      </c>
      <c r="BR587" s="244">
        <f t="shared" si="482"/>
        <v>0</v>
      </c>
      <c r="BS587" s="250">
        <f t="shared" si="483"/>
        <v>0</v>
      </c>
      <c r="BT587" s="251" t="str">
        <f t="shared" si="484"/>
        <v/>
      </c>
      <c r="BU587" s="346">
        <f t="shared" si="485"/>
        <v>0</v>
      </c>
      <c r="BV587" s="346">
        <f t="shared" si="486"/>
        <v>0</v>
      </c>
      <c r="BW587" s="346">
        <f t="shared" si="487"/>
        <v>0</v>
      </c>
      <c r="BX587" s="348">
        <f t="shared" si="488"/>
        <v>0</v>
      </c>
      <c r="BY587" s="247">
        <f t="shared" si="489"/>
        <v>0</v>
      </c>
      <c r="BZ587" s="244">
        <f t="shared" si="490"/>
        <v>0</v>
      </c>
      <c r="CA587" s="244">
        <f t="shared" si="491"/>
        <v>0</v>
      </c>
      <c r="CB587" s="248">
        <f t="shared" si="492"/>
        <v>0</v>
      </c>
      <c r="CC587" s="247">
        <f t="shared" si="493"/>
        <v>0</v>
      </c>
      <c r="CD587" s="244">
        <f t="shared" si="494"/>
        <v>0</v>
      </c>
      <c r="CE587" s="244">
        <f t="shared" si="495"/>
        <v>0</v>
      </c>
      <c r="CF587" s="244">
        <f t="shared" si="496"/>
        <v>0</v>
      </c>
    </row>
    <row r="588" spans="1:84" ht="20.100000000000001" customHeight="1" x14ac:dyDescent="0.15">
      <c r="A588" s="238">
        <v>585</v>
      </c>
      <c r="B588" s="239">
        <v>585</v>
      </c>
      <c r="C588" s="240" t="str">
        <f t="shared" si="455"/>
        <v>S</v>
      </c>
      <c r="D588" s="241"/>
      <c r="E588" s="242" t="str">
        <f>IF(D588="","",COUNTIF($D$4:D588,D588))</f>
        <v/>
      </c>
      <c r="F588" s="306" t="str">
        <f>IF(D588="","",VLOOKUP(D588,'様式A-2'!$B$10:$E$438,4,0))</f>
        <v/>
      </c>
      <c r="G588" s="242"/>
      <c r="H588" s="242"/>
      <c r="I588" s="242"/>
      <c r="J588" s="242"/>
      <c r="K588" s="242">
        <f t="shared" si="456"/>
        <v>0</v>
      </c>
      <c r="L588" s="342"/>
      <c r="M588" s="342"/>
      <c r="N588" s="342"/>
      <c r="O588" s="342"/>
      <c r="P588" s="384"/>
      <c r="Q588" s="243">
        <f t="shared" si="466"/>
        <v>0</v>
      </c>
      <c r="R588" s="244">
        <f t="shared" si="457"/>
        <v>0</v>
      </c>
      <c r="S588" s="244" t="str">
        <f t="shared" si="458"/>
        <v/>
      </c>
      <c r="T588" s="242"/>
      <c r="U588" s="242" t="str">
        <f t="shared" si="459"/>
        <v/>
      </c>
      <c r="V588" s="242" t="str">
        <f t="shared" si="467"/>
        <v/>
      </c>
      <c r="W588" s="242"/>
      <c r="X588" s="242"/>
      <c r="Y588" s="242" t="str">
        <f t="shared" si="460"/>
        <v/>
      </c>
      <c r="Z588" s="242" t="str">
        <f t="shared" si="461"/>
        <v/>
      </c>
      <c r="AA588" s="242" t="str">
        <f t="shared" si="454"/>
        <v/>
      </c>
      <c r="AB588" s="242" t="str">
        <f t="shared" si="462"/>
        <v/>
      </c>
      <c r="AC588" s="242" t="str">
        <f t="shared" si="463"/>
        <v/>
      </c>
      <c r="AD588" s="242" t="str">
        <f t="shared" si="468"/>
        <v/>
      </c>
      <c r="AE588" s="242" t="str">
        <f t="shared" si="469"/>
        <v/>
      </c>
      <c r="AF588" s="242" t="str">
        <f t="shared" si="470"/>
        <v/>
      </c>
      <c r="AG588" s="242"/>
      <c r="AH588" s="243" t="str">
        <f t="shared" si="464"/>
        <v/>
      </c>
      <c r="AI588" s="243" t="str">
        <f t="shared" si="465"/>
        <v/>
      </c>
      <c r="BG588" s="246">
        <f t="shared" si="471"/>
        <v>0</v>
      </c>
      <c r="BH588" s="243">
        <f t="shared" si="472"/>
        <v>0</v>
      </c>
      <c r="BI588" s="243">
        <f t="shared" si="473"/>
        <v>0</v>
      </c>
      <c r="BJ588" s="243">
        <f t="shared" si="474"/>
        <v>0</v>
      </c>
      <c r="BK588" s="347">
        <f t="shared" si="475"/>
        <v>0</v>
      </c>
      <c r="BL588" s="247">
        <f t="shared" si="476"/>
        <v>0</v>
      </c>
      <c r="BM588" s="244">
        <f t="shared" si="477"/>
        <v>0</v>
      </c>
      <c r="BN588" s="244">
        <f t="shared" si="478"/>
        <v>0</v>
      </c>
      <c r="BO588" s="248">
        <f t="shared" si="479"/>
        <v>0</v>
      </c>
      <c r="BP588" s="249">
        <f t="shared" si="480"/>
        <v>0</v>
      </c>
      <c r="BQ588" s="244">
        <f t="shared" si="481"/>
        <v>0</v>
      </c>
      <c r="BR588" s="244">
        <f t="shared" si="482"/>
        <v>0</v>
      </c>
      <c r="BS588" s="250">
        <f t="shared" si="483"/>
        <v>0</v>
      </c>
      <c r="BT588" s="251" t="str">
        <f t="shared" si="484"/>
        <v/>
      </c>
      <c r="BU588" s="346">
        <f t="shared" si="485"/>
        <v>0</v>
      </c>
      <c r="BV588" s="346">
        <f t="shared" si="486"/>
        <v>0</v>
      </c>
      <c r="BW588" s="346">
        <f t="shared" si="487"/>
        <v>0</v>
      </c>
      <c r="BX588" s="348">
        <f t="shared" si="488"/>
        <v>0</v>
      </c>
      <c r="BY588" s="247">
        <f t="shared" si="489"/>
        <v>0</v>
      </c>
      <c r="BZ588" s="244">
        <f t="shared" si="490"/>
        <v>0</v>
      </c>
      <c r="CA588" s="244">
        <f t="shared" si="491"/>
        <v>0</v>
      </c>
      <c r="CB588" s="248">
        <f t="shared" si="492"/>
        <v>0</v>
      </c>
      <c r="CC588" s="247">
        <f t="shared" si="493"/>
        <v>0</v>
      </c>
      <c r="CD588" s="244">
        <f t="shared" si="494"/>
        <v>0</v>
      </c>
      <c r="CE588" s="244">
        <f t="shared" si="495"/>
        <v>0</v>
      </c>
      <c r="CF588" s="244">
        <f t="shared" si="496"/>
        <v>0</v>
      </c>
    </row>
    <row r="589" spans="1:84" ht="20.100000000000001" customHeight="1" x14ac:dyDescent="0.15">
      <c r="A589" s="238">
        <v>586</v>
      </c>
      <c r="B589" s="239">
        <v>586</v>
      </c>
      <c r="C589" s="240" t="str">
        <f t="shared" si="455"/>
        <v>S</v>
      </c>
      <c r="D589" s="241"/>
      <c r="E589" s="242" t="str">
        <f>IF(D589="","",COUNTIF($D$4:D589,D589))</f>
        <v/>
      </c>
      <c r="F589" s="306" t="str">
        <f>IF(D589="","",VLOOKUP(D589,'様式A-2'!$B$10:$E$438,4,0))</f>
        <v/>
      </c>
      <c r="G589" s="242"/>
      <c r="H589" s="242"/>
      <c r="I589" s="242"/>
      <c r="J589" s="242"/>
      <c r="K589" s="242">
        <f t="shared" si="456"/>
        <v>0</v>
      </c>
      <c r="L589" s="342"/>
      <c r="M589" s="342"/>
      <c r="N589" s="342"/>
      <c r="O589" s="342"/>
      <c r="P589" s="384"/>
      <c r="Q589" s="243">
        <f t="shared" si="466"/>
        <v>0</v>
      </c>
      <c r="R589" s="244">
        <f t="shared" si="457"/>
        <v>0</v>
      </c>
      <c r="S589" s="244" t="str">
        <f t="shared" si="458"/>
        <v/>
      </c>
      <c r="T589" s="242"/>
      <c r="U589" s="242" t="str">
        <f t="shared" si="459"/>
        <v/>
      </c>
      <c r="V589" s="242" t="str">
        <f t="shared" si="467"/>
        <v/>
      </c>
      <c r="W589" s="242"/>
      <c r="X589" s="242"/>
      <c r="Y589" s="242" t="str">
        <f t="shared" si="460"/>
        <v/>
      </c>
      <c r="Z589" s="242" t="str">
        <f t="shared" si="461"/>
        <v/>
      </c>
      <c r="AA589" s="242" t="str">
        <f t="shared" si="454"/>
        <v/>
      </c>
      <c r="AB589" s="242" t="str">
        <f t="shared" si="462"/>
        <v/>
      </c>
      <c r="AC589" s="242" t="str">
        <f t="shared" si="463"/>
        <v/>
      </c>
      <c r="AD589" s="242" t="str">
        <f t="shared" si="468"/>
        <v/>
      </c>
      <c r="AE589" s="242" t="str">
        <f t="shared" si="469"/>
        <v/>
      </c>
      <c r="AF589" s="242" t="str">
        <f t="shared" si="470"/>
        <v/>
      </c>
      <c r="AG589" s="242"/>
      <c r="AH589" s="243" t="str">
        <f t="shared" si="464"/>
        <v/>
      </c>
      <c r="AI589" s="243" t="str">
        <f t="shared" si="465"/>
        <v/>
      </c>
      <c r="BG589" s="246">
        <f t="shared" si="471"/>
        <v>0</v>
      </c>
      <c r="BH589" s="243">
        <f t="shared" si="472"/>
        <v>0</v>
      </c>
      <c r="BI589" s="243">
        <f t="shared" si="473"/>
        <v>0</v>
      </c>
      <c r="BJ589" s="243">
        <f t="shared" si="474"/>
        <v>0</v>
      </c>
      <c r="BK589" s="347">
        <f t="shared" si="475"/>
        <v>0</v>
      </c>
      <c r="BL589" s="247">
        <f t="shared" si="476"/>
        <v>0</v>
      </c>
      <c r="BM589" s="244">
        <f t="shared" si="477"/>
        <v>0</v>
      </c>
      <c r="BN589" s="244">
        <f t="shared" si="478"/>
        <v>0</v>
      </c>
      <c r="BO589" s="248">
        <f t="shared" si="479"/>
        <v>0</v>
      </c>
      <c r="BP589" s="249">
        <f t="shared" si="480"/>
        <v>0</v>
      </c>
      <c r="BQ589" s="244">
        <f t="shared" si="481"/>
        <v>0</v>
      </c>
      <c r="BR589" s="244">
        <f t="shared" si="482"/>
        <v>0</v>
      </c>
      <c r="BS589" s="250">
        <f t="shared" si="483"/>
        <v>0</v>
      </c>
      <c r="BT589" s="251" t="str">
        <f t="shared" si="484"/>
        <v/>
      </c>
      <c r="BU589" s="346">
        <f t="shared" si="485"/>
        <v>0</v>
      </c>
      <c r="BV589" s="346">
        <f t="shared" si="486"/>
        <v>0</v>
      </c>
      <c r="BW589" s="346">
        <f t="shared" si="487"/>
        <v>0</v>
      </c>
      <c r="BX589" s="348">
        <f t="shared" si="488"/>
        <v>0</v>
      </c>
      <c r="BY589" s="247">
        <f t="shared" si="489"/>
        <v>0</v>
      </c>
      <c r="BZ589" s="244">
        <f t="shared" si="490"/>
        <v>0</v>
      </c>
      <c r="CA589" s="244">
        <f t="shared" si="491"/>
        <v>0</v>
      </c>
      <c r="CB589" s="248">
        <f t="shared" si="492"/>
        <v>0</v>
      </c>
      <c r="CC589" s="247">
        <f t="shared" si="493"/>
        <v>0</v>
      </c>
      <c r="CD589" s="244">
        <f t="shared" si="494"/>
        <v>0</v>
      </c>
      <c r="CE589" s="244">
        <f t="shared" si="495"/>
        <v>0</v>
      </c>
      <c r="CF589" s="244">
        <f t="shared" si="496"/>
        <v>0</v>
      </c>
    </row>
    <row r="590" spans="1:84" ht="20.100000000000001" customHeight="1" x14ac:dyDescent="0.15">
      <c r="A590" s="238">
        <v>587</v>
      </c>
      <c r="B590" s="239">
        <v>587</v>
      </c>
      <c r="C590" s="240" t="str">
        <f t="shared" si="455"/>
        <v>S</v>
      </c>
      <c r="D590" s="241"/>
      <c r="E590" s="242" t="str">
        <f>IF(D590="","",COUNTIF($D$4:D590,D590))</f>
        <v/>
      </c>
      <c r="F590" s="306" t="str">
        <f>IF(D590="","",VLOOKUP(D590,'様式A-2'!$B$10:$E$438,4,0))</f>
        <v/>
      </c>
      <c r="G590" s="242"/>
      <c r="H590" s="242"/>
      <c r="I590" s="242"/>
      <c r="J590" s="242"/>
      <c r="K590" s="242">
        <f t="shared" si="456"/>
        <v>0</v>
      </c>
      <c r="L590" s="342"/>
      <c r="M590" s="342"/>
      <c r="N590" s="342"/>
      <c r="O590" s="342"/>
      <c r="P590" s="384"/>
      <c r="Q590" s="243">
        <f t="shared" si="466"/>
        <v>0</v>
      </c>
      <c r="R590" s="244">
        <f t="shared" si="457"/>
        <v>0</v>
      </c>
      <c r="S590" s="244" t="str">
        <f t="shared" si="458"/>
        <v/>
      </c>
      <c r="T590" s="242"/>
      <c r="U590" s="242" t="str">
        <f t="shared" si="459"/>
        <v/>
      </c>
      <c r="V590" s="242" t="str">
        <f t="shared" si="467"/>
        <v/>
      </c>
      <c r="W590" s="242"/>
      <c r="X590" s="242"/>
      <c r="Y590" s="242" t="str">
        <f t="shared" si="460"/>
        <v/>
      </c>
      <c r="Z590" s="242" t="str">
        <f t="shared" si="461"/>
        <v/>
      </c>
      <c r="AA590" s="242" t="str">
        <f t="shared" si="454"/>
        <v/>
      </c>
      <c r="AB590" s="242" t="str">
        <f t="shared" si="462"/>
        <v/>
      </c>
      <c r="AC590" s="242" t="str">
        <f t="shared" si="463"/>
        <v/>
      </c>
      <c r="AD590" s="242" t="str">
        <f t="shared" si="468"/>
        <v/>
      </c>
      <c r="AE590" s="242" t="str">
        <f t="shared" si="469"/>
        <v/>
      </c>
      <c r="AF590" s="242" t="str">
        <f t="shared" si="470"/>
        <v/>
      </c>
      <c r="AG590" s="242"/>
      <c r="AH590" s="243" t="str">
        <f t="shared" si="464"/>
        <v/>
      </c>
      <c r="AI590" s="243" t="str">
        <f t="shared" si="465"/>
        <v/>
      </c>
      <c r="BG590" s="246">
        <f t="shared" si="471"/>
        <v>0</v>
      </c>
      <c r="BH590" s="243">
        <f t="shared" si="472"/>
        <v>0</v>
      </c>
      <c r="BI590" s="243">
        <f t="shared" si="473"/>
        <v>0</v>
      </c>
      <c r="BJ590" s="243">
        <f t="shared" si="474"/>
        <v>0</v>
      </c>
      <c r="BK590" s="347">
        <f t="shared" si="475"/>
        <v>0</v>
      </c>
      <c r="BL590" s="247">
        <f t="shared" si="476"/>
        <v>0</v>
      </c>
      <c r="BM590" s="244">
        <f t="shared" si="477"/>
        <v>0</v>
      </c>
      <c r="BN590" s="244">
        <f t="shared" si="478"/>
        <v>0</v>
      </c>
      <c r="BO590" s="248">
        <f t="shared" si="479"/>
        <v>0</v>
      </c>
      <c r="BP590" s="249">
        <f t="shared" si="480"/>
        <v>0</v>
      </c>
      <c r="BQ590" s="244">
        <f t="shared" si="481"/>
        <v>0</v>
      </c>
      <c r="BR590" s="244">
        <f t="shared" si="482"/>
        <v>0</v>
      </c>
      <c r="BS590" s="250">
        <f t="shared" si="483"/>
        <v>0</v>
      </c>
      <c r="BT590" s="251" t="str">
        <f t="shared" si="484"/>
        <v/>
      </c>
      <c r="BU590" s="346">
        <f t="shared" si="485"/>
        <v>0</v>
      </c>
      <c r="BV590" s="346">
        <f t="shared" si="486"/>
        <v>0</v>
      </c>
      <c r="BW590" s="346">
        <f t="shared" si="487"/>
        <v>0</v>
      </c>
      <c r="BX590" s="348">
        <f t="shared" si="488"/>
        <v>0</v>
      </c>
      <c r="BY590" s="247">
        <f t="shared" si="489"/>
        <v>0</v>
      </c>
      <c r="BZ590" s="244">
        <f t="shared" si="490"/>
        <v>0</v>
      </c>
      <c r="CA590" s="244">
        <f t="shared" si="491"/>
        <v>0</v>
      </c>
      <c r="CB590" s="248">
        <f t="shared" si="492"/>
        <v>0</v>
      </c>
      <c r="CC590" s="247">
        <f t="shared" si="493"/>
        <v>0</v>
      </c>
      <c r="CD590" s="244">
        <f t="shared" si="494"/>
        <v>0</v>
      </c>
      <c r="CE590" s="244">
        <f t="shared" si="495"/>
        <v>0</v>
      </c>
      <c r="CF590" s="244">
        <f t="shared" si="496"/>
        <v>0</v>
      </c>
    </row>
    <row r="591" spans="1:84" ht="20.100000000000001" customHeight="1" x14ac:dyDescent="0.15">
      <c r="A591" s="238">
        <v>588</v>
      </c>
      <c r="B591" s="239">
        <v>588</v>
      </c>
      <c r="C591" s="240" t="str">
        <f t="shared" si="455"/>
        <v>S</v>
      </c>
      <c r="D591" s="241"/>
      <c r="E591" s="242" t="str">
        <f>IF(D591="","",COUNTIF($D$4:D591,D591))</f>
        <v/>
      </c>
      <c r="F591" s="306" t="str">
        <f>IF(D591="","",VLOOKUP(D591,'様式A-2'!$B$10:$E$438,4,0))</f>
        <v/>
      </c>
      <c r="G591" s="242"/>
      <c r="H591" s="242"/>
      <c r="I591" s="242"/>
      <c r="J591" s="242"/>
      <c r="K591" s="242">
        <f t="shared" si="456"/>
        <v>0</v>
      </c>
      <c r="L591" s="342"/>
      <c r="M591" s="342"/>
      <c r="N591" s="342"/>
      <c r="O591" s="342"/>
      <c r="P591" s="384"/>
      <c r="Q591" s="243">
        <f t="shared" si="466"/>
        <v>0</v>
      </c>
      <c r="R591" s="244">
        <f t="shared" si="457"/>
        <v>0</v>
      </c>
      <c r="S591" s="244" t="str">
        <f t="shared" si="458"/>
        <v/>
      </c>
      <c r="T591" s="242"/>
      <c r="U591" s="242" t="str">
        <f t="shared" si="459"/>
        <v/>
      </c>
      <c r="V591" s="242" t="str">
        <f t="shared" si="467"/>
        <v/>
      </c>
      <c r="W591" s="242"/>
      <c r="X591" s="242"/>
      <c r="Y591" s="242" t="str">
        <f t="shared" si="460"/>
        <v/>
      </c>
      <c r="Z591" s="242" t="str">
        <f t="shared" si="461"/>
        <v/>
      </c>
      <c r="AA591" s="242" t="str">
        <f t="shared" si="454"/>
        <v/>
      </c>
      <c r="AB591" s="242" t="str">
        <f t="shared" si="462"/>
        <v/>
      </c>
      <c r="AC591" s="242" t="str">
        <f t="shared" si="463"/>
        <v/>
      </c>
      <c r="AD591" s="242" t="str">
        <f t="shared" si="468"/>
        <v/>
      </c>
      <c r="AE591" s="242" t="str">
        <f t="shared" si="469"/>
        <v/>
      </c>
      <c r="AF591" s="242" t="str">
        <f t="shared" si="470"/>
        <v/>
      </c>
      <c r="AG591" s="242"/>
      <c r="AH591" s="243" t="str">
        <f t="shared" si="464"/>
        <v/>
      </c>
      <c r="AI591" s="243" t="str">
        <f t="shared" si="465"/>
        <v/>
      </c>
      <c r="BG591" s="246">
        <f t="shared" si="471"/>
        <v>0</v>
      </c>
      <c r="BH591" s="243">
        <f t="shared" si="472"/>
        <v>0</v>
      </c>
      <c r="BI591" s="243">
        <f t="shared" si="473"/>
        <v>0</v>
      </c>
      <c r="BJ591" s="243">
        <f t="shared" si="474"/>
        <v>0</v>
      </c>
      <c r="BK591" s="347">
        <f t="shared" si="475"/>
        <v>0</v>
      </c>
      <c r="BL591" s="247">
        <f t="shared" si="476"/>
        <v>0</v>
      </c>
      <c r="BM591" s="244">
        <f t="shared" si="477"/>
        <v>0</v>
      </c>
      <c r="BN591" s="244">
        <f t="shared" si="478"/>
        <v>0</v>
      </c>
      <c r="BO591" s="248">
        <f t="shared" si="479"/>
        <v>0</v>
      </c>
      <c r="BP591" s="249">
        <f t="shared" si="480"/>
        <v>0</v>
      </c>
      <c r="BQ591" s="244">
        <f t="shared" si="481"/>
        <v>0</v>
      </c>
      <c r="BR591" s="244">
        <f t="shared" si="482"/>
        <v>0</v>
      </c>
      <c r="BS591" s="250">
        <f t="shared" si="483"/>
        <v>0</v>
      </c>
      <c r="BT591" s="251" t="str">
        <f t="shared" si="484"/>
        <v/>
      </c>
      <c r="BU591" s="346">
        <f t="shared" si="485"/>
        <v>0</v>
      </c>
      <c r="BV591" s="346">
        <f t="shared" si="486"/>
        <v>0</v>
      </c>
      <c r="BW591" s="346">
        <f t="shared" si="487"/>
        <v>0</v>
      </c>
      <c r="BX591" s="348">
        <f t="shared" si="488"/>
        <v>0</v>
      </c>
      <c r="BY591" s="247">
        <f t="shared" si="489"/>
        <v>0</v>
      </c>
      <c r="BZ591" s="244">
        <f t="shared" si="490"/>
        <v>0</v>
      </c>
      <c r="CA591" s="244">
        <f t="shared" si="491"/>
        <v>0</v>
      </c>
      <c r="CB591" s="248">
        <f t="shared" si="492"/>
        <v>0</v>
      </c>
      <c r="CC591" s="247">
        <f t="shared" si="493"/>
        <v>0</v>
      </c>
      <c r="CD591" s="244">
        <f t="shared" si="494"/>
        <v>0</v>
      </c>
      <c r="CE591" s="244">
        <f t="shared" si="495"/>
        <v>0</v>
      </c>
      <c r="CF591" s="244">
        <f t="shared" si="496"/>
        <v>0</v>
      </c>
    </row>
    <row r="592" spans="1:84" ht="20.100000000000001" customHeight="1" x14ac:dyDescent="0.15">
      <c r="A592" s="238">
        <v>589</v>
      </c>
      <c r="B592" s="239">
        <v>589</v>
      </c>
      <c r="C592" s="240" t="str">
        <f t="shared" si="455"/>
        <v>S</v>
      </c>
      <c r="D592" s="241"/>
      <c r="E592" s="242" t="str">
        <f>IF(D592="","",COUNTIF($D$4:D592,D592))</f>
        <v/>
      </c>
      <c r="F592" s="306" t="str">
        <f>IF(D592="","",VLOOKUP(D592,'様式A-2'!$B$10:$E$438,4,0))</f>
        <v/>
      </c>
      <c r="G592" s="242"/>
      <c r="H592" s="242"/>
      <c r="I592" s="242"/>
      <c r="J592" s="242"/>
      <c r="K592" s="242">
        <f t="shared" si="456"/>
        <v>0</v>
      </c>
      <c r="L592" s="342"/>
      <c r="M592" s="342"/>
      <c r="N592" s="342"/>
      <c r="O592" s="342"/>
      <c r="P592" s="384"/>
      <c r="Q592" s="243">
        <f t="shared" si="466"/>
        <v>0</v>
      </c>
      <c r="R592" s="244">
        <f t="shared" si="457"/>
        <v>0</v>
      </c>
      <c r="S592" s="244" t="str">
        <f t="shared" si="458"/>
        <v/>
      </c>
      <c r="T592" s="242"/>
      <c r="U592" s="242" t="str">
        <f t="shared" si="459"/>
        <v/>
      </c>
      <c r="V592" s="242" t="str">
        <f t="shared" si="467"/>
        <v/>
      </c>
      <c r="W592" s="242"/>
      <c r="X592" s="242"/>
      <c r="Y592" s="242" t="str">
        <f t="shared" si="460"/>
        <v/>
      </c>
      <c r="Z592" s="242" t="str">
        <f t="shared" si="461"/>
        <v/>
      </c>
      <c r="AA592" s="242" t="str">
        <f t="shared" si="454"/>
        <v/>
      </c>
      <c r="AB592" s="242" t="str">
        <f t="shared" si="462"/>
        <v/>
      </c>
      <c r="AC592" s="242" t="str">
        <f t="shared" si="463"/>
        <v/>
      </c>
      <c r="AD592" s="242" t="str">
        <f t="shared" si="468"/>
        <v/>
      </c>
      <c r="AE592" s="242" t="str">
        <f t="shared" si="469"/>
        <v/>
      </c>
      <c r="AF592" s="242" t="str">
        <f t="shared" si="470"/>
        <v/>
      </c>
      <c r="AG592" s="242"/>
      <c r="AH592" s="243" t="str">
        <f t="shared" si="464"/>
        <v/>
      </c>
      <c r="AI592" s="243" t="str">
        <f t="shared" si="465"/>
        <v/>
      </c>
      <c r="BG592" s="246">
        <f t="shared" si="471"/>
        <v>0</v>
      </c>
      <c r="BH592" s="243">
        <f t="shared" si="472"/>
        <v>0</v>
      </c>
      <c r="BI592" s="243">
        <f t="shared" si="473"/>
        <v>0</v>
      </c>
      <c r="BJ592" s="243">
        <f t="shared" si="474"/>
        <v>0</v>
      </c>
      <c r="BK592" s="347">
        <f t="shared" si="475"/>
        <v>0</v>
      </c>
      <c r="BL592" s="247">
        <f t="shared" si="476"/>
        <v>0</v>
      </c>
      <c r="BM592" s="244">
        <f t="shared" si="477"/>
        <v>0</v>
      </c>
      <c r="BN592" s="244">
        <f t="shared" si="478"/>
        <v>0</v>
      </c>
      <c r="BO592" s="248">
        <f t="shared" si="479"/>
        <v>0</v>
      </c>
      <c r="BP592" s="249">
        <f t="shared" si="480"/>
        <v>0</v>
      </c>
      <c r="BQ592" s="244">
        <f t="shared" si="481"/>
        <v>0</v>
      </c>
      <c r="BR592" s="244">
        <f t="shared" si="482"/>
        <v>0</v>
      </c>
      <c r="BS592" s="250">
        <f t="shared" si="483"/>
        <v>0</v>
      </c>
      <c r="BT592" s="251" t="str">
        <f t="shared" si="484"/>
        <v/>
      </c>
      <c r="BU592" s="346">
        <f t="shared" si="485"/>
        <v>0</v>
      </c>
      <c r="BV592" s="346">
        <f t="shared" si="486"/>
        <v>0</v>
      </c>
      <c r="BW592" s="346">
        <f t="shared" si="487"/>
        <v>0</v>
      </c>
      <c r="BX592" s="348">
        <f t="shared" si="488"/>
        <v>0</v>
      </c>
      <c r="BY592" s="247">
        <f t="shared" si="489"/>
        <v>0</v>
      </c>
      <c r="BZ592" s="244">
        <f t="shared" si="490"/>
        <v>0</v>
      </c>
      <c r="CA592" s="244">
        <f t="shared" si="491"/>
        <v>0</v>
      </c>
      <c r="CB592" s="248">
        <f t="shared" si="492"/>
        <v>0</v>
      </c>
      <c r="CC592" s="247">
        <f t="shared" si="493"/>
        <v>0</v>
      </c>
      <c r="CD592" s="244">
        <f t="shared" si="494"/>
        <v>0</v>
      </c>
      <c r="CE592" s="244">
        <f t="shared" si="495"/>
        <v>0</v>
      </c>
      <c r="CF592" s="244">
        <f t="shared" si="496"/>
        <v>0</v>
      </c>
    </row>
    <row r="593" spans="1:84" ht="20.100000000000001" customHeight="1" x14ac:dyDescent="0.15">
      <c r="A593" s="238">
        <v>590</v>
      </c>
      <c r="B593" s="239">
        <v>590</v>
      </c>
      <c r="C593" s="240" t="str">
        <f t="shared" si="455"/>
        <v>S</v>
      </c>
      <c r="D593" s="241"/>
      <c r="E593" s="242" t="str">
        <f>IF(D593="","",COUNTIF($D$4:D593,D593))</f>
        <v/>
      </c>
      <c r="F593" s="306" t="str">
        <f>IF(D593="","",VLOOKUP(D593,'様式A-2'!$B$10:$E$438,4,0))</f>
        <v/>
      </c>
      <c r="G593" s="242"/>
      <c r="H593" s="242"/>
      <c r="I593" s="242"/>
      <c r="J593" s="242"/>
      <c r="K593" s="242">
        <f t="shared" si="456"/>
        <v>0</v>
      </c>
      <c r="L593" s="342"/>
      <c r="M593" s="342"/>
      <c r="N593" s="342"/>
      <c r="O593" s="342"/>
      <c r="P593" s="384"/>
      <c r="Q593" s="243">
        <f t="shared" si="466"/>
        <v>0</v>
      </c>
      <c r="R593" s="244">
        <f t="shared" si="457"/>
        <v>0</v>
      </c>
      <c r="S593" s="244" t="str">
        <f t="shared" si="458"/>
        <v/>
      </c>
      <c r="T593" s="242"/>
      <c r="U593" s="242" t="str">
        <f t="shared" si="459"/>
        <v/>
      </c>
      <c r="V593" s="242" t="str">
        <f t="shared" si="467"/>
        <v/>
      </c>
      <c r="W593" s="242"/>
      <c r="X593" s="242"/>
      <c r="Y593" s="242" t="str">
        <f t="shared" si="460"/>
        <v/>
      </c>
      <c r="Z593" s="242" t="str">
        <f t="shared" si="461"/>
        <v/>
      </c>
      <c r="AA593" s="242" t="str">
        <f t="shared" si="454"/>
        <v/>
      </c>
      <c r="AB593" s="242" t="str">
        <f t="shared" si="462"/>
        <v/>
      </c>
      <c r="AC593" s="242" t="str">
        <f t="shared" si="463"/>
        <v/>
      </c>
      <c r="AD593" s="242" t="str">
        <f t="shared" si="468"/>
        <v/>
      </c>
      <c r="AE593" s="242" t="str">
        <f t="shared" si="469"/>
        <v/>
      </c>
      <c r="AF593" s="242" t="str">
        <f t="shared" si="470"/>
        <v/>
      </c>
      <c r="AG593" s="242"/>
      <c r="AH593" s="243" t="str">
        <f t="shared" si="464"/>
        <v/>
      </c>
      <c r="AI593" s="243" t="str">
        <f t="shared" si="465"/>
        <v/>
      </c>
      <c r="BG593" s="246">
        <f t="shared" si="471"/>
        <v>0</v>
      </c>
      <c r="BH593" s="243">
        <f t="shared" si="472"/>
        <v>0</v>
      </c>
      <c r="BI593" s="243">
        <f t="shared" si="473"/>
        <v>0</v>
      </c>
      <c r="BJ593" s="243">
        <f t="shared" si="474"/>
        <v>0</v>
      </c>
      <c r="BK593" s="347">
        <f t="shared" si="475"/>
        <v>0</v>
      </c>
      <c r="BL593" s="247">
        <f t="shared" si="476"/>
        <v>0</v>
      </c>
      <c r="BM593" s="244">
        <f t="shared" si="477"/>
        <v>0</v>
      </c>
      <c r="BN593" s="244">
        <f t="shared" si="478"/>
        <v>0</v>
      </c>
      <c r="BO593" s="248">
        <f t="shared" si="479"/>
        <v>0</v>
      </c>
      <c r="BP593" s="249">
        <f t="shared" si="480"/>
        <v>0</v>
      </c>
      <c r="BQ593" s="244">
        <f t="shared" si="481"/>
        <v>0</v>
      </c>
      <c r="BR593" s="244">
        <f t="shared" si="482"/>
        <v>0</v>
      </c>
      <c r="BS593" s="250">
        <f t="shared" si="483"/>
        <v>0</v>
      </c>
      <c r="BT593" s="251" t="str">
        <f t="shared" si="484"/>
        <v/>
      </c>
      <c r="BU593" s="346">
        <f t="shared" si="485"/>
        <v>0</v>
      </c>
      <c r="BV593" s="346">
        <f t="shared" si="486"/>
        <v>0</v>
      </c>
      <c r="BW593" s="346">
        <f t="shared" si="487"/>
        <v>0</v>
      </c>
      <c r="BX593" s="348">
        <f t="shared" si="488"/>
        <v>0</v>
      </c>
      <c r="BY593" s="247">
        <f t="shared" si="489"/>
        <v>0</v>
      </c>
      <c r="BZ593" s="244">
        <f t="shared" si="490"/>
        <v>0</v>
      </c>
      <c r="CA593" s="244">
        <f t="shared" si="491"/>
        <v>0</v>
      </c>
      <c r="CB593" s="248">
        <f t="shared" si="492"/>
        <v>0</v>
      </c>
      <c r="CC593" s="247">
        <f t="shared" si="493"/>
        <v>0</v>
      </c>
      <c r="CD593" s="244">
        <f t="shared" si="494"/>
        <v>0</v>
      </c>
      <c r="CE593" s="244">
        <f t="shared" si="495"/>
        <v>0</v>
      </c>
      <c r="CF593" s="244">
        <f t="shared" si="496"/>
        <v>0</v>
      </c>
    </row>
    <row r="594" spans="1:84" ht="20.100000000000001" customHeight="1" x14ac:dyDescent="0.15">
      <c r="A594" s="238">
        <v>591</v>
      </c>
      <c r="B594" s="239">
        <v>591</v>
      </c>
      <c r="C594" s="240" t="str">
        <f t="shared" si="455"/>
        <v>S</v>
      </c>
      <c r="D594" s="241"/>
      <c r="E594" s="242" t="str">
        <f>IF(D594="","",COUNTIF($D$4:D594,D594))</f>
        <v/>
      </c>
      <c r="F594" s="306" t="str">
        <f>IF(D594="","",VLOOKUP(D594,'様式A-2'!$B$10:$E$438,4,0))</f>
        <v/>
      </c>
      <c r="G594" s="242"/>
      <c r="H594" s="242"/>
      <c r="I594" s="242"/>
      <c r="J594" s="242"/>
      <c r="K594" s="242">
        <f t="shared" si="456"/>
        <v>0</v>
      </c>
      <c r="L594" s="342"/>
      <c r="M594" s="342"/>
      <c r="N594" s="342"/>
      <c r="O594" s="342"/>
      <c r="P594" s="384"/>
      <c r="Q594" s="243">
        <f t="shared" si="466"/>
        <v>0</v>
      </c>
      <c r="R594" s="244">
        <f t="shared" si="457"/>
        <v>0</v>
      </c>
      <c r="S594" s="244" t="str">
        <f t="shared" si="458"/>
        <v/>
      </c>
      <c r="T594" s="242"/>
      <c r="U594" s="242" t="str">
        <f t="shared" si="459"/>
        <v/>
      </c>
      <c r="V594" s="242" t="str">
        <f t="shared" si="467"/>
        <v/>
      </c>
      <c r="W594" s="242"/>
      <c r="X594" s="242"/>
      <c r="Y594" s="242" t="str">
        <f t="shared" si="460"/>
        <v/>
      </c>
      <c r="Z594" s="242" t="str">
        <f t="shared" si="461"/>
        <v/>
      </c>
      <c r="AA594" s="242" t="str">
        <f t="shared" si="454"/>
        <v/>
      </c>
      <c r="AB594" s="242" t="str">
        <f t="shared" si="462"/>
        <v/>
      </c>
      <c r="AC594" s="242" t="str">
        <f t="shared" si="463"/>
        <v/>
      </c>
      <c r="AD594" s="242" t="str">
        <f t="shared" si="468"/>
        <v/>
      </c>
      <c r="AE594" s="242" t="str">
        <f t="shared" si="469"/>
        <v/>
      </c>
      <c r="AF594" s="242" t="str">
        <f t="shared" si="470"/>
        <v/>
      </c>
      <c r="AG594" s="242"/>
      <c r="AH594" s="243" t="str">
        <f t="shared" si="464"/>
        <v/>
      </c>
      <c r="AI594" s="243" t="str">
        <f t="shared" si="465"/>
        <v/>
      </c>
      <c r="BG594" s="246">
        <f t="shared" si="471"/>
        <v>0</v>
      </c>
      <c r="BH594" s="243">
        <f t="shared" si="472"/>
        <v>0</v>
      </c>
      <c r="BI594" s="243">
        <f t="shared" si="473"/>
        <v>0</v>
      </c>
      <c r="BJ594" s="243">
        <f t="shared" si="474"/>
        <v>0</v>
      </c>
      <c r="BK594" s="347">
        <f t="shared" si="475"/>
        <v>0</v>
      </c>
      <c r="BL594" s="247">
        <f t="shared" si="476"/>
        <v>0</v>
      </c>
      <c r="BM594" s="244">
        <f t="shared" si="477"/>
        <v>0</v>
      </c>
      <c r="BN594" s="244">
        <f t="shared" si="478"/>
        <v>0</v>
      </c>
      <c r="BO594" s="248">
        <f t="shared" si="479"/>
        <v>0</v>
      </c>
      <c r="BP594" s="249">
        <f t="shared" si="480"/>
        <v>0</v>
      </c>
      <c r="BQ594" s="244">
        <f t="shared" si="481"/>
        <v>0</v>
      </c>
      <c r="BR594" s="244">
        <f t="shared" si="482"/>
        <v>0</v>
      </c>
      <c r="BS594" s="250">
        <f t="shared" si="483"/>
        <v>0</v>
      </c>
      <c r="BT594" s="251" t="str">
        <f t="shared" si="484"/>
        <v/>
      </c>
      <c r="BU594" s="346">
        <f t="shared" si="485"/>
        <v>0</v>
      </c>
      <c r="BV594" s="346">
        <f t="shared" si="486"/>
        <v>0</v>
      </c>
      <c r="BW594" s="346">
        <f t="shared" si="487"/>
        <v>0</v>
      </c>
      <c r="BX594" s="348">
        <f t="shared" si="488"/>
        <v>0</v>
      </c>
      <c r="BY594" s="247">
        <f t="shared" si="489"/>
        <v>0</v>
      </c>
      <c r="BZ594" s="244">
        <f t="shared" si="490"/>
        <v>0</v>
      </c>
      <c r="CA594" s="244">
        <f t="shared" si="491"/>
        <v>0</v>
      </c>
      <c r="CB594" s="248">
        <f t="shared" si="492"/>
        <v>0</v>
      </c>
      <c r="CC594" s="247">
        <f t="shared" si="493"/>
        <v>0</v>
      </c>
      <c r="CD594" s="244">
        <f t="shared" si="494"/>
        <v>0</v>
      </c>
      <c r="CE594" s="244">
        <f t="shared" si="495"/>
        <v>0</v>
      </c>
      <c r="CF594" s="244">
        <f t="shared" si="496"/>
        <v>0</v>
      </c>
    </row>
    <row r="595" spans="1:84" ht="20.100000000000001" customHeight="1" x14ac:dyDescent="0.15">
      <c r="A595" s="238">
        <v>592</v>
      </c>
      <c r="B595" s="239">
        <v>592</v>
      </c>
      <c r="C595" s="240" t="str">
        <f t="shared" si="455"/>
        <v>S</v>
      </c>
      <c r="D595" s="241"/>
      <c r="E595" s="242" t="str">
        <f>IF(D595="","",COUNTIF($D$4:D595,D595))</f>
        <v/>
      </c>
      <c r="F595" s="306" t="str">
        <f>IF(D595="","",VLOOKUP(D595,'様式A-2'!$B$10:$E$438,4,0))</f>
        <v/>
      </c>
      <c r="G595" s="242"/>
      <c r="H595" s="242"/>
      <c r="I595" s="242"/>
      <c r="J595" s="242"/>
      <c r="K595" s="242">
        <f t="shared" si="456"/>
        <v>0</v>
      </c>
      <c r="L595" s="342"/>
      <c r="M595" s="342"/>
      <c r="N595" s="342"/>
      <c r="O595" s="342"/>
      <c r="P595" s="384"/>
      <c r="Q595" s="243">
        <f t="shared" si="466"/>
        <v>0</v>
      </c>
      <c r="R595" s="244">
        <f t="shared" si="457"/>
        <v>0</v>
      </c>
      <c r="S595" s="244" t="str">
        <f t="shared" si="458"/>
        <v/>
      </c>
      <c r="T595" s="242"/>
      <c r="U595" s="242" t="str">
        <f t="shared" si="459"/>
        <v/>
      </c>
      <c r="V595" s="242" t="str">
        <f t="shared" si="467"/>
        <v/>
      </c>
      <c r="W595" s="242"/>
      <c r="X595" s="242"/>
      <c r="Y595" s="242" t="str">
        <f t="shared" si="460"/>
        <v/>
      </c>
      <c r="Z595" s="242" t="str">
        <f t="shared" si="461"/>
        <v/>
      </c>
      <c r="AA595" s="242" t="str">
        <f t="shared" si="454"/>
        <v/>
      </c>
      <c r="AB595" s="242" t="str">
        <f t="shared" si="462"/>
        <v/>
      </c>
      <c r="AC595" s="242" t="str">
        <f t="shared" si="463"/>
        <v/>
      </c>
      <c r="AD595" s="242" t="str">
        <f t="shared" si="468"/>
        <v/>
      </c>
      <c r="AE595" s="242" t="str">
        <f t="shared" si="469"/>
        <v/>
      </c>
      <c r="AF595" s="242" t="str">
        <f t="shared" si="470"/>
        <v/>
      </c>
      <c r="AG595" s="242"/>
      <c r="AH595" s="243" t="str">
        <f t="shared" si="464"/>
        <v/>
      </c>
      <c r="AI595" s="243" t="str">
        <f t="shared" si="465"/>
        <v/>
      </c>
      <c r="BG595" s="246">
        <f t="shared" si="471"/>
        <v>0</v>
      </c>
      <c r="BH595" s="243">
        <f t="shared" si="472"/>
        <v>0</v>
      </c>
      <c r="BI595" s="243">
        <f t="shared" si="473"/>
        <v>0</v>
      </c>
      <c r="BJ595" s="243">
        <f t="shared" si="474"/>
        <v>0</v>
      </c>
      <c r="BK595" s="347">
        <f t="shared" si="475"/>
        <v>0</v>
      </c>
      <c r="BL595" s="247">
        <f t="shared" si="476"/>
        <v>0</v>
      </c>
      <c r="BM595" s="244">
        <f t="shared" si="477"/>
        <v>0</v>
      </c>
      <c r="BN595" s="244">
        <f t="shared" si="478"/>
        <v>0</v>
      </c>
      <c r="BO595" s="248">
        <f t="shared" si="479"/>
        <v>0</v>
      </c>
      <c r="BP595" s="249">
        <f t="shared" si="480"/>
        <v>0</v>
      </c>
      <c r="BQ595" s="244">
        <f t="shared" si="481"/>
        <v>0</v>
      </c>
      <c r="BR595" s="244">
        <f t="shared" si="482"/>
        <v>0</v>
      </c>
      <c r="BS595" s="250">
        <f t="shared" si="483"/>
        <v>0</v>
      </c>
      <c r="BT595" s="251" t="str">
        <f t="shared" si="484"/>
        <v/>
      </c>
      <c r="BU595" s="346">
        <f t="shared" si="485"/>
        <v>0</v>
      </c>
      <c r="BV595" s="346">
        <f t="shared" si="486"/>
        <v>0</v>
      </c>
      <c r="BW595" s="346">
        <f t="shared" si="487"/>
        <v>0</v>
      </c>
      <c r="BX595" s="348">
        <f t="shared" si="488"/>
        <v>0</v>
      </c>
      <c r="BY595" s="247">
        <f t="shared" si="489"/>
        <v>0</v>
      </c>
      <c r="BZ595" s="244">
        <f t="shared" si="490"/>
        <v>0</v>
      </c>
      <c r="CA595" s="244">
        <f t="shared" si="491"/>
        <v>0</v>
      </c>
      <c r="CB595" s="248">
        <f t="shared" si="492"/>
        <v>0</v>
      </c>
      <c r="CC595" s="247">
        <f t="shared" si="493"/>
        <v>0</v>
      </c>
      <c r="CD595" s="244">
        <f t="shared" si="494"/>
        <v>0</v>
      </c>
      <c r="CE595" s="244">
        <f t="shared" si="495"/>
        <v>0</v>
      </c>
      <c r="CF595" s="244">
        <f t="shared" si="496"/>
        <v>0</v>
      </c>
    </row>
    <row r="596" spans="1:84" ht="20.100000000000001" customHeight="1" x14ac:dyDescent="0.15">
      <c r="A596" s="238">
        <v>593</v>
      </c>
      <c r="B596" s="239">
        <v>593</v>
      </c>
      <c r="C596" s="240" t="str">
        <f t="shared" si="455"/>
        <v>S</v>
      </c>
      <c r="D596" s="241"/>
      <c r="E596" s="242" t="str">
        <f>IF(D596="","",COUNTIF($D$4:D596,D596))</f>
        <v/>
      </c>
      <c r="F596" s="306" t="str">
        <f>IF(D596="","",VLOOKUP(D596,'様式A-2'!$B$10:$E$438,4,0))</f>
        <v/>
      </c>
      <c r="G596" s="242"/>
      <c r="H596" s="242"/>
      <c r="I596" s="242"/>
      <c r="J596" s="242"/>
      <c r="K596" s="242">
        <f t="shared" si="456"/>
        <v>0</v>
      </c>
      <c r="L596" s="342"/>
      <c r="M596" s="342"/>
      <c r="N596" s="342"/>
      <c r="O596" s="342"/>
      <c r="P596" s="384"/>
      <c r="Q596" s="243">
        <f t="shared" si="466"/>
        <v>0</v>
      </c>
      <c r="R596" s="244">
        <f t="shared" si="457"/>
        <v>0</v>
      </c>
      <c r="S596" s="244" t="str">
        <f t="shared" si="458"/>
        <v/>
      </c>
      <c r="T596" s="242"/>
      <c r="U596" s="242" t="str">
        <f t="shared" si="459"/>
        <v/>
      </c>
      <c r="V596" s="242" t="str">
        <f t="shared" si="467"/>
        <v/>
      </c>
      <c r="W596" s="242"/>
      <c r="X596" s="242"/>
      <c r="Y596" s="242" t="str">
        <f t="shared" si="460"/>
        <v/>
      </c>
      <c r="Z596" s="242" t="str">
        <f t="shared" si="461"/>
        <v/>
      </c>
      <c r="AA596" s="242" t="str">
        <f t="shared" si="454"/>
        <v/>
      </c>
      <c r="AB596" s="242" t="str">
        <f t="shared" si="462"/>
        <v/>
      </c>
      <c r="AC596" s="242" t="str">
        <f t="shared" si="463"/>
        <v/>
      </c>
      <c r="AD596" s="242" t="str">
        <f t="shared" si="468"/>
        <v/>
      </c>
      <c r="AE596" s="242" t="str">
        <f t="shared" si="469"/>
        <v/>
      </c>
      <c r="AF596" s="242" t="str">
        <f t="shared" si="470"/>
        <v/>
      </c>
      <c r="AG596" s="242"/>
      <c r="AH596" s="243" t="str">
        <f t="shared" si="464"/>
        <v/>
      </c>
      <c r="AI596" s="243" t="str">
        <f t="shared" si="465"/>
        <v/>
      </c>
      <c r="BG596" s="246">
        <f t="shared" si="471"/>
        <v>0</v>
      </c>
      <c r="BH596" s="243">
        <f t="shared" si="472"/>
        <v>0</v>
      </c>
      <c r="BI596" s="243">
        <f t="shared" si="473"/>
        <v>0</v>
      </c>
      <c r="BJ596" s="243">
        <f t="shared" si="474"/>
        <v>0</v>
      </c>
      <c r="BK596" s="347">
        <f t="shared" si="475"/>
        <v>0</v>
      </c>
      <c r="BL596" s="247">
        <f t="shared" si="476"/>
        <v>0</v>
      </c>
      <c r="BM596" s="244">
        <f t="shared" si="477"/>
        <v>0</v>
      </c>
      <c r="BN596" s="244">
        <f t="shared" si="478"/>
        <v>0</v>
      </c>
      <c r="BO596" s="248">
        <f t="shared" si="479"/>
        <v>0</v>
      </c>
      <c r="BP596" s="249">
        <f t="shared" si="480"/>
        <v>0</v>
      </c>
      <c r="BQ596" s="244">
        <f t="shared" si="481"/>
        <v>0</v>
      </c>
      <c r="BR596" s="244">
        <f t="shared" si="482"/>
        <v>0</v>
      </c>
      <c r="BS596" s="250">
        <f t="shared" si="483"/>
        <v>0</v>
      </c>
      <c r="BT596" s="251" t="str">
        <f t="shared" si="484"/>
        <v/>
      </c>
      <c r="BU596" s="346">
        <f t="shared" si="485"/>
        <v>0</v>
      </c>
      <c r="BV596" s="346">
        <f t="shared" si="486"/>
        <v>0</v>
      </c>
      <c r="BW596" s="346">
        <f t="shared" si="487"/>
        <v>0</v>
      </c>
      <c r="BX596" s="348">
        <f t="shared" si="488"/>
        <v>0</v>
      </c>
      <c r="BY596" s="247">
        <f t="shared" si="489"/>
        <v>0</v>
      </c>
      <c r="BZ596" s="244">
        <f t="shared" si="490"/>
        <v>0</v>
      </c>
      <c r="CA596" s="244">
        <f t="shared" si="491"/>
        <v>0</v>
      </c>
      <c r="CB596" s="248">
        <f t="shared" si="492"/>
        <v>0</v>
      </c>
      <c r="CC596" s="247">
        <f t="shared" si="493"/>
        <v>0</v>
      </c>
      <c r="CD596" s="244">
        <f t="shared" si="494"/>
        <v>0</v>
      </c>
      <c r="CE596" s="244">
        <f t="shared" si="495"/>
        <v>0</v>
      </c>
      <c r="CF596" s="244">
        <f t="shared" si="496"/>
        <v>0</v>
      </c>
    </row>
    <row r="597" spans="1:84" ht="20.100000000000001" customHeight="1" x14ac:dyDescent="0.15">
      <c r="A597" s="238">
        <v>594</v>
      </c>
      <c r="B597" s="239">
        <v>594</v>
      </c>
      <c r="C597" s="240" t="str">
        <f t="shared" si="455"/>
        <v>S</v>
      </c>
      <c r="D597" s="241"/>
      <c r="E597" s="242" t="str">
        <f>IF(D597="","",COUNTIF($D$4:D597,D597))</f>
        <v/>
      </c>
      <c r="F597" s="306" t="str">
        <f>IF(D597="","",VLOOKUP(D597,'様式A-2'!$B$10:$E$438,4,0))</f>
        <v/>
      </c>
      <c r="G597" s="242"/>
      <c r="H597" s="242"/>
      <c r="I597" s="242"/>
      <c r="J597" s="242"/>
      <c r="K597" s="242">
        <f t="shared" si="456"/>
        <v>0</v>
      </c>
      <c r="L597" s="342"/>
      <c r="M597" s="342"/>
      <c r="N597" s="342"/>
      <c r="O597" s="342"/>
      <c r="P597" s="384"/>
      <c r="Q597" s="243">
        <f t="shared" si="466"/>
        <v>0</v>
      </c>
      <c r="R597" s="244">
        <f t="shared" si="457"/>
        <v>0</v>
      </c>
      <c r="S597" s="244" t="str">
        <f t="shared" si="458"/>
        <v/>
      </c>
      <c r="T597" s="242"/>
      <c r="U597" s="242" t="str">
        <f t="shared" si="459"/>
        <v/>
      </c>
      <c r="V597" s="242" t="str">
        <f t="shared" si="467"/>
        <v/>
      </c>
      <c r="W597" s="242"/>
      <c r="X597" s="242"/>
      <c r="Y597" s="242" t="str">
        <f t="shared" si="460"/>
        <v/>
      </c>
      <c r="Z597" s="242" t="str">
        <f t="shared" si="461"/>
        <v/>
      </c>
      <c r="AA597" s="242" t="str">
        <f t="shared" si="454"/>
        <v/>
      </c>
      <c r="AB597" s="242" t="str">
        <f t="shared" si="462"/>
        <v/>
      </c>
      <c r="AC597" s="242" t="str">
        <f t="shared" si="463"/>
        <v/>
      </c>
      <c r="AD597" s="242" t="str">
        <f t="shared" si="468"/>
        <v/>
      </c>
      <c r="AE597" s="242" t="str">
        <f t="shared" si="469"/>
        <v/>
      </c>
      <c r="AF597" s="242" t="str">
        <f t="shared" si="470"/>
        <v/>
      </c>
      <c r="AG597" s="242"/>
      <c r="AH597" s="243" t="str">
        <f t="shared" si="464"/>
        <v/>
      </c>
      <c r="AI597" s="243" t="str">
        <f t="shared" si="465"/>
        <v/>
      </c>
      <c r="BG597" s="246">
        <f t="shared" si="471"/>
        <v>0</v>
      </c>
      <c r="BH597" s="243">
        <f t="shared" si="472"/>
        <v>0</v>
      </c>
      <c r="BI597" s="243">
        <f t="shared" si="473"/>
        <v>0</v>
      </c>
      <c r="BJ597" s="243">
        <f t="shared" si="474"/>
        <v>0</v>
      </c>
      <c r="BK597" s="347">
        <f t="shared" si="475"/>
        <v>0</v>
      </c>
      <c r="BL597" s="247">
        <f t="shared" si="476"/>
        <v>0</v>
      </c>
      <c r="BM597" s="244">
        <f t="shared" si="477"/>
        <v>0</v>
      </c>
      <c r="BN597" s="244">
        <f t="shared" si="478"/>
        <v>0</v>
      </c>
      <c r="BO597" s="248">
        <f t="shared" si="479"/>
        <v>0</v>
      </c>
      <c r="BP597" s="249">
        <f t="shared" si="480"/>
        <v>0</v>
      </c>
      <c r="BQ597" s="244">
        <f t="shared" si="481"/>
        <v>0</v>
      </c>
      <c r="BR597" s="244">
        <f t="shared" si="482"/>
        <v>0</v>
      </c>
      <c r="BS597" s="250">
        <f t="shared" si="483"/>
        <v>0</v>
      </c>
      <c r="BT597" s="251" t="str">
        <f t="shared" si="484"/>
        <v/>
      </c>
      <c r="BU597" s="346">
        <f t="shared" si="485"/>
        <v>0</v>
      </c>
      <c r="BV597" s="346">
        <f t="shared" si="486"/>
        <v>0</v>
      </c>
      <c r="BW597" s="346">
        <f t="shared" si="487"/>
        <v>0</v>
      </c>
      <c r="BX597" s="348">
        <f t="shared" si="488"/>
        <v>0</v>
      </c>
      <c r="BY597" s="247">
        <f t="shared" si="489"/>
        <v>0</v>
      </c>
      <c r="BZ597" s="244">
        <f t="shared" si="490"/>
        <v>0</v>
      </c>
      <c r="CA597" s="244">
        <f t="shared" si="491"/>
        <v>0</v>
      </c>
      <c r="CB597" s="248">
        <f t="shared" si="492"/>
        <v>0</v>
      </c>
      <c r="CC597" s="247">
        <f t="shared" si="493"/>
        <v>0</v>
      </c>
      <c r="CD597" s="244">
        <f t="shared" si="494"/>
        <v>0</v>
      </c>
      <c r="CE597" s="244">
        <f t="shared" si="495"/>
        <v>0</v>
      </c>
      <c r="CF597" s="244">
        <f t="shared" si="496"/>
        <v>0</v>
      </c>
    </row>
    <row r="598" spans="1:84" ht="20.100000000000001" customHeight="1" x14ac:dyDescent="0.15">
      <c r="A598" s="238">
        <v>595</v>
      </c>
      <c r="B598" s="239">
        <v>595</v>
      </c>
      <c r="C598" s="240" t="str">
        <f t="shared" si="455"/>
        <v>S</v>
      </c>
      <c r="D598" s="241"/>
      <c r="E598" s="242" t="str">
        <f>IF(D598="","",COUNTIF($D$4:D598,D598))</f>
        <v/>
      </c>
      <c r="F598" s="306" t="str">
        <f>IF(D598="","",VLOOKUP(D598,'様式A-2'!$B$10:$E$438,4,0))</f>
        <v/>
      </c>
      <c r="G598" s="242"/>
      <c r="H598" s="242"/>
      <c r="I598" s="242"/>
      <c r="J598" s="242"/>
      <c r="K598" s="242">
        <f t="shared" si="456"/>
        <v>0</v>
      </c>
      <c r="L598" s="342"/>
      <c r="M598" s="342"/>
      <c r="N598" s="342"/>
      <c r="O598" s="342"/>
      <c r="P598" s="384"/>
      <c r="Q598" s="243">
        <f t="shared" si="466"/>
        <v>0</v>
      </c>
      <c r="R598" s="244">
        <f t="shared" si="457"/>
        <v>0</v>
      </c>
      <c r="S598" s="244" t="str">
        <f t="shared" si="458"/>
        <v/>
      </c>
      <c r="T598" s="242"/>
      <c r="U598" s="242" t="str">
        <f t="shared" si="459"/>
        <v/>
      </c>
      <c r="V598" s="242" t="str">
        <f t="shared" si="467"/>
        <v/>
      </c>
      <c r="W598" s="242"/>
      <c r="X598" s="242"/>
      <c r="Y598" s="242" t="str">
        <f t="shared" si="460"/>
        <v/>
      </c>
      <c r="Z598" s="242" t="str">
        <f t="shared" si="461"/>
        <v/>
      </c>
      <c r="AA598" s="242" t="str">
        <f t="shared" si="454"/>
        <v/>
      </c>
      <c r="AB598" s="242" t="str">
        <f t="shared" si="462"/>
        <v/>
      </c>
      <c r="AC598" s="242" t="str">
        <f t="shared" si="463"/>
        <v/>
      </c>
      <c r="AD598" s="242" t="str">
        <f t="shared" si="468"/>
        <v/>
      </c>
      <c r="AE598" s="242" t="str">
        <f t="shared" si="469"/>
        <v/>
      </c>
      <c r="AF598" s="242" t="str">
        <f t="shared" si="470"/>
        <v/>
      </c>
      <c r="AG598" s="242"/>
      <c r="AH598" s="243" t="str">
        <f t="shared" si="464"/>
        <v/>
      </c>
      <c r="AI598" s="243" t="str">
        <f t="shared" si="465"/>
        <v/>
      </c>
      <c r="BG598" s="246">
        <f t="shared" si="471"/>
        <v>0</v>
      </c>
      <c r="BH598" s="243">
        <f t="shared" si="472"/>
        <v>0</v>
      </c>
      <c r="BI598" s="243">
        <f t="shared" si="473"/>
        <v>0</v>
      </c>
      <c r="BJ598" s="243">
        <f t="shared" si="474"/>
        <v>0</v>
      </c>
      <c r="BK598" s="347">
        <f t="shared" si="475"/>
        <v>0</v>
      </c>
      <c r="BL598" s="247">
        <f t="shared" si="476"/>
        <v>0</v>
      </c>
      <c r="BM598" s="244">
        <f t="shared" si="477"/>
        <v>0</v>
      </c>
      <c r="BN598" s="244">
        <f t="shared" si="478"/>
        <v>0</v>
      </c>
      <c r="BO598" s="248">
        <f t="shared" si="479"/>
        <v>0</v>
      </c>
      <c r="BP598" s="249">
        <f t="shared" si="480"/>
        <v>0</v>
      </c>
      <c r="BQ598" s="244">
        <f t="shared" si="481"/>
        <v>0</v>
      </c>
      <c r="BR598" s="244">
        <f t="shared" si="482"/>
        <v>0</v>
      </c>
      <c r="BS598" s="250">
        <f t="shared" si="483"/>
        <v>0</v>
      </c>
      <c r="BT598" s="251" t="str">
        <f t="shared" si="484"/>
        <v/>
      </c>
      <c r="BU598" s="346">
        <f t="shared" si="485"/>
        <v>0</v>
      </c>
      <c r="BV598" s="346">
        <f t="shared" si="486"/>
        <v>0</v>
      </c>
      <c r="BW598" s="346">
        <f t="shared" si="487"/>
        <v>0</v>
      </c>
      <c r="BX598" s="348">
        <f t="shared" si="488"/>
        <v>0</v>
      </c>
      <c r="BY598" s="247">
        <f t="shared" si="489"/>
        <v>0</v>
      </c>
      <c r="BZ598" s="244">
        <f t="shared" si="490"/>
        <v>0</v>
      </c>
      <c r="CA598" s="244">
        <f t="shared" si="491"/>
        <v>0</v>
      </c>
      <c r="CB598" s="248">
        <f t="shared" si="492"/>
        <v>0</v>
      </c>
      <c r="CC598" s="247">
        <f t="shared" si="493"/>
        <v>0</v>
      </c>
      <c r="CD598" s="244">
        <f t="shared" si="494"/>
        <v>0</v>
      </c>
      <c r="CE598" s="244">
        <f t="shared" si="495"/>
        <v>0</v>
      </c>
      <c r="CF598" s="244">
        <f t="shared" si="496"/>
        <v>0</v>
      </c>
    </row>
    <row r="599" spans="1:84" ht="20.100000000000001" customHeight="1" x14ac:dyDescent="0.15">
      <c r="A599" s="238">
        <v>596</v>
      </c>
      <c r="B599" s="239">
        <v>596</v>
      </c>
      <c r="C599" s="240" t="str">
        <f t="shared" si="455"/>
        <v>S</v>
      </c>
      <c r="D599" s="241"/>
      <c r="E599" s="242" t="str">
        <f>IF(D599="","",COUNTIF($D$4:D599,D599))</f>
        <v/>
      </c>
      <c r="F599" s="306" t="str">
        <f>IF(D599="","",VLOOKUP(D599,'様式A-2'!$B$10:$E$438,4,0))</f>
        <v/>
      </c>
      <c r="G599" s="242"/>
      <c r="H599" s="242"/>
      <c r="I599" s="242"/>
      <c r="J599" s="242"/>
      <c r="K599" s="242">
        <f t="shared" si="456"/>
        <v>0</v>
      </c>
      <c r="L599" s="342"/>
      <c r="M599" s="342"/>
      <c r="N599" s="342"/>
      <c r="O599" s="342"/>
      <c r="P599" s="384"/>
      <c r="Q599" s="243">
        <f t="shared" si="466"/>
        <v>0</v>
      </c>
      <c r="R599" s="244">
        <f t="shared" si="457"/>
        <v>0</v>
      </c>
      <c r="S599" s="244" t="str">
        <f t="shared" si="458"/>
        <v/>
      </c>
      <c r="T599" s="242"/>
      <c r="U599" s="242" t="str">
        <f t="shared" si="459"/>
        <v/>
      </c>
      <c r="V599" s="242" t="str">
        <f t="shared" si="467"/>
        <v/>
      </c>
      <c r="W599" s="242"/>
      <c r="X599" s="242"/>
      <c r="Y599" s="242" t="str">
        <f t="shared" si="460"/>
        <v/>
      </c>
      <c r="Z599" s="242" t="str">
        <f t="shared" si="461"/>
        <v/>
      </c>
      <c r="AA599" s="242" t="str">
        <f t="shared" si="454"/>
        <v/>
      </c>
      <c r="AB599" s="242" t="str">
        <f t="shared" si="462"/>
        <v/>
      </c>
      <c r="AC599" s="242" t="str">
        <f t="shared" si="463"/>
        <v/>
      </c>
      <c r="AD599" s="242" t="str">
        <f t="shared" si="468"/>
        <v/>
      </c>
      <c r="AE599" s="242" t="str">
        <f t="shared" si="469"/>
        <v/>
      </c>
      <c r="AF599" s="242" t="str">
        <f t="shared" si="470"/>
        <v/>
      </c>
      <c r="AG599" s="242"/>
      <c r="AH599" s="243" t="str">
        <f t="shared" si="464"/>
        <v/>
      </c>
      <c r="AI599" s="243" t="str">
        <f t="shared" si="465"/>
        <v/>
      </c>
      <c r="BG599" s="246">
        <f t="shared" si="471"/>
        <v>0</v>
      </c>
      <c r="BH599" s="243">
        <f t="shared" si="472"/>
        <v>0</v>
      </c>
      <c r="BI599" s="243">
        <f t="shared" si="473"/>
        <v>0</v>
      </c>
      <c r="BJ599" s="243">
        <f t="shared" si="474"/>
        <v>0</v>
      </c>
      <c r="BK599" s="347">
        <f t="shared" si="475"/>
        <v>0</v>
      </c>
      <c r="BL599" s="247">
        <f t="shared" si="476"/>
        <v>0</v>
      </c>
      <c r="BM599" s="244">
        <f t="shared" si="477"/>
        <v>0</v>
      </c>
      <c r="BN599" s="244">
        <f t="shared" si="478"/>
        <v>0</v>
      </c>
      <c r="BO599" s="248">
        <f t="shared" si="479"/>
        <v>0</v>
      </c>
      <c r="BP599" s="249">
        <f t="shared" si="480"/>
        <v>0</v>
      </c>
      <c r="BQ599" s="244">
        <f t="shared" si="481"/>
        <v>0</v>
      </c>
      <c r="BR599" s="244">
        <f t="shared" si="482"/>
        <v>0</v>
      </c>
      <c r="BS599" s="250">
        <f t="shared" si="483"/>
        <v>0</v>
      </c>
      <c r="BT599" s="251" t="str">
        <f t="shared" si="484"/>
        <v/>
      </c>
      <c r="BU599" s="346">
        <f t="shared" si="485"/>
        <v>0</v>
      </c>
      <c r="BV599" s="346">
        <f t="shared" si="486"/>
        <v>0</v>
      </c>
      <c r="BW599" s="346">
        <f t="shared" si="487"/>
        <v>0</v>
      </c>
      <c r="BX599" s="348">
        <f t="shared" si="488"/>
        <v>0</v>
      </c>
      <c r="BY599" s="247">
        <f t="shared" si="489"/>
        <v>0</v>
      </c>
      <c r="BZ599" s="244">
        <f t="shared" si="490"/>
        <v>0</v>
      </c>
      <c r="CA599" s="244">
        <f t="shared" si="491"/>
        <v>0</v>
      </c>
      <c r="CB599" s="248">
        <f t="shared" si="492"/>
        <v>0</v>
      </c>
      <c r="CC599" s="247">
        <f t="shared" si="493"/>
        <v>0</v>
      </c>
      <c r="CD599" s="244">
        <f t="shared" si="494"/>
        <v>0</v>
      </c>
      <c r="CE599" s="244">
        <f t="shared" si="495"/>
        <v>0</v>
      </c>
      <c r="CF599" s="244">
        <f t="shared" si="496"/>
        <v>0</v>
      </c>
    </row>
    <row r="600" spans="1:84" ht="20.100000000000001" customHeight="1" x14ac:dyDescent="0.15">
      <c r="A600" s="238">
        <v>597</v>
      </c>
      <c r="B600" s="239">
        <v>597</v>
      </c>
      <c r="C600" s="240" t="str">
        <f t="shared" si="455"/>
        <v>S</v>
      </c>
      <c r="D600" s="241"/>
      <c r="E600" s="242" t="str">
        <f>IF(D600="","",COUNTIF($D$4:D600,D600))</f>
        <v/>
      </c>
      <c r="F600" s="306" t="str">
        <f>IF(D600="","",VLOOKUP(D600,'様式A-2'!$B$10:$E$438,4,0))</f>
        <v/>
      </c>
      <c r="G600" s="242"/>
      <c r="H600" s="242"/>
      <c r="I600" s="242"/>
      <c r="J600" s="242"/>
      <c r="K600" s="242">
        <f t="shared" si="456"/>
        <v>0</v>
      </c>
      <c r="L600" s="342"/>
      <c r="M600" s="342"/>
      <c r="N600" s="342"/>
      <c r="O600" s="342"/>
      <c r="P600" s="384"/>
      <c r="Q600" s="243">
        <f t="shared" si="466"/>
        <v>0</v>
      </c>
      <c r="R600" s="244">
        <f t="shared" si="457"/>
        <v>0</v>
      </c>
      <c r="S600" s="244" t="str">
        <f t="shared" si="458"/>
        <v/>
      </c>
      <c r="T600" s="242"/>
      <c r="U600" s="242" t="str">
        <f t="shared" si="459"/>
        <v/>
      </c>
      <c r="V600" s="242" t="str">
        <f t="shared" si="467"/>
        <v/>
      </c>
      <c r="W600" s="242"/>
      <c r="X600" s="242"/>
      <c r="Y600" s="242" t="str">
        <f t="shared" si="460"/>
        <v/>
      </c>
      <c r="Z600" s="242" t="str">
        <f t="shared" si="461"/>
        <v/>
      </c>
      <c r="AA600" s="242" t="str">
        <f t="shared" si="454"/>
        <v/>
      </c>
      <c r="AB600" s="242" t="str">
        <f t="shared" si="462"/>
        <v/>
      </c>
      <c r="AC600" s="242" t="str">
        <f t="shared" si="463"/>
        <v/>
      </c>
      <c r="AD600" s="242" t="str">
        <f t="shared" si="468"/>
        <v/>
      </c>
      <c r="AE600" s="242" t="str">
        <f t="shared" si="469"/>
        <v/>
      </c>
      <c r="AF600" s="242" t="str">
        <f t="shared" si="470"/>
        <v/>
      </c>
      <c r="AG600" s="242"/>
      <c r="AH600" s="243" t="str">
        <f t="shared" si="464"/>
        <v/>
      </c>
      <c r="AI600" s="243" t="str">
        <f t="shared" si="465"/>
        <v/>
      </c>
      <c r="BG600" s="246">
        <f t="shared" si="471"/>
        <v>0</v>
      </c>
      <c r="BH600" s="243">
        <f t="shared" si="472"/>
        <v>0</v>
      </c>
      <c r="BI600" s="243">
        <f t="shared" si="473"/>
        <v>0</v>
      </c>
      <c r="BJ600" s="243">
        <f t="shared" si="474"/>
        <v>0</v>
      </c>
      <c r="BK600" s="347">
        <f t="shared" si="475"/>
        <v>0</v>
      </c>
      <c r="BL600" s="247">
        <f t="shared" si="476"/>
        <v>0</v>
      </c>
      <c r="BM600" s="244">
        <f t="shared" si="477"/>
        <v>0</v>
      </c>
      <c r="BN600" s="244">
        <f t="shared" si="478"/>
        <v>0</v>
      </c>
      <c r="BO600" s="248">
        <f t="shared" si="479"/>
        <v>0</v>
      </c>
      <c r="BP600" s="249">
        <f t="shared" si="480"/>
        <v>0</v>
      </c>
      <c r="BQ600" s="244">
        <f t="shared" si="481"/>
        <v>0</v>
      </c>
      <c r="BR600" s="244">
        <f t="shared" si="482"/>
        <v>0</v>
      </c>
      <c r="BS600" s="250">
        <f t="shared" si="483"/>
        <v>0</v>
      </c>
      <c r="BT600" s="251" t="str">
        <f t="shared" si="484"/>
        <v/>
      </c>
      <c r="BU600" s="346">
        <f t="shared" si="485"/>
        <v>0</v>
      </c>
      <c r="BV600" s="346">
        <f t="shared" si="486"/>
        <v>0</v>
      </c>
      <c r="BW600" s="346">
        <f t="shared" si="487"/>
        <v>0</v>
      </c>
      <c r="BX600" s="348">
        <f t="shared" si="488"/>
        <v>0</v>
      </c>
      <c r="BY600" s="247">
        <f t="shared" si="489"/>
        <v>0</v>
      </c>
      <c r="BZ600" s="244">
        <f t="shared" si="490"/>
        <v>0</v>
      </c>
      <c r="CA600" s="244">
        <f t="shared" si="491"/>
        <v>0</v>
      </c>
      <c r="CB600" s="248">
        <f t="shared" si="492"/>
        <v>0</v>
      </c>
      <c r="CC600" s="247">
        <f t="shared" si="493"/>
        <v>0</v>
      </c>
      <c r="CD600" s="244">
        <f t="shared" si="494"/>
        <v>0</v>
      </c>
      <c r="CE600" s="244">
        <f t="shared" si="495"/>
        <v>0</v>
      </c>
      <c r="CF600" s="244">
        <f t="shared" si="496"/>
        <v>0</v>
      </c>
    </row>
    <row r="601" spans="1:84" ht="20.100000000000001" customHeight="1" x14ac:dyDescent="0.15">
      <c r="A601" s="238">
        <v>598</v>
      </c>
      <c r="B601" s="239">
        <v>598</v>
      </c>
      <c r="C601" s="240" t="str">
        <f t="shared" si="455"/>
        <v>S</v>
      </c>
      <c r="D601" s="241"/>
      <c r="E601" s="242" t="str">
        <f>IF(D601="","",COUNTIF($D$4:D601,D601))</f>
        <v/>
      </c>
      <c r="F601" s="306" t="str">
        <f>IF(D601="","",VLOOKUP(D601,'様式A-2'!$B$10:$E$438,4,0))</f>
        <v/>
      </c>
      <c r="G601" s="242"/>
      <c r="H601" s="242"/>
      <c r="I601" s="242"/>
      <c r="J601" s="242"/>
      <c r="K601" s="242">
        <f t="shared" si="456"/>
        <v>0</v>
      </c>
      <c r="L601" s="342"/>
      <c r="M601" s="342"/>
      <c r="N601" s="342"/>
      <c r="O601" s="342"/>
      <c r="P601" s="384"/>
      <c r="Q601" s="243">
        <f t="shared" si="466"/>
        <v>0</v>
      </c>
      <c r="R601" s="244">
        <f t="shared" si="457"/>
        <v>0</v>
      </c>
      <c r="S601" s="244" t="str">
        <f t="shared" si="458"/>
        <v/>
      </c>
      <c r="T601" s="242"/>
      <c r="U601" s="242" t="str">
        <f t="shared" si="459"/>
        <v/>
      </c>
      <c r="V601" s="242" t="str">
        <f t="shared" si="467"/>
        <v/>
      </c>
      <c r="W601" s="242"/>
      <c r="X601" s="242"/>
      <c r="Y601" s="242" t="str">
        <f t="shared" si="460"/>
        <v/>
      </c>
      <c r="Z601" s="242" t="str">
        <f t="shared" si="461"/>
        <v/>
      </c>
      <c r="AA601" s="242" t="str">
        <f t="shared" si="454"/>
        <v/>
      </c>
      <c r="AB601" s="242" t="str">
        <f t="shared" si="462"/>
        <v/>
      </c>
      <c r="AC601" s="242" t="str">
        <f t="shared" si="463"/>
        <v/>
      </c>
      <c r="AD601" s="242" t="str">
        <f t="shared" si="468"/>
        <v/>
      </c>
      <c r="AE601" s="242" t="str">
        <f t="shared" si="469"/>
        <v/>
      </c>
      <c r="AF601" s="242" t="str">
        <f t="shared" si="470"/>
        <v/>
      </c>
      <c r="AG601" s="242"/>
      <c r="AH601" s="243" t="str">
        <f t="shared" si="464"/>
        <v/>
      </c>
      <c r="AI601" s="243" t="str">
        <f t="shared" si="465"/>
        <v/>
      </c>
      <c r="BG601" s="246">
        <f t="shared" si="471"/>
        <v>0</v>
      </c>
      <c r="BH601" s="243">
        <f t="shared" si="472"/>
        <v>0</v>
      </c>
      <c r="BI601" s="243">
        <f t="shared" si="473"/>
        <v>0</v>
      </c>
      <c r="BJ601" s="243">
        <f t="shared" si="474"/>
        <v>0</v>
      </c>
      <c r="BK601" s="347">
        <f t="shared" si="475"/>
        <v>0</v>
      </c>
      <c r="BL601" s="247">
        <f t="shared" si="476"/>
        <v>0</v>
      </c>
      <c r="BM601" s="244">
        <f t="shared" si="477"/>
        <v>0</v>
      </c>
      <c r="BN601" s="244">
        <f t="shared" si="478"/>
        <v>0</v>
      </c>
      <c r="BO601" s="248">
        <f t="shared" si="479"/>
        <v>0</v>
      </c>
      <c r="BP601" s="249">
        <f t="shared" si="480"/>
        <v>0</v>
      </c>
      <c r="BQ601" s="244">
        <f t="shared" si="481"/>
        <v>0</v>
      </c>
      <c r="BR601" s="244">
        <f t="shared" si="482"/>
        <v>0</v>
      </c>
      <c r="BS601" s="250">
        <f t="shared" si="483"/>
        <v>0</v>
      </c>
      <c r="BT601" s="251" t="str">
        <f t="shared" si="484"/>
        <v/>
      </c>
      <c r="BU601" s="346">
        <f t="shared" si="485"/>
        <v>0</v>
      </c>
      <c r="BV601" s="346">
        <f t="shared" si="486"/>
        <v>0</v>
      </c>
      <c r="BW601" s="346">
        <f t="shared" si="487"/>
        <v>0</v>
      </c>
      <c r="BX601" s="348">
        <f t="shared" si="488"/>
        <v>0</v>
      </c>
      <c r="BY601" s="247">
        <f t="shared" si="489"/>
        <v>0</v>
      </c>
      <c r="BZ601" s="244">
        <f t="shared" si="490"/>
        <v>0</v>
      </c>
      <c r="CA601" s="244">
        <f t="shared" si="491"/>
        <v>0</v>
      </c>
      <c r="CB601" s="248">
        <f t="shared" si="492"/>
        <v>0</v>
      </c>
      <c r="CC601" s="247">
        <f t="shared" si="493"/>
        <v>0</v>
      </c>
      <c r="CD601" s="244">
        <f t="shared" si="494"/>
        <v>0</v>
      </c>
      <c r="CE601" s="244">
        <f t="shared" si="495"/>
        <v>0</v>
      </c>
      <c r="CF601" s="244">
        <f t="shared" si="496"/>
        <v>0</v>
      </c>
    </row>
    <row r="602" spans="1:84" ht="20.100000000000001" customHeight="1" x14ac:dyDescent="0.15">
      <c r="A602" s="238">
        <v>599</v>
      </c>
      <c r="B602" s="239">
        <v>599</v>
      </c>
      <c r="C602" s="240" t="str">
        <f t="shared" si="455"/>
        <v>S</v>
      </c>
      <c r="D602" s="241"/>
      <c r="E602" s="242" t="str">
        <f>IF(D602="","",COUNTIF($D$4:D602,D602))</f>
        <v/>
      </c>
      <c r="F602" s="306" t="str">
        <f>IF(D602="","",VLOOKUP(D602,'様式A-2'!$B$10:$E$438,4,0))</f>
        <v/>
      </c>
      <c r="G602" s="242"/>
      <c r="H602" s="242"/>
      <c r="I602" s="242"/>
      <c r="J602" s="242"/>
      <c r="K602" s="242">
        <f t="shared" si="456"/>
        <v>0</v>
      </c>
      <c r="L602" s="342"/>
      <c r="M602" s="342"/>
      <c r="N602" s="342"/>
      <c r="O602" s="342"/>
      <c r="P602" s="384"/>
      <c r="Q602" s="243">
        <f t="shared" si="466"/>
        <v>0</v>
      </c>
      <c r="R602" s="244">
        <f t="shared" si="457"/>
        <v>0</v>
      </c>
      <c r="S602" s="244" t="str">
        <f t="shared" si="458"/>
        <v/>
      </c>
      <c r="T602" s="242"/>
      <c r="U602" s="242" t="str">
        <f t="shared" si="459"/>
        <v/>
      </c>
      <c r="V602" s="242" t="str">
        <f t="shared" si="467"/>
        <v/>
      </c>
      <c r="W602" s="242"/>
      <c r="X602" s="242"/>
      <c r="Y602" s="242" t="str">
        <f t="shared" si="460"/>
        <v/>
      </c>
      <c r="Z602" s="242" t="str">
        <f t="shared" si="461"/>
        <v/>
      </c>
      <c r="AA602" s="242" t="str">
        <f t="shared" si="454"/>
        <v/>
      </c>
      <c r="AB602" s="242" t="str">
        <f t="shared" si="462"/>
        <v/>
      </c>
      <c r="AC602" s="242" t="str">
        <f t="shared" si="463"/>
        <v/>
      </c>
      <c r="AD602" s="242" t="str">
        <f t="shared" si="468"/>
        <v/>
      </c>
      <c r="AE602" s="242" t="str">
        <f t="shared" si="469"/>
        <v/>
      </c>
      <c r="AF602" s="242" t="str">
        <f t="shared" si="470"/>
        <v/>
      </c>
      <c r="AG602" s="242"/>
      <c r="AH602" s="243" t="str">
        <f t="shared" si="464"/>
        <v/>
      </c>
      <c r="AI602" s="243" t="str">
        <f t="shared" si="465"/>
        <v/>
      </c>
      <c r="BG602" s="246">
        <f t="shared" si="471"/>
        <v>0</v>
      </c>
      <c r="BH602" s="243">
        <f t="shared" si="472"/>
        <v>0</v>
      </c>
      <c r="BI602" s="243">
        <f t="shared" si="473"/>
        <v>0</v>
      </c>
      <c r="BJ602" s="243">
        <f t="shared" si="474"/>
        <v>0</v>
      </c>
      <c r="BK602" s="347">
        <f t="shared" si="475"/>
        <v>0</v>
      </c>
      <c r="BL602" s="247">
        <f t="shared" si="476"/>
        <v>0</v>
      </c>
      <c r="BM602" s="244">
        <f t="shared" si="477"/>
        <v>0</v>
      </c>
      <c r="BN602" s="244">
        <f t="shared" si="478"/>
        <v>0</v>
      </c>
      <c r="BO602" s="248">
        <f t="shared" si="479"/>
        <v>0</v>
      </c>
      <c r="BP602" s="249">
        <f t="shared" si="480"/>
        <v>0</v>
      </c>
      <c r="BQ602" s="244">
        <f t="shared" si="481"/>
        <v>0</v>
      </c>
      <c r="BR602" s="244">
        <f t="shared" si="482"/>
        <v>0</v>
      </c>
      <c r="BS602" s="250">
        <f t="shared" si="483"/>
        <v>0</v>
      </c>
      <c r="BT602" s="251" t="str">
        <f t="shared" si="484"/>
        <v/>
      </c>
      <c r="BU602" s="346">
        <f t="shared" si="485"/>
        <v>0</v>
      </c>
      <c r="BV602" s="346">
        <f t="shared" si="486"/>
        <v>0</v>
      </c>
      <c r="BW602" s="346">
        <f t="shared" si="487"/>
        <v>0</v>
      </c>
      <c r="BX602" s="348">
        <f t="shared" si="488"/>
        <v>0</v>
      </c>
      <c r="BY602" s="247">
        <f t="shared" si="489"/>
        <v>0</v>
      </c>
      <c r="BZ602" s="244">
        <f t="shared" si="490"/>
        <v>0</v>
      </c>
      <c r="CA602" s="244">
        <f t="shared" si="491"/>
        <v>0</v>
      </c>
      <c r="CB602" s="248">
        <f t="shared" si="492"/>
        <v>0</v>
      </c>
      <c r="CC602" s="247">
        <f t="shared" si="493"/>
        <v>0</v>
      </c>
      <c r="CD602" s="244">
        <f t="shared" si="494"/>
        <v>0</v>
      </c>
      <c r="CE602" s="244">
        <f t="shared" si="495"/>
        <v>0</v>
      </c>
      <c r="CF602" s="244">
        <f t="shared" si="496"/>
        <v>0</v>
      </c>
    </row>
    <row r="603" spans="1:84" ht="20.100000000000001" customHeight="1" x14ac:dyDescent="0.15">
      <c r="A603" s="238">
        <v>600</v>
      </c>
      <c r="B603" s="239">
        <v>600</v>
      </c>
      <c r="C603" s="240" t="str">
        <f t="shared" si="455"/>
        <v>S</v>
      </c>
      <c r="D603" s="241"/>
      <c r="E603" s="242" t="str">
        <f>IF(D603="","",COUNTIF($D$4:D603,D603))</f>
        <v/>
      </c>
      <c r="F603" s="306" t="str">
        <f>IF(D603="","",VLOOKUP(D603,'様式A-2'!$B$10:$E$438,4,0))</f>
        <v/>
      </c>
      <c r="G603" s="242"/>
      <c r="H603" s="242"/>
      <c r="I603" s="242"/>
      <c r="J603" s="242"/>
      <c r="K603" s="242">
        <f t="shared" si="456"/>
        <v>0</v>
      </c>
      <c r="L603" s="342"/>
      <c r="M603" s="342"/>
      <c r="N603" s="342"/>
      <c r="O603" s="342"/>
      <c r="P603" s="384"/>
      <c r="Q603" s="243">
        <f t="shared" si="466"/>
        <v>0</v>
      </c>
      <c r="R603" s="244">
        <f t="shared" si="457"/>
        <v>0</v>
      </c>
      <c r="S603" s="244" t="str">
        <f t="shared" si="458"/>
        <v/>
      </c>
      <c r="T603" s="242"/>
      <c r="U603" s="242" t="str">
        <f t="shared" si="459"/>
        <v/>
      </c>
      <c r="V603" s="242" t="str">
        <f t="shared" si="467"/>
        <v/>
      </c>
      <c r="W603" s="242"/>
      <c r="X603" s="242"/>
      <c r="Y603" s="242" t="str">
        <f t="shared" si="460"/>
        <v/>
      </c>
      <c r="Z603" s="242" t="str">
        <f t="shared" si="461"/>
        <v/>
      </c>
      <c r="AA603" s="242" t="str">
        <f t="shared" si="454"/>
        <v/>
      </c>
      <c r="AB603" s="242" t="str">
        <f t="shared" si="462"/>
        <v/>
      </c>
      <c r="AC603" s="242" t="str">
        <f t="shared" si="463"/>
        <v/>
      </c>
      <c r="AD603" s="242" t="str">
        <f t="shared" si="468"/>
        <v/>
      </c>
      <c r="AE603" s="242" t="str">
        <f t="shared" si="469"/>
        <v/>
      </c>
      <c r="AF603" s="242" t="str">
        <f t="shared" si="470"/>
        <v/>
      </c>
      <c r="AG603" s="242"/>
      <c r="AH603" s="243" t="str">
        <f t="shared" si="464"/>
        <v/>
      </c>
      <c r="AI603" s="243" t="str">
        <f t="shared" si="465"/>
        <v/>
      </c>
      <c r="BG603" s="246">
        <f t="shared" si="471"/>
        <v>0</v>
      </c>
      <c r="BH603" s="243">
        <f t="shared" si="472"/>
        <v>0</v>
      </c>
      <c r="BI603" s="243">
        <f t="shared" si="473"/>
        <v>0</v>
      </c>
      <c r="BJ603" s="243">
        <f t="shared" si="474"/>
        <v>0</v>
      </c>
      <c r="BK603" s="347">
        <f t="shared" si="475"/>
        <v>0</v>
      </c>
      <c r="BL603" s="247">
        <f t="shared" si="476"/>
        <v>0</v>
      </c>
      <c r="BM603" s="244">
        <f t="shared" si="477"/>
        <v>0</v>
      </c>
      <c r="BN603" s="244">
        <f t="shared" si="478"/>
        <v>0</v>
      </c>
      <c r="BO603" s="248">
        <f t="shared" si="479"/>
        <v>0</v>
      </c>
      <c r="BP603" s="249">
        <f t="shared" si="480"/>
        <v>0</v>
      </c>
      <c r="BQ603" s="244">
        <f t="shared" si="481"/>
        <v>0</v>
      </c>
      <c r="BR603" s="244">
        <f t="shared" si="482"/>
        <v>0</v>
      </c>
      <c r="BS603" s="250">
        <f t="shared" si="483"/>
        <v>0</v>
      </c>
      <c r="BT603" s="251" t="str">
        <f t="shared" si="484"/>
        <v/>
      </c>
      <c r="BU603" s="346">
        <f t="shared" si="485"/>
        <v>0</v>
      </c>
      <c r="BV603" s="346">
        <f t="shared" si="486"/>
        <v>0</v>
      </c>
      <c r="BW603" s="346">
        <f t="shared" si="487"/>
        <v>0</v>
      </c>
      <c r="BX603" s="348">
        <f t="shared" si="488"/>
        <v>0</v>
      </c>
      <c r="BY603" s="247">
        <f t="shared" si="489"/>
        <v>0</v>
      </c>
      <c r="BZ603" s="244">
        <f t="shared" si="490"/>
        <v>0</v>
      </c>
      <c r="CA603" s="244">
        <f t="shared" si="491"/>
        <v>0</v>
      </c>
      <c r="CB603" s="248">
        <f t="shared" si="492"/>
        <v>0</v>
      </c>
      <c r="CC603" s="247">
        <f t="shared" si="493"/>
        <v>0</v>
      </c>
      <c r="CD603" s="244">
        <f t="shared" si="494"/>
        <v>0</v>
      </c>
      <c r="CE603" s="244">
        <f t="shared" si="495"/>
        <v>0</v>
      </c>
      <c r="CF603" s="244">
        <f t="shared" si="496"/>
        <v>0</v>
      </c>
    </row>
    <row r="604" spans="1:84" ht="20.100000000000001" customHeight="1" x14ac:dyDescent="0.15">
      <c r="A604" s="238">
        <v>601</v>
      </c>
      <c r="B604" s="239">
        <v>601</v>
      </c>
      <c r="C604" s="240" t="str">
        <f t="shared" si="455"/>
        <v>S</v>
      </c>
      <c r="D604" s="241"/>
      <c r="E604" s="242" t="str">
        <f>IF(D604="","",COUNTIF($D$4:D604,D604))</f>
        <v/>
      </c>
      <c r="F604" s="306" t="str">
        <f>IF(D604="","",VLOOKUP(D604,'様式A-2'!$B$10:$E$438,4,0))</f>
        <v/>
      </c>
      <c r="G604" s="242"/>
      <c r="H604" s="242"/>
      <c r="I604" s="242"/>
      <c r="J604" s="242"/>
      <c r="K604" s="242">
        <f t="shared" si="456"/>
        <v>0</v>
      </c>
      <c r="L604" s="342"/>
      <c r="M604" s="342"/>
      <c r="N604" s="342"/>
      <c r="O604" s="342"/>
      <c r="P604" s="384"/>
      <c r="Q604" s="243">
        <f t="shared" si="466"/>
        <v>0</v>
      </c>
      <c r="R604" s="244">
        <f t="shared" si="457"/>
        <v>0</v>
      </c>
      <c r="S604" s="244" t="str">
        <f t="shared" si="458"/>
        <v/>
      </c>
      <c r="T604" s="242"/>
      <c r="U604" s="242" t="str">
        <f t="shared" si="459"/>
        <v/>
      </c>
      <c r="V604" s="242" t="str">
        <f t="shared" si="467"/>
        <v/>
      </c>
      <c r="W604" s="242"/>
      <c r="X604" s="242"/>
      <c r="Y604" s="242" t="str">
        <f t="shared" si="460"/>
        <v/>
      </c>
      <c r="Z604" s="242" t="str">
        <f t="shared" si="461"/>
        <v/>
      </c>
      <c r="AA604" s="242" t="str">
        <f t="shared" si="454"/>
        <v/>
      </c>
      <c r="AB604" s="242" t="str">
        <f t="shared" si="462"/>
        <v/>
      </c>
      <c r="AC604" s="242" t="str">
        <f t="shared" si="463"/>
        <v/>
      </c>
      <c r="AD604" s="242" t="str">
        <f t="shared" si="468"/>
        <v/>
      </c>
      <c r="AE604" s="242" t="str">
        <f t="shared" si="469"/>
        <v/>
      </c>
      <c r="AF604" s="242" t="str">
        <f t="shared" si="470"/>
        <v/>
      </c>
      <c r="AG604" s="242"/>
      <c r="AH604" s="243" t="str">
        <f t="shared" si="464"/>
        <v/>
      </c>
      <c r="AI604" s="243" t="str">
        <f t="shared" si="465"/>
        <v/>
      </c>
      <c r="BG604" s="246">
        <f t="shared" si="471"/>
        <v>0</v>
      </c>
      <c r="BH604" s="243">
        <f t="shared" si="472"/>
        <v>0</v>
      </c>
      <c r="BI604" s="243">
        <f t="shared" si="473"/>
        <v>0</v>
      </c>
      <c r="BJ604" s="243">
        <f t="shared" si="474"/>
        <v>0</v>
      </c>
      <c r="BK604" s="347">
        <f t="shared" si="475"/>
        <v>0</v>
      </c>
      <c r="BL604" s="247">
        <f t="shared" si="476"/>
        <v>0</v>
      </c>
      <c r="BM604" s="244">
        <f t="shared" si="477"/>
        <v>0</v>
      </c>
      <c r="BN604" s="244">
        <f t="shared" si="478"/>
        <v>0</v>
      </c>
      <c r="BO604" s="248">
        <f t="shared" si="479"/>
        <v>0</v>
      </c>
      <c r="BP604" s="249">
        <f t="shared" si="480"/>
        <v>0</v>
      </c>
      <c r="BQ604" s="244">
        <f t="shared" si="481"/>
        <v>0</v>
      </c>
      <c r="BR604" s="244">
        <f t="shared" si="482"/>
        <v>0</v>
      </c>
      <c r="BS604" s="250">
        <f t="shared" si="483"/>
        <v>0</v>
      </c>
      <c r="BT604" s="251" t="str">
        <f t="shared" si="484"/>
        <v/>
      </c>
      <c r="BU604" s="346">
        <f t="shared" si="485"/>
        <v>0</v>
      </c>
      <c r="BV604" s="346">
        <f t="shared" si="486"/>
        <v>0</v>
      </c>
      <c r="BW604" s="346">
        <f t="shared" si="487"/>
        <v>0</v>
      </c>
      <c r="BX604" s="348">
        <f t="shared" si="488"/>
        <v>0</v>
      </c>
      <c r="BY604" s="247">
        <f t="shared" si="489"/>
        <v>0</v>
      </c>
      <c r="BZ604" s="244">
        <f t="shared" si="490"/>
        <v>0</v>
      </c>
      <c r="CA604" s="244">
        <f t="shared" si="491"/>
        <v>0</v>
      </c>
      <c r="CB604" s="248">
        <f t="shared" si="492"/>
        <v>0</v>
      </c>
      <c r="CC604" s="247">
        <f t="shared" si="493"/>
        <v>0</v>
      </c>
      <c r="CD604" s="244">
        <f t="shared" si="494"/>
        <v>0</v>
      </c>
      <c r="CE604" s="244">
        <f t="shared" si="495"/>
        <v>0</v>
      </c>
      <c r="CF604" s="244">
        <f t="shared" si="496"/>
        <v>0</v>
      </c>
    </row>
    <row r="605" spans="1:84" ht="20.100000000000001" customHeight="1" x14ac:dyDescent="0.15">
      <c r="A605" s="238">
        <v>602</v>
      </c>
      <c r="B605" s="239">
        <v>602</v>
      </c>
      <c r="C605" s="240" t="str">
        <f t="shared" si="455"/>
        <v>S</v>
      </c>
      <c r="D605" s="241"/>
      <c r="E605" s="242" t="str">
        <f>IF(D605="","",COUNTIF($D$4:D605,D605))</f>
        <v/>
      </c>
      <c r="F605" s="306" t="str">
        <f>IF(D605="","",VLOOKUP(D605,'様式A-2'!$B$10:$E$438,4,0))</f>
        <v/>
      </c>
      <c r="G605" s="242"/>
      <c r="H605" s="242"/>
      <c r="I605" s="242"/>
      <c r="J605" s="242"/>
      <c r="K605" s="242">
        <f t="shared" si="456"/>
        <v>0</v>
      </c>
      <c r="L605" s="342"/>
      <c r="M605" s="342"/>
      <c r="N605" s="342"/>
      <c r="O605" s="342"/>
      <c r="P605" s="384"/>
      <c r="Q605" s="243">
        <f t="shared" si="466"/>
        <v>0</v>
      </c>
      <c r="R605" s="244">
        <f t="shared" si="457"/>
        <v>0</v>
      </c>
      <c r="S605" s="244" t="str">
        <f t="shared" si="458"/>
        <v/>
      </c>
      <c r="T605" s="242"/>
      <c r="U605" s="242" t="str">
        <f t="shared" si="459"/>
        <v/>
      </c>
      <c r="V605" s="242" t="str">
        <f t="shared" si="467"/>
        <v/>
      </c>
      <c r="W605" s="242"/>
      <c r="X605" s="242"/>
      <c r="Y605" s="242" t="str">
        <f t="shared" si="460"/>
        <v/>
      </c>
      <c r="Z605" s="242" t="str">
        <f t="shared" si="461"/>
        <v/>
      </c>
      <c r="AA605" s="242" t="str">
        <f t="shared" si="454"/>
        <v/>
      </c>
      <c r="AB605" s="242" t="str">
        <f t="shared" si="462"/>
        <v/>
      </c>
      <c r="AC605" s="242" t="str">
        <f t="shared" si="463"/>
        <v/>
      </c>
      <c r="AD605" s="242" t="str">
        <f t="shared" si="468"/>
        <v/>
      </c>
      <c r="AE605" s="242" t="str">
        <f t="shared" si="469"/>
        <v/>
      </c>
      <c r="AF605" s="242" t="str">
        <f t="shared" si="470"/>
        <v/>
      </c>
      <c r="AG605" s="242"/>
      <c r="AH605" s="243" t="str">
        <f t="shared" si="464"/>
        <v/>
      </c>
      <c r="AI605" s="243" t="str">
        <f t="shared" si="465"/>
        <v/>
      </c>
      <c r="BG605" s="246">
        <f t="shared" si="471"/>
        <v>0</v>
      </c>
      <c r="BH605" s="243">
        <f t="shared" si="472"/>
        <v>0</v>
      </c>
      <c r="BI605" s="243">
        <f t="shared" si="473"/>
        <v>0</v>
      </c>
      <c r="BJ605" s="243">
        <f t="shared" si="474"/>
        <v>0</v>
      </c>
      <c r="BK605" s="347">
        <f t="shared" si="475"/>
        <v>0</v>
      </c>
      <c r="BL605" s="247">
        <f t="shared" si="476"/>
        <v>0</v>
      </c>
      <c r="BM605" s="244">
        <f t="shared" si="477"/>
        <v>0</v>
      </c>
      <c r="BN605" s="244">
        <f t="shared" si="478"/>
        <v>0</v>
      </c>
      <c r="BO605" s="248">
        <f t="shared" si="479"/>
        <v>0</v>
      </c>
      <c r="BP605" s="249">
        <f t="shared" si="480"/>
        <v>0</v>
      </c>
      <c r="BQ605" s="244">
        <f t="shared" si="481"/>
        <v>0</v>
      </c>
      <c r="BR605" s="244">
        <f t="shared" si="482"/>
        <v>0</v>
      </c>
      <c r="BS605" s="250">
        <f t="shared" si="483"/>
        <v>0</v>
      </c>
      <c r="BT605" s="251" t="str">
        <f t="shared" si="484"/>
        <v/>
      </c>
      <c r="BU605" s="346">
        <f t="shared" si="485"/>
        <v>0</v>
      </c>
      <c r="BV605" s="346">
        <f t="shared" si="486"/>
        <v>0</v>
      </c>
      <c r="BW605" s="346">
        <f t="shared" si="487"/>
        <v>0</v>
      </c>
      <c r="BX605" s="348">
        <f t="shared" si="488"/>
        <v>0</v>
      </c>
      <c r="BY605" s="247">
        <f t="shared" si="489"/>
        <v>0</v>
      </c>
      <c r="BZ605" s="244">
        <f t="shared" si="490"/>
        <v>0</v>
      </c>
      <c r="CA605" s="244">
        <f t="shared" si="491"/>
        <v>0</v>
      </c>
      <c r="CB605" s="248">
        <f t="shared" si="492"/>
        <v>0</v>
      </c>
      <c r="CC605" s="247">
        <f t="shared" si="493"/>
        <v>0</v>
      </c>
      <c r="CD605" s="244">
        <f t="shared" si="494"/>
        <v>0</v>
      </c>
      <c r="CE605" s="244">
        <f t="shared" si="495"/>
        <v>0</v>
      </c>
      <c r="CF605" s="244">
        <f t="shared" si="496"/>
        <v>0</v>
      </c>
    </row>
    <row r="606" spans="1:84" ht="20.100000000000001" customHeight="1" x14ac:dyDescent="0.15">
      <c r="A606" s="238">
        <v>603</v>
      </c>
      <c r="B606" s="239">
        <v>603</v>
      </c>
      <c r="C606" s="240" t="str">
        <f t="shared" si="455"/>
        <v>S</v>
      </c>
      <c r="D606" s="241"/>
      <c r="E606" s="242" t="str">
        <f>IF(D606="","",COUNTIF($D$4:D606,D606))</f>
        <v/>
      </c>
      <c r="F606" s="306" t="str">
        <f>IF(D606="","",VLOOKUP(D606,'様式A-2'!$B$10:$E$438,4,0))</f>
        <v/>
      </c>
      <c r="G606" s="242"/>
      <c r="H606" s="242"/>
      <c r="I606" s="242"/>
      <c r="J606" s="242"/>
      <c r="K606" s="242">
        <f t="shared" si="456"/>
        <v>0</v>
      </c>
      <c r="L606" s="342"/>
      <c r="M606" s="342"/>
      <c r="N606" s="342"/>
      <c r="O606" s="342"/>
      <c r="P606" s="384"/>
      <c r="Q606" s="243">
        <f t="shared" si="466"/>
        <v>0</v>
      </c>
      <c r="R606" s="244">
        <f t="shared" si="457"/>
        <v>0</v>
      </c>
      <c r="S606" s="244" t="str">
        <f t="shared" si="458"/>
        <v/>
      </c>
      <c r="T606" s="242"/>
      <c r="U606" s="242" t="str">
        <f t="shared" si="459"/>
        <v/>
      </c>
      <c r="V606" s="242" t="str">
        <f t="shared" si="467"/>
        <v/>
      </c>
      <c r="W606" s="242"/>
      <c r="X606" s="242"/>
      <c r="Y606" s="242" t="str">
        <f t="shared" si="460"/>
        <v/>
      </c>
      <c r="Z606" s="242" t="str">
        <f t="shared" si="461"/>
        <v/>
      </c>
      <c r="AA606" s="242" t="str">
        <f t="shared" si="454"/>
        <v/>
      </c>
      <c r="AB606" s="242" t="str">
        <f t="shared" si="462"/>
        <v/>
      </c>
      <c r="AC606" s="242" t="str">
        <f t="shared" si="463"/>
        <v/>
      </c>
      <c r="AD606" s="242" t="str">
        <f t="shared" si="468"/>
        <v/>
      </c>
      <c r="AE606" s="242" t="str">
        <f t="shared" si="469"/>
        <v/>
      </c>
      <c r="AF606" s="242" t="str">
        <f t="shared" si="470"/>
        <v/>
      </c>
      <c r="AG606" s="242"/>
      <c r="AH606" s="243" t="str">
        <f t="shared" si="464"/>
        <v/>
      </c>
      <c r="AI606" s="243" t="str">
        <f t="shared" si="465"/>
        <v/>
      </c>
      <c r="BG606" s="246">
        <f t="shared" si="471"/>
        <v>0</v>
      </c>
      <c r="BH606" s="243">
        <f t="shared" si="472"/>
        <v>0</v>
      </c>
      <c r="BI606" s="243">
        <f t="shared" si="473"/>
        <v>0</v>
      </c>
      <c r="BJ606" s="243">
        <f t="shared" si="474"/>
        <v>0</v>
      </c>
      <c r="BK606" s="347">
        <f t="shared" si="475"/>
        <v>0</v>
      </c>
      <c r="BL606" s="247">
        <f t="shared" si="476"/>
        <v>0</v>
      </c>
      <c r="BM606" s="244">
        <f t="shared" si="477"/>
        <v>0</v>
      </c>
      <c r="BN606" s="244">
        <f t="shared" si="478"/>
        <v>0</v>
      </c>
      <c r="BO606" s="248">
        <f t="shared" si="479"/>
        <v>0</v>
      </c>
      <c r="BP606" s="249">
        <f t="shared" si="480"/>
        <v>0</v>
      </c>
      <c r="BQ606" s="244">
        <f t="shared" si="481"/>
        <v>0</v>
      </c>
      <c r="BR606" s="244">
        <f t="shared" si="482"/>
        <v>0</v>
      </c>
      <c r="BS606" s="250">
        <f t="shared" si="483"/>
        <v>0</v>
      </c>
      <c r="BT606" s="251" t="str">
        <f t="shared" si="484"/>
        <v/>
      </c>
      <c r="BU606" s="346">
        <f t="shared" si="485"/>
        <v>0</v>
      </c>
      <c r="BV606" s="346">
        <f t="shared" si="486"/>
        <v>0</v>
      </c>
      <c r="BW606" s="346">
        <f t="shared" si="487"/>
        <v>0</v>
      </c>
      <c r="BX606" s="348">
        <f t="shared" si="488"/>
        <v>0</v>
      </c>
      <c r="BY606" s="247">
        <f t="shared" si="489"/>
        <v>0</v>
      </c>
      <c r="BZ606" s="244">
        <f t="shared" si="490"/>
        <v>0</v>
      </c>
      <c r="CA606" s="244">
        <f t="shared" si="491"/>
        <v>0</v>
      </c>
      <c r="CB606" s="248">
        <f t="shared" si="492"/>
        <v>0</v>
      </c>
      <c r="CC606" s="247">
        <f t="shared" si="493"/>
        <v>0</v>
      </c>
      <c r="CD606" s="244">
        <f t="shared" si="494"/>
        <v>0</v>
      </c>
      <c r="CE606" s="244">
        <f t="shared" si="495"/>
        <v>0</v>
      </c>
      <c r="CF606" s="244">
        <f t="shared" si="496"/>
        <v>0</v>
      </c>
    </row>
    <row r="607" spans="1:84" ht="20.100000000000001" customHeight="1" x14ac:dyDescent="0.15">
      <c r="A607" s="238">
        <v>604</v>
      </c>
      <c r="B607" s="239">
        <v>604</v>
      </c>
      <c r="C607" s="240" t="str">
        <f t="shared" si="455"/>
        <v>S</v>
      </c>
      <c r="D607" s="241"/>
      <c r="E607" s="242" t="str">
        <f>IF(D607="","",COUNTIF($D$4:D607,D607))</f>
        <v/>
      </c>
      <c r="F607" s="306" t="str">
        <f>IF(D607="","",VLOOKUP(D607,'様式A-2'!$B$10:$E$438,4,0))</f>
        <v/>
      </c>
      <c r="G607" s="242"/>
      <c r="H607" s="242"/>
      <c r="I607" s="242"/>
      <c r="J607" s="242"/>
      <c r="K607" s="242">
        <f t="shared" si="456"/>
        <v>0</v>
      </c>
      <c r="L607" s="342"/>
      <c r="M607" s="342"/>
      <c r="N607" s="342"/>
      <c r="O607" s="342"/>
      <c r="P607" s="384"/>
      <c r="Q607" s="243">
        <f t="shared" si="466"/>
        <v>0</v>
      </c>
      <c r="R607" s="244">
        <f t="shared" si="457"/>
        <v>0</v>
      </c>
      <c r="S607" s="244" t="str">
        <f t="shared" si="458"/>
        <v/>
      </c>
      <c r="T607" s="242"/>
      <c r="U607" s="242" t="str">
        <f t="shared" si="459"/>
        <v/>
      </c>
      <c r="V607" s="242" t="str">
        <f t="shared" si="467"/>
        <v/>
      </c>
      <c r="W607" s="242"/>
      <c r="X607" s="242"/>
      <c r="Y607" s="242" t="str">
        <f t="shared" si="460"/>
        <v/>
      </c>
      <c r="Z607" s="242" t="str">
        <f t="shared" si="461"/>
        <v/>
      </c>
      <c r="AA607" s="242" t="str">
        <f t="shared" si="454"/>
        <v/>
      </c>
      <c r="AB607" s="242" t="str">
        <f t="shared" si="462"/>
        <v/>
      </c>
      <c r="AC607" s="242" t="str">
        <f t="shared" si="463"/>
        <v/>
      </c>
      <c r="AD607" s="242" t="str">
        <f t="shared" si="468"/>
        <v/>
      </c>
      <c r="AE607" s="242" t="str">
        <f t="shared" si="469"/>
        <v/>
      </c>
      <c r="AF607" s="242" t="str">
        <f t="shared" si="470"/>
        <v/>
      </c>
      <c r="AG607" s="242"/>
      <c r="AH607" s="243" t="str">
        <f t="shared" si="464"/>
        <v/>
      </c>
      <c r="AI607" s="243" t="str">
        <f t="shared" si="465"/>
        <v/>
      </c>
      <c r="BG607" s="246">
        <f t="shared" si="471"/>
        <v>0</v>
      </c>
      <c r="BH607" s="243">
        <f t="shared" si="472"/>
        <v>0</v>
      </c>
      <c r="BI607" s="243">
        <f t="shared" si="473"/>
        <v>0</v>
      </c>
      <c r="BJ607" s="243">
        <f t="shared" si="474"/>
        <v>0</v>
      </c>
      <c r="BK607" s="347">
        <f t="shared" si="475"/>
        <v>0</v>
      </c>
      <c r="BL607" s="247">
        <f t="shared" si="476"/>
        <v>0</v>
      </c>
      <c r="BM607" s="244">
        <f t="shared" si="477"/>
        <v>0</v>
      </c>
      <c r="BN607" s="244">
        <f t="shared" si="478"/>
        <v>0</v>
      </c>
      <c r="BO607" s="248">
        <f t="shared" si="479"/>
        <v>0</v>
      </c>
      <c r="BP607" s="249">
        <f t="shared" si="480"/>
        <v>0</v>
      </c>
      <c r="BQ607" s="244">
        <f t="shared" si="481"/>
        <v>0</v>
      </c>
      <c r="BR607" s="244">
        <f t="shared" si="482"/>
        <v>0</v>
      </c>
      <c r="BS607" s="250">
        <f t="shared" si="483"/>
        <v>0</v>
      </c>
      <c r="BT607" s="251" t="str">
        <f t="shared" si="484"/>
        <v/>
      </c>
      <c r="BU607" s="346">
        <f t="shared" si="485"/>
        <v>0</v>
      </c>
      <c r="BV607" s="346">
        <f t="shared" si="486"/>
        <v>0</v>
      </c>
      <c r="BW607" s="346">
        <f t="shared" si="487"/>
        <v>0</v>
      </c>
      <c r="BX607" s="348">
        <f t="shared" si="488"/>
        <v>0</v>
      </c>
      <c r="BY607" s="247">
        <f t="shared" si="489"/>
        <v>0</v>
      </c>
      <c r="BZ607" s="244">
        <f t="shared" si="490"/>
        <v>0</v>
      </c>
      <c r="CA607" s="244">
        <f t="shared" si="491"/>
        <v>0</v>
      </c>
      <c r="CB607" s="248">
        <f t="shared" si="492"/>
        <v>0</v>
      </c>
      <c r="CC607" s="247">
        <f t="shared" si="493"/>
        <v>0</v>
      </c>
      <c r="CD607" s="244">
        <f t="shared" si="494"/>
        <v>0</v>
      </c>
      <c r="CE607" s="244">
        <f t="shared" si="495"/>
        <v>0</v>
      </c>
      <c r="CF607" s="244">
        <f t="shared" si="496"/>
        <v>0</v>
      </c>
    </row>
    <row r="608" spans="1:84" ht="20.100000000000001" customHeight="1" x14ac:dyDescent="0.15">
      <c r="A608" s="238">
        <v>605</v>
      </c>
      <c r="B608" s="239">
        <v>605</v>
      </c>
      <c r="C608" s="240" t="str">
        <f t="shared" si="455"/>
        <v>S</v>
      </c>
      <c r="D608" s="241"/>
      <c r="E608" s="242" t="str">
        <f>IF(D608="","",COUNTIF($D$4:D608,D608))</f>
        <v/>
      </c>
      <c r="F608" s="306" t="str">
        <f>IF(D608="","",VLOOKUP(D608,'様式A-2'!$B$10:$E$438,4,0))</f>
        <v/>
      </c>
      <c r="G608" s="242"/>
      <c r="H608" s="242"/>
      <c r="I608" s="242"/>
      <c r="J608" s="242"/>
      <c r="K608" s="242">
        <f t="shared" si="456"/>
        <v>0</v>
      </c>
      <c r="L608" s="342"/>
      <c r="M608" s="342"/>
      <c r="N608" s="342"/>
      <c r="O608" s="342"/>
      <c r="P608" s="384"/>
      <c r="Q608" s="243">
        <f t="shared" si="466"/>
        <v>0</v>
      </c>
      <c r="R608" s="244">
        <f t="shared" si="457"/>
        <v>0</v>
      </c>
      <c r="S608" s="244" t="str">
        <f t="shared" si="458"/>
        <v/>
      </c>
      <c r="T608" s="242"/>
      <c r="U608" s="242" t="str">
        <f t="shared" si="459"/>
        <v/>
      </c>
      <c r="V608" s="242" t="str">
        <f t="shared" si="467"/>
        <v/>
      </c>
      <c r="W608" s="242"/>
      <c r="X608" s="242"/>
      <c r="Y608" s="242" t="str">
        <f t="shared" si="460"/>
        <v/>
      </c>
      <c r="Z608" s="242" t="str">
        <f t="shared" si="461"/>
        <v/>
      </c>
      <c r="AA608" s="242" t="str">
        <f t="shared" si="454"/>
        <v/>
      </c>
      <c r="AB608" s="242" t="str">
        <f t="shared" si="462"/>
        <v/>
      </c>
      <c r="AC608" s="242" t="str">
        <f t="shared" si="463"/>
        <v/>
      </c>
      <c r="AD608" s="242" t="str">
        <f t="shared" si="468"/>
        <v/>
      </c>
      <c r="AE608" s="242" t="str">
        <f t="shared" si="469"/>
        <v/>
      </c>
      <c r="AF608" s="242" t="str">
        <f t="shared" si="470"/>
        <v/>
      </c>
      <c r="AG608" s="242"/>
      <c r="AH608" s="243" t="str">
        <f t="shared" si="464"/>
        <v/>
      </c>
      <c r="AI608" s="243" t="str">
        <f t="shared" si="465"/>
        <v/>
      </c>
      <c r="BG608" s="246">
        <f t="shared" si="471"/>
        <v>0</v>
      </c>
      <c r="BH608" s="243">
        <f t="shared" si="472"/>
        <v>0</v>
      </c>
      <c r="BI608" s="243">
        <f t="shared" si="473"/>
        <v>0</v>
      </c>
      <c r="BJ608" s="243">
        <f t="shared" si="474"/>
        <v>0</v>
      </c>
      <c r="BK608" s="347">
        <f t="shared" si="475"/>
        <v>0</v>
      </c>
      <c r="BL608" s="247">
        <f t="shared" si="476"/>
        <v>0</v>
      </c>
      <c r="BM608" s="244">
        <f t="shared" si="477"/>
        <v>0</v>
      </c>
      <c r="BN608" s="244">
        <f t="shared" si="478"/>
        <v>0</v>
      </c>
      <c r="BO608" s="248">
        <f t="shared" si="479"/>
        <v>0</v>
      </c>
      <c r="BP608" s="249">
        <f t="shared" si="480"/>
        <v>0</v>
      </c>
      <c r="BQ608" s="244">
        <f t="shared" si="481"/>
        <v>0</v>
      </c>
      <c r="BR608" s="244">
        <f t="shared" si="482"/>
        <v>0</v>
      </c>
      <c r="BS608" s="250">
        <f t="shared" si="483"/>
        <v>0</v>
      </c>
      <c r="BT608" s="251" t="str">
        <f t="shared" si="484"/>
        <v/>
      </c>
      <c r="BU608" s="346">
        <f t="shared" si="485"/>
        <v>0</v>
      </c>
      <c r="BV608" s="346">
        <f t="shared" si="486"/>
        <v>0</v>
      </c>
      <c r="BW608" s="346">
        <f t="shared" si="487"/>
        <v>0</v>
      </c>
      <c r="BX608" s="348">
        <f t="shared" si="488"/>
        <v>0</v>
      </c>
      <c r="BY608" s="247">
        <f t="shared" si="489"/>
        <v>0</v>
      </c>
      <c r="BZ608" s="244">
        <f t="shared" si="490"/>
        <v>0</v>
      </c>
      <c r="CA608" s="244">
        <f t="shared" si="491"/>
        <v>0</v>
      </c>
      <c r="CB608" s="248">
        <f t="shared" si="492"/>
        <v>0</v>
      </c>
      <c r="CC608" s="247">
        <f t="shared" si="493"/>
        <v>0</v>
      </c>
      <c r="CD608" s="244">
        <f t="shared" si="494"/>
        <v>0</v>
      </c>
      <c r="CE608" s="244">
        <f t="shared" si="495"/>
        <v>0</v>
      </c>
      <c r="CF608" s="244">
        <f t="shared" si="496"/>
        <v>0</v>
      </c>
    </row>
    <row r="609" spans="1:84" ht="20.100000000000001" customHeight="1" x14ac:dyDescent="0.15">
      <c r="A609" s="238">
        <v>606</v>
      </c>
      <c r="B609" s="239">
        <v>606</v>
      </c>
      <c r="C609" s="240" t="str">
        <f t="shared" si="455"/>
        <v>S</v>
      </c>
      <c r="D609" s="241"/>
      <c r="E609" s="242" t="str">
        <f>IF(D609="","",COUNTIF($D$4:D609,D609))</f>
        <v/>
      </c>
      <c r="F609" s="306" t="str">
        <f>IF(D609="","",VLOOKUP(D609,'様式A-2'!$B$10:$E$438,4,0))</f>
        <v/>
      </c>
      <c r="G609" s="242"/>
      <c r="H609" s="242"/>
      <c r="I609" s="242"/>
      <c r="J609" s="242"/>
      <c r="K609" s="242">
        <f t="shared" si="456"/>
        <v>0</v>
      </c>
      <c r="L609" s="342"/>
      <c r="M609" s="342"/>
      <c r="N609" s="342"/>
      <c r="O609" s="342"/>
      <c r="P609" s="384"/>
      <c r="Q609" s="243">
        <f t="shared" si="466"/>
        <v>0</v>
      </c>
      <c r="R609" s="244">
        <f t="shared" si="457"/>
        <v>0</v>
      </c>
      <c r="S609" s="244" t="str">
        <f t="shared" si="458"/>
        <v/>
      </c>
      <c r="T609" s="242"/>
      <c r="U609" s="242" t="str">
        <f t="shared" si="459"/>
        <v/>
      </c>
      <c r="V609" s="242" t="str">
        <f t="shared" si="467"/>
        <v/>
      </c>
      <c r="W609" s="242"/>
      <c r="X609" s="242"/>
      <c r="Y609" s="242" t="str">
        <f t="shared" si="460"/>
        <v/>
      </c>
      <c r="Z609" s="242" t="str">
        <f t="shared" si="461"/>
        <v/>
      </c>
      <c r="AA609" s="242" t="str">
        <f t="shared" si="454"/>
        <v/>
      </c>
      <c r="AB609" s="242" t="str">
        <f t="shared" si="462"/>
        <v/>
      </c>
      <c r="AC609" s="242" t="str">
        <f t="shared" si="463"/>
        <v/>
      </c>
      <c r="AD609" s="242" t="str">
        <f t="shared" si="468"/>
        <v/>
      </c>
      <c r="AE609" s="242" t="str">
        <f t="shared" si="469"/>
        <v/>
      </c>
      <c r="AF609" s="242" t="str">
        <f t="shared" si="470"/>
        <v/>
      </c>
      <c r="AG609" s="242"/>
      <c r="AH609" s="243" t="str">
        <f t="shared" si="464"/>
        <v/>
      </c>
      <c r="AI609" s="243" t="str">
        <f t="shared" si="465"/>
        <v/>
      </c>
      <c r="BG609" s="246">
        <f t="shared" si="471"/>
        <v>0</v>
      </c>
      <c r="BH609" s="243">
        <f t="shared" si="472"/>
        <v>0</v>
      </c>
      <c r="BI609" s="243">
        <f t="shared" si="473"/>
        <v>0</v>
      </c>
      <c r="BJ609" s="243">
        <f t="shared" si="474"/>
        <v>0</v>
      </c>
      <c r="BK609" s="347">
        <f t="shared" si="475"/>
        <v>0</v>
      </c>
      <c r="BL609" s="247">
        <f t="shared" si="476"/>
        <v>0</v>
      </c>
      <c r="BM609" s="244">
        <f t="shared" si="477"/>
        <v>0</v>
      </c>
      <c r="BN609" s="244">
        <f t="shared" si="478"/>
        <v>0</v>
      </c>
      <c r="BO609" s="248">
        <f t="shared" si="479"/>
        <v>0</v>
      </c>
      <c r="BP609" s="249">
        <f t="shared" si="480"/>
        <v>0</v>
      </c>
      <c r="BQ609" s="244">
        <f t="shared" si="481"/>
        <v>0</v>
      </c>
      <c r="BR609" s="244">
        <f t="shared" si="482"/>
        <v>0</v>
      </c>
      <c r="BS609" s="250">
        <f t="shared" si="483"/>
        <v>0</v>
      </c>
      <c r="BT609" s="251" t="str">
        <f t="shared" si="484"/>
        <v/>
      </c>
      <c r="BU609" s="346">
        <f t="shared" si="485"/>
        <v>0</v>
      </c>
      <c r="BV609" s="346">
        <f t="shared" si="486"/>
        <v>0</v>
      </c>
      <c r="BW609" s="346">
        <f t="shared" si="487"/>
        <v>0</v>
      </c>
      <c r="BX609" s="348">
        <f t="shared" si="488"/>
        <v>0</v>
      </c>
      <c r="BY609" s="247">
        <f t="shared" si="489"/>
        <v>0</v>
      </c>
      <c r="BZ609" s="244">
        <f t="shared" si="490"/>
        <v>0</v>
      </c>
      <c r="CA609" s="244">
        <f t="shared" si="491"/>
        <v>0</v>
      </c>
      <c r="CB609" s="248">
        <f t="shared" si="492"/>
        <v>0</v>
      </c>
      <c r="CC609" s="247">
        <f t="shared" si="493"/>
        <v>0</v>
      </c>
      <c r="CD609" s="244">
        <f t="shared" si="494"/>
        <v>0</v>
      </c>
      <c r="CE609" s="244">
        <f t="shared" si="495"/>
        <v>0</v>
      </c>
      <c r="CF609" s="244">
        <f t="shared" si="496"/>
        <v>0</v>
      </c>
    </row>
    <row r="610" spans="1:84" ht="20.100000000000001" customHeight="1" x14ac:dyDescent="0.15">
      <c r="A610" s="238">
        <v>607</v>
      </c>
      <c r="B610" s="239">
        <v>607</v>
      </c>
      <c r="C610" s="240" t="str">
        <f t="shared" si="455"/>
        <v>S</v>
      </c>
      <c r="D610" s="241"/>
      <c r="E610" s="242" t="str">
        <f>IF(D610="","",COUNTIF($D$4:D610,D610))</f>
        <v/>
      </c>
      <c r="F610" s="306" t="str">
        <f>IF(D610="","",VLOOKUP(D610,'様式A-2'!$B$10:$E$438,4,0))</f>
        <v/>
      </c>
      <c r="G610" s="242"/>
      <c r="H610" s="242"/>
      <c r="I610" s="242"/>
      <c r="J610" s="242"/>
      <c r="K610" s="242">
        <f t="shared" si="456"/>
        <v>0</v>
      </c>
      <c r="L610" s="342"/>
      <c r="M610" s="342"/>
      <c r="N610" s="342"/>
      <c r="O610" s="342"/>
      <c r="P610" s="384"/>
      <c r="Q610" s="243">
        <f t="shared" si="466"/>
        <v>0</v>
      </c>
      <c r="R610" s="244">
        <f t="shared" si="457"/>
        <v>0</v>
      </c>
      <c r="S610" s="244" t="str">
        <f t="shared" si="458"/>
        <v/>
      </c>
      <c r="T610" s="242"/>
      <c r="U610" s="242" t="str">
        <f t="shared" si="459"/>
        <v/>
      </c>
      <c r="V610" s="242" t="str">
        <f t="shared" si="467"/>
        <v/>
      </c>
      <c r="W610" s="242"/>
      <c r="X610" s="242"/>
      <c r="Y610" s="242" t="str">
        <f t="shared" si="460"/>
        <v/>
      </c>
      <c r="Z610" s="242" t="str">
        <f t="shared" si="461"/>
        <v/>
      </c>
      <c r="AA610" s="242" t="str">
        <f t="shared" si="454"/>
        <v/>
      </c>
      <c r="AB610" s="242" t="str">
        <f t="shared" si="462"/>
        <v/>
      </c>
      <c r="AC610" s="242" t="str">
        <f t="shared" si="463"/>
        <v/>
      </c>
      <c r="AD610" s="242" t="str">
        <f t="shared" si="468"/>
        <v/>
      </c>
      <c r="AE610" s="242" t="str">
        <f t="shared" si="469"/>
        <v/>
      </c>
      <c r="AF610" s="242" t="str">
        <f t="shared" si="470"/>
        <v/>
      </c>
      <c r="AG610" s="242"/>
      <c r="AH610" s="243" t="str">
        <f t="shared" si="464"/>
        <v/>
      </c>
      <c r="AI610" s="243" t="str">
        <f t="shared" si="465"/>
        <v/>
      </c>
      <c r="BG610" s="246">
        <f t="shared" si="471"/>
        <v>0</v>
      </c>
      <c r="BH610" s="243">
        <f t="shared" si="472"/>
        <v>0</v>
      </c>
      <c r="BI610" s="243">
        <f t="shared" si="473"/>
        <v>0</v>
      </c>
      <c r="BJ610" s="243">
        <f t="shared" si="474"/>
        <v>0</v>
      </c>
      <c r="BK610" s="347">
        <f t="shared" si="475"/>
        <v>0</v>
      </c>
      <c r="BL610" s="247">
        <f t="shared" si="476"/>
        <v>0</v>
      </c>
      <c r="BM610" s="244">
        <f t="shared" si="477"/>
        <v>0</v>
      </c>
      <c r="BN610" s="244">
        <f t="shared" si="478"/>
        <v>0</v>
      </c>
      <c r="BO610" s="248">
        <f t="shared" si="479"/>
        <v>0</v>
      </c>
      <c r="BP610" s="249">
        <f t="shared" si="480"/>
        <v>0</v>
      </c>
      <c r="BQ610" s="244">
        <f t="shared" si="481"/>
        <v>0</v>
      </c>
      <c r="BR610" s="244">
        <f t="shared" si="482"/>
        <v>0</v>
      </c>
      <c r="BS610" s="250">
        <f t="shared" si="483"/>
        <v>0</v>
      </c>
      <c r="BT610" s="251" t="str">
        <f t="shared" si="484"/>
        <v/>
      </c>
      <c r="BU610" s="346">
        <f t="shared" si="485"/>
        <v>0</v>
      </c>
      <c r="BV610" s="346">
        <f t="shared" si="486"/>
        <v>0</v>
      </c>
      <c r="BW610" s="346">
        <f t="shared" si="487"/>
        <v>0</v>
      </c>
      <c r="BX610" s="348">
        <f t="shared" si="488"/>
        <v>0</v>
      </c>
      <c r="BY610" s="247">
        <f t="shared" si="489"/>
        <v>0</v>
      </c>
      <c r="BZ610" s="244">
        <f t="shared" si="490"/>
        <v>0</v>
      </c>
      <c r="CA610" s="244">
        <f t="shared" si="491"/>
        <v>0</v>
      </c>
      <c r="CB610" s="248">
        <f t="shared" si="492"/>
        <v>0</v>
      </c>
      <c r="CC610" s="247">
        <f t="shared" si="493"/>
        <v>0</v>
      </c>
      <c r="CD610" s="244">
        <f t="shared" si="494"/>
        <v>0</v>
      </c>
      <c r="CE610" s="244">
        <f t="shared" si="495"/>
        <v>0</v>
      </c>
      <c r="CF610" s="244">
        <f t="shared" si="496"/>
        <v>0</v>
      </c>
    </row>
    <row r="611" spans="1:84" ht="20.100000000000001" customHeight="1" x14ac:dyDescent="0.15">
      <c r="A611" s="238">
        <v>608</v>
      </c>
      <c r="B611" s="239">
        <v>608</v>
      </c>
      <c r="C611" s="240" t="str">
        <f t="shared" si="455"/>
        <v>S</v>
      </c>
      <c r="D611" s="241"/>
      <c r="E611" s="242" t="str">
        <f>IF(D611="","",COUNTIF($D$4:D611,D611))</f>
        <v/>
      </c>
      <c r="F611" s="306" t="str">
        <f>IF(D611="","",VLOOKUP(D611,'様式A-2'!$B$10:$E$438,4,0))</f>
        <v/>
      </c>
      <c r="G611" s="242"/>
      <c r="H611" s="242"/>
      <c r="I611" s="242"/>
      <c r="J611" s="242"/>
      <c r="K611" s="242">
        <f t="shared" si="456"/>
        <v>0</v>
      </c>
      <c r="L611" s="342"/>
      <c r="M611" s="342"/>
      <c r="N611" s="342"/>
      <c r="O611" s="342"/>
      <c r="P611" s="384"/>
      <c r="Q611" s="243">
        <f t="shared" si="466"/>
        <v>0</v>
      </c>
      <c r="R611" s="244">
        <f t="shared" si="457"/>
        <v>0</v>
      </c>
      <c r="S611" s="244" t="str">
        <f t="shared" si="458"/>
        <v/>
      </c>
      <c r="T611" s="242"/>
      <c r="U611" s="242" t="str">
        <f t="shared" si="459"/>
        <v/>
      </c>
      <c r="V611" s="242" t="str">
        <f t="shared" si="467"/>
        <v/>
      </c>
      <c r="W611" s="242"/>
      <c r="X611" s="242"/>
      <c r="Y611" s="242" t="str">
        <f t="shared" si="460"/>
        <v/>
      </c>
      <c r="Z611" s="242" t="str">
        <f t="shared" si="461"/>
        <v/>
      </c>
      <c r="AA611" s="242" t="str">
        <f t="shared" si="454"/>
        <v/>
      </c>
      <c r="AB611" s="242" t="str">
        <f t="shared" si="462"/>
        <v/>
      </c>
      <c r="AC611" s="242" t="str">
        <f t="shared" si="463"/>
        <v/>
      </c>
      <c r="AD611" s="242" t="str">
        <f t="shared" si="468"/>
        <v/>
      </c>
      <c r="AE611" s="242" t="str">
        <f t="shared" si="469"/>
        <v/>
      </c>
      <c r="AF611" s="242" t="str">
        <f t="shared" si="470"/>
        <v/>
      </c>
      <c r="AG611" s="242"/>
      <c r="AH611" s="243" t="str">
        <f t="shared" si="464"/>
        <v/>
      </c>
      <c r="AI611" s="243" t="str">
        <f t="shared" si="465"/>
        <v/>
      </c>
      <c r="BG611" s="246">
        <f t="shared" si="471"/>
        <v>0</v>
      </c>
      <c r="BH611" s="243">
        <f t="shared" si="472"/>
        <v>0</v>
      </c>
      <c r="BI611" s="243">
        <f t="shared" si="473"/>
        <v>0</v>
      </c>
      <c r="BJ611" s="243">
        <f t="shared" si="474"/>
        <v>0</v>
      </c>
      <c r="BK611" s="347">
        <f t="shared" si="475"/>
        <v>0</v>
      </c>
      <c r="BL611" s="247">
        <f t="shared" si="476"/>
        <v>0</v>
      </c>
      <c r="BM611" s="244">
        <f t="shared" si="477"/>
        <v>0</v>
      </c>
      <c r="BN611" s="244">
        <f t="shared" si="478"/>
        <v>0</v>
      </c>
      <c r="BO611" s="248">
        <f t="shared" si="479"/>
        <v>0</v>
      </c>
      <c r="BP611" s="249">
        <f t="shared" si="480"/>
        <v>0</v>
      </c>
      <c r="BQ611" s="244">
        <f t="shared" si="481"/>
        <v>0</v>
      </c>
      <c r="BR611" s="244">
        <f t="shared" si="482"/>
        <v>0</v>
      </c>
      <c r="BS611" s="250">
        <f t="shared" si="483"/>
        <v>0</v>
      </c>
      <c r="BT611" s="251" t="str">
        <f t="shared" si="484"/>
        <v/>
      </c>
      <c r="BU611" s="346">
        <f t="shared" si="485"/>
        <v>0</v>
      </c>
      <c r="BV611" s="346">
        <f t="shared" si="486"/>
        <v>0</v>
      </c>
      <c r="BW611" s="346">
        <f t="shared" si="487"/>
        <v>0</v>
      </c>
      <c r="BX611" s="348">
        <f t="shared" si="488"/>
        <v>0</v>
      </c>
      <c r="BY611" s="247">
        <f t="shared" si="489"/>
        <v>0</v>
      </c>
      <c r="BZ611" s="244">
        <f t="shared" si="490"/>
        <v>0</v>
      </c>
      <c r="CA611" s="244">
        <f t="shared" si="491"/>
        <v>0</v>
      </c>
      <c r="CB611" s="248">
        <f t="shared" si="492"/>
        <v>0</v>
      </c>
      <c r="CC611" s="247">
        <f t="shared" si="493"/>
        <v>0</v>
      </c>
      <c r="CD611" s="244">
        <f t="shared" si="494"/>
        <v>0</v>
      </c>
      <c r="CE611" s="244">
        <f t="shared" si="495"/>
        <v>0</v>
      </c>
      <c r="CF611" s="244">
        <f t="shared" si="496"/>
        <v>0</v>
      </c>
    </row>
    <row r="612" spans="1:84" ht="20.100000000000001" customHeight="1" x14ac:dyDescent="0.15">
      <c r="A612" s="238">
        <v>609</v>
      </c>
      <c r="B612" s="239">
        <v>609</v>
      </c>
      <c r="C612" s="240" t="str">
        <f t="shared" si="455"/>
        <v>S</v>
      </c>
      <c r="D612" s="241"/>
      <c r="E612" s="242" t="str">
        <f>IF(D612="","",COUNTIF($D$4:D612,D612))</f>
        <v/>
      </c>
      <c r="F612" s="306" t="str">
        <f>IF(D612="","",VLOOKUP(D612,'様式A-2'!$B$10:$E$438,4,0))</f>
        <v/>
      </c>
      <c r="G612" s="242"/>
      <c r="H612" s="242"/>
      <c r="I612" s="242"/>
      <c r="J612" s="242"/>
      <c r="K612" s="242">
        <f t="shared" si="456"/>
        <v>0</v>
      </c>
      <c r="L612" s="342"/>
      <c r="M612" s="342"/>
      <c r="N612" s="342"/>
      <c r="O612" s="342"/>
      <c r="P612" s="384"/>
      <c r="Q612" s="243">
        <f t="shared" si="466"/>
        <v>0</v>
      </c>
      <c r="R612" s="244">
        <f t="shared" si="457"/>
        <v>0</v>
      </c>
      <c r="S612" s="244" t="str">
        <f t="shared" si="458"/>
        <v/>
      </c>
      <c r="T612" s="242"/>
      <c r="U612" s="242" t="str">
        <f t="shared" si="459"/>
        <v/>
      </c>
      <c r="V612" s="242" t="str">
        <f t="shared" si="467"/>
        <v/>
      </c>
      <c r="W612" s="242"/>
      <c r="X612" s="242"/>
      <c r="Y612" s="242" t="str">
        <f t="shared" si="460"/>
        <v/>
      </c>
      <c r="Z612" s="242" t="str">
        <f t="shared" si="461"/>
        <v/>
      </c>
      <c r="AA612" s="242" t="str">
        <f t="shared" si="454"/>
        <v/>
      </c>
      <c r="AB612" s="242" t="str">
        <f t="shared" si="462"/>
        <v/>
      </c>
      <c r="AC612" s="242" t="str">
        <f t="shared" si="463"/>
        <v/>
      </c>
      <c r="AD612" s="242" t="str">
        <f t="shared" si="468"/>
        <v/>
      </c>
      <c r="AE612" s="242" t="str">
        <f t="shared" si="469"/>
        <v/>
      </c>
      <c r="AF612" s="242" t="str">
        <f t="shared" si="470"/>
        <v/>
      </c>
      <c r="AG612" s="242"/>
      <c r="AH612" s="243" t="str">
        <f t="shared" si="464"/>
        <v/>
      </c>
      <c r="AI612" s="243" t="str">
        <f t="shared" si="465"/>
        <v/>
      </c>
      <c r="BG612" s="246">
        <f t="shared" si="471"/>
        <v>0</v>
      </c>
      <c r="BH612" s="243">
        <f t="shared" si="472"/>
        <v>0</v>
      </c>
      <c r="BI612" s="243">
        <f t="shared" si="473"/>
        <v>0</v>
      </c>
      <c r="BJ612" s="243">
        <f t="shared" si="474"/>
        <v>0</v>
      </c>
      <c r="BK612" s="347">
        <f t="shared" si="475"/>
        <v>0</v>
      </c>
      <c r="BL612" s="247">
        <f t="shared" si="476"/>
        <v>0</v>
      </c>
      <c r="BM612" s="244">
        <f t="shared" si="477"/>
        <v>0</v>
      </c>
      <c r="BN612" s="244">
        <f t="shared" si="478"/>
        <v>0</v>
      </c>
      <c r="BO612" s="248">
        <f t="shared" si="479"/>
        <v>0</v>
      </c>
      <c r="BP612" s="249">
        <f t="shared" si="480"/>
        <v>0</v>
      </c>
      <c r="BQ612" s="244">
        <f t="shared" si="481"/>
        <v>0</v>
      </c>
      <c r="BR612" s="244">
        <f t="shared" si="482"/>
        <v>0</v>
      </c>
      <c r="BS612" s="250">
        <f t="shared" si="483"/>
        <v>0</v>
      </c>
      <c r="BT612" s="251" t="str">
        <f t="shared" si="484"/>
        <v/>
      </c>
      <c r="BU612" s="346">
        <f t="shared" si="485"/>
        <v>0</v>
      </c>
      <c r="BV612" s="346">
        <f t="shared" si="486"/>
        <v>0</v>
      </c>
      <c r="BW612" s="346">
        <f t="shared" si="487"/>
        <v>0</v>
      </c>
      <c r="BX612" s="348">
        <f t="shared" si="488"/>
        <v>0</v>
      </c>
      <c r="BY612" s="247">
        <f t="shared" si="489"/>
        <v>0</v>
      </c>
      <c r="BZ612" s="244">
        <f t="shared" si="490"/>
        <v>0</v>
      </c>
      <c r="CA612" s="244">
        <f t="shared" si="491"/>
        <v>0</v>
      </c>
      <c r="CB612" s="248">
        <f t="shared" si="492"/>
        <v>0</v>
      </c>
      <c r="CC612" s="247">
        <f t="shared" si="493"/>
        <v>0</v>
      </c>
      <c r="CD612" s="244">
        <f t="shared" si="494"/>
        <v>0</v>
      </c>
      <c r="CE612" s="244">
        <f t="shared" si="495"/>
        <v>0</v>
      </c>
      <c r="CF612" s="244">
        <f t="shared" si="496"/>
        <v>0</v>
      </c>
    </row>
    <row r="613" spans="1:84" ht="20.100000000000001" customHeight="1" x14ac:dyDescent="0.15">
      <c r="A613" s="238">
        <v>610</v>
      </c>
      <c r="B613" s="239">
        <v>610</v>
      </c>
      <c r="C613" s="240" t="str">
        <f t="shared" si="455"/>
        <v>S</v>
      </c>
      <c r="D613" s="241"/>
      <c r="E613" s="242" t="str">
        <f>IF(D613="","",COUNTIF($D$4:D613,D613))</f>
        <v/>
      </c>
      <c r="F613" s="306" t="str">
        <f>IF(D613="","",VLOOKUP(D613,'様式A-2'!$B$10:$E$438,4,0))</f>
        <v/>
      </c>
      <c r="G613" s="242"/>
      <c r="H613" s="242"/>
      <c r="I613" s="242"/>
      <c r="J613" s="242"/>
      <c r="K613" s="242">
        <f t="shared" si="456"/>
        <v>0</v>
      </c>
      <c r="L613" s="342"/>
      <c r="M613" s="342"/>
      <c r="N613" s="342"/>
      <c r="O613" s="342"/>
      <c r="P613" s="384"/>
      <c r="Q613" s="243">
        <f t="shared" si="466"/>
        <v>0</v>
      </c>
      <c r="R613" s="244">
        <f t="shared" si="457"/>
        <v>0</v>
      </c>
      <c r="S613" s="244" t="str">
        <f t="shared" si="458"/>
        <v/>
      </c>
      <c r="T613" s="242"/>
      <c r="U613" s="242" t="str">
        <f t="shared" si="459"/>
        <v/>
      </c>
      <c r="V613" s="242" t="str">
        <f t="shared" si="467"/>
        <v/>
      </c>
      <c r="W613" s="242"/>
      <c r="X613" s="242"/>
      <c r="Y613" s="242" t="str">
        <f t="shared" si="460"/>
        <v/>
      </c>
      <c r="Z613" s="242" t="str">
        <f t="shared" si="461"/>
        <v/>
      </c>
      <c r="AA613" s="242" t="str">
        <f t="shared" si="454"/>
        <v/>
      </c>
      <c r="AB613" s="242" t="str">
        <f t="shared" si="462"/>
        <v/>
      </c>
      <c r="AC613" s="242" t="str">
        <f t="shared" si="463"/>
        <v/>
      </c>
      <c r="AD613" s="242" t="str">
        <f t="shared" si="468"/>
        <v/>
      </c>
      <c r="AE613" s="242" t="str">
        <f t="shared" si="469"/>
        <v/>
      </c>
      <c r="AF613" s="242" t="str">
        <f t="shared" si="470"/>
        <v/>
      </c>
      <c r="AG613" s="242"/>
      <c r="AH613" s="243" t="str">
        <f t="shared" si="464"/>
        <v/>
      </c>
      <c r="AI613" s="243" t="str">
        <f t="shared" si="465"/>
        <v/>
      </c>
      <c r="BG613" s="246">
        <f t="shared" si="471"/>
        <v>0</v>
      </c>
      <c r="BH613" s="243">
        <f t="shared" si="472"/>
        <v>0</v>
      </c>
      <c r="BI613" s="243">
        <f t="shared" si="473"/>
        <v>0</v>
      </c>
      <c r="BJ613" s="243">
        <f t="shared" si="474"/>
        <v>0</v>
      </c>
      <c r="BK613" s="347">
        <f t="shared" si="475"/>
        <v>0</v>
      </c>
      <c r="BL613" s="247">
        <f t="shared" si="476"/>
        <v>0</v>
      </c>
      <c r="BM613" s="244">
        <f t="shared" si="477"/>
        <v>0</v>
      </c>
      <c r="BN613" s="244">
        <f t="shared" si="478"/>
        <v>0</v>
      </c>
      <c r="BO613" s="248">
        <f t="shared" si="479"/>
        <v>0</v>
      </c>
      <c r="BP613" s="249">
        <f t="shared" si="480"/>
        <v>0</v>
      </c>
      <c r="BQ613" s="244">
        <f t="shared" si="481"/>
        <v>0</v>
      </c>
      <c r="BR613" s="244">
        <f t="shared" si="482"/>
        <v>0</v>
      </c>
      <c r="BS613" s="250">
        <f t="shared" si="483"/>
        <v>0</v>
      </c>
      <c r="BT613" s="251" t="str">
        <f t="shared" si="484"/>
        <v/>
      </c>
      <c r="BU613" s="346">
        <f t="shared" si="485"/>
        <v>0</v>
      </c>
      <c r="BV613" s="346">
        <f t="shared" si="486"/>
        <v>0</v>
      </c>
      <c r="BW613" s="346">
        <f t="shared" si="487"/>
        <v>0</v>
      </c>
      <c r="BX613" s="348">
        <f t="shared" si="488"/>
        <v>0</v>
      </c>
      <c r="BY613" s="247">
        <f t="shared" si="489"/>
        <v>0</v>
      </c>
      <c r="BZ613" s="244">
        <f t="shared" si="490"/>
        <v>0</v>
      </c>
      <c r="CA613" s="244">
        <f t="shared" si="491"/>
        <v>0</v>
      </c>
      <c r="CB613" s="248">
        <f t="shared" si="492"/>
        <v>0</v>
      </c>
      <c r="CC613" s="247">
        <f t="shared" si="493"/>
        <v>0</v>
      </c>
      <c r="CD613" s="244">
        <f t="shared" si="494"/>
        <v>0</v>
      </c>
      <c r="CE613" s="244">
        <f t="shared" si="495"/>
        <v>0</v>
      </c>
      <c r="CF613" s="244">
        <f t="shared" si="496"/>
        <v>0</v>
      </c>
    </row>
    <row r="614" spans="1:84" ht="20.100000000000001" customHeight="1" x14ac:dyDescent="0.15">
      <c r="A614" s="238">
        <v>611</v>
      </c>
      <c r="B614" s="239">
        <v>611</v>
      </c>
      <c r="C614" s="240" t="str">
        <f t="shared" si="455"/>
        <v>S</v>
      </c>
      <c r="D614" s="241"/>
      <c r="E614" s="242" t="str">
        <f>IF(D614="","",COUNTIF($D$4:D614,D614))</f>
        <v/>
      </c>
      <c r="F614" s="306" t="str">
        <f>IF(D614="","",VLOOKUP(D614,'様式A-2'!$B$10:$E$438,4,0))</f>
        <v/>
      </c>
      <c r="G614" s="242"/>
      <c r="H614" s="242"/>
      <c r="I614" s="242"/>
      <c r="J614" s="242"/>
      <c r="K614" s="242">
        <f t="shared" si="456"/>
        <v>0</v>
      </c>
      <c r="L614" s="342"/>
      <c r="M614" s="342"/>
      <c r="N614" s="342"/>
      <c r="O614" s="342"/>
      <c r="P614" s="384"/>
      <c r="Q614" s="243">
        <f t="shared" si="466"/>
        <v>0</v>
      </c>
      <c r="R614" s="244">
        <f t="shared" si="457"/>
        <v>0</v>
      </c>
      <c r="S614" s="244" t="str">
        <f t="shared" si="458"/>
        <v/>
      </c>
      <c r="T614" s="242"/>
      <c r="U614" s="242" t="str">
        <f t="shared" si="459"/>
        <v/>
      </c>
      <c r="V614" s="242" t="str">
        <f t="shared" si="467"/>
        <v/>
      </c>
      <c r="W614" s="242"/>
      <c r="X614" s="242"/>
      <c r="Y614" s="242" t="str">
        <f t="shared" si="460"/>
        <v/>
      </c>
      <c r="Z614" s="242" t="str">
        <f t="shared" si="461"/>
        <v/>
      </c>
      <c r="AA614" s="242" t="str">
        <f t="shared" si="454"/>
        <v/>
      </c>
      <c r="AB614" s="242" t="str">
        <f t="shared" si="462"/>
        <v/>
      </c>
      <c r="AC614" s="242" t="str">
        <f t="shared" si="463"/>
        <v/>
      </c>
      <c r="AD614" s="242" t="str">
        <f t="shared" si="468"/>
        <v/>
      </c>
      <c r="AE614" s="242" t="str">
        <f t="shared" si="469"/>
        <v/>
      </c>
      <c r="AF614" s="242" t="str">
        <f t="shared" si="470"/>
        <v/>
      </c>
      <c r="AG614" s="242"/>
      <c r="AH614" s="243" t="str">
        <f t="shared" si="464"/>
        <v/>
      </c>
      <c r="AI614" s="243" t="str">
        <f t="shared" si="465"/>
        <v/>
      </c>
      <c r="BG614" s="246">
        <f t="shared" si="471"/>
        <v>0</v>
      </c>
      <c r="BH614" s="243">
        <f t="shared" si="472"/>
        <v>0</v>
      </c>
      <c r="BI614" s="243">
        <f t="shared" si="473"/>
        <v>0</v>
      </c>
      <c r="BJ614" s="243">
        <f t="shared" si="474"/>
        <v>0</v>
      </c>
      <c r="BK614" s="347">
        <f t="shared" si="475"/>
        <v>0</v>
      </c>
      <c r="BL614" s="247">
        <f t="shared" si="476"/>
        <v>0</v>
      </c>
      <c r="BM614" s="244">
        <f t="shared" si="477"/>
        <v>0</v>
      </c>
      <c r="BN614" s="244">
        <f t="shared" si="478"/>
        <v>0</v>
      </c>
      <c r="BO614" s="248">
        <f t="shared" si="479"/>
        <v>0</v>
      </c>
      <c r="BP614" s="249">
        <f t="shared" si="480"/>
        <v>0</v>
      </c>
      <c r="BQ614" s="244">
        <f t="shared" si="481"/>
        <v>0</v>
      </c>
      <c r="BR614" s="244">
        <f t="shared" si="482"/>
        <v>0</v>
      </c>
      <c r="BS614" s="250">
        <f t="shared" si="483"/>
        <v>0</v>
      </c>
      <c r="BT614" s="251" t="str">
        <f t="shared" si="484"/>
        <v/>
      </c>
      <c r="BU614" s="346">
        <f t="shared" si="485"/>
        <v>0</v>
      </c>
      <c r="BV614" s="346">
        <f t="shared" si="486"/>
        <v>0</v>
      </c>
      <c r="BW614" s="346">
        <f t="shared" si="487"/>
        <v>0</v>
      </c>
      <c r="BX614" s="348">
        <f t="shared" si="488"/>
        <v>0</v>
      </c>
      <c r="BY614" s="247">
        <f t="shared" si="489"/>
        <v>0</v>
      </c>
      <c r="BZ614" s="244">
        <f t="shared" si="490"/>
        <v>0</v>
      </c>
      <c r="CA614" s="244">
        <f t="shared" si="491"/>
        <v>0</v>
      </c>
      <c r="CB614" s="248">
        <f t="shared" si="492"/>
        <v>0</v>
      </c>
      <c r="CC614" s="247">
        <f t="shared" si="493"/>
        <v>0</v>
      </c>
      <c r="CD614" s="244">
        <f t="shared" si="494"/>
        <v>0</v>
      </c>
      <c r="CE614" s="244">
        <f t="shared" si="495"/>
        <v>0</v>
      </c>
      <c r="CF614" s="244">
        <f t="shared" si="496"/>
        <v>0</v>
      </c>
    </row>
    <row r="615" spans="1:84" ht="20.100000000000001" customHeight="1" x14ac:dyDescent="0.15">
      <c r="A615" s="238">
        <v>612</v>
      </c>
      <c r="B615" s="239">
        <v>612</v>
      </c>
      <c r="C615" s="240" t="str">
        <f t="shared" si="455"/>
        <v>S</v>
      </c>
      <c r="D615" s="241"/>
      <c r="E615" s="242" t="str">
        <f>IF(D615="","",COUNTIF($D$4:D615,D615))</f>
        <v/>
      </c>
      <c r="F615" s="306" t="str">
        <f>IF(D615="","",VLOOKUP(D615,'様式A-2'!$B$10:$E$438,4,0))</f>
        <v/>
      </c>
      <c r="G615" s="242"/>
      <c r="H615" s="242"/>
      <c r="I615" s="242"/>
      <c r="J615" s="242"/>
      <c r="K615" s="242">
        <f t="shared" si="456"/>
        <v>0</v>
      </c>
      <c r="L615" s="342"/>
      <c r="M615" s="342"/>
      <c r="N615" s="342"/>
      <c r="O615" s="342"/>
      <c r="P615" s="384"/>
      <c r="Q615" s="243">
        <f t="shared" si="466"/>
        <v>0</v>
      </c>
      <c r="R615" s="244">
        <f t="shared" si="457"/>
        <v>0</v>
      </c>
      <c r="S615" s="244" t="str">
        <f t="shared" si="458"/>
        <v/>
      </c>
      <c r="T615" s="242"/>
      <c r="U615" s="242" t="str">
        <f t="shared" si="459"/>
        <v/>
      </c>
      <c r="V615" s="242" t="str">
        <f t="shared" si="467"/>
        <v/>
      </c>
      <c r="W615" s="242"/>
      <c r="X615" s="242"/>
      <c r="Y615" s="242" t="str">
        <f t="shared" si="460"/>
        <v/>
      </c>
      <c r="Z615" s="242" t="str">
        <f t="shared" si="461"/>
        <v/>
      </c>
      <c r="AA615" s="242" t="str">
        <f t="shared" si="454"/>
        <v/>
      </c>
      <c r="AB615" s="242" t="str">
        <f t="shared" si="462"/>
        <v/>
      </c>
      <c r="AC615" s="242" t="str">
        <f t="shared" si="463"/>
        <v/>
      </c>
      <c r="AD615" s="242" t="str">
        <f t="shared" si="468"/>
        <v/>
      </c>
      <c r="AE615" s="242" t="str">
        <f t="shared" si="469"/>
        <v/>
      </c>
      <c r="AF615" s="242" t="str">
        <f t="shared" si="470"/>
        <v/>
      </c>
      <c r="AG615" s="242"/>
      <c r="AH615" s="243" t="str">
        <f t="shared" si="464"/>
        <v/>
      </c>
      <c r="AI615" s="243" t="str">
        <f t="shared" si="465"/>
        <v/>
      </c>
      <c r="BG615" s="246">
        <f t="shared" si="471"/>
        <v>0</v>
      </c>
      <c r="BH615" s="243">
        <f t="shared" si="472"/>
        <v>0</v>
      </c>
      <c r="BI615" s="243">
        <f t="shared" si="473"/>
        <v>0</v>
      </c>
      <c r="BJ615" s="243">
        <f t="shared" si="474"/>
        <v>0</v>
      </c>
      <c r="BK615" s="347">
        <f t="shared" si="475"/>
        <v>0</v>
      </c>
      <c r="BL615" s="247">
        <f t="shared" si="476"/>
        <v>0</v>
      </c>
      <c r="BM615" s="244">
        <f t="shared" si="477"/>
        <v>0</v>
      </c>
      <c r="BN615" s="244">
        <f t="shared" si="478"/>
        <v>0</v>
      </c>
      <c r="BO615" s="248">
        <f t="shared" si="479"/>
        <v>0</v>
      </c>
      <c r="BP615" s="249">
        <f t="shared" si="480"/>
        <v>0</v>
      </c>
      <c r="BQ615" s="244">
        <f t="shared" si="481"/>
        <v>0</v>
      </c>
      <c r="BR615" s="244">
        <f t="shared" si="482"/>
        <v>0</v>
      </c>
      <c r="BS615" s="250">
        <f t="shared" si="483"/>
        <v>0</v>
      </c>
      <c r="BT615" s="251" t="str">
        <f t="shared" si="484"/>
        <v/>
      </c>
      <c r="BU615" s="346">
        <f t="shared" si="485"/>
        <v>0</v>
      </c>
      <c r="BV615" s="346">
        <f t="shared" si="486"/>
        <v>0</v>
      </c>
      <c r="BW615" s="346">
        <f t="shared" si="487"/>
        <v>0</v>
      </c>
      <c r="BX615" s="348">
        <f t="shared" si="488"/>
        <v>0</v>
      </c>
      <c r="BY615" s="247">
        <f t="shared" si="489"/>
        <v>0</v>
      </c>
      <c r="BZ615" s="244">
        <f t="shared" si="490"/>
        <v>0</v>
      </c>
      <c r="CA615" s="244">
        <f t="shared" si="491"/>
        <v>0</v>
      </c>
      <c r="CB615" s="248">
        <f t="shared" si="492"/>
        <v>0</v>
      </c>
      <c r="CC615" s="247">
        <f t="shared" si="493"/>
        <v>0</v>
      </c>
      <c r="CD615" s="244">
        <f t="shared" si="494"/>
        <v>0</v>
      </c>
      <c r="CE615" s="244">
        <f t="shared" si="495"/>
        <v>0</v>
      </c>
      <c r="CF615" s="244">
        <f t="shared" si="496"/>
        <v>0</v>
      </c>
    </row>
    <row r="616" spans="1:84" ht="20.100000000000001" customHeight="1" x14ac:dyDescent="0.15">
      <c r="A616" s="238">
        <v>613</v>
      </c>
      <c r="B616" s="239">
        <v>613</v>
      </c>
      <c r="C616" s="240" t="str">
        <f t="shared" si="455"/>
        <v>S</v>
      </c>
      <c r="D616" s="241"/>
      <c r="E616" s="242" t="str">
        <f>IF(D616="","",COUNTIF($D$4:D616,D616))</f>
        <v/>
      </c>
      <c r="F616" s="306" t="str">
        <f>IF(D616="","",VLOOKUP(D616,'様式A-2'!$B$10:$E$438,4,0))</f>
        <v/>
      </c>
      <c r="G616" s="242"/>
      <c r="H616" s="242"/>
      <c r="I616" s="242"/>
      <c r="J616" s="242"/>
      <c r="K616" s="242">
        <f t="shared" si="456"/>
        <v>0</v>
      </c>
      <c r="L616" s="342"/>
      <c r="M616" s="342"/>
      <c r="N616" s="342"/>
      <c r="O616" s="342"/>
      <c r="P616" s="384"/>
      <c r="Q616" s="243">
        <f t="shared" si="466"/>
        <v>0</v>
      </c>
      <c r="R616" s="244">
        <f t="shared" si="457"/>
        <v>0</v>
      </c>
      <c r="S616" s="244" t="str">
        <f t="shared" si="458"/>
        <v/>
      </c>
      <c r="T616" s="242"/>
      <c r="U616" s="242" t="str">
        <f t="shared" si="459"/>
        <v/>
      </c>
      <c r="V616" s="242" t="str">
        <f t="shared" si="467"/>
        <v/>
      </c>
      <c r="W616" s="242"/>
      <c r="X616" s="242"/>
      <c r="Y616" s="242" t="str">
        <f t="shared" si="460"/>
        <v/>
      </c>
      <c r="Z616" s="242" t="str">
        <f t="shared" si="461"/>
        <v/>
      </c>
      <c r="AA616" s="242" t="str">
        <f t="shared" si="454"/>
        <v/>
      </c>
      <c r="AB616" s="242" t="str">
        <f t="shared" si="462"/>
        <v/>
      </c>
      <c r="AC616" s="242" t="str">
        <f t="shared" si="463"/>
        <v/>
      </c>
      <c r="AD616" s="242" t="str">
        <f t="shared" si="468"/>
        <v/>
      </c>
      <c r="AE616" s="242" t="str">
        <f t="shared" si="469"/>
        <v/>
      </c>
      <c r="AF616" s="242" t="str">
        <f t="shared" si="470"/>
        <v/>
      </c>
      <c r="AG616" s="242"/>
      <c r="AH616" s="243" t="str">
        <f t="shared" si="464"/>
        <v/>
      </c>
      <c r="AI616" s="243" t="str">
        <f t="shared" si="465"/>
        <v/>
      </c>
      <c r="BG616" s="246">
        <f t="shared" si="471"/>
        <v>0</v>
      </c>
      <c r="BH616" s="243">
        <f t="shared" si="472"/>
        <v>0</v>
      </c>
      <c r="BI616" s="243">
        <f t="shared" si="473"/>
        <v>0</v>
      </c>
      <c r="BJ616" s="243">
        <f t="shared" si="474"/>
        <v>0</v>
      </c>
      <c r="BK616" s="347">
        <f t="shared" si="475"/>
        <v>0</v>
      </c>
      <c r="BL616" s="247">
        <f t="shared" si="476"/>
        <v>0</v>
      </c>
      <c r="BM616" s="244">
        <f t="shared" si="477"/>
        <v>0</v>
      </c>
      <c r="BN616" s="244">
        <f t="shared" si="478"/>
        <v>0</v>
      </c>
      <c r="BO616" s="248">
        <f t="shared" si="479"/>
        <v>0</v>
      </c>
      <c r="BP616" s="249">
        <f t="shared" si="480"/>
        <v>0</v>
      </c>
      <c r="BQ616" s="244">
        <f t="shared" si="481"/>
        <v>0</v>
      </c>
      <c r="BR616" s="244">
        <f t="shared" si="482"/>
        <v>0</v>
      </c>
      <c r="BS616" s="250">
        <f t="shared" si="483"/>
        <v>0</v>
      </c>
      <c r="BT616" s="251" t="str">
        <f t="shared" si="484"/>
        <v/>
      </c>
      <c r="BU616" s="346">
        <f t="shared" si="485"/>
        <v>0</v>
      </c>
      <c r="BV616" s="346">
        <f t="shared" si="486"/>
        <v>0</v>
      </c>
      <c r="BW616" s="346">
        <f t="shared" si="487"/>
        <v>0</v>
      </c>
      <c r="BX616" s="348">
        <f t="shared" si="488"/>
        <v>0</v>
      </c>
      <c r="BY616" s="247">
        <f t="shared" si="489"/>
        <v>0</v>
      </c>
      <c r="BZ616" s="244">
        <f t="shared" si="490"/>
        <v>0</v>
      </c>
      <c r="CA616" s="244">
        <f t="shared" si="491"/>
        <v>0</v>
      </c>
      <c r="CB616" s="248">
        <f t="shared" si="492"/>
        <v>0</v>
      </c>
      <c r="CC616" s="247">
        <f t="shared" si="493"/>
        <v>0</v>
      </c>
      <c r="CD616" s="244">
        <f t="shared" si="494"/>
        <v>0</v>
      </c>
      <c r="CE616" s="244">
        <f t="shared" si="495"/>
        <v>0</v>
      </c>
      <c r="CF616" s="244">
        <f t="shared" si="496"/>
        <v>0</v>
      </c>
    </row>
    <row r="617" spans="1:84" ht="20.100000000000001" customHeight="1" x14ac:dyDescent="0.15">
      <c r="A617" s="238">
        <v>614</v>
      </c>
      <c r="B617" s="239">
        <v>614</v>
      </c>
      <c r="C617" s="240" t="str">
        <f t="shared" si="455"/>
        <v>S</v>
      </c>
      <c r="D617" s="241"/>
      <c r="E617" s="242" t="str">
        <f>IF(D617="","",COUNTIF($D$4:D617,D617))</f>
        <v/>
      </c>
      <c r="F617" s="306" t="str">
        <f>IF(D617="","",VLOOKUP(D617,'様式A-2'!$B$10:$E$438,4,0))</f>
        <v/>
      </c>
      <c r="G617" s="242"/>
      <c r="H617" s="242"/>
      <c r="I617" s="242"/>
      <c r="J617" s="242"/>
      <c r="K617" s="242">
        <f t="shared" si="456"/>
        <v>0</v>
      </c>
      <c r="L617" s="342"/>
      <c r="M617" s="342"/>
      <c r="N617" s="342"/>
      <c r="O617" s="342"/>
      <c r="P617" s="384"/>
      <c r="Q617" s="243">
        <f t="shared" si="466"/>
        <v>0</v>
      </c>
      <c r="R617" s="244">
        <f t="shared" si="457"/>
        <v>0</v>
      </c>
      <c r="S617" s="244" t="str">
        <f t="shared" si="458"/>
        <v/>
      </c>
      <c r="T617" s="242"/>
      <c r="U617" s="242" t="str">
        <f t="shared" si="459"/>
        <v/>
      </c>
      <c r="V617" s="242" t="str">
        <f t="shared" si="467"/>
        <v/>
      </c>
      <c r="W617" s="242"/>
      <c r="X617" s="242"/>
      <c r="Y617" s="242" t="str">
        <f t="shared" si="460"/>
        <v/>
      </c>
      <c r="Z617" s="242" t="str">
        <f t="shared" si="461"/>
        <v/>
      </c>
      <c r="AA617" s="242" t="str">
        <f t="shared" ref="AA617:AA680" si="497">IF(D617="","",IF(OR(X617="Ⅲ",X617="Ⅳ"),"要","否"))</f>
        <v/>
      </c>
      <c r="AB617" s="242" t="str">
        <f t="shared" si="462"/>
        <v/>
      </c>
      <c r="AC617" s="242" t="str">
        <f t="shared" si="463"/>
        <v/>
      </c>
      <c r="AD617" s="242" t="str">
        <f t="shared" si="468"/>
        <v/>
      </c>
      <c r="AE617" s="242" t="str">
        <f t="shared" si="469"/>
        <v/>
      </c>
      <c r="AF617" s="242" t="str">
        <f t="shared" si="470"/>
        <v/>
      </c>
      <c r="AG617" s="242"/>
      <c r="AH617" s="243" t="str">
        <f t="shared" si="464"/>
        <v/>
      </c>
      <c r="AI617" s="243" t="str">
        <f t="shared" si="465"/>
        <v/>
      </c>
      <c r="BG617" s="246">
        <f t="shared" si="471"/>
        <v>0</v>
      </c>
      <c r="BH617" s="243">
        <f t="shared" si="472"/>
        <v>0</v>
      </c>
      <c r="BI617" s="243">
        <f t="shared" si="473"/>
        <v>0</v>
      </c>
      <c r="BJ617" s="243">
        <f t="shared" si="474"/>
        <v>0</v>
      </c>
      <c r="BK617" s="347">
        <f t="shared" si="475"/>
        <v>0</v>
      </c>
      <c r="BL617" s="247">
        <f t="shared" si="476"/>
        <v>0</v>
      </c>
      <c r="BM617" s="244">
        <f t="shared" si="477"/>
        <v>0</v>
      </c>
      <c r="BN617" s="244">
        <f t="shared" si="478"/>
        <v>0</v>
      </c>
      <c r="BO617" s="248">
        <f t="shared" si="479"/>
        <v>0</v>
      </c>
      <c r="BP617" s="249">
        <f t="shared" si="480"/>
        <v>0</v>
      </c>
      <c r="BQ617" s="244">
        <f t="shared" si="481"/>
        <v>0</v>
      </c>
      <c r="BR617" s="244">
        <f t="shared" si="482"/>
        <v>0</v>
      </c>
      <c r="BS617" s="250">
        <f t="shared" si="483"/>
        <v>0</v>
      </c>
      <c r="BT617" s="251" t="str">
        <f t="shared" si="484"/>
        <v/>
      </c>
      <c r="BU617" s="346">
        <f t="shared" si="485"/>
        <v>0</v>
      </c>
      <c r="BV617" s="346">
        <f t="shared" si="486"/>
        <v>0</v>
      </c>
      <c r="BW617" s="346">
        <f t="shared" si="487"/>
        <v>0</v>
      </c>
      <c r="BX617" s="348">
        <f t="shared" si="488"/>
        <v>0</v>
      </c>
      <c r="BY617" s="247">
        <f t="shared" si="489"/>
        <v>0</v>
      </c>
      <c r="BZ617" s="244">
        <f t="shared" si="490"/>
        <v>0</v>
      </c>
      <c r="CA617" s="244">
        <f t="shared" si="491"/>
        <v>0</v>
      </c>
      <c r="CB617" s="248">
        <f t="shared" si="492"/>
        <v>0</v>
      </c>
      <c r="CC617" s="247">
        <f t="shared" si="493"/>
        <v>0</v>
      </c>
      <c r="CD617" s="244">
        <f t="shared" si="494"/>
        <v>0</v>
      </c>
      <c r="CE617" s="244">
        <f t="shared" si="495"/>
        <v>0</v>
      </c>
      <c r="CF617" s="244">
        <f t="shared" si="496"/>
        <v>0</v>
      </c>
    </row>
    <row r="618" spans="1:84" ht="20.100000000000001" customHeight="1" x14ac:dyDescent="0.15">
      <c r="A618" s="238">
        <v>615</v>
      </c>
      <c r="B618" s="239">
        <v>615</v>
      </c>
      <c r="C618" s="240" t="str">
        <f t="shared" ref="C618:C681" si="498">D618&amp;"S"&amp;E618</f>
        <v>S</v>
      </c>
      <c r="D618" s="241"/>
      <c r="E618" s="242" t="str">
        <f>IF(D618="","",COUNTIF($D$4:D618,D618))</f>
        <v/>
      </c>
      <c r="F618" s="306" t="str">
        <f>IF(D618="","",VLOOKUP(D618,'様式A-2'!$B$10:$E$438,4,0))</f>
        <v/>
      </c>
      <c r="G618" s="242"/>
      <c r="H618" s="242"/>
      <c r="I618" s="242"/>
      <c r="J618" s="242"/>
      <c r="K618" s="242">
        <f t="shared" ref="K618:K681" si="499">J618</f>
        <v>0</v>
      </c>
      <c r="L618" s="342"/>
      <c r="M618" s="342"/>
      <c r="N618" s="342"/>
      <c r="O618" s="342"/>
      <c r="P618" s="384"/>
      <c r="Q618" s="243">
        <f t="shared" si="466"/>
        <v>0</v>
      </c>
      <c r="R618" s="244">
        <f t="shared" ref="R618:R681" si="500">ROUND(N618*O618,2)</f>
        <v>0</v>
      </c>
      <c r="S618" s="244" t="str">
        <f t="shared" ref="S618:S681" si="501">IF(K618="ひび割れ","幅"&amp;TEXT(L618,"0.0")&amp;"mm "&amp;J618,IF(P618="","",P618))</f>
        <v/>
      </c>
      <c r="T618" s="242"/>
      <c r="U618" s="242" t="str">
        <f t="shared" ref="U618:U681" si="502">IF(T618="新規確認","－","")</f>
        <v/>
      </c>
      <c r="V618" s="242" t="str">
        <f t="shared" si="467"/>
        <v/>
      </c>
      <c r="W618" s="242"/>
      <c r="X618" s="242"/>
      <c r="Y618" s="242" t="str">
        <f t="shared" ref="Y618:Y681" si="503">IF(D618="","",IF(AND(W618&lt;&gt;"",OR(W618="Ⅱa",W618="Ⅱb")),"Ⅱ",IF(W618&lt;&gt;"",W618,IF(OR(X618="Ⅱa",X618="Ⅱb"),"Ⅱ",X618))))</f>
        <v/>
      </c>
      <c r="Z618" s="242" t="str">
        <f t="shared" ref="Z618:Z681" si="504">IF(D618="","",IF(OR(X618="Ⅱa",X618="Ⅱb"),"Ⅱ",X618))</f>
        <v/>
      </c>
      <c r="AA618" s="242" t="str">
        <f t="shared" si="497"/>
        <v/>
      </c>
      <c r="AB618" s="242" t="str">
        <f t="shared" ref="AB618:AB681" si="505">IF(D618="","",IF(X618="Ⅰ","否",IF(OR(X618="Ⅱb",X618="Ⅱa"),"要監視",IF(OR(X618="Ⅲ",X618="Ⅳ"),"要対策",""))))</f>
        <v/>
      </c>
      <c r="AC618" s="242" t="str">
        <f t="shared" ref="AC618:AC681" si="506">IF(D618="","",IF(T618="対策済","済",IF(AND(T618="新規確認",W618=""),"未",IF(AND(W618&lt;&gt;"Ⅰ",X618="Ⅰ"),"済","継続"))))</f>
        <v/>
      </c>
      <c r="AD618" s="242" t="str">
        <f t="shared" si="468"/>
        <v/>
      </c>
      <c r="AE618" s="242" t="str">
        <f t="shared" si="469"/>
        <v/>
      </c>
      <c r="AF618" s="242" t="str">
        <f t="shared" si="470"/>
        <v/>
      </c>
      <c r="AG618" s="242"/>
      <c r="AH618" s="243" t="str">
        <f t="shared" ref="AH618:AH681" si="507">IF(D618="","",IF(J618="その他",Q618&amp;AG618,J618&amp;"、"&amp;Q618&amp;AG618))</f>
        <v/>
      </c>
      <c r="AI618" s="243" t="str">
        <f t="shared" ref="AI618:AI681" si="508">IF(T618="新規確認","－",IF(T618="進行が認められない",Q618,""))</f>
        <v/>
      </c>
      <c r="BG618" s="246">
        <f t="shared" si="471"/>
        <v>0</v>
      </c>
      <c r="BH618" s="243">
        <f t="shared" si="472"/>
        <v>0</v>
      </c>
      <c r="BI618" s="243">
        <f t="shared" si="473"/>
        <v>0</v>
      </c>
      <c r="BJ618" s="243">
        <f t="shared" si="474"/>
        <v>0</v>
      </c>
      <c r="BK618" s="347">
        <f t="shared" si="475"/>
        <v>0</v>
      </c>
      <c r="BL618" s="247">
        <f t="shared" si="476"/>
        <v>0</v>
      </c>
      <c r="BM618" s="244">
        <f t="shared" si="477"/>
        <v>0</v>
      </c>
      <c r="BN618" s="244">
        <f t="shared" si="478"/>
        <v>0</v>
      </c>
      <c r="BO618" s="248">
        <f t="shared" si="479"/>
        <v>0</v>
      </c>
      <c r="BP618" s="249">
        <f t="shared" si="480"/>
        <v>0</v>
      </c>
      <c r="BQ618" s="244">
        <f t="shared" si="481"/>
        <v>0</v>
      </c>
      <c r="BR618" s="244">
        <f t="shared" si="482"/>
        <v>0</v>
      </c>
      <c r="BS618" s="250">
        <f t="shared" si="483"/>
        <v>0</v>
      </c>
      <c r="BT618" s="251" t="str">
        <f t="shared" si="484"/>
        <v/>
      </c>
      <c r="BU618" s="346">
        <f t="shared" si="485"/>
        <v>0</v>
      </c>
      <c r="BV618" s="346">
        <f t="shared" si="486"/>
        <v>0</v>
      </c>
      <c r="BW618" s="346">
        <f t="shared" si="487"/>
        <v>0</v>
      </c>
      <c r="BX618" s="348">
        <f t="shared" si="488"/>
        <v>0</v>
      </c>
      <c r="BY618" s="247">
        <f t="shared" si="489"/>
        <v>0</v>
      </c>
      <c r="BZ618" s="244">
        <f t="shared" si="490"/>
        <v>0</v>
      </c>
      <c r="CA618" s="244">
        <f t="shared" si="491"/>
        <v>0</v>
      </c>
      <c r="CB618" s="248">
        <f t="shared" si="492"/>
        <v>0</v>
      </c>
      <c r="CC618" s="247">
        <f t="shared" si="493"/>
        <v>0</v>
      </c>
      <c r="CD618" s="244">
        <f t="shared" si="494"/>
        <v>0</v>
      </c>
      <c r="CE618" s="244">
        <f t="shared" si="495"/>
        <v>0</v>
      </c>
      <c r="CF618" s="244">
        <f t="shared" si="496"/>
        <v>0</v>
      </c>
    </row>
    <row r="619" spans="1:84" ht="20.100000000000001" customHeight="1" x14ac:dyDescent="0.15">
      <c r="A619" s="238">
        <v>616</v>
      </c>
      <c r="B619" s="239">
        <v>616</v>
      </c>
      <c r="C619" s="240" t="str">
        <f t="shared" si="498"/>
        <v>S</v>
      </c>
      <c r="D619" s="241"/>
      <c r="E619" s="242" t="str">
        <f>IF(D619="","",COUNTIF($D$4:D619,D619))</f>
        <v/>
      </c>
      <c r="F619" s="306" t="str">
        <f>IF(D619="","",VLOOKUP(D619,'様式A-2'!$B$10:$E$438,4,0))</f>
        <v/>
      </c>
      <c r="G619" s="242"/>
      <c r="H619" s="242"/>
      <c r="I619" s="242"/>
      <c r="J619" s="242"/>
      <c r="K619" s="242">
        <f t="shared" si="499"/>
        <v>0</v>
      </c>
      <c r="L619" s="342"/>
      <c r="M619" s="342"/>
      <c r="N619" s="342"/>
      <c r="O619" s="342"/>
      <c r="P619" s="384"/>
      <c r="Q619" s="243">
        <f t="shared" si="466"/>
        <v>0</v>
      </c>
      <c r="R619" s="244">
        <f t="shared" si="500"/>
        <v>0</v>
      </c>
      <c r="S619" s="244" t="str">
        <f t="shared" si="501"/>
        <v/>
      </c>
      <c r="T619" s="242"/>
      <c r="U619" s="242" t="str">
        <f t="shared" si="502"/>
        <v/>
      </c>
      <c r="V619" s="242" t="str">
        <f t="shared" si="467"/>
        <v/>
      </c>
      <c r="W619" s="242"/>
      <c r="X619" s="242"/>
      <c r="Y619" s="242" t="str">
        <f t="shared" si="503"/>
        <v/>
      </c>
      <c r="Z619" s="242" t="str">
        <f t="shared" si="504"/>
        <v/>
      </c>
      <c r="AA619" s="242" t="str">
        <f t="shared" si="497"/>
        <v/>
      </c>
      <c r="AB619" s="242" t="str">
        <f t="shared" si="505"/>
        <v/>
      </c>
      <c r="AC619" s="242" t="str">
        <f t="shared" si="506"/>
        <v/>
      </c>
      <c r="AD619" s="242" t="str">
        <f t="shared" si="468"/>
        <v/>
      </c>
      <c r="AE619" s="242" t="str">
        <f t="shared" si="469"/>
        <v/>
      </c>
      <c r="AF619" s="242" t="str">
        <f t="shared" si="470"/>
        <v/>
      </c>
      <c r="AG619" s="242"/>
      <c r="AH619" s="243" t="str">
        <f t="shared" si="507"/>
        <v/>
      </c>
      <c r="AI619" s="243" t="str">
        <f t="shared" si="508"/>
        <v/>
      </c>
      <c r="BG619" s="246">
        <f t="shared" si="471"/>
        <v>0</v>
      </c>
      <c r="BH619" s="243">
        <f t="shared" si="472"/>
        <v>0</v>
      </c>
      <c r="BI619" s="243">
        <f t="shared" si="473"/>
        <v>0</v>
      </c>
      <c r="BJ619" s="243">
        <f t="shared" si="474"/>
        <v>0</v>
      </c>
      <c r="BK619" s="347">
        <f t="shared" si="475"/>
        <v>0</v>
      </c>
      <c r="BL619" s="247">
        <f t="shared" si="476"/>
        <v>0</v>
      </c>
      <c r="BM619" s="244">
        <f t="shared" si="477"/>
        <v>0</v>
      </c>
      <c r="BN619" s="244">
        <f t="shared" si="478"/>
        <v>0</v>
      </c>
      <c r="BO619" s="248">
        <f t="shared" si="479"/>
        <v>0</v>
      </c>
      <c r="BP619" s="249">
        <f t="shared" si="480"/>
        <v>0</v>
      </c>
      <c r="BQ619" s="244">
        <f t="shared" si="481"/>
        <v>0</v>
      </c>
      <c r="BR619" s="244">
        <f t="shared" si="482"/>
        <v>0</v>
      </c>
      <c r="BS619" s="250">
        <f t="shared" si="483"/>
        <v>0</v>
      </c>
      <c r="BT619" s="251" t="str">
        <f t="shared" si="484"/>
        <v/>
      </c>
      <c r="BU619" s="346">
        <f t="shared" si="485"/>
        <v>0</v>
      </c>
      <c r="BV619" s="346">
        <f t="shared" si="486"/>
        <v>0</v>
      </c>
      <c r="BW619" s="346">
        <f t="shared" si="487"/>
        <v>0</v>
      </c>
      <c r="BX619" s="348">
        <f t="shared" si="488"/>
        <v>0</v>
      </c>
      <c r="BY619" s="247">
        <f t="shared" si="489"/>
        <v>0</v>
      </c>
      <c r="BZ619" s="244">
        <f t="shared" si="490"/>
        <v>0</v>
      </c>
      <c r="CA619" s="244">
        <f t="shared" si="491"/>
        <v>0</v>
      </c>
      <c r="CB619" s="248">
        <f t="shared" si="492"/>
        <v>0</v>
      </c>
      <c r="CC619" s="247">
        <f t="shared" si="493"/>
        <v>0</v>
      </c>
      <c r="CD619" s="244">
        <f t="shared" si="494"/>
        <v>0</v>
      </c>
      <c r="CE619" s="244">
        <f t="shared" si="495"/>
        <v>0</v>
      </c>
      <c r="CF619" s="244">
        <f t="shared" si="496"/>
        <v>0</v>
      </c>
    </row>
    <row r="620" spans="1:84" ht="20.100000000000001" customHeight="1" x14ac:dyDescent="0.15">
      <c r="A620" s="238">
        <v>617</v>
      </c>
      <c r="B620" s="239">
        <v>617</v>
      </c>
      <c r="C620" s="240" t="str">
        <f t="shared" si="498"/>
        <v>S</v>
      </c>
      <c r="D620" s="241"/>
      <c r="E620" s="242" t="str">
        <f>IF(D620="","",COUNTIF($D$4:D620,D620))</f>
        <v/>
      </c>
      <c r="F620" s="306" t="str">
        <f>IF(D620="","",VLOOKUP(D620,'様式A-2'!$B$10:$E$438,4,0))</f>
        <v/>
      </c>
      <c r="G620" s="242"/>
      <c r="H620" s="242"/>
      <c r="I620" s="242"/>
      <c r="J620" s="242"/>
      <c r="K620" s="242">
        <f t="shared" si="499"/>
        <v>0</v>
      </c>
      <c r="L620" s="342"/>
      <c r="M620" s="342"/>
      <c r="N620" s="342"/>
      <c r="O620" s="342"/>
      <c r="P620" s="384"/>
      <c r="Q620" s="243">
        <f t="shared" si="466"/>
        <v>0</v>
      </c>
      <c r="R620" s="244">
        <f t="shared" si="500"/>
        <v>0</v>
      </c>
      <c r="S620" s="244" t="str">
        <f t="shared" si="501"/>
        <v/>
      </c>
      <c r="T620" s="242"/>
      <c r="U620" s="242" t="str">
        <f t="shared" si="502"/>
        <v/>
      </c>
      <c r="V620" s="242" t="str">
        <f t="shared" si="467"/>
        <v/>
      </c>
      <c r="W620" s="242"/>
      <c r="X620" s="242"/>
      <c r="Y620" s="242" t="str">
        <f t="shared" si="503"/>
        <v/>
      </c>
      <c r="Z620" s="242" t="str">
        <f t="shared" si="504"/>
        <v/>
      </c>
      <c r="AA620" s="242" t="str">
        <f t="shared" si="497"/>
        <v/>
      </c>
      <c r="AB620" s="242" t="str">
        <f t="shared" si="505"/>
        <v/>
      </c>
      <c r="AC620" s="242" t="str">
        <f t="shared" si="506"/>
        <v/>
      </c>
      <c r="AD620" s="242" t="str">
        <f t="shared" si="468"/>
        <v/>
      </c>
      <c r="AE620" s="242" t="str">
        <f t="shared" si="469"/>
        <v/>
      </c>
      <c r="AF620" s="242" t="str">
        <f t="shared" si="470"/>
        <v/>
      </c>
      <c r="AG620" s="242"/>
      <c r="AH620" s="243" t="str">
        <f t="shared" si="507"/>
        <v/>
      </c>
      <c r="AI620" s="243" t="str">
        <f t="shared" si="508"/>
        <v/>
      </c>
      <c r="BG620" s="246">
        <f t="shared" si="471"/>
        <v>0</v>
      </c>
      <c r="BH620" s="243">
        <f t="shared" si="472"/>
        <v>0</v>
      </c>
      <c r="BI620" s="243">
        <f t="shared" si="473"/>
        <v>0</v>
      </c>
      <c r="BJ620" s="243">
        <f t="shared" si="474"/>
        <v>0</v>
      </c>
      <c r="BK620" s="347">
        <f t="shared" si="475"/>
        <v>0</v>
      </c>
      <c r="BL620" s="247">
        <f t="shared" si="476"/>
        <v>0</v>
      </c>
      <c r="BM620" s="244">
        <f t="shared" si="477"/>
        <v>0</v>
      </c>
      <c r="BN620" s="244">
        <f t="shared" si="478"/>
        <v>0</v>
      </c>
      <c r="BO620" s="248">
        <f t="shared" si="479"/>
        <v>0</v>
      </c>
      <c r="BP620" s="249">
        <f t="shared" si="480"/>
        <v>0</v>
      </c>
      <c r="BQ620" s="244">
        <f t="shared" si="481"/>
        <v>0</v>
      </c>
      <c r="BR620" s="244">
        <f t="shared" si="482"/>
        <v>0</v>
      </c>
      <c r="BS620" s="250">
        <f t="shared" si="483"/>
        <v>0</v>
      </c>
      <c r="BT620" s="251" t="str">
        <f t="shared" si="484"/>
        <v/>
      </c>
      <c r="BU620" s="346">
        <f t="shared" si="485"/>
        <v>0</v>
      </c>
      <c r="BV620" s="346">
        <f t="shared" si="486"/>
        <v>0</v>
      </c>
      <c r="BW620" s="346">
        <f t="shared" si="487"/>
        <v>0</v>
      </c>
      <c r="BX620" s="348">
        <f t="shared" si="488"/>
        <v>0</v>
      </c>
      <c r="BY620" s="247">
        <f t="shared" si="489"/>
        <v>0</v>
      </c>
      <c r="BZ620" s="244">
        <f t="shared" si="490"/>
        <v>0</v>
      </c>
      <c r="CA620" s="244">
        <f t="shared" si="491"/>
        <v>0</v>
      </c>
      <c r="CB620" s="248">
        <f t="shared" si="492"/>
        <v>0</v>
      </c>
      <c r="CC620" s="247">
        <f t="shared" si="493"/>
        <v>0</v>
      </c>
      <c r="CD620" s="244">
        <f t="shared" si="494"/>
        <v>0</v>
      </c>
      <c r="CE620" s="244">
        <f t="shared" si="495"/>
        <v>0</v>
      </c>
      <c r="CF620" s="244">
        <f t="shared" si="496"/>
        <v>0</v>
      </c>
    </row>
    <row r="621" spans="1:84" ht="20.100000000000001" customHeight="1" x14ac:dyDescent="0.15">
      <c r="A621" s="238">
        <v>618</v>
      </c>
      <c r="B621" s="239">
        <v>618</v>
      </c>
      <c r="C621" s="240" t="str">
        <f t="shared" si="498"/>
        <v>S</v>
      </c>
      <c r="D621" s="241"/>
      <c r="E621" s="242" t="str">
        <f>IF(D621="","",COUNTIF($D$4:D621,D621))</f>
        <v/>
      </c>
      <c r="F621" s="306" t="str">
        <f>IF(D621="","",VLOOKUP(D621,'様式A-2'!$B$10:$E$438,4,0))</f>
        <v/>
      </c>
      <c r="G621" s="242"/>
      <c r="H621" s="242"/>
      <c r="I621" s="242"/>
      <c r="J621" s="242"/>
      <c r="K621" s="242">
        <f t="shared" si="499"/>
        <v>0</v>
      </c>
      <c r="L621" s="342"/>
      <c r="M621" s="342"/>
      <c r="N621" s="342"/>
      <c r="O621" s="342"/>
      <c r="P621" s="384"/>
      <c r="Q621" s="243">
        <f t="shared" si="466"/>
        <v>0</v>
      </c>
      <c r="R621" s="244">
        <f t="shared" si="500"/>
        <v>0</v>
      </c>
      <c r="S621" s="244" t="str">
        <f t="shared" si="501"/>
        <v/>
      </c>
      <c r="T621" s="242"/>
      <c r="U621" s="242" t="str">
        <f t="shared" si="502"/>
        <v/>
      </c>
      <c r="V621" s="242" t="str">
        <f t="shared" si="467"/>
        <v/>
      </c>
      <c r="W621" s="242"/>
      <c r="X621" s="242"/>
      <c r="Y621" s="242" t="str">
        <f t="shared" si="503"/>
        <v/>
      </c>
      <c r="Z621" s="242" t="str">
        <f t="shared" si="504"/>
        <v/>
      </c>
      <c r="AA621" s="242" t="str">
        <f t="shared" si="497"/>
        <v/>
      </c>
      <c r="AB621" s="242" t="str">
        <f t="shared" si="505"/>
        <v/>
      </c>
      <c r="AC621" s="242" t="str">
        <f t="shared" si="506"/>
        <v/>
      </c>
      <c r="AD621" s="242" t="str">
        <f t="shared" si="468"/>
        <v/>
      </c>
      <c r="AE621" s="242" t="str">
        <f t="shared" si="469"/>
        <v/>
      </c>
      <c r="AF621" s="242" t="str">
        <f t="shared" si="470"/>
        <v/>
      </c>
      <c r="AG621" s="242"/>
      <c r="AH621" s="243" t="str">
        <f t="shared" si="507"/>
        <v/>
      </c>
      <c r="AI621" s="243" t="str">
        <f t="shared" si="508"/>
        <v/>
      </c>
      <c r="BG621" s="246">
        <f t="shared" si="471"/>
        <v>0</v>
      </c>
      <c r="BH621" s="243">
        <f t="shared" si="472"/>
        <v>0</v>
      </c>
      <c r="BI621" s="243">
        <f t="shared" si="473"/>
        <v>0</v>
      </c>
      <c r="BJ621" s="243">
        <f t="shared" si="474"/>
        <v>0</v>
      </c>
      <c r="BK621" s="347">
        <f t="shared" si="475"/>
        <v>0</v>
      </c>
      <c r="BL621" s="247">
        <f t="shared" si="476"/>
        <v>0</v>
      </c>
      <c r="BM621" s="244">
        <f t="shared" si="477"/>
        <v>0</v>
      </c>
      <c r="BN621" s="244">
        <f t="shared" si="478"/>
        <v>0</v>
      </c>
      <c r="BO621" s="248">
        <f t="shared" si="479"/>
        <v>0</v>
      </c>
      <c r="BP621" s="249">
        <f t="shared" si="480"/>
        <v>0</v>
      </c>
      <c r="BQ621" s="244">
        <f t="shared" si="481"/>
        <v>0</v>
      </c>
      <c r="BR621" s="244">
        <f t="shared" si="482"/>
        <v>0</v>
      </c>
      <c r="BS621" s="250">
        <f t="shared" si="483"/>
        <v>0</v>
      </c>
      <c r="BT621" s="251" t="str">
        <f t="shared" si="484"/>
        <v/>
      </c>
      <c r="BU621" s="346">
        <f t="shared" si="485"/>
        <v>0</v>
      </c>
      <c r="BV621" s="346">
        <f t="shared" si="486"/>
        <v>0</v>
      </c>
      <c r="BW621" s="346">
        <f t="shared" si="487"/>
        <v>0</v>
      </c>
      <c r="BX621" s="348">
        <f t="shared" si="488"/>
        <v>0</v>
      </c>
      <c r="BY621" s="247">
        <f t="shared" si="489"/>
        <v>0</v>
      </c>
      <c r="BZ621" s="244">
        <f t="shared" si="490"/>
        <v>0</v>
      </c>
      <c r="CA621" s="244">
        <f t="shared" si="491"/>
        <v>0</v>
      </c>
      <c r="CB621" s="248">
        <f t="shared" si="492"/>
        <v>0</v>
      </c>
      <c r="CC621" s="247">
        <f t="shared" si="493"/>
        <v>0</v>
      </c>
      <c r="CD621" s="244">
        <f t="shared" si="494"/>
        <v>0</v>
      </c>
      <c r="CE621" s="244">
        <f t="shared" si="495"/>
        <v>0</v>
      </c>
      <c r="CF621" s="244">
        <f t="shared" si="496"/>
        <v>0</v>
      </c>
    </row>
    <row r="622" spans="1:84" ht="20.100000000000001" customHeight="1" x14ac:dyDescent="0.15">
      <c r="A622" s="238">
        <v>619</v>
      </c>
      <c r="B622" s="239">
        <v>619</v>
      </c>
      <c r="C622" s="240" t="str">
        <f t="shared" si="498"/>
        <v>S</v>
      </c>
      <c r="D622" s="241"/>
      <c r="E622" s="242" t="str">
        <f>IF(D622="","",COUNTIF($D$4:D622,D622))</f>
        <v/>
      </c>
      <c r="F622" s="306" t="str">
        <f>IF(D622="","",VLOOKUP(D622,'様式A-2'!$B$10:$E$438,4,0))</f>
        <v/>
      </c>
      <c r="G622" s="242"/>
      <c r="H622" s="242"/>
      <c r="I622" s="242"/>
      <c r="J622" s="242"/>
      <c r="K622" s="242">
        <f t="shared" si="499"/>
        <v>0</v>
      </c>
      <c r="L622" s="342"/>
      <c r="M622" s="342"/>
      <c r="N622" s="342"/>
      <c r="O622" s="342"/>
      <c r="P622" s="384"/>
      <c r="Q622" s="243">
        <f t="shared" si="466"/>
        <v>0</v>
      </c>
      <c r="R622" s="244">
        <f t="shared" si="500"/>
        <v>0</v>
      </c>
      <c r="S622" s="244" t="str">
        <f t="shared" si="501"/>
        <v/>
      </c>
      <c r="T622" s="242"/>
      <c r="U622" s="242" t="str">
        <f t="shared" si="502"/>
        <v/>
      </c>
      <c r="V622" s="242" t="str">
        <f t="shared" si="467"/>
        <v/>
      </c>
      <c r="W622" s="242"/>
      <c r="X622" s="242"/>
      <c r="Y622" s="242" t="str">
        <f t="shared" si="503"/>
        <v/>
      </c>
      <c r="Z622" s="242" t="str">
        <f t="shared" si="504"/>
        <v/>
      </c>
      <c r="AA622" s="242" t="str">
        <f t="shared" si="497"/>
        <v/>
      </c>
      <c r="AB622" s="242" t="str">
        <f t="shared" si="505"/>
        <v/>
      </c>
      <c r="AC622" s="242" t="str">
        <f t="shared" si="506"/>
        <v/>
      </c>
      <c r="AD622" s="242" t="str">
        <f t="shared" si="468"/>
        <v/>
      </c>
      <c r="AE622" s="242" t="str">
        <f t="shared" si="469"/>
        <v/>
      </c>
      <c r="AF622" s="242" t="str">
        <f t="shared" si="470"/>
        <v/>
      </c>
      <c r="AG622" s="242"/>
      <c r="AH622" s="243" t="str">
        <f t="shared" si="507"/>
        <v/>
      </c>
      <c r="AI622" s="243" t="str">
        <f t="shared" si="508"/>
        <v/>
      </c>
      <c r="BG622" s="246">
        <f t="shared" si="471"/>
        <v>0</v>
      </c>
      <c r="BH622" s="243">
        <f t="shared" si="472"/>
        <v>0</v>
      </c>
      <c r="BI622" s="243">
        <f t="shared" si="473"/>
        <v>0</v>
      </c>
      <c r="BJ622" s="243">
        <f t="shared" si="474"/>
        <v>0</v>
      </c>
      <c r="BK622" s="347">
        <f t="shared" si="475"/>
        <v>0</v>
      </c>
      <c r="BL622" s="247">
        <f t="shared" si="476"/>
        <v>0</v>
      </c>
      <c r="BM622" s="244">
        <f t="shared" si="477"/>
        <v>0</v>
      </c>
      <c r="BN622" s="244">
        <f t="shared" si="478"/>
        <v>0</v>
      </c>
      <c r="BO622" s="248">
        <f t="shared" si="479"/>
        <v>0</v>
      </c>
      <c r="BP622" s="249">
        <f t="shared" si="480"/>
        <v>0</v>
      </c>
      <c r="BQ622" s="244">
        <f t="shared" si="481"/>
        <v>0</v>
      </c>
      <c r="BR622" s="244">
        <f t="shared" si="482"/>
        <v>0</v>
      </c>
      <c r="BS622" s="250">
        <f t="shared" si="483"/>
        <v>0</v>
      </c>
      <c r="BT622" s="251" t="str">
        <f t="shared" si="484"/>
        <v/>
      </c>
      <c r="BU622" s="346">
        <f t="shared" si="485"/>
        <v>0</v>
      </c>
      <c r="BV622" s="346">
        <f t="shared" si="486"/>
        <v>0</v>
      </c>
      <c r="BW622" s="346">
        <f t="shared" si="487"/>
        <v>0</v>
      </c>
      <c r="BX622" s="348">
        <f t="shared" si="488"/>
        <v>0</v>
      </c>
      <c r="BY622" s="247">
        <f t="shared" si="489"/>
        <v>0</v>
      </c>
      <c r="BZ622" s="244">
        <f t="shared" si="490"/>
        <v>0</v>
      </c>
      <c r="CA622" s="244">
        <f t="shared" si="491"/>
        <v>0</v>
      </c>
      <c r="CB622" s="248">
        <f t="shared" si="492"/>
        <v>0</v>
      </c>
      <c r="CC622" s="247">
        <f t="shared" si="493"/>
        <v>0</v>
      </c>
      <c r="CD622" s="244">
        <f t="shared" si="494"/>
        <v>0</v>
      </c>
      <c r="CE622" s="244">
        <f t="shared" si="495"/>
        <v>0</v>
      </c>
      <c r="CF622" s="244">
        <f t="shared" si="496"/>
        <v>0</v>
      </c>
    </row>
    <row r="623" spans="1:84" ht="20.100000000000001" customHeight="1" x14ac:dyDescent="0.15">
      <c r="A623" s="238">
        <v>620</v>
      </c>
      <c r="B623" s="239">
        <v>620</v>
      </c>
      <c r="C623" s="240" t="str">
        <f t="shared" si="498"/>
        <v>S</v>
      </c>
      <c r="D623" s="241"/>
      <c r="E623" s="242" t="str">
        <f>IF(D623="","",COUNTIF($D$4:D623,D623))</f>
        <v/>
      </c>
      <c r="F623" s="306" t="str">
        <f>IF(D623="","",VLOOKUP(D623,'様式A-2'!$B$10:$E$438,4,0))</f>
        <v/>
      </c>
      <c r="G623" s="242"/>
      <c r="H623" s="242"/>
      <c r="I623" s="242"/>
      <c r="J623" s="242"/>
      <c r="K623" s="242">
        <f t="shared" si="499"/>
        <v>0</v>
      </c>
      <c r="L623" s="342"/>
      <c r="M623" s="342"/>
      <c r="N623" s="342"/>
      <c r="O623" s="342"/>
      <c r="P623" s="384"/>
      <c r="Q623" s="243">
        <f t="shared" si="466"/>
        <v>0</v>
      </c>
      <c r="R623" s="244">
        <f t="shared" si="500"/>
        <v>0</v>
      </c>
      <c r="S623" s="244" t="str">
        <f t="shared" si="501"/>
        <v/>
      </c>
      <c r="T623" s="242"/>
      <c r="U623" s="242" t="str">
        <f t="shared" si="502"/>
        <v/>
      </c>
      <c r="V623" s="242" t="str">
        <f t="shared" si="467"/>
        <v/>
      </c>
      <c r="W623" s="242"/>
      <c r="X623" s="242"/>
      <c r="Y623" s="242" t="str">
        <f t="shared" si="503"/>
        <v/>
      </c>
      <c r="Z623" s="242" t="str">
        <f t="shared" si="504"/>
        <v/>
      </c>
      <c r="AA623" s="242" t="str">
        <f t="shared" si="497"/>
        <v/>
      </c>
      <c r="AB623" s="242" t="str">
        <f t="shared" si="505"/>
        <v/>
      </c>
      <c r="AC623" s="242" t="str">
        <f t="shared" si="506"/>
        <v/>
      </c>
      <c r="AD623" s="242" t="str">
        <f t="shared" si="468"/>
        <v/>
      </c>
      <c r="AE623" s="242" t="str">
        <f t="shared" si="469"/>
        <v/>
      </c>
      <c r="AF623" s="242" t="str">
        <f t="shared" si="470"/>
        <v/>
      </c>
      <c r="AG623" s="242"/>
      <c r="AH623" s="243" t="str">
        <f t="shared" si="507"/>
        <v/>
      </c>
      <c r="AI623" s="243" t="str">
        <f t="shared" si="508"/>
        <v/>
      </c>
      <c r="BG623" s="246">
        <f t="shared" si="471"/>
        <v>0</v>
      </c>
      <c r="BH623" s="243">
        <f t="shared" si="472"/>
        <v>0</v>
      </c>
      <c r="BI623" s="243">
        <f t="shared" si="473"/>
        <v>0</v>
      </c>
      <c r="BJ623" s="243">
        <f t="shared" si="474"/>
        <v>0</v>
      </c>
      <c r="BK623" s="347">
        <f t="shared" si="475"/>
        <v>0</v>
      </c>
      <c r="BL623" s="247">
        <f t="shared" si="476"/>
        <v>0</v>
      </c>
      <c r="BM623" s="244">
        <f t="shared" si="477"/>
        <v>0</v>
      </c>
      <c r="BN623" s="244">
        <f t="shared" si="478"/>
        <v>0</v>
      </c>
      <c r="BO623" s="248">
        <f t="shared" si="479"/>
        <v>0</v>
      </c>
      <c r="BP623" s="249">
        <f t="shared" si="480"/>
        <v>0</v>
      </c>
      <c r="BQ623" s="244">
        <f t="shared" si="481"/>
        <v>0</v>
      </c>
      <c r="BR623" s="244">
        <f t="shared" si="482"/>
        <v>0</v>
      </c>
      <c r="BS623" s="250">
        <f t="shared" si="483"/>
        <v>0</v>
      </c>
      <c r="BT623" s="251" t="str">
        <f t="shared" si="484"/>
        <v/>
      </c>
      <c r="BU623" s="346">
        <f t="shared" si="485"/>
        <v>0</v>
      </c>
      <c r="BV623" s="346">
        <f t="shared" si="486"/>
        <v>0</v>
      </c>
      <c r="BW623" s="346">
        <f t="shared" si="487"/>
        <v>0</v>
      </c>
      <c r="BX623" s="348">
        <f t="shared" si="488"/>
        <v>0</v>
      </c>
      <c r="BY623" s="247">
        <f t="shared" si="489"/>
        <v>0</v>
      </c>
      <c r="BZ623" s="244">
        <f t="shared" si="490"/>
        <v>0</v>
      </c>
      <c r="CA623" s="244">
        <f t="shared" si="491"/>
        <v>0</v>
      </c>
      <c r="CB623" s="248">
        <f t="shared" si="492"/>
        <v>0</v>
      </c>
      <c r="CC623" s="247">
        <f t="shared" si="493"/>
        <v>0</v>
      </c>
      <c r="CD623" s="244">
        <f t="shared" si="494"/>
        <v>0</v>
      </c>
      <c r="CE623" s="244">
        <f t="shared" si="495"/>
        <v>0</v>
      </c>
      <c r="CF623" s="244">
        <f t="shared" si="496"/>
        <v>0</v>
      </c>
    </row>
    <row r="624" spans="1:84" ht="20.100000000000001" customHeight="1" x14ac:dyDescent="0.15">
      <c r="A624" s="238">
        <v>621</v>
      </c>
      <c r="B624" s="239">
        <v>621</v>
      </c>
      <c r="C624" s="240" t="str">
        <f t="shared" si="498"/>
        <v>S</v>
      </c>
      <c r="D624" s="241"/>
      <c r="E624" s="242" t="str">
        <f>IF(D624="","",COUNTIF($D$4:D624,D624))</f>
        <v/>
      </c>
      <c r="F624" s="306" t="str">
        <f>IF(D624="","",VLOOKUP(D624,'様式A-2'!$B$10:$E$438,4,0))</f>
        <v/>
      </c>
      <c r="G624" s="242"/>
      <c r="H624" s="242"/>
      <c r="I624" s="242"/>
      <c r="J624" s="242"/>
      <c r="K624" s="242">
        <f t="shared" si="499"/>
        <v>0</v>
      </c>
      <c r="L624" s="342"/>
      <c r="M624" s="342"/>
      <c r="N624" s="342"/>
      <c r="O624" s="342"/>
      <c r="P624" s="384"/>
      <c r="Q624" s="243">
        <f t="shared" ref="Q624:Q687" si="509">IF(C624="","",IF(J624="ひび割れ","幅"&amp;TEXT(L624,"0.0")&amp;"mm×長さ"&amp;TEXT(M624,"0.0")&amp;"m",IF(N624="",P624,IF(J624="その他",P624&amp;"、"&amp;TEXT(N624,"0.0")&amp;"m×"&amp;TEXT(O624,"0.0")&amp;"m ",TEXT(N624,"0.0")&amp;"m×"&amp;TEXT(O624,"0.0")&amp;"m "&amp;P624))))</f>
        <v>0</v>
      </c>
      <c r="R624" s="244">
        <f t="shared" si="500"/>
        <v>0</v>
      </c>
      <c r="S624" s="244" t="str">
        <f t="shared" si="501"/>
        <v/>
      </c>
      <c r="T624" s="242"/>
      <c r="U624" s="242" t="str">
        <f t="shared" si="502"/>
        <v/>
      </c>
      <c r="V624" s="242" t="str">
        <f t="shared" si="467"/>
        <v/>
      </c>
      <c r="W624" s="242"/>
      <c r="X624" s="242"/>
      <c r="Y624" s="242" t="str">
        <f t="shared" si="503"/>
        <v/>
      </c>
      <c r="Z624" s="242" t="str">
        <f t="shared" si="504"/>
        <v/>
      </c>
      <c r="AA624" s="242" t="str">
        <f t="shared" si="497"/>
        <v/>
      </c>
      <c r="AB624" s="242" t="str">
        <f t="shared" si="505"/>
        <v/>
      </c>
      <c r="AC624" s="242" t="str">
        <f t="shared" si="506"/>
        <v/>
      </c>
      <c r="AD624" s="242" t="str">
        <f t="shared" si="468"/>
        <v/>
      </c>
      <c r="AE624" s="242" t="str">
        <f t="shared" si="469"/>
        <v/>
      </c>
      <c r="AF624" s="242" t="str">
        <f t="shared" si="470"/>
        <v/>
      </c>
      <c r="AG624" s="242"/>
      <c r="AH624" s="243" t="str">
        <f t="shared" si="507"/>
        <v/>
      </c>
      <c r="AI624" s="243" t="str">
        <f t="shared" si="508"/>
        <v/>
      </c>
      <c r="BG624" s="246">
        <f t="shared" si="471"/>
        <v>0</v>
      </c>
      <c r="BH624" s="243">
        <f t="shared" si="472"/>
        <v>0</v>
      </c>
      <c r="BI624" s="243">
        <f t="shared" si="473"/>
        <v>0</v>
      </c>
      <c r="BJ624" s="243">
        <f t="shared" si="474"/>
        <v>0</v>
      </c>
      <c r="BK624" s="347">
        <f t="shared" si="475"/>
        <v>0</v>
      </c>
      <c r="BL624" s="247">
        <f t="shared" si="476"/>
        <v>0</v>
      </c>
      <c r="BM624" s="244">
        <f t="shared" si="477"/>
        <v>0</v>
      </c>
      <c r="BN624" s="244">
        <f t="shared" si="478"/>
        <v>0</v>
      </c>
      <c r="BO624" s="248">
        <f t="shared" si="479"/>
        <v>0</v>
      </c>
      <c r="BP624" s="249">
        <f t="shared" si="480"/>
        <v>0</v>
      </c>
      <c r="BQ624" s="244">
        <f t="shared" si="481"/>
        <v>0</v>
      </c>
      <c r="BR624" s="244">
        <f t="shared" si="482"/>
        <v>0</v>
      </c>
      <c r="BS624" s="250">
        <f t="shared" si="483"/>
        <v>0</v>
      </c>
      <c r="BT624" s="251" t="str">
        <f t="shared" si="484"/>
        <v/>
      </c>
      <c r="BU624" s="346">
        <f t="shared" si="485"/>
        <v>0</v>
      </c>
      <c r="BV624" s="346">
        <f t="shared" si="486"/>
        <v>0</v>
      </c>
      <c r="BW624" s="346">
        <f t="shared" si="487"/>
        <v>0</v>
      </c>
      <c r="BX624" s="348">
        <f t="shared" si="488"/>
        <v>0</v>
      </c>
      <c r="BY624" s="247">
        <f t="shared" si="489"/>
        <v>0</v>
      </c>
      <c r="BZ624" s="244">
        <f t="shared" si="490"/>
        <v>0</v>
      </c>
      <c r="CA624" s="244">
        <f t="shared" si="491"/>
        <v>0</v>
      </c>
      <c r="CB624" s="248">
        <f t="shared" si="492"/>
        <v>0</v>
      </c>
      <c r="CC624" s="247">
        <f t="shared" si="493"/>
        <v>0</v>
      </c>
      <c r="CD624" s="244">
        <f t="shared" si="494"/>
        <v>0</v>
      </c>
      <c r="CE624" s="244">
        <f t="shared" si="495"/>
        <v>0</v>
      </c>
      <c r="CF624" s="244">
        <f t="shared" si="496"/>
        <v>0</v>
      </c>
    </row>
    <row r="625" spans="1:84" ht="20.100000000000001" customHeight="1" x14ac:dyDescent="0.15">
      <c r="A625" s="238">
        <v>622</v>
      </c>
      <c r="B625" s="239">
        <v>622</v>
      </c>
      <c r="C625" s="240" t="str">
        <f t="shared" si="498"/>
        <v>S</v>
      </c>
      <c r="D625" s="241"/>
      <c r="E625" s="242" t="str">
        <f>IF(D625="","",COUNTIF($D$4:D625,D625))</f>
        <v/>
      </c>
      <c r="F625" s="306" t="str">
        <f>IF(D625="","",VLOOKUP(D625,'様式A-2'!$B$10:$E$438,4,0))</f>
        <v/>
      </c>
      <c r="G625" s="242"/>
      <c r="H625" s="242"/>
      <c r="I625" s="242"/>
      <c r="J625" s="242"/>
      <c r="K625" s="242">
        <f t="shared" si="499"/>
        <v>0</v>
      </c>
      <c r="L625" s="342"/>
      <c r="M625" s="342"/>
      <c r="N625" s="342"/>
      <c r="O625" s="342"/>
      <c r="P625" s="384"/>
      <c r="Q625" s="243">
        <f t="shared" si="509"/>
        <v>0</v>
      </c>
      <c r="R625" s="244">
        <f t="shared" si="500"/>
        <v>0</v>
      </c>
      <c r="S625" s="244" t="str">
        <f t="shared" si="501"/>
        <v/>
      </c>
      <c r="T625" s="242"/>
      <c r="U625" s="242" t="str">
        <f t="shared" si="502"/>
        <v/>
      </c>
      <c r="V625" s="242" t="str">
        <f t="shared" si="467"/>
        <v/>
      </c>
      <c r="W625" s="242"/>
      <c r="X625" s="242"/>
      <c r="Y625" s="242" t="str">
        <f t="shared" si="503"/>
        <v/>
      </c>
      <c r="Z625" s="242" t="str">
        <f t="shared" si="504"/>
        <v/>
      </c>
      <c r="AA625" s="242" t="str">
        <f t="shared" si="497"/>
        <v/>
      </c>
      <c r="AB625" s="242" t="str">
        <f t="shared" si="505"/>
        <v/>
      </c>
      <c r="AC625" s="242" t="str">
        <f t="shared" si="506"/>
        <v/>
      </c>
      <c r="AD625" s="242" t="str">
        <f t="shared" si="468"/>
        <v/>
      </c>
      <c r="AE625" s="242" t="str">
        <f t="shared" si="469"/>
        <v/>
      </c>
      <c r="AF625" s="242" t="str">
        <f t="shared" si="470"/>
        <v/>
      </c>
      <c r="AG625" s="242"/>
      <c r="AH625" s="243" t="str">
        <f t="shared" si="507"/>
        <v/>
      </c>
      <c r="AI625" s="243" t="str">
        <f t="shared" si="508"/>
        <v/>
      </c>
      <c r="BG625" s="246">
        <f t="shared" si="471"/>
        <v>0</v>
      </c>
      <c r="BH625" s="243">
        <f t="shared" si="472"/>
        <v>0</v>
      </c>
      <c r="BI625" s="243">
        <f t="shared" si="473"/>
        <v>0</v>
      </c>
      <c r="BJ625" s="243">
        <f t="shared" si="474"/>
        <v>0</v>
      </c>
      <c r="BK625" s="347">
        <f t="shared" si="475"/>
        <v>0</v>
      </c>
      <c r="BL625" s="247">
        <f t="shared" si="476"/>
        <v>0</v>
      </c>
      <c r="BM625" s="244">
        <f t="shared" si="477"/>
        <v>0</v>
      </c>
      <c r="BN625" s="244">
        <f t="shared" si="478"/>
        <v>0</v>
      </c>
      <c r="BO625" s="248">
        <f t="shared" si="479"/>
        <v>0</v>
      </c>
      <c r="BP625" s="249">
        <f t="shared" si="480"/>
        <v>0</v>
      </c>
      <c r="BQ625" s="244">
        <f t="shared" si="481"/>
        <v>0</v>
      </c>
      <c r="BR625" s="244">
        <f t="shared" si="482"/>
        <v>0</v>
      </c>
      <c r="BS625" s="250">
        <f t="shared" si="483"/>
        <v>0</v>
      </c>
      <c r="BT625" s="251" t="str">
        <f t="shared" si="484"/>
        <v/>
      </c>
      <c r="BU625" s="346">
        <f t="shared" si="485"/>
        <v>0</v>
      </c>
      <c r="BV625" s="346">
        <f t="shared" si="486"/>
        <v>0</v>
      </c>
      <c r="BW625" s="346">
        <f t="shared" si="487"/>
        <v>0</v>
      </c>
      <c r="BX625" s="348">
        <f t="shared" si="488"/>
        <v>0</v>
      </c>
      <c r="BY625" s="247">
        <f t="shared" si="489"/>
        <v>0</v>
      </c>
      <c r="BZ625" s="244">
        <f t="shared" si="490"/>
        <v>0</v>
      </c>
      <c r="CA625" s="244">
        <f t="shared" si="491"/>
        <v>0</v>
      </c>
      <c r="CB625" s="248">
        <f t="shared" si="492"/>
        <v>0</v>
      </c>
      <c r="CC625" s="247">
        <f t="shared" si="493"/>
        <v>0</v>
      </c>
      <c r="CD625" s="244">
        <f t="shared" si="494"/>
        <v>0</v>
      </c>
      <c r="CE625" s="244">
        <f t="shared" si="495"/>
        <v>0</v>
      </c>
      <c r="CF625" s="244">
        <f t="shared" si="496"/>
        <v>0</v>
      </c>
    </row>
    <row r="626" spans="1:84" ht="20.100000000000001" customHeight="1" x14ac:dyDescent="0.15">
      <c r="A626" s="238">
        <v>623</v>
      </c>
      <c r="B626" s="239">
        <v>623</v>
      </c>
      <c r="C626" s="240" t="str">
        <f t="shared" si="498"/>
        <v>S</v>
      </c>
      <c r="D626" s="241"/>
      <c r="E626" s="242" t="str">
        <f>IF(D626="","",COUNTIF($D$4:D626,D626))</f>
        <v/>
      </c>
      <c r="F626" s="306" t="str">
        <f>IF(D626="","",VLOOKUP(D626,'様式A-2'!$B$10:$E$438,4,0))</f>
        <v/>
      </c>
      <c r="G626" s="242"/>
      <c r="H626" s="242"/>
      <c r="I626" s="242"/>
      <c r="J626" s="242"/>
      <c r="K626" s="242">
        <f t="shared" si="499"/>
        <v>0</v>
      </c>
      <c r="L626" s="342"/>
      <c r="M626" s="342"/>
      <c r="N626" s="342"/>
      <c r="O626" s="342"/>
      <c r="P626" s="384"/>
      <c r="Q626" s="243">
        <f t="shared" si="509"/>
        <v>0</v>
      </c>
      <c r="R626" s="244">
        <f t="shared" si="500"/>
        <v>0</v>
      </c>
      <c r="S626" s="244" t="str">
        <f t="shared" si="501"/>
        <v/>
      </c>
      <c r="T626" s="242"/>
      <c r="U626" s="242" t="str">
        <f t="shared" si="502"/>
        <v/>
      </c>
      <c r="V626" s="242" t="str">
        <f t="shared" si="467"/>
        <v/>
      </c>
      <c r="W626" s="242"/>
      <c r="X626" s="242"/>
      <c r="Y626" s="242" t="str">
        <f t="shared" si="503"/>
        <v/>
      </c>
      <c r="Z626" s="242" t="str">
        <f t="shared" si="504"/>
        <v/>
      </c>
      <c r="AA626" s="242" t="str">
        <f t="shared" si="497"/>
        <v/>
      </c>
      <c r="AB626" s="242" t="str">
        <f t="shared" si="505"/>
        <v/>
      </c>
      <c r="AC626" s="242" t="str">
        <f t="shared" si="506"/>
        <v/>
      </c>
      <c r="AD626" s="242" t="str">
        <f t="shared" si="468"/>
        <v/>
      </c>
      <c r="AE626" s="242" t="str">
        <f t="shared" si="469"/>
        <v/>
      </c>
      <c r="AF626" s="242" t="str">
        <f t="shared" si="470"/>
        <v/>
      </c>
      <c r="AG626" s="242"/>
      <c r="AH626" s="243" t="str">
        <f t="shared" si="507"/>
        <v/>
      </c>
      <c r="AI626" s="243" t="str">
        <f t="shared" si="508"/>
        <v/>
      </c>
      <c r="BG626" s="246">
        <f t="shared" si="471"/>
        <v>0</v>
      </c>
      <c r="BH626" s="243">
        <f t="shared" si="472"/>
        <v>0</v>
      </c>
      <c r="BI626" s="243">
        <f t="shared" si="473"/>
        <v>0</v>
      </c>
      <c r="BJ626" s="243">
        <f t="shared" si="474"/>
        <v>0</v>
      </c>
      <c r="BK626" s="347">
        <f t="shared" si="475"/>
        <v>0</v>
      </c>
      <c r="BL626" s="247">
        <f t="shared" si="476"/>
        <v>0</v>
      </c>
      <c r="BM626" s="244">
        <f t="shared" si="477"/>
        <v>0</v>
      </c>
      <c r="BN626" s="244">
        <f t="shared" si="478"/>
        <v>0</v>
      </c>
      <c r="BO626" s="248">
        <f t="shared" si="479"/>
        <v>0</v>
      </c>
      <c r="BP626" s="249">
        <f t="shared" si="480"/>
        <v>0</v>
      </c>
      <c r="BQ626" s="244">
        <f t="shared" si="481"/>
        <v>0</v>
      </c>
      <c r="BR626" s="244">
        <f t="shared" si="482"/>
        <v>0</v>
      </c>
      <c r="BS626" s="250">
        <f t="shared" si="483"/>
        <v>0</v>
      </c>
      <c r="BT626" s="251" t="str">
        <f t="shared" si="484"/>
        <v/>
      </c>
      <c r="BU626" s="346">
        <f t="shared" si="485"/>
        <v>0</v>
      </c>
      <c r="BV626" s="346">
        <f t="shared" si="486"/>
        <v>0</v>
      </c>
      <c r="BW626" s="346">
        <f t="shared" si="487"/>
        <v>0</v>
      </c>
      <c r="BX626" s="348">
        <f t="shared" si="488"/>
        <v>0</v>
      </c>
      <c r="BY626" s="247">
        <f t="shared" si="489"/>
        <v>0</v>
      </c>
      <c r="BZ626" s="244">
        <f t="shared" si="490"/>
        <v>0</v>
      </c>
      <c r="CA626" s="244">
        <f t="shared" si="491"/>
        <v>0</v>
      </c>
      <c r="CB626" s="248">
        <f t="shared" si="492"/>
        <v>0</v>
      </c>
      <c r="CC626" s="247">
        <f t="shared" si="493"/>
        <v>0</v>
      </c>
      <c r="CD626" s="244">
        <f t="shared" si="494"/>
        <v>0</v>
      </c>
      <c r="CE626" s="244">
        <f t="shared" si="495"/>
        <v>0</v>
      </c>
      <c r="CF626" s="244">
        <f t="shared" si="496"/>
        <v>0</v>
      </c>
    </row>
    <row r="627" spans="1:84" ht="20.100000000000001" customHeight="1" x14ac:dyDescent="0.15">
      <c r="A627" s="238">
        <v>624</v>
      </c>
      <c r="B627" s="239">
        <v>624</v>
      </c>
      <c r="C627" s="240" t="str">
        <f t="shared" si="498"/>
        <v>S</v>
      </c>
      <c r="D627" s="241"/>
      <c r="E627" s="242" t="str">
        <f>IF(D627="","",COUNTIF($D$4:D627,D627))</f>
        <v/>
      </c>
      <c r="F627" s="306" t="str">
        <f>IF(D627="","",VLOOKUP(D627,'様式A-2'!$B$10:$E$438,4,0))</f>
        <v/>
      </c>
      <c r="G627" s="242"/>
      <c r="H627" s="242"/>
      <c r="I627" s="242"/>
      <c r="J627" s="242"/>
      <c r="K627" s="242">
        <f t="shared" si="499"/>
        <v>0</v>
      </c>
      <c r="L627" s="342"/>
      <c r="M627" s="342"/>
      <c r="N627" s="342"/>
      <c r="O627" s="342"/>
      <c r="P627" s="384"/>
      <c r="Q627" s="243">
        <f t="shared" si="509"/>
        <v>0</v>
      </c>
      <c r="R627" s="244">
        <f t="shared" si="500"/>
        <v>0</v>
      </c>
      <c r="S627" s="244" t="str">
        <f t="shared" si="501"/>
        <v/>
      </c>
      <c r="T627" s="242"/>
      <c r="U627" s="242" t="str">
        <f t="shared" si="502"/>
        <v/>
      </c>
      <c r="V627" s="242" t="str">
        <f t="shared" si="467"/>
        <v/>
      </c>
      <c r="W627" s="242"/>
      <c r="X627" s="242"/>
      <c r="Y627" s="242" t="str">
        <f t="shared" si="503"/>
        <v/>
      </c>
      <c r="Z627" s="242" t="str">
        <f t="shared" si="504"/>
        <v/>
      </c>
      <c r="AA627" s="242" t="str">
        <f t="shared" si="497"/>
        <v/>
      </c>
      <c r="AB627" s="242" t="str">
        <f t="shared" si="505"/>
        <v/>
      </c>
      <c r="AC627" s="242" t="str">
        <f t="shared" si="506"/>
        <v/>
      </c>
      <c r="AD627" s="242" t="str">
        <f t="shared" si="468"/>
        <v/>
      </c>
      <c r="AE627" s="242" t="str">
        <f t="shared" si="469"/>
        <v/>
      </c>
      <c r="AF627" s="242" t="str">
        <f t="shared" si="470"/>
        <v/>
      </c>
      <c r="AG627" s="242"/>
      <c r="AH627" s="243" t="str">
        <f t="shared" si="507"/>
        <v/>
      </c>
      <c r="AI627" s="243" t="str">
        <f t="shared" si="508"/>
        <v/>
      </c>
      <c r="BG627" s="246">
        <f t="shared" si="471"/>
        <v>0</v>
      </c>
      <c r="BH627" s="243">
        <f t="shared" si="472"/>
        <v>0</v>
      </c>
      <c r="BI627" s="243">
        <f t="shared" si="473"/>
        <v>0</v>
      </c>
      <c r="BJ627" s="243">
        <f t="shared" si="474"/>
        <v>0</v>
      </c>
      <c r="BK627" s="347">
        <f t="shared" si="475"/>
        <v>0</v>
      </c>
      <c r="BL627" s="247">
        <f t="shared" si="476"/>
        <v>0</v>
      </c>
      <c r="BM627" s="244">
        <f t="shared" si="477"/>
        <v>0</v>
      </c>
      <c r="BN627" s="244">
        <f t="shared" si="478"/>
        <v>0</v>
      </c>
      <c r="BO627" s="248">
        <f t="shared" si="479"/>
        <v>0</v>
      </c>
      <c r="BP627" s="249">
        <f t="shared" si="480"/>
        <v>0</v>
      </c>
      <c r="BQ627" s="244">
        <f t="shared" si="481"/>
        <v>0</v>
      </c>
      <c r="BR627" s="244">
        <f t="shared" si="482"/>
        <v>0</v>
      </c>
      <c r="BS627" s="250">
        <f t="shared" si="483"/>
        <v>0</v>
      </c>
      <c r="BT627" s="251" t="str">
        <f t="shared" si="484"/>
        <v/>
      </c>
      <c r="BU627" s="346">
        <f t="shared" si="485"/>
        <v>0</v>
      </c>
      <c r="BV627" s="346">
        <f t="shared" si="486"/>
        <v>0</v>
      </c>
      <c r="BW627" s="346">
        <f t="shared" si="487"/>
        <v>0</v>
      </c>
      <c r="BX627" s="348">
        <f t="shared" si="488"/>
        <v>0</v>
      </c>
      <c r="BY627" s="247">
        <f t="shared" si="489"/>
        <v>0</v>
      </c>
      <c r="BZ627" s="244">
        <f t="shared" si="490"/>
        <v>0</v>
      </c>
      <c r="CA627" s="244">
        <f t="shared" si="491"/>
        <v>0</v>
      </c>
      <c r="CB627" s="248">
        <f t="shared" si="492"/>
        <v>0</v>
      </c>
      <c r="CC627" s="247">
        <f t="shared" si="493"/>
        <v>0</v>
      </c>
      <c r="CD627" s="244">
        <f t="shared" si="494"/>
        <v>0</v>
      </c>
      <c r="CE627" s="244">
        <f t="shared" si="495"/>
        <v>0</v>
      </c>
      <c r="CF627" s="244">
        <f t="shared" si="496"/>
        <v>0</v>
      </c>
    </row>
    <row r="628" spans="1:84" ht="20.100000000000001" customHeight="1" x14ac:dyDescent="0.15">
      <c r="A628" s="238">
        <v>625</v>
      </c>
      <c r="B628" s="239">
        <v>625</v>
      </c>
      <c r="C628" s="240" t="str">
        <f t="shared" si="498"/>
        <v>S</v>
      </c>
      <c r="D628" s="241"/>
      <c r="E628" s="242" t="str">
        <f>IF(D628="","",COUNTIF($D$4:D628,D628))</f>
        <v/>
      </c>
      <c r="F628" s="306" t="str">
        <f>IF(D628="","",VLOOKUP(D628,'様式A-2'!$B$10:$E$438,4,0))</f>
        <v/>
      </c>
      <c r="G628" s="242"/>
      <c r="H628" s="242"/>
      <c r="I628" s="242"/>
      <c r="J628" s="242"/>
      <c r="K628" s="242">
        <f t="shared" si="499"/>
        <v>0</v>
      </c>
      <c r="L628" s="342"/>
      <c r="M628" s="342"/>
      <c r="N628" s="342"/>
      <c r="O628" s="342"/>
      <c r="P628" s="384"/>
      <c r="Q628" s="243">
        <f t="shared" si="509"/>
        <v>0</v>
      </c>
      <c r="R628" s="244">
        <f t="shared" si="500"/>
        <v>0</v>
      </c>
      <c r="S628" s="244" t="str">
        <f t="shared" si="501"/>
        <v/>
      </c>
      <c r="T628" s="242"/>
      <c r="U628" s="242" t="str">
        <f t="shared" si="502"/>
        <v/>
      </c>
      <c r="V628" s="242" t="str">
        <f t="shared" ref="V628:V691" si="510">IF(D628="","",IF(U628="対策区分判定Ⅳ","Ⅳ",IF(U628="対策区分判定Ⅲ","Ⅲ",IF(OR(U628="対策区分判定Ⅱa",U628="対策区分判定Ⅱb"),"Ⅱ",IF(U628="対策区分判定Ⅰ","Ⅰ","－")))))</f>
        <v/>
      </c>
      <c r="W628" s="242"/>
      <c r="X628" s="242"/>
      <c r="Y628" s="242" t="str">
        <f t="shared" si="503"/>
        <v/>
      </c>
      <c r="Z628" s="242" t="str">
        <f t="shared" si="504"/>
        <v/>
      </c>
      <c r="AA628" s="242" t="str">
        <f t="shared" si="497"/>
        <v/>
      </c>
      <c r="AB628" s="242" t="str">
        <f t="shared" si="505"/>
        <v/>
      </c>
      <c r="AC628" s="242" t="str">
        <f t="shared" si="506"/>
        <v/>
      </c>
      <c r="AD628" s="242" t="str">
        <f t="shared" si="468"/>
        <v/>
      </c>
      <c r="AE628" s="242" t="str">
        <f t="shared" si="469"/>
        <v/>
      </c>
      <c r="AF628" s="242" t="str">
        <f t="shared" si="470"/>
        <v/>
      </c>
      <c r="AG628" s="242"/>
      <c r="AH628" s="243" t="str">
        <f t="shared" si="507"/>
        <v/>
      </c>
      <c r="AI628" s="243" t="str">
        <f t="shared" si="508"/>
        <v/>
      </c>
      <c r="BG628" s="246">
        <f t="shared" si="471"/>
        <v>0</v>
      </c>
      <c r="BH628" s="243">
        <f t="shared" si="472"/>
        <v>0</v>
      </c>
      <c r="BI628" s="243">
        <f t="shared" si="473"/>
        <v>0</v>
      </c>
      <c r="BJ628" s="243">
        <f t="shared" si="474"/>
        <v>0</v>
      </c>
      <c r="BK628" s="347">
        <f t="shared" si="475"/>
        <v>0</v>
      </c>
      <c r="BL628" s="247">
        <f t="shared" si="476"/>
        <v>0</v>
      </c>
      <c r="BM628" s="244">
        <f t="shared" si="477"/>
        <v>0</v>
      </c>
      <c r="BN628" s="244">
        <f t="shared" si="478"/>
        <v>0</v>
      </c>
      <c r="BO628" s="248">
        <f t="shared" si="479"/>
        <v>0</v>
      </c>
      <c r="BP628" s="249">
        <f t="shared" si="480"/>
        <v>0</v>
      </c>
      <c r="BQ628" s="244">
        <f t="shared" si="481"/>
        <v>0</v>
      </c>
      <c r="BR628" s="244">
        <f t="shared" si="482"/>
        <v>0</v>
      </c>
      <c r="BS628" s="250">
        <f t="shared" si="483"/>
        <v>0</v>
      </c>
      <c r="BT628" s="251" t="str">
        <f t="shared" si="484"/>
        <v/>
      </c>
      <c r="BU628" s="346">
        <f t="shared" si="485"/>
        <v>0</v>
      </c>
      <c r="BV628" s="346">
        <f t="shared" si="486"/>
        <v>0</v>
      </c>
      <c r="BW628" s="346">
        <f t="shared" si="487"/>
        <v>0</v>
      </c>
      <c r="BX628" s="348">
        <f t="shared" si="488"/>
        <v>0</v>
      </c>
      <c r="BY628" s="247">
        <f t="shared" si="489"/>
        <v>0</v>
      </c>
      <c r="BZ628" s="244">
        <f t="shared" si="490"/>
        <v>0</v>
      </c>
      <c r="CA628" s="244">
        <f t="shared" si="491"/>
        <v>0</v>
      </c>
      <c r="CB628" s="248">
        <f t="shared" si="492"/>
        <v>0</v>
      </c>
      <c r="CC628" s="247">
        <f t="shared" si="493"/>
        <v>0</v>
      </c>
      <c r="CD628" s="244">
        <f t="shared" si="494"/>
        <v>0</v>
      </c>
      <c r="CE628" s="244">
        <f t="shared" si="495"/>
        <v>0</v>
      </c>
      <c r="CF628" s="244">
        <f t="shared" si="496"/>
        <v>0</v>
      </c>
    </row>
    <row r="629" spans="1:84" ht="20.100000000000001" customHeight="1" x14ac:dyDescent="0.15">
      <c r="A629" s="238">
        <v>626</v>
      </c>
      <c r="B629" s="239">
        <v>626</v>
      </c>
      <c r="C629" s="240" t="str">
        <f t="shared" si="498"/>
        <v>S</v>
      </c>
      <c r="D629" s="241"/>
      <c r="E629" s="242" t="str">
        <f>IF(D629="","",COUNTIF($D$4:D629,D629))</f>
        <v/>
      </c>
      <c r="F629" s="306" t="str">
        <f>IF(D629="","",VLOOKUP(D629,'様式A-2'!$B$10:$E$438,4,0))</f>
        <v/>
      </c>
      <c r="G629" s="242"/>
      <c r="H629" s="242"/>
      <c r="I629" s="242"/>
      <c r="J629" s="242"/>
      <c r="K629" s="242">
        <f t="shared" si="499"/>
        <v>0</v>
      </c>
      <c r="L629" s="342"/>
      <c r="M629" s="342"/>
      <c r="N629" s="342"/>
      <c r="O629" s="342"/>
      <c r="P629" s="384"/>
      <c r="Q629" s="243">
        <f t="shared" si="509"/>
        <v>0</v>
      </c>
      <c r="R629" s="244">
        <f t="shared" si="500"/>
        <v>0</v>
      </c>
      <c r="S629" s="244" t="str">
        <f t="shared" si="501"/>
        <v/>
      </c>
      <c r="T629" s="242"/>
      <c r="U629" s="242" t="str">
        <f t="shared" si="502"/>
        <v/>
      </c>
      <c r="V629" s="242" t="str">
        <f t="shared" si="510"/>
        <v/>
      </c>
      <c r="W629" s="242"/>
      <c r="X629" s="242"/>
      <c r="Y629" s="242" t="str">
        <f t="shared" si="503"/>
        <v/>
      </c>
      <c r="Z629" s="242" t="str">
        <f t="shared" si="504"/>
        <v/>
      </c>
      <c r="AA629" s="242" t="str">
        <f t="shared" si="497"/>
        <v/>
      </c>
      <c r="AB629" s="242" t="str">
        <f t="shared" si="505"/>
        <v/>
      </c>
      <c r="AC629" s="242" t="str">
        <f t="shared" si="506"/>
        <v/>
      </c>
      <c r="AD629" s="242" t="str">
        <f t="shared" si="468"/>
        <v/>
      </c>
      <c r="AE629" s="242" t="str">
        <f t="shared" si="469"/>
        <v/>
      </c>
      <c r="AF629" s="242" t="str">
        <f t="shared" si="470"/>
        <v/>
      </c>
      <c r="AG629" s="242"/>
      <c r="AH629" s="243" t="str">
        <f t="shared" si="507"/>
        <v/>
      </c>
      <c r="AI629" s="243" t="str">
        <f t="shared" si="508"/>
        <v/>
      </c>
      <c r="BG629" s="246">
        <f t="shared" si="471"/>
        <v>0</v>
      </c>
      <c r="BH629" s="243">
        <f t="shared" si="472"/>
        <v>0</v>
      </c>
      <c r="BI629" s="243">
        <f t="shared" si="473"/>
        <v>0</v>
      </c>
      <c r="BJ629" s="243">
        <f t="shared" si="474"/>
        <v>0</v>
      </c>
      <c r="BK629" s="347">
        <f t="shared" si="475"/>
        <v>0</v>
      </c>
      <c r="BL629" s="247">
        <f t="shared" si="476"/>
        <v>0</v>
      </c>
      <c r="BM629" s="244">
        <f t="shared" si="477"/>
        <v>0</v>
      </c>
      <c r="BN629" s="244">
        <f t="shared" si="478"/>
        <v>0</v>
      </c>
      <c r="BO629" s="248">
        <f t="shared" si="479"/>
        <v>0</v>
      </c>
      <c r="BP629" s="249">
        <f t="shared" si="480"/>
        <v>0</v>
      </c>
      <c r="BQ629" s="244">
        <f t="shared" si="481"/>
        <v>0</v>
      </c>
      <c r="BR629" s="244">
        <f t="shared" si="482"/>
        <v>0</v>
      </c>
      <c r="BS629" s="250">
        <f t="shared" si="483"/>
        <v>0</v>
      </c>
      <c r="BT629" s="251" t="str">
        <f t="shared" si="484"/>
        <v/>
      </c>
      <c r="BU629" s="346">
        <f t="shared" si="485"/>
        <v>0</v>
      </c>
      <c r="BV629" s="346">
        <f t="shared" si="486"/>
        <v>0</v>
      </c>
      <c r="BW629" s="346">
        <f t="shared" si="487"/>
        <v>0</v>
      </c>
      <c r="BX629" s="348">
        <f t="shared" si="488"/>
        <v>0</v>
      </c>
      <c r="BY629" s="247">
        <f t="shared" si="489"/>
        <v>0</v>
      </c>
      <c r="BZ629" s="244">
        <f t="shared" si="490"/>
        <v>0</v>
      </c>
      <c r="CA629" s="244">
        <f t="shared" si="491"/>
        <v>0</v>
      </c>
      <c r="CB629" s="248">
        <f t="shared" si="492"/>
        <v>0</v>
      </c>
      <c r="CC629" s="247">
        <f t="shared" si="493"/>
        <v>0</v>
      </c>
      <c r="CD629" s="244">
        <f t="shared" si="494"/>
        <v>0</v>
      </c>
      <c r="CE629" s="244">
        <f t="shared" si="495"/>
        <v>0</v>
      </c>
      <c r="CF629" s="244">
        <f t="shared" si="496"/>
        <v>0</v>
      </c>
    </row>
    <row r="630" spans="1:84" ht="20.100000000000001" customHeight="1" x14ac:dyDescent="0.15">
      <c r="A630" s="238">
        <v>627</v>
      </c>
      <c r="B630" s="239">
        <v>627</v>
      </c>
      <c r="C630" s="240" t="str">
        <f t="shared" si="498"/>
        <v>S</v>
      </c>
      <c r="D630" s="241"/>
      <c r="E630" s="242" t="str">
        <f>IF(D630="","",COUNTIF($D$4:D630,D630))</f>
        <v/>
      </c>
      <c r="F630" s="306" t="str">
        <f>IF(D630="","",VLOOKUP(D630,'様式A-2'!$B$10:$E$438,4,0))</f>
        <v/>
      </c>
      <c r="G630" s="242"/>
      <c r="H630" s="242"/>
      <c r="I630" s="242"/>
      <c r="J630" s="242"/>
      <c r="K630" s="242">
        <f t="shared" si="499"/>
        <v>0</v>
      </c>
      <c r="L630" s="342"/>
      <c r="M630" s="342"/>
      <c r="N630" s="342"/>
      <c r="O630" s="342"/>
      <c r="P630" s="384"/>
      <c r="Q630" s="243">
        <f t="shared" si="509"/>
        <v>0</v>
      </c>
      <c r="R630" s="244">
        <f t="shared" si="500"/>
        <v>0</v>
      </c>
      <c r="S630" s="244" t="str">
        <f t="shared" si="501"/>
        <v/>
      </c>
      <c r="T630" s="242"/>
      <c r="U630" s="242" t="str">
        <f t="shared" si="502"/>
        <v/>
      </c>
      <c r="V630" s="242" t="str">
        <f t="shared" si="510"/>
        <v/>
      </c>
      <c r="W630" s="242"/>
      <c r="X630" s="242"/>
      <c r="Y630" s="242" t="str">
        <f t="shared" si="503"/>
        <v/>
      </c>
      <c r="Z630" s="242" t="str">
        <f t="shared" si="504"/>
        <v/>
      </c>
      <c r="AA630" s="242" t="str">
        <f t="shared" si="497"/>
        <v/>
      </c>
      <c r="AB630" s="242" t="str">
        <f t="shared" si="505"/>
        <v/>
      </c>
      <c r="AC630" s="242" t="str">
        <f t="shared" si="506"/>
        <v/>
      </c>
      <c r="AD630" s="242" t="str">
        <f t="shared" si="468"/>
        <v/>
      </c>
      <c r="AE630" s="242" t="str">
        <f t="shared" si="469"/>
        <v/>
      </c>
      <c r="AF630" s="242" t="str">
        <f t="shared" si="470"/>
        <v/>
      </c>
      <c r="AG630" s="242"/>
      <c r="AH630" s="243" t="str">
        <f t="shared" si="507"/>
        <v/>
      </c>
      <c r="AI630" s="243" t="str">
        <f t="shared" si="508"/>
        <v/>
      </c>
      <c r="BG630" s="246">
        <f t="shared" si="471"/>
        <v>0</v>
      </c>
      <c r="BH630" s="243">
        <f t="shared" si="472"/>
        <v>0</v>
      </c>
      <c r="BI630" s="243">
        <f t="shared" si="473"/>
        <v>0</v>
      </c>
      <c r="BJ630" s="243">
        <f t="shared" si="474"/>
        <v>0</v>
      </c>
      <c r="BK630" s="347">
        <f t="shared" si="475"/>
        <v>0</v>
      </c>
      <c r="BL630" s="247">
        <f t="shared" si="476"/>
        <v>0</v>
      </c>
      <c r="BM630" s="244">
        <f t="shared" si="477"/>
        <v>0</v>
      </c>
      <c r="BN630" s="244">
        <f t="shared" si="478"/>
        <v>0</v>
      </c>
      <c r="BO630" s="248">
        <f t="shared" si="479"/>
        <v>0</v>
      </c>
      <c r="BP630" s="249">
        <f t="shared" si="480"/>
        <v>0</v>
      </c>
      <c r="BQ630" s="244">
        <f t="shared" si="481"/>
        <v>0</v>
      </c>
      <c r="BR630" s="244">
        <f t="shared" si="482"/>
        <v>0</v>
      </c>
      <c r="BS630" s="250">
        <f t="shared" si="483"/>
        <v>0</v>
      </c>
      <c r="BT630" s="251" t="str">
        <f t="shared" si="484"/>
        <v/>
      </c>
      <c r="BU630" s="346">
        <f t="shared" si="485"/>
        <v>0</v>
      </c>
      <c r="BV630" s="346">
        <f t="shared" si="486"/>
        <v>0</v>
      </c>
      <c r="BW630" s="346">
        <f t="shared" si="487"/>
        <v>0</v>
      </c>
      <c r="BX630" s="348">
        <f t="shared" si="488"/>
        <v>0</v>
      </c>
      <c r="BY630" s="247">
        <f t="shared" si="489"/>
        <v>0</v>
      </c>
      <c r="BZ630" s="244">
        <f t="shared" si="490"/>
        <v>0</v>
      </c>
      <c r="CA630" s="244">
        <f t="shared" si="491"/>
        <v>0</v>
      </c>
      <c r="CB630" s="248">
        <f t="shared" si="492"/>
        <v>0</v>
      </c>
      <c r="CC630" s="247">
        <f t="shared" si="493"/>
        <v>0</v>
      </c>
      <c r="CD630" s="244">
        <f t="shared" si="494"/>
        <v>0</v>
      </c>
      <c r="CE630" s="244">
        <f t="shared" si="495"/>
        <v>0</v>
      </c>
      <c r="CF630" s="244">
        <f t="shared" si="496"/>
        <v>0</v>
      </c>
    </row>
    <row r="631" spans="1:84" ht="20.100000000000001" customHeight="1" x14ac:dyDescent="0.15">
      <c r="A631" s="238">
        <v>628</v>
      </c>
      <c r="B631" s="239">
        <v>628</v>
      </c>
      <c r="C631" s="240" t="str">
        <f t="shared" si="498"/>
        <v>S</v>
      </c>
      <c r="D631" s="241"/>
      <c r="E631" s="242" t="str">
        <f>IF(D631="","",COUNTIF($D$4:D631,D631))</f>
        <v/>
      </c>
      <c r="F631" s="306" t="str">
        <f>IF(D631="","",VLOOKUP(D631,'様式A-2'!$B$10:$E$438,4,0))</f>
        <v/>
      </c>
      <c r="G631" s="242"/>
      <c r="H631" s="242"/>
      <c r="I631" s="242"/>
      <c r="J631" s="242"/>
      <c r="K631" s="242">
        <f t="shared" si="499"/>
        <v>0</v>
      </c>
      <c r="L631" s="342"/>
      <c r="M631" s="342"/>
      <c r="N631" s="342"/>
      <c r="O631" s="342"/>
      <c r="P631" s="384"/>
      <c r="Q631" s="243">
        <f t="shared" si="509"/>
        <v>0</v>
      </c>
      <c r="R631" s="244">
        <f t="shared" si="500"/>
        <v>0</v>
      </c>
      <c r="S631" s="244" t="str">
        <f t="shared" si="501"/>
        <v/>
      </c>
      <c r="T631" s="242"/>
      <c r="U631" s="242" t="str">
        <f t="shared" si="502"/>
        <v/>
      </c>
      <c r="V631" s="242" t="str">
        <f t="shared" si="510"/>
        <v/>
      </c>
      <c r="W631" s="242"/>
      <c r="X631" s="242"/>
      <c r="Y631" s="242" t="str">
        <f t="shared" si="503"/>
        <v/>
      </c>
      <c r="Z631" s="242" t="str">
        <f t="shared" si="504"/>
        <v/>
      </c>
      <c r="AA631" s="242" t="str">
        <f t="shared" si="497"/>
        <v/>
      </c>
      <c r="AB631" s="242" t="str">
        <f t="shared" si="505"/>
        <v/>
      </c>
      <c r="AC631" s="242" t="str">
        <f t="shared" si="506"/>
        <v/>
      </c>
      <c r="AD631" s="242" t="str">
        <f t="shared" si="468"/>
        <v/>
      </c>
      <c r="AE631" s="242" t="str">
        <f t="shared" si="469"/>
        <v/>
      </c>
      <c r="AF631" s="242" t="str">
        <f t="shared" si="470"/>
        <v/>
      </c>
      <c r="AG631" s="242"/>
      <c r="AH631" s="243" t="str">
        <f t="shared" si="507"/>
        <v/>
      </c>
      <c r="AI631" s="243" t="str">
        <f t="shared" si="508"/>
        <v/>
      </c>
      <c r="BG631" s="246">
        <f t="shared" si="471"/>
        <v>0</v>
      </c>
      <c r="BH631" s="243">
        <f t="shared" si="472"/>
        <v>0</v>
      </c>
      <c r="BI631" s="243">
        <f t="shared" si="473"/>
        <v>0</v>
      </c>
      <c r="BJ631" s="243">
        <f t="shared" si="474"/>
        <v>0</v>
      </c>
      <c r="BK631" s="347">
        <f t="shared" si="475"/>
        <v>0</v>
      </c>
      <c r="BL631" s="247">
        <f t="shared" si="476"/>
        <v>0</v>
      </c>
      <c r="BM631" s="244">
        <f t="shared" si="477"/>
        <v>0</v>
      </c>
      <c r="BN631" s="244">
        <f t="shared" si="478"/>
        <v>0</v>
      </c>
      <c r="BO631" s="248">
        <f t="shared" si="479"/>
        <v>0</v>
      </c>
      <c r="BP631" s="249">
        <f t="shared" si="480"/>
        <v>0</v>
      </c>
      <c r="BQ631" s="244">
        <f t="shared" si="481"/>
        <v>0</v>
      </c>
      <c r="BR631" s="244">
        <f t="shared" si="482"/>
        <v>0</v>
      </c>
      <c r="BS631" s="250">
        <f t="shared" si="483"/>
        <v>0</v>
      </c>
      <c r="BT631" s="251" t="str">
        <f t="shared" si="484"/>
        <v/>
      </c>
      <c r="BU631" s="346">
        <f t="shared" si="485"/>
        <v>0</v>
      </c>
      <c r="BV631" s="346">
        <f t="shared" si="486"/>
        <v>0</v>
      </c>
      <c r="BW631" s="346">
        <f t="shared" si="487"/>
        <v>0</v>
      </c>
      <c r="BX631" s="348">
        <f t="shared" si="488"/>
        <v>0</v>
      </c>
      <c r="BY631" s="247">
        <f t="shared" si="489"/>
        <v>0</v>
      </c>
      <c r="BZ631" s="244">
        <f t="shared" si="490"/>
        <v>0</v>
      </c>
      <c r="CA631" s="244">
        <f t="shared" si="491"/>
        <v>0</v>
      </c>
      <c r="CB631" s="248">
        <f t="shared" si="492"/>
        <v>0</v>
      </c>
      <c r="CC631" s="247">
        <f t="shared" si="493"/>
        <v>0</v>
      </c>
      <c r="CD631" s="244">
        <f t="shared" si="494"/>
        <v>0</v>
      </c>
      <c r="CE631" s="244">
        <f t="shared" si="495"/>
        <v>0</v>
      </c>
      <c r="CF631" s="244">
        <f t="shared" si="496"/>
        <v>0</v>
      </c>
    </row>
    <row r="632" spans="1:84" ht="20.100000000000001" customHeight="1" x14ac:dyDescent="0.15">
      <c r="A632" s="238">
        <v>629</v>
      </c>
      <c r="B632" s="239">
        <v>629</v>
      </c>
      <c r="C632" s="240" t="str">
        <f t="shared" si="498"/>
        <v>S</v>
      </c>
      <c r="D632" s="241"/>
      <c r="E632" s="242" t="str">
        <f>IF(D632="","",COUNTIF($D$4:D632,D632))</f>
        <v/>
      </c>
      <c r="F632" s="306" t="str">
        <f>IF(D632="","",VLOOKUP(D632,'様式A-2'!$B$10:$E$438,4,0))</f>
        <v/>
      </c>
      <c r="G632" s="242"/>
      <c r="H632" s="242"/>
      <c r="I632" s="242"/>
      <c r="J632" s="242"/>
      <c r="K632" s="242">
        <f t="shared" si="499"/>
        <v>0</v>
      </c>
      <c r="L632" s="342"/>
      <c r="M632" s="342"/>
      <c r="N632" s="342"/>
      <c r="O632" s="342"/>
      <c r="P632" s="384"/>
      <c r="Q632" s="243">
        <f t="shared" si="509"/>
        <v>0</v>
      </c>
      <c r="R632" s="244">
        <f t="shared" si="500"/>
        <v>0</v>
      </c>
      <c r="S632" s="244" t="str">
        <f t="shared" si="501"/>
        <v/>
      </c>
      <c r="T632" s="242"/>
      <c r="U632" s="242" t="str">
        <f t="shared" si="502"/>
        <v/>
      </c>
      <c r="V632" s="242" t="str">
        <f t="shared" si="510"/>
        <v/>
      </c>
      <c r="W632" s="242"/>
      <c r="X632" s="242"/>
      <c r="Y632" s="242" t="str">
        <f t="shared" si="503"/>
        <v/>
      </c>
      <c r="Z632" s="242" t="str">
        <f t="shared" si="504"/>
        <v/>
      </c>
      <c r="AA632" s="242" t="str">
        <f t="shared" si="497"/>
        <v/>
      </c>
      <c r="AB632" s="242" t="str">
        <f t="shared" si="505"/>
        <v/>
      </c>
      <c r="AC632" s="242" t="str">
        <f t="shared" si="506"/>
        <v/>
      </c>
      <c r="AD632" s="242" t="str">
        <f t="shared" si="468"/>
        <v/>
      </c>
      <c r="AE632" s="242" t="str">
        <f t="shared" si="469"/>
        <v/>
      </c>
      <c r="AF632" s="242" t="str">
        <f t="shared" si="470"/>
        <v/>
      </c>
      <c r="AG632" s="242"/>
      <c r="AH632" s="243" t="str">
        <f t="shared" si="507"/>
        <v/>
      </c>
      <c r="AI632" s="243" t="str">
        <f t="shared" si="508"/>
        <v/>
      </c>
      <c r="BG632" s="246">
        <f t="shared" si="471"/>
        <v>0</v>
      </c>
      <c r="BH632" s="243">
        <f t="shared" si="472"/>
        <v>0</v>
      </c>
      <c r="BI632" s="243">
        <f t="shared" si="473"/>
        <v>0</v>
      </c>
      <c r="BJ632" s="243">
        <f t="shared" si="474"/>
        <v>0</v>
      </c>
      <c r="BK632" s="347">
        <f t="shared" si="475"/>
        <v>0</v>
      </c>
      <c r="BL632" s="247">
        <f t="shared" si="476"/>
        <v>0</v>
      </c>
      <c r="BM632" s="244">
        <f t="shared" si="477"/>
        <v>0</v>
      </c>
      <c r="BN632" s="244">
        <f t="shared" si="478"/>
        <v>0</v>
      </c>
      <c r="BO632" s="248">
        <f t="shared" si="479"/>
        <v>0</v>
      </c>
      <c r="BP632" s="249">
        <f t="shared" si="480"/>
        <v>0</v>
      </c>
      <c r="BQ632" s="244">
        <f t="shared" si="481"/>
        <v>0</v>
      </c>
      <c r="BR632" s="244">
        <f t="shared" si="482"/>
        <v>0</v>
      </c>
      <c r="BS632" s="250">
        <f t="shared" si="483"/>
        <v>0</v>
      </c>
      <c r="BT632" s="251" t="str">
        <f t="shared" si="484"/>
        <v/>
      </c>
      <c r="BU632" s="346">
        <f t="shared" si="485"/>
        <v>0</v>
      </c>
      <c r="BV632" s="346">
        <f t="shared" si="486"/>
        <v>0</v>
      </c>
      <c r="BW632" s="346">
        <f t="shared" si="487"/>
        <v>0</v>
      </c>
      <c r="BX632" s="348">
        <f t="shared" si="488"/>
        <v>0</v>
      </c>
      <c r="BY632" s="247">
        <f t="shared" si="489"/>
        <v>0</v>
      </c>
      <c r="BZ632" s="244">
        <f t="shared" si="490"/>
        <v>0</v>
      </c>
      <c r="CA632" s="244">
        <f t="shared" si="491"/>
        <v>0</v>
      </c>
      <c r="CB632" s="248">
        <f t="shared" si="492"/>
        <v>0</v>
      </c>
      <c r="CC632" s="247">
        <f t="shared" si="493"/>
        <v>0</v>
      </c>
      <c r="CD632" s="244">
        <f t="shared" si="494"/>
        <v>0</v>
      </c>
      <c r="CE632" s="244">
        <f t="shared" si="495"/>
        <v>0</v>
      </c>
      <c r="CF632" s="244">
        <f t="shared" si="496"/>
        <v>0</v>
      </c>
    </row>
    <row r="633" spans="1:84" ht="20.100000000000001" customHeight="1" x14ac:dyDescent="0.15">
      <c r="A633" s="238">
        <v>630</v>
      </c>
      <c r="B633" s="239">
        <v>630</v>
      </c>
      <c r="C633" s="240" t="str">
        <f t="shared" si="498"/>
        <v>S</v>
      </c>
      <c r="D633" s="241"/>
      <c r="E633" s="242" t="str">
        <f>IF(D633="","",COUNTIF($D$4:D633,D633))</f>
        <v/>
      </c>
      <c r="F633" s="306" t="str">
        <f>IF(D633="","",VLOOKUP(D633,'様式A-2'!$B$10:$E$438,4,0))</f>
        <v/>
      </c>
      <c r="G633" s="242"/>
      <c r="H633" s="242"/>
      <c r="I633" s="242"/>
      <c r="J633" s="242"/>
      <c r="K633" s="242">
        <f t="shared" si="499"/>
        <v>0</v>
      </c>
      <c r="L633" s="342"/>
      <c r="M633" s="342"/>
      <c r="N633" s="342"/>
      <c r="O633" s="342"/>
      <c r="P633" s="384"/>
      <c r="Q633" s="243">
        <f t="shared" si="509"/>
        <v>0</v>
      </c>
      <c r="R633" s="244">
        <f t="shared" si="500"/>
        <v>0</v>
      </c>
      <c r="S633" s="244" t="str">
        <f t="shared" si="501"/>
        <v/>
      </c>
      <c r="T633" s="242"/>
      <c r="U633" s="242" t="str">
        <f t="shared" si="502"/>
        <v/>
      </c>
      <c r="V633" s="242" t="str">
        <f t="shared" si="510"/>
        <v/>
      </c>
      <c r="W633" s="242"/>
      <c r="X633" s="242"/>
      <c r="Y633" s="242" t="str">
        <f t="shared" si="503"/>
        <v/>
      </c>
      <c r="Z633" s="242" t="str">
        <f t="shared" si="504"/>
        <v/>
      </c>
      <c r="AA633" s="242" t="str">
        <f t="shared" si="497"/>
        <v/>
      </c>
      <c r="AB633" s="242" t="str">
        <f t="shared" si="505"/>
        <v/>
      </c>
      <c r="AC633" s="242" t="str">
        <f t="shared" si="506"/>
        <v/>
      </c>
      <c r="AD633" s="242" t="str">
        <f t="shared" si="468"/>
        <v/>
      </c>
      <c r="AE633" s="242" t="str">
        <f t="shared" si="469"/>
        <v/>
      </c>
      <c r="AF633" s="242" t="str">
        <f t="shared" si="470"/>
        <v/>
      </c>
      <c r="AG633" s="242"/>
      <c r="AH633" s="243" t="str">
        <f t="shared" si="507"/>
        <v/>
      </c>
      <c r="AI633" s="243" t="str">
        <f t="shared" si="508"/>
        <v/>
      </c>
      <c r="BG633" s="246">
        <f t="shared" si="471"/>
        <v>0</v>
      </c>
      <c r="BH633" s="243">
        <f t="shared" si="472"/>
        <v>0</v>
      </c>
      <c r="BI633" s="243">
        <f t="shared" si="473"/>
        <v>0</v>
      </c>
      <c r="BJ633" s="243">
        <f t="shared" si="474"/>
        <v>0</v>
      </c>
      <c r="BK633" s="347">
        <f t="shared" si="475"/>
        <v>0</v>
      </c>
      <c r="BL633" s="247">
        <f t="shared" si="476"/>
        <v>0</v>
      </c>
      <c r="BM633" s="244">
        <f t="shared" si="477"/>
        <v>0</v>
      </c>
      <c r="BN633" s="244">
        <f t="shared" si="478"/>
        <v>0</v>
      </c>
      <c r="BO633" s="248">
        <f t="shared" si="479"/>
        <v>0</v>
      </c>
      <c r="BP633" s="249">
        <f t="shared" si="480"/>
        <v>0</v>
      </c>
      <c r="BQ633" s="244">
        <f t="shared" si="481"/>
        <v>0</v>
      </c>
      <c r="BR633" s="244">
        <f t="shared" si="482"/>
        <v>0</v>
      </c>
      <c r="BS633" s="250">
        <f t="shared" si="483"/>
        <v>0</v>
      </c>
      <c r="BT633" s="251" t="str">
        <f t="shared" si="484"/>
        <v/>
      </c>
      <c r="BU633" s="346">
        <f t="shared" si="485"/>
        <v>0</v>
      </c>
      <c r="BV633" s="346">
        <f t="shared" si="486"/>
        <v>0</v>
      </c>
      <c r="BW633" s="346">
        <f t="shared" si="487"/>
        <v>0</v>
      </c>
      <c r="BX633" s="348">
        <f t="shared" si="488"/>
        <v>0</v>
      </c>
      <c r="BY633" s="247">
        <f t="shared" si="489"/>
        <v>0</v>
      </c>
      <c r="BZ633" s="244">
        <f t="shared" si="490"/>
        <v>0</v>
      </c>
      <c r="CA633" s="244">
        <f t="shared" si="491"/>
        <v>0</v>
      </c>
      <c r="CB633" s="248">
        <f t="shared" si="492"/>
        <v>0</v>
      </c>
      <c r="CC633" s="247">
        <f t="shared" si="493"/>
        <v>0</v>
      </c>
      <c r="CD633" s="244">
        <f t="shared" si="494"/>
        <v>0</v>
      </c>
      <c r="CE633" s="244">
        <f t="shared" si="495"/>
        <v>0</v>
      </c>
      <c r="CF633" s="244">
        <f t="shared" si="496"/>
        <v>0</v>
      </c>
    </row>
    <row r="634" spans="1:84" ht="20.100000000000001" customHeight="1" x14ac:dyDescent="0.15">
      <c r="A634" s="238">
        <v>631</v>
      </c>
      <c r="B634" s="239">
        <v>631</v>
      </c>
      <c r="C634" s="240" t="str">
        <f t="shared" si="498"/>
        <v>S</v>
      </c>
      <c r="D634" s="241"/>
      <c r="E634" s="242" t="str">
        <f>IF(D634="","",COUNTIF($D$4:D634,D634))</f>
        <v/>
      </c>
      <c r="F634" s="306" t="str">
        <f>IF(D634="","",VLOOKUP(D634,'様式A-2'!$B$10:$E$438,4,0))</f>
        <v/>
      </c>
      <c r="G634" s="242"/>
      <c r="H634" s="242"/>
      <c r="I634" s="242"/>
      <c r="J634" s="242"/>
      <c r="K634" s="242">
        <f t="shared" si="499"/>
        <v>0</v>
      </c>
      <c r="L634" s="342"/>
      <c r="M634" s="342"/>
      <c r="N634" s="342"/>
      <c r="O634" s="342"/>
      <c r="P634" s="384"/>
      <c r="Q634" s="243">
        <f t="shared" si="509"/>
        <v>0</v>
      </c>
      <c r="R634" s="244">
        <f t="shared" si="500"/>
        <v>0</v>
      </c>
      <c r="S634" s="244" t="str">
        <f t="shared" si="501"/>
        <v/>
      </c>
      <c r="T634" s="242"/>
      <c r="U634" s="242" t="str">
        <f t="shared" si="502"/>
        <v/>
      </c>
      <c r="V634" s="242" t="str">
        <f t="shared" si="510"/>
        <v/>
      </c>
      <c r="W634" s="242"/>
      <c r="X634" s="242"/>
      <c r="Y634" s="242" t="str">
        <f t="shared" si="503"/>
        <v/>
      </c>
      <c r="Z634" s="242" t="str">
        <f t="shared" si="504"/>
        <v/>
      </c>
      <c r="AA634" s="242" t="str">
        <f t="shared" si="497"/>
        <v/>
      </c>
      <c r="AB634" s="242" t="str">
        <f t="shared" si="505"/>
        <v/>
      </c>
      <c r="AC634" s="242" t="str">
        <f t="shared" si="506"/>
        <v/>
      </c>
      <c r="AD634" s="242" t="str">
        <f t="shared" ref="AD634:AD697" si="511">IF(D634="","",IF(P634="叩き落し",P634,IF(T634="新規確認","－",INDEX($AM$4:$AQ$38,MATCH(K634,$AL$4:$AL$38,0),MATCH(X634,$AM$3:$AQ$3,0)))))</f>
        <v/>
      </c>
      <c r="AE634" s="242" t="str">
        <f t="shared" ref="AE634:AE697" si="512">IF(D634="","",INDEX($AT$4:$AX$38,MATCH(K634,$AS$4:$AS$38,0),MATCH(X634,$AT$3:$AX$3,0)))</f>
        <v/>
      </c>
      <c r="AF634" s="242" t="str">
        <f t="shared" ref="AF634:AF697" si="513">IF(D634="","",INDEX($BA$4:$BE$38,MATCH(K634,$AZ$4:$AZ$38,0),MATCH(X634,$BA$3:$BE$3,0)))</f>
        <v/>
      </c>
      <c r="AG634" s="242"/>
      <c r="AH634" s="243" t="str">
        <f t="shared" si="507"/>
        <v/>
      </c>
      <c r="AI634" s="243" t="str">
        <f t="shared" si="508"/>
        <v/>
      </c>
      <c r="BG634" s="246">
        <f t="shared" si="471"/>
        <v>0</v>
      </c>
      <c r="BH634" s="243">
        <f t="shared" si="472"/>
        <v>0</v>
      </c>
      <c r="BI634" s="243">
        <f t="shared" si="473"/>
        <v>0</v>
      </c>
      <c r="BJ634" s="243">
        <f t="shared" si="474"/>
        <v>0</v>
      </c>
      <c r="BK634" s="347">
        <f t="shared" si="475"/>
        <v>0</v>
      </c>
      <c r="BL634" s="247">
        <f t="shared" si="476"/>
        <v>0</v>
      </c>
      <c r="BM634" s="244">
        <f t="shared" si="477"/>
        <v>0</v>
      </c>
      <c r="BN634" s="244">
        <f t="shared" si="478"/>
        <v>0</v>
      </c>
      <c r="BO634" s="248">
        <f t="shared" si="479"/>
        <v>0</v>
      </c>
      <c r="BP634" s="249">
        <f t="shared" si="480"/>
        <v>0</v>
      </c>
      <c r="BQ634" s="244">
        <f t="shared" si="481"/>
        <v>0</v>
      </c>
      <c r="BR634" s="244">
        <f t="shared" si="482"/>
        <v>0</v>
      </c>
      <c r="BS634" s="250">
        <f t="shared" si="483"/>
        <v>0</v>
      </c>
      <c r="BT634" s="251" t="str">
        <f t="shared" si="484"/>
        <v/>
      </c>
      <c r="BU634" s="346">
        <f t="shared" si="485"/>
        <v>0</v>
      </c>
      <c r="BV634" s="346">
        <f t="shared" si="486"/>
        <v>0</v>
      </c>
      <c r="BW634" s="346">
        <f t="shared" si="487"/>
        <v>0</v>
      </c>
      <c r="BX634" s="348">
        <f t="shared" si="488"/>
        <v>0</v>
      </c>
      <c r="BY634" s="247">
        <f t="shared" si="489"/>
        <v>0</v>
      </c>
      <c r="BZ634" s="244">
        <f t="shared" si="490"/>
        <v>0</v>
      </c>
      <c r="CA634" s="244">
        <f t="shared" si="491"/>
        <v>0</v>
      </c>
      <c r="CB634" s="248">
        <f t="shared" si="492"/>
        <v>0</v>
      </c>
      <c r="CC634" s="247">
        <f t="shared" si="493"/>
        <v>0</v>
      </c>
      <c r="CD634" s="244">
        <f t="shared" si="494"/>
        <v>0</v>
      </c>
      <c r="CE634" s="244">
        <f t="shared" si="495"/>
        <v>0</v>
      </c>
      <c r="CF634" s="244">
        <f t="shared" si="496"/>
        <v>0</v>
      </c>
    </row>
    <row r="635" spans="1:84" ht="20.100000000000001" customHeight="1" x14ac:dyDescent="0.15">
      <c r="A635" s="238">
        <v>632</v>
      </c>
      <c r="B635" s="239">
        <v>632</v>
      </c>
      <c r="C635" s="240" t="str">
        <f t="shared" si="498"/>
        <v>S</v>
      </c>
      <c r="D635" s="241"/>
      <c r="E635" s="242" t="str">
        <f>IF(D635="","",COUNTIF($D$4:D635,D635))</f>
        <v/>
      </c>
      <c r="F635" s="306" t="str">
        <f>IF(D635="","",VLOOKUP(D635,'様式A-2'!$B$10:$E$438,4,0))</f>
        <v/>
      </c>
      <c r="G635" s="242"/>
      <c r="H635" s="242"/>
      <c r="I635" s="242"/>
      <c r="J635" s="242"/>
      <c r="K635" s="242">
        <f t="shared" si="499"/>
        <v>0</v>
      </c>
      <c r="L635" s="342"/>
      <c r="M635" s="342"/>
      <c r="N635" s="342"/>
      <c r="O635" s="342"/>
      <c r="P635" s="384"/>
      <c r="Q635" s="243">
        <f t="shared" si="509"/>
        <v>0</v>
      </c>
      <c r="R635" s="244">
        <f t="shared" si="500"/>
        <v>0</v>
      </c>
      <c r="S635" s="244" t="str">
        <f t="shared" si="501"/>
        <v/>
      </c>
      <c r="T635" s="242"/>
      <c r="U635" s="242" t="str">
        <f t="shared" si="502"/>
        <v/>
      </c>
      <c r="V635" s="242" t="str">
        <f t="shared" si="510"/>
        <v/>
      </c>
      <c r="W635" s="242"/>
      <c r="X635" s="242"/>
      <c r="Y635" s="242" t="str">
        <f t="shared" si="503"/>
        <v/>
      </c>
      <c r="Z635" s="242" t="str">
        <f t="shared" si="504"/>
        <v/>
      </c>
      <c r="AA635" s="242" t="str">
        <f t="shared" si="497"/>
        <v/>
      </c>
      <c r="AB635" s="242" t="str">
        <f t="shared" si="505"/>
        <v/>
      </c>
      <c r="AC635" s="242" t="str">
        <f t="shared" si="506"/>
        <v/>
      </c>
      <c r="AD635" s="242" t="str">
        <f t="shared" si="511"/>
        <v/>
      </c>
      <c r="AE635" s="242" t="str">
        <f t="shared" si="512"/>
        <v/>
      </c>
      <c r="AF635" s="242" t="str">
        <f t="shared" si="513"/>
        <v/>
      </c>
      <c r="AG635" s="242"/>
      <c r="AH635" s="243" t="str">
        <f t="shared" si="507"/>
        <v/>
      </c>
      <c r="AI635" s="243" t="str">
        <f t="shared" si="508"/>
        <v/>
      </c>
      <c r="BG635" s="246">
        <f t="shared" si="471"/>
        <v>0</v>
      </c>
      <c r="BH635" s="243">
        <f t="shared" si="472"/>
        <v>0</v>
      </c>
      <c r="BI635" s="243">
        <f t="shared" si="473"/>
        <v>0</v>
      </c>
      <c r="BJ635" s="243">
        <f t="shared" si="474"/>
        <v>0</v>
      </c>
      <c r="BK635" s="347">
        <f t="shared" si="475"/>
        <v>0</v>
      </c>
      <c r="BL635" s="247">
        <f t="shared" si="476"/>
        <v>0</v>
      </c>
      <c r="BM635" s="244">
        <f t="shared" si="477"/>
        <v>0</v>
      </c>
      <c r="BN635" s="244">
        <f t="shared" si="478"/>
        <v>0</v>
      </c>
      <c r="BO635" s="248">
        <f t="shared" si="479"/>
        <v>0</v>
      </c>
      <c r="BP635" s="249">
        <f t="shared" si="480"/>
        <v>0</v>
      </c>
      <c r="BQ635" s="244">
        <f t="shared" si="481"/>
        <v>0</v>
      </c>
      <c r="BR635" s="244">
        <f t="shared" si="482"/>
        <v>0</v>
      </c>
      <c r="BS635" s="250">
        <f t="shared" si="483"/>
        <v>0</v>
      </c>
      <c r="BT635" s="251" t="str">
        <f t="shared" si="484"/>
        <v/>
      </c>
      <c r="BU635" s="346">
        <f t="shared" si="485"/>
        <v>0</v>
      </c>
      <c r="BV635" s="346">
        <f t="shared" si="486"/>
        <v>0</v>
      </c>
      <c r="BW635" s="346">
        <f t="shared" si="487"/>
        <v>0</v>
      </c>
      <c r="BX635" s="348">
        <f t="shared" si="488"/>
        <v>0</v>
      </c>
      <c r="BY635" s="247">
        <f t="shared" si="489"/>
        <v>0</v>
      </c>
      <c r="BZ635" s="244">
        <f t="shared" si="490"/>
        <v>0</v>
      </c>
      <c r="CA635" s="244">
        <f t="shared" si="491"/>
        <v>0</v>
      </c>
      <c r="CB635" s="248">
        <f t="shared" si="492"/>
        <v>0</v>
      </c>
      <c r="CC635" s="247">
        <f t="shared" si="493"/>
        <v>0</v>
      </c>
      <c r="CD635" s="244">
        <f t="shared" si="494"/>
        <v>0</v>
      </c>
      <c r="CE635" s="244">
        <f t="shared" si="495"/>
        <v>0</v>
      </c>
      <c r="CF635" s="244">
        <f t="shared" si="496"/>
        <v>0</v>
      </c>
    </row>
    <row r="636" spans="1:84" ht="20.100000000000001" customHeight="1" x14ac:dyDescent="0.15">
      <c r="A636" s="238">
        <v>633</v>
      </c>
      <c r="B636" s="239">
        <v>633</v>
      </c>
      <c r="C636" s="240" t="str">
        <f t="shared" si="498"/>
        <v>S</v>
      </c>
      <c r="D636" s="241"/>
      <c r="E636" s="242" t="str">
        <f>IF(D636="","",COUNTIF($D$4:D636,D636))</f>
        <v/>
      </c>
      <c r="F636" s="306" t="str">
        <f>IF(D636="","",VLOOKUP(D636,'様式A-2'!$B$10:$E$438,4,0))</f>
        <v/>
      </c>
      <c r="G636" s="242"/>
      <c r="H636" s="242"/>
      <c r="I636" s="242"/>
      <c r="J636" s="242"/>
      <c r="K636" s="242">
        <f t="shared" si="499"/>
        <v>0</v>
      </c>
      <c r="L636" s="342"/>
      <c r="M636" s="342"/>
      <c r="N636" s="342"/>
      <c r="O636" s="342"/>
      <c r="P636" s="384"/>
      <c r="Q636" s="243">
        <f t="shared" si="509"/>
        <v>0</v>
      </c>
      <c r="R636" s="244">
        <f t="shared" si="500"/>
        <v>0</v>
      </c>
      <c r="S636" s="244" t="str">
        <f t="shared" si="501"/>
        <v/>
      </c>
      <c r="T636" s="242"/>
      <c r="U636" s="242" t="str">
        <f t="shared" si="502"/>
        <v/>
      </c>
      <c r="V636" s="242" t="str">
        <f t="shared" si="510"/>
        <v/>
      </c>
      <c r="W636" s="242"/>
      <c r="X636" s="242"/>
      <c r="Y636" s="242" t="str">
        <f t="shared" si="503"/>
        <v/>
      </c>
      <c r="Z636" s="242" t="str">
        <f t="shared" si="504"/>
        <v/>
      </c>
      <c r="AA636" s="242" t="str">
        <f t="shared" si="497"/>
        <v/>
      </c>
      <c r="AB636" s="242" t="str">
        <f t="shared" si="505"/>
        <v/>
      </c>
      <c r="AC636" s="242" t="str">
        <f t="shared" si="506"/>
        <v/>
      </c>
      <c r="AD636" s="242" t="str">
        <f t="shared" si="511"/>
        <v/>
      </c>
      <c r="AE636" s="242" t="str">
        <f t="shared" si="512"/>
        <v/>
      </c>
      <c r="AF636" s="242" t="str">
        <f t="shared" si="513"/>
        <v/>
      </c>
      <c r="AG636" s="242"/>
      <c r="AH636" s="243" t="str">
        <f t="shared" si="507"/>
        <v/>
      </c>
      <c r="AI636" s="243" t="str">
        <f t="shared" si="508"/>
        <v/>
      </c>
      <c r="BG636" s="246">
        <f t="shared" si="471"/>
        <v>0</v>
      </c>
      <c r="BH636" s="243">
        <f t="shared" si="472"/>
        <v>0</v>
      </c>
      <c r="BI636" s="243">
        <f t="shared" si="473"/>
        <v>0</v>
      </c>
      <c r="BJ636" s="243">
        <f t="shared" si="474"/>
        <v>0</v>
      </c>
      <c r="BK636" s="347">
        <f t="shared" si="475"/>
        <v>0</v>
      </c>
      <c r="BL636" s="247">
        <f t="shared" si="476"/>
        <v>0</v>
      </c>
      <c r="BM636" s="244">
        <f t="shared" si="477"/>
        <v>0</v>
      </c>
      <c r="BN636" s="244">
        <f t="shared" si="478"/>
        <v>0</v>
      </c>
      <c r="BO636" s="248">
        <f t="shared" si="479"/>
        <v>0</v>
      </c>
      <c r="BP636" s="249">
        <f t="shared" si="480"/>
        <v>0</v>
      </c>
      <c r="BQ636" s="244">
        <f t="shared" si="481"/>
        <v>0</v>
      </c>
      <c r="BR636" s="244">
        <f t="shared" si="482"/>
        <v>0</v>
      </c>
      <c r="BS636" s="250">
        <f t="shared" si="483"/>
        <v>0</v>
      </c>
      <c r="BT636" s="251" t="str">
        <f t="shared" si="484"/>
        <v/>
      </c>
      <c r="BU636" s="346">
        <f t="shared" si="485"/>
        <v>0</v>
      </c>
      <c r="BV636" s="346">
        <f t="shared" si="486"/>
        <v>0</v>
      </c>
      <c r="BW636" s="346">
        <f t="shared" si="487"/>
        <v>0</v>
      </c>
      <c r="BX636" s="348">
        <f t="shared" si="488"/>
        <v>0</v>
      </c>
      <c r="BY636" s="247">
        <f t="shared" si="489"/>
        <v>0</v>
      </c>
      <c r="BZ636" s="244">
        <f t="shared" si="490"/>
        <v>0</v>
      </c>
      <c r="CA636" s="244">
        <f t="shared" si="491"/>
        <v>0</v>
      </c>
      <c r="CB636" s="248">
        <f t="shared" si="492"/>
        <v>0</v>
      </c>
      <c r="CC636" s="247">
        <f t="shared" si="493"/>
        <v>0</v>
      </c>
      <c r="CD636" s="244">
        <f t="shared" si="494"/>
        <v>0</v>
      </c>
      <c r="CE636" s="244">
        <f t="shared" si="495"/>
        <v>0</v>
      </c>
      <c r="CF636" s="244">
        <f t="shared" si="496"/>
        <v>0</v>
      </c>
    </row>
    <row r="637" spans="1:84" ht="20.100000000000001" customHeight="1" x14ac:dyDescent="0.15">
      <c r="A637" s="238">
        <v>634</v>
      </c>
      <c r="B637" s="239">
        <v>634</v>
      </c>
      <c r="C637" s="240" t="str">
        <f t="shared" si="498"/>
        <v>S</v>
      </c>
      <c r="D637" s="241"/>
      <c r="E637" s="242" t="str">
        <f>IF(D637="","",COUNTIF($D$4:D637,D637))</f>
        <v/>
      </c>
      <c r="F637" s="306" t="str">
        <f>IF(D637="","",VLOOKUP(D637,'様式A-2'!$B$10:$E$438,4,0))</f>
        <v/>
      </c>
      <c r="G637" s="242"/>
      <c r="H637" s="242"/>
      <c r="I637" s="242"/>
      <c r="J637" s="242"/>
      <c r="K637" s="242">
        <f t="shared" si="499"/>
        <v>0</v>
      </c>
      <c r="L637" s="342"/>
      <c r="M637" s="342"/>
      <c r="N637" s="342"/>
      <c r="O637" s="342"/>
      <c r="P637" s="384"/>
      <c r="Q637" s="243">
        <f t="shared" si="509"/>
        <v>0</v>
      </c>
      <c r="R637" s="244">
        <f t="shared" si="500"/>
        <v>0</v>
      </c>
      <c r="S637" s="244" t="str">
        <f t="shared" si="501"/>
        <v/>
      </c>
      <c r="T637" s="242"/>
      <c r="U637" s="242" t="str">
        <f t="shared" si="502"/>
        <v/>
      </c>
      <c r="V637" s="242" t="str">
        <f t="shared" si="510"/>
        <v/>
      </c>
      <c r="W637" s="242"/>
      <c r="X637" s="242"/>
      <c r="Y637" s="242" t="str">
        <f t="shared" si="503"/>
        <v/>
      </c>
      <c r="Z637" s="242" t="str">
        <f t="shared" si="504"/>
        <v/>
      </c>
      <c r="AA637" s="242" t="str">
        <f t="shared" si="497"/>
        <v/>
      </c>
      <c r="AB637" s="242" t="str">
        <f t="shared" si="505"/>
        <v/>
      </c>
      <c r="AC637" s="242" t="str">
        <f t="shared" si="506"/>
        <v/>
      </c>
      <c r="AD637" s="242" t="str">
        <f t="shared" si="511"/>
        <v/>
      </c>
      <c r="AE637" s="242" t="str">
        <f t="shared" si="512"/>
        <v/>
      </c>
      <c r="AF637" s="242" t="str">
        <f t="shared" si="513"/>
        <v/>
      </c>
      <c r="AG637" s="242"/>
      <c r="AH637" s="243" t="str">
        <f t="shared" si="507"/>
        <v/>
      </c>
      <c r="AI637" s="243" t="str">
        <f t="shared" si="508"/>
        <v/>
      </c>
      <c r="BG637" s="246">
        <f t="shared" si="471"/>
        <v>0</v>
      </c>
      <c r="BH637" s="243">
        <f t="shared" si="472"/>
        <v>0</v>
      </c>
      <c r="BI637" s="243">
        <f t="shared" si="473"/>
        <v>0</v>
      </c>
      <c r="BJ637" s="243">
        <f t="shared" si="474"/>
        <v>0</v>
      </c>
      <c r="BK637" s="347">
        <f t="shared" si="475"/>
        <v>0</v>
      </c>
      <c r="BL637" s="247">
        <f t="shared" si="476"/>
        <v>0</v>
      </c>
      <c r="BM637" s="244">
        <f t="shared" si="477"/>
        <v>0</v>
      </c>
      <c r="BN637" s="244">
        <f t="shared" si="478"/>
        <v>0</v>
      </c>
      <c r="BO637" s="248">
        <f t="shared" si="479"/>
        <v>0</v>
      </c>
      <c r="BP637" s="249">
        <f t="shared" si="480"/>
        <v>0</v>
      </c>
      <c r="BQ637" s="244">
        <f t="shared" si="481"/>
        <v>0</v>
      </c>
      <c r="BR637" s="244">
        <f t="shared" si="482"/>
        <v>0</v>
      </c>
      <c r="BS637" s="250">
        <f t="shared" si="483"/>
        <v>0</v>
      </c>
      <c r="BT637" s="251" t="str">
        <f t="shared" si="484"/>
        <v/>
      </c>
      <c r="BU637" s="346">
        <f t="shared" si="485"/>
        <v>0</v>
      </c>
      <c r="BV637" s="346">
        <f t="shared" si="486"/>
        <v>0</v>
      </c>
      <c r="BW637" s="346">
        <f t="shared" si="487"/>
        <v>0</v>
      </c>
      <c r="BX637" s="348">
        <f t="shared" si="488"/>
        <v>0</v>
      </c>
      <c r="BY637" s="247">
        <f t="shared" si="489"/>
        <v>0</v>
      </c>
      <c r="BZ637" s="244">
        <f t="shared" si="490"/>
        <v>0</v>
      </c>
      <c r="CA637" s="244">
        <f t="shared" si="491"/>
        <v>0</v>
      </c>
      <c r="CB637" s="248">
        <f t="shared" si="492"/>
        <v>0</v>
      </c>
      <c r="CC637" s="247">
        <f t="shared" si="493"/>
        <v>0</v>
      </c>
      <c r="CD637" s="244">
        <f t="shared" si="494"/>
        <v>0</v>
      </c>
      <c r="CE637" s="244">
        <f t="shared" si="495"/>
        <v>0</v>
      </c>
      <c r="CF637" s="244">
        <f t="shared" si="496"/>
        <v>0</v>
      </c>
    </row>
    <row r="638" spans="1:84" ht="20.100000000000001" customHeight="1" x14ac:dyDescent="0.15">
      <c r="A638" s="238">
        <v>635</v>
      </c>
      <c r="B638" s="239">
        <v>635</v>
      </c>
      <c r="C638" s="240" t="str">
        <f t="shared" si="498"/>
        <v>S</v>
      </c>
      <c r="D638" s="241"/>
      <c r="E638" s="242" t="str">
        <f>IF(D638="","",COUNTIF($D$4:D638,D638))</f>
        <v/>
      </c>
      <c r="F638" s="306" t="str">
        <f>IF(D638="","",VLOOKUP(D638,'様式A-2'!$B$10:$E$438,4,0))</f>
        <v/>
      </c>
      <c r="G638" s="242"/>
      <c r="H638" s="242"/>
      <c r="I638" s="242"/>
      <c r="J638" s="242"/>
      <c r="K638" s="242">
        <f t="shared" si="499"/>
        <v>0</v>
      </c>
      <c r="L638" s="342"/>
      <c r="M638" s="342"/>
      <c r="N638" s="342"/>
      <c r="O638" s="342"/>
      <c r="P638" s="384"/>
      <c r="Q638" s="243">
        <f t="shared" si="509"/>
        <v>0</v>
      </c>
      <c r="R638" s="244">
        <f t="shared" si="500"/>
        <v>0</v>
      </c>
      <c r="S638" s="244" t="str">
        <f t="shared" si="501"/>
        <v/>
      </c>
      <c r="T638" s="242"/>
      <c r="U638" s="242" t="str">
        <f t="shared" si="502"/>
        <v/>
      </c>
      <c r="V638" s="242" t="str">
        <f t="shared" si="510"/>
        <v/>
      </c>
      <c r="W638" s="242"/>
      <c r="X638" s="242"/>
      <c r="Y638" s="242" t="str">
        <f t="shared" si="503"/>
        <v/>
      </c>
      <c r="Z638" s="242" t="str">
        <f t="shared" si="504"/>
        <v/>
      </c>
      <c r="AA638" s="242" t="str">
        <f t="shared" si="497"/>
        <v/>
      </c>
      <c r="AB638" s="242" t="str">
        <f t="shared" si="505"/>
        <v/>
      </c>
      <c r="AC638" s="242" t="str">
        <f t="shared" si="506"/>
        <v/>
      </c>
      <c r="AD638" s="242" t="str">
        <f t="shared" si="511"/>
        <v/>
      </c>
      <c r="AE638" s="242" t="str">
        <f t="shared" si="512"/>
        <v/>
      </c>
      <c r="AF638" s="242" t="str">
        <f t="shared" si="513"/>
        <v/>
      </c>
      <c r="AG638" s="242"/>
      <c r="AH638" s="243" t="str">
        <f t="shared" si="507"/>
        <v/>
      </c>
      <c r="AI638" s="243" t="str">
        <f t="shared" si="508"/>
        <v/>
      </c>
      <c r="BG638" s="246">
        <f t="shared" si="471"/>
        <v>0</v>
      </c>
      <c r="BH638" s="243">
        <f t="shared" si="472"/>
        <v>0</v>
      </c>
      <c r="BI638" s="243">
        <f t="shared" si="473"/>
        <v>0</v>
      </c>
      <c r="BJ638" s="243">
        <f t="shared" si="474"/>
        <v>0</v>
      </c>
      <c r="BK638" s="347">
        <f t="shared" si="475"/>
        <v>0</v>
      </c>
      <c r="BL638" s="247">
        <f t="shared" si="476"/>
        <v>0</v>
      </c>
      <c r="BM638" s="244">
        <f t="shared" si="477"/>
        <v>0</v>
      </c>
      <c r="BN638" s="244">
        <f t="shared" si="478"/>
        <v>0</v>
      </c>
      <c r="BO638" s="248">
        <f t="shared" si="479"/>
        <v>0</v>
      </c>
      <c r="BP638" s="249">
        <f t="shared" si="480"/>
        <v>0</v>
      </c>
      <c r="BQ638" s="244">
        <f t="shared" si="481"/>
        <v>0</v>
      </c>
      <c r="BR638" s="244">
        <f t="shared" si="482"/>
        <v>0</v>
      </c>
      <c r="BS638" s="250">
        <f t="shared" si="483"/>
        <v>0</v>
      </c>
      <c r="BT638" s="251" t="str">
        <f t="shared" si="484"/>
        <v/>
      </c>
      <c r="BU638" s="346">
        <f t="shared" si="485"/>
        <v>0</v>
      </c>
      <c r="BV638" s="346">
        <f t="shared" si="486"/>
        <v>0</v>
      </c>
      <c r="BW638" s="346">
        <f t="shared" si="487"/>
        <v>0</v>
      </c>
      <c r="BX638" s="348">
        <f t="shared" si="488"/>
        <v>0</v>
      </c>
      <c r="BY638" s="247">
        <f t="shared" si="489"/>
        <v>0</v>
      </c>
      <c r="BZ638" s="244">
        <f t="shared" si="490"/>
        <v>0</v>
      </c>
      <c r="CA638" s="244">
        <f t="shared" si="491"/>
        <v>0</v>
      </c>
      <c r="CB638" s="248">
        <f t="shared" si="492"/>
        <v>0</v>
      </c>
      <c r="CC638" s="247">
        <f t="shared" si="493"/>
        <v>0</v>
      </c>
      <c r="CD638" s="244">
        <f t="shared" si="494"/>
        <v>0</v>
      </c>
      <c r="CE638" s="244">
        <f t="shared" si="495"/>
        <v>0</v>
      </c>
      <c r="CF638" s="244">
        <f t="shared" si="496"/>
        <v>0</v>
      </c>
    </row>
    <row r="639" spans="1:84" ht="20.100000000000001" customHeight="1" x14ac:dyDescent="0.15">
      <c r="A639" s="238">
        <v>636</v>
      </c>
      <c r="B639" s="239">
        <v>636</v>
      </c>
      <c r="C639" s="240" t="str">
        <f t="shared" si="498"/>
        <v>S</v>
      </c>
      <c r="D639" s="241"/>
      <c r="E639" s="242" t="str">
        <f>IF(D639="","",COUNTIF($D$4:D639,D639))</f>
        <v/>
      </c>
      <c r="F639" s="306" t="str">
        <f>IF(D639="","",VLOOKUP(D639,'様式A-2'!$B$10:$E$438,4,0))</f>
        <v/>
      </c>
      <c r="G639" s="242"/>
      <c r="H639" s="242"/>
      <c r="I639" s="242"/>
      <c r="J639" s="242"/>
      <c r="K639" s="242">
        <f t="shared" si="499"/>
        <v>0</v>
      </c>
      <c r="L639" s="342"/>
      <c r="M639" s="342"/>
      <c r="N639" s="342"/>
      <c r="O639" s="342"/>
      <c r="P639" s="384"/>
      <c r="Q639" s="243">
        <f t="shared" si="509"/>
        <v>0</v>
      </c>
      <c r="R639" s="244">
        <f t="shared" si="500"/>
        <v>0</v>
      </c>
      <c r="S639" s="244" t="str">
        <f t="shared" si="501"/>
        <v/>
      </c>
      <c r="T639" s="242"/>
      <c r="U639" s="242" t="str">
        <f t="shared" si="502"/>
        <v/>
      </c>
      <c r="V639" s="242" t="str">
        <f t="shared" si="510"/>
        <v/>
      </c>
      <c r="W639" s="242"/>
      <c r="X639" s="242"/>
      <c r="Y639" s="242" t="str">
        <f t="shared" si="503"/>
        <v/>
      </c>
      <c r="Z639" s="242" t="str">
        <f t="shared" si="504"/>
        <v/>
      </c>
      <c r="AA639" s="242" t="str">
        <f t="shared" si="497"/>
        <v/>
      </c>
      <c r="AB639" s="242" t="str">
        <f t="shared" si="505"/>
        <v/>
      </c>
      <c r="AC639" s="242" t="str">
        <f t="shared" si="506"/>
        <v/>
      </c>
      <c r="AD639" s="242" t="str">
        <f t="shared" si="511"/>
        <v/>
      </c>
      <c r="AE639" s="242" t="str">
        <f t="shared" si="512"/>
        <v/>
      </c>
      <c r="AF639" s="242" t="str">
        <f t="shared" si="513"/>
        <v/>
      </c>
      <c r="AG639" s="242"/>
      <c r="AH639" s="243" t="str">
        <f t="shared" si="507"/>
        <v/>
      </c>
      <c r="AI639" s="243" t="str">
        <f t="shared" si="508"/>
        <v/>
      </c>
      <c r="BG639" s="246">
        <f t="shared" si="471"/>
        <v>0</v>
      </c>
      <c r="BH639" s="243">
        <f t="shared" si="472"/>
        <v>0</v>
      </c>
      <c r="BI639" s="243">
        <f t="shared" si="473"/>
        <v>0</v>
      </c>
      <c r="BJ639" s="243">
        <f t="shared" si="474"/>
        <v>0</v>
      </c>
      <c r="BK639" s="347">
        <f t="shared" si="475"/>
        <v>0</v>
      </c>
      <c r="BL639" s="247">
        <f t="shared" si="476"/>
        <v>0</v>
      </c>
      <c r="BM639" s="244">
        <f t="shared" si="477"/>
        <v>0</v>
      </c>
      <c r="BN639" s="244">
        <f t="shared" si="478"/>
        <v>0</v>
      </c>
      <c r="BO639" s="248">
        <f t="shared" si="479"/>
        <v>0</v>
      </c>
      <c r="BP639" s="249">
        <f t="shared" si="480"/>
        <v>0</v>
      </c>
      <c r="BQ639" s="244">
        <f t="shared" si="481"/>
        <v>0</v>
      </c>
      <c r="BR639" s="244">
        <f t="shared" si="482"/>
        <v>0</v>
      </c>
      <c r="BS639" s="250">
        <f t="shared" si="483"/>
        <v>0</v>
      </c>
      <c r="BT639" s="251" t="str">
        <f t="shared" si="484"/>
        <v/>
      </c>
      <c r="BU639" s="346">
        <f t="shared" si="485"/>
        <v>0</v>
      </c>
      <c r="BV639" s="346">
        <f t="shared" si="486"/>
        <v>0</v>
      </c>
      <c r="BW639" s="346">
        <f t="shared" si="487"/>
        <v>0</v>
      </c>
      <c r="BX639" s="348">
        <f t="shared" si="488"/>
        <v>0</v>
      </c>
      <c r="BY639" s="247">
        <f t="shared" si="489"/>
        <v>0</v>
      </c>
      <c r="BZ639" s="244">
        <f t="shared" si="490"/>
        <v>0</v>
      </c>
      <c r="CA639" s="244">
        <f t="shared" si="491"/>
        <v>0</v>
      </c>
      <c r="CB639" s="248">
        <f t="shared" si="492"/>
        <v>0</v>
      </c>
      <c r="CC639" s="247">
        <f t="shared" si="493"/>
        <v>0</v>
      </c>
      <c r="CD639" s="244">
        <f t="shared" si="494"/>
        <v>0</v>
      </c>
      <c r="CE639" s="244">
        <f t="shared" si="495"/>
        <v>0</v>
      </c>
      <c r="CF639" s="244">
        <f t="shared" si="496"/>
        <v>0</v>
      </c>
    </row>
    <row r="640" spans="1:84" ht="20.100000000000001" customHeight="1" x14ac:dyDescent="0.15">
      <c r="A640" s="238">
        <v>637</v>
      </c>
      <c r="B640" s="239">
        <v>637</v>
      </c>
      <c r="C640" s="240" t="str">
        <f t="shared" si="498"/>
        <v>S</v>
      </c>
      <c r="D640" s="241"/>
      <c r="E640" s="242" t="str">
        <f>IF(D640="","",COUNTIF($D$4:D640,D640))</f>
        <v/>
      </c>
      <c r="F640" s="306" t="str">
        <f>IF(D640="","",VLOOKUP(D640,'様式A-2'!$B$10:$E$438,4,0))</f>
        <v/>
      </c>
      <c r="G640" s="242"/>
      <c r="H640" s="242"/>
      <c r="I640" s="242"/>
      <c r="J640" s="242"/>
      <c r="K640" s="242">
        <f t="shared" si="499"/>
        <v>0</v>
      </c>
      <c r="L640" s="342"/>
      <c r="M640" s="342"/>
      <c r="N640" s="342"/>
      <c r="O640" s="342"/>
      <c r="P640" s="384"/>
      <c r="Q640" s="243">
        <f t="shared" si="509"/>
        <v>0</v>
      </c>
      <c r="R640" s="244">
        <f t="shared" si="500"/>
        <v>0</v>
      </c>
      <c r="S640" s="244" t="str">
        <f t="shared" si="501"/>
        <v/>
      </c>
      <c r="T640" s="242"/>
      <c r="U640" s="242" t="str">
        <f t="shared" si="502"/>
        <v/>
      </c>
      <c r="V640" s="242" t="str">
        <f t="shared" si="510"/>
        <v/>
      </c>
      <c r="W640" s="242"/>
      <c r="X640" s="242"/>
      <c r="Y640" s="242" t="str">
        <f t="shared" si="503"/>
        <v/>
      </c>
      <c r="Z640" s="242" t="str">
        <f t="shared" si="504"/>
        <v/>
      </c>
      <c r="AA640" s="242" t="str">
        <f t="shared" si="497"/>
        <v/>
      </c>
      <c r="AB640" s="242" t="str">
        <f t="shared" si="505"/>
        <v/>
      </c>
      <c r="AC640" s="242" t="str">
        <f t="shared" si="506"/>
        <v/>
      </c>
      <c r="AD640" s="242" t="str">
        <f t="shared" si="511"/>
        <v/>
      </c>
      <c r="AE640" s="242" t="str">
        <f t="shared" si="512"/>
        <v/>
      </c>
      <c r="AF640" s="242" t="str">
        <f t="shared" si="513"/>
        <v/>
      </c>
      <c r="AG640" s="242"/>
      <c r="AH640" s="243" t="str">
        <f t="shared" si="507"/>
        <v/>
      </c>
      <c r="AI640" s="243" t="str">
        <f t="shared" si="508"/>
        <v/>
      </c>
      <c r="BG640" s="246">
        <f t="shared" si="471"/>
        <v>0</v>
      </c>
      <c r="BH640" s="243">
        <f t="shared" si="472"/>
        <v>0</v>
      </c>
      <c r="BI640" s="243">
        <f t="shared" si="473"/>
        <v>0</v>
      </c>
      <c r="BJ640" s="243">
        <f t="shared" si="474"/>
        <v>0</v>
      </c>
      <c r="BK640" s="347">
        <f t="shared" si="475"/>
        <v>0</v>
      </c>
      <c r="BL640" s="247">
        <f t="shared" si="476"/>
        <v>0</v>
      </c>
      <c r="BM640" s="244">
        <f t="shared" si="477"/>
        <v>0</v>
      </c>
      <c r="BN640" s="244">
        <f t="shared" si="478"/>
        <v>0</v>
      </c>
      <c r="BO640" s="248">
        <f t="shared" si="479"/>
        <v>0</v>
      </c>
      <c r="BP640" s="249">
        <f t="shared" si="480"/>
        <v>0</v>
      </c>
      <c r="BQ640" s="244">
        <f t="shared" si="481"/>
        <v>0</v>
      </c>
      <c r="BR640" s="244">
        <f t="shared" si="482"/>
        <v>0</v>
      </c>
      <c r="BS640" s="250">
        <f t="shared" si="483"/>
        <v>0</v>
      </c>
      <c r="BT640" s="251" t="str">
        <f t="shared" si="484"/>
        <v/>
      </c>
      <c r="BU640" s="346">
        <f t="shared" si="485"/>
        <v>0</v>
      </c>
      <c r="BV640" s="346">
        <f t="shared" si="486"/>
        <v>0</v>
      </c>
      <c r="BW640" s="346">
        <f t="shared" si="487"/>
        <v>0</v>
      </c>
      <c r="BX640" s="348">
        <f t="shared" si="488"/>
        <v>0</v>
      </c>
      <c r="BY640" s="247">
        <f t="shared" si="489"/>
        <v>0</v>
      </c>
      <c r="BZ640" s="244">
        <f t="shared" si="490"/>
        <v>0</v>
      </c>
      <c r="CA640" s="244">
        <f t="shared" si="491"/>
        <v>0</v>
      </c>
      <c r="CB640" s="248">
        <f t="shared" si="492"/>
        <v>0</v>
      </c>
      <c r="CC640" s="247">
        <f t="shared" si="493"/>
        <v>0</v>
      </c>
      <c r="CD640" s="244">
        <f t="shared" si="494"/>
        <v>0</v>
      </c>
      <c r="CE640" s="244">
        <f t="shared" si="495"/>
        <v>0</v>
      </c>
      <c r="CF640" s="244">
        <f t="shared" si="496"/>
        <v>0</v>
      </c>
    </row>
    <row r="641" spans="1:84" ht="20.100000000000001" customHeight="1" x14ac:dyDescent="0.15">
      <c r="A641" s="238">
        <v>638</v>
      </c>
      <c r="B641" s="239">
        <v>638</v>
      </c>
      <c r="C641" s="240" t="str">
        <f t="shared" si="498"/>
        <v>S</v>
      </c>
      <c r="D641" s="241"/>
      <c r="E641" s="242" t="str">
        <f>IF(D641="","",COUNTIF($D$4:D641,D641))</f>
        <v/>
      </c>
      <c r="F641" s="306" t="str">
        <f>IF(D641="","",VLOOKUP(D641,'様式A-2'!$B$10:$E$438,4,0))</f>
        <v/>
      </c>
      <c r="G641" s="242"/>
      <c r="H641" s="242"/>
      <c r="I641" s="242"/>
      <c r="J641" s="242"/>
      <c r="K641" s="242">
        <f t="shared" si="499"/>
        <v>0</v>
      </c>
      <c r="L641" s="342"/>
      <c r="M641" s="342"/>
      <c r="N641" s="342"/>
      <c r="O641" s="342"/>
      <c r="P641" s="384"/>
      <c r="Q641" s="243">
        <f t="shared" si="509"/>
        <v>0</v>
      </c>
      <c r="R641" s="244">
        <f t="shared" si="500"/>
        <v>0</v>
      </c>
      <c r="S641" s="244" t="str">
        <f t="shared" si="501"/>
        <v/>
      </c>
      <c r="T641" s="242"/>
      <c r="U641" s="242" t="str">
        <f t="shared" si="502"/>
        <v/>
      </c>
      <c r="V641" s="242" t="str">
        <f t="shared" si="510"/>
        <v/>
      </c>
      <c r="W641" s="242"/>
      <c r="X641" s="242"/>
      <c r="Y641" s="242" t="str">
        <f t="shared" si="503"/>
        <v/>
      </c>
      <c r="Z641" s="242" t="str">
        <f t="shared" si="504"/>
        <v/>
      </c>
      <c r="AA641" s="242" t="str">
        <f t="shared" si="497"/>
        <v/>
      </c>
      <c r="AB641" s="242" t="str">
        <f t="shared" si="505"/>
        <v/>
      </c>
      <c r="AC641" s="242" t="str">
        <f t="shared" si="506"/>
        <v/>
      </c>
      <c r="AD641" s="242" t="str">
        <f t="shared" si="511"/>
        <v/>
      </c>
      <c r="AE641" s="242" t="str">
        <f t="shared" si="512"/>
        <v/>
      </c>
      <c r="AF641" s="242" t="str">
        <f t="shared" si="513"/>
        <v/>
      </c>
      <c r="AG641" s="242"/>
      <c r="AH641" s="243" t="str">
        <f t="shared" si="507"/>
        <v/>
      </c>
      <c r="AI641" s="243" t="str">
        <f t="shared" si="508"/>
        <v/>
      </c>
      <c r="BG641" s="246">
        <f t="shared" si="471"/>
        <v>0</v>
      </c>
      <c r="BH641" s="243">
        <f t="shared" si="472"/>
        <v>0</v>
      </c>
      <c r="BI641" s="243">
        <f t="shared" si="473"/>
        <v>0</v>
      </c>
      <c r="BJ641" s="243">
        <f t="shared" si="474"/>
        <v>0</v>
      </c>
      <c r="BK641" s="347">
        <f t="shared" si="475"/>
        <v>0</v>
      </c>
      <c r="BL641" s="247">
        <f t="shared" si="476"/>
        <v>0</v>
      </c>
      <c r="BM641" s="244">
        <f t="shared" si="477"/>
        <v>0</v>
      </c>
      <c r="BN641" s="244">
        <f t="shared" si="478"/>
        <v>0</v>
      </c>
      <c r="BO641" s="248">
        <f t="shared" si="479"/>
        <v>0</v>
      </c>
      <c r="BP641" s="249">
        <f t="shared" si="480"/>
        <v>0</v>
      </c>
      <c r="BQ641" s="244">
        <f t="shared" si="481"/>
        <v>0</v>
      </c>
      <c r="BR641" s="244">
        <f t="shared" si="482"/>
        <v>0</v>
      </c>
      <c r="BS641" s="250">
        <f t="shared" si="483"/>
        <v>0</v>
      </c>
      <c r="BT641" s="251" t="str">
        <f t="shared" si="484"/>
        <v/>
      </c>
      <c r="BU641" s="346">
        <f t="shared" si="485"/>
        <v>0</v>
      </c>
      <c r="BV641" s="346">
        <f t="shared" si="486"/>
        <v>0</v>
      </c>
      <c r="BW641" s="346">
        <f t="shared" si="487"/>
        <v>0</v>
      </c>
      <c r="BX641" s="348">
        <f t="shared" si="488"/>
        <v>0</v>
      </c>
      <c r="BY641" s="247">
        <f t="shared" si="489"/>
        <v>0</v>
      </c>
      <c r="BZ641" s="244">
        <f t="shared" si="490"/>
        <v>0</v>
      </c>
      <c r="CA641" s="244">
        <f t="shared" si="491"/>
        <v>0</v>
      </c>
      <c r="CB641" s="248">
        <f t="shared" si="492"/>
        <v>0</v>
      </c>
      <c r="CC641" s="247">
        <f t="shared" si="493"/>
        <v>0</v>
      </c>
      <c r="CD641" s="244">
        <f t="shared" si="494"/>
        <v>0</v>
      </c>
      <c r="CE641" s="244">
        <f t="shared" si="495"/>
        <v>0</v>
      </c>
      <c r="CF641" s="244">
        <f t="shared" si="496"/>
        <v>0</v>
      </c>
    </row>
    <row r="642" spans="1:84" ht="20.100000000000001" customHeight="1" x14ac:dyDescent="0.15">
      <c r="A642" s="238">
        <v>639</v>
      </c>
      <c r="B642" s="239">
        <v>639</v>
      </c>
      <c r="C642" s="240" t="str">
        <f t="shared" si="498"/>
        <v>S</v>
      </c>
      <c r="D642" s="241"/>
      <c r="E642" s="242" t="str">
        <f>IF(D642="","",COUNTIF($D$4:D642,D642))</f>
        <v/>
      </c>
      <c r="F642" s="306" t="str">
        <f>IF(D642="","",VLOOKUP(D642,'様式A-2'!$B$10:$E$438,4,0))</f>
        <v/>
      </c>
      <c r="G642" s="242"/>
      <c r="H642" s="242"/>
      <c r="I642" s="242"/>
      <c r="J642" s="242"/>
      <c r="K642" s="242">
        <f t="shared" si="499"/>
        <v>0</v>
      </c>
      <c r="L642" s="342"/>
      <c r="M642" s="342"/>
      <c r="N642" s="342"/>
      <c r="O642" s="342"/>
      <c r="P642" s="384"/>
      <c r="Q642" s="243">
        <f t="shared" si="509"/>
        <v>0</v>
      </c>
      <c r="R642" s="244">
        <f t="shared" si="500"/>
        <v>0</v>
      </c>
      <c r="S642" s="244" t="str">
        <f t="shared" si="501"/>
        <v/>
      </c>
      <c r="T642" s="242"/>
      <c r="U642" s="242" t="str">
        <f t="shared" si="502"/>
        <v/>
      </c>
      <c r="V642" s="242" t="str">
        <f t="shared" si="510"/>
        <v/>
      </c>
      <c r="W642" s="242"/>
      <c r="X642" s="242"/>
      <c r="Y642" s="242" t="str">
        <f t="shared" si="503"/>
        <v/>
      </c>
      <c r="Z642" s="242" t="str">
        <f t="shared" si="504"/>
        <v/>
      </c>
      <c r="AA642" s="242" t="str">
        <f t="shared" si="497"/>
        <v/>
      </c>
      <c r="AB642" s="242" t="str">
        <f t="shared" si="505"/>
        <v/>
      </c>
      <c r="AC642" s="242" t="str">
        <f t="shared" si="506"/>
        <v/>
      </c>
      <c r="AD642" s="242" t="str">
        <f t="shared" si="511"/>
        <v/>
      </c>
      <c r="AE642" s="242" t="str">
        <f t="shared" si="512"/>
        <v/>
      </c>
      <c r="AF642" s="242" t="str">
        <f t="shared" si="513"/>
        <v/>
      </c>
      <c r="AG642" s="242"/>
      <c r="AH642" s="243" t="str">
        <f t="shared" si="507"/>
        <v/>
      </c>
      <c r="AI642" s="243" t="str">
        <f t="shared" si="508"/>
        <v/>
      </c>
      <c r="BG642" s="246">
        <f t="shared" si="471"/>
        <v>0</v>
      </c>
      <c r="BH642" s="243">
        <f t="shared" si="472"/>
        <v>0</v>
      </c>
      <c r="BI642" s="243">
        <f t="shared" si="473"/>
        <v>0</v>
      </c>
      <c r="BJ642" s="243">
        <f t="shared" si="474"/>
        <v>0</v>
      </c>
      <c r="BK642" s="347">
        <f t="shared" si="475"/>
        <v>0</v>
      </c>
      <c r="BL642" s="247">
        <f t="shared" si="476"/>
        <v>0</v>
      </c>
      <c r="BM642" s="244">
        <f t="shared" si="477"/>
        <v>0</v>
      </c>
      <c r="BN642" s="244">
        <f t="shared" si="478"/>
        <v>0</v>
      </c>
      <c r="BO642" s="248">
        <f t="shared" si="479"/>
        <v>0</v>
      </c>
      <c r="BP642" s="249">
        <f t="shared" si="480"/>
        <v>0</v>
      </c>
      <c r="BQ642" s="244">
        <f t="shared" si="481"/>
        <v>0</v>
      </c>
      <c r="BR642" s="244">
        <f t="shared" si="482"/>
        <v>0</v>
      </c>
      <c r="BS642" s="250">
        <f t="shared" si="483"/>
        <v>0</v>
      </c>
      <c r="BT642" s="251" t="str">
        <f t="shared" si="484"/>
        <v/>
      </c>
      <c r="BU642" s="346">
        <f t="shared" si="485"/>
        <v>0</v>
      </c>
      <c r="BV642" s="346">
        <f t="shared" si="486"/>
        <v>0</v>
      </c>
      <c r="BW642" s="346">
        <f t="shared" si="487"/>
        <v>0</v>
      </c>
      <c r="BX642" s="348">
        <f t="shared" si="488"/>
        <v>0</v>
      </c>
      <c r="BY642" s="247">
        <f t="shared" si="489"/>
        <v>0</v>
      </c>
      <c r="BZ642" s="244">
        <f t="shared" si="490"/>
        <v>0</v>
      </c>
      <c r="CA642" s="244">
        <f t="shared" si="491"/>
        <v>0</v>
      </c>
      <c r="CB642" s="248">
        <f t="shared" si="492"/>
        <v>0</v>
      </c>
      <c r="CC642" s="247">
        <f t="shared" si="493"/>
        <v>0</v>
      </c>
      <c r="CD642" s="244">
        <f t="shared" si="494"/>
        <v>0</v>
      </c>
      <c r="CE642" s="244">
        <f t="shared" si="495"/>
        <v>0</v>
      </c>
      <c r="CF642" s="244">
        <f t="shared" si="496"/>
        <v>0</v>
      </c>
    </row>
    <row r="643" spans="1:84" ht="20.100000000000001" customHeight="1" x14ac:dyDescent="0.15">
      <c r="A643" s="238">
        <v>640</v>
      </c>
      <c r="B643" s="239">
        <v>640</v>
      </c>
      <c r="C643" s="240" t="str">
        <f t="shared" si="498"/>
        <v>S</v>
      </c>
      <c r="D643" s="241"/>
      <c r="E643" s="242" t="str">
        <f>IF(D643="","",COUNTIF($D$4:D643,D643))</f>
        <v/>
      </c>
      <c r="F643" s="306" t="str">
        <f>IF(D643="","",VLOOKUP(D643,'様式A-2'!$B$10:$E$438,4,0))</f>
        <v/>
      </c>
      <c r="G643" s="242"/>
      <c r="H643" s="242"/>
      <c r="I643" s="242"/>
      <c r="J643" s="242"/>
      <c r="K643" s="242">
        <f t="shared" si="499"/>
        <v>0</v>
      </c>
      <c r="L643" s="342"/>
      <c r="M643" s="342"/>
      <c r="N643" s="342"/>
      <c r="O643" s="342"/>
      <c r="P643" s="384"/>
      <c r="Q643" s="243">
        <f t="shared" si="509"/>
        <v>0</v>
      </c>
      <c r="R643" s="244">
        <f t="shared" si="500"/>
        <v>0</v>
      </c>
      <c r="S643" s="244" t="str">
        <f t="shared" si="501"/>
        <v/>
      </c>
      <c r="T643" s="242"/>
      <c r="U643" s="242" t="str">
        <f t="shared" si="502"/>
        <v/>
      </c>
      <c r="V643" s="242" t="str">
        <f t="shared" si="510"/>
        <v/>
      </c>
      <c r="W643" s="242"/>
      <c r="X643" s="242"/>
      <c r="Y643" s="242" t="str">
        <f t="shared" si="503"/>
        <v/>
      </c>
      <c r="Z643" s="242" t="str">
        <f t="shared" si="504"/>
        <v/>
      </c>
      <c r="AA643" s="242" t="str">
        <f t="shared" si="497"/>
        <v/>
      </c>
      <c r="AB643" s="242" t="str">
        <f t="shared" si="505"/>
        <v/>
      </c>
      <c r="AC643" s="242" t="str">
        <f t="shared" si="506"/>
        <v/>
      </c>
      <c r="AD643" s="242" t="str">
        <f t="shared" si="511"/>
        <v/>
      </c>
      <c r="AE643" s="242" t="str">
        <f t="shared" si="512"/>
        <v/>
      </c>
      <c r="AF643" s="242" t="str">
        <f t="shared" si="513"/>
        <v/>
      </c>
      <c r="AG643" s="242"/>
      <c r="AH643" s="243" t="str">
        <f t="shared" si="507"/>
        <v/>
      </c>
      <c r="AI643" s="243" t="str">
        <f t="shared" si="508"/>
        <v/>
      </c>
      <c r="BG643" s="246">
        <f t="shared" si="471"/>
        <v>0</v>
      </c>
      <c r="BH643" s="243">
        <f t="shared" si="472"/>
        <v>0</v>
      </c>
      <c r="BI643" s="243">
        <f t="shared" si="473"/>
        <v>0</v>
      </c>
      <c r="BJ643" s="243">
        <f t="shared" si="474"/>
        <v>0</v>
      </c>
      <c r="BK643" s="347">
        <f t="shared" si="475"/>
        <v>0</v>
      </c>
      <c r="BL643" s="247">
        <f t="shared" si="476"/>
        <v>0</v>
      </c>
      <c r="BM643" s="244">
        <f t="shared" si="477"/>
        <v>0</v>
      </c>
      <c r="BN643" s="244">
        <f t="shared" si="478"/>
        <v>0</v>
      </c>
      <c r="BO643" s="248">
        <f t="shared" si="479"/>
        <v>0</v>
      </c>
      <c r="BP643" s="249">
        <f t="shared" si="480"/>
        <v>0</v>
      </c>
      <c r="BQ643" s="244">
        <f t="shared" si="481"/>
        <v>0</v>
      </c>
      <c r="BR643" s="244">
        <f t="shared" si="482"/>
        <v>0</v>
      </c>
      <c r="BS643" s="250">
        <f t="shared" si="483"/>
        <v>0</v>
      </c>
      <c r="BT643" s="251" t="str">
        <f t="shared" si="484"/>
        <v/>
      </c>
      <c r="BU643" s="346">
        <f t="shared" si="485"/>
        <v>0</v>
      </c>
      <c r="BV643" s="346">
        <f t="shared" si="486"/>
        <v>0</v>
      </c>
      <c r="BW643" s="346">
        <f t="shared" si="487"/>
        <v>0</v>
      </c>
      <c r="BX643" s="348">
        <f t="shared" si="488"/>
        <v>0</v>
      </c>
      <c r="BY643" s="247">
        <f t="shared" si="489"/>
        <v>0</v>
      </c>
      <c r="BZ643" s="244">
        <f t="shared" si="490"/>
        <v>0</v>
      </c>
      <c r="CA643" s="244">
        <f t="shared" si="491"/>
        <v>0</v>
      </c>
      <c r="CB643" s="248">
        <f t="shared" si="492"/>
        <v>0</v>
      </c>
      <c r="CC643" s="247">
        <f t="shared" si="493"/>
        <v>0</v>
      </c>
      <c r="CD643" s="244">
        <f t="shared" si="494"/>
        <v>0</v>
      </c>
      <c r="CE643" s="244">
        <f t="shared" si="495"/>
        <v>0</v>
      </c>
      <c r="CF643" s="244">
        <f t="shared" si="496"/>
        <v>0</v>
      </c>
    </row>
    <row r="644" spans="1:84" ht="20.100000000000001" customHeight="1" x14ac:dyDescent="0.15">
      <c r="A644" s="238">
        <v>641</v>
      </c>
      <c r="B644" s="239">
        <v>641</v>
      </c>
      <c r="C644" s="240" t="str">
        <f t="shared" si="498"/>
        <v>S</v>
      </c>
      <c r="D644" s="241"/>
      <c r="E644" s="242" t="str">
        <f>IF(D644="","",COUNTIF($D$4:D644,D644))</f>
        <v/>
      </c>
      <c r="F644" s="306" t="str">
        <f>IF(D644="","",VLOOKUP(D644,'様式A-2'!$B$10:$E$438,4,0))</f>
        <v/>
      </c>
      <c r="G644" s="242"/>
      <c r="H644" s="242"/>
      <c r="I644" s="242"/>
      <c r="J644" s="242"/>
      <c r="K644" s="242">
        <f t="shared" si="499"/>
        <v>0</v>
      </c>
      <c r="L644" s="342"/>
      <c r="M644" s="342"/>
      <c r="N644" s="342"/>
      <c r="O644" s="342"/>
      <c r="P644" s="384"/>
      <c r="Q644" s="243">
        <f t="shared" si="509"/>
        <v>0</v>
      </c>
      <c r="R644" s="244">
        <f t="shared" si="500"/>
        <v>0</v>
      </c>
      <c r="S644" s="244" t="str">
        <f t="shared" si="501"/>
        <v/>
      </c>
      <c r="T644" s="242"/>
      <c r="U644" s="242" t="str">
        <f t="shared" si="502"/>
        <v/>
      </c>
      <c r="V644" s="242" t="str">
        <f t="shared" si="510"/>
        <v/>
      </c>
      <c r="W644" s="242"/>
      <c r="X644" s="242"/>
      <c r="Y644" s="242" t="str">
        <f t="shared" si="503"/>
        <v/>
      </c>
      <c r="Z644" s="242" t="str">
        <f t="shared" si="504"/>
        <v/>
      </c>
      <c r="AA644" s="242" t="str">
        <f t="shared" si="497"/>
        <v/>
      </c>
      <c r="AB644" s="242" t="str">
        <f t="shared" si="505"/>
        <v/>
      </c>
      <c r="AC644" s="242" t="str">
        <f t="shared" si="506"/>
        <v/>
      </c>
      <c r="AD644" s="242" t="str">
        <f t="shared" si="511"/>
        <v/>
      </c>
      <c r="AE644" s="242" t="str">
        <f t="shared" si="512"/>
        <v/>
      </c>
      <c r="AF644" s="242" t="str">
        <f t="shared" si="513"/>
        <v/>
      </c>
      <c r="AG644" s="242"/>
      <c r="AH644" s="243" t="str">
        <f t="shared" si="507"/>
        <v/>
      </c>
      <c r="AI644" s="243" t="str">
        <f t="shared" si="508"/>
        <v/>
      </c>
      <c r="BG644" s="246">
        <f t="shared" si="471"/>
        <v>0</v>
      </c>
      <c r="BH644" s="243">
        <f t="shared" si="472"/>
        <v>0</v>
      </c>
      <c r="BI644" s="243">
        <f t="shared" si="473"/>
        <v>0</v>
      </c>
      <c r="BJ644" s="243">
        <f t="shared" si="474"/>
        <v>0</v>
      </c>
      <c r="BK644" s="347">
        <f t="shared" si="475"/>
        <v>0</v>
      </c>
      <c r="BL644" s="247">
        <f t="shared" si="476"/>
        <v>0</v>
      </c>
      <c r="BM644" s="244">
        <f t="shared" si="477"/>
        <v>0</v>
      </c>
      <c r="BN644" s="244">
        <f t="shared" si="478"/>
        <v>0</v>
      </c>
      <c r="BO644" s="248">
        <f t="shared" si="479"/>
        <v>0</v>
      </c>
      <c r="BP644" s="249">
        <f t="shared" si="480"/>
        <v>0</v>
      </c>
      <c r="BQ644" s="244">
        <f t="shared" si="481"/>
        <v>0</v>
      </c>
      <c r="BR644" s="244">
        <f t="shared" si="482"/>
        <v>0</v>
      </c>
      <c r="BS644" s="250">
        <f t="shared" si="483"/>
        <v>0</v>
      </c>
      <c r="BT644" s="251" t="str">
        <f t="shared" si="484"/>
        <v/>
      </c>
      <c r="BU644" s="346">
        <f t="shared" si="485"/>
        <v>0</v>
      </c>
      <c r="BV644" s="346">
        <f t="shared" si="486"/>
        <v>0</v>
      </c>
      <c r="BW644" s="346">
        <f t="shared" si="487"/>
        <v>0</v>
      </c>
      <c r="BX644" s="348">
        <f t="shared" si="488"/>
        <v>0</v>
      </c>
      <c r="BY644" s="247">
        <f t="shared" si="489"/>
        <v>0</v>
      </c>
      <c r="BZ644" s="244">
        <f t="shared" si="490"/>
        <v>0</v>
      </c>
      <c r="CA644" s="244">
        <f t="shared" si="491"/>
        <v>0</v>
      </c>
      <c r="CB644" s="248">
        <f t="shared" si="492"/>
        <v>0</v>
      </c>
      <c r="CC644" s="247">
        <f t="shared" si="493"/>
        <v>0</v>
      </c>
      <c r="CD644" s="244">
        <f t="shared" si="494"/>
        <v>0</v>
      </c>
      <c r="CE644" s="244">
        <f t="shared" si="495"/>
        <v>0</v>
      </c>
      <c r="CF644" s="244">
        <f t="shared" si="496"/>
        <v>0</v>
      </c>
    </row>
    <row r="645" spans="1:84" ht="20.100000000000001" customHeight="1" x14ac:dyDescent="0.15">
      <c r="A645" s="238">
        <v>642</v>
      </c>
      <c r="B645" s="239">
        <v>642</v>
      </c>
      <c r="C645" s="240" t="str">
        <f t="shared" si="498"/>
        <v>S</v>
      </c>
      <c r="D645" s="241"/>
      <c r="E645" s="242" t="str">
        <f>IF(D645="","",COUNTIF($D$4:D645,D645))</f>
        <v/>
      </c>
      <c r="F645" s="306" t="str">
        <f>IF(D645="","",VLOOKUP(D645,'様式A-2'!$B$10:$E$438,4,0))</f>
        <v/>
      </c>
      <c r="G645" s="242"/>
      <c r="H645" s="242"/>
      <c r="I645" s="242"/>
      <c r="J645" s="242"/>
      <c r="K645" s="242">
        <f t="shared" si="499"/>
        <v>0</v>
      </c>
      <c r="L645" s="342"/>
      <c r="M645" s="342"/>
      <c r="N645" s="342"/>
      <c r="O645" s="342"/>
      <c r="P645" s="384"/>
      <c r="Q645" s="243">
        <f t="shared" si="509"/>
        <v>0</v>
      </c>
      <c r="R645" s="244">
        <f t="shared" si="500"/>
        <v>0</v>
      </c>
      <c r="S645" s="244" t="str">
        <f t="shared" si="501"/>
        <v/>
      </c>
      <c r="T645" s="242"/>
      <c r="U645" s="242" t="str">
        <f t="shared" si="502"/>
        <v/>
      </c>
      <c r="V645" s="242" t="str">
        <f t="shared" si="510"/>
        <v/>
      </c>
      <c r="W645" s="242"/>
      <c r="X645" s="242"/>
      <c r="Y645" s="242" t="str">
        <f t="shared" si="503"/>
        <v/>
      </c>
      <c r="Z645" s="242" t="str">
        <f t="shared" si="504"/>
        <v/>
      </c>
      <c r="AA645" s="242" t="str">
        <f t="shared" si="497"/>
        <v/>
      </c>
      <c r="AB645" s="242" t="str">
        <f t="shared" si="505"/>
        <v/>
      </c>
      <c r="AC645" s="242" t="str">
        <f t="shared" si="506"/>
        <v/>
      </c>
      <c r="AD645" s="242" t="str">
        <f t="shared" si="511"/>
        <v/>
      </c>
      <c r="AE645" s="242" t="str">
        <f t="shared" si="512"/>
        <v/>
      </c>
      <c r="AF645" s="242" t="str">
        <f t="shared" si="513"/>
        <v/>
      </c>
      <c r="AG645" s="242"/>
      <c r="AH645" s="243" t="str">
        <f t="shared" si="507"/>
        <v/>
      </c>
      <c r="AI645" s="243" t="str">
        <f t="shared" si="508"/>
        <v/>
      </c>
      <c r="BG645" s="246">
        <f t="shared" ref="BG645:BG708" si="514">$D645</f>
        <v>0</v>
      </c>
      <c r="BH645" s="243">
        <f t="shared" ref="BH645:BH708" si="515">IF(AND(I645="外力",X645="Ⅳ"),"〇",0)</f>
        <v>0</v>
      </c>
      <c r="BI645" s="243">
        <f t="shared" ref="BI645:BI708" si="516">IF(AND(I645="外力",X645="Ⅲ"),"〇",0)</f>
        <v>0</v>
      </c>
      <c r="BJ645" s="243">
        <f t="shared" ref="BJ645:BJ708" si="517">IF(AND(I645="外力",X645="Ⅱa"),"〇",0)</f>
        <v>0</v>
      </c>
      <c r="BK645" s="347">
        <f t="shared" ref="BK645:BK708" si="518">IF(AND(I645="外力",X645="Ⅱb"),"〇",0)</f>
        <v>0</v>
      </c>
      <c r="BL645" s="247">
        <f t="shared" ref="BL645:BL708" si="519">IF(AND(I645="材質劣化",X645="Ⅳ"),R645,0)</f>
        <v>0</v>
      </c>
      <c r="BM645" s="244">
        <f t="shared" ref="BM645:BM708" si="520">IF(AND(I645="材質劣化",X645="Ⅲ"),R645,0)</f>
        <v>0</v>
      </c>
      <c r="BN645" s="244">
        <f t="shared" ref="BN645:BN708" si="521">IF(AND(I645="材質劣化",X645="Ⅱa"),R645,0)</f>
        <v>0</v>
      </c>
      <c r="BO645" s="248">
        <f t="shared" ref="BO645:BO708" si="522">IF(AND(I645="材質劣化",X645="Ⅱb"),R645,0)</f>
        <v>0</v>
      </c>
      <c r="BP645" s="249">
        <f t="shared" ref="BP645:BP708" si="523">IF(AND(I645="漏水",X645="Ⅳ"),R645,0)</f>
        <v>0</v>
      </c>
      <c r="BQ645" s="244">
        <f t="shared" ref="BQ645:BQ708" si="524">IF(AND(I645="漏水",X645="Ⅲ"),R645,0)</f>
        <v>0</v>
      </c>
      <c r="BR645" s="244">
        <f t="shared" ref="BR645:BR708" si="525">IF(AND(I645="漏水",X645="Ⅱa"),R645,0)</f>
        <v>0</v>
      </c>
      <c r="BS645" s="250">
        <f t="shared" ref="BS645:BS708" si="526">IF(AND(I645="漏水",X645="Ⅱb"),R645,0)</f>
        <v>0</v>
      </c>
      <c r="BT645" s="251" t="str">
        <f t="shared" ref="BT645:BT708" si="527">IF(BG645=BG646,"",BG645)</f>
        <v/>
      </c>
      <c r="BU645" s="346">
        <f t="shared" ref="BU645:BU708" si="528">COUNTIFS($BG$4:$BG$3000,BT645,$BH$4:$BH$3000,"〇")</f>
        <v>0</v>
      </c>
      <c r="BV645" s="346">
        <f t="shared" ref="BV645:BV708" si="529">COUNTIFS($BG$4:$BG$3000,BT645,$BI$4:$BI$3000,"〇")</f>
        <v>0</v>
      </c>
      <c r="BW645" s="346">
        <f t="shared" ref="BW645:BW708" si="530">COUNTIFS($BG$4:$BG$3000,BT645,$BJ$4:$BJ$3000,"〇")</f>
        <v>0</v>
      </c>
      <c r="BX645" s="348">
        <f t="shared" ref="BX645:BX708" si="531">COUNTIFS($BG$4:$BG$3000,BT645,$BK$4:$BK$3000,"〇")</f>
        <v>0</v>
      </c>
      <c r="BY645" s="247">
        <f t="shared" ref="BY645:BY708" si="532">BL645</f>
        <v>0</v>
      </c>
      <c r="BZ645" s="244">
        <f t="shared" ref="BZ645:BZ708" si="533">BM645</f>
        <v>0</v>
      </c>
      <c r="CA645" s="244">
        <f t="shared" ref="CA645:CA708" si="534">BN645</f>
        <v>0</v>
      </c>
      <c r="CB645" s="248">
        <f t="shared" ref="CB645:CB708" si="535">BO645</f>
        <v>0</v>
      </c>
      <c r="CC645" s="247">
        <f t="shared" ref="CC645:CC708" si="536">BP645</f>
        <v>0</v>
      </c>
      <c r="CD645" s="244">
        <f t="shared" ref="CD645:CD708" si="537">BQ645</f>
        <v>0</v>
      </c>
      <c r="CE645" s="244">
        <f t="shared" ref="CE645:CE708" si="538">BR645</f>
        <v>0</v>
      </c>
      <c r="CF645" s="244">
        <f t="shared" ref="CF645:CF708" si="539">BS645</f>
        <v>0</v>
      </c>
    </row>
    <row r="646" spans="1:84" ht="20.100000000000001" customHeight="1" x14ac:dyDescent="0.15">
      <c r="A646" s="238">
        <v>643</v>
      </c>
      <c r="B646" s="239">
        <v>643</v>
      </c>
      <c r="C646" s="240" t="str">
        <f t="shared" si="498"/>
        <v>S</v>
      </c>
      <c r="D646" s="241"/>
      <c r="E646" s="242" t="str">
        <f>IF(D646="","",COUNTIF($D$4:D646,D646))</f>
        <v/>
      </c>
      <c r="F646" s="306" t="str">
        <f>IF(D646="","",VLOOKUP(D646,'様式A-2'!$B$10:$E$438,4,0))</f>
        <v/>
      </c>
      <c r="G646" s="242"/>
      <c r="H646" s="242"/>
      <c r="I646" s="242"/>
      <c r="J646" s="242"/>
      <c r="K646" s="242">
        <f t="shared" si="499"/>
        <v>0</v>
      </c>
      <c r="L646" s="342"/>
      <c r="M646" s="342"/>
      <c r="N646" s="342"/>
      <c r="O646" s="342"/>
      <c r="P646" s="384"/>
      <c r="Q646" s="243">
        <f t="shared" si="509"/>
        <v>0</v>
      </c>
      <c r="R646" s="244">
        <f t="shared" si="500"/>
        <v>0</v>
      </c>
      <c r="S646" s="244" t="str">
        <f t="shared" si="501"/>
        <v/>
      </c>
      <c r="T646" s="242"/>
      <c r="U646" s="242" t="str">
        <f t="shared" si="502"/>
        <v/>
      </c>
      <c r="V646" s="242" t="str">
        <f t="shared" si="510"/>
        <v/>
      </c>
      <c r="W646" s="242"/>
      <c r="X646" s="242"/>
      <c r="Y646" s="242" t="str">
        <f t="shared" si="503"/>
        <v/>
      </c>
      <c r="Z646" s="242" t="str">
        <f t="shared" si="504"/>
        <v/>
      </c>
      <c r="AA646" s="242" t="str">
        <f t="shared" si="497"/>
        <v/>
      </c>
      <c r="AB646" s="242" t="str">
        <f t="shared" si="505"/>
        <v/>
      </c>
      <c r="AC646" s="242" t="str">
        <f t="shared" si="506"/>
        <v/>
      </c>
      <c r="AD646" s="242" t="str">
        <f t="shared" si="511"/>
        <v/>
      </c>
      <c r="AE646" s="242" t="str">
        <f t="shared" si="512"/>
        <v/>
      </c>
      <c r="AF646" s="242" t="str">
        <f t="shared" si="513"/>
        <v/>
      </c>
      <c r="AG646" s="242"/>
      <c r="AH646" s="243" t="str">
        <f t="shared" si="507"/>
        <v/>
      </c>
      <c r="AI646" s="243" t="str">
        <f t="shared" si="508"/>
        <v/>
      </c>
      <c r="BG646" s="246">
        <f t="shared" si="514"/>
        <v>0</v>
      </c>
      <c r="BH646" s="243">
        <f t="shared" si="515"/>
        <v>0</v>
      </c>
      <c r="BI646" s="243">
        <f t="shared" si="516"/>
        <v>0</v>
      </c>
      <c r="BJ646" s="243">
        <f t="shared" si="517"/>
        <v>0</v>
      </c>
      <c r="BK646" s="347">
        <f t="shared" si="518"/>
        <v>0</v>
      </c>
      <c r="BL646" s="247">
        <f t="shared" si="519"/>
        <v>0</v>
      </c>
      <c r="BM646" s="244">
        <f t="shared" si="520"/>
        <v>0</v>
      </c>
      <c r="BN646" s="244">
        <f t="shared" si="521"/>
        <v>0</v>
      </c>
      <c r="BO646" s="248">
        <f t="shared" si="522"/>
        <v>0</v>
      </c>
      <c r="BP646" s="249">
        <f t="shared" si="523"/>
        <v>0</v>
      </c>
      <c r="BQ646" s="244">
        <f t="shared" si="524"/>
        <v>0</v>
      </c>
      <c r="BR646" s="244">
        <f t="shared" si="525"/>
        <v>0</v>
      </c>
      <c r="BS646" s="250">
        <f t="shared" si="526"/>
        <v>0</v>
      </c>
      <c r="BT646" s="251" t="str">
        <f t="shared" si="527"/>
        <v/>
      </c>
      <c r="BU646" s="346">
        <f t="shared" si="528"/>
        <v>0</v>
      </c>
      <c r="BV646" s="346">
        <f t="shared" si="529"/>
        <v>0</v>
      </c>
      <c r="BW646" s="346">
        <f t="shared" si="530"/>
        <v>0</v>
      </c>
      <c r="BX646" s="348">
        <f t="shared" si="531"/>
        <v>0</v>
      </c>
      <c r="BY646" s="247">
        <f t="shared" si="532"/>
        <v>0</v>
      </c>
      <c r="BZ646" s="244">
        <f t="shared" si="533"/>
        <v>0</v>
      </c>
      <c r="CA646" s="244">
        <f t="shared" si="534"/>
        <v>0</v>
      </c>
      <c r="CB646" s="248">
        <f t="shared" si="535"/>
        <v>0</v>
      </c>
      <c r="CC646" s="247">
        <f t="shared" si="536"/>
        <v>0</v>
      </c>
      <c r="CD646" s="244">
        <f t="shared" si="537"/>
        <v>0</v>
      </c>
      <c r="CE646" s="244">
        <f t="shared" si="538"/>
        <v>0</v>
      </c>
      <c r="CF646" s="244">
        <f t="shared" si="539"/>
        <v>0</v>
      </c>
    </row>
    <row r="647" spans="1:84" ht="20.100000000000001" customHeight="1" x14ac:dyDescent="0.15">
      <c r="A647" s="238">
        <v>644</v>
      </c>
      <c r="B647" s="239">
        <v>644</v>
      </c>
      <c r="C647" s="240" t="str">
        <f t="shared" si="498"/>
        <v>S</v>
      </c>
      <c r="D647" s="241"/>
      <c r="E647" s="242" t="str">
        <f>IF(D647="","",COUNTIF($D$4:D647,D647))</f>
        <v/>
      </c>
      <c r="F647" s="306" t="str">
        <f>IF(D647="","",VLOOKUP(D647,'様式A-2'!$B$10:$E$438,4,0))</f>
        <v/>
      </c>
      <c r="G647" s="242"/>
      <c r="H647" s="242"/>
      <c r="I647" s="242"/>
      <c r="J647" s="242"/>
      <c r="K647" s="242">
        <f t="shared" si="499"/>
        <v>0</v>
      </c>
      <c r="L647" s="342"/>
      <c r="M647" s="342"/>
      <c r="N647" s="342"/>
      <c r="O647" s="342"/>
      <c r="P647" s="384"/>
      <c r="Q647" s="243">
        <f t="shared" si="509"/>
        <v>0</v>
      </c>
      <c r="R647" s="244">
        <f t="shared" si="500"/>
        <v>0</v>
      </c>
      <c r="S647" s="244" t="str">
        <f t="shared" si="501"/>
        <v/>
      </c>
      <c r="T647" s="242"/>
      <c r="U647" s="242" t="str">
        <f t="shared" si="502"/>
        <v/>
      </c>
      <c r="V647" s="242" t="str">
        <f t="shared" si="510"/>
        <v/>
      </c>
      <c r="W647" s="242"/>
      <c r="X647" s="242"/>
      <c r="Y647" s="242" t="str">
        <f t="shared" si="503"/>
        <v/>
      </c>
      <c r="Z647" s="242" t="str">
        <f t="shared" si="504"/>
        <v/>
      </c>
      <c r="AA647" s="242" t="str">
        <f t="shared" si="497"/>
        <v/>
      </c>
      <c r="AB647" s="242" t="str">
        <f t="shared" si="505"/>
        <v/>
      </c>
      <c r="AC647" s="242" t="str">
        <f t="shared" si="506"/>
        <v/>
      </c>
      <c r="AD647" s="242" t="str">
        <f t="shared" si="511"/>
        <v/>
      </c>
      <c r="AE647" s="242" t="str">
        <f t="shared" si="512"/>
        <v/>
      </c>
      <c r="AF647" s="242" t="str">
        <f t="shared" si="513"/>
        <v/>
      </c>
      <c r="AG647" s="242"/>
      <c r="AH647" s="243" t="str">
        <f t="shared" si="507"/>
        <v/>
      </c>
      <c r="AI647" s="243" t="str">
        <f t="shared" si="508"/>
        <v/>
      </c>
      <c r="BG647" s="246">
        <f t="shared" si="514"/>
        <v>0</v>
      </c>
      <c r="BH647" s="243">
        <f t="shared" si="515"/>
        <v>0</v>
      </c>
      <c r="BI647" s="243">
        <f t="shared" si="516"/>
        <v>0</v>
      </c>
      <c r="BJ647" s="243">
        <f t="shared" si="517"/>
        <v>0</v>
      </c>
      <c r="BK647" s="347">
        <f t="shared" si="518"/>
        <v>0</v>
      </c>
      <c r="BL647" s="247">
        <f t="shared" si="519"/>
        <v>0</v>
      </c>
      <c r="BM647" s="244">
        <f t="shared" si="520"/>
        <v>0</v>
      </c>
      <c r="BN647" s="244">
        <f t="shared" si="521"/>
        <v>0</v>
      </c>
      <c r="BO647" s="248">
        <f t="shared" si="522"/>
        <v>0</v>
      </c>
      <c r="BP647" s="249">
        <f t="shared" si="523"/>
        <v>0</v>
      </c>
      <c r="BQ647" s="244">
        <f t="shared" si="524"/>
        <v>0</v>
      </c>
      <c r="BR647" s="244">
        <f t="shared" si="525"/>
        <v>0</v>
      </c>
      <c r="BS647" s="250">
        <f t="shared" si="526"/>
        <v>0</v>
      </c>
      <c r="BT647" s="251" t="str">
        <f t="shared" si="527"/>
        <v/>
      </c>
      <c r="BU647" s="346">
        <f t="shared" si="528"/>
        <v>0</v>
      </c>
      <c r="BV647" s="346">
        <f t="shared" si="529"/>
        <v>0</v>
      </c>
      <c r="BW647" s="346">
        <f t="shared" si="530"/>
        <v>0</v>
      </c>
      <c r="BX647" s="348">
        <f t="shared" si="531"/>
        <v>0</v>
      </c>
      <c r="BY647" s="247">
        <f t="shared" si="532"/>
        <v>0</v>
      </c>
      <c r="BZ647" s="244">
        <f t="shared" si="533"/>
        <v>0</v>
      </c>
      <c r="CA647" s="244">
        <f t="shared" si="534"/>
        <v>0</v>
      </c>
      <c r="CB647" s="248">
        <f t="shared" si="535"/>
        <v>0</v>
      </c>
      <c r="CC647" s="247">
        <f t="shared" si="536"/>
        <v>0</v>
      </c>
      <c r="CD647" s="244">
        <f t="shared" si="537"/>
        <v>0</v>
      </c>
      <c r="CE647" s="244">
        <f t="shared" si="538"/>
        <v>0</v>
      </c>
      <c r="CF647" s="244">
        <f t="shared" si="539"/>
        <v>0</v>
      </c>
    </row>
    <row r="648" spans="1:84" ht="20.100000000000001" customHeight="1" x14ac:dyDescent="0.15">
      <c r="A648" s="238">
        <v>645</v>
      </c>
      <c r="B648" s="239">
        <v>645</v>
      </c>
      <c r="C648" s="240" t="str">
        <f t="shared" si="498"/>
        <v>S</v>
      </c>
      <c r="D648" s="241"/>
      <c r="E648" s="242" t="str">
        <f>IF(D648="","",COUNTIF($D$4:D648,D648))</f>
        <v/>
      </c>
      <c r="F648" s="306" t="str">
        <f>IF(D648="","",VLOOKUP(D648,'様式A-2'!$B$10:$E$438,4,0))</f>
        <v/>
      </c>
      <c r="G648" s="242"/>
      <c r="H648" s="242"/>
      <c r="I648" s="242"/>
      <c r="J648" s="242"/>
      <c r="K648" s="242">
        <f t="shared" si="499"/>
        <v>0</v>
      </c>
      <c r="L648" s="342"/>
      <c r="M648" s="342"/>
      <c r="N648" s="342"/>
      <c r="O648" s="342"/>
      <c r="P648" s="384"/>
      <c r="Q648" s="243">
        <f t="shared" si="509"/>
        <v>0</v>
      </c>
      <c r="R648" s="244">
        <f t="shared" si="500"/>
        <v>0</v>
      </c>
      <c r="S648" s="244" t="str">
        <f t="shared" si="501"/>
        <v/>
      </c>
      <c r="T648" s="242"/>
      <c r="U648" s="242" t="str">
        <f t="shared" si="502"/>
        <v/>
      </c>
      <c r="V648" s="242" t="str">
        <f t="shared" si="510"/>
        <v/>
      </c>
      <c r="W648" s="242"/>
      <c r="X648" s="242"/>
      <c r="Y648" s="242" t="str">
        <f t="shared" si="503"/>
        <v/>
      </c>
      <c r="Z648" s="242" t="str">
        <f t="shared" si="504"/>
        <v/>
      </c>
      <c r="AA648" s="242" t="str">
        <f t="shared" si="497"/>
        <v/>
      </c>
      <c r="AB648" s="242" t="str">
        <f t="shared" si="505"/>
        <v/>
      </c>
      <c r="AC648" s="242" t="str">
        <f t="shared" si="506"/>
        <v/>
      </c>
      <c r="AD648" s="242" t="str">
        <f t="shared" si="511"/>
        <v/>
      </c>
      <c r="AE648" s="242" t="str">
        <f t="shared" si="512"/>
        <v/>
      </c>
      <c r="AF648" s="242" t="str">
        <f t="shared" si="513"/>
        <v/>
      </c>
      <c r="AG648" s="242"/>
      <c r="AH648" s="243" t="str">
        <f t="shared" si="507"/>
        <v/>
      </c>
      <c r="AI648" s="243" t="str">
        <f t="shared" si="508"/>
        <v/>
      </c>
      <c r="BG648" s="246">
        <f t="shared" si="514"/>
        <v>0</v>
      </c>
      <c r="BH648" s="243">
        <f t="shared" si="515"/>
        <v>0</v>
      </c>
      <c r="BI648" s="243">
        <f t="shared" si="516"/>
        <v>0</v>
      </c>
      <c r="BJ648" s="243">
        <f t="shared" si="517"/>
        <v>0</v>
      </c>
      <c r="BK648" s="347">
        <f t="shared" si="518"/>
        <v>0</v>
      </c>
      <c r="BL648" s="247">
        <f t="shared" si="519"/>
        <v>0</v>
      </c>
      <c r="BM648" s="244">
        <f t="shared" si="520"/>
        <v>0</v>
      </c>
      <c r="BN648" s="244">
        <f t="shared" si="521"/>
        <v>0</v>
      </c>
      <c r="BO648" s="248">
        <f t="shared" si="522"/>
        <v>0</v>
      </c>
      <c r="BP648" s="249">
        <f t="shared" si="523"/>
        <v>0</v>
      </c>
      <c r="BQ648" s="244">
        <f t="shared" si="524"/>
        <v>0</v>
      </c>
      <c r="BR648" s="244">
        <f t="shared" si="525"/>
        <v>0</v>
      </c>
      <c r="BS648" s="250">
        <f t="shared" si="526"/>
        <v>0</v>
      </c>
      <c r="BT648" s="251" t="str">
        <f t="shared" si="527"/>
        <v/>
      </c>
      <c r="BU648" s="346">
        <f t="shared" si="528"/>
        <v>0</v>
      </c>
      <c r="BV648" s="346">
        <f t="shared" si="529"/>
        <v>0</v>
      </c>
      <c r="BW648" s="346">
        <f t="shared" si="530"/>
        <v>0</v>
      </c>
      <c r="BX648" s="348">
        <f t="shared" si="531"/>
        <v>0</v>
      </c>
      <c r="BY648" s="247">
        <f t="shared" si="532"/>
        <v>0</v>
      </c>
      <c r="BZ648" s="244">
        <f t="shared" si="533"/>
        <v>0</v>
      </c>
      <c r="CA648" s="244">
        <f t="shared" si="534"/>
        <v>0</v>
      </c>
      <c r="CB648" s="248">
        <f t="shared" si="535"/>
        <v>0</v>
      </c>
      <c r="CC648" s="247">
        <f t="shared" si="536"/>
        <v>0</v>
      </c>
      <c r="CD648" s="244">
        <f t="shared" si="537"/>
        <v>0</v>
      </c>
      <c r="CE648" s="244">
        <f t="shared" si="538"/>
        <v>0</v>
      </c>
      <c r="CF648" s="244">
        <f t="shared" si="539"/>
        <v>0</v>
      </c>
    </row>
    <row r="649" spans="1:84" ht="20.100000000000001" customHeight="1" x14ac:dyDescent="0.15">
      <c r="A649" s="238">
        <v>646</v>
      </c>
      <c r="B649" s="239">
        <v>646</v>
      </c>
      <c r="C649" s="240" t="str">
        <f t="shared" si="498"/>
        <v>S</v>
      </c>
      <c r="D649" s="241"/>
      <c r="E649" s="242" t="str">
        <f>IF(D649="","",COUNTIF($D$4:D649,D649))</f>
        <v/>
      </c>
      <c r="F649" s="306" t="str">
        <f>IF(D649="","",VLOOKUP(D649,'様式A-2'!$B$10:$E$438,4,0))</f>
        <v/>
      </c>
      <c r="G649" s="242"/>
      <c r="H649" s="242"/>
      <c r="I649" s="242"/>
      <c r="J649" s="242"/>
      <c r="K649" s="242">
        <f t="shared" si="499"/>
        <v>0</v>
      </c>
      <c r="L649" s="342"/>
      <c r="M649" s="342"/>
      <c r="N649" s="342"/>
      <c r="O649" s="342"/>
      <c r="P649" s="384"/>
      <c r="Q649" s="243">
        <f t="shared" si="509"/>
        <v>0</v>
      </c>
      <c r="R649" s="244">
        <f t="shared" si="500"/>
        <v>0</v>
      </c>
      <c r="S649" s="244" t="str">
        <f t="shared" si="501"/>
        <v/>
      </c>
      <c r="T649" s="242"/>
      <c r="U649" s="242" t="str">
        <f t="shared" si="502"/>
        <v/>
      </c>
      <c r="V649" s="242" t="str">
        <f t="shared" si="510"/>
        <v/>
      </c>
      <c r="W649" s="242"/>
      <c r="X649" s="242"/>
      <c r="Y649" s="242" t="str">
        <f t="shared" si="503"/>
        <v/>
      </c>
      <c r="Z649" s="242" t="str">
        <f t="shared" si="504"/>
        <v/>
      </c>
      <c r="AA649" s="242" t="str">
        <f t="shared" si="497"/>
        <v/>
      </c>
      <c r="AB649" s="242" t="str">
        <f t="shared" si="505"/>
        <v/>
      </c>
      <c r="AC649" s="242" t="str">
        <f t="shared" si="506"/>
        <v/>
      </c>
      <c r="AD649" s="242" t="str">
        <f t="shared" si="511"/>
        <v/>
      </c>
      <c r="AE649" s="242" t="str">
        <f t="shared" si="512"/>
        <v/>
      </c>
      <c r="AF649" s="242" t="str">
        <f t="shared" si="513"/>
        <v/>
      </c>
      <c r="AG649" s="242"/>
      <c r="AH649" s="243" t="str">
        <f t="shared" si="507"/>
        <v/>
      </c>
      <c r="AI649" s="243" t="str">
        <f t="shared" si="508"/>
        <v/>
      </c>
      <c r="BG649" s="246">
        <f t="shared" si="514"/>
        <v>0</v>
      </c>
      <c r="BH649" s="243">
        <f t="shared" si="515"/>
        <v>0</v>
      </c>
      <c r="BI649" s="243">
        <f t="shared" si="516"/>
        <v>0</v>
      </c>
      <c r="BJ649" s="243">
        <f t="shared" si="517"/>
        <v>0</v>
      </c>
      <c r="BK649" s="347">
        <f t="shared" si="518"/>
        <v>0</v>
      </c>
      <c r="BL649" s="247">
        <f t="shared" si="519"/>
        <v>0</v>
      </c>
      <c r="BM649" s="244">
        <f t="shared" si="520"/>
        <v>0</v>
      </c>
      <c r="BN649" s="244">
        <f t="shared" si="521"/>
        <v>0</v>
      </c>
      <c r="BO649" s="248">
        <f t="shared" si="522"/>
        <v>0</v>
      </c>
      <c r="BP649" s="249">
        <f t="shared" si="523"/>
        <v>0</v>
      </c>
      <c r="BQ649" s="244">
        <f t="shared" si="524"/>
        <v>0</v>
      </c>
      <c r="BR649" s="244">
        <f t="shared" si="525"/>
        <v>0</v>
      </c>
      <c r="BS649" s="250">
        <f t="shared" si="526"/>
        <v>0</v>
      </c>
      <c r="BT649" s="251" t="str">
        <f t="shared" si="527"/>
        <v/>
      </c>
      <c r="BU649" s="346">
        <f t="shared" si="528"/>
        <v>0</v>
      </c>
      <c r="BV649" s="346">
        <f t="shared" si="529"/>
        <v>0</v>
      </c>
      <c r="BW649" s="346">
        <f t="shared" si="530"/>
        <v>0</v>
      </c>
      <c r="BX649" s="348">
        <f t="shared" si="531"/>
        <v>0</v>
      </c>
      <c r="BY649" s="247">
        <f t="shared" si="532"/>
        <v>0</v>
      </c>
      <c r="BZ649" s="244">
        <f t="shared" si="533"/>
        <v>0</v>
      </c>
      <c r="CA649" s="244">
        <f t="shared" si="534"/>
        <v>0</v>
      </c>
      <c r="CB649" s="248">
        <f t="shared" si="535"/>
        <v>0</v>
      </c>
      <c r="CC649" s="247">
        <f t="shared" si="536"/>
        <v>0</v>
      </c>
      <c r="CD649" s="244">
        <f t="shared" si="537"/>
        <v>0</v>
      </c>
      <c r="CE649" s="244">
        <f t="shared" si="538"/>
        <v>0</v>
      </c>
      <c r="CF649" s="244">
        <f t="shared" si="539"/>
        <v>0</v>
      </c>
    </row>
    <row r="650" spans="1:84" ht="20.100000000000001" customHeight="1" x14ac:dyDescent="0.15">
      <c r="A650" s="238">
        <v>647</v>
      </c>
      <c r="B650" s="239">
        <v>647</v>
      </c>
      <c r="C650" s="240" t="str">
        <f t="shared" si="498"/>
        <v>S</v>
      </c>
      <c r="D650" s="241"/>
      <c r="E650" s="242" t="str">
        <f>IF(D650="","",COUNTIF($D$4:D650,D650))</f>
        <v/>
      </c>
      <c r="F650" s="306" t="str">
        <f>IF(D650="","",VLOOKUP(D650,'様式A-2'!$B$10:$E$438,4,0))</f>
        <v/>
      </c>
      <c r="G650" s="242"/>
      <c r="H650" s="242"/>
      <c r="I650" s="242"/>
      <c r="J650" s="242"/>
      <c r="K650" s="242">
        <f t="shared" si="499"/>
        <v>0</v>
      </c>
      <c r="L650" s="342"/>
      <c r="M650" s="342"/>
      <c r="N650" s="342"/>
      <c r="O650" s="342"/>
      <c r="P650" s="384"/>
      <c r="Q650" s="243">
        <f t="shared" si="509"/>
        <v>0</v>
      </c>
      <c r="R650" s="244">
        <f t="shared" si="500"/>
        <v>0</v>
      </c>
      <c r="S650" s="244" t="str">
        <f t="shared" si="501"/>
        <v/>
      </c>
      <c r="T650" s="242"/>
      <c r="U650" s="242" t="str">
        <f t="shared" si="502"/>
        <v/>
      </c>
      <c r="V650" s="242" t="str">
        <f t="shared" si="510"/>
        <v/>
      </c>
      <c r="W650" s="242"/>
      <c r="X650" s="242"/>
      <c r="Y650" s="242" t="str">
        <f t="shared" si="503"/>
        <v/>
      </c>
      <c r="Z650" s="242" t="str">
        <f t="shared" si="504"/>
        <v/>
      </c>
      <c r="AA650" s="242" t="str">
        <f t="shared" si="497"/>
        <v/>
      </c>
      <c r="AB650" s="242" t="str">
        <f t="shared" si="505"/>
        <v/>
      </c>
      <c r="AC650" s="242" t="str">
        <f t="shared" si="506"/>
        <v/>
      </c>
      <c r="AD650" s="242" t="str">
        <f t="shared" si="511"/>
        <v/>
      </c>
      <c r="AE650" s="242" t="str">
        <f t="shared" si="512"/>
        <v/>
      </c>
      <c r="AF650" s="242" t="str">
        <f t="shared" si="513"/>
        <v/>
      </c>
      <c r="AG650" s="242"/>
      <c r="AH650" s="243" t="str">
        <f t="shared" si="507"/>
        <v/>
      </c>
      <c r="AI650" s="243" t="str">
        <f t="shared" si="508"/>
        <v/>
      </c>
      <c r="BG650" s="246">
        <f t="shared" si="514"/>
        <v>0</v>
      </c>
      <c r="BH650" s="243">
        <f t="shared" si="515"/>
        <v>0</v>
      </c>
      <c r="BI650" s="243">
        <f t="shared" si="516"/>
        <v>0</v>
      </c>
      <c r="BJ650" s="243">
        <f t="shared" si="517"/>
        <v>0</v>
      </c>
      <c r="BK650" s="347">
        <f t="shared" si="518"/>
        <v>0</v>
      </c>
      <c r="BL650" s="247">
        <f t="shared" si="519"/>
        <v>0</v>
      </c>
      <c r="BM650" s="244">
        <f t="shared" si="520"/>
        <v>0</v>
      </c>
      <c r="BN650" s="244">
        <f t="shared" si="521"/>
        <v>0</v>
      </c>
      <c r="BO650" s="248">
        <f t="shared" si="522"/>
        <v>0</v>
      </c>
      <c r="BP650" s="249">
        <f t="shared" si="523"/>
        <v>0</v>
      </c>
      <c r="BQ650" s="244">
        <f t="shared" si="524"/>
        <v>0</v>
      </c>
      <c r="BR650" s="244">
        <f t="shared" si="525"/>
        <v>0</v>
      </c>
      <c r="BS650" s="250">
        <f t="shared" si="526"/>
        <v>0</v>
      </c>
      <c r="BT650" s="251" t="str">
        <f t="shared" si="527"/>
        <v/>
      </c>
      <c r="BU650" s="346">
        <f t="shared" si="528"/>
        <v>0</v>
      </c>
      <c r="BV650" s="346">
        <f t="shared" si="529"/>
        <v>0</v>
      </c>
      <c r="BW650" s="346">
        <f t="shared" si="530"/>
        <v>0</v>
      </c>
      <c r="BX650" s="348">
        <f t="shared" si="531"/>
        <v>0</v>
      </c>
      <c r="BY650" s="247">
        <f t="shared" si="532"/>
        <v>0</v>
      </c>
      <c r="BZ650" s="244">
        <f t="shared" si="533"/>
        <v>0</v>
      </c>
      <c r="CA650" s="244">
        <f t="shared" si="534"/>
        <v>0</v>
      </c>
      <c r="CB650" s="248">
        <f t="shared" si="535"/>
        <v>0</v>
      </c>
      <c r="CC650" s="247">
        <f t="shared" si="536"/>
        <v>0</v>
      </c>
      <c r="CD650" s="244">
        <f t="shared" si="537"/>
        <v>0</v>
      </c>
      <c r="CE650" s="244">
        <f t="shared" si="538"/>
        <v>0</v>
      </c>
      <c r="CF650" s="244">
        <f t="shared" si="539"/>
        <v>0</v>
      </c>
    </row>
    <row r="651" spans="1:84" ht="20.100000000000001" customHeight="1" x14ac:dyDescent="0.15">
      <c r="A651" s="238">
        <v>648</v>
      </c>
      <c r="B651" s="239">
        <v>648</v>
      </c>
      <c r="C651" s="240" t="str">
        <f t="shared" si="498"/>
        <v>S</v>
      </c>
      <c r="D651" s="241"/>
      <c r="E651" s="242" t="str">
        <f>IF(D651="","",COUNTIF($D$4:D651,D651))</f>
        <v/>
      </c>
      <c r="F651" s="306" t="str">
        <f>IF(D651="","",VLOOKUP(D651,'様式A-2'!$B$10:$E$438,4,0))</f>
        <v/>
      </c>
      <c r="G651" s="242"/>
      <c r="H651" s="242"/>
      <c r="I651" s="242"/>
      <c r="J651" s="242"/>
      <c r="K651" s="242">
        <f t="shared" si="499"/>
        <v>0</v>
      </c>
      <c r="L651" s="342"/>
      <c r="M651" s="342"/>
      <c r="N651" s="342"/>
      <c r="O651" s="342"/>
      <c r="P651" s="384"/>
      <c r="Q651" s="243">
        <f t="shared" si="509"/>
        <v>0</v>
      </c>
      <c r="R651" s="244">
        <f t="shared" si="500"/>
        <v>0</v>
      </c>
      <c r="S651" s="244" t="str">
        <f t="shared" si="501"/>
        <v/>
      </c>
      <c r="T651" s="242"/>
      <c r="U651" s="242" t="str">
        <f t="shared" si="502"/>
        <v/>
      </c>
      <c r="V651" s="242" t="str">
        <f t="shared" si="510"/>
        <v/>
      </c>
      <c r="W651" s="242"/>
      <c r="X651" s="242"/>
      <c r="Y651" s="242" t="str">
        <f t="shared" si="503"/>
        <v/>
      </c>
      <c r="Z651" s="242" t="str">
        <f t="shared" si="504"/>
        <v/>
      </c>
      <c r="AA651" s="242" t="str">
        <f t="shared" si="497"/>
        <v/>
      </c>
      <c r="AB651" s="242" t="str">
        <f t="shared" si="505"/>
        <v/>
      </c>
      <c r="AC651" s="242" t="str">
        <f t="shared" si="506"/>
        <v/>
      </c>
      <c r="AD651" s="242" t="str">
        <f t="shared" si="511"/>
        <v/>
      </c>
      <c r="AE651" s="242" t="str">
        <f t="shared" si="512"/>
        <v/>
      </c>
      <c r="AF651" s="242" t="str">
        <f t="shared" si="513"/>
        <v/>
      </c>
      <c r="AG651" s="242"/>
      <c r="AH651" s="243" t="str">
        <f t="shared" si="507"/>
        <v/>
      </c>
      <c r="AI651" s="243" t="str">
        <f t="shared" si="508"/>
        <v/>
      </c>
      <c r="BG651" s="246">
        <f t="shared" si="514"/>
        <v>0</v>
      </c>
      <c r="BH651" s="243">
        <f t="shared" si="515"/>
        <v>0</v>
      </c>
      <c r="BI651" s="243">
        <f t="shared" si="516"/>
        <v>0</v>
      </c>
      <c r="BJ651" s="243">
        <f t="shared" si="517"/>
        <v>0</v>
      </c>
      <c r="BK651" s="347">
        <f t="shared" si="518"/>
        <v>0</v>
      </c>
      <c r="BL651" s="247">
        <f t="shared" si="519"/>
        <v>0</v>
      </c>
      <c r="BM651" s="244">
        <f t="shared" si="520"/>
        <v>0</v>
      </c>
      <c r="BN651" s="244">
        <f t="shared" si="521"/>
        <v>0</v>
      </c>
      <c r="BO651" s="248">
        <f t="shared" si="522"/>
        <v>0</v>
      </c>
      <c r="BP651" s="249">
        <f t="shared" si="523"/>
        <v>0</v>
      </c>
      <c r="BQ651" s="244">
        <f t="shared" si="524"/>
        <v>0</v>
      </c>
      <c r="BR651" s="244">
        <f t="shared" si="525"/>
        <v>0</v>
      </c>
      <c r="BS651" s="250">
        <f t="shared" si="526"/>
        <v>0</v>
      </c>
      <c r="BT651" s="251" t="str">
        <f t="shared" si="527"/>
        <v/>
      </c>
      <c r="BU651" s="346">
        <f t="shared" si="528"/>
        <v>0</v>
      </c>
      <c r="BV651" s="346">
        <f t="shared" si="529"/>
        <v>0</v>
      </c>
      <c r="BW651" s="346">
        <f t="shared" si="530"/>
        <v>0</v>
      </c>
      <c r="BX651" s="348">
        <f t="shared" si="531"/>
        <v>0</v>
      </c>
      <c r="BY651" s="247">
        <f t="shared" si="532"/>
        <v>0</v>
      </c>
      <c r="BZ651" s="244">
        <f t="shared" si="533"/>
        <v>0</v>
      </c>
      <c r="CA651" s="244">
        <f t="shared" si="534"/>
        <v>0</v>
      </c>
      <c r="CB651" s="248">
        <f t="shared" si="535"/>
        <v>0</v>
      </c>
      <c r="CC651" s="247">
        <f t="shared" si="536"/>
        <v>0</v>
      </c>
      <c r="CD651" s="244">
        <f t="shared" si="537"/>
        <v>0</v>
      </c>
      <c r="CE651" s="244">
        <f t="shared" si="538"/>
        <v>0</v>
      </c>
      <c r="CF651" s="244">
        <f t="shared" si="539"/>
        <v>0</v>
      </c>
    </row>
    <row r="652" spans="1:84" ht="20.100000000000001" customHeight="1" x14ac:dyDescent="0.15">
      <c r="A652" s="238">
        <v>649</v>
      </c>
      <c r="B652" s="239">
        <v>649</v>
      </c>
      <c r="C652" s="240" t="str">
        <f t="shared" si="498"/>
        <v>S</v>
      </c>
      <c r="D652" s="241"/>
      <c r="E652" s="242" t="str">
        <f>IF(D652="","",COUNTIF($D$4:D652,D652))</f>
        <v/>
      </c>
      <c r="F652" s="306" t="str">
        <f>IF(D652="","",VLOOKUP(D652,'様式A-2'!$B$10:$E$438,4,0))</f>
        <v/>
      </c>
      <c r="G652" s="242"/>
      <c r="H652" s="242"/>
      <c r="I652" s="242"/>
      <c r="J652" s="242"/>
      <c r="K652" s="242">
        <f t="shared" si="499"/>
        <v>0</v>
      </c>
      <c r="L652" s="342"/>
      <c r="M652" s="342"/>
      <c r="N652" s="342"/>
      <c r="O652" s="342"/>
      <c r="P652" s="384"/>
      <c r="Q652" s="243">
        <f t="shared" si="509"/>
        <v>0</v>
      </c>
      <c r="R652" s="244">
        <f t="shared" si="500"/>
        <v>0</v>
      </c>
      <c r="S652" s="244" t="str">
        <f t="shared" si="501"/>
        <v/>
      </c>
      <c r="T652" s="242"/>
      <c r="U652" s="242" t="str">
        <f t="shared" si="502"/>
        <v/>
      </c>
      <c r="V652" s="242" t="str">
        <f t="shared" si="510"/>
        <v/>
      </c>
      <c r="W652" s="242"/>
      <c r="X652" s="242"/>
      <c r="Y652" s="242" t="str">
        <f t="shared" si="503"/>
        <v/>
      </c>
      <c r="Z652" s="242" t="str">
        <f t="shared" si="504"/>
        <v/>
      </c>
      <c r="AA652" s="242" t="str">
        <f t="shared" si="497"/>
        <v/>
      </c>
      <c r="AB652" s="242" t="str">
        <f t="shared" si="505"/>
        <v/>
      </c>
      <c r="AC652" s="242" t="str">
        <f t="shared" si="506"/>
        <v/>
      </c>
      <c r="AD652" s="242" t="str">
        <f t="shared" si="511"/>
        <v/>
      </c>
      <c r="AE652" s="242" t="str">
        <f t="shared" si="512"/>
        <v/>
      </c>
      <c r="AF652" s="242" t="str">
        <f t="shared" si="513"/>
        <v/>
      </c>
      <c r="AG652" s="242"/>
      <c r="AH652" s="243" t="str">
        <f t="shared" si="507"/>
        <v/>
      </c>
      <c r="AI652" s="243" t="str">
        <f t="shared" si="508"/>
        <v/>
      </c>
      <c r="BG652" s="246">
        <f t="shared" si="514"/>
        <v>0</v>
      </c>
      <c r="BH652" s="243">
        <f t="shared" si="515"/>
        <v>0</v>
      </c>
      <c r="BI652" s="243">
        <f t="shared" si="516"/>
        <v>0</v>
      </c>
      <c r="BJ652" s="243">
        <f t="shared" si="517"/>
        <v>0</v>
      </c>
      <c r="BK652" s="347">
        <f t="shared" si="518"/>
        <v>0</v>
      </c>
      <c r="BL652" s="247">
        <f t="shared" si="519"/>
        <v>0</v>
      </c>
      <c r="BM652" s="244">
        <f t="shared" si="520"/>
        <v>0</v>
      </c>
      <c r="BN652" s="244">
        <f t="shared" si="521"/>
        <v>0</v>
      </c>
      <c r="BO652" s="248">
        <f t="shared" si="522"/>
        <v>0</v>
      </c>
      <c r="BP652" s="249">
        <f t="shared" si="523"/>
        <v>0</v>
      </c>
      <c r="BQ652" s="244">
        <f t="shared" si="524"/>
        <v>0</v>
      </c>
      <c r="BR652" s="244">
        <f t="shared" si="525"/>
        <v>0</v>
      </c>
      <c r="BS652" s="250">
        <f t="shared" si="526"/>
        <v>0</v>
      </c>
      <c r="BT652" s="251" t="str">
        <f t="shared" si="527"/>
        <v/>
      </c>
      <c r="BU652" s="346">
        <f t="shared" si="528"/>
        <v>0</v>
      </c>
      <c r="BV652" s="346">
        <f t="shared" si="529"/>
        <v>0</v>
      </c>
      <c r="BW652" s="346">
        <f t="shared" si="530"/>
        <v>0</v>
      </c>
      <c r="BX652" s="348">
        <f t="shared" si="531"/>
        <v>0</v>
      </c>
      <c r="BY652" s="247">
        <f t="shared" si="532"/>
        <v>0</v>
      </c>
      <c r="BZ652" s="244">
        <f t="shared" si="533"/>
        <v>0</v>
      </c>
      <c r="CA652" s="244">
        <f t="shared" si="534"/>
        <v>0</v>
      </c>
      <c r="CB652" s="248">
        <f t="shared" si="535"/>
        <v>0</v>
      </c>
      <c r="CC652" s="247">
        <f t="shared" si="536"/>
        <v>0</v>
      </c>
      <c r="CD652" s="244">
        <f t="shared" si="537"/>
        <v>0</v>
      </c>
      <c r="CE652" s="244">
        <f t="shared" si="538"/>
        <v>0</v>
      </c>
      <c r="CF652" s="244">
        <f t="shared" si="539"/>
        <v>0</v>
      </c>
    </row>
    <row r="653" spans="1:84" ht="20.100000000000001" customHeight="1" x14ac:dyDescent="0.15">
      <c r="A653" s="238">
        <v>650</v>
      </c>
      <c r="B653" s="239">
        <v>650</v>
      </c>
      <c r="C653" s="240" t="str">
        <f t="shared" si="498"/>
        <v>S</v>
      </c>
      <c r="D653" s="241"/>
      <c r="E653" s="242" t="str">
        <f>IF(D653="","",COUNTIF($D$4:D653,D653))</f>
        <v/>
      </c>
      <c r="F653" s="306" t="str">
        <f>IF(D653="","",VLOOKUP(D653,'様式A-2'!$B$10:$E$438,4,0))</f>
        <v/>
      </c>
      <c r="G653" s="242"/>
      <c r="H653" s="242"/>
      <c r="I653" s="242"/>
      <c r="J653" s="242"/>
      <c r="K653" s="242">
        <f t="shared" si="499"/>
        <v>0</v>
      </c>
      <c r="L653" s="342"/>
      <c r="M653" s="342"/>
      <c r="N653" s="342"/>
      <c r="O653" s="342"/>
      <c r="P653" s="384"/>
      <c r="Q653" s="243">
        <f t="shared" si="509"/>
        <v>0</v>
      </c>
      <c r="R653" s="244">
        <f t="shared" si="500"/>
        <v>0</v>
      </c>
      <c r="S653" s="244" t="str">
        <f t="shared" si="501"/>
        <v/>
      </c>
      <c r="T653" s="242"/>
      <c r="U653" s="242" t="str">
        <f t="shared" si="502"/>
        <v/>
      </c>
      <c r="V653" s="242" t="str">
        <f t="shared" si="510"/>
        <v/>
      </c>
      <c r="W653" s="242"/>
      <c r="X653" s="242"/>
      <c r="Y653" s="242" t="str">
        <f t="shared" si="503"/>
        <v/>
      </c>
      <c r="Z653" s="242" t="str">
        <f t="shared" si="504"/>
        <v/>
      </c>
      <c r="AA653" s="242" t="str">
        <f t="shared" si="497"/>
        <v/>
      </c>
      <c r="AB653" s="242" t="str">
        <f t="shared" si="505"/>
        <v/>
      </c>
      <c r="AC653" s="242" t="str">
        <f t="shared" si="506"/>
        <v/>
      </c>
      <c r="AD653" s="242" t="str">
        <f t="shared" si="511"/>
        <v/>
      </c>
      <c r="AE653" s="242" t="str">
        <f t="shared" si="512"/>
        <v/>
      </c>
      <c r="AF653" s="242" t="str">
        <f t="shared" si="513"/>
        <v/>
      </c>
      <c r="AG653" s="242"/>
      <c r="AH653" s="243" t="str">
        <f t="shared" si="507"/>
        <v/>
      </c>
      <c r="AI653" s="243" t="str">
        <f t="shared" si="508"/>
        <v/>
      </c>
      <c r="BG653" s="246">
        <f t="shared" si="514"/>
        <v>0</v>
      </c>
      <c r="BH653" s="243">
        <f t="shared" si="515"/>
        <v>0</v>
      </c>
      <c r="BI653" s="243">
        <f t="shared" si="516"/>
        <v>0</v>
      </c>
      <c r="BJ653" s="243">
        <f t="shared" si="517"/>
        <v>0</v>
      </c>
      <c r="BK653" s="347">
        <f t="shared" si="518"/>
        <v>0</v>
      </c>
      <c r="BL653" s="247">
        <f t="shared" si="519"/>
        <v>0</v>
      </c>
      <c r="BM653" s="244">
        <f t="shared" si="520"/>
        <v>0</v>
      </c>
      <c r="BN653" s="244">
        <f t="shared" si="521"/>
        <v>0</v>
      </c>
      <c r="BO653" s="248">
        <f t="shared" si="522"/>
        <v>0</v>
      </c>
      <c r="BP653" s="249">
        <f t="shared" si="523"/>
        <v>0</v>
      </c>
      <c r="BQ653" s="244">
        <f t="shared" si="524"/>
        <v>0</v>
      </c>
      <c r="BR653" s="244">
        <f t="shared" si="525"/>
        <v>0</v>
      </c>
      <c r="BS653" s="250">
        <f t="shared" si="526"/>
        <v>0</v>
      </c>
      <c r="BT653" s="251" t="str">
        <f t="shared" si="527"/>
        <v/>
      </c>
      <c r="BU653" s="346">
        <f t="shared" si="528"/>
        <v>0</v>
      </c>
      <c r="BV653" s="346">
        <f t="shared" si="529"/>
        <v>0</v>
      </c>
      <c r="BW653" s="346">
        <f t="shared" si="530"/>
        <v>0</v>
      </c>
      <c r="BX653" s="348">
        <f t="shared" si="531"/>
        <v>0</v>
      </c>
      <c r="BY653" s="247">
        <f t="shared" si="532"/>
        <v>0</v>
      </c>
      <c r="BZ653" s="244">
        <f t="shared" si="533"/>
        <v>0</v>
      </c>
      <c r="CA653" s="244">
        <f t="shared" si="534"/>
        <v>0</v>
      </c>
      <c r="CB653" s="248">
        <f t="shared" si="535"/>
        <v>0</v>
      </c>
      <c r="CC653" s="247">
        <f t="shared" si="536"/>
        <v>0</v>
      </c>
      <c r="CD653" s="244">
        <f t="shared" si="537"/>
        <v>0</v>
      </c>
      <c r="CE653" s="244">
        <f t="shared" si="538"/>
        <v>0</v>
      </c>
      <c r="CF653" s="244">
        <f t="shared" si="539"/>
        <v>0</v>
      </c>
    </row>
    <row r="654" spans="1:84" ht="20.100000000000001" customHeight="1" x14ac:dyDescent="0.15">
      <c r="A654" s="238">
        <v>651</v>
      </c>
      <c r="B654" s="239">
        <v>651</v>
      </c>
      <c r="C654" s="240" t="str">
        <f t="shared" si="498"/>
        <v>S</v>
      </c>
      <c r="D654" s="241"/>
      <c r="E654" s="242" t="str">
        <f>IF(D654="","",COUNTIF($D$4:D654,D654))</f>
        <v/>
      </c>
      <c r="F654" s="306" t="str">
        <f>IF(D654="","",VLOOKUP(D654,'様式A-2'!$B$10:$E$438,4,0))</f>
        <v/>
      </c>
      <c r="G654" s="242"/>
      <c r="H654" s="242"/>
      <c r="I654" s="242"/>
      <c r="J654" s="242"/>
      <c r="K654" s="242">
        <f t="shared" si="499"/>
        <v>0</v>
      </c>
      <c r="L654" s="342"/>
      <c r="M654" s="342"/>
      <c r="N654" s="342"/>
      <c r="O654" s="342"/>
      <c r="P654" s="384"/>
      <c r="Q654" s="243">
        <f t="shared" si="509"/>
        <v>0</v>
      </c>
      <c r="R654" s="244">
        <f t="shared" si="500"/>
        <v>0</v>
      </c>
      <c r="S654" s="244" t="str">
        <f t="shared" si="501"/>
        <v/>
      </c>
      <c r="T654" s="242"/>
      <c r="U654" s="242" t="str">
        <f t="shared" si="502"/>
        <v/>
      </c>
      <c r="V654" s="242" t="str">
        <f t="shared" si="510"/>
        <v/>
      </c>
      <c r="W654" s="242"/>
      <c r="X654" s="242"/>
      <c r="Y654" s="242" t="str">
        <f t="shared" si="503"/>
        <v/>
      </c>
      <c r="Z654" s="242" t="str">
        <f t="shared" si="504"/>
        <v/>
      </c>
      <c r="AA654" s="242" t="str">
        <f t="shared" si="497"/>
        <v/>
      </c>
      <c r="AB654" s="242" t="str">
        <f t="shared" si="505"/>
        <v/>
      </c>
      <c r="AC654" s="242" t="str">
        <f t="shared" si="506"/>
        <v/>
      </c>
      <c r="AD654" s="242" t="str">
        <f t="shared" si="511"/>
        <v/>
      </c>
      <c r="AE654" s="242" t="str">
        <f t="shared" si="512"/>
        <v/>
      </c>
      <c r="AF654" s="242" t="str">
        <f t="shared" si="513"/>
        <v/>
      </c>
      <c r="AG654" s="242"/>
      <c r="AH654" s="243" t="str">
        <f t="shared" si="507"/>
        <v/>
      </c>
      <c r="AI654" s="243" t="str">
        <f t="shared" si="508"/>
        <v/>
      </c>
      <c r="BG654" s="246">
        <f t="shared" si="514"/>
        <v>0</v>
      </c>
      <c r="BH654" s="243">
        <f t="shared" si="515"/>
        <v>0</v>
      </c>
      <c r="BI654" s="243">
        <f t="shared" si="516"/>
        <v>0</v>
      </c>
      <c r="BJ654" s="243">
        <f t="shared" si="517"/>
        <v>0</v>
      </c>
      <c r="BK654" s="347">
        <f t="shared" si="518"/>
        <v>0</v>
      </c>
      <c r="BL654" s="247">
        <f t="shared" si="519"/>
        <v>0</v>
      </c>
      <c r="BM654" s="244">
        <f t="shared" si="520"/>
        <v>0</v>
      </c>
      <c r="BN654" s="244">
        <f t="shared" si="521"/>
        <v>0</v>
      </c>
      <c r="BO654" s="248">
        <f t="shared" si="522"/>
        <v>0</v>
      </c>
      <c r="BP654" s="249">
        <f t="shared" si="523"/>
        <v>0</v>
      </c>
      <c r="BQ654" s="244">
        <f t="shared" si="524"/>
        <v>0</v>
      </c>
      <c r="BR654" s="244">
        <f t="shared" si="525"/>
        <v>0</v>
      </c>
      <c r="BS654" s="250">
        <f t="shared" si="526"/>
        <v>0</v>
      </c>
      <c r="BT654" s="251" t="str">
        <f t="shared" si="527"/>
        <v/>
      </c>
      <c r="BU654" s="346">
        <f t="shared" si="528"/>
        <v>0</v>
      </c>
      <c r="BV654" s="346">
        <f t="shared" si="529"/>
        <v>0</v>
      </c>
      <c r="BW654" s="346">
        <f t="shared" si="530"/>
        <v>0</v>
      </c>
      <c r="BX654" s="348">
        <f t="shared" si="531"/>
        <v>0</v>
      </c>
      <c r="BY654" s="247">
        <f t="shared" si="532"/>
        <v>0</v>
      </c>
      <c r="BZ654" s="244">
        <f t="shared" si="533"/>
        <v>0</v>
      </c>
      <c r="CA654" s="244">
        <f t="shared" si="534"/>
        <v>0</v>
      </c>
      <c r="CB654" s="248">
        <f t="shared" si="535"/>
        <v>0</v>
      </c>
      <c r="CC654" s="247">
        <f t="shared" si="536"/>
        <v>0</v>
      </c>
      <c r="CD654" s="244">
        <f t="shared" si="537"/>
        <v>0</v>
      </c>
      <c r="CE654" s="244">
        <f t="shared" si="538"/>
        <v>0</v>
      </c>
      <c r="CF654" s="244">
        <f t="shared" si="539"/>
        <v>0</v>
      </c>
    </row>
    <row r="655" spans="1:84" ht="20.100000000000001" customHeight="1" x14ac:dyDescent="0.15">
      <c r="A655" s="238">
        <v>652</v>
      </c>
      <c r="B655" s="239">
        <v>652</v>
      </c>
      <c r="C655" s="240" t="str">
        <f t="shared" si="498"/>
        <v>S</v>
      </c>
      <c r="D655" s="241"/>
      <c r="E655" s="242" t="str">
        <f>IF(D655="","",COUNTIF($D$4:D655,D655))</f>
        <v/>
      </c>
      <c r="F655" s="306" t="str">
        <f>IF(D655="","",VLOOKUP(D655,'様式A-2'!$B$10:$E$438,4,0))</f>
        <v/>
      </c>
      <c r="G655" s="242"/>
      <c r="H655" s="242"/>
      <c r="I655" s="242"/>
      <c r="J655" s="242"/>
      <c r="K655" s="242">
        <f t="shared" si="499"/>
        <v>0</v>
      </c>
      <c r="L655" s="342"/>
      <c r="M655" s="342"/>
      <c r="N655" s="342"/>
      <c r="O655" s="342"/>
      <c r="P655" s="384"/>
      <c r="Q655" s="243">
        <f t="shared" si="509"/>
        <v>0</v>
      </c>
      <c r="R655" s="244">
        <f t="shared" si="500"/>
        <v>0</v>
      </c>
      <c r="S655" s="244" t="str">
        <f t="shared" si="501"/>
        <v/>
      </c>
      <c r="T655" s="242"/>
      <c r="U655" s="242" t="str">
        <f t="shared" si="502"/>
        <v/>
      </c>
      <c r="V655" s="242" t="str">
        <f t="shared" si="510"/>
        <v/>
      </c>
      <c r="W655" s="242"/>
      <c r="X655" s="242"/>
      <c r="Y655" s="242" t="str">
        <f t="shared" si="503"/>
        <v/>
      </c>
      <c r="Z655" s="242" t="str">
        <f t="shared" si="504"/>
        <v/>
      </c>
      <c r="AA655" s="242" t="str">
        <f t="shared" si="497"/>
        <v/>
      </c>
      <c r="AB655" s="242" t="str">
        <f t="shared" si="505"/>
        <v/>
      </c>
      <c r="AC655" s="242" t="str">
        <f t="shared" si="506"/>
        <v/>
      </c>
      <c r="AD655" s="242" t="str">
        <f t="shared" si="511"/>
        <v/>
      </c>
      <c r="AE655" s="242" t="str">
        <f t="shared" si="512"/>
        <v/>
      </c>
      <c r="AF655" s="242" t="str">
        <f t="shared" si="513"/>
        <v/>
      </c>
      <c r="AG655" s="242"/>
      <c r="AH655" s="243" t="str">
        <f t="shared" si="507"/>
        <v/>
      </c>
      <c r="AI655" s="243" t="str">
        <f t="shared" si="508"/>
        <v/>
      </c>
      <c r="BG655" s="246">
        <f t="shared" si="514"/>
        <v>0</v>
      </c>
      <c r="BH655" s="243">
        <f t="shared" si="515"/>
        <v>0</v>
      </c>
      <c r="BI655" s="243">
        <f t="shared" si="516"/>
        <v>0</v>
      </c>
      <c r="BJ655" s="243">
        <f t="shared" si="517"/>
        <v>0</v>
      </c>
      <c r="BK655" s="347">
        <f t="shared" si="518"/>
        <v>0</v>
      </c>
      <c r="BL655" s="247">
        <f t="shared" si="519"/>
        <v>0</v>
      </c>
      <c r="BM655" s="244">
        <f t="shared" si="520"/>
        <v>0</v>
      </c>
      <c r="BN655" s="244">
        <f t="shared" si="521"/>
        <v>0</v>
      </c>
      <c r="BO655" s="248">
        <f t="shared" si="522"/>
        <v>0</v>
      </c>
      <c r="BP655" s="249">
        <f t="shared" si="523"/>
        <v>0</v>
      </c>
      <c r="BQ655" s="244">
        <f t="shared" si="524"/>
        <v>0</v>
      </c>
      <c r="BR655" s="244">
        <f t="shared" si="525"/>
        <v>0</v>
      </c>
      <c r="BS655" s="250">
        <f t="shared" si="526"/>
        <v>0</v>
      </c>
      <c r="BT655" s="251" t="str">
        <f t="shared" si="527"/>
        <v/>
      </c>
      <c r="BU655" s="346">
        <f t="shared" si="528"/>
        <v>0</v>
      </c>
      <c r="BV655" s="346">
        <f t="shared" si="529"/>
        <v>0</v>
      </c>
      <c r="BW655" s="346">
        <f t="shared" si="530"/>
        <v>0</v>
      </c>
      <c r="BX655" s="348">
        <f t="shared" si="531"/>
        <v>0</v>
      </c>
      <c r="BY655" s="247">
        <f t="shared" si="532"/>
        <v>0</v>
      </c>
      <c r="BZ655" s="244">
        <f t="shared" si="533"/>
        <v>0</v>
      </c>
      <c r="CA655" s="244">
        <f t="shared" si="534"/>
        <v>0</v>
      </c>
      <c r="CB655" s="248">
        <f t="shared" si="535"/>
        <v>0</v>
      </c>
      <c r="CC655" s="247">
        <f t="shared" si="536"/>
        <v>0</v>
      </c>
      <c r="CD655" s="244">
        <f t="shared" si="537"/>
        <v>0</v>
      </c>
      <c r="CE655" s="244">
        <f t="shared" si="538"/>
        <v>0</v>
      </c>
      <c r="CF655" s="244">
        <f t="shared" si="539"/>
        <v>0</v>
      </c>
    </row>
    <row r="656" spans="1:84" ht="20.100000000000001" customHeight="1" x14ac:dyDescent="0.15">
      <c r="A656" s="238">
        <v>653</v>
      </c>
      <c r="B656" s="239">
        <v>653</v>
      </c>
      <c r="C656" s="240" t="str">
        <f t="shared" si="498"/>
        <v>S</v>
      </c>
      <c r="D656" s="241"/>
      <c r="E656" s="242" t="str">
        <f>IF(D656="","",COUNTIF($D$4:D656,D656))</f>
        <v/>
      </c>
      <c r="F656" s="306" t="str">
        <f>IF(D656="","",VLOOKUP(D656,'様式A-2'!$B$10:$E$438,4,0))</f>
        <v/>
      </c>
      <c r="G656" s="242"/>
      <c r="H656" s="242"/>
      <c r="I656" s="242"/>
      <c r="J656" s="242"/>
      <c r="K656" s="242">
        <f t="shared" si="499"/>
        <v>0</v>
      </c>
      <c r="L656" s="342"/>
      <c r="M656" s="342"/>
      <c r="N656" s="342"/>
      <c r="O656" s="342"/>
      <c r="P656" s="384"/>
      <c r="Q656" s="243">
        <f t="shared" si="509"/>
        <v>0</v>
      </c>
      <c r="R656" s="244">
        <f t="shared" si="500"/>
        <v>0</v>
      </c>
      <c r="S656" s="244" t="str">
        <f t="shared" si="501"/>
        <v/>
      </c>
      <c r="T656" s="242"/>
      <c r="U656" s="242" t="str">
        <f t="shared" si="502"/>
        <v/>
      </c>
      <c r="V656" s="242" t="str">
        <f t="shared" si="510"/>
        <v/>
      </c>
      <c r="W656" s="242"/>
      <c r="X656" s="242"/>
      <c r="Y656" s="242" t="str">
        <f t="shared" si="503"/>
        <v/>
      </c>
      <c r="Z656" s="242" t="str">
        <f t="shared" si="504"/>
        <v/>
      </c>
      <c r="AA656" s="242" t="str">
        <f t="shared" si="497"/>
        <v/>
      </c>
      <c r="AB656" s="242" t="str">
        <f t="shared" si="505"/>
        <v/>
      </c>
      <c r="AC656" s="242" t="str">
        <f t="shared" si="506"/>
        <v/>
      </c>
      <c r="AD656" s="242" t="str">
        <f t="shared" si="511"/>
        <v/>
      </c>
      <c r="AE656" s="242" t="str">
        <f t="shared" si="512"/>
        <v/>
      </c>
      <c r="AF656" s="242" t="str">
        <f t="shared" si="513"/>
        <v/>
      </c>
      <c r="AG656" s="242"/>
      <c r="AH656" s="243" t="str">
        <f t="shared" si="507"/>
        <v/>
      </c>
      <c r="AI656" s="243" t="str">
        <f t="shared" si="508"/>
        <v/>
      </c>
      <c r="BG656" s="246">
        <f t="shared" si="514"/>
        <v>0</v>
      </c>
      <c r="BH656" s="243">
        <f t="shared" si="515"/>
        <v>0</v>
      </c>
      <c r="BI656" s="243">
        <f t="shared" si="516"/>
        <v>0</v>
      </c>
      <c r="BJ656" s="243">
        <f t="shared" si="517"/>
        <v>0</v>
      </c>
      <c r="BK656" s="347">
        <f t="shared" si="518"/>
        <v>0</v>
      </c>
      <c r="BL656" s="247">
        <f t="shared" si="519"/>
        <v>0</v>
      </c>
      <c r="BM656" s="244">
        <f t="shared" si="520"/>
        <v>0</v>
      </c>
      <c r="BN656" s="244">
        <f t="shared" si="521"/>
        <v>0</v>
      </c>
      <c r="BO656" s="248">
        <f t="shared" si="522"/>
        <v>0</v>
      </c>
      <c r="BP656" s="249">
        <f t="shared" si="523"/>
        <v>0</v>
      </c>
      <c r="BQ656" s="244">
        <f t="shared" si="524"/>
        <v>0</v>
      </c>
      <c r="BR656" s="244">
        <f t="shared" si="525"/>
        <v>0</v>
      </c>
      <c r="BS656" s="250">
        <f t="shared" si="526"/>
        <v>0</v>
      </c>
      <c r="BT656" s="251" t="str">
        <f t="shared" si="527"/>
        <v/>
      </c>
      <c r="BU656" s="346">
        <f t="shared" si="528"/>
        <v>0</v>
      </c>
      <c r="BV656" s="346">
        <f t="shared" si="529"/>
        <v>0</v>
      </c>
      <c r="BW656" s="346">
        <f t="shared" si="530"/>
        <v>0</v>
      </c>
      <c r="BX656" s="348">
        <f t="shared" si="531"/>
        <v>0</v>
      </c>
      <c r="BY656" s="247">
        <f t="shared" si="532"/>
        <v>0</v>
      </c>
      <c r="BZ656" s="244">
        <f t="shared" si="533"/>
        <v>0</v>
      </c>
      <c r="CA656" s="244">
        <f t="shared" si="534"/>
        <v>0</v>
      </c>
      <c r="CB656" s="248">
        <f t="shared" si="535"/>
        <v>0</v>
      </c>
      <c r="CC656" s="247">
        <f t="shared" si="536"/>
        <v>0</v>
      </c>
      <c r="CD656" s="244">
        <f t="shared" si="537"/>
        <v>0</v>
      </c>
      <c r="CE656" s="244">
        <f t="shared" si="538"/>
        <v>0</v>
      </c>
      <c r="CF656" s="244">
        <f t="shared" si="539"/>
        <v>0</v>
      </c>
    </row>
    <row r="657" spans="1:84" ht="20.100000000000001" customHeight="1" x14ac:dyDescent="0.15">
      <c r="A657" s="238">
        <v>654</v>
      </c>
      <c r="B657" s="239">
        <v>654</v>
      </c>
      <c r="C657" s="240" t="str">
        <f t="shared" si="498"/>
        <v>S</v>
      </c>
      <c r="D657" s="241"/>
      <c r="E657" s="242" t="str">
        <f>IF(D657="","",COUNTIF($D$4:D657,D657))</f>
        <v/>
      </c>
      <c r="F657" s="306" t="str">
        <f>IF(D657="","",VLOOKUP(D657,'様式A-2'!$B$10:$E$438,4,0))</f>
        <v/>
      </c>
      <c r="G657" s="242"/>
      <c r="H657" s="242"/>
      <c r="I657" s="242"/>
      <c r="J657" s="242"/>
      <c r="K657" s="242">
        <f t="shared" si="499"/>
        <v>0</v>
      </c>
      <c r="L657" s="342"/>
      <c r="M657" s="342"/>
      <c r="N657" s="342"/>
      <c r="O657" s="342"/>
      <c r="P657" s="384"/>
      <c r="Q657" s="243">
        <f t="shared" si="509"/>
        <v>0</v>
      </c>
      <c r="R657" s="244">
        <f t="shared" si="500"/>
        <v>0</v>
      </c>
      <c r="S657" s="244" t="str">
        <f t="shared" si="501"/>
        <v/>
      </c>
      <c r="T657" s="242"/>
      <c r="U657" s="242" t="str">
        <f t="shared" si="502"/>
        <v/>
      </c>
      <c r="V657" s="242" t="str">
        <f t="shared" si="510"/>
        <v/>
      </c>
      <c r="W657" s="242"/>
      <c r="X657" s="242"/>
      <c r="Y657" s="242" t="str">
        <f t="shared" si="503"/>
        <v/>
      </c>
      <c r="Z657" s="242" t="str">
        <f t="shared" si="504"/>
        <v/>
      </c>
      <c r="AA657" s="242" t="str">
        <f t="shared" si="497"/>
        <v/>
      </c>
      <c r="AB657" s="242" t="str">
        <f t="shared" si="505"/>
        <v/>
      </c>
      <c r="AC657" s="242" t="str">
        <f t="shared" si="506"/>
        <v/>
      </c>
      <c r="AD657" s="242" t="str">
        <f t="shared" si="511"/>
        <v/>
      </c>
      <c r="AE657" s="242" t="str">
        <f t="shared" si="512"/>
        <v/>
      </c>
      <c r="AF657" s="242" t="str">
        <f t="shared" si="513"/>
        <v/>
      </c>
      <c r="AG657" s="242"/>
      <c r="AH657" s="243" t="str">
        <f t="shared" si="507"/>
        <v/>
      </c>
      <c r="AI657" s="243" t="str">
        <f t="shared" si="508"/>
        <v/>
      </c>
      <c r="BG657" s="246">
        <f t="shared" si="514"/>
        <v>0</v>
      </c>
      <c r="BH657" s="243">
        <f t="shared" si="515"/>
        <v>0</v>
      </c>
      <c r="BI657" s="243">
        <f t="shared" si="516"/>
        <v>0</v>
      </c>
      <c r="BJ657" s="243">
        <f t="shared" si="517"/>
        <v>0</v>
      </c>
      <c r="BK657" s="347">
        <f t="shared" si="518"/>
        <v>0</v>
      </c>
      <c r="BL657" s="247">
        <f t="shared" si="519"/>
        <v>0</v>
      </c>
      <c r="BM657" s="244">
        <f t="shared" si="520"/>
        <v>0</v>
      </c>
      <c r="BN657" s="244">
        <f t="shared" si="521"/>
        <v>0</v>
      </c>
      <c r="BO657" s="248">
        <f t="shared" si="522"/>
        <v>0</v>
      </c>
      <c r="BP657" s="249">
        <f t="shared" si="523"/>
        <v>0</v>
      </c>
      <c r="BQ657" s="244">
        <f t="shared" si="524"/>
        <v>0</v>
      </c>
      <c r="BR657" s="244">
        <f t="shared" si="525"/>
        <v>0</v>
      </c>
      <c r="BS657" s="250">
        <f t="shared" si="526"/>
        <v>0</v>
      </c>
      <c r="BT657" s="251" t="str">
        <f t="shared" si="527"/>
        <v/>
      </c>
      <c r="BU657" s="346">
        <f t="shared" si="528"/>
        <v>0</v>
      </c>
      <c r="BV657" s="346">
        <f t="shared" si="529"/>
        <v>0</v>
      </c>
      <c r="BW657" s="346">
        <f t="shared" si="530"/>
        <v>0</v>
      </c>
      <c r="BX657" s="348">
        <f t="shared" si="531"/>
        <v>0</v>
      </c>
      <c r="BY657" s="247">
        <f t="shared" si="532"/>
        <v>0</v>
      </c>
      <c r="BZ657" s="244">
        <f t="shared" si="533"/>
        <v>0</v>
      </c>
      <c r="CA657" s="244">
        <f t="shared" si="534"/>
        <v>0</v>
      </c>
      <c r="CB657" s="248">
        <f t="shared" si="535"/>
        <v>0</v>
      </c>
      <c r="CC657" s="247">
        <f t="shared" si="536"/>
        <v>0</v>
      </c>
      <c r="CD657" s="244">
        <f t="shared" si="537"/>
        <v>0</v>
      </c>
      <c r="CE657" s="244">
        <f t="shared" si="538"/>
        <v>0</v>
      </c>
      <c r="CF657" s="244">
        <f t="shared" si="539"/>
        <v>0</v>
      </c>
    </row>
    <row r="658" spans="1:84" ht="20.100000000000001" customHeight="1" x14ac:dyDescent="0.15">
      <c r="A658" s="238">
        <v>655</v>
      </c>
      <c r="B658" s="239">
        <v>655</v>
      </c>
      <c r="C658" s="240" t="str">
        <f t="shared" si="498"/>
        <v>S</v>
      </c>
      <c r="D658" s="241"/>
      <c r="E658" s="242" t="str">
        <f>IF(D658="","",COUNTIF($D$4:D658,D658))</f>
        <v/>
      </c>
      <c r="F658" s="306" t="str">
        <f>IF(D658="","",VLOOKUP(D658,'様式A-2'!$B$10:$E$438,4,0))</f>
        <v/>
      </c>
      <c r="G658" s="242"/>
      <c r="H658" s="242"/>
      <c r="I658" s="242"/>
      <c r="J658" s="242"/>
      <c r="K658" s="242">
        <f t="shared" si="499"/>
        <v>0</v>
      </c>
      <c r="L658" s="342"/>
      <c r="M658" s="342"/>
      <c r="N658" s="342"/>
      <c r="O658" s="342"/>
      <c r="P658" s="384"/>
      <c r="Q658" s="243">
        <f t="shared" si="509"/>
        <v>0</v>
      </c>
      <c r="R658" s="244">
        <f t="shared" si="500"/>
        <v>0</v>
      </c>
      <c r="S658" s="244" t="str">
        <f t="shared" si="501"/>
        <v/>
      </c>
      <c r="T658" s="242"/>
      <c r="U658" s="242" t="str">
        <f t="shared" si="502"/>
        <v/>
      </c>
      <c r="V658" s="242" t="str">
        <f t="shared" si="510"/>
        <v/>
      </c>
      <c r="W658" s="242"/>
      <c r="X658" s="242"/>
      <c r="Y658" s="242" t="str">
        <f t="shared" si="503"/>
        <v/>
      </c>
      <c r="Z658" s="242" t="str">
        <f t="shared" si="504"/>
        <v/>
      </c>
      <c r="AA658" s="242" t="str">
        <f t="shared" si="497"/>
        <v/>
      </c>
      <c r="AB658" s="242" t="str">
        <f t="shared" si="505"/>
        <v/>
      </c>
      <c r="AC658" s="242" t="str">
        <f t="shared" si="506"/>
        <v/>
      </c>
      <c r="AD658" s="242" t="str">
        <f t="shared" si="511"/>
        <v/>
      </c>
      <c r="AE658" s="242" t="str">
        <f t="shared" si="512"/>
        <v/>
      </c>
      <c r="AF658" s="242" t="str">
        <f t="shared" si="513"/>
        <v/>
      </c>
      <c r="AG658" s="242"/>
      <c r="AH658" s="243" t="str">
        <f t="shared" si="507"/>
        <v/>
      </c>
      <c r="AI658" s="243" t="str">
        <f t="shared" si="508"/>
        <v/>
      </c>
      <c r="BG658" s="246">
        <f t="shared" si="514"/>
        <v>0</v>
      </c>
      <c r="BH658" s="243">
        <f t="shared" si="515"/>
        <v>0</v>
      </c>
      <c r="BI658" s="243">
        <f t="shared" si="516"/>
        <v>0</v>
      </c>
      <c r="BJ658" s="243">
        <f t="shared" si="517"/>
        <v>0</v>
      </c>
      <c r="BK658" s="347">
        <f t="shared" si="518"/>
        <v>0</v>
      </c>
      <c r="BL658" s="247">
        <f t="shared" si="519"/>
        <v>0</v>
      </c>
      <c r="BM658" s="244">
        <f t="shared" si="520"/>
        <v>0</v>
      </c>
      <c r="BN658" s="244">
        <f t="shared" si="521"/>
        <v>0</v>
      </c>
      <c r="BO658" s="248">
        <f t="shared" si="522"/>
        <v>0</v>
      </c>
      <c r="BP658" s="249">
        <f t="shared" si="523"/>
        <v>0</v>
      </c>
      <c r="BQ658" s="244">
        <f t="shared" si="524"/>
        <v>0</v>
      </c>
      <c r="BR658" s="244">
        <f t="shared" si="525"/>
        <v>0</v>
      </c>
      <c r="BS658" s="250">
        <f t="shared" si="526"/>
        <v>0</v>
      </c>
      <c r="BT658" s="251" t="str">
        <f t="shared" si="527"/>
        <v/>
      </c>
      <c r="BU658" s="346">
        <f t="shared" si="528"/>
        <v>0</v>
      </c>
      <c r="BV658" s="346">
        <f t="shared" si="529"/>
        <v>0</v>
      </c>
      <c r="BW658" s="346">
        <f t="shared" si="530"/>
        <v>0</v>
      </c>
      <c r="BX658" s="348">
        <f t="shared" si="531"/>
        <v>0</v>
      </c>
      <c r="BY658" s="247">
        <f t="shared" si="532"/>
        <v>0</v>
      </c>
      <c r="BZ658" s="244">
        <f t="shared" si="533"/>
        <v>0</v>
      </c>
      <c r="CA658" s="244">
        <f t="shared" si="534"/>
        <v>0</v>
      </c>
      <c r="CB658" s="248">
        <f t="shared" si="535"/>
        <v>0</v>
      </c>
      <c r="CC658" s="247">
        <f t="shared" si="536"/>
        <v>0</v>
      </c>
      <c r="CD658" s="244">
        <f t="shared" si="537"/>
        <v>0</v>
      </c>
      <c r="CE658" s="244">
        <f t="shared" si="538"/>
        <v>0</v>
      </c>
      <c r="CF658" s="244">
        <f t="shared" si="539"/>
        <v>0</v>
      </c>
    </row>
    <row r="659" spans="1:84" ht="20.100000000000001" customHeight="1" x14ac:dyDescent="0.15">
      <c r="A659" s="238">
        <v>656</v>
      </c>
      <c r="B659" s="239">
        <v>656</v>
      </c>
      <c r="C659" s="240" t="str">
        <f t="shared" si="498"/>
        <v>S</v>
      </c>
      <c r="D659" s="241"/>
      <c r="E659" s="242" t="str">
        <f>IF(D659="","",COUNTIF($D$4:D659,D659))</f>
        <v/>
      </c>
      <c r="F659" s="306" t="str">
        <f>IF(D659="","",VLOOKUP(D659,'様式A-2'!$B$10:$E$438,4,0))</f>
        <v/>
      </c>
      <c r="G659" s="242"/>
      <c r="H659" s="242"/>
      <c r="I659" s="242"/>
      <c r="J659" s="242"/>
      <c r="K659" s="242">
        <f t="shared" si="499"/>
        <v>0</v>
      </c>
      <c r="L659" s="342"/>
      <c r="M659" s="342"/>
      <c r="N659" s="342"/>
      <c r="O659" s="342"/>
      <c r="P659" s="384"/>
      <c r="Q659" s="243">
        <f t="shared" si="509"/>
        <v>0</v>
      </c>
      <c r="R659" s="244">
        <f t="shared" si="500"/>
        <v>0</v>
      </c>
      <c r="S659" s="244" t="str">
        <f t="shared" si="501"/>
        <v/>
      </c>
      <c r="T659" s="242"/>
      <c r="U659" s="242" t="str">
        <f t="shared" si="502"/>
        <v/>
      </c>
      <c r="V659" s="242" t="str">
        <f t="shared" si="510"/>
        <v/>
      </c>
      <c r="W659" s="242"/>
      <c r="X659" s="242"/>
      <c r="Y659" s="242" t="str">
        <f t="shared" si="503"/>
        <v/>
      </c>
      <c r="Z659" s="242" t="str">
        <f t="shared" si="504"/>
        <v/>
      </c>
      <c r="AA659" s="242" t="str">
        <f t="shared" si="497"/>
        <v/>
      </c>
      <c r="AB659" s="242" t="str">
        <f t="shared" si="505"/>
        <v/>
      </c>
      <c r="AC659" s="242" t="str">
        <f t="shared" si="506"/>
        <v/>
      </c>
      <c r="AD659" s="242" t="str">
        <f t="shared" si="511"/>
        <v/>
      </c>
      <c r="AE659" s="242" t="str">
        <f t="shared" si="512"/>
        <v/>
      </c>
      <c r="AF659" s="242" t="str">
        <f t="shared" si="513"/>
        <v/>
      </c>
      <c r="AG659" s="242"/>
      <c r="AH659" s="243" t="str">
        <f t="shared" si="507"/>
        <v/>
      </c>
      <c r="AI659" s="243" t="str">
        <f t="shared" si="508"/>
        <v/>
      </c>
      <c r="BG659" s="246">
        <f t="shared" si="514"/>
        <v>0</v>
      </c>
      <c r="BH659" s="243">
        <f t="shared" si="515"/>
        <v>0</v>
      </c>
      <c r="BI659" s="243">
        <f t="shared" si="516"/>
        <v>0</v>
      </c>
      <c r="BJ659" s="243">
        <f t="shared" si="517"/>
        <v>0</v>
      </c>
      <c r="BK659" s="347">
        <f t="shared" si="518"/>
        <v>0</v>
      </c>
      <c r="BL659" s="247">
        <f t="shared" si="519"/>
        <v>0</v>
      </c>
      <c r="BM659" s="244">
        <f t="shared" si="520"/>
        <v>0</v>
      </c>
      <c r="BN659" s="244">
        <f t="shared" si="521"/>
        <v>0</v>
      </c>
      <c r="BO659" s="248">
        <f t="shared" si="522"/>
        <v>0</v>
      </c>
      <c r="BP659" s="249">
        <f t="shared" si="523"/>
        <v>0</v>
      </c>
      <c r="BQ659" s="244">
        <f t="shared" si="524"/>
        <v>0</v>
      </c>
      <c r="BR659" s="244">
        <f t="shared" si="525"/>
        <v>0</v>
      </c>
      <c r="BS659" s="250">
        <f t="shared" si="526"/>
        <v>0</v>
      </c>
      <c r="BT659" s="251" t="str">
        <f t="shared" si="527"/>
        <v/>
      </c>
      <c r="BU659" s="346">
        <f t="shared" si="528"/>
        <v>0</v>
      </c>
      <c r="BV659" s="346">
        <f t="shared" si="529"/>
        <v>0</v>
      </c>
      <c r="BW659" s="346">
        <f t="shared" si="530"/>
        <v>0</v>
      </c>
      <c r="BX659" s="348">
        <f t="shared" si="531"/>
        <v>0</v>
      </c>
      <c r="BY659" s="247">
        <f t="shared" si="532"/>
        <v>0</v>
      </c>
      <c r="BZ659" s="244">
        <f t="shared" si="533"/>
        <v>0</v>
      </c>
      <c r="CA659" s="244">
        <f t="shared" si="534"/>
        <v>0</v>
      </c>
      <c r="CB659" s="248">
        <f t="shared" si="535"/>
        <v>0</v>
      </c>
      <c r="CC659" s="247">
        <f t="shared" si="536"/>
        <v>0</v>
      </c>
      <c r="CD659" s="244">
        <f t="shared" si="537"/>
        <v>0</v>
      </c>
      <c r="CE659" s="244">
        <f t="shared" si="538"/>
        <v>0</v>
      </c>
      <c r="CF659" s="244">
        <f t="shared" si="539"/>
        <v>0</v>
      </c>
    </row>
    <row r="660" spans="1:84" ht="20.100000000000001" customHeight="1" x14ac:dyDescent="0.15">
      <c r="A660" s="238">
        <v>657</v>
      </c>
      <c r="B660" s="239">
        <v>657</v>
      </c>
      <c r="C660" s="240" t="str">
        <f t="shared" si="498"/>
        <v>S</v>
      </c>
      <c r="D660" s="241"/>
      <c r="E660" s="242" t="str">
        <f>IF(D660="","",COUNTIF($D$4:D660,D660))</f>
        <v/>
      </c>
      <c r="F660" s="306" t="str">
        <f>IF(D660="","",VLOOKUP(D660,'様式A-2'!$B$10:$E$438,4,0))</f>
        <v/>
      </c>
      <c r="G660" s="242"/>
      <c r="H660" s="242"/>
      <c r="I660" s="242"/>
      <c r="J660" s="242"/>
      <c r="K660" s="242">
        <f t="shared" si="499"/>
        <v>0</v>
      </c>
      <c r="L660" s="342"/>
      <c r="M660" s="342"/>
      <c r="N660" s="342"/>
      <c r="O660" s="342"/>
      <c r="P660" s="384"/>
      <c r="Q660" s="243">
        <f t="shared" si="509"/>
        <v>0</v>
      </c>
      <c r="R660" s="244">
        <f t="shared" si="500"/>
        <v>0</v>
      </c>
      <c r="S660" s="244" t="str">
        <f t="shared" si="501"/>
        <v/>
      </c>
      <c r="T660" s="242"/>
      <c r="U660" s="242" t="str">
        <f t="shared" si="502"/>
        <v/>
      </c>
      <c r="V660" s="242" t="str">
        <f t="shared" si="510"/>
        <v/>
      </c>
      <c r="W660" s="242"/>
      <c r="X660" s="242"/>
      <c r="Y660" s="242" t="str">
        <f t="shared" si="503"/>
        <v/>
      </c>
      <c r="Z660" s="242" t="str">
        <f t="shared" si="504"/>
        <v/>
      </c>
      <c r="AA660" s="242" t="str">
        <f t="shared" si="497"/>
        <v/>
      </c>
      <c r="AB660" s="242" t="str">
        <f t="shared" si="505"/>
        <v/>
      </c>
      <c r="AC660" s="242" t="str">
        <f t="shared" si="506"/>
        <v/>
      </c>
      <c r="AD660" s="242" t="str">
        <f t="shared" si="511"/>
        <v/>
      </c>
      <c r="AE660" s="242" t="str">
        <f t="shared" si="512"/>
        <v/>
      </c>
      <c r="AF660" s="242" t="str">
        <f t="shared" si="513"/>
        <v/>
      </c>
      <c r="AG660" s="242"/>
      <c r="AH660" s="243" t="str">
        <f t="shared" si="507"/>
        <v/>
      </c>
      <c r="AI660" s="243" t="str">
        <f t="shared" si="508"/>
        <v/>
      </c>
      <c r="BG660" s="246">
        <f t="shared" si="514"/>
        <v>0</v>
      </c>
      <c r="BH660" s="243">
        <f t="shared" si="515"/>
        <v>0</v>
      </c>
      <c r="BI660" s="243">
        <f t="shared" si="516"/>
        <v>0</v>
      </c>
      <c r="BJ660" s="243">
        <f t="shared" si="517"/>
        <v>0</v>
      </c>
      <c r="BK660" s="347">
        <f t="shared" si="518"/>
        <v>0</v>
      </c>
      <c r="BL660" s="247">
        <f t="shared" si="519"/>
        <v>0</v>
      </c>
      <c r="BM660" s="244">
        <f t="shared" si="520"/>
        <v>0</v>
      </c>
      <c r="BN660" s="244">
        <f t="shared" si="521"/>
        <v>0</v>
      </c>
      <c r="BO660" s="248">
        <f t="shared" si="522"/>
        <v>0</v>
      </c>
      <c r="BP660" s="249">
        <f t="shared" si="523"/>
        <v>0</v>
      </c>
      <c r="BQ660" s="244">
        <f t="shared" si="524"/>
        <v>0</v>
      </c>
      <c r="BR660" s="244">
        <f t="shared" si="525"/>
        <v>0</v>
      </c>
      <c r="BS660" s="250">
        <f t="shared" si="526"/>
        <v>0</v>
      </c>
      <c r="BT660" s="251" t="str">
        <f t="shared" si="527"/>
        <v/>
      </c>
      <c r="BU660" s="346">
        <f t="shared" si="528"/>
        <v>0</v>
      </c>
      <c r="BV660" s="346">
        <f t="shared" si="529"/>
        <v>0</v>
      </c>
      <c r="BW660" s="346">
        <f t="shared" si="530"/>
        <v>0</v>
      </c>
      <c r="BX660" s="348">
        <f t="shared" si="531"/>
        <v>0</v>
      </c>
      <c r="BY660" s="247">
        <f t="shared" si="532"/>
        <v>0</v>
      </c>
      <c r="BZ660" s="244">
        <f t="shared" si="533"/>
        <v>0</v>
      </c>
      <c r="CA660" s="244">
        <f t="shared" si="534"/>
        <v>0</v>
      </c>
      <c r="CB660" s="248">
        <f t="shared" si="535"/>
        <v>0</v>
      </c>
      <c r="CC660" s="247">
        <f t="shared" si="536"/>
        <v>0</v>
      </c>
      <c r="CD660" s="244">
        <f t="shared" si="537"/>
        <v>0</v>
      </c>
      <c r="CE660" s="244">
        <f t="shared" si="538"/>
        <v>0</v>
      </c>
      <c r="CF660" s="244">
        <f t="shared" si="539"/>
        <v>0</v>
      </c>
    </row>
    <row r="661" spans="1:84" ht="20.100000000000001" customHeight="1" x14ac:dyDescent="0.15">
      <c r="A661" s="238">
        <v>658</v>
      </c>
      <c r="B661" s="239">
        <v>658</v>
      </c>
      <c r="C661" s="240" t="str">
        <f t="shared" si="498"/>
        <v>S</v>
      </c>
      <c r="D661" s="241"/>
      <c r="E661" s="242" t="str">
        <f>IF(D661="","",COUNTIF($D$4:D661,D661))</f>
        <v/>
      </c>
      <c r="F661" s="306" t="str">
        <f>IF(D661="","",VLOOKUP(D661,'様式A-2'!$B$10:$E$438,4,0))</f>
        <v/>
      </c>
      <c r="G661" s="242"/>
      <c r="H661" s="242"/>
      <c r="I661" s="242"/>
      <c r="J661" s="242"/>
      <c r="K661" s="242">
        <f t="shared" si="499"/>
        <v>0</v>
      </c>
      <c r="L661" s="342"/>
      <c r="M661" s="342"/>
      <c r="N661" s="342"/>
      <c r="O661" s="342"/>
      <c r="P661" s="384"/>
      <c r="Q661" s="243">
        <f t="shared" si="509"/>
        <v>0</v>
      </c>
      <c r="R661" s="244">
        <f t="shared" si="500"/>
        <v>0</v>
      </c>
      <c r="S661" s="244" t="str">
        <f t="shared" si="501"/>
        <v/>
      </c>
      <c r="T661" s="242"/>
      <c r="U661" s="242" t="str">
        <f t="shared" si="502"/>
        <v/>
      </c>
      <c r="V661" s="242" t="str">
        <f t="shared" si="510"/>
        <v/>
      </c>
      <c r="W661" s="242"/>
      <c r="X661" s="242"/>
      <c r="Y661" s="242" t="str">
        <f t="shared" si="503"/>
        <v/>
      </c>
      <c r="Z661" s="242" t="str">
        <f t="shared" si="504"/>
        <v/>
      </c>
      <c r="AA661" s="242" t="str">
        <f t="shared" si="497"/>
        <v/>
      </c>
      <c r="AB661" s="242" t="str">
        <f t="shared" si="505"/>
        <v/>
      </c>
      <c r="AC661" s="242" t="str">
        <f t="shared" si="506"/>
        <v/>
      </c>
      <c r="AD661" s="242" t="str">
        <f t="shared" si="511"/>
        <v/>
      </c>
      <c r="AE661" s="242" t="str">
        <f t="shared" si="512"/>
        <v/>
      </c>
      <c r="AF661" s="242" t="str">
        <f t="shared" si="513"/>
        <v/>
      </c>
      <c r="AG661" s="242"/>
      <c r="AH661" s="243" t="str">
        <f t="shared" si="507"/>
        <v/>
      </c>
      <c r="AI661" s="243" t="str">
        <f t="shared" si="508"/>
        <v/>
      </c>
      <c r="BG661" s="246">
        <f t="shared" si="514"/>
        <v>0</v>
      </c>
      <c r="BH661" s="243">
        <f t="shared" si="515"/>
        <v>0</v>
      </c>
      <c r="BI661" s="243">
        <f t="shared" si="516"/>
        <v>0</v>
      </c>
      <c r="BJ661" s="243">
        <f t="shared" si="517"/>
        <v>0</v>
      </c>
      <c r="BK661" s="347">
        <f t="shared" si="518"/>
        <v>0</v>
      </c>
      <c r="BL661" s="247">
        <f t="shared" si="519"/>
        <v>0</v>
      </c>
      <c r="BM661" s="244">
        <f t="shared" si="520"/>
        <v>0</v>
      </c>
      <c r="BN661" s="244">
        <f t="shared" si="521"/>
        <v>0</v>
      </c>
      <c r="BO661" s="248">
        <f t="shared" si="522"/>
        <v>0</v>
      </c>
      <c r="BP661" s="249">
        <f t="shared" si="523"/>
        <v>0</v>
      </c>
      <c r="BQ661" s="244">
        <f t="shared" si="524"/>
        <v>0</v>
      </c>
      <c r="BR661" s="244">
        <f t="shared" si="525"/>
        <v>0</v>
      </c>
      <c r="BS661" s="250">
        <f t="shared" si="526"/>
        <v>0</v>
      </c>
      <c r="BT661" s="251" t="str">
        <f t="shared" si="527"/>
        <v/>
      </c>
      <c r="BU661" s="346">
        <f t="shared" si="528"/>
        <v>0</v>
      </c>
      <c r="BV661" s="346">
        <f t="shared" si="529"/>
        <v>0</v>
      </c>
      <c r="BW661" s="346">
        <f t="shared" si="530"/>
        <v>0</v>
      </c>
      <c r="BX661" s="348">
        <f t="shared" si="531"/>
        <v>0</v>
      </c>
      <c r="BY661" s="247">
        <f t="shared" si="532"/>
        <v>0</v>
      </c>
      <c r="BZ661" s="244">
        <f t="shared" si="533"/>
        <v>0</v>
      </c>
      <c r="CA661" s="244">
        <f t="shared" si="534"/>
        <v>0</v>
      </c>
      <c r="CB661" s="248">
        <f t="shared" si="535"/>
        <v>0</v>
      </c>
      <c r="CC661" s="247">
        <f t="shared" si="536"/>
        <v>0</v>
      </c>
      <c r="CD661" s="244">
        <f t="shared" si="537"/>
        <v>0</v>
      </c>
      <c r="CE661" s="244">
        <f t="shared" si="538"/>
        <v>0</v>
      </c>
      <c r="CF661" s="244">
        <f t="shared" si="539"/>
        <v>0</v>
      </c>
    </row>
    <row r="662" spans="1:84" ht="20.100000000000001" customHeight="1" x14ac:dyDescent="0.15">
      <c r="A662" s="238">
        <v>659</v>
      </c>
      <c r="B662" s="239">
        <v>659</v>
      </c>
      <c r="C662" s="240" t="str">
        <f t="shared" si="498"/>
        <v>S</v>
      </c>
      <c r="D662" s="241"/>
      <c r="E662" s="242" t="str">
        <f>IF(D662="","",COUNTIF($D$4:D662,D662))</f>
        <v/>
      </c>
      <c r="F662" s="306" t="str">
        <f>IF(D662="","",VLOOKUP(D662,'様式A-2'!$B$10:$E$438,4,0))</f>
        <v/>
      </c>
      <c r="G662" s="242"/>
      <c r="H662" s="242"/>
      <c r="I662" s="242"/>
      <c r="J662" s="242"/>
      <c r="K662" s="242">
        <f t="shared" si="499"/>
        <v>0</v>
      </c>
      <c r="L662" s="342"/>
      <c r="M662" s="342"/>
      <c r="N662" s="342"/>
      <c r="O662" s="342"/>
      <c r="P662" s="384"/>
      <c r="Q662" s="243">
        <f t="shared" si="509"/>
        <v>0</v>
      </c>
      <c r="R662" s="244">
        <f t="shared" si="500"/>
        <v>0</v>
      </c>
      <c r="S662" s="244" t="str">
        <f t="shared" si="501"/>
        <v/>
      </c>
      <c r="T662" s="242"/>
      <c r="U662" s="242" t="str">
        <f t="shared" si="502"/>
        <v/>
      </c>
      <c r="V662" s="242" t="str">
        <f t="shared" si="510"/>
        <v/>
      </c>
      <c r="W662" s="242"/>
      <c r="X662" s="242"/>
      <c r="Y662" s="242" t="str">
        <f t="shared" si="503"/>
        <v/>
      </c>
      <c r="Z662" s="242" t="str">
        <f t="shared" si="504"/>
        <v/>
      </c>
      <c r="AA662" s="242" t="str">
        <f t="shared" si="497"/>
        <v/>
      </c>
      <c r="AB662" s="242" t="str">
        <f t="shared" si="505"/>
        <v/>
      </c>
      <c r="AC662" s="242" t="str">
        <f t="shared" si="506"/>
        <v/>
      </c>
      <c r="AD662" s="242" t="str">
        <f t="shared" si="511"/>
        <v/>
      </c>
      <c r="AE662" s="242" t="str">
        <f t="shared" si="512"/>
        <v/>
      </c>
      <c r="AF662" s="242" t="str">
        <f t="shared" si="513"/>
        <v/>
      </c>
      <c r="AG662" s="242"/>
      <c r="AH662" s="243" t="str">
        <f t="shared" si="507"/>
        <v/>
      </c>
      <c r="AI662" s="243" t="str">
        <f t="shared" si="508"/>
        <v/>
      </c>
      <c r="BG662" s="246">
        <f t="shared" si="514"/>
        <v>0</v>
      </c>
      <c r="BH662" s="243">
        <f t="shared" si="515"/>
        <v>0</v>
      </c>
      <c r="BI662" s="243">
        <f t="shared" si="516"/>
        <v>0</v>
      </c>
      <c r="BJ662" s="243">
        <f t="shared" si="517"/>
        <v>0</v>
      </c>
      <c r="BK662" s="347">
        <f t="shared" si="518"/>
        <v>0</v>
      </c>
      <c r="BL662" s="247">
        <f t="shared" si="519"/>
        <v>0</v>
      </c>
      <c r="BM662" s="244">
        <f t="shared" si="520"/>
        <v>0</v>
      </c>
      <c r="BN662" s="244">
        <f t="shared" si="521"/>
        <v>0</v>
      </c>
      <c r="BO662" s="248">
        <f t="shared" si="522"/>
        <v>0</v>
      </c>
      <c r="BP662" s="249">
        <f t="shared" si="523"/>
        <v>0</v>
      </c>
      <c r="BQ662" s="244">
        <f t="shared" si="524"/>
        <v>0</v>
      </c>
      <c r="BR662" s="244">
        <f t="shared" si="525"/>
        <v>0</v>
      </c>
      <c r="BS662" s="250">
        <f t="shared" si="526"/>
        <v>0</v>
      </c>
      <c r="BT662" s="251" t="str">
        <f t="shared" si="527"/>
        <v/>
      </c>
      <c r="BU662" s="346">
        <f t="shared" si="528"/>
        <v>0</v>
      </c>
      <c r="BV662" s="346">
        <f t="shared" si="529"/>
        <v>0</v>
      </c>
      <c r="BW662" s="346">
        <f t="shared" si="530"/>
        <v>0</v>
      </c>
      <c r="BX662" s="348">
        <f t="shared" si="531"/>
        <v>0</v>
      </c>
      <c r="BY662" s="247">
        <f t="shared" si="532"/>
        <v>0</v>
      </c>
      <c r="BZ662" s="244">
        <f t="shared" si="533"/>
        <v>0</v>
      </c>
      <c r="CA662" s="244">
        <f t="shared" si="534"/>
        <v>0</v>
      </c>
      <c r="CB662" s="248">
        <f t="shared" si="535"/>
        <v>0</v>
      </c>
      <c r="CC662" s="247">
        <f t="shared" si="536"/>
        <v>0</v>
      </c>
      <c r="CD662" s="244">
        <f t="shared" si="537"/>
        <v>0</v>
      </c>
      <c r="CE662" s="244">
        <f t="shared" si="538"/>
        <v>0</v>
      </c>
      <c r="CF662" s="244">
        <f t="shared" si="539"/>
        <v>0</v>
      </c>
    </row>
    <row r="663" spans="1:84" ht="20.100000000000001" customHeight="1" x14ac:dyDescent="0.15">
      <c r="A663" s="238">
        <v>660</v>
      </c>
      <c r="B663" s="239">
        <v>660</v>
      </c>
      <c r="C663" s="240" t="str">
        <f t="shared" si="498"/>
        <v>S</v>
      </c>
      <c r="D663" s="241"/>
      <c r="E663" s="242" t="str">
        <f>IF(D663="","",COUNTIF($D$4:D663,D663))</f>
        <v/>
      </c>
      <c r="F663" s="306" t="str">
        <f>IF(D663="","",VLOOKUP(D663,'様式A-2'!$B$10:$E$438,4,0))</f>
        <v/>
      </c>
      <c r="G663" s="242"/>
      <c r="H663" s="242"/>
      <c r="I663" s="242"/>
      <c r="J663" s="242"/>
      <c r="K663" s="242">
        <f t="shared" si="499"/>
        <v>0</v>
      </c>
      <c r="L663" s="342"/>
      <c r="M663" s="342"/>
      <c r="N663" s="342"/>
      <c r="O663" s="342"/>
      <c r="P663" s="384"/>
      <c r="Q663" s="243">
        <f t="shared" si="509"/>
        <v>0</v>
      </c>
      <c r="R663" s="244">
        <f t="shared" si="500"/>
        <v>0</v>
      </c>
      <c r="S663" s="244" t="str">
        <f t="shared" si="501"/>
        <v/>
      </c>
      <c r="T663" s="242"/>
      <c r="U663" s="242" t="str">
        <f t="shared" si="502"/>
        <v/>
      </c>
      <c r="V663" s="242" t="str">
        <f t="shared" si="510"/>
        <v/>
      </c>
      <c r="W663" s="242"/>
      <c r="X663" s="242"/>
      <c r="Y663" s="242" t="str">
        <f t="shared" si="503"/>
        <v/>
      </c>
      <c r="Z663" s="242" t="str">
        <f t="shared" si="504"/>
        <v/>
      </c>
      <c r="AA663" s="242" t="str">
        <f t="shared" si="497"/>
        <v/>
      </c>
      <c r="AB663" s="242" t="str">
        <f t="shared" si="505"/>
        <v/>
      </c>
      <c r="AC663" s="242" t="str">
        <f t="shared" si="506"/>
        <v/>
      </c>
      <c r="AD663" s="242" t="str">
        <f t="shared" si="511"/>
        <v/>
      </c>
      <c r="AE663" s="242" t="str">
        <f t="shared" si="512"/>
        <v/>
      </c>
      <c r="AF663" s="242" t="str">
        <f t="shared" si="513"/>
        <v/>
      </c>
      <c r="AG663" s="242"/>
      <c r="AH663" s="243" t="str">
        <f t="shared" si="507"/>
        <v/>
      </c>
      <c r="AI663" s="243" t="str">
        <f t="shared" si="508"/>
        <v/>
      </c>
      <c r="BG663" s="246">
        <f t="shared" si="514"/>
        <v>0</v>
      </c>
      <c r="BH663" s="243">
        <f t="shared" si="515"/>
        <v>0</v>
      </c>
      <c r="BI663" s="243">
        <f t="shared" si="516"/>
        <v>0</v>
      </c>
      <c r="BJ663" s="243">
        <f t="shared" si="517"/>
        <v>0</v>
      </c>
      <c r="BK663" s="347">
        <f t="shared" si="518"/>
        <v>0</v>
      </c>
      <c r="BL663" s="247">
        <f t="shared" si="519"/>
        <v>0</v>
      </c>
      <c r="BM663" s="244">
        <f t="shared" si="520"/>
        <v>0</v>
      </c>
      <c r="BN663" s="244">
        <f t="shared" si="521"/>
        <v>0</v>
      </c>
      <c r="BO663" s="248">
        <f t="shared" si="522"/>
        <v>0</v>
      </c>
      <c r="BP663" s="249">
        <f t="shared" si="523"/>
        <v>0</v>
      </c>
      <c r="BQ663" s="244">
        <f t="shared" si="524"/>
        <v>0</v>
      </c>
      <c r="BR663" s="244">
        <f t="shared" si="525"/>
        <v>0</v>
      </c>
      <c r="BS663" s="250">
        <f t="shared" si="526"/>
        <v>0</v>
      </c>
      <c r="BT663" s="251" t="str">
        <f t="shared" si="527"/>
        <v/>
      </c>
      <c r="BU663" s="346">
        <f t="shared" si="528"/>
        <v>0</v>
      </c>
      <c r="BV663" s="346">
        <f t="shared" si="529"/>
        <v>0</v>
      </c>
      <c r="BW663" s="346">
        <f t="shared" si="530"/>
        <v>0</v>
      </c>
      <c r="BX663" s="348">
        <f t="shared" si="531"/>
        <v>0</v>
      </c>
      <c r="BY663" s="247">
        <f t="shared" si="532"/>
        <v>0</v>
      </c>
      <c r="BZ663" s="244">
        <f t="shared" si="533"/>
        <v>0</v>
      </c>
      <c r="CA663" s="244">
        <f t="shared" si="534"/>
        <v>0</v>
      </c>
      <c r="CB663" s="248">
        <f t="shared" si="535"/>
        <v>0</v>
      </c>
      <c r="CC663" s="247">
        <f t="shared" si="536"/>
        <v>0</v>
      </c>
      <c r="CD663" s="244">
        <f t="shared" si="537"/>
        <v>0</v>
      </c>
      <c r="CE663" s="244">
        <f t="shared" si="538"/>
        <v>0</v>
      </c>
      <c r="CF663" s="244">
        <f t="shared" si="539"/>
        <v>0</v>
      </c>
    </row>
    <row r="664" spans="1:84" ht="20.100000000000001" customHeight="1" x14ac:dyDescent="0.15">
      <c r="A664" s="238">
        <v>661</v>
      </c>
      <c r="B664" s="239">
        <v>661</v>
      </c>
      <c r="C664" s="240" t="str">
        <f t="shared" si="498"/>
        <v>S</v>
      </c>
      <c r="D664" s="241"/>
      <c r="E664" s="242" t="str">
        <f>IF(D664="","",COUNTIF($D$4:D664,D664))</f>
        <v/>
      </c>
      <c r="F664" s="306" t="str">
        <f>IF(D664="","",VLOOKUP(D664,'様式A-2'!$B$10:$E$438,4,0))</f>
        <v/>
      </c>
      <c r="G664" s="242"/>
      <c r="H664" s="242"/>
      <c r="I664" s="242"/>
      <c r="J664" s="242"/>
      <c r="K664" s="242">
        <f t="shared" si="499"/>
        <v>0</v>
      </c>
      <c r="L664" s="342"/>
      <c r="M664" s="342"/>
      <c r="N664" s="342"/>
      <c r="O664" s="342"/>
      <c r="P664" s="384"/>
      <c r="Q664" s="243">
        <f t="shared" si="509"/>
        <v>0</v>
      </c>
      <c r="R664" s="244">
        <f t="shared" si="500"/>
        <v>0</v>
      </c>
      <c r="S664" s="244" t="str">
        <f t="shared" si="501"/>
        <v/>
      </c>
      <c r="T664" s="242"/>
      <c r="U664" s="242" t="str">
        <f t="shared" si="502"/>
        <v/>
      </c>
      <c r="V664" s="242" t="str">
        <f t="shared" si="510"/>
        <v/>
      </c>
      <c r="W664" s="242"/>
      <c r="X664" s="242"/>
      <c r="Y664" s="242" t="str">
        <f t="shared" si="503"/>
        <v/>
      </c>
      <c r="Z664" s="242" t="str">
        <f t="shared" si="504"/>
        <v/>
      </c>
      <c r="AA664" s="242" t="str">
        <f t="shared" si="497"/>
        <v/>
      </c>
      <c r="AB664" s="242" t="str">
        <f t="shared" si="505"/>
        <v/>
      </c>
      <c r="AC664" s="242" t="str">
        <f t="shared" si="506"/>
        <v/>
      </c>
      <c r="AD664" s="242" t="str">
        <f t="shared" si="511"/>
        <v/>
      </c>
      <c r="AE664" s="242" t="str">
        <f t="shared" si="512"/>
        <v/>
      </c>
      <c r="AF664" s="242" t="str">
        <f t="shared" si="513"/>
        <v/>
      </c>
      <c r="AG664" s="242"/>
      <c r="AH664" s="243" t="str">
        <f t="shared" si="507"/>
        <v/>
      </c>
      <c r="AI664" s="243" t="str">
        <f t="shared" si="508"/>
        <v/>
      </c>
      <c r="BG664" s="246">
        <f t="shared" si="514"/>
        <v>0</v>
      </c>
      <c r="BH664" s="243">
        <f t="shared" si="515"/>
        <v>0</v>
      </c>
      <c r="BI664" s="243">
        <f t="shared" si="516"/>
        <v>0</v>
      </c>
      <c r="BJ664" s="243">
        <f t="shared" si="517"/>
        <v>0</v>
      </c>
      <c r="BK664" s="347">
        <f t="shared" si="518"/>
        <v>0</v>
      </c>
      <c r="BL664" s="247">
        <f t="shared" si="519"/>
        <v>0</v>
      </c>
      <c r="BM664" s="244">
        <f t="shared" si="520"/>
        <v>0</v>
      </c>
      <c r="BN664" s="244">
        <f t="shared" si="521"/>
        <v>0</v>
      </c>
      <c r="BO664" s="248">
        <f t="shared" si="522"/>
        <v>0</v>
      </c>
      <c r="BP664" s="249">
        <f t="shared" si="523"/>
        <v>0</v>
      </c>
      <c r="BQ664" s="244">
        <f t="shared" si="524"/>
        <v>0</v>
      </c>
      <c r="BR664" s="244">
        <f t="shared" si="525"/>
        <v>0</v>
      </c>
      <c r="BS664" s="250">
        <f t="shared" si="526"/>
        <v>0</v>
      </c>
      <c r="BT664" s="251" t="str">
        <f t="shared" si="527"/>
        <v/>
      </c>
      <c r="BU664" s="346">
        <f t="shared" si="528"/>
        <v>0</v>
      </c>
      <c r="BV664" s="346">
        <f t="shared" si="529"/>
        <v>0</v>
      </c>
      <c r="BW664" s="346">
        <f t="shared" si="530"/>
        <v>0</v>
      </c>
      <c r="BX664" s="348">
        <f t="shared" si="531"/>
        <v>0</v>
      </c>
      <c r="BY664" s="247">
        <f t="shared" si="532"/>
        <v>0</v>
      </c>
      <c r="BZ664" s="244">
        <f t="shared" si="533"/>
        <v>0</v>
      </c>
      <c r="CA664" s="244">
        <f t="shared" si="534"/>
        <v>0</v>
      </c>
      <c r="CB664" s="248">
        <f t="shared" si="535"/>
        <v>0</v>
      </c>
      <c r="CC664" s="247">
        <f t="shared" si="536"/>
        <v>0</v>
      </c>
      <c r="CD664" s="244">
        <f t="shared" si="537"/>
        <v>0</v>
      </c>
      <c r="CE664" s="244">
        <f t="shared" si="538"/>
        <v>0</v>
      </c>
      <c r="CF664" s="244">
        <f t="shared" si="539"/>
        <v>0</v>
      </c>
    </row>
    <row r="665" spans="1:84" ht="20.100000000000001" customHeight="1" x14ac:dyDescent="0.15">
      <c r="A665" s="238">
        <v>662</v>
      </c>
      <c r="B665" s="239">
        <v>662</v>
      </c>
      <c r="C665" s="240" t="str">
        <f t="shared" si="498"/>
        <v>S</v>
      </c>
      <c r="D665" s="241"/>
      <c r="E665" s="242" t="str">
        <f>IF(D665="","",COUNTIF($D$4:D665,D665))</f>
        <v/>
      </c>
      <c r="F665" s="306" t="str">
        <f>IF(D665="","",VLOOKUP(D665,'様式A-2'!$B$10:$E$438,4,0))</f>
        <v/>
      </c>
      <c r="G665" s="242"/>
      <c r="H665" s="242"/>
      <c r="I665" s="242"/>
      <c r="J665" s="242"/>
      <c r="K665" s="242">
        <f t="shared" si="499"/>
        <v>0</v>
      </c>
      <c r="L665" s="342"/>
      <c r="M665" s="342"/>
      <c r="N665" s="342"/>
      <c r="O665" s="342"/>
      <c r="P665" s="384"/>
      <c r="Q665" s="243">
        <f t="shared" si="509"/>
        <v>0</v>
      </c>
      <c r="R665" s="244">
        <f t="shared" si="500"/>
        <v>0</v>
      </c>
      <c r="S665" s="244" t="str">
        <f t="shared" si="501"/>
        <v/>
      </c>
      <c r="T665" s="242"/>
      <c r="U665" s="242" t="str">
        <f t="shared" si="502"/>
        <v/>
      </c>
      <c r="V665" s="242" t="str">
        <f t="shared" si="510"/>
        <v/>
      </c>
      <c r="W665" s="242"/>
      <c r="X665" s="242"/>
      <c r="Y665" s="242" t="str">
        <f t="shared" si="503"/>
        <v/>
      </c>
      <c r="Z665" s="242" t="str">
        <f t="shared" si="504"/>
        <v/>
      </c>
      <c r="AA665" s="242" t="str">
        <f t="shared" si="497"/>
        <v/>
      </c>
      <c r="AB665" s="242" t="str">
        <f t="shared" si="505"/>
        <v/>
      </c>
      <c r="AC665" s="242" t="str">
        <f t="shared" si="506"/>
        <v/>
      </c>
      <c r="AD665" s="242" t="str">
        <f t="shared" si="511"/>
        <v/>
      </c>
      <c r="AE665" s="242" t="str">
        <f t="shared" si="512"/>
        <v/>
      </c>
      <c r="AF665" s="242" t="str">
        <f t="shared" si="513"/>
        <v/>
      </c>
      <c r="AG665" s="242"/>
      <c r="AH665" s="243" t="str">
        <f t="shared" si="507"/>
        <v/>
      </c>
      <c r="AI665" s="243" t="str">
        <f t="shared" si="508"/>
        <v/>
      </c>
      <c r="BG665" s="246">
        <f t="shared" si="514"/>
        <v>0</v>
      </c>
      <c r="BH665" s="243">
        <f t="shared" si="515"/>
        <v>0</v>
      </c>
      <c r="BI665" s="243">
        <f t="shared" si="516"/>
        <v>0</v>
      </c>
      <c r="BJ665" s="243">
        <f t="shared" si="517"/>
        <v>0</v>
      </c>
      <c r="BK665" s="347">
        <f t="shared" si="518"/>
        <v>0</v>
      </c>
      <c r="BL665" s="247">
        <f t="shared" si="519"/>
        <v>0</v>
      </c>
      <c r="BM665" s="244">
        <f t="shared" si="520"/>
        <v>0</v>
      </c>
      <c r="BN665" s="244">
        <f t="shared" si="521"/>
        <v>0</v>
      </c>
      <c r="BO665" s="248">
        <f t="shared" si="522"/>
        <v>0</v>
      </c>
      <c r="BP665" s="249">
        <f t="shared" si="523"/>
        <v>0</v>
      </c>
      <c r="BQ665" s="244">
        <f t="shared" si="524"/>
        <v>0</v>
      </c>
      <c r="BR665" s="244">
        <f t="shared" si="525"/>
        <v>0</v>
      </c>
      <c r="BS665" s="250">
        <f t="shared" si="526"/>
        <v>0</v>
      </c>
      <c r="BT665" s="251" t="str">
        <f t="shared" si="527"/>
        <v/>
      </c>
      <c r="BU665" s="346">
        <f t="shared" si="528"/>
        <v>0</v>
      </c>
      <c r="BV665" s="346">
        <f t="shared" si="529"/>
        <v>0</v>
      </c>
      <c r="BW665" s="346">
        <f t="shared" si="530"/>
        <v>0</v>
      </c>
      <c r="BX665" s="348">
        <f t="shared" si="531"/>
        <v>0</v>
      </c>
      <c r="BY665" s="247">
        <f t="shared" si="532"/>
        <v>0</v>
      </c>
      <c r="BZ665" s="244">
        <f t="shared" si="533"/>
        <v>0</v>
      </c>
      <c r="CA665" s="244">
        <f t="shared" si="534"/>
        <v>0</v>
      </c>
      <c r="CB665" s="248">
        <f t="shared" si="535"/>
        <v>0</v>
      </c>
      <c r="CC665" s="247">
        <f t="shared" si="536"/>
        <v>0</v>
      </c>
      <c r="CD665" s="244">
        <f t="shared" si="537"/>
        <v>0</v>
      </c>
      <c r="CE665" s="244">
        <f t="shared" si="538"/>
        <v>0</v>
      </c>
      <c r="CF665" s="244">
        <f t="shared" si="539"/>
        <v>0</v>
      </c>
    </row>
    <row r="666" spans="1:84" ht="20.100000000000001" customHeight="1" x14ac:dyDescent="0.15">
      <c r="A666" s="238">
        <v>663</v>
      </c>
      <c r="B666" s="239">
        <v>663</v>
      </c>
      <c r="C666" s="240" t="str">
        <f t="shared" si="498"/>
        <v>S</v>
      </c>
      <c r="D666" s="241"/>
      <c r="E666" s="242" t="str">
        <f>IF(D666="","",COUNTIF($D$4:D666,D666))</f>
        <v/>
      </c>
      <c r="F666" s="306" t="str">
        <f>IF(D666="","",VLOOKUP(D666,'様式A-2'!$B$10:$E$438,4,0))</f>
        <v/>
      </c>
      <c r="G666" s="242"/>
      <c r="H666" s="242"/>
      <c r="I666" s="242"/>
      <c r="J666" s="242"/>
      <c r="K666" s="242">
        <f t="shared" si="499"/>
        <v>0</v>
      </c>
      <c r="L666" s="342"/>
      <c r="M666" s="342"/>
      <c r="N666" s="342"/>
      <c r="O666" s="342"/>
      <c r="P666" s="384"/>
      <c r="Q666" s="243">
        <f t="shared" si="509"/>
        <v>0</v>
      </c>
      <c r="R666" s="244">
        <f t="shared" si="500"/>
        <v>0</v>
      </c>
      <c r="S666" s="244" t="str">
        <f t="shared" si="501"/>
        <v/>
      </c>
      <c r="T666" s="242"/>
      <c r="U666" s="242" t="str">
        <f t="shared" si="502"/>
        <v/>
      </c>
      <c r="V666" s="242" t="str">
        <f t="shared" si="510"/>
        <v/>
      </c>
      <c r="W666" s="242"/>
      <c r="X666" s="242"/>
      <c r="Y666" s="242" t="str">
        <f t="shared" si="503"/>
        <v/>
      </c>
      <c r="Z666" s="242" t="str">
        <f t="shared" si="504"/>
        <v/>
      </c>
      <c r="AA666" s="242" t="str">
        <f t="shared" si="497"/>
        <v/>
      </c>
      <c r="AB666" s="242" t="str">
        <f t="shared" si="505"/>
        <v/>
      </c>
      <c r="AC666" s="242" t="str">
        <f t="shared" si="506"/>
        <v/>
      </c>
      <c r="AD666" s="242" t="str">
        <f t="shared" si="511"/>
        <v/>
      </c>
      <c r="AE666" s="242" t="str">
        <f t="shared" si="512"/>
        <v/>
      </c>
      <c r="AF666" s="242" t="str">
        <f t="shared" si="513"/>
        <v/>
      </c>
      <c r="AG666" s="242"/>
      <c r="AH666" s="243" t="str">
        <f t="shared" si="507"/>
        <v/>
      </c>
      <c r="AI666" s="243" t="str">
        <f t="shared" si="508"/>
        <v/>
      </c>
      <c r="BG666" s="246">
        <f t="shared" si="514"/>
        <v>0</v>
      </c>
      <c r="BH666" s="243">
        <f t="shared" si="515"/>
        <v>0</v>
      </c>
      <c r="BI666" s="243">
        <f t="shared" si="516"/>
        <v>0</v>
      </c>
      <c r="BJ666" s="243">
        <f t="shared" si="517"/>
        <v>0</v>
      </c>
      <c r="BK666" s="347">
        <f t="shared" si="518"/>
        <v>0</v>
      </c>
      <c r="BL666" s="247">
        <f t="shared" si="519"/>
        <v>0</v>
      </c>
      <c r="BM666" s="244">
        <f t="shared" si="520"/>
        <v>0</v>
      </c>
      <c r="BN666" s="244">
        <f t="shared" si="521"/>
        <v>0</v>
      </c>
      <c r="BO666" s="248">
        <f t="shared" si="522"/>
        <v>0</v>
      </c>
      <c r="BP666" s="249">
        <f t="shared" si="523"/>
        <v>0</v>
      </c>
      <c r="BQ666" s="244">
        <f t="shared" si="524"/>
        <v>0</v>
      </c>
      <c r="BR666" s="244">
        <f t="shared" si="525"/>
        <v>0</v>
      </c>
      <c r="BS666" s="250">
        <f t="shared" si="526"/>
        <v>0</v>
      </c>
      <c r="BT666" s="251" t="str">
        <f t="shared" si="527"/>
        <v/>
      </c>
      <c r="BU666" s="346">
        <f t="shared" si="528"/>
        <v>0</v>
      </c>
      <c r="BV666" s="346">
        <f t="shared" si="529"/>
        <v>0</v>
      </c>
      <c r="BW666" s="346">
        <f t="shared" si="530"/>
        <v>0</v>
      </c>
      <c r="BX666" s="348">
        <f t="shared" si="531"/>
        <v>0</v>
      </c>
      <c r="BY666" s="247">
        <f t="shared" si="532"/>
        <v>0</v>
      </c>
      <c r="BZ666" s="244">
        <f t="shared" si="533"/>
        <v>0</v>
      </c>
      <c r="CA666" s="244">
        <f t="shared" si="534"/>
        <v>0</v>
      </c>
      <c r="CB666" s="248">
        <f t="shared" si="535"/>
        <v>0</v>
      </c>
      <c r="CC666" s="247">
        <f t="shared" si="536"/>
        <v>0</v>
      </c>
      <c r="CD666" s="244">
        <f t="shared" si="537"/>
        <v>0</v>
      </c>
      <c r="CE666" s="244">
        <f t="shared" si="538"/>
        <v>0</v>
      </c>
      <c r="CF666" s="244">
        <f t="shared" si="539"/>
        <v>0</v>
      </c>
    </row>
    <row r="667" spans="1:84" ht="20.100000000000001" customHeight="1" x14ac:dyDescent="0.15">
      <c r="A667" s="238">
        <v>664</v>
      </c>
      <c r="B667" s="239">
        <v>664</v>
      </c>
      <c r="C667" s="240" t="str">
        <f t="shared" si="498"/>
        <v>S</v>
      </c>
      <c r="D667" s="241"/>
      <c r="E667" s="242" t="str">
        <f>IF(D667="","",COUNTIF($D$4:D667,D667))</f>
        <v/>
      </c>
      <c r="F667" s="306" t="str">
        <f>IF(D667="","",VLOOKUP(D667,'様式A-2'!$B$10:$E$438,4,0))</f>
        <v/>
      </c>
      <c r="G667" s="242"/>
      <c r="H667" s="242"/>
      <c r="I667" s="242"/>
      <c r="J667" s="242"/>
      <c r="K667" s="242">
        <f t="shared" si="499"/>
        <v>0</v>
      </c>
      <c r="L667" s="342"/>
      <c r="M667" s="342"/>
      <c r="N667" s="342"/>
      <c r="O667" s="342"/>
      <c r="P667" s="384"/>
      <c r="Q667" s="243">
        <f t="shared" si="509"/>
        <v>0</v>
      </c>
      <c r="R667" s="244">
        <f t="shared" si="500"/>
        <v>0</v>
      </c>
      <c r="S667" s="244" t="str">
        <f t="shared" si="501"/>
        <v/>
      </c>
      <c r="T667" s="242"/>
      <c r="U667" s="242" t="str">
        <f t="shared" si="502"/>
        <v/>
      </c>
      <c r="V667" s="242" t="str">
        <f t="shared" si="510"/>
        <v/>
      </c>
      <c r="W667" s="242"/>
      <c r="X667" s="242"/>
      <c r="Y667" s="242" t="str">
        <f t="shared" si="503"/>
        <v/>
      </c>
      <c r="Z667" s="242" t="str">
        <f t="shared" si="504"/>
        <v/>
      </c>
      <c r="AA667" s="242" t="str">
        <f t="shared" si="497"/>
        <v/>
      </c>
      <c r="AB667" s="242" t="str">
        <f t="shared" si="505"/>
        <v/>
      </c>
      <c r="AC667" s="242" t="str">
        <f t="shared" si="506"/>
        <v/>
      </c>
      <c r="AD667" s="242" t="str">
        <f t="shared" si="511"/>
        <v/>
      </c>
      <c r="AE667" s="242" t="str">
        <f t="shared" si="512"/>
        <v/>
      </c>
      <c r="AF667" s="242" t="str">
        <f t="shared" si="513"/>
        <v/>
      </c>
      <c r="AG667" s="242"/>
      <c r="AH667" s="243" t="str">
        <f t="shared" si="507"/>
        <v/>
      </c>
      <c r="AI667" s="243" t="str">
        <f t="shared" si="508"/>
        <v/>
      </c>
      <c r="BG667" s="246">
        <f t="shared" si="514"/>
        <v>0</v>
      </c>
      <c r="BH667" s="243">
        <f t="shared" si="515"/>
        <v>0</v>
      </c>
      <c r="BI667" s="243">
        <f t="shared" si="516"/>
        <v>0</v>
      </c>
      <c r="BJ667" s="243">
        <f t="shared" si="517"/>
        <v>0</v>
      </c>
      <c r="BK667" s="347">
        <f t="shared" si="518"/>
        <v>0</v>
      </c>
      <c r="BL667" s="247">
        <f t="shared" si="519"/>
        <v>0</v>
      </c>
      <c r="BM667" s="244">
        <f t="shared" si="520"/>
        <v>0</v>
      </c>
      <c r="BN667" s="244">
        <f t="shared" si="521"/>
        <v>0</v>
      </c>
      <c r="BO667" s="248">
        <f t="shared" si="522"/>
        <v>0</v>
      </c>
      <c r="BP667" s="249">
        <f t="shared" si="523"/>
        <v>0</v>
      </c>
      <c r="BQ667" s="244">
        <f t="shared" si="524"/>
        <v>0</v>
      </c>
      <c r="BR667" s="244">
        <f t="shared" si="525"/>
        <v>0</v>
      </c>
      <c r="BS667" s="250">
        <f t="shared" si="526"/>
        <v>0</v>
      </c>
      <c r="BT667" s="251" t="str">
        <f t="shared" si="527"/>
        <v/>
      </c>
      <c r="BU667" s="346">
        <f t="shared" si="528"/>
        <v>0</v>
      </c>
      <c r="BV667" s="346">
        <f t="shared" si="529"/>
        <v>0</v>
      </c>
      <c r="BW667" s="346">
        <f t="shared" si="530"/>
        <v>0</v>
      </c>
      <c r="BX667" s="348">
        <f t="shared" si="531"/>
        <v>0</v>
      </c>
      <c r="BY667" s="247">
        <f t="shared" si="532"/>
        <v>0</v>
      </c>
      <c r="BZ667" s="244">
        <f t="shared" si="533"/>
        <v>0</v>
      </c>
      <c r="CA667" s="244">
        <f t="shared" si="534"/>
        <v>0</v>
      </c>
      <c r="CB667" s="248">
        <f t="shared" si="535"/>
        <v>0</v>
      </c>
      <c r="CC667" s="247">
        <f t="shared" si="536"/>
        <v>0</v>
      </c>
      <c r="CD667" s="244">
        <f t="shared" si="537"/>
        <v>0</v>
      </c>
      <c r="CE667" s="244">
        <f t="shared" si="538"/>
        <v>0</v>
      </c>
      <c r="CF667" s="244">
        <f t="shared" si="539"/>
        <v>0</v>
      </c>
    </row>
    <row r="668" spans="1:84" ht="20.100000000000001" customHeight="1" x14ac:dyDescent="0.15">
      <c r="A668" s="238">
        <v>665</v>
      </c>
      <c r="B668" s="239">
        <v>665</v>
      </c>
      <c r="C668" s="240" t="str">
        <f t="shared" si="498"/>
        <v>S</v>
      </c>
      <c r="D668" s="241"/>
      <c r="E668" s="242" t="str">
        <f>IF(D668="","",COUNTIF($D$4:D668,D668))</f>
        <v/>
      </c>
      <c r="F668" s="306" t="str">
        <f>IF(D668="","",VLOOKUP(D668,'様式A-2'!$B$10:$E$438,4,0))</f>
        <v/>
      </c>
      <c r="G668" s="242"/>
      <c r="H668" s="242"/>
      <c r="I668" s="242"/>
      <c r="J668" s="242"/>
      <c r="K668" s="242">
        <f t="shared" si="499"/>
        <v>0</v>
      </c>
      <c r="L668" s="342"/>
      <c r="M668" s="342"/>
      <c r="N668" s="342"/>
      <c r="O668" s="342"/>
      <c r="P668" s="384"/>
      <c r="Q668" s="243">
        <f t="shared" si="509"/>
        <v>0</v>
      </c>
      <c r="R668" s="244">
        <f t="shared" si="500"/>
        <v>0</v>
      </c>
      <c r="S668" s="244" t="str">
        <f t="shared" si="501"/>
        <v/>
      </c>
      <c r="T668" s="242"/>
      <c r="U668" s="242" t="str">
        <f t="shared" si="502"/>
        <v/>
      </c>
      <c r="V668" s="242" t="str">
        <f t="shared" si="510"/>
        <v/>
      </c>
      <c r="W668" s="242"/>
      <c r="X668" s="242"/>
      <c r="Y668" s="242" t="str">
        <f t="shared" si="503"/>
        <v/>
      </c>
      <c r="Z668" s="242" t="str">
        <f t="shared" si="504"/>
        <v/>
      </c>
      <c r="AA668" s="242" t="str">
        <f t="shared" si="497"/>
        <v/>
      </c>
      <c r="AB668" s="242" t="str">
        <f t="shared" si="505"/>
        <v/>
      </c>
      <c r="AC668" s="242" t="str">
        <f t="shared" si="506"/>
        <v/>
      </c>
      <c r="AD668" s="242" t="str">
        <f t="shared" si="511"/>
        <v/>
      </c>
      <c r="AE668" s="242" t="str">
        <f t="shared" si="512"/>
        <v/>
      </c>
      <c r="AF668" s="242" t="str">
        <f t="shared" si="513"/>
        <v/>
      </c>
      <c r="AG668" s="242"/>
      <c r="AH668" s="243" t="str">
        <f t="shared" si="507"/>
        <v/>
      </c>
      <c r="AI668" s="243" t="str">
        <f t="shared" si="508"/>
        <v/>
      </c>
      <c r="BG668" s="246">
        <f t="shared" si="514"/>
        <v>0</v>
      </c>
      <c r="BH668" s="243">
        <f t="shared" si="515"/>
        <v>0</v>
      </c>
      <c r="BI668" s="243">
        <f t="shared" si="516"/>
        <v>0</v>
      </c>
      <c r="BJ668" s="243">
        <f t="shared" si="517"/>
        <v>0</v>
      </c>
      <c r="BK668" s="347">
        <f t="shared" si="518"/>
        <v>0</v>
      </c>
      <c r="BL668" s="247">
        <f t="shared" si="519"/>
        <v>0</v>
      </c>
      <c r="BM668" s="244">
        <f t="shared" si="520"/>
        <v>0</v>
      </c>
      <c r="BN668" s="244">
        <f t="shared" si="521"/>
        <v>0</v>
      </c>
      <c r="BO668" s="248">
        <f t="shared" si="522"/>
        <v>0</v>
      </c>
      <c r="BP668" s="249">
        <f t="shared" si="523"/>
        <v>0</v>
      </c>
      <c r="BQ668" s="244">
        <f t="shared" si="524"/>
        <v>0</v>
      </c>
      <c r="BR668" s="244">
        <f t="shared" si="525"/>
        <v>0</v>
      </c>
      <c r="BS668" s="250">
        <f t="shared" si="526"/>
        <v>0</v>
      </c>
      <c r="BT668" s="251" t="str">
        <f t="shared" si="527"/>
        <v/>
      </c>
      <c r="BU668" s="346">
        <f t="shared" si="528"/>
        <v>0</v>
      </c>
      <c r="BV668" s="346">
        <f t="shared" si="529"/>
        <v>0</v>
      </c>
      <c r="BW668" s="346">
        <f t="shared" si="530"/>
        <v>0</v>
      </c>
      <c r="BX668" s="348">
        <f t="shared" si="531"/>
        <v>0</v>
      </c>
      <c r="BY668" s="247">
        <f t="shared" si="532"/>
        <v>0</v>
      </c>
      <c r="BZ668" s="244">
        <f t="shared" si="533"/>
        <v>0</v>
      </c>
      <c r="CA668" s="244">
        <f t="shared" si="534"/>
        <v>0</v>
      </c>
      <c r="CB668" s="248">
        <f t="shared" si="535"/>
        <v>0</v>
      </c>
      <c r="CC668" s="247">
        <f t="shared" si="536"/>
        <v>0</v>
      </c>
      <c r="CD668" s="244">
        <f t="shared" si="537"/>
        <v>0</v>
      </c>
      <c r="CE668" s="244">
        <f t="shared" si="538"/>
        <v>0</v>
      </c>
      <c r="CF668" s="244">
        <f t="shared" si="539"/>
        <v>0</v>
      </c>
    </row>
    <row r="669" spans="1:84" ht="20.100000000000001" customHeight="1" x14ac:dyDescent="0.15">
      <c r="A669" s="238">
        <v>666</v>
      </c>
      <c r="B669" s="239">
        <v>666</v>
      </c>
      <c r="C669" s="240" t="str">
        <f t="shared" si="498"/>
        <v>S</v>
      </c>
      <c r="D669" s="241"/>
      <c r="E669" s="242" t="str">
        <f>IF(D669="","",COUNTIF($D$4:D669,D669))</f>
        <v/>
      </c>
      <c r="F669" s="306" t="str">
        <f>IF(D669="","",VLOOKUP(D669,'様式A-2'!$B$10:$E$438,4,0))</f>
        <v/>
      </c>
      <c r="G669" s="242"/>
      <c r="H669" s="242"/>
      <c r="I669" s="242"/>
      <c r="J669" s="242"/>
      <c r="K669" s="242">
        <f t="shared" si="499"/>
        <v>0</v>
      </c>
      <c r="L669" s="342"/>
      <c r="M669" s="342"/>
      <c r="N669" s="342"/>
      <c r="O669" s="342"/>
      <c r="P669" s="384"/>
      <c r="Q669" s="243">
        <f t="shared" si="509"/>
        <v>0</v>
      </c>
      <c r="R669" s="244">
        <f t="shared" si="500"/>
        <v>0</v>
      </c>
      <c r="S669" s="244" t="str">
        <f t="shared" si="501"/>
        <v/>
      </c>
      <c r="T669" s="242"/>
      <c r="U669" s="242" t="str">
        <f t="shared" si="502"/>
        <v/>
      </c>
      <c r="V669" s="242" t="str">
        <f t="shared" si="510"/>
        <v/>
      </c>
      <c r="W669" s="242"/>
      <c r="X669" s="242"/>
      <c r="Y669" s="242" t="str">
        <f t="shared" si="503"/>
        <v/>
      </c>
      <c r="Z669" s="242" t="str">
        <f t="shared" si="504"/>
        <v/>
      </c>
      <c r="AA669" s="242" t="str">
        <f t="shared" si="497"/>
        <v/>
      </c>
      <c r="AB669" s="242" t="str">
        <f t="shared" si="505"/>
        <v/>
      </c>
      <c r="AC669" s="242" t="str">
        <f t="shared" si="506"/>
        <v/>
      </c>
      <c r="AD669" s="242" t="str">
        <f t="shared" si="511"/>
        <v/>
      </c>
      <c r="AE669" s="242" t="str">
        <f t="shared" si="512"/>
        <v/>
      </c>
      <c r="AF669" s="242" t="str">
        <f t="shared" si="513"/>
        <v/>
      </c>
      <c r="AG669" s="242"/>
      <c r="AH669" s="243" t="str">
        <f t="shared" si="507"/>
        <v/>
      </c>
      <c r="AI669" s="243" t="str">
        <f t="shared" si="508"/>
        <v/>
      </c>
      <c r="BG669" s="246">
        <f t="shared" si="514"/>
        <v>0</v>
      </c>
      <c r="BH669" s="243">
        <f t="shared" si="515"/>
        <v>0</v>
      </c>
      <c r="BI669" s="243">
        <f t="shared" si="516"/>
        <v>0</v>
      </c>
      <c r="BJ669" s="243">
        <f t="shared" si="517"/>
        <v>0</v>
      </c>
      <c r="BK669" s="347">
        <f t="shared" si="518"/>
        <v>0</v>
      </c>
      <c r="BL669" s="247">
        <f t="shared" si="519"/>
        <v>0</v>
      </c>
      <c r="BM669" s="244">
        <f t="shared" si="520"/>
        <v>0</v>
      </c>
      <c r="BN669" s="244">
        <f t="shared" si="521"/>
        <v>0</v>
      </c>
      <c r="BO669" s="248">
        <f t="shared" si="522"/>
        <v>0</v>
      </c>
      <c r="BP669" s="249">
        <f t="shared" si="523"/>
        <v>0</v>
      </c>
      <c r="BQ669" s="244">
        <f t="shared" si="524"/>
        <v>0</v>
      </c>
      <c r="BR669" s="244">
        <f t="shared" si="525"/>
        <v>0</v>
      </c>
      <c r="BS669" s="250">
        <f t="shared" si="526"/>
        <v>0</v>
      </c>
      <c r="BT669" s="251" t="str">
        <f t="shared" si="527"/>
        <v/>
      </c>
      <c r="BU669" s="346">
        <f t="shared" si="528"/>
        <v>0</v>
      </c>
      <c r="BV669" s="346">
        <f t="shared" si="529"/>
        <v>0</v>
      </c>
      <c r="BW669" s="346">
        <f t="shared" si="530"/>
        <v>0</v>
      </c>
      <c r="BX669" s="348">
        <f t="shared" si="531"/>
        <v>0</v>
      </c>
      <c r="BY669" s="247">
        <f t="shared" si="532"/>
        <v>0</v>
      </c>
      <c r="BZ669" s="244">
        <f t="shared" si="533"/>
        <v>0</v>
      </c>
      <c r="CA669" s="244">
        <f t="shared" si="534"/>
        <v>0</v>
      </c>
      <c r="CB669" s="248">
        <f t="shared" si="535"/>
        <v>0</v>
      </c>
      <c r="CC669" s="247">
        <f t="shared" si="536"/>
        <v>0</v>
      </c>
      <c r="CD669" s="244">
        <f t="shared" si="537"/>
        <v>0</v>
      </c>
      <c r="CE669" s="244">
        <f t="shared" si="538"/>
        <v>0</v>
      </c>
      <c r="CF669" s="244">
        <f t="shared" si="539"/>
        <v>0</v>
      </c>
    </row>
    <row r="670" spans="1:84" ht="20.100000000000001" customHeight="1" x14ac:dyDescent="0.15">
      <c r="A670" s="238">
        <v>667</v>
      </c>
      <c r="B670" s="239">
        <v>667</v>
      </c>
      <c r="C670" s="240" t="str">
        <f t="shared" si="498"/>
        <v>S</v>
      </c>
      <c r="D670" s="241"/>
      <c r="E670" s="242" t="str">
        <f>IF(D670="","",COUNTIF($D$4:D670,D670))</f>
        <v/>
      </c>
      <c r="F670" s="306" t="str">
        <f>IF(D670="","",VLOOKUP(D670,'様式A-2'!$B$10:$E$438,4,0))</f>
        <v/>
      </c>
      <c r="G670" s="242"/>
      <c r="H670" s="242"/>
      <c r="I670" s="242"/>
      <c r="J670" s="242"/>
      <c r="K670" s="242">
        <f t="shared" si="499"/>
        <v>0</v>
      </c>
      <c r="L670" s="342"/>
      <c r="M670" s="342"/>
      <c r="N670" s="342"/>
      <c r="O670" s="342"/>
      <c r="P670" s="384"/>
      <c r="Q670" s="243">
        <f t="shared" si="509"/>
        <v>0</v>
      </c>
      <c r="R670" s="244">
        <f t="shared" si="500"/>
        <v>0</v>
      </c>
      <c r="S670" s="244" t="str">
        <f t="shared" si="501"/>
        <v/>
      </c>
      <c r="T670" s="242"/>
      <c r="U670" s="242" t="str">
        <f t="shared" si="502"/>
        <v/>
      </c>
      <c r="V670" s="242" t="str">
        <f t="shared" si="510"/>
        <v/>
      </c>
      <c r="W670" s="242"/>
      <c r="X670" s="242"/>
      <c r="Y670" s="242" t="str">
        <f t="shared" si="503"/>
        <v/>
      </c>
      <c r="Z670" s="242" t="str">
        <f t="shared" si="504"/>
        <v/>
      </c>
      <c r="AA670" s="242" t="str">
        <f t="shared" si="497"/>
        <v/>
      </c>
      <c r="AB670" s="242" t="str">
        <f t="shared" si="505"/>
        <v/>
      </c>
      <c r="AC670" s="242" t="str">
        <f t="shared" si="506"/>
        <v/>
      </c>
      <c r="AD670" s="242" t="str">
        <f t="shared" si="511"/>
        <v/>
      </c>
      <c r="AE670" s="242" t="str">
        <f t="shared" si="512"/>
        <v/>
      </c>
      <c r="AF670" s="242" t="str">
        <f t="shared" si="513"/>
        <v/>
      </c>
      <c r="AG670" s="242"/>
      <c r="AH670" s="243" t="str">
        <f t="shared" si="507"/>
        <v/>
      </c>
      <c r="AI670" s="243" t="str">
        <f t="shared" si="508"/>
        <v/>
      </c>
      <c r="BG670" s="246">
        <f t="shared" si="514"/>
        <v>0</v>
      </c>
      <c r="BH670" s="243">
        <f t="shared" si="515"/>
        <v>0</v>
      </c>
      <c r="BI670" s="243">
        <f t="shared" si="516"/>
        <v>0</v>
      </c>
      <c r="BJ670" s="243">
        <f t="shared" si="517"/>
        <v>0</v>
      </c>
      <c r="BK670" s="347">
        <f t="shared" si="518"/>
        <v>0</v>
      </c>
      <c r="BL670" s="247">
        <f t="shared" si="519"/>
        <v>0</v>
      </c>
      <c r="BM670" s="244">
        <f t="shared" si="520"/>
        <v>0</v>
      </c>
      <c r="BN670" s="244">
        <f t="shared" si="521"/>
        <v>0</v>
      </c>
      <c r="BO670" s="248">
        <f t="shared" si="522"/>
        <v>0</v>
      </c>
      <c r="BP670" s="249">
        <f t="shared" si="523"/>
        <v>0</v>
      </c>
      <c r="BQ670" s="244">
        <f t="shared" si="524"/>
        <v>0</v>
      </c>
      <c r="BR670" s="244">
        <f t="shared" si="525"/>
        <v>0</v>
      </c>
      <c r="BS670" s="250">
        <f t="shared" si="526"/>
        <v>0</v>
      </c>
      <c r="BT670" s="251" t="str">
        <f t="shared" si="527"/>
        <v/>
      </c>
      <c r="BU670" s="346">
        <f t="shared" si="528"/>
        <v>0</v>
      </c>
      <c r="BV670" s="346">
        <f t="shared" si="529"/>
        <v>0</v>
      </c>
      <c r="BW670" s="346">
        <f t="shared" si="530"/>
        <v>0</v>
      </c>
      <c r="BX670" s="348">
        <f t="shared" si="531"/>
        <v>0</v>
      </c>
      <c r="BY670" s="247">
        <f t="shared" si="532"/>
        <v>0</v>
      </c>
      <c r="BZ670" s="244">
        <f t="shared" si="533"/>
        <v>0</v>
      </c>
      <c r="CA670" s="244">
        <f t="shared" si="534"/>
        <v>0</v>
      </c>
      <c r="CB670" s="248">
        <f t="shared" si="535"/>
        <v>0</v>
      </c>
      <c r="CC670" s="247">
        <f t="shared" si="536"/>
        <v>0</v>
      </c>
      <c r="CD670" s="244">
        <f t="shared" si="537"/>
        <v>0</v>
      </c>
      <c r="CE670" s="244">
        <f t="shared" si="538"/>
        <v>0</v>
      </c>
      <c r="CF670" s="244">
        <f t="shared" si="539"/>
        <v>0</v>
      </c>
    </row>
    <row r="671" spans="1:84" ht="20.100000000000001" customHeight="1" x14ac:dyDescent="0.15">
      <c r="A671" s="238">
        <v>668</v>
      </c>
      <c r="B671" s="239">
        <v>668</v>
      </c>
      <c r="C671" s="240" t="str">
        <f t="shared" si="498"/>
        <v>S</v>
      </c>
      <c r="D671" s="241"/>
      <c r="E671" s="242" t="str">
        <f>IF(D671="","",COUNTIF($D$4:D671,D671))</f>
        <v/>
      </c>
      <c r="F671" s="306" t="str">
        <f>IF(D671="","",VLOOKUP(D671,'様式A-2'!$B$10:$E$438,4,0))</f>
        <v/>
      </c>
      <c r="G671" s="242"/>
      <c r="H671" s="242"/>
      <c r="I671" s="242"/>
      <c r="J671" s="242"/>
      <c r="K671" s="242">
        <f t="shared" si="499"/>
        <v>0</v>
      </c>
      <c r="L671" s="342"/>
      <c r="M671" s="342"/>
      <c r="N671" s="342"/>
      <c r="O671" s="342"/>
      <c r="P671" s="384"/>
      <c r="Q671" s="243">
        <f t="shared" si="509"/>
        <v>0</v>
      </c>
      <c r="R671" s="244">
        <f t="shared" si="500"/>
        <v>0</v>
      </c>
      <c r="S671" s="244" t="str">
        <f t="shared" si="501"/>
        <v/>
      </c>
      <c r="T671" s="242"/>
      <c r="U671" s="242" t="str">
        <f t="shared" si="502"/>
        <v/>
      </c>
      <c r="V671" s="242" t="str">
        <f t="shared" si="510"/>
        <v/>
      </c>
      <c r="W671" s="242"/>
      <c r="X671" s="242"/>
      <c r="Y671" s="242" t="str">
        <f t="shared" si="503"/>
        <v/>
      </c>
      <c r="Z671" s="242" t="str">
        <f t="shared" si="504"/>
        <v/>
      </c>
      <c r="AA671" s="242" t="str">
        <f t="shared" si="497"/>
        <v/>
      </c>
      <c r="AB671" s="242" t="str">
        <f t="shared" si="505"/>
        <v/>
      </c>
      <c r="AC671" s="242" t="str">
        <f t="shared" si="506"/>
        <v/>
      </c>
      <c r="AD671" s="242" t="str">
        <f t="shared" si="511"/>
        <v/>
      </c>
      <c r="AE671" s="242" t="str">
        <f t="shared" si="512"/>
        <v/>
      </c>
      <c r="AF671" s="242" t="str">
        <f t="shared" si="513"/>
        <v/>
      </c>
      <c r="AG671" s="242"/>
      <c r="AH671" s="243" t="str">
        <f t="shared" si="507"/>
        <v/>
      </c>
      <c r="AI671" s="243" t="str">
        <f t="shared" si="508"/>
        <v/>
      </c>
      <c r="BG671" s="246">
        <f t="shared" si="514"/>
        <v>0</v>
      </c>
      <c r="BH671" s="243">
        <f t="shared" si="515"/>
        <v>0</v>
      </c>
      <c r="BI671" s="243">
        <f t="shared" si="516"/>
        <v>0</v>
      </c>
      <c r="BJ671" s="243">
        <f t="shared" si="517"/>
        <v>0</v>
      </c>
      <c r="BK671" s="347">
        <f t="shared" si="518"/>
        <v>0</v>
      </c>
      <c r="BL671" s="247">
        <f t="shared" si="519"/>
        <v>0</v>
      </c>
      <c r="BM671" s="244">
        <f t="shared" si="520"/>
        <v>0</v>
      </c>
      <c r="BN671" s="244">
        <f t="shared" si="521"/>
        <v>0</v>
      </c>
      <c r="BO671" s="248">
        <f t="shared" si="522"/>
        <v>0</v>
      </c>
      <c r="BP671" s="249">
        <f t="shared" si="523"/>
        <v>0</v>
      </c>
      <c r="BQ671" s="244">
        <f t="shared" si="524"/>
        <v>0</v>
      </c>
      <c r="BR671" s="244">
        <f t="shared" si="525"/>
        <v>0</v>
      </c>
      <c r="BS671" s="250">
        <f t="shared" si="526"/>
        <v>0</v>
      </c>
      <c r="BT671" s="251" t="str">
        <f t="shared" si="527"/>
        <v/>
      </c>
      <c r="BU671" s="346">
        <f t="shared" si="528"/>
        <v>0</v>
      </c>
      <c r="BV671" s="346">
        <f t="shared" si="529"/>
        <v>0</v>
      </c>
      <c r="BW671" s="346">
        <f t="shared" si="530"/>
        <v>0</v>
      </c>
      <c r="BX671" s="348">
        <f t="shared" si="531"/>
        <v>0</v>
      </c>
      <c r="BY671" s="247">
        <f t="shared" si="532"/>
        <v>0</v>
      </c>
      <c r="BZ671" s="244">
        <f t="shared" si="533"/>
        <v>0</v>
      </c>
      <c r="CA671" s="244">
        <f t="shared" si="534"/>
        <v>0</v>
      </c>
      <c r="CB671" s="248">
        <f t="shared" si="535"/>
        <v>0</v>
      </c>
      <c r="CC671" s="247">
        <f t="shared" si="536"/>
        <v>0</v>
      </c>
      <c r="CD671" s="244">
        <f t="shared" si="537"/>
        <v>0</v>
      </c>
      <c r="CE671" s="244">
        <f t="shared" si="538"/>
        <v>0</v>
      </c>
      <c r="CF671" s="244">
        <f t="shared" si="539"/>
        <v>0</v>
      </c>
    </row>
    <row r="672" spans="1:84" ht="20.100000000000001" customHeight="1" x14ac:dyDescent="0.15">
      <c r="A672" s="238">
        <v>669</v>
      </c>
      <c r="B672" s="239">
        <v>669</v>
      </c>
      <c r="C672" s="240" t="str">
        <f t="shared" si="498"/>
        <v>S</v>
      </c>
      <c r="D672" s="241"/>
      <c r="E672" s="242" t="str">
        <f>IF(D672="","",COUNTIF($D$4:D672,D672))</f>
        <v/>
      </c>
      <c r="F672" s="306" t="str">
        <f>IF(D672="","",VLOOKUP(D672,'様式A-2'!$B$10:$E$438,4,0))</f>
        <v/>
      </c>
      <c r="G672" s="242"/>
      <c r="H672" s="242"/>
      <c r="I672" s="242"/>
      <c r="J672" s="242"/>
      <c r="K672" s="242">
        <f t="shared" si="499"/>
        <v>0</v>
      </c>
      <c r="L672" s="342"/>
      <c r="M672" s="342"/>
      <c r="N672" s="342"/>
      <c r="O672" s="342"/>
      <c r="P672" s="384"/>
      <c r="Q672" s="243">
        <f t="shared" si="509"/>
        <v>0</v>
      </c>
      <c r="R672" s="244">
        <f t="shared" si="500"/>
        <v>0</v>
      </c>
      <c r="S672" s="244" t="str">
        <f t="shared" si="501"/>
        <v/>
      </c>
      <c r="T672" s="242"/>
      <c r="U672" s="242" t="str">
        <f t="shared" si="502"/>
        <v/>
      </c>
      <c r="V672" s="242" t="str">
        <f t="shared" si="510"/>
        <v/>
      </c>
      <c r="W672" s="242"/>
      <c r="X672" s="242"/>
      <c r="Y672" s="242" t="str">
        <f t="shared" si="503"/>
        <v/>
      </c>
      <c r="Z672" s="242" t="str">
        <f t="shared" si="504"/>
        <v/>
      </c>
      <c r="AA672" s="242" t="str">
        <f t="shared" si="497"/>
        <v/>
      </c>
      <c r="AB672" s="242" t="str">
        <f t="shared" si="505"/>
        <v/>
      </c>
      <c r="AC672" s="242" t="str">
        <f t="shared" si="506"/>
        <v/>
      </c>
      <c r="AD672" s="242" t="str">
        <f t="shared" si="511"/>
        <v/>
      </c>
      <c r="AE672" s="242" t="str">
        <f t="shared" si="512"/>
        <v/>
      </c>
      <c r="AF672" s="242" t="str">
        <f t="shared" si="513"/>
        <v/>
      </c>
      <c r="AG672" s="242"/>
      <c r="AH672" s="243" t="str">
        <f t="shared" si="507"/>
        <v/>
      </c>
      <c r="AI672" s="243" t="str">
        <f t="shared" si="508"/>
        <v/>
      </c>
      <c r="BG672" s="246">
        <f t="shared" si="514"/>
        <v>0</v>
      </c>
      <c r="BH672" s="243">
        <f t="shared" si="515"/>
        <v>0</v>
      </c>
      <c r="BI672" s="243">
        <f t="shared" si="516"/>
        <v>0</v>
      </c>
      <c r="BJ672" s="243">
        <f t="shared" si="517"/>
        <v>0</v>
      </c>
      <c r="BK672" s="347">
        <f t="shared" si="518"/>
        <v>0</v>
      </c>
      <c r="BL672" s="247">
        <f t="shared" si="519"/>
        <v>0</v>
      </c>
      <c r="BM672" s="244">
        <f t="shared" si="520"/>
        <v>0</v>
      </c>
      <c r="BN672" s="244">
        <f t="shared" si="521"/>
        <v>0</v>
      </c>
      <c r="BO672" s="248">
        <f t="shared" si="522"/>
        <v>0</v>
      </c>
      <c r="BP672" s="249">
        <f t="shared" si="523"/>
        <v>0</v>
      </c>
      <c r="BQ672" s="244">
        <f t="shared" si="524"/>
        <v>0</v>
      </c>
      <c r="BR672" s="244">
        <f t="shared" si="525"/>
        <v>0</v>
      </c>
      <c r="BS672" s="250">
        <f t="shared" si="526"/>
        <v>0</v>
      </c>
      <c r="BT672" s="251" t="str">
        <f t="shared" si="527"/>
        <v/>
      </c>
      <c r="BU672" s="346">
        <f t="shared" si="528"/>
        <v>0</v>
      </c>
      <c r="BV672" s="346">
        <f t="shared" si="529"/>
        <v>0</v>
      </c>
      <c r="BW672" s="346">
        <f t="shared" si="530"/>
        <v>0</v>
      </c>
      <c r="BX672" s="348">
        <f t="shared" si="531"/>
        <v>0</v>
      </c>
      <c r="BY672" s="247">
        <f t="shared" si="532"/>
        <v>0</v>
      </c>
      <c r="BZ672" s="244">
        <f t="shared" si="533"/>
        <v>0</v>
      </c>
      <c r="CA672" s="244">
        <f t="shared" si="534"/>
        <v>0</v>
      </c>
      <c r="CB672" s="248">
        <f t="shared" si="535"/>
        <v>0</v>
      </c>
      <c r="CC672" s="247">
        <f t="shared" si="536"/>
        <v>0</v>
      </c>
      <c r="CD672" s="244">
        <f t="shared" si="537"/>
        <v>0</v>
      </c>
      <c r="CE672" s="244">
        <f t="shared" si="538"/>
        <v>0</v>
      </c>
      <c r="CF672" s="244">
        <f t="shared" si="539"/>
        <v>0</v>
      </c>
    </row>
    <row r="673" spans="1:84" ht="20.100000000000001" customHeight="1" x14ac:dyDescent="0.15">
      <c r="A673" s="238">
        <v>670</v>
      </c>
      <c r="B673" s="239">
        <v>670</v>
      </c>
      <c r="C673" s="240" t="str">
        <f t="shared" si="498"/>
        <v>S</v>
      </c>
      <c r="D673" s="241"/>
      <c r="E673" s="242" t="str">
        <f>IF(D673="","",COUNTIF($D$4:D673,D673))</f>
        <v/>
      </c>
      <c r="F673" s="306" t="str">
        <f>IF(D673="","",VLOOKUP(D673,'様式A-2'!$B$10:$E$438,4,0))</f>
        <v/>
      </c>
      <c r="G673" s="242"/>
      <c r="H673" s="242"/>
      <c r="I673" s="242"/>
      <c r="J673" s="242"/>
      <c r="K673" s="242">
        <f t="shared" si="499"/>
        <v>0</v>
      </c>
      <c r="L673" s="342"/>
      <c r="M673" s="342"/>
      <c r="N673" s="342"/>
      <c r="O673" s="342"/>
      <c r="P673" s="384"/>
      <c r="Q673" s="243">
        <f t="shared" si="509"/>
        <v>0</v>
      </c>
      <c r="R673" s="244">
        <f t="shared" si="500"/>
        <v>0</v>
      </c>
      <c r="S673" s="244" t="str">
        <f t="shared" si="501"/>
        <v/>
      </c>
      <c r="T673" s="242"/>
      <c r="U673" s="242" t="str">
        <f t="shared" si="502"/>
        <v/>
      </c>
      <c r="V673" s="242" t="str">
        <f t="shared" si="510"/>
        <v/>
      </c>
      <c r="W673" s="242"/>
      <c r="X673" s="242"/>
      <c r="Y673" s="242" t="str">
        <f t="shared" si="503"/>
        <v/>
      </c>
      <c r="Z673" s="242" t="str">
        <f t="shared" si="504"/>
        <v/>
      </c>
      <c r="AA673" s="242" t="str">
        <f t="shared" si="497"/>
        <v/>
      </c>
      <c r="AB673" s="242" t="str">
        <f t="shared" si="505"/>
        <v/>
      </c>
      <c r="AC673" s="242" t="str">
        <f t="shared" si="506"/>
        <v/>
      </c>
      <c r="AD673" s="242" t="str">
        <f t="shared" si="511"/>
        <v/>
      </c>
      <c r="AE673" s="242" t="str">
        <f t="shared" si="512"/>
        <v/>
      </c>
      <c r="AF673" s="242" t="str">
        <f t="shared" si="513"/>
        <v/>
      </c>
      <c r="AG673" s="242"/>
      <c r="AH673" s="243" t="str">
        <f t="shared" si="507"/>
        <v/>
      </c>
      <c r="AI673" s="243" t="str">
        <f t="shared" si="508"/>
        <v/>
      </c>
      <c r="BG673" s="246">
        <f t="shared" si="514"/>
        <v>0</v>
      </c>
      <c r="BH673" s="243">
        <f t="shared" si="515"/>
        <v>0</v>
      </c>
      <c r="BI673" s="243">
        <f t="shared" si="516"/>
        <v>0</v>
      </c>
      <c r="BJ673" s="243">
        <f t="shared" si="517"/>
        <v>0</v>
      </c>
      <c r="BK673" s="347">
        <f t="shared" si="518"/>
        <v>0</v>
      </c>
      <c r="BL673" s="247">
        <f t="shared" si="519"/>
        <v>0</v>
      </c>
      <c r="BM673" s="244">
        <f t="shared" si="520"/>
        <v>0</v>
      </c>
      <c r="BN673" s="244">
        <f t="shared" si="521"/>
        <v>0</v>
      </c>
      <c r="BO673" s="248">
        <f t="shared" si="522"/>
        <v>0</v>
      </c>
      <c r="BP673" s="249">
        <f t="shared" si="523"/>
        <v>0</v>
      </c>
      <c r="BQ673" s="244">
        <f t="shared" si="524"/>
        <v>0</v>
      </c>
      <c r="BR673" s="244">
        <f t="shared" si="525"/>
        <v>0</v>
      </c>
      <c r="BS673" s="250">
        <f t="shared" si="526"/>
        <v>0</v>
      </c>
      <c r="BT673" s="251" t="str">
        <f t="shared" si="527"/>
        <v/>
      </c>
      <c r="BU673" s="346">
        <f t="shared" si="528"/>
        <v>0</v>
      </c>
      <c r="BV673" s="346">
        <f t="shared" si="529"/>
        <v>0</v>
      </c>
      <c r="BW673" s="346">
        <f t="shared" si="530"/>
        <v>0</v>
      </c>
      <c r="BX673" s="348">
        <f t="shared" si="531"/>
        <v>0</v>
      </c>
      <c r="BY673" s="247">
        <f t="shared" si="532"/>
        <v>0</v>
      </c>
      <c r="BZ673" s="244">
        <f t="shared" si="533"/>
        <v>0</v>
      </c>
      <c r="CA673" s="244">
        <f t="shared" si="534"/>
        <v>0</v>
      </c>
      <c r="CB673" s="248">
        <f t="shared" si="535"/>
        <v>0</v>
      </c>
      <c r="CC673" s="247">
        <f t="shared" si="536"/>
        <v>0</v>
      </c>
      <c r="CD673" s="244">
        <f t="shared" si="537"/>
        <v>0</v>
      </c>
      <c r="CE673" s="244">
        <f t="shared" si="538"/>
        <v>0</v>
      </c>
      <c r="CF673" s="244">
        <f t="shared" si="539"/>
        <v>0</v>
      </c>
    </row>
    <row r="674" spans="1:84" ht="20.100000000000001" customHeight="1" x14ac:dyDescent="0.15">
      <c r="A674" s="238">
        <v>671</v>
      </c>
      <c r="B674" s="239">
        <v>671</v>
      </c>
      <c r="C674" s="240" t="str">
        <f t="shared" si="498"/>
        <v>S</v>
      </c>
      <c r="D674" s="241"/>
      <c r="E674" s="242" t="str">
        <f>IF(D674="","",COUNTIF($D$4:D674,D674))</f>
        <v/>
      </c>
      <c r="F674" s="306" t="str">
        <f>IF(D674="","",VLOOKUP(D674,'様式A-2'!$B$10:$E$438,4,0))</f>
        <v/>
      </c>
      <c r="G674" s="242"/>
      <c r="H674" s="242"/>
      <c r="I674" s="242"/>
      <c r="J674" s="242"/>
      <c r="K674" s="242">
        <f t="shared" si="499"/>
        <v>0</v>
      </c>
      <c r="L674" s="342"/>
      <c r="M674" s="342"/>
      <c r="N674" s="342"/>
      <c r="O674" s="342"/>
      <c r="P674" s="384"/>
      <c r="Q674" s="243">
        <f t="shared" si="509"/>
        <v>0</v>
      </c>
      <c r="R674" s="244">
        <f t="shared" si="500"/>
        <v>0</v>
      </c>
      <c r="S674" s="244" t="str">
        <f t="shared" si="501"/>
        <v/>
      </c>
      <c r="T674" s="242"/>
      <c r="U674" s="242" t="str">
        <f t="shared" si="502"/>
        <v/>
      </c>
      <c r="V674" s="242" t="str">
        <f t="shared" si="510"/>
        <v/>
      </c>
      <c r="W674" s="242"/>
      <c r="X674" s="242"/>
      <c r="Y674" s="242" t="str">
        <f t="shared" si="503"/>
        <v/>
      </c>
      <c r="Z674" s="242" t="str">
        <f t="shared" si="504"/>
        <v/>
      </c>
      <c r="AA674" s="242" t="str">
        <f t="shared" si="497"/>
        <v/>
      </c>
      <c r="AB674" s="242" t="str">
        <f t="shared" si="505"/>
        <v/>
      </c>
      <c r="AC674" s="242" t="str">
        <f t="shared" si="506"/>
        <v/>
      </c>
      <c r="AD674" s="242" t="str">
        <f t="shared" si="511"/>
        <v/>
      </c>
      <c r="AE674" s="242" t="str">
        <f t="shared" si="512"/>
        <v/>
      </c>
      <c r="AF674" s="242" t="str">
        <f t="shared" si="513"/>
        <v/>
      </c>
      <c r="AG674" s="242"/>
      <c r="AH674" s="243" t="str">
        <f t="shared" si="507"/>
        <v/>
      </c>
      <c r="AI674" s="243" t="str">
        <f t="shared" si="508"/>
        <v/>
      </c>
      <c r="BG674" s="246">
        <f t="shared" si="514"/>
        <v>0</v>
      </c>
      <c r="BH674" s="243">
        <f t="shared" si="515"/>
        <v>0</v>
      </c>
      <c r="BI674" s="243">
        <f t="shared" si="516"/>
        <v>0</v>
      </c>
      <c r="BJ674" s="243">
        <f t="shared" si="517"/>
        <v>0</v>
      </c>
      <c r="BK674" s="347">
        <f t="shared" si="518"/>
        <v>0</v>
      </c>
      <c r="BL674" s="247">
        <f t="shared" si="519"/>
        <v>0</v>
      </c>
      <c r="BM674" s="244">
        <f t="shared" si="520"/>
        <v>0</v>
      </c>
      <c r="BN674" s="244">
        <f t="shared" si="521"/>
        <v>0</v>
      </c>
      <c r="BO674" s="248">
        <f t="shared" si="522"/>
        <v>0</v>
      </c>
      <c r="BP674" s="249">
        <f t="shared" si="523"/>
        <v>0</v>
      </c>
      <c r="BQ674" s="244">
        <f t="shared" si="524"/>
        <v>0</v>
      </c>
      <c r="BR674" s="244">
        <f t="shared" si="525"/>
        <v>0</v>
      </c>
      <c r="BS674" s="250">
        <f t="shared" si="526"/>
        <v>0</v>
      </c>
      <c r="BT674" s="251" t="str">
        <f t="shared" si="527"/>
        <v/>
      </c>
      <c r="BU674" s="346">
        <f t="shared" si="528"/>
        <v>0</v>
      </c>
      <c r="BV674" s="346">
        <f t="shared" si="529"/>
        <v>0</v>
      </c>
      <c r="BW674" s="346">
        <f t="shared" si="530"/>
        <v>0</v>
      </c>
      <c r="BX674" s="348">
        <f t="shared" si="531"/>
        <v>0</v>
      </c>
      <c r="BY674" s="247">
        <f t="shared" si="532"/>
        <v>0</v>
      </c>
      <c r="BZ674" s="244">
        <f t="shared" si="533"/>
        <v>0</v>
      </c>
      <c r="CA674" s="244">
        <f t="shared" si="534"/>
        <v>0</v>
      </c>
      <c r="CB674" s="248">
        <f t="shared" si="535"/>
        <v>0</v>
      </c>
      <c r="CC674" s="247">
        <f t="shared" si="536"/>
        <v>0</v>
      </c>
      <c r="CD674" s="244">
        <f t="shared" si="537"/>
        <v>0</v>
      </c>
      <c r="CE674" s="244">
        <f t="shared" si="538"/>
        <v>0</v>
      </c>
      <c r="CF674" s="244">
        <f t="shared" si="539"/>
        <v>0</v>
      </c>
    </row>
    <row r="675" spans="1:84" ht="20.100000000000001" customHeight="1" x14ac:dyDescent="0.15">
      <c r="A675" s="238">
        <v>672</v>
      </c>
      <c r="B675" s="239">
        <v>672</v>
      </c>
      <c r="C675" s="240" t="str">
        <f t="shared" si="498"/>
        <v>S</v>
      </c>
      <c r="D675" s="241"/>
      <c r="E675" s="242" t="str">
        <f>IF(D675="","",COUNTIF($D$4:D675,D675))</f>
        <v/>
      </c>
      <c r="F675" s="306" t="str">
        <f>IF(D675="","",VLOOKUP(D675,'様式A-2'!$B$10:$E$438,4,0))</f>
        <v/>
      </c>
      <c r="G675" s="242"/>
      <c r="H675" s="242"/>
      <c r="I675" s="242"/>
      <c r="J675" s="242"/>
      <c r="K675" s="242">
        <f t="shared" si="499"/>
        <v>0</v>
      </c>
      <c r="L675" s="342"/>
      <c r="M675" s="342"/>
      <c r="N675" s="342"/>
      <c r="O675" s="342"/>
      <c r="P675" s="384"/>
      <c r="Q675" s="243">
        <f t="shared" si="509"/>
        <v>0</v>
      </c>
      <c r="R675" s="244">
        <f t="shared" si="500"/>
        <v>0</v>
      </c>
      <c r="S675" s="244" t="str">
        <f t="shared" si="501"/>
        <v/>
      </c>
      <c r="T675" s="242"/>
      <c r="U675" s="242" t="str">
        <f t="shared" si="502"/>
        <v/>
      </c>
      <c r="V675" s="242" t="str">
        <f t="shared" si="510"/>
        <v/>
      </c>
      <c r="W675" s="242"/>
      <c r="X675" s="242"/>
      <c r="Y675" s="242" t="str">
        <f t="shared" si="503"/>
        <v/>
      </c>
      <c r="Z675" s="242" t="str">
        <f t="shared" si="504"/>
        <v/>
      </c>
      <c r="AA675" s="242" t="str">
        <f t="shared" si="497"/>
        <v/>
      </c>
      <c r="AB675" s="242" t="str">
        <f t="shared" si="505"/>
        <v/>
      </c>
      <c r="AC675" s="242" t="str">
        <f t="shared" si="506"/>
        <v/>
      </c>
      <c r="AD675" s="242" t="str">
        <f t="shared" si="511"/>
        <v/>
      </c>
      <c r="AE675" s="242" t="str">
        <f t="shared" si="512"/>
        <v/>
      </c>
      <c r="AF675" s="242" t="str">
        <f t="shared" si="513"/>
        <v/>
      </c>
      <c r="AG675" s="242"/>
      <c r="AH675" s="243" t="str">
        <f t="shared" si="507"/>
        <v/>
      </c>
      <c r="AI675" s="243" t="str">
        <f t="shared" si="508"/>
        <v/>
      </c>
      <c r="BG675" s="246">
        <f t="shared" si="514"/>
        <v>0</v>
      </c>
      <c r="BH675" s="243">
        <f t="shared" si="515"/>
        <v>0</v>
      </c>
      <c r="BI675" s="243">
        <f t="shared" si="516"/>
        <v>0</v>
      </c>
      <c r="BJ675" s="243">
        <f t="shared" si="517"/>
        <v>0</v>
      </c>
      <c r="BK675" s="347">
        <f t="shared" si="518"/>
        <v>0</v>
      </c>
      <c r="BL675" s="247">
        <f t="shared" si="519"/>
        <v>0</v>
      </c>
      <c r="BM675" s="244">
        <f t="shared" si="520"/>
        <v>0</v>
      </c>
      <c r="BN675" s="244">
        <f t="shared" si="521"/>
        <v>0</v>
      </c>
      <c r="BO675" s="248">
        <f t="shared" si="522"/>
        <v>0</v>
      </c>
      <c r="BP675" s="249">
        <f t="shared" si="523"/>
        <v>0</v>
      </c>
      <c r="BQ675" s="244">
        <f t="shared" si="524"/>
        <v>0</v>
      </c>
      <c r="BR675" s="244">
        <f t="shared" si="525"/>
        <v>0</v>
      </c>
      <c r="BS675" s="250">
        <f t="shared" si="526"/>
        <v>0</v>
      </c>
      <c r="BT675" s="251" t="str">
        <f t="shared" si="527"/>
        <v/>
      </c>
      <c r="BU675" s="346">
        <f t="shared" si="528"/>
        <v>0</v>
      </c>
      <c r="BV675" s="346">
        <f t="shared" si="529"/>
        <v>0</v>
      </c>
      <c r="BW675" s="346">
        <f t="shared" si="530"/>
        <v>0</v>
      </c>
      <c r="BX675" s="348">
        <f t="shared" si="531"/>
        <v>0</v>
      </c>
      <c r="BY675" s="247">
        <f t="shared" si="532"/>
        <v>0</v>
      </c>
      <c r="BZ675" s="244">
        <f t="shared" si="533"/>
        <v>0</v>
      </c>
      <c r="CA675" s="244">
        <f t="shared" si="534"/>
        <v>0</v>
      </c>
      <c r="CB675" s="248">
        <f t="shared" si="535"/>
        <v>0</v>
      </c>
      <c r="CC675" s="247">
        <f t="shared" si="536"/>
        <v>0</v>
      </c>
      <c r="CD675" s="244">
        <f t="shared" si="537"/>
        <v>0</v>
      </c>
      <c r="CE675" s="244">
        <f t="shared" si="538"/>
        <v>0</v>
      </c>
      <c r="CF675" s="244">
        <f t="shared" si="539"/>
        <v>0</v>
      </c>
    </row>
    <row r="676" spans="1:84" ht="20.100000000000001" customHeight="1" x14ac:dyDescent="0.15">
      <c r="A676" s="238">
        <v>673</v>
      </c>
      <c r="B676" s="239">
        <v>673</v>
      </c>
      <c r="C676" s="240" t="str">
        <f t="shared" si="498"/>
        <v>S</v>
      </c>
      <c r="D676" s="241"/>
      <c r="E676" s="242" t="str">
        <f>IF(D676="","",COUNTIF($D$4:D676,D676))</f>
        <v/>
      </c>
      <c r="F676" s="306" t="str">
        <f>IF(D676="","",VLOOKUP(D676,'様式A-2'!$B$10:$E$438,4,0))</f>
        <v/>
      </c>
      <c r="G676" s="242"/>
      <c r="H676" s="242"/>
      <c r="I676" s="242"/>
      <c r="J676" s="242"/>
      <c r="K676" s="242">
        <f t="shared" si="499"/>
        <v>0</v>
      </c>
      <c r="L676" s="342"/>
      <c r="M676" s="342"/>
      <c r="N676" s="342"/>
      <c r="O676" s="342"/>
      <c r="P676" s="384"/>
      <c r="Q676" s="243">
        <f t="shared" si="509"/>
        <v>0</v>
      </c>
      <c r="R676" s="244">
        <f t="shared" si="500"/>
        <v>0</v>
      </c>
      <c r="S676" s="244" t="str">
        <f t="shared" si="501"/>
        <v/>
      </c>
      <c r="T676" s="242"/>
      <c r="U676" s="242" t="str">
        <f t="shared" si="502"/>
        <v/>
      </c>
      <c r="V676" s="242" t="str">
        <f t="shared" si="510"/>
        <v/>
      </c>
      <c r="W676" s="242"/>
      <c r="X676" s="242"/>
      <c r="Y676" s="242" t="str">
        <f t="shared" si="503"/>
        <v/>
      </c>
      <c r="Z676" s="242" t="str">
        <f t="shared" si="504"/>
        <v/>
      </c>
      <c r="AA676" s="242" t="str">
        <f t="shared" si="497"/>
        <v/>
      </c>
      <c r="AB676" s="242" t="str">
        <f t="shared" si="505"/>
        <v/>
      </c>
      <c r="AC676" s="242" t="str">
        <f t="shared" si="506"/>
        <v/>
      </c>
      <c r="AD676" s="242" t="str">
        <f t="shared" si="511"/>
        <v/>
      </c>
      <c r="AE676" s="242" t="str">
        <f t="shared" si="512"/>
        <v/>
      </c>
      <c r="AF676" s="242" t="str">
        <f t="shared" si="513"/>
        <v/>
      </c>
      <c r="AG676" s="242"/>
      <c r="AH676" s="243" t="str">
        <f t="shared" si="507"/>
        <v/>
      </c>
      <c r="AI676" s="243" t="str">
        <f t="shared" si="508"/>
        <v/>
      </c>
      <c r="BG676" s="246">
        <f t="shared" si="514"/>
        <v>0</v>
      </c>
      <c r="BH676" s="243">
        <f t="shared" si="515"/>
        <v>0</v>
      </c>
      <c r="BI676" s="243">
        <f t="shared" si="516"/>
        <v>0</v>
      </c>
      <c r="BJ676" s="243">
        <f t="shared" si="517"/>
        <v>0</v>
      </c>
      <c r="BK676" s="347">
        <f t="shared" si="518"/>
        <v>0</v>
      </c>
      <c r="BL676" s="247">
        <f t="shared" si="519"/>
        <v>0</v>
      </c>
      <c r="BM676" s="244">
        <f t="shared" si="520"/>
        <v>0</v>
      </c>
      <c r="BN676" s="244">
        <f t="shared" si="521"/>
        <v>0</v>
      </c>
      <c r="BO676" s="248">
        <f t="shared" si="522"/>
        <v>0</v>
      </c>
      <c r="BP676" s="249">
        <f t="shared" si="523"/>
        <v>0</v>
      </c>
      <c r="BQ676" s="244">
        <f t="shared" si="524"/>
        <v>0</v>
      </c>
      <c r="BR676" s="244">
        <f t="shared" si="525"/>
        <v>0</v>
      </c>
      <c r="BS676" s="250">
        <f t="shared" si="526"/>
        <v>0</v>
      </c>
      <c r="BT676" s="251" t="str">
        <f t="shared" si="527"/>
        <v/>
      </c>
      <c r="BU676" s="346">
        <f t="shared" si="528"/>
        <v>0</v>
      </c>
      <c r="BV676" s="346">
        <f t="shared" si="529"/>
        <v>0</v>
      </c>
      <c r="BW676" s="346">
        <f t="shared" si="530"/>
        <v>0</v>
      </c>
      <c r="BX676" s="348">
        <f t="shared" si="531"/>
        <v>0</v>
      </c>
      <c r="BY676" s="247">
        <f t="shared" si="532"/>
        <v>0</v>
      </c>
      <c r="BZ676" s="244">
        <f t="shared" si="533"/>
        <v>0</v>
      </c>
      <c r="CA676" s="244">
        <f t="shared" si="534"/>
        <v>0</v>
      </c>
      <c r="CB676" s="248">
        <f t="shared" si="535"/>
        <v>0</v>
      </c>
      <c r="CC676" s="247">
        <f t="shared" si="536"/>
        <v>0</v>
      </c>
      <c r="CD676" s="244">
        <f t="shared" si="537"/>
        <v>0</v>
      </c>
      <c r="CE676" s="244">
        <f t="shared" si="538"/>
        <v>0</v>
      </c>
      <c r="CF676" s="244">
        <f t="shared" si="539"/>
        <v>0</v>
      </c>
    </row>
    <row r="677" spans="1:84" ht="20.100000000000001" customHeight="1" x14ac:dyDescent="0.15">
      <c r="A677" s="238">
        <v>674</v>
      </c>
      <c r="B677" s="239">
        <v>674</v>
      </c>
      <c r="C677" s="240" t="str">
        <f t="shared" si="498"/>
        <v>S</v>
      </c>
      <c r="D677" s="241"/>
      <c r="E677" s="242" t="str">
        <f>IF(D677="","",COUNTIF($D$4:D677,D677))</f>
        <v/>
      </c>
      <c r="F677" s="306" t="str">
        <f>IF(D677="","",VLOOKUP(D677,'様式A-2'!$B$10:$E$438,4,0))</f>
        <v/>
      </c>
      <c r="G677" s="242"/>
      <c r="H677" s="242"/>
      <c r="I677" s="242"/>
      <c r="J677" s="242"/>
      <c r="K677" s="242">
        <f t="shared" si="499"/>
        <v>0</v>
      </c>
      <c r="L677" s="342"/>
      <c r="M677" s="342"/>
      <c r="N677" s="342"/>
      <c r="O677" s="342"/>
      <c r="P677" s="384"/>
      <c r="Q677" s="243">
        <f t="shared" si="509"/>
        <v>0</v>
      </c>
      <c r="R677" s="244">
        <f t="shared" si="500"/>
        <v>0</v>
      </c>
      <c r="S677" s="244" t="str">
        <f t="shared" si="501"/>
        <v/>
      </c>
      <c r="T677" s="242"/>
      <c r="U677" s="242" t="str">
        <f t="shared" si="502"/>
        <v/>
      </c>
      <c r="V677" s="242" t="str">
        <f t="shared" si="510"/>
        <v/>
      </c>
      <c r="W677" s="242"/>
      <c r="X677" s="242"/>
      <c r="Y677" s="242" t="str">
        <f t="shared" si="503"/>
        <v/>
      </c>
      <c r="Z677" s="242" t="str">
        <f t="shared" si="504"/>
        <v/>
      </c>
      <c r="AA677" s="242" t="str">
        <f t="shared" si="497"/>
        <v/>
      </c>
      <c r="AB677" s="242" t="str">
        <f t="shared" si="505"/>
        <v/>
      </c>
      <c r="AC677" s="242" t="str">
        <f t="shared" si="506"/>
        <v/>
      </c>
      <c r="AD677" s="242" t="str">
        <f t="shared" si="511"/>
        <v/>
      </c>
      <c r="AE677" s="242" t="str">
        <f t="shared" si="512"/>
        <v/>
      </c>
      <c r="AF677" s="242" t="str">
        <f t="shared" si="513"/>
        <v/>
      </c>
      <c r="AG677" s="242"/>
      <c r="AH677" s="243" t="str">
        <f t="shared" si="507"/>
        <v/>
      </c>
      <c r="AI677" s="243" t="str">
        <f t="shared" si="508"/>
        <v/>
      </c>
      <c r="BG677" s="246">
        <f t="shared" si="514"/>
        <v>0</v>
      </c>
      <c r="BH677" s="243">
        <f t="shared" si="515"/>
        <v>0</v>
      </c>
      <c r="BI677" s="243">
        <f t="shared" si="516"/>
        <v>0</v>
      </c>
      <c r="BJ677" s="243">
        <f t="shared" si="517"/>
        <v>0</v>
      </c>
      <c r="BK677" s="347">
        <f t="shared" si="518"/>
        <v>0</v>
      </c>
      <c r="BL677" s="247">
        <f t="shared" si="519"/>
        <v>0</v>
      </c>
      <c r="BM677" s="244">
        <f t="shared" si="520"/>
        <v>0</v>
      </c>
      <c r="BN677" s="244">
        <f t="shared" si="521"/>
        <v>0</v>
      </c>
      <c r="BO677" s="248">
        <f t="shared" si="522"/>
        <v>0</v>
      </c>
      <c r="BP677" s="249">
        <f t="shared" si="523"/>
        <v>0</v>
      </c>
      <c r="BQ677" s="244">
        <f t="shared" si="524"/>
        <v>0</v>
      </c>
      <c r="BR677" s="244">
        <f t="shared" si="525"/>
        <v>0</v>
      </c>
      <c r="BS677" s="250">
        <f t="shared" si="526"/>
        <v>0</v>
      </c>
      <c r="BT677" s="251" t="str">
        <f t="shared" si="527"/>
        <v/>
      </c>
      <c r="BU677" s="346">
        <f t="shared" si="528"/>
        <v>0</v>
      </c>
      <c r="BV677" s="346">
        <f t="shared" si="529"/>
        <v>0</v>
      </c>
      <c r="BW677" s="346">
        <f t="shared" si="530"/>
        <v>0</v>
      </c>
      <c r="BX677" s="348">
        <f t="shared" si="531"/>
        <v>0</v>
      </c>
      <c r="BY677" s="247">
        <f t="shared" si="532"/>
        <v>0</v>
      </c>
      <c r="BZ677" s="244">
        <f t="shared" si="533"/>
        <v>0</v>
      </c>
      <c r="CA677" s="244">
        <f t="shared" si="534"/>
        <v>0</v>
      </c>
      <c r="CB677" s="248">
        <f t="shared" si="535"/>
        <v>0</v>
      </c>
      <c r="CC677" s="247">
        <f t="shared" si="536"/>
        <v>0</v>
      </c>
      <c r="CD677" s="244">
        <f t="shared" si="537"/>
        <v>0</v>
      </c>
      <c r="CE677" s="244">
        <f t="shared" si="538"/>
        <v>0</v>
      </c>
      <c r="CF677" s="244">
        <f t="shared" si="539"/>
        <v>0</v>
      </c>
    </row>
    <row r="678" spans="1:84" ht="20.100000000000001" customHeight="1" x14ac:dyDescent="0.15">
      <c r="A678" s="238">
        <v>675</v>
      </c>
      <c r="B678" s="239">
        <v>675</v>
      </c>
      <c r="C678" s="240" t="str">
        <f t="shared" si="498"/>
        <v>S</v>
      </c>
      <c r="D678" s="241"/>
      <c r="E678" s="242" t="str">
        <f>IF(D678="","",COUNTIF($D$4:D678,D678))</f>
        <v/>
      </c>
      <c r="F678" s="306" t="str">
        <f>IF(D678="","",VLOOKUP(D678,'様式A-2'!$B$10:$E$438,4,0))</f>
        <v/>
      </c>
      <c r="G678" s="242"/>
      <c r="H678" s="242"/>
      <c r="I678" s="242"/>
      <c r="J678" s="242"/>
      <c r="K678" s="242">
        <f t="shared" si="499"/>
        <v>0</v>
      </c>
      <c r="L678" s="342"/>
      <c r="M678" s="342"/>
      <c r="N678" s="342"/>
      <c r="O678" s="342"/>
      <c r="P678" s="384"/>
      <c r="Q678" s="243">
        <f t="shared" si="509"/>
        <v>0</v>
      </c>
      <c r="R678" s="244">
        <f t="shared" si="500"/>
        <v>0</v>
      </c>
      <c r="S678" s="244" t="str">
        <f t="shared" si="501"/>
        <v/>
      </c>
      <c r="T678" s="242"/>
      <c r="U678" s="242" t="str">
        <f t="shared" si="502"/>
        <v/>
      </c>
      <c r="V678" s="242" t="str">
        <f t="shared" si="510"/>
        <v/>
      </c>
      <c r="W678" s="242"/>
      <c r="X678" s="242"/>
      <c r="Y678" s="242" t="str">
        <f t="shared" si="503"/>
        <v/>
      </c>
      <c r="Z678" s="242" t="str">
        <f t="shared" si="504"/>
        <v/>
      </c>
      <c r="AA678" s="242" t="str">
        <f t="shared" si="497"/>
        <v/>
      </c>
      <c r="AB678" s="242" t="str">
        <f t="shared" si="505"/>
        <v/>
      </c>
      <c r="AC678" s="242" t="str">
        <f t="shared" si="506"/>
        <v/>
      </c>
      <c r="AD678" s="242" t="str">
        <f t="shared" si="511"/>
        <v/>
      </c>
      <c r="AE678" s="242" t="str">
        <f t="shared" si="512"/>
        <v/>
      </c>
      <c r="AF678" s="242" t="str">
        <f t="shared" si="513"/>
        <v/>
      </c>
      <c r="AG678" s="242"/>
      <c r="AH678" s="243" t="str">
        <f t="shared" si="507"/>
        <v/>
      </c>
      <c r="AI678" s="243" t="str">
        <f t="shared" si="508"/>
        <v/>
      </c>
      <c r="BG678" s="246">
        <f t="shared" si="514"/>
        <v>0</v>
      </c>
      <c r="BH678" s="243">
        <f t="shared" si="515"/>
        <v>0</v>
      </c>
      <c r="BI678" s="243">
        <f t="shared" si="516"/>
        <v>0</v>
      </c>
      <c r="BJ678" s="243">
        <f t="shared" si="517"/>
        <v>0</v>
      </c>
      <c r="BK678" s="347">
        <f t="shared" si="518"/>
        <v>0</v>
      </c>
      <c r="BL678" s="247">
        <f t="shared" si="519"/>
        <v>0</v>
      </c>
      <c r="BM678" s="244">
        <f t="shared" si="520"/>
        <v>0</v>
      </c>
      <c r="BN678" s="244">
        <f t="shared" si="521"/>
        <v>0</v>
      </c>
      <c r="BO678" s="248">
        <f t="shared" si="522"/>
        <v>0</v>
      </c>
      <c r="BP678" s="249">
        <f t="shared" si="523"/>
        <v>0</v>
      </c>
      <c r="BQ678" s="244">
        <f t="shared" si="524"/>
        <v>0</v>
      </c>
      <c r="BR678" s="244">
        <f t="shared" si="525"/>
        <v>0</v>
      </c>
      <c r="BS678" s="250">
        <f t="shared" si="526"/>
        <v>0</v>
      </c>
      <c r="BT678" s="251" t="str">
        <f t="shared" si="527"/>
        <v/>
      </c>
      <c r="BU678" s="346">
        <f t="shared" si="528"/>
        <v>0</v>
      </c>
      <c r="BV678" s="346">
        <f t="shared" si="529"/>
        <v>0</v>
      </c>
      <c r="BW678" s="346">
        <f t="shared" si="530"/>
        <v>0</v>
      </c>
      <c r="BX678" s="348">
        <f t="shared" si="531"/>
        <v>0</v>
      </c>
      <c r="BY678" s="247">
        <f t="shared" si="532"/>
        <v>0</v>
      </c>
      <c r="BZ678" s="244">
        <f t="shared" si="533"/>
        <v>0</v>
      </c>
      <c r="CA678" s="244">
        <f t="shared" si="534"/>
        <v>0</v>
      </c>
      <c r="CB678" s="248">
        <f t="shared" si="535"/>
        <v>0</v>
      </c>
      <c r="CC678" s="247">
        <f t="shared" si="536"/>
        <v>0</v>
      </c>
      <c r="CD678" s="244">
        <f t="shared" si="537"/>
        <v>0</v>
      </c>
      <c r="CE678" s="244">
        <f t="shared" si="538"/>
        <v>0</v>
      </c>
      <c r="CF678" s="244">
        <f t="shared" si="539"/>
        <v>0</v>
      </c>
    </row>
    <row r="679" spans="1:84" ht="20.100000000000001" customHeight="1" x14ac:dyDescent="0.15">
      <c r="A679" s="238">
        <v>676</v>
      </c>
      <c r="B679" s="239">
        <v>676</v>
      </c>
      <c r="C679" s="240" t="str">
        <f t="shared" si="498"/>
        <v>S</v>
      </c>
      <c r="D679" s="241"/>
      <c r="E679" s="242" t="str">
        <f>IF(D679="","",COUNTIF($D$4:D679,D679))</f>
        <v/>
      </c>
      <c r="F679" s="306" t="str">
        <f>IF(D679="","",VLOOKUP(D679,'様式A-2'!$B$10:$E$438,4,0))</f>
        <v/>
      </c>
      <c r="G679" s="242"/>
      <c r="H679" s="242"/>
      <c r="I679" s="242"/>
      <c r="J679" s="242"/>
      <c r="K679" s="242">
        <f t="shared" si="499"/>
        <v>0</v>
      </c>
      <c r="L679" s="342"/>
      <c r="M679" s="342"/>
      <c r="N679" s="342"/>
      <c r="O679" s="342"/>
      <c r="P679" s="384"/>
      <c r="Q679" s="243">
        <f t="shared" si="509"/>
        <v>0</v>
      </c>
      <c r="R679" s="244">
        <f t="shared" si="500"/>
        <v>0</v>
      </c>
      <c r="S679" s="244" t="str">
        <f t="shared" si="501"/>
        <v/>
      </c>
      <c r="T679" s="242"/>
      <c r="U679" s="242" t="str">
        <f t="shared" si="502"/>
        <v/>
      </c>
      <c r="V679" s="242" t="str">
        <f t="shared" si="510"/>
        <v/>
      </c>
      <c r="W679" s="242"/>
      <c r="X679" s="242"/>
      <c r="Y679" s="242" t="str">
        <f t="shared" si="503"/>
        <v/>
      </c>
      <c r="Z679" s="242" t="str">
        <f t="shared" si="504"/>
        <v/>
      </c>
      <c r="AA679" s="242" t="str">
        <f t="shared" si="497"/>
        <v/>
      </c>
      <c r="AB679" s="242" t="str">
        <f t="shared" si="505"/>
        <v/>
      </c>
      <c r="AC679" s="242" t="str">
        <f t="shared" si="506"/>
        <v/>
      </c>
      <c r="AD679" s="242" t="str">
        <f t="shared" si="511"/>
        <v/>
      </c>
      <c r="AE679" s="242" t="str">
        <f t="shared" si="512"/>
        <v/>
      </c>
      <c r="AF679" s="242" t="str">
        <f t="shared" si="513"/>
        <v/>
      </c>
      <c r="AG679" s="242"/>
      <c r="AH679" s="243" t="str">
        <f t="shared" si="507"/>
        <v/>
      </c>
      <c r="AI679" s="243" t="str">
        <f t="shared" si="508"/>
        <v/>
      </c>
      <c r="BG679" s="246">
        <f t="shared" si="514"/>
        <v>0</v>
      </c>
      <c r="BH679" s="243">
        <f t="shared" si="515"/>
        <v>0</v>
      </c>
      <c r="BI679" s="243">
        <f t="shared" si="516"/>
        <v>0</v>
      </c>
      <c r="BJ679" s="243">
        <f t="shared" si="517"/>
        <v>0</v>
      </c>
      <c r="BK679" s="347">
        <f t="shared" si="518"/>
        <v>0</v>
      </c>
      <c r="BL679" s="247">
        <f t="shared" si="519"/>
        <v>0</v>
      </c>
      <c r="BM679" s="244">
        <f t="shared" si="520"/>
        <v>0</v>
      </c>
      <c r="BN679" s="244">
        <f t="shared" si="521"/>
        <v>0</v>
      </c>
      <c r="BO679" s="248">
        <f t="shared" si="522"/>
        <v>0</v>
      </c>
      <c r="BP679" s="249">
        <f t="shared" si="523"/>
        <v>0</v>
      </c>
      <c r="BQ679" s="244">
        <f t="shared" si="524"/>
        <v>0</v>
      </c>
      <c r="BR679" s="244">
        <f t="shared" si="525"/>
        <v>0</v>
      </c>
      <c r="BS679" s="250">
        <f t="shared" si="526"/>
        <v>0</v>
      </c>
      <c r="BT679" s="251" t="str">
        <f t="shared" si="527"/>
        <v/>
      </c>
      <c r="BU679" s="346">
        <f t="shared" si="528"/>
        <v>0</v>
      </c>
      <c r="BV679" s="346">
        <f t="shared" si="529"/>
        <v>0</v>
      </c>
      <c r="BW679" s="346">
        <f t="shared" si="530"/>
        <v>0</v>
      </c>
      <c r="BX679" s="348">
        <f t="shared" si="531"/>
        <v>0</v>
      </c>
      <c r="BY679" s="247">
        <f t="shared" si="532"/>
        <v>0</v>
      </c>
      <c r="BZ679" s="244">
        <f t="shared" si="533"/>
        <v>0</v>
      </c>
      <c r="CA679" s="244">
        <f t="shared" si="534"/>
        <v>0</v>
      </c>
      <c r="CB679" s="248">
        <f t="shared" si="535"/>
        <v>0</v>
      </c>
      <c r="CC679" s="247">
        <f t="shared" si="536"/>
        <v>0</v>
      </c>
      <c r="CD679" s="244">
        <f t="shared" si="537"/>
        <v>0</v>
      </c>
      <c r="CE679" s="244">
        <f t="shared" si="538"/>
        <v>0</v>
      </c>
      <c r="CF679" s="244">
        <f t="shared" si="539"/>
        <v>0</v>
      </c>
    </row>
    <row r="680" spans="1:84" ht="20.100000000000001" customHeight="1" x14ac:dyDescent="0.15">
      <c r="A680" s="238">
        <v>677</v>
      </c>
      <c r="B680" s="239">
        <v>677</v>
      </c>
      <c r="C680" s="240" t="str">
        <f t="shared" si="498"/>
        <v>S</v>
      </c>
      <c r="D680" s="241"/>
      <c r="E680" s="242" t="str">
        <f>IF(D680="","",COUNTIF($D$4:D680,D680))</f>
        <v/>
      </c>
      <c r="F680" s="306" t="str">
        <f>IF(D680="","",VLOOKUP(D680,'様式A-2'!$B$10:$E$438,4,0))</f>
        <v/>
      </c>
      <c r="G680" s="242"/>
      <c r="H680" s="242"/>
      <c r="I680" s="242"/>
      <c r="J680" s="242"/>
      <c r="K680" s="242">
        <f t="shared" si="499"/>
        <v>0</v>
      </c>
      <c r="L680" s="342"/>
      <c r="M680" s="342"/>
      <c r="N680" s="342"/>
      <c r="O680" s="342"/>
      <c r="P680" s="384"/>
      <c r="Q680" s="243">
        <f t="shared" si="509"/>
        <v>0</v>
      </c>
      <c r="R680" s="244">
        <f t="shared" si="500"/>
        <v>0</v>
      </c>
      <c r="S680" s="244" t="str">
        <f t="shared" si="501"/>
        <v/>
      </c>
      <c r="T680" s="242"/>
      <c r="U680" s="242" t="str">
        <f t="shared" si="502"/>
        <v/>
      </c>
      <c r="V680" s="242" t="str">
        <f t="shared" si="510"/>
        <v/>
      </c>
      <c r="W680" s="242"/>
      <c r="X680" s="242"/>
      <c r="Y680" s="242" t="str">
        <f t="shared" si="503"/>
        <v/>
      </c>
      <c r="Z680" s="242" t="str">
        <f t="shared" si="504"/>
        <v/>
      </c>
      <c r="AA680" s="242" t="str">
        <f t="shared" si="497"/>
        <v/>
      </c>
      <c r="AB680" s="242" t="str">
        <f t="shared" si="505"/>
        <v/>
      </c>
      <c r="AC680" s="242" t="str">
        <f t="shared" si="506"/>
        <v/>
      </c>
      <c r="AD680" s="242" t="str">
        <f t="shared" si="511"/>
        <v/>
      </c>
      <c r="AE680" s="242" t="str">
        <f t="shared" si="512"/>
        <v/>
      </c>
      <c r="AF680" s="242" t="str">
        <f t="shared" si="513"/>
        <v/>
      </c>
      <c r="AG680" s="242"/>
      <c r="AH680" s="243" t="str">
        <f t="shared" si="507"/>
        <v/>
      </c>
      <c r="AI680" s="243" t="str">
        <f t="shared" si="508"/>
        <v/>
      </c>
      <c r="BG680" s="246">
        <f t="shared" si="514"/>
        <v>0</v>
      </c>
      <c r="BH680" s="243">
        <f t="shared" si="515"/>
        <v>0</v>
      </c>
      <c r="BI680" s="243">
        <f t="shared" si="516"/>
        <v>0</v>
      </c>
      <c r="BJ680" s="243">
        <f t="shared" si="517"/>
        <v>0</v>
      </c>
      <c r="BK680" s="347">
        <f t="shared" si="518"/>
        <v>0</v>
      </c>
      <c r="BL680" s="247">
        <f t="shared" si="519"/>
        <v>0</v>
      </c>
      <c r="BM680" s="244">
        <f t="shared" si="520"/>
        <v>0</v>
      </c>
      <c r="BN680" s="244">
        <f t="shared" si="521"/>
        <v>0</v>
      </c>
      <c r="BO680" s="248">
        <f t="shared" si="522"/>
        <v>0</v>
      </c>
      <c r="BP680" s="249">
        <f t="shared" si="523"/>
        <v>0</v>
      </c>
      <c r="BQ680" s="244">
        <f t="shared" si="524"/>
        <v>0</v>
      </c>
      <c r="BR680" s="244">
        <f t="shared" si="525"/>
        <v>0</v>
      </c>
      <c r="BS680" s="250">
        <f t="shared" si="526"/>
        <v>0</v>
      </c>
      <c r="BT680" s="251" t="str">
        <f t="shared" si="527"/>
        <v/>
      </c>
      <c r="BU680" s="346">
        <f t="shared" si="528"/>
        <v>0</v>
      </c>
      <c r="BV680" s="346">
        <f t="shared" si="529"/>
        <v>0</v>
      </c>
      <c r="BW680" s="346">
        <f t="shared" si="530"/>
        <v>0</v>
      </c>
      <c r="BX680" s="348">
        <f t="shared" si="531"/>
        <v>0</v>
      </c>
      <c r="BY680" s="247">
        <f t="shared" si="532"/>
        <v>0</v>
      </c>
      <c r="BZ680" s="244">
        <f t="shared" si="533"/>
        <v>0</v>
      </c>
      <c r="CA680" s="244">
        <f t="shared" si="534"/>
        <v>0</v>
      </c>
      <c r="CB680" s="248">
        <f t="shared" si="535"/>
        <v>0</v>
      </c>
      <c r="CC680" s="247">
        <f t="shared" si="536"/>
        <v>0</v>
      </c>
      <c r="CD680" s="244">
        <f t="shared" si="537"/>
        <v>0</v>
      </c>
      <c r="CE680" s="244">
        <f t="shared" si="538"/>
        <v>0</v>
      </c>
      <c r="CF680" s="244">
        <f t="shared" si="539"/>
        <v>0</v>
      </c>
    </row>
    <row r="681" spans="1:84" ht="20.100000000000001" customHeight="1" x14ac:dyDescent="0.15">
      <c r="A681" s="238">
        <v>678</v>
      </c>
      <c r="B681" s="239">
        <v>678</v>
      </c>
      <c r="C681" s="240" t="str">
        <f t="shared" si="498"/>
        <v>S</v>
      </c>
      <c r="D681" s="241"/>
      <c r="E681" s="242" t="str">
        <f>IF(D681="","",COUNTIF($D$4:D681,D681))</f>
        <v/>
      </c>
      <c r="F681" s="306" t="str">
        <f>IF(D681="","",VLOOKUP(D681,'様式A-2'!$B$10:$E$438,4,0))</f>
        <v/>
      </c>
      <c r="G681" s="242"/>
      <c r="H681" s="242"/>
      <c r="I681" s="242"/>
      <c r="J681" s="242"/>
      <c r="K681" s="242">
        <f t="shared" si="499"/>
        <v>0</v>
      </c>
      <c r="L681" s="342"/>
      <c r="M681" s="342"/>
      <c r="N681" s="342"/>
      <c r="O681" s="342"/>
      <c r="P681" s="384"/>
      <c r="Q681" s="243">
        <f t="shared" si="509"/>
        <v>0</v>
      </c>
      <c r="R681" s="244">
        <f t="shared" si="500"/>
        <v>0</v>
      </c>
      <c r="S681" s="244" t="str">
        <f t="shared" si="501"/>
        <v/>
      </c>
      <c r="T681" s="242"/>
      <c r="U681" s="242" t="str">
        <f t="shared" si="502"/>
        <v/>
      </c>
      <c r="V681" s="242" t="str">
        <f t="shared" si="510"/>
        <v/>
      </c>
      <c r="W681" s="242"/>
      <c r="X681" s="242"/>
      <c r="Y681" s="242" t="str">
        <f t="shared" si="503"/>
        <v/>
      </c>
      <c r="Z681" s="242" t="str">
        <f t="shared" si="504"/>
        <v/>
      </c>
      <c r="AA681" s="242" t="str">
        <f t="shared" ref="AA681:AA744" si="540">IF(D681="","",IF(OR(X681="Ⅲ",X681="Ⅳ"),"要","否"))</f>
        <v/>
      </c>
      <c r="AB681" s="242" t="str">
        <f t="shared" si="505"/>
        <v/>
      </c>
      <c r="AC681" s="242" t="str">
        <f t="shared" si="506"/>
        <v/>
      </c>
      <c r="AD681" s="242" t="str">
        <f t="shared" si="511"/>
        <v/>
      </c>
      <c r="AE681" s="242" t="str">
        <f t="shared" si="512"/>
        <v/>
      </c>
      <c r="AF681" s="242" t="str">
        <f t="shared" si="513"/>
        <v/>
      </c>
      <c r="AG681" s="242"/>
      <c r="AH681" s="243" t="str">
        <f t="shared" si="507"/>
        <v/>
      </c>
      <c r="AI681" s="243" t="str">
        <f t="shared" si="508"/>
        <v/>
      </c>
      <c r="BG681" s="246">
        <f t="shared" si="514"/>
        <v>0</v>
      </c>
      <c r="BH681" s="243">
        <f t="shared" si="515"/>
        <v>0</v>
      </c>
      <c r="BI681" s="243">
        <f t="shared" si="516"/>
        <v>0</v>
      </c>
      <c r="BJ681" s="243">
        <f t="shared" si="517"/>
        <v>0</v>
      </c>
      <c r="BK681" s="347">
        <f t="shared" si="518"/>
        <v>0</v>
      </c>
      <c r="BL681" s="247">
        <f t="shared" si="519"/>
        <v>0</v>
      </c>
      <c r="BM681" s="244">
        <f t="shared" si="520"/>
        <v>0</v>
      </c>
      <c r="BN681" s="244">
        <f t="shared" si="521"/>
        <v>0</v>
      </c>
      <c r="BO681" s="248">
        <f t="shared" si="522"/>
        <v>0</v>
      </c>
      <c r="BP681" s="249">
        <f t="shared" si="523"/>
        <v>0</v>
      </c>
      <c r="BQ681" s="244">
        <f t="shared" si="524"/>
        <v>0</v>
      </c>
      <c r="BR681" s="244">
        <f t="shared" si="525"/>
        <v>0</v>
      </c>
      <c r="BS681" s="250">
        <f t="shared" si="526"/>
        <v>0</v>
      </c>
      <c r="BT681" s="251" t="str">
        <f t="shared" si="527"/>
        <v/>
      </c>
      <c r="BU681" s="346">
        <f t="shared" si="528"/>
        <v>0</v>
      </c>
      <c r="BV681" s="346">
        <f t="shared" si="529"/>
        <v>0</v>
      </c>
      <c r="BW681" s="346">
        <f t="shared" si="530"/>
        <v>0</v>
      </c>
      <c r="BX681" s="348">
        <f t="shared" si="531"/>
        <v>0</v>
      </c>
      <c r="BY681" s="247">
        <f t="shared" si="532"/>
        <v>0</v>
      </c>
      <c r="BZ681" s="244">
        <f t="shared" si="533"/>
        <v>0</v>
      </c>
      <c r="CA681" s="244">
        <f t="shared" si="534"/>
        <v>0</v>
      </c>
      <c r="CB681" s="248">
        <f t="shared" si="535"/>
        <v>0</v>
      </c>
      <c r="CC681" s="247">
        <f t="shared" si="536"/>
        <v>0</v>
      </c>
      <c r="CD681" s="244">
        <f t="shared" si="537"/>
        <v>0</v>
      </c>
      <c r="CE681" s="244">
        <f t="shared" si="538"/>
        <v>0</v>
      </c>
      <c r="CF681" s="244">
        <f t="shared" si="539"/>
        <v>0</v>
      </c>
    </row>
    <row r="682" spans="1:84" ht="20.100000000000001" customHeight="1" x14ac:dyDescent="0.15">
      <c r="A682" s="238">
        <v>679</v>
      </c>
      <c r="B682" s="239">
        <v>679</v>
      </c>
      <c r="C682" s="240" t="str">
        <f t="shared" ref="C682:C745" si="541">D682&amp;"S"&amp;E682</f>
        <v>S</v>
      </c>
      <c r="D682" s="241"/>
      <c r="E682" s="242" t="str">
        <f>IF(D682="","",COUNTIF($D$4:D682,D682))</f>
        <v/>
      </c>
      <c r="F682" s="306" t="str">
        <f>IF(D682="","",VLOOKUP(D682,'様式A-2'!$B$10:$E$438,4,0))</f>
        <v/>
      </c>
      <c r="G682" s="242"/>
      <c r="H682" s="242"/>
      <c r="I682" s="242"/>
      <c r="J682" s="242"/>
      <c r="K682" s="242">
        <f t="shared" ref="K682:K745" si="542">J682</f>
        <v>0</v>
      </c>
      <c r="L682" s="342"/>
      <c r="M682" s="342"/>
      <c r="N682" s="342"/>
      <c r="O682" s="342"/>
      <c r="P682" s="384"/>
      <c r="Q682" s="243">
        <f t="shared" si="509"/>
        <v>0</v>
      </c>
      <c r="R682" s="244">
        <f t="shared" ref="R682:R745" si="543">ROUND(N682*O682,2)</f>
        <v>0</v>
      </c>
      <c r="S682" s="244" t="str">
        <f t="shared" ref="S682:S745" si="544">IF(K682="ひび割れ","幅"&amp;TEXT(L682,"0.0")&amp;"mm "&amp;J682,IF(P682="","",P682))</f>
        <v/>
      </c>
      <c r="T682" s="242"/>
      <c r="U682" s="242" t="str">
        <f t="shared" ref="U682:U745" si="545">IF(T682="新規確認","－","")</f>
        <v/>
      </c>
      <c r="V682" s="242" t="str">
        <f t="shared" si="510"/>
        <v/>
      </c>
      <c r="W682" s="242"/>
      <c r="X682" s="242"/>
      <c r="Y682" s="242" t="str">
        <f t="shared" ref="Y682:Y745" si="546">IF(D682="","",IF(AND(W682&lt;&gt;"",OR(W682="Ⅱa",W682="Ⅱb")),"Ⅱ",IF(W682&lt;&gt;"",W682,IF(OR(X682="Ⅱa",X682="Ⅱb"),"Ⅱ",X682))))</f>
        <v/>
      </c>
      <c r="Z682" s="242" t="str">
        <f t="shared" ref="Z682:Z745" si="547">IF(D682="","",IF(OR(X682="Ⅱa",X682="Ⅱb"),"Ⅱ",X682))</f>
        <v/>
      </c>
      <c r="AA682" s="242" t="str">
        <f t="shared" si="540"/>
        <v/>
      </c>
      <c r="AB682" s="242" t="str">
        <f t="shared" ref="AB682:AB745" si="548">IF(D682="","",IF(X682="Ⅰ","否",IF(OR(X682="Ⅱb",X682="Ⅱa"),"要監視",IF(OR(X682="Ⅲ",X682="Ⅳ"),"要対策",""))))</f>
        <v/>
      </c>
      <c r="AC682" s="242" t="str">
        <f t="shared" ref="AC682:AC745" si="549">IF(D682="","",IF(T682="対策済","済",IF(AND(T682="新規確認",W682=""),"未",IF(AND(W682&lt;&gt;"Ⅰ",X682="Ⅰ"),"済","継続"))))</f>
        <v/>
      </c>
      <c r="AD682" s="242" t="str">
        <f t="shared" si="511"/>
        <v/>
      </c>
      <c r="AE682" s="242" t="str">
        <f t="shared" si="512"/>
        <v/>
      </c>
      <c r="AF682" s="242" t="str">
        <f t="shared" si="513"/>
        <v/>
      </c>
      <c r="AG682" s="242"/>
      <c r="AH682" s="243" t="str">
        <f t="shared" ref="AH682:AH745" si="550">IF(D682="","",IF(J682="その他",Q682&amp;AG682,J682&amp;"、"&amp;Q682&amp;AG682))</f>
        <v/>
      </c>
      <c r="AI682" s="243" t="str">
        <f t="shared" ref="AI682:AI745" si="551">IF(T682="新規確認","－",IF(T682="進行が認められない",Q682,""))</f>
        <v/>
      </c>
      <c r="BG682" s="246">
        <f t="shared" si="514"/>
        <v>0</v>
      </c>
      <c r="BH682" s="243">
        <f t="shared" si="515"/>
        <v>0</v>
      </c>
      <c r="BI682" s="243">
        <f t="shared" si="516"/>
        <v>0</v>
      </c>
      <c r="BJ682" s="243">
        <f t="shared" si="517"/>
        <v>0</v>
      </c>
      <c r="BK682" s="347">
        <f t="shared" si="518"/>
        <v>0</v>
      </c>
      <c r="BL682" s="247">
        <f t="shared" si="519"/>
        <v>0</v>
      </c>
      <c r="BM682" s="244">
        <f t="shared" si="520"/>
        <v>0</v>
      </c>
      <c r="BN682" s="244">
        <f t="shared" si="521"/>
        <v>0</v>
      </c>
      <c r="BO682" s="248">
        <f t="shared" si="522"/>
        <v>0</v>
      </c>
      <c r="BP682" s="249">
        <f t="shared" si="523"/>
        <v>0</v>
      </c>
      <c r="BQ682" s="244">
        <f t="shared" si="524"/>
        <v>0</v>
      </c>
      <c r="BR682" s="244">
        <f t="shared" si="525"/>
        <v>0</v>
      </c>
      <c r="BS682" s="250">
        <f t="shared" si="526"/>
        <v>0</v>
      </c>
      <c r="BT682" s="251" t="str">
        <f t="shared" si="527"/>
        <v/>
      </c>
      <c r="BU682" s="346">
        <f t="shared" si="528"/>
        <v>0</v>
      </c>
      <c r="BV682" s="346">
        <f t="shared" si="529"/>
        <v>0</v>
      </c>
      <c r="BW682" s="346">
        <f t="shared" si="530"/>
        <v>0</v>
      </c>
      <c r="BX682" s="348">
        <f t="shared" si="531"/>
        <v>0</v>
      </c>
      <c r="BY682" s="247">
        <f t="shared" si="532"/>
        <v>0</v>
      </c>
      <c r="BZ682" s="244">
        <f t="shared" si="533"/>
        <v>0</v>
      </c>
      <c r="CA682" s="244">
        <f t="shared" si="534"/>
        <v>0</v>
      </c>
      <c r="CB682" s="248">
        <f t="shared" si="535"/>
        <v>0</v>
      </c>
      <c r="CC682" s="247">
        <f t="shared" si="536"/>
        <v>0</v>
      </c>
      <c r="CD682" s="244">
        <f t="shared" si="537"/>
        <v>0</v>
      </c>
      <c r="CE682" s="244">
        <f t="shared" si="538"/>
        <v>0</v>
      </c>
      <c r="CF682" s="244">
        <f t="shared" si="539"/>
        <v>0</v>
      </c>
    </row>
    <row r="683" spans="1:84" ht="20.100000000000001" customHeight="1" x14ac:dyDescent="0.15">
      <c r="A683" s="238">
        <v>680</v>
      </c>
      <c r="B683" s="239">
        <v>680</v>
      </c>
      <c r="C683" s="240" t="str">
        <f t="shared" si="541"/>
        <v>S</v>
      </c>
      <c r="D683" s="241"/>
      <c r="E683" s="242" t="str">
        <f>IF(D683="","",COUNTIF($D$4:D683,D683))</f>
        <v/>
      </c>
      <c r="F683" s="306" t="str">
        <f>IF(D683="","",VLOOKUP(D683,'様式A-2'!$B$10:$E$438,4,0))</f>
        <v/>
      </c>
      <c r="G683" s="242"/>
      <c r="H683" s="242"/>
      <c r="I683" s="242"/>
      <c r="J683" s="242"/>
      <c r="K683" s="242">
        <f t="shared" si="542"/>
        <v>0</v>
      </c>
      <c r="L683" s="342"/>
      <c r="M683" s="342"/>
      <c r="N683" s="342"/>
      <c r="O683" s="342"/>
      <c r="P683" s="384"/>
      <c r="Q683" s="243">
        <f t="shared" si="509"/>
        <v>0</v>
      </c>
      <c r="R683" s="244">
        <f t="shared" si="543"/>
        <v>0</v>
      </c>
      <c r="S683" s="244" t="str">
        <f t="shared" si="544"/>
        <v/>
      </c>
      <c r="T683" s="242"/>
      <c r="U683" s="242" t="str">
        <f t="shared" si="545"/>
        <v/>
      </c>
      <c r="V683" s="242" t="str">
        <f t="shared" si="510"/>
        <v/>
      </c>
      <c r="W683" s="242"/>
      <c r="X683" s="242"/>
      <c r="Y683" s="242" t="str">
        <f t="shared" si="546"/>
        <v/>
      </c>
      <c r="Z683" s="242" t="str">
        <f t="shared" si="547"/>
        <v/>
      </c>
      <c r="AA683" s="242" t="str">
        <f t="shared" si="540"/>
        <v/>
      </c>
      <c r="AB683" s="242" t="str">
        <f t="shared" si="548"/>
        <v/>
      </c>
      <c r="AC683" s="242" t="str">
        <f t="shared" si="549"/>
        <v/>
      </c>
      <c r="AD683" s="242" t="str">
        <f t="shared" si="511"/>
        <v/>
      </c>
      <c r="AE683" s="242" t="str">
        <f t="shared" si="512"/>
        <v/>
      </c>
      <c r="AF683" s="242" t="str">
        <f t="shared" si="513"/>
        <v/>
      </c>
      <c r="AG683" s="242"/>
      <c r="AH683" s="243" t="str">
        <f t="shared" si="550"/>
        <v/>
      </c>
      <c r="AI683" s="243" t="str">
        <f t="shared" si="551"/>
        <v/>
      </c>
      <c r="BG683" s="246">
        <f t="shared" si="514"/>
        <v>0</v>
      </c>
      <c r="BH683" s="243">
        <f t="shared" si="515"/>
        <v>0</v>
      </c>
      <c r="BI683" s="243">
        <f t="shared" si="516"/>
        <v>0</v>
      </c>
      <c r="BJ683" s="243">
        <f t="shared" si="517"/>
        <v>0</v>
      </c>
      <c r="BK683" s="347">
        <f t="shared" si="518"/>
        <v>0</v>
      </c>
      <c r="BL683" s="247">
        <f t="shared" si="519"/>
        <v>0</v>
      </c>
      <c r="BM683" s="244">
        <f t="shared" si="520"/>
        <v>0</v>
      </c>
      <c r="BN683" s="244">
        <f t="shared" si="521"/>
        <v>0</v>
      </c>
      <c r="BO683" s="248">
        <f t="shared" si="522"/>
        <v>0</v>
      </c>
      <c r="BP683" s="249">
        <f t="shared" si="523"/>
        <v>0</v>
      </c>
      <c r="BQ683" s="244">
        <f t="shared" si="524"/>
        <v>0</v>
      </c>
      <c r="BR683" s="244">
        <f t="shared" si="525"/>
        <v>0</v>
      </c>
      <c r="BS683" s="250">
        <f t="shared" si="526"/>
        <v>0</v>
      </c>
      <c r="BT683" s="251" t="str">
        <f t="shared" si="527"/>
        <v/>
      </c>
      <c r="BU683" s="346">
        <f t="shared" si="528"/>
        <v>0</v>
      </c>
      <c r="BV683" s="346">
        <f t="shared" si="529"/>
        <v>0</v>
      </c>
      <c r="BW683" s="346">
        <f t="shared" si="530"/>
        <v>0</v>
      </c>
      <c r="BX683" s="348">
        <f t="shared" si="531"/>
        <v>0</v>
      </c>
      <c r="BY683" s="247">
        <f t="shared" si="532"/>
        <v>0</v>
      </c>
      <c r="BZ683" s="244">
        <f t="shared" si="533"/>
        <v>0</v>
      </c>
      <c r="CA683" s="244">
        <f t="shared" si="534"/>
        <v>0</v>
      </c>
      <c r="CB683" s="248">
        <f t="shared" si="535"/>
        <v>0</v>
      </c>
      <c r="CC683" s="247">
        <f t="shared" si="536"/>
        <v>0</v>
      </c>
      <c r="CD683" s="244">
        <f t="shared" si="537"/>
        <v>0</v>
      </c>
      <c r="CE683" s="244">
        <f t="shared" si="538"/>
        <v>0</v>
      </c>
      <c r="CF683" s="244">
        <f t="shared" si="539"/>
        <v>0</v>
      </c>
    </row>
    <row r="684" spans="1:84" ht="20.100000000000001" customHeight="1" x14ac:dyDescent="0.15">
      <c r="A684" s="238">
        <v>681</v>
      </c>
      <c r="B684" s="239">
        <v>681</v>
      </c>
      <c r="C684" s="240" t="str">
        <f t="shared" si="541"/>
        <v>S</v>
      </c>
      <c r="D684" s="241"/>
      <c r="E684" s="242" t="str">
        <f>IF(D684="","",COUNTIF($D$4:D684,D684))</f>
        <v/>
      </c>
      <c r="F684" s="306" t="str">
        <f>IF(D684="","",VLOOKUP(D684,'様式A-2'!$B$10:$E$438,4,0))</f>
        <v/>
      </c>
      <c r="G684" s="242"/>
      <c r="H684" s="242"/>
      <c r="I684" s="242"/>
      <c r="J684" s="242"/>
      <c r="K684" s="242">
        <f t="shared" si="542"/>
        <v>0</v>
      </c>
      <c r="L684" s="342"/>
      <c r="M684" s="342"/>
      <c r="N684" s="342"/>
      <c r="O684" s="342"/>
      <c r="P684" s="384"/>
      <c r="Q684" s="243">
        <f t="shared" si="509"/>
        <v>0</v>
      </c>
      <c r="R684" s="244">
        <f t="shared" si="543"/>
        <v>0</v>
      </c>
      <c r="S684" s="244" t="str">
        <f t="shared" si="544"/>
        <v/>
      </c>
      <c r="T684" s="242"/>
      <c r="U684" s="242" t="str">
        <f t="shared" si="545"/>
        <v/>
      </c>
      <c r="V684" s="242" t="str">
        <f t="shared" si="510"/>
        <v/>
      </c>
      <c r="W684" s="242"/>
      <c r="X684" s="242"/>
      <c r="Y684" s="242" t="str">
        <f t="shared" si="546"/>
        <v/>
      </c>
      <c r="Z684" s="242" t="str">
        <f t="shared" si="547"/>
        <v/>
      </c>
      <c r="AA684" s="242" t="str">
        <f t="shared" si="540"/>
        <v/>
      </c>
      <c r="AB684" s="242" t="str">
        <f t="shared" si="548"/>
        <v/>
      </c>
      <c r="AC684" s="242" t="str">
        <f t="shared" si="549"/>
        <v/>
      </c>
      <c r="AD684" s="242" t="str">
        <f t="shared" si="511"/>
        <v/>
      </c>
      <c r="AE684" s="242" t="str">
        <f t="shared" si="512"/>
        <v/>
      </c>
      <c r="AF684" s="242" t="str">
        <f t="shared" si="513"/>
        <v/>
      </c>
      <c r="AG684" s="242"/>
      <c r="AH684" s="243" t="str">
        <f t="shared" si="550"/>
        <v/>
      </c>
      <c r="AI684" s="243" t="str">
        <f t="shared" si="551"/>
        <v/>
      </c>
      <c r="BG684" s="246">
        <f t="shared" si="514"/>
        <v>0</v>
      </c>
      <c r="BH684" s="243">
        <f t="shared" si="515"/>
        <v>0</v>
      </c>
      <c r="BI684" s="243">
        <f t="shared" si="516"/>
        <v>0</v>
      </c>
      <c r="BJ684" s="243">
        <f t="shared" si="517"/>
        <v>0</v>
      </c>
      <c r="BK684" s="347">
        <f t="shared" si="518"/>
        <v>0</v>
      </c>
      <c r="BL684" s="247">
        <f t="shared" si="519"/>
        <v>0</v>
      </c>
      <c r="BM684" s="244">
        <f t="shared" si="520"/>
        <v>0</v>
      </c>
      <c r="BN684" s="244">
        <f t="shared" si="521"/>
        <v>0</v>
      </c>
      <c r="BO684" s="248">
        <f t="shared" si="522"/>
        <v>0</v>
      </c>
      <c r="BP684" s="249">
        <f t="shared" si="523"/>
        <v>0</v>
      </c>
      <c r="BQ684" s="244">
        <f t="shared" si="524"/>
        <v>0</v>
      </c>
      <c r="BR684" s="244">
        <f t="shared" si="525"/>
        <v>0</v>
      </c>
      <c r="BS684" s="250">
        <f t="shared" si="526"/>
        <v>0</v>
      </c>
      <c r="BT684" s="251" t="str">
        <f t="shared" si="527"/>
        <v/>
      </c>
      <c r="BU684" s="346">
        <f t="shared" si="528"/>
        <v>0</v>
      </c>
      <c r="BV684" s="346">
        <f t="shared" si="529"/>
        <v>0</v>
      </c>
      <c r="BW684" s="346">
        <f t="shared" si="530"/>
        <v>0</v>
      </c>
      <c r="BX684" s="348">
        <f t="shared" si="531"/>
        <v>0</v>
      </c>
      <c r="BY684" s="247">
        <f t="shared" si="532"/>
        <v>0</v>
      </c>
      <c r="BZ684" s="244">
        <f t="shared" si="533"/>
        <v>0</v>
      </c>
      <c r="CA684" s="244">
        <f t="shared" si="534"/>
        <v>0</v>
      </c>
      <c r="CB684" s="248">
        <f t="shared" si="535"/>
        <v>0</v>
      </c>
      <c r="CC684" s="247">
        <f t="shared" si="536"/>
        <v>0</v>
      </c>
      <c r="CD684" s="244">
        <f t="shared" si="537"/>
        <v>0</v>
      </c>
      <c r="CE684" s="244">
        <f t="shared" si="538"/>
        <v>0</v>
      </c>
      <c r="CF684" s="244">
        <f t="shared" si="539"/>
        <v>0</v>
      </c>
    </row>
    <row r="685" spans="1:84" ht="20.100000000000001" customHeight="1" x14ac:dyDescent="0.15">
      <c r="A685" s="238">
        <v>682</v>
      </c>
      <c r="B685" s="239">
        <v>682</v>
      </c>
      <c r="C685" s="240" t="str">
        <f t="shared" si="541"/>
        <v>S</v>
      </c>
      <c r="D685" s="241"/>
      <c r="E685" s="242" t="str">
        <f>IF(D685="","",COUNTIF($D$4:D685,D685))</f>
        <v/>
      </c>
      <c r="F685" s="306" t="str">
        <f>IF(D685="","",VLOOKUP(D685,'様式A-2'!$B$10:$E$438,4,0))</f>
        <v/>
      </c>
      <c r="G685" s="242"/>
      <c r="H685" s="242"/>
      <c r="I685" s="242"/>
      <c r="J685" s="242"/>
      <c r="K685" s="242">
        <f t="shared" si="542"/>
        <v>0</v>
      </c>
      <c r="L685" s="342"/>
      <c r="M685" s="342"/>
      <c r="N685" s="342"/>
      <c r="O685" s="342"/>
      <c r="P685" s="384"/>
      <c r="Q685" s="243">
        <f t="shared" si="509"/>
        <v>0</v>
      </c>
      <c r="R685" s="244">
        <f t="shared" si="543"/>
        <v>0</v>
      </c>
      <c r="S685" s="244" t="str">
        <f t="shared" si="544"/>
        <v/>
      </c>
      <c r="T685" s="242"/>
      <c r="U685" s="242" t="str">
        <f t="shared" si="545"/>
        <v/>
      </c>
      <c r="V685" s="242" t="str">
        <f t="shared" si="510"/>
        <v/>
      </c>
      <c r="W685" s="242"/>
      <c r="X685" s="242"/>
      <c r="Y685" s="242" t="str">
        <f t="shared" si="546"/>
        <v/>
      </c>
      <c r="Z685" s="242" t="str">
        <f t="shared" si="547"/>
        <v/>
      </c>
      <c r="AA685" s="242" t="str">
        <f t="shared" si="540"/>
        <v/>
      </c>
      <c r="AB685" s="242" t="str">
        <f t="shared" si="548"/>
        <v/>
      </c>
      <c r="AC685" s="242" t="str">
        <f t="shared" si="549"/>
        <v/>
      </c>
      <c r="AD685" s="242" t="str">
        <f t="shared" si="511"/>
        <v/>
      </c>
      <c r="AE685" s="242" t="str">
        <f t="shared" si="512"/>
        <v/>
      </c>
      <c r="AF685" s="242" t="str">
        <f t="shared" si="513"/>
        <v/>
      </c>
      <c r="AG685" s="242"/>
      <c r="AH685" s="243" t="str">
        <f t="shared" si="550"/>
        <v/>
      </c>
      <c r="AI685" s="243" t="str">
        <f t="shared" si="551"/>
        <v/>
      </c>
      <c r="BG685" s="246">
        <f t="shared" si="514"/>
        <v>0</v>
      </c>
      <c r="BH685" s="243">
        <f t="shared" si="515"/>
        <v>0</v>
      </c>
      <c r="BI685" s="243">
        <f t="shared" si="516"/>
        <v>0</v>
      </c>
      <c r="BJ685" s="243">
        <f t="shared" si="517"/>
        <v>0</v>
      </c>
      <c r="BK685" s="347">
        <f t="shared" si="518"/>
        <v>0</v>
      </c>
      <c r="BL685" s="247">
        <f t="shared" si="519"/>
        <v>0</v>
      </c>
      <c r="BM685" s="244">
        <f t="shared" si="520"/>
        <v>0</v>
      </c>
      <c r="BN685" s="244">
        <f t="shared" si="521"/>
        <v>0</v>
      </c>
      <c r="BO685" s="248">
        <f t="shared" si="522"/>
        <v>0</v>
      </c>
      <c r="BP685" s="249">
        <f t="shared" si="523"/>
        <v>0</v>
      </c>
      <c r="BQ685" s="244">
        <f t="shared" si="524"/>
        <v>0</v>
      </c>
      <c r="BR685" s="244">
        <f t="shared" si="525"/>
        <v>0</v>
      </c>
      <c r="BS685" s="250">
        <f t="shared" si="526"/>
        <v>0</v>
      </c>
      <c r="BT685" s="251" t="str">
        <f t="shared" si="527"/>
        <v/>
      </c>
      <c r="BU685" s="346">
        <f t="shared" si="528"/>
        <v>0</v>
      </c>
      <c r="BV685" s="346">
        <f t="shared" si="529"/>
        <v>0</v>
      </c>
      <c r="BW685" s="346">
        <f t="shared" si="530"/>
        <v>0</v>
      </c>
      <c r="BX685" s="348">
        <f t="shared" si="531"/>
        <v>0</v>
      </c>
      <c r="BY685" s="247">
        <f t="shared" si="532"/>
        <v>0</v>
      </c>
      <c r="BZ685" s="244">
        <f t="shared" si="533"/>
        <v>0</v>
      </c>
      <c r="CA685" s="244">
        <f t="shared" si="534"/>
        <v>0</v>
      </c>
      <c r="CB685" s="248">
        <f t="shared" si="535"/>
        <v>0</v>
      </c>
      <c r="CC685" s="247">
        <f t="shared" si="536"/>
        <v>0</v>
      </c>
      <c r="CD685" s="244">
        <f t="shared" si="537"/>
        <v>0</v>
      </c>
      <c r="CE685" s="244">
        <f t="shared" si="538"/>
        <v>0</v>
      </c>
      <c r="CF685" s="244">
        <f t="shared" si="539"/>
        <v>0</v>
      </c>
    </row>
    <row r="686" spans="1:84" ht="20.100000000000001" customHeight="1" x14ac:dyDescent="0.15">
      <c r="A686" s="238">
        <v>683</v>
      </c>
      <c r="B686" s="239">
        <v>683</v>
      </c>
      <c r="C686" s="240" t="str">
        <f t="shared" si="541"/>
        <v>S</v>
      </c>
      <c r="D686" s="241"/>
      <c r="E686" s="242" t="str">
        <f>IF(D686="","",COUNTIF($D$4:D686,D686))</f>
        <v/>
      </c>
      <c r="F686" s="306" t="str">
        <f>IF(D686="","",VLOOKUP(D686,'様式A-2'!$B$10:$E$438,4,0))</f>
        <v/>
      </c>
      <c r="G686" s="242"/>
      <c r="H686" s="242"/>
      <c r="I686" s="242"/>
      <c r="J686" s="242"/>
      <c r="K686" s="242">
        <f t="shared" si="542"/>
        <v>0</v>
      </c>
      <c r="L686" s="342"/>
      <c r="M686" s="342"/>
      <c r="N686" s="342"/>
      <c r="O686" s="342"/>
      <c r="P686" s="384"/>
      <c r="Q686" s="243">
        <f t="shared" si="509"/>
        <v>0</v>
      </c>
      <c r="R686" s="244">
        <f t="shared" si="543"/>
        <v>0</v>
      </c>
      <c r="S686" s="244" t="str">
        <f t="shared" si="544"/>
        <v/>
      </c>
      <c r="T686" s="242"/>
      <c r="U686" s="242" t="str">
        <f t="shared" si="545"/>
        <v/>
      </c>
      <c r="V686" s="242" t="str">
        <f t="shared" si="510"/>
        <v/>
      </c>
      <c r="W686" s="242"/>
      <c r="X686" s="242"/>
      <c r="Y686" s="242" t="str">
        <f t="shared" si="546"/>
        <v/>
      </c>
      <c r="Z686" s="242" t="str">
        <f t="shared" si="547"/>
        <v/>
      </c>
      <c r="AA686" s="242" t="str">
        <f t="shared" si="540"/>
        <v/>
      </c>
      <c r="AB686" s="242" t="str">
        <f t="shared" si="548"/>
        <v/>
      </c>
      <c r="AC686" s="242" t="str">
        <f t="shared" si="549"/>
        <v/>
      </c>
      <c r="AD686" s="242" t="str">
        <f t="shared" si="511"/>
        <v/>
      </c>
      <c r="AE686" s="242" t="str">
        <f t="shared" si="512"/>
        <v/>
      </c>
      <c r="AF686" s="242" t="str">
        <f t="shared" si="513"/>
        <v/>
      </c>
      <c r="AG686" s="242"/>
      <c r="AH686" s="243" t="str">
        <f t="shared" si="550"/>
        <v/>
      </c>
      <c r="AI686" s="243" t="str">
        <f t="shared" si="551"/>
        <v/>
      </c>
      <c r="BG686" s="246">
        <f t="shared" si="514"/>
        <v>0</v>
      </c>
      <c r="BH686" s="243">
        <f t="shared" si="515"/>
        <v>0</v>
      </c>
      <c r="BI686" s="243">
        <f t="shared" si="516"/>
        <v>0</v>
      </c>
      <c r="BJ686" s="243">
        <f t="shared" si="517"/>
        <v>0</v>
      </c>
      <c r="BK686" s="347">
        <f t="shared" si="518"/>
        <v>0</v>
      </c>
      <c r="BL686" s="247">
        <f t="shared" si="519"/>
        <v>0</v>
      </c>
      <c r="BM686" s="244">
        <f t="shared" si="520"/>
        <v>0</v>
      </c>
      <c r="BN686" s="244">
        <f t="shared" si="521"/>
        <v>0</v>
      </c>
      <c r="BO686" s="248">
        <f t="shared" si="522"/>
        <v>0</v>
      </c>
      <c r="BP686" s="249">
        <f t="shared" si="523"/>
        <v>0</v>
      </c>
      <c r="BQ686" s="244">
        <f t="shared" si="524"/>
        <v>0</v>
      </c>
      <c r="BR686" s="244">
        <f t="shared" si="525"/>
        <v>0</v>
      </c>
      <c r="BS686" s="250">
        <f t="shared" si="526"/>
        <v>0</v>
      </c>
      <c r="BT686" s="251" t="str">
        <f t="shared" si="527"/>
        <v/>
      </c>
      <c r="BU686" s="346">
        <f t="shared" si="528"/>
        <v>0</v>
      </c>
      <c r="BV686" s="346">
        <f t="shared" si="529"/>
        <v>0</v>
      </c>
      <c r="BW686" s="346">
        <f t="shared" si="530"/>
        <v>0</v>
      </c>
      <c r="BX686" s="348">
        <f t="shared" si="531"/>
        <v>0</v>
      </c>
      <c r="BY686" s="247">
        <f t="shared" si="532"/>
        <v>0</v>
      </c>
      <c r="BZ686" s="244">
        <f t="shared" si="533"/>
        <v>0</v>
      </c>
      <c r="CA686" s="244">
        <f t="shared" si="534"/>
        <v>0</v>
      </c>
      <c r="CB686" s="248">
        <f t="shared" si="535"/>
        <v>0</v>
      </c>
      <c r="CC686" s="247">
        <f t="shared" si="536"/>
        <v>0</v>
      </c>
      <c r="CD686" s="244">
        <f t="shared" si="537"/>
        <v>0</v>
      </c>
      <c r="CE686" s="244">
        <f t="shared" si="538"/>
        <v>0</v>
      </c>
      <c r="CF686" s="244">
        <f t="shared" si="539"/>
        <v>0</v>
      </c>
    </row>
    <row r="687" spans="1:84" ht="20.100000000000001" customHeight="1" x14ac:dyDescent="0.15">
      <c r="A687" s="238">
        <v>684</v>
      </c>
      <c r="B687" s="239">
        <v>684</v>
      </c>
      <c r="C687" s="240" t="str">
        <f t="shared" si="541"/>
        <v>S</v>
      </c>
      <c r="D687" s="241"/>
      <c r="E687" s="242" t="str">
        <f>IF(D687="","",COUNTIF($D$4:D687,D687))</f>
        <v/>
      </c>
      <c r="F687" s="306" t="str">
        <f>IF(D687="","",VLOOKUP(D687,'様式A-2'!$B$10:$E$438,4,0))</f>
        <v/>
      </c>
      <c r="G687" s="242"/>
      <c r="H687" s="242"/>
      <c r="I687" s="242"/>
      <c r="J687" s="242"/>
      <c r="K687" s="242">
        <f t="shared" si="542"/>
        <v>0</v>
      </c>
      <c r="L687" s="342"/>
      <c r="M687" s="342"/>
      <c r="N687" s="342"/>
      <c r="O687" s="342"/>
      <c r="P687" s="384"/>
      <c r="Q687" s="243">
        <f t="shared" si="509"/>
        <v>0</v>
      </c>
      <c r="R687" s="244">
        <f t="shared" si="543"/>
        <v>0</v>
      </c>
      <c r="S687" s="244" t="str">
        <f t="shared" si="544"/>
        <v/>
      </c>
      <c r="T687" s="242"/>
      <c r="U687" s="242" t="str">
        <f t="shared" si="545"/>
        <v/>
      </c>
      <c r="V687" s="242" t="str">
        <f t="shared" si="510"/>
        <v/>
      </c>
      <c r="W687" s="242"/>
      <c r="X687" s="242"/>
      <c r="Y687" s="242" t="str">
        <f t="shared" si="546"/>
        <v/>
      </c>
      <c r="Z687" s="242" t="str">
        <f t="shared" si="547"/>
        <v/>
      </c>
      <c r="AA687" s="242" t="str">
        <f t="shared" si="540"/>
        <v/>
      </c>
      <c r="AB687" s="242" t="str">
        <f t="shared" si="548"/>
        <v/>
      </c>
      <c r="AC687" s="242" t="str">
        <f t="shared" si="549"/>
        <v/>
      </c>
      <c r="AD687" s="242" t="str">
        <f t="shared" si="511"/>
        <v/>
      </c>
      <c r="AE687" s="242" t="str">
        <f t="shared" si="512"/>
        <v/>
      </c>
      <c r="AF687" s="242" t="str">
        <f t="shared" si="513"/>
        <v/>
      </c>
      <c r="AG687" s="242"/>
      <c r="AH687" s="243" t="str">
        <f t="shared" si="550"/>
        <v/>
      </c>
      <c r="AI687" s="243" t="str">
        <f t="shared" si="551"/>
        <v/>
      </c>
      <c r="BG687" s="246">
        <f t="shared" si="514"/>
        <v>0</v>
      </c>
      <c r="BH687" s="243">
        <f t="shared" si="515"/>
        <v>0</v>
      </c>
      <c r="BI687" s="243">
        <f t="shared" si="516"/>
        <v>0</v>
      </c>
      <c r="BJ687" s="243">
        <f t="shared" si="517"/>
        <v>0</v>
      </c>
      <c r="BK687" s="347">
        <f t="shared" si="518"/>
        <v>0</v>
      </c>
      <c r="BL687" s="247">
        <f t="shared" si="519"/>
        <v>0</v>
      </c>
      <c r="BM687" s="244">
        <f t="shared" si="520"/>
        <v>0</v>
      </c>
      <c r="BN687" s="244">
        <f t="shared" si="521"/>
        <v>0</v>
      </c>
      <c r="BO687" s="248">
        <f t="shared" si="522"/>
        <v>0</v>
      </c>
      <c r="BP687" s="249">
        <f t="shared" si="523"/>
        <v>0</v>
      </c>
      <c r="BQ687" s="244">
        <f t="shared" si="524"/>
        <v>0</v>
      </c>
      <c r="BR687" s="244">
        <f t="shared" si="525"/>
        <v>0</v>
      </c>
      <c r="BS687" s="250">
        <f t="shared" si="526"/>
        <v>0</v>
      </c>
      <c r="BT687" s="251" t="str">
        <f t="shared" si="527"/>
        <v/>
      </c>
      <c r="BU687" s="346">
        <f t="shared" si="528"/>
        <v>0</v>
      </c>
      <c r="BV687" s="346">
        <f t="shared" si="529"/>
        <v>0</v>
      </c>
      <c r="BW687" s="346">
        <f t="shared" si="530"/>
        <v>0</v>
      </c>
      <c r="BX687" s="348">
        <f t="shared" si="531"/>
        <v>0</v>
      </c>
      <c r="BY687" s="247">
        <f t="shared" si="532"/>
        <v>0</v>
      </c>
      <c r="BZ687" s="244">
        <f t="shared" si="533"/>
        <v>0</v>
      </c>
      <c r="CA687" s="244">
        <f t="shared" si="534"/>
        <v>0</v>
      </c>
      <c r="CB687" s="248">
        <f t="shared" si="535"/>
        <v>0</v>
      </c>
      <c r="CC687" s="247">
        <f t="shared" si="536"/>
        <v>0</v>
      </c>
      <c r="CD687" s="244">
        <f t="shared" si="537"/>
        <v>0</v>
      </c>
      <c r="CE687" s="244">
        <f t="shared" si="538"/>
        <v>0</v>
      </c>
      <c r="CF687" s="244">
        <f t="shared" si="539"/>
        <v>0</v>
      </c>
    </row>
    <row r="688" spans="1:84" ht="20.100000000000001" customHeight="1" x14ac:dyDescent="0.15">
      <c r="A688" s="238">
        <v>685</v>
      </c>
      <c r="B688" s="239">
        <v>685</v>
      </c>
      <c r="C688" s="240" t="str">
        <f t="shared" si="541"/>
        <v>S</v>
      </c>
      <c r="D688" s="241"/>
      <c r="E688" s="242" t="str">
        <f>IF(D688="","",COUNTIF($D$4:D688,D688))</f>
        <v/>
      </c>
      <c r="F688" s="306" t="str">
        <f>IF(D688="","",VLOOKUP(D688,'様式A-2'!$B$10:$E$438,4,0))</f>
        <v/>
      </c>
      <c r="G688" s="242"/>
      <c r="H688" s="242"/>
      <c r="I688" s="242"/>
      <c r="J688" s="242"/>
      <c r="K688" s="242">
        <f t="shared" si="542"/>
        <v>0</v>
      </c>
      <c r="L688" s="342"/>
      <c r="M688" s="342"/>
      <c r="N688" s="342"/>
      <c r="O688" s="342"/>
      <c r="P688" s="384"/>
      <c r="Q688" s="243">
        <f t="shared" ref="Q688:Q751" si="552">IF(C688="","",IF(J688="ひび割れ","幅"&amp;TEXT(L688,"0.0")&amp;"mm×長さ"&amp;TEXT(M688,"0.0")&amp;"m",IF(N688="",P688,IF(J688="その他",P688&amp;"、"&amp;TEXT(N688,"0.0")&amp;"m×"&amp;TEXT(O688,"0.0")&amp;"m ",TEXT(N688,"0.0")&amp;"m×"&amp;TEXT(O688,"0.0")&amp;"m "&amp;P688))))</f>
        <v>0</v>
      </c>
      <c r="R688" s="244">
        <f t="shared" si="543"/>
        <v>0</v>
      </c>
      <c r="S688" s="244" t="str">
        <f t="shared" si="544"/>
        <v/>
      </c>
      <c r="T688" s="242"/>
      <c r="U688" s="242" t="str">
        <f t="shared" si="545"/>
        <v/>
      </c>
      <c r="V688" s="242" t="str">
        <f t="shared" si="510"/>
        <v/>
      </c>
      <c r="W688" s="242"/>
      <c r="X688" s="242"/>
      <c r="Y688" s="242" t="str">
        <f t="shared" si="546"/>
        <v/>
      </c>
      <c r="Z688" s="242" t="str">
        <f t="shared" si="547"/>
        <v/>
      </c>
      <c r="AA688" s="242" t="str">
        <f t="shared" si="540"/>
        <v/>
      </c>
      <c r="AB688" s="242" t="str">
        <f t="shared" si="548"/>
        <v/>
      </c>
      <c r="AC688" s="242" t="str">
        <f t="shared" si="549"/>
        <v/>
      </c>
      <c r="AD688" s="242" t="str">
        <f t="shared" si="511"/>
        <v/>
      </c>
      <c r="AE688" s="242" t="str">
        <f t="shared" si="512"/>
        <v/>
      </c>
      <c r="AF688" s="242" t="str">
        <f t="shared" si="513"/>
        <v/>
      </c>
      <c r="AG688" s="242"/>
      <c r="AH688" s="243" t="str">
        <f t="shared" si="550"/>
        <v/>
      </c>
      <c r="AI688" s="243" t="str">
        <f t="shared" si="551"/>
        <v/>
      </c>
      <c r="BG688" s="246">
        <f t="shared" si="514"/>
        <v>0</v>
      </c>
      <c r="BH688" s="243">
        <f t="shared" si="515"/>
        <v>0</v>
      </c>
      <c r="BI688" s="243">
        <f t="shared" si="516"/>
        <v>0</v>
      </c>
      <c r="BJ688" s="243">
        <f t="shared" si="517"/>
        <v>0</v>
      </c>
      <c r="BK688" s="347">
        <f t="shared" si="518"/>
        <v>0</v>
      </c>
      <c r="BL688" s="247">
        <f t="shared" si="519"/>
        <v>0</v>
      </c>
      <c r="BM688" s="244">
        <f t="shared" si="520"/>
        <v>0</v>
      </c>
      <c r="BN688" s="244">
        <f t="shared" si="521"/>
        <v>0</v>
      </c>
      <c r="BO688" s="248">
        <f t="shared" si="522"/>
        <v>0</v>
      </c>
      <c r="BP688" s="249">
        <f t="shared" si="523"/>
        <v>0</v>
      </c>
      <c r="BQ688" s="244">
        <f t="shared" si="524"/>
        <v>0</v>
      </c>
      <c r="BR688" s="244">
        <f t="shared" si="525"/>
        <v>0</v>
      </c>
      <c r="BS688" s="250">
        <f t="shared" si="526"/>
        <v>0</v>
      </c>
      <c r="BT688" s="251" t="str">
        <f t="shared" si="527"/>
        <v/>
      </c>
      <c r="BU688" s="346">
        <f t="shared" si="528"/>
        <v>0</v>
      </c>
      <c r="BV688" s="346">
        <f t="shared" si="529"/>
        <v>0</v>
      </c>
      <c r="BW688" s="346">
        <f t="shared" si="530"/>
        <v>0</v>
      </c>
      <c r="BX688" s="348">
        <f t="shared" si="531"/>
        <v>0</v>
      </c>
      <c r="BY688" s="247">
        <f t="shared" si="532"/>
        <v>0</v>
      </c>
      <c r="BZ688" s="244">
        <f t="shared" si="533"/>
        <v>0</v>
      </c>
      <c r="CA688" s="244">
        <f t="shared" si="534"/>
        <v>0</v>
      </c>
      <c r="CB688" s="248">
        <f t="shared" si="535"/>
        <v>0</v>
      </c>
      <c r="CC688" s="247">
        <f t="shared" si="536"/>
        <v>0</v>
      </c>
      <c r="CD688" s="244">
        <f t="shared" si="537"/>
        <v>0</v>
      </c>
      <c r="CE688" s="244">
        <f t="shared" si="538"/>
        <v>0</v>
      </c>
      <c r="CF688" s="244">
        <f t="shared" si="539"/>
        <v>0</v>
      </c>
    </row>
    <row r="689" spans="1:84" ht="20.100000000000001" customHeight="1" x14ac:dyDescent="0.15">
      <c r="A689" s="238">
        <v>686</v>
      </c>
      <c r="B689" s="239">
        <v>686</v>
      </c>
      <c r="C689" s="240" t="str">
        <f t="shared" si="541"/>
        <v>S</v>
      </c>
      <c r="D689" s="241"/>
      <c r="E689" s="242" t="str">
        <f>IF(D689="","",COUNTIF($D$4:D689,D689))</f>
        <v/>
      </c>
      <c r="F689" s="306" t="str">
        <f>IF(D689="","",VLOOKUP(D689,'様式A-2'!$B$10:$E$438,4,0))</f>
        <v/>
      </c>
      <c r="G689" s="242"/>
      <c r="H689" s="242"/>
      <c r="I689" s="242"/>
      <c r="J689" s="242"/>
      <c r="K689" s="242">
        <f t="shared" si="542"/>
        <v>0</v>
      </c>
      <c r="L689" s="342"/>
      <c r="M689" s="342"/>
      <c r="N689" s="342"/>
      <c r="O689" s="342"/>
      <c r="P689" s="384"/>
      <c r="Q689" s="243">
        <f t="shared" si="552"/>
        <v>0</v>
      </c>
      <c r="R689" s="244">
        <f t="shared" si="543"/>
        <v>0</v>
      </c>
      <c r="S689" s="244" t="str">
        <f t="shared" si="544"/>
        <v/>
      </c>
      <c r="T689" s="242"/>
      <c r="U689" s="242" t="str">
        <f t="shared" si="545"/>
        <v/>
      </c>
      <c r="V689" s="242" t="str">
        <f t="shared" si="510"/>
        <v/>
      </c>
      <c r="W689" s="242"/>
      <c r="X689" s="242"/>
      <c r="Y689" s="242" t="str">
        <f t="shared" si="546"/>
        <v/>
      </c>
      <c r="Z689" s="242" t="str">
        <f t="shared" si="547"/>
        <v/>
      </c>
      <c r="AA689" s="242" t="str">
        <f t="shared" si="540"/>
        <v/>
      </c>
      <c r="AB689" s="242" t="str">
        <f t="shared" si="548"/>
        <v/>
      </c>
      <c r="AC689" s="242" t="str">
        <f t="shared" si="549"/>
        <v/>
      </c>
      <c r="AD689" s="242" t="str">
        <f t="shared" si="511"/>
        <v/>
      </c>
      <c r="AE689" s="242" t="str">
        <f t="shared" si="512"/>
        <v/>
      </c>
      <c r="AF689" s="242" t="str">
        <f t="shared" si="513"/>
        <v/>
      </c>
      <c r="AG689" s="242"/>
      <c r="AH689" s="243" t="str">
        <f t="shared" si="550"/>
        <v/>
      </c>
      <c r="AI689" s="243" t="str">
        <f t="shared" si="551"/>
        <v/>
      </c>
      <c r="BG689" s="246">
        <f t="shared" si="514"/>
        <v>0</v>
      </c>
      <c r="BH689" s="243">
        <f t="shared" si="515"/>
        <v>0</v>
      </c>
      <c r="BI689" s="243">
        <f t="shared" si="516"/>
        <v>0</v>
      </c>
      <c r="BJ689" s="243">
        <f t="shared" si="517"/>
        <v>0</v>
      </c>
      <c r="BK689" s="347">
        <f t="shared" si="518"/>
        <v>0</v>
      </c>
      <c r="BL689" s="247">
        <f t="shared" si="519"/>
        <v>0</v>
      </c>
      <c r="BM689" s="244">
        <f t="shared" si="520"/>
        <v>0</v>
      </c>
      <c r="BN689" s="244">
        <f t="shared" si="521"/>
        <v>0</v>
      </c>
      <c r="BO689" s="248">
        <f t="shared" si="522"/>
        <v>0</v>
      </c>
      <c r="BP689" s="249">
        <f t="shared" si="523"/>
        <v>0</v>
      </c>
      <c r="BQ689" s="244">
        <f t="shared" si="524"/>
        <v>0</v>
      </c>
      <c r="BR689" s="244">
        <f t="shared" si="525"/>
        <v>0</v>
      </c>
      <c r="BS689" s="250">
        <f t="shared" si="526"/>
        <v>0</v>
      </c>
      <c r="BT689" s="251" t="str">
        <f t="shared" si="527"/>
        <v/>
      </c>
      <c r="BU689" s="346">
        <f t="shared" si="528"/>
        <v>0</v>
      </c>
      <c r="BV689" s="346">
        <f t="shared" si="529"/>
        <v>0</v>
      </c>
      <c r="BW689" s="346">
        <f t="shared" si="530"/>
        <v>0</v>
      </c>
      <c r="BX689" s="348">
        <f t="shared" si="531"/>
        <v>0</v>
      </c>
      <c r="BY689" s="247">
        <f t="shared" si="532"/>
        <v>0</v>
      </c>
      <c r="BZ689" s="244">
        <f t="shared" si="533"/>
        <v>0</v>
      </c>
      <c r="CA689" s="244">
        <f t="shared" si="534"/>
        <v>0</v>
      </c>
      <c r="CB689" s="248">
        <f t="shared" si="535"/>
        <v>0</v>
      </c>
      <c r="CC689" s="247">
        <f t="shared" si="536"/>
        <v>0</v>
      </c>
      <c r="CD689" s="244">
        <f t="shared" si="537"/>
        <v>0</v>
      </c>
      <c r="CE689" s="244">
        <f t="shared" si="538"/>
        <v>0</v>
      </c>
      <c r="CF689" s="244">
        <f t="shared" si="539"/>
        <v>0</v>
      </c>
    </row>
    <row r="690" spans="1:84" ht="20.100000000000001" customHeight="1" x14ac:dyDescent="0.15">
      <c r="A690" s="238">
        <v>687</v>
      </c>
      <c r="B690" s="239">
        <v>687</v>
      </c>
      <c r="C690" s="240" t="str">
        <f t="shared" si="541"/>
        <v>S</v>
      </c>
      <c r="D690" s="241"/>
      <c r="E690" s="242" t="str">
        <f>IF(D690="","",COUNTIF($D$4:D690,D690))</f>
        <v/>
      </c>
      <c r="F690" s="306" t="str">
        <f>IF(D690="","",VLOOKUP(D690,'様式A-2'!$B$10:$E$438,4,0))</f>
        <v/>
      </c>
      <c r="G690" s="242"/>
      <c r="H690" s="242"/>
      <c r="I690" s="242"/>
      <c r="J690" s="242"/>
      <c r="K690" s="242">
        <f t="shared" si="542"/>
        <v>0</v>
      </c>
      <c r="L690" s="342"/>
      <c r="M690" s="342"/>
      <c r="N690" s="342"/>
      <c r="O690" s="342"/>
      <c r="P690" s="384"/>
      <c r="Q690" s="243">
        <f t="shared" si="552"/>
        <v>0</v>
      </c>
      <c r="R690" s="244">
        <f t="shared" si="543"/>
        <v>0</v>
      </c>
      <c r="S690" s="244" t="str">
        <f t="shared" si="544"/>
        <v/>
      </c>
      <c r="T690" s="242"/>
      <c r="U690" s="242" t="str">
        <f t="shared" si="545"/>
        <v/>
      </c>
      <c r="V690" s="242" t="str">
        <f t="shared" si="510"/>
        <v/>
      </c>
      <c r="W690" s="242"/>
      <c r="X690" s="242"/>
      <c r="Y690" s="242" t="str">
        <f t="shared" si="546"/>
        <v/>
      </c>
      <c r="Z690" s="242" t="str">
        <f t="shared" si="547"/>
        <v/>
      </c>
      <c r="AA690" s="242" t="str">
        <f t="shared" si="540"/>
        <v/>
      </c>
      <c r="AB690" s="242" t="str">
        <f t="shared" si="548"/>
        <v/>
      </c>
      <c r="AC690" s="242" t="str">
        <f t="shared" si="549"/>
        <v/>
      </c>
      <c r="AD690" s="242" t="str">
        <f t="shared" si="511"/>
        <v/>
      </c>
      <c r="AE690" s="242" t="str">
        <f t="shared" si="512"/>
        <v/>
      </c>
      <c r="AF690" s="242" t="str">
        <f t="shared" si="513"/>
        <v/>
      </c>
      <c r="AG690" s="242"/>
      <c r="AH690" s="243" t="str">
        <f t="shared" si="550"/>
        <v/>
      </c>
      <c r="AI690" s="243" t="str">
        <f t="shared" si="551"/>
        <v/>
      </c>
      <c r="BG690" s="246">
        <f t="shared" si="514"/>
        <v>0</v>
      </c>
      <c r="BH690" s="243">
        <f t="shared" si="515"/>
        <v>0</v>
      </c>
      <c r="BI690" s="243">
        <f t="shared" si="516"/>
        <v>0</v>
      </c>
      <c r="BJ690" s="243">
        <f t="shared" si="517"/>
        <v>0</v>
      </c>
      <c r="BK690" s="347">
        <f t="shared" si="518"/>
        <v>0</v>
      </c>
      <c r="BL690" s="247">
        <f t="shared" si="519"/>
        <v>0</v>
      </c>
      <c r="BM690" s="244">
        <f t="shared" si="520"/>
        <v>0</v>
      </c>
      <c r="BN690" s="244">
        <f t="shared" si="521"/>
        <v>0</v>
      </c>
      <c r="BO690" s="248">
        <f t="shared" si="522"/>
        <v>0</v>
      </c>
      <c r="BP690" s="249">
        <f t="shared" si="523"/>
        <v>0</v>
      </c>
      <c r="BQ690" s="244">
        <f t="shared" si="524"/>
        <v>0</v>
      </c>
      <c r="BR690" s="244">
        <f t="shared" si="525"/>
        <v>0</v>
      </c>
      <c r="BS690" s="250">
        <f t="shared" si="526"/>
        <v>0</v>
      </c>
      <c r="BT690" s="251" t="str">
        <f t="shared" si="527"/>
        <v/>
      </c>
      <c r="BU690" s="346">
        <f t="shared" si="528"/>
        <v>0</v>
      </c>
      <c r="BV690" s="346">
        <f t="shared" si="529"/>
        <v>0</v>
      </c>
      <c r="BW690" s="346">
        <f t="shared" si="530"/>
        <v>0</v>
      </c>
      <c r="BX690" s="348">
        <f t="shared" si="531"/>
        <v>0</v>
      </c>
      <c r="BY690" s="247">
        <f t="shared" si="532"/>
        <v>0</v>
      </c>
      <c r="BZ690" s="244">
        <f t="shared" si="533"/>
        <v>0</v>
      </c>
      <c r="CA690" s="244">
        <f t="shared" si="534"/>
        <v>0</v>
      </c>
      <c r="CB690" s="248">
        <f t="shared" si="535"/>
        <v>0</v>
      </c>
      <c r="CC690" s="247">
        <f t="shared" si="536"/>
        <v>0</v>
      </c>
      <c r="CD690" s="244">
        <f t="shared" si="537"/>
        <v>0</v>
      </c>
      <c r="CE690" s="244">
        <f t="shared" si="538"/>
        <v>0</v>
      </c>
      <c r="CF690" s="244">
        <f t="shared" si="539"/>
        <v>0</v>
      </c>
    </row>
    <row r="691" spans="1:84" ht="20.100000000000001" customHeight="1" x14ac:dyDescent="0.15">
      <c r="A691" s="238">
        <v>688</v>
      </c>
      <c r="B691" s="239">
        <v>688</v>
      </c>
      <c r="C691" s="240" t="str">
        <f t="shared" si="541"/>
        <v>S</v>
      </c>
      <c r="D691" s="241"/>
      <c r="E691" s="242" t="str">
        <f>IF(D691="","",COUNTIF($D$4:D691,D691))</f>
        <v/>
      </c>
      <c r="F691" s="306" t="str">
        <f>IF(D691="","",VLOOKUP(D691,'様式A-2'!$B$10:$E$438,4,0))</f>
        <v/>
      </c>
      <c r="G691" s="242"/>
      <c r="H691" s="242"/>
      <c r="I691" s="242"/>
      <c r="J691" s="242"/>
      <c r="K691" s="242">
        <f t="shared" si="542"/>
        <v>0</v>
      </c>
      <c r="L691" s="342"/>
      <c r="M691" s="342"/>
      <c r="N691" s="342"/>
      <c r="O691" s="342"/>
      <c r="P691" s="384"/>
      <c r="Q691" s="243">
        <f t="shared" si="552"/>
        <v>0</v>
      </c>
      <c r="R691" s="244">
        <f t="shared" si="543"/>
        <v>0</v>
      </c>
      <c r="S691" s="244" t="str">
        <f t="shared" si="544"/>
        <v/>
      </c>
      <c r="T691" s="242"/>
      <c r="U691" s="242" t="str">
        <f t="shared" si="545"/>
        <v/>
      </c>
      <c r="V691" s="242" t="str">
        <f t="shared" si="510"/>
        <v/>
      </c>
      <c r="W691" s="242"/>
      <c r="X691" s="242"/>
      <c r="Y691" s="242" t="str">
        <f t="shared" si="546"/>
        <v/>
      </c>
      <c r="Z691" s="242" t="str">
        <f t="shared" si="547"/>
        <v/>
      </c>
      <c r="AA691" s="242" t="str">
        <f t="shared" si="540"/>
        <v/>
      </c>
      <c r="AB691" s="242" t="str">
        <f t="shared" si="548"/>
        <v/>
      </c>
      <c r="AC691" s="242" t="str">
        <f t="shared" si="549"/>
        <v/>
      </c>
      <c r="AD691" s="242" t="str">
        <f t="shared" si="511"/>
        <v/>
      </c>
      <c r="AE691" s="242" t="str">
        <f t="shared" si="512"/>
        <v/>
      </c>
      <c r="AF691" s="242" t="str">
        <f t="shared" si="513"/>
        <v/>
      </c>
      <c r="AG691" s="242"/>
      <c r="AH691" s="243" t="str">
        <f t="shared" si="550"/>
        <v/>
      </c>
      <c r="AI691" s="243" t="str">
        <f t="shared" si="551"/>
        <v/>
      </c>
      <c r="BG691" s="246">
        <f t="shared" si="514"/>
        <v>0</v>
      </c>
      <c r="BH691" s="243">
        <f t="shared" si="515"/>
        <v>0</v>
      </c>
      <c r="BI691" s="243">
        <f t="shared" si="516"/>
        <v>0</v>
      </c>
      <c r="BJ691" s="243">
        <f t="shared" si="517"/>
        <v>0</v>
      </c>
      <c r="BK691" s="347">
        <f t="shared" si="518"/>
        <v>0</v>
      </c>
      <c r="BL691" s="247">
        <f t="shared" si="519"/>
        <v>0</v>
      </c>
      <c r="BM691" s="244">
        <f t="shared" si="520"/>
        <v>0</v>
      </c>
      <c r="BN691" s="244">
        <f t="shared" si="521"/>
        <v>0</v>
      </c>
      <c r="BO691" s="248">
        <f t="shared" si="522"/>
        <v>0</v>
      </c>
      <c r="BP691" s="249">
        <f t="shared" si="523"/>
        <v>0</v>
      </c>
      <c r="BQ691" s="244">
        <f t="shared" si="524"/>
        <v>0</v>
      </c>
      <c r="BR691" s="244">
        <f t="shared" si="525"/>
        <v>0</v>
      </c>
      <c r="BS691" s="250">
        <f t="shared" si="526"/>
        <v>0</v>
      </c>
      <c r="BT691" s="251" t="str">
        <f t="shared" si="527"/>
        <v/>
      </c>
      <c r="BU691" s="346">
        <f t="shared" si="528"/>
        <v>0</v>
      </c>
      <c r="BV691" s="346">
        <f t="shared" si="529"/>
        <v>0</v>
      </c>
      <c r="BW691" s="346">
        <f t="shared" si="530"/>
        <v>0</v>
      </c>
      <c r="BX691" s="348">
        <f t="shared" si="531"/>
        <v>0</v>
      </c>
      <c r="BY691" s="247">
        <f t="shared" si="532"/>
        <v>0</v>
      </c>
      <c r="BZ691" s="244">
        <f t="shared" si="533"/>
        <v>0</v>
      </c>
      <c r="CA691" s="244">
        <f t="shared" si="534"/>
        <v>0</v>
      </c>
      <c r="CB691" s="248">
        <f t="shared" si="535"/>
        <v>0</v>
      </c>
      <c r="CC691" s="247">
        <f t="shared" si="536"/>
        <v>0</v>
      </c>
      <c r="CD691" s="244">
        <f t="shared" si="537"/>
        <v>0</v>
      </c>
      <c r="CE691" s="244">
        <f t="shared" si="538"/>
        <v>0</v>
      </c>
      <c r="CF691" s="244">
        <f t="shared" si="539"/>
        <v>0</v>
      </c>
    </row>
    <row r="692" spans="1:84" ht="20.100000000000001" customHeight="1" x14ac:dyDescent="0.15">
      <c r="A692" s="238">
        <v>689</v>
      </c>
      <c r="B692" s="239">
        <v>689</v>
      </c>
      <c r="C692" s="240" t="str">
        <f t="shared" si="541"/>
        <v>S</v>
      </c>
      <c r="D692" s="241"/>
      <c r="E692" s="242" t="str">
        <f>IF(D692="","",COUNTIF($D$4:D692,D692))</f>
        <v/>
      </c>
      <c r="F692" s="306" t="str">
        <f>IF(D692="","",VLOOKUP(D692,'様式A-2'!$B$10:$E$438,4,0))</f>
        <v/>
      </c>
      <c r="G692" s="242"/>
      <c r="H692" s="242"/>
      <c r="I692" s="242"/>
      <c r="J692" s="242"/>
      <c r="K692" s="242">
        <f t="shared" si="542"/>
        <v>0</v>
      </c>
      <c r="L692" s="342"/>
      <c r="M692" s="342"/>
      <c r="N692" s="342"/>
      <c r="O692" s="342"/>
      <c r="P692" s="384"/>
      <c r="Q692" s="243">
        <f t="shared" si="552"/>
        <v>0</v>
      </c>
      <c r="R692" s="244">
        <f t="shared" si="543"/>
        <v>0</v>
      </c>
      <c r="S692" s="244" t="str">
        <f t="shared" si="544"/>
        <v/>
      </c>
      <c r="T692" s="242"/>
      <c r="U692" s="242" t="str">
        <f t="shared" si="545"/>
        <v/>
      </c>
      <c r="V692" s="242" t="str">
        <f t="shared" ref="V692:V755" si="553">IF(D692="","",IF(U692="対策区分判定Ⅳ","Ⅳ",IF(U692="対策区分判定Ⅲ","Ⅲ",IF(OR(U692="対策区分判定Ⅱa",U692="対策区分判定Ⅱb"),"Ⅱ",IF(U692="対策区分判定Ⅰ","Ⅰ","－")))))</f>
        <v/>
      </c>
      <c r="W692" s="242"/>
      <c r="X692" s="242"/>
      <c r="Y692" s="242" t="str">
        <f t="shared" si="546"/>
        <v/>
      </c>
      <c r="Z692" s="242" t="str">
        <f t="shared" si="547"/>
        <v/>
      </c>
      <c r="AA692" s="242" t="str">
        <f t="shared" si="540"/>
        <v/>
      </c>
      <c r="AB692" s="242" t="str">
        <f t="shared" si="548"/>
        <v/>
      </c>
      <c r="AC692" s="242" t="str">
        <f t="shared" si="549"/>
        <v/>
      </c>
      <c r="AD692" s="242" t="str">
        <f t="shared" si="511"/>
        <v/>
      </c>
      <c r="AE692" s="242" t="str">
        <f t="shared" si="512"/>
        <v/>
      </c>
      <c r="AF692" s="242" t="str">
        <f t="shared" si="513"/>
        <v/>
      </c>
      <c r="AG692" s="242"/>
      <c r="AH692" s="243" t="str">
        <f t="shared" si="550"/>
        <v/>
      </c>
      <c r="AI692" s="243" t="str">
        <f t="shared" si="551"/>
        <v/>
      </c>
      <c r="BG692" s="246">
        <f t="shared" si="514"/>
        <v>0</v>
      </c>
      <c r="BH692" s="243">
        <f t="shared" si="515"/>
        <v>0</v>
      </c>
      <c r="BI692" s="243">
        <f t="shared" si="516"/>
        <v>0</v>
      </c>
      <c r="BJ692" s="243">
        <f t="shared" si="517"/>
        <v>0</v>
      </c>
      <c r="BK692" s="347">
        <f t="shared" si="518"/>
        <v>0</v>
      </c>
      <c r="BL692" s="247">
        <f t="shared" si="519"/>
        <v>0</v>
      </c>
      <c r="BM692" s="244">
        <f t="shared" si="520"/>
        <v>0</v>
      </c>
      <c r="BN692" s="244">
        <f t="shared" si="521"/>
        <v>0</v>
      </c>
      <c r="BO692" s="248">
        <f t="shared" si="522"/>
        <v>0</v>
      </c>
      <c r="BP692" s="249">
        <f t="shared" si="523"/>
        <v>0</v>
      </c>
      <c r="BQ692" s="244">
        <f t="shared" si="524"/>
        <v>0</v>
      </c>
      <c r="BR692" s="244">
        <f t="shared" si="525"/>
        <v>0</v>
      </c>
      <c r="BS692" s="250">
        <f t="shared" si="526"/>
        <v>0</v>
      </c>
      <c r="BT692" s="251" t="str">
        <f t="shared" si="527"/>
        <v/>
      </c>
      <c r="BU692" s="346">
        <f t="shared" si="528"/>
        <v>0</v>
      </c>
      <c r="BV692" s="346">
        <f t="shared" si="529"/>
        <v>0</v>
      </c>
      <c r="BW692" s="346">
        <f t="shared" si="530"/>
        <v>0</v>
      </c>
      <c r="BX692" s="348">
        <f t="shared" si="531"/>
        <v>0</v>
      </c>
      <c r="BY692" s="247">
        <f t="shared" si="532"/>
        <v>0</v>
      </c>
      <c r="BZ692" s="244">
        <f t="shared" si="533"/>
        <v>0</v>
      </c>
      <c r="CA692" s="244">
        <f t="shared" si="534"/>
        <v>0</v>
      </c>
      <c r="CB692" s="248">
        <f t="shared" si="535"/>
        <v>0</v>
      </c>
      <c r="CC692" s="247">
        <f t="shared" si="536"/>
        <v>0</v>
      </c>
      <c r="CD692" s="244">
        <f t="shared" si="537"/>
        <v>0</v>
      </c>
      <c r="CE692" s="244">
        <f t="shared" si="538"/>
        <v>0</v>
      </c>
      <c r="CF692" s="244">
        <f t="shared" si="539"/>
        <v>0</v>
      </c>
    </row>
    <row r="693" spans="1:84" ht="20.100000000000001" customHeight="1" x14ac:dyDescent="0.15">
      <c r="A693" s="238">
        <v>690</v>
      </c>
      <c r="B693" s="239">
        <v>690</v>
      </c>
      <c r="C693" s="240" t="str">
        <f t="shared" si="541"/>
        <v>S</v>
      </c>
      <c r="D693" s="241"/>
      <c r="E693" s="242" t="str">
        <f>IF(D693="","",COUNTIF($D$4:D693,D693))</f>
        <v/>
      </c>
      <c r="F693" s="306" t="str">
        <f>IF(D693="","",VLOOKUP(D693,'様式A-2'!$B$10:$E$438,4,0))</f>
        <v/>
      </c>
      <c r="G693" s="242"/>
      <c r="H693" s="242"/>
      <c r="I693" s="242"/>
      <c r="J693" s="242"/>
      <c r="K693" s="242">
        <f t="shared" si="542"/>
        <v>0</v>
      </c>
      <c r="L693" s="342"/>
      <c r="M693" s="342"/>
      <c r="N693" s="342"/>
      <c r="O693" s="342"/>
      <c r="P693" s="384"/>
      <c r="Q693" s="243">
        <f t="shared" si="552"/>
        <v>0</v>
      </c>
      <c r="R693" s="244">
        <f t="shared" si="543"/>
        <v>0</v>
      </c>
      <c r="S693" s="244" t="str">
        <f t="shared" si="544"/>
        <v/>
      </c>
      <c r="T693" s="242"/>
      <c r="U693" s="242" t="str">
        <f t="shared" si="545"/>
        <v/>
      </c>
      <c r="V693" s="242" t="str">
        <f t="shared" si="553"/>
        <v/>
      </c>
      <c r="W693" s="242"/>
      <c r="X693" s="242"/>
      <c r="Y693" s="242" t="str">
        <f t="shared" si="546"/>
        <v/>
      </c>
      <c r="Z693" s="242" t="str">
        <f t="shared" si="547"/>
        <v/>
      </c>
      <c r="AA693" s="242" t="str">
        <f t="shared" si="540"/>
        <v/>
      </c>
      <c r="AB693" s="242" t="str">
        <f t="shared" si="548"/>
        <v/>
      </c>
      <c r="AC693" s="242" t="str">
        <f t="shared" si="549"/>
        <v/>
      </c>
      <c r="AD693" s="242" t="str">
        <f t="shared" si="511"/>
        <v/>
      </c>
      <c r="AE693" s="242" t="str">
        <f t="shared" si="512"/>
        <v/>
      </c>
      <c r="AF693" s="242" t="str">
        <f t="shared" si="513"/>
        <v/>
      </c>
      <c r="AG693" s="242"/>
      <c r="AH693" s="243" t="str">
        <f t="shared" si="550"/>
        <v/>
      </c>
      <c r="AI693" s="243" t="str">
        <f t="shared" si="551"/>
        <v/>
      </c>
      <c r="BG693" s="246">
        <f t="shared" si="514"/>
        <v>0</v>
      </c>
      <c r="BH693" s="243">
        <f t="shared" si="515"/>
        <v>0</v>
      </c>
      <c r="BI693" s="243">
        <f t="shared" si="516"/>
        <v>0</v>
      </c>
      <c r="BJ693" s="243">
        <f t="shared" si="517"/>
        <v>0</v>
      </c>
      <c r="BK693" s="347">
        <f t="shared" si="518"/>
        <v>0</v>
      </c>
      <c r="BL693" s="247">
        <f t="shared" si="519"/>
        <v>0</v>
      </c>
      <c r="BM693" s="244">
        <f t="shared" si="520"/>
        <v>0</v>
      </c>
      <c r="BN693" s="244">
        <f t="shared" si="521"/>
        <v>0</v>
      </c>
      <c r="BO693" s="248">
        <f t="shared" si="522"/>
        <v>0</v>
      </c>
      <c r="BP693" s="249">
        <f t="shared" si="523"/>
        <v>0</v>
      </c>
      <c r="BQ693" s="244">
        <f t="shared" si="524"/>
        <v>0</v>
      </c>
      <c r="BR693" s="244">
        <f t="shared" si="525"/>
        <v>0</v>
      </c>
      <c r="BS693" s="250">
        <f t="shared" si="526"/>
        <v>0</v>
      </c>
      <c r="BT693" s="251" t="str">
        <f t="shared" si="527"/>
        <v/>
      </c>
      <c r="BU693" s="346">
        <f t="shared" si="528"/>
        <v>0</v>
      </c>
      <c r="BV693" s="346">
        <f t="shared" si="529"/>
        <v>0</v>
      </c>
      <c r="BW693" s="346">
        <f t="shared" si="530"/>
        <v>0</v>
      </c>
      <c r="BX693" s="348">
        <f t="shared" si="531"/>
        <v>0</v>
      </c>
      <c r="BY693" s="247">
        <f t="shared" si="532"/>
        <v>0</v>
      </c>
      <c r="BZ693" s="244">
        <f t="shared" si="533"/>
        <v>0</v>
      </c>
      <c r="CA693" s="244">
        <f t="shared" si="534"/>
        <v>0</v>
      </c>
      <c r="CB693" s="248">
        <f t="shared" si="535"/>
        <v>0</v>
      </c>
      <c r="CC693" s="247">
        <f t="shared" si="536"/>
        <v>0</v>
      </c>
      <c r="CD693" s="244">
        <f t="shared" si="537"/>
        <v>0</v>
      </c>
      <c r="CE693" s="244">
        <f t="shared" si="538"/>
        <v>0</v>
      </c>
      <c r="CF693" s="244">
        <f t="shared" si="539"/>
        <v>0</v>
      </c>
    </row>
    <row r="694" spans="1:84" ht="20.100000000000001" customHeight="1" x14ac:dyDescent="0.15">
      <c r="A694" s="238">
        <v>691</v>
      </c>
      <c r="B694" s="239">
        <v>691</v>
      </c>
      <c r="C694" s="240" t="str">
        <f t="shared" si="541"/>
        <v>S</v>
      </c>
      <c r="D694" s="241"/>
      <c r="E694" s="242" t="str">
        <f>IF(D694="","",COUNTIF($D$4:D694,D694))</f>
        <v/>
      </c>
      <c r="F694" s="306" t="str">
        <f>IF(D694="","",VLOOKUP(D694,'様式A-2'!$B$10:$E$438,4,0))</f>
        <v/>
      </c>
      <c r="G694" s="242"/>
      <c r="H694" s="242"/>
      <c r="I694" s="242"/>
      <c r="J694" s="242"/>
      <c r="K694" s="242">
        <f t="shared" si="542"/>
        <v>0</v>
      </c>
      <c r="L694" s="342"/>
      <c r="M694" s="342"/>
      <c r="N694" s="342"/>
      <c r="O694" s="342"/>
      <c r="P694" s="384"/>
      <c r="Q694" s="243">
        <f t="shared" si="552"/>
        <v>0</v>
      </c>
      <c r="R694" s="244">
        <f t="shared" si="543"/>
        <v>0</v>
      </c>
      <c r="S694" s="244" t="str">
        <f t="shared" si="544"/>
        <v/>
      </c>
      <c r="T694" s="242"/>
      <c r="U694" s="242" t="str">
        <f t="shared" si="545"/>
        <v/>
      </c>
      <c r="V694" s="242" t="str">
        <f t="shared" si="553"/>
        <v/>
      </c>
      <c r="W694" s="242"/>
      <c r="X694" s="242"/>
      <c r="Y694" s="242" t="str">
        <f t="shared" si="546"/>
        <v/>
      </c>
      <c r="Z694" s="242" t="str">
        <f t="shared" si="547"/>
        <v/>
      </c>
      <c r="AA694" s="242" t="str">
        <f t="shared" si="540"/>
        <v/>
      </c>
      <c r="AB694" s="242" t="str">
        <f t="shared" si="548"/>
        <v/>
      </c>
      <c r="AC694" s="242" t="str">
        <f t="shared" si="549"/>
        <v/>
      </c>
      <c r="AD694" s="242" t="str">
        <f t="shared" si="511"/>
        <v/>
      </c>
      <c r="AE694" s="242" t="str">
        <f t="shared" si="512"/>
        <v/>
      </c>
      <c r="AF694" s="242" t="str">
        <f t="shared" si="513"/>
        <v/>
      </c>
      <c r="AG694" s="242"/>
      <c r="AH694" s="243" t="str">
        <f t="shared" si="550"/>
        <v/>
      </c>
      <c r="AI694" s="243" t="str">
        <f t="shared" si="551"/>
        <v/>
      </c>
      <c r="BG694" s="246">
        <f t="shared" si="514"/>
        <v>0</v>
      </c>
      <c r="BH694" s="243">
        <f t="shared" si="515"/>
        <v>0</v>
      </c>
      <c r="BI694" s="243">
        <f t="shared" si="516"/>
        <v>0</v>
      </c>
      <c r="BJ694" s="243">
        <f t="shared" si="517"/>
        <v>0</v>
      </c>
      <c r="BK694" s="347">
        <f t="shared" si="518"/>
        <v>0</v>
      </c>
      <c r="BL694" s="247">
        <f t="shared" si="519"/>
        <v>0</v>
      </c>
      <c r="BM694" s="244">
        <f t="shared" si="520"/>
        <v>0</v>
      </c>
      <c r="BN694" s="244">
        <f t="shared" si="521"/>
        <v>0</v>
      </c>
      <c r="BO694" s="248">
        <f t="shared" si="522"/>
        <v>0</v>
      </c>
      <c r="BP694" s="249">
        <f t="shared" si="523"/>
        <v>0</v>
      </c>
      <c r="BQ694" s="244">
        <f t="shared" si="524"/>
        <v>0</v>
      </c>
      <c r="BR694" s="244">
        <f t="shared" si="525"/>
        <v>0</v>
      </c>
      <c r="BS694" s="250">
        <f t="shared" si="526"/>
        <v>0</v>
      </c>
      <c r="BT694" s="251" t="str">
        <f t="shared" si="527"/>
        <v/>
      </c>
      <c r="BU694" s="346">
        <f t="shared" si="528"/>
        <v>0</v>
      </c>
      <c r="BV694" s="346">
        <f t="shared" si="529"/>
        <v>0</v>
      </c>
      <c r="BW694" s="346">
        <f t="shared" si="530"/>
        <v>0</v>
      </c>
      <c r="BX694" s="348">
        <f t="shared" si="531"/>
        <v>0</v>
      </c>
      <c r="BY694" s="247">
        <f t="shared" si="532"/>
        <v>0</v>
      </c>
      <c r="BZ694" s="244">
        <f t="shared" si="533"/>
        <v>0</v>
      </c>
      <c r="CA694" s="244">
        <f t="shared" si="534"/>
        <v>0</v>
      </c>
      <c r="CB694" s="248">
        <f t="shared" si="535"/>
        <v>0</v>
      </c>
      <c r="CC694" s="247">
        <f t="shared" si="536"/>
        <v>0</v>
      </c>
      <c r="CD694" s="244">
        <f t="shared" si="537"/>
        <v>0</v>
      </c>
      <c r="CE694" s="244">
        <f t="shared" si="538"/>
        <v>0</v>
      </c>
      <c r="CF694" s="244">
        <f t="shared" si="539"/>
        <v>0</v>
      </c>
    </row>
    <row r="695" spans="1:84" ht="20.100000000000001" customHeight="1" x14ac:dyDescent="0.15">
      <c r="A695" s="238">
        <v>692</v>
      </c>
      <c r="B695" s="239">
        <v>692</v>
      </c>
      <c r="C695" s="240" t="str">
        <f t="shared" si="541"/>
        <v>S</v>
      </c>
      <c r="D695" s="241"/>
      <c r="E695" s="242" t="str">
        <f>IF(D695="","",COUNTIF($D$4:D695,D695))</f>
        <v/>
      </c>
      <c r="F695" s="306" t="str">
        <f>IF(D695="","",VLOOKUP(D695,'様式A-2'!$B$10:$E$438,4,0))</f>
        <v/>
      </c>
      <c r="G695" s="242"/>
      <c r="H695" s="242"/>
      <c r="I695" s="242"/>
      <c r="J695" s="242"/>
      <c r="K695" s="242">
        <f t="shared" si="542"/>
        <v>0</v>
      </c>
      <c r="L695" s="342"/>
      <c r="M695" s="342"/>
      <c r="N695" s="342"/>
      <c r="O695" s="342"/>
      <c r="P695" s="384"/>
      <c r="Q695" s="243">
        <f t="shared" si="552"/>
        <v>0</v>
      </c>
      <c r="R695" s="244">
        <f t="shared" si="543"/>
        <v>0</v>
      </c>
      <c r="S695" s="244" t="str">
        <f t="shared" si="544"/>
        <v/>
      </c>
      <c r="T695" s="242"/>
      <c r="U695" s="242" t="str">
        <f t="shared" si="545"/>
        <v/>
      </c>
      <c r="V695" s="242" t="str">
        <f t="shared" si="553"/>
        <v/>
      </c>
      <c r="W695" s="242"/>
      <c r="X695" s="242"/>
      <c r="Y695" s="242" t="str">
        <f t="shared" si="546"/>
        <v/>
      </c>
      <c r="Z695" s="242" t="str">
        <f t="shared" si="547"/>
        <v/>
      </c>
      <c r="AA695" s="242" t="str">
        <f t="shared" si="540"/>
        <v/>
      </c>
      <c r="AB695" s="242" t="str">
        <f t="shared" si="548"/>
        <v/>
      </c>
      <c r="AC695" s="242" t="str">
        <f t="shared" si="549"/>
        <v/>
      </c>
      <c r="AD695" s="242" t="str">
        <f t="shared" si="511"/>
        <v/>
      </c>
      <c r="AE695" s="242" t="str">
        <f t="shared" si="512"/>
        <v/>
      </c>
      <c r="AF695" s="242" t="str">
        <f t="shared" si="513"/>
        <v/>
      </c>
      <c r="AG695" s="242"/>
      <c r="AH695" s="243" t="str">
        <f t="shared" si="550"/>
        <v/>
      </c>
      <c r="AI695" s="243" t="str">
        <f t="shared" si="551"/>
        <v/>
      </c>
      <c r="BG695" s="246">
        <f t="shared" si="514"/>
        <v>0</v>
      </c>
      <c r="BH695" s="243">
        <f t="shared" si="515"/>
        <v>0</v>
      </c>
      <c r="BI695" s="243">
        <f t="shared" si="516"/>
        <v>0</v>
      </c>
      <c r="BJ695" s="243">
        <f t="shared" si="517"/>
        <v>0</v>
      </c>
      <c r="BK695" s="347">
        <f t="shared" si="518"/>
        <v>0</v>
      </c>
      <c r="BL695" s="247">
        <f t="shared" si="519"/>
        <v>0</v>
      </c>
      <c r="BM695" s="244">
        <f t="shared" si="520"/>
        <v>0</v>
      </c>
      <c r="BN695" s="244">
        <f t="shared" si="521"/>
        <v>0</v>
      </c>
      <c r="BO695" s="248">
        <f t="shared" si="522"/>
        <v>0</v>
      </c>
      <c r="BP695" s="249">
        <f t="shared" si="523"/>
        <v>0</v>
      </c>
      <c r="BQ695" s="244">
        <f t="shared" si="524"/>
        <v>0</v>
      </c>
      <c r="BR695" s="244">
        <f t="shared" si="525"/>
        <v>0</v>
      </c>
      <c r="BS695" s="250">
        <f t="shared" si="526"/>
        <v>0</v>
      </c>
      <c r="BT695" s="251" t="str">
        <f t="shared" si="527"/>
        <v/>
      </c>
      <c r="BU695" s="346">
        <f t="shared" si="528"/>
        <v>0</v>
      </c>
      <c r="BV695" s="346">
        <f t="shared" si="529"/>
        <v>0</v>
      </c>
      <c r="BW695" s="346">
        <f t="shared" si="530"/>
        <v>0</v>
      </c>
      <c r="BX695" s="348">
        <f t="shared" si="531"/>
        <v>0</v>
      </c>
      <c r="BY695" s="247">
        <f t="shared" si="532"/>
        <v>0</v>
      </c>
      <c r="BZ695" s="244">
        <f t="shared" si="533"/>
        <v>0</v>
      </c>
      <c r="CA695" s="244">
        <f t="shared" si="534"/>
        <v>0</v>
      </c>
      <c r="CB695" s="248">
        <f t="shared" si="535"/>
        <v>0</v>
      </c>
      <c r="CC695" s="247">
        <f t="shared" si="536"/>
        <v>0</v>
      </c>
      <c r="CD695" s="244">
        <f t="shared" si="537"/>
        <v>0</v>
      </c>
      <c r="CE695" s="244">
        <f t="shared" si="538"/>
        <v>0</v>
      </c>
      <c r="CF695" s="244">
        <f t="shared" si="539"/>
        <v>0</v>
      </c>
    </row>
    <row r="696" spans="1:84" ht="20.100000000000001" customHeight="1" x14ac:dyDescent="0.15">
      <c r="A696" s="238">
        <v>693</v>
      </c>
      <c r="B696" s="239">
        <v>693</v>
      </c>
      <c r="C696" s="240" t="str">
        <f t="shared" si="541"/>
        <v>S</v>
      </c>
      <c r="D696" s="241"/>
      <c r="E696" s="242" t="str">
        <f>IF(D696="","",COUNTIF($D$4:D696,D696))</f>
        <v/>
      </c>
      <c r="F696" s="306" t="str">
        <f>IF(D696="","",VLOOKUP(D696,'様式A-2'!$B$10:$E$438,4,0))</f>
        <v/>
      </c>
      <c r="G696" s="242"/>
      <c r="H696" s="242"/>
      <c r="I696" s="242"/>
      <c r="J696" s="242"/>
      <c r="K696" s="242">
        <f t="shared" si="542"/>
        <v>0</v>
      </c>
      <c r="L696" s="342"/>
      <c r="M696" s="342"/>
      <c r="N696" s="342"/>
      <c r="O696" s="342"/>
      <c r="P696" s="384"/>
      <c r="Q696" s="243">
        <f t="shared" si="552"/>
        <v>0</v>
      </c>
      <c r="R696" s="244">
        <f t="shared" si="543"/>
        <v>0</v>
      </c>
      <c r="S696" s="244" t="str">
        <f t="shared" si="544"/>
        <v/>
      </c>
      <c r="T696" s="242"/>
      <c r="U696" s="242" t="str">
        <f t="shared" si="545"/>
        <v/>
      </c>
      <c r="V696" s="242" t="str">
        <f t="shared" si="553"/>
        <v/>
      </c>
      <c r="W696" s="242"/>
      <c r="X696" s="242"/>
      <c r="Y696" s="242" t="str">
        <f t="shared" si="546"/>
        <v/>
      </c>
      <c r="Z696" s="242" t="str">
        <f t="shared" si="547"/>
        <v/>
      </c>
      <c r="AA696" s="242" t="str">
        <f t="shared" si="540"/>
        <v/>
      </c>
      <c r="AB696" s="242" t="str">
        <f t="shared" si="548"/>
        <v/>
      </c>
      <c r="AC696" s="242" t="str">
        <f t="shared" si="549"/>
        <v/>
      </c>
      <c r="AD696" s="242" t="str">
        <f t="shared" si="511"/>
        <v/>
      </c>
      <c r="AE696" s="242" t="str">
        <f t="shared" si="512"/>
        <v/>
      </c>
      <c r="AF696" s="242" t="str">
        <f t="shared" si="513"/>
        <v/>
      </c>
      <c r="AG696" s="242"/>
      <c r="AH696" s="243" t="str">
        <f t="shared" si="550"/>
        <v/>
      </c>
      <c r="AI696" s="243" t="str">
        <f t="shared" si="551"/>
        <v/>
      </c>
      <c r="BG696" s="246">
        <f t="shared" si="514"/>
        <v>0</v>
      </c>
      <c r="BH696" s="243">
        <f t="shared" si="515"/>
        <v>0</v>
      </c>
      <c r="BI696" s="243">
        <f t="shared" si="516"/>
        <v>0</v>
      </c>
      <c r="BJ696" s="243">
        <f t="shared" si="517"/>
        <v>0</v>
      </c>
      <c r="BK696" s="347">
        <f t="shared" si="518"/>
        <v>0</v>
      </c>
      <c r="BL696" s="247">
        <f t="shared" si="519"/>
        <v>0</v>
      </c>
      <c r="BM696" s="244">
        <f t="shared" si="520"/>
        <v>0</v>
      </c>
      <c r="BN696" s="244">
        <f t="shared" si="521"/>
        <v>0</v>
      </c>
      <c r="BO696" s="248">
        <f t="shared" si="522"/>
        <v>0</v>
      </c>
      <c r="BP696" s="249">
        <f t="shared" si="523"/>
        <v>0</v>
      </c>
      <c r="BQ696" s="244">
        <f t="shared" si="524"/>
        <v>0</v>
      </c>
      <c r="BR696" s="244">
        <f t="shared" si="525"/>
        <v>0</v>
      </c>
      <c r="BS696" s="250">
        <f t="shared" si="526"/>
        <v>0</v>
      </c>
      <c r="BT696" s="251" t="str">
        <f t="shared" si="527"/>
        <v/>
      </c>
      <c r="BU696" s="346">
        <f t="shared" si="528"/>
        <v>0</v>
      </c>
      <c r="BV696" s="346">
        <f t="shared" si="529"/>
        <v>0</v>
      </c>
      <c r="BW696" s="346">
        <f t="shared" si="530"/>
        <v>0</v>
      </c>
      <c r="BX696" s="348">
        <f t="shared" si="531"/>
        <v>0</v>
      </c>
      <c r="BY696" s="247">
        <f t="shared" si="532"/>
        <v>0</v>
      </c>
      <c r="BZ696" s="244">
        <f t="shared" si="533"/>
        <v>0</v>
      </c>
      <c r="CA696" s="244">
        <f t="shared" si="534"/>
        <v>0</v>
      </c>
      <c r="CB696" s="248">
        <f t="shared" si="535"/>
        <v>0</v>
      </c>
      <c r="CC696" s="247">
        <f t="shared" si="536"/>
        <v>0</v>
      </c>
      <c r="CD696" s="244">
        <f t="shared" si="537"/>
        <v>0</v>
      </c>
      <c r="CE696" s="244">
        <f t="shared" si="538"/>
        <v>0</v>
      </c>
      <c r="CF696" s="244">
        <f t="shared" si="539"/>
        <v>0</v>
      </c>
    </row>
    <row r="697" spans="1:84" ht="20.100000000000001" customHeight="1" x14ac:dyDescent="0.15">
      <c r="A697" s="238">
        <v>694</v>
      </c>
      <c r="B697" s="239">
        <v>694</v>
      </c>
      <c r="C697" s="240" t="str">
        <f t="shared" si="541"/>
        <v>S</v>
      </c>
      <c r="D697" s="241"/>
      <c r="E697" s="242" t="str">
        <f>IF(D697="","",COUNTIF($D$4:D697,D697))</f>
        <v/>
      </c>
      <c r="F697" s="306" t="str">
        <f>IF(D697="","",VLOOKUP(D697,'様式A-2'!$B$10:$E$438,4,0))</f>
        <v/>
      </c>
      <c r="G697" s="242"/>
      <c r="H697" s="242"/>
      <c r="I697" s="242"/>
      <c r="J697" s="242"/>
      <c r="K697" s="242">
        <f t="shared" si="542"/>
        <v>0</v>
      </c>
      <c r="L697" s="342"/>
      <c r="M697" s="342"/>
      <c r="N697" s="342"/>
      <c r="O697" s="342"/>
      <c r="P697" s="384"/>
      <c r="Q697" s="243">
        <f t="shared" si="552"/>
        <v>0</v>
      </c>
      <c r="R697" s="244">
        <f t="shared" si="543"/>
        <v>0</v>
      </c>
      <c r="S697" s="244" t="str">
        <f t="shared" si="544"/>
        <v/>
      </c>
      <c r="T697" s="242"/>
      <c r="U697" s="242" t="str">
        <f t="shared" si="545"/>
        <v/>
      </c>
      <c r="V697" s="242" t="str">
        <f t="shared" si="553"/>
        <v/>
      </c>
      <c r="W697" s="242"/>
      <c r="X697" s="242"/>
      <c r="Y697" s="242" t="str">
        <f t="shared" si="546"/>
        <v/>
      </c>
      <c r="Z697" s="242" t="str">
        <f t="shared" si="547"/>
        <v/>
      </c>
      <c r="AA697" s="242" t="str">
        <f t="shared" si="540"/>
        <v/>
      </c>
      <c r="AB697" s="242" t="str">
        <f t="shared" si="548"/>
        <v/>
      </c>
      <c r="AC697" s="242" t="str">
        <f t="shared" si="549"/>
        <v/>
      </c>
      <c r="AD697" s="242" t="str">
        <f t="shared" si="511"/>
        <v/>
      </c>
      <c r="AE697" s="242" t="str">
        <f t="shared" si="512"/>
        <v/>
      </c>
      <c r="AF697" s="242" t="str">
        <f t="shared" si="513"/>
        <v/>
      </c>
      <c r="AG697" s="242"/>
      <c r="AH697" s="243" t="str">
        <f t="shared" si="550"/>
        <v/>
      </c>
      <c r="AI697" s="243" t="str">
        <f t="shared" si="551"/>
        <v/>
      </c>
      <c r="BG697" s="246">
        <f t="shared" si="514"/>
        <v>0</v>
      </c>
      <c r="BH697" s="243">
        <f t="shared" si="515"/>
        <v>0</v>
      </c>
      <c r="BI697" s="243">
        <f t="shared" si="516"/>
        <v>0</v>
      </c>
      <c r="BJ697" s="243">
        <f t="shared" si="517"/>
        <v>0</v>
      </c>
      <c r="BK697" s="347">
        <f t="shared" si="518"/>
        <v>0</v>
      </c>
      <c r="BL697" s="247">
        <f t="shared" si="519"/>
        <v>0</v>
      </c>
      <c r="BM697" s="244">
        <f t="shared" si="520"/>
        <v>0</v>
      </c>
      <c r="BN697" s="244">
        <f t="shared" si="521"/>
        <v>0</v>
      </c>
      <c r="BO697" s="248">
        <f t="shared" si="522"/>
        <v>0</v>
      </c>
      <c r="BP697" s="249">
        <f t="shared" si="523"/>
        <v>0</v>
      </c>
      <c r="BQ697" s="244">
        <f t="shared" si="524"/>
        <v>0</v>
      </c>
      <c r="BR697" s="244">
        <f t="shared" si="525"/>
        <v>0</v>
      </c>
      <c r="BS697" s="250">
        <f t="shared" si="526"/>
        <v>0</v>
      </c>
      <c r="BT697" s="251" t="str">
        <f t="shared" si="527"/>
        <v/>
      </c>
      <c r="BU697" s="346">
        <f t="shared" si="528"/>
        <v>0</v>
      </c>
      <c r="BV697" s="346">
        <f t="shared" si="529"/>
        <v>0</v>
      </c>
      <c r="BW697" s="346">
        <f t="shared" si="530"/>
        <v>0</v>
      </c>
      <c r="BX697" s="348">
        <f t="shared" si="531"/>
        <v>0</v>
      </c>
      <c r="BY697" s="247">
        <f t="shared" si="532"/>
        <v>0</v>
      </c>
      <c r="BZ697" s="244">
        <f t="shared" si="533"/>
        <v>0</v>
      </c>
      <c r="CA697" s="244">
        <f t="shared" si="534"/>
        <v>0</v>
      </c>
      <c r="CB697" s="248">
        <f t="shared" si="535"/>
        <v>0</v>
      </c>
      <c r="CC697" s="247">
        <f t="shared" si="536"/>
        <v>0</v>
      </c>
      <c r="CD697" s="244">
        <f t="shared" si="537"/>
        <v>0</v>
      </c>
      <c r="CE697" s="244">
        <f t="shared" si="538"/>
        <v>0</v>
      </c>
      <c r="CF697" s="244">
        <f t="shared" si="539"/>
        <v>0</v>
      </c>
    </row>
    <row r="698" spans="1:84" ht="20.100000000000001" customHeight="1" x14ac:dyDescent="0.15">
      <c r="A698" s="238">
        <v>695</v>
      </c>
      <c r="B698" s="239">
        <v>695</v>
      </c>
      <c r="C698" s="240" t="str">
        <f t="shared" si="541"/>
        <v>S</v>
      </c>
      <c r="D698" s="241"/>
      <c r="E698" s="242" t="str">
        <f>IF(D698="","",COUNTIF($D$4:D698,D698))</f>
        <v/>
      </c>
      <c r="F698" s="306" t="str">
        <f>IF(D698="","",VLOOKUP(D698,'様式A-2'!$B$10:$E$438,4,0))</f>
        <v/>
      </c>
      <c r="G698" s="242"/>
      <c r="H698" s="242"/>
      <c r="I698" s="242"/>
      <c r="J698" s="242"/>
      <c r="K698" s="242">
        <f t="shared" si="542"/>
        <v>0</v>
      </c>
      <c r="L698" s="342"/>
      <c r="M698" s="342"/>
      <c r="N698" s="342"/>
      <c r="O698" s="342"/>
      <c r="P698" s="384"/>
      <c r="Q698" s="243">
        <f t="shared" si="552"/>
        <v>0</v>
      </c>
      <c r="R698" s="244">
        <f t="shared" si="543"/>
        <v>0</v>
      </c>
      <c r="S698" s="244" t="str">
        <f t="shared" si="544"/>
        <v/>
      </c>
      <c r="T698" s="242"/>
      <c r="U698" s="242" t="str">
        <f t="shared" si="545"/>
        <v/>
      </c>
      <c r="V698" s="242" t="str">
        <f t="shared" si="553"/>
        <v/>
      </c>
      <c r="W698" s="242"/>
      <c r="X698" s="242"/>
      <c r="Y698" s="242" t="str">
        <f t="shared" si="546"/>
        <v/>
      </c>
      <c r="Z698" s="242" t="str">
        <f t="shared" si="547"/>
        <v/>
      </c>
      <c r="AA698" s="242" t="str">
        <f t="shared" si="540"/>
        <v/>
      </c>
      <c r="AB698" s="242" t="str">
        <f t="shared" si="548"/>
        <v/>
      </c>
      <c r="AC698" s="242" t="str">
        <f t="shared" si="549"/>
        <v/>
      </c>
      <c r="AD698" s="242" t="str">
        <f t="shared" ref="AD698:AD761" si="554">IF(D698="","",IF(P698="叩き落し",P698,IF(T698="新規確認","－",INDEX($AM$4:$AQ$38,MATCH(K698,$AL$4:$AL$38,0),MATCH(X698,$AM$3:$AQ$3,0)))))</f>
        <v/>
      </c>
      <c r="AE698" s="242" t="str">
        <f t="shared" ref="AE698:AE761" si="555">IF(D698="","",INDEX($AT$4:$AX$38,MATCH(K698,$AS$4:$AS$38,0),MATCH(X698,$AT$3:$AX$3,0)))</f>
        <v/>
      </c>
      <c r="AF698" s="242" t="str">
        <f t="shared" ref="AF698:AF761" si="556">IF(D698="","",INDEX($BA$4:$BE$38,MATCH(K698,$AZ$4:$AZ$38,0),MATCH(X698,$BA$3:$BE$3,0)))</f>
        <v/>
      </c>
      <c r="AG698" s="242"/>
      <c r="AH698" s="243" t="str">
        <f t="shared" si="550"/>
        <v/>
      </c>
      <c r="AI698" s="243" t="str">
        <f t="shared" si="551"/>
        <v/>
      </c>
      <c r="BG698" s="246">
        <f t="shared" si="514"/>
        <v>0</v>
      </c>
      <c r="BH698" s="243">
        <f t="shared" si="515"/>
        <v>0</v>
      </c>
      <c r="BI698" s="243">
        <f t="shared" si="516"/>
        <v>0</v>
      </c>
      <c r="BJ698" s="243">
        <f t="shared" si="517"/>
        <v>0</v>
      </c>
      <c r="BK698" s="347">
        <f t="shared" si="518"/>
        <v>0</v>
      </c>
      <c r="BL698" s="247">
        <f t="shared" si="519"/>
        <v>0</v>
      </c>
      <c r="BM698" s="244">
        <f t="shared" si="520"/>
        <v>0</v>
      </c>
      <c r="BN698" s="244">
        <f t="shared" si="521"/>
        <v>0</v>
      </c>
      <c r="BO698" s="248">
        <f t="shared" si="522"/>
        <v>0</v>
      </c>
      <c r="BP698" s="249">
        <f t="shared" si="523"/>
        <v>0</v>
      </c>
      <c r="BQ698" s="244">
        <f t="shared" si="524"/>
        <v>0</v>
      </c>
      <c r="BR698" s="244">
        <f t="shared" si="525"/>
        <v>0</v>
      </c>
      <c r="BS698" s="250">
        <f t="shared" si="526"/>
        <v>0</v>
      </c>
      <c r="BT698" s="251" t="str">
        <f t="shared" si="527"/>
        <v/>
      </c>
      <c r="BU698" s="346">
        <f t="shared" si="528"/>
        <v>0</v>
      </c>
      <c r="BV698" s="346">
        <f t="shared" si="529"/>
        <v>0</v>
      </c>
      <c r="BW698" s="346">
        <f t="shared" si="530"/>
        <v>0</v>
      </c>
      <c r="BX698" s="348">
        <f t="shared" si="531"/>
        <v>0</v>
      </c>
      <c r="BY698" s="247">
        <f t="shared" si="532"/>
        <v>0</v>
      </c>
      <c r="BZ698" s="244">
        <f t="shared" si="533"/>
        <v>0</v>
      </c>
      <c r="CA698" s="244">
        <f t="shared" si="534"/>
        <v>0</v>
      </c>
      <c r="CB698" s="248">
        <f t="shared" si="535"/>
        <v>0</v>
      </c>
      <c r="CC698" s="247">
        <f t="shared" si="536"/>
        <v>0</v>
      </c>
      <c r="CD698" s="244">
        <f t="shared" si="537"/>
        <v>0</v>
      </c>
      <c r="CE698" s="244">
        <f t="shared" si="538"/>
        <v>0</v>
      </c>
      <c r="CF698" s="244">
        <f t="shared" si="539"/>
        <v>0</v>
      </c>
    </row>
    <row r="699" spans="1:84" ht="20.100000000000001" customHeight="1" x14ac:dyDescent="0.15">
      <c r="A699" s="238">
        <v>696</v>
      </c>
      <c r="B699" s="239">
        <v>696</v>
      </c>
      <c r="C699" s="240" t="str">
        <f t="shared" si="541"/>
        <v>S</v>
      </c>
      <c r="D699" s="241"/>
      <c r="E699" s="242" t="str">
        <f>IF(D699="","",COUNTIF($D$4:D699,D699))</f>
        <v/>
      </c>
      <c r="F699" s="306" t="str">
        <f>IF(D699="","",VLOOKUP(D699,'様式A-2'!$B$10:$E$438,4,0))</f>
        <v/>
      </c>
      <c r="G699" s="242"/>
      <c r="H699" s="242"/>
      <c r="I699" s="242"/>
      <c r="J699" s="242"/>
      <c r="K699" s="242">
        <f t="shared" si="542"/>
        <v>0</v>
      </c>
      <c r="L699" s="342"/>
      <c r="M699" s="342"/>
      <c r="N699" s="342"/>
      <c r="O699" s="342"/>
      <c r="P699" s="384"/>
      <c r="Q699" s="243">
        <f t="shared" si="552"/>
        <v>0</v>
      </c>
      <c r="R699" s="244">
        <f t="shared" si="543"/>
        <v>0</v>
      </c>
      <c r="S699" s="244" t="str">
        <f t="shared" si="544"/>
        <v/>
      </c>
      <c r="T699" s="242"/>
      <c r="U699" s="242" t="str">
        <f t="shared" si="545"/>
        <v/>
      </c>
      <c r="V699" s="242" t="str">
        <f t="shared" si="553"/>
        <v/>
      </c>
      <c r="W699" s="242"/>
      <c r="X699" s="242"/>
      <c r="Y699" s="242" t="str">
        <f t="shared" si="546"/>
        <v/>
      </c>
      <c r="Z699" s="242" t="str">
        <f t="shared" si="547"/>
        <v/>
      </c>
      <c r="AA699" s="242" t="str">
        <f t="shared" si="540"/>
        <v/>
      </c>
      <c r="AB699" s="242" t="str">
        <f t="shared" si="548"/>
        <v/>
      </c>
      <c r="AC699" s="242" t="str">
        <f t="shared" si="549"/>
        <v/>
      </c>
      <c r="AD699" s="242" t="str">
        <f t="shared" si="554"/>
        <v/>
      </c>
      <c r="AE699" s="242" t="str">
        <f t="shared" si="555"/>
        <v/>
      </c>
      <c r="AF699" s="242" t="str">
        <f t="shared" si="556"/>
        <v/>
      </c>
      <c r="AG699" s="242"/>
      <c r="AH699" s="243" t="str">
        <f t="shared" si="550"/>
        <v/>
      </c>
      <c r="AI699" s="243" t="str">
        <f t="shared" si="551"/>
        <v/>
      </c>
      <c r="BG699" s="246">
        <f t="shared" si="514"/>
        <v>0</v>
      </c>
      <c r="BH699" s="243">
        <f t="shared" si="515"/>
        <v>0</v>
      </c>
      <c r="BI699" s="243">
        <f t="shared" si="516"/>
        <v>0</v>
      </c>
      <c r="BJ699" s="243">
        <f t="shared" si="517"/>
        <v>0</v>
      </c>
      <c r="BK699" s="347">
        <f t="shared" si="518"/>
        <v>0</v>
      </c>
      <c r="BL699" s="247">
        <f t="shared" si="519"/>
        <v>0</v>
      </c>
      <c r="BM699" s="244">
        <f t="shared" si="520"/>
        <v>0</v>
      </c>
      <c r="BN699" s="244">
        <f t="shared" si="521"/>
        <v>0</v>
      </c>
      <c r="BO699" s="248">
        <f t="shared" si="522"/>
        <v>0</v>
      </c>
      <c r="BP699" s="249">
        <f t="shared" si="523"/>
        <v>0</v>
      </c>
      <c r="BQ699" s="244">
        <f t="shared" si="524"/>
        <v>0</v>
      </c>
      <c r="BR699" s="244">
        <f t="shared" si="525"/>
        <v>0</v>
      </c>
      <c r="BS699" s="250">
        <f t="shared" si="526"/>
        <v>0</v>
      </c>
      <c r="BT699" s="251" t="str">
        <f t="shared" si="527"/>
        <v/>
      </c>
      <c r="BU699" s="346">
        <f t="shared" si="528"/>
        <v>0</v>
      </c>
      <c r="BV699" s="346">
        <f t="shared" si="529"/>
        <v>0</v>
      </c>
      <c r="BW699" s="346">
        <f t="shared" si="530"/>
        <v>0</v>
      </c>
      <c r="BX699" s="348">
        <f t="shared" si="531"/>
        <v>0</v>
      </c>
      <c r="BY699" s="247">
        <f t="shared" si="532"/>
        <v>0</v>
      </c>
      <c r="BZ699" s="244">
        <f t="shared" si="533"/>
        <v>0</v>
      </c>
      <c r="CA699" s="244">
        <f t="shared" si="534"/>
        <v>0</v>
      </c>
      <c r="CB699" s="248">
        <f t="shared" si="535"/>
        <v>0</v>
      </c>
      <c r="CC699" s="247">
        <f t="shared" si="536"/>
        <v>0</v>
      </c>
      <c r="CD699" s="244">
        <f t="shared" si="537"/>
        <v>0</v>
      </c>
      <c r="CE699" s="244">
        <f t="shared" si="538"/>
        <v>0</v>
      </c>
      <c r="CF699" s="244">
        <f t="shared" si="539"/>
        <v>0</v>
      </c>
    </row>
    <row r="700" spans="1:84" ht="20.100000000000001" customHeight="1" x14ac:dyDescent="0.15">
      <c r="A700" s="238">
        <v>697</v>
      </c>
      <c r="B700" s="239">
        <v>697</v>
      </c>
      <c r="C700" s="240" t="str">
        <f t="shared" si="541"/>
        <v>S</v>
      </c>
      <c r="D700" s="241"/>
      <c r="E700" s="242" t="str">
        <f>IF(D700="","",COUNTIF($D$4:D700,D700))</f>
        <v/>
      </c>
      <c r="F700" s="306" t="str">
        <f>IF(D700="","",VLOOKUP(D700,'様式A-2'!$B$10:$E$438,4,0))</f>
        <v/>
      </c>
      <c r="G700" s="242"/>
      <c r="H700" s="242"/>
      <c r="I700" s="242"/>
      <c r="J700" s="242"/>
      <c r="K700" s="242">
        <f t="shared" si="542"/>
        <v>0</v>
      </c>
      <c r="L700" s="342"/>
      <c r="M700" s="342"/>
      <c r="N700" s="342"/>
      <c r="O700" s="342"/>
      <c r="P700" s="384"/>
      <c r="Q700" s="243">
        <f t="shared" si="552"/>
        <v>0</v>
      </c>
      <c r="R700" s="244">
        <f t="shared" si="543"/>
        <v>0</v>
      </c>
      <c r="S700" s="244" t="str">
        <f t="shared" si="544"/>
        <v/>
      </c>
      <c r="T700" s="242"/>
      <c r="U700" s="242" t="str">
        <f t="shared" si="545"/>
        <v/>
      </c>
      <c r="V700" s="242" t="str">
        <f t="shared" si="553"/>
        <v/>
      </c>
      <c r="W700" s="242"/>
      <c r="X700" s="242"/>
      <c r="Y700" s="242" t="str">
        <f t="shared" si="546"/>
        <v/>
      </c>
      <c r="Z700" s="242" t="str">
        <f t="shared" si="547"/>
        <v/>
      </c>
      <c r="AA700" s="242" t="str">
        <f t="shared" si="540"/>
        <v/>
      </c>
      <c r="AB700" s="242" t="str">
        <f t="shared" si="548"/>
        <v/>
      </c>
      <c r="AC700" s="242" t="str">
        <f t="shared" si="549"/>
        <v/>
      </c>
      <c r="AD700" s="242" t="str">
        <f t="shared" si="554"/>
        <v/>
      </c>
      <c r="AE700" s="242" t="str">
        <f t="shared" si="555"/>
        <v/>
      </c>
      <c r="AF700" s="242" t="str">
        <f t="shared" si="556"/>
        <v/>
      </c>
      <c r="AG700" s="242"/>
      <c r="AH700" s="243" t="str">
        <f t="shared" si="550"/>
        <v/>
      </c>
      <c r="AI700" s="243" t="str">
        <f t="shared" si="551"/>
        <v/>
      </c>
      <c r="BG700" s="246">
        <f t="shared" si="514"/>
        <v>0</v>
      </c>
      <c r="BH700" s="243">
        <f t="shared" si="515"/>
        <v>0</v>
      </c>
      <c r="BI700" s="243">
        <f t="shared" si="516"/>
        <v>0</v>
      </c>
      <c r="BJ700" s="243">
        <f t="shared" si="517"/>
        <v>0</v>
      </c>
      <c r="BK700" s="347">
        <f t="shared" si="518"/>
        <v>0</v>
      </c>
      <c r="BL700" s="247">
        <f t="shared" si="519"/>
        <v>0</v>
      </c>
      <c r="BM700" s="244">
        <f t="shared" si="520"/>
        <v>0</v>
      </c>
      <c r="BN700" s="244">
        <f t="shared" si="521"/>
        <v>0</v>
      </c>
      <c r="BO700" s="248">
        <f t="shared" si="522"/>
        <v>0</v>
      </c>
      <c r="BP700" s="249">
        <f t="shared" si="523"/>
        <v>0</v>
      </c>
      <c r="BQ700" s="244">
        <f t="shared" si="524"/>
        <v>0</v>
      </c>
      <c r="BR700" s="244">
        <f t="shared" si="525"/>
        <v>0</v>
      </c>
      <c r="BS700" s="250">
        <f t="shared" si="526"/>
        <v>0</v>
      </c>
      <c r="BT700" s="251" t="str">
        <f t="shared" si="527"/>
        <v/>
      </c>
      <c r="BU700" s="346">
        <f t="shared" si="528"/>
        <v>0</v>
      </c>
      <c r="BV700" s="346">
        <f t="shared" si="529"/>
        <v>0</v>
      </c>
      <c r="BW700" s="346">
        <f t="shared" si="530"/>
        <v>0</v>
      </c>
      <c r="BX700" s="348">
        <f t="shared" si="531"/>
        <v>0</v>
      </c>
      <c r="BY700" s="247">
        <f t="shared" si="532"/>
        <v>0</v>
      </c>
      <c r="BZ700" s="244">
        <f t="shared" si="533"/>
        <v>0</v>
      </c>
      <c r="CA700" s="244">
        <f t="shared" si="534"/>
        <v>0</v>
      </c>
      <c r="CB700" s="248">
        <f t="shared" si="535"/>
        <v>0</v>
      </c>
      <c r="CC700" s="247">
        <f t="shared" si="536"/>
        <v>0</v>
      </c>
      <c r="CD700" s="244">
        <f t="shared" si="537"/>
        <v>0</v>
      </c>
      <c r="CE700" s="244">
        <f t="shared" si="538"/>
        <v>0</v>
      </c>
      <c r="CF700" s="244">
        <f t="shared" si="539"/>
        <v>0</v>
      </c>
    </row>
    <row r="701" spans="1:84" ht="20.100000000000001" customHeight="1" x14ac:dyDescent="0.15">
      <c r="A701" s="238">
        <v>698</v>
      </c>
      <c r="B701" s="239">
        <v>698</v>
      </c>
      <c r="C701" s="240" t="str">
        <f t="shared" si="541"/>
        <v>S</v>
      </c>
      <c r="D701" s="241"/>
      <c r="E701" s="242" t="str">
        <f>IF(D701="","",COUNTIF($D$4:D701,D701))</f>
        <v/>
      </c>
      <c r="F701" s="306" t="str">
        <f>IF(D701="","",VLOOKUP(D701,'様式A-2'!$B$10:$E$438,4,0))</f>
        <v/>
      </c>
      <c r="G701" s="242"/>
      <c r="H701" s="242"/>
      <c r="I701" s="242"/>
      <c r="J701" s="242"/>
      <c r="K701" s="242">
        <f t="shared" si="542"/>
        <v>0</v>
      </c>
      <c r="L701" s="342"/>
      <c r="M701" s="342"/>
      <c r="N701" s="342"/>
      <c r="O701" s="342"/>
      <c r="P701" s="384"/>
      <c r="Q701" s="243">
        <f t="shared" si="552"/>
        <v>0</v>
      </c>
      <c r="R701" s="244">
        <f t="shared" si="543"/>
        <v>0</v>
      </c>
      <c r="S701" s="244" t="str">
        <f t="shared" si="544"/>
        <v/>
      </c>
      <c r="T701" s="242"/>
      <c r="U701" s="242" t="str">
        <f t="shared" si="545"/>
        <v/>
      </c>
      <c r="V701" s="242" t="str">
        <f t="shared" si="553"/>
        <v/>
      </c>
      <c r="W701" s="242"/>
      <c r="X701" s="242"/>
      <c r="Y701" s="242" t="str">
        <f t="shared" si="546"/>
        <v/>
      </c>
      <c r="Z701" s="242" t="str">
        <f t="shared" si="547"/>
        <v/>
      </c>
      <c r="AA701" s="242" t="str">
        <f t="shared" si="540"/>
        <v/>
      </c>
      <c r="AB701" s="242" t="str">
        <f t="shared" si="548"/>
        <v/>
      </c>
      <c r="AC701" s="242" t="str">
        <f t="shared" si="549"/>
        <v/>
      </c>
      <c r="AD701" s="242" t="str">
        <f t="shared" si="554"/>
        <v/>
      </c>
      <c r="AE701" s="242" t="str">
        <f t="shared" si="555"/>
        <v/>
      </c>
      <c r="AF701" s="242" t="str">
        <f t="shared" si="556"/>
        <v/>
      </c>
      <c r="AG701" s="242"/>
      <c r="AH701" s="243" t="str">
        <f t="shared" si="550"/>
        <v/>
      </c>
      <c r="AI701" s="243" t="str">
        <f t="shared" si="551"/>
        <v/>
      </c>
      <c r="BG701" s="246">
        <f t="shared" si="514"/>
        <v>0</v>
      </c>
      <c r="BH701" s="243">
        <f t="shared" si="515"/>
        <v>0</v>
      </c>
      <c r="BI701" s="243">
        <f t="shared" si="516"/>
        <v>0</v>
      </c>
      <c r="BJ701" s="243">
        <f t="shared" si="517"/>
        <v>0</v>
      </c>
      <c r="BK701" s="347">
        <f t="shared" si="518"/>
        <v>0</v>
      </c>
      <c r="BL701" s="247">
        <f t="shared" si="519"/>
        <v>0</v>
      </c>
      <c r="BM701" s="244">
        <f t="shared" si="520"/>
        <v>0</v>
      </c>
      <c r="BN701" s="244">
        <f t="shared" si="521"/>
        <v>0</v>
      </c>
      <c r="BO701" s="248">
        <f t="shared" si="522"/>
        <v>0</v>
      </c>
      <c r="BP701" s="249">
        <f t="shared" si="523"/>
        <v>0</v>
      </c>
      <c r="BQ701" s="244">
        <f t="shared" si="524"/>
        <v>0</v>
      </c>
      <c r="BR701" s="244">
        <f t="shared" si="525"/>
        <v>0</v>
      </c>
      <c r="BS701" s="250">
        <f t="shared" si="526"/>
        <v>0</v>
      </c>
      <c r="BT701" s="251" t="str">
        <f t="shared" si="527"/>
        <v/>
      </c>
      <c r="BU701" s="346">
        <f t="shared" si="528"/>
        <v>0</v>
      </c>
      <c r="BV701" s="346">
        <f t="shared" si="529"/>
        <v>0</v>
      </c>
      <c r="BW701" s="346">
        <f t="shared" si="530"/>
        <v>0</v>
      </c>
      <c r="BX701" s="348">
        <f t="shared" si="531"/>
        <v>0</v>
      </c>
      <c r="BY701" s="247">
        <f t="shared" si="532"/>
        <v>0</v>
      </c>
      <c r="BZ701" s="244">
        <f t="shared" si="533"/>
        <v>0</v>
      </c>
      <c r="CA701" s="244">
        <f t="shared" si="534"/>
        <v>0</v>
      </c>
      <c r="CB701" s="248">
        <f t="shared" si="535"/>
        <v>0</v>
      </c>
      <c r="CC701" s="247">
        <f t="shared" si="536"/>
        <v>0</v>
      </c>
      <c r="CD701" s="244">
        <f t="shared" si="537"/>
        <v>0</v>
      </c>
      <c r="CE701" s="244">
        <f t="shared" si="538"/>
        <v>0</v>
      </c>
      <c r="CF701" s="244">
        <f t="shared" si="539"/>
        <v>0</v>
      </c>
    </row>
    <row r="702" spans="1:84" ht="20.100000000000001" customHeight="1" x14ac:dyDescent="0.15">
      <c r="A702" s="238">
        <v>699</v>
      </c>
      <c r="B702" s="239">
        <v>699</v>
      </c>
      <c r="C702" s="240" t="str">
        <f t="shared" si="541"/>
        <v>S</v>
      </c>
      <c r="D702" s="241"/>
      <c r="E702" s="242" t="str">
        <f>IF(D702="","",COUNTIF($D$4:D702,D702))</f>
        <v/>
      </c>
      <c r="F702" s="306" t="str">
        <f>IF(D702="","",VLOOKUP(D702,'様式A-2'!$B$10:$E$438,4,0))</f>
        <v/>
      </c>
      <c r="G702" s="242"/>
      <c r="H702" s="242"/>
      <c r="I702" s="242"/>
      <c r="J702" s="242"/>
      <c r="K702" s="242">
        <f t="shared" si="542"/>
        <v>0</v>
      </c>
      <c r="L702" s="342"/>
      <c r="M702" s="342"/>
      <c r="N702" s="342"/>
      <c r="O702" s="342"/>
      <c r="P702" s="384"/>
      <c r="Q702" s="243">
        <f t="shared" si="552"/>
        <v>0</v>
      </c>
      <c r="R702" s="244">
        <f t="shared" si="543"/>
        <v>0</v>
      </c>
      <c r="S702" s="244" t="str">
        <f t="shared" si="544"/>
        <v/>
      </c>
      <c r="T702" s="242"/>
      <c r="U702" s="242" t="str">
        <f t="shared" si="545"/>
        <v/>
      </c>
      <c r="V702" s="242" t="str">
        <f t="shared" si="553"/>
        <v/>
      </c>
      <c r="W702" s="242"/>
      <c r="X702" s="242"/>
      <c r="Y702" s="242" t="str">
        <f t="shared" si="546"/>
        <v/>
      </c>
      <c r="Z702" s="242" t="str">
        <f t="shared" si="547"/>
        <v/>
      </c>
      <c r="AA702" s="242" t="str">
        <f t="shared" si="540"/>
        <v/>
      </c>
      <c r="AB702" s="242" t="str">
        <f t="shared" si="548"/>
        <v/>
      </c>
      <c r="AC702" s="242" t="str">
        <f t="shared" si="549"/>
        <v/>
      </c>
      <c r="AD702" s="242" t="str">
        <f t="shared" si="554"/>
        <v/>
      </c>
      <c r="AE702" s="242" t="str">
        <f t="shared" si="555"/>
        <v/>
      </c>
      <c r="AF702" s="242" t="str">
        <f t="shared" si="556"/>
        <v/>
      </c>
      <c r="AG702" s="242"/>
      <c r="AH702" s="243" t="str">
        <f t="shared" si="550"/>
        <v/>
      </c>
      <c r="AI702" s="243" t="str">
        <f t="shared" si="551"/>
        <v/>
      </c>
      <c r="BG702" s="246">
        <f t="shared" si="514"/>
        <v>0</v>
      </c>
      <c r="BH702" s="243">
        <f t="shared" si="515"/>
        <v>0</v>
      </c>
      <c r="BI702" s="243">
        <f t="shared" si="516"/>
        <v>0</v>
      </c>
      <c r="BJ702" s="243">
        <f t="shared" si="517"/>
        <v>0</v>
      </c>
      <c r="BK702" s="347">
        <f t="shared" si="518"/>
        <v>0</v>
      </c>
      <c r="BL702" s="247">
        <f t="shared" si="519"/>
        <v>0</v>
      </c>
      <c r="BM702" s="244">
        <f t="shared" si="520"/>
        <v>0</v>
      </c>
      <c r="BN702" s="244">
        <f t="shared" si="521"/>
        <v>0</v>
      </c>
      <c r="BO702" s="248">
        <f t="shared" si="522"/>
        <v>0</v>
      </c>
      <c r="BP702" s="249">
        <f t="shared" si="523"/>
        <v>0</v>
      </c>
      <c r="BQ702" s="244">
        <f t="shared" si="524"/>
        <v>0</v>
      </c>
      <c r="BR702" s="244">
        <f t="shared" si="525"/>
        <v>0</v>
      </c>
      <c r="BS702" s="250">
        <f t="shared" si="526"/>
        <v>0</v>
      </c>
      <c r="BT702" s="251" t="str">
        <f t="shared" si="527"/>
        <v/>
      </c>
      <c r="BU702" s="346">
        <f t="shared" si="528"/>
        <v>0</v>
      </c>
      <c r="BV702" s="346">
        <f t="shared" si="529"/>
        <v>0</v>
      </c>
      <c r="BW702" s="346">
        <f t="shared" si="530"/>
        <v>0</v>
      </c>
      <c r="BX702" s="348">
        <f t="shared" si="531"/>
        <v>0</v>
      </c>
      <c r="BY702" s="247">
        <f t="shared" si="532"/>
        <v>0</v>
      </c>
      <c r="BZ702" s="244">
        <f t="shared" si="533"/>
        <v>0</v>
      </c>
      <c r="CA702" s="244">
        <f t="shared" si="534"/>
        <v>0</v>
      </c>
      <c r="CB702" s="248">
        <f t="shared" si="535"/>
        <v>0</v>
      </c>
      <c r="CC702" s="247">
        <f t="shared" si="536"/>
        <v>0</v>
      </c>
      <c r="CD702" s="244">
        <f t="shared" si="537"/>
        <v>0</v>
      </c>
      <c r="CE702" s="244">
        <f t="shared" si="538"/>
        <v>0</v>
      </c>
      <c r="CF702" s="244">
        <f t="shared" si="539"/>
        <v>0</v>
      </c>
    </row>
    <row r="703" spans="1:84" ht="20.100000000000001" customHeight="1" x14ac:dyDescent="0.15">
      <c r="A703" s="238">
        <v>700</v>
      </c>
      <c r="B703" s="239">
        <v>700</v>
      </c>
      <c r="C703" s="240" t="str">
        <f t="shared" si="541"/>
        <v>S</v>
      </c>
      <c r="D703" s="241"/>
      <c r="E703" s="242" t="str">
        <f>IF(D703="","",COUNTIF($D$4:D703,D703))</f>
        <v/>
      </c>
      <c r="F703" s="306" t="str">
        <f>IF(D703="","",VLOOKUP(D703,'様式A-2'!$B$10:$E$438,4,0))</f>
        <v/>
      </c>
      <c r="G703" s="242"/>
      <c r="H703" s="242"/>
      <c r="I703" s="242"/>
      <c r="J703" s="242"/>
      <c r="K703" s="242">
        <f t="shared" si="542"/>
        <v>0</v>
      </c>
      <c r="L703" s="342"/>
      <c r="M703" s="342"/>
      <c r="N703" s="342"/>
      <c r="O703" s="342"/>
      <c r="P703" s="384"/>
      <c r="Q703" s="243">
        <f t="shared" si="552"/>
        <v>0</v>
      </c>
      <c r="R703" s="244">
        <f t="shared" si="543"/>
        <v>0</v>
      </c>
      <c r="S703" s="244" t="str">
        <f t="shared" si="544"/>
        <v/>
      </c>
      <c r="T703" s="242"/>
      <c r="U703" s="242" t="str">
        <f t="shared" si="545"/>
        <v/>
      </c>
      <c r="V703" s="242" t="str">
        <f t="shared" si="553"/>
        <v/>
      </c>
      <c r="W703" s="242"/>
      <c r="X703" s="242"/>
      <c r="Y703" s="242" t="str">
        <f t="shared" si="546"/>
        <v/>
      </c>
      <c r="Z703" s="242" t="str">
        <f t="shared" si="547"/>
        <v/>
      </c>
      <c r="AA703" s="242" t="str">
        <f t="shared" si="540"/>
        <v/>
      </c>
      <c r="AB703" s="242" t="str">
        <f t="shared" si="548"/>
        <v/>
      </c>
      <c r="AC703" s="242" t="str">
        <f t="shared" si="549"/>
        <v/>
      </c>
      <c r="AD703" s="242" t="str">
        <f t="shared" si="554"/>
        <v/>
      </c>
      <c r="AE703" s="242" t="str">
        <f t="shared" si="555"/>
        <v/>
      </c>
      <c r="AF703" s="242" t="str">
        <f t="shared" si="556"/>
        <v/>
      </c>
      <c r="AG703" s="242"/>
      <c r="AH703" s="243" t="str">
        <f t="shared" si="550"/>
        <v/>
      </c>
      <c r="AI703" s="243" t="str">
        <f t="shared" si="551"/>
        <v/>
      </c>
      <c r="BG703" s="246">
        <f t="shared" si="514"/>
        <v>0</v>
      </c>
      <c r="BH703" s="243">
        <f t="shared" si="515"/>
        <v>0</v>
      </c>
      <c r="BI703" s="243">
        <f t="shared" si="516"/>
        <v>0</v>
      </c>
      <c r="BJ703" s="243">
        <f t="shared" si="517"/>
        <v>0</v>
      </c>
      <c r="BK703" s="347">
        <f t="shared" si="518"/>
        <v>0</v>
      </c>
      <c r="BL703" s="247">
        <f t="shared" si="519"/>
        <v>0</v>
      </c>
      <c r="BM703" s="244">
        <f t="shared" si="520"/>
        <v>0</v>
      </c>
      <c r="BN703" s="244">
        <f t="shared" si="521"/>
        <v>0</v>
      </c>
      <c r="BO703" s="248">
        <f t="shared" si="522"/>
        <v>0</v>
      </c>
      <c r="BP703" s="249">
        <f t="shared" si="523"/>
        <v>0</v>
      </c>
      <c r="BQ703" s="244">
        <f t="shared" si="524"/>
        <v>0</v>
      </c>
      <c r="BR703" s="244">
        <f t="shared" si="525"/>
        <v>0</v>
      </c>
      <c r="BS703" s="250">
        <f t="shared" si="526"/>
        <v>0</v>
      </c>
      <c r="BT703" s="251" t="str">
        <f t="shared" si="527"/>
        <v/>
      </c>
      <c r="BU703" s="346">
        <f t="shared" si="528"/>
        <v>0</v>
      </c>
      <c r="BV703" s="346">
        <f t="shared" si="529"/>
        <v>0</v>
      </c>
      <c r="BW703" s="346">
        <f t="shared" si="530"/>
        <v>0</v>
      </c>
      <c r="BX703" s="348">
        <f t="shared" si="531"/>
        <v>0</v>
      </c>
      <c r="BY703" s="247">
        <f t="shared" si="532"/>
        <v>0</v>
      </c>
      <c r="BZ703" s="244">
        <f t="shared" si="533"/>
        <v>0</v>
      </c>
      <c r="CA703" s="244">
        <f t="shared" si="534"/>
        <v>0</v>
      </c>
      <c r="CB703" s="248">
        <f t="shared" si="535"/>
        <v>0</v>
      </c>
      <c r="CC703" s="247">
        <f t="shared" si="536"/>
        <v>0</v>
      </c>
      <c r="CD703" s="244">
        <f t="shared" si="537"/>
        <v>0</v>
      </c>
      <c r="CE703" s="244">
        <f t="shared" si="538"/>
        <v>0</v>
      </c>
      <c r="CF703" s="244">
        <f t="shared" si="539"/>
        <v>0</v>
      </c>
    </row>
    <row r="704" spans="1:84" ht="20.100000000000001" customHeight="1" x14ac:dyDescent="0.15">
      <c r="A704" s="238">
        <v>701</v>
      </c>
      <c r="B704" s="239">
        <v>701</v>
      </c>
      <c r="C704" s="240" t="str">
        <f t="shared" si="541"/>
        <v>S</v>
      </c>
      <c r="D704" s="241"/>
      <c r="E704" s="242" t="str">
        <f>IF(D704="","",COUNTIF($D$4:D704,D704))</f>
        <v/>
      </c>
      <c r="F704" s="306" t="str">
        <f>IF(D704="","",VLOOKUP(D704,'様式A-2'!$B$10:$E$438,4,0))</f>
        <v/>
      </c>
      <c r="G704" s="242"/>
      <c r="H704" s="242"/>
      <c r="I704" s="242"/>
      <c r="J704" s="242"/>
      <c r="K704" s="242">
        <f t="shared" si="542"/>
        <v>0</v>
      </c>
      <c r="L704" s="342"/>
      <c r="M704" s="342"/>
      <c r="N704" s="342"/>
      <c r="O704" s="342"/>
      <c r="P704" s="384"/>
      <c r="Q704" s="243">
        <f t="shared" si="552"/>
        <v>0</v>
      </c>
      <c r="R704" s="244">
        <f t="shared" si="543"/>
        <v>0</v>
      </c>
      <c r="S704" s="244" t="str">
        <f t="shared" si="544"/>
        <v/>
      </c>
      <c r="T704" s="242"/>
      <c r="U704" s="242" t="str">
        <f t="shared" si="545"/>
        <v/>
      </c>
      <c r="V704" s="242" t="str">
        <f t="shared" si="553"/>
        <v/>
      </c>
      <c r="W704" s="242"/>
      <c r="X704" s="242"/>
      <c r="Y704" s="242" t="str">
        <f t="shared" si="546"/>
        <v/>
      </c>
      <c r="Z704" s="242" t="str">
        <f t="shared" si="547"/>
        <v/>
      </c>
      <c r="AA704" s="242" t="str">
        <f t="shared" si="540"/>
        <v/>
      </c>
      <c r="AB704" s="242" t="str">
        <f t="shared" si="548"/>
        <v/>
      </c>
      <c r="AC704" s="242" t="str">
        <f t="shared" si="549"/>
        <v/>
      </c>
      <c r="AD704" s="242" t="str">
        <f t="shared" si="554"/>
        <v/>
      </c>
      <c r="AE704" s="242" t="str">
        <f t="shared" si="555"/>
        <v/>
      </c>
      <c r="AF704" s="242" t="str">
        <f t="shared" si="556"/>
        <v/>
      </c>
      <c r="AG704" s="242"/>
      <c r="AH704" s="243" t="str">
        <f t="shared" si="550"/>
        <v/>
      </c>
      <c r="AI704" s="243" t="str">
        <f t="shared" si="551"/>
        <v/>
      </c>
      <c r="BG704" s="246">
        <f t="shared" si="514"/>
        <v>0</v>
      </c>
      <c r="BH704" s="243">
        <f t="shared" si="515"/>
        <v>0</v>
      </c>
      <c r="BI704" s="243">
        <f t="shared" si="516"/>
        <v>0</v>
      </c>
      <c r="BJ704" s="243">
        <f t="shared" si="517"/>
        <v>0</v>
      </c>
      <c r="BK704" s="347">
        <f t="shared" si="518"/>
        <v>0</v>
      </c>
      <c r="BL704" s="247">
        <f t="shared" si="519"/>
        <v>0</v>
      </c>
      <c r="BM704" s="244">
        <f t="shared" si="520"/>
        <v>0</v>
      </c>
      <c r="BN704" s="244">
        <f t="shared" si="521"/>
        <v>0</v>
      </c>
      <c r="BO704" s="248">
        <f t="shared" si="522"/>
        <v>0</v>
      </c>
      <c r="BP704" s="249">
        <f t="shared" si="523"/>
        <v>0</v>
      </c>
      <c r="BQ704" s="244">
        <f t="shared" si="524"/>
        <v>0</v>
      </c>
      <c r="BR704" s="244">
        <f t="shared" si="525"/>
        <v>0</v>
      </c>
      <c r="BS704" s="250">
        <f t="shared" si="526"/>
        <v>0</v>
      </c>
      <c r="BT704" s="251" t="str">
        <f t="shared" si="527"/>
        <v/>
      </c>
      <c r="BU704" s="346">
        <f t="shared" si="528"/>
        <v>0</v>
      </c>
      <c r="BV704" s="346">
        <f t="shared" si="529"/>
        <v>0</v>
      </c>
      <c r="BW704" s="346">
        <f t="shared" si="530"/>
        <v>0</v>
      </c>
      <c r="BX704" s="348">
        <f t="shared" si="531"/>
        <v>0</v>
      </c>
      <c r="BY704" s="247">
        <f t="shared" si="532"/>
        <v>0</v>
      </c>
      <c r="BZ704" s="244">
        <f t="shared" si="533"/>
        <v>0</v>
      </c>
      <c r="CA704" s="244">
        <f t="shared" si="534"/>
        <v>0</v>
      </c>
      <c r="CB704" s="248">
        <f t="shared" si="535"/>
        <v>0</v>
      </c>
      <c r="CC704" s="247">
        <f t="shared" si="536"/>
        <v>0</v>
      </c>
      <c r="CD704" s="244">
        <f t="shared" si="537"/>
        <v>0</v>
      </c>
      <c r="CE704" s="244">
        <f t="shared" si="538"/>
        <v>0</v>
      </c>
      <c r="CF704" s="244">
        <f t="shared" si="539"/>
        <v>0</v>
      </c>
    </row>
    <row r="705" spans="1:84" ht="20.100000000000001" customHeight="1" x14ac:dyDescent="0.15">
      <c r="A705" s="238">
        <v>702</v>
      </c>
      <c r="B705" s="239">
        <v>702</v>
      </c>
      <c r="C705" s="240" t="str">
        <f t="shared" si="541"/>
        <v>S</v>
      </c>
      <c r="D705" s="241"/>
      <c r="E705" s="242" t="str">
        <f>IF(D705="","",COUNTIF($D$4:D705,D705))</f>
        <v/>
      </c>
      <c r="F705" s="306" t="str">
        <f>IF(D705="","",VLOOKUP(D705,'様式A-2'!$B$10:$E$438,4,0))</f>
        <v/>
      </c>
      <c r="G705" s="242"/>
      <c r="H705" s="242"/>
      <c r="I705" s="242"/>
      <c r="J705" s="242"/>
      <c r="K705" s="242">
        <f t="shared" si="542"/>
        <v>0</v>
      </c>
      <c r="L705" s="342"/>
      <c r="M705" s="342"/>
      <c r="N705" s="342"/>
      <c r="O705" s="342"/>
      <c r="P705" s="384"/>
      <c r="Q705" s="243">
        <f t="shared" si="552"/>
        <v>0</v>
      </c>
      <c r="R705" s="244">
        <f t="shared" si="543"/>
        <v>0</v>
      </c>
      <c r="S705" s="244" t="str">
        <f t="shared" si="544"/>
        <v/>
      </c>
      <c r="T705" s="242"/>
      <c r="U705" s="242" t="str">
        <f t="shared" si="545"/>
        <v/>
      </c>
      <c r="V705" s="242" t="str">
        <f t="shared" si="553"/>
        <v/>
      </c>
      <c r="W705" s="242"/>
      <c r="X705" s="242"/>
      <c r="Y705" s="242" t="str">
        <f t="shared" si="546"/>
        <v/>
      </c>
      <c r="Z705" s="242" t="str">
        <f t="shared" si="547"/>
        <v/>
      </c>
      <c r="AA705" s="242" t="str">
        <f t="shared" si="540"/>
        <v/>
      </c>
      <c r="AB705" s="242" t="str">
        <f t="shared" si="548"/>
        <v/>
      </c>
      <c r="AC705" s="242" t="str">
        <f t="shared" si="549"/>
        <v/>
      </c>
      <c r="AD705" s="242" t="str">
        <f t="shared" si="554"/>
        <v/>
      </c>
      <c r="AE705" s="242" t="str">
        <f t="shared" si="555"/>
        <v/>
      </c>
      <c r="AF705" s="242" t="str">
        <f t="shared" si="556"/>
        <v/>
      </c>
      <c r="AG705" s="242"/>
      <c r="AH705" s="243" t="str">
        <f t="shared" si="550"/>
        <v/>
      </c>
      <c r="AI705" s="243" t="str">
        <f t="shared" si="551"/>
        <v/>
      </c>
      <c r="BG705" s="246">
        <f t="shared" si="514"/>
        <v>0</v>
      </c>
      <c r="BH705" s="243">
        <f t="shared" si="515"/>
        <v>0</v>
      </c>
      <c r="BI705" s="243">
        <f t="shared" si="516"/>
        <v>0</v>
      </c>
      <c r="BJ705" s="243">
        <f t="shared" si="517"/>
        <v>0</v>
      </c>
      <c r="BK705" s="347">
        <f t="shared" si="518"/>
        <v>0</v>
      </c>
      <c r="BL705" s="247">
        <f t="shared" si="519"/>
        <v>0</v>
      </c>
      <c r="BM705" s="244">
        <f t="shared" si="520"/>
        <v>0</v>
      </c>
      <c r="BN705" s="244">
        <f t="shared" si="521"/>
        <v>0</v>
      </c>
      <c r="BO705" s="248">
        <f t="shared" si="522"/>
        <v>0</v>
      </c>
      <c r="BP705" s="249">
        <f t="shared" si="523"/>
        <v>0</v>
      </c>
      <c r="BQ705" s="244">
        <f t="shared" si="524"/>
        <v>0</v>
      </c>
      <c r="BR705" s="244">
        <f t="shared" si="525"/>
        <v>0</v>
      </c>
      <c r="BS705" s="250">
        <f t="shared" si="526"/>
        <v>0</v>
      </c>
      <c r="BT705" s="251" t="str">
        <f t="shared" si="527"/>
        <v/>
      </c>
      <c r="BU705" s="346">
        <f t="shared" si="528"/>
        <v>0</v>
      </c>
      <c r="BV705" s="346">
        <f t="shared" si="529"/>
        <v>0</v>
      </c>
      <c r="BW705" s="346">
        <f t="shared" si="530"/>
        <v>0</v>
      </c>
      <c r="BX705" s="348">
        <f t="shared" si="531"/>
        <v>0</v>
      </c>
      <c r="BY705" s="247">
        <f t="shared" si="532"/>
        <v>0</v>
      </c>
      <c r="BZ705" s="244">
        <f t="shared" si="533"/>
        <v>0</v>
      </c>
      <c r="CA705" s="244">
        <f t="shared" si="534"/>
        <v>0</v>
      </c>
      <c r="CB705" s="248">
        <f t="shared" si="535"/>
        <v>0</v>
      </c>
      <c r="CC705" s="247">
        <f t="shared" si="536"/>
        <v>0</v>
      </c>
      <c r="CD705" s="244">
        <f t="shared" si="537"/>
        <v>0</v>
      </c>
      <c r="CE705" s="244">
        <f t="shared" si="538"/>
        <v>0</v>
      </c>
      <c r="CF705" s="244">
        <f t="shared" si="539"/>
        <v>0</v>
      </c>
    </row>
    <row r="706" spans="1:84" ht="20.100000000000001" customHeight="1" x14ac:dyDescent="0.15">
      <c r="A706" s="238">
        <v>703</v>
      </c>
      <c r="B706" s="239">
        <v>703</v>
      </c>
      <c r="C706" s="240" t="str">
        <f t="shared" si="541"/>
        <v>S</v>
      </c>
      <c r="D706" s="241"/>
      <c r="E706" s="242" t="str">
        <f>IF(D706="","",COUNTIF($D$4:D706,D706))</f>
        <v/>
      </c>
      <c r="F706" s="306" t="str">
        <f>IF(D706="","",VLOOKUP(D706,'様式A-2'!$B$10:$E$438,4,0))</f>
        <v/>
      </c>
      <c r="G706" s="242"/>
      <c r="H706" s="242"/>
      <c r="I706" s="242"/>
      <c r="J706" s="242"/>
      <c r="K706" s="242">
        <f t="shared" si="542"/>
        <v>0</v>
      </c>
      <c r="L706" s="342"/>
      <c r="M706" s="342"/>
      <c r="N706" s="342"/>
      <c r="O706" s="342"/>
      <c r="P706" s="384"/>
      <c r="Q706" s="243">
        <f t="shared" si="552"/>
        <v>0</v>
      </c>
      <c r="R706" s="244">
        <f t="shared" si="543"/>
        <v>0</v>
      </c>
      <c r="S706" s="244" t="str">
        <f t="shared" si="544"/>
        <v/>
      </c>
      <c r="T706" s="242"/>
      <c r="U706" s="242" t="str">
        <f t="shared" si="545"/>
        <v/>
      </c>
      <c r="V706" s="242" t="str">
        <f t="shared" si="553"/>
        <v/>
      </c>
      <c r="W706" s="242"/>
      <c r="X706" s="242"/>
      <c r="Y706" s="242" t="str">
        <f t="shared" si="546"/>
        <v/>
      </c>
      <c r="Z706" s="242" t="str">
        <f t="shared" si="547"/>
        <v/>
      </c>
      <c r="AA706" s="242" t="str">
        <f t="shared" si="540"/>
        <v/>
      </c>
      <c r="AB706" s="242" t="str">
        <f t="shared" si="548"/>
        <v/>
      </c>
      <c r="AC706" s="242" t="str">
        <f t="shared" si="549"/>
        <v/>
      </c>
      <c r="AD706" s="242" t="str">
        <f t="shared" si="554"/>
        <v/>
      </c>
      <c r="AE706" s="242" t="str">
        <f t="shared" si="555"/>
        <v/>
      </c>
      <c r="AF706" s="242" t="str">
        <f t="shared" si="556"/>
        <v/>
      </c>
      <c r="AG706" s="242"/>
      <c r="AH706" s="243" t="str">
        <f t="shared" si="550"/>
        <v/>
      </c>
      <c r="AI706" s="243" t="str">
        <f t="shared" si="551"/>
        <v/>
      </c>
      <c r="BG706" s="246">
        <f t="shared" si="514"/>
        <v>0</v>
      </c>
      <c r="BH706" s="243">
        <f t="shared" si="515"/>
        <v>0</v>
      </c>
      <c r="BI706" s="243">
        <f t="shared" si="516"/>
        <v>0</v>
      </c>
      <c r="BJ706" s="243">
        <f t="shared" si="517"/>
        <v>0</v>
      </c>
      <c r="BK706" s="347">
        <f t="shared" si="518"/>
        <v>0</v>
      </c>
      <c r="BL706" s="247">
        <f t="shared" si="519"/>
        <v>0</v>
      </c>
      <c r="BM706" s="244">
        <f t="shared" si="520"/>
        <v>0</v>
      </c>
      <c r="BN706" s="244">
        <f t="shared" si="521"/>
        <v>0</v>
      </c>
      <c r="BO706" s="248">
        <f t="shared" si="522"/>
        <v>0</v>
      </c>
      <c r="BP706" s="249">
        <f t="shared" si="523"/>
        <v>0</v>
      </c>
      <c r="BQ706" s="244">
        <f t="shared" si="524"/>
        <v>0</v>
      </c>
      <c r="BR706" s="244">
        <f t="shared" si="525"/>
        <v>0</v>
      </c>
      <c r="BS706" s="250">
        <f t="shared" si="526"/>
        <v>0</v>
      </c>
      <c r="BT706" s="251" t="str">
        <f t="shared" si="527"/>
        <v/>
      </c>
      <c r="BU706" s="346">
        <f t="shared" si="528"/>
        <v>0</v>
      </c>
      <c r="BV706" s="346">
        <f t="shared" si="529"/>
        <v>0</v>
      </c>
      <c r="BW706" s="346">
        <f t="shared" si="530"/>
        <v>0</v>
      </c>
      <c r="BX706" s="348">
        <f t="shared" si="531"/>
        <v>0</v>
      </c>
      <c r="BY706" s="247">
        <f t="shared" si="532"/>
        <v>0</v>
      </c>
      <c r="BZ706" s="244">
        <f t="shared" si="533"/>
        <v>0</v>
      </c>
      <c r="CA706" s="244">
        <f t="shared" si="534"/>
        <v>0</v>
      </c>
      <c r="CB706" s="248">
        <f t="shared" si="535"/>
        <v>0</v>
      </c>
      <c r="CC706" s="247">
        <f t="shared" si="536"/>
        <v>0</v>
      </c>
      <c r="CD706" s="244">
        <f t="shared" si="537"/>
        <v>0</v>
      </c>
      <c r="CE706" s="244">
        <f t="shared" si="538"/>
        <v>0</v>
      </c>
      <c r="CF706" s="244">
        <f t="shared" si="539"/>
        <v>0</v>
      </c>
    </row>
    <row r="707" spans="1:84" ht="20.100000000000001" customHeight="1" x14ac:dyDescent="0.15">
      <c r="A707" s="238">
        <v>704</v>
      </c>
      <c r="B707" s="239">
        <v>704</v>
      </c>
      <c r="C707" s="240" t="str">
        <f t="shared" si="541"/>
        <v>S</v>
      </c>
      <c r="D707" s="241"/>
      <c r="E707" s="242" t="str">
        <f>IF(D707="","",COUNTIF($D$4:D707,D707))</f>
        <v/>
      </c>
      <c r="F707" s="306" t="str">
        <f>IF(D707="","",VLOOKUP(D707,'様式A-2'!$B$10:$E$438,4,0))</f>
        <v/>
      </c>
      <c r="G707" s="242"/>
      <c r="H707" s="242"/>
      <c r="I707" s="242"/>
      <c r="J707" s="242"/>
      <c r="K707" s="242">
        <f t="shared" si="542"/>
        <v>0</v>
      </c>
      <c r="L707" s="342"/>
      <c r="M707" s="342"/>
      <c r="N707" s="342"/>
      <c r="O707" s="342"/>
      <c r="P707" s="384"/>
      <c r="Q707" s="243">
        <f t="shared" si="552"/>
        <v>0</v>
      </c>
      <c r="R707" s="244">
        <f t="shared" si="543"/>
        <v>0</v>
      </c>
      <c r="S707" s="244" t="str">
        <f t="shared" si="544"/>
        <v/>
      </c>
      <c r="T707" s="242"/>
      <c r="U707" s="242" t="str">
        <f t="shared" si="545"/>
        <v/>
      </c>
      <c r="V707" s="242" t="str">
        <f t="shared" si="553"/>
        <v/>
      </c>
      <c r="W707" s="242"/>
      <c r="X707" s="242"/>
      <c r="Y707" s="242" t="str">
        <f t="shared" si="546"/>
        <v/>
      </c>
      <c r="Z707" s="242" t="str">
        <f t="shared" si="547"/>
        <v/>
      </c>
      <c r="AA707" s="242" t="str">
        <f t="shared" si="540"/>
        <v/>
      </c>
      <c r="AB707" s="242" t="str">
        <f t="shared" si="548"/>
        <v/>
      </c>
      <c r="AC707" s="242" t="str">
        <f t="shared" si="549"/>
        <v/>
      </c>
      <c r="AD707" s="242" t="str">
        <f t="shared" si="554"/>
        <v/>
      </c>
      <c r="AE707" s="242" t="str">
        <f t="shared" si="555"/>
        <v/>
      </c>
      <c r="AF707" s="242" t="str">
        <f t="shared" si="556"/>
        <v/>
      </c>
      <c r="AG707" s="242"/>
      <c r="AH707" s="243" t="str">
        <f t="shared" si="550"/>
        <v/>
      </c>
      <c r="AI707" s="243" t="str">
        <f t="shared" si="551"/>
        <v/>
      </c>
      <c r="BG707" s="246">
        <f t="shared" si="514"/>
        <v>0</v>
      </c>
      <c r="BH707" s="243">
        <f t="shared" si="515"/>
        <v>0</v>
      </c>
      <c r="BI707" s="243">
        <f t="shared" si="516"/>
        <v>0</v>
      </c>
      <c r="BJ707" s="243">
        <f t="shared" si="517"/>
        <v>0</v>
      </c>
      <c r="BK707" s="347">
        <f t="shared" si="518"/>
        <v>0</v>
      </c>
      <c r="BL707" s="247">
        <f t="shared" si="519"/>
        <v>0</v>
      </c>
      <c r="BM707" s="244">
        <f t="shared" si="520"/>
        <v>0</v>
      </c>
      <c r="BN707" s="244">
        <f t="shared" si="521"/>
        <v>0</v>
      </c>
      <c r="BO707" s="248">
        <f t="shared" si="522"/>
        <v>0</v>
      </c>
      <c r="BP707" s="249">
        <f t="shared" si="523"/>
        <v>0</v>
      </c>
      <c r="BQ707" s="244">
        <f t="shared" si="524"/>
        <v>0</v>
      </c>
      <c r="BR707" s="244">
        <f t="shared" si="525"/>
        <v>0</v>
      </c>
      <c r="BS707" s="250">
        <f t="shared" si="526"/>
        <v>0</v>
      </c>
      <c r="BT707" s="251" t="str">
        <f t="shared" si="527"/>
        <v/>
      </c>
      <c r="BU707" s="346">
        <f t="shared" si="528"/>
        <v>0</v>
      </c>
      <c r="BV707" s="346">
        <f t="shared" si="529"/>
        <v>0</v>
      </c>
      <c r="BW707" s="346">
        <f t="shared" si="530"/>
        <v>0</v>
      </c>
      <c r="BX707" s="348">
        <f t="shared" si="531"/>
        <v>0</v>
      </c>
      <c r="BY707" s="247">
        <f t="shared" si="532"/>
        <v>0</v>
      </c>
      <c r="BZ707" s="244">
        <f t="shared" si="533"/>
        <v>0</v>
      </c>
      <c r="CA707" s="244">
        <f t="shared" si="534"/>
        <v>0</v>
      </c>
      <c r="CB707" s="248">
        <f t="shared" si="535"/>
        <v>0</v>
      </c>
      <c r="CC707" s="247">
        <f t="shared" si="536"/>
        <v>0</v>
      </c>
      <c r="CD707" s="244">
        <f t="shared" si="537"/>
        <v>0</v>
      </c>
      <c r="CE707" s="244">
        <f t="shared" si="538"/>
        <v>0</v>
      </c>
      <c r="CF707" s="244">
        <f t="shared" si="539"/>
        <v>0</v>
      </c>
    </row>
    <row r="708" spans="1:84" ht="20.100000000000001" customHeight="1" x14ac:dyDescent="0.15">
      <c r="A708" s="238">
        <v>705</v>
      </c>
      <c r="B708" s="239">
        <v>705</v>
      </c>
      <c r="C708" s="240" t="str">
        <f t="shared" si="541"/>
        <v>S</v>
      </c>
      <c r="D708" s="241"/>
      <c r="E708" s="242" t="str">
        <f>IF(D708="","",COUNTIF($D$4:D708,D708))</f>
        <v/>
      </c>
      <c r="F708" s="306" t="str">
        <f>IF(D708="","",VLOOKUP(D708,'様式A-2'!$B$10:$E$438,4,0))</f>
        <v/>
      </c>
      <c r="G708" s="242"/>
      <c r="H708" s="242"/>
      <c r="I708" s="242"/>
      <c r="J708" s="242"/>
      <c r="K708" s="242">
        <f t="shared" si="542"/>
        <v>0</v>
      </c>
      <c r="L708" s="342"/>
      <c r="M708" s="342"/>
      <c r="N708" s="342"/>
      <c r="O708" s="342"/>
      <c r="P708" s="384"/>
      <c r="Q708" s="243">
        <f t="shared" si="552"/>
        <v>0</v>
      </c>
      <c r="R708" s="244">
        <f t="shared" si="543"/>
        <v>0</v>
      </c>
      <c r="S708" s="244" t="str">
        <f t="shared" si="544"/>
        <v/>
      </c>
      <c r="T708" s="242"/>
      <c r="U708" s="242" t="str">
        <f t="shared" si="545"/>
        <v/>
      </c>
      <c r="V708" s="242" t="str">
        <f t="shared" si="553"/>
        <v/>
      </c>
      <c r="W708" s="242"/>
      <c r="X708" s="242"/>
      <c r="Y708" s="242" t="str">
        <f t="shared" si="546"/>
        <v/>
      </c>
      <c r="Z708" s="242" t="str">
        <f t="shared" si="547"/>
        <v/>
      </c>
      <c r="AA708" s="242" t="str">
        <f t="shared" si="540"/>
        <v/>
      </c>
      <c r="AB708" s="242" t="str">
        <f t="shared" si="548"/>
        <v/>
      </c>
      <c r="AC708" s="242" t="str">
        <f t="shared" si="549"/>
        <v/>
      </c>
      <c r="AD708" s="242" t="str">
        <f t="shared" si="554"/>
        <v/>
      </c>
      <c r="AE708" s="242" t="str">
        <f t="shared" si="555"/>
        <v/>
      </c>
      <c r="AF708" s="242" t="str">
        <f t="shared" si="556"/>
        <v/>
      </c>
      <c r="AG708" s="242"/>
      <c r="AH708" s="243" t="str">
        <f t="shared" si="550"/>
        <v/>
      </c>
      <c r="AI708" s="243" t="str">
        <f t="shared" si="551"/>
        <v/>
      </c>
      <c r="BG708" s="246">
        <f t="shared" si="514"/>
        <v>0</v>
      </c>
      <c r="BH708" s="243">
        <f t="shared" si="515"/>
        <v>0</v>
      </c>
      <c r="BI708" s="243">
        <f t="shared" si="516"/>
        <v>0</v>
      </c>
      <c r="BJ708" s="243">
        <f t="shared" si="517"/>
        <v>0</v>
      </c>
      <c r="BK708" s="347">
        <f t="shared" si="518"/>
        <v>0</v>
      </c>
      <c r="BL708" s="247">
        <f t="shared" si="519"/>
        <v>0</v>
      </c>
      <c r="BM708" s="244">
        <f t="shared" si="520"/>
        <v>0</v>
      </c>
      <c r="BN708" s="244">
        <f t="shared" si="521"/>
        <v>0</v>
      </c>
      <c r="BO708" s="248">
        <f t="shared" si="522"/>
        <v>0</v>
      </c>
      <c r="BP708" s="249">
        <f t="shared" si="523"/>
        <v>0</v>
      </c>
      <c r="BQ708" s="244">
        <f t="shared" si="524"/>
        <v>0</v>
      </c>
      <c r="BR708" s="244">
        <f t="shared" si="525"/>
        <v>0</v>
      </c>
      <c r="BS708" s="250">
        <f t="shared" si="526"/>
        <v>0</v>
      </c>
      <c r="BT708" s="251" t="str">
        <f t="shared" si="527"/>
        <v/>
      </c>
      <c r="BU708" s="346">
        <f t="shared" si="528"/>
        <v>0</v>
      </c>
      <c r="BV708" s="346">
        <f t="shared" si="529"/>
        <v>0</v>
      </c>
      <c r="BW708" s="346">
        <f t="shared" si="530"/>
        <v>0</v>
      </c>
      <c r="BX708" s="348">
        <f t="shared" si="531"/>
        <v>0</v>
      </c>
      <c r="BY708" s="247">
        <f t="shared" si="532"/>
        <v>0</v>
      </c>
      <c r="BZ708" s="244">
        <f t="shared" si="533"/>
        <v>0</v>
      </c>
      <c r="CA708" s="244">
        <f t="shared" si="534"/>
        <v>0</v>
      </c>
      <c r="CB708" s="248">
        <f t="shared" si="535"/>
        <v>0</v>
      </c>
      <c r="CC708" s="247">
        <f t="shared" si="536"/>
        <v>0</v>
      </c>
      <c r="CD708" s="244">
        <f t="shared" si="537"/>
        <v>0</v>
      </c>
      <c r="CE708" s="244">
        <f t="shared" si="538"/>
        <v>0</v>
      </c>
      <c r="CF708" s="244">
        <f t="shared" si="539"/>
        <v>0</v>
      </c>
    </row>
    <row r="709" spans="1:84" ht="20.100000000000001" customHeight="1" x14ac:dyDescent="0.15">
      <c r="A709" s="238">
        <v>706</v>
      </c>
      <c r="B709" s="239">
        <v>706</v>
      </c>
      <c r="C709" s="240" t="str">
        <f t="shared" si="541"/>
        <v>S</v>
      </c>
      <c r="D709" s="241"/>
      <c r="E709" s="242" t="str">
        <f>IF(D709="","",COUNTIF($D$4:D709,D709))</f>
        <v/>
      </c>
      <c r="F709" s="306" t="str">
        <f>IF(D709="","",VLOOKUP(D709,'様式A-2'!$B$10:$E$438,4,0))</f>
        <v/>
      </c>
      <c r="G709" s="242"/>
      <c r="H709" s="242"/>
      <c r="I709" s="242"/>
      <c r="J709" s="242"/>
      <c r="K709" s="242">
        <f t="shared" si="542"/>
        <v>0</v>
      </c>
      <c r="L709" s="342"/>
      <c r="M709" s="342"/>
      <c r="N709" s="342"/>
      <c r="O709" s="342"/>
      <c r="P709" s="384"/>
      <c r="Q709" s="243">
        <f t="shared" si="552"/>
        <v>0</v>
      </c>
      <c r="R709" s="244">
        <f t="shared" si="543"/>
        <v>0</v>
      </c>
      <c r="S709" s="244" t="str">
        <f t="shared" si="544"/>
        <v/>
      </c>
      <c r="T709" s="242"/>
      <c r="U709" s="242" t="str">
        <f t="shared" si="545"/>
        <v/>
      </c>
      <c r="V709" s="242" t="str">
        <f t="shared" si="553"/>
        <v/>
      </c>
      <c r="W709" s="242"/>
      <c r="X709" s="242"/>
      <c r="Y709" s="242" t="str">
        <f t="shared" si="546"/>
        <v/>
      </c>
      <c r="Z709" s="242" t="str">
        <f t="shared" si="547"/>
        <v/>
      </c>
      <c r="AA709" s="242" t="str">
        <f t="shared" si="540"/>
        <v/>
      </c>
      <c r="AB709" s="242" t="str">
        <f t="shared" si="548"/>
        <v/>
      </c>
      <c r="AC709" s="242" t="str">
        <f t="shared" si="549"/>
        <v/>
      </c>
      <c r="AD709" s="242" t="str">
        <f t="shared" si="554"/>
        <v/>
      </c>
      <c r="AE709" s="242" t="str">
        <f t="shared" si="555"/>
        <v/>
      </c>
      <c r="AF709" s="242" t="str">
        <f t="shared" si="556"/>
        <v/>
      </c>
      <c r="AG709" s="242"/>
      <c r="AH709" s="243" t="str">
        <f t="shared" si="550"/>
        <v/>
      </c>
      <c r="AI709" s="243" t="str">
        <f t="shared" si="551"/>
        <v/>
      </c>
      <c r="BG709" s="246">
        <f t="shared" ref="BG709:BG772" si="557">$D709</f>
        <v>0</v>
      </c>
      <c r="BH709" s="243">
        <f t="shared" ref="BH709:BH772" si="558">IF(AND(I709="外力",X709="Ⅳ"),"〇",0)</f>
        <v>0</v>
      </c>
      <c r="BI709" s="243">
        <f t="shared" ref="BI709:BI772" si="559">IF(AND(I709="外力",X709="Ⅲ"),"〇",0)</f>
        <v>0</v>
      </c>
      <c r="BJ709" s="243">
        <f t="shared" ref="BJ709:BJ772" si="560">IF(AND(I709="外力",X709="Ⅱa"),"〇",0)</f>
        <v>0</v>
      </c>
      <c r="BK709" s="347">
        <f t="shared" ref="BK709:BK772" si="561">IF(AND(I709="外力",X709="Ⅱb"),"〇",0)</f>
        <v>0</v>
      </c>
      <c r="BL709" s="247">
        <f t="shared" ref="BL709:BL772" si="562">IF(AND(I709="材質劣化",X709="Ⅳ"),R709,0)</f>
        <v>0</v>
      </c>
      <c r="BM709" s="244">
        <f t="shared" ref="BM709:BM772" si="563">IF(AND(I709="材質劣化",X709="Ⅲ"),R709,0)</f>
        <v>0</v>
      </c>
      <c r="BN709" s="244">
        <f t="shared" ref="BN709:BN772" si="564">IF(AND(I709="材質劣化",X709="Ⅱa"),R709,0)</f>
        <v>0</v>
      </c>
      <c r="BO709" s="248">
        <f t="shared" ref="BO709:BO772" si="565">IF(AND(I709="材質劣化",X709="Ⅱb"),R709,0)</f>
        <v>0</v>
      </c>
      <c r="BP709" s="249">
        <f t="shared" ref="BP709:BP772" si="566">IF(AND(I709="漏水",X709="Ⅳ"),R709,0)</f>
        <v>0</v>
      </c>
      <c r="BQ709" s="244">
        <f t="shared" ref="BQ709:BQ772" si="567">IF(AND(I709="漏水",X709="Ⅲ"),R709,0)</f>
        <v>0</v>
      </c>
      <c r="BR709" s="244">
        <f t="shared" ref="BR709:BR772" si="568">IF(AND(I709="漏水",X709="Ⅱa"),R709,0)</f>
        <v>0</v>
      </c>
      <c r="BS709" s="250">
        <f t="shared" ref="BS709:BS772" si="569">IF(AND(I709="漏水",X709="Ⅱb"),R709,0)</f>
        <v>0</v>
      </c>
      <c r="BT709" s="251" t="str">
        <f t="shared" ref="BT709:BT772" si="570">IF(BG709=BG710,"",BG709)</f>
        <v/>
      </c>
      <c r="BU709" s="346">
        <f t="shared" ref="BU709:BU772" si="571">COUNTIFS($BG$4:$BG$3000,BT709,$BH$4:$BH$3000,"〇")</f>
        <v>0</v>
      </c>
      <c r="BV709" s="346">
        <f t="shared" ref="BV709:BV772" si="572">COUNTIFS($BG$4:$BG$3000,BT709,$BI$4:$BI$3000,"〇")</f>
        <v>0</v>
      </c>
      <c r="BW709" s="346">
        <f t="shared" ref="BW709:BW772" si="573">COUNTIFS($BG$4:$BG$3000,BT709,$BJ$4:$BJ$3000,"〇")</f>
        <v>0</v>
      </c>
      <c r="BX709" s="348">
        <f t="shared" ref="BX709:BX772" si="574">COUNTIFS($BG$4:$BG$3000,BT709,$BK$4:$BK$3000,"〇")</f>
        <v>0</v>
      </c>
      <c r="BY709" s="247">
        <f t="shared" ref="BY709:BY772" si="575">BL709</f>
        <v>0</v>
      </c>
      <c r="BZ709" s="244">
        <f t="shared" ref="BZ709:BZ772" si="576">BM709</f>
        <v>0</v>
      </c>
      <c r="CA709" s="244">
        <f t="shared" ref="CA709:CA772" si="577">BN709</f>
        <v>0</v>
      </c>
      <c r="CB709" s="248">
        <f t="shared" ref="CB709:CB772" si="578">BO709</f>
        <v>0</v>
      </c>
      <c r="CC709" s="247">
        <f t="shared" ref="CC709:CC772" si="579">BP709</f>
        <v>0</v>
      </c>
      <c r="CD709" s="244">
        <f t="shared" ref="CD709:CD772" si="580">BQ709</f>
        <v>0</v>
      </c>
      <c r="CE709" s="244">
        <f t="shared" ref="CE709:CE772" si="581">BR709</f>
        <v>0</v>
      </c>
      <c r="CF709" s="244">
        <f t="shared" ref="CF709:CF772" si="582">BS709</f>
        <v>0</v>
      </c>
    </row>
    <row r="710" spans="1:84" ht="20.100000000000001" customHeight="1" x14ac:dyDescent="0.15">
      <c r="A710" s="238">
        <v>707</v>
      </c>
      <c r="B710" s="239">
        <v>707</v>
      </c>
      <c r="C710" s="240" t="str">
        <f t="shared" si="541"/>
        <v>S</v>
      </c>
      <c r="D710" s="241"/>
      <c r="E710" s="242" t="str">
        <f>IF(D710="","",COUNTIF($D$4:D710,D710))</f>
        <v/>
      </c>
      <c r="F710" s="306" t="str">
        <f>IF(D710="","",VLOOKUP(D710,'様式A-2'!$B$10:$E$438,4,0))</f>
        <v/>
      </c>
      <c r="G710" s="242"/>
      <c r="H710" s="242"/>
      <c r="I710" s="242"/>
      <c r="J710" s="242"/>
      <c r="K710" s="242">
        <f t="shared" si="542"/>
        <v>0</v>
      </c>
      <c r="L710" s="342"/>
      <c r="M710" s="342"/>
      <c r="N710" s="342"/>
      <c r="O710" s="342"/>
      <c r="P710" s="384"/>
      <c r="Q710" s="243">
        <f t="shared" si="552"/>
        <v>0</v>
      </c>
      <c r="R710" s="244">
        <f t="shared" si="543"/>
        <v>0</v>
      </c>
      <c r="S710" s="244" t="str">
        <f t="shared" si="544"/>
        <v/>
      </c>
      <c r="T710" s="242"/>
      <c r="U710" s="242" t="str">
        <f t="shared" si="545"/>
        <v/>
      </c>
      <c r="V710" s="242" t="str">
        <f t="shared" si="553"/>
        <v/>
      </c>
      <c r="W710" s="242"/>
      <c r="X710" s="242"/>
      <c r="Y710" s="242" t="str">
        <f t="shared" si="546"/>
        <v/>
      </c>
      <c r="Z710" s="242" t="str">
        <f t="shared" si="547"/>
        <v/>
      </c>
      <c r="AA710" s="242" t="str">
        <f t="shared" si="540"/>
        <v/>
      </c>
      <c r="AB710" s="242" t="str">
        <f t="shared" si="548"/>
        <v/>
      </c>
      <c r="AC710" s="242" t="str">
        <f t="shared" si="549"/>
        <v/>
      </c>
      <c r="AD710" s="242" t="str">
        <f t="shared" si="554"/>
        <v/>
      </c>
      <c r="AE710" s="242" t="str">
        <f t="shared" si="555"/>
        <v/>
      </c>
      <c r="AF710" s="242" t="str">
        <f t="shared" si="556"/>
        <v/>
      </c>
      <c r="AG710" s="242"/>
      <c r="AH710" s="243" t="str">
        <f t="shared" si="550"/>
        <v/>
      </c>
      <c r="AI710" s="243" t="str">
        <f t="shared" si="551"/>
        <v/>
      </c>
      <c r="BG710" s="246">
        <f t="shared" si="557"/>
        <v>0</v>
      </c>
      <c r="BH710" s="243">
        <f t="shared" si="558"/>
        <v>0</v>
      </c>
      <c r="BI710" s="243">
        <f t="shared" si="559"/>
        <v>0</v>
      </c>
      <c r="BJ710" s="243">
        <f t="shared" si="560"/>
        <v>0</v>
      </c>
      <c r="BK710" s="347">
        <f t="shared" si="561"/>
        <v>0</v>
      </c>
      <c r="BL710" s="247">
        <f t="shared" si="562"/>
        <v>0</v>
      </c>
      <c r="BM710" s="244">
        <f t="shared" si="563"/>
        <v>0</v>
      </c>
      <c r="BN710" s="244">
        <f t="shared" si="564"/>
        <v>0</v>
      </c>
      <c r="BO710" s="248">
        <f t="shared" si="565"/>
        <v>0</v>
      </c>
      <c r="BP710" s="249">
        <f t="shared" si="566"/>
        <v>0</v>
      </c>
      <c r="BQ710" s="244">
        <f t="shared" si="567"/>
        <v>0</v>
      </c>
      <c r="BR710" s="244">
        <f t="shared" si="568"/>
        <v>0</v>
      </c>
      <c r="BS710" s="250">
        <f t="shared" si="569"/>
        <v>0</v>
      </c>
      <c r="BT710" s="251" t="str">
        <f t="shared" si="570"/>
        <v/>
      </c>
      <c r="BU710" s="346">
        <f t="shared" si="571"/>
        <v>0</v>
      </c>
      <c r="BV710" s="346">
        <f t="shared" si="572"/>
        <v>0</v>
      </c>
      <c r="BW710" s="346">
        <f t="shared" si="573"/>
        <v>0</v>
      </c>
      <c r="BX710" s="348">
        <f t="shared" si="574"/>
        <v>0</v>
      </c>
      <c r="BY710" s="247">
        <f t="shared" si="575"/>
        <v>0</v>
      </c>
      <c r="BZ710" s="244">
        <f t="shared" si="576"/>
        <v>0</v>
      </c>
      <c r="CA710" s="244">
        <f t="shared" si="577"/>
        <v>0</v>
      </c>
      <c r="CB710" s="248">
        <f t="shared" si="578"/>
        <v>0</v>
      </c>
      <c r="CC710" s="247">
        <f t="shared" si="579"/>
        <v>0</v>
      </c>
      <c r="CD710" s="244">
        <f t="shared" si="580"/>
        <v>0</v>
      </c>
      <c r="CE710" s="244">
        <f t="shared" si="581"/>
        <v>0</v>
      </c>
      <c r="CF710" s="244">
        <f t="shared" si="582"/>
        <v>0</v>
      </c>
    </row>
    <row r="711" spans="1:84" ht="20.100000000000001" customHeight="1" x14ac:dyDescent="0.15">
      <c r="A711" s="238">
        <v>708</v>
      </c>
      <c r="B711" s="239">
        <v>708</v>
      </c>
      <c r="C711" s="240" t="str">
        <f t="shared" si="541"/>
        <v>S</v>
      </c>
      <c r="D711" s="241"/>
      <c r="E711" s="242" t="str">
        <f>IF(D711="","",COUNTIF($D$4:D711,D711))</f>
        <v/>
      </c>
      <c r="F711" s="306" t="str">
        <f>IF(D711="","",VLOOKUP(D711,'様式A-2'!$B$10:$E$438,4,0))</f>
        <v/>
      </c>
      <c r="G711" s="242"/>
      <c r="H711" s="242"/>
      <c r="I711" s="242"/>
      <c r="J711" s="242"/>
      <c r="K711" s="242">
        <f t="shared" si="542"/>
        <v>0</v>
      </c>
      <c r="L711" s="342"/>
      <c r="M711" s="342"/>
      <c r="N711" s="342"/>
      <c r="O711" s="342"/>
      <c r="P711" s="384"/>
      <c r="Q711" s="243">
        <f t="shared" si="552"/>
        <v>0</v>
      </c>
      <c r="R711" s="244">
        <f t="shared" si="543"/>
        <v>0</v>
      </c>
      <c r="S711" s="244" t="str">
        <f t="shared" si="544"/>
        <v/>
      </c>
      <c r="T711" s="242"/>
      <c r="U711" s="242" t="str">
        <f t="shared" si="545"/>
        <v/>
      </c>
      <c r="V711" s="242" t="str">
        <f t="shared" si="553"/>
        <v/>
      </c>
      <c r="W711" s="242"/>
      <c r="X711" s="242"/>
      <c r="Y711" s="242" t="str">
        <f t="shared" si="546"/>
        <v/>
      </c>
      <c r="Z711" s="242" t="str">
        <f t="shared" si="547"/>
        <v/>
      </c>
      <c r="AA711" s="242" t="str">
        <f t="shared" si="540"/>
        <v/>
      </c>
      <c r="AB711" s="242" t="str">
        <f t="shared" si="548"/>
        <v/>
      </c>
      <c r="AC711" s="242" t="str">
        <f t="shared" si="549"/>
        <v/>
      </c>
      <c r="AD711" s="242" t="str">
        <f t="shared" si="554"/>
        <v/>
      </c>
      <c r="AE711" s="242" t="str">
        <f t="shared" si="555"/>
        <v/>
      </c>
      <c r="AF711" s="242" t="str">
        <f t="shared" si="556"/>
        <v/>
      </c>
      <c r="AG711" s="242"/>
      <c r="AH711" s="243" t="str">
        <f t="shared" si="550"/>
        <v/>
      </c>
      <c r="AI711" s="243" t="str">
        <f t="shared" si="551"/>
        <v/>
      </c>
      <c r="BG711" s="246">
        <f t="shared" si="557"/>
        <v>0</v>
      </c>
      <c r="BH711" s="243">
        <f t="shared" si="558"/>
        <v>0</v>
      </c>
      <c r="BI711" s="243">
        <f t="shared" si="559"/>
        <v>0</v>
      </c>
      <c r="BJ711" s="243">
        <f t="shared" si="560"/>
        <v>0</v>
      </c>
      <c r="BK711" s="347">
        <f t="shared" si="561"/>
        <v>0</v>
      </c>
      <c r="BL711" s="247">
        <f t="shared" si="562"/>
        <v>0</v>
      </c>
      <c r="BM711" s="244">
        <f t="shared" si="563"/>
        <v>0</v>
      </c>
      <c r="BN711" s="244">
        <f t="shared" si="564"/>
        <v>0</v>
      </c>
      <c r="BO711" s="248">
        <f t="shared" si="565"/>
        <v>0</v>
      </c>
      <c r="BP711" s="249">
        <f t="shared" si="566"/>
        <v>0</v>
      </c>
      <c r="BQ711" s="244">
        <f t="shared" si="567"/>
        <v>0</v>
      </c>
      <c r="BR711" s="244">
        <f t="shared" si="568"/>
        <v>0</v>
      </c>
      <c r="BS711" s="250">
        <f t="shared" si="569"/>
        <v>0</v>
      </c>
      <c r="BT711" s="251" t="str">
        <f t="shared" si="570"/>
        <v/>
      </c>
      <c r="BU711" s="346">
        <f t="shared" si="571"/>
        <v>0</v>
      </c>
      <c r="BV711" s="346">
        <f t="shared" si="572"/>
        <v>0</v>
      </c>
      <c r="BW711" s="346">
        <f t="shared" si="573"/>
        <v>0</v>
      </c>
      <c r="BX711" s="348">
        <f t="shared" si="574"/>
        <v>0</v>
      </c>
      <c r="BY711" s="247">
        <f t="shared" si="575"/>
        <v>0</v>
      </c>
      <c r="BZ711" s="244">
        <f t="shared" si="576"/>
        <v>0</v>
      </c>
      <c r="CA711" s="244">
        <f t="shared" si="577"/>
        <v>0</v>
      </c>
      <c r="CB711" s="248">
        <f t="shared" si="578"/>
        <v>0</v>
      </c>
      <c r="CC711" s="247">
        <f t="shared" si="579"/>
        <v>0</v>
      </c>
      <c r="CD711" s="244">
        <f t="shared" si="580"/>
        <v>0</v>
      </c>
      <c r="CE711" s="244">
        <f t="shared" si="581"/>
        <v>0</v>
      </c>
      <c r="CF711" s="244">
        <f t="shared" si="582"/>
        <v>0</v>
      </c>
    </row>
    <row r="712" spans="1:84" ht="20.100000000000001" customHeight="1" x14ac:dyDescent="0.15">
      <c r="A712" s="238">
        <v>709</v>
      </c>
      <c r="B712" s="239">
        <v>709</v>
      </c>
      <c r="C712" s="240" t="str">
        <f t="shared" si="541"/>
        <v>S</v>
      </c>
      <c r="D712" s="241"/>
      <c r="E712" s="242" t="str">
        <f>IF(D712="","",COUNTIF($D$4:D712,D712))</f>
        <v/>
      </c>
      <c r="F712" s="306" t="str">
        <f>IF(D712="","",VLOOKUP(D712,'様式A-2'!$B$10:$E$438,4,0))</f>
        <v/>
      </c>
      <c r="G712" s="242"/>
      <c r="H712" s="242"/>
      <c r="I712" s="242"/>
      <c r="J712" s="242"/>
      <c r="K712" s="242">
        <f t="shared" si="542"/>
        <v>0</v>
      </c>
      <c r="L712" s="342"/>
      <c r="M712" s="342"/>
      <c r="N712" s="342"/>
      <c r="O712" s="342"/>
      <c r="P712" s="384"/>
      <c r="Q712" s="243">
        <f t="shared" si="552"/>
        <v>0</v>
      </c>
      <c r="R712" s="244">
        <f t="shared" si="543"/>
        <v>0</v>
      </c>
      <c r="S712" s="244" t="str">
        <f t="shared" si="544"/>
        <v/>
      </c>
      <c r="T712" s="242"/>
      <c r="U712" s="242" t="str">
        <f t="shared" si="545"/>
        <v/>
      </c>
      <c r="V712" s="242" t="str">
        <f t="shared" si="553"/>
        <v/>
      </c>
      <c r="W712" s="242"/>
      <c r="X712" s="242"/>
      <c r="Y712" s="242" t="str">
        <f t="shared" si="546"/>
        <v/>
      </c>
      <c r="Z712" s="242" t="str">
        <f t="shared" si="547"/>
        <v/>
      </c>
      <c r="AA712" s="242" t="str">
        <f t="shared" si="540"/>
        <v/>
      </c>
      <c r="AB712" s="242" t="str">
        <f t="shared" si="548"/>
        <v/>
      </c>
      <c r="AC712" s="242" t="str">
        <f t="shared" si="549"/>
        <v/>
      </c>
      <c r="AD712" s="242" t="str">
        <f t="shared" si="554"/>
        <v/>
      </c>
      <c r="AE712" s="242" t="str">
        <f t="shared" si="555"/>
        <v/>
      </c>
      <c r="AF712" s="242" t="str">
        <f t="shared" si="556"/>
        <v/>
      </c>
      <c r="AG712" s="242"/>
      <c r="AH712" s="243" t="str">
        <f t="shared" si="550"/>
        <v/>
      </c>
      <c r="AI712" s="243" t="str">
        <f t="shared" si="551"/>
        <v/>
      </c>
      <c r="BG712" s="246">
        <f t="shared" si="557"/>
        <v>0</v>
      </c>
      <c r="BH712" s="243">
        <f t="shared" si="558"/>
        <v>0</v>
      </c>
      <c r="BI712" s="243">
        <f t="shared" si="559"/>
        <v>0</v>
      </c>
      <c r="BJ712" s="243">
        <f t="shared" si="560"/>
        <v>0</v>
      </c>
      <c r="BK712" s="347">
        <f t="shared" si="561"/>
        <v>0</v>
      </c>
      <c r="BL712" s="247">
        <f t="shared" si="562"/>
        <v>0</v>
      </c>
      <c r="BM712" s="244">
        <f t="shared" si="563"/>
        <v>0</v>
      </c>
      <c r="BN712" s="244">
        <f t="shared" si="564"/>
        <v>0</v>
      </c>
      <c r="BO712" s="248">
        <f t="shared" si="565"/>
        <v>0</v>
      </c>
      <c r="BP712" s="249">
        <f t="shared" si="566"/>
        <v>0</v>
      </c>
      <c r="BQ712" s="244">
        <f t="shared" si="567"/>
        <v>0</v>
      </c>
      <c r="BR712" s="244">
        <f t="shared" si="568"/>
        <v>0</v>
      </c>
      <c r="BS712" s="250">
        <f t="shared" si="569"/>
        <v>0</v>
      </c>
      <c r="BT712" s="251" t="str">
        <f t="shared" si="570"/>
        <v/>
      </c>
      <c r="BU712" s="346">
        <f t="shared" si="571"/>
        <v>0</v>
      </c>
      <c r="BV712" s="346">
        <f t="shared" si="572"/>
        <v>0</v>
      </c>
      <c r="BW712" s="346">
        <f t="shared" si="573"/>
        <v>0</v>
      </c>
      <c r="BX712" s="348">
        <f t="shared" si="574"/>
        <v>0</v>
      </c>
      <c r="BY712" s="247">
        <f t="shared" si="575"/>
        <v>0</v>
      </c>
      <c r="BZ712" s="244">
        <f t="shared" si="576"/>
        <v>0</v>
      </c>
      <c r="CA712" s="244">
        <f t="shared" si="577"/>
        <v>0</v>
      </c>
      <c r="CB712" s="248">
        <f t="shared" si="578"/>
        <v>0</v>
      </c>
      <c r="CC712" s="247">
        <f t="shared" si="579"/>
        <v>0</v>
      </c>
      <c r="CD712" s="244">
        <f t="shared" si="580"/>
        <v>0</v>
      </c>
      <c r="CE712" s="244">
        <f t="shared" si="581"/>
        <v>0</v>
      </c>
      <c r="CF712" s="244">
        <f t="shared" si="582"/>
        <v>0</v>
      </c>
    </row>
    <row r="713" spans="1:84" ht="20.100000000000001" customHeight="1" x14ac:dyDescent="0.15">
      <c r="A713" s="238">
        <v>710</v>
      </c>
      <c r="B713" s="239">
        <v>710</v>
      </c>
      <c r="C713" s="240" t="str">
        <f t="shared" si="541"/>
        <v>S</v>
      </c>
      <c r="D713" s="241"/>
      <c r="E713" s="242" t="str">
        <f>IF(D713="","",COUNTIF($D$4:D713,D713))</f>
        <v/>
      </c>
      <c r="F713" s="306" t="str">
        <f>IF(D713="","",VLOOKUP(D713,'様式A-2'!$B$10:$E$438,4,0))</f>
        <v/>
      </c>
      <c r="G713" s="242"/>
      <c r="H713" s="242"/>
      <c r="I713" s="242"/>
      <c r="J713" s="242"/>
      <c r="K713" s="242">
        <f t="shared" si="542"/>
        <v>0</v>
      </c>
      <c r="L713" s="342"/>
      <c r="M713" s="342"/>
      <c r="N713" s="342"/>
      <c r="O713" s="342"/>
      <c r="P713" s="384"/>
      <c r="Q713" s="243">
        <f t="shared" si="552"/>
        <v>0</v>
      </c>
      <c r="R713" s="244">
        <f t="shared" si="543"/>
        <v>0</v>
      </c>
      <c r="S713" s="244" t="str">
        <f t="shared" si="544"/>
        <v/>
      </c>
      <c r="T713" s="242"/>
      <c r="U713" s="242" t="str">
        <f t="shared" si="545"/>
        <v/>
      </c>
      <c r="V713" s="242" t="str">
        <f t="shared" si="553"/>
        <v/>
      </c>
      <c r="W713" s="242"/>
      <c r="X713" s="242"/>
      <c r="Y713" s="242" t="str">
        <f t="shared" si="546"/>
        <v/>
      </c>
      <c r="Z713" s="242" t="str">
        <f t="shared" si="547"/>
        <v/>
      </c>
      <c r="AA713" s="242" t="str">
        <f t="shared" si="540"/>
        <v/>
      </c>
      <c r="AB713" s="242" t="str">
        <f t="shared" si="548"/>
        <v/>
      </c>
      <c r="AC713" s="242" t="str">
        <f t="shared" si="549"/>
        <v/>
      </c>
      <c r="AD713" s="242" t="str">
        <f t="shared" si="554"/>
        <v/>
      </c>
      <c r="AE713" s="242" t="str">
        <f t="shared" si="555"/>
        <v/>
      </c>
      <c r="AF713" s="242" t="str">
        <f t="shared" si="556"/>
        <v/>
      </c>
      <c r="AG713" s="242"/>
      <c r="AH713" s="243" t="str">
        <f t="shared" si="550"/>
        <v/>
      </c>
      <c r="AI713" s="243" t="str">
        <f t="shared" si="551"/>
        <v/>
      </c>
      <c r="BG713" s="246">
        <f t="shared" si="557"/>
        <v>0</v>
      </c>
      <c r="BH713" s="243">
        <f t="shared" si="558"/>
        <v>0</v>
      </c>
      <c r="BI713" s="243">
        <f t="shared" si="559"/>
        <v>0</v>
      </c>
      <c r="BJ713" s="243">
        <f t="shared" si="560"/>
        <v>0</v>
      </c>
      <c r="BK713" s="347">
        <f t="shared" si="561"/>
        <v>0</v>
      </c>
      <c r="BL713" s="247">
        <f t="shared" si="562"/>
        <v>0</v>
      </c>
      <c r="BM713" s="244">
        <f t="shared" si="563"/>
        <v>0</v>
      </c>
      <c r="BN713" s="244">
        <f t="shared" si="564"/>
        <v>0</v>
      </c>
      <c r="BO713" s="248">
        <f t="shared" si="565"/>
        <v>0</v>
      </c>
      <c r="BP713" s="249">
        <f t="shared" si="566"/>
        <v>0</v>
      </c>
      <c r="BQ713" s="244">
        <f t="shared" si="567"/>
        <v>0</v>
      </c>
      <c r="BR713" s="244">
        <f t="shared" si="568"/>
        <v>0</v>
      </c>
      <c r="BS713" s="250">
        <f t="shared" si="569"/>
        <v>0</v>
      </c>
      <c r="BT713" s="251" t="str">
        <f t="shared" si="570"/>
        <v/>
      </c>
      <c r="BU713" s="346">
        <f t="shared" si="571"/>
        <v>0</v>
      </c>
      <c r="BV713" s="346">
        <f t="shared" si="572"/>
        <v>0</v>
      </c>
      <c r="BW713" s="346">
        <f t="shared" si="573"/>
        <v>0</v>
      </c>
      <c r="BX713" s="348">
        <f t="shared" si="574"/>
        <v>0</v>
      </c>
      <c r="BY713" s="247">
        <f t="shared" si="575"/>
        <v>0</v>
      </c>
      <c r="BZ713" s="244">
        <f t="shared" si="576"/>
        <v>0</v>
      </c>
      <c r="CA713" s="244">
        <f t="shared" si="577"/>
        <v>0</v>
      </c>
      <c r="CB713" s="248">
        <f t="shared" si="578"/>
        <v>0</v>
      </c>
      <c r="CC713" s="247">
        <f t="shared" si="579"/>
        <v>0</v>
      </c>
      <c r="CD713" s="244">
        <f t="shared" si="580"/>
        <v>0</v>
      </c>
      <c r="CE713" s="244">
        <f t="shared" si="581"/>
        <v>0</v>
      </c>
      <c r="CF713" s="244">
        <f t="shared" si="582"/>
        <v>0</v>
      </c>
    </row>
    <row r="714" spans="1:84" ht="20.100000000000001" customHeight="1" x14ac:dyDescent="0.15">
      <c r="A714" s="238">
        <v>711</v>
      </c>
      <c r="B714" s="239">
        <v>711</v>
      </c>
      <c r="C714" s="240" t="str">
        <f t="shared" si="541"/>
        <v>S</v>
      </c>
      <c r="D714" s="241"/>
      <c r="E714" s="242" t="str">
        <f>IF(D714="","",COUNTIF($D$4:D714,D714))</f>
        <v/>
      </c>
      <c r="F714" s="306" t="str">
        <f>IF(D714="","",VLOOKUP(D714,'様式A-2'!$B$10:$E$438,4,0))</f>
        <v/>
      </c>
      <c r="G714" s="242"/>
      <c r="H714" s="242"/>
      <c r="I714" s="242"/>
      <c r="J714" s="242"/>
      <c r="K714" s="242">
        <f t="shared" si="542"/>
        <v>0</v>
      </c>
      <c r="L714" s="342"/>
      <c r="M714" s="342"/>
      <c r="N714" s="342"/>
      <c r="O714" s="342"/>
      <c r="P714" s="384"/>
      <c r="Q714" s="243">
        <f t="shared" si="552"/>
        <v>0</v>
      </c>
      <c r="R714" s="244">
        <f t="shared" si="543"/>
        <v>0</v>
      </c>
      <c r="S714" s="244" t="str">
        <f t="shared" si="544"/>
        <v/>
      </c>
      <c r="T714" s="242"/>
      <c r="U714" s="242" t="str">
        <f t="shared" si="545"/>
        <v/>
      </c>
      <c r="V714" s="242" t="str">
        <f t="shared" si="553"/>
        <v/>
      </c>
      <c r="W714" s="242"/>
      <c r="X714" s="242"/>
      <c r="Y714" s="242" t="str">
        <f t="shared" si="546"/>
        <v/>
      </c>
      <c r="Z714" s="242" t="str">
        <f t="shared" si="547"/>
        <v/>
      </c>
      <c r="AA714" s="242" t="str">
        <f t="shared" si="540"/>
        <v/>
      </c>
      <c r="AB714" s="242" t="str">
        <f t="shared" si="548"/>
        <v/>
      </c>
      <c r="AC714" s="242" t="str">
        <f t="shared" si="549"/>
        <v/>
      </c>
      <c r="AD714" s="242" t="str">
        <f t="shared" si="554"/>
        <v/>
      </c>
      <c r="AE714" s="242" t="str">
        <f t="shared" si="555"/>
        <v/>
      </c>
      <c r="AF714" s="242" t="str">
        <f t="shared" si="556"/>
        <v/>
      </c>
      <c r="AG714" s="242"/>
      <c r="AH714" s="243" t="str">
        <f t="shared" si="550"/>
        <v/>
      </c>
      <c r="AI714" s="243" t="str">
        <f t="shared" si="551"/>
        <v/>
      </c>
      <c r="BG714" s="246">
        <f t="shared" si="557"/>
        <v>0</v>
      </c>
      <c r="BH714" s="243">
        <f t="shared" si="558"/>
        <v>0</v>
      </c>
      <c r="BI714" s="243">
        <f t="shared" si="559"/>
        <v>0</v>
      </c>
      <c r="BJ714" s="243">
        <f t="shared" si="560"/>
        <v>0</v>
      </c>
      <c r="BK714" s="347">
        <f t="shared" si="561"/>
        <v>0</v>
      </c>
      <c r="BL714" s="247">
        <f t="shared" si="562"/>
        <v>0</v>
      </c>
      <c r="BM714" s="244">
        <f t="shared" si="563"/>
        <v>0</v>
      </c>
      <c r="BN714" s="244">
        <f t="shared" si="564"/>
        <v>0</v>
      </c>
      <c r="BO714" s="248">
        <f t="shared" si="565"/>
        <v>0</v>
      </c>
      <c r="BP714" s="249">
        <f t="shared" si="566"/>
        <v>0</v>
      </c>
      <c r="BQ714" s="244">
        <f t="shared" si="567"/>
        <v>0</v>
      </c>
      <c r="BR714" s="244">
        <f t="shared" si="568"/>
        <v>0</v>
      </c>
      <c r="BS714" s="250">
        <f t="shared" si="569"/>
        <v>0</v>
      </c>
      <c r="BT714" s="251" t="str">
        <f t="shared" si="570"/>
        <v/>
      </c>
      <c r="BU714" s="346">
        <f t="shared" si="571"/>
        <v>0</v>
      </c>
      <c r="BV714" s="346">
        <f t="shared" si="572"/>
        <v>0</v>
      </c>
      <c r="BW714" s="346">
        <f t="shared" si="573"/>
        <v>0</v>
      </c>
      <c r="BX714" s="348">
        <f t="shared" si="574"/>
        <v>0</v>
      </c>
      <c r="BY714" s="247">
        <f t="shared" si="575"/>
        <v>0</v>
      </c>
      <c r="BZ714" s="244">
        <f t="shared" si="576"/>
        <v>0</v>
      </c>
      <c r="CA714" s="244">
        <f t="shared" si="577"/>
        <v>0</v>
      </c>
      <c r="CB714" s="248">
        <f t="shared" si="578"/>
        <v>0</v>
      </c>
      <c r="CC714" s="247">
        <f t="shared" si="579"/>
        <v>0</v>
      </c>
      <c r="CD714" s="244">
        <f t="shared" si="580"/>
        <v>0</v>
      </c>
      <c r="CE714" s="244">
        <f t="shared" si="581"/>
        <v>0</v>
      </c>
      <c r="CF714" s="244">
        <f t="shared" si="582"/>
        <v>0</v>
      </c>
    </row>
    <row r="715" spans="1:84" ht="20.100000000000001" customHeight="1" x14ac:dyDescent="0.15">
      <c r="A715" s="238">
        <v>712</v>
      </c>
      <c r="B715" s="239">
        <v>712</v>
      </c>
      <c r="C715" s="240" t="str">
        <f t="shared" si="541"/>
        <v>S</v>
      </c>
      <c r="D715" s="241"/>
      <c r="E715" s="242" t="str">
        <f>IF(D715="","",COUNTIF($D$4:D715,D715))</f>
        <v/>
      </c>
      <c r="F715" s="306" t="str">
        <f>IF(D715="","",VLOOKUP(D715,'様式A-2'!$B$10:$E$438,4,0))</f>
        <v/>
      </c>
      <c r="G715" s="242"/>
      <c r="H715" s="242"/>
      <c r="I715" s="242"/>
      <c r="J715" s="242"/>
      <c r="K715" s="242">
        <f t="shared" si="542"/>
        <v>0</v>
      </c>
      <c r="L715" s="342"/>
      <c r="M715" s="342"/>
      <c r="N715" s="342"/>
      <c r="O715" s="342"/>
      <c r="P715" s="384"/>
      <c r="Q715" s="243">
        <f t="shared" si="552"/>
        <v>0</v>
      </c>
      <c r="R715" s="244">
        <f t="shared" si="543"/>
        <v>0</v>
      </c>
      <c r="S715" s="244" t="str">
        <f t="shared" si="544"/>
        <v/>
      </c>
      <c r="T715" s="242"/>
      <c r="U715" s="242" t="str">
        <f t="shared" si="545"/>
        <v/>
      </c>
      <c r="V715" s="242" t="str">
        <f t="shared" si="553"/>
        <v/>
      </c>
      <c r="W715" s="242"/>
      <c r="X715" s="242"/>
      <c r="Y715" s="242" t="str">
        <f t="shared" si="546"/>
        <v/>
      </c>
      <c r="Z715" s="242" t="str">
        <f t="shared" si="547"/>
        <v/>
      </c>
      <c r="AA715" s="242" t="str">
        <f t="shared" si="540"/>
        <v/>
      </c>
      <c r="AB715" s="242" t="str">
        <f t="shared" si="548"/>
        <v/>
      </c>
      <c r="AC715" s="242" t="str">
        <f t="shared" si="549"/>
        <v/>
      </c>
      <c r="AD715" s="242" t="str">
        <f t="shared" si="554"/>
        <v/>
      </c>
      <c r="AE715" s="242" t="str">
        <f t="shared" si="555"/>
        <v/>
      </c>
      <c r="AF715" s="242" t="str">
        <f t="shared" si="556"/>
        <v/>
      </c>
      <c r="AG715" s="242"/>
      <c r="AH715" s="243" t="str">
        <f t="shared" si="550"/>
        <v/>
      </c>
      <c r="AI715" s="243" t="str">
        <f t="shared" si="551"/>
        <v/>
      </c>
      <c r="BG715" s="246">
        <f t="shared" si="557"/>
        <v>0</v>
      </c>
      <c r="BH715" s="243">
        <f t="shared" si="558"/>
        <v>0</v>
      </c>
      <c r="BI715" s="243">
        <f t="shared" si="559"/>
        <v>0</v>
      </c>
      <c r="BJ715" s="243">
        <f t="shared" si="560"/>
        <v>0</v>
      </c>
      <c r="BK715" s="347">
        <f t="shared" si="561"/>
        <v>0</v>
      </c>
      <c r="BL715" s="247">
        <f t="shared" si="562"/>
        <v>0</v>
      </c>
      <c r="BM715" s="244">
        <f t="shared" si="563"/>
        <v>0</v>
      </c>
      <c r="BN715" s="244">
        <f t="shared" si="564"/>
        <v>0</v>
      </c>
      <c r="BO715" s="248">
        <f t="shared" si="565"/>
        <v>0</v>
      </c>
      <c r="BP715" s="249">
        <f t="shared" si="566"/>
        <v>0</v>
      </c>
      <c r="BQ715" s="244">
        <f t="shared" si="567"/>
        <v>0</v>
      </c>
      <c r="BR715" s="244">
        <f t="shared" si="568"/>
        <v>0</v>
      </c>
      <c r="BS715" s="250">
        <f t="shared" si="569"/>
        <v>0</v>
      </c>
      <c r="BT715" s="251" t="str">
        <f t="shared" si="570"/>
        <v/>
      </c>
      <c r="BU715" s="346">
        <f t="shared" si="571"/>
        <v>0</v>
      </c>
      <c r="BV715" s="346">
        <f t="shared" si="572"/>
        <v>0</v>
      </c>
      <c r="BW715" s="346">
        <f t="shared" si="573"/>
        <v>0</v>
      </c>
      <c r="BX715" s="348">
        <f t="shared" si="574"/>
        <v>0</v>
      </c>
      <c r="BY715" s="247">
        <f t="shared" si="575"/>
        <v>0</v>
      </c>
      <c r="BZ715" s="244">
        <f t="shared" si="576"/>
        <v>0</v>
      </c>
      <c r="CA715" s="244">
        <f t="shared" si="577"/>
        <v>0</v>
      </c>
      <c r="CB715" s="248">
        <f t="shared" si="578"/>
        <v>0</v>
      </c>
      <c r="CC715" s="247">
        <f t="shared" si="579"/>
        <v>0</v>
      </c>
      <c r="CD715" s="244">
        <f t="shared" si="580"/>
        <v>0</v>
      </c>
      <c r="CE715" s="244">
        <f t="shared" si="581"/>
        <v>0</v>
      </c>
      <c r="CF715" s="244">
        <f t="shared" si="582"/>
        <v>0</v>
      </c>
    </row>
    <row r="716" spans="1:84" ht="20.100000000000001" customHeight="1" x14ac:dyDescent="0.15">
      <c r="A716" s="238">
        <v>713</v>
      </c>
      <c r="B716" s="239">
        <v>713</v>
      </c>
      <c r="C716" s="240" t="str">
        <f t="shared" si="541"/>
        <v>S</v>
      </c>
      <c r="D716" s="241"/>
      <c r="E716" s="242" t="str">
        <f>IF(D716="","",COUNTIF($D$4:D716,D716))</f>
        <v/>
      </c>
      <c r="F716" s="306" t="str">
        <f>IF(D716="","",VLOOKUP(D716,'様式A-2'!$B$10:$E$438,4,0))</f>
        <v/>
      </c>
      <c r="G716" s="242"/>
      <c r="H716" s="242"/>
      <c r="I716" s="242"/>
      <c r="J716" s="242"/>
      <c r="K716" s="242">
        <f t="shared" si="542"/>
        <v>0</v>
      </c>
      <c r="L716" s="342"/>
      <c r="M716" s="342"/>
      <c r="N716" s="342"/>
      <c r="O716" s="342"/>
      <c r="P716" s="384"/>
      <c r="Q716" s="243">
        <f t="shared" si="552"/>
        <v>0</v>
      </c>
      <c r="R716" s="244">
        <f t="shared" si="543"/>
        <v>0</v>
      </c>
      <c r="S716" s="244" t="str">
        <f t="shared" si="544"/>
        <v/>
      </c>
      <c r="T716" s="242"/>
      <c r="U716" s="242" t="str">
        <f t="shared" si="545"/>
        <v/>
      </c>
      <c r="V716" s="242" t="str">
        <f t="shared" si="553"/>
        <v/>
      </c>
      <c r="W716" s="242"/>
      <c r="X716" s="242"/>
      <c r="Y716" s="242" t="str">
        <f t="shared" si="546"/>
        <v/>
      </c>
      <c r="Z716" s="242" t="str">
        <f t="shared" si="547"/>
        <v/>
      </c>
      <c r="AA716" s="242" t="str">
        <f t="shared" si="540"/>
        <v/>
      </c>
      <c r="AB716" s="242" t="str">
        <f t="shared" si="548"/>
        <v/>
      </c>
      <c r="AC716" s="242" t="str">
        <f t="shared" si="549"/>
        <v/>
      </c>
      <c r="AD716" s="242" t="str">
        <f t="shared" si="554"/>
        <v/>
      </c>
      <c r="AE716" s="242" t="str">
        <f t="shared" si="555"/>
        <v/>
      </c>
      <c r="AF716" s="242" t="str">
        <f t="shared" si="556"/>
        <v/>
      </c>
      <c r="AG716" s="242"/>
      <c r="AH716" s="243" t="str">
        <f t="shared" si="550"/>
        <v/>
      </c>
      <c r="AI716" s="243" t="str">
        <f t="shared" si="551"/>
        <v/>
      </c>
      <c r="BG716" s="246">
        <f t="shared" si="557"/>
        <v>0</v>
      </c>
      <c r="BH716" s="243">
        <f t="shared" si="558"/>
        <v>0</v>
      </c>
      <c r="BI716" s="243">
        <f t="shared" si="559"/>
        <v>0</v>
      </c>
      <c r="BJ716" s="243">
        <f t="shared" si="560"/>
        <v>0</v>
      </c>
      <c r="BK716" s="347">
        <f t="shared" si="561"/>
        <v>0</v>
      </c>
      <c r="BL716" s="247">
        <f t="shared" si="562"/>
        <v>0</v>
      </c>
      <c r="BM716" s="244">
        <f t="shared" si="563"/>
        <v>0</v>
      </c>
      <c r="BN716" s="244">
        <f t="shared" si="564"/>
        <v>0</v>
      </c>
      <c r="BO716" s="248">
        <f t="shared" si="565"/>
        <v>0</v>
      </c>
      <c r="BP716" s="249">
        <f t="shared" si="566"/>
        <v>0</v>
      </c>
      <c r="BQ716" s="244">
        <f t="shared" si="567"/>
        <v>0</v>
      </c>
      <c r="BR716" s="244">
        <f t="shared" si="568"/>
        <v>0</v>
      </c>
      <c r="BS716" s="250">
        <f t="shared" si="569"/>
        <v>0</v>
      </c>
      <c r="BT716" s="251" t="str">
        <f t="shared" si="570"/>
        <v/>
      </c>
      <c r="BU716" s="346">
        <f t="shared" si="571"/>
        <v>0</v>
      </c>
      <c r="BV716" s="346">
        <f t="shared" si="572"/>
        <v>0</v>
      </c>
      <c r="BW716" s="346">
        <f t="shared" si="573"/>
        <v>0</v>
      </c>
      <c r="BX716" s="348">
        <f t="shared" si="574"/>
        <v>0</v>
      </c>
      <c r="BY716" s="247">
        <f t="shared" si="575"/>
        <v>0</v>
      </c>
      <c r="BZ716" s="244">
        <f t="shared" si="576"/>
        <v>0</v>
      </c>
      <c r="CA716" s="244">
        <f t="shared" si="577"/>
        <v>0</v>
      </c>
      <c r="CB716" s="248">
        <f t="shared" si="578"/>
        <v>0</v>
      </c>
      <c r="CC716" s="247">
        <f t="shared" si="579"/>
        <v>0</v>
      </c>
      <c r="CD716" s="244">
        <f t="shared" si="580"/>
        <v>0</v>
      </c>
      <c r="CE716" s="244">
        <f t="shared" si="581"/>
        <v>0</v>
      </c>
      <c r="CF716" s="244">
        <f t="shared" si="582"/>
        <v>0</v>
      </c>
    </row>
    <row r="717" spans="1:84" ht="20.100000000000001" customHeight="1" x14ac:dyDescent="0.15">
      <c r="A717" s="238">
        <v>714</v>
      </c>
      <c r="B717" s="239">
        <v>714</v>
      </c>
      <c r="C717" s="240" t="str">
        <f t="shared" si="541"/>
        <v>S</v>
      </c>
      <c r="D717" s="241"/>
      <c r="E717" s="242" t="str">
        <f>IF(D717="","",COUNTIF($D$4:D717,D717))</f>
        <v/>
      </c>
      <c r="F717" s="306" t="str">
        <f>IF(D717="","",VLOOKUP(D717,'様式A-2'!$B$10:$E$438,4,0))</f>
        <v/>
      </c>
      <c r="G717" s="242"/>
      <c r="H717" s="242"/>
      <c r="I717" s="242"/>
      <c r="J717" s="242"/>
      <c r="K717" s="242">
        <f t="shared" si="542"/>
        <v>0</v>
      </c>
      <c r="L717" s="342"/>
      <c r="M717" s="342"/>
      <c r="N717" s="342"/>
      <c r="O717" s="342"/>
      <c r="P717" s="384"/>
      <c r="Q717" s="243">
        <f t="shared" si="552"/>
        <v>0</v>
      </c>
      <c r="R717" s="244">
        <f t="shared" si="543"/>
        <v>0</v>
      </c>
      <c r="S717" s="244" t="str">
        <f t="shared" si="544"/>
        <v/>
      </c>
      <c r="T717" s="242"/>
      <c r="U717" s="242" t="str">
        <f t="shared" si="545"/>
        <v/>
      </c>
      <c r="V717" s="242" t="str">
        <f t="shared" si="553"/>
        <v/>
      </c>
      <c r="W717" s="242"/>
      <c r="X717" s="242"/>
      <c r="Y717" s="242" t="str">
        <f t="shared" si="546"/>
        <v/>
      </c>
      <c r="Z717" s="242" t="str">
        <f t="shared" si="547"/>
        <v/>
      </c>
      <c r="AA717" s="242" t="str">
        <f t="shared" si="540"/>
        <v/>
      </c>
      <c r="AB717" s="242" t="str">
        <f t="shared" si="548"/>
        <v/>
      </c>
      <c r="AC717" s="242" t="str">
        <f t="shared" si="549"/>
        <v/>
      </c>
      <c r="AD717" s="242" t="str">
        <f t="shared" si="554"/>
        <v/>
      </c>
      <c r="AE717" s="242" t="str">
        <f t="shared" si="555"/>
        <v/>
      </c>
      <c r="AF717" s="242" t="str">
        <f t="shared" si="556"/>
        <v/>
      </c>
      <c r="AG717" s="242"/>
      <c r="AH717" s="243" t="str">
        <f t="shared" si="550"/>
        <v/>
      </c>
      <c r="AI717" s="243" t="str">
        <f t="shared" si="551"/>
        <v/>
      </c>
      <c r="BG717" s="246">
        <f t="shared" si="557"/>
        <v>0</v>
      </c>
      <c r="BH717" s="243">
        <f t="shared" si="558"/>
        <v>0</v>
      </c>
      <c r="BI717" s="243">
        <f t="shared" si="559"/>
        <v>0</v>
      </c>
      <c r="BJ717" s="243">
        <f t="shared" si="560"/>
        <v>0</v>
      </c>
      <c r="BK717" s="347">
        <f t="shared" si="561"/>
        <v>0</v>
      </c>
      <c r="BL717" s="247">
        <f t="shared" si="562"/>
        <v>0</v>
      </c>
      <c r="BM717" s="244">
        <f t="shared" si="563"/>
        <v>0</v>
      </c>
      <c r="BN717" s="244">
        <f t="shared" si="564"/>
        <v>0</v>
      </c>
      <c r="BO717" s="248">
        <f t="shared" si="565"/>
        <v>0</v>
      </c>
      <c r="BP717" s="249">
        <f t="shared" si="566"/>
        <v>0</v>
      </c>
      <c r="BQ717" s="244">
        <f t="shared" si="567"/>
        <v>0</v>
      </c>
      <c r="BR717" s="244">
        <f t="shared" si="568"/>
        <v>0</v>
      </c>
      <c r="BS717" s="250">
        <f t="shared" si="569"/>
        <v>0</v>
      </c>
      <c r="BT717" s="251" t="str">
        <f t="shared" si="570"/>
        <v/>
      </c>
      <c r="BU717" s="346">
        <f t="shared" si="571"/>
        <v>0</v>
      </c>
      <c r="BV717" s="346">
        <f t="shared" si="572"/>
        <v>0</v>
      </c>
      <c r="BW717" s="346">
        <f t="shared" si="573"/>
        <v>0</v>
      </c>
      <c r="BX717" s="348">
        <f t="shared" si="574"/>
        <v>0</v>
      </c>
      <c r="BY717" s="247">
        <f t="shared" si="575"/>
        <v>0</v>
      </c>
      <c r="BZ717" s="244">
        <f t="shared" si="576"/>
        <v>0</v>
      </c>
      <c r="CA717" s="244">
        <f t="shared" si="577"/>
        <v>0</v>
      </c>
      <c r="CB717" s="248">
        <f t="shared" si="578"/>
        <v>0</v>
      </c>
      <c r="CC717" s="247">
        <f t="shared" si="579"/>
        <v>0</v>
      </c>
      <c r="CD717" s="244">
        <f t="shared" si="580"/>
        <v>0</v>
      </c>
      <c r="CE717" s="244">
        <f t="shared" si="581"/>
        <v>0</v>
      </c>
      <c r="CF717" s="244">
        <f t="shared" si="582"/>
        <v>0</v>
      </c>
    </row>
    <row r="718" spans="1:84" ht="20.100000000000001" customHeight="1" x14ac:dyDescent="0.15">
      <c r="A718" s="238">
        <v>715</v>
      </c>
      <c r="B718" s="239">
        <v>715</v>
      </c>
      <c r="C718" s="240" t="str">
        <f t="shared" si="541"/>
        <v>S</v>
      </c>
      <c r="D718" s="241"/>
      <c r="E718" s="242" t="str">
        <f>IF(D718="","",COUNTIF($D$4:D718,D718))</f>
        <v/>
      </c>
      <c r="F718" s="306" t="str">
        <f>IF(D718="","",VLOOKUP(D718,'様式A-2'!$B$10:$E$438,4,0))</f>
        <v/>
      </c>
      <c r="G718" s="242"/>
      <c r="H718" s="242"/>
      <c r="I718" s="242"/>
      <c r="J718" s="242"/>
      <c r="K718" s="242">
        <f t="shared" si="542"/>
        <v>0</v>
      </c>
      <c r="L718" s="342"/>
      <c r="M718" s="342"/>
      <c r="N718" s="342"/>
      <c r="O718" s="342"/>
      <c r="P718" s="384"/>
      <c r="Q718" s="243">
        <f t="shared" si="552"/>
        <v>0</v>
      </c>
      <c r="R718" s="244">
        <f t="shared" si="543"/>
        <v>0</v>
      </c>
      <c r="S718" s="244" t="str">
        <f t="shared" si="544"/>
        <v/>
      </c>
      <c r="T718" s="242"/>
      <c r="U718" s="242" t="str">
        <f t="shared" si="545"/>
        <v/>
      </c>
      <c r="V718" s="242" t="str">
        <f t="shared" si="553"/>
        <v/>
      </c>
      <c r="W718" s="242"/>
      <c r="X718" s="242"/>
      <c r="Y718" s="242" t="str">
        <f t="shared" si="546"/>
        <v/>
      </c>
      <c r="Z718" s="242" t="str">
        <f t="shared" si="547"/>
        <v/>
      </c>
      <c r="AA718" s="242" t="str">
        <f t="shared" si="540"/>
        <v/>
      </c>
      <c r="AB718" s="242" t="str">
        <f t="shared" si="548"/>
        <v/>
      </c>
      <c r="AC718" s="242" t="str">
        <f t="shared" si="549"/>
        <v/>
      </c>
      <c r="AD718" s="242" t="str">
        <f t="shared" si="554"/>
        <v/>
      </c>
      <c r="AE718" s="242" t="str">
        <f t="shared" si="555"/>
        <v/>
      </c>
      <c r="AF718" s="242" t="str">
        <f t="shared" si="556"/>
        <v/>
      </c>
      <c r="AG718" s="242"/>
      <c r="AH718" s="243" t="str">
        <f t="shared" si="550"/>
        <v/>
      </c>
      <c r="AI718" s="243" t="str">
        <f t="shared" si="551"/>
        <v/>
      </c>
      <c r="BG718" s="246">
        <f t="shared" si="557"/>
        <v>0</v>
      </c>
      <c r="BH718" s="243">
        <f t="shared" si="558"/>
        <v>0</v>
      </c>
      <c r="BI718" s="243">
        <f t="shared" si="559"/>
        <v>0</v>
      </c>
      <c r="BJ718" s="243">
        <f t="shared" si="560"/>
        <v>0</v>
      </c>
      <c r="BK718" s="347">
        <f t="shared" si="561"/>
        <v>0</v>
      </c>
      <c r="BL718" s="247">
        <f t="shared" si="562"/>
        <v>0</v>
      </c>
      <c r="BM718" s="244">
        <f t="shared" si="563"/>
        <v>0</v>
      </c>
      <c r="BN718" s="244">
        <f t="shared" si="564"/>
        <v>0</v>
      </c>
      <c r="BO718" s="248">
        <f t="shared" si="565"/>
        <v>0</v>
      </c>
      <c r="BP718" s="249">
        <f t="shared" si="566"/>
        <v>0</v>
      </c>
      <c r="BQ718" s="244">
        <f t="shared" si="567"/>
        <v>0</v>
      </c>
      <c r="BR718" s="244">
        <f t="shared" si="568"/>
        <v>0</v>
      </c>
      <c r="BS718" s="250">
        <f t="shared" si="569"/>
        <v>0</v>
      </c>
      <c r="BT718" s="251" t="str">
        <f t="shared" si="570"/>
        <v/>
      </c>
      <c r="BU718" s="346">
        <f t="shared" si="571"/>
        <v>0</v>
      </c>
      <c r="BV718" s="346">
        <f t="shared" si="572"/>
        <v>0</v>
      </c>
      <c r="BW718" s="346">
        <f t="shared" si="573"/>
        <v>0</v>
      </c>
      <c r="BX718" s="348">
        <f t="shared" si="574"/>
        <v>0</v>
      </c>
      <c r="BY718" s="247">
        <f t="shared" si="575"/>
        <v>0</v>
      </c>
      <c r="BZ718" s="244">
        <f t="shared" si="576"/>
        <v>0</v>
      </c>
      <c r="CA718" s="244">
        <f t="shared" si="577"/>
        <v>0</v>
      </c>
      <c r="CB718" s="248">
        <f t="shared" si="578"/>
        <v>0</v>
      </c>
      <c r="CC718" s="247">
        <f t="shared" si="579"/>
        <v>0</v>
      </c>
      <c r="CD718" s="244">
        <f t="shared" si="580"/>
        <v>0</v>
      </c>
      <c r="CE718" s="244">
        <f t="shared" si="581"/>
        <v>0</v>
      </c>
      <c r="CF718" s="244">
        <f t="shared" si="582"/>
        <v>0</v>
      </c>
    </row>
    <row r="719" spans="1:84" ht="20.100000000000001" customHeight="1" x14ac:dyDescent="0.15">
      <c r="A719" s="238">
        <v>716</v>
      </c>
      <c r="B719" s="239">
        <v>716</v>
      </c>
      <c r="C719" s="240" t="str">
        <f t="shared" si="541"/>
        <v>S</v>
      </c>
      <c r="D719" s="241"/>
      <c r="E719" s="242" t="str">
        <f>IF(D719="","",COUNTIF($D$4:D719,D719))</f>
        <v/>
      </c>
      <c r="F719" s="306" t="str">
        <f>IF(D719="","",VLOOKUP(D719,'様式A-2'!$B$10:$E$438,4,0))</f>
        <v/>
      </c>
      <c r="G719" s="242"/>
      <c r="H719" s="242"/>
      <c r="I719" s="242"/>
      <c r="J719" s="242"/>
      <c r="K719" s="242">
        <f t="shared" si="542"/>
        <v>0</v>
      </c>
      <c r="L719" s="342"/>
      <c r="M719" s="342"/>
      <c r="N719" s="342"/>
      <c r="O719" s="342"/>
      <c r="P719" s="384"/>
      <c r="Q719" s="243">
        <f t="shared" si="552"/>
        <v>0</v>
      </c>
      <c r="R719" s="244">
        <f t="shared" si="543"/>
        <v>0</v>
      </c>
      <c r="S719" s="244" t="str">
        <f t="shared" si="544"/>
        <v/>
      </c>
      <c r="T719" s="242"/>
      <c r="U719" s="242" t="str">
        <f t="shared" si="545"/>
        <v/>
      </c>
      <c r="V719" s="242" t="str">
        <f t="shared" si="553"/>
        <v/>
      </c>
      <c r="W719" s="242"/>
      <c r="X719" s="242"/>
      <c r="Y719" s="242" t="str">
        <f t="shared" si="546"/>
        <v/>
      </c>
      <c r="Z719" s="242" t="str">
        <f t="shared" si="547"/>
        <v/>
      </c>
      <c r="AA719" s="242" t="str">
        <f t="shared" si="540"/>
        <v/>
      </c>
      <c r="AB719" s="242" t="str">
        <f t="shared" si="548"/>
        <v/>
      </c>
      <c r="AC719" s="242" t="str">
        <f t="shared" si="549"/>
        <v/>
      </c>
      <c r="AD719" s="242" t="str">
        <f t="shared" si="554"/>
        <v/>
      </c>
      <c r="AE719" s="242" t="str">
        <f t="shared" si="555"/>
        <v/>
      </c>
      <c r="AF719" s="242" t="str">
        <f t="shared" si="556"/>
        <v/>
      </c>
      <c r="AG719" s="242"/>
      <c r="AH719" s="243" t="str">
        <f t="shared" si="550"/>
        <v/>
      </c>
      <c r="AI719" s="243" t="str">
        <f t="shared" si="551"/>
        <v/>
      </c>
      <c r="BG719" s="246">
        <f t="shared" si="557"/>
        <v>0</v>
      </c>
      <c r="BH719" s="243">
        <f t="shared" si="558"/>
        <v>0</v>
      </c>
      <c r="BI719" s="243">
        <f t="shared" si="559"/>
        <v>0</v>
      </c>
      <c r="BJ719" s="243">
        <f t="shared" si="560"/>
        <v>0</v>
      </c>
      <c r="BK719" s="347">
        <f t="shared" si="561"/>
        <v>0</v>
      </c>
      <c r="BL719" s="247">
        <f t="shared" si="562"/>
        <v>0</v>
      </c>
      <c r="BM719" s="244">
        <f t="shared" si="563"/>
        <v>0</v>
      </c>
      <c r="BN719" s="244">
        <f t="shared" si="564"/>
        <v>0</v>
      </c>
      <c r="BO719" s="248">
        <f t="shared" si="565"/>
        <v>0</v>
      </c>
      <c r="BP719" s="249">
        <f t="shared" si="566"/>
        <v>0</v>
      </c>
      <c r="BQ719" s="244">
        <f t="shared" si="567"/>
        <v>0</v>
      </c>
      <c r="BR719" s="244">
        <f t="shared" si="568"/>
        <v>0</v>
      </c>
      <c r="BS719" s="250">
        <f t="shared" si="569"/>
        <v>0</v>
      </c>
      <c r="BT719" s="251" t="str">
        <f t="shared" si="570"/>
        <v/>
      </c>
      <c r="BU719" s="346">
        <f t="shared" si="571"/>
        <v>0</v>
      </c>
      <c r="BV719" s="346">
        <f t="shared" si="572"/>
        <v>0</v>
      </c>
      <c r="BW719" s="346">
        <f t="shared" si="573"/>
        <v>0</v>
      </c>
      <c r="BX719" s="348">
        <f t="shared" si="574"/>
        <v>0</v>
      </c>
      <c r="BY719" s="247">
        <f t="shared" si="575"/>
        <v>0</v>
      </c>
      <c r="BZ719" s="244">
        <f t="shared" si="576"/>
        <v>0</v>
      </c>
      <c r="CA719" s="244">
        <f t="shared" si="577"/>
        <v>0</v>
      </c>
      <c r="CB719" s="248">
        <f t="shared" si="578"/>
        <v>0</v>
      </c>
      <c r="CC719" s="247">
        <f t="shared" si="579"/>
        <v>0</v>
      </c>
      <c r="CD719" s="244">
        <f t="shared" si="580"/>
        <v>0</v>
      </c>
      <c r="CE719" s="244">
        <f t="shared" si="581"/>
        <v>0</v>
      </c>
      <c r="CF719" s="244">
        <f t="shared" si="582"/>
        <v>0</v>
      </c>
    </row>
    <row r="720" spans="1:84" ht="20.100000000000001" customHeight="1" x14ac:dyDescent="0.15">
      <c r="A720" s="238">
        <v>717</v>
      </c>
      <c r="B720" s="239">
        <v>717</v>
      </c>
      <c r="C720" s="240" t="str">
        <f t="shared" si="541"/>
        <v>S</v>
      </c>
      <c r="D720" s="241"/>
      <c r="E720" s="242" t="str">
        <f>IF(D720="","",COUNTIF($D$4:D720,D720))</f>
        <v/>
      </c>
      <c r="F720" s="306" t="str">
        <f>IF(D720="","",VLOOKUP(D720,'様式A-2'!$B$10:$E$438,4,0))</f>
        <v/>
      </c>
      <c r="G720" s="242"/>
      <c r="H720" s="242"/>
      <c r="I720" s="242"/>
      <c r="J720" s="242"/>
      <c r="K720" s="242">
        <f t="shared" si="542"/>
        <v>0</v>
      </c>
      <c r="L720" s="342"/>
      <c r="M720" s="342"/>
      <c r="N720" s="342"/>
      <c r="O720" s="342"/>
      <c r="P720" s="384"/>
      <c r="Q720" s="243">
        <f t="shared" si="552"/>
        <v>0</v>
      </c>
      <c r="R720" s="244">
        <f t="shared" si="543"/>
        <v>0</v>
      </c>
      <c r="S720" s="244" t="str">
        <f t="shared" si="544"/>
        <v/>
      </c>
      <c r="T720" s="242"/>
      <c r="U720" s="242" t="str">
        <f t="shared" si="545"/>
        <v/>
      </c>
      <c r="V720" s="242" t="str">
        <f t="shared" si="553"/>
        <v/>
      </c>
      <c r="W720" s="242"/>
      <c r="X720" s="242"/>
      <c r="Y720" s="242" t="str">
        <f t="shared" si="546"/>
        <v/>
      </c>
      <c r="Z720" s="242" t="str">
        <f t="shared" si="547"/>
        <v/>
      </c>
      <c r="AA720" s="242" t="str">
        <f t="shared" si="540"/>
        <v/>
      </c>
      <c r="AB720" s="242" t="str">
        <f t="shared" si="548"/>
        <v/>
      </c>
      <c r="AC720" s="242" t="str">
        <f t="shared" si="549"/>
        <v/>
      </c>
      <c r="AD720" s="242" t="str">
        <f t="shared" si="554"/>
        <v/>
      </c>
      <c r="AE720" s="242" t="str">
        <f t="shared" si="555"/>
        <v/>
      </c>
      <c r="AF720" s="242" t="str">
        <f t="shared" si="556"/>
        <v/>
      </c>
      <c r="AG720" s="242"/>
      <c r="AH720" s="243" t="str">
        <f t="shared" si="550"/>
        <v/>
      </c>
      <c r="AI720" s="243" t="str">
        <f t="shared" si="551"/>
        <v/>
      </c>
      <c r="BG720" s="246">
        <f t="shared" si="557"/>
        <v>0</v>
      </c>
      <c r="BH720" s="243">
        <f t="shared" si="558"/>
        <v>0</v>
      </c>
      <c r="BI720" s="243">
        <f t="shared" si="559"/>
        <v>0</v>
      </c>
      <c r="BJ720" s="243">
        <f t="shared" si="560"/>
        <v>0</v>
      </c>
      <c r="BK720" s="347">
        <f t="shared" si="561"/>
        <v>0</v>
      </c>
      <c r="BL720" s="247">
        <f t="shared" si="562"/>
        <v>0</v>
      </c>
      <c r="BM720" s="244">
        <f t="shared" si="563"/>
        <v>0</v>
      </c>
      <c r="BN720" s="244">
        <f t="shared" si="564"/>
        <v>0</v>
      </c>
      <c r="BO720" s="248">
        <f t="shared" si="565"/>
        <v>0</v>
      </c>
      <c r="BP720" s="249">
        <f t="shared" si="566"/>
        <v>0</v>
      </c>
      <c r="BQ720" s="244">
        <f t="shared" si="567"/>
        <v>0</v>
      </c>
      <c r="BR720" s="244">
        <f t="shared" si="568"/>
        <v>0</v>
      </c>
      <c r="BS720" s="250">
        <f t="shared" si="569"/>
        <v>0</v>
      </c>
      <c r="BT720" s="251" t="str">
        <f t="shared" si="570"/>
        <v/>
      </c>
      <c r="BU720" s="346">
        <f t="shared" si="571"/>
        <v>0</v>
      </c>
      <c r="BV720" s="346">
        <f t="shared" si="572"/>
        <v>0</v>
      </c>
      <c r="BW720" s="346">
        <f t="shared" si="573"/>
        <v>0</v>
      </c>
      <c r="BX720" s="348">
        <f t="shared" si="574"/>
        <v>0</v>
      </c>
      <c r="BY720" s="247">
        <f t="shared" si="575"/>
        <v>0</v>
      </c>
      <c r="BZ720" s="244">
        <f t="shared" si="576"/>
        <v>0</v>
      </c>
      <c r="CA720" s="244">
        <f t="shared" si="577"/>
        <v>0</v>
      </c>
      <c r="CB720" s="248">
        <f t="shared" si="578"/>
        <v>0</v>
      </c>
      <c r="CC720" s="247">
        <f t="shared" si="579"/>
        <v>0</v>
      </c>
      <c r="CD720" s="244">
        <f t="shared" si="580"/>
        <v>0</v>
      </c>
      <c r="CE720" s="244">
        <f t="shared" si="581"/>
        <v>0</v>
      </c>
      <c r="CF720" s="244">
        <f t="shared" si="582"/>
        <v>0</v>
      </c>
    </row>
    <row r="721" spans="1:84" ht="20.100000000000001" customHeight="1" x14ac:dyDescent="0.15">
      <c r="A721" s="238">
        <v>718</v>
      </c>
      <c r="B721" s="239">
        <v>718</v>
      </c>
      <c r="C721" s="240" t="str">
        <f t="shared" si="541"/>
        <v>S</v>
      </c>
      <c r="D721" s="241"/>
      <c r="E721" s="242" t="str">
        <f>IF(D721="","",COUNTIF($D$4:D721,D721))</f>
        <v/>
      </c>
      <c r="F721" s="306" t="str">
        <f>IF(D721="","",VLOOKUP(D721,'様式A-2'!$B$10:$E$438,4,0))</f>
        <v/>
      </c>
      <c r="G721" s="242"/>
      <c r="H721" s="242"/>
      <c r="I721" s="242"/>
      <c r="J721" s="242"/>
      <c r="K721" s="242">
        <f t="shared" si="542"/>
        <v>0</v>
      </c>
      <c r="L721" s="342"/>
      <c r="M721" s="342"/>
      <c r="N721" s="342"/>
      <c r="O721" s="342"/>
      <c r="P721" s="384"/>
      <c r="Q721" s="243">
        <f t="shared" si="552"/>
        <v>0</v>
      </c>
      <c r="R721" s="244">
        <f t="shared" si="543"/>
        <v>0</v>
      </c>
      <c r="S721" s="244" t="str">
        <f t="shared" si="544"/>
        <v/>
      </c>
      <c r="T721" s="242"/>
      <c r="U721" s="242" t="str">
        <f t="shared" si="545"/>
        <v/>
      </c>
      <c r="V721" s="242" t="str">
        <f t="shared" si="553"/>
        <v/>
      </c>
      <c r="W721" s="242"/>
      <c r="X721" s="242"/>
      <c r="Y721" s="242" t="str">
        <f t="shared" si="546"/>
        <v/>
      </c>
      <c r="Z721" s="242" t="str">
        <f t="shared" si="547"/>
        <v/>
      </c>
      <c r="AA721" s="242" t="str">
        <f t="shared" si="540"/>
        <v/>
      </c>
      <c r="AB721" s="242" t="str">
        <f t="shared" si="548"/>
        <v/>
      </c>
      <c r="AC721" s="242" t="str">
        <f t="shared" si="549"/>
        <v/>
      </c>
      <c r="AD721" s="242" t="str">
        <f t="shared" si="554"/>
        <v/>
      </c>
      <c r="AE721" s="242" t="str">
        <f t="shared" si="555"/>
        <v/>
      </c>
      <c r="AF721" s="242" t="str">
        <f t="shared" si="556"/>
        <v/>
      </c>
      <c r="AG721" s="242"/>
      <c r="AH721" s="243" t="str">
        <f t="shared" si="550"/>
        <v/>
      </c>
      <c r="AI721" s="243" t="str">
        <f t="shared" si="551"/>
        <v/>
      </c>
      <c r="BG721" s="246">
        <f t="shared" si="557"/>
        <v>0</v>
      </c>
      <c r="BH721" s="243">
        <f t="shared" si="558"/>
        <v>0</v>
      </c>
      <c r="BI721" s="243">
        <f t="shared" si="559"/>
        <v>0</v>
      </c>
      <c r="BJ721" s="243">
        <f t="shared" si="560"/>
        <v>0</v>
      </c>
      <c r="BK721" s="347">
        <f t="shared" si="561"/>
        <v>0</v>
      </c>
      <c r="BL721" s="247">
        <f t="shared" si="562"/>
        <v>0</v>
      </c>
      <c r="BM721" s="244">
        <f t="shared" si="563"/>
        <v>0</v>
      </c>
      <c r="BN721" s="244">
        <f t="shared" si="564"/>
        <v>0</v>
      </c>
      <c r="BO721" s="248">
        <f t="shared" si="565"/>
        <v>0</v>
      </c>
      <c r="BP721" s="249">
        <f t="shared" si="566"/>
        <v>0</v>
      </c>
      <c r="BQ721" s="244">
        <f t="shared" si="567"/>
        <v>0</v>
      </c>
      <c r="BR721" s="244">
        <f t="shared" si="568"/>
        <v>0</v>
      </c>
      <c r="BS721" s="250">
        <f t="shared" si="569"/>
        <v>0</v>
      </c>
      <c r="BT721" s="251" t="str">
        <f t="shared" si="570"/>
        <v/>
      </c>
      <c r="BU721" s="346">
        <f t="shared" si="571"/>
        <v>0</v>
      </c>
      <c r="BV721" s="346">
        <f t="shared" si="572"/>
        <v>0</v>
      </c>
      <c r="BW721" s="346">
        <f t="shared" si="573"/>
        <v>0</v>
      </c>
      <c r="BX721" s="348">
        <f t="shared" si="574"/>
        <v>0</v>
      </c>
      <c r="BY721" s="247">
        <f t="shared" si="575"/>
        <v>0</v>
      </c>
      <c r="BZ721" s="244">
        <f t="shared" si="576"/>
        <v>0</v>
      </c>
      <c r="CA721" s="244">
        <f t="shared" si="577"/>
        <v>0</v>
      </c>
      <c r="CB721" s="248">
        <f t="shared" si="578"/>
        <v>0</v>
      </c>
      <c r="CC721" s="247">
        <f t="shared" si="579"/>
        <v>0</v>
      </c>
      <c r="CD721" s="244">
        <f t="shared" si="580"/>
        <v>0</v>
      </c>
      <c r="CE721" s="244">
        <f t="shared" si="581"/>
        <v>0</v>
      </c>
      <c r="CF721" s="244">
        <f t="shared" si="582"/>
        <v>0</v>
      </c>
    </row>
    <row r="722" spans="1:84" ht="20.100000000000001" customHeight="1" x14ac:dyDescent="0.15">
      <c r="A722" s="238">
        <v>719</v>
      </c>
      <c r="B722" s="239">
        <v>719</v>
      </c>
      <c r="C722" s="240" t="str">
        <f t="shared" si="541"/>
        <v>S</v>
      </c>
      <c r="D722" s="241"/>
      <c r="E722" s="242" t="str">
        <f>IF(D722="","",COUNTIF($D$4:D722,D722))</f>
        <v/>
      </c>
      <c r="F722" s="306" t="str">
        <f>IF(D722="","",VLOOKUP(D722,'様式A-2'!$B$10:$E$438,4,0))</f>
        <v/>
      </c>
      <c r="G722" s="242"/>
      <c r="H722" s="242"/>
      <c r="I722" s="242"/>
      <c r="J722" s="242"/>
      <c r="K722" s="242">
        <f t="shared" si="542"/>
        <v>0</v>
      </c>
      <c r="L722" s="342"/>
      <c r="M722" s="342"/>
      <c r="N722" s="342"/>
      <c r="O722" s="342"/>
      <c r="P722" s="384"/>
      <c r="Q722" s="243">
        <f t="shared" si="552"/>
        <v>0</v>
      </c>
      <c r="R722" s="244">
        <f t="shared" si="543"/>
        <v>0</v>
      </c>
      <c r="S722" s="244" t="str">
        <f t="shared" si="544"/>
        <v/>
      </c>
      <c r="T722" s="242"/>
      <c r="U722" s="242" t="str">
        <f t="shared" si="545"/>
        <v/>
      </c>
      <c r="V722" s="242" t="str">
        <f t="shared" si="553"/>
        <v/>
      </c>
      <c r="W722" s="242"/>
      <c r="X722" s="242"/>
      <c r="Y722" s="242" t="str">
        <f t="shared" si="546"/>
        <v/>
      </c>
      <c r="Z722" s="242" t="str">
        <f t="shared" si="547"/>
        <v/>
      </c>
      <c r="AA722" s="242" t="str">
        <f t="shared" si="540"/>
        <v/>
      </c>
      <c r="AB722" s="242" t="str">
        <f t="shared" si="548"/>
        <v/>
      </c>
      <c r="AC722" s="242" t="str">
        <f t="shared" si="549"/>
        <v/>
      </c>
      <c r="AD722" s="242" t="str">
        <f t="shared" si="554"/>
        <v/>
      </c>
      <c r="AE722" s="242" t="str">
        <f t="shared" si="555"/>
        <v/>
      </c>
      <c r="AF722" s="242" t="str">
        <f t="shared" si="556"/>
        <v/>
      </c>
      <c r="AG722" s="242"/>
      <c r="AH722" s="243" t="str">
        <f t="shared" si="550"/>
        <v/>
      </c>
      <c r="AI722" s="243" t="str">
        <f t="shared" si="551"/>
        <v/>
      </c>
      <c r="BG722" s="246">
        <f t="shared" si="557"/>
        <v>0</v>
      </c>
      <c r="BH722" s="243">
        <f t="shared" si="558"/>
        <v>0</v>
      </c>
      <c r="BI722" s="243">
        <f t="shared" si="559"/>
        <v>0</v>
      </c>
      <c r="BJ722" s="243">
        <f t="shared" si="560"/>
        <v>0</v>
      </c>
      <c r="BK722" s="347">
        <f t="shared" si="561"/>
        <v>0</v>
      </c>
      <c r="BL722" s="247">
        <f t="shared" si="562"/>
        <v>0</v>
      </c>
      <c r="BM722" s="244">
        <f t="shared" si="563"/>
        <v>0</v>
      </c>
      <c r="BN722" s="244">
        <f t="shared" si="564"/>
        <v>0</v>
      </c>
      <c r="BO722" s="248">
        <f t="shared" si="565"/>
        <v>0</v>
      </c>
      <c r="BP722" s="249">
        <f t="shared" si="566"/>
        <v>0</v>
      </c>
      <c r="BQ722" s="244">
        <f t="shared" si="567"/>
        <v>0</v>
      </c>
      <c r="BR722" s="244">
        <f t="shared" si="568"/>
        <v>0</v>
      </c>
      <c r="BS722" s="250">
        <f t="shared" si="569"/>
        <v>0</v>
      </c>
      <c r="BT722" s="251" t="str">
        <f t="shared" si="570"/>
        <v/>
      </c>
      <c r="BU722" s="346">
        <f t="shared" si="571"/>
        <v>0</v>
      </c>
      <c r="BV722" s="346">
        <f t="shared" si="572"/>
        <v>0</v>
      </c>
      <c r="BW722" s="346">
        <f t="shared" si="573"/>
        <v>0</v>
      </c>
      <c r="BX722" s="348">
        <f t="shared" si="574"/>
        <v>0</v>
      </c>
      <c r="BY722" s="247">
        <f t="shared" si="575"/>
        <v>0</v>
      </c>
      <c r="BZ722" s="244">
        <f t="shared" si="576"/>
        <v>0</v>
      </c>
      <c r="CA722" s="244">
        <f t="shared" si="577"/>
        <v>0</v>
      </c>
      <c r="CB722" s="248">
        <f t="shared" si="578"/>
        <v>0</v>
      </c>
      <c r="CC722" s="247">
        <f t="shared" si="579"/>
        <v>0</v>
      </c>
      <c r="CD722" s="244">
        <f t="shared" si="580"/>
        <v>0</v>
      </c>
      <c r="CE722" s="244">
        <f t="shared" si="581"/>
        <v>0</v>
      </c>
      <c r="CF722" s="244">
        <f t="shared" si="582"/>
        <v>0</v>
      </c>
    </row>
    <row r="723" spans="1:84" ht="20.100000000000001" customHeight="1" x14ac:dyDescent="0.15">
      <c r="A723" s="238">
        <v>720</v>
      </c>
      <c r="B723" s="239">
        <v>720</v>
      </c>
      <c r="C723" s="240" t="str">
        <f t="shared" si="541"/>
        <v>S</v>
      </c>
      <c r="D723" s="241"/>
      <c r="E723" s="242" t="str">
        <f>IF(D723="","",COUNTIF($D$4:D723,D723))</f>
        <v/>
      </c>
      <c r="F723" s="306" t="str">
        <f>IF(D723="","",VLOOKUP(D723,'様式A-2'!$B$10:$E$438,4,0))</f>
        <v/>
      </c>
      <c r="G723" s="242"/>
      <c r="H723" s="242"/>
      <c r="I723" s="242"/>
      <c r="J723" s="242"/>
      <c r="K723" s="242">
        <f t="shared" si="542"/>
        <v>0</v>
      </c>
      <c r="L723" s="342"/>
      <c r="M723" s="342"/>
      <c r="N723" s="342"/>
      <c r="O723" s="342"/>
      <c r="P723" s="384"/>
      <c r="Q723" s="243">
        <f t="shared" si="552"/>
        <v>0</v>
      </c>
      <c r="R723" s="244">
        <f t="shared" si="543"/>
        <v>0</v>
      </c>
      <c r="S723" s="244" t="str">
        <f t="shared" si="544"/>
        <v/>
      </c>
      <c r="T723" s="242"/>
      <c r="U723" s="242" t="str">
        <f t="shared" si="545"/>
        <v/>
      </c>
      <c r="V723" s="242" t="str">
        <f t="shared" si="553"/>
        <v/>
      </c>
      <c r="W723" s="242"/>
      <c r="X723" s="242"/>
      <c r="Y723" s="242" t="str">
        <f t="shared" si="546"/>
        <v/>
      </c>
      <c r="Z723" s="242" t="str">
        <f t="shared" si="547"/>
        <v/>
      </c>
      <c r="AA723" s="242" t="str">
        <f t="shared" si="540"/>
        <v/>
      </c>
      <c r="AB723" s="242" t="str">
        <f t="shared" si="548"/>
        <v/>
      </c>
      <c r="AC723" s="242" t="str">
        <f t="shared" si="549"/>
        <v/>
      </c>
      <c r="AD723" s="242" t="str">
        <f t="shared" si="554"/>
        <v/>
      </c>
      <c r="AE723" s="242" t="str">
        <f t="shared" si="555"/>
        <v/>
      </c>
      <c r="AF723" s="242" t="str">
        <f t="shared" si="556"/>
        <v/>
      </c>
      <c r="AG723" s="242"/>
      <c r="AH723" s="243" t="str">
        <f t="shared" si="550"/>
        <v/>
      </c>
      <c r="AI723" s="243" t="str">
        <f t="shared" si="551"/>
        <v/>
      </c>
      <c r="BG723" s="246">
        <f t="shared" si="557"/>
        <v>0</v>
      </c>
      <c r="BH723" s="243">
        <f t="shared" si="558"/>
        <v>0</v>
      </c>
      <c r="BI723" s="243">
        <f t="shared" si="559"/>
        <v>0</v>
      </c>
      <c r="BJ723" s="243">
        <f t="shared" si="560"/>
        <v>0</v>
      </c>
      <c r="BK723" s="347">
        <f t="shared" si="561"/>
        <v>0</v>
      </c>
      <c r="BL723" s="247">
        <f t="shared" si="562"/>
        <v>0</v>
      </c>
      <c r="BM723" s="244">
        <f t="shared" si="563"/>
        <v>0</v>
      </c>
      <c r="BN723" s="244">
        <f t="shared" si="564"/>
        <v>0</v>
      </c>
      <c r="BO723" s="248">
        <f t="shared" si="565"/>
        <v>0</v>
      </c>
      <c r="BP723" s="249">
        <f t="shared" si="566"/>
        <v>0</v>
      </c>
      <c r="BQ723" s="244">
        <f t="shared" si="567"/>
        <v>0</v>
      </c>
      <c r="BR723" s="244">
        <f t="shared" si="568"/>
        <v>0</v>
      </c>
      <c r="BS723" s="250">
        <f t="shared" si="569"/>
        <v>0</v>
      </c>
      <c r="BT723" s="251" t="str">
        <f t="shared" si="570"/>
        <v/>
      </c>
      <c r="BU723" s="346">
        <f t="shared" si="571"/>
        <v>0</v>
      </c>
      <c r="BV723" s="346">
        <f t="shared" si="572"/>
        <v>0</v>
      </c>
      <c r="BW723" s="346">
        <f t="shared" si="573"/>
        <v>0</v>
      </c>
      <c r="BX723" s="348">
        <f t="shared" si="574"/>
        <v>0</v>
      </c>
      <c r="BY723" s="247">
        <f t="shared" si="575"/>
        <v>0</v>
      </c>
      <c r="BZ723" s="244">
        <f t="shared" si="576"/>
        <v>0</v>
      </c>
      <c r="CA723" s="244">
        <f t="shared" si="577"/>
        <v>0</v>
      </c>
      <c r="CB723" s="248">
        <f t="shared" si="578"/>
        <v>0</v>
      </c>
      <c r="CC723" s="247">
        <f t="shared" si="579"/>
        <v>0</v>
      </c>
      <c r="CD723" s="244">
        <f t="shared" si="580"/>
        <v>0</v>
      </c>
      <c r="CE723" s="244">
        <f t="shared" si="581"/>
        <v>0</v>
      </c>
      <c r="CF723" s="244">
        <f t="shared" si="582"/>
        <v>0</v>
      </c>
    </row>
    <row r="724" spans="1:84" ht="20.100000000000001" customHeight="1" x14ac:dyDescent="0.15">
      <c r="A724" s="238">
        <v>721</v>
      </c>
      <c r="B724" s="239">
        <v>721</v>
      </c>
      <c r="C724" s="240" t="str">
        <f t="shared" si="541"/>
        <v>S</v>
      </c>
      <c r="D724" s="241"/>
      <c r="E724" s="242" t="str">
        <f>IF(D724="","",COUNTIF($D$4:D724,D724))</f>
        <v/>
      </c>
      <c r="F724" s="306" t="str">
        <f>IF(D724="","",VLOOKUP(D724,'様式A-2'!$B$10:$E$438,4,0))</f>
        <v/>
      </c>
      <c r="G724" s="242"/>
      <c r="H724" s="242"/>
      <c r="I724" s="242"/>
      <c r="J724" s="242"/>
      <c r="K724" s="242">
        <f t="shared" si="542"/>
        <v>0</v>
      </c>
      <c r="L724" s="342"/>
      <c r="M724" s="342"/>
      <c r="N724" s="342"/>
      <c r="O724" s="342"/>
      <c r="P724" s="384"/>
      <c r="Q724" s="243">
        <f t="shared" si="552"/>
        <v>0</v>
      </c>
      <c r="R724" s="244">
        <f t="shared" si="543"/>
        <v>0</v>
      </c>
      <c r="S724" s="244" t="str">
        <f t="shared" si="544"/>
        <v/>
      </c>
      <c r="T724" s="242"/>
      <c r="U724" s="242" t="str">
        <f t="shared" si="545"/>
        <v/>
      </c>
      <c r="V724" s="242" t="str">
        <f t="shared" si="553"/>
        <v/>
      </c>
      <c r="W724" s="242"/>
      <c r="X724" s="242"/>
      <c r="Y724" s="242" t="str">
        <f t="shared" si="546"/>
        <v/>
      </c>
      <c r="Z724" s="242" t="str">
        <f t="shared" si="547"/>
        <v/>
      </c>
      <c r="AA724" s="242" t="str">
        <f t="shared" si="540"/>
        <v/>
      </c>
      <c r="AB724" s="242" t="str">
        <f t="shared" si="548"/>
        <v/>
      </c>
      <c r="AC724" s="242" t="str">
        <f t="shared" si="549"/>
        <v/>
      </c>
      <c r="AD724" s="242" t="str">
        <f t="shared" si="554"/>
        <v/>
      </c>
      <c r="AE724" s="242" t="str">
        <f t="shared" si="555"/>
        <v/>
      </c>
      <c r="AF724" s="242" t="str">
        <f t="shared" si="556"/>
        <v/>
      </c>
      <c r="AG724" s="242"/>
      <c r="AH724" s="243" t="str">
        <f t="shared" si="550"/>
        <v/>
      </c>
      <c r="AI724" s="243" t="str">
        <f t="shared" si="551"/>
        <v/>
      </c>
      <c r="BG724" s="246">
        <f t="shared" si="557"/>
        <v>0</v>
      </c>
      <c r="BH724" s="243">
        <f t="shared" si="558"/>
        <v>0</v>
      </c>
      <c r="BI724" s="243">
        <f t="shared" si="559"/>
        <v>0</v>
      </c>
      <c r="BJ724" s="243">
        <f t="shared" si="560"/>
        <v>0</v>
      </c>
      <c r="BK724" s="347">
        <f t="shared" si="561"/>
        <v>0</v>
      </c>
      <c r="BL724" s="247">
        <f t="shared" si="562"/>
        <v>0</v>
      </c>
      <c r="BM724" s="244">
        <f t="shared" si="563"/>
        <v>0</v>
      </c>
      <c r="BN724" s="244">
        <f t="shared" si="564"/>
        <v>0</v>
      </c>
      <c r="BO724" s="248">
        <f t="shared" si="565"/>
        <v>0</v>
      </c>
      <c r="BP724" s="249">
        <f t="shared" si="566"/>
        <v>0</v>
      </c>
      <c r="BQ724" s="244">
        <f t="shared" si="567"/>
        <v>0</v>
      </c>
      <c r="BR724" s="244">
        <f t="shared" si="568"/>
        <v>0</v>
      </c>
      <c r="BS724" s="250">
        <f t="shared" si="569"/>
        <v>0</v>
      </c>
      <c r="BT724" s="251" t="str">
        <f t="shared" si="570"/>
        <v/>
      </c>
      <c r="BU724" s="346">
        <f t="shared" si="571"/>
        <v>0</v>
      </c>
      <c r="BV724" s="346">
        <f t="shared" si="572"/>
        <v>0</v>
      </c>
      <c r="BW724" s="346">
        <f t="shared" si="573"/>
        <v>0</v>
      </c>
      <c r="BX724" s="348">
        <f t="shared" si="574"/>
        <v>0</v>
      </c>
      <c r="BY724" s="247">
        <f t="shared" si="575"/>
        <v>0</v>
      </c>
      <c r="BZ724" s="244">
        <f t="shared" si="576"/>
        <v>0</v>
      </c>
      <c r="CA724" s="244">
        <f t="shared" si="577"/>
        <v>0</v>
      </c>
      <c r="CB724" s="248">
        <f t="shared" si="578"/>
        <v>0</v>
      </c>
      <c r="CC724" s="247">
        <f t="shared" si="579"/>
        <v>0</v>
      </c>
      <c r="CD724" s="244">
        <f t="shared" si="580"/>
        <v>0</v>
      </c>
      <c r="CE724" s="244">
        <f t="shared" si="581"/>
        <v>0</v>
      </c>
      <c r="CF724" s="244">
        <f t="shared" si="582"/>
        <v>0</v>
      </c>
    </row>
    <row r="725" spans="1:84" ht="20.100000000000001" customHeight="1" x14ac:dyDescent="0.15">
      <c r="A725" s="238">
        <v>722</v>
      </c>
      <c r="B725" s="239">
        <v>722</v>
      </c>
      <c r="C725" s="240" t="str">
        <f t="shared" si="541"/>
        <v>S</v>
      </c>
      <c r="D725" s="241"/>
      <c r="E725" s="242" t="str">
        <f>IF(D725="","",COUNTIF($D$4:D725,D725))</f>
        <v/>
      </c>
      <c r="F725" s="306" t="str">
        <f>IF(D725="","",VLOOKUP(D725,'様式A-2'!$B$10:$E$438,4,0))</f>
        <v/>
      </c>
      <c r="G725" s="242"/>
      <c r="H725" s="242"/>
      <c r="I725" s="242"/>
      <c r="J725" s="242"/>
      <c r="K725" s="242">
        <f t="shared" si="542"/>
        <v>0</v>
      </c>
      <c r="L725" s="342"/>
      <c r="M725" s="342"/>
      <c r="N725" s="342"/>
      <c r="O725" s="342"/>
      <c r="P725" s="384"/>
      <c r="Q725" s="243">
        <f t="shared" si="552"/>
        <v>0</v>
      </c>
      <c r="R725" s="244">
        <f t="shared" si="543"/>
        <v>0</v>
      </c>
      <c r="S725" s="244" t="str">
        <f t="shared" si="544"/>
        <v/>
      </c>
      <c r="T725" s="242"/>
      <c r="U725" s="242" t="str">
        <f t="shared" si="545"/>
        <v/>
      </c>
      <c r="V725" s="242" t="str">
        <f t="shared" si="553"/>
        <v/>
      </c>
      <c r="W725" s="242"/>
      <c r="X725" s="242"/>
      <c r="Y725" s="242" t="str">
        <f t="shared" si="546"/>
        <v/>
      </c>
      <c r="Z725" s="242" t="str">
        <f t="shared" si="547"/>
        <v/>
      </c>
      <c r="AA725" s="242" t="str">
        <f t="shared" si="540"/>
        <v/>
      </c>
      <c r="AB725" s="242" t="str">
        <f t="shared" si="548"/>
        <v/>
      </c>
      <c r="AC725" s="242" t="str">
        <f t="shared" si="549"/>
        <v/>
      </c>
      <c r="AD725" s="242" t="str">
        <f t="shared" si="554"/>
        <v/>
      </c>
      <c r="AE725" s="242" t="str">
        <f t="shared" si="555"/>
        <v/>
      </c>
      <c r="AF725" s="242" t="str">
        <f t="shared" si="556"/>
        <v/>
      </c>
      <c r="AG725" s="242"/>
      <c r="AH725" s="243" t="str">
        <f t="shared" si="550"/>
        <v/>
      </c>
      <c r="AI725" s="243" t="str">
        <f t="shared" si="551"/>
        <v/>
      </c>
      <c r="BG725" s="246">
        <f t="shared" si="557"/>
        <v>0</v>
      </c>
      <c r="BH725" s="243">
        <f t="shared" si="558"/>
        <v>0</v>
      </c>
      <c r="BI725" s="243">
        <f t="shared" si="559"/>
        <v>0</v>
      </c>
      <c r="BJ725" s="243">
        <f t="shared" si="560"/>
        <v>0</v>
      </c>
      <c r="BK725" s="347">
        <f t="shared" si="561"/>
        <v>0</v>
      </c>
      <c r="BL725" s="247">
        <f t="shared" si="562"/>
        <v>0</v>
      </c>
      <c r="BM725" s="244">
        <f t="shared" si="563"/>
        <v>0</v>
      </c>
      <c r="BN725" s="244">
        <f t="shared" si="564"/>
        <v>0</v>
      </c>
      <c r="BO725" s="248">
        <f t="shared" si="565"/>
        <v>0</v>
      </c>
      <c r="BP725" s="249">
        <f t="shared" si="566"/>
        <v>0</v>
      </c>
      <c r="BQ725" s="244">
        <f t="shared" si="567"/>
        <v>0</v>
      </c>
      <c r="BR725" s="244">
        <f t="shared" si="568"/>
        <v>0</v>
      </c>
      <c r="BS725" s="250">
        <f t="shared" si="569"/>
        <v>0</v>
      </c>
      <c r="BT725" s="251" t="str">
        <f t="shared" si="570"/>
        <v/>
      </c>
      <c r="BU725" s="346">
        <f t="shared" si="571"/>
        <v>0</v>
      </c>
      <c r="BV725" s="346">
        <f t="shared" si="572"/>
        <v>0</v>
      </c>
      <c r="BW725" s="346">
        <f t="shared" si="573"/>
        <v>0</v>
      </c>
      <c r="BX725" s="348">
        <f t="shared" si="574"/>
        <v>0</v>
      </c>
      <c r="BY725" s="247">
        <f t="shared" si="575"/>
        <v>0</v>
      </c>
      <c r="BZ725" s="244">
        <f t="shared" si="576"/>
        <v>0</v>
      </c>
      <c r="CA725" s="244">
        <f t="shared" si="577"/>
        <v>0</v>
      </c>
      <c r="CB725" s="248">
        <f t="shared" si="578"/>
        <v>0</v>
      </c>
      <c r="CC725" s="247">
        <f t="shared" si="579"/>
        <v>0</v>
      </c>
      <c r="CD725" s="244">
        <f t="shared" si="580"/>
        <v>0</v>
      </c>
      <c r="CE725" s="244">
        <f t="shared" si="581"/>
        <v>0</v>
      </c>
      <c r="CF725" s="244">
        <f t="shared" si="582"/>
        <v>0</v>
      </c>
    </row>
    <row r="726" spans="1:84" ht="20.100000000000001" customHeight="1" x14ac:dyDescent="0.15">
      <c r="A726" s="238">
        <v>723</v>
      </c>
      <c r="B726" s="239">
        <v>723</v>
      </c>
      <c r="C726" s="240" t="str">
        <f t="shared" si="541"/>
        <v>S</v>
      </c>
      <c r="D726" s="241"/>
      <c r="E726" s="242" t="str">
        <f>IF(D726="","",COUNTIF($D$4:D726,D726))</f>
        <v/>
      </c>
      <c r="F726" s="306" t="str">
        <f>IF(D726="","",VLOOKUP(D726,'様式A-2'!$B$10:$E$438,4,0))</f>
        <v/>
      </c>
      <c r="G726" s="242"/>
      <c r="H726" s="242"/>
      <c r="I726" s="242"/>
      <c r="J726" s="242"/>
      <c r="K726" s="242">
        <f t="shared" si="542"/>
        <v>0</v>
      </c>
      <c r="L726" s="342"/>
      <c r="M726" s="342"/>
      <c r="N726" s="342"/>
      <c r="O726" s="342"/>
      <c r="P726" s="384"/>
      <c r="Q726" s="243">
        <f t="shared" si="552"/>
        <v>0</v>
      </c>
      <c r="R726" s="244">
        <f t="shared" si="543"/>
        <v>0</v>
      </c>
      <c r="S726" s="244" t="str">
        <f t="shared" si="544"/>
        <v/>
      </c>
      <c r="T726" s="242"/>
      <c r="U726" s="242" t="str">
        <f t="shared" si="545"/>
        <v/>
      </c>
      <c r="V726" s="242" t="str">
        <f t="shared" si="553"/>
        <v/>
      </c>
      <c r="W726" s="242"/>
      <c r="X726" s="242"/>
      <c r="Y726" s="242" t="str">
        <f t="shared" si="546"/>
        <v/>
      </c>
      <c r="Z726" s="242" t="str">
        <f t="shared" si="547"/>
        <v/>
      </c>
      <c r="AA726" s="242" t="str">
        <f t="shared" si="540"/>
        <v/>
      </c>
      <c r="AB726" s="242" t="str">
        <f t="shared" si="548"/>
        <v/>
      </c>
      <c r="AC726" s="242" t="str">
        <f t="shared" si="549"/>
        <v/>
      </c>
      <c r="AD726" s="242" t="str">
        <f t="shared" si="554"/>
        <v/>
      </c>
      <c r="AE726" s="242" t="str">
        <f t="shared" si="555"/>
        <v/>
      </c>
      <c r="AF726" s="242" t="str">
        <f t="shared" si="556"/>
        <v/>
      </c>
      <c r="AG726" s="242"/>
      <c r="AH726" s="243" t="str">
        <f t="shared" si="550"/>
        <v/>
      </c>
      <c r="AI726" s="243" t="str">
        <f t="shared" si="551"/>
        <v/>
      </c>
      <c r="BG726" s="246">
        <f t="shared" si="557"/>
        <v>0</v>
      </c>
      <c r="BH726" s="243">
        <f t="shared" si="558"/>
        <v>0</v>
      </c>
      <c r="BI726" s="243">
        <f t="shared" si="559"/>
        <v>0</v>
      </c>
      <c r="BJ726" s="243">
        <f t="shared" si="560"/>
        <v>0</v>
      </c>
      <c r="BK726" s="347">
        <f t="shared" si="561"/>
        <v>0</v>
      </c>
      <c r="BL726" s="247">
        <f t="shared" si="562"/>
        <v>0</v>
      </c>
      <c r="BM726" s="244">
        <f t="shared" si="563"/>
        <v>0</v>
      </c>
      <c r="BN726" s="244">
        <f t="shared" si="564"/>
        <v>0</v>
      </c>
      <c r="BO726" s="248">
        <f t="shared" si="565"/>
        <v>0</v>
      </c>
      <c r="BP726" s="249">
        <f t="shared" si="566"/>
        <v>0</v>
      </c>
      <c r="BQ726" s="244">
        <f t="shared" si="567"/>
        <v>0</v>
      </c>
      <c r="BR726" s="244">
        <f t="shared" si="568"/>
        <v>0</v>
      </c>
      <c r="BS726" s="250">
        <f t="shared" si="569"/>
        <v>0</v>
      </c>
      <c r="BT726" s="251" t="str">
        <f t="shared" si="570"/>
        <v/>
      </c>
      <c r="BU726" s="346">
        <f t="shared" si="571"/>
        <v>0</v>
      </c>
      <c r="BV726" s="346">
        <f t="shared" si="572"/>
        <v>0</v>
      </c>
      <c r="BW726" s="346">
        <f t="shared" si="573"/>
        <v>0</v>
      </c>
      <c r="BX726" s="348">
        <f t="shared" si="574"/>
        <v>0</v>
      </c>
      <c r="BY726" s="247">
        <f t="shared" si="575"/>
        <v>0</v>
      </c>
      <c r="BZ726" s="244">
        <f t="shared" si="576"/>
        <v>0</v>
      </c>
      <c r="CA726" s="244">
        <f t="shared" si="577"/>
        <v>0</v>
      </c>
      <c r="CB726" s="248">
        <f t="shared" si="578"/>
        <v>0</v>
      </c>
      <c r="CC726" s="247">
        <f t="shared" si="579"/>
        <v>0</v>
      </c>
      <c r="CD726" s="244">
        <f t="shared" si="580"/>
        <v>0</v>
      </c>
      <c r="CE726" s="244">
        <f t="shared" si="581"/>
        <v>0</v>
      </c>
      <c r="CF726" s="244">
        <f t="shared" si="582"/>
        <v>0</v>
      </c>
    </row>
    <row r="727" spans="1:84" ht="20.100000000000001" customHeight="1" x14ac:dyDescent="0.15">
      <c r="A727" s="238">
        <v>724</v>
      </c>
      <c r="B727" s="239">
        <v>724</v>
      </c>
      <c r="C727" s="240" t="str">
        <f t="shared" si="541"/>
        <v>S</v>
      </c>
      <c r="D727" s="241"/>
      <c r="E727" s="242" t="str">
        <f>IF(D727="","",COUNTIF($D$4:D727,D727))</f>
        <v/>
      </c>
      <c r="F727" s="306" t="str">
        <f>IF(D727="","",VLOOKUP(D727,'様式A-2'!$B$10:$E$438,4,0))</f>
        <v/>
      </c>
      <c r="G727" s="242"/>
      <c r="H727" s="242"/>
      <c r="I727" s="242"/>
      <c r="J727" s="242"/>
      <c r="K727" s="242">
        <f t="shared" si="542"/>
        <v>0</v>
      </c>
      <c r="L727" s="342"/>
      <c r="M727" s="342"/>
      <c r="N727" s="342"/>
      <c r="O727" s="342"/>
      <c r="P727" s="384"/>
      <c r="Q727" s="243">
        <f t="shared" si="552"/>
        <v>0</v>
      </c>
      <c r="R727" s="244">
        <f t="shared" si="543"/>
        <v>0</v>
      </c>
      <c r="S727" s="244" t="str">
        <f t="shared" si="544"/>
        <v/>
      </c>
      <c r="T727" s="242"/>
      <c r="U727" s="242" t="str">
        <f t="shared" si="545"/>
        <v/>
      </c>
      <c r="V727" s="242" t="str">
        <f t="shared" si="553"/>
        <v/>
      </c>
      <c r="W727" s="242"/>
      <c r="X727" s="242"/>
      <c r="Y727" s="242" t="str">
        <f t="shared" si="546"/>
        <v/>
      </c>
      <c r="Z727" s="242" t="str">
        <f t="shared" si="547"/>
        <v/>
      </c>
      <c r="AA727" s="242" t="str">
        <f t="shared" si="540"/>
        <v/>
      </c>
      <c r="AB727" s="242" t="str">
        <f t="shared" si="548"/>
        <v/>
      </c>
      <c r="AC727" s="242" t="str">
        <f t="shared" si="549"/>
        <v/>
      </c>
      <c r="AD727" s="242" t="str">
        <f t="shared" si="554"/>
        <v/>
      </c>
      <c r="AE727" s="242" t="str">
        <f t="shared" si="555"/>
        <v/>
      </c>
      <c r="AF727" s="242" t="str">
        <f t="shared" si="556"/>
        <v/>
      </c>
      <c r="AG727" s="242"/>
      <c r="AH727" s="243" t="str">
        <f t="shared" si="550"/>
        <v/>
      </c>
      <c r="AI727" s="243" t="str">
        <f t="shared" si="551"/>
        <v/>
      </c>
      <c r="BG727" s="246">
        <f t="shared" si="557"/>
        <v>0</v>
      </c>
      <c r="BH727" s="243">
        <f t="shared" si="558"/>
        <v>0</v>
      </c>
      <c r="BI727" s="243">
        <f t="shared" si="559"/>
        <v>0</v>
      </c>
      <c r="BJ727" s="243">
        <f t="shared" si="560"/>
        <v>0</v>
      </c>
      <c r="BK727" s="347">
        <f t="shared" si="561"/>
        <v>0</v>
      </c>
      <c r="BL727" s="247">
        <f t="shared" si="562"/>
        <v>0</v>
      </c>
      <c r="BM727" s="244">
        <f t="shared" si="563"/>
        <v>0</v>
      </c>
      <c r="BN727" s="244">
        <f t="shared" si="564"/>
        <v>0</v>
      </c>
      <c r="BO727" s="248">
        <f t="shared" si="565"/>
        <v>0</v>
      </c>
      <c r="BP727" s="249">
        <f t="shared" si="566"/>
        <v>0</v>
      </c>
      <c r="BQ727" s="244">
        <f t="shared" si="567"/>
        <v>0</v>
      </c>
      <c r="BR727" s="244">
        <f t="shared" si="568"/>
        <v>0</v>
      </c>
      <c r="BS727" s="250">
        <f t="shared" si="569"/>
        <v>0</v>
      </c>
      <c r="BT727" s="251" t="str">
        <f t="shared" si="570"/>
        <v/>
      </c>
      <c r="BU727" s="346">
        <f t="shared" si="571"/>
        <v>0</v>
      </c>
      <c r="BV727" s="346">
        <f t="shared" si="572"/>
        <v>0</v>
      </c>
      <c r="BW727" s="346">
        <f t="shared" si="573"/>
        <v>0</v>
      </c>
      <c r="BX727" s="348">
        <f t="shared" si="574"/>
        <v>0</v>
      </c>
      <c r="BY727" s="247">
        <f t="shared" si="575"/>
        <v>0</v>
      </c>
      <c r="BZ727" s="244">
        <f t="shared" si="576"/>
        <v>0</v>
      </c>
      <c r="CA727" s="244">
        <f t="shared" si="577"/>
        <v>0</v>
      </c>
      <c r="CB727" s="248">
        <f t="shared" si="578"/>
        <v>0</v>
      </c>
      <c r="CC727" s="247">
        <f t="shared" si="579"/>
        <v>0</v>
      </c>
      <c r="CD727" s="244">
        <f t="shared" si="580"/>
        <v>0</v>
      </c>
      <c r="CE727" s="244">
        <f t="shared" si="581"/>
        <v>0</v>
      </c>
      <c r="CF727" s="244">
        <f t="shared" si="582"/>
        <v>0</v>
      </c>
    </row>
    <row r="728" spans="1:84" ht="20.100000000000001" customHeight="1" x14ac:dyDescent="0.15">
      <c r="A728" s="238">
        <v>725</v>
      </c>
      <c r="B728" s="239">
        <v>725</v>
      </c>
      <c r="C728" s="240" t="str">
        <f t="shared" si="541"/>
        <v>S</v>
      </c>
      <c r="D728" s="241"/>
      <c r="E728" s="242" t="str">
        <f>IF(D728="","",COUNTIF($D$4:D728,D728))</f>
        <v/>
      </c>
      <c r="F728" s="306" t="str">
        <f>IF(D728="","",VLOOKUP(D728,'様式A-2'!$B$10:$E$438,4,0))</f>
        <v/>
      </c>
      <c r="G728" s="242"/>
      <c r="H728" s="242"/>
      <c r="I728" s="242"/>
      <c r="J728" s="242"/>
      <c r="K728" s="242">
        <f t="shared" si="542"/>
        <v>0</v>
      </c>
      <c r="L728" s="342"/>
      <c r="M728" s="342"/>
      <c r="N728" s="342"/>
      <c r="O728" s="342"/>
      <c r="P728" s="384"/>
      <c r="Q728" s="243">
        <f t="shared" si="552"/>
        <v>0</v>
      </c>
      <c r="R728" s="244">
        <f t="shared" si="543"/>
        <v>0</v>
      </c>
      <c r="S728" s="244" t="str">
        <f t="shared" si="544"/>
        <v/>
      </c>
      <c r="T728" s="242"/>
      <c r="U728" s="242" t="str">
        <f t="shared" si="545"/>
        <v/>
      </c>
      <c r="V728" s="242" t="str">
        <f t="shared" si="553"/>
        <v/>
      </c>
      <c r="W728" s="242"/>
      <c r="X728" s="242"/>
      <c r="Y728" s="242" t="str">
        <f t="shared" si="546"/>
        <v/>
      </c>
      <c r="Z728" s="242" t="str">
        <f t="shared" si="547"/>
        <v/>
      </c>
      <c r="AA728" s="242" t="str">
        <f t="shared" si="540"/>
        <v/>
      </c>
      <c r="AB728" s="242" t="str">
        <f t="shared" si="548"/>
        <v/>
      </c>
      <c r="AC728" s="242" t="str">
        <f t="shared" si="549"/>
        <v/>
      </c>
      <c r="AD728" s="242" t="str">
        <f t="shared" si="554"/>
        <v/>
      </c>
      <c r="AE728" s="242" t="str">
        <f t="shared" si="555"/>
        <v/>
      </c>
      <c r="AF728" s="242" t="str">
        <f t="shared" si="556"/>
        <v/>
      </c>
      <c r="AG728" s="242"/>
      <c r="AH728" s="243" t="str">
        <f t="shared" si="550"/>
        <v/>
      </c>
      <c r="AI728" s="243" t="str">
        <f t="shared" si="551"/>
        <v/>
      </c>
      <c r="BG728" s="246">
        <f t="shared" si="557"/>
        <v>0</v>
      </c>
      <c r="BH728" s="243">
        <f t="shared" si="558"/>
        <v>0</v>
      </c>
      <c r="BI728" s="243">
        <f t="shared" si="559"/>
        <v>0</v>
      </c>
      <c r="BJ728" s="243">
        <f t="shared" si="560"/>
        <v>0</v>
      </c>
      <c r="BK728" s="347">
        <f t="shared" si="561"/>
        <v>0</v>
      </c>
      <c r="BL728" s="247">
        <f t="shared" si="562"/>
        <v>0</v>
      </c>
      <c r="BM728" s="244">
        <f t="shared" si="563"/>
        <v>0</v>
      </c>
      <c r="BN728" s="244">
        <f t="shared" si="564"/>
        <v>0</v>
      </c>
      <c r="BO728" s="248">
        <f t="shared" si="565"/>
        <v>0</v>
      </c>
      <c r="BP728" s="249">
        <f t="shared" si="566"/>
        <v>0</v>
      </c>
      <c r="BQ728" s="244">
        <f t="shared" si="567"/>
        <v>0</v>
      </c>
      <c r="BR728" s="244">
        <f t="shared" si="568"/>
        <v>0</v>
      </c>
      <c r="BS728" s="250">
        <f t="shared" si="569"/>
        <v>0</v>
      </c>
      <c r="BT728" s="251" t="str">
        <f t="shared" si="570"/>
        <v/>
      </c>
      <c r="BU728" s="346">
        <f t="shared" si="571"/>
        <v>0</v>
      </c>
      <c r="BV728" s="346">
        <f t="shared" si="572"/>
        <v>0</v>
      </c>
      <c r="BW728" s="346">
        <f t="shared" si="573"/>
        <v>0</v>
      </c>
      <c r="BX728" s="348">
        <f t="shared" si="574"/>
        <v>0</v>
      </c>
      <c r="BY728" s="247">
        <f t="shared" si="575"/>
        <v>0</v>
      </c>
      <c r="BZ728" s="244">
        <f t="shared" si="576"/>
        <v>0</v>
      </c>
      <c r="CA728" s="244">
        <f t="shared" si="577"/>
        <v>0</v>
      </c>
      <c r="CB728" s="248">
        <f t="shared" si="578"/>
        <v>0</v>
      </c>
      <c r="CC728" s="247">
        <f t="shared" si="579"/>
        <v>0</v>
      </c>
      <c r="CD728" s="244">
        <f t="shared" si="580"/>
        <v>0</v>
      </c>
      <c r="CE728" s="244">
        <f t="shared" si="581"/>
        <v>0</v>
      </c>
      <c r="CF728" s="244">
        <f t="shared" si="582"/>
        <v>0</v>
      </c>
    </row>
    <row r="729" spans="1:84" ht="20.100000000000001" customHeight="1" x14ac:dyDescent="0.15">
      <c r="A729" s="238">
        <v>726</v>
      </c>
      <c r="B729" s="239">
        <v>726</v>
      </c>
      <c r="C729" s="240" t="str">
        <f t="shared" si="541"/>
        <v>S</v>
      </c>
      <c r="D729" s="241"/>
      <c r="E729" s="242" t="str">
        <f>IF(D729="","",COUNTIF($D$4:D729,D729))</f>
        <v/>
      </c>
      <c r="F729" s="306" t="str">
        <f>IF(D729="","",VLOOKUP(D729,'様式A-2'!$B$10:$E$438,4,0))</f>
        <v/>
      </c>
      <c r="G729" s="242"/>
      <c r="H729" s="242"/>
      <c r="I729" s="242"/>
      <c r="J729" s="242"/>
      <c r="K729" s="242">
        <f t="shared" si="542"/>
        <v>0</v>
      </c>
      <c r="L729" s="342"/>
      <c r="M729" s="342"/>
      <c r="N729" s="342"/>
      <c r="O729" s="342"/>
      <c r="P729" s="384"/>
      <c r="Q729" s="243">
        <f t="shared" si="552"/>
        <v>0</v>
      </c>
      <c r="R729" s="244">
        <f t="shared" si="543"/>
        <v>0</v>
      </c>
      <c r="S729" s="244" t="str">
        <f t="shared" si="544"/>
        <v/>
      </c>
      <c r="T729" s="242"/>
      <c r="U729" s="242" t="str">
        <f t="shared" si="545"/>
        <v/>
      </c>
      <c r="V729" s="242" t="str">
        <f t="shared" si="553"/>
        <v/>
      </c>
      <c r="W729" s="242"/>
      <c r="X729" s="242"/>
      <c r="Y729" s="242" t="str">
        <f t="shared" si="546"/>
        <v/>
      </c>
      <c r="Z729" s="242" t="str">
        <f t="shared" si="547"/>
        <v/>
      </c>
      <c r="AA729" s="242" t="str">
        <f t="shared" si="540"/>
        <v/>
      </c>
      <c r="AB729" s="242" t="str">
        <f t="shared" si="548"/>
        <v/>
      </c>
      <c r="AC729" s="242" t="str">
        <f t="shared" si="549"/>
        <v/>
      </c>
      <c r="AD729" s="242" t="str">
        <f t="shared" si="554"/>
        <v/>
      </c>
      <c r="AE729" s="242" t="str">
        <f t="shared" si="555"/>
        <v/>
      </c>
      <c r="AF729" s="242" t="str">
        <f t="shared" si="556"/>
        <v/>
      </c>
      <c r="AG729" s="242"/>
      <c r="AH729" s="243" t="str">
        <f t="shared" si="550"/>
        <v/>
      </c>
      <c r="AI729" s="243" t="str">
        <f t="shared" si="551"/>
        <v/>
      </c>
      <c r="BG729" s="246">
        <f t="shared" si="557"/>
        <v>0</v>
      </c>
      <c r="BH729" s="243">
        <f t="shared" si="558"/>
        <v>0</v>
      </c>
      <c r="BI729" s="243">
        <f t="shared" si="559"/>
        <v>0</v>
      </c>
      <c r="BJ729" s="243">
        <f t="shared" si="560"/>
        <v>0</v>
      </c>
      <c r="BK729" s="347">
        <f t="shared" si="561"/>
        <v>0</v>
      </c>
      <c r="BL729" s="247">
        <f t="shared" si="562"/>
        <v>0</v>
      </c>
      <c r="BM729" s="244">
        <f t="shared" si="563"/>
        <v>0</v>
      </c>
      <c r="BN729" s="244">
        <f t="shared" si="564"/>
        <v>0</v>
      </c>
      <c r="BO729" s="248">
        <f t="shared" si="565"/>
        <v>0</v>
      </c>
      <c r="BP729" s="249">
        <f t="shared" si="566"/>
        <v>0</v>
      </c>
      <c r="BQ729" s="244">
        <f t="shared" si="567"/>
        <v>0</v>
      </c>
      <c r="BR729" s="244">
        <f t="shared" si="568"/>
        <v>0</v>
      </c>
      <c r="BS729" s="250">
        <f t="shared" si="569"/>
        <v>0</v>
      </c>
      <c r="BT729" s="251" t="str">
        <f t="shared" si="570"/>
        <v/>
      </c>
      <c r="BU729" s="346">
        <f t="shared" si="571"/>
        <v>0</v>
      </c>
      <c r="BV729" s="346">
        <f t="shared" si="572"/>
        <v>0</v>
      </c>
      <c r="BW729" s="346">
        <f t="shared" si="573"/>
        <v>0</v>
      </c>
      <c r="BX729" s="348">
        <f t="shared" si="574"/>
        <v>0</v>
      </c>
      <c r="BY729" s="247">
        <f t="shared" si="575"/>
        <v>0</v>
      </c>
      <c r="BZ729" s="244">
        <f t="shared" si="576"/>
        <v>0</v>
      </c>
      <c r="CA729" s="244">
        <f t="shared" si="577"/>
        <v>0</v>
      </c>
      <c r="CB729" s="248">
        <f t="shared" si="578"/>
        <v>0</v>
      </c>
      <c r="CC729" s="247">
        <f t="shared" si="579"/>
        <v>0</v>
      </c>
      <c r="CD729" s="244">
        <f t="shared" si="580"/>
        <v>0</v>
      </c>
      <c r="CE729" s="244">
        <f t="shared" si="581"/>
        <v>0</v>
      </c>
      <c r="CF729" s="244">
        <f t="shared" si="582"/>
        <v>0</v>
      </c>
    </row>
    <row r="730" spans="1:84" ht="20.100000000000001" customHeight="1" x14ac:dyDescent="0.15">
      <c r="A730" s="238">
        <v>727</v>
      </c>
      <c r="B730" s="239">
        <v>727</v>
      </c>
      <c r="C730" s="240" t="str">
        <f t="shared" si="541"/>
        <v>S</v>
      </c>
      <c r="D730" s="241"/>
      <c r="E730" s="242" t="str">
        <f>IF(D730="","",COUNTIF($D$4:D730,D730))</f>
        <v/>
      </c>
      <c r="F730" s="306" t="str">
        <f>IF(D730="","",VLOOKUP(D730,'様式A-2'!$B$10:$E$438,4,0))</f>
        <v/>
      </c>
      <c r="G730" s="242"/>
      <c r="H730" s="242"/>
      <c r="I730" s="242"/>
      <c r="J730" s="242"/>
      <c r="K730" s="242">
        <f t="shared" si="542"/>
        <v>0</v>
      </c>
      <c r="L730" s="342"/>
      <c r="M730" s="342"/>
      <c r="N730" s="342"/>
      <c r="O730" s="342"/>
      <c r="P730" s="384"/>
      <c r="Q730" s="243">
        <f t="shared" si="552"/>
        <v>0</v>
      </c>
      <c r="R730" s="244">
        <f t="shared" si="543"/>
        <v>0</v>
      </c>
      <c r="S730" s="244" t="str">
        <f t="shared" si="544"/>
        <v/>
      </c>
      <c r="T730" s="242"/>
      <c r="U730" s="242" t="str">
        <f t="shared" si="545"/>
        <v/>
      </c>
      <c r="V730" s="242" t="str">
        <f t="shared" si="553"/>
        <v/>
      </c>
      <c r="W730" s="242"/>
      <c r="X730" s="242"/>
      <c r="Y730" s="242" t="str">
        <f t="shared" si="546"/>
        <v/>
      </c>
      <c r="Z730" s="242" t="str">
        <f t="shared" si="547"/>
        <v/>
      </c>
      <c r="AA730" s="242" t="str">
        <f t="shared" si="540"/>
        <v/>
      </c>
      <c r="AB730" s="242" t="str">
        <f t="shared" si="548"/>
        <v/>
      </c>
      <c r="AC730" s="242" t="str">
        <f t="shared" si="549"/>
        <v/>
      </c>
      <c r="AD730" s="242" t="str">
        <f t="shared" si="554"/>
        <v/>
      </c>
      <c r="AE730" s="242" t="str">
        <f t="shared" si="555"/>
        <v/>
      </c>
      <c r="AF730" s="242" t="str">
        <f t="shared" si="556"/>
        <v/>
      </c>
      <c r="AG730" s="242"/>
      <c r="AH730" s="243" t="str">
        <f t="shared" si="550"/>
        <v/>
      </c>
      <c r="AI730" s="243" t="str">
        <f t="shared" si="551"/>
        <v/>
      </c>
      <c r="BG730" s="246">
        <f t="shared" si="557"/>
        <v>0</v>
      </c>
      <c r="BH730" s="243">
        <f t="shared" si="558"/>
        <v>0</v>
      </c>
      <c r="BI730" s="243">
        <f t="shared" si="559"/>
        <v>0</v>
      </c>
      <c r="BJ730" s="243">
        <f t="shared" si="560"/>
        <v>0</v>
      </c>
      <c r="BK730" s="347">
        <f t="shared" si="561"/>
        <v>0</v>
      </c>
      <c r="BL730" s="247">
        <f t="shared" si="562"/>
        <v>0</v>
      </c>
      <c r="BM730" s="244">
        <f t="shared" si="563"/>
        <v>0</v>
      </c>
      <c r="BN730" s="244">
        <f t="shared" si="564"/>
        <v>0</v>
      </c>
      <c r="BO730" s="248">
        <f t="shared" si="565"/>
        <v>0</v>
      </c>
      <c r="BP730" s="249">
        <f t="shared" si="566"/>
        <v>0</v>
      </c>
      <c r="BQ730" s="244">
        <f t="shared" si="567"/>
        <v>0</v>
      </c>
      <c r="BR730" s="244">
        <f t="shared" si="568"/>
        <v>0</v>
      </c>
      <c r="BS730" s="250">
        <f t="shared" si="569"/>
        <v>0</v>
      </c>
      <c r="BT730" s="251" t="str">
        <f t="shared" si="570"/>
        <v/>
      </c>
      <c r="BU730" s="346">
        <f t="shared" si="571"/>
        <v>0</v>
      </c>
      <c r="BV730" s="346">
        <f t="shared" si="572"/>
        <v>0</v>
      </c>
      <c r="BW730" s="346">
        <f t="shared" si="573"/>
        <v>0</v>
      </c>
      <c r="BX730" s="348">
        <f t="shared" si="574"/>
        <v>0</v>
      </c>
      <c r="BY730" s="247">
        <f t="shared" si="575"/>
        <v>0</v>
      </c>
      <c r="BZ730" s="244">
        <f t="shared" si="576"/>
        <v>0</v>
      </c>
      <c r="CA730" s="244">
        <f t="shared" si="577"/>
        <v>0</v>
      </c>
      <c r="CB730" s="248">
        <f t="shared" si="578"/>
        <v>0</v>
      </c>
      <c r="CC730" s="247">
        <f t="shared" si="579"/>
        <v>0</v>
      </c>
      <c r="CD730" s="244">
        <f t="shared" si="580"/>
        <v>0</v>
      </c>
      <c r="CE730" s="244">
        <f t="shared" si="581"/>
        <v>0</v>
      </c>
      <c r="CF730" s="244">
        <f t="shared" si="582"/>
        <v>0</v>
      </c>
    </row>
    <row r="731" spans="1:84" ht="20.100000000000001" customHeight="1" x14ac:dyDescent="0.15">
      <c r="A731" s="238">
        <v>728</v>
      </c>
      <c r="B731" s="239">
        <v>728</v>
      </c>
      <c r="C731" s="240" t="str">
        <f t="shared" si="541"/>
        <v>S</v>
      </c>
      <c r="D731" s="241"/>
      <c r="E731" s="242" t="str">
        <f>IF(D731="","",COUNTIF($D$4:D731,D731))</f>
        <v/>
      </c>
      <c r="F731" s="306" t="str">
        <f>IF(D731="","",VLOOKUP(D731,'様式A-2'!$B$10:$E$438,4,0))</f>
        <v/>
      </c>
      <c r="G731" s="242"/>
      <c r="H731" s="242"/>
      <c r="I731" s="242"/>
      <c r="J731" s="242"/>
      <c r="K731" s="242">
        <f t="shared" si="542"/>
        <v>0</v>
      </c>
      <c r="L731" s="342"/>
      <c r="M731" s="342"/>
      <c r="N731" s="342"/>
      <c r="O731" s="342"/>
      <c r="P731" s="384"/>
      <c r="Q731" s="243">
        <f t="shared" si="552"/>
        <v>0</v>
      </c>
      <c r="R731" s="244">
        <f t="shared" si="543"/>
        <v>0</v>
      </c>
      <c r="S731" s="244" t="str">
        <f t="shared" si="544"/>
        <v/>
      </c>
      <c r="T731" s="242"/>
      <c r="U731" s="242" t="str">
        <f t="shared" si="545"/>
        <v/>
      </c>
      <c r="V731" s="242" t="str">
        <f t="shared" si="553"/>
        <v/>
      </c>
      <c r="W731" s="242"/>
      <c r="X731" s="242"/>
      <c r="Y731" s="242" t="str">
        <f t="shared" si="546"/>
        <v/>
      </c>
      <c r="Z731" s="242" t="str">
        <f t="shared" si="547"/>
        <v/>
      </c>
      <c r="AA731" s="242" t="str">
        <f t="shared" si="540"/>
        <v/>
      </c>
      <c r="AB731" s="242" t="str">
        <f t="shared" si="548"/>
        <v/>
      </c>
      <c r="AC731" s="242" t="str">
        <f t="shared" si="549"/>
        <v/>
      </c>
      <c r="AD731" s="242" t="str">
        <f t="shared" si="554"/>
        <v/>
      </c>
      <c r="AE731" s="242" t="str">
        <f t="shared" si="555"/>
        <v/>
      </c>
      <c r="AF731" s="242" t="str">
        <f t="shared" si="556"/>
        <v/>
      </c>
      <c r="AG731" s="242"/>
      <c r="AH731" s="243" t="str">
        <f t="shared" si="550"/>
        <v/>
      </c>
      <c r="AI731" s="243" t="str">
        <f t="shared" si="551"/>
        <v/>
      </c>
      <c r="BG731" s="246">
        <f t="shared" si="557"/>
        <v>0</v>
      </c>
      <c r="BH731" s="243">
        <f t="shared" si="558"/>
        <v>0</v>
      </c>
      <c r="BI731" s="243">
        <f t="shared" si="559"/>
        <v>0</v>
      </c>
      <c r="BJ731" s="243">
        <f t="shared" si="560"/>
        <v>0</v>
      </c>
      <c r="BK731" s="347">
        <f t="shared" si="561"/>
        <v>0</v>
      </c>
      <c r="BL731" s="247">
        <f t="shared" si="562"/>
        <v>0</v>
      </c>
      <c r="BM731" s="244">
        <f t="shared" si="563"/>
        <v>0</v>
      </c>
      <c r="BN731" s="244">
        <f t="shared" si="564"/>
        <v>0</v>
      </c>
      <c r="BO731" s="248">
        <f t="shared" si="565"/>
        <v>0</v>
      </c>
      <c r="BP731" s="249">
        <f t="shared" si="566"/>
        <v>0</v>
      </c>
      <c r="BQ731" s="244">
        <f t="shared" si="567"/>
        <v>0</v>
      </c>
      <c r="BR731" s="244">
        <f t="shared" si="568"/>
        <v>0</v>
      </c>
      <c r="BS731" s="250">
        <f t="shared" si="569"/>
        <v>0</v>
      </c>
      <c r="BT731" s="251" t="str">
        <f t="shared" si="570"/>
        <v/>
      </c>
      <c r="BU731" s="346">
        <f t="shared" si="571"/>
        <v>0</v>
      </c>
      <c r="BV731" s="346">
        <f t="shared" si="572"/>
        <v>0</v>
      </c>
      <c r="BW731" s="346">
        <f t="shared" si="573"/>
        <v>0</v>
      </c>
      <c r="BX731" s="348">
        <f t="shared" si="574"/>
        <v>0</v>
      </c>
      <c r="BY731" s="247">
        <f t="shared" si="575"/>
        <v>0</v>
      </c>
      <c r="BZ731" s="244">
        <f t="shared" si="576"/>
        <v>0</v>
      </c>
      <c r="CA731" s="244">
        <f t="shared" si="577"/>
        <v>0</v>
      </c>
      <c r="CB731" s="248">
        <f t="shared" si="578"/>
        <v>0</v>
      </c>
      <c r="CC731" s="247">
        <f t="shared" si="579"/>
        <v>0</v>
      </c>
      <c r="CD731" s="244">
        <f t="shared" si="580"/>
        <v>0</v>
      </c>
      <c r="CE731" s="244">
        <f t="shared" si="581"/>
        <v>0</v>
      </c>
      <c r="CF731" s="244">
        <f t="shared" si="582"/>
        <v>0</v>
      </c>
    </row>
    <row r="732" spans="1:84" ht="20.100000000000001" customHeight="1" x14ac:dyDescent="0.15">
      <c r="A732" s="238">
        <v>729</v>
      </c>
      <c r="B732" s="239">
        <v>729</v>
      </c>
      <c r="C732" s="240" t="str">
        <f t="shared" si="541"/>
        <v>S</v>
      </c>
      <c r="D732" s="241"/>
      <c r="E732" s="242" t="str">
        <f>IF(D732="","",COUNTIF($D$4:D732,D732))</f>
        <v/>
      </c>
      <c r="F732" s="306" t="str">
        <f>IF(D732="","",VLOOKUP(D732,'様式A-2'!$B$10:$E$438,4,0))</f>
        <v/>
      </c>
      <c r="G732" s="242"/>
      <c r="H732" s="242"/>
      <c r="I732" s="242"/>
      <c r="J732" s="242"/>
      <c r="K732" s="242">
        <f t="shared" si="542"/>
        <v>0</v>
      </c>
      <c r="L732" s="342"/>
      <c r="M732" s="342"/>
      <c r="N732" s="342"/>
      <c r="O732" s="342"/>
      <c r="P732" s="384"/>
      <c r="Q732" s="243">
        <f t="shared" si="552"/>
        <v>0</v>
      </c>
      <c r="R732" s="244">
        <f t="shared" si="543"/>
        <v>0</v>
      </c>
      <c r="S732" s="244" t="str">
        <f t="shared" si="544"/>
        <v/>
      </c>
      <c r="T732" s="242"/>
      <c r="U732" s="242" t="str">
        <f t="shared" si="545"/>
        <v/>
      </c>
      <c r="V732" s="242" t="str">
        <f t="shared" si="553"/>
        <v/>
      </c>
      <c r="W732" s="242"/>
      <c r="X732" s="242"/>
      <c r="Y732" s="242" t="str">
        <f t="shared" si="546"/>
        <v/>
      </c>
      <c r="Z732" s="242" t="str">
        <f t="shared" si="547"/>
        <v/>
      </c>
      <c r="AA732" s="242" t="str">
        <f t="shared" si="540"/>
        <v/>
      </c>
      <c r="AB732" s="242" t="str">
        <f t="shared" si="548"/>
        <v/>
      </c>
      <c r="AC732" s="242" t="str">
        <f t="shared" si="549"/>
        <v/>
      </c>
      <c r="AD732" s="242" t="str">
        <f t="shared" si="554"/>
        <v/>
      </c>
      <c r="AE732" s="242" t="str">
        <f t="shared" si="555"/>
        <v/>
      </c>
      <c r="AF732" s="242" t="str">
        <f t="shared" si="556"/>
        <v/>
      </c>
      <c r="AG732" s="242"/>
      <c r="AH732" s="243" t="str">
        <f t="shared" si="550"/>
        <v/>
      </c>
      <c r="AI732" s="243" t="str">
        <f t="shared" si="551"/>
        <v/>
      </c>
      <c r="BG732" s="246">
        <f t="shared" si="557"/>
        <v>0</v>
      </c>
      <c r="BH732" s="243">
        <f t="shared" si="558"/>
        <v>0</v>
      </c>
      <c r="BI732" s="243">
        <f t="shared" si="559"/>
        <v>0</v>
      </c>
      <c r="BJ732" s="243">
        <f t="shared" si="560"/>
        <v>0</v>
      </c>
      <c r="BK732" s="347">
        <f t="shared" si="561"/>
        <v>0</v>
      </c>
      <c r="BL732" s="247">
        <f t="shared" si="562"/>
        <v>0</v>
      </c>
      <c r="BM732" s="244">
        <f t="shared" si="563"/>
        <v>0</v>
      </c>
      <c r="BN732" s="244">
        <f t="shared" si="564"/>
        <v>0</v>
      </c>
      <c r="BO732" s="248">
        <f t="shared" si="565"/>
        <v>0</v>
      </c>
      <c r="BP732" s="249">
        <f t="shared" si="566"/>
        <v>0</v>
      </c>
      <c r="BQ732" s="244">
        <f t="shared" si="567"/>
        <v>0</v>
      </c>
      <c r="BR732" s="244">
        <f t="shared" si="568"/>
        <v>0</v>
      </c>
      <c r="BS732" s="250">
        <f t="shared" si="569"/>
        <v>0</v>
      </c>
      <c r="BT732" s="251" t="str">
        <f t="shared" si="570"/>
        <v/>
      </c>
      <c r="BU732" s="346">
        <f t="shared" si="571"/>
        <v>0</v>
      </c>
      <c r="BV732" s="346">
        <f t="shared" si="572"/>
        <v>0</v>
      </c>
      <c r="BW732" s="346">
        <f t="shared" si="573"/>
        <v>0</v>
      </c>
      <c r="BX732" s="348">
        <f t="shared" si="574"/>
        <v>0</v>
      </c>
      <c r="BY732" s="247">
        <f t="shared" si="575"/>
        <v>0</v>
      </c>
      <c r="BZ732" s="244">
        <f t="shared" si="576"/>
        <v>0</v>
      </c>
      <c r="CA732" s="244">
        <f t="shared" si="577"/>
        <v>0</v>
      </c>
      <c r="CB732" s="248">
        <f t="shared" si="578"/>
        <v>0</v>
      </c>
      <c r="CC732" s="247">
        <f t="shared" si="579"/>
        <v>0</v>
      </c>
      <c r="CD732" s="244">
        <f t="shared" si="580"/>
        <v>0</v>
      </c>
      <c r="CE732" s="244">
        <f t="shared" si="581"/>
        <v>0</v>
      </c>
      <c r="CF732" s="244">
        <f t="shared" si="582"/>
        <v>0</v>
      </c>
    </row>
    <row r="733" spans="1:84" ht="20.100000000000001" customHeight="1" x14ac:dyDescent="0.15">
      <c r="A733" s="238">
        <v>730</v>
      </c>
      <c r="B733" s="239">
        <v>730</v>
      </c>
      <c r="C733" s="240" t="str">
        <f t="shared" si="541"/>
        <v>S</v>
      </c>
      <c r="D733" s="241"/>
      <c r="E733" s="242" t="str">
        <f>IF(D733="","",COUNTIF($D$4:D733,D733))</f>
        <v/>
      </c>
      <c r="F733" s="306" t="str">
        <f>IF(D733="","",VLOOKUP(D733,'様式A-2'!$B$10:$E$438,4,0))</f>
        <v/>
      </c>
      <c r="G733" s="242"/>
      <c r="H733" s="242"/>
      <c r="I733" s="242"/>
      <c r="J733" s="242"/>
      <c r="K733" s="242">
        <f t="shared" si="542"/>
        <v>0</v>
      </c>
      <c r="L733" s="342"/>
      <c r="M733" s="342"/>
      <c r="N733" s="342"/>
      <c r="O733" s="342"/>
      <c r="P733" s="384"/>
      <c r="Q733" s="243">
        <f t="shared" si="552"/>
        <v>0</v>
      </c>
      <c r="R733" s="244">
        <f t="shared" si="543"/>
        <v>0</v>
      </c>
      <c r="S733" s="244" t="str">
        <f t="shared" si="544"/>
        <v/>
      </c>
      <c r="T733" s="242"/>
      <c r="U733" s="242" t="str">
        <f t="shared" si="545"/>
        <v/>
      </c>
      <c r="V733" s="242" t="str">
        <f t="shared" si="553"/>
        <v/>
      </c>
      <c r="W733" s="242"/>
      <c r="X733" s="242"/>
      <c r="Y733" s="242" t="str">
        <f t="shared" si="546"/>
        <v/>
      </c>
      <c r="Z733" s="242" t="str">
        <f t="shared" si="547"/>
        <v/>
      </c>
      <c r="AA733" s="242" t="str">
        <f t="shared" si="540"/>
        <v/>
      </c>
      <c r="AB733" s="242" t="str">
        <f t="shared" si="548"/>
        <v/>
      </c>
      <c r="AC733" s="242" t="str">
        <f t="shared" si="549"/>
        <v/>
      </c>
      <c r="AD733" s="242" t="str">
        <f t="shared" si="554"/>
        <v/>
      </c>
      <c r="AE733" s="242" t="str">
        <f t="shared" si="555"/>
        <v/>
      </c>
      <c r="AF733" s="242" t="str">
        <f t="shared" si="556"/>
        <v/>
      </c>
      <c r="AG733" s="242"/>
      <c r="AH733" s="243" t="str">
        <f t="shared" si="550"/>
        <v/>
      </c>
      <c r="AI733" s="243" t="str">
        <f t="shared" si="551"/>
        <v/>
      </c>
      <c r="BG733" s="246">
        <f t="shared" si="557"/>
        <v>0</v>
      </c>
      <c r="BH733" s="243">
        <f t="shared" si="558"/>
        <v>0</v>
      </c>
      <c r="BI733" s="243">
        <f t="shared" si="559"/>
        <v>0</v>
      </c>
      <c r="BJ733" s="243">
        <f t="shared" si="560"/>
        <v>0</v>
      </c>
      <c r="BK733" s="347">
        <f t="shared" si="561"/>
        <v>0</v>
      </c>
      <c r="BL733" s="247">
        <f t="shared" si="562"/>
        <v>0</v>
      </c>
      <c r="BM733" s="244">
        <f t="shared" si="563"/>
        <v>0</v>
      </c>
      <c r="BN733" s="244">
        <f t="shared" si="564"/>
        <v>0</v>
      </c>
      <c r="BO733" s="248">
        <f t="shared" si="565"/>
        <v>0</v>
      </c>
      <c r="BP733" s="249">
        <f t="shared" si="566"/>
        <v>0</v>
      </c>
      <c r="BQ733" s="244">
        <f t="shared" si="567"/>
        <v>0</v>
      </c>
      <c r="BR733" s="244">
        <f t="shared" si="568"/>
        <v>0</v>
      </c>
      <c r="BS733" s="250">
        <f t="shared" si="569"/>
        <v>0</v>
      </c>
      <c r="BT733" s="251" t="str">
        <f t="shared" si="570"/>
        <v/>
      </c>
      <c r="BU733" s="346">
        <f t="shared" si="571"/>
        <v>0</v>
      </c>
      <c r="BV733" s="346">
        <f t="shared" si="572"/>
        <v>0</v>
      </c>
      <c r="BW733" s="346">
        <f t="shared" si="573"/>
        <v>0</v>
      </c>
      <c r="BX733" s="348">
        <f t="shared" si="574"/>
        <v>0</v>
      </c>
      <c r="BY733" s="247">
        <f t="shared" si="575"/>
        <v>0</v>
      </c>
      <c r="BZ733" s="244">
        <f t="shared" si="576"/>
        <v>0</v>
      </c>
      <c r="CA733" s="244">
        <f t="shared" si="577"/>
        <v>0</v>
      </c>
      <c r="CB733" s="248">
        <f t="shared" si="578"/>
        <v>0</v>
      </c>
      <c r="CC733" s="247">
        <f t="shared" si="579"/>
        <v>0</v>
      </c>
      <c r="CD733" s="244">
        <f t="shared" si="580"/>
        <v>0</v>
      </c>
      <c r="CE733" s="244">
        <f t="shared" si="581"/>
        <v>0</v>
      </c>
      <c r="CF733" s="244">
        <f t="shared" si="582"/>
        <v>0</v>
      </c>
    </row>
    <row r="734" spans="1:84" ht="20.100000000000001" customHeight="1" x14ac:dyDescent="0.15">
      <c r="A734" s="238">
        <v>731</v>
      </c>
      <c r="B734" s="239">
        <v>731</v>
      </c>
      <c r="C734" s="240" t="str">
        <f t="shared" si="541"/>
        <v>S</v>
      </c>
      <c r="D734" s="241"/>
      <c r="E734" s="242" t="str">
        <f>IF(D734="","",COUNTIF($D$4:D734,D734))</f>
        <v/>
      </c>
      <c r="F734" s="306" t="str">
        <f>IF(D734="","",VLOOKUP(D734,'様式A-2'!$B$10:$E$438,4,0))</f>
        <v/>
      </c>
      <c r="G734" s="242"/>
      <c r="H734" s="242"/>
      <c r="I734" s="242"/>
      <c r="J734" s="242"/>
      <c r="K734" s="242">
        <f t="shared" si="542"/>
        <v>0</v>
      </c>
      <c r="L734" s="342"/>
      <c r="M734" s="342"/>
      <c r="N734" s="342"/>
      <c r="O734" s="342"/>
      <c r="P734" s="384"/>
      <c r="Q734" s="243">
        <f t="shared" si="552"/>
        <v>0</v>
      </c>
      <c r="R734" s="244">
        <f t="shared" si="543"/>
        <v>0</v>
      </c>
      <c r="S734" s="244" t="str">
        <f t="shared" si="544"/>
        <v/>
      </c>
      <c r="T734" s="242"/>
      <c r="U734" s="242" t="str">
        <f t="shared" si="545"/>
        <v/>
      </c>
      <c r="V734" s="242" t="str">
        <f t="shared" si="553"/>
        <v/>
      </c>
      <c r="W734" s="242"/>
      <c r="X734" s="242"/>
      <c r="Y734" s="242" t="str">
        <f t="shared" si="546"/>
        <v/>
      </c>
      <c r="Z734" s="242" t="str">
        <f t="shared" si="547"/>
        <v/>
      </c>
      <c r="AA734" s="242" t="str">
        <f t="shared" si="540"/>
        <v/>
      </c>
      <c r="AB734" s="242" t="str">
        <f t="shared" si="548"/>
        <v/>
      </c>
      <c r="AC734" s="242" t="str">
        <f t="shared" si="549"/>
        <v/>
      </c>
      <c r="AD734" s="242" t="str">
        <f t="shared" si="554"/>
        <v/>
      </c>
      <c r="AE734" s="242" t="str">
        <f t="shared" si="555"/>
        <v/>
      </c>
      <c r="AF734" s="242" t="str">
        <f t="shared" si="556"/>
        <v/>
      </c>
      <c r="AG734" s="242"/>
      <c r="AH734" s="243" t="str">
        <f t="shared" si="550"/>
        <v/>
      </c>
      <c r="AI734" s="243" t="str">
        <f t="shared" si="551"/>
        <v/>
      </c>
      <c r="BG734" s="246">
        <f t="shared" si="557"/>
        <v>0</v>
      </c>
      <c r="BH734" s="243">
        <f t="shared" si="558"/>
        <v>0</v>
      </c>
      <c r="BI734" s="243">
        <f t="shared" si="559"/>
        <v>0</v>
      </c>
      <c r="BJ734" s="243">
        <f t="shared" si="560"/>
        <v>0</v>
      </c>
      <c r="BK734" s="347">
        <f t="shared" si="561"/>
        <v>0</v>
      </c>
      <c r="BL734" s="247">
        <f t="shared" si="562"/>
        <v>0</v>
      </c>
      <c r="BM734" s="244">
        <f t="shared" si="563"/>
        <v>0</v>
      </c>
      <c r="BN734" s="244">
        <f t="shared" si="564"/>
        <v>0</v>
      </c>
      <c r="BO734" s="248">
        <f t="shared" si="565"/>
        <v>0</v>
      </c>
      <c r="BP734" s="249">
        <f t="shared" si="566"/>
        <v>0</v>
      </c>
      <c r="BQ734" s="244">
        <f t="shared" si="567"/>
        <v>0</v>
      </c>
      <c r="BR734" s="244">
        <f t="shared" si="568"/>
        <v>0</v>
      </c>
      <c r="BS734" s="250">
        <f t="shared" si="569"/>
        <v>0</v>
      </c>
      <c r="BT734" s="251" t="str">
        <f t="shared" si="570"/>
        <v/>
      </c>
      <c r="BU734" s="346">
        <f t="shared" si="571"/>
        <v>0</v>
      </c>
      <c r="BV734" s="346">
        <f t="shared" si="572"/>
        <v>0</v>
      </c>
      <c r="BW734" s="346">
        <f t="shared" si="573"/>
        <v>0</v>
      </c>
      <c r="BX734" s="348">
        <f t="shared" si="574"/>
        <v>0</v>
      </c>
      <c r="BY734" s="247">
        <f t="shared" si="575"/>
        <v>0</v>
      </c>
      <c r="BZ734" s="244">
        <f t="shared" si="576"/>
        <v>0</v>
      </c>
      <c r="CA734" s="244">
        <f t="shared" si="577"/>
        <v>0</v>
      </c>
      <c r="CB734" s="248">
        <f t="shared" si="578"/>
        <v>0</v>
      </c>
      <c r="CC734" s="247">
        <f t="shared" si="579"/>
        <v>0</v>
      </c>
      <c r="CD734" s="244">
        <f t="shared" si="580"/>
        <v>0</v>
      </c>
      <c r="CE734" s="244">
        <f t="shared" si="581"/>
        <v>0</v>
      </c>
      <c r="CF734" s="244">
        <f t="shared" si="582"/>
        <v>0</v>
      </c>
    </row>
    <row r="735" spans="1:84" ht="20.100000000000001" customHeight="1" x14ac:dyDescent="0.15">
      <c r="A735" s="238">
        <v>732</v>
      </c>
      <c r="B735" s="239">
        <v>732</v>
      </c>
      <c r="C735" s="240" t="str">
        <f t="shared" si="541"/>
        <v>S</v>
      </c>
      <c r="D735" s="241"/>
      <c r="E735" s="242" t="str">
        <f>IF(D735="","",COUNTIF($D$4:D735,D735))</f>
        <v/>
      </c>
      <c r="F735" s="306" t="str">
        <f>IF(D735="","",VLOOKUP(D735,'様式A-2'!$B$10:$E$438,4,0))</f>
        <v/>
      </c>
      <c r="G735" s="242"/>
      <c r="H735" s="242"/>
      <c r="I735" s="242"/>
      <c r="J735" s="242"/>
      <c r="K735" s="242">
        <f t="shared" si="542"/>
        <v>0</v>
      </c>
      <c r="L735" s="342"/>
      <c r="M735" s="342"/>
      <c r="N735" s="342"/>
      <c r="O735" s="342"/>
      <c r="P735" s="384"/>
      <c r="Q735" s="243">
        <f t="shared" si="552"/>
        <v>0</v>
      </c>
      <c r="R735" s="244">
        <f t="shared" si="543"/>
        <v>0</v>
      </c>
      <c r="S735" s="244" t="str">
        <f t="shared" si="544"/>
        <v/>
      </c>
      <c r="T735" s="242"/>
      <c r="U735" s="242" t="str">
        <f t="shared" si="545"/>
        <v/>
      </c>
      <c r="V735" s="242" t="str">
        <f t="shared" si="553"/>
        <v/>
      </c>
      <c r="W735" s="242"/>
      <c r="X735" s="242"/>
      <c r="Y735" s="242" t="str">
        <f t="shared" si="546"/>
        <v/>
      </c>
      <c r="Z735" s="242" t="str">
        <f t="shared" si="547"/>
        <v/>
      </c>
      <c r="AA735" s="242" t="str">
        <f t="shared" si="540"/>
        <v/>
      </c>
      <c r="AB735" s="242" t="str">
        <f t="shared" si="548"/>
        <v/>
      </c>
      <c r="AC735" s="242" t="str">
        <f t="shared" si="549"/>
        <v/>
      </c>
      <c r="AD735" s="242" t="str">
        <f t="shared" si="554"/>
        <v/>
      </c>
      <c r="AE735" s="242" t="str">
        <f t="shared" si="555"/>
        <v/>
      </c>
      <c r="AF735" s="242" t="str">
        <f t="shared" si="556"/>
        <v/>
      </c>
      <c r="AG735" s="242"/>
      <c r="AH735" s="243" t="str">
        <f t="shared" si="550"/>
        <v/>
      </c>
      <c r="AI735" s="243" t="str">
        <f t="shared" si="551"/>
        <v/>
      </c>
      <c r="BG735" s="246">
        <f t="shared" si="557"/>
        <v>0</v>
      </c>
      <c r="BH735" s="243">
        <f t="shared" si="558"/>
        <v>0</v>
      </c>
      <c r="BI735" s="243">
        <f t="shared" si="559"/>
        <v>0</v>
      </c>
      <c r="BJ735" s="243">
        <f t="shared" si="560"/>
        <v>0</v>
      </c>
      <c r="BK735" s="347">
        <f t="shared" si="561"/>
        <v>0</v>
      </c>
      <c r="BL735" s="247">
        <f t="shared" si="562"/>
        <v>0</v>
      </c>
      <c r="BM735" s="244">
        <f t="shared" si="563"/>
        <v>0</v>
      </c>
      <c r="BN735" s="244">
        <f t="shared" si="564"/>
        <v>0</v>
      </c>
      <c r="BO735" s="248">
        <f t="shared" si="565"/>
        <v>0</v>
      </c>
      <c r="BP735" s="249">
        <f t="shared" si="566"/>
        <v>0</v>
      </c>
      <c r="BQ735" s="244">
        <f t="shared" si="567"/>
        <v>0</v>
      </c>
      <c r="BR735" s="244">
        <f t="shared" si="568"/>
        <v>0</v>
      </c>
      <c r="BS735" s="250">
        <f t="shared" si="569"/>
        <v>0</v>
      </c>
      <c r="BT735" s="251" t="str">
        <f t="shared" si="570"/>
        <v/>
      </c>
      <c r="BU735" s="346">
        <f t="shared" si="571"/>
        <v>0</v>
      </c>
      <c r="BV735" s="346">
        <f t="shared" si="572"/>
        <v>0</v>
      </c>
      <c r="BW735" s="346">
        <f t="shared" si="573"/>
        <v>0</v>
      </c>
      <c r="BX735" s="348">
        <f t="shared" si="574"/>
        <v>0</v>
      </c>
      <c r="BY735" s="247">
        <f t="shared" si="575"/>
        <v>0</v>
      </c>
      <c r="BZ735" s="244">
        <f t="shared" si="576"/>
        <v>0</v>
      </c>
      <c r="CA735" s="244">
        <f t="shared" si="577"/>
        <v>0</v>
      </c>
      <c r="CB735" s="248">
        <f t="shared" si="578"/>
        <v>0</v>
      </c>
      <c r="CC735" s="247">
        <f t="shared" si="579"/>
        <v>0</v>
      </c>
      <c r="CD735" s="244">
        <f t="shared" si="580"/>
        <v>0</v>
      </c>
      <c r="CE735" s="244">
        <f t="shared" si="581"/>
        <v>0</v>
      </c>
      <c r="CF735" s="244">
        <f t="shared" si="582"/>
        <v>0</v>
      </c>
    </row>
    <row r="736" spans="1:84" ht="20.100000000000001" customHeight="1" x14ac:dyDescent="0.15">
      <c r="A736" s="238">
        <v>733</v>
      </c>
      <c r="B736" s="239">
        <v>733</v>
      </c>
      <c r="C736" s="240" t="str">
        <f t="shared" si="541"/>
        <v>S</v>
      </c>
      <c r="D736" s="241"/>
      <c r="E736" s="242" t="str">
        <f>IF(D736="","",COUNTIF($D$4:D736,D736))</f>
        <v/>
      </c>
      <c r="F736" s="306" t="str">
        <f>IF(D736="","",VLOOKUP(D736,'様式A-2'!$B$10:$E$438,4,0))</f>
        <v/>
      </c>
      <c r="G736" s="242"/>
      <c r="H736" s="242"/>
      <c r="I736" s="242"/>
      <c r="J736" s="242"/>
      <c r="K736" s="242">
        <f t="shared" si="542"/>
        <v>0</v>
      </c>
      <c r="L736" s="342"/>
      <c r="M736" s="342"/>
      <c r="N736" s="342"/>
      <c r="O736" s="342"/>
      <c r="P736" s="384"/>
      <c r="Q736" s="243">
        <f t="shared" si="552"/>
        <v>0</v>
      </c>
      <c r="R736" s="244">
        <f t="shared" si="543"/>
        <v>0</v>
      </c>
      <c r="S736" s="244" t="str">
        <f t="shared" si="544"/>
        <v/>
      </c>
      <c r="T736" s="242"/>
      <c r="U736" s="242" t="str">
        <f t="shared" si="545"/>
        <v/>
      </c>
      <c r="V736" s="242" t="str">
        <f t="shared" si="553"/>
        <v/>
      </c>
      <c r="W736" s="242"/>
      <c r="X736" s="242"/>
      <c r="Y736" s="242" t="str">
        <f t="shared" si="546"/>
        <v/>
      </c>
      <c r="Z736" s="242" t="str">
        <f t="shared" si="547"/>
        <v/>
      </c>
      <c r="AA736" s="242" t="str">
        <f t="shared" si="540"/>
        <v/>
      </c>
      <c r="AB736" s="242" t="str">
        <f t="shared" si="548"/>
        <v/>
      </c>
      <c r="AC736" s="242" t="str">
        <f t="shared" si="549"/>
        <v/>
      </c>
      <c r="AD736" s="242" t="str">
        <f t="shared" si="554"/>
        <v/>
      </c>
      <c r="AE736" s="242" t="str">
        <f t="shared" si="555"/>
        <v/>
      </c>
      <c r="AF736" s="242" t="str">
        <f t="shared" si="556"/>
        <v/>
      </c>
      <c r="AG736" s="242"/>
      <c r="AH736" s="243" t="str">
        <f t="shared" si="550"/>
        <v/>
      </c>
      <c r="AI736" s="243" t="str">
        <f t="shared" si="551"/>
        <v/>
      </c>
      <c r="BG736" s="246">
        <f t="shared" si="557"/>
        <v>0</v>
      </c>
      <c r="BH736" s="243">
        <f t="shared" si="558"/>
        <v>0</v>
      </c>
      <c r="BI736" s="243">
        <f t="shared" si="559"/>
        <v>0</v>
      </c>
      <c r="BJ736" s="243">
        <f t="shared" si="560"/>
        <v>0</v>
      </c>
      <c r="BK736" s="347">
        <f t="shared" si="561"/>
        <v>0</v>
      </c>
      <c r="BL736" s="247">
        <f t="shared" si="562"/>
        <v>0</v>
      </c>
      <c r="BM736" s="244">
        <f t="shared" si="563"/>
        <v>0</v>
      </c>
      <c r="BN736" s="244">
        <f t="shared" si="564"/>
        <v>0</v>
      </c>
      <c r="BO736" s="248">
        <f t="shared" si="565"/>
        <v>0</v>
      </c>
      <c r="BP736" s="249">
        <f t="shared" si="566"/>
        <v>0</v>
      </c>
      <c r="BQ736" s="244">
        <f t="shared" si="567"/>
        <v>0</v>
      </c>
      <c r="BR736" s="244">
        <f t="shared" si="568"/>
        <v>0</v>
      </c>
      <c r="BS736" s="250">
        <f t="shared" si="569"/>
        <v>0</v>
      </c>
      <c r="BT736" s="251" t="str">
        <f t="shared" si="570"/>
        <v/>
      </c>
      <c r="BU736" s="346">
        <f t="shared" si="571"/>
        <v>0</v>
      </c>
      <c r="BV736" s="346">
        <f t="shared" si="572"/>
        <v>0</v>
      </c>
      <c r="BW736" s="346">
        <f t="shared" si="573"/>
        <v>0</v>
      </c>
      <c r="BX736" s="348">
        <f t="shared" si="574"/>
        <v>0</v>
      </c>
      <c r="BY736" s="247">
        <f t="shared" si="575"/>
        <v>0</v>
      </c>
      <c r="BZ736" s="244">
        <f t="shared" si="576"/>
        <v>0</v>
      </c>
      <c r="CA736" s="244">
        <f t="shared" si="577"/>
        <v>0</v>
      </c>
      <c r="CB736" s="248">
        <f t="shared" si="578"/>
        <v>0</v>
      </c>
      <c r="CC736" s="247">
        <f t="shared" si="579"/>
        <v>0</v>
      </c>
      <c r="CD736" s="244">
        <f t="shared" si="580"/>
        <v>0</v>
      </c>
      <c r="CE736" s="244">
        <f t="shared" si="581"/>
        <v>0</v>
      </c>
      <c r="CF736" s="244">
        <f t="shared" si="582"/>
        <v>0</v>
      </c>
    </row>
    <row r="737" spans="1:84" ht="20.100000000000001" customHeight="1" x14ac:dyDescent="0.15">
      <c r="A737" s="238">
        <v>734</v>
      </c>
      <c r="B737" s="239">
        <v>734</v>
      </c>
      <c r="C737" s="240" t="str">
        <f t="shared" si="541"/>
        <v>S</v>
      </c>
      <c r="D737" s="241"/>
      <c r="E737" s="242" t="str">
        <f>IF(D737="","",COUNTIF($D$4:D737,D737))</f>
        <v/>
      </c>
      <c r="F737" s="306" t="str">
        <f>IF(D737="","",VLOOKUP(D737,'様式A-2'!$B$10:$E$438,4,0))</f>
        <v/>
      </c>
      <c r="G737" s="242"/>
      <c r="H737" s="242"/>
      <c r="I737" s="242"/>
      <c r="J737" s="242"/>
      <c r="K737" s="242">
        <f t="shared" si="542"/>
        <v>0</v>
      </c>
      <c r="L737" s="342"/>
      <c r="M737" s="342"/>
      <c r="N737" s="342"/>
      <c r="O737" s="342"/>
      <c r="P737" s="384"/>
      <c r="Q737" s="243">
        <f t="shared" si="552"/>
        <v>0</v>
      </c>
      <c r="R737" s="244">
        <f t="shared" si="543"/>
        <v>0</v>
      </c>
      <c r="S737" s="244" t="str">
        <f t="shared" si="544"/>
        <v/>
      </c>
      <c r="T737" s="242"/>
      <c r="U737" s="242" t="str">
        <f t="shared" si="545"/>
        <v/>
      </c>
      <c r="V737" s="242" t="str">
        <f t="shared" si="553"/>
        <v/>
      </c>
      <c r="W737" s="242"/>
      <c r="X737" s="242"/>
      <c r="Y737" s="242" t="str">
        <f t="shared" si="546"/>
        <v/>
      </c>
      <c r="Z737" s="242" t="str">
        <f t="shared" si="547"/>
        <v/>
      </c>
      <c r="AA737" s="242" t="str">
        <f t="shared" si="540"/>
        <v/>
      </c>
      <c r="AB737" s="242" t="str">
        <f t="shared" si="548"/>
        <v/>
      </c>
      <c r="AC737" s="242" t="str">
        <f t="shared" si="549"/>
        <v/>
      </c>
      <c r="AD737" s="242" t="str">
        <f t="shared" si="554"/>
        <v/>
      </c>
      <c r="AE737" s="242" t="str">
        <f t="shared" si="555"/>
        <v/>
      </c>
      <c r="AF737" s="242" t="str">
        <f t="shared" si="556"/>
        <v/>
      </c>
      <c r="AG737" s="242"/>
      <c r="AH737" s="243" t="str">
        <f t="shared" si="550"/>
        <v/>
      </c>
      <c r="AI737" s="243" t="str">
        <f t="shared" si="551"/>
        <v/>
      </c>
      <c r="BG737" s="246">
        <f t="shared" si="557"/>
        <v>0</v>
      </c>
      <c r="BH737" s="243">
        <f t="shared" si="558"/>
        <v>0</v>
      </c>
      <c r="BI737" s="243">
        <f t="shared" si="559"/>
        <v>0</v>
      </c>
      <c r="BJ737" s="243">
        <f t="shared" si="560"/>
        <v>0</v>
      </c>
      <c r="BK737" s="347">
        <f t="shared" si="561"/>
        <v>0</v>
      </c>
      <c r="BL737" s="247">
        <f t="shared" si="562"/>
        <v>0</v>
      </c>
      <c r="BM737" s="244">
        <f t="shared" si="563"/>
        <v>0</v>
      </c>
      <c r="BN737" s="244">
        <f t="shared" si="564"/>
        <v>0</v>
      </c>
      <c r="BO737" s="248">
        <f t="shared" si="565"/>
        <v>0</v>
      </c>
      <c r="BP737" s="249">
        <f t="shared" si="566"/>
        <v>0</v>
      </c>
      <c r="BQ737" s="244">
        <f t="shared" si="567"/>
        <v>0</v>
      </c>
      <c r="BR737" s="244">
        <f t="shared" si="568"/>
        <v>0</v>
      </c>
      <c r="BS737" s="250">
        <f t="shared" si="569"/>
        <v>0</v>
      </c>
      <c r="BT737" s="251" t="str">
        <f t="shared" si="570"/>
        <v/>
      </c>
      <c r="BU737" s="346">
        <f t="shared" si="571"/>
        <v>0</v>
      </c>
      <c r="BV737" s="346">
        <f t="shared" si="572"/>
        <v>0</v>
      </c>
      <c r="BW737" s="346">
        <f t="shared" si="573"/>
        <v>0</v>
      </c>
      <c r="BX737" s="348">
        <f t="shared" si="574"/>
        <v>0</v>
      </c>
      <c r="BY737" s="247">
        <f t="shared" si="575"/>
        <v>0</v>
      </c>
      <c r="BZ737" s="244">
        <f t="shared" si="576"/>
        <v>0</v>
      </c>
      <c r="CA737" s="244">
        <f t="shared" si="577"/>
        <v>0</v>
      </c>
      <c r="CB737" s="248">
        <f t="shared" si="578"/>
        <v>0</v>
      </c>
      <c r="CC737" s="247">
        <f t="shared" si="579"/>
        <v>0</v>
      </c>
      <c r="CD737" s="244">
        <f t="shared" si="580"/>
        <v>0</v>
      </c>
      <c r="CE737" s="244">
        <f t="shared" si="581"/>
        <v>0</v>
      </c>
      <c r="CF737" s="244">
        <f t="shared" si="582"/>
        <v>0</v>
      </c>
    </row>
    <row r="738" spans="1:84" ht="20.100000000000001" customHeight="1" x14ac:dyDescent="0.15">
      <c r="A738" s="238">
        <v>735</v>
      </c>
      <c r="B738" s="239">
        <v>735</v>
      </c>
      <c r="C738" s="240" t="str">
        <f t="shared" si="541"/>
        <v>S</v>
      </c>
      <c r="D738" s="241"/>
      <c r="E738" s="242" t="str">
        <f>IF(D738="","",COUNTIF($D$4:D738,D738))</f>
        <v/>
      </c>
      <c r="F738" s="306" t="str">
        <f>IF(D738="","",VLOOKUP(D738,'様式A-2'!$B$10:$E$438,4,0))</f>
        <v/>
      </c>
      <c r="G738" s="242"/>
      <c r="H738" s="242"/>
      <c r="I738" s="242"/>
      <c r="J738" s="242"/>
      <c r="K738" s="242">
        <f t="shared" si="542"/>
        <v>0</v>
      </c>
      <c r="L738" s="342"/>
      <c r="M738" s="342"/>
      <c r="N738" s="342"/>
      <c r="O738" s="342"/>
      <c r="P738" s="384"/>
      <c r="Q738" s="243">
        <f t="shared" si="552"/>
        <v>0</v>
      </c>
      <c r="R738" s="244">
        <f t="shared" si="543"/>
        <v>0</v>
      </c>
      <c r="S738" s="244" t="str">
        <f t="shared" si="544"/>
        <v/>
      </c>
      <c r="T738" s="242"/>
      <c r="U738" s="242" t="str">
        <f t="shared" si="545"/>
        <v/>
      </c>
      <c r="V738" s="242" t="str">
        <f t="shared" si="553"/>
        <v/>
      </c>
      <c r="W738" s="242"/>
      <c r="X738" s="242"/>
      <c r="Y738" s="242" t="str">
        <f t="shared" si="546"/>
        <v/>
      </c>
      <c r="Z738" s="242" t="str">
        <f t="shared" si="547"/>
        <v/>
      </c>
      <c r="AA738" s="242" t="str">
        <f t="shared" si="540"/>
        <v/>
      </c>
      <c r="AB738" s="242" t="str">
        <f t="shared" si="548"/>
        <v/>
      </c>
      <c r="AC738" s="242" t="str">
        <f t="shared" si="549"/>
        <v/>
      </c>
      <c r="AD738" s="242" t="str">
        <f t="shared" si="554"/>
        <v/>
      </c>
      <c r="AE738" s="242" t="str">
        <f t="shared" si="555"/>
        <v/>
      </c>
      <c r="AF738" s="242" t="str">
        <f t="shared" si="556"/>
        <v/>
      </c>
      <c r="AG738" s="242"/>
      <c r="AH738" s="243" t="str">
        <f t="shared" si="550"/>
        <v/>
      </c>
      <c r="AI738" s="243" t="str">
        <f t="shared" si="551"/>
        <v/>
      </c>
      <c r="BG738" s="246">
        <f t="shared" si="557"/>
        <v>0</v>
      </c>
      <c r="BH738" s="243">
        <f t="shared" si="558"/>
        <v>0</v>
      </c>
      <c r="BI738" s="243">
        <f t="shared" si="559"/>
        <v>0</v>
      </c>
      <c r="BJ738" s="243">
        <f t="shared" si="560"/>
        <v>0</v>
      </c>
      <c r="BK738" s="347">
        <f t="shared" si="561"/>
        <v>0</v>
      </c>
      <c r="BL738" s="247">
        <f t="shared" si="562"/>
        <v>0</v>
      </c>
      <c r="BM738" s="244">
        <f t="shared" si="563"/>
        <v>0</v>
      </c>
      <c r="BN738" s="244">
        <f t="shared" si="564"/>
        <v>0</v>
      </c>
      <c r="BO738" s="248">
        <f t="shared" si="565"/>
        <v>0</v>
      </c>
      <c r="BP738" s="249">
        <f t="shared" si="566"/>
        <v>0</v>
      </c>
      <c r="BQ738" s="244">
        <f t="shared" si="567"/>
        <v>0</v>
      </c>
      <c r="BR738" s="244">
        <f t="shared" si="568"/>
        <v>0</v>
      </c>
      <c r="BS738" s="250">
        <f t="shared" si="569"/>
        <v>0</v>
      </c>
      <c r="BT738" s="251" t="str">
        <f t="shared" si="570"/>
        <v/>
      </c>
      <c r="BU738" s="346">
        <f t="shared" si="571"/>
        <v>0</v>
      </c>
      <c r="BV738" s="346">
        <f t="shared" si="572"/>
        <v>0</v>
      </c>
      <c r="BW738" s="346">
        <f t="shared" si="573"/>
        <v>0</v>
      </c>
      <c r="BX738" s="348">
        <f t="shared" si="574"/>
        <v>0</v>
      </c>
      <c r="BY738" s="247">
        <f t="shared" si="575"/>
        <v>0</v>
      </c>
      <c r="BZ738" s="244">
        <f t="shared" si="576"/>
        <v>0</v>
      </c>
      <c r="CA738" s="244">
        <f t="shared" si="577"/>
        <v>0</v>
      </c>
      <c r="CB738" s="248">
        <f t="shared" si="578"/>
        <v>0</v>
      </c>
      <c r="CC738" s="247">
        <f t="shared" si="579"/>
        <v>0</v>
      </c>
      <c r="CD738" s="244">
        <f t="shared" si="580"/>
        <v>0</v>
      </c>
      <c r="CE738" s="244">
        <f t="shared" si="581"/>
        <v>0</v>
      </c>
      <c r="CF738" s="244">
        <f t="shared" si="582"/>
        <v>0</v>
      </c>
    </row>
    <row r="739" spans="1:84" ht="20.100000000000001" customHeight="1" x14ac:dyDescent="0.15">
      <c r="A739" s="238">
        <v>736</v>
      </c>
      <c r="B739" s="239">
        <v>736</v>
      </c>
      <c r="C739" s="240" t="str">
        <f t="shared" si="541"/>
        <v>S</v>
      </c>
      <c r="D739" s="241"/>
      <c r="E739" s="242" t="str">
        <f>IF(D739="","",COUNTIF($D$4:D739,D739))</f>
        <v/>
      </c>
      <c r="F739" s="306" t="str">
        <f>IF(D739="","",VLOOKUP(D739,'様式A-2'!$B$10:$E$438,4,0))</f>
        <v/>
      </c>
      <c r="G739" s="242"/>
      <c r="H739" s="242"/>
      <c r="I739" s="242"/>
      <c r="J739" s="242"/>
      <c r="K739" s="242">
        <f t="shared" si="542"/>
        <v>0</v>
      </c>
      <c r="L739" s="342"/>
      <c r="M739" s="342"/>
      <c r="N739" s="342"/>
      <c r="O739" s="342"/>
      <c r="P739" s="384"/>
      <c r="Q739" s="243">
        <f t="shared" si="552"/>
        <v>0</v>
      </c>
      <c r="R739" s="244">
        <f t="shared" si="543"/>
        <v>0</v>
      </c>
      <c r="S739" s="244" t="str">
        <f t="shared" si="544"/>
        <v/>
      </c>
      <c r="T739" s="242"/>
      <c r="U739" s="242" t="str">
        <f t="shared" si="545"/>
        <v/>
      </c>
      <c r="V739" s="242" t="str">
        <f t="shared" si="553"/>
        <v/>
      </c>
      <c r="W739" s="242"/>
      <c r="X739" s="242"/>
      <c r="Y739" s="242" t="str">
        <f t="shared" si="546"/>
        <v/>
      </c>
      <c r="Z739" s="242" t="str">
        <f t="shared" si="547"/>
        <v/>
      </c>
      <c r="AA739" s="242" t="str">
        <f t="shared" si="540"/>
        <v/>
      </c>
      <c r="AB739" s="242" t="str">
        <f t="shared" si="548"/>
        <v/>
      </c>
      <c r="AC739" s="242" t="str">
        <f t="shared" si="549"/>
        <v/>
      </c>
      <c r="AD739" s="242" t="str">
        <f t="shared" si="554"/>
        <v/>
      </c>
      <c r="AE739" s="242" t="str">
        <f t="shared" si="555"/>
        <v/>
      </c>
      <c r="AF739" s="242" t="str">
        <f t="shared" si="556"/>
        <v/>
      </c>
      <c r="AG739" s="242"/>
      <c r="AH739" s="243" t="str">
        <f t="shared" si="550"/>
        <v/>
      </c>
      <c r="AI739" s="243" t="str">
        <f t="shared" si="551"/>
        <v/>
      </c>
      <c r="BG739" s="246">
        <f t="shared" si="557"/>
        <v>0</v>
      </c>
      <c r="BH739" s="243">
        <f t="shared" si="558"/>
        <v>0</v>
      </c>
      <c r="BI739" s="243">
        <f t="shared" si="559"/>
        <v>0</v>
      </c>
      <c r="BJ739" s="243">
        <f t="shared" si="560"/>
        <v>0</v>
      </c>
      <c r="BK739" s="347">
        <f t="shared" si="561"/>
        <v>0</v>
      </c>
      <c r="BL739" s="247">
        <f t="shared" si="562"/>
        <v>0</v>
      </c>
      <c r="BM739" s="244">
        <f t="shared" si="563"/>
        <v>0</v>
      </c>
      <c r="BN739" s="244">
        <f t="shared" si="564"/>
        <v>0</v>
      </c>
      <c r="BO739" s="248">
        <f t="shared" si="565"/>
        <v>0</v>
      </c>
      <c r="BP739" s="249">
        <f t="shared" si="566"/>
        <v>0</v>
      </c>
      <c r="BQ739" s="244">
        <f t="shared" si="567"/>
        <v>0</v>
      </c>
      <c r="BR739" s="244">
        <f t="shared" si="568"/>
        <v>0</v>
      </c>
      <c r="BS739" s="250">
        <f t="shared" si="569"/>
        <v>0</v>
      </c>
      <c r="BT739" s="251" t="str">
        <f t="shared" si="570"/>
        <v/>
      </c>
      <c r="BU739" s="346">
        <f t="shared" si="571"/>
        <v>0</v>
      </c>
      <c r="BV739" s="346">
        <f t="shared" si="572"/>
        <v>0</v>
      </c>
      <c r="BW739" s="346">
        <f t="shared" si="573"/>
        <v>0</v>
      </c>
      <c r="BX739" s="348">
        <f t="shared" si="574"/>
        <v>0</v>
      </c>
      <c r="BY739" s="247">
        <f t="shared" si="575"/>
        <v>0</v>
      </c>
      <c r="BZ739" s="244">
        <f t="shared" si="576"/>
        <v>0</v>
      </c>
      <c r="CA739" s="244">
        <f t="shared" si="577"/>
        <v>0</v>
      </c>
      <c r="CB739" s="248">
        <f t="shared" si="578"/>
        <v>0</v>
      </c>
      <c r="CC739" s="247">
        <f t="shared" si="579"/>
        <v>0</v>
      </c>
      <c r="CD739" s="244">
        <f t="shared" si="580"/>
        <v>0</v>
      </c>
      <c r="CE739" s="244">
        <f t="shared" si="581"/>
        <v>0</v>
      </c>
      <c r="CF739" s="244">
        <f t="shared" si="582"/>
        <v>0</v>
      </c>
    </row>
    <row r="740" spans="1:84" ht="20.100000000000001" customHeight="1" x14ac:dyDescent="0.15">
      <c r="A740" s="238">
        <v>737</v>
      </c>
      <c r="B740" s="239">
        <v>737</v>
      </c>
      <c r="C740" s="240" t="str">
        <f t="shared" si="541"/>
        <v>S</v>
      </c>
      <c r="D740" s="241"/>
      <c r="E740" s="242" t="str">
        <f>IF(D740="","",COUNTIF($D$4:D740,D740))</f>
        <v/>
      </c>
      <c r="F740" s="306" t="str">
        <f>IF(D740="","",VLOOKUP(D740,'様式A-2'!$B$10:$E$438,4,0))</f>
        <v/>
      </c>
      <c r="G740" s="242"/>
      <c r="H740" s="242"/>
      <c r="I740" s="242"/>
      <c r="J740" s="242"/>
      <c r="K740" s="242">
        <f t="shared" si="542"/>
        <v>0</v>
      </c>
      <c r="L740" s="342"/>
      <c r="M740" s="342"/>
      <c r="N740" s="342"/>
      <c r="O740" s="342"/>
      <c r="P740" s="384"/>
      <c r="Q740" s="243">
        <f t="shared" si="552"/>
        <v>0</v>
      </c>
      <c r="R740" s="244">
        <f t="shared" si="543"/>
        <v>0</v>
      </c>
      <c r="S740" s="244" t="str">
        <f t="shared" si="544"/>
        <v/>
      </c>
      <c r="T740" s="242"/>
      <c r="U740" s="242" t="str">
        <f t="shared" si="545"/>
        <v/>
      </c>
      <c r="V740" s="242" t="str">
        <f t="shared" si="553"/>
        <v/>
      </c>
      <c r="W740" s="242"/>
      <c r="X740" s="242"/>
      <c r="Y740" s="242" t="str">
        <f t="shared" si="546"/>
        <v/>
      </c>
      <c r="Z740" s="242" t="str">
        <f t="shared" si="547"/>
        <v/>
      </c>
      <c r="AA740" s="242" t="str">
        <f t="shared" si="540"/>
        <v/>
      </c>
      <c r="AB740" s="242" t="str">
        <f t="shared" si="548"/>
        <v/>
      </c>
      <c r="AC740" s="242" t="str">
        <f t="shared" si="549"/>
        <v/>
      </c>
      <c r="AD740" s="242" t="str">
        <f t="shared" si="554"/>
        <v/>
      </c>
      <c r="AE740" s="242" t="str">
        <f t="shared" si="555"/>
        <v/>
      </c>
      <c r="AF740" s="242" t="str">
        <f t="shared" si="556"/>
        <v/>
      </c>
      <c r="AG740" s="242"/>
      <c r="AH740" s="243" t="str">
        <f t="shared" si="550"/>
        <v/>
      </c>
      <c r="AI740" s="243" t="str">
        <f t="shared" si="551"/>
        <v/>
      </c>
      <c r="BG740" s="246">
        <f t="shared" si="557"/>
        <v>0</v>
      </c>
      <c r="BH740" s="243">
        <f t="shared" si="558"/>
        <v>0</v>
      </c>
      <c r="BI740" s="243">
        <f t="shared" si="559"/>
        <v>0</v>
      </c>
      <c r="BJ740" s="243">
        <f t="shared" si="560"/>
        <v>0</v>
      </c>
      <c r="BK740" s="347">
        <f t="shared" si="561"/>
        <v>0</v>
      </c>
      <c r="BL740" s="247">
        <f t="shared" si="562"/>
        <v>0</v>
      </c>
      <c r="BM740" s="244">
        <f t="shared" si="563"/>
        <v>0</v>
      </c>
      <c r="BN740" s="244">
        <f t="shared" si="564"/>
        <v>0</v>
      </c>
      <c r="BO740" s="248">
        <f t="shared" si="565"/>
        <v>0</v>
      </c>
      <c r="BP740" s="249">
        <f t="shared" si="566"/>
        <v>0</v>
      </c>
      <c r="BQ740" s="244">
        <f t="shared" si="567"/>
        <v>0</v>
      </c>
      <c r="BR740" s="244">
        <f t="shared" si="568"/>
        <v>0</v>
      </c>
      <c r="BS740" s="250">
        <f t="shared" si="569"/>
        <v>0</v>
      </c>
      <c r="BT740" s="251" t="str">
        <f t="shared" si="570"/>
        <v/>
      </c>
      <c r="BU740" s="346">
        <f t="shared" si="571"/>
        <v>0</v>
      </c>
      <c r="BV740" s="346">
        <f t="shared" si="572"/>
        <v>0</v>
      </c>
      <c r="BW740" s="346">
        <f t="shared" si="573"/>
        <v>0</v>
      </c>
      <c r="BX740" s="348">
        <f t="shared" si="574"/>
        <v>0</v>
      </c>
      <c r="BY740" s="247">
        <f t="shared" si="575"/>
        <v>0</v>
      </c>
      <c r="BZ740" s="244">
        <f t="shared" si="576"/>
        <v>0</v>
      </c>
      <c r="CA740" s="244">
        <f t="shared" si="577"/>
        <v>0</v>
      </c>
      <c r="CB740" s="248">
        <f t="shared" si="578"/>
        <v>0</v>
      </c>
      <c r="CC740" s="247">
        <f t="shared" si="579"/>
        <v>0</v>
      </c>
      <c r="CD740" s="244">
        <f t="shared" si="580"/>
        <v>0</v>
      </c>
      <c r="CE740" s="244">
        <f t="shared" si="581"/>
        <v>0</v>
      </c>
      <c r="CF740" s="244">
        <f t="shared" si="582"/>
        <v>0</v>
      </c>
    </row>
    <row r="741" spans="1:84" ht="20.100000000000001" customHeight="1" x14ac:dyDescent="0.15">
      <c r="A741" s="238">
        <v>738</v>
      </c>
      <c r="B741" s="239">
        <v>738</v>
      </c>
      <c r="C741" s="240" t="str">
        <f t="shared" si="541"/>
        <v>S</v>
      </c>
      <c r="D741" s="241"/>
      <c r="E741" s="242" t="str">
        <f>IF(D741="","",COUNTIF($D$4:D741,D741))</f>
        <v/>
      </c>
      <c r="F741" s="306" t="str">
        <f>IF(D741="","",VLOOKUP(D741,'様式A-2'!$B$10:$E$438,4,0))</f>
        <v/>
      </c>
      <c r="G741" s="242"/>
      <c r="H741" s="242"/>
      <c r="I741" s="242"/>
      <c r="J741" s="242"/>
      <c r="K741" s="242">
        <f t="shared" si="542"/>
        <v>0</v>
      </c>
      <c r="L741" s="342"/>
      <c r="M741" s="342"/>
      <c r="N741" s="342"/>
      <c r="O741" s="342"/>
      <c r="P741" s="384"/>
      <c r="Q741" s="243">
        <f t="shared" si="552"/>
        <v>0</v>
      </c>
      <c r="R741" s="244">
        <f t="shared" si="543"/>
        <v>0</v>
      </c>
      <c r="S741" s="244" t="str">
        <f t="shared" si="544"/>
        <v/>
      </c>
      <c r="T741" s="242"/>
      <c r="U741" s="242" t="str">
        <f t="shared" si="545"/>
        <v/>
      </c>
      <c r="V741" s="242" t="str">
        <f t="shared" si="553"/>
        <v/>
      </c>
      <c r="W741" s="242"/>
      <c r="X741" s="242"/>
      <c r="Y741" s="242" t="str">
        <f t="shared" si="546"/>
        <v/>
      </c>
      <c r="Z741" s="242" t="str">
        <f t="shared" si="547"/>
        <v/>
      </c>
      <c r="AA741" s="242" t="str">
        <f t="shared" si="540"/>
        <v/>
      </c>
      <c r="AB741" s="242" t="str">
        <f t="shared" si="548"/>
        <v/>
      </c>
      <c r="AC741" s="242" t="str">
        <f t="shared" si="549"/>
        <v/>
      </c>
      <c r="AD741" s="242" t="str">
        <f t="shared" si="554"/>
        <v/>
      </c>
      <c r="AE741" s="242" t="str">
        <f t="shared" si="555"/>
        <v/>
      </c>
      <c r="AF741" s="242" t="str">
        <f t="shared" si="556"/>
        <v/>
      </c>
      <c r="AG741" s="242"/>
      <c r="AH741" s="243" t="str">
        <f t="shared" si="550"/>
        <v/>
      </c>
      <c r="AI741" s="243" t="str">
        <f t="shared" si="551"/>
        <v/>
      </c>
      <c r="BG741" s="246">
        <f t="shared" si="557"/>
        <v>0</v>
      </c>
      <c r="BH741" s="243">
        <f t="shared" si="558"/>
        <v>0</v>
      </c>
      <c r="BI741" s="243">
        <f t="shared" si="559"/>
        <v>0</v>
      </c>
      <c r="BJ741" s="243">
        <f t="shared" si="560"/>
        <v>0</v>
      </c>
      <c r="BK741" s="347">
        <f t="shared" si="561"/>
        <v>0</v>
      </c>
      <c r="BL741" s="247">
        <f t="shared" si="562"/>
        <v>0</v>
      </c>
      <c r="BM741" s="244">
        <f t="shared" si="563"/>
        <v>0</v>
      </c>
      <c r="BN741" s="244">
        <f t="shared" si="564"/>
        <v>0</v>
      </c>
      <c r="BO741" s="248">
        <f t="shared" si="565"/>
        <v>0</v>
      </c>
      <c r="BP741" s="249">
        <f t="shared" si="566"/>
        <v>0</v>
      </c>
      <c r="BQ741" s="244">
        <f t="shared" si="567"/>
        <v>0</v>
      </c>
      <c r="BR741" s="244">
        <f t="shared" si="568"/>
        <v>0</v>
      </c>
      <c r="BS741" s="250">
        <f t="shared" si="569"/>
        <v>0</v>
      </c>
      <c r="BT741" s="251" t="str">
        <f t="shared" si="570"/>
        <v/>
      </c>
      <c r="BU741" s="346">
        <f t="shared" si="571"/>
        <v>0</v>
      </c>
      <c r="BV741" s="346">
        <f t="shared" si="572"/>
        <v>0</v>
      </c>
      <c r="BW741" s="346">
        <f t="shared" si="573"/>
        <v>0</v>
      </c>
      <c r="BX741" s="348">
        <f t="shared" si="574"/>
        <v>0</v>
      </c>
      <c r="BY741" s="247">
        <f t="shared" si="575"/>
        <v>0</v>
      </c>
      <c r="BZ741" s="244">
        <f t="shared" si="576"/>
        <v>0</v>
      </c>
      <c r="CA741" s="244">
        <f t="shared" si="577"/>
        <v>0</v>
      </c>
      <c r="CB741" s="248">
        <f t="shared" si="578"/>
        <v>0</v>
      </c>
      <c r="CC741" s="247">
        <f t="shared" si="579"/>
        <v>0</v>
      </c>
      <c r="CD741" s="244">
        <f t="shared" si="580"/>
        <v>0</v>
      </c>
      <c r="CE741" s="244">
        <f t="shared" si="581"/>
        <v>0</v>
      </c>
      <c r="CF741" s="244">
        <f t="shared" si="582"/>
        <v>0</v>
      </c>
    </row>
    <row r="742" spans="1:84" ht="20.100000000000001" customHeight="1" x14ac:dyDescent="0.15">
      <c r="A742" s="238">
        <v>739</v>
      </c>
      <c r="B742" s="239">
        <v>739</v>
      </c>
      <c r="C742" s="240" t="str">
        <f t="shared" si="541"/>
        <v>S</v>
      </c>
      <c r="D742" s="241"/>
      <c r="E742" s="242" t="str">
        <f>IF(D742="","",COUNTIF($D$4:D742,D742))</f>
        <v/>
      </c>
      <c r="F742" s="306" t="str">
        <f>IF(D742="","",VLOOKUP(D742,'様式A-2'!$B$10:$E$438,4,0))</f>
        <v/>
      </c>
      <c r="G742" s="242"/>
      <c r="H742" s="242"/>
      <c r="I742" s="242"/>
      <c r="J742" s="242"/>
      <c r="K742" s="242">
        <f t="shared" si="542"/>
        <v>0</v>
      </c>
      <c r="L742" s="342"/>
      <c r="M742" s="342"/>
      <c r="N742" s="342"/>
      <c r="O742" s="342"/>
      <c r="P742" s="384"/>
      <c r="Q742" s="243">
        <f t="shared" si="552"/>
        <v>0</v>
      </c>
      <c r="R742" s="244">
        <f t="shared" si="543"/>
        <v>0</v>
      </c>
      <c r="S742" s="244" t="str">
        <f t="shared" si="544"/>
        <v/>
      </c>
      <c r="T742" s="242"/>
      <c r="U742" s="242" t="str">
        <f t="shared" si="545"/>
        <v/>
      </c>
      <c r="V742" s="242" t="str">
        <f t="shared" si="553"/>
        <v/>
      </c>
      <c r="W742" s="242"/>
      <c r="X742" s="242"/>
      <c r="Y742" s="242" t="str">
        <f t="shared" si="546"/>
        <v/>
      </c>
      <c r="Z742" s="242" t="str">
        <f t="shared" si="547"/>
        <v/>
      </c>
      <c r="AA742" s="242" t="str">
        <f t="shared" si="540"/>
        <v/>
      </c>
      <c r="AB742" s="242" t="str">
        <f t="shared" si="548"/>
        <v/>
      </c>
      <c r="AC742" s="242" t="str">
        <f t="shared" si="549"/>
        <v/>
      </c>
      <c r="AD742" s="242" t="str">
        <f t="shared" si="554"/>
        <v/>
      </c>
      <c r="AE742" s="242" t="str">
        <f t="shared" si="555"/>
        <v/>
      </c>
      <c r="AF742" s="242" t="str">
        <f t="shared" si="556"/>
        <v/>
      </c>
      <c r="AG742" s="242"/>
      <c r="AH742" s="243" t="str">
        <f t="shared" si="550"/>
        <v/>
      </c>
      <c r="AI742" s="243" t="str">
        <f t="shared" si="551"/>
        <v/>
      </c>
      <c r="BG742" s="246">
        <f t="shared" si="557"/>
        <v>0</v>
      </c>
      <c r="BH742" s="243">
        <f t="shared" si="558"/>
        <v>0</v>
      </c>
      <c r="BI742" s="243">
        <f t="shared" si="559"/>
        <v>0</v>
      </c>
      <c r="BJ742" s="243">
        <f t="shared" si="560"/>
        <v>0</v>
      </c>
      <c r="BK742" s="347">
        <f t="shared" si="561"/>
        <v>0</v>
      </c>
      <c r="BL742" s="247">
        <f t="shared" si="562"/>
        <v>0</v>
      </c>
      <c r="BM742" s="244">
        <f t="shared" si="563"/>
        <v>0</v>
      </c>
      <c r="BN742" s="244">
        <f t="shared" si="564"/>
        <v>0</v>
      </c>
      <c r="BO742" s="248">
        <f t="shared" si="565"/>
        <v>0</v>
      </c>
      <c r="BP742" s="249">
        <f t="shared" si="566"/>
        <v>0</v>
      </c>
      <c r="BQ742" s="244">
        <f t="shared" si="567"/>
        <v>0</v>
      </c>
      <c r="BR742" s="244">
        <f t="shared" si="568"/>
        <v>0</v>
      </c>
      <c r="BS742" s="250">
        <f t="shared" si="569"/>
        <v>0</v>
      </c>
      <c r="BT742" s="251" t="str">
        <f t="shared" si="570"/>
        <v/>
      </c>
      <c r="BU742" s="346">
        <f t="shared" si="571"/>
        <v>0</v>
      </c>
      <c r="BV742" s="346">
        <f t="shared" si="572"/>
        <v>0</v>
      </c>
      <c r="BW742" s="346">
        <f t="shared" si="573"/>
        <v>0</v>
      </c>
      <c r="BX742" s="348">
        <f t="shared" si="574"/>
        <v>0</v>
      </c>
      <c r="BY742" s="247">
        <f t="shared" si="575"/>
        <v>0</v>
      </c>
      <c r="BZ742" s="244">
        <f t="shared" si="576"/>
        <v>0</v>
      </c>
      <c r="CA742" s="244">
        <f t="shared" si="577"/>
        <v>0</v>
      </c>
      <c r="CB742" s="248">
        <f t="shared" si="578"/>
        <v>0</v>
      </c>
      <c r="CC742" s="247">
        <f t="shared" si="579"/>
        <v>0</v>
      </c>
      <c r="CD742" s="244">
        <f t="shared" si="580"/>
        <v>0</v>
      </c>
      <c r="CE742" s="244">
        <f t="shared" si="581"/>
        <v>0</v>
      </c>
      <c r="CF742" s="244">
        <f t="shared" si="582"/>
        <v>0</v>
      </c>
    </row>
    <row r="743" spans="1:84" ht="20.100000000000001" customHeight="1" x14ac:dyDescent="0.15">
      <c r="A743" s="238">
        <v>740</v>
      </c>
      <c r="B743" s="239">
        <v>740</v>
      </c>
      <c r="C743" s="240" t="str">
        <f t="shared" si="541"/>
        <v>S</v>
      </c>
      <c r="D743" s="241"/>
      <c r="E743" s="242" t="str">
        <f>IF(D743="","",COUNTIF($D$4:D743,D743))</f>
        <v/>
      </c>
      <c r="F743" s="306" t="str">
        <f>IF(D743="","",VLOOKUP(D743,'様式A-2'!$B$10:$E$438,4,0))</f>
        <v/>
      </c>
      <c r="G743" s="242"/>
      <c r="H743" s="242"/>
      <c r="I743" s="242"/>
      <c r="J743" s="242"/>
      <c r="K743" s="242">
        <f t="shared" si="542"/>
        <v>0</v>
      </c>
      <c r="L743" s="342"/>
      <c r="M743" s="342"/>
      <c r="N743" s="342"/>
      <c r="O743" s="342"/>
      <c r="P743" s="384"/>
      <c r="Q743" s="243">
        <f t="shared" si="552"/>
        <v>0</v>
      </c>
      <c r="R743" s="244">
        <f t="shared" si="543"/>
        <v>0</v>
      </c>
      <c r="S743" s="244" t="str">
        <f t="shared" si="544"/>
        <v/>
      </c>
      <c r="T743" s="242"/>
      <c r="U743" s="242" t="str">
        <f t="shared" si="545"/>
        <v/>
      </c>
      <c r="V743" s="242" t="str">
        <f t="shared" si="553"/>
        <v/>
      </c>
      <c r="W743" s="242"/>
      <c r="X743" s="242"/>
      <c r="Y743" s="242" t="str">
        <f t="shared" si="546"/>
        <v/>
      </c>
      <c r="Z743" s="242" t="str">
        <f t="shared" si="547"/>
        <v/>
      </c>
      <c r="AA743" s="242" t="str">
        <f t="shared" si="540"/>
        <v/>
      </c>
      <c r="AB743" s="242" t="str">
        <f t="shared" si="548"/>
        <v/>
      </c>
      <c r="AC743" s="242" t="str">
        <f t="shared" si="549"/>
        <v/>
      </c>
      <c r="AD743" s="242" t="str">
        <f t="shared" si="554"/>
        <v/>
      </c>
      <c r="AE743" s="242" t="str">
        <f t="shared" si="555"/>
        <v/>
      </c>
      <c r="AF743" s="242" t="str">
        <f t="shared" si="556"/>
        <v/>
      </c>
      <c r="AG743" s="242"/>
      <c r="AH743" s="243" t="str">
        <f t="shared" si="550"/>
        <v/>
      </c>
      <c r="AI743" s="243" t="str">
        <f t="shared" si="551"/>
        <v/>
      </c>
      <c r="BG743" s="246">
        <f t="shared" si="557"/>
        <v>0</v>
      </c>
      <c r="BH743" s="243">
        <f t="shared" si="558"/>
        <v>0</v>
      </c>
      <c r="BI743" s="243">
        <f t="shared" si="559"/>
        <v>0</v>
      </c>
      <c r="BJ743" s="243">
        <f t="shared" si="560"/>
        <v>0</v>
      </c>
      <c r="BK743" s="347">
        <f t="shared" si="561"/>
        <v>0</v>
      </c>
      <c r="BL743" s="247">
        <f t="shared" si="562"/>
        <v>0</v>
      </c>
      <c r="BM743" s="244">
        <f t="shared" si="563"/>
        <v>0</v>
      </c>
      <c r="BN743" s="244">
        <f t="shared" si="564"/>
        <v>0</v>
      </c>
      <c r="BO743" s="248">
        <f t="shared" si="565"/>
        <v>0</v>
      </c>
      <c r="BP743" s="249">
        <f t="shared" si="566"/>
        <v>0</v>
      </c>
      <c r="BQ743" s="244">
        <f t="shared" si="567"/>
        <v>0</v>
      </c>
      <c r="BR743" s="244">
        <f t="shared" si="568"/>
        <v>0</v>
      </c>
      <c r="BS743" s="250">
        <f t="shared" si="569"/>
        <v>0</v>
      </c>
      <c r="BT743" s="251" t="str">
        <f t="shared" si="570"/>
        <v/>
      </c>
      <c r="BU743" s="346">
        <f t="shared" si="571"/>
        <v>0</v>
      </c>
      <c r="BV743" s="346">
        <f t="shared" si="572"/>
        <v>0</v>
      </c>
      <c r="BW743" s="346">
        <f t="shared" si="573"/>
        <v>0</v>
      </c>
      <c r="BX743" s="348">
        <f t="shared" si="574"/>
        <v>0</v>
      </c>
      <c r="BY743" s="247">
        <f t="shared" si="575"/>
        <v>0</v>
      </c>
      <c r="BZ743" s="244">
        <f t="shared" si="576"/>
        <v>0</v>
      </c>
      <c r="CA743" s="244">
        <f t="shared" si="577"/>
        <v>0</v>
      </c>
      <c r="CB743" s="248">
        <f t="shared" si="578"/>
        <v>0</v>
      </c>
      <c r="CC743" s="247">
        <f t="shared" si="579"/>
        <v>0</v>
      </c>
      <c r="CD743" s="244">
        <f t="shared" si="580"/>
        <v>0</v>
      </c>
      <c r="CE743" s="244">
        <f t="shared" si="581"/>
        <v>0</v>
      </c>
      <c r="CF743" s="244">
        <f t="shared" si="582"/>
        <v>0</v>
      </c>
    </row>
    <row r="744" spans="1:84" ht="20.100000000000001" customHeight="1" x14ac:dyDescent="0.15">
      <c r="A744" s="238">
        <v>741</v>
      </c>
      <c r="B744" s="239">
        <v>741</v>
      </c>
      <c r="C744" s="240" t="str">
        <f t="shared" si="541"/>
        <v>S</v>
      </c>
      <c r="D744" s="241"/>
      <c r="E744" s="242" t="str">
        <f>IF(D744="","",COUNTIF($D$4:D744,D744))</f>
        <v/>
      </c>
      <c r="F744" s="306" t="str">
        <f>IF(D744="","",VLOOKUP(D744,'様式A-2'!$B$10:$E$438,4,0))</f>
        <v/>
      </c>
      <c r="G744" s="242"/>
      <c r="H744" s="242"/>
      <c r="I744" s="242"/>
      <c r="J744" s="242"/>
      <c r="K744" s="242">
        <f t="shared" si="542"/>
        <v>0</v>
      </c>
      <c r="L744" s="342"/>
      <c r="M744" s="342"/>
      <c r="N744" s="342"/>
      <c r="O744" s="342"/>
      <c r="P744" s="384"/>
      <c r="Q744" s="243">
        <f t="shared" si="552"/>
        <v>0</v>
      </c>
      <c r="R744" s="244">
        <f t="shared" si="543"/>
        <v>0</v>
      </c>
      <c r="S744" s="244" t="str">
        <f t="shared" si="544"/>
        <v/>
      </c>
      <c r="T744" s="242"/>
      <c r="U744" s="242" t="str">
        <f t="shared" si="545"/>
        <v/>
      </c>
      <c r="V744" s="242" t="str">
        <f t="shared" si="553"/>
        <v/>
      </c>
      <c r="W744" s="242"/>
      <c r="X744" s="242"/>
      <c r="Y744" s="242" t="str">
        <f t="shared" si="546"/>
        <v/>
      </c>
      <c r="Z744" s="242" t="str">
        <f t="shared" si="547"/>
        <v/>
      </c>
      <c r="AA744" s="242" t="str">
        <f t="shared" si="540"/>
        <v/>
      </c>
      <c r="AB744" s="242" t="str">
        <f t="shared" si="548"/>
        <v/>
      </c>
      <c r="AC744" s="242" t="str">
        <f t="shared" si="549"/>
        <v/>
      </c>
      <c r="AD744" s="242" t="str">
        <f t="shared" si="554"/>
        <v/>
      </c>
      <c r="AE744" s="242" t="str">
        <f t="shared" si="555"/>
        <v/>
      </c>
      <c r="AF744" s="242" t="str">
        <f t="shared" si="556"/>
        <v/>
      </c>
      <c r="AG744" s="242"/>
      <c r="AH744" s="243" t="str">
        <f t="shared" si="550"/>
        <v/>
      </c>
      <c r="AI744" s="243" t="str">
        <f t="shared" si="551"/>
        <v/>
      </c>
      <c r="BG744" s="246">
        <f t="shared" si="557"/>
        <v>0</v>
      </c>
      <c r="BH744" s="243">
        <f t="shared" si="558"/>
        <v>0</v>
      </c>
      <c r="BI744" s="243">
        <f t="shared" si="559"/>
        <v>0</v>
      </c>
      <c r="BJ744" s="243">
        <f t="shared" si="560"/>
        <v>0</v>
      </c>
      <c r="BK744" s="347">
        <f t="shared" si="561"/>
        <v>0</v>
      </c>
      <c r="BL744" s="247">
        <f t="shared" si="562"/>
        <v>0</v>
      </c>
      <c r="BM744" s="244">
        <f t="shared" si="563"/>
        <v>0</v>
      </c>
      <c r="BN744" s="244">
        <f t="shared" si="564"/>
        <v>0</v>
      </c>
      <c r="BO744" s="248">
        <f t="shared" si="565"/>
        <v>0</v>
      </c>
      <c r="BP744" s="249">
        <f t="shared" si="566"/>
        <v>0</v>
      </c>
      <c r="BQ744" s="244">
        <f t="shared" si="567"/>
        <v>0</v>
      </c>
      <c r="BR744" s="244">
        <f t="shared" si="568"/>
        <v>0</v>
      </c>
      <c r="BS744" s="250">
        <f t="shared" si="569"/>
        <v>0</v>
      </c>
      <c r="BT744" s="251" t="str">
        <f t="shared" si="570"/>
        <v/>
      </c>
      <c r="BU744" s="346">
        <f t="shared" si="571"/>
        <v>0</v>
      </c>
      <c r="BV744" s="346">
        <f t="shared" si="572"/>
        <v>0</v>
      </c>
      <c r="BW744" s="346">
        <f t="shared" si="573"/>
        <v>0</v>
      </c>
      <c r="BX744" s="348">
        <f t="shared" si="574"/>
        <v>0</v>
      </c>
      <c r="BY744" s="247">
        <f t="shared" si="575"/>
        <v>0</v>
      </c>
      <c r="BZ744" s="244">
        <f t="shared" si="576"/>
        <v>0</v>
      </c>
      <c r="CA744" s="244">
        <f t="shared" si="577"/>
        <v>0</v>
      </c>
      <c r="CB744" s="248">
        <f t="shared" si="578"/>
        <v>0</v>
      </c>
      <c r="CC744" s="247">
        <f t="shared" si="579"/>
        <v>0</v>
      </c>
      <c r="CD744" s="244">
        <f t="shared" si="580"/>
        <v>0</v>
      </c>
      <c r="CE744" s="244">
        <f t="shared" si="581"/>
        <v>0</v>
      </c>
      <c r="CF744" s="244">
        <f t="shared" si="582"/>
        <v>0</v>
      </c>
    </row>
    <row r="745" spans="1:84" ht="20.100000000000001" customHeight="1" x14ac:dyDescent="0.15">
      <c r="A745" s="238">
        <v>742</v>
      </c>
      <c r="B745" s="239">
        <v>742</v>
      </c>
      <c r="C745" s="240" t="str">
        <f t="shared" si="541"/>
        <v>S</v>
      </c>
      <c r="D745" s="241"/>
      <c r="E745" s="242" t="str">
        <f>IF(D745="","",COUNTIF($D$4:D745,D745))</f>
        <v/>
      </c>
      <c r="F745" s="306" t="str">
        <f>IF(D745="","",VLOOKUP(D745,'様式A-2'!$B$10:$E$438,4,0))</f>
        <v/>
      </c>
      <c r="G745" s="242"/>
      <c r="H745" s="242"/>
      <c r="I745" s="242"/>
      <c r="J745" s="242"/>
      <c r="K745" s="242">
        <f t="shared" si="542"/>
        <v>0</v>
      </c>
      <c r="L745" s="342"/>
      <c r="M745" s="342"/>
      <c r="N745" s="342"/>
      <c r="O745" s="342"/>
      <c r="P745" s="384"/>
      <c r="Q745" s="243">
        <f t="shared" si="552"/>
        <v>0</v>
      </c>
      <c r="R745" s="244">
        <f t="shared" si="543"/>
        <v>0</v>
      </c>
      <c r="S745" s="244" t="str">
        <f t="shared" si="544"/>
        <v/>
      </c>
      <c r="T745" s="242"/>
      <c r="U745" s="242" t="str">
        <f t="shared" si="545"/>
        <v/>
      </c>
      <c r="V745" s="242" t="str">
        <f t="shared" si="553"/>
        <v/>
      </c>
      <c r="W745" s="242"/>
      <c r="X745" s="242"/>
      <c r="Y745" s="242" t="str">
        <f t="shared" si="546"/>
        <v/>
      </c>
      <c r="Z745" s="242" t="str">
        <f t="shared" si="547"/>
        <v/>
      </c>
      <c r="AA745" s="242" t="str">
        <f t="shared" ref="AA745:AA808" si="583">IF(D745="","",IF(OR(X745="Ⅲ",X745="Ⅳ"),"要","否"))</f>
        <v/>
      </c>
      <c r="AB745" s="242" t="str">
        <f t="shared" si="548"/>
        <v/>
      </c>
      <c r="AC745" s="242" t="str">
        <f t="shared" si="549"/>
        <v/>
      </c>
      <c r="AD745" s="242" t="str">
        <f t="shared" si="554"/>
        <v/>
      </c>
      <c r="AE745" s="242" t="str">
        <f t="shared" si="555"/>
        <v/>
      </c>
      <c r="AF745" s="242" t="str">
        <f t="shared" si="556"/>
        <v/>
      </c>
      <c r="AG745" s="242"/>
      <c r="AH745" s="243" t="str">
        <f t="shared" si="550"/>
        <v/>
      </c>
      <c r="AI745" s="243" t="str">
        <f t="shared" si="551"/>
        <v/>
      </c>
      <c r="BG745" s="246">
        <f t="shared" si="557"/>
        <v>0</v>
      </c>
      <c r="BH745" s="243">
        <f t="shared" si="558"/>
        <v>0</v>
      </c>
      <c r="BI745" s="243">
        <f t="shared" si="559"/>
        <v>0</v>
      </c>
      <c r="BJ745" s="243">
        <f t="shared" si="560"/>
        <v>0</v>
      </c>
      <c r="BK745" s="347">
        <f t="shared" si="561"/>
        <v>0</v>
      </c>
      <c r="BL745" s="247">
        <f t="shared" si="562"/>
        <v>0</v>
      </c>
      <c r="BM745" s="244">
        <f t="shared" si="563"/>
        <v>0</v>
      </c>
      <c r="BN745" s="244">
        <f t="shared" si="564"/>
        <v>0</v>
      </c>
      <c r="BO745" s="248">
        <f t="shared" si="565"/>
        <v>0</v>
      </c>
      <c r="BP745" s="249">
        <f t="shared" si="566"/>
        <v>0</v>
      </c>
      <c r="BQ745" s="244">
        <f t="shared" si="567"/>
        <v>0</v>
      </c>
      <c r="BR745" s="244">
        <f t="shared" si="568"/>
        <v>0</v>
      </c>
      <c r="BS745" s="250">
        <f t="shared" si="569"/>
        <v>0</v>
      </c>
      <c r="BT745" s="251" t="str">
        <f t="shared" si="570"/>
        <v/>
      </c>
      <c r="BU745" s="346">
        <f t="shared" si="571"/>
        <v>0</v>
      </c>
      <c r="BV745" s="346">
        <f t="shared" si="572"/>
        <v>0</v>
      </c>
      <c r="BW745" s="346">
        <f t="shared" si="573"/>
        <v>0</v>
      </c>
      <c r="BX745" s="348">
        <f t="shared" si="574"/>
        <v>0</v>
      </c>
      <c r="BY745" s="247">
        <f t="shared" si="575"/>
        <v>0</v>
      </c>
      <c r="BZ745" s="244">
        <f t="shared" si="576"/>
        <v>0</v>
      </c>
      <c r="CA745" s="244">
        <f t="shared" si="577"/>
        <v>0</v>
      </c>
      <c r="CB745" s="248">
        <f t="shared" si="578"/>
        <v>0</v>
      </c>
      <c r="CC745" s="247">
        <f t="shared" si="579"/>
        <v>0</v>
      </c>
      <c r="CD745" s="244">
        <f t="shared" si="580"/>
        <v>0</v>
      </c>
      <c r="CE745" s="244">
        <f t="shared" si="581"/>
        <v>0</v>
      </c>
      <c r="CF745" s="244">
        <f t="shared" si="582"/>
        <v>0</v>
      </c>
    </row>
    <row r="746" spans="1:84" ht="20.100000000000001" customHeight="1" x14ac:dyDescent="0.15">
      <c r="A746" s="238">
        <v>743</v>
      </c>
      <c r="B746" s="239">
        <v>743</v>
      </c>
      <c r="C746" s="240" t="str">
        <f t="shared" ref="C746:C809" si="584">D746&amp;"S"&amp;E746</f>
        <v>S</v>
      </c>
      <c r="D746" s="241"/>
      <c r="E746" s="242" t="str">
        <f>IF(D746="","",COUNTIF($D$4:D746,D746))</f>
        <v/>
      </c>
      <c r="F746" s="306" t="str">
        <f>IF(D746="","",VLOOKUP(D746,'様式A-2'!$B$10:$E$438,4,0))</f>
        <v/>
      </c>
      <c r="G746" s="242"/>
      <c r="H746" s="242"/>
      <c r="I746" s="242"/>
      <c r="J746" s="242"/>
      <c r="K746" s="242">
        <f t="shared" ref="K746:K809" si="585">J746</f>
        <v>0</v>
      </c>
      <c r="L746" s="342"/>
      <c r="M746" s="342"/>
      <c r="N746" s="342"/>
      <c r="O746" s="342"/>
      <c r="P746" s="384"/>
      <c r="Q746" s="243">
        <f t="shared" si="552"/>
        <v>0</v>
      </c>
      <c r="R746" s="244">
        <f t="shared" ref="R746:R809" si="586">ROUND(N746*O746,2)</f>
        <v>0</v>
      </c>
      <c r="S746" s="244" t="str">
        <f t="shared" ref="S746:S809" si="587">IF(K746="ひび割れ","幅"&amp;TEXT(L746,"0.0")&amp;"mm "&amp;J746,IF(P746="","",P746))</f>
        <v/>
      </c>
      <c r="T746" s="242"/>
      <c r="U746" s="242" t="str">
        <f t="shared" ref="U746:U809" si="588">IF(T746="新規確認","－","")</f>
        <v/>
      </c>
      <c r="V746" s="242" t="str">
        <f t="shared" si="553"/>
        <v/>
      </c>
      <c r="W746" s="242"/>
      <c r="X746" s="242"/>
      <c r="Y746" s="242" t="str">
        <f t="shared" ref="Y746:Y809" si="589">IF(D746="","",IF(AND(W746&lt;&gt;"",OR(W746="Ⅱa",W746="Ⅱb")),"Ⅱ",IF(W746&lt;&gt;"",W746,IF(OR(X746="Ⅱa",X746="Ⅱb"),"Ⅱ",X746))))</f>
        <v/>
      </c>
      <c r="Z746" s="242" t="str">
        <f t="shared" ref="Z746:Z809" si="590">IF(D746="","",IF(OR(X746="Ⅱa",X746="Ⅱb"),"Ⅱ",X746))</f>
        <v/>
      </c>
      <c r="AA746" s="242" t="str">
        <f t="shared" si="583"/>
        <v/>
      </c>
      <c r="AB746" s="242" t="str">
        <f t="shared" ref="AB746:AB809" si="591">IF(D746="","",IF(X746="Ⅰ","否",IF(OR(X746="Ⅱb",X746="Ⅱa"),"要監視",IF(OR(X746="Ⅲ",X746="Ⅳ"),"要対策",""))))</f>
        <v/>
      </c>
      <c r="AC746" s="242" t="str">
        <f t="shared" ref="AC746:AC809" si="592">IF(D746="","",IF(T746="対策済","済",IF(AND(T746="新規確認",W746=""),"未",IF(AND(W746&lt;&gt;"Ⅰ",X746="Ⅰ"),"済","継続"))))</f>
        <v/>
      </c>
      <c r="AD746" s="242" t="str">
        <f t="shared" si="554"/>
        <v/>
      </c>
      <c r="AE746" s="242" t="str">
        <f t="shared" si="555"/>
        <v/>
      </c>
      <c r="AF746" s="242" t="str">
        <f t="shared" si="556"/>
        <v/>
      </c>
      <c r="AG746" s="242"/>
      <c r="AH746" s="243" t="str">
        <f t="shared" ref="AH746:AH809" si="593">IF(D746="","",IF(J746="その他",Q746&amp;AG746,J746&amp;"、"&amp;Q746&amp;AG746))</f>
        <v/>
      </c>
      <c r="AI746" s="243" t="str">
        <f t="shared" ref="AI746:AI809" si="594">IF(T746="新規確認","－",IF(T746="進行が認められない",Q746,""))</f>
        <v/>
      </c>
      <c r="BG746" s="246">
        <f t="shared" si="557"/>
        <v>0</v>
      </c>
      <c r="BH746" s="243">
        <f t="shared" si="558"/>
        <v>0</v>
      </c>
      <c r="BI746" s="243">
        <f t="shared" si="559"/>
        <v>0</v>
      </c>
      <c r="BJ746" s="243">
        <f t="shared" si="560"/>
        <v>0</v>
      </c>
      <c r="BK746" s="347">
        <f t="shared" si="561"/>
        <v>0</v>
      </c>
      <c r="BL746" s="247">
        <f t="shared" si="562"/>
        <v>0</v>
      </c>
      <c r="BM746" s="244">
        <f t="shared" si="563"/>
        <v>0</v>
      </c>
      <c r="BN746" s="244">
        <f t="shared" si="564"/>
        <v>0</v>
      </c>
      <c r="BO746" s="248">
        <f t="shared" si="565"/>
        <v>0</v>
      </c>
      <c r="BP746" s="249">
        <f t="shared" si="566"/>
        <v>0</v>
      </c>
      <c r="BQ746" s="244">
        <f t="shared" si="567"/>
        <v>0</v>
      </c>
      <c r="BR746" s="244">
        <f t="shared" si="568"/>
        <v>0</v>
      </c>
      <c r="BS746" s="250">
        <f t="shared" si="569"/>
        <v>0</v>
      </c>
      <c r="BT746" s="251" t="str">
        <f t="shared" si="570"/>
        <v/>
      </c>
      <c r="BU746" s="346">
        <f t="shared" si="571"/>
        <v>0</v>
      </c>
      <c r="BV746" s="346">
        <f t="shared" si="572"/>
        <v>0</v>
      </c>
      <c r="BW746" s="346">
        <f t="shared" si="573"/>
        <v>0</v>
      </c>
      <c r="BX746" s="348">
        <f t="shared" si="574"/>
        <v>0</v>
      </c>
      <c r="BY746" s="247">
        <f t="shared" si="575"/>
        <v>0</v>
      </c>
      <c r="BZ746" s="244">
        <f t="shared" si="576"/>
        <v>0</v>
      </c>
      <c r="CA746" s="244">
        <f t="shared" si="577"/>
        <v>0</v>
      </c>
      <c r="CB746" s="248">
        <f t="shared" si="578"/>
        <v>0</v>
      </c>
      <c r="CC746" s="247">
        <f t="shared" si="579"/>
        <v>0</v>
      </c>
      <c r="CD746" s="244">
        <f t="shared" si="580"/>
        <v>0</v>
      </c>
      <c r="CE746" s="244">
        <f t="shared" si="581"/>
        <v>0</v>
      </c>
      <c r="CF746" s="244">
        <f t="shared" si="582"/>
        <v>0</v>
      </c>
    </row>
    <row r="747" spans="1:84" ht="20.100000000000001" customHeight="1" x14ac:dyDescent="0.15">
      <c r="A747" s="238">
        <v>744</v>
      </c>
      <c r="B747" s="239">
        <v>744</v>
      </c>
      <c r="C747" s="240" t="str">
        <f t="shared" si="584"/>
        <v>S</v>
      </c>
      <c r="D747" s="241"/>
      <c r="E747" s="242" t="str">
        <f>IF(D747="","",COUNTIF($D$4:D747,D747))</f>
        <v/>
      </c>
      <c r="F747" s="306" t="str">
        <f>IF(D747="","",VLOOKUP(D747,'様式A-2'!$B$10:$E$438,4,0))</f>
        <v/>
      </c>
      <c r="G747" s="242"/>
      <c r="H747" s="242"/>
      <c r="I747" s="242"/>
      <c r="J747" s="242"/>
      <c r="K747" s="242">
        <f t="shared" si="585"/>
        <v>0</v>
      </c>
      <c r="L747" s="342"/>
      <c r="M747" s="342"/>
      <c r="N747" s="342"/>
      <c r="O747" s="342"/>
      <c r="P747" s="384"/>
      <c r="Q747" s="243">
        <f t="shared" si="552"/>
        <v>0</v>
      </c>
      <c r="R747" s="244">
        <f t="shared" si="586"/>
        <v>0</v>
      </c>
      <c r="S747" s="244" t="str">
        <f t="shared" si="587"/>
        <v/>
      </c>
      <c r="T747" s="242"/>
      <c r="U747" s="242" t="str">
        <f t="shared" si="588"/>
        <v/>
      </c>
      <c r="V747" s="242" t="str">
        <f t="shared" si="553"/>
        <v/>
      </c>
      <c r="W747" s="242"/>
      <c r="X747" s="242"/>
      <c r="Y747" s="242" t="str">
        <f t="shared" si="589"/>
        <v/>
      </c>
      <c r="Z747" s="242" t="str">
        <f t="shared" si="590"/>
        <v/>
      </c>
      <c r="AA747" s="242" t="str">
        <f t="shared" si="583"/>
        <v/>
      </c>
      <c r="AB747" s="242" t="str">
        <f t="shared" si="591"/>
        <v/>
      </c>
      <c r="AC747" s="242" t="str">
        <f t="shared" si="592"/>
        <v/>
      </c>
      <c r="AD747" s="242" t="str">
        <f t="shared" si="554"/>
        <v/>
      </c>
      <c r="AE747" s="242" t="str">
        <f t="shared" si="555"/>
        <v/>
      </c>
      <c r="AF747" s="242" t="str">
        <f t="shared" si="556"/>
        <v/>
      </c>
      <c r="AG747" s="242"/>
      <c r="AH747" s="243" t="str">
        <f t="shared" si="593"/>
        <v/>
      </c>
      <c r="AI747" s="243" t="str">
        <f t="shared" si="594"/>
        <v/>
      </c>
      <c r="BG747" s="246">
        <f t="shared" si="557"/>
        <v>0</v>
      </c>
      <c r="BH747" s="243">
        <f t="shared" si="558"/>
        <v>0</v>
      </c>
      <c r="BI747" s="243">
        <f t="shared" si="559"/>
        <v>0</v>
      </c>
      <c r="BJ747" s="243">
        <f t="shared" si="560"/>
        <v>0</v>
      </c>
      <c r="BK747" s="347">
        <f t="shared" si="561"/>
        <v>0</v>
      </c>
      <c r="BL747" s="247">
        <f t="shared" si="562"/>
        <v>0</v>
      </c>
      <c r="BM747" s="244">
        <f t="shared" si="563"/>
        <v>0</v>
      </c>
      <c r="BN747" s="244">
        <f t="shared" si="564"/>
        <v>0</v>
      </c>
      <c r="BO747" s="248">
        <f t="shared" si="565"/>
        <v>0</v>
      </c>
      <c r="BP747" s="249">
        <f t="shared" si="566"/>
        <v>0</v>
      </c>
      <c r="BQ747" s="244">
        <f t="shared" si="567"/>
        <v>0</v>
      </c>
      <c r="BR747" s="244">
        <f t="shared" si="568"/>
        <v>0</v>
      </c>
      <c r="BS747" s="250">
        <f t="shared" si="569"/>
        <v>0</v>
      </c>
      <c r="BT747" s="251" t="str">
        <f t="shared" si="570"/>
        <v/>
      </c>
      <c r="BU747" s="346">
        <f t="shared" si="571"/>
        <v>0</v>
      </c>
      <c r="BV747" s="346">
        <f t="shared" si="572"/>
        <v>0</v>
      </c>
      <c r="BW747" s="346">
        <f t="shared" si="573"/>
        <v>0</v>
      </c>
      <c r="BX747" s="348">
        <f t="shared" si="574"/>
        <v>0</v>
      </c>
      <c r="BY747" s="247">
        <f t="shared" si="575"/>
        <v>0</v>
      </c>
      <c r="BZ747" s="244">
        <f t="shared" si="576"/>
        <v>0</v>
      </c>
      <c r="CA747" s="244">
        <f t="shared" si="577"/>
        <v>0</v>
      </c>
      <c r="CB747" s="248">
        <f t="shared" si="578"/>
        <v>0</v>
      </c>
      <c r="CC747" s="247">
        <f t="shared" si="579"/>
        <v>0</v>
      </c>
      <c r="CD747" s="244">
        <f t="shared" si="580"/>
        <v>0</v>
      </c>
      <c r="CE747" s="244">
        <f t="shared" si="581"/>
        <v>0</v>
      </c>
      <c r="CF747" s="244">
        <f t="shared" si="582"/>
        <v>0</v>
      </c>
    </row>
    <row r="748" spans="1:84" ht="20.100000000000001" customHeight="1" x14ac:dyDescent="0.15">
      <c r="A748" s="238">
        <v>745</v>
      </c>
      <c r="B748" s="239">
        <v>745</v>
      </c>
      <c r="C748" s="240" t="str">
        <f t="shared" si="584"/>
        <v>S</v>
      </c>
      <c r="D748" s="241"/>
      <c r="E748" s="242" t="str">
        <f>IF(D748="","",COUNTIF($D$4:D748,D748))</f>
        <v/>
      </c>
      <c r="F748" s="306" t="str">
        <f>IF(D748="","",VLOOKUP(D748,'様式A-2'!$B$10:$E$438,4,0))</f>
        <v/>
      </c>
      <c r="G748" s="242"/>
      <c r="H748" s="242"/>
      <c r="I748" s="242"/>
      <c r="J748" s="242"/>
      <c r="K748" s="242">
        <f t="shared" si="585"/>
        <v>0</v>
      </c>
      <c r="L748" s="342"/>
      <c r="M748" s="342"/>
      <c r="N748" s="342"/>
      <c r="O748" s="342"/>
      <c r="P748" s="384"/>
      <c r="Q748" s="243">
        <f t="shared" si="552"/>
        <v>0</v>
      </c>
      <c r="R748" s="244">
        <f t="shared" si="586"/>
        <v>0</v>
      </c>
      <c r="S748" s="244" t="str">
        <f t="shared" si="587"/>
        <v/>
      </c>
      <c r="T748" s="242"/>
      <c r="U748" s="242" t="str">
        <f t="shared" si="588"/>
        <v/>
      </c>
      <c r="V748" s="242" t="str">
        <f t="shared" si="553"/>
        <v/>
      </c>
      <c r="W748" s="242"/>
      <c r="X748" s="242"/>
      <c r="Y748" s="242" t="str">
        <f t="shared" si="589"/>
        <v/>
      </c>
      <c r="Z748" s="242" t="str">
        <f t="shared" si="590"/>
        <v/>
      </c>
      <c r="AA748" s="242" t="str">
        <f t="shared" si="583"/>
        <v/>
      </c>
      <c r="AB748" s="242" t="str">
        <f t="shared" si="591"/>
        <v/>
      </c>
      <c r="AC748" s="242" t="str">
        <f t="shared" si="592"/>
        <v/>
      </c>
      <c r="AD748" s="242" t="str">
        <f t="shared" si="554"/>
        <v/>
      </c>
      <c r="AE748" s="242" t="str">
        <f t="shared" si="555"/>
        <v/>
      </c>
      <c r="AF748" s="242" t="str">
        <f t="shared" si="556"/>
        <v/>
      </c>
      <c r="AG748" s="242"/>
      <c r="AH748" s="243" t="str">
        <f t="shared" si="593"/>
        <v/>
      </c>
      <c r="AI748" s="243" t="str">
        <f t="shared" si="594"/>
        <v/>
      </c>
      <c r="BG748" s="246">
        <f t="shared" si="557"/>
        <v>0</v>
      </c>
      <c r="BH748" s="243">
        <f t="shared" si="558"/>
        <v>0</v>
      </c>
      <c r="BI748" s="243">
        <f t="shared" si="559"/>
        <v>0</v>
      </c>
      <c r="BJ748" s="243">
        <f t="shared" si="560"/>
        <v>0</v>
      </c>
      <c r="BK748" s="347">
        <f t="shared" si="561"/>
        <v>0</v>
      </c>
      <c r="BL748" s="247">
        <f t="shared" si="562"/>
        <v>0</v>
      </c>
      <c r="BM748" s="244">
        <f t="shared" si="563"/>
        <v>0</v>
      </c>
      <c r="BN748" s="244">
        <f t="shared" si="564"/>
        <v>0</v>
      </c>
      <c r="BO748" s="248">
        <f t="shared" si="565"/>
        <v>0</v>
      </c>
      <c r="BP748" s="249">
        <f t="shared" si="566"/>
        <v>0</v>
      </c>
      <c r="BQ748" s="244">
        <f t="shared" si="567"/>
        <v>0</v>
      </c>
      <c r="BR748" s="244">
        <f t="shared" si="568"/>
        <v>0</v>
      </c>
      <c r="BS748" s="250">
        <f t="shared" si="569"/>
        <v>0</v>
      </c>
      <c r="BT748" s="251" t="str">
        <f t="shared" si="570"/>
        <v/>
      </c>
      <c r="BU748" s="346">
        <f t="shared" si="571"/>
        <v>0</v>
      </c>
      <c r="BV748" s="346">
        <f t="shared" si="572"/>
        <v>0</v>
      </c>
      <c r="BW748" s="346">
        <f t="shared" si="573"/>
        <v>0</v>
      </c>
      <c r="BX748" s="348">
        <f t="shared" si="574"/>
        <v>0</v>
      </c>
      <c r="BY748" s="247">
        <f t="shared" si="575"/>
        <v>0</v>
      </c>
      <c r="BZ748" s="244">
        <f t="shared" si="576"/>
        <v>0</v>
      </c>
      <c r="CA748" s="244">
        <f t="shared" si="577"/>
        <v>0</v>
      </c>
      <c r="CB748" s="248">
        <f t="shared" si="578"/>
        <v>0</v>
      </c>
      <c r="CC748" s="247">
        <f t="shared" si="579"/>
        <v>0</v>
      </c>
      <c r="CD748" s="244">
        <f t="shared" si="580"/>
        <v>0</v>
      </c>
      <c r="CE748" s="244">
        <f t="shared" si="581"/>
        <v>0</v>
      </c>
      <c r="CF748" s="244">
        <f t="shared" si="582"/>
        <v>0</v>
      </c>
    </row>
    <row r="749" spans="1:84" ht="20.100000000000001" customHeight="1" x14ac:dyDescent="0.15">
      <c r="A749" s="238">
        <v>746</v>
      </c>
      <c r="B749" s="239">
        <v>746</v>
      </c>
      <c r="C749" s="240" t="str">
        <f t="shared" si="584"/>
        <v>S</v>
      </c>
      <c r="D749" s="241"/>
      <c r="E749" s="242" t="str">
        <f>IF(D749="","",COUNTIF($D$4:D749,D749))</f>
        <v/>
      </c>
      <c r="F749" s="306" t="str">
        <f>IF(D749="","",VLOOKUP(D749,'様式A-2'!$B$10:$E$438,4,0))</f>
        <v/>
      </c>
      <c r="G749" s="242"/>
      <c r="H749" s="242"/>
      <c r="I749" s="242"/>
      <c r="J749" s="242"/>
      <c r="K749" s="242">
        <f t="shared" si="585"/>
        <v>0</v>
      </c>
      <c r="L749" s="342"/>
      <c r="M749" s="342"/>
      <c r="N749" s="342"/>
      <c r="O749" s="342"/>
      <c r="P749" s="384"/>
      <c r="Q749" s="243">
        <f t="shared" si="552"/>
        <v>0</v>
      </c>
      <c r="R749" s="244">
        <f t="shared" si="586"/>
        <v>0</v>
      </c>
      <c r="S749" s="244" t="str">
        <f t="shared" si="587"/>
        <v/>
      </c>
      <c r="T749" s="242"/>
      <c r="U749" s="242" t="str">
        <f t="shared" si="588"/>
        <v/>
      </c>
      <c r="V749" s="242" t="str">
        <f t="shared" si="553"/>
        <v/>
      </c>
      <c r="W749" s="242"/>
      <c r="X749" s="242"/>
      <c r="Y749" s="242" t="str">
        <f t="shared" si="589"/>
        <v/>
      </c>
      <c r="Z749" s="242" t="str">
        <f t="shared" si="590"/>
        <v/>
      </c>
      <c r="AA749" s="242" t="str">
        <f t="shared" si="583"/>
        <v/>
      </c>
      <c r="AB749" s="242" t="str">
        <f t="shared" si="591"/>
        <v/>
      </c>
      <c r="AC749" s="242" t="str">
        <f t="shared" si="592"/>
        <v/>
      </c>
      <c r="AD749" s="242" t="str">
        <f t="shared" si="554"/>
        <v/>
      </c>
      <c r="AE749" s="242" t="str">
        <f t="shared" si="555"/>
        <v/>
      </c>
      <c r="AF749" s="242" t="str">
        <f t="shared" si="556"/>
        <v/>
      </c>
      <c r="AG749" s="242"/>
      <c r="AH749" s="243" t="str">
        <f t="shared" si="593"/>
        <v/>
      </c>
      <c r="AI749" s="243" t="str">
        <f t="shared" si="594"/>
        <v/>
      </c>
      <c r="BG749" s="246">
        <f t="shared" si="557"/>
        <v>0</v>
      </c>
      <c r="BH749" s="243">
        <f t="shared" si="558"/>
        <v>0</v>
      </c>
      <c r="BI749" s="243">
        <f t="shared" si="559"/>
        <v>0</v>
      </c>
      <c r="BJ749" s="243">
        <f t="shared" si="560"/>
        <v>0</v>
      </c>
      <c r="BK749" s="347">
        <f t="shared" si="561"/>
        <v>0</v>
      </c>
      <c r="BL749" s="247">
        <f t="shared" si="562"/>
        <v>0</v>
      </c>
      <c r="BM749" s="244">
        <f t="shared" si="563"/>
        <v>0</v>
      </c>
      <c r="BN749" s="244">
        <f t="shared" si="564"/>
        <v>0</v>
      </c>
      <c r="BO749" s="248">
        <f t="shared" si="565"/>
        <v>0</v>
      </c>
      <c r="BP749" s="249">
        <f t="shared" si="566"/>
        <v>0</v>
      </c>
      <c r="BQ749" s="244">
        <f t="shared" si="567"/>
        <v>0</v>
      </c>
      <c r="BR749" s="244">
        <f t="shared" si="568"/>
        <v>0</v>
      </c>
      <c r="BS749" s="250">
        <f t="shared" si="569"/>
        <v>0</v>
      </c>
      <c r="BT749" s="251" t="str">
        <f t="shared" si="570"/>
        <v/>
      </c>
      <c r="BU749" s="346">
        <f t="shared" si="571"/>
        <v>0</v>
      </c>
      <c r="BV749" s="346">
        <f t="shared" si="572"/>
        <v>0</v>
      </c>
      <c r="BW749" s="346">
        <f t="shared" si="573"/>
        <v>0</v>
      </c>
      <c r="BX749" s="348">
        <f t="shared" si="574"/>
        <v>0</v>
      </c>
      <c r="BY749" s="247">
        <f t="shared" si="575"/>
        <v>0</v>
      </c>
      <c r="BZ749" s="244">
        <f t="shared" si="576"/>
        <v>0</v>
      </c>
      <c r="CA749" s="244">
        <f t="shared" si="577"/>
        <v>0</v>
      </c>
      <c r="CB749" s="248">
        <f t="shared" si="578"/>
        <v>0</v>
      </c>
      <c r="CC749" s="247">
        <f t="shared" si="579"/>
        <v>0</v>
      </c>
      <c r="CD749" s="244">
        <f t="shared" si="580"/>
        <v>0</v>
      </c>
      <c r="CE749" s="244">
        <f t="shared" si="581"/>
        <v>0</v>
      </c>
      <c r="CF749" s="244">
        <f t="shared" si="582"/>
        <v>0</v>
      </c>
    </row>
    <row r="750" spans="1:84" ht="20.100000000000001" customHeight="1" x14ac:dyDescent="0.15">
      <c r="A750" s="238">
        <v>747</v>
      </c>
      <c r="B750" s="239">
        <v>747</v>
      </c>
      <c r="C750" s="240" t="str">
        <f t="shared" si="584"/>
        <v>S</v>
      </c>
      <c r="D750" s="241"/>
      <c r="E750" s="242" t="str">
        <f>IF(D750="","",COUNTIF($D$4:D750,D750))</f>
        <v/>
      </c>
      <c r="F750" s="306" t="str">
        <f>IF(D750="","",VLOOKUP(D750,'様式A-2'!$B$10:$E$438,4,0))</f>
        <v/>
      </c>
      <c r="G750" s="242"/>
      <c r="H750" s="242"/>
      <c r="I750" s="242"/>
      <c r="J750" s="242"/>
      <c r="K750" s="242">
        <f t="shared" si="585"/>
        <v>0</v>
      </c>
      <c r="L750" s="342"/>
      <c r="M750" s="342"/>
      <c r="N750" s="342"/>
      <c r="O750" s="342"/>
      <c r="P750" s="384"/>
      <c r="Q750" s="243">
        <f t="shared" si="552"/>
        <v>0</v>
      </c>
      <c r="R750" s="244">
        <f t="shared" si="586"/>
        <v>0</v>
      </c>
      <c r="S750" s="244" t="str">
        <f t="shared" si="587"/>
        <v/>
      </c>
      <c r="T750" s="242"/>
      <c r="U750" s="242" t="str">
        <f t="shared" si="588"/>
        <v/>
      </c>
      <c r="V750" s="242" t="str">
        <f t="shared" si="553"/>
        <v/>
      </c>
      <c r="W750" s="242"/>
      <c r="X750" s="242"/>
      <c r="Y750" s="242" t="str">
        <f t="shared" si="589"/>
        <v/>
      </c>
      <c r="Z750" s="242" t="str">
        <f t="shared" si="590"/>
        <v/>
      </c>
      <c r="AA750" s="242" t="str">
        <f t="shared" si="583"/>
        <v/>
      </c>
      <c r="AB750" s="242" t="str">
        <f t="shared" si="591"/>
        <v/>
      </c>
      <c r="AC750" s="242" t="str">
        <f t="shared" si="592"/>
        <v/>
      </c>
      <c r="AD750" s="242" t="str">
        <f t="shared" si="554"/>
        <v/>
      </c>
      <c r="AE750" s="242" t="str">
        <f t="shared" si="555"/>
        <v/>
      </c>
      <c r="AF750" s="242" t="str">
        <f t="shared" si="556"/>
        <v/>
      </c>
      <c r="AG750" s="242"/>
      <c r="AH750" s="243" t="str">
        <f t="shared" si="593"/>
        <v/>
      </c>
      <c r="AI750" s="243" t="str">
        <f t="shared" si="594"/>
        <v/>
      </c>
      <c r="BG750" s="246">
        <f t="shared" si="557"/>
        <v>0</v>
      </c>
      <c r="BH750" s="243">
        <f t="shared" si="558"/>
        <v>0</v>
      </c>
      <c r="BI750" s="243">
        <f t="shared" si="559"/>
        <v>0</v>
      </c>
      <c r="BJ750" s="243">
        <f t="shared" si="560"/>
        <v>0</v>
      </c>
      <c r="BK750" s="347">
        <f t="shared" si="561"/>
        <v>0</v>
      </c>
      <c r="BL750" s="247">
        <f t="shared" si="562"/>
        <v>0</v>
      </c>
      <c r="BM750" s="244">
        <f t="shared" si="563"/>
        <v>0</v>
      </c>
      <c r="BN750" s="244">
        <f t="shared" si="564"/>
        <v>0</v>
      </c>
      <c r="BO750" s="248">
        <f t="shared" si="565"/>
        <v>0</v>
      </c>
      <c r="BP750" s="249">
        <f t="shared" si="566"/>
        <v>0</v>
      </c>
      <c r="BQ750" s="244">
        <f t="shared" si="567"/>
        <v>0</v>
      </c>
      <c r="BR750" s="244">
        <f t="shared" si="568"/>
        <v>0</v>
      </c>
      <c r="BS750" s="250">
        <f t="shared" si="569"/>
        <v>0</v>
      </c>
      <c r="BT750" s="251" t="str">
        <f t="shared" si="570"/>
        <v/>
      </c>
      <c r="BU750" s="346">
        <f t="shared" si="571"/>
        <v>0</v>
      </c>
      <c r="BV750" s="346">
        <f t="shared" si="572"/>
        <v>0</v>
      </c>
      <c r="BW750" s="346">
        <f t="shared" si="573"/>
        <v>0</v>
      </c>
      <c r="BX750" s="348">
        <f t="shared" si="574"/>
        <v>0</v>
      </c>
      <c r="BY750" s="247">
        <f t="shared" si="575"/>
        <v>0</v>
      </c>
      <c r="BZ750" s="244">
        <f t="shared" si="576"/>
        <v>0</v>
      </c>
      <c r="CA750" s="244">
        <f t="shared" si="577"/>
        <v>0</v>
      </c>
      <c r="CB750" s="248">
        <f t="shared" si="578"/>
        <v>0</v>
      </c>
      <c r="CC750" s="247">
        <f t="shared" si="579"/>
        <v>0</v>
      </c>
      <c r="CD750" s="244">
        <f t="shared" si="580"/>
        <v>0</v>
      </c>
      <c r="CE750" s="244">
        <f t="shared" si="581"/>
        <v>0</v>
      </c>
      <c r="CF750" s="244">
        <f t="shared" si="582"/>
        <v>0</v>
      </c>
    </row>
    <row r="751" spans="1:84" ht="20.100000000000001" customHeight="1" x14ac:dyDescent="0.15">
      <c r="A751" s="238">
        <v>748</v>
      </c>
      <c r="B751" s="239">
        <v>748</v>
      </c>
      <c r="C751" s="240" t="str">
        <f t="shared" si="584"/>
        <v>S</v>
      </c>
      <c r="D751" s="241"/>
      <c r="E751" s="242" t="str">
        <f>IF(D751="","",COUNTIF($D$4:D751,D751))</f>
        <v/>
      </c>
      <c r="F751" s="306" t="str">
        <f>IF(D751="","",VLOOKUP(D751,'様式A-2'!$B$10:$E$438,4,0))</f>
        <v/>
      </c>
      <c r="G751" s="242"/>
      <c r="H751" s="242"/>
      <c r="I751" s="242"/>
      <c r="J751" s="242"/>
      <c r="K751" s="242">
        <f t="shared" si="585"/>
        <v>0</v>
      </c>
      <c r="L751" s="342"/>
      <c r="M751" s="342"/>
      <c r="N751" s="342"/>
      <c r="O751" s="342"/>
      <c r="P751" s="384"/>
      <c r="Q751" s="243">
        <f t="shared" si="552"/>
        <v>0</v>
      </c>
      <c r="R751" s="244">
        <f t="shared" si="586"/>
        <v>0</v>
      </c>
      <c r="S751" s="244" t="str">
        <f t="shared" si="587"/>
        <v/>
      </c>
      <c r="T751" s="242"/>
      <c r="U751" s="242" t="str">
        <f t="shared" si="588"/>
        <v/>
      </c>
      <c r="V751" s="242" t="str">
        <f t="shared" si="553"/>
        <v/>
      </c>
      <c r="W751" s="242"/>
      <c r="X751" s="242"/>
      <c r="Y751" s="242" t="str">
        <f t="shared" si="589"/>
        <v/>
      </c>
      <c r="Z751" s="242" t="str">
        <f t="shared" si="590"/>
        <v/>
      </c>
      <c r="AA751" s="242" t="str">
        <f t="shared" si="583"/>
        <v/>
      </c>
      <c r="AB751" s="242" t="str">
        <f t="shared" si="591"/>
        <v/>
      </c>
      <c r="AC751" s="242" t="str">
        <f t="shared" si="592"/>
        <v/>
      </c>
      <c r="AD751" s="242" t="str">
        <f t="shared" si="554"/>
        <v/>
      </c>
      <c r="AE751" s="242" t="str">
        <f t="shared" si="555"/>
        <v/>
      </c>
      <c r="AF751" s="242" t="str">
        <f t="shared" si="556"/>
        <v/>
      </c>
      <c r="AG751" s="242"/>
      <c r="AH751" s="243" t="str">
        <f t="shared" si="593"/>
        <v/>
      </c>
      <c r="AI751" s="243" t="str">
        <f t="shared" si="594"/>
        <v/>
      </c>
      <c r="BG751" s="246">
        <f t="shared" si="557"/>
        <v>0</v>
      </c>
      <c r="BH751" s="243">
        <f t="shared" si="558"/>
        <v>0</v>
      </c>
      <c r="BI751" s="243">
        <f t="shared" si="559"/>
        <v>0</v>
      </c>
      <c r="BJ751" s="243">
        <f t="shared" si="560"/>
        <v>0</v>
      </c>
      <c r="BK751" s="347">
        <f t="shared" si="561"/>
        <v>0</v>
      </c>
      <c r="BL751" s="247">
        <f t="shared" si="562"/>
        <v>0</v>
      </c>
      <c r="BM751" s="244">
        <f t="shared" si="563"/>
        <v>0</v>
      </c>
      <c r="BN751" s="244">
        <f t="shared" si="564"/>
        <v>0</v>
      </c>
      <c r="BO751" s="248">
        <f t="shared" si="565"/>
        <v>0</v>
      </c>
      <c r="BP751" s="249">
        <f t="shared" si="566"/>
        <v>0</v>
      </c>
      <c r="BQ751" s="244">
        <f t="shared" si="567"/>
        <v>0</v>
      </c>
      <c r="BR751" s="244">
        <f t="shared" si="568"/>
        <v>0</v>
      </c>
      <c r="BS751" s="250">
        <f t="shared" si="569"/>
        <v>0</v>
      </c>
      <c r="BT751" s="251" t="str">
        <f t="shared" si="570"/>
        <v/>
      </c>
      <c r="BU751" s="346">
        <f t="shared" si="571"/>
        <v>0</v>
      </c>
      <c r="BV751" s="346">
        <f t="shared" si="572"/>
        <v>0</v>
      </c>
      <c r="BW751" s="346">
        <f t="shared" si="573"/>
        <v>0</v>
      </c>
      <c r="BX751" s="348">
        <f t="shared" si="574"/>
        <v>0</v>
      </c>
      <c r="BY751" s="247">
        <f t="shared" si="575"/>
        <v>0</v>
      </c>
      <c r="BZ751" s="244">
        <f t="shared" si="576"/>
        <v>0</v>
      </c>
      <c r="CA751" s="244">
        <f t="shared" si="577"/>
        <v>0</v>
      </c>
      <c r="CB751" s="248">
        <f t="shared" si="578"/>
        <v>0</v>
      </c>
      <c r="CC751" s="247">
        <f t="shared" si="579"/>
        <v>0</v>
      </c>
      <c r="CD751" s="244">
        <f t="shared" si="580"/>
        <v>0</v>
      </c>
      <c r="CE751" s="244">
        <f t="shared" si="581"/>
        <v>0</v>
      </c>
      <c r="CF751" s="244">
        <f t="shared" si="582"/>
        <v>0</v>
      </c>
    </row>
    <row r="752" spans="1:84" ht="20.100000000000001" customHeight="1" x14ac:dyDescent="0.15">
      <c r="A752" s="238">
        <v>749</v>
      </c>
      <c r="B752" s="239">
        <v>749</v>
      </c>
      <c r="C752" s="240" t="str">
        <f t="shared" si="584"/>
        <v>S</v>
      </c>
      <c r="D752" s="241"/>
      <c r="E752" s="242" t="str">
        <f>IF(D752="","",COUNTIF($D$4:D752,D752))</f>
        <v/>
      </c>
      <c r="F752" s="306" t="str">
        <f>IF(D752="","",VLOOKUP(D752,'様式A-2'!$B$10:$E$438,4,0))</f>
        <v/>
      </c>
      <c r="G752" s="242"/>
      <c r="H752" s="242"/>
      <c r="I752" s="242"/>
      <c r="J752" s="242"/>
      <c r="K752" s="242">
        <f t="shared" si="585"/>
        <v>0</v>
      </c>
      <c r="L752" s="342"/>
      <c r="M752" s="342"/>
      <c r="N752" s="342"/>
      <c r="O752" s="342"/>
      <c r="P752" s="384"/>
      <c r="Q752" s="243">
        <f t="shared" ref="Q752:Q815" si="595">IF(C752="","",IF(J752="ひび割れ","幅"&amp;TEXT(L752,"0.0")&amp;"mm×長さ"&amp;TEXT(M752,"0.0")&amp;"m",IF(N752="",P752,IF(J752="その他",P752&amp;"、"&amp;TEXT(N752,"0.0")&amp;"m×"&amp;TEXT(O752,"0.0")&amp;"m ",TEXT(N752,"0.0")&amp;"m×"&amp;TEXT(O752,"0.0")&amp;"m "&amp;P752))))</f>
        <v>0</v>
      </c>
      <c r="R752" s="244">
        <f t="shared" si="586"/>
        <v>0</v>
      </c>
      <c r="S752" s="244" t="str">
        <f t="shared" si="587"/>
        <v/>
      </c>
      <c r="T752" s="242"/>
      <c r="U752" s="242" t="str">
        <f t="shared" si="588"/>
        <v/>
      </c>
      <c r="V752" s="242" t="str">
        <f t="shared" si="553"/>
        <v/>
      </c>
      <c r="W752" s="242"/>
      <c r="X752" s="242"/>
      <c r="Y752" s="242" t="str">
        <f t="shared" si="589"/>
        <v/>
      </c>
      <c r="Z752" s="242" t="str">
        <f t="shared" si="590"/>
        <v/>
      </c>
      <c r="AA752" s="242" t="str">
        <f t="shared" si="583"/>
        <v/>
      </c>
      <c r="AB752" s="242" t="str">
        <f t="shared" si="591"/>
        <v/>
      </c>
      <c r="AC752" s="242" t="str">
        <f t="shared" si="592"/>
        <v/>
      </c>
      <c r="AD752" s="242" t="str">
        <f t="shared" si="554"/>
        <v/>
      </c>
      <c r="AE752" s="242" t="str">
        <f t="shared" si="555"/>
        <v/>
      </c>
      <c r="AF752" s="242" t="str">
        <f t="shared" si="556"/>
        <v/>
      </c>
      <c r="AG752" s="242"/>
      <c r="AH752" s="243" t="str">
        <f t="shared" si="593"/>
        <v/>
      </c>
      <c r="AI752" s="243" t="str">
        <f t="shared" si="594"/>
        <v/>
      </c>
      <c r="BG752" s="246">
        <f t="shared" si="557"/>
        <v>0</v>
      </c>
      <c r="BH752" s="243">
        <f t="shared" si="558"/>
        <v>0</v>
      </c>
      <c r="BI752" s="243">
        <f t="shared" si="559"/>
        <v>0</v>
      </c>
      <c r="BJ752" s="243">
        <f t="shared" si="560"/>
        <v>0</v>
      </c>
      <c r="BK752" s="347">
        <f t="shared" si="561"/>
        <v>0</v>
      </c>
      <c r="BL752" s="247">
        <f t="shared" si="562"/>
        <v>0</v>
      </c>
      <c r="BM752" s="244">
        <f t="shared" si="563"/>
        <v>0</v>
      </c>
      <c r="BN752" s="244">
        <f t="shared" si="564"/>
        <v>0</v>
      </c>
      <c r="BO752" s="248">
        <f t="shared" si="565"/>
        <v>0</v>
      </c>
      <c r="BP752" s="249">
        <f t="shared" si="566"/>
        <v>0</v>
      </c>
      <c r="BQ752" s="244">
        <f t="shared" si="567"/>
        <v>0</v>
      </c>
      <c r="BR752" s="244">
        <f t="shared" si="568"/>
        <v>0</v>
      </c>
      <c r="BS752" s="250">
        <f t="shared" si="569"/>
        <v>0</v>
      </c>
      <c r="BT752" s="251" t="str">
        <f t="shared" si="570"/>
        <v/>
      </c>
      <c r="BU752" s="346">
        <f t="shared" si="571"/>
        <v>0</v>
      </c>
      <c r="BV752" s="346">
        <f t="shared" si="572"/>
        <v>0</v>
      </c>
      <c r="BW752" s="346">
        <f t="shared" si="573"/>
        <v>0</v>
      </c>
      <c r="BX752" s="348">
        <f t="shared" si="574"/>
        <v>0</v>
      </c>
      <c r="BY752" s="247">
        <f t="shared" si="575"/>
        <v>0</v>
      </c>
      <c r="BZ752" s="244">
        <f t="shared" si="576"/>
        <v>0</v>
      </c>
      <c r="CA752" s="244">
        <f t="shared" si="577"/>
        <v>0</v>
      </c>
      <c r="CB752" s="248">
        <f t="shared" si="578"/>
        <v>0</v>
      </c>
      <c r="CC752" s="247">
        <f t="shared" si="579"/>
        <v>0</v>
      </c>
      <c r="CD752" s="244">
        <f t="shared" si="580"/>
        <v>0</v>
      </c>
      <c r="CE752" s="244">
        <f t="shared" si="581"/>
        <v>0</v>
      </c>
      <c r="CF752" s="244">
        <f t="shared" si="582"/>
        <v>0</v>
      </c>
    </row>
    <row r="753" spans="1:84" ht="20.100000000000001" customHeight="1" x14ac:dyDescent="0.15">
      <c r="A753" s="238">
        <v>750</v>
      </c>
      <c r="B753" s="239">
        <v>750</v>
      </c>
      <c r="C753" s="240" t="str">
        <f t="shared" si="584"/>
        <v>S</v>
      </c>
      <c r="D753" s="241"/>
      <c r="E753" s="242" t="str">
        <f>IF(D753="","",COUNTIF($D$4:D753,D753))</f>
        <v/>
      </c>
      <c r="F753" s="306" t="str">
        <f>IF(D753="","",VLOOKUP(D753,'様式A-2'!$B$10:$E$438,4,0))</f>
        <v/>
      </c>
      <c r="G753" s="242"/>
      <c r="H753" s="242"/>
      <c r="I753" s="242"/>
      <c r="J753" s="242"/>
      <c r="K753" s="242">
        <f t="shared" si="585"/>
        <v>0</v>
      </c>
      <c r="L753" s="342"/>
      <c r="M753" s="342"/>
      <c r="N753" s="342"/>
      <c r="O753" s="342"/>
      <c r="P753" s="384"/>
      <c r="Q753" s="243">
        <f t="shared" si="595"/>
        <v>0</v>
      </c>
      <c r="R753" s="244">
        <f t="shared" si="586"/>
        <v>0</v>
      </c>
      <c r="S753" s="244" t="str">
        <f t="shared" si="587"/>
        <v/>
      </c>
      <c r="T753" s="242"/>
      <c r="U753" s="242" t="str">
        <f t="shared" si="588"/>
        <v/>
      </c>
      <c r="V753" s="242" t="str">
        <f t="shared" si="553"/>
        <v/>
      </c>
      <c r="W753" s="242"/>
      <c r="X753" s="242"/>
      <c r="Y753" s="242" t="str">
        <f t="shared" si="589"/>
        <v/>
      </c>
      <c r="Z753" s="242" t="str">
        <f t="shared" si="590"/>
        <v/>
      </c>
      <c r="AA753" s="242" t="str">
        <f t="shared" si="583"/>
        <v/>
      </c>
      <c r="AB753" s="242" t="str">
        <f t="shared" si="591"/>
        <v/>
      </c>
      <c r="AC753" s="242" t="str">
        <f t="shared" si="592"/>
        <v/>
      </c>
      <c r="AD753" s="242" t="str">
        <f t="shared" si="554"/>
        <v/>
      </c>
      <c r="AE753" s="242" t="str">
        <f t="shared" si="555"/>
        <v/>
      </c>
      <c r="AF753" s="242" t="str">
        <f t="shared" si="556"/>
        <v/>
      </c>
      <c r="AG753" s="242"/>
      <c r="AH753" s="243" t="str">
        <f t="shared" si="593"/>
        <v/>
      </c>
      <c r="AI753" s="243" t="str">
        <f t="shared" si="594"/>
        <v/>
      </c>
      <c r="BG753" s="246">
        <f t="shared" si="557"/>
        <v>0</v>
      </c>
      <c r="BH753" s="243">
        <f t="shared" si="558"/>
        <v>0</v>
      </c>
      <c r="BI753" s="243">
        <f t="shared" si="559"/>
        <v>0</v>
      </c>
      <c r="BJ753" s="243">
        <f t="shared" si="560"/>
        <v>0</v>
      </c>
      <c r="BK753" s="347">
        <f t="shared" si="561"/>
        <v>0</v>
      </c>
      <c r="BL753" s="247">
        <f t="shared" si="562"/>
        <v>0</v>
      </c>
      <c r="BM753" s="244">
        <f t="shared" si="563"/>
        <v>0</v>
      </c>
      <c r="BN753" s="244">
        <f t="shared" si="564"/>
        <v>0</v>
      </c>
      <c r="BO753" s="248">
        <f t="shared" si="565"/>
        <v>0</v>
      </c>
      <c r="BP753" s="249">
        <f t="shared" si="566"/>
        <v>0</v>
      </c>
      <c r="BQ753" s="244">
        <f t="shared" si="567"/>
        <v>0</v>
      </c>
      <c r="BR753" s="244">
        <f t="shared" si="568"/>
        <v>0</v>
      </c>
      <c r="BS753" s="250">
        <f t="shared" si="569"/>
        <v>0</v>
      </c>
      <c r="BT753" s="251" t="str">
        <f t="shared" si="570"/>
        <v/>
      </c>
      <c r="BU753" s="346">
        <f t="shared" si="571"/>
        <v>0</v>
      </c>
      <c r="BV753" s="346">
        <f t="shared" si="572"/>
        <v>0</v>
      </c>
      <c r="BW753" s="346">
        <f t="shared" si="573"/>
        <v>0</v>
      </c>
      <c r="BX753" s="348">
        <f t="shared" si="574"/>
        <v>0</v>
      </c>
      <c r="BY753" s="247">
        <f t="shared" si="575"/>
        <v>0</v>
      </c>
      <c r="BZ753" s="244">
        <f t="shared" si="576"/>
        <v>0</v>
      </c>
      <c r="CA753" s="244">
        <f t="shared" si="577"/>
        <v>0</v>
      </c>
      <c r="CB753" s="248">
        <f t="shared" si="578"/>
        <v>0</v>
      </c>
      <c r="CC753" s="247">
        <f t="shared" si="579"/>
        <v>0</v>
      </c>
      <c r="CD753" s="244">
        <f t="shared" si="580"/>
        <v>0</v>
      </c>
      <c r="CE753" s="244">
        <f t="shared" si="581"/>
        <v>0</v>
      </c>
      <c r="CF753" s="244">
        <f t="shared" si="582"/>
        <v>0</v>
      </c>
    </row>
    <row r="754" spans="1:84" ht="20.100000000000001" customHeight="1" x14ac:dyDescent="0.15">
      <c r="A754" s="238">
        <v>751</v>
      </c>
      <c r="B754" s="239">
        <v>751</v>
      </c>
      <c r="C754" s="240" t="str">
        <f t="shared" si="584"/>
        <v>S</v>
      </c>
      <c r="D754" s="241"/>
      <c r="E754" s="242" t="str">
        <f>IF(D754="","",COUNTIF($D$4:D754,D754))</f>
        <v/>
      </c>
      <c r="F754" s="306" t="str">
        <f>IF(D754="","",VLOOKUP(D754,'様式A-2'!$B$10:$E$438,4,0))</f>
        <v/>
      </c>
      <c r="G754" s="242"/>
      <c r="H754" s="242"/>
      <c r="I754" s="242"/>
      <c r="J754" s="242"/>
      <c r="K754" s="242">
        <f t="shared" si="585"/>
        <v>0</v>
      </c>
      <c r="L754" s="342"/>
      <c r="M754" s="342"/>
      <c r="N754" s="342"/>
      <c r="O754" s="342"/>
      <c r="P754" s="384"/>
      <c r="Q754" s="243">
        <f t="shared" si="595"/>
        <v>0</v>
      </c>
      <c r="R754" s="244">
        <f t="shared" si="586"/>
        <v>0</v>
      </c>
      <c r="S754" s="244" t="str">
        <f t="shared" si="587"/>
        <v/>
      </c>
      <c r="T754" s="242"/>
      <c r="U754" s="242" t="str">
        <f t="shared" si="588"/>
        <v/>
      </c>
      <c r="V754" s="242" t="str">
        <f t="shared" si="553"/>
        <v/>
      </c>
      <c r="W754" s="242"/>
      <c r="X754" s="242"/>
      <c r="Y754" s="242" t="str">
        <f t="shared" si="589"/>
        <v/>
      </c>
      <c r="Z754" s="242" t="str">
        <f t="shared" si="590"/>
        <v/>
      </c>
      <c r="AA754" s="242" t="str">
        <f t="shared" si="583"/>
        <v/>
      </c>
      <c r="AB754" s="242" t="str">
        <f t="shared" si="591"/>
        <v/>
      </c>
      <c r="AC754" s="242" t="str">
        <f t="shared" si="592"/>
        <v/>
      </c>
      <c r="AD754" s="242" t="str">
        <f t="shared" si="554"/>
        <v/>
      </c>
      <c r="AE754" s="242" t="str">
        <f t="shared" si="555"/>
        <v/>
      </c>
      <c r="AF754" s="242" t="str">
        <f t="shared" si="556"/>
        <v/>
      </c>
      <c r="AG754" s="242"/>
      <c r="AH754" s="243" t="str">
        <f t="shared" si="593"/>
        <v/>
      </c>
      <c r="AI754" s="243" t="str">
        <f t="shared" si="594"/>
        <v/>
      </c>
      <c r="BG754" s="246">
        <f t="shared" si="557"/>
        <v>0</v>
      </c>
      <c r="BH754" s="243">
        <f t="shared" si="558"/>
        <v>0</v>
      </c>
      <c r="BI754" s="243">
        <f t="shared" si="559"/>
        <v>0</v>
      </c>
      <c r="BJ754" s="243">
        <f t="shared" si="560"/>
        <v>0</v>
      </c>
      <c r="BK754" s="347">
        <f t="shared" si="561"/>
        <v>0</v>
      </c>
      <c r="BL754" s="247">
        <f t="shared" si="562"/>
        <v>0</v>
      </c>
      <c r="BM754" s="244">
        <f t="shared" si="563"/>
        <v>0</v>
      </c>
      <c r="BN754" s="244">
        <f t="shared" si="564"/>
        <v>0</v>
      </c>
      <c r="BO754" s="248">
        <f t="shared" si="565"/>
        <v>0</v>
      </c>
      <c r="BP754" s="249">
        <f t="shared" si="566"/>
        <v>0</v>
      </c>
      <c r="BQ754" s="244">
        <f t="shared" si="567"/>
        <v>0</v>
      </c>
      <c r="BR754" s="244">
        <f t="shared" si="568"/>
        <v>0</v>
      </c>
      <c r="BS754" s="250">
        <f t="shared" si="569"/>
        <v>0</v>
      </c>
      <c r="BT754" s="251" t="str">
        <f t="shared" si="570"/>
        <v/>
      </c>
      <c r="BU754" s="346">
        <f t="shared" si="571"/>
        <v>0</v>
      </c>
      <c r="BV754" s="346">
        <f t="shared" si="572"/>
        <v>0</v>
      </c>
      <c r="BW754" s="346">
        <f t="shared" si="573"/>
        <v>0</v>
      </c>
      <c r="BX754" s="348">
        <f t="shared" si="574"/>
        <v>0</v>
      </c>
      <c r="BY754" s="247">
        <f t="shared" si="575"/>
        <v>0</v>
      </c>
      <c r="BZ754" s="244">
        <f t="shared" si="576"/>
        <v>0</v>
      </c>
      <c r="CA754" s="244">
        <f t="shared" si="577"/>
        <v>0</v>
      </c>
      <c r="CB754" s="248">
        <f t="shared" si="578"/>
        <v>0</v>
      </c>
      <c r="CC754" s="247">
        <f t="shared" si="579"/>
        <v>0</v>
      </c>
      <c r="CD754" s="244">
        <f t="shared" si="580"/>
        <v>0</v>
      </c>
      <c r="CE754" s="244">
        <f t="shared" si="581"/>
        <v>0</v>
      </c>
      <c r="CF754" s="244">
        <f t="shared" si="582"/>
        <v>0</v>
      </c>
    </row>
    <row r="755" spans="1:84" ht="20.100000000000001" customHeight="1" x14ac:dyDescent="0.15">
      <c r="A755" s="238">
        <v>752</v>
      </c>
      <c r="B755" s="239">
        <v>752</v>
      </c>
      <c r="C755" s="240" t="str">
        <f t="shared" si="584"/>
        <v>S</v>
      </c>
      <c r="D755" s="241"/>
      <c r="E755" s="242" t="str">
        <f>IF(D755="","",COUNTIF($D$4:D755,D755))</f>
        <v/>
      </c>
      <c r="F755" s="306" t="str">
        <f>IF(D755="","",VLOOKUP(D755,'様式A-2'!$B$10:$E$438,4,0))</f>
        <v/>
      </c>
      <c r="G755" s="242"/>
      <c r="H755" s="242"/>
      <c r="I755" s="242"/>
      <c r="J755" s="242"/>
      <c r="K755" s="242">
        <f t="shared" si="585"/>
        <v>0</v>
      </c>
      <c r="L755" s="342"/>
      <c r="M755" s="342"/>
      <c r="N755" s="342"/>
      <c r="O755" s="342"/>
      <c r="P755" s="384"/>
      <c r="Q755" s="243">
        <f t="shared" si="595"/>
        <v>0</v>
      </c>
      <c r="R755" s="244">
        <f t="shared" si="586"/>
        <v>0</v>
      </c>
      <c r="S755" s="244" t="str">
        <f t="shared" si="587"/>
        <v/>
      </c>
      <c r="T755" s="242"/>
      <c r="U755" s="242" t="str">
        <f t="shared" si="588"/>
        <v/>
      </c>
      <c r="V755" s="242" t="str">
        <f t="shared" si="553"/>
        <v/>
      </c>
      <c r="W755" s="242"/>
      <c r="X755" s="242"/>
      <c r="Y755" s="242" t="str">
        <f t="shared" si="589"/>
        <v/>
      </c>
      <c r="Z755" s="242" t="str">
        <f t="shared" si="590"/>
        <v/>
      </c>
      <c r="AA755" s="242" t="str">
        <f t="shared" si="583"/>
        <v/>
      </c>
      <c r="AB755" s="242" t="str">
        <f t="shared" si="591"/>
        <v/>
      </c>
      <c r="AC755" s="242" t="str">
        <f t="shared" si="592"/>
        <v/>
      </c>
      <c r="AD755" s="242" t="str">
        <f t="shared" si="554"/>
        <v/>
      </c>
      <c r="AE755" s="242" t="str">
        <f t="shared" si="555"/>
        <v/>
      </c>
      <c r="AF755" s="242" t="str">
        <f t="shared" si="556"/>
        <v/>
      </c>
      <c r="AG755" s="242"/>
      <c r="AH755" s="243" t="str">
        <f t="shared" si="593"/>
        <v/>
      </c>
      <c r="AI755" s="243" t="str">
        <f t="shared" si="594"/>
        <v/>
      </c>
      <c r="BG755" s="246">
        <f t="shared" si="557"/>
        <v>0</v>
      </c>
      <c r="BH755" s="243">
        <f t="shared" si="558"/>
        <v>0</v>
      </c>
      <c r="BI755" s="243">
        <f t="shared" si="559"/>
        <v>0</v>
      </c>
      <c r="BJ755" s="243">
        <f t="shared" si="560"/>
        <v>0</v>
      </c>
      <c r="BK755" s="347">
        <f t="shared" si="561"/>
        <v>0</v>
      </c>
      <c r="BL755" s="247">
        <f t="shared" si="562"/>
        <v>0</v>
      </c>
      <c r="BM755" s="244">
        <f t="shared" si="563"/>
        <v>0</v>
      </c>
      <c r="BN755" s="244">
        <f t="shared" si="564"/>
        <v>0</v>
      </c>
      <c r="BO755" s="248">
        <f t="shared" si="565"/>
        <v>0</v>
      </c>
      <c r="BP755" s="249">
        <f t="shared" si="566"/>
        <v>0</v>
      </c>
      <c r="BQ755" s="244">
        <f t="shared" si="567"/>
        <v>0</v>
      </c>
      <c r="BR755" s="244">
        <f t="shared" si="568"/>
        <v>0</v>
      </c>
      <c r="BS755" s="250">
        <f t="shared" si="569"/>
        <v>0</v>
      </c>
      <c r="BT755" s="251" t="str">
        <f t="shared" si="570"/>
        <v/>
      </c>
      <c r="BU755" s="346">
        <f t="shared" si="571"/>
        <v>0</v>
      </c>
      <c r="BV755" s="346">
        <f t="shared" si="572"/>
        <v>0</v>
      </c>
      <c r="BW755" s="346">
        <f t="shared" si="573"/>
        <v>0</v>
      </c>
      <c r="BX755" s="348">
        <f t="shared" si="574"/>
        <v>0</v>
      </c>
      <c r="BY755" s="247">
        <f t="shared" si="575"/>
        <v>0</v>
      </c>
      <c r="BZ755" s="244">
        <f t="shared" si="576"/>
        <v>0</v>
      </c>
      <c r="CA755" s="244">
        <f t="shared" si="577"/>
        <v>0</v>
      </c>
      <c r="CB755" s="248">
        <f t="shared" si="578"/>
        <v>0</v>
      </c>
      <c r="CC755" s="247">
        <f t="shared" si="579"/>
        <v>0</v>
      </c>
      <c r="CD755" s="244">
        <f t="shared" si="580"/>
        <v>0</v>
      </c>
      <c r="CE755" s="244">
        <f t="shared" si="581"/>
        <v>0</v>
      </c>
      <c r="CF755" s="244">
        <f t="shared" si="582"/>
        <v>0</v>
      </c>
    </row>
    <row r="756" spans="1:84" ht="20.100000000000001" customHeight="1" x14ac:dyDescent="0.15">
      <c r="A756" s="238">
        <v>753</v>
      </c>
      <c r="B756" s="239">
        <v>753</v>
      </c>
      <c r="C756" s="240" t="str">
        <f t="shared" si="584"/>
        <v>S</v>
      </c>
      <c r="D756" s="241"/>
      <c r="E756" s="242" t="str">
        <f>IF(D756="","",COUNTIF($D$4:D756,D756))</f>
        <v/>
      </c>
      <c r="F756" s="306" t="str">
        <f>IF(D756="","",VLOOKUP(D756,'様式A-2'!$B$10:$E$438,4,0))</f>
        <v/>
      </c>
      <c r="G756" s="242"/>
      <c r="H756" s="242"/>
      <c r="I756" s="242"/>
      <c r="J756" s="242"/>
      <c r="K756" s="242">
        <f t="shared" si="585"/>
        <v>0</v>
      </c>
      <c r="L756" s="342"/>
      <c r="M756" s="342"/>
      <c r="N756" s="342"/>
      <c r="O756" s="342"/>
      <c r="P756" s="384"/>
      <c r="Q756" s="243">
        <f t="shared" si="595"/>
        <v>0</v>
      </c>
      <c r="R756" s="244">
        <f t="shared" si="586"/>
        <v>0</v>
      </c>
      <c r="S756" s="244" t="str">
        <f t="shared" si="587"/>
        <v/>
      </c>
      <c r="T756" s="242"/>
      <c r="U756" s="242" t="str">
        <f t="shared" si="588"/>
        <v/>
      </c>
      <c r="V756" s="242" t="str">
        <f t="shared" ref="V756:V819" si="596">IF(D756="","",IF(U756="対策区分判定Ⅳ","Ⅳ",IF(U756="対策区分判定Ⅲ","Ⅲ",IF(OR(U756="対策区分判定Ⅱa",U756="対策区分判定Ⅱb"),"Ⅱ",IF(U756="対策区分判定Ⅰ","Ⅰ","－")))))</f>
        <v/>
      </c>
      <c r="W756" s="242"/>
      <c r="X756" s="242"/>
      <c r="Y756" s="242" t="str">
        <f t="shared" si="589"/>
        <v/>
      </c>
      <c r="Z756" s="242" t="str">
        <f t="shared" si="590"/>
        <v/>
      </c>
      <c r="AA756" s="242" t="str">
        <f t="shared" si="583"/>
        <v/>
      </c>
      <c r="AB756" s="242" t="str">
        <f t="shared" si="591"/>
        <v/>
      </c>
      <c r="AC756" s="242" t="str">
        <f t="shared" si="592"/>
        <v/>
      </c>
      <c r="AD756" s="242" t="str">
        <f t="shared" si="554"/>
        <v/>
      </c>
      <c r="AE756" s="242" t="str">
        <f t="shared" si="555"/>
        <v/>
      </c>
      <c r="AF756" s="242" t="str">
        <f t="shared" si="556"/>
        <v/>
      </c>
      <c r="AG756" s="242"/>
      <c r="AH756" s="243" t="str">
        <f t="shared" si="593"/>
        <v/>
      </c>
      <c r="AI756" s="243" t="str">
        <f t="shared" si="594"/>
        <v/>
      </c>
      <c r="BG756" s="246">
        <f t="shared" si="557"/>
        <v>0</v>
      </c>
      <c r="BH756" s="243">
        <f t="shared" si="558"/>
        <v>0</v>
      </c>
      <c r="BI756" s="243">
        <f t="shared" si="559"/>
        <v>0</v>
      </c>
      <c r="BJ756" s="243">
        <f t="shared" si="560"/>
        <v>0</v>
      </c>
      <c r="BK756" s="347">
        <f t="shared" si="561"/>
        <v>0</v>
      </c>
      <c r="BL756" s="247">
        <f t="shared" si="562"/>
        <v>0</v>
      </c>
      <c r="BM756" s="244">
        <f t="shared" si="563"/>
        <v>0</v>
      </c>
      <c r="BN756" s="244">
        <f t="shared" si="564"/>
        <v>0</v>
      </c>
      <c r="BO756" s="248">
        <f t="shared" si="565"/>
        <v>0</v>
      </c>
      <c r="BP756" s="249">
        <f t="shared" si="566"/>
        <v>0</v>
      </c>
      <c r="BQ756" s="244">
        <f t="shared" si="567"/>
        <v>0</v>
      </c>
      <c r="BR756" s="244">
        <f t="shared" si="568"/>
        <v>0</v>
      </c>
      <c r="BS756" s="250">
        <f t="shared" si="569"/>
        <v>0</v>
      </c>
      <c r="BT756" s="251" t="str">
        <f t="shared" si="570"/>
        <v/>
      </c>
      <c r="BU756" s="346">
        <f t="shared" si="571"/>
        <v>0</v>
      </c>
      <c r="BV756" s="346">
        <f t="shared" si="572"/>
        <v>0</v>
      </c>
      <c r="BW756" s="346">
        <f t="shared" si="573"/>
        <v>0</v>
      </c>
      <c r="BX756" s="348">
        <f t="shared" si="574"/>
        <v>0</v>
      </c>
      <c r="BY756" s="247">
        <f t="shared" si="575"/>
        <v>0</v>
      </c>
      <c r="BZ756" s="244">
        <f t="shared" si="576"/>
        <v>0</v>
      </c>
      <c r="CA756" s="244">
        <f t="shared" si="577"/>
        <v>0</v>
      </c>
      <c r="CB756" s="248">
        <f t="shared" si="578"/>
        <v>0</v>
      </c>
      <c r="CC756" s="247">
        <f t="shared" si="579"/>
        <v>0</v>
      </c>
      <c r="CD756" s="244">
        <f t="shared" si="580"/>
        <v>0</v>
      </c>
      <c r="CE756" s="244">
        <f t="shared" si="581"/>
        <v>0</v>
      </c>
      <c r="CF756" s="244">
        <f t="shared" si="582"/>
        <v>0</v>
      </c>
    </row>
    <row r="757" spans="1:84" ht="20.100000000000001" customHeight="1" x14ac:dyDescent="0.15">
      <c r="A757" s="238">
        <v>754</v>
      </c>
      <c r="B757" s="239">
        <v>754</v>
      </c>
      <c r="C757" s="240" t="str">
        <f t="shared" si="584"/>
        <v>S</v>
      </c>
      <c r="D757" s="241"/>
      <c r="E757" s="242" t="str">
        <f>IF(D757="","",COUNTIF($D$4:D757,D757))</f>
        <v/>
      </c>
      <c r="F757" s="306" t="str">
        <f>IF(D757="","",VLOOKUP(D757,'様式A-2'!$B$10:$E$438,4,0))</f>
        <v/>
      </c>
      <c r="G757" s="242"/>
      <c r="H757" s="242"/>
      <c r="I757" s="242"/>
      <c r="J757" s="242"/>
      <c r="K757" s="242">
        <f t="shared" si="585"/>
        <v>0</v>
      </c>
      <c r="L757" s="342"/>
      <c r="M757" s="342"/>
      <c r="N757" s="342"/>
      <c r="O757" s="342"/>
      <c r="P757" s="384"/>
      <c r="Q757" s="243">
        <f t="shared" si="595"/>
        <v>0</v>
      </c>
      <c r="R757" s="244">
        <f t="shared" si="586"/>
        <v>0</v>
      </c>
      <c r="S757" s="244" t="str">
        <f t="shared" si="587"/>
        <v/>
      </c>
      <c r="T757" s="242"/>
      <c r="U757" s="242" t="str">
        <f t="shared" si="588"/>
        <v/>
      </c>
      <c r="V757" s="242" t="str">
        <f t="shared" si="596"/>
        <v/>
      </c>
      <c r="W757" s="242"/>
      <c r="X757" s="242"/>
      <c r="Y757" s="242" t="str">
        <f t="shared" si="589"/>
        <v/>
      </c>
      <c r="Z757" s="242" t="str">
        <f t="shared" si="590"/>
        <v/>
      </c>
      <c r="AA757" s="242" t="str">
        <f t="shared" si="583"/>
        <v/>
      </c>
      <c r="AB757" s="242" t="str">
        <f t="shared" si="591"/>
        <v/>
      </c>
      <c r="AC757" s="242" t="str">
        <f t="shared" si="592"/>
        <v/>
      </c>
      <c r="AD757" s="242" t="str">
        <f t="shared" si="554"/>
        <v/>
      </c>
      <c r="AE757" s="242" t="str">
        <f t="shared" si="555"/>
        <v/>
      </c>
      <c r="AF757" s="242" t="str">
        <f t="shared" si="556"/>
        <v/>
      </c>
      <c r="AG757" s="242"/>
      <c r="AH757" s="243" t="str">
        <f t="shared" si="593"/>
        <v/>
      </c>
      <c r="AI757" s="243" t="str">
        <f t="shared" si="594"/>
        <v/>
      </c>
      <c r="BG757" s="246">
        <f t="shared" si="557"/>
        <v>0</v>
      </c>
      <c r="BH757" s="243">
        <f t="shared" si="558"/>
        <v>0</v>
      </c>
      <c r="BI757" s="243">
        <f t="shared" si="559"/>
        <v>0</v>
      </c>
      <c r="BJ757" s="243">
        <f t="shared" si="560"/>
        <v>0</v>
      </c>
      <c r="BK757" s="347">
        <f t="shared" si="561"/>
        <v>0</v>
      </c>
      <c r="BL757" s="247">
        <f t="shared" si="562"/>
        <v>0</v>
      </c>
      <c r="BM757" s="244">
        <f t="shared" si="563"/>
        <v>0</v>
      </c>
      <c r="BN757" s="244">
        <f t="shared" si="564"/>
        <v>0</v>
      </c>
      <c r="BO757" s="248">
        <f t="shared" si="565"/>
        <v>0</v>
      </c>
      <c r="BP757" s="249">
        <f t="shared" si="566"/>
        <v>0</v>
      </c>
      <c r="BQ757" s="244">
        <f t="shared" si="567"/>
        <v>0</v>
      </c>
      <c r="BR757" s="244">
        <f t="shared" si="568"/>
        <v>0</v>
      </c>
      <c r="BS757" s="250">
        <f t="shared" si="569"/>
        <v>0</v>
      </c>
      <c r="BT757" s="251" t="str">
        <f t="shared" si="570"/>
        <v/>
      </c>
      <c r="BU757" s="346">
        <f t="shared" si="571"/>
        <v>0</v>
      </c>
      <c r="BV757" s="346">
        <f t="shared" si="572"/>
        <v>0</v>
      </c>
      <c r="BW757" s="346">
        <f t="shared" si="573"/>
        <v>0</v>
      </c>
      <c r="BX757" s="348">
        <f t="shared" si="574"/>
        <v>0</v>
      </c>
      <c r="BY757" s="247">
        <f t="shared" si="575"/>
        <v>0</v>
      </c>
      <c r="BZ757" s="244">
        <f t="shared" si="576"/>
        <v>0</v>
      </c>
      <c r="CA757" s="244">
        <f t="shared" si="577"/>
        <v>0</v>
      </c>
      <c r="CB757" s="248">
        <f t="shared" si="578"/>
        <v>0</v>
      </c>
      <c r="CC757" s="247">
        <f t="shared" si="579"/>
        <v>0</v>
      </c>
      <c r="CD757" s="244">
        <f t="shared" si="580"/>
        <v>0</v>
      </c>
      <c r="CE757" s="244">
        <f t="shared" si="581"/>
        <v>0</v>
      </c>
      <c r="CF757" s="244">
        <f t="shared" si="582"/>
        <v>0</v>
      </c>
    </row>
    <row r="758" spans="1:84" ht="20.100000000000001" customHeight="1" x14ac:dyDescent="0.15">
      <c r="A758" s="238">
        <v>755</v>
      </c>
      <c r="B758" s="239">
        <v>755</v>
      </c>
      <c r="C758" s="240" t="str">
        <f t="shared" si="584"/>
        <v>S</v>
      </c>
      <c r="D758" s="241"/>
      <c r="E758" s="242" t="str">
        <f>IF(D758="","",COUNTIF($D$4:D758,D758))</f>
        <v/>
      </c>
      <c r="F758" s="306" t="str">
        <f>IF(D758="","",VLOOKUP(D758,'様式A-2'!$B$10:$E$438,4,0))</f>
        <v/>
      </c>
      <c r="G758" s="242"/>
      <c r="H758" s="242"/>
      <c r="I758" s="242"/>
      <c r="J758" s="242"/>
      <c r="K758" s="242">
        <f t="shared" si="585"/>
        <v>0</v>
      </c>
      <c r="L758" s="342"/>
      <c r="M758" s="342"/>
      <c r="N758" s="342"/>
      <c r="O758" s="342"/>
      <c r="P758" s="384"/>
      <c r="Q758" s="243">
        <f t="shared" si="595"/>
        <v>0</v>
      </c>
      <c r="R758" s="244">
        <f t="shared" si="586"/>
        <v>0</v>
      </c>
      <c r="S758" s="244" t="str">
        <f t="shared" si="587"/>
        <v/>
      </c>
      <c r="T758" s="242"/>
      <c r="U758" s="242" t="str">
        <f t="shared" si="588"/>
        <v/>
      </c>
      <c r="V758" s="242" t="str">
        <f t="shared" si="596"/>
        <v/>
      </c>
      <c r="W758" s="242"/>
      <c r="X758" s="242"/>
      <c r="Y758" s="242" t="str">
        <f t="shared" si="589"/>
        <v/>
      </c>
      <c r="Z758" s="242" t="str">
        <f t="shared" si="590"/>
        <v/>
      </c>
      <c r="AA758" s="242" t="str">
        <f t="shared" si="583"/>
        <v/>
      </c>
      <c r="AB758" s="242" t="str">
        <f t="shared" si="591"/>
        <v/>
      </c>
      <c r="AC758" s="242" t="str">
        <f t="shared" si="592"/>
        <v/>
      </c>
      <c r="AD758" s="242" t="str">
        <f t="shared" si="554"/>
        <v/>
      </c>
      <c r="AE758" s="242" t="str">
        <f t="shared" si="555"/>
        <v/>
      </c>
      <c r="AF758" s="242" t="str">
        <f t="shared" si="556"/>
        <v/>
      </c>
      <c r="AG758" s="242"/>
      <c r="AH758" s="243" t="str">
        <f t="shared" si="593"/>
        <v/>
      </c>
      <c r="AI758" s="243" t="str">
        <f t="shared" si="594"/>
        <v/>
      </c>
      <c r="BG758" s="246">
        <f t="shared" si="557"/>
        <v>0</v>
      </c>
      <c r="BH758" s="243">
        <f t="shared" si="558"/>
        <v>0</v>
      </c>
      <c r="BI758" s="243">
        <f t="shared" si="559"/>
        <v>0</v>
      </c>
      <c r="BJ758" s="243">
        <f t="shared" si="560"/>
        <v>0</v>
      </c>
      <c r="BK758" s="347">
        <f t="shared" si="561"/>
        <v>0</v>
      </c>
      <c r="BL758" s="247">
        <f t="shared" si="562"/>
        <v>0</v>
      </c>
      <c r="BM758" s="244">
        <f t="shared" si="563"/>
        <v>0</v>
      </c>
      <c r="BN758" s="244">
        <f t="shared" si="564"/>
        <v>0</v>
      </c>
      <c r="BO758" s="248">
        <f t="shared" si="565"/>
        <v>0</v>
      </c>
      <c r="BP758" s="249">
        <f t="shared" si="566"/>
        <v>0</v>
      </c>
      <c r="BQ758" s="244">
        <f t="shared" si="567"/>
        <v>0</v>
      </c>
      <c r="BR758" s="244">
        <f t="shared" si="568"/>
        <v>0</v>
      </c>
      <c r="BS758" s="250">
        <f t="shared" si="569"/>
        <v>0</v>
      </c>
      <c r="BT758" s="251" t="str">
        <f t="shared" si="570"/>
        <v/>
      </c>
      <c r="BU758" s="346">
        <f t="shared" si="571"/>
        <v>0</v>
      </c>
      <c r="BV758" s="346">
        <f t="shared" si="572"/>
        <v>0</v>
      </c>
      <c r="BW758" s="346">
        <f t="shared" si="573"/>
        <v>0</v>
      </c>
      <c r="BX758" s="348">
        <f t="shared" si="574"/>
        <v>0</v>
      </c>
      <c r="BY758" s="247">
        <f t="shared" si="575"/>
        <v>0</v>
      </c>
      <c r="BZ758" s="244">
        <f t="shared" si="576"/>
        <v>0</v>
      </c>
      <c r="CA758" s="244">
        <f t="shared" si="577"/>
        <v>0</v>
      </c>
      <c r="CB758" s="248">
        <f t="shared" si="578"/>
        <v>0</v>
      </c>
      <c r="CC758" s="247">
        <f t="shared" si="579"/>
        <v>0</v>
      </c>
      <c r="CD758" s="244">
        <f t="shared" si="580"/>
        <v>0</v>
      </c>
      <c r="CE758" s="244">
        <f t="shared" si="581"/>
        <v>0</v>
      </c>
      <c r="CF758" s="244">
        <f t="shared" si="582"/>
        <v>0</v>
      </c>
    </row>
    <row r="759" spans="1:84" ht="20.100000000000001" customHeight="1" x14ac:dyDescent="0.15">
      <c r="A759" s="238">
        <v>756</v>
      </c>
      <c r="B759" s="239">
        <v>756</v>
      </c>
      <c r="C759" s="240" t="str">
        <f t="shared" si="584"/>
        <v>S</v>
      </c>
      <c r="D759" s="241"/>
      <c r="E759" s="242" t="str">
        <f>IF(D759="","",COUNTIF($D$4:D759,D759))</f>
        <v/>
      </c>
      <c r="F759" s="306" t="str">
        <f>IF(D759="","",VLOOKUP(D759,'様式A-2'!$B$10:$E$438,4,0))</f>
        <v/>
      </c>
      <c r="G759" s="242"/>
      <c r="H759" s="242"/>
      <c r="I759" s="242"/>
      <c r="J759" s="242"/>
      <c r="K759" s="242">
        <f t="shared" si="585"/>
        <v>0</v>
      </c>
      <c r="L759" s="342"/>
      <c r="M759" s="342"/>
      <c r="N759" s="342"/>
      <c r="O759" s="342"/>
      <c r="P759" s="384"/>
      <c r="Q759" s="243">
        <f t="shared" si="595"/>
        <v>0</v>
      </c>
      <c r="R759" s="244">
        <f t="shared" si="586"/>
        <v>0</v>
      </c>
      <c r="S759" s="244" t="str">
        <f t="shared" si="587"/>
        <v/>
      </c>
      <c r="T759" s="242"/>
      <c r="U759" s="242" t="str">
        <f t="shared" si="588"/>
        <v/>
      </c>
      <c r="V759" s="242" t="str">
        <f t="shared" si="596"/>
        <v/>
      </c>
      <c r="W759" s="242"/>
      <c r="X759" s="242"/>
      <c r="Y759" s="242" t="str">
        <f t="shared" si="589"/>
        <v/>
      </c>
      <c r="Z759" s="242" t="str">
        <f t="shared" si="590"/>
        <v/>
      </c>
      <c r="AA759" s="242" t="str">
        <f t="shared" si="583"/>
        <v/>
      </c>
      <c r="AB759" s="242" t="str">
        <f t="shared" si="591"/>
        <v/>
      </c>
      <c r="AC759" s="242" t="str">
        <f t="shared" si="592"/>
        <v/>
      </c>
      <c r="AD759" s="242" t="str">
        <f t="shared" si="554"/>
        <v/>
      </c>
      <c r="AE759" s="242" t="str">
        <f t="shared" si="555"/>
        <v/>
      </c>
      <c r="AF759" s="242" t="str">
        <f t="shared" si="556"/>
        <v/>
      </c>
      <c r="AG759" s="242"/>
      <c r="AH759" s="243" t="str">
        <f t="shared" si="593"/>
        <v/>
      </c>
      <c r="AI759" s="243" t="str">
        <f t="shared" si="594"/>
        <v/>
      </c>
      <c r="BG759" s="246">
        <f t="shared" si="557"/>
        <v>0</v>
      </c>
      <c r="BH759" s="243">
        <f t="shared" si="558"/>
        <v>0</v>
      </c>
      <c r="BI759" s="243">
        <f t="shared" si="559"/>
        <v>0</v>
      </c>
      <c r="BJ759" s="243">
        <f t="shared" si="560"/>
        <v>0</v>
      </c>
      <c r="BK759" s="347">
        <f t="shared" si="561"/>
        <v>0</v>
      </c>
      <c r="BL759" s="247">
        <f t="shared" si="562"/>
        <v>0</v>
      </c>
      <c r="BM759" s="244">
        <f t="shared" si="563"/>
        <v>0</v>
      </c>
      <c r="BN759" s="244">
        <f t="shared" si="564"/>
        <v>0</v>
      </c>
      <c r="BO759" s="248">
        <f t="shared" si="565"/>
        <v>0</v>
      </c>
      <c r="BP759" s="249">
        <f t="shared" si="566"/>
        <v>0</v>
      </c>
      <c r="BQ759" s="244">
        <f t="shared" si="567"/>
        <v>0</v>
      </c>
      <c r="BR759" s="244">
        <f t="shared" si="568"/>
        <v>0</v>
      </c>
      <c r="BS759" s="250">
        <f t="shared" si="569"/>
        <v>0</v>
      </c>
      <c r="BT759" s="251" t="str">
        <f t="shared" si="570"/>
        <v/>
      </c>
      <c r="BU759" s="346">
        <f t="shared" si="571"/>
        <v>0</v>
      </c>
      <c r="BV759" s="346">
        <f t="shared" si="572"/>
        <v>0</v>
      </c>
      <c r="BW759" s="346">
        <f t="shared" si="573"/>
        <v>0</v>
      </c>
      <c r="BX759" s="348">
        <f t="shared" si="574"/>
        <v>0</v>
      </c>
      <c r="BY759" s="247">
        <f t="shared" si="575"/>
        <v>0</v>
      </c>
      <c r="BZ759" s="244">
        <f t="shared" si="576"/>
        <v>0</v>
      </c>
      <c r="CA759" s="244">
        <f t="shared" si="577"/>
        <v>0</v>
      </c>
      <c r="CB759" s="248">
        <f t="shared" si="578"/>
        <v>0</v>
      </c>
      <c r="CC759" s="247">
        <f t="shared" si="579"/>
        <v>0</v>
      </c>
      <c r="CD759" s="244">
        <f t="shared" si="580"/>
        <v>0</v>
      </c>
      <c r="CE759" s="244">
        <f t="shared" si="581"/>
        <v>0</v>
      </c>
      <c r="CF759" s="244">
        <f t="shared" si="582"/>
        <v>0</v>
      </c>
    </row>
    <row r="760" spans="1:84" ht="20.100000000000001" customHeight="1" x14ac:dyDescent="0.15">
      <c r="A760" s="238">
        <v>757</v>
      </c>
      <c r="B760" s="239">
        <v>757</v>
      </c>
      <c r="C760" s="240" t="str">
        <f t="shared" si="584"/>
        <v>S</v>
      </c>
      <c r="D760" s="241"/>
      <c r="E760" s="242" t="str">
        <f>IF(D760="","",COUNTIF($D$4:D760,D760))</f>
        <v/>
      </c>
      <c r="F760" s="306" t="str">
        <f>IF(D760="","",VLOOKUP(D760,'様式A-2'!$B$10:$E$438,4,0))</f>
        <v/>
      </c>
      <c r="G760" s="242"/>
      <c r="H760" s="242"/>
      <c r="I760" s="242"/>
      <c r="J760" s="242"/>
      <c r="K760" s="242">
        <f t="shared" si="585"/>
        <v>0</v>
      </c>
      <c r="L760" s="342"/>
      <c r="M760" s="342"/>
      <c r="N760" s="342"/>
      <c r="O760" s="342"/>
      <c r="P760" s="384"/>
      <c r="Q760" s="243">
        <f t="shared" si="595"/>
        <v>0</v>
      </c>
      <c r="R760" s="244">
        <f t="shared" si="586"/>
        <v>0</v>
      </c>
      <c r="S760" s="244" t="str">
        <f t="shared" si="587"/>
        <v/>
      </c>
      <c r="T760" s="242"/>
      <c r="U760" s="242" t="str">
        <f t="shared" si="588"/>
        <v/>
      </c>
      <c r="V760" s="242" t="str">
        <f t="shared" si="596"/>
        <v/>
      </c>
      <c r="W760" s="242"/>
      <c r="X760" s="242"/>
      <c r="Y760" s="242" t="str">
        <f t="shared" si="589"/>
        <v/>
      </c>
      <c r="Z760" s="242" t="str">
        <f t="shared" si="590"/>
        <v/>
      </c>
      <c r="AA760" s="242" t="str">
        <f t="shared" si="583"/>
        <v/>
      </c>
      <c r="AB760" s="242" t="str">
        <f t="shared" si="591"/>
        <v/>
      </c>
      <c r="AC760" s="242" t="str">
        <f t="shared" si="592"/>
        <v/>
      </c>
      <c r="AD760" s="242" t="str">
        <f t="shared" si="554"/>
        <v/>
      </c>
      <c r="AE760" s="242" t="str">
        <f t="shared" si="555"/>
        <v/>
      </c>
      <c r="AF760" s="242" t="str">
        <f t="shared" si="556"/>
        <v/>
      </c>
      <c r="AG760" s="242"/>
      <c r="AH760" s="243" t="str">
        <f t="shared" si="593"/>
        <v/>
      </c>
      <c r="AI760" s="243" t="str">
        <f t="shared" si="594"/>
        <v/>
      </c>
      <c r="BG760" s="246">
        <f t="shared" si="557"/>
        <v>0</v>
      </c>
      <c r="BH760" s="243">
        <f t="shared" si="558"/>
        <v>0</v>
      </c>
      <c r="BI760" s="243">
        <f t="shared" si="559"/>
        <v>0</v>
      </c>
      <c r="BJ760" s="243">
        <f t="shared" si="560"/>
        <v>0</v>
      </c>
      <c r="BK760" s="347">
        <f t="shared" si="561"/>
        <v>0</v>
      </c>
      <c r="BL760" s="247">
        <f t="shared" si="562"/>
        <v>0</v>
      </c>
      <c r="BM760" s="244">
        <f t="shared" si="563"/>
        <v>0</v>
      </c>
      <c r="BN760" s="244">
        <f t="shared" si="564"/>
        <v>0</v>
      </c>
      <c r="BO760" s="248">
        <f t="shared" si="565"/>
        <v>0</v>
      </c>
      <c r="BP760" s="249">
        <f t="shared" si="566"/>
        <v>0</v>
      </c>
      <c r="BQ760" s="244">
        <f t="shared" si="567"/>
        <v>0</v>
      </c>
      <c r="BR760" s="244">
        <f t="shared" si="568"/>
        <v>0</v>
      </c>
      <c r="BS760" s="250">
        <f t="shared" si="569"/>
        <v>0</v>
      </c>
      <c r="BT760" s="251" t="str">
        <f t="shared" si="570"/>
        <v/>
      </c>
      <c r="BU760" s="346">
        <f t="shared" si="571"/>
        <v>0</v>
      </c>
      <c r="BV760" s="346">
        <f t="shared" si="572"/>
        <v>0</v>
      </c>
      <c r="BW760" s="346">
        <f t="shared" si="573"/>
        <v>0</v>
      </c>
      <c r="BX760" s="348">
        <f t="shared" si="574"/>
        <v>0</v>
      </c>
      <c r="BY760" s="247">
        <f t="shared" si="575"/>
        <v>0</v>
      </c>
      <c r="BZ760" s="244">
        <f t="shared" si="576"/>
        <v>0</v>
      </c>
      <c r="CA760" s="244">
        <f t="shared" si="577"/>
        <v>0</v>
      </c>
      <c r="CB760" s="248">
        <f t="shared" si="578"/>
        <v>0</v>
      </c>
      <c r="CC760" s="247">
        <f t="shared" si="579"/>
        <v>0</v>
      </c>
      <c r="CD760" s="244">
        <f t="shared" si="580"/>
        <v>0</v>
      </c>
      <c r="CE760" s="244">
        <f t="shared" si="581"/>
        <v>0</v>
      </c>
      <c r="CF760" s="244">
        <f t="shared" si="582"/>
        <v>0</v>
      </c>
    </row>
    <row r="761" spans="1:84" ht="20.100000000000001" customHeight="1" x14ac:dyDescent="0.15">
      <c r="A761" s="238">
        <v>758</v>
      </c>
      <c r="B761" s="239">
        <v>758</v>
      </c>
      <c r="C761" s="240" t="str">
        <f t="shared" si="584"/>
        <v>S</v>
      </c>
      <c r="D761" s="241"/>
      <c r="E761" s="242" t="str">
        <f>IF(D761="","",COUNTIF($D$4:D761,D761))</f>
        <v/>
      </c>
      <c r="F761" s="306" t="str">
        <f>IF(D761="","",VLOOKUP(D761,'様式A-2'!$B$10:$E$438,4,0))</f>
        <v/>
      </c>
      <c r="G761" s="242"/>
      <c r="H761" s="242"/>
      <c r="I761" s="242"/>
      <c r="J761" s="242"/>
      <c r="K761" s="242">
        <f t="shared" si="585"/>
        <v>0</v>
      </c>
      <c r="L761" s="342"/>
      <c r="M761" s="342"/>
      <c r="N761" s="342"/>
      <c r="O761" s="342"/>
      <c r="P761" s="384"/>
      <c r="Q761" s="243">
        <f t="shared" si="595"/>
        <v>0</v>
      </c>
      <c r="R761" s="244">
        <f t="shared" si="586"/>
        <v>0</v>
      </c>
      <c r="S761" s="244" t="str">
        <f t="shared" si="587"/>
        <v/>
      </c>
      <c r="T761" s="242"/>
      <c r="U761" s="242" t="str">
        <f t="shared" si="588"/>
        <v/>
      </c>
      <c r="V761" s="242" t="str">
        <f t="shared" si="596"/>
        <v/>
      </c>
      <c r="W761" s="242"/>
      <c r="X761" s="242"/>
      <c r="Y761" s="242" t="str">
        <f t="shared" si="589"/>
        <v/>
      </c>
      <c r="Z761" s="242" t="str">
        <f t="shared" si="590"/>
        <v/>
      </c>
      <c r="AA761" s="242" t="str">
        <f t="shared" si="583"/>
        <v/>
      </c>
      <c r="AB761" s="242" t="str">
        <f t="shared" si="591"/>
        <v/>
      </c>
      <c r="AC761" s="242" t="str">
        <f t="shared" si="592"/>
        <v/>
      </c>
      <c r="AD761" s="242" t="str">
        <f t="shared" si="554"/>
        <v/>
      </c>
      <c r="AE761" s="242" t="str">
        <f t="shared" si="555"/>
        <v/>
      </c>
      <c r="AF761" s="242" t="str">
        <f t="shared" si="556"/>
        <v/>
      </c>
      <c r="AG761" s="242"/>
      <c r="AH761" s="243" t="str">
        <f t="shared" si="593"/>
        <v/>
      </c>
      <c r="AI761" s="243" t="str">
        <f t="shared" si="594"/>
        <v/>
      </c>
      <c r="BG761" s="246">
        <f t="shared" si="557"/>
        <v>0</v>
      </c>
      <c r="BH761" s="243">
        <f t="shared" si="558"/>
        <v>0</v>
      </c>
      <c r="BI761" s="243">
        <f t="shared" si="559"/>
        <v>0</v>
      </c>
      <c r="BJ761" s="243">
        <f t="shared" si="560"/>
        <v>0</v>
      </c>
      <c r="BK761" s="347">
        <f t="shared" si="561"/>
        <v>0</v>
      </c>
      <c r="BL761" s="247">
        <f t="shared" si="562"/>
        <v>0</v>
      </c>
      <c r="BM761" s="244">
        <f t="shared" si="563"/>
        <v>0</v>
      </c>
      <c r="BN761" s="244">
        <f t="shared" si="564"/>
        <v>0</v>
      </c>
      <c r="BO761" s="248">
        <f t="shared" si="565"/>
        <v>0</v>
      </c>
      <c r="BP761" s="249">
        <f t="shared" si="566"/>
        <v>0</v>
      </c>
      <c r="BQ761" s="244">
        <f t="shared" si="567"/>
        <v>0</v>
      </c>
      <c r="BR761" s="244">
        <f t="shared" si="568"/>
        <v>0</v>
      </c>
      <c r="BS761" s="250">
        <f t="shared" si="569"/>
        <v>0</v>
      </c>
      <c r="BT761" s="251" t="str">
        <f t="shared" si="570"/>
        <v/>
      </c>
      <c r="BU761" s="346">
        <f t="shared" si="571"/>
        <v>0</v>
      </c>
      <c r="BV761" s="346">
        <f t="shared" si="572"/>
        <v>0</v>
      </c>
      <c r="BW761" s="346">
        <f t="shared" si="573"/>
        <v>0</v>
      </c>
      <c r="BX761" s="348">
        <f t="shared" si="574"/>
        <v>0</v>
      </c>
      <c r="BY761" s="247">
        <f t="shared" si="575"/>
        <v>0</v>
      </c>
      <c r="BZ761" s="244">
        <f t="shared" si="576"/>
        <v>0</v>
      </c>
      <c r="CA761" s="244">
        <f t="shared" si="577"/>
        <v>0</v>
      </c>
      <c r="CB761" s="248">
        <f t="shared" si="578"/>
        <v>0</v>
      </c>
      <c r="CC761" s="247">
        <f t="shared" si="579"/>
        <v>0</v>
      </c>
      <c r="CD761" s="244">
        <f t="shared" si="580"/>
        <v>0</v>
      </c>
      <c r="CE761" s="244">
        <f t="shared" si="581"/>
        <v>0</v>
      </c>
      <c r="CF761" s="244">
        <f t="shared" si="582"/>
        <v>0</v>
      </c>
    </row>
    <row r="762" spans="1:84" ht="20.100000000000001" customHeight="1" x14ac:dyDescent="0.15">
      <c r="A762" s="238">
        <v>759</v>
      </c>
      <c r="B762" s="239">
        <v>759</v>
      </c>
      <c r="C762" s="240" t="str">
        <f t="shared" si="584"/>
        <v>S</v>
      </c>
      <c r="D762" s="241"/>
      <c r="E762" s="242" t="str">
        <f>IF(D762="","",COUNTIF($D$4:D762,D762))</f>
        <v/>
      </c>
      <c r="F762" s="306" t="str">
        <f>IF(D762="","",VLOOKUP(D762,'様式A-2'!$B$10:$E$438,4,0))</f>
        <v/>
      </c>
      <c r="G762" s="242"/>
      <c r="H762" s="242"/>
      <c r="I762" s="242"/>
      <c r="J762" s="242"/>
      <c r="K762" s="242">
        <f t="shared" si="585"/>
        <v>0</v>
      </c>
      <c r="L762" s="342"/>
      <c r="M762" s="342"/>
      <c r="N762" s="342"/>
      <c r="O762" s="342"/>
      <c r="P762" s="384"/>
      <c r="Q762" s="243">
        <f t="shared" si="595"/>
        <v>0</v>
      </c>
      <c r="R762" s="244">
        <f t="shared" si="586"/>
        <v>0</v>
      </c>
      <c r="S762" s="244" t="str">
        <f t="shared" si="587"/>
        <v/>
      </c>
      <c r="T762" s="242"/>
      <c r="U762" s="242" t="str">
        <f t="shared" si="588"/>
        <v/>
      </c>
      <c r="V762" s="242" t="str">
        <f t="shared" si="596"/>
        <v/>
      </c>
      <c r="W762" s="242"/>
      <c r="X762" s="242"/>
      <c r="Y762" s="242" t="str">
        <f t="shared" si="589"/>
        <v/>
      </c>
      <c r="Z762" s="242" t="str">
        <f t="shared" si="590"/>
        <v/>
      </c>
      <c r="AA762" s="242" t="str">
        <f t="shared" si="583"/>
        <v/>
      </c>
      <c r="AB762" s="242" t="str">
        <f t="shared" si="591"/>
        <v/>
      </c>
      <c r="AC762" s="242" t="str">
        <f t="shared" si="592"/>
        <v/>
      </c>
      <c r="AD762" s="242" t="str">
        <f t="shared" ref="AD762:AD825" si="597">IF(D762="","",IF(P762="叩き落し",P762,IF(T762="新規確認","－",INDEX($AM$4:$AQ$38,MATCH(K762,$AL$4:$AL$38,0),MATCH(X762,$AM$3:$AQ$3,0)))))</f>
        <v/>
      </c>
      <c r="AE762" s="242" t="str">
        <f t="shared" ref="AE762:AE825" si="598">IF(D762="","",INDEX($AT$4:$AX$38,MATCH(K762,$AS$4:$AS$38,0),MATCH(X762,$AT$3:$AX$3,0)))</f>
        <v/>
      </c>
      <c r="AF762" s="242" t="str">
        <f t="shared" ref="AF762:AF825" si="599">IF(D762="","",INDEX($BA$4:$BE$38,MATCH(K762,$AZ$4:$AZ$38,0),MATCH(X762,$BA$3:$BE$3,0)))</f>
        <v/>
      </c>
      <c r="AG762" s="242"/>
      <c r="AH762" s="243" t="str">
        <f t="shared" si="593"/>
        <v/>
      </c>
      <c r="AI762" s="243" t="str">
        <f t="shared" si="594"/>
        <v/>
      </c>
      <c r="BG762" s="246">
        <f t="shared" si="557"/>
        <v>0</v>
      </c>
      <c r="BH762" s="243">
        <f t="shared" si="558"/>
        <v>0</v>
      </c>
      <c r="BI762" s="243">
        <f t="shared" si="559"/>
        <v>0</v>
      </c>
      <c r="BJ762" s="243">
        <f t="shared" si="560"/>
        <v>0</v>
      </c>
      <c r="BK762" s="347">
        <f t="shared" si="561"/>
        <v>0</v>
      </c>
      <c r="BL762" s="247">
        <f t="shared" si="562"/>
        <v>0</v>
      </c>
      <c r="BM762" s="244">
        <f t="shared" si="563"/>
        <v>0</v>
      </c>
      <c r="BN762" s="244">
        <f t="shared" si="564"/>
        <v>0</v>
      </c>
      <c r="BO762" s="248">
        <f t="shared" si="565"/>
        <v>0</v>
      </c>
      <c r="BP762" s="249">
        <f t="shared" si="566"/>
        <v>0</v>
      </c>
      <c r="BQ762" s="244">
        <f t="shared" si="567"/>
        <v>0</v>
      </c>
      <c r="BR762" s="244">
        <f t="shared" si="568"/>
        <v>0</v>
      </c>
      <c r="BS762" s="250">
        <f t="shared" si="569"/>
        <v>0</v>
      </c>
      <c r="BT762" s="251" t="str">
        <f t="shared" si="570"/>
        <v/>
      </c>
      <c r="BU762" s="346">
        <f t="shared" si="571"/>
        <v>0</v>
      </c>
      <c r="BV762" s="346">
        <f t="shared" si="572"/>
        <v>0</v>
      </c>
      <c r="BW762" s="346">
        <f t="shared" si="573"/>
        <v>0</v>
      </c>
      <c r="BX762" s="348">
        <f t="shared" si="574"/>
        <v>0</v>
      </c>
      <c r="BY762" s="247">
        <f t="shared" si="575"/>
        <v>0</v>
      </c>
      <c r="BZ762" s="244">
        <f t="shared" si="576"/>
        <v>0</v>
      </c>
      <c r="CA762" s="244">
        <f t="shared" si="577"/>
        <v>0</v>
      </c>
      <c r="CB762" s="248">
        <f t="shared" si="578"/>
        <v>0</v>
      </c>
      <c r="CC762" s="247">
        <f t="shared" si="579"/>
        <v>0</v>
      </c>
      <c r="CD762" s="244">
        <f t="shared" si="580"/>
        <v>0</v>
      </c>
      <c r="CE762" s="244">
        <f t="shared" si="581"/>
        <v>0</v>
      </c>
      <c r="CF762" s="244">
        <f t="shared" si="582"/>
        <v>0</v>
      </c>
    </row>
    <row r="763" spans="1:84" ht="20.100000000000001" customHeight="1" x14ac:dyDescent="0.15">
      <c r="A763" s="238">
        <v>760</v>
      </c>
      <c r="B763" s="239">
        <v>760</v>
      </c>
      <c r="C763" s="240" t="str">
        <f t="shared" si="584"/>
        <v>S</v>
      </c>
      <c r="D763" s="241"/>
      <c r="E763" s="242" t="str">
        <f>IF(D763="","",COUNTIF($D$4:D763,D763))</f>
        <v/>
      </c>
      <c r="F763" s="306" t="str">
        <f>IF(D763="","",VLOOKUP(D763,'様式A-2'!$B$10:$E$438,4,0))</f>
        <v/>
      </c>
      <c r="G763" s="242"/>
      <c r="H763" s="242"/>
      <c r="I763" s="242"/>
      <c r="J763" s="242"/>
      <c r="K763" s="242">
        <f t="shared" si="585"/>
        <v>0</v>
      </c>
      <c r="L763" s="342"/>
      <c r="M763" s="342"/>
      <c r="N763" s="342"/>
      <c r="O763" s="342"/>
      <c r="P763" s="384"/>
      <c r="Q763" s="243">
        <f t="shared" si="595"/>
        <v>0</v>
      </c>
      <c r="R763" s="244">
        <f t="shared" si="586"/>
        <v>0</v>
      </c>
      <c r="S763" s="244" t="str">
        <f t="shared" si="587"/>
        <v/>
      </c>
      <c r="T763" s="242"/>
      <c r="U763" s="242" t="str">
        <f t="shared" si="588"/>
        <v/>
      </c>
      <c r="V763" s="242" t="str">
        <f t="shared" si="596"/>
        <v/>
      </c>
      <c r="W763" s="242"/>
      <c r="X763" s="242"/>
      <c r="Y763" s="242" t="str">
        <f t="shared" si="589"/>
        <v/>
      </c>
      <c r="Z763" s="242" t="str">
        <f t="shared" si="590"/>
        <v/>
      </c>
      <c r="AA763" s="242" t="str">
        <f t="shared" si="583"/>
        <v/>
      </c>
      <c r="AB763" s="242" t="str">
        <f t="shared" si="591"/>
        <v/>
      </c>
      <c r="AC763" s="242" t="str">
        <f t="shared" si="592"/>
        <v/>
      </c>
      <c r="AD763" s="242" t="str">
        <f t="shared" si="597"/>
        <v/>
      </c>
      <c r="AE763" s="242" t="str">
        <f t="shared" si="598"/>
        <v/>
      </c>
      <c r="AF763" s="242" t="str">
        <f t="shared" si="599"/>
        <v/>
      </c>
      <c r="AG763" s="242"/>
      <c r="AH763" s="243" t="str">
        <f t="shared" si="593"/>
        <v/>
      </c>
      <c r="AI763" s="243" t="str">
        <f t="shared" si="594"/>
        <v/>
      </c>
      <c r="BG763" s="246">
        <f t="shared" si="557"/>
        <v>0</v>
      </c>
      <c r="BH763" s="243">
        <f t="shared" si="558"/>
        <v>0</v>
      </c>
      <c r="BI763" s="243">
        <f t="shared" si="559"/>
        <v>0</v>
      </c>
      <c r="BJ763" s="243">
        <f t="shared" si="560"/>
        <v>0</v>
      </c>
      <c r="BK763" s="347">
        <f t="shared" si="561"/>
        <v>0</v>
      </c>
      <c r="BL763" s="247">
        <f t="shared" si="562"/>
        <v>0</v>
      </c>
      <c r="BM763" s="244">
        <f t="shared" si="563"/>
        <v>0</v>
      </c>
      <c r="BN763" s="244">
        <f t="shared" si="564"/>
        <v>0</v>
      </c>
      <c r="BO763" s="248">
        <f t="shared" si="565"/>
        <v>0</v>
      </c>
      <c r="BP763" s="249">
        <f t="shared" si="566"/>
        <v>0</v>
      </c>
      <c r="BQ763" s="244">
        <f t="shared" si="567"/>
        <v>0</v>
      </c>
      <c r="BR763" s="244">
        <f t="shared" si="568"/>
        <v>0</v>
      </c>
      <c r="BS763" s="250">
        <f t="shared" si="569"/>
        <v>0</v>
      </c>
      <c r="BT763" s="251" t="str">
        <f t="shared" si="570"/>
        <v/>
      </c>
      <c r="BU763" s="346">
        <f t="shared" si="571"/>
        <v>0</v>
      </c>
      <c r="BV763" s="346">
        <f t="shared" si="572"/>
        <v>0</v>
      </c>
      <c r="BW763" s="346">
        <f t="shared" si="573"/>
        <v>0</v>
      </c>
      <c r="BX763" s="348">
        <f t="shared" si="574"/>
        <v>0</v>
      </c>
      <c r="BY763" s="247">
        <f t="shared" si="575"/>
        <v>0</v>
      </c>
      <c r="BZ763" s="244">
        <f t="shared" si="576"/>
        <v>0</v>
      </c>
      <c r="CA763" s="244">
        <f t="shared" si="577"/>
        <v>0</v>
      </c>
      <c r="CB763" s="248">
        <f t="shared" si="578"/>
        <v>0</v>
      </c>
      <c r="CC763" s="247">
        <f t="shared" si="579"/>
        <v>0</v>
      </c>
      <c r="CD763" s="244">
        <f t="shared" si="580"/>
        <v>0</v>
      </c>
      <c r="CE763" s="244">
        <f t="shared" si="581"/>
        <v>0</v>
      </c>
      <c r="CF763" s="244">
        <f t="shared" si="582"/>
        <v>0</v>
      </c>
    </row>
    <row r="764" spans="1:84" ht="20.100000000000001" customHeight="1" x14ac:dyDescent="0.15">
      <c r="A764" s="238">
        <v>761</v>
      </c>
      <c r="B764" s="239">
        <v>761</v>
      </c>
      <c r="C764" s="240" t="str">
        <f t="shared" si="584"/>
        <v>S</v>
      </c>
      <c r="D764" s="241"/>
      <c r="E764" s="242" t="str">
        <f>IF(D764="","",COUNTIF($D$4:D764,D764))</f>
        <v/>
      </c>
      <c r="F764" s="306" t="str">
        <f>IF(D764="","",VLOOKUP(D764,'様式A-2'!$B$10:$E$438,4,0))</f>
        <v/>
      </c>
      <c r="G764" s="242"/>
      <c r="H764" s="242"/>
      <c r="I764" s="242"/>
      <c r="J764" s="242"/>
      <c r="K764" s="242">
        <f t="shared" si="585"/>
        <v>0</v>
      </c>
      <c r="L764" s="342"/>
      <c r="M764" s="342"/>
      <c r="N764" s="342"/>
      <c r="O764" s="342"/>
      <c r="P764" s="384"/>
      <c r="Q764" s="243">
        <f t="shared" si="595"/>
        <v>0</v>
      </c>
      <c r="R764" s="244">
        <f t="shared" si="586"/>
        <v>0</v>
      </c>
      <c r="S764" s="244" t="str">
        <f t="shared" si="587"/>
        <v/>
      </c>
      <c r="T764" s="242"/>
      <c r="U764" s="242" t="str">
        <f t="shared" si="588"/>
        <v/>
      </c>
      <c r="V764" s="242" t="str">
        <f t="shared" si="596"/>
        <v/>
      </c>
      <c r="W764" s="242"/>
      <c r="X764" s="242"/>
      <c r="Y764" s="242" t="str">
        <f t="shared" si="589"/>
        <v/>
      </c>
      <c r="Z764" s="242" t="str">
        <f t="shared" si="590"/>
        <v/>
      </c>
      <c r="AA764" s="242" t="str">
        <f t="shared" si="583"/>
        <v/>
      </c>
      <c r="AB764" s="242" t="str">
        <f t="shared" si="591"/>
        <v/>
      </c>
      <c r="AC764" s="242" t="str">
        <f t="shared" si="592"/>
        <v/>
      </c>
      <c r="AD764" s="242" t="str">
        <f t="shared" si="597"/>
        <v/>
      </c>
      <c r="AE764" s="242" t="str">
        <f t="shared" si="598"/>
        <v/>
      </c>
      <c r="AF764" s="242" t="str">
        <f t="shared" si="599"/>
        <v/>
      </c>
      <c r="AG764" s="242"/>
      <c r="AH764" s="243" t="str">
        <f t="shared" si="593"/>
        <v/>
      </c>
      <c r="AI764" s="243" t="str">
        <f t="shared" si="594"/>
        <v/>
      </c>
      <c r="BG764" s="246">
        <f t="shared" si="557"/>
        <v>0</v>
      </c>
      <c r="BH764" s="243">
        <f t="shared" si="558"/>
        <v>0</v>
      </c>
      <c r="BI764" s="243">
        <f t="shared" si="559"/>
        <v>0</v>
      </c>
      <c r="BJ764" s="243">
        <f t="shared" si="560"/>
        <v>0</v>
      </c>
      <c r="BK764" s="347">
        <f t="shared" si="561"/>
        <v>0</v>
      </c>
      <c r="BL764" s="247">
        <f t="shared" si="562"/>
        <v>0</v>
      </c>
      <c r="BM764" s="244">
        <f t="shared" si="563"/>
        <v>0</v>
      </c>
      <c r="BN764" s="244">
        <f t="shared" si="564"/>
        <v>0</v>
      </c>
      <c r="BO764" s="248">
        <f t="shared" si="565"/>
        <v>0</v>
      </c>
      <c r="BP764" s="249">
        <f t="shared" si="566"/>
        <v>0</v>
      </c>
      <c r="BQ764" s="244">
        <f t="shared" si="567"/>
        <v>0</v>
      </c>
      <c r="BR764" s="244">
        <f t="shared" si="568"/>
        <v>0</v>
      </c>
      <c r="BS764" s="250">
        <f t="shared" si="569"/>
        <v>0</v>
      </c>
      <c r="BT764" s="251" t="str">
        <f t="shared" si="570"/>
        <v/>
      </c>
      <c r="BU764" s="346">
        <f t="shared" si="571"/>
        <v>0</v>
      </c>
      <c r="BV764" s="346">
        <f t="shared" si="572"/>
        <v>0</v>
      </c>
      <c r="BW764" s="346">
        <f t="shared" si="573"/>
        <v>0</v>
      </c>
      <c r="BX764" s="348">
        <f t="shared" si="574"/>
        <v>0</v>
      </c>
      <c r="BY764" s="247">
        <f t="shared" si="575"/>
        <v>0</v>
      </c>
      <c r="BZ764" s="244">
        <f t="shared" si="576"/>
        <v>0</v>
      </c>
      <c r="CA764" s="244">
        <f t="shared" si="577"/>
        <v>0</v>
      </c>
      <c r="CB764" s="248">
        <f t="shared" si="578"/>
        <v>0</v>
      </c>
      <c r="CC764" s="247">
        <f t="shared" si="579"/>
        <v>0</v>
      </c>
      <c r="CD764" s="244">
        <f t="shared" si="580"/>
        <v>0</v>
      </c>
      <c r="CE764" s="244">
        <f t="shared" si="581"/>
        <v>0</v>
      </c>
      <c r="CF764" s="244">
        <f t="shared" si="582"/>
        <v>0</v>
      </c>
    </row>
    <row r="765" spans="1:84" ht="20.100000000000001" customHeight="1" x14ac:dyDescent="0.15">
      <c r="A765" s="238">
        <v>762</v>
      </c>
      <c r="B765" s="239">
        <v>762</v>
      </c>
      <c r="C765" s="240" t="str">
        <f t="shared" si="584"/>
        <v>S</v>
      </c>
      <c r="D765" s="241"/>
      <c r="E765" s="242" t="str">
        <f>IF(D765="","",COUNTIF($D$4:D765,D765))</f>
        <v/>
      </c>
      <c r="F765" s="306" t="str">
        <f>IF(D765="","",VLOOKUP(D765,'様式A-2'!$B$10:$E$438,4,0))</f>
        <v/>
      </c>
      <c r="G765" s="242"/>
      <c r="H765" s="242"/>
      <c r="I765" s="242"/>
      <c r="J765" s="242"/>
      <c r="K765" s="242">
        <f t="shared" si="585"/>
        <v>0</v>
      </c>
      <c r="L765" s="342"/>
      <c r="M765" s="342"/>
      <c r="N765" s="342"/>
      <c r="O765" s="342"/>
      <c r="P765" s="384"/>
      <c r="Q765" s="243">
        <f t="shared" si="595"/>
        <v>0</v>
      </c>
      <c r="R765" s="244">
        <f t="shared" si="586"/>
        <v>0</v>
      </c>
      <c r="S765" s="244" t="str">
        <f t="shared" si="587"/>
        <v/>
      </c>
      <c r="T765" s="242"/>
      <c r="U765" s="242" t="str">
        <f t="shared" si="588"/>
        <v/>
      </c>
      <c r="V765" s="242" t="str">
        <f t="shared" si="596"/>
        <v/>
      </c>
      <c r="W765" s="242"/>
      <c r="X765" s="242"/>
      <c r="Y765" s="242" t="str">
        <f t="shared" si="589"/>
        <v/>
      </c>
      <c r="Z765" s="242" t="str">
        <f t="shared" si="590"/>
        <v/>
      </c>
      <c r="AA765" s="242" t="str">
        <f t="shared" si="583"/>
        <v/>
      </c>
      <c r="AB765" s="242" t="str">
        <f t="shared" si="591"/>
        <v/>
      </c>
      <c r="AC765" s="242" t="str">
        <f t="shared" si="592"/>
        <v/>
      </c>
      <c r="AD765" s="242" t="str">
        <f t="shared" si="597"/>
        <v/>
      </c>
      <c r="AE765" s="242" t="str">
        <f t="shared" si="598"/>
        <v/>
      </c>
      <c r="AF765" s="242" t="str">
        <f t="shared" si="599"/>
        <v/>
      </c>
      <c r="AG765" s="242"/>
      <c r="AH765" s="243" t="str">
        <f t="shared" si="593"/>
        <v/>
      </c>
      <c r="AI765" s="243" t="str">
        <f t="shared" si="594"/>
        <v/>
      </c>
      <c r="BG765" s="246">
        <f t="shared" si="557"/>
        <v>0</v>
      </c>
      <c r="BH765" s="243">
        <f t="shared" si="558"/>
        <v>0</v>
      </c>
      <c r="BI765" s="243">
        <f t="shared" si="559"/>
        <v>0</v>
      </c>
      <c r="BJ765" s="243">
        <f t="shared" si="560"/>
        <v>0</v>
      </c>
      <c r="BK765" s="347">
        <f t="shared" si="561"/>
        <v>0</v>
      </c>
      <c r="BL765" s="247">
        <f t="shared" si="562"/>
        <v>0</v>
      </c>
      <c r="BM765" s="244">
        <f t="shared" si="563"/>
        <v>0</v>
      </c>
      <c r="BN765" s="244">
        <f t="shared" si="564"/>
        <v>0</v>
      </c>
      <c r="BO765" s="248">
        <f t="shared" si="565"/>
        <v>0</v>
      </c>
      <c r="BP765" s="249">
        <f t="shared" si="566"/>
        <v>0</v>
      </c>
      <c r="BQ765" s="244">
        <f t="shared" si="567"/>
        <v>0</v>
      </c>
      <c r="BR765" s="244">
        <f t="shared" si="568"/>
        <v>0</v>
      </c>
      <c r="BS765" s="250">
        <f t="shared" si="569"/>
        <v>0</v>
      </c>
      <c r="BT765" s="251" t="str">
        <f t="shared" si="570"/>
        <v/>
      </c>
      <c r="BU765" s="346">
        <f t="shared" si="571"/>
        <v>0</v>
      </c>
      <c r="BV765" s="346">
        <f t="shared" si="572"/>
        <v>0</v>
      </c>
      <c r="BW765" s="346">
        <f t="shared" si="573"/>
        <v>0</v>
      </c>
      <c r="BX765" s="348">
        <f t="shared" si="574"/>
        <v>0</v>
      </c>
      <c r="BY765" s="247">
        <f t="shared" si="575"/>
        <v>0</v>
      </c>
      <c r="BZ765" s="244">
        <f t="shared" si="576"/>
        <v>0</v>
      </c>
      <c r="CA765" s="244">
        <f t="shared" si="577"/>
        <v>0</v>
      </c>
      <c r="CB765" s="248">
        <f t="shared" si="578"/>
        <v>0</v>
      </c>
      <c r="CC765" s="247">
        <f t="shared" si="579"/>
        <v>0</v>
      </c>
      <c r="CD765" s="244">
        <f t="shared" si="580"/>
        <v>0</v>
      </c>
      <c r="CE765" s="244">
        <f t="shared" si="581"/>
        <v>0</v>
      </c>
      <c r="CF765" s="244">
        <f t="shared" si="582"/>
        <v>0</v>
      </c>
    </row>
    <row r="766" spans="1:84" ht="20.100000000000001" customHeight="1" x14ac:dyDescent="0.15">
      <c r="A766" s="238">
        <v>763</v>
      </c>
      <c r="B766" s="239">
        <v>763</v>
      </c>
      <c r="C766" s="240" t="str">
        <f t="shared" si="584"/>
        <v>S</v>
      </c>
      <c r="D766" s="241"/>
      <c r="E766" s="242" t="str">
        <f>IF(D766="","",COUNTIF($D$4:D766,D766))</f>
        <v/>
      </c>
      <c r="F766" s="306" t="str">
        <f>IF(D766="","",VLOOKUP(D766,'様式A-2'!$B$10:$E$438,4,0))</f>
        <v/>
      </c>
      <c r="G766" s="242"/>
      <c r="H766" s="242"/>
      <c r="I766" s="242"/>
      <c r="J766" s="242"/>
      <c r="K766" s="242">
        <f t="shared" si="585"/>
        <v>0</v>
      </c>
      <c r="L766" s="342"/>
      <c r="M766" s="342"/>
      <c r="N766" s="342"/>
      <c r="O766" s="342"/>
      <c r="P766" s="384"/>
      <c r="Q766" s="243">
        <f t="shared" si="595"/>
        <v>0</v>
      </c>
      <c r="R766" s="244">
        <f t="shared" si="586"/>
        <v>0</v>
      </c>
      <c r="S766" s="244" t="str">
        <f t="shared" si="587"/>
        <v/>
      </c>
      <c r="T766" s="242"/>
      <c r="U766" s="242" t="str">
        <f t="shared" si="588"/>
        <v/>
      </c>
      <c r="V766" s="242" t="str">
        <f t="shared" si="596"/>
        <v/>
      </c>
      <c r="W766" s="242"/>
      <c r="X766" s="242"/>
      <c r="Y766" s="242" t="str">
        <f t="shared" si="589"/>
        <v/>
      </c>
      <c r="Z766" s="242" t="str">
        <f t="shared" si="590"/>
        <v/>
      </c>
      <c r="AA766" s="242" t="str">
        <f t="shared" si="583"/>
        <v/>
      </c>
      <c r="AB766" s="242" t="str">
        <f t="shared" si="591"/>
        <v/>
      </c>
      <c r="AC766" s="242" t="str">
        <f t="shared" si="592"/>
        <v/>
      </c>
      <c r="AD766" s="242" t="str">
        <f t="shared" si="597"/>
        <v/>
      </c>
      <c r="AE766" s="242" t="str">
        <f t="shared" si="598"/>
        <v/>
      </c>
      <c r="AF766" s="242" t="str">
        <f t="shared" si="599"/>
        <v/>
      </c>
      <c r="AG766" s="242"/>
      <c r="AH766" s="243" t="str">
        <f t="shared" si="593"/>
        <v/>
      </c>
      <c r="AI766" s="243" t="str">
        <f t="shared" si="594"/>
        <v/>
      </c>
      <c r="BG766" s="246">
        <f t="shared" si="557"/>
        <v>0</v>
      </c>
      <c r="BH766" s="243">
        <f t="shared" si="558"/>
        <v>0</v>
      </c>
      <c r="BI766" s="243">
        <f t="shared" si="559"/>
        <v>0</v>
      </c>
      <c r="BJ766" s="243">
        <f t="shared" si="560"/>
        <v>0</v>
      </c>
      <c r="BK766" s="347">
        <f t="shared" si="561"/>
        <v>0</v>
      </c>
      <c r="BL766" s="247">
        <f t="shared" si="562"/>
        <v>0</v>
      </c>
      <c r="BM766" s="244">
        <f t="shared" si="563"/>
        <v>0</v>
      </c>
      <c r="BN766" s="244">
        <f t="shared" si="564"/>
        <v>0</v>
      </c>
      <c r="BO766" s="248">
        <f t="shared" si="565"/>
        <v>0</v>
      </c>
      <c r="BP766" s="249">
        <f t="shared" si="566"/>
        <v>0</v>
      </c>
      <c r="BQ766" s="244">
        <f t="shared" si="567"/>
        <v>0</v>
      </c>
      <c r="BR766" s="244">
        <f t="shared" si="568"/>
        <v>0</v>
      </c>
      <c r="BS766" s="250">
        <f t="shared" si="569"/>
        <v>0</v>
      </c>
      <c r="BT766" s="251" t="str">
        <f t="shared" si="570"/>
        <v/>
      </c>
      <c r="BU766" s="346">
        <f t="shared" si="571"/>
        <v>0</v>
      </c>
      <c r="BV766" s="346">
        <f t="shared" si="572"/>
        <v>0</v>
      </c>
      <c r="BW766" s="346">
        <f t="shared" si="573"/>
        <v>0</v>
      </c>
      <c r="BX766" s="348">
        <f t="shared" si="574"/>
        <v>0</v>
      </c>
      <c r="BY766" s="247">
        <f t="shared" si="575"/>
        <v>0</v>
      </c>
      <c r="BZ766" s="244">
        <f t="shared" si="576"/>
        <v>0</v>
      </c>
      <c r="CA766" s="244">
        <f t="shared" si="577"/>
        <v>0</v>
      </c>
      <c r="CB766" s="248">
        <f t="shared" si="578"/>
        <v>0</v>
      </c>
      <c r="CC766" s="247">
        <f t="shared" si="579"/>
        <v>0</v>
      </c>
      <c r="CD766" s="244">
        <f t="shared" si="580"/>
        <v>0</v>
      </c>
      <c r="CE766" s="244">
        <f t="shared" si="581"/>
        <v>0</v>
      </c>
      <c r="CF766" s="244">
        <f t="shared" si="582"/>
        <v>0</v>
      </c>
    </row>
    <row r="767" spans="1:84" ht="20.100000000000001" customHeight="1" x14ac:dyDescent="0.15">
      <c r="A767" s="238">
        <v>764</v>
      </c>
      <c r="B767" s="239">
        <v>764</v>
      </c>
      <c r="C767" s="240" t="str">
        <f t="shared" si="584"/>
        <v>S</v>
      </c>
      <c r="D767" s="241"/>
      <c r="E767" s="242" t="str">
        <f>IF(D767="","",COUNTIF($D$4:D767,D767))</f>
        <v/>
      </c>
      <c r="F767" s="306" t="str">
        <f>IF(D767="","",VLOOKUP(D767,'様式A-2'!$B$10:$E$438,4,0))</f>
        <v/>
      </c>
      <c r="G767" s="242"/>
      <c r="H767" s="242"/>
      <c r="I767" s="242"/>
      <c r="J767" s="242"/>
      <c r="K767" s="242">
        <f t="shared" si="585"/>
        <v>0</v>
      </c>
      <c r="L767" s="342"/>
      <c r="M767" s="342"/>
      <c r="N767" s="342"/>
      <c r="O767" s="342"/>
      <c r="P767" s="384"/>
      <c r="Q767" s="243">
        <f t="shared" si="595"/>
        <v>0</v>
      </c>
      <c r="R767" s="244">
        <f t="shared" si="586"/>
        <v>0</v>
      </c>
      <c r="S767" s="244" t="str">
        <f t="shared" si="587"/>
        <v/>
      </c>
      <c r="T767" s="242"/>
      <c r="U767" s="242" t="str">
        <f t="shared" si="588"/>
        <v/>
      </c>
      <c r="V767" s="242" t="str">
        <f t="shared" si="596"/>
        <v/>
      </c>
      <c r="W767" s="242"/>
      <c r="X767" s="242"/>
      <c r="Y767" s="242" t="str">
        <f t="shared" si="589"/>
        <v/>
      </c>
      <c r="Z767" s="242" t="str">
        <f t="shared" si="590"/>
        <v/>
      </c>
      <c r="AA767" s="242" t="str">
        <f t="shared" si="583"/>
        <v/>
      </c>
      <c r="AB767" s="242" t="str">
        <f t="shared" si="591"/>
        <v/>
      </c>
      <c r="AC767" s="242" t="str">
        <f t="shared" si="592"/>
        <v/>
      </c>
      <c r="AD767" s="242" t="str">
        <f t="shared" si="597"/>
        <v/>
      </c>
      <c r="AE767" s="242" t="str">
        <f t="shared" si="598"/>
        <v/>
      </c>
      <c r="AF767" s="242" t="str">
        <f t="shared" si="599"/>
        <v/>
      </c>
      <c r="AG767" s="242"/>
      <c r="AH767" s="243" t="str">
        <f t="shared" si="593"/>
        <v/>
      </c>
      <c r="AI767" s="243" t="str">
        <f t="shared" si="594"/>
        <v/>
      </c>
      <c r="BG767" s="246">
        <f t="shared" si="557"/>
        <v>0</v>
      </c>
      <c r="BH767" s="243">
        <f t="shared" si="558"/>
        <v>0</v>
      </c>
      <c r="BI767" s="243">
        <f t="shared" si="559"/>
        <v>0</v>
      </c>
      <c r="BJ767" s="243">
        <f t="shared" si="560"/>
        <v>0</v>
      </c>
      <c r="BK767" s="347">
        <f t="shared" si="561"/>
        <v>0</v>
      </c>
      <c r="BL767" s="247">
        <f t="shared" si="562"/>
        <v>0</v>
      </c>
      <c r="BM767" s="244">
        <f t="shared" si="563"/>
        <v>0</v>
      </c>
      <c r="BN767" s="244">
        <f t="shared" si="564"/>
        <v>0</v>
      </c>
      <c r="BO767" s="248">
        <f t="shared" si="565"/>
        <v>0</v>
      </c>
      <c r="BP767" s="249">
        <f t="shared" si="566"/>
        <v>0</v>
      </c>
      <c r="BQ767" s="244">
        <f t="shared" si="567"/>
        <v>0</v>
      </c>
      <c r="BR767" s="244">
        <f t="shared" si="568"/>
        <v>0</v>
      </c>
      <c r="BS767" s="250">
        <f t="shared" si="569"/>
        <v>0</v>
      </c>
      <c r="BT767" s="251" t="str">
        <f t="shared" si="570"/>
        <v/>
      </c>
      <c r="BU767" s="346">
        <f t="shared" si="571"/>
        <v>0</v>
      </c>
      <c r="BV767" s="346">
        <f t="shared" si="572"/>
        <v>0</v>
      </c>
      <c r="BW767" s="346">
        <f t="shared" si="573"/>
        <v>0</v>
      </c>
      <c r="BX767" s="348">
        <f t="shared" si="574"/>
        <v>0</v>
      </c>
      <c r="BY767" s="247">
        <f t="shared" si="575"/>
        <v>0</v>
      </c>
      <c r="BZ767" s="244">
        <f t="shared" si="576"/>
        <v>0</v>
      </c>
      <c r="CA767" s="244">
        <f t="shared" si="577"/>
        <v>0</v>
      </c>
      <c r="CB767" s="248">
        <f t="shared" si="578"/>
        <v>0</v>
      </c>
      <c r="CC767" s="247">
        <f t="shared" si="579"/>
        <v>0</v>
      </c>
      <c r="CD767" s="244">
        <f t="shared" si="580"/>
        <v>0</v>
      </c>
      <c r="CE767" s="244">
        <f t="shared" si="581"/>
        <v>0</v>
      </c>
      <c r="CF767" s="244">
        <f t="shared" si="582"/>
        <v>0</v>
      </c>
    </row>
    <row r="768" spans="1:84" ht="20.100000000000001" customHeight="1" x14ac:dyDescent="0.15">
      <c r="A768" s="238">
        <v>765</v>
      </c>
      <c r="B768" s="239">
        <v>765</v>
      </c>
      <c r="C768" s="240" t="str">
        <f t="shared" si="584"/>
        <v>S</v>
      </c>
      <c r="D768" s="241"/>
      <c r="E768" s="242" t="str">
        <f>IF(D768="","",COUNTIF($D$4:D768,D768))</f>
        <v/>
      </c>
      <c r="F768" s="306" t="str">
        <f>IF(D768="","",VLOOKUP(D768,'様式A-2'!$B$10:$E$438,4,0))</f>
        <v/>
      </c>
      <c r="G768" s="242"/>
      <c r="H768" s="242"/>
      <c r="I768" s="242"/>
      <c r="J768" s="242"/>
      <c r="K768" s="242">
        <f t="shared" si="585"/>
        <v>0</v>
      </c>
      <c r="L768" s="342"/>
      <c r="M768" s="342"/>
      <c r="N768" s="342"/>
      <c r="O768" s="342"/>
      <c r="P768" s="384"/>
      <c r="Q768" s="243">
        <f t="shared" si="595"/>
        <v>0</v>
      </c>
      <c r="R768" s="244">
        <f t="shared" si="586"/>
        <v>0</v>
      </c>
      <c r="S768" s="244" t="str">
        <f t="shared" si="587"/>
        <v/>
      </c>
      <c r="T768" s="242"/>
      <c r="U768" s="242" t="str">
        <f t="shared" si="588"/>
        <v/>
      </c>
      <c r="V768" s="242" t="str">
        <f t="shared" si="596"/>
        <v/>
      </c>
      <c r="W768" s="242"/>
      <c r="X768" s="242"/>
      <c r="Y768" s="242" t="str">
        <f t="shared" si="589"/>
        <v/>
      </c>
      <c r="Z768" s="242" t="str">
        <f t="shared" si="590"/>
        <v/>
      </c>
      <c r="AA768" s="242" t="str">
        <f t="shared" si="583"/>
        <v/>
      </c>
      <c r="AB768" s="242" t="str">
        <f t="shared" si="591"/>
        <v/>
      </c>
      <c r="AC768" s="242" t="str">
        <f t="shared" si="592"/>
        <v/>
      </c>
      <c r="AD768" s="242" t="str">
        <f t="shared" si="597"/>
        <v/>
      </c>
      <c r="AE768" s="242" t="str">
        <f t="shared" si="598"/>
        <v/>
      </c>
      <c r="AF768" s="242" t="str">
        <f t="shared" si="599"/>
        <v/>
      </c>
      <c r="AG768" s="242"/>
      <c r="AH768" s="243" t="str">
        <f t="shared" si="593"/>
        <v/>
      </c>
      <c r="AI768" s="243" t="str">
        <f t="shared" si="594"/>
        <v/>
      </c>
      <c r="BG768" s="246">
        <f t="shared" si="557"/>
        <v>0</v>
      </c>
      <c r="BH768" s="243">
        <f t="shared" si="558"/>
        <v>0</v>
      </c>
      <c r="BI768" s="243">
        <f t="shared" si="559"/>
        <v>0</v>
      </c>
      <c r="BJ768" s="243">
        <f t="shared" si="560"/>
        <v>0</v>
      </c>
      <c r="BK768" s="347">
        <f t="shared" si="561"/>
        <v>0</v>
      </c>
      <c r="BL768" s="247">
        <f t="shared" si="562"/>
        <v>0</v>
      </c>
      <c r="BM768" s="244">
        <f t="shared" si="563"/>
        <v>0</v>
      </c>
      <c r="BN768" s="244">
        <f t="shared" si="564"/>
        <v>0</v>
      </c>
      <c r="BO768" s="248">
        <f t="shared" si="565"/>
        <v>0</v>
      </c>
      <c r="BP768" s="249">
        <f t="shared" si="566"/>
        <v>0</v>
      </c>
      <c r="BQ768" s="244">
        <f t="shared" si="567"/>
        <v>0</v>
      </c>
      <c r="BR768" s="244">
        <f t="shared" si="568"/>
        <v>0</v>
      </c>
      <c r="BS768" s="250">
        <f t="shared" si="569"/>
        <v>0</v>
      </c>
      <c r="BT768" s="251" t="str">
        <f t="shared" si="570"/>
        <v/>
      </c>
      <c r="BU768" s="346">
        <f t="shared" si="571"/>
        <v>0</v>
      </c>
      <c r="BV768" s="346">
        <f t="shared" si="572"/>
        <v>0</v>
      </c>
      <c r="BW768" s="346">
        <f t="shared" si="573"/>
        <v>0</v>
      </c>
      <c r="BX768" s="348">
        <f t="shared" si="574"/>
        <v>0</v>
      </c>
      <c r="BY768" s="247">
        <f t="shared" si="575"/>
        <v>0</v>
      </c>
      <c r="BZ768" s="244">
        <f t="shared" si="576"/>
        <v>0</v>
      </c>
      <c r="CA768" s="244">
        <f t="shared" si="577"/>
        <v>0</v>
      </c>
      <c r="CB768" s="248">
        <f t="shared" si="578"/>
        <v>0</v>
      </c>
      <c r="CC768" s="247">
        <f t="shared" si="579"/>
        <v>0</v>
      </c>
      <c r="CD768" s="244">
        <f t="shared" si="580"/>
        <v>0</v>
      </c>
      <c r="CE768" s="244">
        <f t="shared" si="581"/>
        <v>0</v>
      </c>
      <c r="CF768" s="244">
        <f t="shared" si="582"/>
        <v>0</v>
      </c>
    </row>
    <row r="769" spans="1:84" ht="20.100000000000001" customHeight="1" x14ac:dyDescent="0.15">
      <c r="A769" s="238">
        <v>766</v>
      </c>
      <c r="B769" s="239">
        <v>766</v>
      </c>
      <c r="C769" s="240" t="str">
        <f t="shared" si="584"/>
        <v>S</v>
      </c>
      <c r="D769" s="241"/>
      <c r="E769" s="242" t="str">
        <f>IF(D769="","",COUNTIF($D$4:D769,D769))</f>
        <v/>
      </c>
      <c r="F769" s="306" t="str">
        <f>IF(D769="","",VLOOKUP(D769,'様式A-2'!$B$10:$E$438,4,0))</f>
        <v/>
      </c>
      <c r="G769" s="242"/>
      <c r="H769" s="242"/>
      <c r="I769" s="242"/>
      <c r="J769" s="242"/>
      <c r="K769" s="242">
        <f t="shared" si="585"/>
        <v>0</v>
      </c>
      <c r="L769" s="342"/>
      <c r="M769" s="342"/>
      <c r="N769" s="342"/>
      <c r="O769" s="342"/>
      <c r="P769" s="384"/>
      <c r="Q769" s="243">
        <f t="shared" si="595"/>
        <v>0</v>
      </c>
      <c r="R769" s="244">
        <f t="shared" si="586"/>
        <v>0</v>
      </c>
      <c r="S769" s="244" t="str">
        <f t="shared" si="587"/>
        <v/>
      </c>
      <c r="T769" s="242"/>
      <c r="U769" s="242" t="str">
        <f t="shared" si="588"/>
        <v/>
      </c>
      <c r="V769" s="242" t="str">
        <f t="shared" si="596"/>
        <v/>
      </c>
      <c r="W769" s="242"/>
      <c r="X769" s="242"/>
      <c r="Y769" s="242" t="str">
        <f t="shared" si="589"/>
        <v/>
      </c>
      <c r="Z769" s="242" t="str">
        <f t="shared" si="590"/>
        <v/>
      </c>
      <c r="AA769" s="242" t="str">
        <f t="shared" si="583"/>
        <v/>
      </c>
      <c r="AB769" s="242" t="str">
        <f t="shared" si="591"/>
        <v/>
      </c>
      <c r="AC769" s="242" t="str">
        <f t="shared" si="592"/>
        <v/>
      </c>
      <c r="AD769" s="242" t="str">
        <f t="shared" si="597"/>
        <v/>
      </c>
      <c r="AE769" s="242" t="str">
        <f t="shared" si="598"/>
        <v/>
      </c>
      <c r="AF769" s="242" t="str">
        <f t="shared" si="599"/>
        <v/>
      </c>
      <c r="AG769" s="242"/>
      <c r="AH769" s="243" t="str">
        <f t="shared" si="593"/>
        <v/>
      </c>
      <c r="AI769" s="243" t="str">
        <f t="shared" si="594"/>
        <v/>
      </c>
      <c r="BG769" s="246">
        <f t="shared" si="557"/>
        <v>0</v>
      </c>
      <c r="BH769" s="243">
        <f t="shared" si="558"/>
        <v>0</v>
      </c>
      <c r="BI769" s="243">
        <f t="shared" si="559"/>
        <v>0</v>
      </c>
      <c r="BJ769" s="243">
        <f t="shared" si="560"/>
        <v>0</v>
      </c>
      <c r="BK769" s="347">
        <f t="shared" si="561"/>
        <v>0</v>
      </c>
      <c r="BL769" s="247">
        <f t="shared" si="562"/>
        <v>0</v>
      </c>
      <c r="BM769" s="244">
        <f t="shared" si="563"/>
        <v>0</v>
      </c>
      <c r="BN769" s="244">
        <f t="shared" si="564"/>
        <v>0</v>
      </c>
      <c r="BO769" s="248">
        <f t="shared" si="565"/>
        <v>0</v>
      </c>
      <c r="BP769" s="249">
        <f t="shared" si="566"/>
        <v>0</v>
      </c>
      <c r="BQ769" s="244">
        <f t="shared" si="567"/>
        <v>0</v>
      </c>
      <c r="BR769" s="244">
        <f t="shared" si="568"/>
        <v>0</v>
      </c>
      <c r="BS769" s="250">
        <f t="shared" si="569"/>
        <v>0</v>
      </c>
      <c r="BT769" s="251" t="str">
        <f t="shared" si="570"/>
        <v/>
      </c>
      <c r="BU769" s="346">
        <f t="shared" si="571"/>
        <v>0</v>
      </c>
      <c r="BV769" s="346">
        <f t="shared" si="572"/>
        <v>0</v>
      </c>
      <c r="BW769" s="346">
        <f t="shared" si="573"/>
        <v>0</v>
      </c>
      <c r="BX769" s="348">
        <f t="shared" si="574"/>
        <v>0</v>
      </c>
      <c r="BY769" s="247">
        <f t="shared" si="575"/>
        <v>0</v>
      </c>
      <c r="BZ769" s="244">
        <f t="shared" si="576"/>
        <v>0</v>
      </c>
      <c r="CA769" s="244">
        <f t="shared" si="577"/>
        <v>0</v>
      </c>
      <c r="CB769" s="248">
        <f t="shared" si="578"/>
        <v>0</v>
      </c>
      <c r="CC769" s="247">
        <f t="shared" si="579"/>
        <v>0</v>
      </c>
      <c r="CD769" s="244">
        <f t="shared" si="580"/>
        <v>0</v>
      </c>
      <c r="CE769" s="244">
        <f t="shared" si="581"/>
        <v>0</v>
      </c>
      <c r="CF769" s="244">
        <f t="shared" si="582"/>
        <v>0</v>
      </c>
    </row>
    <row r="770" spans="1:84" ht="20.100000000000001" customHeight="1" x14ac:dyDescent="0.15">
      <c r="A770" s="238">
        <v>767</v>
      </c>
      <c r="B770" s="239">
        <v>767</v>
      </c>
      <c r="C770" s="240" t="str">
        <f t="shared" si="584"/>
        <v>S</v>
      </c>
      <c r="D770" s="241"/>
      <c r="E770" s="242" t="str">
        <f>IF(D770="","",COUNTIF($D$4:D770,D770))</f>
        <v/>
      </c>
      <c r="F770" s="306" t="str">
        <f>IF(D770="","",VLOOKUP(D770,'様式A-2'!$B$10:$E$438,4,0))</f>
        <v/>
      </c>
      <c r="G770" s="242"/>
      <c r="H770" s="242"/>
      <c r="I770" s="242"/>
      <c r="J770" s="242"/>
      <c r="K770" s="242">
        <f t="shared" si="585"/>
        <v>0</v>
      </c>
      <c r="L770" s="342"/>
      <c r="M770" s="342"/>
      <c r="N770" s="342"/>
      <c r="O770" s="342"/>
      <c r="P770" s="384"/>
      <c r="Q770" s="243">
        <f t="shared" si="595"/>
        <v>0</v>
      </c>
      <c r="R770" s="244">
        <f t="shared" si="586"/>
        <v>0</v>
      </c>
      <c r="S770" s="244" t="str">
        <f t="shared" si="587"/>
        <v/>
      </c>
      <c r="T770" s="242"/>
      <c r="U770" s="242" t="str">
        <f t="shared" si="588"/>
        <v/>
      </c>
      <c r="V770" s="242" t="str">
        <f t="shared" si="596"/>
        <v/>
      </c>
      <c r="W770" s="242"/>
      <c r="X770" s="242"/>
      <c r="Y770" s="242" t="str">
        <f t="shared" si="589"/>
        <v/>
      </c>
      <c r="Z770" s="242" t="str">
        <f t="shared" si="590"/>
        <v/>
      </c>
      <c r="AA770" s="242" t="str">
        <f t="shared" si="583"/>
        <v/>
      </c>
      <c r="AB770" s="242" t="str">
        <f t="shared" si="591"/>
        <v/>
      </c>
      <c r="AC770" s="242" t="str">
        <f t="shared" si="592"/>
        <v/>
      </c>
      <c r="AD770" s="242" t="str">
        <f t="shared" si="597"/>
        <v/>
      </c>
      <c r="AE770" s="242" t="str">
        <f t="shared" si="598"/>
        <v/>
      </c>
      <c r="AF770" s="242" t="str">
        <f t="shared" si="599"/>
        <v/>
      </c>
      <c r="AG770" s="242"/>
      <c r="AH770" s="243" t="str">
        <f t="shared" si="593"/>
        <v/>
      </c>
      <c r="AI770" s="243" t="str">
        <f t="shared" si="594"/>
        <v/>
      </c>
      <c r="BG770" s="246">
        <f t="shared" si="557"/>
        <v>0</v>
      </c>
      <c r="BH770" s="243">
        <f t="shared" si="558"/>
        <v>0</v>
      </c>
      <c r="BI770" s="243">
        <f t="shared" si="559"/>
        <v>0</v>
      </c>
      <c r="BJ770" s="243">
        <f t="shared" si="560"/>
        <v>0</v>
      </c>
      <c r="BK770" s="347">
        <f t="shared" si="561"/>
        <v>0</v>
      </c>
      <c r="BL770" s="247">
        <f t="shared" si="562"/>
        <v>0</v>
      </c>
      <c r="BM770" s="244">
        <f t="shared" si="563"/>
        <v>0</v>
      </c>
      <c r="BN770" s="244">
        <f t="shared" si="564"/>
        <v>0</v>
      </c>
      <c r="BO770" s="248">
        <f t="shared" si="565"/>
        <v>0</v>
      </c>
      <c r="BP770" s="249">
        <f t="shared" si="566"/>
        <v>0</v>
      </c>
      <c r="BQ770" s="244">
        <f t="shared" si="567"/>
        <v>0</v>
      </c>
      <c r="BR770" s="244">
        <f t="shared" si="568"/>
        <v>0</v>
      </c>
      <c r="BS770" s="250">
        <f t="shared" si="569"/>
        <v>0</v>
      </c>
      <c r="BT770" s="251" t="str">
        <f t="shared" si="570"/>
        <v/>
      </c>
      <c r="BU770" s="346">
        <f t="shared" si="571"/>
        <v>0</v>
      </c>
      <c r="BV770" s="346">
        <f t="shared" si="572"/>
        <v>0</v>
      </c>
      <c r="BW770" s="346">
        <f t="shared" si="573"/>
        <v>0</v>
      </c>
      <c r="BX770" s="348">
        <f t="shared" si="574"/>
        <v>0</v>
      </c>
      <c r="BY770" s="247">
        <f t="shared" si="575"/>
        <v>0</v>
      </c>
      <c r="BZ770" s="244">
        <f t="shared" si="576"/>
        <v>0</v>
      </c>
      <c r="CA770" s="244">
        <f t="shared" si="577"/>
        <v>0</v>
      </c>
      <c r="CB770" s="248">
        <f t="shared" si="578"/>
        <v>0</v>
      </c>
      <c r="CC770" s="247">
        <f t="shared" si="579"/>
        <v>0</v>
      </c>
      <c r="CD770" s="244">
        <f t="shared" si="580"/>
        <v>0</v>
      </c>
      <c r="CE770" s="244">
        <f t="shared" si="581"/>
        <v>0</v>
      </c>
      <c r="CF770" s="244">
        <f t="shared" si="582"/>
        <v>0</v>
      </c>
    </row>
    <row r="771" spans="1:84" ht="20.100000000000001" customHeight="1" x14ac:dyDescent="0.15">
      <c r="A771" s="238">
        <v>768</v>
      </c>
      <c r="B771" s="239">
        <v>768</v>
      </c>
      <c r="C771" s="240" t="str">
        <f t="shared" si="584"/>
        <v>S</v>
      </c>
      <c r="D771" s="241"/>
      <c r="E771" s="242" t="str">
        <f>IF(D771="","",COUNTIF($D$4:D771,D771))</f>
        <v/>
      </c>
      <c r="F771" s="306" t="str">
        <f>IF(D771="","",VLOOKUP(D771,'様式A-2'!$B$10:$E$438,4,0))</f>
        <v/>
      </c>
      <c r="G771" s="242"/>
      <c r="H771" s="242"/>
      <c r="I771" s="242"/>
      <c r="J771" s="242"/>
      <c r="K771" s="242">
        <f t="shared" si="585"/>
        <v>0</v>
      </c>
      <c r="L771" s="342"/>
      <c r="M771" s="342"/>
      <c r="N771" s="342"/>
      <c r="O771" s="342"/>
      <c r="P771" s="384"/>
      <c r="Q771" s="243">
        <f t="shared" si="595"/>
        <v>0</v>
      </c>
      <c r="R771" s="244">
        <f t="shared" si="586"/>
        <v>0</v>
      </c>
      <c r="S771" s="244" t="str">
        <f t="shared" si="587"/>
        <v/>
      </c>
      <c r="T771" s="242"/>
      <c r="U771" s="242" t="str">
        <f t="shared" si="588"/>
        <v/>
      </c>
      <c r="V771" s="242" t="str">
        <f t="shared" si="596"/>
        <v/>
      </c>
      <c r="W771" s="242"/>
      <c r="X771" s="242"/>
      <c r="Y771" s="242" t="str">
        <f t="shared" si="589"/>
        <v/>
      </c>
      <c r="Z771" s="242" t="str">
        <f t="shared" si="590"/>
        <v/>
      </c>
      <c r="AA771" s="242" t="str">
        <f t="shared" si="583"/>
        <v/>
      </c>
      <c r="AB771" s="242" t="str">
        <f t="shared" si="591"/>
        <v/>
      </c>
      <c r="AC771" s="242" t="str">
        <f t="shared" si="592"/>
        <v/>
      </c>
      <c r="AD771" s="242" t="str">
        <f t="shared" si="597"/>
        <v/>
      </c>
      <c r="AE771" s="242" t="str">
        <f t="shared" si="598"/>
        <v/>
      </c>
      <c r="AF771" s="242" t="str">
        <f t="shared" si="599"/>
        <v/>
      </c>
      <c r="AG771" s="242"/>
      <c r="AH771" s="243" t="str">
        <f t="shared" si="593"/>
        <v/>
      </c>
      <c r="AI771" s="243" t="str">
        <f t="shared" si="594"/>
        <v/>
      </c>
      <c r="BG771" s="246">
        <f t="shared" si="557"/>
        <v>0</v>
      </c>
      <c r="BH771" s="243">
        <f t="shared" si="558"/>
        <v>0</v>
      </c>
      <c r="BI771" s="243">
        <f t="shared" si="559"/>
        <v>0</v>
      </c>
      <c r="BJ771" s="243">
        <f t="shared" si="560"/>
        <v>0</v>
      </c>
      <c r="BK771" s="347">
        <f t="shared" si="561"/>
        <v>0</v>
      </c>
      <c r="BL771" s="247">
        <f t="shared" si="562"/>
        <v>0</v>
      </c>
      <c r="BM771" s="244">
        <f t="shared" si="563"/>
        <v>0</v>
      </c>
      <c r="BN771" s="244">
        <f t="shared" si="564"/>
        <v>0</v>
      </c>
      <c r="BO771" s="248">
        <f t="shared" si="565"/>
        <v>0</v>
      </c>
      <c r="BP771" s="249">
        <f t="shared" si="566"/>
        <v>0</v>
      </c>
      <c r="BQ771" s="244">
        <f t="shared" si="567"/>
        <v>0</v>
      </c>
      <c r="BR771" s="244">
        <f t="shared" si="568"/>
        <v>0</v>
      </c>
      <c r="BS771" s="250">
        <f t="shared" si="569"/>
        <v>0</v>
      </c>
      <c r="BT771" s="251" t="str">
        <f t="shared" si="570"/>
        <v/>
      </c>
      <c r="BU771" s="346">
        <f t="shared" si="571"/>
        <v>0</v>
      </c>
      <c r="BV771" s="346">
        <f t="shared" si="572"/>
        <v>0</v>
      </c>
      <c r="BW771" s="346">
        <f t="shared" si="573"/>
        <v>0</v>
      </c>
      <c r="BX771" s="348">
        <f t="shared" si="574"/>
        <v>0</v>
      </c>
      <c r="BY771" s="247">
        <f t="shared" si="575"/>
        <v>0</v>
      </c>
      <c r="BZ771" s="244">
        <f t="shared" si="576"/>
        <v>0</v>
      </c>
      <c r="CA771" s="244">
        <f t="shared" si="577"/>
        <v>0</v>
      </c>
      <c r="CB771" s="248">
        <f t="shared" si="578"/>
        <v>0</v>
      </c>
      <c r="CC771" s="247">
        <f t="shared" si="579"/>
        <v>0</v>
      </c>
      <c r="CD771" s="244">
        <f t="shared" si="580"/>
        <v>0</v>
      </c>
      <c r="CE771" s="244">
        <f t="shared" si="581"/>
        <v>0</v>
      </c>
      <c r="CF771" s="244">
        <f t="shared" si="582"/>
        <v>0</v>
      </c>
    </row>
    <row r="772" spans="1:84" ht="20.100000000000001" customHeight="1" x14ac:dyDescent="0.15">
      <c r="A772" s="238">
        <v>769</v>
      </c>
      <c r="B772" s="239">
        <v>769</v>
      </c>
      <c r="C772" s="240" t="str">
        <f t="shared" si="584"/>
        <v>S</v>
      </c>
      <c r="D772" s="241"/>
      <c r="E772" s="242" t="str">
        <f>IF(D772="","",COUNTIF($D$4:D772,D772))</f>
        <v/>
      </c>
      <c r="F772" s="306" t="str">
        <f>IF(D772="","",VLOOKUP(D772,'様式A-2'!$B$10:$E$438,4,0))</f>
        <v/>
      </c>
      <c r="G772" s="242"/>
      <c r="H772" s="242"/>
      <c r="I772" s="242"/>
      <c r="J772" s="242"/>
      <c r="K772" s="242">
        <f t="shared" si="585"/>
        <v>0</v>
      </c>
      <c r="L772" s="342"/>
      <c r="M772" s="342"/>
      <c r="N772" s="342"/>
      <c r="O772" s="342"/>
      <c r="P772" s="384"/>
      <c r="Q772" s="243">
        <f t="shared" si="595"/>
        <v>0</v>
      </c>
      <c r="R772" s="244">
        <f t="shared" si="586"/>
        <v>0</v>
      </c>
      <c r="S772" s="244" t="str">
        <f t="shared" si="587"/>
        <v/>
      </c>
      <c r="T772" s="242"/>
      <c r="U772" s="242" t="str">
        <f t="shared" si="588"/>
        <v/>
      </c>
      <c r="V772" s="242" t="str">
        <f t="shared" si="596"/>
        <v/>
      </c>
      <c r="W772" s="242"/>
      <c r="X772" s="242"/>
      <c r="Y772" s="242" t="str">
        <f t="shared" si="589"/>
        <v/>
      </c>
      <c r="Z772" s="242" t="str">
        <f t="shared" si="590"/>
        <v/>
      </c>
      <c r="AA772" s="242" t="str">
        <f t="shared" si="583"/>
        <v/>
      </c>
      <c r="AB772" s="242" t="str">
        <f t="shared" si="591"/>
        <v/>
      </c>
      <c r="AC772" s="242" t="str">
        <f t="shared" si="592"/>
        <v/>
      </c>
      <c r="AD772" s="242" t="str">
        <f t="shared" si="597"/>
        <v/>
      </c>
      <c r="AE772" s="242" t="str">
        <f t="shared" si="598"/>
        <v/>
      </c>
      <c r="AF772" s="242" t="str">
        <f t="shared" si="599"/>
        <v/>
      </c>
      <c r="AG772" s="242"/>
      <c r="AH772" s="243" t="str">
        <f t="shared" si="593"/>
        <v/>
      </c>
      <c r="AI772" s="243" t="str">
        <f t="shared" si="594"/>
        <v/>
      </c>
      <c r="BG772" s="246">
        <f t="shared" si="557"/>
        <v>0</v>
      </c>
      <c r="BH772" s="243">
        <f t="shared" si="558"/>
        <v>0</v>
      </c>
      <c r="BI772" s="243">
        <f t="shared" si="559"/>
        <v>0</v>
      </c>
      <c r="BJ772" s="243">
        <f t="shared" si="560"/>
        <v>0</v>
      </c>
      <c r="BK772" s="347">
        <f t="shared" si="561"/>
        <v>0</v>
      </c>
      <c r="BL772" s="247">
        <f t="shared" si="562"/>
        <v>0</v>
      </c>
      <c r="BM772" s="244">
        <f t="shared" si="563"/>
        <v>0</v>
      </c>
      <c r="BN772" s="244">
        <f t="shared" si="564"/>
        <v>0</v>
      </c>
      <c r="BO772" s="248">
        <f t="shared" si="565"/>
        <v>0</v>
      </c>
      <c r="BP772" s="249">
        <f t="shared" si="566"/>
        <v>0</v>
      </c>
      <c r="BQ772" s="244">
        <f t="shared" si="567"/>
        <v>0</v>
      </c>
      <c r="BR772" s="244">
        <f t="shared" si="568"/>
        <v>0</v>
      </c>
      <c r="BS772" s="250">
        <f t="shared" si="569"/>
        <v>0</v>
      </c>
      <c r="BT772" s="251" t="str">
        <f t="shared" si="570"/>
        <v/>
      </c>
      <c r="BU772" s="346">
        <f t="shared" si="571"/>
        <v>0</v>
      </c>
      <c r="BV772" s="346">
        <f t="shared" si="572"/>
        <v>0</v>
      </c>
      <c r="BW772" s="346">
        <f t="shared" si="573"/>
        <v>0</v>
      </c>
      <c r="BX772" s="348">
        <f t="shared" si="574"/>
        <v>0</v>
      </c>
      <c r="BY772" s="247">
        <f t="shared" si="575"/>
        <v>0</v>
      </c>
      <c r="BZ772" s="244">
        <f t="shared" si="576"/>
        <v>0</v>
      </c>
      <c r="CA772" s="244">
        <f t="shared" si="577"/>
        <v>0</v>
      </c>
      <c r="CB772" s="248">
        <f t="shared" si="578"/>
        <v>0</v>
      </c>
      <c r="CC772" s="247">
        <f t="shared" si="579"/>
        <v>0</v>
      </c>
      <c r="CD772" s="244">
        <f t="shared" si="580"/>
        <v>0</v>
      </c>
      <c r="CE772" s="244">
        <f t="shared" si="581"/>
        <v>0</v>
      </c>
      <c r="CF772" s="244">
        <f t="shared" si="582"/>
        <v>0</v>
      </c>
    </row>
    <row r="773" spans="1:84" ht="20.100000000000001" customHeight="1" x14ac:dyDescent="0.15">
      <c r="A773" s="238">
        <v>770</v>
      </c>
      <c r="B773" s="239">
        <v>770</v>
      </c>
      <c r="C773" s="240" t="str">
        <f t="shared" si="584"/>
        <v>S</v>
      </c>
      <c r="D773" s="241"/>
      <c r="E773" s="242" t="str">
        <f>IF(D773="","",COUNTIF($D$4:D773,D773))</f>
        <v/>
      </c>
      <c r="F773" s="306" t="str">
        <f>IF(D773="","",VLOOKUP(D773,'様式A-2'!$B$10:$E$438,4,0))</f>
        <v/>
      </c>
      <c r="G773" s="242"/>
      <c r="H773" s="242"/>
      <c r="I773" s="242"/>
      <c r="J773" s="242"/>
      <c r="K773" s="242">
        <f t="shared" si="585"/>
        <v>0</v>
      </c>
      <c r="L773" s="342"/>
      <c r="M773" s="342"/>
      <c r="N773" s="342"/>
      <c r="O773" s="342"/>
      <c r="P773" s="384"/>
      <c r="Q773" s="243">
        <f t="shared" si="595"/>
        <v>0</v>
      </c>
      <c r="R773" s="244">
        <f t="shared" si="586"/>
        <v>0</v>
      </c>
      <c r="S773" s="244" t="str">
        <f t="shared" si="587"/>
        <v/>
      </c>
      <c r="T773" s="242"/>
      <c r="U773" s="242" t="str">
        <f t="shared" si="588"/>
        <v/>
      </c>
      <c r="V773" s="242" t="str">
        <f t="shared" si="596"/>
        <v/>
      </c>
      <c r="W773" s="242"/>
      <c r="X773" s="242"/>
      <c r="Y773" s="242" t="str">
        <f t="shared" si="589"/>
        <v/>
      </c>
      <c r="Z773" s="242" t="str">
        <f t="shared" si="590"/>
        <v/>
      </c>
      <c r="AA773" s="242" t="str">
        <f t="shared" si="583"/>
        <v/>
      </c>
      <c r="AB773" s="242" t="str">
        <f t="shared" si="591"/>
        <v/>
      </c>
      <c r="AC773" s="242" t="str">
        <f t="shared" si="592"/>
        <v/>
      </c>
      <c r="AD773" s="242" t="str">
        <f t="shared" si="597"/>
        <v/>
      </c>
      <c r="AE773" s="242" t="str">
        <f t="shared" si="598"/>
        <v/>
      </c>
      <c r="AF773" s="242" t="str">
        <f t="shared" si="599"/>
        <v/>
      </c>
      <c r="AG773" s="242"/>
      <c r="AH773" s="243" t="str">
        <f t="shared" si="593"/>
        <v/>
      </c>
      <c r="AI773" s="243" t="str">
        <f t="shared" si="594"/>
        <v/>
      </c>
      <c r="BG773" s="246">
        <f t="shared" ref="BG773:BG836" si="600">$D773</f>
        <v>0</v>
      </c>
      <c r="BH773" s="243">
        <f t="shared" ref="BH773:BH836" si="601">IF(AND(I773="外力",X773="Ⅳ"),"〇",0)</f>
        <v>0</v>
      </c>
      <c r="BI773" s="243">
        <f t="shared" ref="BI773:BI836" si="602">IF(AND(I773="外力",X773="Ⅲ"),"〇",0)</f>
        <v>0</v>
      </c>
      <c r="BJ773" s="243">
        <f t="shared" ref="BJ773:BJ836" si="603">IF(AND(I773="外力",X773="Ⅱa"),"〇",0)</f>
        <v>0</v>
      </c>
      <c r="BK773" s="347">
        <f t="shared" ref="BK773:BK836" si="604">IF(AND(I773="外力",X773="Ⅱb"),"〇",0)</f>
        <v>0</v>
      </c>
      <c r="BL773" s="247">
        <f t="shared" ref="BL773:BL836" si="605">IF(AND(I773="材質劣化",X773="Ⅳ"),R773,0)</f>
        <v>0</v>
      </c>
      <c r="BM773" s="244">
        <f t="shared" ref="BM773:BM836" si="606">IF(AND(I773="材質劣化",X773="Ⅲ"),R773,0)</f>
        <v>0</v>
      </c>
      <c r="BN773" s="244">
        <f t="shared" ref="BN773:BN836" si="607">IF(AND(I773="材質劣化",X773="Ⅱa"),R773,0)</f>
        <v>0</v>
      </c>
      <c r="BO773" s="248">
        <f t="shared" ref="BO773:BO836" si="608">IF(AND(I773="材質劣化",X773="Ⅱb"),R773,0)</f>
        <v>0</v>
      </c>
      <c r="BP773" s="249">
        <f t="shared" ref="BP773:BP836" si="609">IF(AND(I773="漏水",X773="Ⅳ"),R773,0)</f>
        <v>0</v>
      </c>
      <c r="BQ773" s="244">
        <f t="shared" ref="BQ773:BQ836" si="610">IF(AND(I773="漏水",X773="Ⅲ"),R773,0)</f>
        <v>0</v>
      </c>
      <c r="BR773" s="244">
        <f t="shared" ref="BR773:BR836" si="611">IF(AND(I773="漏水",X773="Ⅱa"),R773,0)</f>
        <v>0</v>
      </c>
      <c r="BS773" s="250">
        <f t="shared" ref="BS773:BS836" si="612">IF(AND(I773="漏水",X773="Ⅱb"),R773,0)</f>
        <v>0</v>
      </c>
      <c r="BT773" s="251" t="str">
        <f t="shared" ref="BT773:BT836" si="613">IF(BG773=BG774,"",BG773)</f>
        <v/>
      </c>
      <c r="BU773" s="346">
        <f t="shared" ref="BU773:BU836" si="614">COUNTIFS($BG$4:$BG$3000,BT773,$BH$4:$BH$3000,"〇")</f>
        <v>0</v>
      </c>
      <c r="BV773" s="346">
        <f t="shared" ref="BV773:BV836" si="615">COUNTIFS($BG$4:$BG$3000,BT773,$BI$4:$BI$3000,"〇")</f>
        <v>0</v>
      </c>
      <c r="BW773" s="346">
        <f t="shared" ref="BW773:BW836" si="616">COUNTIFS($BG$4:$BG$3000,BT773,$BJ$4:$BJ$3000,"〇")</f>
        <v>0</v>
      </c>
      <c r="BX773" s="348">
        <f t="shared" ref="BX773:BX836" si="617">COUNTIFS($BG$4:$BG$3000,BT773,$BK$4:$BK$3000,"〇")</f>
        <v>0</v>
      </c>
      <c r="BY773" s="247">
        <f t="shared" ref="BY773:BY836" si="618">BL773</f>
        <v>0</v>
      </c>
      <c r="BZ773" s="244">
        <f t="shared" ref="BZ773:BZ836" si="619">BM773</f>
        <v>0</v>
      </c>
      <c r="CA773" s="244">
        <f t="shared" ref="CA773:CA836" si="620">BN773</f>
        <v>0</v>
      </c>
      <c r="CB773" s="248">
        <f t="shared" ref="CB773:CB836" si="621">BO773</f>
        <v>0</v>
      </c>
      <c r="CC773" s="247">
        <f t="shared" ref="CC773:CC836" si="622">BP773</f>
        <v>0</v>
      </c>
      <c r="CD773" s="244">
        <f t="shared" ref="CD773:CD836" si="623">BQ773</f>
        <v>0</v>
      </c>
      <c r="CE773" s="244">
        <f t="shared" ref="CE773:CE836" si="624">BR773</f>
        <v>0</v>
      </c>
      <c r="CF773" s="244">
        <f t="shared" ref="CF773:CF836" si="625">BS773</f>
        <v>0</v>
      </c>
    </row>
    <row r="774" spans="1:84" ht="20.100000000000001" customHeight="1" x14ac:dyDescent="0.15">
      <c r="A774" s="238">
        <v>771</v>
      </c>
      <c r="B774" s="239">
        <v>771</v>
      </c>
      <c r="C774" s="240" t="str">
        <f t="shared" si="584"/>
        <v>S</v>
      </c>
      <c r="D774" s="241"/>
      <c r="E774" s="242" t="str">
        <f>IF(D774="","",COUNTIF($D$4:D774,D774))</f>
        <v/>
      </c>
      <c r="F774" s="306" t="str">
        <f>IF(D774="","",VLOOKUP(D774,'様式A-2'!$B$10:$E$438,4,0))</f>
        <v/>
      </c>
      <c r="G774" s="242"/>
      <c r="H774" s="242"/>
      <c r="I774" s="242"/>
      <c r="J774" s="242"/>
      <c r="K774" s="242">
        <f t="shared" si="585"/>
        <v>0</v>
      </c>
      <c r="L774" s="342"/>
      <c r="M774" s="342"/>
      <c r="N774" s="342"/>
      <c r="O774" s="342"/>
      <c r="P774" s="384"/>
      <c r="Q774" s="243">
        <f t="shared" si="595"/>
        <v>0</v>
      </c>
      <c r="R774" s="244">
        <f t="shared" si="586"/>
        <v>0</v>
      </c>
      <c r="S774" s="244" t="str">
        <f t="shared" si="587"/>
        <v/>
      </c>
      <c r="T774" s="242"/>
      <c r="U774" s="242" t="str">
        <f t="shared" si="588"/>
        <v/>
      </c>
      <c r="V774" s="242" t="str">
        <f t="shared" si="596"/>
        <v/>
      </c>
      <c r="W774" s="242"/>
      <c r="X774" s="242"/>
      <c r="Y774" s="242" t="str">
        <f t="shared" si="589"/>
        <v/>
      </c>
      <c r="Z774" s="242" t="str">
        <f t="shared" si="590"/>
        <v/>
      </c>
      <c r="AA774" s="242" t="str">
        <f t="shared" si="583"/>
        <v/>
      </c>
      <c r="AB774" s="242" t="str">
        <f t="shared" si="591"/>
        <v/>
      </c>
      <c r="AC774" s="242" t="str">
        <f t="shared" si="592"/>
        <v/>
      </c>
      <c r="AD774" s="242" t="str">
        <f t="shared" si="597"/>
        <v/>
      </c>
      <c r="AE774" s="242" t="str">
        <f t="shared" si="598"/>
        <v/>
      </c>
      <c r="AF774" s="242" t="str">
        <f t="shared" si="599"/>
        <v/>
      </c>
      <c r="AG774" s="242"/>
      <c r="AH774" s="243" t="str">
        <f t="shared" si="593"/>
        <v/>
      </c>
      <c r="AI774" s="243" t="str">
        <f t="shared" si="594"/>
        <v/>
      </c>
      <c r="BG774" s="246">
        <f t="shared" si="600"/>
        <v>0</v>
      </c>
      <c r="BH774" s="243">
        <f t="shared" si="601"/>
        <v>0</v>
      </c>
      <c r="BI774" s="243">
        <f t="shared" si="602"/>
        <v>0</v>
      </c>
      <c r="BJ774" s="243">
        <f t="shared" si="603"/>
        <v>0</v>
      </c>
      <c r="BK774" s="347">
        <f t="shared" si="604"/>
        <v>0</v>
      </c>
      <c r="BL774" s="247">
        <f t="shared" si="605"/>
        <v>0</v>
      </c>
      <c r="BM774" s="244">
        <f t="shared" si="606"/>
        <v>0</v>
      </c>
      <c r="BN774" s="244">
        <f t="shared" si="607"/>
        <v>0</v>
      </c>
      <c r="BO774" s="248">
        <f t="shared" si="608"/>
        <v>0</v>
      </c>
      <c r="BP774" s="249">
        <f t="shared" si="609"/>
        <v>0</v>
      </c>
      <c r="BQ774" s="244">
        <f t="shared" si="610"/>
        <v>0</v>
      </c>
      <c r="BR774" s="244">
        <f t="shared" si="611"/>
        <v>0</v>
      </c>
      <c r="BS774" s="250">
        <f t="shared" si="612"/>
        <v>0</v>
      </c>
      <c r="BT774" s="251" t="str">
        <f t="shared" si="613"/>
        <v/>
      </c>
      <c r="BU774" s="346">
        <f t="shared" si="614"/>
        <v>0</v>
      </c>
      <c r="BV774" s="346">
        <f t="shared" si="615"/>
        <v>0</v>
      </c>
      <c r="BW774" s="346">
        <f t="shared" si="616"/>
        <v>0</v>
      </c>
      <c r="BX774" s="348">
        <f t="shared" si="617"/>
        <v>0</v>
      </c>
      <c r="BY774" s="247">
        <f t="shared" si="618"/>
        <v>0</v>
      </c>
      <c r="BZ774" s="244">
        <f t="shared" si="619"/>
        <v>0</v>
      </c>
      <c r="CA774" s="244">
        <f t="shared" si="620"/>
        <v>0</v>
      </c>
      <c r="CB774" s="248">
        <f t="shared" si="621"/>
        <v>0</v>
      </c>
      <c r="CC774" s="247">
        <f t="shared" si="622"/>
        <v>0</v>
      </c>
      <c r="CD774" s="244">
        <f t="shared" si="623"/>
        <v>0</v>
      </c>
      <c r="CE774" s="244">
        <f t="shared" si="624"/>
        <v>0</v>
      </c>
      <c r="CF774" s="244">
        <f t="shared" si="625"/>
        <v>0</v>
      </c>
    </row>
    <row r="775" spans="1:84" ht="20.100000000000001" customHeight="1" x14ac:dyDescent="0.15">
      <c r="A775" s="238">
        <v>772</v>
      </c>
      <c r="B775" s="239">
        <v>772</v>
      </c>
      <c r="C775" s="240" t="str">
        <f t="shared" si="584"/>
        <v>S</v>
      </c>
      <c r="D775" s="241"/>
      <c r="E775" s="242" t="str">
        <f>IF(D775="","",COUNTIF($D$4:D775,D775))</f>
        <v/>
      </c>
      <c r="F775" s="306" t="str">
        <f>IF(D775="","",VLOOKUP(D775,'様式A-2'!$B$10:$E$438,4,0))</f>
        <v/>
      </c>
      <c r="G775" s="242"/>
      <c r="H775" s="242"/>
      <c r="I775" s="242"/>
      <c r="J775" s="242"/>
      <c r="K775" s="242">
        <f t="shared" si="585"/>
        <v>0</v>
      </c>
      <c r="L775" s="342"/>
      <c r="M775" s="342"/>
      <c r="N775" s="342"/>
      <c r="O775" s="342"/>
      <c r="P775" s="384"/>
      <c r="Q775" s="243">
        <f t="shared" si="595"/>
        <v>0</v>
      </c>
      <c r="R775" s="244">
        <f t="shared" si="586"/>
        <v>0</v>
      </c>
      <c r="S775" s="244" t="str">
        <f t="shared" si="587"/>
        <v/>
      </c>
      <c r="T775" s="242"/>
      <c r="U775" s="242" t="str">
        <f t="shared" si="588"/>
        <v/>
      </c>
      <c r="V775" s="242" t="str">
        <f t="shared" si="596"/>
        <v/>
      </c>
      <c r="W775" s="242"/>
      <c r="X775" s="242"/>
      <c r="Y775" s="242" t="str">
        <f t="shared" si="589"/>
        <v/>
      </c>
      <c r="Z775" s="242" t="str">
        <f t="shared" si="590"/>
        <v/>
      </c>
      <c r="AA775" s="242" t="str">
        <f t="shared" si="583"/>
        <v/>
      </c>
      <c r="AB775" s="242" t="str">
        <f t="shared" si="591"/>
        <v/>
      </c>
      <c r="AC775" s="242" t="str">
        <f t="shared" si="592"/>
        <v/>
      </c>
      <c r="AD775" s="242" t="str">
        <f t="shared" si="597"/>
        <v/>
      </c>
      <c r="AE775" s="242" t="str">
        <f t="shared" si="598"/>
        <v/>
      </c>
      <c r="AF775" s="242" t="str">
        <f t="shared" si="599"/>
        <v/>
      </c>
      <c r="AG775" s="242"/>
      <c r="AH775" s="243" t="str">
        <f t="shared" si="593"/>
        <v/>
      </c>
      <c r="AI775" s="243" t="str">
        <f t="shared" si="594"/>
        <v/>
      </c>
      <c r="BG775" s="246">
        <f t="shared" si="600"/>
        <v>0</v>
      </c>
      <c r="BH775" s="243">
        <f t="shared" si="601"/>
        <v>0</v>
      </c>
      <c r="BI775" s="243">
        <f t="shared" si="602"/>
        <v>0</v>
      </c>
      <c r="BJ775" s="243">
        <f t="shared" si="603"/>
        <v>0</v>
      </c>
      <c r="BK775" s="347">
        <f t="shared" si="604"/>
        <v>0</v>
      </c>
      <c r="BL775" s="247">
        <f t="shared" si="605"/>
        <v>0</v>
      </c>
      <c r="BM775" s="244">
        <f t="shared" si="606"/>
        <v>0</v>
      </c>
      <c r="BN775" s="244">
        <f t="shared" si="607"/>
        <v>0</v>
      </c>
      <c r="BO775" s="248">
        <f t="shared" si="608"/>
        <v>0</v>
      </c>
      <c r="BP775" s="249">
        <f t="shared" si="609"/>
        <v>0</v>
      </c>
      <c r="BQ775" s="244">
        <f t="shared" si="610"/>
        <v>0</v>
      </c>
      <c r="BR775" s="244">
        <f t="shared" si="611"/>
        <v>0</v>
      </c>
      <c r="BS775" s="250">
        <f t="shared" si="612"/>
        <v>0</v>
      </c>
      <c r="BT775" s="251" t="str">
        <f t="shared" si="613"/>
        <v/>
      </c>
      <c r="BU775" s="346">
        <f t="shared" si="614"/>
        <v>0</v>
      </c>
      <c r="BV775" s="346">
        <f t="shared" si="615"/>
        <v>0</v>
      </c>
      <c r="BW775" s="346">
        <f t="shared" si="616"/>
        <v>0</v>
      </c>
      <c r="BX775" s="348">
        <f t="shared" si="617"/>
        <v>0</v>
      </c>
      <c r="BY775" s="247">
        <f t="shared" si="618"/>
        <v>0</v>
      </c>
      <c r="BZ775" s="244">
        <f t="shared" si="619"/>
        <v>0</v>
      </c>
      <c r="CA775" s="244">
        <f t="shared" si="620"/>
        <v>0</v>
      </c>
      <c r="CB775" s="248">
        <f t="shared" si="621"/>
        <v>0</v>
      </c>
      <c r="CC775" s="247">
        <f t="shared" si="622"/>
        <v>0</v>
      </c>
      <c r="CD775" s="244">
        <f t="shared" si="623"/>
        <v>0</v>
      </c>
      <c r="CE775" s="244">
        <f t="shared" si="624"/>
        <v>0</v>
      </c>
      <c r="CF775" s="244">
        <f t="shared" si="625"/>
        <v>0</v>
      </c>
    </row>
    <row r="776" spans="1:84" ht="20.100000000000001" customHeight="1" x14ac:dyDescent="0.15">
      <c r="A776" s="238">
        <v>773</v>
      </c>
      <c r="B776" s="239">
        <v>773</v>
      </c>
      <c r="C776" s="240" t="str">
        <f t="shared" si="584"/>
        <v>S</v>
      </c>
      <c r="D776" s="241"/>
      <c r="E776" s="242" t="str">
        <f>IF(D776="","",COUNTIF($D$4:D776,D776))</f>
        <v/>
      </c>
      <c r="F776" s="306" t="str">
        <f>IF(D776="","",VLOOKUP(D776,'様式A-2'!$B$10:$E$438,4,0))</f>
        <v/>
      </c>
      <c r="G776" s="242"/>
      <c r="H776" s="242"/>
      <c r="I776" s="242"/>
      <c r="J776" s="242"/>
      <c r="K776" s="242">
        <f t="shared" si="585"/>
        <v>0</v>
      </c>
      <c r="L776" s="342"/>
      <c r="M776" s="342"/>
      <c r="N776" s="342"/>
      <c r="O776" s="342"/>
      <c r="P776" s="384"/>
      <c r="Q776" s="243">
        <f t="shared" si="595"/>
        <v>0</v>
      </c>
      <c r="R776" s="244">
        <f t="shared" si="586"/>
        <v>0</v>
      </c>
      <c r="S776" s="244" t="str">
        <f t="shared" si="587"/>
        <v/>
      </c>
      <c r="T776" s="242"/>
      <c r="U776" s="242" t="str">
        <f t="shared" si="588"/>
        <v/>
      </c>
      <c r="V776" s="242" t="str">
        <f t="shared" si="596"/>
        <v/>
      </c>
      <c r="W776" s="242"/>
      <c r="X776" s="242"/>
      <c r="Y776" s="242" t="str">
        <f t="shared" si="589"/>
        <v/>
      </c>
      <c r="Z776" s="242" t="str">
        <f t="shared" si="590"/>
        <v/>
      </c>
      <c r="AA776" s="242" t="str">
        <f t="shared" si="583"/>
        <v/>
      </c>
      <c r="AB776" s="242" t="str">
        <f t="shared" si="591"/>
        <v/>
      </c>
      <c r="AC776" s="242" t="str">
        <f t="shared" si="592"/>
        <v/>
      </c>
      <c r="AD776" s="242" t="str">
        <f t="shared" si="597"/>
        <v/>
      </c>
      <c r="AE776" s="242" t="str">
        <f t="shared" si="598"/>
        <v/>
      </c>
      <c r="AF776" s="242" t="str">
        <f t="shared" si="599"/>
        <v/>
      </c>
      <c r="AG776" s="242"/>
      <c r="AH776" s="243" t="str">
        <f t="shared" si="593"/>
        <v/>
      </c>
      <c r="AI776" s="243" t="str">
        <f t="shared" si="594"/>
        <v/>
      </c>
      <c r="BG776" s="246">
        <f t="shared" si="600"/>
        <v>0</v>
      </c>
      <c r="BH776" s="243">
        <f t="shared" si="601"/>
        <v>0</v>
      </c>
      <c r="BI776" s="243">
        <f t="shared" si="602"/>
        <v>0</v>
      </c>
      <c r="BJ776" s="243">
        <f t="shared" si="603"/>
        <v>0</v>
      </c>
      <c r="BK776" s="347">
        <f t="shared" si="604"/>
        <v>0</v>
      </c>
      <c r="BL776" s="247">
        <f t="shared" si="605"/>
        <v>0</v>
      </c>
      <c r="BM776" s="244">
        <f t="shared" si="606"/>
        <v>0</v>
      </c>
      <c r="BN776" s="244">
        <f t="shared" si="607"/>
        <v>0</v>
      </c>
      <c r="BO776" s="248">
        <f t="shared" si="608"/>
        <v>0</v>
      </c>
      <c r="BP776" s="249">
        <f t="shared" si="609"/>
        <v>0</v>
      </c>
      <c r="BQ776" s="244">
        <f t="shared" si="610"/>
        <v>0</v>
      </c>
      <c r="BR776" s="244">
        <f t="shared" si="611"/>
        <v>0</v>
      </c>
      <c r="BS776" s="250">
        <f t="shared" si="612"/>
        <v>0</v>
      </c>
      <c r="BT776" s="251" t="str">
        <f t="shared" si="613"/>
        <v/>
      </c>
      <c r="BU776" s="346">
        <f t="shared" si="614"/>
        <v>0</v>
      </c>
      <c r="BV776" s="346">
        <f t="shared" si="615"/>
        <v>0</v>
      </c>
      <c r="BW776" s="346">
        <f t="shared" si="616"/>
        <v>0</v>
      </c>
      <c r="BX776" s="348">
        <f t="shared" si="617"/>
        <v>0</v>
      </c>
      <c r="BY776" s="247">
        <f t="shared" si="618"/>
        <v>0</v>
      </c>
      <c r="BZ776" s="244">
        <f t="shared" si="619"/>
        <v>0</v>
      </c>
      <c r="CA776" s="244">
        <f t="shared" si="620"/>
        <v>0</v>
      </c>
      <c r="CB776" s="248">
        <f t="shared" si="621"/>
        <v>0</v>
      </c>
      <c r="CC776" s="247">
        <f t="shared" si="622"/>
        <v>0</v>
      </c>
      <c r="CD776" s="244">
        <f t="shared" si="623"/>
        <v>0</v>
      </c>
      <c r="CE776" s="244">
        <f t="shared" si="624"/>
        <v>0</v>
      </c>
      <c r="CF776" s="244">
        <f t="shared" si="625"/>
        <v>0</v>
      </c>
    </row>
    <row r="777" spans="1:84" ht="20.100000000000001" customHeight="1" x14ac:dyDescent="0.15">
      <c r="A777" s="238">
        <v>774</v>
      </c>
      <c r="B777" s="239">
        <v>774</v>
      </c>
      <c r="C777" s="240" t="str">
        <f t="shared" si="584"/>
        <v>S</v>
      </c>
      <c r="D777" s="241"/>
      <c r="E777" s="242" t="str">
        <f>IF(D777="","",COUNTIF($D$4:D777,D777))</f>
        <v/>
      </c>
      <c r="F777" s="306" t="str">
        <f>IF(D777="","",VLOOKUP(D777,'様式A-2'!$B$10:$E$438,4,0))</f>
        <v/>
      </c>
      <c r="G777" s="242"/>
      <c r="H777" s="242"/>
      <c r="I777" s="242"/>
      <c r="J777" s="242"/>
      <c r="K777" s="242">
        <f t="shared" si="585"/>
        <v>0</v>
      </c>
      <c r="L777" s="342"/>
      <c r="M777" s="342"/>
      <c r="N777" s="342"/>
      <c r="O777" s="342"/>
      <c r="P777" s="384"/>
      <c r="Q777" s="243">
        <f t="shared" si="595"/>
        <v>0</v>
      </c>
      <c r="R777" s="244">
        <f t="shared" si="586"/>
        <v>0</v>
      </c>
      <c r="S777" s="244" t="str">
        <f t="shared" si="587"/>
        <v/>
      </c>
      <c r="T777" s="242"/>
      <c r="U777" s="242" t="str">
        <f t="shared" si="588"/>
        <v/>
      </c>
      <c r="V777" s="242" t="str">
        <f t="shared" si="596"/>
        <v/>
      </c>
      <c r="W777" s="242"/>
      <c r="X777" s="242"/>
      <c r="Y777" s="242" t="str">
        <f t="shared" si="589"/>
        <v/>
      </c>
      <c r="Z777" s="242" t="str">
        <f t="shared" si="590"/>
        <v/>
      </c>
      <c r="AA777" s="242" t="str">
        <f t="shared" si="583"/>
        <v/>
      </c>
      <c r="AB777" s="242" t="str">
        <f t="shared" si="591"/>
        <v/>
      </c>
      <c r="AC777" s="242" t="str">
        <f t="shared" si="592"/>
        <v/>
      </c>
      <c r="AD777" s="242" t="str">
        <f t="shared" si="597"/>
        <v/>
      </c>
      <c r="AE777" s="242" t="str">
        <f t="shared" si="598"/>
        <v/>
      </c>
      <c r="AF777" s="242" t="str">
        <f t="shared" si="599"/>
        <v/>
      </c>
      <c r="AG777" s="242"/>
      <c r="AH777" s="243" t="str">
        <f t="shared" si="593"/>
        <v/>
      </c>
      <c r="AI777" s="243" t="str">
        <f t="shared" si="594"/>
        <v/>
      </c>
      <c r="BG777" s="246">
        <f t="shared" si="600"/>
        <v>0</v>
      </c>
      <c r="BH777" s="243">
        <f t="shared" si="601"/>
        <v>0</v>
      </c>
      <c r="BI777" s="243">
        <f t="shared" si="602"/>
        <v>0</v>
      </c>
      <c r="BJ777" s="243">
        <f t="shared" si="603"/>
        <v>0</v>
      </c>
      <c r="BK777" s="347">
        <f t="shared" si="604"/>
        <v>0</v>
      </c>
      <c r="BL777" s="247">
        <f t="shared" si="605"/>
        <v>0</v>
      </c>
      <c r="BM777" s="244">
        <f t="shared" si="606"/>
        <v>0</v>
      </c>
      <c r="BN777" s="244">
        <f t="shared" si="607"/>
        <v>0</v>
      </c>
      <c r="BO777" s="248">
        <f t="shared" si="608"/>
        <v>0</v>
      </c>
      <c r="BP777" s="249">
        <f t="shared" si="609"/>
        <v>0</v>
      </c>
      <c r="BQ777" s="244">
        <f t="shared" si="610"/>
        <v>0</v>
      </c>
      <c r="BR777" s="244">
        <f t="shared" si="611"/>
        <v>0</v>
      </c>
      <c r="BS777" s="250">
        <f t="shared" si="612"/>
        <v>0</v>
      </c>
      <c r="BT777" s="251" t="str">
        <f t="shared" si="613"/>
        <v/>
      </c>
      <c r="BU777" s="346">
        <f t="shared" si="614"/>
        <v>0</v>
      </c>
      <c r="BV777" s="346">
        <f t="shared" si="615"/>
        <v>0</v>
      </c>
      <c r="BW777" s="346">
        <f t="shared" si="616"/>
        <v>0</v>
      </c>
      <c r="BX777" s="348">
        <f t="shared" si="617"/>
        <v>0</v>
      </c>
      <c r="BY777" s="247">
        <f t="shared" si="618"/>
        <v>0</v>
      </c>
      <c r="BZ777" s="244">
        <f t="shared" si="619"/>
        <v>0</v>
      </c>
      <c r="CA777" s="244">
        <f t="shared" si="620"/>
        <v>0</v>
      </c>
      <c r="CB777" s="248">
        <f t="shared" si="621"/>
        <v>0</v>
      </c>
      <c r="CC777" s="247">
        <f t="shared" si="622"/>
        <v>0</v>
      </c>
      <c r="CD777" s="244">
        <f t="shared" si="623"/>
        <v>0</v>
      </c>
      <c r="CE777" s="244">
        <f t="shared" si="624"/>
        <v>0</v>
      </c>
      <c r="CF777" s="244">
        <f t="shared" si="625"/>
        <v>0</v>
      </c>
    </row>
    <row r="778" spans="1:84" ht="20.100000000000001" customHeight="1" x14ac:dyDescent="0.15">
      <c r="A778" s="238">
        <v>775</v>
      </c>
      <c r="B778" s="239">
        <v>775</v>
      </c>
      <c r="C778" s="240" t="str">
        <f t="shared" si="584"/>
        <v>S</v>
      </c>
      <c r="D778" s="241"/>
      <c r="E778" s="242" t="str">
        <f>IF(D778="","",COUNTIF($D$4:D778,D778))</f>
        <v/>
      </c>
      <c r="F778" s="306" t="str">
        <f>IF(D778="","",VLOOKUP(D778,'様式A-2'!$B$10:$E$438,4,0))</f>
        <v/>
      </c>
      <c r="G778" s="242"/>
      <c r="H778" s="242"/>
      <c r="I778" s="242"/>
      <c r="J778" s="242"/>
      <c r="K778" s="242">
        <f t="shared" si="585"/>
        <v>0</v>
      </c>
      <c r="L778" s="342"/>
      <c r="M778" s="342"/>
      <c r="N778" s="342"/>
      <c r="O778" s="342"/>
      <c r="P778" s="384"/>
      <c r="Q778" s="243">
        <f t="shared" si="595"/>
        <v>0</v>
      </c>
      <c r="R778" s="244">
        <f t="shared" si="586"/>
        <v>0</v>
      </c>
      <c r="S778" s="244" t="str">
        <f t="shared" si="587"/>
        <v/>
      </c>
      <c r="T778" s="242"/>
      <c r="U778" s="242" t="str">
        <f t="shared" si="588"/>
        <v/>
      </c>
      <c r="V778" s="242" t="str">
        <f t="shared" si="596"/>
        <v/>
      </c>
      <c r="W778" s="242"/>
      <c r="X778" s="242"/>
      <c r="Y778" s="242" t="str">
        <f t="shared" si="589"/>
        <v/>
      </c>
      <c r="Z778" s="242" t="str">
        <f t="shared" si="590"/>
        <v/>
      </c>
      <c r="AA778" s="242" t="str">
        <f t="shared" si="583"/>
        <v/>
      </c>
      <c r="AB778" s="242" t="str">
        <f t="shared" si="591"/>
        <v/>
      </c>
      <c r="AC778" s="242" t="str">
        <f t="shared" si="592"/>
        <v/>
      </c>
      <c r="AD778" s="242" t="str">
        <f t="shared" si="597"/>
        <v/>
      </c>
      <c r="AE778" s="242" t="str">
        <f t="shared" si="598"/>
        <v/>
      </c>
      <c r="AF778" s="242" t="str">
        <f t="shared" si="599"/>
        <v/>
      </c>
      <c r="AG778" s="242"/>
      <c r="AH778" s="243" t="str">
        <f t="shared" si="593"/>
        <v/>
      </c>
      <c r="AI778" s="243" t="str">
        <f t="shared" si="594"/>
        <v/>
      </c>
      <c r="BG778" s="246">
        <f t="shared" si="600"/>
        <v>0</v>
      </c>
      <c r="BH778" s="243">
        <f t="shared" si="601"/>
        <v>0</v>
      </c>
      <c r="BI778" s="243">
        <f t="shared" si="602"/>
        <v>0</v>
      </c>
      <c r="BJ778" s="243">
        <f t="shared" si="603"/>
        <v>0</v>
      </c>
      <c r="BK778" s="347">
        <f t="shared" si="604"/>
        <v>0</v>
      </c>
      <c r="BL778" s="247">
        <f t="shared" si="605"/>
        <v>0</v>
      </c>
      <c r="BM778" s="244">
        <f t="shared" si="606"/>
        <v>0</v>
      </c>
      <c r="BN778" s="244">
        <f t="shared" si="607"/>
        <v>0</v>
      </c>
      <c r="BO778" s="248">
        <f t="shared" si="608"/>
        <v>0</v>
      </c>
      <c r="BP778" s="249">
        <f t="shared" si="609"/>
        <v>0</v>
      </c>
      <c r="BQ778" s="244">
        <f t="shared" si="610"/>
        <v>0</v>
      </c>
      <c r="BR778" s="244">
        <f t="shared" si="611"/>
        <v>0</v>
      </c>
      <c r="BS778" s="250">
        <f t="shared" si="612"/>
        <v>0</v>
      </c>
      <c r="BT778" s="251" t="str">
        <f t="shared" si="613"/>
        <v/>
      </c>
      <c r="BU778" s="346">
        <f t="shared" si="614"/>
        <v>0</v>
      </c>
      <c r="BV778" s="346">
        <f t="shared" si="615"/>
        <v>0</v>
      </c>
      <c r="BW778" s="346">
        <f t="shared" si="616"/>
        <v>0</v>
      </c>
      <c r="BX778" s="348">
        <f t="shared" si="617"/>
        <v>0</v>
      </c>
      <c r="BY778" s="247">
        <f t="shared" si="618"/>
        <v>0</v>
      </c>
      <c r="BZ778" s="244">
        <f t="shared" si="619"/>
        <v>0</v>
      </c>
      <c r="CA778" s="244">
        <f t="shared" si="620"/>
        <v>0</v>
      </c>
      <c r="CB778" s="248">
        <f t="shared" si="621"/>
        <v>0</v>
      </c>
      <c r="CC778" s="247">
        <f t="shared" si="622"/>
        <v>0</v>
      </c>
      <c r="CD778" s="244">
        <f t="shared" si="623"/>
        <v>0</v>
      </c>
      <c r="CE778" s="244">
        <f t="shared" si="624"/>
        <v>0</v>
      </c>
      <c r="CF778" s="244">
        <f t="shared" si="625"/>
        <v>0</v>
      </c>
    </row>
    <row r="779" spans="1:84" ht="20.100000000000001" customHeight="1" x14ac:dyDescent="0.15">
      <c r="A779" s="238">
        <v>776</v>
      </c>
      <c r="B779" s="239">
        <v>776</v>
      </c>
      <c r="C779" s="240" t="str">
        <f t="shared" si="584"/>
        <v>S</v>
      </c>
      <c r="D779" s="241"/>
      <c r="E779" s="242" t="str">
        <f>IF(D779="","",COUNTIF($D$4:D779,D779))</f>
        <v/>
      </c>
      <c r="F779" s="306" t="str">
        <f>IF(D779="","",VLOOKUP(D779,'様式A-2'!$B$10:$E$438,4,0))</f>
        <v/>
      </c>
      <c r="G779" s="242"/>
      <c r="H779" s="242"/>
      <c r="I779" s="242"/>
      <c r="J779" s="242"/>
      <c r="K779" s="242">
        <f t="shared" si="585"/>
        <v>0</v>
      </c>
      <c r="L779" s="342"/>
      <c r="M779" s="342"/>
      <c r="N779" s="342"/>
      <c r="O779" s="342"/>
      <c r="P779" s="384"/>
      <c r="Q779" s="243">
        <f t="shared" si="595"/>
        <v>0</v>
      </c>
      <c r="R779" s="244">
        <f t="shared" si="586"/>
        <v>0</v>
      </c>
      <c r="S779" s="244" t="str">
        <f t="shared" si="587"/>
        <v/>
      </c>
      <c r="T779" s="242"/>
      <c r="U779" s="242" t="str">
        <f t="shared" si="588"/>
        <v/>
      </c>
      <c r="V779" s="242" t="str">
        <f t="shared" si="596"/>
        <v/>
      </c>
      <c r="W779" s="242"/>
      <c r="X779" s="242"/>
      <c r="Y779" s="242" t="str">
        <f t="shared" si="589"/>
        <v/>
      </c>
      <c r="Z779" s="242" t="str">
        <f t="shared" si="590"/>
        <v/>
      </c>
      <c r="AA779" s="242" t="str">
        <f t="shared" si="583"/>
        <v/>
      </c>
      <c r="AB779" s="242" t="str">
        <f t="shared" si="591"/>
        <v/>
      </c>
      <c r="AC779" s="242" t="str">
        <f t="shared" si="592"/>
        <v/>
      </c>
      <c r="AD779" s="242" t="str">
        <f t="shared" si="597"/>
        <v/>
      </c>
      <c r="AE779" s="242" t="str">
        <f t="shared" si="598"/>
        <v/>
      </c>
      <c r="AF779" s="242" t="str">
        <f t="shared" si="599"/>
        <v/>
      </c>
      <c r="AG779" s="242"/>
      <c r="AH779" s="243" t="str">
        <f t="shared" si="593"/>
        <v/>
      </c>
      <c r="AI779" s="243" t="str">
        <f t="shared" si="594"/>
        <v/>
      </c>
      <c r="BG779" s="246">
        <f t="shared" si="600"/>
        <v>0</v>
      </c>
      <c r="BH779" s="243">
        <f t="shared" si="601"/>
        <v>0</v>
      </c>
      <c r="BI779" s="243">
        <f t="shared" si="602"/>
        <v>0</v>
      </c>
      <c r="BJ779" s="243">
        <f t="shared" si="603"/>
        <v>0</v>
      </c>
      <c r="BK779" s="347">
        <f t="shared" si="604"/>
        <v>0</v>
      </c>
      <c r="BL779" s="247">
        <f t="shared" si="605"/>
        <v>0</v>
      </c>
      <c r="BM779" s="244">
        <f t="shared" si="606"/>
        <v>0</v>
      </c>
      <c r="BN779" s="244">
        <f t="shared" si="607"/>
        <v>0</v>
      </c>
      <c r="BO779" s="248">
        <f t="shared" si="608"/>
        <v>0</v>
      </c>
      <c r="BP779" s="249">
        <f t="shared" si="609"/>
        <v>0</v>
      </c>
      <c r="BQ779" s="244">
        <f t="shared" si="610"/>
        <v>0</v>
      </c>
      <c r="BR779" s="244">
        <f t="shared" si="611"/>
        <v>0</v>
      </c>
      <c r="BS779" s="250">
        <f t="shared" si="612"/>
        <v>0</v>
      </c>
      <c r="BT779" s="251" t="str">
        <f t="shared" si="613"/>
        <v/>
      </c>
      <c r="BU779" s="346">
        <f t="shared" si="614"/>
        <v>0</v>
      </c>
      <c r="BV779" s="346">
        <f t="shared" si="615"/>
        <v>0</v>
      </c>
      <c r="BW779" s="346">
        <f t="shared" si="616"/>
        <v>0</v>
      </c>
      <c r="BX779" s="348">
        <f t="shared" si="617"/>
        <v>0</v>
      </c>
      <c r="BY779" s="247">
        <f t="shared" si="618"/>
        <v>0</v>
      </c>
      <c r="BZ779" s="244">
        <f t="shared" si="619"/>
        <v>0</v>
      </c>
      <c r="CA779" s="244">
        <f t="shared" si="620"/>
        <v>0</v>
      </c>
      <c r="CB779" s="248">
        <f t="shared" si="621"/>
        <v>0</v>
      </c>
      <c r="CC779" s="247">
        <f t="shared" si="622"/>
        <v>0</v>
      </c>
      <c r="CD779" s="244">
        <f t="shared" si="623"/>
        <v>0</v>
      </c>
      <c r="CE779" s="244">
        <f t="shared" si="624"/>
        <v>0</v>
      </c>
      <c r="CF779" s="244">
        <f t="shared" si="625"/>
        <v>0</v>
      </c>
    </row>
    <row r="780" spans="1:84" ht="20.100000000000001" customHeight="1" x14ac:dyDescent="0.15">
      <c r="A780" s="238">
        <v>777</v>
      </c>
      <c r="B780" s="239">
        <v>777</v>
      </c>
      <c r="C780" s="240" t="str">
        <f t="shared" si="584"/>
        <v>S</v>
      </c>
      <c r="D780" s="241"/>
      <c r="E780" s="242" t="str">
        <f>IF(D780="","",COUNTIF($D$4:D780,D780))</f>
        <v/>
      </c>
      <c r="F780" s="306" t="str">
        <f>IF(D780="","",VLOOKUP(D780,'様式A-2'!$B$10:$E$438,4,0))</f>
        <v/>
      </c>
      <c r="G780" s="242"/>
      <c r="H780" s="242"/>
      <c r="I780" s="242"/>
      <c r="J780" s="242"/>
      <c r="K780" s="242">
        <f t="shared" si="585"/>
        <v>0</v>
      </c>
      <c r="L780" s="342"/>
      <c r="M780" s="342"/>
      <c r="N780" s="342"/>
      <c r="O780" s="342"/>
      <c r="P780" s="384"/>
      <c r="Q780" s="243">
        <f t="shared" si="595"/>
        <v>0</v>
      </c>
      <c r="R780" s="244">
        <f t="shared" si="586"/>
        <v>0</v>
      </c>
      <c r="S780" s="244" t="str">
        <f t="shared" si="587"/>
        <v/>
      </c>
      <c r="T780" s="242"/>
      <c r="U780" s="242" t="str">
        <f t="shared" si="588"/>
        <v/>
      </c>
      <c r="V780" s="242" t="str">
        <f t="shared" si="596"/>
        <v/>
      </c>
      <c r="W780" s="242"/>
      <c r="X780" s="242"/>
      <c r="Y780" s="242" t="str">
        <f t="shared" si="589"/>
        <v/>
      </c>
      <c r="Z780" s="242" t="str">
        <f t="shared" si="590"/>
        <v/>
      </c>
      <c r="AA780" s="242" t="str">
        <f t="shared" si="583"/>
        <v/>
      </c>
      <c r="AB780" s="242" t="str">
        <f t="shared" si="591"/>
        <v/>
      </c>
      <c r="AC780" s="242" t="str">
        <f t="shared" si="592"/>
        <v/>
      </c>
      <c r="AD780" s="242" t="str">
        <f t="shared" si="597"/>
        <v/>
      </c>
      <c r="AE780" s="242" t="str">
        <f t="shared" si="598"/>
        <v/>
      </c>
      <c r="AF780" s="242" t="str">
        <f t="shared" si="599"/>
        <v/>
      </c>
      <c r="AG780" s="242"/>
      <c r="AH780" s="243" t="str">
        <f t="shared" si="593"/>
        <v/>
      </c>
      <c r="AI780" s="243" t="str">
        <f t="shared" si="594"/>
        <v/>
      </c>
      <c r="BG780" s="246">
        <f t="shared" si="600"/>
        <v>0</v>
      </c>
      <c r="BH780" s="243">
        <f t="shared" si="601"/>
        <v>0</v>
      </c>
      <c r="BI780" s="243">
        <f t="shared" si="602"/>
        <v>0</v>
      </c>
      <c r="BJ780" s="243">
        <f t="shared" si="603"/>
        <v>0</v>
      </c>
      <c r="BK780" s="347">
        <f t="shared" si="604"/>
        <v>0</v>
      </c>
      <c r="BL780" s="247">
        <f t="shared" si="605"/>
        <v>0</v>
      </c>
      <c r="BM780" s="244">
        <f t="shared" si="606"/>
        <v>0</v>
      </c>
      <c r="BN780" s="244">
        <f t="shared" si="607"/>
        <v>0</v>
      </c>
      <c r="BO780" s="248">
        <f t="shared" si="608"/>
        <v>0</v>
      </c>
      <c r="BP780" s="249">
        <f t="shared" si="609"/>
        <v>0</v>
      </c>
      <c r="BQ780" s="244">
        <f t="shared" si="610"/>
        <v>0</v>
      </c>
      <c r="BR780" s="244">
        <f t="shared" si="611"/>
        <v>0</v>
      </c>
      <c r="BS780" s="250">
        <f t="shared" si="612"/>
        <v>0</v>
      </c>
      <c r="BT780" s="251" t="str">
        <f t="shared" si="613"/>
        <v/>
      </c>
      <c r="BU780" s="346">
        <f t="shared" si="614"/>
        <v>0</v>
      </c>
      <c r="BV780" s="346">
        <f t="shared" si="615"/>
        <v>0</v>
      </c>
      <c r="BW780" s="346">
        <f t="shared" si="616"/>
        <v>0</v>
      </c>
      <c r="BX780" s="348">
        <f t="shared" si="617"/>
        <v>0</v>
      </c>
      <c r="BY780" s="247">
        <f t="shared" si="618"/>
        <v>0</v>
      </c>
      <c r="BZ780" s="244">
        <f t="shared" si="619"/>
        <v>0</v>
      </c>
      <c r="CA780" s="244">
        <f t="shared" si="620"/>
        <v>0</v>
      </c>
      <c r="CB780" s="248">
        <f t="shared" si="621"/>
        <v>0</v>
      </c>
      <c r="CC780" s="247">
        <f t="shared" si="622"/>
        <v>0</v>
      </c>
      <c r="CD780" s="244">
        <f t="shared" si="623"/>
        <v>0</v>
      </c>
      <c r="CE780" s="244">
        <f t="shared" si="624"/>
        <v>0</v>
      </c>
      <c r="CF780" s="244">
        <f t="shared" si="625"/>
        <v>0</v>
      </c>
    </row>
    <row r="781" spans="1:84" ht="20.100000000000001" customHeight="1" x14ac:dyDescent="0.15">
      <c r="A781" s="238">
        <v>778</v>
      </c>
      <c r="B781" s="239">
        <v>778</v>
      </c>
      <c r="C781" s="240" t="str">
        <f t="shared" si="584"/>
        <v>S</v>
      </c>
      <c r="D781" s="241"/>
      <c r="E781" s="242" t="str">
        <f>IF(D781="","",COUNTIF($D$4:D781,D781))</f>
        <v/>
      </c>
      <c r="F781" s="306" t="str">
        <f>IF(D781="","",VLOOKUP(D781,'様式A-2'!$B$10:$E$438,4,0))</f>
        <v/>
      </c>
      <c r="G781" s="242"/>
      <c r="H781" s="242"/>
      <c r="I781" s="242"/>
      <c r="J781" s="242"/>
      <c r="K781" s="242">
        <f t="shared" si="585"/>
        <v>0</v>
      </c>
      <c r="L781" s="342"/>
      <c r="M781" s="342"/>
      <c r="N781" s="342"/>
      <c r="O781" s="342"/>
      <c r="P781" s="384"/>
      <c r="Q781" s="243">
        <f t="shared" si="595"/>
        <v>0</v>
      </c>
      <c r="R781" s="244">
        <f t="shared" si="586"/>
        <v>0</v>
      </c>
      <c r="S781" s="244" t="str">
        <f t="shared" si="587"/>
        <v/>
      </c>
      <c r="T781" s="242"/>
      <c r="U781" s="242" t="str">
        <f t="shared" si="588"/>
        <v/>
      </c>
      <c r="V781" s="242" t="str">
        <f t="shared" si="596"/>
        <v/>
      </c>
      <c r="W781" s="242"/>
      <c r="X781" s="242"/>
      <c r="Y781" s="242" t="str">
        <f t="shared" si="589"/>
        <v/>
      </c>
      <c r="Z781" s="242" t="str">
        <f t="shared" si="590"/>
        <v/>
      </c>
      <c r="AA781" s="242" t="str">
        <f t="shared" si="583"/>
        <v/>
      </c>
      <c r="AB781" s="242" t="str">
        <f t="shared" si="591"/>
        <v/>
      </c>
      <c r="AC781" s="242" t="str">
        <f t="shared" si="592"/>
        <v/>
      </c>
      <c r="AD781" s="242" t="str">
        <f t="shared" si="597"/>
        <v/>
      </c>
      <c r="AE781" s="242" t="str">
        <f t="shared" si="598"/>
        <v/>
      </c>
      <c r="AF781" s="242" t="str">
        <f t="shared" si="599"/>
        <v/>
      </c>
      <c r="AG781" s="242"/>
      <c r="AH781" s="243" t="str">
        <f t="shared" si="593"/>
        <v/>
      </c>
      <c r="AI781" s="243" t="str">
        <f t="shared" si="594"/>
        <v/>
      </c>
      <c r="BG781" s="246">
        <f t="shared" si="600"/>
        <v>0</v>
      </c>
      <c r="BH781" s="243">
        <f t="shared" si="601"/>
        <v>0</v>
      </c>
      <c r="BI781" s="243">
        <f t="shared" si="602"/>
        <v>0</v>
      </c>
      <c r="BJ781" s="243">
        <f t="shared" si="603"/>
        <v>0</v>
      </c>
      <c r="BK781" s="347">
        <f t="shared" si="604"/>
        <v>0</v>
      </c>
      <c r="BL781" s="247">
        <f t="shared" si="605"/>
        <v>0</v>
      </c>
      <c r="BM781" s="244">
        <f t="shared" si="606"/>
        <v>0</v>
      </c>
      <c r="BN781" s="244">
        <f t="shared" si="607"/>
        <v>0</v>
      </c>
      <c r="BO781" s="248">
        <f t="shared" si="608"/>
        <v>0</v>
      </c>
      <c r="BP781" s="249">
        <f t="shared" si="609"/>
        <v>0</v>
      </c>
      <c r="BQ781" s="244">
        <f t="shared" si="610"/>
        <v>0</v>
      </c>
      <c r="BR781" s="244">
        <f t="shared" si="611"/>
        <v>0</v>
      </c>
      <c r="BS781" s="250">
        <f t="shared" si="612"/>
        <v>0</v>
      </c>
      <c r="BT781" s="251" t="str">
        <f t="shared" si="613"/>
        <v/>
      </c>
      <c r="BU781" s="346">
        <f t="shared" si="614"/>
        <v>0</v>
      </c>
      <c r="BV781" s="346">
        <f t="shared" si="615"/>
        <v>0</v>
      </c>
      <c r="BW781" s="346">
        <f t="shared" si="616"/>
        <v>0</v>
      </c>
      <c r="BX781" s="348">
        <f t="shared" si="617"/>
        <v>0</v>
      </c>
      <c r="BY781" s="247">
        <f t="shared" si="618"/>
        <v>0</v>
      </c>
      <c r="BZ781" s="244">
        <f t="shared" si="619"/>
        <v>0</v>
      </c>
      <c r="CA781" s="244">
        <f t="shared" si="620"/>
        <v>0</v>
      </c>
      <c r="CB781" s="248">
        <f t="shared" si="621"/>
        <v>0</v>
      </c>
      <c r="CC781" s="247">
        <f t="shared" si="622"/>
        <v>0</v>
      </c>
      <c r="CD781" s="244">
        <f t="shared" si="623"/>
        <v>0</v>
      </c>
      <c r="CE781" s="244">
        <f t="shared" si="624"/>
        <v>0</v>
      </c>
      <c r="CF781" s="244">
        <f t="shared" si="625"/>
        <v>0</v>
      </c>
    </row>
    <row r="782" spans="1:84" ht="20.100000000000001" customHeight="1" x14ac:dyDescent="0.15">
      <c r="A782" s="238">
        <v>779</v>
      </c>
      <c r="B782" s="239">
        <v>779</v>
      </c>
      <c r="C782" s="240" t="str">
        <f t="shared" si="584"/>
        <v>S</v>
      </c>
      <c r="D782" s="241"/>
      <c r="E782" s="242" t="str">
        <f>IF(D782="","",COUNTIF($D$4:D782,D782))</f>
        <v/>
      </c>
      <c r="F782" s="306" t="str">
        <f>IF(D782="","",VLOOKUP(D782,'様式A-2'!$B$10:$E$438,4,0))</f>
        <v/>
      </c>
      <c r="G782" s="242"/>
      <c r="H782" s="242"/>
      <c r="I782" s="242"/>
      <c r="J782" s="242"/>
      <c r="K782" s="242">
        <f t="shared" si="585"/>
        <v>0</v>
      </c>
      <c r="L782" s="342"/>
      <c r="M782" s="342"/>
      <c r="N782" s="342"/>
      <c r="O782" s="342"/>
      <c r="P782" s="384"/>
      <c r="Q782" s="243">
        <f t="shared" si="595"/>
        <v>0</v>
      </c>
      <c r="R782" s="244">
        <f t="shared" si="586"/>
        <v>0</v>
      </c>
      <c r="S782" s="244" t="str">
        <f t="shared" si="587"/>
        <v/>
      </c>
      <c r="T782" s="242"/>
      <c r="U782" s="242" t="str">
        <f t="shared" si="588"/>
        <v/>
      </c>
      <c r="V782" s="242" t="str">
        <f t="shared" si="596"/>
        <v/>
      </c>
      <c r="W782" s="242"/>
      <c r="X782" s="242"/>
      <c r="Y782" s="242" t="str">
        <f t="shared" si="589"/>
        <v/>
      </c>
      <c r="Z782" s="242" t="str">
        <f t="shared" si="590"/>
        <v/>
      </c>
      <c r="AA782" s="242" t="str">
        <f t="shared" si="583"/>
        <v/>
      </c>
      <c r="AB782" s="242" t="str">
        <f t="shared" si="591"/>
        <v/>
      </c>
      <c r="AC782" s="242" t="str">
        <f t="shared" si="592"/>
        <v/>
      </c>
      <c r="AD782" s="242" t="str">
        <f t="shared" si="597"/>
        <v/>
      </c>
      <c r="AE782" s="242" t="str">
        <f t="shared" si="598"/>
        <v/>
      </c>
      <c r="AF782" s="242" t="str">
        <f t="shared" si="599"/>
        <v/>
      </c>
      <c r="AG782" s="242"/>
      <c r="AH782" s="243" t="str">
        <f t="shared" si="593"/>
        <v/>
      </c>
      <c r="AI782" s="243" t="str">
        <f t="shared" si="594"/>
        <v/>
      </c>
      <c r="BG782" s="246">
        <f t="shared" si="600"/>
        <v>0</v>
      </c>
      <c r="BH782" s="243">
        <f t="shared" si="601"/>
        <v>0</v>
      </c>
      <c r="BI782" s="243">
        <f t="shared" si="602"/>
        <v>0</v>
      </c>
      <c r="BJ782" s="243">
        <f t="shared" si="603"/>
        <v>0</v>
      </c>
      <c r="BK782" s="347">
        <f t="shared" si="604"/>
        <v>0</v>
      </c>
      <c r="BL782" s="247">
        <f t="shared" si="605"/>
        <v>0</v>
      </c>
      <c r="BM782" s="244">
        <f t="shared" si="606"/>
        <v>0</v>
      </c>
      <c r="BN782" s="244">
        <f t="shared" si="607"/>
        <v>0</v>
      </c>
      <c r="BO782" s="248">
        <f t="shared" si="608"/>
        <v>0</v>
      </c>
      <c r="BP782" s="249">
        <f t="shared" si="609"/>
        <v>0</v>
      </c>
      <c r="BQ782" s="244">
        <f t="shared" si="610"/>
        <v>0</v>
      </c>
      <c r="BR782" s="244">
        <f t="shared" si="611"/>
        <v>0</v>
      </c>
      <c r="BS782" s="250">
        <f t="shared" si="612"/>
        <v>0</v>
      </c>
      <c r="BT782" s="251" t="str">
        <f t="shared" si="613"/>
        <v/>
      </c>
      <c r="BU782" s="346">
        <f t="shared" si="614"/>
        <v>0</v>
      </c>
      <c r="BV782" s="346">
        <f t="shared" si="615"/>
        <v>0</v>
      </c>
      <c r="BW782" s="346">
        <f t="shared" si="616"/>
        <v>0</v>
      </c>
      <c r="BX782" s="348">
        <f t="shared" si="617"/>
        <v>0</v>
      </c>
      <c r="BY782" s="247">
        <f t="shared" si="618"/>
        <v>0</v>
      </c>
      <c r="BZ782" s="244">
        <f t="shared" si="619"/>
        <v>0</v>
      </c>
      <c r="CA782" s="244">
        <f t="shared" si="620"/>
        <v>0</v>
      </c>
      <c r="CB782" s="248">
        <f t="shared" si="621"/>
        <v>0</v>
      </c>
      <c r="CC782" s="247">
        <f t="shared" si="622"/>
        <v>0</v>
      </c>
      <c r="CD782" s="244">
        <f t="shared" si="623"/>
        <v>0</v>
      </c>
      <c r="CE782" s="244">
        <f t="shared" si="624"/>
        <v>0</v>
      </c>
      <c r="CF782" s="244">
        <f t="shared" si="625"/>
        <v>0</v>
      </c>
    </row>
    <row r="783" spans="1:84" ht="20.100000000000001" customHeight="1" x14ac:dyDescent="0.15">
      <c r="A783" s="238">
        <v>780</v>
      </c>
      <c r="B783" s="239">
        <v>780</v>
      </c>
      <c r="C783" s="240" t="str">
        <f t="shared" si="584"/>
        <v>S</v>
      </c>
      <c r="D783" s="241"/>
      <c r="E783" s="242" t="str">
        <f>IF(D783="","",COUNTIF($D$4:D783,D783))</f>
        <v/>
      </c>
      <c r="F783" s="306" t="str">
        <f>IF(D783="","",VLOOKUP(D783,'様式A-2'!$B$10:$E$438,4,0))</f>
        <v/>
      </c>
      <c r="G783" s="242"/>
      <c r="H783" s="242"/>
      <c r="I783" s="242"/>
      <c r="J783" s="242"/>
      <c r="K783" s="242">
        <f t="shared" si="585"/>
        <v>0</v>
      </c>
      <c r="L783" s="342"/>
      <c r="M783" s="342"/>
      <c r="N783" s="342"/>
      <c r="O783" s="342"/>
      <c r="P783" s="384"/>
      <c r="Q783" s="243">
        <f t="shared" si="595"/>
        <v>0</v>
      </c>
      <c r="R783" s="244">
        <f t="shared" si="586"/>
        <v>0</v>
      </c>
      <c r="S783" s="244" t="str">
        <f t="shared" si="587"/>
        <v/>
      </c>
      <c r="T783" s="242"/>
      <c r="U783" s="242" t="str">
        <f t="shared" si="588"/>
        <v/>
      </c>
      <c r="V783" s="242" t="str">
        <f t="shared" si="596"/>
        <v/>
      </c>
      <c r="W783" s="242"/>
      <c r="X783" s="242"/>
      <c r="Y783" s="242" t="str">
        <f t="shared" si="589"/>
        <v/>
      </c>
      <c r="Z783" s="242" t="str">
        <f t="shared" si="590"/>
        <v/>
      </c>
      <c r="AA783" s="242" t="str">
        <f t="shared" si="583"/>
        <v/>
      </c>
      <c r="AB783" s="242" t="str">
        <f t="shared" si="591"/>
        <v/>
      </c>
      <c r="AC783" s="242" t="str">
        <f t="shared" si="592"/>
        <v/>
      </c>
      <c r="AD783" s="242" t="str">
        <f t="shared" si="597"/>
        <v/>
      </c>
      <c r="AE783" s="242" t="str">
        <f t="shared" si="598"/>
        <v/>
      </c>
      <c r="AF783" s="242" t="str">
        <f t="shared" si="599"/>
        <v/>
      </c>
      <c r="AG783" s="242"/>
      <c r="AH783" s="243" t="str">
        <f t="shared" si="593"/>
        <v/>
      </c>
      <c r="AI783" s="243" t="str">
        <f t="shared" si="594"/>
        <v/>
      </c>
      <c r="BG783" s="246">
        <f t="shared" si="600"/>
        <v>0</v>
      </c>
      <c r="BH783" s="243">
        <f t="shared" si="601"/>
        <v>0</v>
      </c>
      <c r="BI783" s="243">
        <f t="shared" si="602"/>
        <v>0</v>
      </c>
      <c r="BJ783" s="243">
        <f t="shared" si="603"/>
        <v>0</v>
      </c>
      <c r="BK783" s="347">
        <f t="shared" si="604"/>
        <v>0</v>
      </c>
      <c r="BL783" s="247">
        <f t="shared" si="605"/>
        <v>0</v>
      </c>
      <c r="BM783" s="244">
        <f t="shared" si="606"/>
        <v>0</v>
      </c>
      <c r="BN783" s="244">
        <f t="shared" si="607"/>
        <v>0</v>
      </c>
      <c r="BO783" s="248">
        <f t="shared" si="608"/>
        <v>0</v>
      </c>
      <c r="BP783" s="249">
        <f t="shared" si="609"/>
        <v>0</v>
      </c>
      <c r="BQ783" s="244">
        <f t="shared" si="610"/>
        <v>0</v>
      </c>
      <c r="BR783" s="244">
        <f t="shared" si="611"/>
        <v>0</v>
      </c>
      <c r="BS783" s="250">
        <f t="shared" si="612"/>
        <v>0</v>
      </c>
      <c r="BT783" s="251" t="str">
        <f t="shared" si="613"/>
        <v/>
      </c>
      <c r="BU783" s="346">
        <f t="shared" si="614"/>
        <v>0</v>
      </c>
      <c r="BV783" s="346">
        <f t="shared" si="615"/>
        <v>0</v>
      </c>
      <c r="BW783" s="346">
        <f t="shared" si="616"/>
        <v>0</v>
      </c>
      <c r="BX783" s="348">
        <f t="shared" si="617"/>
        <v>0</v>
      </c>
      <c r="BY783" s="247">
        <f t="shared" si="618"/>
        <v>0</v>
      </c>
      <c r="BZ783" s="244">
        <f t="shared" si="619"/>
        <v>0</v>
      </c>
      <c r="CA783" s="244">
        <f t="shared" si="620"/>
        <v>0</v>
      </c>
      <c r="CB783" s="248">
        <f t="shared" si="621"/>
        <v>0</v>
      </c>
      <c r="CC783" s="247">
        <f t="shared" si="622"/>
        <v>0</v>
      </c>
      <c r="CD783" s="244">
        <f t="shared" si="623"/>
        <v>0</v>
      </c>
      <c r="CE783" s="244">
        <f t="shared" si="624"/>
        <v>0</v>
      </c>
      <c r="CF783" s="244">
        <f t="shared" si="625"/>
        <v>0</v>
      </c>
    </row>
    <row r="784" spans="1:84" ht="20.100000000000001" customHeight="1" x14ac:dyDescent="0.15">
      <c r="A784" s="238">
        <v>781</v>
      </c>
      <c r="B784" s="239">
        <v>781</v>
      </c>
      <c r="C784" s="240" t="str">
        <f t="shared" si="584"/>
        <v>S</v>
      </c>
      <c r="D784" s="241"/>
      <c r="E784" s="242" t="str">
        <f>IF(D784="","",COUNTIF($D$4:D784,D784))</f>
        <v/>
      </c>
      <c r="F784" s="306" t="str">
        <f>IF(D784="","",VLOOKUP(D784,'様式A-2'!$B$10:$E$438,4,0))</f>
        <v/>
      </c>
      <c r="G784" s="242"/>
      <c r="H784" s="242"/>
      <c r="I784" s="242"/>
      <c r="J784" s="242"/>
      <c r="K784" s="242">
        <f t="shared" si="585"/>
        <v>0</v>
      </c>
      <c r="L784" s="342"/>
      <c r="M784" s="342"/>
      <c r="N784" s="342"/>
      <c r="O784" s="342"/>
      <c r="P784" s="384"/>
      <c r="Q784" s="243">
        <f t="shared" si="595"/>
        <v>0</v>
      </c>
      <c r="R784" s="244">
        <f t="shared" si="586"/>
        <v>0</v>
      </c>
      <c r="S784" s="244" t="str">
        <f t="shared" si="587"/>
        <v/>
      </c>
      <c r="T784" s="242"/>
      <c r="U784" s="242" t="str">
        <f t="shared" si="588"/>
        <v/>
      </c>
      <c r="V784" s="242" t="str">
        <f t="shared" si="596"/>
        <v/>
      </c>
      <c r="W784" s="242"/>
      <c r="X784" s="242"/>
      <c r="Y784" s="242" t="str">
        <f t="shared" si="589"/>
        <v/>
      </c>
      <c r="Z784" s="242" t="str">
        <f t="shared" si="590"/>
        <v/>
      </c>
      <c r="AA784" s="242" t="str">
        <f t="shared" si="583"/>
        <v/>
      </c>
      <c r="AB784" s="242" t="str">
        <f t="shared" si="591"/>
        <v/>
      </c>
      <c r="AC784" s="242" t="str">
        <f t="shared" si="592"/>
        <v/>
      </c>
      <c r="AD784" s="242" t="str">
        <f t="shared" si="597"/>
        <v/>
      </c>
      <c r="AE784" s="242" t="str">
        <f t="shared" si="598"/>
        <v/>
      </c>
      <c r="AF784" s="242" t="str">
        <f t="shared" si="599"/>
        <v/>
      </c>
      <c r="AG784" s="242"/>
      <c r="AH784" s="243" t="str">
        <f t="shared" si="593"/>
        <v/>
      </c>
      <c r="AI784" s="243" t="str">
        <f t="shared" si="594"/>
        <v/>
      </c>
      <c r="BG784" s="246">
        <f t="shared" si="600"/>
        <v>0</v>
      </c>
      <c r="BH784" s="243">
        <f t="shared" si="601"/>
        <v>0</v>
      </c>
      <c r="BI784" s="243">
        <f t="shared" si="602"/>
        <v>0</v>
      </c>
      <c r="BJ784" s="243">
        <f t="shared" si="603"/>
        <v>0</v>
      </c>
      <c r="BK784" s="347">
        <f t="shared" si="604"/>
        <v>0</v>
      </c>
      <c r="BL784" s="247">
        <f t="shared" si="605"/>
        <v>0</v>
      </c>
      <c r="BM784" s="244">
        <f t="shared" si="606"/>
        <v>0</v>
      </c>
      <c r="BN784" s="244">
        <f t="shared" si="607"/>
        <v>0</v>
      </c>
      <c r="BO784" s="248">
        <f t="shared" si="608"/>
        <v>0</v>
      </c>
      <c r="BP784" s="249">
        <f t="shared" si="609"/>
        <v>0</v>
      </c>
      <c r="BQ784" s="244">
        <f t="shared" si="610"/>
        <v>0</v>
      </c>
      <c r="BR784" s="244">
        <f t="shared" si="611"/>
        <v>0</v>
      </c>
      <c r="BS784" s="250">
        <f t="shared" si="612"/>
        <v>0</v>
      </c>
      <c r="BT784" s="251" t="str">
        <f t="shared" si="613"/>
        <v/>
      </c>
      <c r="BU784" s="346">
        <f t="shared" si="614"/>
        <v>0</v>
      </c>
      <c r="BV784" s="346">
        <f t="shared" si="615"/>
        <v>0</v>
      </c>
      <c r="BW784" s="346">
        <f t="shared" si="616"/>
        <v>0</v>
      </c>
      <c r="BX784" s="348">
        <f t="shared" si="617"/>
        <v>0</v>
      </c>
      <c r="BY784" s="247">
        <f t="shared" si="618"/>
        <v>0</v>
      </c>
      <c r="BZ784" s="244">
        <f t="shared" si="619"/>
        <v>0</v>
      </c>
      <c r="CA784" s="244">
        <f t="shared" si="620"/>
        <v>0</v>
      </c>
      <c r="CB784" s="248">
        <f t="shared" si="621"/>
        <v>0</v>
      </c>
      <c r="CC784" s="247">
        <f t="shared" si="622"/>
        <v>0</v>
      </c>
      <c r="CD784" s="244">
        <f t="shared" si="623"/>
        <v>0</v>
      </c>
      <c r="CE784" s="244">
        <f t="shared" si="624"/>
        <v>0</v>
      </c>
      <c r="CF784" s="244">
        <f t="shared" si="625"/>
        <v>0</v>
      </c>
    </row>
    <row r="785" spans="1:84" ht="20.100000000000001" customHeight="1" x14ac:dyDescent="0.15">
      <c r="A785" s="238">
        <v>782</v>
      </c>
      <c r="B785" s="239">
        <v>782</v>
      </c>
      <c r="C785" s="240" t="str">
        <f t="shared" si="584"/>
        <v>S</v>
      </c>
      <c r="D785" s="241"/>
      <c r="E785" s="242" t="str">
        <f>IF(D785="","",COUNTIF($D$4:D785,D785))</f>
        <v/>
      </c>
      <c r="F785" s="306" t="str">
        <f>IF(D785="","",VLOOKUP(D785,'様式A-2'!$B$10:$E$438,4,0))</f>
        <v/>
      </c>
      <c r="G785" s="242"/>
      <c r="H785" s="242"/>
      <c r="I785" s="242"/>
      <c r="J785" s="242"/>
      <c r="K785" s="242">
        <f t="shared" si="585"/>
        <v>0</v>
      </c>
      <c r="L785" s="342"/>
      <c r="M785" s="342"/>
      <c r="N785" s="342"/>
      <c r="O785" s="342"/>
      <c r="P785" s="384"/>
      <c r="Q785" s="243">
        <f t="shared" si="595"/>
        <v>0</v>
      </c>
      <c r="R785" s="244">
        <f t="shared" si="586"/>
        <v>0</v>
      </c>
      <c r="S785" s="244" t="str">
        <f t="shared" si="587"/>
        <v/>
      </c>
      <c r="T785" s="242"/>
      <c r="U785" s="242" t="str">
        <f t="shared" si="588"/>
        <v/>
      </c>
      <c r="V785" s="242" t="str">
        <f t="shared" si="596"/>
        <v/>
      </c>
      <c r="W785" s="242"/>
      <c r="X785" s="242"/>
      <c r="Y785" s="242" t="str">
        <f t="shared" si="589"/>
        <v/>
      </c>
      <c r="Z785" s="242" t="str">
        <f t="shared" si="590"/>
        <v/>
      </c>
      <c r="AA785" s="242" t="str">
        <f t="shared" si="583"/>
        <v/>
      </c>
      <c r="AB785" s="242" t="str">
        <f t="shared" si="591"/>
        <v/>
      </c>
      <c r="AC785" s="242" t="str">
        <f t="shared" si="592"/>
        <v/>
      </c>
      <c r="AD785" s="242" t="str">
        <f t="shared" si="597"/>
        <v/>
      </c>
      <c r="AE785" s="242" t="str">
        <f t="shared" si="598"/>
        <v/>
      </c>
      <c r="AF785" s="242" t="str">
        <f t="shared" si="599"/>
        <v/>
      </c>
      <c r="AG785" s="242"/>
      <c r="AH785" s="243" t="str">
        <f t="shared" si="593"/>
        <v/>
      </c>
      <c r="AI785" s="243" t="str">
        <f t="shared" si="594"/>
        <v/>
      </c>
      <c r="BG785" s="246">
        <f t="shared" si="600"/>
        <v>0</v>
      </c>
      <c r="BH785" s="243">
        <f t="shared" si="601"/>
        <v>0</v>
      </c>
      <c r="BI785" s="243">
        <f t="shared" si="602"/>
        <v>0</v>
      </c>
      <c r="BJ785" s="243">
        <f t="shared" si="603"/>
        <v>0</v>
      </c>
      <c r="BK785" s="347">
        <f t="shared" si="604"/>
        <v>0</v>
      </c>
      <c r="BL785" s="247">
        <f t="shared" si="605"/>
        <v>0</v>
      </c>
      <c r="BM785" s="244">
        <f t="shared" si="606"/>
        <v>0</v>
      </c>
      <c r="BN785" s="244">
        <f t="shared" si="607"/>
        <v>0</v>
      </c>
      <c r="BO785" s="248">
        <f t="shared" si="608"/>
        <v>0</v>
      </c>
      <c r="BP785" s="249">
        <f t="shared" si="609"/>
        <v>0</v>
      </c>
      <c r="BQ785" s="244">
        <f t="shared" si="610"/>
        <v>0</v>
      </c>
      <c r="BR785" s="244">
        <f t="shared" si="611"/>
        <v>0</v>
      </c>
      <c r="BS785" s="250">
        <f t="shared" si="612"/>
        <v>0</v>
      </c>
      <c r="BT785" s="251" t="str">
        <f t="shared" si="613"/>
        <v/>
      </c>
      <c r="BU785" s="346">
        <f t="shared" si="614"/>
        <v>0</v>
      </c>
      <c r="BV785" s="346">
        <f t="shared" si="615"/>
        <v>0</v>
      </c>
      <c r="BW785" s="346">
        <f t="shared" si="616"/>
        <v>0</v>
      </c>
      <c r="BX785" s="348">
        <f t="shared" si="617"/>
        <v>0</v>
      </c>
      <c r="BY785" s="247">
        <f t="shared" si="618"/>
        <v>0</v>
      </c>
      <c r="BZ785" s="244">
        <f t="shared" si="619"/>
        <v>0</v>
      </c>
      <c r="CA785" s="244">
        <f t="shared" si="620"/>
        <v>0</v>
      </c>
      <c r="CB785" s="248">
        <f t="shared" si="621"/>
        <v>0</v>
      </c>
      <c r="CC785" s="247">
        <f t="shared" si="622"/>
        <v>0</v>
      </c>
      <c r="CD785" s="244">
        <f t="shared" si="623"/>
        <v>0</v>
      </c>
      <c r="CE785" s="244">
        <f t="shared" si="624"/>
        <v>0</v>
      </c>
      <c r="CF785" s="244">
        <f t="shared" si="625"/>
        <v>0</v>
      </c>
    </row>
    <row r="786" spans="1:84" ht="20.100000000000001" customHeight="1" x14ac:dyDescent="0.15">
      <c r="A786" s="238">
        <v>783</v>
      </c>
      <c r="B786" s="239">
        <v>783</v>
      </c>
      <c r="C786" s="240" t="str">
        <f t="shared" si="584"/>
        <v>S</v>
      </c>
      <c r="D786" s="241"/>
      <c r="E786" s="242" t="str">
        <f>IF(D786="","",COUNTIF($D$4:D786,D786))</f>
        <v/>
      </c>
      <c r="F786" s="306" t="str">
        <f>IF(D786="","",VLOOKUP(D786,'様式A-2'!$B$10:$E$438,4,0))</f>
        <v/>
      </c>
      <c r="G786" s="242"/>
      <c r="H786" s="242"/>
      <c r="I786" s="242"/>
      <c r="J786" s="242"/>
      <c r="K786" s="242">
        <f t="shared" si="585"/>
        <v>0</v>
      </c>
      <c r="L786" s="342"/>
      <c r="M786" s="342"/>
      <c r="N786" s="342"/>
      <c r="O786" s="342"/>
      <c r="P786" s="384"/>
      <c r="Q786" s="243">
        <f t="shared" si="595"/>
        <v>0</v>
      </c>
      <c r="R786" s="244">
        <f t="shared" si="586"/>
        <v>0</v>
      </c>
      <c r="S786" s="244" t="str">
        <f t="shared" si="587"/>
        <v/>
      </c>
      <c r="T786" s="242"/>
      <c r="U786" s="242" t="str">
        <f t="shared" si="588"/>
        <v/>
      </c>
      <c r="V786" s="242" t="str">
        <f t="shared" si="596"/>
        <v/>
      </c>
      <c r="W786" s="242"/>
      <c r="X786" s="242"/>
      <c r="Y786" s="242" t="str">
        <f t="shared" si="589"/>
        <v/>
      </c>
      <c r="Z786" s="242" t="str">
        <f t="shared" si="590"/>
        <v/>
      </c>
      <c r="AA786" s="242" t="str">
        <f t="shared" si="583"/>
        <v/>
      </c>
      <c r="AB786" s="242" t="str">
        <f t="shared" si="591"/>
        <v/>
      </c>
      <c r="AC786" s="242" t="str">
        <f t="shared" si="592"/>
        <v/>
      </c>
      <c r="AD786" s="242" t="str">
        <f t="shared" si="597"/>
        <v/>
      </c>
      <c r="AE786" s="242" t="str">
        <f t="shared" si="598"/>
        <v/>
      </c>
      <c r="AF786" s="242" t="str">
        <f t="shared" si="599"/>
        <v/>
      </c>
      <c r="AG786" s="242"/>
      <c r="AH786" s="243" t="str">
        <f t="shared" si="593"/>
        <v/>
      </c>
      <c r="AI786" s="243" t="str">
        <f t="shared" si="594"/>
        <v/>
      </c>
      <c r="BG786" s="246">
        <f t="shared" si="600"/>
        <v>0</v>
      </c>
      <c r="BH786" s="243">
        <f t="shared" si="601"/>
        <v>0</v>
      </c>
      <c r="BI786" s="243">
        <f t="shared" si="602"/>
        <v>0</v>
      </c>
      <c r="BJ786" s="243">
        <f t="shared" si="603"/>
        <v>0</v>
      </c>
      <c r="BK786" s="347">
        <f t="shared" si="604"/>
        <v>0</v>
      </c>
      <c r="BL786" s="247">
        <f t="shared" si="605"/>
        <v>0</v>
      </c>
      <c r="BM786" s="244">
        <f t="shared" si="606"/>
        <v>0</v>
      </c>
      <c r="BN786" s="244">
        <f t="shared" si="607"/>
        <v>0</v>
      </c>
      <c r="BO786" s="248">
        <f t="shared" si="608"/>
        <v>0</v>
      </c>
      <c r="BP786" s="249">
        <f t="shared" si="609"/>
        <v>0</v>
      </c>
      <c r="BQ786" s="244">
        <f t="shared" si="610"/>
        <v>0</v>
      </c>
      <c r="BR786" s="244">
        <f t="shared" si="611"/>
        <v>0</v>
      </c>
      <c r="BS786" s="250">
        <f t="shared" si="612"/>
        <v>0</v>
      </c>
      <c r="BT786" s="251" t="str">
        <f t="shared" si="613"/>
        <v/>
      </c>
      <c r="BU786" s="346">
        <f t="shared" si="614"/>
        <v>0</v>
      </c>
      <c r="BV786" s="346">
        <f t="shared" si="615"/>
        <v>0</v>
      </c>
      <c r="BW786" s="346">
        <f t="shared" si="616"/>
        <v>0</v>
      </c>
      <c r="BX786" s="348">
        <f t="shared" si="617"/>
        <v>0</v>
      </c>
      <c r="BY786" s="247">
        <f t="shared" si="618"/>
        <v>0</v>
      </c>
      <c r="BZ786" s="244">
        <f t="shared" si="619"/>
        <v>0</v>
      </c>
      <c r="CA786" s="244">
        <f t="shared" si="620"/>
        <v>0</v>
      </c>
      <c r="CB786" s="248">
        <f t="shared" si="621"/>
        <v>0</v>
      </c>
      <c r="CC786" s="247">
        <f t="shared" si="622"/>
        <v>0</v>
      </c>
      <c r="CD786" s="244">
        <f t="shared" si="623"/>
        <v>0</v>
      </c>
      <c r="CE786" s="244">
        <f t="shared" si="624"/>
        <v>0</v>
      </c>
      <c r="CF786" s="244">
        <f t="shared" si="625"/>
        <v>0</v>
      </c>
    </row>
    <row r="787" spans="1:84" ht="20.100000000000001" customHeight="1" x14ac:dyDescent="0.15">
      <c r="A787" s="238">
        <v>784</v>
      </c>
      <c r="B787" s="239">
        <v>784</v>
      </c>
      <c r="C787" s="240" t="str">
        <f t="shared" si="584"/>
        <v>S</v>
      </c>
      <c r="D787" s="241"/>
      <c r="E787" s="242" t="str">
        <f>IF(D787="","",COUNTIF($D$4:D787,D787))</f>
        <v/>
      </c>
      <c r="F787" s="306" t="str">
        <f>IF(D787="","",VLOOKUP(D787,'様式A-2'!$B$10:$E$438,4,0))</f>
        <v/>
      </c>
      <c r="G787" s="242"/>
      <c r="H787" s="242"/>
      <c r="I787" s="242"/>
      <c r="J787" s="242"/>
      <c r="K787" s="242">
        <f t="shared" si="585"/>
        <v>0</v>
      </c>
      <c r="L787" s="342"/>
      <c r="M787" s="342"/>
      <c r="N787" s="342"/>
      <c r="O787" s="342"/>
      <c r="P787" s="384"/>
      <c r="Q787" s="243">
        <f t="shared" si="595"/>
        <v>0</v>
      </c>
      <c r="R787" s="244">
        <f t="shared" si="586"/>
        <v>0</v>
      </c>
      <c r="S787" s="244" t="str">
        <f t="shared" si="587"/>
        <v/>
      </c>
      <c r="T787" s="242"/>
      <c r="U787" s="242" t="str">
        <f t="shared" si="588"/>
        <v/>
      </c>
      <c r="V787" s="242" t="str">
        <f t="shared" si="596"/>
        <v/>
      </c>
      <c r="W787" s="242"/>
      <c r="X787" s="242"/>
      <c r="Y787" s="242" t="str">
        <f t="shared" si="589"/>
        <v/>
      </c>
      <c r="Z787" s="242" t="str">
        <f t="shared" si="590"/>
        <v/>
      </c>
      <c r="AA787" s="242" t="str">
        <f t="shared" si="583"/>
        <v/>
      </c>
      <c r="AB787" s="242" t="str">
        <f t="shared" si="591"/>
        <v/>
      </c>
      <c r="AC787" s="242" t="str">
        <f t="shared" si="592"/>
        <v/>
      </c>
      <c r="AD787" s="242" t="str">
        <f t="shared" si="597"/>
        <v/>
      </c>
      <c r="AE787" s="242" t="str">
        <f t="shared" si="598"/>
        <v/>
      </c>
      <c r="AF787" s="242" t="str">
        <f t="shared" si="599"/>
        <v/>
      </c>
      <c r="AG787" s="242"/>
      <c r="AH787" s="243" t="str">
        <f t="shared" si="593"/>
        <v/>
      </c>
      <c r="AI787" s="243" t="str">
        <f t="shared" si="594"/>
        <v/>
      </c>
      <c r="BG787" s="246">
        <f t="shared" si="600"/>
        <v>0</v>
      </c>
      <c r="BH787" s="243">
        <f t="shared" si="601"/>
        <v>0</v>
      </c>
      <c r="BI787" s="243">
        <f t="shared" si="602"/>
        <v>0</v>
      </c>
      <c r="BJ787" s="243">
        <f t="shared" si="603"/>
        <v>0</v>
      </c>
      <c r="BK787" s="347">
        <f t="shared" si="604"/>
        <v>0</v>
      </c>
      <c r="BL787" s="247">
        <f t="shared" si="605"/>
        <v>0</v>
      </c>
      <c r="BM787" s="244">
        <f t="shared" si="606"/>
        <v>0</v>
      </c>
      <c r="BN787" s="244">
        <f t="shared" si="607"/>
        <v>0</v>
      </c>
      <c r="BO787" s="248">
        <f t="shared" si="608"/>
        <v>0</v>
      </c>
      <c r="BP787" s="249">
        <f t="shared" si="609"/>
        <v>0</v>
      </c>
      <c r="BQ787" s="244">
        <f t="shared" si="610"/>
        <v>0</v>
      </c>
      <c r="BR787" s="244">
        <f t="shared" si="611"/>
        <v>0</v>
      </c>
      <c r="BS787" s="250">
        <f t="shared" si="612"/>
        <v>0</v>
      </c>
      <c r="BT787" s="251" t="str">
        <f t="shared" si="613"/>
        <v/>
      </c>
      <c r="BU787" s="346">
        <f t="shared" si="614"/>
        <v>0</v>
      </c>
      <c r="BV787" s="346">
        <f t="shared" si="615"/>
        <v>0</v>
      </c>
      <c r="BW787" s="346">
        <f t="shared" si="616"/>
        <v>0</v>
      </c>
      <c r="BX787" s="348">
        <f t="shared" si="617"/>
        <v>0</v>
      </c>
      <c r="BY787" s="247">
        <f t="shared" si="618"/>
        <v>0</v>
      </c>
      <c r="BZ787" s="244">
        <f t="shared" si="619"/>
        <v>0</v>
      </c>
      <c r="CA787" s="244">
        <f t="shared" si="620"/>
        <v>0</v>
      </c>
      <c r="CB787" s="248">
        <f t="shared" si="621"/>
        <v>0</v>
      </c>
      <c r="CC787" s="247">
        <f t="shared" si="622"/>
        <v>0</v>
      </c>
      <c r="CD787" s="244">
        <f t="shared" si="623"/>
        <v>0</v>
      </c>
      <c r="CE787" s="244">
        <f t="shared" si="624"/>
        <v>0</v>
      </c>
      <c r="CF787" s="244">
        <f t="shared" si="625"/>
        <v>0</v>
      </c>
    </row>
    <row r="788" spans="1:84" ht="20.100000000000001" customHeight="1" x14ac:dyDescent="0.15">
      <c r="A788" s="238">
        <v>785</v>
      </c>
      <c r="B788" s="239">
        <v>785</v>
      </c>
      <c r="C788" s="240" t="str">
        <f t="shared" si="584"/>
        <v>S</v>
      </c>
      <c r="D788" s="241"/>
      <c r="E788" s="242" t="str">
        <f>IF(D788="","",COUNTIF($D$4:D788,D788))</f>
        <v/>
      </c>
      <c r="F788" s="306" t="str">
        <f>IF(D788="","",VLOOKUP(D788,'様式A-2'!$B$10:$E$438,4,0))</f>
        <v/>
      </c>
      <c r="G788" s="242"/>
      <c r="H788" s="242"/>
      <c r="I788" s="242"/>
      <c r="J788" s="242"/>
      <c r="K788" s="242">
        <f t="shared" si="585"/>
        <v>0</v>
      </c>
      <c r="L788" s="342"/>
      <c r="M788" s="342"/>
      <c r="N788" s="342"/>
      <c r="O788" s="342"/>
      <c r="P788" s="384"/>
      <c r="Q788" s="243">
        <f t="shared" si="595"/>
        <v>0</v>
      </c>
      <c r="R788" s="244">
        <f t="shared" si="586"/>
        <v>0</v>
      </c>
      <c r="S788" s="244" t="str">
        <f t="shared" si="587"/>
        <v/>
      </c>
      <c r="T788" s="242"/>
      <c r="U788" s="242" t="str">
        <f t="shared" si="588"/>
        <v/>
      </c>
      <c r="V788" s="242" t="str">
        <f t="shared" si="596"/>
        <v/>
      </c>
      <c r="W788" s="242"/>
      <c r="X788" s="242"/>
      <c r="Y788" s="242" t="str">
        <f t="shared" si="589"/>
        <v/>
      </c>
      <c r="Z788" s="242" t="str">
        <f t="shared" si="590"/>
        <v/>
      </c>
      <c r="AA788" s="242" t="str">
        <f t="shared" si="583"/>
        <v/>
      </c>
      <c r="AB788" s="242" t="str">
        <f t="shared" si="591"/>
        <v/>
      </c>
      <c r="AC788" s="242" t="str">
        <f t="shared" si="592"/>
        <v/>
      </c>
      <c r="AD788" s="242" t="str">
        <f t="shared" si="597"/>
        <v/>
      </c>
      <c r="AE788" s="242" t="str">
        <f t="shared" si="598"/>
        <v/>
      </c>
      <c r="AF788" s="242" t="str">
        <f t="shared" si="599"/>
        <v/>
      </c>
      <c r="AG788" s="242"/>
      <c r="AH788" s="243" t="str">
        <f t="shared" si="593"/>
        <v/>
      </c>
      <c r="AI788" s="243" t="str">
        <f t="shared" si="594"/>
        <v/>
      </c>
      <c r="BG788" s="246">
        <f t="shared" si="600"/>
        <v>0</v>
      </c>
      <c r="BH788" s="243">
        <f t="shared" si="601"/>
        <v>0</v>
      </c>
      <c r="BI788" s="243">
        <f t="shared" si="602"/>
        <v>0</v>
      </c>
      <c r="BJ788" s="243">
        <f t="shared" si="603"/>
        <v>0</v>
      </c>
      <c r="BK788" s="347">
        <f t="shared" si="604"/>
        <v>0</v>
      </c>
      <c r="BL788" s="247">
        <f t="shared" si="605"/>
        <v>0</v>
      </c>
      <c r="BM788" s="244">
        <f t="shared" si="606"/>
        <v>0</v>
      </c>
      <c r="BN788" s="244">
        <f t="shared" si="607"/>
        <v>0</v>
      </c>
      <c r="BO788" s="248">
        <f t="shared" si="608"/>
        <v>0</v>
      </c>
      <c r="BP788" s="249">
        <f t="shared" si="609"/>
        <v>0</v>
      </c>
      <c r="BQ788" s="244">
        <f t="shared" si="610"/>
        <v>0</v>
      </c>
      <c r="BR788" s="244">
        <f t="shared" si="611"/>
        <v>0</v>
      </c>
      <c r="BS788" s="250">
        <f t="shared" si="612"/>
        <v>0</v>
      </c>
      <c r="BT788" s="251" t="str">
        <f t="shared" si="613"/>
        <v/>
      </c>
      <c r="BU788" s="346">
        <f t="shared" si="614"/>
        <v>0</v>
      </c>
      <c r="BV788" s="346">
        <f t="shared" si="615"/>
        <v>0</v>
      </c>
      <c r="BW788" s="346">
        <f t="shared" si="616"/>
        <v>0</v>
      </c>
      <c r="BX788" s="348">
        <f t="shared" si="617"/>
        <v>0</v>
      </c>
      <c r="BY788" s="247">
        <f t="shared" si="618"/>
        <v>0</v>
      </c>
      <c r="BZ788" s="244">
        <f t="shared" si="619"/>
        <v>0</v>
      </c>
      <c r="CA788" s="244">
        <f t="shared" si="620"/>
        <v>0</v>
      </c>
      <c r="CB788" s="248">
        <f t="shared" si="621"/>
        <v>0</v>
      </c>
      <c r="CC788" s="247">
        <f t="shared" si="622"/>
        <v>0</v>
      </c>
      <c r="CD788" s="244">
        <f t="shared" si="623"/>
        <v>0</v>
      </c>
      <c r="CE788" s="244">
        <f t="shared" si="624"/>
        <v>0</v>
      </c>
      <c r="CF788" s="244">
        <f t="shared" si="625"/>
        <v>0</v>
      </c>
    </row>
    <row r="789" spans="1:84" ht="20.100000000000001" customHeight="1" x14ac:dyDescent="0.15">
      <c r="A789" s="238">
        <v>786</v>
      </c>
      <c r="B789" s="239">
        <v>786</v>
      </c>
      <c r="C789" s="240" t="str">
        <f t="shared" si="584"/>
        <v>S</v>
      </c>
      <c r="D789" s="241"/>
      <c r="E789" s="242" t="str">
        <f>IF(D789="","",COUNTIF($D$4:D789,D789))</f>
        <v/>
      </c>
      <c r="F789" s="306" t="str">
        <f>IF(D789="","",VLOOKUP(D789,'様式A-2'!$B$10:$E$438,4,0))</f>
        <v/>
      </c>
      <c r="G789" s="242"/>
      <c r="H789" s="242"/>
      <c r="I789" s="242"/>
      <c r="J789" s="242"/>
      <c r="K789" s="242">
        <f t="shared" si="585"/>
        <v>0</v>
      </c>
      <c r="L789" s="342"/>
      <c r="M789" s="342"/>
      <c r="N789" s="342"/>
      <c r="O789" s="342"/>
      <c r="P789" s="384"/>
      <c r="Q789" s="243">
        <f t="shared" si="595"/>
        <v>0</v>
      </c>
      <c r="R789" s="244">
        <f t="shared" si="586"/>
        <v>0</v>
      </c>
      <c r="S789" s="244" t="str">
        <f t="shared" si="587"/>
        <v/>
      </c>
      <c r="T789" s="242"/>
      <c r="U789" s="242" t="str">
        <f t="shared" si="588"/>
        <v/>
      </c>
      <c r="V789" s="242" t="str">
        <f t="shared" si="596"/>
        <v/>
      </c>
      <c r="W789" s="242"/>
      <c r="X789" s="242"/>
      <c r="Y789" s="242" t="str">
        <f t="shared" si="589"/>
        <v/>
      </c>
      <c r="Z789" s="242" t="str">
        <f t="shared" si="590"/>
        <v/>
      </c>
      <c r="AA789" s="242" t="str">
        <f t="shared" si="583"/>
        <v/>
      </c>
      <c r="AB789" s="242" t="str">
        <f t="shared" si="591"/>
        <v/>
      </c>
      <c r="AC789" s="242" t="str">
        <f t="shared" si="592"/>
        <v/>
      </c>
      <c r="AD789" s="242" t="str">
        <f t="shared" si="597"/>
        <v/>
      </c>
      <c r="AE789" s="242" t="str">
        <f t="shared" si="598"/>
        <v/>
      </c>
      <c r="AF789" s="242" t="str">
        <f t="shared" si="599"/>
        <v/>
      </c>
      <c r="AG789" s="242"/>
      <c r="AH789" s="243" t="str">
        <f t="shared" si="593"/>
        <v/>
      </c>
      <c r="AI789" s="243" t="str">
        <f t="shared" si="594"/>
        <v/>
      </c>
      <c r="BG789" s="246">
        <f t="shared" si="600"/>
        <v>0</v>
      </c>
      <c r="BH789" s="243">
        <f t="shared" si="601"/>
        <v>0</v>
      </c>
      <c r="BI789" s="243">
        <f t="shared" si="602"/>
        <v>0</v>
      </c>
      <c r="BJ789" s="243">
        <f t="shared" si="603"/>
        <v>0</v>
      </c>
      <c r="BK789" s="347">
        <f t="shared" si="604"/>
        <v>0</v>
      </c>
      <c r="BL789" s="247">
        <f t="shared" si="605"/>
        <v>0</v>
      </c>
      <c r="BM789" s="244">
        <f t="shared" si="606"/>
        <v>0</v>
      </c>
      <c r="BN789" s="244">
        <f t="shared" si="607"/>
        <v>0</v>
      </c>
      <c r="BO789" s="248">
        <f t="shared" si="608"/>
        <v>0</v>
      </c>
      <c r="BP789" s="249">
        <f t="shared" si="609"/>
        <v>0</v>
      </c>
      <c r="BQ789" s="244">
        <f t="shared" si="610"/>
        <v>0</v>
      </c>
      <c r="BR789" s="244">
        <f t="shared" si="611"/>
        <v>0</v>
      </c>
      <c r="BS789" s="250">
        <f t="shared" si="612"/>
        <v>0</v>
      </c>
      <c r="BT789" s="251" t="str">
        <f t="shared" si="613"/>
        <v/>
      </c>
      <c r="BU789" s="346">
        <f t="shared" si="614"/>
        <v>0</v>
      </c>
      <c r="BV789" s="346">
        <f t="shared" si="615"/>
        <v>0</v>
      </c>
      <c r="BW789" s="346">
        <f t="shared" si="616"/>
        <v>0</v>
      </c>
      <c r="BX789" s="348">
        <f t="shared" si="617"/>
        <v>0</v>
      </c>
      <c r="BY789" s="247">
        <f t="shared" si="618"/>
        <v>0</v>
      </c>
      <c r="BZ789" s="244">
        <f t="shared" si="619"/>
        <v>0</v>
      </c>
      <c r="CA789" s="244">
        <f t="shared" si="620"/>
        <v>0</v>
      </c>
      <c r="CB789" s="248">
        <f t="shared" si="621"/>
        <v>0</v>
      </c>
      <c r="CC789" s="247">
        <f t="shared" si="622"/>
        <v>0</v>
      </c>
      <c r="CD789" s="244">
        <f t="shared" si="623"/>
        <v>0</v>
      </c>
      <c r="CE789" s="244">
        <f t="shared" si="624"/>
        <v>0</v>
      </c>
      <c r="CF789" s="244">
        <f t="shared" si="625"/>
        <v>0</v>
      </c>
    </row>
    <row r="790" spans="1:84" ht="20.100000000000001" customHeight="1" x14ac:dyDescent="0.15">
      <c r="A790" s="238">
        <v>787</v>
      </c>
      <c r="B790" s="239">
        <v>787</v>
      </c>
      <c r="C790" s="240" t="str">
        <f t="shared" si="584"/>
        <v>S</v>
      </c>
      <c r="D790" s="241"/>
      <c r="E790" s="242" t="str">
        <f>IF(D790="","",COUNTIF($D$4:D790,D790))</f>
        <v/>
      </c>
      <c r="F790" s="306" t="str">
        <f>IF(D790="","",VLOOKUP(D790,'様式A-2'!$B$10:$E$438,4,0))</f>
        <v/>
      </c>
      <c r="G790" s="242"/>
      <c r="H790" s="242"/>
      <c r="I790" s="242"/>
      <c r="J790" s="242"/>
      <c r="K790" s="242">
        <f t="shared" si="585"/>
        <v>0</v>
      </c>
      <c r="L790" s="342"/>
      <c r="M790" s="342"/>
      <c r="N790" s="342"/>
      <c r="O790" s="342"/>
      <c r="P790" s="384"/>
      <c r="Q790" s="243">
        <f t="shared" si="595"/>
        <v>0</v>
      </c>
      <c r="R790" s="244">
        <f t="shared" si="586"/>
        <v>0</v>
      </c>
      <c r="S790" s="244" t="str">
        <f t="shared" si="587"/>
        <v/>
      </c>
      <c r="T790" s="242"/>
      <c r="U790" s="242" t="str">
        <f t="shared" si="588"/>
        <v/>
      </c>
      <c r="V790" s="242" t="str">
        <f t="shared" si="596"/>
        <v/>
      </c>
      <c r="W790" s="242"/>
      <c r="X790" s="242"/>
      <c r="Y790" s="242" t="str">
        <f t="shared" si="589"/>
        <v/>
      </c>
      <c r="Z790" s="242" t="str">
        <f t="shared" si="590"/>
        <v/>
      </c>
      <c r="AA790" s="242" t="str">
        <f t="shared" si="583"/>
        <v/>
      </c>
      <c r="AB790" s="242" t="str">
        <f t="shared" si="591"/>
        <v/>
      </c>
      <c r="AC790" s="242" t="str">
        <f t="shared" si="592"/>
        <v/>
      </c>
      <c r="AD790" s="242" t="str">
        <f t="shared" si="597"/>
        <v/>
      </c>
      <c r="AE790" s="242" t="str">
        <f t="shared" si="598"/>
        <v/>
      </c>
      <c r="AF790" s="242" t="str">
        <f t="shared" si="599"/>
        <v/>
      </c>
      <c r="AG790" s="242"/>
      <c r="AH790" s="243" t="str">
        <f t="shared" si="593"/>
        <v/>
      </c>
      <c r="AI790" s="243" t="str">
        <f t="shared" si="594"/>
        <v/>
      </c>
      <c r="BG790" s="246">
        <f t="shared" si="600"/>
        <v>0</v>
      </c>
      <c r="BH790" s="243">
        <f t="shared" si="601"/>
        <v>0</v>
      </c>
      <c r="BI790" s="243">
        <f t="shared" si="602"/>
        <v>0</v>
      </c>
      <c r="BJ790" s="243">
        <f t="shared" si="603"/>
        <v>0</v>
      </c>
      <c r="BK790" s="347">
        <f t="shared" si="604"/>
        <v>0</v>
      </c>
      <c r="BL790" s="247">
        <f t="shared" si="605"/>
        <v>0</v>
      </c>
      <c r="BM790" s="244">
        <f t="shared" si="606"/>
        <v>0</v>
      </c>
      <c r="BN790" s="244">
        <f t="shared" si="607"/>
        <v>0</v>
      </c>
      <c r="BO790" s="248">
        <f t="shared" si="608"/>
        <v>0</v>
      </c>
      <c r="BP790" s="249">
        <f t="shared" si="609"/>
        <v>0</v>
      </c>
      <c r="BQ790" s="244">
        <f t="shared" si="610"/>
        <v>0</v>
      </c>
      <c r="BR790" s="244">
        <f t="shared" si="611"/>
        <v>0</v>
      </c>
      <c r="BS790" s="250">
        <f t="shared" si="612"/>
        <v>0</v>
      </c>
      <c r="BT790" s="251" t="str">
        <f t="shared" si="613"/>
        <v/>
      </c>
      <c r="BU790" s="346">
        <f t="shared" si="614"/>
        <v>0</v>
      </c>
      <c r="BV790" s="346">
        <f t="shared" si="615"/>
        <v>0</v>
      </c>
      <c r="BW790" s="346">
        <f t="shared" si="616"/>
        <v>0</v>
      </c>
      <c r="BX790" s="348">
        <f t="shared" si="617"/>
        <v>0</v>
      </c>
      <c r="BY790" s="247">
        <f t="shared" si="618"/>
        <v>0</v>
      </c>
      <c r="BZ790" s="244">
        <f t="shared" si="619"/>
        <v>0</v>
      </c>
      <c r="CA790" s="244">
        <f t="shared" si="620"/>
        <v>0</v>
      </c>
      <c r="CB790" s="248">
        <f t="shared" si="621"/>
        <v>0</v>
      </c>
      <c r="CC790" s="247">
        <f t="shared" si="622"/>
        <v>0</v>
      </c>
      <c r="CD790" s="244">
        <f t="shared" si="623"/>
        <v>0</v>
      </c>
      <c r="CE790" s="244">
        <f t="shared" si="624"/>
        <v>0</v>
      </c>
      <c r="CF790" s="244">
        <f t="shared" si="625"/>
        <v>0</v>
      </c>
    </row>
    <row r="791" spans="1:84" ht="20.100000000000001" customHeight="1" x14ac:dyDescent="0.15">
      <c r="A791" s="238">
        <v>788</v>
      </c>
      <c r="B791" s="239">
        <v>788</v>
      </c>
      <c r="C791" s="240" t="str">
        <f t="shared" si="584"/>
        <v>S</v>
      </c>
      <c r="D791" s="241"/>
      <c r="E791" s="242" t="str">
        <f>IF(D791="","",COUNTIF($D$4:D791,D791))</f>
        <v/>
      </c>
      <c r="F791" s="306" t="str">
        <f>IF(D791="","",VLOOKUP(D791,'様式A-2'!$B$10:$E$438,4,0))</f>
        <v/>
      </c>
      <c r="G791" s="242"/>
      <c r="H791" s="242"/>
      <c r="I791" s="242"/>
      <c r="J791" s="242"/>
      <c r="K791" s="242">
        <f t="shared" si="585"/>
        <v>0</v>
      </c>
      <c r="L791" s="342"/>
      <c r="M791" s="342"/>
      <c r="N791" s="342"/>
      <c r="O791" s="342"/>
      <c r="P791" s="384"/>
      <c r="Q791" s="243">
        <f t="shared" si="595"/>
        <v>0</v>
      </c>
      <c r="R791" s="244">
        <f t="shared" si="586"/>
        <v>0</v>
      </c>
      <c r="S791" s="244" t="str">
        <f t="shared" si="587"/>
        <v/>
      </c>
      <c r="T791" s="242"/>
      <c r="U791" s="242" t="str">
        <f t="shared" si="588"/>
        <v/>
      </c>
      <c r="V791" s="242" t="str">
        <f t="shared" si="596"/>
        <v/>
      </c>
      <c r="W791" s="242"/>
      <c r="X791" s="242"/>
      <c r="Y791" s="242" t="str">
        <f t="shared" si="589"/>
        <v/>
      </c>
      <c r="Z791" s="242" t="str">
        <f t="shared" si="590"/>
        <v/>
      </c>
      <c r="AA791" s="242" t="str">
        <f t="shared" si="583"/>
        <v/>
      </c>
      <c r="AB791" s="242" t="str">
        <f t="shared" si="591"/>
        <v/>
      </c>
      <c r="AC791" s="242" t="str">
        <f t="shared" si="592"/>
        <v/>
      </c>
      <c r="AD791" s="242" t="str">
        <f t="shared" si="597"/>
        <v/>
      </c>
      <c r="AE791" s="242" t="str">
        <f t="shared" si="598"/>
        <v/>
      </c>
      <c r="AF791" s="242" t="str">
        <f t="shared" si="599"/>
        <v/>
      </c>
      <c r="AG791" s="242"/>
      <c r="AH791" s="243" t="str">
        <f t="shared" si="593"/>
        <v/>
      </c>
      <c r="AI791" s="243" t="str">
        <f t="shared" si="594"/>
        <v/>
      </c>
      <c r="BG791" s="246">
        <f t="shared" si="600"/>
        <v>0</v>
      </c>
      <c r="BH791" s="243">
        <f t="shared" si="601"/>
        <v>0</v>
      </c>
      <c r="BI791" s="243">
        <f t="shared" si="602"/>
        <v>0</v>
      </c>
      <c r="BJ791" s="243">
        <f t="shared" si="603"/>
        <v>0</v>
      </c>
      <c r="BK791" s="347">
        <f t="shared" si="604"/>
        <v>0</v>
      </c>
      <c r="BL791" s="247">
        <f t="shared" si="605"/>
        <v>0</v>
      </c>
      <c r="BM791" s="244">
        <f t="shared" si="606"/>
        <v>0</v>
      </c>
      <c r="BN791" s="244">
        <f t="shared" si="607"/>
        <v>0</v>
      </c>
      <c r="BO791" s="248">
        <f t="shared" si="608"/>
        <v>0</v>
      </c>
      <c r="BP791" s="249">
        <f t="shared" si="609"/>
        <v>0</v>
      </c>
      <c r="BQ791" s="244">
        <f t="shared" si="610"/>
        <v>0</v>
      </c>
      <c r="BR791" s="244">
        <f t="shared" si="611"/>
        <v>0</v>
      </c>
      <c r="BS791" s="250">
        <f t="shared" si="612"/>
        <v>0</v>
      </c>
      <c r="BT791" s="251" t="str">
        <f t="shared" si="613"/>
        <v/>
      </c>
      <c r="BU791" s="346">
        <f t="shared" si="614"/>
        <v>0</v>
      </c>
      <c r="BV791" s="346">
        <f t="shared" si="615"/>
        <v>0</v>
      </c>
      <c r="BW791" s="346">
        <f t="shared" si="616"/>
        <v>0</v>
      </c>
      <c r="BX791" s="348">
        <f t="shared" si="617"/>
        <v>0</v>
      </c>
      <c r="BY791" s="247">
        <f t="shared" si="618"/>
        <v>0</v>
      </c>
      <c r="BZ791" s="244">
        <f t="shared" si="619"/>
        <v>0</v>
      </c>
      <c r="CA791" s="244">
        <f t="shared" si="620"/>
        <v>0</v>
      </c>
      <c r="CB791" s="248">
        <f t="shared" si="621"/>
        <v>0</v>
      </c>
      <c r="CC791" s="247">
        <f t="shared" si="622"/>
        <v>0</v>
      </c>
      <c r="CD791" s="244">
        <f t="shared" si="623"/>
        <v>0</v>
      </c>
      <c r="CE791" s="244">
        <f t="shared" si="624"/>
        <v>0</v>
      </c>
      <c r="CF791" s="244">
        <f t="shared" si="625"/>
        <v>0</v>
      </c>
    </row>
    <row r="792" spans="1:84" ht="20.100000000000001" customHeight="1" x14ac:dyDescent="0.15">
      <c r="A792" s="238">
        <v>789</v>
      </c>
      <c r="B792" s="239">
        <v>789</v>
      </c>
      <c r="C792" s="240" t="str">
        <f t="shared" si="584"/>
        <v>S</v>
      </c>
      <c r="D792" s="241"/>
      <c r="E792" s="242" t="str">
        <f>IF(D792="","",COUNTIF($D$4:D792,D792))</f>
        <v/>
      </c>
      <c r="F792" s="306" t="str">
        <f>IF(D792="","",VLOOKUP(D792,'様式A-2'!$B$10:$E$438,4,0))</f>
        <v/>
      </c>
      <c r="G792" s="242"/>
      <c r="H792" s="242"/>
      <c r="I792" s="242"/>
      <c r="J792" s="242"/>
      <c r="K792" s="242">
        <f t="shared" si="585"/>
        <v>0</v>
      </c>
      <c r="L792" s="342"/>
      <c r="M792" s="342"/>
      <c r="N792" s="342"/>
      <c r="O792" s="342"/>
      <c r="P792" s="384"/>
      <c r="Q792" s="243">
        <f t="shared" si="595"/>
        <v>0</v>
      </c>
      <c r="R792" s="244">
        <f t="shared" si="586"/>
        <v>0</v>
      </c>
      <c r="S792" s="244" t="str">
        <f t="shared" si="587"/>
        <v/>
      </c>
      <c r="T792" s="242"/>
      <c r="U792" s="242" t="str">
        <f t="shared" si="588"/>
        <v/>
      </c>
      <c r="V792" s="242" t="str">
        <f t="shared" si="596"/>
        <v/>
      </c>
      <c r="W792" s="242"/>
      <c r="X792" s="242"/>
      <c r="Y792" s="242" t="str">
        <f t="shared" si="589"/>
        <v/>
      </c>
      <c r="Z792" s="242" t="str">
        <f t="shared" si="590"/>
        <v/>
      </c>
      <c r="AA792" s="242" t="str">
        <f t="shared" si="583"/>
        <v/>
      </c>
      <c r="AB792" s="242" t="str">
        <f t="shared" si="591"/>
        <v/>
      </c>
      <c r="AC792" s="242" t="str">
        <f t="shared" si="592"/>
        <v/>
      </c>
      <c r="AD792" s="242" t="str">
        <f t="shared" si="597"/>
        <v/>
      </c>
      <c r="AE792" s="242" t="str">
        <f t="shared" si="598"/>
        <v/>
      </c>
      <c r="AF792" s="242" t="str">
        <f t="shared" si="599"/>
        <v/>
      </c>
      <c r="AG792" s="242"/>
      <c r="AH792" s="243" t="str">
        <f t="shared" si="593"/>
        <v/>
      </c>
      <c r="AI792" s="243" t="str">
        <f t="shared" si="594"/>
        <v/>
      </c>
      <c r="BG792" s="246">
        <f t="shared" si="600"/>
        <v>0</v>
      </c>
      <c r="BH792" s="243">
        <f t="shared" si="601"/>
        <v>0</v>
      </c>
      <c r="BI792" s="243">
        <f t="shared" si="602"/>
        <v>0</v>
      </c>
      <c r="BJ792" s="243">
        <f t="shared" si="603"/>
        <v>0</v>
      </c>
      <c r="BK792" s="347">
        <f t="shared" si="604"/>
        <v>0</v>
      </c>
      <c r="BL792" s="247">
        <f t="shared" si="605"/>
        <v>0</v>
      </c>
      <c r="BM792" s="244">
        <f t="shared" si="606"/>
        <v>0</v>
      </c>
      <c r="BN792" s="244">
        <f t="shared" si="607"/>
        <v>0</v>
      </c>
      <c r="BO792" s="248">
        <f t="shared" si="608"/>
        <v>0</v>
      </c>
      <c r="BP792" s="249">
        <f t="shared" si="609"/>
        <v>0</v>
      </c>
      <c r="BQ792" s="244">
        <f t="shared" si="610"/>
        <v>0</v>
      </c>
      <c r="BR792" s="244">
        <f t="shared" si="611"/>
        <v>0</v>
      </c>
      <c r="BS792" s="250">
        <f t="shared" si="612"/>
        <v>0</v>
      </c>
      <c r="BT792" s="251" t="str">
        <f t="shared" si="613"/>
        <v/>
      </c>
      <c r="BU792" s="346">
        <f t="shared" si="614"/>
        <v>0</v>
      </c>
      <c r="BV792" s="346">
        <f t="shared" si="615"/>
        <v>0</v>
      </c>
      <c r="BW792" s="346">
        <f t="shared" si="616"/>
        <v>0</v>
      </c>
      <c r="BX792" s="348">
        <f t="shared" si="617"/>
        <v>0</v>
      </c>
      <c r="BY792" s="247">
        <f t="shared" si="618"/>
        <v>0</v>
      </c>
      <c r="BZ792" s="244">
        <f t="shared" si="619"/>
        <v>0</v>
      </c>
      <c r="CA792" s="244">
        <f t="shared" si="620"/>
        <v>0</v>
      </c>
      <c r="CB792" s="248">
        <f t="shared" si="621"/>
        <v>0</v>
      </c>
      <c r="CC792" s="247">
        <f t="shared" si="622"/>
        <v>0</v>
      </c>
      <c r="CD792" s="244">
        <f t="shared" si="623"/>
        <v>0</v>
      </c>
      <c r="CE792" s="244">
        <f t="shared" si="624"/>
        <v>0</v>
      </c>
      <c r="CF792" s="244">
        <f t="shared" si="625"/>
        <v>0</v>
      </c>
    </row>
    <row r="793" spans="1:84" ht="20.100000000000001" customHeight="1" x14ac:dyDescent="0.15">
      <c r="A793" s="238">
        <v>790</v>
      </c>
      <c r="B793" s="239">
        <v>790</v>
      </c>
      <c r="C793" s="240" t="str">
        <f t="shared" si="584"/>
        <v>S</v>
      </c>
      <c r="D793" s="241"/>
      <c r="E793" s="242" t="str">
        <f>IF(D793="","",COUNTIF($D$4:D793,D793))</f>
        <v/>
      </c>
      <c r="F793" s="306" t="str">
        <f>IF(D793="","",VLOOKUP(D793,'様式A-2'!$B$10:$E$438,4,0))</f>
        <v/>
      </c>
      <c r="G793" s="242"/>
      <c r="H793" s="242"/>
      <c r="I793" s="242"/>
      <c r="J793" s="242"/>
      <c r="K793" s="242">
        <f t="shared" si="585"/>
        <v>0</v>
      </c>
      <c r="L793" s="342"/>
      <c r="M793" s="342"/>
      <c r="N793" s="342"/>
      <c r="O793" s="342"/>
      <c r="P793" s="384"/>
      <c r="Q793" s="243">
        <f t="shared" si="595"/>
        <v>0</v>
      </c>
      <c r="R793" s="244">
        <f t="shared" si="586"/>
        <v>0</v>
      </c>
      <c r="S793" s="244" t="str">
        <f t="shared" si="587"/>
        <v/>
      </c>
      <c r="T793" s="242"/>
      <c r="U793" s="242" t="str">
        <f t="shared" si="588"/>
        <v/>
      </c>
      <c r="V793" s="242" t="str">
        <f t="shared" si="596"/>
        <v/>
      </c>
      <c r="W793" s="242"/>
      <c r="X793" s="242"/>
      <c r="Y793" s="242" t="str">
        <f t="shared" si="589"/>
        <v/>
      </c>
      <c r="Z793" s="242" t="str">
        <f t="shared" si="590"/>
        <v/>
      </c>
      <c r="AA793" s="242" t="str">
        <f t="shared" si="583"/>
        <v/>
      </c>
      <c r="AB793" s="242" t="str">
        <f t="shared" si="591"/>
        <v/>
      </c>
      <c r="AC793" s="242" t="str">
        <f t="shared" si="592"/>
        <v/>
      </c>
      <c r="AD793" s="242" t="str">
        <f t="shared" si="597"/>
        <v/>
      </c>
      <c r="AE793" s="242" t="str">
        <f t="shared" si="598"/>
        <v/>
      </c>
      <c r="AF793" s="242" t="str">
        <f t="shared" si="599"/>
        <v/>
      </c>
      <c r="AG793" s="242"/>
      <c r="AH793" s="243" t="str">
        <f t="shared" si="593"/>
        <v/>
      </c>
      <c r="AI793" s="243" t="str">
        <f t="shared" si="594"/>
        <v/>
      </c>
      <c r="BG793" s="246">
        <f t="shared" si="600"/>
        <v>0</v>
      </c>
      <c r="BH793" s="243">
        <f t="shared" si="601"/>
        <v>0</v>
      </c>
      <c r="BI793" s="243">
        <f t="shared" si="602"/>
        <v>0</v>
      </c>
      <c r="BJ793" s="243">
        <f t="shared" si="603"/>
        <v>0</v>
      </c>
      <c r="BK793" s="347">
        <f t="shared" si="604"/>
        <v>0</v>
      </c>
      <c r="BL793" s="247">
        <f t="shared" si="605"/>
        <v>0</v>
      </c>
      <c r="BM793" s="244">
        <f t="shared" si="606"/>
        <v>0</v>
      </c>
      <c r="BN793" s="244">
        <f t="shared" si="607"/>
        <v>0</v>
      </c>
      <c r="BO793" s="248">
        <f t="shared" si="608"/>
        <v>0</v>
      </c>
      <c r="BP793" s="249">
        <f t="shared" si="609"/>
        <v>0</v>
      </c>
      <c r="BQ793" s="244">
        <f t="shared" si="610"/>
        <v>0</v>
      </c>
      <c r="BR793" s="244">
        <f t="shared" si="611"/>
        <v>0</v>
      </c>
      <c r="BS793" s="250">
        <f t="shared" si="612"/>
        <v>0</v>
      </c>
      <c r="BT793" s="251" t="str">
        <f t="shared" si="613"/>
        <v/>
      </c>
      <c r="BU793" s="346">
        <f t="shared" si="614"/>
        <v>0</v>
      </c>
      <c r="BV793" s="346">
        <f t="shared" si="615"/>
        <v>0</v>
      </c>
      <c r="BW793" s="346">
        <f t="shared" si="616"/>
        <v>0</v>
      </c>
      <c r="BX793" s="348">
        <f t="shared" si="617"/>
        <v>0</v>
      </c>
      <c r="BY793" s="247">
        <f t="shared" si="618"/>
        <v>0</v>
      </c>
      <c r="BZ793" s="244">
        <f t="shared" si="619"/>
        <v>0</v>
      </c>
      <c r="CA793" s="244">
        <f t="shared" si="620"/>
        <v>0</v>
      </c>
      <c r="CB793" s="248">
        <f t="shared" si="621"/>
        <v>0</v>
      </c>
      <c r="CC793" s="247">
        <f t="shared" si="622"/>
        <v>0</v>
      </c>
      <c r="CD793" s="244">
        <f t="shared" si="623"/>
        <v>0</v>
      </c>
      <c r="CE793" s="244">
        <f t="shared" si="624"/>
        <v>0</v>
      </c>
      <c r="CF793" s="244">
        <f t="shared" si="625"/>
        <v>0</v>
      </c>
    </row>
    <row r="794" spans="1:84" ht="20.100000000000001" customHeight="1" x14ac:dyDescent="0.15">
      <c r="A794" s="238">
        <v>791</v>
      </c>
      <c r="B794" s="239">
        <v>791</v>
      </c>
      <c r="C794" s="240" t="str">
        <f t="shared" si="584"/>
        <v>S</v>
      </c>
      <c r="D794" s="241"/>
      <c r="E794" s="242" t="str">
        <f>IF(D794="","",COUNTIF($D$4:D794,D794))</f>
        <v/>
      </c>
      <c r="F794" s="306" t="str">
        <f>IF(D794="","",VLOOKUP(D794,'様式A-2'!$B$10:$E$438,4,0))</f>
        <v/>
      </c>
      <c r="G794" s="242"/>
      <c r="H794" s="242"/>
      <c r="I794" s="242"/>
      <c r="J794" s="242"/>
      <c r="K794" s="242">
        <f t="shared" si="585"/>
        <v>0</v>
      </c>
      <c r="L794" s="342"/>
      <c r="M794" s="342"/>
      <c r="N794" s="342"/>
      <c r="O794" s="342"/>
      <c r="P794" s="384"/>
      <c r="Q794" s="243">
        <f t="shared" si="595"/>
        <v>0</v>
      </c>
      <c r="R794" s="244">
        <f t="shared" si="586"/>
        <v>0</v>
      </c>
      <c r="S794" s="244" t="str">
        <f t="shared" si="587"/>
        <v/>
      </c>
      <c r="T794" s="242"/>
      <c r="U794" s="242" t="str">
        <f t="shared" si="588"/>
        <v/>
      </c>
      <c r="V794" s="242" t="str">
        <f t="shared" si="596"/>
        <v/>
      </c>
      <c r="W794" s="242"/>
      <c r="X794" s="242"/>
      <c r="Y794" s="242" t="str">
        <f t="shared" si="589"/>
        <v/>
      </c>
      <c r="Z794" s="242" t="str">
        <f t="shared" si="590"/>
        <v/>
      </c>
      <c r="AA794" s="242" t="str">
        <f t="shared" si="583"/>
        <v/>
      </c>
      <c r="AB794" s="242" t="str">
        <f t="shared" si="591"/>
        <v/>
      </c>
      <c r="AC794" s="242" t="str">
        <f t="shared" si="592"/>
        <v/>
      </c>
      <c r="AD794" s="242" t="str">
        <f t="shared" si="597"/>
        <v/>
      </c>
      <c r="AE794" s="242" t="str">
        <f t="shared" si="598"/>
        <v/>
      </c>
      <c r="AF794" s="242" t="str">
        <f t="shared" si="599"/>
        <v/>
      </c>
      <c r="AG794" s="242"/>
      <c r="AH794" s="243" t="str">
        <f t="shared" si="593"/>
        <v/>
      </c>
      <c r="AI794" s="243" t="str">
        <f t="shared" si="594"/>
        <v/>
      </c>
      <c r="BG794" s="246">
        <f t="shared" si="600"/>
        <v>0</v>
      </c>
      <c r="BH794" s="243">
        <f t="shared" si="601"/>
        <v>0</v>
      </c>
      <c r="BI794" s="243">
        <f t="shared" si="602"/>
        <v>0</v>
      </c>
      <c r="BJ794" s="243">
        <f t="shared" si="603"/>
        <v>0</v>
      </c>
      <c r="BK794" s="347">
        <f t="shared" si="604"/>
        <v>0</v>
      </c>
      <c r="BL794" s="247">
        <f t="shared" si="605"/>
        <v>0</v>
      </c>
      <c r="BM794" s="244">
        <f t="shared" si="606"/>
        <v>0</v>
      </c>
      <c r="BN794" s="244">
        <f t="shared" si="607"/>
        <v>0</v>
      </c>
      <c r="BO794" s="248">
        <f t="shared" si="608"/>
        <v>0</v>
      </c>
      <c r="BP794" s="249">
        <f t="shared" si="609"/>
        <v>0</v>
      </c>
      <c r="BQ794" s="244">
        <f t="shared" si="610"/>
        <v>0</v>
      </c>
      <c r="BR794" s="244">
        <f t="shared" si="611"/>
        <v>0</v>
      </c>
      <c r="BS794" s="250">
        <f t="shared" si="612"/>
        <v>0</v>
      </c>
      <c r="BT794" s="251" t="str">
        <f t="shared" si="613"/>
        <v/>
      </c>
      <c r="BU794" s="346">
        <f t="shared" si="614"/>
        <v>0</v>
      </c>
      <c r="BV794" s="346">
        <f t="shared" si="615"/>
        <v>0</v>
      </c>
      <c r="BW794" s="346">
        <f t="shared" si="616"/>
        <v>0</v>
      </c>
      <c r="BX794" s="348">
        <f t="shared" si="617"/>
        <v>0</v>
      </c>
      <c r="BY794" s="247">
        <f t="shared" si="618"/>
        <v>0</v>
      </c>
      <c r="BZ794" s="244">
        <f t="shared" si="619"/>
        <v>0</v>
      </c>
      <c r="CA794" s="244">
        <f t="shared" si="620"/>
        <v>0</v>
      </c>
      <c r="CB794" s="248">
        <f t="shared" si="621"/>
        <v>0</v>
      </c>
      <c r="CC794" s="247">
        <f t="shared" si="622"/>
        <v>0</v>
      </c>
      <c r="CD794" s="244">
        <f t="shared" si="623"/>
        <v>0</v>
      </c>
      <c r="CE794" s="244">
        <f t="shared" si="624"/>
        <v>0</v>
      </c>
      <c r="CF794" s="244">
        <f t="shared" si="625"/>
        <v>0</v>
      </c>
    </row>
    <row r="795" spans="1:84" ht="20.100000000000001" customHeight="1" x14ac:dyDescent="0.15">
      <c r="A795" s="238">
        <v>792</v>
      </c>
      <c r="B795" s="239">
        <v>792</v>
      </c>
      <c r="C795" s="240" t="str">
        <f t="shared" si="584"/>
        <v>S</v>
      </c>
      <c r="D795" s="241"/>
      <c r="E795" s="242" t="str">
        <f>IF(D795="","",COUNTIF($D$4:D795,D795))</f>
        <v/>
      </c>
      <c r="F795" s="306" t="str">
        <f>IF(D795="","",VLOOKUP(D795,'様式A-2'!$B$10:$E$438,4,0))</f>
        <v/>
      </c>
      <c r="G795" s="242"/>
      <c r="H795" s="242"/>
      <c r="I795" s="242"/>
      <c r="J795" s="242"/>
      <c r="K795" s="242">
        <f t="shared" si="585"/>
        <v>0</v>
      </c>
      <c r="L795" s="342"/>
      <c r="M795" s="342"/>
      <c r="N795" s="342"/>
      <c r="O795" s="342"/>
      <c r="P795" s="384"/>
      <c r="Q795" s="243">
        <f t="shared" si="595"/>
        <v>0</v>
      </c>
      <c r="R795" s="244">
        <f t="shared" si="586"/>
        <v>0</v>
      </c>
      <c r="S795" s="244" t="str">
        <f t="shared" si="587"/>
        <v/>
      </c>
      <c r="T795" s="242"/>
      <c r="U795" s="242" t="str">
        <f t="shared" si="588"/>
        <v/>
      </c>
      <c r="V795" s="242" t="str">
        <f t="shared" si="596"/>
        <v/>
      </c>
      <c r="W795" s="242"/>
      <c r="X795" s="242"/>
      <c r="Y795" s="242" t="str">
        <f t="shared" si="589"/>
        <v/>
      </c>
      <c r="Z795" s="242" t="str">
        <f t="shared" si="590"/>
        <v/>
      </c>
      <c r="AA795" s="242" t="str">
        <f t="shared" si="583"/>
        <v/>
      </c>
      <c r="AB795" s="242" t="str">
        <f t="shared" si="591"/>
        <v/>
      </c>
      <c r="AC795" s="242" t="str">
        <f t="shared" si="592"/>
        <v/>
      </c>
      <c r="AD795" s="242" t="str">
        <f t="shared" si="597"/>
        <v/>
      </c>
      <c r="AE795" s="242" t="str">
        <f t="shared" si="598"/>
        <v/>
      </c>
      <c r="AF795" s="242" t="str">
        <f t="shared" si="599"/>
        <v/>
      </c>
      <c r="AG795" s="242"/>
      <c r="AH795" s="243" t="str">
        <f t="shared" si="593"/>
        <v/>
      </c>
      <c r="AI795" s="243" t="str">
        <f t="shared" si="594"/>
        <v/>
      </c>
      <c r="BG795" s="246">
        <f t="shared" si="600"/>
        <v>0</v>
      </c>
      <c r="BH795" s="243">
        <f t="shared" si="601"/>
        <v>0</v>
      </c>
      <c r="BI795" s="243">
        <f t="shared" si="602"/>
        <v>0</v>
      </c>
      <c r="BJ795" s="243">
        <f t="shared" si="603"/>
        <v>0</v>
      </c>
      <c r="BK795" s="347">
        <f t="shared" si="604"/>
        <v>0</v>
      </c>
      <c r="BL795" s="247">
        <f t="shared" si="605"/>
        <v>0</v>
      </c>
      <c r="BM795" s="244">
        <f t="shared" si="606"/>
        <v>0</v>
      </c>
      <c r="BN795" s="244">
        <f t="shared" si="607"/>
        <v>0</v>
      </c>
      <c r="BO795" s="248">
        <f t="shared" si="608"/>
        <v>0</v>
      </c>
      <c r="BP795" s="249">
        <f t="shared" si="609"/>
        <v>0</v>
      </c>
      <c r="BQ795" s="244">
        <f t="shared" si="610"/>
        <v>0</v>
      </c>
      <c r="BR795" s="244">
        <f t="shared" si="611"/>
        <v>0</v>
      </c>
      <c r="BS795" s="250">
        <f t="shared" si="612"/>
        <v>0</v>
      </c>
      <c r="BT795" s="251" t="str">
        <f t="shared" si="613"/>
        <v/>
      </c>
      <c r="BU795" s="346">
        <f t="shared" si="614"/>
        <v>0</v>
      </c>
      <c r="BV795" s="346">
        <f t="shared" si="615"/>
        <v>0</v>
      </c>
      <c r="BW795" s="346">
        <f t="shared" si="616"/>
        <v>0</v>
      </c>
      <c r="BX795" s="348">
        <f t="shared" si="617"/>
        <v>0</v>
      </c>
      <c r="BY795" s="247">
        <f t="shared" si="618"/>
        <v>0</v>
      </c>
      <c r="BZ795" s="244">
        <f t="shared" si="619"/>
        <v>0</v>
      </c>
      <c r="CA795" s="244">
        <f t="shared" si="620"/>
        <v>0</v>
      </c>
      <c r="CB795" s="248">
        <f t="shared" si="621"/>
        <v>0</v>
      </c>
      <c r="CC795" s="247">
        <f t="shared" si="622"/>
        <v>0</v>
      </c>
      <c r="CD795" s="244">
        <f t="shared" si="623"/>
        <v>0</v>
      </c>
      <c r="CE795" s="244">
        <f t="shared" si="624"/>
        <v>0</v>
      </c>
      <c r="CF795" s="244">
        <f t="shared" si="625"/>
        <v>0</v>
      </c>
    </row>
    <row r="796" spans="1:84" ht="20.100000000000001" customHeight="1" x14ac:dyDescent="0.15">
      <c r="A796" s="238">
        <v>793</v>
      </c>
      <c r="B796" s="239">
        <v>793</v>
      </c>
      <c r="C796" s="240" t="str">
        <f t="shared" si="584"/>
        <v>S</v>
      </c>
      <c r="D796" s="241"/>
      <c r="E796" s="242" t="str">
        <f>IF(D796="","",COUNTIF($D$4:D796,D796))</f>
        <v/>
      </c>
      <c r="F796" s="306" t="str">
        <f>IF(D796="","",VLOOKUP(D796,'様式A-2'!$B$10:$E$438,4,0))</f>
        <v/>
      </c>
      <c r="G796" s="242"/>
      <c r="H796" s="242"/>
      <c r="I796" s="242"/>
      <c r="J796" s="242"/>
      <c r="K796" s="242">
        <f t="shared" si="585"/>
        <v>0</v>
      </c>
      <c r="L796" s="342"/>
      <c r="M796" s="342"/>
      <c r="N796" s="342"/>
      <c r="O796" s="342"/>
      <c r="P796" s="384"/>
      <c r="Q796" s="243">
        <f t="shared" si="595"/>
        <v>0</v>
      </c>
      <c r="R796" s="244">
        <f t="shared" si="586"/>
        <v>0</v>
      </c>
      <c r="S796" s="244" t="str">
        <f t="shared" si="587"/>
        <v/>
      </c>
      <c r="T796" s="242"/>
      <c r="U796" s="242" t="str">
        <f t="shared" si="588"/>
        <v/>
      </c>
      <c r="V796" s="242" t="str">
        <f t="shared" si="596"/>
        <v/>
      </c>
      <c r="W796" s="242"/>
      <c r="X796" s="242"/>
      <c r="Y796" s="242" t="str">
        <f t="shared" si="589"/>
        <v/>
      </c>
      <c r="Z796" s="242" t="str">
        <f t="shared" si="590"/>
        <v/>
      </c>
      <c r="AA796" s="242" t="str">
        <f t="shared" si="583"/>
        <v/>
      </c>
      <c r="AB796" s="242" t="str">
        <f t="shared" si="591"/>
        <v/>
      </c>
      <c r="AC796" s="242" t="str">
        <f t="shared" si="592"/>
        <v/>
      </c>
      <c r="AD796" s="242" t="str">
        <f t="shared" si="597"/>
        <v/>
      </c>
      <c r="AE796" s="242" t="str">
        <f t="shared" si="598"/>
        <v/>
      </c>
      <c r="AF796" s="242" t="str">
        <f t="shared" si="599"/>
        <v/>
      </c>
      <c r="AG796" s="242"/>
      <c r="AH796" s="243" t="str">
        <f t="shared" si="593"/>
        <v/>
      </c>
      <c r="AI796" s="243" t="str">
        <f t="shared" si="594"/>
        <v/>
      </c>
      <c r="BG796" s="246">
        <f t="shared" si="600"/>
        <v>0</v>
      </c>
      <c r="BH796" s="243">
        <f t="shared" si="601"/>
        <v>0</v>
      </c>
      <c r="BI796" s="243">
        <f t="shared" si="602"/>
        <v>0</v>
      </c>
      <c r="BJ796" s="243">
        <f t="shared" si="603"/>
        <v>0</v>
      </c>
      <c r="BK796" s="347">
        <f t="shared" si="604"/>
        <v>0</v>
      </c>
      <c r="BL796" s="247">
        <f t="shared" si="605"/>
        <v>0</v>
      </c>
      <c r="BM796" s="244">
        <f t="shared" si="606"/>
        <v>0</v>
      </c>
      <c r="BN796" s="244">
        <f t="shared" si="607"/>
        <v>0</v>
      </c>
      <c r="BO796" s="248">
        <f t="shared" si="608"/>
        <v>0</v>
      </c>
      <c r="BP796" s="249">
        <f t="shared" si="609"/>
        <v>0</v>
      </c>
      <c r="BQ796" s="244">
        <f t="shared" si="610"/>
        <v>0</v>
      </c>
      <c r="BR796" s="244">
        <f t="shared" si="611"/>
        <v>0</v>
      </c>
      <c r="BS796" s="250">
        <f t="shared" si="612"/>
        <v>0</v>
      </c>
      <c r="BT796" s="251" t="str">
        <f t="shared" si="613"/>
        <v/>
      </c>
      <c r="BU796" s="346">
        <f t="shared" si="614"/>
        <v>0</v>
      </c>
      <c r="BV796" s="346">
        <f t="shared" si="615"/>
        <v>0</v>
      </c>
      <c r="BW796" s="346">
        <f t="shared" si="616"/>
        <v>0</v>
      </c>
      <c r="BX796" s="348">
        <f t="shared" si="617"/>
        <v>0</v>
      </c>
      <c r="BY796" s="247">
        <f t="shared" si="618"/>
        <v>0</v>
      </c>
      <c r="BZ796" s="244">
        <f t="shared" si="619"/>
        <v>0</v>
      </c>
      <c r="CA796" s="244">
        <f t="shared" si="620"/>
        <v>0</v>
      </c>
      <c r="CB796" s="248">
        <f t="shared" si="621"/>
        <v>0</v>
      </c>
      <c r="CC796" s="247">
        <f t="shared" si="622"/>
        <v>0</v>
      </c>
      <c r="CD796" s="244">
        <f t="shared" si="623"/>
        <v>0</v>
      </c>
      <c r="CE796" s="244">
        <f t="shared" si="624"/>
        <v>0</v>
      </c>
      <c r="CF796" s="244">
        <f t="shared" si="625"/>
        <v>0</v>
      </c>
    </row>
    <row r="797" spans="1:84" ht="20.100000000000001" customHeight="1" x14ac:dyDescent="0.15">
      <c r="A797" s="238">
        <v>794</v>
      </c>
      <c r="B797" s="239">
        <v>794</v>
      </c>
      <c r="C797" s="240" t="str">
        <f t="shared" si="584"/>
        <v>S</v>
      </c>
      <c r="D797" s="241"/>
      <c r="E797" s="242" t="str">
        <f>IF(D797="","",COUNTIF($D$4:D797,D797))</f>
        <v/>
      </c>
      <c r="F797" s="306" t="str">
        <f>IF(D797="","",VLOOKUP(D797,'様式A-2'!$B$10:$E$438,4,0))</f>
        <v/>
      </c>
      <c r="G797" s="242"/>
      <c r="H797" s="242"/>
      <c r="I797" s="242"/>
      <c r="J797" s="242"/>
      <c r="K797" s="242">
        <f t="shared" si="585"/>
        <v>0</v>
      </c>
      <c r="L797" s="342"/>
      <c r="M797" s="342"/>
      <c r="N797" s="342"/>
      <c r="O797" s="342"/>
      <c r="P797" s="384"/>
      <c r="Q797" s="243">
        <f t="shared" si="595"/>
        <v>0</v>
      </c>
      <c r="R797" s="244">
        <f t="shared" si="586"/>
        <v>0</v>
      </c>
      <c r="S797" s="244" t="str">
        <f t="shared" si="587"/>
        <v/>
      </c>
      <c r="T797" s="242"/>
      <c r="U797" s="242" t="str">
        <f t="shared" si="588"/>
        <v/>
      </c>
      <c r="V797" s="242" t="str">
        <f t="shared" si="596"/>
        <v/>
      </c>
      <c r="W797" s="242"/>
      <c r="X797" s="242"/>
      <c r="Y797" s="242" t="str">
        <f t="shared" si="589"/>
        <v/>
      </c>
      <c r="Z797" s="242" t="str">
        <f t="shared" si="590"/>
        <v/>
      </c>
      <c r="AA797" s="242" t="str">
        <f t="shared" si="583"/>
        <v/>
      </c>
      <c r="AB797" s="242" t="str">
        <f t="shared" si="591"/>
        <v/>
      </c>
      <c r="AC797" s="242" t="str">
        <f t="shared" si="592"/>
        <v/>
      </c>
      <c r="AD797" s="242" t="str">
        <f t="shared" si="597"/>
        <v/>
      </c>
      <c r="AE797" s="242" t="str">
        <f t="shared" si="598"/>
        <v/>
      </c>
      <c r="AF797" s="242" t="str">
        <f t="shared" si="599"/>
        <v/>
      </c>
      <c r="AG797" s="242"/>
      <c r="AH797" s="243" t="str">
        <f t="shared" si="593"/>
        <v/>
      </c>
      <c r="AI797" s="243" t="str">
        <f t="shared" si="594"/>
        <v/>
      </c>
      <c r="BG797" s="246">
        <f t="shared" si="600"/>
        <v>0</v>
      </c>
      <c r="BH797" s="243">
        <f t="shared" si="601"/>
        <v>0</v>
      </c>
      <c r="BI797" s="243">
        <f t="shared" si="602"/>
        <v>0</v>
      </c>
      <c r="BJ797" s="243">
        <f t="shared" si="603"/>
        <v>0</v>
      </c>
      <c r="BK797" s="347">
        <f t="shared" si="604"/>
        <v>0</v>
      </c>
      <c r="BL797" s="247">
        <f t="shared" si="605"/>
        <v>0</v>
      </c>
      <c r="BM797" s="244">
        <f t="shared" si="606"/>
        <v>0</v>
      </c>
      <c r="BN797" s="244">
        <f t="shared" si="607"/>
        <v>0</v>
      </c>
      <c r="BO797" s="248">
        <f t="shared" si="608"/>
        <v>0</v>
      </c>
      <c r="BP797" s="249">
        <f t="shared" si="609"/>
        <v>0</v>
      </c>
      <c r="BQ797" s="244">
        <f t="shared" si="610"/>
        <v>0</v>
      </c>
      <c r="BR797" s="244">
        <f t="shared" si="611"/>
        <v>0</v>
      </c>
      <c r="BS797" s="250">
        <f t="shared" si="612"/>
        <v>0</v>
      </c>
      <c r="BT797" s="251" t="str">
        <f t="shared" si="613"/>
        <v/>
      </c>
      <c r="BU797" s="346">
        <f t="shared" si="614"/>
        <v>0</v>
      </c>
      <c r="BV797" s="346">
        <f t="shared" si="615"/>
        <v>0</v>
      </c>
      <c r="BW797" s="346">
        <f t="shared" si="616"/>
        <v>0</v>
      </c>
      <c r="BX797" s="348">
        <f t="shared" si="617"/>
        <v>0</v>
      </c>
      <c r="BY797" s="247">
        <f t="shared" si="618"/>
        <v>0</v>
      </c>
      <c r="BZ797" s="244">
        <f t="shared" si="619"/>
        <v>0</v>
      </c>
      <c r="CA797" s="244">
        <f t="shared" si="620"/>
        <v>0</v>
      </c>
      <c r="CB797" s="248">
        <f t="shared" si="621"/>
        <v>0</v>
      </c>
      <c r="CC797" s="247">
        <f t="shared" si="622"/>
        <v>0</v>
      </c>
      <c r="CD797" s="244">
        <f t="shared" si="623"/>
        <v>0</v>
      </c>
      <c r="CE797" s="244">
        <f t="shared" si="624"/>
        <v>0</v>
      </c>
      <c r="CF797" s="244">
        <f t="shared" si="625"/>
        <v>0</v>
      </c>
    </row>
    <row r="798" spans="1:84" ht="20.100000000000001" customHeight="1" x14ac:dyDescent="0.15">
      <c r="A798" s="238">
        <v>795</v>
      </c>
      <c r="B798" s="239">
        <v>795</v>
      </c>
      <c r="C798" s="240" t="str">
        <f t="shared" si="584"/>
        <v>S</v>
      </c>
      <c r="D798" s="241"/>
      <c r="E798" s="242" t="str">
        <f>IF(D798="","",COUNTIF($D$4:D798,D798))</f>
        <v/>
      </c>
      <c r="F798" s="306" t="str">
        <f>IF(D798="","",VLOOKUP(D798,'様式A-2'!$B$10:$E$438,4,0))</f>
        <v/>
      </c>
      <c r="G798" s="242"/>
      <c r="H798" s="242"/>
      <c r="I798" s="242"/>
      <c r="J798" s="242"/>
      <c r="K798" s="242">
        <f t="shared" si="585"/>
        <v>0</v>
      </c>
      <c r="L798" s="342"/>
      <c r="M798" s="342"/>
      <c r="N798" s="342"/>
      <c r="O798" s="342"/>
      <c r="P798" s="384"/>
      <c r="Q798" s="243">
        <f t="shared" si="595"/>
        <v>0</v>
      </c>
      <c r="R798" s="244">
        <f t="shared" si="586"/>
        <v>0</v>
      </c>
      <c r="S798" s="244" t="str">
        <f t="shared" si="587"/>
        <v/>
      </c>
      <c r="T798" s="242"/>
      <c r="U798" s="242" t="str">
        <f t="shared" si="588"/>
        <v/>
      </c>
      <c r="V798" s="242" t="str">
        <f t="shared" si="596"/>
        <v/>
      </c>
      <c r="W798" s="242"/>
      <c r="X798" s="242"/>
      <c r="Y798" s="242" t="str">
        <f t="shared" si="589"/>
        <v/>
      </c>
      <c r="Z798" s="242" t="str">
        <f t="shared" si="590"/>
        <v/>
      </c>
      <c r="AA798" s="242" t="str">
        <f t="shared" si="583"/>
        <v/>
      </c>
      <c r="AB798" s="242" t="str">
        <f t="shared" si="591"/>
        <v/>
      </c>
      <c r="AC798" s="242" t="str">
        <f t="shared" si="592"/>
        <v/>
      </c>
      <c r="AD798" s="242" t="str">
        <f t="shared" si="597"/>
        <v/>
      </c>
      <c r="AE798" s="242" t="str">
        <f t="shared" si="598"/>
        <v/>
      </c>
      <c r="AF798" s="242" t="str">
        <f t="shared" si="599"/>
        <v/>
      </c>
      <c r="AG798" s="242"/>
      <c r="AH798" s="243" t="str">
        <f t="shared" si="593"/>
        <v/>
      </c>
      <c r="AI798" s="243" t="str">
        <f t="shared" si="594"/>
        <v/>
      </c>
      <c r="BG798" s="246">
        <f t="shared" si="600"/>
        <v>0</v>
      </c>
      <c r="BH798" s="243">
        <f t="shared" si="601"/>
        <v>0</v>
      </c>
      <c r="BI798" s="243">
        <f t="shared" si="602"/>
        <v>0</v>
      </c>
      <c r="BJ798" s="243">
        <f t="shared" si="603"/>
        <v>0</v>
      </c>
      <c r="BK798" s="347">
        <f t="shared" si="604"/>
        <v>0</v>
      </c>
      <c r="BL798" s="247">
        <f t="shared" si="605"/>
        <v>0</v>
      </c>
      <c r="BM798" s="244">
        <f t="shared" si="606"/>
        <v>0</v>
      </c>
      <c r="BN798" s="244">
        <f t="shared" si="607"/>
        <v>0</v>
      </c>
      <c r="BO798" s="248">
        <f t="shared" si="608"/>
        <v>0</v>
      </c>
      <c r="BP798" s="249">
        <f t="shared" si="609"/>
        <v>0</v>
      </c>
      <c r="BQ798" s="244">
        <f t="shared" si="610"/>
        <v>0</v>
      </c>
      <c r="BR798" s="244">
        <f t="shared" si="611"/>
        <v>0</v>
      </c>
      <c r="BS798" s="250">
        <f t="shared" si="612"/>
        <v>0</v>
      </c>
      <c r="BT798" s="251" t="str">
        <f t="shared" si="613"/>
        <v/>
      </c>
      <c r="BU798" s="346">
        <f t="shared" si="614"/>
        <v>0</v>
      </c>
      <c r="BV798" s="346">
        <f t="shared" si="615"/>
        <v>0</v>
      </c>
      <c r="BW798" s="346">
        <f t="shared" si="616"/>
        <v>0</v>
      </c>
      <c r="BX798" s="348">
        <f t="shared" si="617"/>
        <v>0</v>
      </c>
      <c r="BY798" s="247">
        <f t="shared" si="618"/>
        <v>0</v>
      </c>
      <c r="BZ798" s="244">
        <f t="shared" si="619"/>
        <v>0</v>
      </c>
      <c r="CA798" s="244">
        <f t="shared" si="620"/>
        <v>0</v>
      </c>
      <c r="CB798" s="248">
        <f t="shared" si="621"/>
        <v>0</v>
      </c>
      <c r="CC798" s="247">
        <f t="shared" si="622"/>
        <v>0</v>
      </c>
      <c r="CD798" s="244">
        <f t="shared" si="623"/>
        <v>0</v>
      </c>
      <c r="CE798" s="244">
        <f t="shared" si="624"/>
        <v>0</v>
      </c>
      <c r="CF798" s="244">
        <f t="shared" si="625"/>
        <v>0</v>
      </c>
    </row>
    <row r="799" spans="1:84" ht="20.100000000000001" customHeight="1" x14ac:dyDescent="0.15">
      <c r="A799" s="238">
        <v>796</v>
      </c>
      <c r="B799" s="239">
        <v>796</v>
      </c>
      <c r="C799" s="240" t="str">
        <f t="shared" si="584"/>
        <v>S</v>
      </c>
      <c r="D799" s="241"/>
      <c r="E799" s="242" t="str">
        <f>IF(D799="","",COUNTIF($D$4:D799,D799))</f>
        <v/>
      </c>
      <c r="F799" s="306" t="str">
        <f>IF(D799="","",VLOOKUP(D799,'様式A-2'!$B$10:$E$438,4,0))</f>
        <v/>
      </c>
      <c r="G799" s="242"/>
      <c r="H799" s="242"/>
      <c r="I799" s="242"/>
      <c r="J799" s="242"/>
      <c r="K799" s="242">
        <f t="shared" si="585"/>
        <v>0</v>
      </c>
      <c r="L799" s="342"/>
      <c r="M799" s="342"/>
      <c r="N799" s="342"/>
      <c r="O799" s="342"/>
      <c r="P799" s="384"/>
      <c r="Q799" s="243">
        <f t="shared" si="595"/>
        <v>0</v>
      </c>
      <c r="R799" s="244">
        <f t="shared" si="586"/>
        <v>0</v>
      </c>
      <c r="S799" s="244" t="str">
        <f t="shared" si="587"/>
        <v/>
      </c>
      <c r="T799" s="242"/>
      <c r="U799" s="242" t="str">
        <f t="shared" si="588"/>
        <v/>
      </c>
      <c r="V799" s="242" t="str">
        <f t="shared" si="596"/>
        <v/>
      </c>
      <c r="W799" s="242"/>
      <c r="X799" s="242"/>
      <c r="Y799" s="242" t="str">
        <f t="shared" si="589"/>
        <v/>
      </c>
      <c r="Z799" s="242" t="str">
        <f t="shared" si="590"/>
        <v/>
      </c>
      <c r="AA799" s="242" t="str">
        <f t="shared" si="583"/>
        <v/>
      </c>
      <c r="AB799" s="242" t="str">
        <f t="shared" si="591"/>
        <v/>
      </c>
      <c r="AC799" s="242" t="str">
        <f t="shared" si="592"/>
        <v/>
      </c>
      <c r="AD799" s="242" t="str">
        <f t="shared" si="597"/>
        <v/>
      </c>
      <c r="AE799" s="242" t="str">
        <f t="shared" si="598"/>
        <v/>
      </c>
      <c r="AF799" s="242" t="str">
        <f t="shared" si="599"/>
        <v/>
      </c>
      <c r="AG799" s="242"/>
      <c r="AH799" s="243" t="str">
        <f t="shared" si="593"/>
        <v/>
      </c>
      <c r="AI799" s="243" t="str">
        <f t="shared" si="594"/>
        <v/>
      </c>
      <c r="BG799" s="246">
        <f t="shared" si="600"/>
        <v>0</v>
      </c>
      <c r="BH799" s="243">
        <f t="shared" si="601"/>
        <v>0</v>
      </c>
      <c r="BI799" s="243">
        <f t="shared" si="602"/>
        <v>0</v>
      </c>
      <c r="BJ799" s="243">
        <f t="shared" si="603"/>
        <v>0</v>
      </c>
      <c r="BK799" s="347">
        <f t="shared" si="604"/>
        <v>0</v>
      </c>
      <c r="BL799" s="247">
        <f t="shared" si="605"/>
        <v>0</v>
      </c>
      <c r="BM799" s="244">
        <f t="shared" si="606"/>
        <v>0</v>
      </c>
      <c r="BN799" s="244">
        <f t="shared" si="607"/>
        <v>0</v>
      </c>
      <c r="BO799" s="248">
        <f t="shared" si="608"/>
        <v>0</v>
      </c>
      <c r="BP799" s="249">
        <f t="shared" si="609"/>
        <v>0</v>
      </c>
      <c r="BQ799" s="244">
        <f t="shared" si="610"/>
        <v>0</v>
      </c>
      <c r="BR799" s="244">
        <f t="shared" si="611"/>
        <v>0</v>
      </c>
      <c r="BS799" s="250">
        <f t="shared" si="612"/>
        <v>0</v>
      </c>
      <c r="BT799" s="251" t="str">
        <f t="shared" si="613"/>
        <v/>
      </c>
      <c r="BU799" s="346">
        <f t="shared" si="614"/>
        <v>0</v>
      </c>
      <c r="BV799" s="346">
        <f t="shared" si="615"/>
        <v>0</v>
      </c>
      <c r="BW799" s="346">
        <f t="shared" si="616"/>
        <v>0</v>
      </c>
      <c r="BX799" s="348">
        <f t="shared" si="617"/>
        <v>0</v>
      </c>
      <c r="BY799" s="247">
        <f t="shared" si="618"/>
        <v>0</v>
      </c>
      <c r="BZ799" s="244">
        <f t="shared" si="619"/>
        <v>0</v>
      </c>
      <c r="CA799" s="244">
        <f t="shared" si="620"/>
        <v>0</v>
      </c>
      <c r="CB799" s="248">
        <f t="shared" si="621"/>
        <v>0</v>
      </c>
      <c r="CC799" s="247">
        <f t="shared" si="622"/>
        <v>0</v>
      </c>
      <c r="CD799" s="244">
        <f t="shared" si="623"/>
        <v>0</v>
      </c>
      <c r="CE799" s="244">
        <f t="shared" si="624"/>
        <v>0</v>
      </c>
      <c r="CF799" s="244">
        <f t="shared" si="625"/>
        <v>0</v>
      </c>
    </row>
    <row r="800" spans="1:84" ht="20.100000000000001" customHeight="1" x14ac:dyDescent="0.15">
      <c r="A800" s="238">
        <v>797</v>
      </c>
      <c r="B800" s="239">
        <v>797</v>
      </c>
      <c r="C800" s="240" t="str">
        <f t="shared" si="584"/>
        <v>S</v>
      </c>
      <c r="D800" s="241"/>
      <c r="E800" s="242" t="str">
        <f>IF(D800="","",COUNTIF($D$4:D800,D800))</f>
        <v/>
      </c>
      <c r="F800" s="306" t="str">
        <f>IF(D800="","",VLOOKUP(D800,'様式A-2'!$B$10:$E$438,4,0))</f>
        <v/>
      </c>
      <c r="G800" s="242"/>
      <c r="H800" s="242"/>
      <c r="I800" s="242"/>
      <c r="J800" s="242"/>
      <c r="K800" s="242">
        <f t="shared" si="585"/>
        <v>0</v>
      </c>
      <c r="L800" s="342"/>
      <c r="M800" s="342"/>
      <c r="N800" s="342"/>
      <c r="O800" s="342"/>
      <c r="P800" s="384"/>
      <c r="Q800" s="243">
        <f t="shared" si="595"/>
        <v>0</v>
      </c>
      <c r="R800" s="244">
        <f t="shared" si="586"/>
        <v>0</v>
      </c>
      <c r="S800" s="244" t="str">
        <f t="shared" si="587"/>
        <v/>
      </c>
      <c r="T800" s="242"/>
      <c r="U800" s="242" t="str">
        <f t="shared" si="588"/>
        <v/>
      </c>
      <c r="V800" s="242" t="str">
        <f t="shared" si="596"/>
        <v/>
      </c>
      <c r="W800" s="242"/>
      <c r="X800" s="242"/>
      <c r="Y800" s="242" t="str">
        <f t="shared" si="589"/>
        <v/>
      </c>
      <c r="Z800" s="242" t="str">
        <f t="shared" si="590"/>
        <v/>
      </c>
      <c r="AA800" s="242" t="str">
        <f t="shared" si="583"/>
        <v/>
      </c>
      <c r="AB800" s="242" t="str">
        <f t="shared" si="591"/>
        <v/>
      </c>
      <c r="AC800" s="242" t="str">
        <f t="shared" si="592"/>
        <v/>
      </c>
      <c r="AD800" s="242" t="str">
        <f t="shared" si="597"/>
        <v/>
      </c>
      <c r="AE800" s="242" t="str">
        <f t="shared" si="598"/>
        <v/>
      </c>
      <c r="AF800" s="242" t="str">
        <f t="shared" si="599"/>
        <v/>
      </c>
      <c r="AG800" s="242"/>
      <c r="AH800" s="243" t="str">
        <f t="shared" si="593"/>
        <v/>
      </c>
      <c r="AI800" s="243" t="str">
        <f t="shared" si="594"/>
        <v/>
      </c>
      <c r="BG800" s="246">
        <f t="shared" si="600"/>
        <v>0</v>
      </c>
      <c r="BH800" s="243">
        <f t="shared" si="601"/>
        <v>0</v>
      </c>
      <c r="BI800" s="243">
        <f t="shared" si="602"/>
        <v>0</v>
      </c>
      <c r="BJ800" s="243">
        <f t="shared" si="603"/>
        <v>0</v>
      </c>
      <c r="BK800" s="347">
        <f t="shared" si="604"/>
        <v>0</v>
      </c>
      <c r="BL800" s="247">
        <f t="shared" si="605"/>
        <v>0</v>
      </c>
      <c r="BM800" s="244">
        <f t="shared" si="606"/>
        <v>0</v>
      </c>
      <c r="BN800" s="244">
        <f t="shared" si="607"/>
        <v>0</v>
      </c>
      <c r="BO800" s="248">
        <f t="shared" si="608"/>
        <v>0</v>
      </c>
      <c r="BP800" s="249">
        <f t="shared" si="609"/>
        <v>0</v>
      </c>
      <c r="BQ800" s="244">
        <f t="shared" si="610"/>
        <v>0</v>
      </c>
      <c r="BR800" s="244">
        <f t="shared" si="611"/>
        <v>0</v>
      </c>
      <c r="BS800" s="250">
        <f t="shared" si="612"/>
        <v>0</v>
      </c>
      <c r="BT800" s="251" t="str">
        <f t="shared" si="613"/>
        <v/>
      </c>
      <c r="BU800" s="346">
        <f t="shared" si="614"/>
        <v>0</v>
      </c>
      <c r="BV800" s="346">
        <f t="shared" si="615"/>
        <v>0</v>
      </c>
      <c r="BW800" s="346">
        <f t="shared" si="616"/>
        <v>0</v>
      </c>
      <c r="BX800" s="348">
        <f t="shared" si="617"/>
        <v>0</v>
      </c>
      <c r="BY800" s="247">
        <f t="shared" si="618"/>
        <v>0</v>
      </c>
      <c r="BZ800" s="244">
        <f t="shared" si="619"/>
        <v>0</v>
      </c>
      <c r="CA800" s="244">
        <f t="shared" si="620"/>
        <v>0</v>
      </c>
      <c r="CB800" s="248">
        <f t="shared" si="621"/>
        <v>0</v>
      </c>
      <c r="CC800" s="247">
        <f t="shared" si="622"/>
        <v>0</v>
      </c>
      <c r="CD800" s="244">
        <f t="shared" si="623"/>
        <v>0</v>
      </c>
      <c r="CE800" s="244">
        <f t="shared" si="624"/>
        <v>0</v>
      </c>
      <c r="CF800" s="244">
        <f t="shared" si="625"/>
        <v>0</v>
      </c>
    </row>
    <row r="801" spans="1:84" ht="20.100000000000001" customHeight="1" x14ac:dyDescent="0.15">
      <c r="A801" s="238">
        <v>798</v>
      </c>
      <c r="B801" s="239">
        <v>798</v>
      </c>
      <c r="C801" s="240" t="str">
        <f t="shared" si="584"/>
        <v>S</v>
      </c>
      <c r="D801" s="241"/>
      <c r="E801" s="242" t="str">
        <f>IF(D801="","",COUNTIF($D$4:D801,D801))</f>
        <v/>
      </c>
      <c r="F801" s="306" t="str">
        <f>IF(D801="","",VLOOKUP(D801,'様式A-2'!$B$10:$E$438,4,0))</f>
        <v/>
      </c>
      <c r="G801" s="242"/>
      <c r="H801" s="242"/>
      <c r="I801" s="242"/>
      <c r="J801" s="242"/>
      <c r="K801" s="242">
        <f t="shared" si="585"/>
        <v>0</v>
      </c>
      <c r="L801" s="342"/>
      <c r="M801" s="342"/>
      <c r="N801" s="342"/>
      <c r="O801" s="342"/>
      <c r="P801" s="384"/>
      <c r="Q801" s="243">
        <f t="shared" si="595"/>
        <v>0</v>
      </c>
      <c r="R801" s="244">
        <f t="shared" si="586"/>
        <v>0</v>
      </c>
      <c r="S801" s="244" t="str">
        <f t="shared" si="587"/>
        <v/>
      </c>
      <c r="T801" s="242"/>
      <c r="U801" s="242" t="str">
        <f t="shared" si="588"/>
        <v/>
      </c>
      <c r="V801" s="242" t="str">
        <f t="shared" si="596"/>
        <v/>
      </c>
      <c r="W801" s="242"/>
      <c r="X801" s="242"/>
      <c r="Y801" s="242" t="str">
        <f t="shared" si="589"/>
        <v/>
      </c>
      <c r="Z801" s="242" t="str">
        <f t="shared" si="590"/>
        <v/>
      </c>
      <c r="AA801" s="242" t="str">
        <f t="shared" si="583"/>
        <v/>
      </c>
      <c r="AB801" s="242" t="str">
        <f t="shared" si="591"/>
        <v/>
      </c>
      <c r="AC801" s="242" t="str">
        <f t="shared" si="592"/>
        <v/>
      </c>
      <c r="AD801" s="242" t="str">
        <f t="shared" si="597"/>
        <v/>
      </c>
      <c r="AE801" s="242" t="str">
        <f t="shared" si="598"/>
        <v/>
      </c>
      <c r="AF801" s="242" t="str">
        <f t="shared" si="599"/>
        <v/>
      </c>
      <c r="AG801" s="242"/>
      <c r="AH801" s="243" t="str">
        <f t="shared" si="593"/>
        <v/>
      </c>
      <c r="AI801" s="243" t="str">
        <f t="shared" si="594"/>
        <v/>
      </c>
      <c r="BG801" s="246">
        <f t="shared" si="600"/>
        <v>0</v>
      </c>
      <c r="BH801" s="243">
        <f t="shared" si="601"/>
        <v>0</v>
      </c>
      <c r="BI801" s="243">
        <f t="shared" si="602"/>
        <v>0</v>
      </c>
      <c r="BJ801" s="243">
        <f t="shared" si="603"/>
        <v>0</v>
      </c>
      <c r="BK801" s="347">
        <f t="shared" si="604"/>
        <v>0</v>
      </c>
      <c r="BL801" s="247">
        <f t="shared" si="605"/>
        <v>0</v>
      </c>
      <c r="BM801" s="244">
        <f t="shared" si="606"/>
        <v>0</v>
      </c>
      <c r="BN801" s="244">
        <f t="shared" si="607"/>
        <v>0</v>
      </c>
      <c r="BO801" s="248">
        <f t="shared" si="608"/>
        <v>0</v>
      </c>
      <c r="BP801" s="249">
        <f t="shared" si="609"/>
        <v>0</v>
      </c>
      <c r="BQ801" s="244">
        <f t="shared" si="610"/>
        <v>0</v>
      </c>
      <c r="BR801" s="244">
        <f t="shared" si="611"/>
        <v>0</v>
      </c>
      <c r="BS801" s="250">
        <f t="shared" si="612"/>
        <v>0</v>
      </c>
      <c r="BT801" s="251" t="str">
        <f t="shared" si="613"/>
        <v/>
      </c>
      <c r="BU801" s="346">
        <f t="shared" si="614"/>
        <v>0</v>
      </c>
      <c r="BV801" s="346">
        <f t="shared" si="615"/>
        <v>0</v>
      </c>
      <c r="BW801" s="346">
        <f t="shared" si="616"/>
        <v>0</v>
      </c>
      <c r="BX801" s="348">
        <f t="shared" si="617"/>
        <v>0</v>
      </c>
      <c r="BY801" s="247">
        <f t="shared" si="618"/>
        <v>0</v>
      </c>
      <c r="BZ801" s="244">
        <f t="shared" si="619"/>
        <v>0</v>
      </c>
      <c r="CA801" s="244">
        <f t="shared" si="620"/>
        <v>0</v>
      </c>
      <c r="CB801" s="248">
        <f t="shared" si="621"/>
        <v>0</v>
      </c>
      <c r="CC801" s="247">
        <f t="shared" si="622"/>
        <v>0</v>
      </c>
      <c r="CD801" s="244">
        <f t="shared" si="623"/>
        <v>0</v>
      </c>
      <c r="CE801" s="244">
        <f t="shared" si="624"/>
        <v>0</v>
      </c>
      <c r="CF801" s="244">
        <f t="shared" si="625"/>
        <v>0</v>
      </c>
    </row>
    <row r="802" spans="1:84" ht="20.100000000000001" customHeight="1" x14ac:dyDescent="0.15">
      <c r="A802" s="238">
        <v>799</v>
      </c>
      <c r="B802" s="239">
        <v>799</v>
      </c>
      <c r="C802" s="240" t="str">
        <f t="shared" si="584"/>
        <v>S</v>
      </c>
      <c r="D802" s="241"/>
      <c r="E802" s="242" t="str">
        <f>IF(D802="","",COUNTIF($D$4:D802,D802))</f>
        <v/>
      </c>
      <c r="F802" s="306" t="str">
        <f>IF(D802="","",VLOOKUP(D802,'様式A-2'!$B$10:$E$438,4,0))</f>
        <v/>
      </c>
      <c r="G802" s="242"/>
      <c r="H802" s="242"/>
      <c r="I802" s="242"/>
      <c r="J802" s="242"/>
      <c r="K802" s="242">
        <f t="shared" si="585"/>
        <v>0</v>
      </c>
      <c r="L802" s="342"/>
      <c r="M802" s="342"/>
      <c r="N802" s="342"/>
      <c r="O802" s="342"/>
      <c r="P802" s="384"/>
      <c r="Q802" s="243">
        <f t="shared" si="595"/>
        <v>0</v>
      </c>
      <c r="R802" s="244">
        <f t="shared" si="586"/>
        <v>0</v>
      </c>
      <c r="S802" s="244" t="str">
        <f t="shared" si="587"/>
        <v/>
      </c>
      <c r="T802" s="242"/>
      <c r="U802" s="242" t="str">
        <f t="shared" si="588"/>
        <v/>
      </c>
      <c r="V802" s="242" t="str">
        <f t="shared" si="596"/>
        <v/>
      </c>
      <c r="W802" s="242"/>
      <c r="X802" s="242"/>
      <c r="Y802" s="242" t="str">
        <f t="shared" si="589"/>
        <v/>
      </c>
      <c r="Z802" s="242" t="str">
        <f t="shared" si="590"/>
        <v/>
      </c>
      <c r="AA802" s="242" t="str">
        <f t="shared" si="583"/>
        <v/>
      </c>
      <c r="AB802" s="242" t="str">
        <f t="shared" si="591"/>
        <v/>
      </c>
      <c r="AC802" s="242" t="str">
        <f t="shared" si="592"/>
        <v/>
      </c>
      <c r="AD802" s="242" t="str">
        <f t="shared" si="597"/>
        <v/>
      </c>
      <c r="AE802" s="242" t="str">
        <f t="shared" si="598"/>
        <v/>
      </c>
      <c r="AF802" s="242" t="str">
        <f t="shared" si="599"/>
        <v/>
      </c>
      <c r="AG802" s="242"/>
      <c r="AH802" s="243" t="str">
        <f t="shared" si="593"/>
        <v/>
      </c>
      <c r="AI802" s="243" t="str">
        <f t="shared" si="594"/>
        <v/>
      </c>
      <c r="BG802" s="246">
        <f t="shared" si="600"/>
        <v>0</v>
      </c>
      <c r="BH802" s="243">
        <f t="shared" si="601"/>
        <v>0</v>
      </c>
      <c r="BI802" s="243">
        <f t="shared" si="602"/>
        <v>0</v>
      </c>
      <c r="BJ802" s="243">
        <f t="shared" si="603"/>
        <v>0</v>
      </c>
      <c r="BK802" s="347">
        <f t="shared" si="604"/>
        <v>0</v>
      </c>
      <c r="BL802" s="247">
        <f t="shared" si="605"/>
        <v>0</v>
      </c>
      <c r="BM802" s="244">
        <f t="shared" si="606"/>
        <v>0</v>
      </c>
      <c r="BN802" s="244">
        <f t="shared" si="607"/>
        <v>0</v>
      </c>
      <c r="BO802" s="248">
        <f t="shared" si="608"/>
        <v>0</v>
      </c>
      <c r="BP802" s="249">
        <f t="shared" si="609"/>
        <v>0</v>
      </c>
      <c r="BQ802" s="244">
        <f t="shared" si="610"/>
        <v>0</v>
      </c>
      <c r="BR802" s="244">
        <f t="shared" si="611"/>
        <v>0</v>
      </c>
      <c r="BS802" s="250">
        <f t="shared" si="612"/>
        <v>0</v>
      </c>
      <c r="BT802" s="251" t="str">
        <f t="shared" si="613"/>
        <v/>
      </c>
      <c r="BU802" s="346">
        <f t="shared" si="614"/>
        <v>0</v>
      </c>
      <c r="BV802" s="346">
        <f t="shared" si="615"/>
        <v>0</v>
      </c>
      <c r="BW802" s="346">
        <f t="shared" si="616"/>
        <v>0</v>
      </c>
      <c r="BX802" s="348">
        <f t="shared" si="617"/>
        <v>0</v>
      </c>
      <c r="BY802" s="247">
        <f t="shared" si="618"/>
        <v>0</v>
      </c>
      <c r="BZ802" s="244">
        <f t="shared" si="619"/>
        <v>0</v>
      </c>
      <c r="CA802" s="244">
        <f t="shared" si="620"/>
        <v>0</v>
      </c>
      <c r="CB802" s="248">
        <f t="shared" si="621"/>
        <v>0</v>
      </c>
      <c r="CC802" s="247">
        <f t="shared" si="622"/>
        <v>0</v>
      </c>
      <c r="CD802" s="244">
        <f t="shared" si="623"/>
        <v>0</v>
      </c>
      <c r="CE802" s="244">
        <f t="shared" si="624"/>
        <v>0</v>
      </c>
      <c r="CF802" s="244">
        <f t="shared" si="625"/>
        <v>0</v>
      </c>
    </row>
    <row r="803" spans="1:84" ht="20.100000000000001" customHeight="1" x14ac:dyDescent="0.15">
      <c r="A803" s="238">
        <v>800</v>
      </c>
      <c r="B803" s="239">
        <v>800</v>
      </c>
      <c r="C803" s="240" t="str">
        <f t="shared" si="584"/>
        <v>S</v>
      </c>
      <c r="D803" s="241"/>
      <c r="E803" s="242" t="str">
        <f>IF(D803="","",COUNTIF($D$4:D803,D803))</f>
        <v/>
      </c>
      <c r="F803" s="306" t="str">
        <f>IF(D803="","",VLOOKUP(D803,'様式A-2'!$B$10:$E$438,4,0))</f>
        <v/>
      </c>
      <c r="G803" s="242"/>
      <c r="H803" s="242"/>
      <c r="I803" s="242"/>
      <c r="J803" s="242"/>
      <c r="K803" s="242">
        <f t="shared" si="585"/>
        <v>0</v>
      </c>
      <c r="L803" s="342"/>
      <c r="M803" s="342"/>
      <c r="N803" s="342"/>
      <c r="O803" s="342"/>
      <c r="P803" s="384"/>
      <c r="Q803" s="243">
        <f t="shared" si="595"/>
        <v>0</v>
      </c>
      <c r="R803" s="244">
        <f t="shared" si="586"/>
        <v>0</v>
      </c>
      <c r="S803" s="244" t="str">
        <f t="shared" si="587"/>
        <v/>
      </c>
      <c r="T803" s="242"/>
      <c r="U803" s="242" t="str">
        <f t="shared" si="588"/>
        <v/>
      </c>
      <c r="V803" s="242" t="str">
        <f t="shared" si="596"/>
        <v/>
      </c>
      <c r="W803" s="242"/>
      <c r="X803" s="242"/>
      <c r="Y803" s="242" t="str">
        <f t="shared" si="589"/>
        <v/>
      </c>
      <c r="Z803" s="242" t="str">
        <f t="shared" si="590"/>
        <v/>
      </c>
      <c r="AA803" s="242" t="str">
        <f t="shared" si="583"/>
        <v/>
      </c>
      <c r="AB803" s="242" t="str">
        <f t="shared" si="591"/>
        <v/>
      </c>
      <c r="AC803" s="242" t="str">
        <f t="shared" si="592"/>
        <v/>
      </c>
      <c r="AD803" s="242" t="str">
        <f t="shared" si="597"/>
        <v/>
      </c>
      <c r="AE803" s="242" t="str">
        <f t="shared" si="598"/>
        <v/>
      </c>
      <c r="AF803" s="242" t="str">
        <f t="shared" si="599"/>
        <v/>
      </c>
      <c r="AG803" s="242"/>
      <c r="AH803" s="243" t="str">
        <f t="shared" si="593"/>
        <v/>
      </c>
      <c r="AI803" s="243" t="str">
        <f t="shared" si="594"/>
        <v/>
      </c>
      <c r="BG803" s="246">
        <f t="shared" si="600"/>
        <v>0</v>
      </c>
      <c r="BH803" s="243">
        <f t="shared" si="601"/>
        <v>0</v>
      </c>
      <c r="BI803" s="243">
        <f t="shared" si="602"/>
        <v>0</v>
      </c>
      <c r="BJ803" s="243">
        <f t="shared" si="603"/>
        <v>0</v>
      </c>
      <c r="BK803" s="347">
        <f t="shared" si="604"/>
        <v>0</v>
      </c>
      <c r="BL803" s="247">
        <f t="shared" si="605"/>
        <v>0</v>
      </c>
      <c r="BM803" s="244">
        <f t="shared" si="606"/>
        <v>0</v>
      </c>
      <c r="BN803" s="244">
        <f t="shared" si="607"/>
        <v>0</v>
      </c>
      <c r="BO803" s="248">
        <f t="shared" si="608"/>
        <v>0</v>
      </c>
      <c r="BP803" s="249">
        <f t="shared" si="609"/>
        <v>0</v>
      </c>
      <c r="BQ803" s="244">
        <f t="shared" si="610"/>
        <v>0</v>
      </c>
      <c r="BR803" s="244">
        <f t="shared" si="611"/>
        <v>0</v>
      </c>
      <c r="BS803" s="250">
        <f t="shared" si="612"/>
        <v>0</v>
      </c>
      <c r="BT803" s="251" t="str">
        <f t="shared" si="613"/>
        <v/>
      </c>
      <c r="BU803" s="346">
        <f t="shared" si="614"/>
        <v>0</v>
      </c>
      <c r="BV803" s="346">
        <f t="shared" si="615"/>
        <v>0</v>
      </c>
      <c r="BW803" s="346">
        <f t="shared" si="616"/>
        <v>0</v>
      </c>
      <c r="BX803" s="348">
        <f t="shared" si="617"/>
        <v>0</v>
      </c>
      <c r="BY803" s="247">
        <f t="shared" si="618"/>
        <v>0</v>
      </c>
      <c r="BZ803" s="244">
        <f t="shared" si="619"/>
        <v>0</v>
      </c>
      <c r="CA803" s="244">
        <f t="shared" si="620"/>
        <v>0</v>
      </c>
      <c r="CB803" s="248">
        <f t="shared" si="621"/>
        <v>0</v>
      </c>
      <c r="CC803" s="247">
        <f t="shared" si="622"/>
        <v>0</v>
      </c>
      <c r="CD803" s="244">
        <f t="shared" si="623"/>
        <v>0</v>
      </c>
      <c r="CE803" s="244">
        <f t="shared" si="624"/>
        <v>0</v>
      </c>
      <c r="CF803" s="244">
        <f t="shared" si="625"/>
        <v>0</v>
      </c>
    </row>
    <row r="804" spans="1:84" ht="20.100000000000001" customHeight="1" x14ac:dyDescent="0.15">
      <c r="A804" s="238">
        <v>801</v>
      </c>
      <c r="B804" s="239">
        <v>801</v>
      </c>
      <c r="C804" s="240" t="str">
        <f t="shared" si="584"/>
        <v>S</v>
      </c>
      <c r="D804" s="241"/>
      <c r="E804" s="242" t="str">
        <f>IF(D804="","",COUNTIF($D$4:D804,D804))</f>
        <v/>
      </c>
      <c r="F804" s="306" t="str">
        <f>IF(D804="","",VLOOKUP(D804,'様式A-2'!$B$10:$E$438,4,0))</f>
        <v/>
      </c>
      <c r="G804" s="242"/>
      <c r="H804" s="242"/>
      <c r="I804" s="242"/>
      <c r="J804" s="242"/>
      <c r="K804" s="242">
        <f t="shared" si="585"/>
        <v>0</v>
      </c>
      <c r="L804" s="342"/>
      <c r="M804" s="342"/>
      <c r="N804" s="342"/>
      <c r="O804" s="342"/>
      <c r="P804" s="384"/>
      <c r="Q804" s="243">
        <f t="shared" si="595"/>
        <v>0</v>
      </c>
      <c r="R804" s="244">
        <f t="shared" si="586"/>
        <v>0</v>
      </c>
      <c r="S804" s="244" t="str">
        <f t="shared" si="587"/>
        <v/>
      </c>
      <c r="T804" s="242"/>
      <c r="U804" s="242" t="str">
        <f t="shared" si="588"/>
        <v/>
      </c>
      <c r="V804" s="242" t="str">
        <f t="shared" si="596"/>
        <v/>
      </c>
      <c r="W804" s="242"/>
      <c r="X804" s="242"/>
      <c r="Y804" s="242" t="str">
        <f t="shared" si="589"/>
        <v/>
      </c>
      <c r="Z804" s="242" t="str">
        <f t="shared" si="590"/>
        <v/>
      </c>
      <c r="AA804" s="242" t="str">
        <f t="shared" si="583"/>
        <v/>
      </c>
      <c r="AB804" s="242" t="str">
        <f t="shared" si="591"/>
        <v/>
      </c>
      <c r="AC804" s="242" t="str">
        <f t="shared" si="592"/>
        <v/>
      </c>
      <c r="AD804" s="242" t="str">
        <f t="shared" si="597"/>
        <v/>
      </c>
      <c r="AE804" s="242" t="str">
        <f t="shared" si="598"/>
        <v/>
      </c>
      <c r="AF804" s="242" t="str">
        <f t="shared" si="599"/>
        <v/>
      </c>
      <c r="AG804" s="242"/>
      <c r="AH804" s="243" t="str">
        <f t="shared" si="593"/>
        <v/>
      </c>
      <c r="AI804" s="243" t="str">
        <f t="shared" si="594"/>
        <v/>
      </c>
      <c r="BG804" s="246">
        <f t="shared" si="600"/>
        <v>0</v>
      </c>
      <c r="BH804" s="243">
        <f t="shared" si="601"/>
        <v>0</v>
      </c>
      <c r="BI804" s="243">
        <f t="shared" si="602"/>
        <v>0</v>
      </c>
      <c r="BJ804" s="243">
        <f t="shared" si="603"/>
        <v>0</v>
      </c>
      <c r="BK804" s="347">
        <f t="shared" si="604"/>
        <v>0</v>
      </c>
      <c r="BL804" s="247">
        <f t="shared" si="605"/>
        <v>0</v>
      </c>
      <c r="BM804" s="244">
        <f t="shared" si="606"/>
        <v>0</v>
      </c>
      <c r="BN804" s="244">
        <f t="shared" si="607"/>
        <v>0</v>
      </c>
      <c r="BO804" s="248">
        <f t="shared" si="608"/>
        <v>0</v>
      </c>
      <c r="BP804" s="249">
        <f t="shared" si="609"/>
        <v>0</v>
      </c>
      <c r="BQ804" s="244">
        <f t="shared" si="610"/>
        <v>0</v>
      </c>
      <c r="BR804" s="244">
        <f t="shared" si="611"/>
        <v>0</v>
      </c>
      <c r="BS804" s="250">
        <f t="shared" si="612"/>
        <v>0</v>
      </c>
      <c r="BT804" s="251" t="str">
        <f t="shared" si="613"/>
        <v/>
      </c>
      <c r="BU804" s="346">
        <f t="shared" si="614"/>
        <v>0</v>
      </c>
      <c r="BV804" s="346">
        <f t="shared" si="615"/>
        <v>0</v>
      </c>
      <c r="BW804" s="346">
        <f t="shared" si="616"/>
        <v>0</v>
      </c>
      <c r="BX804" s="348">
        <f t="shared" si="617"/>
        <v>0</v>
      </c>
      <c r="BY804" s="247">
        <f t="shared" si="618"/>
        <v>0</v>
      </c>
      <c r="BZ804" s="244">
        <f t="shared" si="619"/>
        <v>0</v>
      </c>
      <c r="CA804" s="244">
        <f t="shared" si="620"/>
        <v>0</v>
      </c>
      <c r="CB804" s="248">
        <f t="shared" si="621"/>
        <v>0</v>
      </c>
      <c r="CC804" s="247">
        <f t="shared" si="622"/>
        <v>0</v>
      </c>
      <c r="CD804" s="244">
        <f t="shared" si="623"/>
        <v>0</v>
      </c>
      <c r="CE804" s="244">
        <f t="shared" si="624"/>
        <v>0</v>
      </c>
      <c r="CF804" s="244">
        <f t="shared" si="625"/>
        <v>0</v>
      </c>
    </row>
    <row r="805" spans="1:84" ht="20.100000000000001" customHeight="1" x14ac:dyDescent="0.15">
      <c r="A805" s="238">
        <v>802</v>
      </c>
      <c r="B805" s="239">
        <v>802</v>
      </c>
      <c r="C805" s="240" t="str">
        <f t="shared" si="584"/>
        <v>S</v>
      </c>
      <c r="D805" s="241"/>
      <c r="E805" s="242" t="str">
        <f>IF(D805="","",COUNTIF($D$4:D805,D805))</f>
        <v/>
      </c>
      <c r="F805" s="306" t="str">
        <f>IF(D805="","",VLOOKUP(D805,'様式A-2'!$B$10:$E$438,4,0))</f>
        <v/>
      </c>
      <c r="G805" s="242"/>
      <c r="H805" s="242"/>
      <c r="I805" s="242"/>
      <c r="J805" s="242"/>
      <c r="K805" s="242">
        <f t="shared" si="585"/>
        <v>0</v>
      </c>
      <c r="L805" s="342"/>
      <c r="M805" s="342"/>
      <c r="N805" s="342"/>
      <c r="O805" s="342"/>
      <c r="P805" s="384"/>
      <c r="Q805" s="243">
        <f t="shared" si="595"/>
        <v>0</v>
      </c>
      <c r="R805" s="244">
        <f t="shared" si="586"/>
        <v>0</v>
      </c>
      <c r="S805" s="244" t="str">
        <f t="shared" si="587"/>
        <v/>
      </c>
      <c r="T805" s="242"/>
      <c r="U805" s="242" t="str">
        <f t="shared" si="588"/>
        <v/>
      </c>
      <c r="V805" s="242" t="str">
        <f t="shared" si="596"/>
        <v/>
      </c>
      <c r="W805" s="242"/>
      <c r="X805" s="242"/>
      <c r="Y805" s="242" t="str">
        <f t="shared" si="589"/>
        <v/>
      </c>
      <c r="Z805" s="242" t="str">
        <f t="shared" si="590"/>
        <v/>
      </c>
      <c r="AA805" s="242" t="str">
        <f t="shared" si="583"/>
        <v/>
      </c>
      <c r="AB805" s="242" t="str">
        <f t="shared" si="591"/>
        <v/>
      </c>
      <c r="AC805" s="242" t="str">
        <f t="shared" si="592"/>
        <v/>
      </c>
      <c r="AD805" s="242" t="str">
        <f t="shared" si="597"/>
        <v/>
      </c>
      <c r="AE805" s="242" t="str">
        <f t="shared" si="598"/>
        <v/>
      </c>
      <c r="AF805" s="242" t="str">
        <f t="shared" si="599"/>
        <v/>
      </c>
      <c r="AG805" s="242"/>
      <c r="AH805" s="243" t="str">
        <f t="shared" si="593"/>
        <v/>
      </c>
      <c r="AI805" s="243" t="str">
        <f t="shared" si="594"/>
        <v/>
      </c>
      <c r="BG805" s="246">
        <f t="shared" si="600"/>
        <v>0</v>
      </c>
      <c r="BH805" s="243">
        <f t="shared" si="601"/>
        <v>0</v>
      </c>
      <c r="BI805" s="243">
        <f t="shared" si="602"/>
        <v>0</v>
      </c>
      <c r="BJ805" s="243">
        <f t="shared" si="603"/>
        <v>0</v>
      </c>
      <c r="BK805" s="347">
        <f t="shared" si="604"/>
        <v>0</v>
      </c>
      <c r="BL805" s="247">
        <f t="shared" si="605"/>
        <v>0</v>
      </c>
      <c r="BM805" s="244">
        <f t="shared" si="606"/>
        <v>0</v>
      </c>
      <c r="BN805" s="244">
        <f t="shared" si="607"/>
        <v>0</v>
      </c>
      <c r="BO805" s="248">
        <f t="shared" si="608"/>
        <v>0</v>
      </c>
      <c r="BP805" s="249">
        <f t="shared" si="609"/>
        <v>0</v>
      </c>
      <c r="BQ805" s="244">
        <f t="shared" si="610"/>
        <v>0</v>
      </c>
      <c r="BR805" s="244">
        <f t="shared" si="611"/>
        <v>0</v>
      </c>
      <c r="BS805" s="250">
        <f t="shared" si="612"/>
        <v>0</v>
      </c>
      <c r="BT805" s="251" t="str">
        <f t="shared" si="613"/>
        <v/>
      </c>
      <c r="BU805" s="346">
        <f t="shared" si="614"/>
        <v>0</v>
      </c>
      <c r="BV805" s="346">
        <f t="shared" si="615"/>
        <v>0</v>
      </c>
      <c r="BW805" s="346">
        <f t="shared" si="616"/>
        <v>0</v>
      </c>
      <c r="BX805" s="348">
        <f t="shared" si="617"/>
        <v>0</v>
      </c>
      <c r="BY805" s="247">
        <f t="shared" si="618"/>
        <v>0</v>
      </c>
      <c r="BZ805" s="244">
        <f t="shared" si="619"/>
        <v>0</v>
      </c>
      <c r="CA805" s="244">
        <f t="shared" si="620"/>
        <v>0</v>
      </c>
      <c r="CB805" s="248">
        <f t="shared" si="621"/>
        <v>0</v>
      </c>
      <c r="CC805" s="247">
        <f t="shared" si="622"/>
        <v>0</v>
      </c>
      <c r="CD805" s="244">
        <f t="shared" si="623"/>
        <v>0</v>
      </c>
      <c r="CE805" s="244">
        <f t="shared" si="624"/>
        <v>0</v>
      </c>
      <c r="CF805" s="244">
        <f t="shared" si="625"/>
        <v>0</v>
      </c>
    </row>
    <row r="806" spans="1:84" ht="20.100000000000001" customHeight="1" x14ac:dyDescent="0.15">
      <c r="A806" s="238">
        <v>803</v>
      </c>
      <c r="B806" s="239">
        <v>803</v>
      </c>
      <c r="C806" s="240" t="str">
        <f t="shared" si="584"/>
        <v>S</v>
      </c>
      <c r="D806" s="241"/>
      <c r="E806" s="242" t="str">
        <f>IF(D806="","",COUNTIF($D$4:D806,D806))</f>
        <v/>
      </c>
      <c r="F806" s="306" t="str">
        <f>IF(D806="","",VLOOKUP(D806,'様式A-2'!$B$10:$E$438,4,0))</f>
        <v/>
      </c>
      <c r="G806" s="242"/>
      <c r="H806" s="242"/>
      <c r="I806" s="242"/>
      <c r="J806" s="242"/>
      <c r="K806" s="242">
        <f t="shared" si="585"/>
        <v>0</v>
      </c>
      <c r="L806" s="342"/>
      <c r="M806" s="342"/>
      <c r="N806" s="342"/>
      <c r="O806" s="342"/>
      <c r="P806" s="384"/>
      <c r="Q806" s="243">
        <f t="shared" si="595"/>
        <v>0</v>
      </c>
      <c r="R806" s="244">
        <f t="shared" si="586"/>
        <v>0</v>
      </c>
      <c r="S806" s="244" t="str">
        <f t="shared" si="587"/>
        <v/>
      </c>
      <c r="T806" s="242"/>
      <c r="U806" s="242" t="str">
        <f t="shared" si="588"/>
        <v/>
      </c>
      <c r="V806" s="242" t="str">
        <f t="shared" si="596"/>
        <v/>
      </c>
      <c r="W806" s="242"/>
      <c r="X806" s="242"/>
      <c r="Y806" s="242" t="str">
        <f t="shared" si="589"/>
        <v/>
      </c>
      <c r="Z806" s="242" t="str">
        <f t="shared" si="590"/>
        <v/>
      </c>
      <c r="AA806" s="242" t="str">
        <f t="shared" si="583"/>
        <v/>
      </c>
      <c r="AB806" s="242" t="str">
        <f t="shared" si="591"/>
        <v/>
      </c>
      <c r="AC806" s="242" t="str">
        <f t="shared" si="592"/>
        <v/>
      </c>
      <c r="AD806" s="242" t="str">
        <f t="shared" si="597"/>
        <v/>
      </c>
      <c r="AE806" s="242" t="str">
        <f t="shared" si="598"/>
        <v/>
      </c>
      <c r="AF806" s="242" t="str">
        <f t="shared" si="599"/>
        <v/>
      </c>
      <c r="AG806" s="242"/>
      <c r="AH806" s="243" t="str">
        <f t="shared" si="593"/>
        <v/>
      </c>
      <c r="AI806" s="243" t="str">
        <f t="shared" si="594"/>
        <v/>
      </c>
      <c r="BG806" s="246">
        <f t="shared" si="600"/>
        <v>0</v>
      </c>
      <c r="BH806" s="243">
        <f t="shared" si="601"/>
        <v>0</v>
      </c>
      <c r="BI806" s="243">
        <f t="shared" si="602"/>
        <v>0</v>
      </c>
      <c r="BJ806" s="243">
        <f t="shared" si="603"/>
        <v>0</v>
      </c>
      <c r="BK806" s="347">
        <f t="shared" si="604"/>
        <v>0</v>
      </c>
      <c r="BL806" s="247">
        <f t="shared" si="605"/>
        <v>0</v>
      </c>
      <c r="BM806" s="244">
        <f t="shared" si="606"/>
        <v>0</v>
      </c>
      <c r="BN806" s="244">
        <f t="shared" si="607"/>
        <v>0</v>
      </c>
      <c r="BO806" s="248">
        <f t="shared" si="608"/>
        <v>0</v>
      </c>
      <c r="BP806" s="249">
        <f t="shared" si="609"/>
        <v>0</v>
      </c>
      <c r="BQ806" s="244">
        <f t="shared" si="610"/>
        <v>0</v>
      </c>
      <c r="BR806" s="244">
        <f t="shared" si="611"/>
        <v>0</v>
      </c>
      <c r="BS806" s="250">
        <f t="shared" si="612"/>
        <v>0</v>
      </c>
      <c r="BT806" s="251" t="str">
        <f t="shared" si="613"/>
        <v/>
      </c>
      <c r="BU806" s="346">
        <f t="shared" si="614"/>
        <v>0</v>
      </c>
      <c r="BV806" s="346">
        <f t="shared" si="615"/>
        <v>0</v>
      </c>
      <c r="BW806" s="346">
        <f t="shared" si="616"/>
        <v>0</v>
      </c>
      <c r="BX806" s="348">
        <f t="shared" si="617"/>
        <v>0</v>
      </c>
      <c r="BY806" s="247">
        <f t="shared" si="618"/>
        <v>0</v>
      </c>
      <c r="BZ806" s="244">
        <f t="shared" si="619"/>
        <v>0</v>
      </c>
      <c r="CA806" s="244">
        <f t="shared" si="620"/>
        <v>0</v>
      </c>
      <c r="CB806" s="248">
        <f t="shared" si="621"/>
        <v>0</v>
      </c>
      <c r="CC806" s="247">
        <f t="shared" si="622"/>
        <v>0</v>
      </c>
      <c r="CD806" s="244">
        <f t="shared" si="623"/>
        <v>0</v>
      </c>
      <c r="CE806" s="244">
        <f t="shared" si="624"/>
        <v>0</v>
      </c>
      <c r="CF806" s="244">
        <f t="shared" si="625"/>
        <v>0</v>
      </c>
    </row>
    <row r="807" spans="1:84" ht="20.100000000000001" customHeight="1" x14ac:dyDescent="0.15">
      <c r="A807" s="238">
        <v>804</v>
      </c>
      <c r="B807" s="239">
        <v>804</v>
      </c>
      <c r="C807" s="240" t="str">
        <f t="shared" si="584"/>
        <v>S</v>
      </c>
      <c r="D807" s="241"/>
      <c r="E807" s="242" t="str">
        <f>IF(D807="","",COUNTIF($D$4:D807,D807))</f>
        <v/>
      </c>
      <c r="F807" s="306" t="str">
        <f>IF(D807="","",VLOOKUP(D807,'様式A-2'!$B$10:$E$438,4,0))</f>
        <v/>
      </c>
      <c r="G807" s="242"/>
      <c r="H807" s="242"/>
      <c r="I807" s="242"/>
      <c r="J807" s="242"/>
      <c r="K807" s="242">
        <f t="shared" si="585"/>
        <v>0</v>
      </c>
      <c r="L807" s="342"/>
      <c r="M807" s="342"/>
      <c r="N807" s="342"/>
      <c r="O807" s="342"/>
      <c r="P807" s="384"/>
      <c r="Q807" s="243">
        <f t="shared" si="595"/>
        <v>0</v>
      </c>
      <c r="R807" s="244">
        <f t="shared" si="586"/>
        <v>0</v>
      </c>
      <c r="S807" s="244" t="str">
        <f t="shared" si="587"/>
        <v/>
      </c>
      <c r="T807" s="242"/>
      <c r="U807" s="242" t="str">
        <f t="shared" si="588"/>
        <v/>
      </c>
      <c r="V807" s="242" t="str">
        <f t="shared" si="596"/>
        <v/>
      </c>
      <c r="W807" s="242"/>
      <c r="X807" s="242"/>
      <c r="Y807" s="242" t="str">
        <f t="shared" si="589"/>
        <v/>
      </c>
      <c r="Z807" s="242" t="str">
        <f t="shared" si="590"/>
        <v/>
      </c>
      <c r="AA807" s="242" t="str">
        <f t="shared" si="583"/>
        <v/>
      </c>
      <c r="AB807" s="242" t="str">
        <f t="shared" si="591"/>
        <v/>
      </c>
      <c r="AC807" s="242" t="str">
        <f t="shared" si="592"/>
        <v/>
      </c>
      <c r="AD807" s="242" t="str">
        <f t="shared" si="597"/>
        <v/>
      </c>
      <c r="AE807" s="242" t="str">
        <f t="shared" si="598"/>
        <v/>
      </c>
      <c r="AF807" s="242" t="str">
        <f t="shared" si="599"/>
        <v/>
      </c>
      <c r="AG807" s="242"/>
      <c r="AH807" s="243" t="str">
        <f t="shared" si="593"/>
        <v/>
      </c>
      <c r="AI807" s="243" t="str">
        <f t="shared" si="594"/>
        <v/>
      </c>
      <c r="BG807" s="246">
        <f t="shared" si="600"/>
        <v>0</v>
      </c>
      <c r="BH807" s="243">
        <f t="shared" si="601"/>
        <v>0</v>
      </c>
      <c r="BI807" s="243">
        <f t="shared" si="602"/>
        <v>0</v>
      </c>
      <c r="BJ807" s="243">
        <f t="shared" si="603"/>
        <v>0</v>
      </c>
      <c r="BK807" s="347">
        <f t="shared" si="604"/>
        <v>0</v>
      </c>
      <c r="BL807" s="247">
        <f t="shared" si="605"/>
        <v>0</v>
      </c>
      <c r="BM807" s="244">
        <f t="shared" si="606"/>
        <v>0</v>
      </c>
      <c r="BN807" s="244">
        <f t="shared" si="607"/>
        <v>0</v>
      </c>
      <c r="BO807" s="248">
        <f t="shared" si="608"/>
        <v>0</v>
      </c>
      <c r="BP807" s="249">
        <f t="shared" si="609"/>
        <v>0</v>
      </c>
      <c r="BQ807" s="244">
        <f t="shared" si="610"/>
        <v>0</v>
      </c>
      <c r="BR807" s="244">
        <f t="shared" si="611"/>
        <v>0</v>
      </c>
      <c r="BS807" s="250">
        <f t="shared" si="612"/>
        <v>0</v>
      </c>
      <c r="BT807" s="251" t="str">
        <f t="shared" si="613"/>
        <v/>
      </c>
      <c r="BU807" s="346">
        <f t="shared" si="614"/>
        <v>0</v>
      </c>
      <c r="BV807" s="346">
        <f t="shared" si="615"/>
        <v>0</v>
      </c>
      <c r="BW807" s="346">
        <f t="shared" si="616"/>
        <v>0</v>
      </c>
      <c r="BX807" s="348">
        <f t="shared" si="617"/>
        <v>0</v>
      </c>
      <c r="BY807" s="247">
        <f t="shared" si="618"/>
        <v>0</v>
      </c>
      <c r="BZ807" s="244">
        <f t="shared" si="619"/>
        <v>0</v>
      </c>
      <c r="CA807" s="244">
        <f t="shared" si="620"/>
        <v>0</v>
      </c>
      <c r="CB807" s="248">
        <f t="shared" si="621"/>
        <v>0</v>
      </c>
      <c r="CC807" s="247">
        <f t="shared" si="622"/>
        <v>0</v>
      </c>
      <c r="CD807" s="244">
        <f t="shared" si="623"/>
        <v>0</v>
      </c>
      <c r="CE807" s="244">
        <f t="shared" si="624"/>
        <v>0</v>
      </c>
      <c r="CF807" s="244">
        <f t="shared" si="625"/>
        <v>0</v>
      </c>
    </row>
    <row r="808" spans="1:84" ht="20.100000000000001" customHeight="1" x14ac:dyDescent="0.15">
      <c r="A808" s="238">
        <v>805</v>
      </c>
      <c r="B808" s="239">
        <v>805</v>
      </c>
      <c r="C808" s="240" t="str">
        <f t="shared" si="584"/>
        <v>S</v>
      </c>
      <c r="D808" s="241"/>
      <c r="E808" s="242" t="str">
        <f>IF(D808="","",COUNTIF($D$4:D808,D808))</f>
        <v/>
      </c>
      <c r="F808" s="306" t="str">
        <f>IF(D808="","",VLOOKUP(D808,'様式A-2'!$B$10:$E$438,4,0))</f>
        <v/>
      </c>
      <c r="G808" s="242"/>
      <c r="H808" s="242"/>
      <c r="I808" s="242"/>
      <c r="J808" s="242"/>
      <c r="K808" s="242">
        <f t="shared" si="585"/>
        <v>0</v>
      </c>
      <c r="L808" s="342"/>
      <c r="M808" s="342"/>
      <c r="N808" s="342"/>
      <c r="O808" s="342"/>
      <c r="P808" s="384"/>
      <c r="Q808" s="243">
        <f t="shared" si="595"/>
        <v>0</v>
      </c>
      <c r="R808" s="244">
        <f t="shared" si="586"/>
        <v>0</v>
      </c>
      <c r="S808" s="244" t="str">
        <f t="shared" si="587"/>
        <v/>
      </c>
      <c r="T808" s="242"/>
      <c r="U808" s="242" t="str">
        <f t="shared" si="588"/>
        <v/>
      </c>
      <c r="V808" s="242" t="str">
        <f t="shared" si="596"/>
        <v/>
      </c>
      <c r="W808" s="242"/>
      <c r="X808" s="242"/>
      <c r="Y808" s="242" t="str">
        <f t="shared" si="589"/>
        <v/>
      </c>
      <c r="Z808" s="242" t="str">
        <f t="shared" si="590"/>
        <v/>
      </c>
      <c r="AA808" s="242" t="str">
        <f t="shared" si="583"/>
        <v/>
      </c>
      <c r="AB808" s="242" t="str">
        <f t="shared" si="591"/>
        <v/>
      </c>
      <c r="AC808" s="242" t="str">
        <f t="shared" si="592"/>
        <v/>
      </c>
      <c r="AD808" s="242" t="str">
        <f t="shared" si="597"/>
        <v/>
      </c>
      <c r="AE808" s="242" t="str">
        <f t="shared" si="598"/>
        <v/>
      </c>
      <c r="AF808" s="242" t="str">
        <f t="shared" si="599"/>
        <v/>
      </c>
      <c r="AG808" s="242"/>
      <c r="AH808" s="243" t="str">
        <f t="shared" si="593"/>
        <v/>
      </c>
      <c r="AI808" s="243" t="str">
        <f t="shared" si="594"/>
        <v/>
      </c>
      <c r="BG808" s="246">
        <f t="shared" si="600"/>
        <v>0</v>
      </c>
      <c r="BH808" s="243">
        <f t="shared" si="601"/>
        <v>0</v>
      </c>
      <c r="BI808" s="243">
        <f t="shared" si="602"/>
        <v>0</v>
      </c>
      <c r="BJ808" s="243">
        <f t="shared" si="603"/>
        <v>0</v>
      </c>
      <c r="BK808" s="347">
        <f t="shared" si="604"/>
        <v>0</v>
      </c>
      <c r="BL808" s="247">
        <f t="shared" si="605"/>
        <v>0</v>
      </c>
      <c r="BM808" s="244">
        <f t="shared" si="606"/>
        <v>0</v>
      </c>
      <c r="BN808" s="244">
        <f t="shared" si="607"/>
        <v>0</v>
      </c>
      <c r="BO808" s="248">
        <f t="shared" si="608"/>
        <v>0</v>
      </c>
      <c r="BP808" s="249">
        <f t="shared" si="609"/>
        <v>0</v>
      </c>
      <c r="BQ808" s="244">
        <f t="shared" si="610"/>
        <v>0</v>
      </c>
      <c r="BR808" s="244">
        <f t="shared" si="611"/>
        <v>0</v>
      </c>
      <c r="BS808" s="250">
        <f t="shared" si="612"/>
        <v>0</v>
      </c>
      <c r="BT808" s="251" t="str">
        <f t="shared" si="613"/>
        <v/>
      </c>
      <c r="BU808" s="346">
        <f t="shared" si="614"/>
        <v>0</v>
      </c>
      <c r="BV808" s="346">
        <f t="shared" si="615"/>
        <v>0</v>
      </c>
      <c r="BW808" s="346">
        <f t="shared" si="616"/>
        <v>0</v>
      </c>
      <c r="BX808" s="348">
        <f t="shared" si="617"/>
        <v>0</v>
      </c>
      <c r="BY808" s="247">
        <f t="shared" si="618"/>
        <v>0</v>
      </c>
      <c r="BZ808" s="244">
        <f t="shared" si="619"/>
        <v>0</v>
      </c>
      <c r="CA808" s="244">
        <f t="shared" si="620"/>
        <v>0</v>
      </c>
      <c r="CB808" s="248">
        <f t="shared" si="621"/>
        <v>0</v>
      </c>
      <c r="CC808" s="247">
        <f t="shared" si="622"/>
        <v>0</v>
      </c>
      <c r="CD808" s="244">
        <f t="shared" si="623"/>
        <v>0</v>
      </c>
      <c r="CE808" s="244">
        <f t="shared" si="624"/>
        <v>0</v>
      </c>
      <c r="CF808" s="244">
        <f t="shared" si="625"/>
        <v>0</v>
      </c>
    </row>
    <row r="809" spans="1:84" ht="20.100000000000001" customHeight="1" x14ac:dyDescent="0.15">
      <c r="A809" s="238">
        <v>806</v>
      </c>
      <c r="B809" s="239">
        <v>806</v>
      </c>
      <c r="C809" s="240" t="str">
        <f t="shared" si="584"/>
        <v>S</v>
      </c>
      <c r="D809" s="241"/>
      <c r="E809" s="242" t="str">
        <f>IF(D809="","",COUNTIF($D$4:D809,D809))</f>
        <v/>
      </c>
      <c r="F809" s="306" t="str">
        <f>IF(D809="","",VLOOKUP(D809,'様式A-2'!$B$10:$E$438,4,0))</f>
        <v/>
      </c>
      <c r="G809" s="242"/>
      <c r="H809" s="242"/>
      <c r="I809" s="242"/>
      <c r="J809" s="242"/>
      <c r="K809" s="242">
        <f t="shared" si="585"/>
        <v>0</v>
      </c>
      <c r="L809" s="342"/>
      <c r="M809" s="342"/>
      <c r="N809" s="342"/>
      <c r="O809" s="342"/>
      <c r="P809" s="384"/>
      <c r="Q809" s="243">
        <f t="shared" si="595"/>
        <v>0</v>
      </c>
      <c r="R809" s="244">
        <f t="shared" si="586"/>
        <v>0</v>
      </c>
      <c r="S809" s="244" t="str">
        <f t="shared" si="587"/>
        <v/>
      </c>
      <c r="T809" s="242"/>
      <c r="U809" s="242" t="str">
        <f t="shared" si="588"/>
        <v/>
      </c>
      <c r="V809" s="242" t="str">
        <f t="shared" si="596"/>
        <v/>
      </c>
      <c r="W809" s="242"/>
      <c r="X809" s="242"/>
      <c r="Y809" s="242" t="str">
        <f t="shared" si="589"/>
        <v/>
      </c>
      <c r="Z809" s="242" t="str">
        <f t="shared" si="590"/>
        <v/>
      </c>
      <c r="AA809" s="242" t="str">
        <f t="shared" ref="AA809:AA872" si="626">IF(D809="","",IF(OR(X809="Ⅲ",X809="Ⅳ"),"要","否"))</f>
        <v/>
      </c>
      <c r="AB809" s="242" t="str">
        <f t="shared" si="591"/>
        <v/>
      </c>
      <c r="AC809" s="242" t="str">
        <f t="shared" si="592"/>
        <v/>
      </c>
      <c r="AD809" s="242" t="str">
        <f t="shared" si="597"/>
        <v/>
      </c>
      <c r="AE809" s="242" t="str">
        <f t="shared" si="598"/>
        <v/>
      </c>
      <c r="AF809" s="242" t="str">
        <f t="shared" si="599"/>
        <v/>
      </c>
      <c r="AG809" s="242"/>
      <c r="AH809" s="243" t="str">
        <f t="shared" si="593"/>
        <v/>
      </c>
      <c r="AI809" s="243" t="str">
        <f t="shared" si="594"/>
        <v/>
      </c>
      <c r="BG809" s="246">
        <f t="shared" si="600"/>
        <v>0</v>
      </c>
      <c r="BH809" s="243">
        <f t="shared" si="601"/>
        <v>0</v>
      </c>
      <c r="BI809" s="243">
        <f t="shared" si="602"/>
        <v>0</v>
      </c>
      <c r="BJ809" s="243">
        <f t="shared" si="603"/>
        <v>0</v>
      </c>
      <c r="BK809" s="347">
        <f t="shared" si="604"/>
        <v>0</v>
      </c>
      <c r="BL809" s="247">
        <f t="shared" si="605"/>
        <v>0</v>
      </c>
      <c r="BM809" s="244">
        <f t="shared" si="606"/>
        <v>0</v>
      </c>
      <c r="BN809" s="244">
        <f t="shared" si="607"/>
        <v>0</v>
      </c>
      <c r="BO809" s="248">
        <f t="shared" si="608"/>
        <v>0</v>
      </c>
      <c r="BP809" s="249">
        <f t="shared" si="609"/>
        <v>0</v>
      </c>
      <c r="BQ809" s="244">
        <f t="shared" si="610"/>
        <v>0</v>
      </c>
      <c r="BR809" s="244">
        <f t="shared" si="611"/>
        <v>0</v>
      </c>
      <c r="BS809" s="250">
        <f t="shared" si="612"/>
        <v>0</v>
      </c>
      <c r="BT809" s="251" t="str">
        <f t="shared" si="613"/>
        <v/>
      </c>
      <c r="BU809" s="346">
        <f t="shared" si="614"/>
        <v>0</v>
      </c>
      <c r="BV809" s="346">
        <f t="shared" si="615"/>
        <v>0</v>
      </c>
      <c r="BW809" s="346">
        <f t="shared" si="616"/>
        <v>0</v>
      </c>
      <c r="BX809" s="348">
        <f t="shared" si="617"/>
        <v>0</v>
      </c>
      <c r="BY809" s="247">
        <f t="shared" si="618"/>
        <v>0</v>
      </c>
      <c r="BZ809" s="244">
        <f t="shared" si="619"/>
        <v>0</v>
      </c>
      <c r="CA809" s="244">
        <f t="shared" si="620"/>
        <v>0</v>
      </c>
      <c r="CB809" s="248">
        <f t="shared" si="621"/>
        <v>0</v>
      </c>
      <c r="CC809" s="247">
        <f t="shared" si="622"/>
        <v>0</v>
      </c>
      <c r="CD809" s="244">
        <f t="shared" si="623"/>
        <v>0</v>
      </c>
      <c r="CE809" s="244">
        <f t="shared" si="624"/>
        <v>0</v>
      </c>
      <c r="CF809" s="244">
        <f t="shared" si="625"/>
        <v>0</v>
      </c>
    </row>
    <row r="810" spans="1:84" ht="20.100000000000001" customHeight="1" x14ac:dyDescent="0.15">
      <c r="A810" s="238">
        <v>807</v>
      </c>
      <c r="B810" s="239">
        <v>807</v>
      </c>
      <c r="C810" s="240" t="str">
        <f t="shared" ref="C810:C873" si="627">D810&amp;"S"&amp;E810</f>
        <v>S</v>
      </c>
      <c r="D810" s="241"/>
      <c r="E810" s="242" t="str">
        <f>IF(D810="","",COUNTIF($D$4:D810,D810))</f>
        <v/>
      </c>
      <c r="F810" s="306" t="str">
        <f>IF(D810="","",VLOOKUP(D810,'様式A-2'!$B$10:$E$438,4,0))</f>
        <v/>
      </c>
      <c r="G810" s="242"/>
      <c r="H810" s="242"/>
      <c r="I810" s="242"/>
      <c r="J810" s="242"/>
      <c r="K810" s="242">
        <f t="shared" ref="K810:K873" si="628">J810</f>
        <v>0</v>
      </c>
      <c r="L810" s="342"/>
      <c r="M810" s="342"/>
      <c r="N810" s="342"/>
      <c r="O810" s="342"/>
      <c r="P810" s="384"/>
      <c r="Q810" s="243">
        <f t="shared" si="595"/>
        <v>0</v>
      </c>
      <c r="R810" s="244">
        <f t="shared" ref="R810:R873" si="629">ROUND(N810*O810,2)</f>
        <v>0</v>
      </c>
      <c r="S810" s="244" t="str">
        <f t="shared" ref="S810:S873" si="630">IF(K810="ひび割れ","幅"&amp;TEXT(L810,"0.0")&amp;"mm "&amp;J810,IF(P810="","",P810))</f>
        <v/>
      </c>
      <c r="T810" s="242"/>
      <c r="U810" s="242" t="str">
        <f t="shared" ref="U810:U873" si="631">IF(T810="新規確認","－","")</f>
        <v/>
      </c>
      <c r="V810" s="242" t="str">
        <f t="shared" si="596"/>
        <v/>
      </c>
      <c r="W810" s="242"/>
      <c r="X810" s="242"/>
      <c r="Y810" s="242" t="str">
        <f t="shared" ref="Y810:Y873" si="632">IF(D810="","",IF(AND(W810&lt;&gt;"",OR(W810="Ⅱa",W810="Ⅱb")),"Ⅱ",IF(W810&lt;&gt;"",W810,IF(OR(X810="Ⅱa",X810="Ⅱb"),"Ⅱ",X810))))</f>
        <v/>
      </c>
      <c r="Z810" s="242" t="str">
        <f t="shared" ref="Z810:Z873" si="633">IF(D810="","",IF(OR(X810="Ⅱa",X810="Ⅱb"),"Ⅱ",X810))</f>
        <v/>
      </c>
      <c r="AA810" s="242" t="str">
        <f t="shared" si="626"/>
        <v/>
      </c>
      <c r="AB810" s="242" t="str">
        <f t="shared" ref="AB810:AB873" si="634">IF(D810="","",IF(X810="Ⅰ","否",IF(OR(X810="Ⅱb",X810="Ⅱa"),"要監視",IF(OR(X810="Ⅲ",X810="Ⅳ"),"要対策",""))))</f>
        <v/>
      </c>
      <c r="AC810" s="242" t="str">
        <f t="shared" ref="AC810:AC873" si="635">IF(D810="","",IF(T810="対策済","済",IF(AND(T810="新規確認",W810=""),"未",IF(AND(W810&lt;&gt;"Ⅰ",X810="Ⅰ"),"済","継続"))))</f>
        <v/>
      </c>
      <c r="AD810" s="242" t="str">
        <f t="shared" si="597"/>
        <v/>
      </c>
      <c r="AE810" s="242" t="str">
        <f t="shared" si="598"/>
        <v/>
      </c>
      <c r="AF810" s="242" t="str">
        <f t="shared" si="599"/>
        <v/>
      </c>
      <c r="AG810" s="242"/>
      <c r="AH810" s="243" t="str">
        <f t="shared" ref="AH810:AH873" si="636">IF(D810="","",IF(J810="その他",Q810&amp;AG810,J810&amp;"、"&amp;Q810&amp;AG810))</f>
        <v/>
      </c>
      <c r="AI810" s="243" t="str">
        <f t="shared" ref="AI810:AI873" si="637">IF(T810="新規確認","－",IF(T810="進行が認められない",Q810,""))</f>
        <v/>
      </c>
      <c r="BG810" s="246">
        <f t="shared" si="600"/>
        <v>0</v>
      </c>
      <c r="BH810" s="243">
        <f t="shared" si="601"/>
        <v>0</v>
      </c>
      <c r="BI810" s="243">
        <f t="shared" si="602"/>
        <v>0</v>
      </c>
      <c r="BJ810" s="243">
        <f t="shared" si="603"/>
        <v>0</v>
      </c>
      <c r="BK810" s="347">
        <f t="shared" si="604"/>
        <v>0</v>
      </c>
      <c r="BL810" s="247">
        <f t="shared" si="605"/>
        <v>0</v>
      </c>
      <c r="BM810" s="244">
        <f t="shared" si="606"/>
        <v>0</v>
      </c>
      <c r="BN810" s="244">
        <f t="shared" si="607"/>
        <v>0</v>
      </c>
      <c r="BO810" s="248">
        <f t="shared" si="608"/>
        <v>0</v>
      </c>
      <c r="BP810" s="249">
        <f t="shared" si="609"/>
        <v>0</v>
      </c>
      <c r="BQ810" s="244">
        <f t="shared" si="610"/>
        <v>0</v>
      </c>
      <c r="BR810" s="244">
        <f t="shared" si="611"/>
        <v>0</v>
      </c>
      <c r="BS810" s="250">
        <f t="shared" si="612"/>
        <v>0</v>
      </c>
      <c r="BT810" s="251" t="str">
        <f t="shared" si="613"/>
        <v/>
      </c>
      <c r="BU810" s="346">
        <f t="shared" si="614"/>
        <v>0</v>
      </c>
      <c r="BV810" s="346">
        <f t="shared" si="615"/>
        <v>0</v>
      </c>
      <c r="BW810" s="346">
        <f t="shared" si="616"/>
        <v>0</v>
      </c>
      <c r="BX810" s="348">
        <f t="shared" si="617"/>
        <v>0</v>
      </c>
      <c r="BY810" s="247">
        <f t="shared" si="618"/>
        <v>0</v>
      </c>
      <c r="BZ810" s="244">
        <f t="shared" si="619"/>
        <v>0</v>
      </c>
      <c r="CA810" s="244">
        <f t="shared" si="620"/>
        <v>0</v>
      </c>
      <c r="CB810" s="248">
        <f t="shared" si="621"/>
        <v>0</v>
      </c>
      <c r="CC810" s="247">
        <f t="shared" si="622"/>
        <v>0</v>
      </c>
      <c r="CD810" s="244">
        <f t="shared" si="623"/>
        <v>0</v>
      </c>
      <c r="CE810" s="244">
        <f t="shared" si="624"/>
        <v>0</v>
      </c>
      <c r="CF810" s="244">
        <f t="shared" si="625"/>
        <v>0</v>
      </c>
    </row>
    <row r="811" spans="1:84" ht="20.100000000000001" customHeight="1" x14ac:dyDescent="0.15">
      <c r="A811" s="238">
        <v>808</v>
      </c>
      <c r="B811" s="239">
        <v>808</v>
      </c>
      <c r="C811" s="240" t="str">
        <f t="shared" si="627"/>
        <v>S</v>
      </c>
      <c r="D811" s="241"/>
      <c r="E811" s="242" t="str">
        <f>IF(D811="","",COUNTIF($D$4:D811,D811))</f>
        <v/>
      </c>
      <c r="F811" s="306" t="str">
        <f>IF(D811="","",VLOOKUP(D811,'様式A-2'!$B$10:$E$438,4,0))</f>
        <v/>
      </c>
      <c r="G811" s="242"/>
      <c r="H811" s="242"/>
      <c r="I811" s="242"/>
      <c r="J811" s="242"/>
      <c r="K811" s="242">
        <f t="shared" si="628"/>
        <v>0</v>
      </c>
      <c r="L811" s="342"/>
      <c r="M811" s="342"/>
      <c r="N811" s="342"/>
      <c r="O811" s="342"/>
      <c r="P811" s="384"/>
      <c r="Q811" s="243">
        <f t="shared" si="595"/>
        <v>0</v>
      </c>
      <c r="R811" s="244">
        <f t="shared" si="629"/>
        <v>0</v>
      </c>
      <c r="S811" s="244" t="str">
        <f t="shared" si="630"/>
        <v/>
      </c>
      <c r="T811" s="242"/>
      <c r="U811" s="242" t="str">
        <f t="shared" si="631"/>
        <v/>
      </c>
      <c r="V811" s="242" t="str">
        <f t="shared" si="596"/>
        <v/>
      </c>
      <c r="W811" s="242"/>
      <c r="X811" s="242"/>
      <c r="Y811" s="242" t="str">
        <f t="shared" si="632"/>
        <v/>
      </c>
      <c r="Z811" s="242" t="str">
        <f t="shared" si="633"/>
        <v/>
      </c>
      <c r="AA811" s="242" t="str">
        <f t="shared" si="626"/>
        <v/>
      </c>
      <c r="AB811" s="242" t="str">
        <f t="shared" si="634"/>
        <v/>
      </c>
      <c r="AC811" s="242" t="str">
        <f t="shared" si="635"/>
        <v/>
      </c>
      <c r="AD811" s="242" t="str">
        <f t="shared" si="597"/>
        <v/>
      </c>
      <c r="AE811" s="242" t="str">
        <f t="shared" si="598"/>
        <v/>
      </c>
      <c r="AF811" s="242" t="str">
        <f t="shared" si="599"/>
        <v/>
      </c>
      <c r="AG811" s="242"/>
      <c r="AH811" s="243" t="str">
        <f t="shared" si="636"/>
        <v/>
      </c>
      <c r="AI811" s="243" t="str">
        <f t="shared" si="637"/>
        <v/>
      </c>
      <c r="BG811" s="246">
        <f t="shared" si="600"/>
        <v>0</v>
      </c>
      <c r="BH811" s="243">
        <f t="shared" si="601"/>
        <v>0</v>
      </c>
      <c r="BI811" s="243">
        <f t="shared" si="602"/>
        <v>0</v>
      </c>
      <c r="BJ811" s="243">
        <f t="shared" si="603"/>
        <v>0</v>
      </c>
      <c r="BK811" s="347">
        <f t="shared" si="604"/>
        <v>0</v>
      </c>
      <c r="BL811" s="247">
        <f t="shared" si="605"/>
        <v>0</v>
      </c>
      <c r="BM811" s="244">
        <f t="shared" si="606"/>
        <v>0</v>
      </c>
      <c r="BN811" s="244">
        <f t="shared" si="607"/>
        <v>0</v>
      </c>
      <c r="BO811" s="248">
        <f t="shared" si="608"/>
        <v>0</v>
      </c>
      <c r="BP811" s="249">
        <f t="shared" si="609"/>
        <v>0</v>
      </c>
      <c r="BQ811" s="244">
        <f t="shared" si="610"/>
        <v>0</v>
      </c>
      <c r="BR811" s="244">
        <f t="shared" si="611"/>
        <v>0</v>
      </c>
      <c r="BS811" s="250">
        <f t="shared" si="612"/>
        <v>0</v>
      </c>
      <c r="BT811" s="251" t="str">
        <f t="shared" si="613"/>
        <v/>
      </c>
      <c r="BU811" s="346">
        <f t="shared" si="614"/>
        <v>0</v>
      </c>
      <c r="BV811" s="346">
        <f t="shared" si="615"/>
        <v>0</v>
      </c>
      <c r="BW811" s="346">
        <f t="shared" si="616"/>
        <v>0</v>
      </c>
      <c r="BX811" s="348">
        <f t="shared" si="617"/>
        <v>0</v>
      </c>
      <c r="BY811" s="247">
        <f t="shared" si="618"/>
        <v>0</v>
      </c>
      <c r="BZ811" s="244">
        <f t="shared" si="619"/>
        <v>0</v>
      </c>
      <c r="CA811" s="244">
        <f t="shared" si="620"/>
        <v>0</v>
      </c>
      <c r="CB811" s="248">
        <f t="shared" si="621"/>
        <v>0</v>
      </c>
      <c r="CC811" s="247">
        <f t="shared" si="622"/>
        <v>0</v>
      </c>
      <c r="CD811" s="244">
        <f t="shared" si="623"/>
        <v>0</v>
      </c>
      <c r="CE811" s="244">
        <f t="shared" si="624"/>
        <v>0</v>
      </c>
      <c r="CF811" s="244">
        <f t="shared" si="625"/>
        <v>0</v>
      </c>
    </row>
    <row r="812" spans="1:84" ht="20.100000000000001" customHeight="1" x14ac:dyDescent="0.15">
      <c r="A812" s="238">
        <v>809</v>
      </c>
      <c r="B812" s="239">
        <v>809</v>
      </c>
      <c r="C812" s="240" t="str">
        <f t="shared" si="627"/>
        <v>S</v>
      </c>
      <c r="D812" s="241"/>
      <c r="E812" s="242" t="str">
        <f>IF(D812="","",COUNTIF($D$4:D812,D812))</f>
        <v/>
      </c>
      <c r="F812" s="306" t="str">
        <f>IF(D812="","",VLOOKUP(D812,'様式A-2'!$B$10:$E$438,4,0))</f>
        <v/>
      </c>
      <c r="G812" s="242"/>
      <c r="H812" s="242"/>
      <c r="I812" s="242"/>
      <c r="J812" s="242"/>
      <c r="K812" s="242">
        <f t="shared" si="628"/>
        <v>0</v>
      </c>
      <c r="L812" s="342"/>
      <c r="M812" s="342"/>
      <c r="N812" s="342"/>
      <c r="O812" s="342"/>
      <c r="P812" s="384"/>
      <c r="Q812" s="243">
        <f t="shared" si="595"/>
        <v>0</v>
      </c>
      <c r="R812" s="244">
        <f t="shared" si="629"/>
        <v>0</v>
      </c>
      <c r="S812" s="244" t="str">
        <f t="shared" si="630"/>
        <v/>
      </c>
      <c r="T812" s="242"/>
      <c r="U812" s="242" t="str">
        <f t="shared" si="631"/>
        <v/>
      </c>
      <c r="V812" s="242" t="str">
        <f t="shared" si="596"/>
        <v/>
      </c>
      <c r="W812" s="242"/>
      <c r="X812" s="242"/>
      <c r="Y812" s="242" t="str">
        <f t="shared" si="632"/>
        <v/>
      </c>
      <c r="Z812" s="242" t="str">
        <f t="shared" si="633"/>
        <v/>
      </c>
      <c r="AA812" s="242" t="str">
        <f t="shared" si="626"/>
        <v/>
      </c>
      <c r="AB812" s="242" t="str">
        <f t="shared" si="634"/>
        <v/>
      </c>
      <c r="AC812" s="242" t="str">
        <f t="shared" si="635"/>
        <v/>
      </c>
      <c r="AD812" s="242" t="str">
        <f t="shared" si="597"/>
        <v/>
      </c>
      <c r="AE812" s="242" t="str">
        <f t="shared" si="598"/>
        <v/>
      </c>
      <c r="AF812" s="242" t="str">
        <f t="shared" si="599"/>
        <v/>
      </c>
      <c r="AG812" s="242"/>
      <c r="AH812" s="243" t="str">
        <f t="shared" si="636"/>
        <v/>
      </c>
      <c r="AI812" s="243" t="str">
        <f t="shared" si="637"/>
        <v/>
      </c>
      <c r="BG812" s="246">
        <f t="shared" si="600"/>
        <v>0</v>
      </c>
      <c r="BH812" s="243">
        <f t="shared" si="601"/>
        <v>0</v>
      </c>
      <c r="BI812" s="243">
        <f t="shared" si="602"/>
        <v>0</v>
      </c>
      <c r="BJ812" s="243">
        <f t="shared" si="603"/>
        <v>0</v>
      </c>
      <c r="BK812" s="347">
        <f t="shared" si="604"/>
        <v>0</v>
      </c>
      <c r="BL812" s="247">
        <f t="shared" si="605"/>
        <v>0</v>
      </c>
      <c r="BM812" s="244">
        <f t="shared" si="606"/>
        <v>0</v>
      </c>
      <c r="BN812" s="244">
        <f t="shared" si="607"/>
        <v>0</v>
      </c>
      <c r="BO812" s="248">
        <f t="shared" si="608"/>
        <v>0</v>
      </c>
      <c r="BP812" s="249">
        <f t="shared" si="609"/>
        <v>0</v>
      </c>
      <c r="BQ812" s="244">
        <f t="shared" si="610"/>
        <v>0</v>
      </c>
      <c r="BR812" s="244">
        <f t="shared" si="611"/>
        <v>0</v>
      </c>
      <c r="BS812" s="250">
        <f t="shared" si="612"/>
        <v>0</v>
      </c>
      <c r="BT812" s="251" t="str">
        <f t="shared" si="613"/>
        <v/>
      </c>
      <c r="BU812" s="346">
        <f t="shared" si="614"/>
        <v>0</v>
      </c>
      <c r="BV812" s="346">
        <f t="shared" si="615"/>
        <v>0</v>
      </c>
      <c r="BW812" s="346">
        <f t="shared" si="616"/>
        <v>0</v>
      </c>
      <c r="BX812" s="348">
        <f t="shared" si="617"/>
        <v>0</v>
      </c>
      <c r="BY812" s="247">
        <f t="shared" si="618"/>
        <v>0</v>
      </c>
      <c r="BZ812" s="244">
        <f t="shared" si="619"/>
        <v>0</v>
      </c>
      <c r="CA812" s="244">
        <f t="shared" si="620"/>
        <v>0</v>
      </c>
      <c r="CB812" s="248">
        <f t="shared" si="621"/>
        <v>0</v>
      </c>
      <c r="CC812" s="247">
        <f t="shared" si="622"/>
        <v>0</v>
      </c>
      <c r="CD812" s="244">
        <f t="shared" si="623"/>
        <v>0</v>
      </c>
      <c r="CE812" s="244">
        <f t="shared" si="624"/>
        <v>0</v>
      </c>
      <c r="CF812" s="244">
        <f t="shared" si="625"/>
        <v>0</v>
      </c>
    </row>
    <row r="813" spans="1:84" ht="20.100000000000001" customHeight="1" x14ac:dyDescent="0.15">
      <c r="A813" s="238">
        <v>810</v>
      </c>
      <c r="B813" s="239">
        <v>810</v>
      </c>
      <c r="C813" s="240" t="str">
        <f t="shared" si="627"/>
        <v>S</v>
      </c>
      <c r="D813" s="241"/>
      <c r="E813" s="242" t="str">
        <f>IF(D813="","",COUNTIF($D$4:D813,D813))</f>
        <v/>
      </c>
      <c r="F813" s="306" t="str">
        <f>IF(D813="","",VLOOKUP(D813,'様式A-2'!$B$10:$E$438,4,0))</f>
        <v/>
      </c>
      <c r="G813" s="242"/>
      <c r="H813" s="242"/>
      <c r="I813" s="242"/>
      <c r="J813" s="242"/>
      <c r="K813" s="242">
        <f t="shared" si="628"/>
        <v>0</v>
      </c>
      <c r="L813" s="342"/>
      <c r="M813" s="342"/>
      <c r="N813" s="342"/>
      <c r="O813" s="342"/>
      <c r="P813" s="384"/>
      <c r="Q813" s="243">
        <f t="shared" si="595"/>
        <v>0</v>
      </c>
      <c r="R813" s="244">
        <f t="shared" si="629"/>
        <v>0</v>
      </c>
      <c r="S813" s="244" t="str">
        <f t="shared" si="630"/>
        <v/>
      </c>
      <c r="T813" s="242"/>
      <c r="U813" s="242" t="str">
        <f t="shared" si="631"/>
        <v/>
      </c>
      <c r="V813" s="242" t="str">
        <f t="shared" si="596"/>
        <v/>
      </c>
      <c r="W813" s="242"/>
      <c r="X813" s="242"/>
      <c r="Y813" s="242" t="str">
        <f t="shared" si="632"/>
        <v/>
      </c>
      <c r="Z813" s="242" t="str">
        <f t="shared" si="633"/>
        <v/>
      </c>
      <c r="AA813" s="242" t="str">
        <f t="shared" si="626"/>
        <v/>
      </c>
      <c r="AB813" s="242" t="str">
        <f t="shared" si="634"/>
        <v/>
      </c>
      <c r="AC813" s="242" t="str">
        <f t="shared" si="635"/>
        <v/>
      </c>
      <c r="AD813" s="242" t="str">
        <f t="shared" si="597"/>
        <v/>
      </c>
      <c r="AE813" s="242" t="str">
        <f t="shared" si="598"/>
        <v/>
      </c>
      <c r="AF813" s="242" t="str">
        <f t="shared" si="599"/>
        <v/>
      </c>
      <c r="AG813" s="242"/>
      <c r="AH813" s="243" t="str">
        <f t="shared" si="636"/>
        <v/>
      </c>
      <c r="AI813" s="243" t="str">
        <f t="shared" si="637"/>
        <v/>
      </c>
      <c r="BG813" s="246">
        <f t="shared" si="600"/>
        <v>0</v>
      </c>
      <c r="BH813" s="243">
        <f t="shared" si="601"/>
        <v>0</v>
      </c>
      <c r="BI813" s="243">
        <f t="shared" si="602"/>
        <v>0</v>
      </c>
      <c r="BJ813" s="243">
        <f t="shared" si="603"/>
        <v>0</v>
      </c>
      <c r="BK813" s="347">
        <f t="shared" si="604"/>
        <v>0</v>
      </c>
      <c r="BL813" s="247">
        <f t="shared" si="605"/>
        <v>0</v>
      </c>
      <c r="BM813" s="244">
        <f t="shared" si="606"/>
        <v>0</v>
      </c>
      <c r="BN813" s="244">
        <f t="shared" si="607"/>
        <v>0</v>
      </c>
      <c r="BO813" s="248">
        <f t="shared" si="608"/>
        <v>0</v>
      </c>
      <c r="BP813" s="249">
        <f t="shared" si="609"/>
        <v>0</v>
      </c>
      <c r="BQ813" s="244">
        <f t="shared" si="610"/>
        <v>0</v>
      </c>
      <c r="BR813" s="244">
        <f t="shared" si="611"/>
        <v>0</v>
      </c>
      <c r="BS813" s="250">
        <f t="shared" si="612"/>
        <v>0</v>
      </c>
      <c r="BT813" s="251" t="str">
        <f t="shared" si="613"/>
        <v/>
      </c>
      <c r="BU813" s="346">
        <f t="shared" si="614"/>
        <v>0</v>
      </c>
      <c r="BV813" s="346">
        <f t="shared" si="615"/>
        <v>0</v>
      </c>
      <c r="BW813" s="346">
        <f t="shared" si="616"/>
        <v>0</v>
      </c>
      <c r="BX813" s="348">
        <f t="shared" si="617"/>
        <v>0</v>
      </c>
      <c r="BY813" s="247">
        <f t="shared" si="618"/>
        <v>0</v>
      </c>
      <c r="BZ813" s="244">
        <f t="shared" si="619"/>
        <v>0</v>
      </c>
      <c r="CA813" s="244">
        <f t="shared" si="620"/>
        <v>0</v>
      </c>
      <c r="CB813" s="248">
        <f t="shared" si="621"/>
        <v>0</v>
      </c>
      <c r="CC813" s="247">
        <f t="shared" si="622"/>
        <v>0</v>
      </c>
      <c r="CD813" s="244">
        <f t="shared" si="623"/>
        <v>0</v>
      </c>
      <c r="CE813" s="244">
        <f t="shared" si="624"/>
        <v>0</v>
      </c>
      <c r="CF813" s="244">
        <f t="shared" si="625"/>
        <v>0</v>
      </c>
    </row>
    <row r="814" spans="1:84" ht="20.100000000000001" customHeight="1" x14ac:dyDescent="0.15">
      <c r="A814" s="238">
        <v>811</v>
      </c>
      <c r="B814" s="239">
        <v>811</v>
      </c>
      <c r="C814" s="240" t="str">
        <f t="shared" si="627"/>
        <v>S</v>
      </c>
      <c r="D814" s="241"/>
      <c r="E814" s="242" t="str">
        <f>IF(D814="","",COUNTIF($D$4:D814,D814))</f>
        <v/>
      </c>
      <c r="F814" s="306" t="str">
        <f>IF(D814="","",VLOOKUP(D814,'様式A-2'!$B$10:$E$438,4,0))</f>
        <v/>
      </c>
      <c r="G814" s="242"/>
      <c r="H814" s="242"/>
      <c r="I814" s="242"/>
      <c r="J814" s="242"/>
      <c r="K814" s="242">
        <f t="shared" si="628"/>
        <v>0</v>
      </c>
      <c r="L814" s="342"/>
      <c r="M814" s="342"/>
      <c r="N814" s="342"/>
      <c r="O814" s="342"/>
      <c r="P814" s="384"/>
      <c r="Q814" s="243">
        <f t="shared" si="595"/>
        <v>0</v>
      </c>
      <c r="R814" s="244">
        <f t="shared" si="629"/>
        <v>0</v>
      </c>
      <c r="S814" s="244" t="str">
        <f t="shared" si="630"/>
        <v/>
      </c>
      <c r="T814" s="242"/>
      <c r="U814" s="242" t="str">
        <f t="shared" si="631"/>
        <v/>
      </c>
      <c r="V814" s="242" t="str">
        <f t="shared" si="596"/>
        <v/>
      </c>
      <c r="W814" s="242"/>
      <c r="X814" s="242"/>
      <c r="Y814" s="242" t="str">
        <f t="shared" si="632"/>
        <v/>
      </c>
      <c r="Z814" s="242" t="str">
        <f t="shared" si="633"/>
        <v/>
      </c>
      <c r="AA814" s="242" t="str">
        <f t="shared" si="626"/>
        <v/>
      </c>
      <c r="AB814" s="242" t="str">
        <f t="shared" si="634"/>
        <v/>
      </c>
      <c r="AC814" s="242" t="str">
        <f t="shared" si="635"/>
        <v/>
      </c>
      <c r="AD814" s="242" t="str">
        <f t="shared" si="597"/>
        <v/>
      </c>
      <c r="AE814" s="242" t="str">
        <f t="shared" si="598"/>
        <v/>
      </c>
      <c r="AF814" s="242" t="str">
        <f t="shared" si="599"/>
        <v/>
      </c>
      <c r="AG814" s="242"/>
      <c r="AH814" s="243" t="str">
        <f t="shared" si="636"/>
        <v/>
      </c>
      <c r="AI814" s="243" t="str">
        <f t="shared" si="637"/>
        <v/>
      </c>
      <c r="BG814" s="246">
        <f t="shared" si="600"/>
        <v>0</v>
      </c>
      <c r="BH814" s="243">
        <f t="shared" si="601"/>
        <v>0</v>
      </c>
      <c r="BI814" s="243">
        <f t="shared" si="602"/>
        <v>0</v>
      </c>
      <c r="BJ814" s="243">
        <f t="shared" si="603"/>
        <v>0</v>
      </c>
      <c r="BK814" s="347">
        <f t="shared" si="604"/>
        <v>0</v>
      </c>
      <c r="BL814" s="247">
        <f t="shared" si="605"/>
        <v>0</v>
      </c>
      <c r="BM814" s="244">
        <f t="shared" si="606"/>
        <v>0</v>
      </c>
      <c r="BN814" s="244">
        <f t="shared" si="607"/>
        <v>0</v>
      </c>
      <c r="BO814" s="248">
        <f t="shared" si="608"/>
        <v>0</v>
      </c>
      <c r="BP814" s="249">
        <f t="shared" si="609"/>
        <v>0</v>
      </c>
      <c r="BQ814" s="244">
        <f t="shared" si="610"/>
        <v>0</v>
      </c>
      <c r="BR814" s="244">
        <f t="shared" si="611"/>
        <v>0</v>
      </c>
      <c r="BS814" s="250">
        <f t="shared" si="612"/>
        <v>0</v>
      </c>
      <c r="BT814" s="251" t="str">
        <f t="shared" si="613"/>
        <v/>
      </c>
      <c r="BU814" s="346">
        <f t="shared" si="614"/>
        <v>0</v>
      </c>
      <c r="BV814" s="346">
        <f t="shared" si="615"/>
        <v>0</v>
      </c>
      <c r="BW814" s="346">
        <f t="shared" si="616"/>
        <v>0</v>
      </c>
      <c r="BX814" s="348">
        <f t="shared" si="617"/>
        <v>0</v>
      </c>
      <c r="BY814" s="247">
        <f t="shared" si="618"/>
        <v>0</v>
      </c>
      <c r="BZ814" s="244">
        <f t="shared" si="619"/>
        <v>0</v>
      </c>
      <c r="CA814" s="244">
        <f t="shared" si="620"/>
        <v>0</v>
      </c>
      <c r="CB814" s="248">
        <f t="shared" si="621"/>
        <v>0</v>
      </c>
      <c r="CC814" s="247">
        <f t="shared" si="622"/>
        <v>0</v>
      </c>
      <c r="CD814" s="244">
        <f t="shared" si="623"/>
        <v>0</v>
      </c>
      <c r="CE814" s="244">
        <f t="shared" si="624"/>
        <v>0</v>
      </c>
      <c r="CF814" s="244">
        <f t="shared" si="625"/>
        <v>0</v>
      </c>
    </row>
    <row r="815" spans="1:84" ht="20.100000000000001" customHeight="1" x14ac:dyDescent="0.15">
      <c r="A815" s="238">
        <v>812</v>
      </c>
      <c r="B815" s="239">
        <v>812</v>
      </c>
      <c r="C815" s="240" t="str">
        <f t="shared" si="627"/>
        <v>S</v>
      </c>
      <c r="D815" s="241"/>
      <c r="E815" s="242" t="str">
        <f>IF(D815="","",COUNTIF($D$4:D815,D815))</f>
        <v/>
      </c>
      <c r="F815" s="306" t="str">
        <f>IF(D815="","",VLOOKUP(D815,'様式A-2'!$B$10:$E$438,4,0))</f>
        <v/>
      </c>
      <c r="G815" s="242"/>
      <c r="H815" s="242"/>
      <c r="I815" s="242"/>
      <c r="J815" s="242"/>
      <c r="K815" s="242">
        <f t="shared" si="628"/>
        <v>0</v>
      </c>
      <c r="L815" s="342"/>
      <c r="M815" s="342"/>
      <c r="N815" s="342"/>
      <c r="O815" s="342"/>
      <c r="P815" s="384"/>
      <c r="Q815" s="243">
        <f t="shared" si="595"/>
        <v>0</v>
      </c>
      <c r="R815" s="244">
        <f t="shared" si="629"/>
        <v>0</v>
      </c>
      <c r="S815" s="244" t="str">
        <f t="shared" si="630"/>
        <v/>
      </c>
      <c r="T815" s="242"/>
      <c r="U815" s="242" t="str">
        <f t="shared" si="631"/>
        <v/>
      </c>
      <c r="V815" s="242" t="str">
        <f t="shared" si="596"/>
        <v/>
      </c>
      <c r="W815" s="242"/>
      <c r="X815" s="242"/>
      <c r="Y815" s="242" t="str">
        <f t="shared" si="632"/>
        <v/>
      </c>
      <c r="Z815" s="242" t="str">
        <f t="shared" si="633"/>
        <v/>
      </c>
      <c r="AA815" s="242" t="str">
        <f t="shared" si="626"/>
        <v/>
      </c>
      <c r="AB815" s="242" t="str">
        <f t="shared" si="634"/>
        <v/>
      </c>
      <c r="AC815" s="242" t="str">
        <f t="shared" si="635"/>
        <v/>
      </c>
      <c r="AD815" s="242" t="str">
        <f t="shared" si="597"/>
        <v/>
      </c>
      <c r="AE815" s="242" t="str">
        <f t="shared" si="598"/>
        <v/>
      </c>
      <c r="AF815" s="242" t="str">
        <f t="shared" si="599"/>
        <v/>
      </c>
      <c r="AG815" s="242"/>
      <c r="AH815" s="243" t="str">
        <f t="shared" si="636"/>
        <v/>
      </c>
      <c r="AI815" s="243" t="str">
        <f t="shared" si="637"/>
        <v/>
      </c>
      <c r="BG815" s="246">
        <f t="shared" si="600"/>
        <v>0</v>
      </c>
      <c r="BH815" s="243">
        <f t="shared" si="601"/>
        <v>0</v>
      </c>
      <c r="BI815" s="243">
        <f t="shared" si="602"/>
        <v>0</v>
      </c>
      <c r="BJ815" s="243">
        <f t="shared" si="603"/>
        <v>0</v>
      </c>
      <c r="BK815" s="347">
        <f t="shared" si="604"/>
        <v>0</v>
      </c>
      <c r="BL815" s="247">
        <f t="shared" si="605"/>
        <v>0</v>
      </c>
      <c r="BM815" s="244">
        <f t="shared" si="606"/>
        <v>0</v>
      </c>
      <c r="BN815" s="244">
        <f t="shared" si="607"/>
        <v>0</v>
      </c>
      <c r="BO815" s="248">
        <f t="shared" si="608"/>
        <v>0</v>
      </c>
      <c r="BP815" s="249">
        <f t="shared" si="609"/>
        <v>0</v>
      </c>
      <c r="BQ815" s="244">
        <f t="shared" si="610"/>
        <v>0</v>
      </c>
      <c r="BR815" s="244">
        <f t="shared" si="611"/>
        <v>0</v>
      </c>
      <c r="BS815" s="250">
        <f t="shared" si="612"/>
        <v>0</v>
      </c>
      <c r="BT815" s="251" t="str">
        <f t="shared" si="613"/>
        <v/>
      </c>
      <c r="BU815" s="346">
        <f t="shared" si="614"/>
        <v>0</v>
      </c>
      <c r="BV815" s="346">
        <f t="shared" si="615"/>
        <v>0</v>
      </c>
      <c r="BW815" s="346">
        <f t="shared" si="616"/>
        <v>0</v>
      </c>
      <c r="BX815" s="348">
        <f t="shared" si="617"/>
        <v>0</v>
      </c>
      <c r="BY815" s="247">
        <f t="shared" si="618"/>
        <v>0</v>
      </c>
      <c r="BZ815" s="244">
        <f t="shared" si="619"/>
        <v>0</v>
      </c>
      <c r="CA815" s="244">
        <f t="shared" si="620"/>
        <v>0</v>
      </c>
      <c r="CB815" s="248">
        <f t="shared" si="621"/>
        <v>0</v>
      </c>
      <c r="CC815" s="247">
        <f t="shared" si="622"/>
        <v>0</v>
      </c>
      <c r="CD815" s="244">
        <f t="shared" si="623"/>
        <v>0</v>
      </c>
      <c r="CE815" s="244">
        <f t="shared" si="624"/>
        <v>0</v>
      </c>
      <c r="CF815" s="244">
        <f t="shared" si="625"/>
        <v>0</v>
      </c>
    </row>
    <row r="816" spans="1:84" ht="20.100000000000001" customHeight="1" x14ac:dyDescent="0.15">
      <c r="A816" s="238">
        <v>813</v>
      </c>
      <c r="B816" s="239">
        <v>813</v>
      </c>
      <c r="C816" s="240" t="str">
        <f t="shared" si="627"/>
        <v>S</v>
      </c>
      <c r="D816" s="241"/>
      <c r="E816" s="242" t="str">
        <f>IF(D816="","",COUNTIF($D$4:D816,D816))</f>
        <v/>
      </c>
      <c r="F816" s="306" t="str">
        <f>IF(D816="","",VLOOKUP(D816,'様式A-2'!$B$10:$E$438,4,0))</f>
        <v/>
      </c>
      <c r="G816" s="242"/>
      <c r="H816" s="242"/>
      <c r="I816" s="242"/>
      <c r="J816" s="242"/>
      <c r="K816" s="242">
        <f t="shared" si="628"/>
        <v>0</v>
      </c>
      <c r="L816" s="342"/>
      <c r="M816" s="342"/>
      <c r="N816" s="342"/>
      <c r="O816" s="342"/>
      <c r="P816" s="384"/>
      <c r="Q816" s="243">
        <f t="shared" ref="Q816:Q879" si="638">IF(C816="","",IF(J816="ひび割れ","幅"&amp;TEXT(L816,"0.0")&amp;"mm×長さ"&amp;TEXT(M816,"0.0")&amp;"m",IF(N816="",P816,IF(J816="その他",P816&amp;"、"&amp;TEXT(N816,"0.0")&amp;"m×"&amp;TEXT(O816,"0.0")&amp;"m ",TEXT(N816,"0.0")&amp;"m×"&amp;TEXT(O816,"0.0")&amp;"m "&amp;P816))))</f>
        <v>0</v>
      </c>
      <c r="R816" s="244">
        <f t="shared" si="629"/>
        <v>0</v>
      </c>
      <c r="S816" s="244" t="str">
        <f t="shared" si="630"/>
        <v/>
      </c>
      <c r="T816" s="242"/>
      <c r="U816" s="242" t="str">
        <f t="shared" si="631"/>
        <v/>
      </c>
      <c r="V816" s="242" t="str">
        <f t="shared" si="596"/>
        <v/>
      </c>
      <c r="W816" s="242"/>
      <c r="X816" s="242"/>
      <c r="Y816" s="242" t="str">
        <f t="shared" si="632"/>
        <v/>
      </c>
      <c r="Z816" s="242" t="str">
        <f t="shared" si="633"/>
        <v/>
      </c>
      <c r="AA816" s="242" t="str">
        <f t="shared" si="626"/>
        <v/>
      </c>
      <c r="AB816" s="242" t="str">
        <f t="shared" si="634"/>
        <v/>
      </c>
      <c r="AC816" s="242" t="str">
        <f t="shared" si="635"/>
        <v/>
      </c>
      <c r="AD816" s="242" t="str">
        <f t="shared" si="597"/>
        <v/>
      </c>
      <c r="AE816" s="242" t="str">
        <f t="shared" si="598"/>
        <v/>
      </c>
      <c r="AF816" s="242" t="str">
        <f t="shared" si="599"/>
        <v/>
      </c>
      <c r="AG816" s="242"/>
      <c r="AH816" s="243" t="str">
        <f t="shared" si="636"/>
        <v/>
      </c>
      <c r="AI816" s="243" t="str">
        <f t="shared" si="637"/>
        <v/>
      </c>
      <c r="BG816" s="246">
        <f t="shared" si="600"/>
        <v>0</v>
      </c>
      <c r="BH816" s="243">
        <f t="shared" si="601"/>
        <v>0</v>
      </c>
      <c r="BI816" s="243">
        <f t="shared" si="602"/>
        <v>0</v>
      </c>
      <c r="BJ816" s="243">
        <f t="shared" si="603"/>
        <v>0</v>
      </c>
      <c r="BK816" s="347">
        <f t="shared" si="604"/>
        <v>0</v>
      </c>
      <c r="BL816" s="247">
        <f t="shared" si="605"/>
        <v>0</v>
      </c>
      <c r="BM816" s="244">
        <f t="shared" si="606"/>
        <v>0</v>
      </c>
      <c r="BN816" s="244">
        <f t="shared" si="607"/>
        <v>0</v>
      </c>
      <c r="BO816" s="248">
        <f t="shared" si="608"/>
        <v>0</v>
      </c>
      <c r="BP816" s="249">
        <f t="shared" si="609"/>
        <v>0</v>
      </c>
      <c r="BQ816" s="244">
        <f t="shared" si="610"/>
        <v>0</v>
      </c>
      <c r="BR816" s="244">
        <f t="shared" si="611"/>
        <v>0</v>
      </c>
      <c r="BS816" s="250">
        <f t="shared" si="612"/>
        <v>0</v>
      </c>
      <c r="BT816" s="251" t="str">
        <f t="shared" si="613"/>
        <v/>
      </c>
      <c r="BU816" s="346">
        <f t="shared" si="614"/>
        <v>0</v>
      </c>
      <c r="BV816" s="346">
        <f t="shared" si="615"/>
        <v>0</v>
      </c>
      <c r="BW816" s="346">
        <f t="shared" si="616"/>
        <v>0</v>
      </c>
      <c r="BX816" s="348">
        <f t="shared" si="617"/>
        <v>0</v>
      </c>
      <c r="BY816" s="247">
        <f t="shared" si="618"/>
        <v>0</v>
      </c>
      <c r="BZ816" s="244">
        <f t="shared" si="619"/>
        <v>0</v>
      </c>
      <c r="CA816" s="244">
        <f t="shared" si="620"/>
        <v>0</v>
      </c>
      <c r="CB816" s="248">
        <f t="shared" si="621"/>
        <v>0</v>
      </c>
      <c r="CC816" s="247">
        <f t="shared" si="622"/>
        <v>0</v>
      </c>
      <c r="CD816" s="244">
        <f t="shared" si="623"/>
        <v>0</v>
      </c>
      <c r="CE816" s="244">
        <f t="shared" si="624"/>
        <v>0</v>
      </c>
      <c r="CF816" s="244">
        <f t="shared" si="625"/>
        <v>0</v>
      </c>
    </row>
    <row r="817" spans="1:84" ht="20.100000000000001" customHeight="1" x14ac:dyDescent="0.15">
      <c r="A817" s="238">
        <v>814</v>
      </c>
      <c r="B817" s="239">
        <v>814</v>
      </c>
      <c r="C817" s="240" t="str">
        <f t="shared" si="627"/>
        <v>S</v>
      </c>
      <c r="D817" s="241"/>
      <c r="E817" s="242" t="str">
        <f>IF(D817="","",COUNTIF($D$4:D817,D817))</f>
        <v/>
      </c>
      <c r="F817" s="306" t="str">
        <f>IF(D817="","",VLOOKUP(D817,'様式A-2'!$B$10:$E$438,4,0))</f>
        <v/>
      </c>
      <c r="G817" s="242"/>
      <c r="H817" s="242"/>
      <c r="I817" s="242"/>
      <c r="J817" s="242"/>
      <c r="K817" s="242">
        <f t="shared" si="628"/>
        <v>0</v>
      </c>
      <c r="L817" s="342"/>
      <c r="M817" s="342"/>
      <c r="N817" s="342"/>
      <c r="O817" s="342"/>
      <c r="P817" s="384"/>
      <c r="Q817" s="243">
        <f t="shared" si="638"/>
        <v>0</v>
      </c>
      <c r="R817" s="244">
        <f t="shared" si="629"/>
        <v>0</v>
      </c>
      <c r="S817" s="244" t="str">
        <f t="shared" si="630"/>
        <v/>
      </c>
      <c r="T817" s="242"/>
      <c r="U817" s="242" t="str">
        <f t="shared" si="631"/>
        <v/>
      </c>
      <c r="V817" s="242" t="str">
        <f t="shared" si="596"/>
        <v/>
      </c>
      <c r="W817" s="242"/>
      <c r="X817" s="242"/>
      <c r="Y817" s="242" t="str">
        <f t="shared" si="632"/>
        <v/>
      </c>
      <c r="Z817" s="242" t="str">
        <f t="shared" si="633"/>
        <v/>
      </c>
      <c r="AA817" s="242" t="str">
        <f t="shared" si="626"/>
        <v/>
      </c>
      <c r="AB817" s="242" t="str">
        <f t="shared" si="634"/>
        <v/>
      </c>
      <c r="AC817" s="242" t="str">
        <f t="shared" si="635"/>
        <v/>
      </c>
      <c r="AD817" s="242" t="str">
        <f t="shared" si="597"/>
        <v/>
      </c>
      <c r="AE817" s="242" t="str">
        <f t="shared" si="598"/>
        <v/>
      </c>
      <c r="AF817" s="242" t="str">
        <f t="shared" si="599"/>
        <v/>
      </c>
      <c r="AG817" s="242"/>
      <c r="AH817" s="243" t="str">
        <f t="shared" si="636"/>
        <v/>
      </c>
      <c r="AI817" s="243" t="str">
        <f t="shared" si="637"/>
        <v/>
      </c>
      <c r="BG817" s="246">
        <f t="shared" si="600"/>
        <v>0</v>
      </c>
      <c r="BH817" s="243">
        <f t="shared" si="601"/>
        <v>0</v>
      </c>
      <c r="BI817" s="243">
        <f t="shared" si="602"/>
        <v>0</v>
      </c>
      <c r="BJ817" s="243">
        <f t="shared" si="603"/>
        <v>0</v>
      </c>
      <c r="BK817" s="347">
        <f t="shared" si="604"/>
        <v>0</v>
      </c>
      <c r="BL817" s="247">
        <f t="shared" si="605"/>
        <v>0</v>
      </c>
      <c r="BM817" s="244">
        <f t="shared" si="606"/>
        <v>0</v>
      </c>
      <c r="BN817" s="244">
        <f t="shared" si="607"/>
        <v>0</v>
      </c>
      <c r="BO817" s="248">
        <f t="shared" si="608"/>
        <v>0</v>
      </c>
      <c r="BP817" s="249">
        <f t="shared" si="609"/>
        <v>0</v>
      </c>
      <c r="BQ817" s="244">
        <f t="shared" si="610"/>
        <v>0</v>
      </c>
      <c r="BR817" s="244">
        <f t="shared" si="611"/>
        <v>0</v>
      </c>
      <c r="BS817" s="250">
        <f t="shared" si="612"/>
        <v>0</v>
      </c>
      <c r="BT817" s="251" t="str">
        <f t="shared" si="613"/>
        <v/>
      </c>
      <c r="BU817" s="346">
        <f t="shared" si="614"/>
        <v>0</v>
      </c>
      <c r="BV817" s="346">
        <f t="shared" si="615"/>
        <v>0</v>
      </c>
      <c r="BW817" s="346">
        <f t="shared" si="616"/>
        <v>0</v>
      </c>
      <c r="BX817" s="348">
        <f t="shared" si="617"/>
        <v>0</v>
      </c>
      <c r="BY817" s="247">
        <f t="shared" si="618"/>
        <v>0</v>
      </c>
      <c r="BZ817" s="244">
        <f t="shared" si="619"/>
        <v>0</v>
      </c>
      <c r="CA817" s="244">
        <f t="shared" si="620"/>
        <v>0</v>
      </c>
      <c r="CB817" s="248">
        <f t="shared" si="621"/>
        <v>0</v>
      </c>
      <c r="CC817" s="247">
        <f t="shared" si="622"/>
        <v>0</v>
      </c>
      <c r="CD817" s="244">
        <f t="shared" si="623"/>
        <v>0</v>
      </c>
      <c r="CE817" s="244">
        <f t="shared" si="624"/>
        <v>0</v>
      </c>
      <c r="CF817" s="244">
        <f t="shared" si="625"/>
        <v>0</v>
      </c>
    </row>
    <row r="818" spans="1:84" ht="20.100000000000001" customHeight="1" x14ac:dyDescent="0.15">
      <c r="A818" s="238">
        <v>815</v>
      </c>
      <c r="B818" s="239">
        <v>815</v>
      </c>
      <c r="C818" s="240" t="str">
        <f t="shared" si="627"/>
        <v>S</v>
      </c>
      <c r="D818" s="241"/>
      <c r="E818" s="242" t="str">
        <f>IF(D818="","",COUNTIF($D$4:D818,D818))</f>
        <v/>
      </c>
      <c r="F818" s="306" t="str">
        <f>IF(D818="","",VLOOKUP(D818,'様式A-2'!$B$10:$E$438,4,0))</f>
        <v/>
      </c>
      <c r="G818" s="242"/>
      <c r="H818" s="242"/>
      <c r="I818" s="242"/>
      <c r="J818" s="242"/>
      <c r="K818" s="242">
        <f t="shared" si="628"/>
        <v>0</v>
      </c>
      <c r="L818" s="342"/>
      <c r="M818" s="342"/>
      <c r="N818" s="342"/>
      <c r="O818" s="342"/>
      <c r="P818" s="384"/>
      <c r="Q818" s="243">
        <f t="shared" si="638"/>
        <v>0</v>
      </c>
      <c r="R818" s="244">
        <f t="shared" si="629"/>
        <v>0</v>
      </c>
      <c r="S818" s="244" t="str">
        <f t="shared" si="630"/>
        <v/>
      </c>
      <c r="T818" s="242"/>
      <c r="U818" s="242" t="str">
        <f t="shared" si="631"/>
        <v/>
      </c>
      <c r="V818" s="242" t="str">
        <f t="shared" si="596"/>
        <v/>
      </c>
      <c r="W818" s="242"/>
      <c r="X818" s="242"/>
      <c r="Y818" s="242" t="str">
        <f t="shared" si="632"/>
        <v/>
      </c>
      <c r="Z818" s="242" t="str">
        <f t="shared" si="633"/>
        <v/>
      </c>
      <c r="AA818" s="242" t="str">
        <f t="shared" si="626"/>
        <v/>
      </c>
      <c r="AB818" s="242" t="str">
        <f t="shared" si="634"/>
        <v/>
      </c>
      <c r="AC818" s="242" t="str">
        <f t="shared" si="635"/>
        <v/>
      </c>
      <c r="AD818" s="242" t="str">
        <f t="shared" si="597"/>
        <v/>
      </c>
      <c r="AE818" s="242" t="str">
        <f t="shared" si="598"/>
        <v/>
      </c>
      <c r="AF818" s="242" t="str">
        <f t="shared" si="599"/>
        <v/>
      </c>
      <c r="AG818" s="242"/>
      <c r="AH818" s="243" t="str">
        <f t="shared" si="636"/>
        <v/>
      </c>
      <c r="AI818" s="243" t="str">
        <f t="shared" si="637"/>
        <v/>
      </c>
      <c r="BG818" s="246">
        <f t="shared" si="600"/>
        <v>0</v>
      </c>
      <c r="BH818" s="243">
        <f t="shared" si="601"/>
        <v>0</v>
      </c>
      <c r="BI818" s="243">
        <f t="shared" si="602"/>
        <v>0</v>
      </c>
      <c r="BJ818" s="243">
        <f t="shared" si="603"/>
        <v>0</v>
      </c>
      <c r="BK818" s="347">
        <f t="shared" si="604"/>
        <v>0</v>
      </c>
      <c r="BL818" s="247">
        <f t="shared" si="605"/>
        <v>0</v>
      </c>
      <c r="BM818" s="244">
        <f t="shared" si="606"/>
        <v>0</v>
      </c>
      <c r="BN818" s="244">
        <f t="shared" si="607"/>
        <v>0</v>
      </c>
      <c r="BO818" s="248">
        <f t="shared" si="608"/>
        <v>0</v>
      </c>
      <c r="BP818" s="249">
        <f t="shared" si="609"/>
        <v>0</v>
      </c>
      <c r="BQ818" s="244">
        <f t="shared" si="610"/>
        <v>0</v>
      </c>
      <c r="BR818" s="244">
        <f t="shared" si="611"/>
        <v>0</v>
      </c>
      <c r="BS818" s="250">
        <f t="shared" si="612"/>
        <v>0</v>
      </c>
      <c r="BT818" s="251" t="str">
        <f t="shared" si="613"/>
        <v/>
      </c>
      <c r="BU818" s="346">
        <f t="shared" si="614"/>
        <v>0</v>
      </c>
      <c r="BV818" s="346">
        <f t="shared" si="615"/>
        <v>0</v>
      </c>
      <c r="BW818" s="346">
        <f t="shared" si="616"/>
        <v>0</v>
      </c>
      <c r="BX818" s="348">
        <f t="shared" si="617"/>
        <v>0</v>
      </c>
      <c r="BY818" s="247">
        <f t="shared" si="618"/>
        <v>0</v>
      </c>
      <c r="BZ818" s="244">
        <f t="shared" si="619"/>
        <v>0</v>
      </c>
      <c r="CA818" s="244">
        <f t="shared" si="620"/>
        <v>0</v>
      </c>
      <c r="CB818" s="248">
        <f t="shared" si="621"/>
        <v>0</v>
      </c>
      <c r="CC818" s="247">
        <f t="shared" si="622"/>
        <v>0</v>
      </c>
      <c r="CD818" s="244">
        <f t="shared" si="623"/>
        <v>0</v>
      </c>
      <c r="CE818" s="244">
        <f t="shared" si="624"/>
        <v>0</v>
      </c>
      <c r="CF818" s="244">
        <f t="shared" si="625"/>
        <v>0</v>
      </c>
    </row>
    <row r="819" spans="1:84" ht="20.100000000000001" customHeight="1" x14ac:dyDescent="0.15">
      <c r="A819" s="238">
        <v>816</v>
      </c>
      <c r="B819" s="239">
        <v>816</v>
      </c>
      <c r="C819" s="240" t="str">
        <f t="shared" si="627"/>
        <v>S</v>
      </c>
      <c r="D819" s="241"/>
      <c r="E819" s="242" t="str">
        <f>IF(D819="","",COUNTIF($D$4:D819,D819))</f>
        <v/>
      </c>
      <c r="F819" s="306" t="str">
        <f>IF(D819="","",VLOOKUP(D819,'様式A-2'!$B$10:$E$438,4,0))</f>
        <v/>
      </c>
      <c r="G819" s="242"/>
      <c r="H819" s="242"/>
      <c r="I819" s="242"/>
      <c r="J819" s="242"/>
      <c r="K819" s="242">
        <f t="shared" si="628"/>
        <v>0</v>
      </c>
      <c r="L819" s="342"/>
      <c r="M819" s="342"/>
      <c r="N819" s="342"/>
      <c r="O819" s="342"/>
      <c r="P819" s="384"/>
      <c r="Q819" s="243">
        <f t="shared" si="638"/>
        <v>0</v>
      </c>
      <c r="R819" s="244">
        <f t="shared" si="629"/>
        <v>0</v>
      </c>
      <c r="S819" s="244" t="str">
        <f t="shared" si="630"/>
        <v/>
      </c>
      <c r="T819" s="242"/>
      <c r="U819" s="242" t="str">
        <f t="shared" si="631"/>
        <v/>
      </c>
      <c r="V819" s="242" t="str">
        <f t="shared" si="596"/>
        <v/>
      </c>
      <c r="W819" s="242"/>
      <c r="X819" s="242"/>
      <c r="Y819" s="242" t="str">
        <f t="shared" si="632"/>
        <v/>
      </c>
      <c r="Z819" s="242" t="str">
        <f t="shared" si="633"/>
        <v/>
      </c>
      <c r="AA819" s="242" t="str">
        <f t="shared" si="626"/>
        <v/>
      </c>
      <c r="AB819" s="242" t="str">
        <f t="shared" si="634"/>
        <v/>
      </c>
      <c r="AC819" s="242" t="str">
        <f t="shared" si="635"/>
        <v/>
      </c>
      <c r="AD819" s="242" t="str">
        <f t="shared" si="597"/>
        <v/>
      </c>
      <c r="AE819" s="242" t="str">
        <f t="shared" si="598"/>
        <v/>
      </c>
      <c r="AF819" s="242" t="str">
        <f t="shared" si="599"/>
        <v/>
      </c>
      <c r="AG819" s="242"/>
      <c r="AH819" s="243" t="str">
        <f t="shared" si="636"/>
        <v/>
      </c>
      <c r="AI819" s="243" t="str">
        <f t="shared" si="637"/>
        <v/>
      </c>
      <c r="BG819" s="246">
        <f t="shared" si="600"/>
        <v>0</v>
      </c>
      <c r="BH819" s="243">
        <f t="shared" si="601"/>
        <v>0</v>
      </c>
      <c r="BI819" s="243">
        <f t="shared" si="602"/>
        <v>0</v>
      </c>
      <c r="BJ819" s="243">
        <f t="shared" si="603"/>
        <v>0</v>
      </c>
      <c r="BK819" s="347">
        <f t="shared" si="604"/>
        <v>0</v>
      </c>
      <c r="BL819" s="247">
        <f t="shared" si="605"/>
        <v>0</v>
      </c>
      <c r="BM819" s="244">
        <f t="shared" si="606"/>
        <v>0</v>
      </c>
      <c r="BN819" s="244">
        <f t="shared" si="607"/>
        <v>0</v>
      </c>
      <c r="BO819" s="248">
        <f t="shared" si="608"/>
        <v>0</v>
      </c>
      <c r="BP819" s="249">
        <f t="shared" si="609"/>
        <v>0</v>
      </c>
      <c r="BQ819" s="244">
        <f t="shared" si="610"/>
        <v>0</v>
      </c>
      <c r="BR819" s="244">
        <f t="shared" si="611"/>
        <v>0</v>
      </c>
      <c r="BS819" s="250">
        <f t="shared" si="612"/>
        <v>0</v>
      </c>
      <c r="BT819" s="251" t="str">
        <f t="shared" si="613"/>
        <v/>
      </c>
      <c r="BU819" s="346">
        <f t="shared" si="614"/>
        <v>0</v>
      </c>
      <c r="BV819" s="346">
        <f t="shared" si="615"/>
        <v>0</v>
      </c>
      <c r="BW819" s="346">
        <f t="shared" si="616"/>
        <v>0</v>
      </c>
      <c r="BX819" s="348">
        <f t="shared" si="617"/>
        <v>0</v>
      </c>
      <c r="BY819" s="247">
        <f t="shared" si="618"/>
        <v>0</v>
      </c>
      <c r="BZ819" s="244">
        <f t="shared" si="619"/>
        <v>0</v>
      </c>
      <c r="CA819" s="244">
        <f t="shared" si="620"/>
        <v>0</v>
      </c>
      <c r="CB819" s="248">
        <f t="shared" si="621"/>
        <v>0</v>
      </c>
      <c r="CC819" s="247">
        <f t="shared" si="622"/>
        <v>0</v>
      </c>
      <c r="CD819" s="244">
        <f t="shared" si="623"/>
        <v>0</v>
      </c>
      <c r="CE819" s="244">
        <f t="shared" si="624"/>
        <v>0</v>
      </c>
      <c r="CF819" s="244">
        <f t="shared" si="625"/>
        <v>0</v>
      </c>
    </row>
    <row r="820" spans="1:84" ht="20.100000000000001" customHeight="1" x14ac:dyDescent="0.15">
      <c r="A820" s="238">
        <v>817</v>
      </c>
      <c r="B820" s="239">
        <v>817</v>
      </c>
      <c r="C820" s="240" t="str">
        <f t="shared" si="627"/>
        <v>S</v>
      </c>
      <c r="D820" s="241"/>
      <c r="E820" s="242" t="str">
        <f>IF(D820="","",COUNTIF($D$4:D820,D820))</f>
        <v/>
      </c>
      <c r="F820" s="306" t="str">
        <f>IF(D820="","",VLOOKUP(D820,'様式A-2'!$B$10:$E$438,4,0))</f>
        <v/>
      </c>
      <c r="G820" s="242"/>
      <c r="H820" s="242"/>
      <c r="I820" s="242"/>
      <c r="J820" s="242"/>
      <c r="K820" s="242">
        <f t="shared" si="628"/>
        <v>0</v>
      </c>
      <c r="L820" s="342"/>
      <c r="M820" s="342"/>
      <c r="N820" s="342"/>
      <c r="O820" s="342"/>
      <c r="P820" s="384"/>
      <c r="Q820" s="243">
        <f t="shared" si="638"/>
        <v>0</v>
      </c>
      <c r="R820" s="244">
        <f t="shared" si="629"/>
        <v>0</v>
      </c>
      <c r="S820" s="244" t="str">
        <f t="shared" si="630"/>
        <v/>
      </c>
      <c r="T820" s="242"/>
      <c r="U820" s="242" t="str">
        <f t="shared" si="631"/>
        <v/>
      </c>
      <c r="V820" s="242" t="str">
        <f t="shared" ref="V820:V883" si="639">IF(D820="","",IF(U820="対策区分判定Ⅳ","Ⅳ",IF(U820="対策区分判定Ⅲ","Ⅲ",IF(OR(U820="対策区分判定Ⅱa",U820="対策区分判定Ⅱb"),"Ⅱ",IF(U820="対策区分判定Ⅰ","Ⅰ","－")))))</f>
        <v/>
      </c>
      <c r="W820" s="242"/>
      <c r="X820" s="242"/>
      <c r="Y820" s="242" t="str">
        <f t="shared" si="632"/>
        <v/>
      </c>
      <c r="Z820" s="242" t="str">
        <f t="shared" si="633"/>
        <v/>
      </c>
      <c r="AA820" s="242" t="str">
        <f t="shared" si="626"/>
        <v/>
      </c>
      <c r="AB820" s="242" t="str">
        <f t="shared" si="634"/>
        <v/>
      </c>
      <c r="AC820" s="242" t="str">
        <f t="shared" si="635"/>
        <v/>
      </c>
      <c r="AD820" s="242" t="str">
        <f t="shared" si="597"/>
        <v/>
      </c>
      <c r="AE820" s="242" t="str">
        <f t="shared" si="598"/>
        <v/>
      </c>
      <c r="AF820" s="242" t="str">
        <f t="shared" si="599"/>
        <v/>
      </c>
      <c r="AG820" s="242"/>
      <c r="AH820" s="243" t="str">
        <f t="shared" si="636"/>
        <v/>
      </c>
      <c r="AI820" s="243" t="str">
        <f t="shared" si="637"/>
        <v/>
      </c>
      <c r="BG820" s="246">
        <f t="shared" si="600"/>
        <v>0</v>
      </c>
      <c r="BH820" s="243">
        <f t="shared" si="601"/>
        <v>0</v>
      </c>
      <c r="BI820" s="243">
        <f t="shared" si="602"/>
        <v>0</v>
      </c>
      <c r="BJ820" s="243">
        <f t="shared" si="603"/>
        <v>0</v>
      </c>
      <c r="BK820" s="347">
        <f t="shared" si="604"/>
        <v>0</v>
      </c>
      <c r="BL820" s="247">
        <f t="shared" si="605"/>
        <v>0</v>
      </c>
      <c r="BM820" s="244">
        <f t="shared" si="606"/>
        <v>0</v>
      </c>
      <c r="BN820" s="244">
        <f t="shared" si="607"/>
        <v>0</v>
      </c>
      <c r="BO820" s="248">
        <f t="shared" si="608"/>
        <v>0</v>
      </c>
      <c r="BP820" s="249">
        <f t="shared" si="609"/>
        <v>0</v>
      </c>
      <c r="BQ820" s="244">
        <f t="shared" si="610"/>
        <v>0</v>
      </c>
      <c r="BR820" s="244">
        <f t="shared" si="611"/>
        <v>0</v>
      </c>
      <c r="BS820" s="250">
        <f t="shared" si="612"/>
        <v>0</v>
      </c>
      <c r="BT820" s="251" t="str">
        <f t="shared" si="613"/>
        <v/>
      </c>
      <c r="BU820" s="346">
        <f t="shared" si="614"/>
        <v>0</v>
      </c>
      <c r="BV820" s="346">
        <f t="shared" si="615"/>
        <v>0</v>
      </c>
      <c r="BW820" s="346">
        <f t="shared" si="616"/>
        <v>0</v>
      </c>
      <c r="BX820" s="348">
        <f t="shared" si="617"/>
        <v>0</v>
      </c>
      <c r="BY820" s="247">
        <f t="shared" si="618"/>
        <v>0</v>
      </c>
      <c r="BZ820" s="244">
        <f t="shared" si="619"/>
        <v>0</v>
      </c>
      <c r="CA820" s="244">
        <f t="shared" si="620"/>
        <v>0</v>
      </c>
      <c r="CB820" s="248">
        <f t="shared" si="621"/>
        <v>0</v>
      </c>
      <c r="CC820" s="247">
        <f t="shared" si="622"/>
        <v>0</v>
      </c>
      <c r="CD820" s="244">
        <f t="shared" si="623"/>
        <v>0</v>
      </c>
      <c r="CE820" s="244">
        <f t="shared" si="624"/>
        <v>0</v>
      </c>
      <c r="CF820" s="244">
        <f t="shared" si="625"/>
        <v>0</v>
      </c>
    </row>
    <row r="821" spans="1:84" ht="20.100000000000001" customHeight="1" x14ac:dyDescent="0.15">
      <c r="A821" s="238">
        <v>818</v>
      </c>
      <c r="B821" s="239">
        <v>818</v>
      </c>
      <c r="C821" s="240" t="str">
        <f t="shared" si="627"/>
        <v>S</v>
      </c>
      <c r="D821" s="241"/>
      <c r="E821" s="242" t="str">
        <f>IF(D821="","",COUNTIF($D$4:D821,D821))</f>
        <v/>
      </c>
      <c r="F821" s="306" t="str">
        <f>IF(D821="","",VLOOKUP(D821,'様式A-2'!$B$10:$E$438,4,0))</f>
        <v/>
      </c>
      <c r="G821" s="242"/>
      <c r="H821" s="242"/>
      <c r="I821" s="242"/>
      <c r="J821" s="242"/>
      <c r="K821" s="242">
        <f t="shared" si="628"/>
        <v>0</v>
      </c>
      <c r="L821" s="342"/>
      <c r="M821" s="342"/>
      <c r="N821" s="342"/>
      <c r="O821" s="342"/>
      <c r="P821" s="384"/>
      <c r="Q821" s="243">
        <f t="shared" si="638"/>
        <v>0</v>
      </c>
      <c r="R821" s="244">
        <f t="shared" si="629"/>
        <v>0</v>
      </c>
      <c r="S821" s="244" t="str">
        <f t="shared" si="630"/>
        <v/>
      </c>
      <c r="T821" s="242"/>
      <c r="U821" s="242" t="str">
        <f t="shared" si="631"/>
        <v/>
      </c>
      <c r="V821" s="242" t="str">
        <f t="shared" si="639"/>
        <v/>
      </c>
      <c r="W821" s="242"/>
      <c r="X821" s="242"/>
      <c r="Y821" s="242" t="str">
        <f t="shared" si="632"/>
        <v/>
      </c>
      <c r="Z821" s="242" t="str">
        <f t="shared" si="633"/>
        <v/>
      </c>
      <c r="AA821" s="242" t="str">
        <f t="shared" si="626"/>
        <v/>
      </c>
      <c r="AB821" s="242" t="str">
        <f t="shared" si="634"/>
        <v/>
      </c>
      <c r="AC821" s="242" t="str">
        <f t="shared" si="635"/>
        <v/>
      </c>
      <c r="AD821" s="242" t="str">
        <f t="shared" si="597"/>
        <v/>
      </c>
      <c r="AE821" s="242" t="str">
        <f t="shared" si="598"/>
        <v/>
      </c>
      <c r="AF821" s="242" t="str">
        <f t="shared" si="599"/>
        <v/>
      </c>
      <c r="AG821" s="242"/>
      <c r="AH821" s="243" t="str">
        <f t="shared" si="636"/>
        <v/>
      </c>
      <c r="AI821" s="243" t="str">
        <f t="shared" si="637"/>
        <v/>
      </c>
      <c r="BG821" s="246">
        <f t="shared" si="600"/>
        <v>0</v>
      </c>
      <c r="BH821" s="243">
        <f t="shared" si="601"/>
        <v>0</v>
      </c>
      <c r="BI821" s="243">
        <f t="shared" si="602"/>
        <v>0</v>
      </c>
      <c r="BJ821" s="243">
        <f t="shared" si="603"/>
        <v>0</v>
      </c>
      <c r="BK821" s="347">
        <f t="shared" si="604"/>
        <v>0</v>
      </c>
      <c r="BL821" s="247">
        <f t="shared" si="605"/>
        <v>0</v>
      </c>
      <c r="BM821" s="244">
        <f t="shared" si="606"/>
        <v>0</v>
      </c>
      <c r="BN821" s="244">
        <f t="shared" si="607"/>
        <v>0</v>
      </c>
      <c r="BO821" s="248">
        <f t="shared" si="608"/>
        <v>0</v>
      </c>
      <c r="BP821" s="249">
        <f t="shared" si="609"/>
        <v>0</v>
      </c>
      <c r="BQ821" s="244">
        <f t="shared" si="610"/>
        <v>0</v>
      </c>
      <c r="BR821" s="244">
        <f t="shared" si="611"/>
        <v>0</v>
      </c>
      <c r="BS821" s="250">
        <f t="shared" si="612"/>
        <v>0</v>
      </c>
      <c r="BT821" s="251" t="str">
        <f t="shared" si="613"/>
        <v/>
      </c>
      <c r="BU821" s="346">
        <f t="shared" si="614"/>
        <v>0</v>
      </c>
      <c r="BV821" s="346">
        <f t="shared" si="615"/>
        <v>0</v>
      </c>
      <c r="BW821" s="346">
        <f t="shared" si="616"/>
        <v>0</v>
      </c>
      <c r="BX821" s="348">
        <f t="shared" si="617"/>
        <v>0</v>
      </c>
      <c r="BY821" s="247">
        <f t="shared" si="618"/>
        <v>0</v>
      </c>
      <c r="BZ821" s="244">
        <f t="shared" si="619"/>
        <v>0</v>
      </c>
      <c r="CA821" s="244">
        <f t="shared" si="620"/>
        <v>0</v>
      </c>
      <c r="CB821" s="248">
        <f t="shared" si="621"/>
        <v>0</v>
      </c>
      <c r="CC821" s="247">
        <f t="shared" si="622"/>
        <v>0</v>
      </c>
      <c r="CD821" s="244">
        <f t="shared" si="623"/>
        <v>0</v>
      </c>
      <c r="CE821" s="244">
        <f t="shared" si="624"/>
        <v>0</v>
      </c>
      <c r="CF821" s="244">
        <f t="shared" si="625"/>
        <v>0</v>
      </c>
    </row>
    <row r="822" spans="1:84" ht="20.100000000000001" customHeight="1" x14ac:dyDescent="0.15">
      <c r="A822" s="238">
        <v>819</v>
      </c>
      <c r="B822" s="239">
        <v>819</v>
      </c>
      <c r="C822" s="240" t="str">
        <f t="shared" si="627"/>
        <v>S</v>
      </c>
      <c r="D822" s="241"/>
      <c r="E822" s="242" t="str">
        <f>IF(D822="","",COUNTIF($D$4:D822,D822))</f>
        <v/>
      </c>
      <c r="F822" s="306" t="str">
        <f>IF(D822="","",VLOOKUP(D822,'様式A-2'!$B$10:$E$438,4,0))</f>
        <v/>
      </c>
      <c r="G822" s="242"/>
      <c r="H822" s="242"/>
      <c r="I822" s="242"/>
      <c r="J822" s="242"/>
      <c r="K822" s="242">
        <f t="shared" si="628"/>
        <v>0</v>
      </c>
      <c r="L822" s="342"/>
      <c r="M822" s="342"/>
      <c r="N822" s="342"/>
      <c r="O822" s="342"/>
      <c r="P822" s="384"/>
      <c r="Q822" s="243">
        <f t="shared" si="638"/>
        <v>0</v>
      </c>
      <c r="R822" s="244">
        <f t="shared" si="629"/>
        <v>0</v>
      </c>
      <c r="S822" s="244" t="str">
        <f t="shared" si="630"/>
        <v/>
      </c>
      <c r="T822" s="242"/>
      <c r="U822" s="242" t="str">
        <f t="shared" si="631"/>
        <v/>
      </c>
      <c r="V822" s="242" t="str">
        <f t="shared" si="639"/>
        <v/>
      </c>
      <c r="W822" s="242"/>
      <c r="X822" s="242"/>
      <c r="Y822" s="242" t="str">
        <f t="shared" si="632"/>
        <v/>
      </c>
      <c r="Z822" s="242" t="str">
        <f t="shared" si="633"/>
        <v/>
      </c>
      <c r="AA822" s="242" t="str">
        <f t="shared" si="626"/>
        <v/>
      </c>
      <c r="AB822" s="242" t="str">
        <f t="shared" si="634"/>
        <v/>
      </c>
      <c r="AC822" s="242" t="str">
        <f t="shared" si="635"/>
        <v/>
      </c>
      <c r="AD822" s="242" t="str">
        <f t="shared" si="597"/>
        <v/>
      </c>
      <c r="AE822" s="242" t="str">
        <f t="shared" si="598"/>
        <v/>
      </c>
      <c r="AF822" s="242" t="str">
        <f t="shared" si="599"/>
        <v/>
      </c>
      <c r="AG822" s="242"/>
      <c r="AH822" s="243" t="str">
        <f t="shared" si="636"/>
        <v/>
      </c>
      <c r="AI822" s="243" t="str">
        <f t="shared" si="637"/>
        <v/>
      </c>
      <c r="BG822" s="246">
        <f t="shared" si="600"/>
        <v>0</v>
      </c>
      <c r="BH822" s="243">
        <f t="shared" si="601"/>
        <v>0</v>
      </c>
      <c r="BI822" s="243">
        <f t="shared" si="602"/>
        <v>0</v>
      </c>
      <c r="BJ822" s="243">
        <f t="shared" si="603"/>
        <v>0</v>
      </c>
      <c r="BK822" s="347">
        <f t="shared" si="604"/>
        <v>0</v>
      </c>
      <c r="BL822" s="247">
        <f t="shared" si="605"/>
        <v>0</v>
      </c>
      <c r="BM822" s="244">
        <f t="shared" si="606"/>
        <v>0</v>
      </c>
      <c r="BN822" s="244">
        <f t="shared" si="607"/>
        <v>0</v>
      </c>
      <c r="BO822" s="248">
        <f t="shared" si="608"/>
        <v>0</v>
      </c>
      <c r="BP822" s="249">
        <f t="shared" si="609"/>
        <v>0</v>
      </c>
      <c r="BQ822" s="244">
        <f t="shared" si="610"/>
        <v>0</v>
      </c>
      <c r="BR822" s="244">
        <f t="shared" si="611"/>
        <v>0</v>
      </c>
      <c r="BS822" s="250">
        <f t="shared" si="612"/>
        <v>0</v>
      </c>
      <c r="BT822" s="251" t="str">
        <f t="shared" si="613"/>
        <v/>
      </c>
      <c r="BU822" s="346">
        <f t="shared" si="614"/>
        <v>0</v>
      </c>
      <c r="BV822" s="346">
        <f t="shared" si="615"/>
        <v>0</v>
      </c>
      <c r="BW822" s="346">
        <f t="shared" si="616"/>
        <v>0</v>
      </c>
      <c r="BX822" s="348">
        <f t="shared" si="617"/>
        <v>0</v>
      </c>
      <c r="BY822" s="247">
        <f t="shared" si="618"/>
        <v>0</v>
      </c>
      <c r="BZ822" s="244">
        <f t="shared" si="619"/>
        <v>0</v>
      </c>
      <c r="CA822" s="244">
        <f t="shared" si="620"/>
        <v>0</v>
      </c>
      <c r="CB822" s="248">
        <f t="shared" si="621"/>
        <v>0</v>
      </c>
      <c r="CC822" s="247">
        <f t="shared" si="622"/>
        <v>0</v>
      </c>
      <c r="CD822" s="244">
        <f t="shared" si="623"/>
        <v>0</v>
      </c>
      <c r="CE822" s="244">
        <f t="shared" si="624"/>
        <v>0</v>
      </c>
      <c r="CF822" s="244">
        <f t="shared" si="625"/>
        <v>0</v>
      </c>
    </row>
    <row r="823" spans="1:84" ht="20.100000000000001" customHeight="1" x14ac:dyDescent="0.15">
      <c r="A823" s="238">
        <v>820</v>
      </c>
      <c r="B823" s="239">
        <v>820</v>
      </c>
      <c r="C823" s="240" t="str">
        <f t="shared" si="627"/>
        <v>S</v>
      </c>
      <c r="D823" s="241"/>
      <c r="E823" s="242" t="str">
        <f>IF(D823="","",COUNTIF($D$4:D823,D823))</f>
        <v/>
      </c>
      <c r="F823" s="306" t="str">
        <f>IF(D823="","",VLOOKUP(D823,'様式A-2'!$B$10:$E$438,4,0))</f>
        <v/>
      </c>
      <c r="G823" s="242"/>
      <c r="H823" s="242"/>
      <c r="I823" s="242"/>
      <c r="J823" s="242"/>
      <c r="K823" s="242">
        <f t="shared" si="628"/>
        <v>0</v>
      </c>
      <c r="L823" s="342"/>
      <c r="M823" s="342"/>
      <c r="N823" s="342"/>
      <c r="O823" s="342"/>
      <c r="P823" s="384"/>
      <c r="Q823" s="243">
        <f t="shared" si="638"/>
        <v>0</v>
      </c>
      <c r="R823" s="244">
        <f t="shared" si="629"/>
        <v>0</v>
      </c>
      <c r="S823" s="244" t="str">
        <f t="shared" si="630"/>
        <v/>
      </c>
      <c r="T823" s="242"/>
      <c r="U823" s="242" t="str">
        <f t="shared" si="631"/>
        <v/>
      </c>
      <c r="V823" s="242" t="str">
        <f t="shared" si="639"/>
        <v/>
      </c>
      <c r="W823" s="242"/>
      <c r="X823" s="242"/>
      <c r="Y823" s="242" t="str">
        <f t="shared" si="632"/>
        <v/>
      </c>
      <c r="Z823" s="242" t="str">
        <f t="shared" si="633"/>
        <v/>
      </c>
      <c r="AA823" s="242" t="str">
        <f t="shared" si="626"/>
        <v/>
      </c>
      <c r="AB823" s="242" t="str">
        <f t="shared" si="634"/>
        <v/>
      </c>
      <c r="AC823" s="242" t="str">
        <f t="shared" si="635"/>
        <v/>
      </c>
      <c r="AD823" s="242" t="str">
        <f t="shared" si="597"/>
        <v/>
      </c>
      <c r="AE823" s="242" t="str">
        <f t="shared" si="598"/>
        <v/>
      </c>
      <c r="AF823" s="242" t="str">
        <f t="shared" si="599"/>
        <v/>
      </c>
      <c r="AG823" s="242"/>
      <c r="AH823" s="243" t="str">
        <f t="shared" si="636"/>
        <v/>
      </c>
      <c r="AI823" s="243" t="str">
        <f t="shared" si="637"/>
        <v/>
      </c>
      <c r="BG823" s="246">
        <f t="shared" si="600"/>
        <v>0</v>
      </c>
      <c r="BH823" s="243">
        <f t="shared" si="601"/>
        <v>0</v>
      </c>
      <c r="BI823" s="243">
        <f t="shared" si="602"/>
        <v>0</v>
      </c>
      <c r="BJ823" s="243">
        <f t="shared" si="603"/>
        <v>0</v>
      </c>
      <c r="BK823" s="347">
        <f t="shared" si="604"/>
        <v>0</v>
      </c>
      <c r="BL823" s="247">
        <f t="shared" si="605"/>
        <v>0</v>
      </c>
      <c r="BM823" s="244">
        <f t="shared" si="606"/>
        <v>0</v>
      </c>
      <c r="BN823" s="244">
        <f t="shared" si="607"/>
        <v>0</v>
      </c>
      <c r="BO823" s="248">
        <f t="shared" si="608"/>
        <v>0</v>
      </c>
      <c r="BP823" s="249">
        <f t="shared" si="609"/>
        <v>0</v>
      </c>
      <c r="BQ823" s="244">
        <f t="shared" si="610"/>
        <v>0</v>
      </c>
      <c r="BR823" s="244">
        <f t="shared" si="611"/>
        <v>0</v>
      </c>
      <c r="BS823" s="250">
        <f t="shared" si="612"/>
        <v>0</v>
      </c>
      <c r="BT823" s="251" t="str">
        <f t="shared" si="613"/>
        <v/>
      </c>
      <c r="BU823" s="346">
        <f t="shared" si="614"/>
        <v>0</v>
      </c>
      <c r="BV823" s="346">
        <f t="shared" si="615"/>
        <v>0</v>
      </c>
      <c r="BW823" s="346">
        <f t="shared" si="616"/>
        <v>0</v>
      </c>
      <c r="BX823" s="348">
        <f t="shared" si="617"/>
        <v>0</v>
      </c>
      <c r="BY823" s="247">
        <f t="shared" si="618"/>
        <v>0</v>
      </c>
      <c r="BZ823" s="244">
        <f t="shared" si="619"/>
        <v>0</v>
      </c>
      <c r="CA823" s="244">
        <f t="shared" si="620"/>
        <v>0</v>
      </c>
      <c r="CB823" s="248">
        <f t="shared" si="621"/>
        <v>0</v>
      </c>
      <c r="CC823" s="247">
        <f t="shared" si="622"/>
        <v>0</v>
      </c>
      <c r="CD823" s="244">
        <f t="shared" si="623"/>
        <v>0</v>
      </c>
      <c r="CE823" s="244">
        <f t="shared" si="624"/>
        <v>0</v>
      </c>
      <c r="CF823" s="244">
        <f t="shared" si="625"/>
        <v>0</v>
      </c>
    </row>
    <row r="824" spans="1:84" ht="20.100000000000001" customHeight="1" x14ac:dyDescent="0.15">
      <c r="A824" s="238">
        <v>821</v>
      </c>
      <c r="B824" s="239">
        <v>821</v>
      </c>
      <c r="C824" s="240" t="str">
        <f t="shared" si="627"/>
        <v>S</v>
      </c>
      <c r="D824" s="241"/>
      <c r="E824" s="242" t="str">
        <f>IF(D824="","",COUNTIF($D$4:D824,D824))</f>
        <v/>
      </c>
      <c r="F824" s="306" t="str">
        <f>IF(D824="","",VLOOKUP(D824,'様式A-2'!$B$10:$E$438,4,0))</f>
        <v/>
      </c>
      <c r="G824" s="242"/>
      <c r="H824" s="242"/>
      <c r="I824" s="242"/>
      <c r="J824" s="242"/>
      <c r="K824" s="242">
        <f t="shared" si="628"/>
        <v>0</v>
      </c>
      <c r="L824" s="342"/>
      <c r="M824" s="342"/>
      <c r="N824" s="342"/>
      <c r="O824" s="342"/>
      <c r="P824" s="384"/>
      <c r="Q824" s="243">
        <f t="shared" si="638"/>
        <v>0</v>
      </c>
      <c r="R824" s="244">
        <f t="shared" si="629"/>
        <v>0</v>
      </c>
      <c r="S824" s="244" t="str">
        <f t="shared" si="630"/>
        <v/>
      </c>
      <c r="T824" s="242"/>
      <c r="U824" s="242" t="str">
        <f t="shared" si="631"/>
        <v/>
      </c>
      <c r="V824" s="242" t="str">
        <f t="shared" si="639"/>
        <v/>
      </c>
      <c r="W824" s="242"/>
      <c r="X824" s="242"/>
      <c r="Y824" s="242" t="str">
        <f t="shared" si="632"/>
        <v/>
      </c>
      <c r="Z824" s="242" t="str">
        <f t="shared" si="633"/>
        <v/>
      </c>
      <c r="AA824" s="242" t="str">
        <f t="shared" si="626"/>
        <v/>
      </c>
      <c r="AB824" s="242" t="str">
        <f t="shared" si="634"/>
        <v/>
      </c>
      <c r="AC824" s="242" t="str">
        <f t="shared" si="635"/>
        <v/>
      </c>
      <c r="AD824" s="242" t="str">
        <f t="shared" si="597"/>
        <v/>
      </c>
      <c r="AE824" s="242" t="str">
        <f t="shared" si="598"/>
        <v/>
      </c>
      <c r="AF824" s="242" t="str">
        <f t="shared" si="599"/>
        <v/>
      </c>
      <c r="AG824" s="242"/>
      <c r="AH824" s="243" t="str">
        <f t="shared" si="636"/>
        <v/>
      </c>
      <c r="AI824" s="243" t="str">
        <f t="shared" si="637"/>
        <v/>
      </c>
      <c r="BG824" s="246">
        <f t="shared" si="600"/>
        <v>0</v>
      </c>
      <c r="BH824" s="243">
        <f t="shared" si="601"/>
        <v>0</v>
      </c>
      <c r="BI824" s="243">
        <f t="shared" si="602"/>
        <v>0</v>
      </c>
      <c r="BJ824" s="243">
        <f t="shared" si="603"/>
        <v>0</v>
      </c>
      <c r="BK824" s="347">
        <f t="shared" si="604"/>
        <v>0</v>
      </c>
      <c r="BL824" s="247">
        <f t="shared" si="605"/>
        <v>0</v>
      </c>
      <c r="BM824" s="244">
        <f t="shared" si="606"/>
        <v>0</v>
      </c>
      <c r="BN824" s="244">
        <f t="shared" si="607"/>
        <v>0</v>
      </c>
      <c r="BO824" s="248">
        <f t="shared" si="608"/>
        <v>0</v>
      </c>
      <c r="BP824" s="249">
        <f t="shared" si="609"/>
        <v>0</v>
      </c>
      <c r="BQ824" s="244">
        <f t="shared" si="610"/>
        <v>0</v>
      </c>
      <c r="BR824" s="244">
        <f t="shared" si="611"/>
        <v>0</v>
      </c>
      <c r="BS824" s="250">
        <f t="shared" si="612"/>
        <v>0</v>
      </c>
      <c r="BT824" s="251" t="str">
        <f t="shared" si="613"/>
        <v/>
      </c>
      <c r="BU824" s="346">
        <f t="shared" si="614"/>
        <v>0</v>
      </c>
      <c r="BV824" s="346">
        <f t="shared" si="615"/>
        <v>0</v>
      </c>
      <c r="BW824" s="346">
        <f t="shared" si="616"/>
        <v>0</v>
      </c>
      <c r="BX824" s="348">
        <f t="shared" si="617"/>
        <v>0</v>
      </c>
      <c r="BY824" s="247">
        <f t="shared" si="618"/>
        <v>0</v>
      </c>
      <c r="BZ824" s="244">
        <f t="shared" si="619"/>
        <v>0</v>
      </c>
      <c r="CA824" s="244">
        <f t="shared" si="620"/>
        <v>0</v>
      </c>
      <c r="CB824" s="248">
        <f t="shared" si="621"/>
        <v>0</v>
      </c>
      <c r="CC824" s="247">
        <f t="shared" si="622"/>
        <v>0</v>
      </c>
      <c r="CD824" s="244">
        <f t="shared" si="623"/>
        <v>0</v>
      </c>
      <c r="CE824" s="244">
        <f t="shared" si="624"/>
        <v>0</v>
      </c>
      <c r="CF824" s="244">
        <f t="shared" si="625"/>
        <v>0</v>
      </c>
    </row>
    <row r="825" spans="1:84" ht="20.100000000000001" customHeight="1" x14ac:dyDescent="0.15">
      <c r="A825" s="238">
        <v>822</v>
      </c>
      <c r="B825" s="239">
        <v>822</v>
      </c>
      <c r="C825" s="240" t="str">
        <f t="shared" si="627"/>
        <v>S</v>
      </c>
      <c r="D825" s="241"/>
      <c r="E825" s="242" t="str">
        <f>IF(D825="","",COUNTIF($D$4:D825,D825))</f>
        <v/>
      </c>
      <c r="F825" s="306" t="str">
        <f>IF(D825="","",VLOOKUP(D825,'様式A-2'!$B$10:$E$438,4,0))</f>
        <v/>
      </c>
      <c r="G825" s="242"/>
      <c r="H825" s="242"/>
      <c r="I825" s="242"/>
      <c r="J825" s="242"/>
      <c r="K825" s="242">
        <f t="shared" si="628"/>
        <v>0</v>
      </c>
      <c r="L825" s="342"/>
      <c r="M825" s="342"/>
      <c r="N825" s="342"/>
      <c r="O825" s="342"/>
      <c r="P825" s="384"/>
      <c r="Q825" s="243">
        <f t="shared" si="638"/>
        <v>0</v>
      </c>
      <c r="R825" s="244">
        <f t="shared" si="629"/>
        <v>0</v>
      </c>
      <c r="S825" s="244" t="str">
        <f t="shared" si="630"/>
        <v/>
      </c>
      <c r="T825" s="242"/>
      <c r="U825" s="242" t="str">
        <f t="shared" si="631"/>
        <v/>
      </c>
      <c r="V825" s="242" t="str">
        <f t="shared" si="639"/>
        <v/>
      </c>
      <c r="W825" s="242"/>
      <c r="X825" s="242"/>
      <c r="Y825" s="242" t="str">
        <f t="shared" si="632"/>
        <v/>
      </c>
      <c r="Z825" s="242" t="str">
        <f t="shared" si="633"/>
        <v/>
      </c>
      <c r="AA825" s="242" t="str">
        <f t="shared" si="626"/>
        <v/>
      </c>
      <c r="AB825" s="242" t="str">
        <f t="shared" si="634"/>
        <v/>
      </c>
      <c r="AC825" s="242" t="str">
        <f t="shared" si="635"/>
        <v/>
      </c>
      <c r="AD825" s="242" t="str">
        <f t="shared" si="597"/>
        <v/>
      </c>
      <c r="AE825" s="242" t="str">
        <f t="shared" si="598"/>
        <v/>
      </c>
      <c r="AF825" s="242" t="str">
        <f t="shared" si="599"/>
        <v/>
      </c>
      <c r="AG825" s="242"/>
      <c r="AH825" s="243" t="str">
        <f t="shared" si="636"/>
        <v/>
      </c>
      <c r="AI825" s="243" t="str">
        <f t="shared" si="637"/>
        <v/>
      </c>
      <c r="BG825" s="246">
        <f t="shared" si="600"/>
        <v>0</v>
      </c>
      <c r="BH825" s="243">
        <f t="shared" si="601"/>
        <v>0</v>
      </c>
      <c r="BI825" s="243">
        <f t="shared" si="602"/>
        <v>0</v>
      </c>
      <c r="BJ825" s="243">
        <f t="shared" si="603"/>
        <v>0</v>
      </c>
      <c r="BK825" s="347">
        <f t="shared" si="604"/>
        <v>0</v>
      </c>
      <c r="BL825" s="247">
        <f t="shared" si="605"/>
        <v>0</v>
      </c>
      <c r="BM825" s="244">
        <f t="shared" si="606"/>
        <v>0</v>
      </c>
      <c r="BN825" s="244">
        <f t="shared" si="607"/>
        <v>0</v>
      </c>
      <c r="BO825" s="248">
        <f t="shared" si="608"/>
        <v>0</v>
      </c>
      <c r="BP825" s="249">
        <f t="shared" si="609"/>
        <v>0</v>
      </c>
      <c r="BQ825" s="244">
        <f t="shared" si="610"/>
        <v>0</v>
      </c>
      <c r="BR825" s="244">
        <f t="shared" si="611"/>
        <v>0</v>
      </c>
      <c r="BS825" s="250">
        <f t="shared" si="612"/>
        <v>0</v>
      </c>
      <c r="BT825" s="251" t="str">
        <f t="shared" si="613"/>
        <v/>
      </c>
      <c r="BU825" s="346">
        <f t="shared" si="614"/>
        <v>0</v>
      </c>
      <c r="BV825" s="346">
        <f t="shared" si="615"/>
        <v>0</v>
      </c>
      <c r="BW825" s="346">
        <f t="shared" si="616"/>
        <v>0</v>
      </c>
      <c r="BX825" s="348">
        <f t="shared" si="617"/>
        <v>0</v>
      </c>
      <c r="BY825" s="247">
        <f t="shared" si="618"/>
        <v>0</v>
      </c>
      <c r="BZ825" s="244">
        <f t="shared" si="619"/>
        <v>0</v>
      </c>
      <c r="CA825" s="244">
        <f t="shared" si="620"/>
        <v>0</v>
      </c>
      <c r="CB825" s="248">
        <f t="shared" si="621"/>
        <v>0</v>
      </c>
      <c r="CC825" s="247">
        <f t="shared" si="622"/>
        <v>0</v>
      </c>
      <c r="CD825" s="244">
        <f t="shared" si="623"/>
        <v>0</v>
      </c>
      <c r="CE825" s="244">
        <f t="shared" si="624"/>
        <v>0</v>
      </c>
      <c r="CF825" s="244">
        <f t="shared" si="625"/>
        <v>0</v>
      </c>
    </row>
    <row r="826" spans="1:84" ht="20.100000000000001" customHeight="1" x14ac:dyDescent="0.15">
      <c r="A826" s="238">
        <v>823</v>
      </c>
      <c r="B826" s="239">
        <v>823</v>
      </c>
      <c r="C826" s="240" t="str">
        <f t="shared" si="627"/>
        <v>S</v>
      </c>
      <c r="D826" s="241"/>
      <c r="E826" s="242" t="str">
        <f>IF(D826="","",COUNTIF($D$4:D826,D826))</f>
        <v/>
      </c>
      <c r="F826" s="306" t="str">
        <f>IF(D826="","",VLOOKUP(D826,'様式A-2'!$B$10:$E$438,4,0))</f>
        <v/>
      </c>
      <c r="G826" s="242"/>
      <c r="H826" s="242"/>
      <c r="I826" s="242"/>
      <c r="J826" s="242"/>
      <c r="K826" s="242">
        <f t="shared" si="628"/>
        <v>0</v>
      </c>
      <c r="L826" s="342"/>
      <c r="M826" s="342"/>
      <c r="N826" s="342"/>
      <c r="O826" s="342"/>
      <c r="P826" s="384"/>
      <c r="Q826" s="243">
        <f t="shared" si="638"/>
        <v>0</v>
      </c>
      <c r="R826" s="244">
        <f t="shared" si="629"/>
        <v>0</v>
      </c>
      <c r="S826" s="244" t="str">
        <f t="shared" si="630"/>
        <v/>
      </c>
      <c r="T826" s="242"/>
      <c r="U826" s="242" t="str">
        <f t="shared" si="631"/>
        <v/>
      </c>
      <c r="V826" s="242" t="str">
        <f t="shared" si="639"/>
        <v/>
      </c>
      <c r="W826" s="242"/>
      <c r="X826" s="242"/>
      <c r="Y826" s="242" t="str">
        <f t="shared" si="632"/>
        <v/>
      </c>
      <c r="Z826" s="242" t="str">
        <f t="shared" si="633"/>
        <v/>
      </c>
      <c r="AA826" s="242" t="str">
        <f t="shared" si="626"/>
        <v/>
      </c>
      <c r="AB826" s="242" t="str">
        <f t="shared" si="634"/>
        <v/>
      </c>
      <c r="AC826" s="242" t="str">
        <f t="shared" si="635"/>
        <v/>
      </c>
      <c r="AD826" s="242" t="str">
        <f t="shared" ref="AD826:AD889" si="640">IF(D826="","",IF(P826="叩き落し",P826,IF(T826="新規確認","－",INDEX($AM$4:$AQ$38,MATCH(K826,$AL$4:$AL$38,0),MATCH(X826,$AM$3:$AQ$3,0)))))</f>
        <v/>
      </c>
      <c r="AE826" s="242" t="str">
        <f t="shared" ref="AE826:AE889" si="641">IF(D826="","",INDEX($AT$4:$AX$38,MATCH(K826,$AS$4:$AS$38,0),MATCH(X826,$AT$3:$AX$3,0)))</f>
        <v/>
      </c>
      <c r="AF826" s="242" t="str">
        <f t="shared" ref="AF826:AF889" si="642">IF(D826="","",INDEX($BA$4:$BE$38,MATCH(K826,$AZ$4:$AZ$38,0),MATCH(X826,$BA$3:$BE$3,0)))</f>
        <v/>
      </c>
      <c r="AG826" s="242"/>
      <c r="AH826" s="243" t="str">
        <f t="shared" si="636"/>
        <v/>
      </c>
      <c r="AI826" s="243" t="str">
        <f t="shared" si="637"/>
        <v/>
      </c>
      <c r="BG826" s="246">
        <f t="shared" si="600"/>
        <v>0</v>
      </c>
      <c r="BH826" s="243">
        <f t="shared" si="601"/>
        <v>0</v>
      </c>
      <c r="BI826" s="243">
        <f t="shared" si="602"/>
        <v>0</v>
      </c>
      <c r="BJ826" s="243">
        <f t="shared" si="603"/>
        <v>0</v>
      </c>
      <c r="BK826" s="347">
        <f t="shared" si="604"/>
        <v>0</v>
      </c>
      <c r="BL826" s="247">
        <f t="shared" si="605"/>
        <v>0</v>
      </c>
      <c r="BM826" s="244">
        <f t="shared" si="606"/>
        <v>0</v>
      </c>
      <c r="BN826" s="244">
        <f t="shared" si="607"/>
        <v>0</v>
      </c>
      <c r="BO826" s="248">
        <f t="shared" si="608"/>
        <v>0</v>
      </c>
      <c r="BP826" s="249">
        <f t="shared" si="609"/>
        <v>0</v>
      </c>
      <c r="BQ826" s="244">
        <f t="shared" si="610"/>
        <v>0</v>
      </c>
      <c r="BR826" s="244">
        <f t="shared" si="611"/>
        <v>0</v>
      </c>
      <c r="BS826" s="250">
        <f t="shared" si="612"/>
        <v>0</v>
      </c>
      <c r="BT826" s="251" t="str">
        <f t="shared" si="613"/>
        <v/>
      </c>
      <c r="BU826" s="346">
        <f t="shared" si="614"/>
        <v>0</v>
      </c>
      <c r="BV826" s="346">
        <f t="shared" si="615"/>
        <v>0</v>
      </c>
      <c r="BW826" s="346">
        <f t="shared" si="616"/>
        <v>0</v>
      </c>
      <c r="BX826" s="348">
        <f t="shared" si="617"/>
        <v>0</v>
      </c>
      <c r="BY826" s="247">
        <f t="shared" si="618"/>
        <v>0</v>
      </c>
      <c r="BZ826" s="244">
        <f t="shared" si="619"/>
        <v>0</v>
      </c>
      <c r="CA826" s="244">
        <f t="shared" si="620"/>
        <v>0</v>
      </c>
      <c r="CB826" s="248">
        <f t="shared" si="621"/>
        <v>0</v>
      </c>
      <c r="CC826" s="247">
        <f t="shared" si="622"/>
        <v>0</v>
      </c>
      <c r="CD826" s="244">
        <f t="shared" si="623"/>
        <v>0</v>
      </c>
      <c r="CE826" s="244">
        <f t="shared" si="624"/>
        <v>0</v>
      </c>
      <c r="CF826" s="244">
        <f t="shared" si="625"/>
        <v>0</v>
      </c>
    </row>
    <row r="827" spans="1:84" ht="20.100000000000001" customHeight="1" x14ac:dyDescent="0.15">
      <c r="A827" s="238">
        <v>824</v>
      </c>
      <c r="B827" s="239">
        <v>824</v>
      </c>
      <c r="C827" s="240" t="str">
        <f t="shared" si="627"/>
        <v>S</v>
      </c>
      <c r="D827" s="241"/>
      <c r="E827" s="242" t="str">
        <f>IF(D827="","",COUNTIF($D$4:D827,D827))</f>
        <v/>
      </c>
      <c r="F827" s="306" t="str">
        <f>IF(D827="","",VLOOKUP(D827,'様式A-2'!$B$10:$E$438,4,0))</f>
        <v/>
      </c>
      <c r="G827" s="242"/>
      <c r="H827" s="242"/>
      <c r="I827" s="242"/>
      <c r="J827" s="242"/>
      <c r="K827" s="242">
        <f t="shared" si="628"/>
        <v>0</v>
      </c>
      <c r="L827" s="342"/>
      <c r="M827" s="342"/>
      <c r="N827" s="342"/>
      <c r="O827" s="342"/>
      <c r="P827" s="384"/>
      <c r="Q827" s="243">
        <f t="shared" si="638"/>
        <v>0</v>
      </c>
      <c r="R827" s="244">
        <f t="shared" si="629"/>
        <v>0</v>
      </c>
      <c r="S827" s="244" t="str">
        <f t="shared" si="630"/>
        <v/>
      </c>
      <c r="T827" s="242"/>
      <c r="U827" s="242" t="str">
        <f t="shared" si="631"/>
        <v/>
      </c>
      <c r="V827" s="242" t="str">
        <f t="shared" si="639"/>
        <v/>
      </c>
      <c r="W827" s="242"/>
      <c r="X827" s="242"/>
      <c r="Y827" s="242" t="str">
        <f t="shared" si="632"/>
        <v/>
      </c>
      <c r="Z827" s="242" t="str">
        <f t="shared" si="633"/>
        <v/>
      </c>
      <c r="AA827" s="242" t="str">
        <f t="shared" si="626"/>
        <v/>
      </c>
      <c r="AB827" s="242" t="str">
        <f t="shared" si="634"/>
        <v/>
      </c>
      <c r="AC827" s="242" t="str">
        <f t="shared" si="635"/>
        <v/>
      </c>
      <c r="AD827" s="242" t="str">
        <f t="shared" si="640"/>
        <v/>
      </c>
      <c r="AE827" s="242" t="str">
        <f t="shared" si="641"/>
        <v/>
      </c>
      <c r="AF827" s="242" t="str">
        <f t="shared" si="642"/>
        <v/>
      </c>
      <c r="AG827" s="242"/>
      <c r="AH827" s="243" t="str">
        <f t="shared" si="636"/>
        <v/>
      </c>
      <c r="AI827" s="243" t="str">
        <f t="shared" si="637"/>
        <v/>
      </c>
      <c r="BG827" s="246">
        <f t="shared" si="600"/>
        <v>0</v>
      </c>
      <c r="BH827" s="243">
        <f t="shared" si="601"/>
        <v>0</v>
      </c>
      <c r="BI827" s="243">
        <f t="shared" si="602"/>
        <v>0</v>
      </c>
      <c r="BJ827" s="243">
        <f t="shared" si="603"/>
        <v>0</v>
      </c>
      <c r="BK827" s="347">
        <f t="shared" si="604"/>
        <v>0</v>
      </c>
      <c r="BL827" s="247">
        <f t="shared" si="605"/>
        <v>0</v>
      </c>
      <c r="BM827" s="244">
        <f t="shared" si="606"/>
        <v>0</v>
      </c>
      <c r="BN827" s="244">
        <f t="shared" si="607"/>
        <v>0</v>
      </c>
      <c r="BO827" s="248">
        <f t="shared" si="608"/>
        <v>0</v>
      </c>
      <c r="BP827" s="249">
        <f t="shared" si="609"/>
        <v>0</v>
      </c>
      <c r="BQ827" s="244">
        <f t="shared" si="610"/>
        <v>0</v>
      </c>
      <c r="BR827" s="244">
        <f t="shared" si="611"/>
        <v>0</v>
      </c>
      <c r="BS827" s="250">
        <f t="shared" si="612"/>
        <v>0</v>
      </c>
      <c r="BT827" s="251" t="str">
        <f t="shared" si="613"/>
        <v/>
      </c>
      <c r="BU827" s="346">
        <f t="shared" si="614"/>
        <v>0</v>
      </c>
      <c r="BV827" s="346">
        <f t="shared" si="615"/>
        <v>0</v>
      </c>
      <c r="BW827" s="346">
        <f t="shared" si="616"/>
        <v>0</v>
      </c>
      <c r="BX827" s="348">
        <f t="shared" si="617"/>
        <v>0</v>
      </c>
      <c r="BY827" s="247">
        <f t="shared" si="618"/>
        <v>0</v>
      </c>
      <c r="BZ827" s="244">
        <f t="shared" si="619"/>
        <v>0</v>
      </c>
      <c r="CA827" s="244">
        <f t="shared" si="620"/>
        <v>0</v>
      </c>
      <c r="CB827" s="248">
        <f t="shared" si="621"/>
        <v>0</v>
      </c>
      <c r="CC827" s="247">
        <f t="shared" si="622"/>
        <v>0</v>
      </c>
      <c r="CD827" s="244">
        <f t="shared" si="623"/>
        <v>0</v>
      </c>
      <c r="CE827" s="244">
        <f t="shared" si="624"/>
        <v>0</v>
      </c>
      <c r="CF827" s="244">
        <f t="shared" si="625"/>
        <v>0</v>
      </c>
    </row>
    <row r="828" spans="1:84" ht="20.100000000000001" customHeight="1" x14ac:dyDescent="0.15">
      <c r="A828" s="238">
        <v>825</v>
      </c>
      <c r="B828" s="239">
        <v>825</v>
      </c>
      <c r="C828" s="240" t="str">
        <f t="shared" si="627"/>
        <v>S</v>
      </c>
      <c r="D828" s="241"/>
      <c r="E828" s="242" t="str">
        <f>IF(D828="","",COUNTIF($D$4:D828,D828))</f>
        <v/>
      </c>
      <c r="F828" s="306" t="str">
        <f>IF(D828="","",VLOOKUP(D828,'様式A-2'!$B$10:$E$438,4,0))</f>
        <v/>
      </c>
      <c r="G828" s="242"/>
      <c r="H828" s="242"/>
      <c r="I828" s="242"/>
      <c r="J828" s="242"/>
      <c r="K828" s="242">
        <f t="shared" si="628"/>
        <v>0</v>
      </c>
      <c r="L828" s="342"/>
      <c r="M828" s="342"/>
      <c r="N828" s="342"/>
      <c r="O828" s="342"/>
      <c r="P828" s="384"/>
      <c r="Q828" s="243">
        <f t="shared" si="638"/>
        <v>0</v>
      </c>
      <c r="R828" s="244">
        <f t="shared" si="629"/>
        <v>0</v>
      </c>
      <c r="S828" s="244" t="str">
        <f t="shared" si="630"/>
        <v/>
      </c>
      <c r="T828" s="242"/>
      <c r="U828" s="242" t="str">
        <f t="shared" si="631"/>
        <v/>
      </c>
      <c r="V828" s="242" t="str">
        <f t="shared" si="639"/>
        <v/>
      </c>
      <c r="W828" s="242"/>
      <c r="X828" s="242"/>
      <c r="Y828" s="242" t="str">
        <f t="shared" si="632"/>
        <v/>
      </c>
      <c r="Z828" s="242" t="str">
        <f t="shared" si="633"/>
        <v/>
      </c>
      <c r="AA828" s="242" t="str">
        <f t="shared" si="626"/>
        <v/>
      </c>
      <c r="AB828" s="242" t="str">
        <f t="shared" si="634"/>
        <v/>
      </c>
      <c r="AC828" s="242" t="str">
        <f t="shared" si="635"/>
        <v/>
      </c>
      <c r="AD828" s="242" t="str">
        <f t="shared" si="640"/>
        <v/>
      </c>
      <c r="AE828" s="242" t="str">
        <f t="shared" si="641"/>
        <v/>
      </c>
      <c r="AF828" s="242" t="str">
        <f t="shared" si="642"/>
        <v/>
      </c>
      <c r="AG828" s="242"/>
      <c r="AH828" s="243" t="str">
        <f t="shared" si="636"/>
        <v/>
      </c>
      <c r="AI828" s="243" t="str">
        <f t="shared" si="637"/>
        <v/>
      </c>
      <c r="BG828" s="246">
        <f t="shared" si="600"/>
        <v>0</v>
      </c>
      <c r="BH828" s="243">
        <f t="shared" si="601"/>
        <v>0</v>
      </c>
      <c r="BI828" s="243">
        <f t="shared" si="602"/>
        <v>0</v>
      </c>
      <c r="BJ828" s="243">
        <f t="shared" si="603"/>
        <v>0</v>
      </c>
      <c r="BK828" s="347">
        <f t="shared" si="604"/>
        <v>0</v>
      </c>
      <c r="BL828" s="247">
        <f t="shared" si="605"/>
        <v>0</v>
      </c>
      <c r="BM828" s="244">
        <f t="shared" si="606"/>
        <v>0</v>
      </c>
      <c r="BN828" s="244">
        <f t="shared" si="607"/>
        <v>0</v>
      </c>
      <c r="BO828" s="248">
        <f t="shared" si="608"/>
        <v>0</v>
      </c>
      <c r="BP828" s="249">
        <f t="shared" si="609"/>
        <v>0</v>
      </c>
      <c r="BQ828" s="244">
        <f t="shared" si="610"/>
        <v>0</v>
      </c>
      <c r="BR828" s="244">
        <f t="shared" si="611"/>
        <v>0</v>
      </c>
      <c r="BS828" s="250">
        <f t="shared" si="612"/>
        <v>0</v>
      </c>
      <c r="BT828" s="251" t="str">
        <f t="shared" si="613"/>
        <v/>
      </c>
      <c r="BU828" s="346">
        <f t="shared" si="614"/>
        <v>0</v>
      </c>
      <c r="BV828" s="346">
        <f t="shared" si="615"/>
        <v>0</v>
      </c>
      <c r="BW828" s="346">
        <f t="shared" si="616"/>
        <v>0</v>
      </c>
      <c r="BX828" s="348">
        <f t="shared" si="617"/>
        <v>0</v>
      </c>
      <c r="BY828" s="247">
        <f t="shared" si="618"/>
        <v>0</v>
      </c>
      <c r="BZ828" s="244">
        <f t="shared" si="619"/>
        <v>0</v>
      </c>
      <c r="CA828" s="244">
        <f t="shared" si="620"/>
        <v>0</v>
      </c>
      <c r="CB828" s="248">
        <f t="shared" si="621"/>
        <v>0</v>
      </c>
      <c r="CC828" s="247">
        <f t="shared" si="622"/>
        <v>0</v>
      </c>
      <c r="CD828" s="244">
        <f t="shared" si="623"/>
        <v>0</v>
      </c>
      <c r="CE828" s="244">
        <f t="shared" si="624"/>
        <v>0</v>
      </c>
      <c r="CF828" s="244">
        <f t="shared" si="625"/>
        <v>0</v>
      </c>
    </row>
    <row r="829" spans="1:84" ht="20.100000000000001" customHeight="1" x14ac:dyDescent="0.15">
      <c r="A829" s="238">
        <v>826</v>
      </c>
      <c r="B829" s="239">
        <v>826</v>
      </c>
      <c r="C829" s="240" t="str">
        <f t="shared" si="627"/>
        <v>S</v>
      </c>
      <c r="D829" s="241"/>
      <c r="E829" s="242" t="str">
        <f>IF(D829="","",COUNTIF($D$4:D829,D829))</f>
        <v/>
      </c>
      <c r="F829" s="306" t="str">
        <f>IF(D829="","",VLOOKUP(D829,'様式A-2'!$B$10:$E$438,4,0))</f>
        <v/>
      </c>
      <c r="G829" s="242"/>
      <c r="H829" s="242"/>
      <c r="I829" s="242"/>
      <c r="J829" s="242"/>
      <c r="K829" s="242">
        <f t="shared" si="628"/>
        <v>0</v>
      </c>
      <c r="L829" s="342"/>
      <c r="M829" s="342"/>
      <c r="N829" s="342"/>
      <c r="O829" s="342"/>
      <c r="P829" s="384"/>
      <c r="Q829" s="243">
        <f t="shared" si="638"/>
        <v>0</v>
      </c>
      <c r="R829" s="244">
        <f t="shared" si="629"/>
        <v>0</v>
      </c>
      <c r="S829" s="244" t="str">
        <f t="shared" si="630"/>
        <v/>
      </c>
      <c r="T829" s="242"/>
      <c r="U829" s="242" t="str">
        <f t="shared" si="631"/>
        <v/>
      </c>
      <c r="V829" s="242" t="str">
        <f t="shared" si="639"/>
        <v/>
      </c>
      <c r="W829" s="242"/>
      <c r="X829" s="242"/>
      <c r="Y829" s="242" t="str">
        <f t="shared" si="632"/>
        <v/>
      </c>
      <c r="Z829" s="242" t="str">
        <f t="shared" si="633"/>
        <v/>
      </c>
      <c r="AA829" s="242" t="str">
        <f t="shared" si="626"/>
        <v/>
      </c>
      <c r="AB829" s="242" t="str">
        <f t="shared" si="634"/>
        <v/>
      </c>
      <c r="AC829" s="242" t="str">
        <f t="shared" si="635"/>
        <v/>
      </c>
      <c r="AD829" s="242" t="str">
        <f t="shared" si="640"/>
        <v/>
      </c>
      <c r="AE829" s="242" t="str">
        <f t="shared" si="641"/>
        <v/>
      </c>
      <c r="AF829" s="242" t="str">
        <f t="shared" si="642"/>
        <v/>
      </c>
      <c r="AG829" s="242"/>
      <c r="AH829" s="243" t="str">
        <f t="shared" si="636"/>
        <v/>
      </c>
      <c r="AI829" s="243" t="str">
        <f t="shared" si="637"/>
        <v/>
      </c>
      <c r="BG829" s="246">
        <f t="shared" si="600"/>
        <v>0</v>
      </c>
      <c r="BH829" s="243">
        <f t="shared" si="601"/>
        <v>0</v>
      </c>
      <c r="BI829" s="243">
        <f t="shared" si="602"/>
        <v>0</v>
      </c>
      <c r="BJ829" s="243">
        <f t="shared" si="603"/>
        <v>0</v>
      </c>
      <c r="BK829" s="347">
        <f t="shared" si="604"/>
        <v>0</v>
      </c>
      <c r="BL829" s="247">
        <f t="shared" si="605"/>
        <v>0</v>
      </c>
      <c r="BM829" s="244">
        <f t="shared" si="606"/>
        <v>0</v>
      </c>
      <c r="BN829" s="244">
        <f t="shared" si="607"/>
        <v>0</v>
      </c>
      <c r="BO829" s="248">
        <f t="shared" si="608"/>
        <v>0</v>
      </c>
      <c r="BP829" s="249">
        <f t="shared" si="609"/>
        <v>0</v>
      </c>
      <c r="BQ829" s="244">
        <f t="shared" si="610"/>
        <v>0</v>
      </c>
      <c r="BR829" s="244">
        <f t="shared" si="611"/>
        <v>0</v>
      </c>
      <c r="BS829" s="250">
        <f t="shared" si="612"/>
        <v>0</v>
      </c>
      <c r="BT829" s="251" t="str">
        <f t="shared" si="613"/>
        <v/>
      </c>
      <c r="BU829" s="346">
        <f t="shared" si="614"/>
        <v>0</v>
      </c>
      <c r="BV829" s="346">
        <f t="shared" si="615"/>
        <v>0</v>
      </c>
      <c r="BW829" s="346">
        <f t="shared" si="616"/>
        <v>0</v>
      </c>
      <c r="BX829" s="348">
        <f t="shared" si="617"/>
        <v>0</v>
      </c>
      <c r="BY829" s="247">
        <f t="shared" si="618"/>
        <v>0</v>
      </c>
      <c r="BZ829" s="244">
        <f t="shared" si="619"/>
        <v>0</v>
      </c>
      <c r="CA829" s="244">
        <f t="shared" si="620"/>
        <v>0</v>
      </c>
      <c r="CB829" s="248">
        <f t="shared" si="621"/>
        <v>0</v>
      </c>
      <c r="CC829" s="247">
        <f t="shared" si="622"/>
        <v>0</v>
      </c>
      <c r="CD829" s="244">
        <f t="shared" si="623"/>
        <v>0</v>
      </c>
      <c r="CE829" s="244">
        <f t="shared" si="624"/>
        <v>0</v>
      </c>
      <c r="CF829" s="244">
        <f t="shared" si="625"/>
        <v>0</v>
      </c>
    </row>
    <row r="830" spans="1:84" ht="20.100000000000001" customHeight="1" x14ac:dyDescent="0.15">
      <c r="A830" s="238">
        <v>827</v>
      </c>
      <c r="B830" s="239">
        <v>827</v>
      </c>
      <c r="C830" s="240" t="str">
        <f t="shared" si="627"/>
        <v>S</v>
      </c>
      <c r="D830" s="241"/>
      <c r="E830" s="242" t="str">
        <f>IF(D830="","",COUNTIF($D$4:D830,D830))</f>
        <v/>
      </c>
      <c r="F830" s="306" t="str">
        <f>IF(D830="","",VLOOKUP(D830,'様式A-2'!$B$10:$E$438,4,0))</f>
        <v/>
      </c>
      <c r="G830" s="242"/>
      <c r="H830" s="242"/>
      <c r="I830" s="242"/>
      <c r="J830" s="242"/>
      <c r="K830" s="242">
        <f t="shared" si="628"/>
        <v>0</v>
      </c>
      <c r="L830" s="342"/>
      <c r="M830" s="342"/>
      <c r="N830" s="342"/>
      <c r="O830" s="342"/>
      <c r="P830" s="384"/>
      <c r="Q830" s="243">
        <f t="shared" si="638"/>
        <v>0</v>
      </c>
      <c r="R830" s="244">
        <f t="shared" si="629"/>
        <v>0</v>
      </c>
      <c r="S830" s="244" t="str">
        <f t="shared" si="630"/>
        <v/>
      </c>
      <c r="T830" s="242"/>
      <c r="U830" s="242" t="str">
        <f t="shared" si="631"/>
        <v/>
      </c>
      <c r="V830" s="242" t="str">
        <f t="shared" si="639"/>
        <v/>
      </c>
      <c r="W830" s="242"/>
      <c r="X830" s="242"/>
      <c r="Y830" s="242" t="str">
        <f t="shared" si="632"/>
        <v/>
      </c>
      <c r="Z830" s="242" t="str">
        <f t="shared" si="633"/>
        <v/>
      </c>
      <c r="AA830" s="242" t="str">
        <f t="shared" si="626"/>
        <v/>
      </c>
      <c r="AB830" s="242" t="str">
        <f t="shared" si="634"/>
        <v/>
      </c>
      <c r="AC830" s="242" t="str">
        <f t="shared" si="635"/>
        <v/>
      </c>
      <c r="AD830" s="242" t="str">
        <f t="shared" si="640"/>
        <v/>
      </c>
      <c r="AE830" s="242" t="str">
        <f t="shared" si="641"/>
        <v/>
      </c>
      <c r="AF830" s="242" t="str">
        <f t="shared" si="642"/>
        <v/>
      </c>
      <c r="AG830" s="242"/>
      <c r="AH830" s="243" t="str">
        <f t="shared" si="636"/>
        <v/>
      </c>
      <c r="AI830" s="243" t="str">
        <f t="shared" si="637"/>
        <v/>
      </c>
      <c r="BG830" s="246">
        <f t="shared" si="600"/>
        <v>0</v>
      </c>
      <c r="BH830" s="243">
        <f t="shared" si="601"/>
        <v>0</v>
      </c>
      <c r="BI830" s="243">
        <f t="shared" si="602"/>
        <v>0</v>
      </c>
      <c r="BJ830" s="243">
        <f t="shared" si="603"/>
        <v>0</v>
      </c>
      <c r="BK830" s="347">
        <f t="shared" si="604"/>
        <v>0</v>
      </c>
      <c r="BL830" s="247">
        <f t="shared" si="605"/>
        <v>0</v>
      </c>
      <c r="BM830" s="244">
        <f t="shared" si="606"/>
        <v>0</v>
      </c>
      <c r="BN830" s="244">
        <f t="shared" si="607"/>
        <v>0</v>
      </c>
      <c r="BO830" s="248">
        <f t="shared" si="608"/>
        <v>0</v>
      </c>
      <c r="BP830" s="249">
        <f t="shared" si="609"/>
        <v>0</v>
      </c>
      <c r="BQ830" s="244">
        <f t="shared" si="610"/>
        <v>0</v>
      </c>
      <c r="BR830" s="244">
        <f t="shared" si="611"/>
        <v>0</v>
      </c>
      <c r="BS830" s="250">
        <f t="shared" si="612"/>
        <v>0</v>
      </c>
      <c r="BT830" s="251" t="str">
        <f t="shared" si="613"/>
        <v/>
      </c>
      <c r="BU830" s="346">
        <f t="shared" si="614"/>
        <v>0</v>
      </c>
      <c r="BV830" s="346">
        <f t="shared" si="615"/>
        <v>0</v>
      </c>
      <c r="BW830" s="346">
        <f t="shared" si="616"/>
        <v>0</v>
      </c>
      <c r="BX830" s="348">
        <f t="shared" si="617"/>
        <v>0</v>
      </c>
      <c r="BY830" s="247">
        <f t="shared" si="618"/>
        <v>0</v>
      </c>
      <c r="BZ830" s="244">
        <f t="shared" si="619"/>
        <v>0</v>
      </c>
      <c r="CA830" s="244">
        <f t="shared" si="620"/>
        <v>0</v>
      </c>
      <c r="CB830" s="248">
        <f t="shared" si="621"/>
        <v>0</v>
      </c>
      <c r="CC830" s="247">
        <f t="shared" si="622"/>
        <v>0</v>
      </c>
      <c r="CD830" s="244">
        <f t="shared" si="623"/>
        <v>0</v>
      </c>
      <c r="CE830" s="244">
        <f t="shared" si="624"/>
        <v>0</v>
      </c>
      <c r="CF830" s="244">
        <f t="shared" si="625"/>
        <v>0</v>
      </c>
    </row>
    <row r="831" spans="1:84" ht="20.100000000000001" customHeight="1" x14ac:dyDescent="0.15">
      <c r="A831" s="238">
        <v>828</v>
      </c>
      <c r="B831" s="239">
        <v>828</v>
      </c>
      <c r="C831" s="240" t="str">
        <f t="shared" si="627"/>
        <v>S</v>
      </c>
      <c r="D831" s="241"/>
      <c r="E831" s="242" t="str">
        <f>IF(D831="","",COUNTIF($D$4:D831,D831))</f>
        <v/>
      </c>
      <c r="F831" s="306" t="str">
        <f>IF(D831="","",VLOOKUP(D831,'様式A-2'!$B$10:$E$438,4,0))</f>
        <v/>
      </c>
      <c r="G831" s="242"/>
      <c r="H831" s="242"/>
      <c r="I831" s="242"/>
      <c r="J831" s="242"/>
      <c r="K831" s="242">
        <f t="shared" si="628"/>
        <v>0</v>
      </c>
      <c r="L831" s="342"/>
      <c r="M831" s="342"/>
      <c r="N831" s="342"/>
      <c r="O831" s="342"/>
      <c r="P831" s="384"/>
      <c r="Q831" s="243">
        <f t="shared" si="638"/>
        <v>0</v>
      </c>
      <c r="R831" s="244">
        <f t="shared" si="629"/>
        <v>0</v>
      </c>
      <c r="S831" s="244" t="str">
        <f t="shared" si="630"/>
        <v/>
      </c>
      <c r="T831" s="242"/>
      <c r="U831" s="242" t="str">
        <f t="shared" si="631"/>
        <v/>
      </c>
      <c r="V831" s="242" t="str">
        <f t="shared" si="639"/>
        <v/>
      </c>
      <c r="W831" s="242"/>
      <c r="X831" s="242"/>
      <c r="Y831" s="242" t="str">
        <f t="shared" si="632"/>
        <v/>
      </c>
      <c r="Z831" s="242" t="str">
        <f t="shared" si="633"/>
        <v/>
      </c>
      <c r="AA831" s="242" t="str">
        <f t="shared" si="626"/>
        <v/>
      </c>
      <c r="AB831" s="242" t="str">
        <f t="shared" si="634"/>
        <v/>
      </c>
      <c r="AC831" s="242" t="str">
        <f t="shared" si="635"/>
        <v/>
      </c>
      <c r="AD831" s="242" t="str">
        <f t="shared" si="640"/>
        <v/>
      </c>
      <c r="AE831" s="242" t="str">
        <f t="shared" si="641"/>
        <v/>
      </c>
      <c r="AF831" s="242" t="str">
        <f t="shared" si="642"/>
        <v/>
      </c>
      <c r="AG831" s="242"/>
      <c r="AH831" s="243" t="str">
        <f t="shared" si="636"/>
        <v/>
      </c>
      <c r="AI831" s="243" t="str">
        <f t="shared" si="637"/>
        <v/>
      </c>
      <c r="BG831" s="246">
        <f t="shared" si="600"/>
        <v>0</v>
      </c>
      <c r="BH831" s="243">
        <f t="shared" si="601"/>
        <v>0</v>
      </c>
      <c r="BI831" s="243">
        <f t="shared" si="602"/>
        <v>0</v>
      </c>
      <c r="BJ831" s="243">
        <f t="shared" si="603"/>
        <v>0</v>
      </c>
      <c r="BK831" s="347">
        <f t="shared" si="604"/>
        <v>0</v>
      </c>
      <c r="BL831" s="247">
        <f t="shared" si="605"/>
        <v>0</v>
      </c>
      <c r="BM831" s="244">
        <f t="shared" si="606"/>
        <v>0</v>
      </c>
      <c r="BN831" s="244">
        <f t="shared" si="607"/>
        <v>0</v>
      </c>
      <c r="BO831" s="248">
        <f t="shared" si="608"/>
        <v>0</v>
      </c>
      <c r="BP831" s="249">
        <f t="shared" si="609"/>
        <v>0</v>
      </c>
      <c r="BQ831" s="244">
        <f t="shared" si="610"/>
        <v>0</v>
      </c>
      <c r="BR831" s="244">
        <f t="shared" si="611"/>
        <v>0</v>
      </c>
      <c r="BS831" s="250">
        <f t="shared" si="612"/>
        <v>0</v>
      </c>
      <c r="BT831" s="251" t="str">
        <f t="shared" si="613"/>
        <v/>
      </c>
      <c r="BU831" s="346">
        <f t="shared" si="614"/>
        <v>0</v>
      </c>
      <c r="BV831" s="346">
        <f t="shared" si="615"/>
        <v>0</v>
      </c>
      <c r="BW831" s="346">
        <f t="shared" si="616"/>
        <v>0</v>
      </c>
      <c r="BX831" s="348">
        <f t="shared" si="617"/>
        <v>0</v>
      </c>
      <c r="BY831" s="247">
        <f t="shared" si="618"/>
        <v>0</v>
      </c>
      <c r="BZ831" s="244">
        <f t="shared" si="619"/>
        <v>0</v>
      </c>
      <c r="CA831" s="244">
        <f t="shared" si="620"/>
        <v>0</v>
      </c>
      <c r="CB831" s="248">
        <f t="shared" si="621"/>
        <v>0</v>
      </c>
      <c r="CC831" s="247">
        <f t="shared" si="622"/>
        <v>0</v>
      </c>
      <c r="CD831" s="244">
        <f t="shared" si="623"/>
        <v>0</v>
      </c>
      <c r="CE831" s="244">
        <f t="shared" si="624"/>
        <v>0</v>
      </c>
      <c r="CF831" s="244">
        <f t="shared" si="625"/>
        <v>0</v>
      </c>
    </row>
    <row r="832" spans="1:84" ht="20.100000000000001" customHeight="1" x14ac:dyDescent="0.15">
      <c r="A832" s="238">
        <v>829</v>
      </c>
      <c r="B832" s="239">
        <v>829</v>
      </c>
      <c r="C832" s="240" t="str">
        <f t="shared" si="627"/>
        <v>S</v>
      </c>
      <c r="D832" s="241"/>
      <c r="E832" s="242" t="str">
        <f>IF(D832="","",COUNTIF($D$4:D832,D832))</f>
        <v/>
      </c>
      <c r="F832" s="306" t="str">
        <f>IF(D832="","",VLOOKUP(D832,'様式A-2'!$B$10:$E$438,4,0))</f>
        <v/>
      </c>
      <c r="G832" s="242"/>
      <c r="H832" s="242"/>
      <c r="I832" s="242"/>
      <c r="J832" s="242"/>
      <c r="K832" s="242">
        <f t="shared" si="628"/>
        <v>0</v>
      </c>
      <c r="L832" s="342"/>
      <c r="M832" s="342"/>
      <c r="N832" s="342"/>
      <c r="O832" s="342"/>
      <c r="P832" s="384"/>
      <c r="Q832" s="243">
        <f t="shared" si="638"/>
        <v>0</v>
      </c>
      <c r="R832" s="244">
        <f t="shared" si="629"/>
        <v>0</v>
      </c>
      <c r="S832" s="244" t="str">
        <f t="shared" si="630"/>
        <v/>
      </c>
      <c r="T832" s="242"/>
      <c r="U832" s="242" t="str">
        <f t="shared" si="631"/>
        <v/>
      </c>
      <c r="V832" s="242" t="str">
        <f t="shared" si="639"/>
        <v/>
      </c>
      <c r="W832" s="242"/>
      <c r="X832" s="242"/>
      <c r="Y832" s="242" t="str">
        <f t="shared" si="632"/>
        <v/>
      </c>
      <c r="Z832" s="242" t="str">
        <f t="shared" si="633"/>
        <v/>
      </c>
      <c r="AA832" s="242" t="str">
        <f t="shared" si="626"/>
        <v/>
      </c>
      <c r="AB832" s="242" t="str">
        <f t="shared" si="634"/>
        <v/>
      </c>
      <c r="AC832" s="242" t="str">
        <f t="shared" si="635"/>
        <v/>
      </c>
      <c r="AD832" s="242" t="str">
        <f t="shared" si="640"/>
        <v/>
      </c>
      <c r="AE832" s="242" t="str">
        <f t="shared" si="641"/>
        <v/>
      </c>
      <c r="AF832" s="242" t="str">
        <f t="shared" si="642"/>
        <v/>
      </c>
      <c r="AG832" s="242"/>
      <c r="AH832" s="243" t="str">
        <f t="shared" si="636"/>
        <v/>
      </c>
      <c r="AI832" s="243" t="str">
        <f t="shared" si="637"/>
        <v/>
      </c>
      <c r="BG832" s="246">
        <f t="shared" si="600"/>
        <v>0</v>
      </c>
      <c r="BH832" s="243">
        <f t="shared" si="601"/>
        <v>0</v>
      </c>
      <c r="BI832" s="243">
        <f t="shared" si="602"/>
        <v>0</v>
      </c>
      <c r="BJ832" s="243">
        <f t="shared" si="603"/>
        <v>0</v>
      </c>
      <c r="BK832" s="347">
        <f t="shared" si="604"/>
        <v>0</v>
      </c>
      <c r="BL832" s="247">
        <f t="shared" si="605"/>
        <v>0</v>
      </c>
      <c r="BM832" s="244">
        <f t="shared" si="606"/>
        <v>0</v>
      </c>
      <c r="BN832" s="244">
        <f t="shared" si="607"/>
        <v>0</v>
      </c>
      <c r="BO832" s="248">
        <f t="shared" si="608"/>
        <v>0</v>
      </c>
      <c r="BP832" s="249">
        <f t="shared" si="609"/>
        <v>0</v>
      </c>
      <c r="BQ832" s="244">
        <f t="shared" si="610"/>
        <v>0</v>
      </c>
      <c r="BR832" s="244">
        <f t="shared" si="611"/>
        <v>0</v>
      </c>
      <c r="BS832" s="250">
        <f t="shared" si="612"/>
        <v>0</v>
      </c>
      <c r="BT832" s="251" t="str">
        <f t="shared" si="613"/>
        <v/>
      </c>
      <c r="BU832" s="346">
        <f t="shared" si="614"/>
        <v>0</v>
      </c>
      <c r="BV832" s="346">
        <f t="shared" si="615"/>
        <v>0</v>
      </c>
      <c r="BW832" s="346">
        <f t="shared" si="616"/>
        <v>0</v>
      </c>
      <c r="BX832" s="348">
        <f t="shared" si="617"/>
        <v>0</v>
      </c>
      <c r="BY832" s="247">
        <f t="shared" si="618"/>
        <v>0</v>
      </c>
      <c r="BZ832" s="244">
        <f t="shared" si="619"/>
        <v>0</v>
      </c>
      <c r="CA832" s="244">
        <f t="shared" si="620"/>
        <v>0</v>
      </c>
      <c r="CB832" s="248">
        <f t="shared" si="621"/>
        <v>0</v>
      </c>
      <c r="CC832" s="247">
        <f t="shared" si="622"/>
        <v>0</v>
      </c>
      <c r="CD832" s="244">
        <f t="shared" si="623"/>
        <v>0</v>
      </c>
      <c r="CE832" s="244">
        <f t="shared" si="624"/>
        <v>0</v>
      </c>
      <c r="CF832" s="244">
        <f t="shared" si="625"/>
        <v>0</v>
      </c>
    </row>
    <row r="833" spans="1:84" ht="20.100000000000001" customHeight="1" x14ac:dyDescent="0.15">
      <c r="A833" s="238">
        <v>830</v>
      </c>
      <c r="B833" s="239">
        <v>830</v>
      </c>
      <c r="C833" s="240" t="str">
        <f t="shared" si="627"/>
        <v>S</v>
      </c>
      <c r="D833" s="241"/>
      <c r="E833" s="242" t="str">
        <f>IF(D833="","",COUNTIF($D$4:D833,D833))</f>
        <v/>
      </c>
      <c r="F833" s="306" t="str">
        <f>IF(D833="","",VLOOKUP(D833,'様式A-2'!$B$10:$E$438,4,0))</f>
        <v/>
      </c>
      <c r="G833" s="242"/>
      <c r="H833" s="242"/>
      <c r="I833" s="242"/>
      <c r="J833" s="242"/>
      <c r="K833" s="242">
        <f t="shared" si="628"/>
        <v>0</v>
      </c>
      <c r="L833" s="342"/>
      <c r="M833" s="342"/>
      <c r="N833" s="342"/>
      <c r="O833" s="342"/>
      <c r="P833" s="384"/>
      <c r="Q833" s="243">
        <f t="shared" si="638"/>
        <v>0</v>
      </c>
      <c r="R833" s="244">
        <f t="shared" si="629"/>
        <v>0</v>
      </c>
      <c r="S833" s="244" t="str">
        <f t="shared" si="630"/>
        <v/>
      </c>
      <c r="T833" s="242"/>
      <c r="U833" s="242" t="str">
        <f t="shared" si="631"/>
        <v/>
      </c>
      <c r="V833" s="242" t="str">
        <f t="shared" si="639"/>
        <v/>
      </c>
      <c r="W833" s="242"/>
      <c r="X833" s="242"/>
      <c r="Y833" s="242" t="str">
        <f t="shared" si="632"/>
        <v/>
      </c>
      <c r="Z833" s="242" t="str">
        <f t="shared" si="633"/>
        <v/>
      </c>
      <c r="AA833" s="242" t="str">
        <f t="shared" si="626"/>
        <v/>
      </c>
      <c r="AB833" s="242" t="str">
        <f t="shared" si="634"/>
        <v/>
      </c>
      <c r="AC833" s="242" t="str">
        <f t="shared" si="635"/>
        <v/>
      </c>
      <c r="AD833" s="242" t="str">
        <f t="shared" si="640"/>
        <v/>
      </c>
      <c r="AE833" s="242" t="str">
        <f t="shared" si="641"/>
        <v/>
      </c>
      <c r="AF833" s="242" t="str">
        <f t="shared" si="642"/>
        <v/>
      </c>
      <c r="AG833" s="242"/>
      <c r="AH833" s="243" t="str">
        <f t="shared" si="636"/>
        <v/>
      </c>
      <c r="AI833" s="243" t="str">
        <f t="shared" si="637"/>
        <v/>
      </c>
      <c r="BG833" s="246">
        <f t="shared" si="600"/>
        <v>0</v>
      </c>
      <c r="BH833" s="243">
        <f t="shared" si="601"/>
        <v>0</v>
      </c>
      <c r="BI833" s="243">
        <f t="shared" si="602"/>
        <v>0</v>
      </c>
      <c r="BJ833" s="243">
        <f t="shared" si="603"/>
        <v>0</v>
      </c>
      <c r="BK833" s="347">
        <f t="shared" si="604"/>
        <v>0</v>
      </c>
      <c r="BL833" s="247">
        <f t="shared" si="605"/>
        <v>0</v>
      </c>
      <c r="BM833" s="244">
        <f t="shared" si="606"/>
        <v>0</v>
      </c>
      <c r="BN833" s="244">
        <f t="shared" si="607"/>
        <v>0</v>
      </c>
      <c r="BO833" s="248">
        <f t="shared" si="608"/>
        <v>0</v>
      </c>
      <c r="BP833" s="249">
        <f t="shared" si="609"/>
        <v>0</v>
      </c>
      <c r="BQ833" s="244">
        <f t="shared" si="610"/>
        <v>0</v>
      </c>
      <c r="BR833" s="244">
        <f t="shared" si="611"/>
        <v>0</v>
      </c>
      <c r="BS833" s="250">
        <f t="shared" si="612"/>
        <v>0</v>
      </c>
      <c r="BT833" s="251" t="str">
        <f t="shared" si="613"/>
        <v/>
      </c>
      <c r="BU833" s="346">
        <f t="shared" si="614"/>
        <v>0</v>
      </c>
      <c r="BV833" s="346">
        <f t="shared" si="615"/>
        <v>0</v>
      </c>
      <c r="BW833" s="346">
        <f t="shared" si="616"/>
        <v>0</v>
      </c>
      <c r="BX833" s="348">
        <f t="shared" si="617"/>
        <v>0</v>
      </c>
      <c r="BY833" s="247">
        <f t="shared" si="618"/>
        <v>0</v>
      </c>
      <c r="BZ833" s="244">
        <f t="shared" si="619"/>
        <v>0</v>
      </c>
      <c r="CA833" s="244">
        <f t="shared" si="620"/>
        <v>0</v>
      </c>
      <c r="CB833" s="248">
        <f t="shared" si="621"/>
        <v>0</v>
      </c>
      <c r="CC833" s="247">
        <f t="shared" si="622"/>
        <v>0</v>
      </c>
      <c r="CD833" s="244">
        <f t="shared" si="623"/>
        <v>0</v>
      </c>
      <c r="CE833" s="244">
        <f t="shared" si="624"/>
        <v>0</v>
      </c>
      <c r="CF833" s="244">
        <f t="shared" si="625"/>
        <v>0</v>
      </c>
    </row>
    <row r="834" spans="1:84" ht="20.100000000000001" customHeight="1" x14ac:dyDescent="0.15">
      <c r="A834" s="238">
        <v>831</v>
      </c>
      <c r="B834" s="239">
        <v>831</v>
      </c>
      <c r="C834" s="240" t="str">
        <f t="shared" si="627"/>
        <v>S</v>
      </c>
      <c r="D834" s="241"/>
      <c r="E834" s="242" t="str">
        <f>IF(D834="","",COUNTIF($D$4:D834,D834))</f>
        <v/>
      </c>
      <c r="F834" s="306" t="str">
        <f>IF(D834="","",VLOOKUP(D834,'様式A-2'!$B$10:$E$438,4,0))</f>
        <v/>
      </c>
      <c r="G834" s="242"/>
      <c r="H834" s="242"/>
      <c r="I834" s="242"/>
      <c r="J834" s="242"/>
      <c r="K834" s="242">
        <f t="shared" si="628"/>
        <v>0</v>
      </c>
      <c r="L834" s="342"/>
      <c r="M834" s="342"/>
      <c r="N834" s="342"/>
      <c r="O834" s="342"/>
      <c r="P834" s="384"/>
      <c r="Q834" s="243">
        <f t="shared" si="638"/>
        <v>0</v>
      </c>
      <c r="R834" s="244">
        <f t="shared" si="629"/>
        <v>0</v>
      </c>
      <c r="S834" s="244" t="str">
        <f t="shared" si="630"/>
        <v/>
      </c>
      <c r="T834" s="242"/>
      <c r="U834" s="242" t="str">
        <f t="shared" si="631"/>
        <v/>
      </c>
      <c r="V834" s="242" t="str">
        <f t="shared" si="639"/>
        <v/>
      </c>
      <c r="W834" s="242"/>
      <c r="X834" s="242"/>
      <c r="Y834" s="242" t="str">
        <f t="shared" si="632"/>
        <v/>
      </c>
      <c r="Z834" s="242" t="str">
        <f t="shared" si="633"/>
        <v/>
      </c>
      <c r="AA834" s="242" t="str">
        <f t="shared" si="626"/>
        <v/>
      </c>
      <c r="AB834" s="242" t="str">
        <f t="shared" si="634"/>
        <v/>
      </c>
      <c r="AC834" s="242" t="str">
        <f t="shared" si="635"/>
        <v/>
      </c>
      <c r="AD834" s="242" t="str">
        <f t="shared" si="640"/>
        <v/>
      </c>
      <c r="AE834" s="242" t="str">
        <f t="shared" si="641"/>
        <v/>
      </c>
      <c r="AF834" s="242" t="str">
        <f t="shared" si="642"/>
        <v/>
      </c>
      <c r="AG834" s="242"/>
      <c r="AH834" s="243" t="str">
        <f t="shared" si="636"/>
        <v/>
      </c>
      <c r="AI834" s="243" t="str">
        <f t="shared" si="637"/>
        <v/>
      </c>
      <c r="BG834" s="246">
        <f t="shared" si="600"/>
        <v>0</v>
      </c>
      <c r="BH834" s="243">
        <f t="shared" si="601"/>
        <v>0</v>
      </c>
      <c r="BI834" s="243">
        <f t="shared" si="602"/>
        <v>0</v>
      </c>
      <c r="BJ834" s="243">
        <f t="shared" si="603"/>
        <v>0</v>
      </c>
      <c r="BK834" s="347">
        <f t="shared" si="604"/>
        <v>0</v>
      </c>
      <c r="BL834" s="247">
        <f t="shared" si="605"/>
        <v>0</v>
      </c>
      <c r="BM834" s="244">
        <f t="shared" si="606"/>
        <v>0</v>
      </c>
      <c r="BN834" s="244">
        <f t="shared" si="607"/>
        <v>0</v>
      </c>
      <c r="BO834" s="248">
        <f t="shared" si="608"/>
        <v>0</v>
      </c>
      <c r="BP834" s="249">
        <f t="shared" si="609"/>
        <v>0</v>
      </c>
      <c r="BQ834" s="244">
        <f t="shared" si="610"/>
        <v>0</v>
      </c>
      <c r="BR834" s="244">
        <f t="shared" si="611"/>
        <v>0</v>
      </c>
      <c r="BS834" s="250">
        <f t="shared" si="612"/>
        <v>0</v>
      </c>
      <c r="BT834" s="251" t="str">
        <f t="shared" si="613"/>
        <v/>
      </c>
      <c r="BU834" s="346">
        <f t="shared" si="614"/>
        <v>0</v>
      </c>
      <c r="BV834" s="346">
        <f t="shared" si="615"/>
        <v>0</v>
      </c>
      <c r="BW834" s="346">
        <f t="shared" si="616"/>
        <v>0</v>
      </c>
      <c r="BX834" s="348">
        <f t="shared" si="617"/>
        <v>0</v>
      </c>
      <c r="BY834" s="247">
        <f t="shared" si="618"/>
        <v>0</v>
      </c>
      <c r="BZ834" s="244">
        <f t="shared" si="619"/>
        <v>0</v>
      </c>
      <c r="CA834" s="244">
        <f t="shared" si="620"/>
        <v>0</v>
      </c>
      <c r="CB834" s="248">
        <f t="shared" si="621"/>
        <v>0</v>
      </c>
      <c r="CC834" s="247">
        <f t="shared" si="622"/>
        <v>0</v>
      </c>
      <c r="CD834" s="244">
        <f t="shared" si="623"/>
        <v>0</v>
      </c>
      <c r="CE834" s="244">
        <f t="shared" si="624"/>
        <v>0</v>
      </c>
      <c r="CF834" s="244">
        <f t="shared" si="625"/>
        <v>0</v>
      </c>
    </row>
    <row r="835" spans="1:84" ht="20.100000000000001" customHeight="1" x14ac:dyDescent="0.15">
      <c r="A835" s="238">
        <v>832</v>
      </c>
      <c r="B835" s="239">
        <v>832</v>
      </c>
      <c r="C835" s="240" t="str">
        <f t="shared" si="627"/>
        <v>S</v>
      </c>
      <c r="D835" s="241"/>
      <c r="E835" s="242" t="str">
        <f>IF(D835="","",COUNTIF($D$4:D835,D835))</f>
        <v/>
      </c>
      <c r="F835" s="306" t="str">
        <f>IF(D835="","",VLOOKUP(D835,'様式A-2'!$B$10:$E$438,4,0))</f>
        <v/>
      </c>
      <c r="G835" s="242"/>
      <c r="H835" s="242"/>
      <c r="I835" s="242"/>
      <c r="J835" s="242"/>
      <c r="K835" s="242">
        <f t="shared" si="628"/>
        <v>0</v>
      </c>
      <c r="L835" s="342"/>
      <c r="M835" s="342"/>
      <c r="N835" s="342"/>
      <c r="O835" s="342"/>
      <c r="P835" s="384"/>
      <c r="Q835" s="243">
        <f t="shared" si="638"/>
        <v>0</v>
      </c>
      <c r="R835" s="244">
        <f t="shared" si="629"/>
        <v>0</v>
      </c>
      <c r="S835" s="244" t="str">
        <f t="shared" si="630"/>
        <v/>
      </c>
      <c r="T835" s="242"/>
      <c r="U835" s="242" t="str">
        <f t="shared" si="631"/>
        <v/>
      </c>
      <c r="V835" s="242" t="str">
        <f t="shared" si="639"/>
        <v/>
      </c>
      <c r="W835" s="242"/>
      <c r="X835" s="242"/>
      <c r="Y835" s="242" t="str">
        <f t="shared" si="632"/>
        <v/>
      </c>
      <c r="Z835" s="242" t="str">
        <f t="shared" si="633"/>
        <v/>
      </c>
      <c r="AA835" s="242" t="str">
        <f t="shared" si="626"/>
        <v/>
      </c>
      <c r="AB835" s="242" t="str">
        <f t="shared" si="634"/>
        <v/>
      </c>
      <c r="AC835" s="242" t="str">
        <f t="shared" si="635"/>
        <v/>
      </c>
      <c r="AD835" s="242" t="str">
        <f t="shared" si="640"/>
        <v/>
      </c>
      <c r="AE835" s="242" t="str">
        <f t="shared" si="641"/>
        <v/>
      </c>
      <c r="AF835" s="242" t="str">
        <f t="shared" si="642"/>
        <v/>
      </c>
      <c r="AG835" s="242"/>
      <c r="AH835" s="243" t="str">
        <f t="shared" si="636"/>
        <v/>
      </c>
      <c r="AI835" s="243" t="str">
        <f t="shared" si="637"/>
        <v/>
      </c>
      <c r="BG835" s="246">
        <f t="shared" si="600"/>
        <v>0</v>
      </c>
      <c r="BH835" s="243">
        <f t="shared" si="601"/>
        <v>0</v>
      </c>
      <c r="BI835" s="243">
        <f t="shared" si="602"/>
        <v>0</v>
      </c>
      <c r="BJ835" s="243">
        <f t="shared" si="603"/>
        <v>0</v>
      </c>
      <c r="BK835" s="347">
        <f t="shared" si="604"/>
        <v>0</v>
      </c>
      <c r="BL835" s="247">
        <f t="shared" si="605"/>
        <v>0</v>
      </c>
      <c r="BM835" s="244">
        <f t="shared" si="606"/>
        <v>0</v>
      </c>
      <c r="BN835" s="244">
        <f t="shared" si="607"/>
        <v>0</v>
      </c>
      <c r="BO835" s="248">
        <f t="shared" si="608"/>
        <v>0</v>
      </c>
      <c r="BP835" s="249">
        <f t="shared" si="609"/>
        <v>0</v>
      </c>
      <c r="BQ835" s="244">
        <f t="shared" si="610"/>
        <v>0</v>
      </c>
      <c r="BR835" s="244">
        <f t="shared" si="611"/>
        <v>0</v>
      </c>
      <c r="BS835" s="250">
        <f t="shared" si="612"/>
        <v>0</v>
      </c>
      <c r="BT835" s="251" t="str">
        <f t="shared" si="613"/>
        <v/>
      </c>
      <c r="BU835" s="346">
        <f t="shared" si="614"/>
        <v>0</v>
      </c>
      <c r="BV835" s="346">
        <f t="shared" si="615"/>
        <v>0</v>
      </c>
      <c r="BW835" s="346">
        <f t="shared" si="616"/>
        <v>0</v>
      </c>
      <c r="BX835" s="348">
        <f t="shared" si="617"/>
        <v>0</v>
      </c>
      <c r="BY835" s="247">
        <f t="shared" si="618"/>
        <v>0</v>
      </c>
      <c r="BZ835" s="244">
        <f t="shared" si="619"/>
        <v>0</v>
      </c>
      <c r="CA835" s="244">
        <f t="shared" si="620"/>
        <v>0</v>
      </c>
      <c r="CB835" s="248">
        <f t="shared" si="621"/>
        <v>0</v>
      </c>
      <c r="CC835" s="247">
        <f t="shared" si="622"/>
        <v>0</v>
      </c>
      <c r="CD835" s="244">
        <f t="shared" si="623"/>
        <v>0</v>
      </c>
      <c r="CE835" s="244">
        <f t="shared" si="624"/>
        <v>0</v>
      </c>
      <c r="CF835" s="244">
        <f t="shared" si="625"/>
        <v>0</v>
      </c>
    </row>
    <row r="836" spans="1:84" ht="20.100000000000001" customHeight="1" x14ac:dyDescent="0.15">
      <c r="A836" s="238">
        <v>833</v>
      </c>
      <c r="B836" s="239">
        <v>833</v>
      </c>
      <c r="C836" s="240" t="str">
        <f t="shared" si="627"/>
        <v>S</v>
      </c>
      <c r="D836" s="241"/>
      <c r="E836" s="242" t="str">
        <f>IF(D836="","",COUNTIF($D$4:D836,D836))</f>
        <v/>
      </c>
      <c r="F836" s="306" t="str">
        <f>IF(D836="","",VLOOKUP(D836,'様式A-2'!$B$10:$E$438,4,0))</f>
        <v/>
      </c>
      <c r="G836" s="242"/>
      <c r="H836" s="242"/>
      <c r="I836" s="242"/>
      <c r="J836" s="242"/>
      <c r="K836" s="242">
        <f t="shared" si="628"/>
        <v>0</v>
      </c>
      <c r="L836" s="342"/>
      <c r="M836" s="342"/>
      <c r="N836" s="342"/>
      <c r="O836" s="342"/>
      <c r="P836" s="384"/>
      <c r="Q836" s="243">
        <f t="shared" si="638"/>
        <v>0</v>
      </c>
      <c r="R836" s="244">
        <f t="shared" si="629"/>
        <v>0</v>
      </c>
      <c r="S836" s="244" t="str">
        <f t="shared" si="630"/>
        <v/>
      </c>
      <c r="T836" s="242"/>
      <c r="U836" s="242" t="str">
        <f t="shared" si="631"/>
        <v/>
      </c>
      <c r="V836" s="242" t="str">
        <f t="shared" si="639"/>
        <v/>
      </c>
      <c r="W836" s="242"/>
      <c r="X836" s="242"/>
      <c r="Y836" s="242" t="str">
        <f t="shared" si="632"/>
        <v/>
      </c>
      <c r="Z836" s="242" t="str">
        <f t="shared" si="633"/>
        <v/>
      </c>
      <c r="AA836" s="242" t="str">
        <f t="shared" si="626"/>
        <v/>
      </c>
      <c r="AB836" s="242" t="str">
        <f t="shared" si="634"/>
        <v/>
      </c>
      <c r="AC836" s="242" t="str">
        <f t="shared" si="635"/>
        <v/>
      </c>
      <c r="AD836" s="242" t="str">
        <f t="shared" si="640"/>
        <v/>
      </c>
      <c r="AE836" s="242" t="str">
        <f t="shared" si="641"/>
        <v/>
      </c>
      <c r="AF836" s="242" t="str">
        <f t="shared" si="642"/>
        <v/>
      </c>
      <c r="AG836" s="242"/>
      <c r="AH836" s="243" t="str">
        <f t="shared" si="636"/>
        <v/>
      </c>
      <c r="AI836" s="243" t="str">
        <f t="shared" si="637"/>
        <v/>
      </c>
      <c r="BG836" s="246">
        <f t="shared" si="600"/>
        <v>0</v>
      </c>
      <c r="BH836" s="243">
        <f t="shared" si="601"/>
        <v>0</v>
      </c>
      <c r="BI836" s="243">
        <f t="shared" si="602"/>
        <v>0</v>
      </c>
      <c r="BJ836" s="243">
        <f t="shared" si="603"/>
        <v>0</v>
      </c>
      <c r="BK836" s="347">
        <f t="shared" si="604"/>
        <v>0</v>
      </c>
      <c r="BL836" s="247">
        <f t="shared" si="605"/>
        <v>0</v>
      </c>
      <c r="BM836" s="244">
        <f t="shared" si="606"/>
        <v>0</v>
      </c>
      <c r="BN836" s="244">
        <f t="shared" si="607"/>
        <v>0</v>
      </c>
      <c r="BO836" s="248">
        <f t="shared" si="608"/>
        <v>0</v>
      </c>
      <c r="BP836" s="249">
        <f t="shared" si="609"/>
        <v>0</v>
      </c>
      <c r="BQ836" s="244">
        <f t="shared" si="610"/>
        <v>0</v>
      </c>
      <c r="BR836" s="244">
        <f t="shared" si="611"/>
        <v>0</v>
      </c>
      <c r="BS836" s="250">
        <f t="shared" si="612"/>
        <v>0</v>
      </c>
      <c r="BT836" s="251" t="str">
        <f t="shared" si="613"/>
        <v/>
      </c>
      <c r="BU836" s="346">
        <f t="shared" si="614"/>
        <v>0</v>
      </c>
      <c r="BV836" s="346">
        <f t="shared" si="615"/>
        <v>0</v>
      </c>
      <c r="BW836" s="346">
        <f t="shared" si="616"/>
        <v>0</v>
      </c>
      <c r="BX836" s="348">
        <f t="shared" si="617"/>
        <v>0</v>
      </c>
      <c r="BY836" s="247">
        <f t="shared" si="618"/>
        <v>0</v>
      </c>
      <c r="BZ836" s="244">
        <f t="shared" si="619"/>
        <v>0</v>
      </c>
      <c r="CA836" s="244">
        <f t="shared" si="620"/>
        <v>0</v>
      </c>
      <c r="CB836" s="248">
        <f t="shared" si="621"/>
        <v>0</v>
      </c>
      <c r="CC836" s="247">
        <f t="shared" si="622"/>
        <v>0</v>
      </c>
      <c r="CD836" s="244">
        <f t="shared" si="623"/>
        <v>0</v>
      </c>
      <c r="CE836" s="244">
        <f t="shared" si="624"/>
        <v>0</v>
      </c>
      <c r="CF836" s="244">
        <f t="shared" si="625"/>
        <v>0</v>
      </c>
    </row>
    <row r="837" spans="1:84" ht="20.100000000000001" customHeight="1" x14ac:dyDescent="0.15">
      <c r="A837" s="238">
        <v>834</v>
      </c>
      <c r="B837" s="239">
        <v>834</v>
      </c>
      <c r="C837" s="240" t="str">
        <f t="shared" si="627"/>
        <v>S</v>
      </c>
      <c r="D837" s="241"/>
      <c r="E837" s="242" t="str">
        <f>IF(D837="","",COUNTIF($D$4:D837,D837))</f>
        <v/>
      </c>
      <c r="F837" s="306" t="str">
        <f>IF(D837="","",VLOOKUP(D837,'様式A-2'!$B$10:$E$438,4,0))</f>
        <v/>
      </c>
      <c r="G837" s="242"/>
      <c r="H837" s="242"/>
      <c r="I837" s="242"/>
      <c r="J837" s="242"/>
      <c r="K837" s="242">
        <f t="shared" si="628"/>
        <v>0</v>
      </c>
      <c r="L837" s="342"/>
      <c r="M837" s="342"/>
      <c r="N837" s="342"/>
      <c r="O837" s="342"/>
      <c r="P837" s="384"/>
      <c r="Q837" s="243">
        <f t="shared" si="638"/>
        <v>0</v>
      </c>
      <c r="R837" s="244">
        <f t="shared" si="629"/>
        <v>0</v>
      </c>
      <c r="S837" s="244" t="str">
        <f t="shared" si="630"/>
        <v/>
      </c>
      <c r="T837" s="242"/>
      <c r="U837" s="242" t="str">
        <f t="shared" si="631"/>
        <v/>
      </c>
      <c r="V837" s="242" t="str">
        <f t="shared" si="639"/>
        <v/>
      </c>
      <c r="W837" s="242"/>
      <c r="X837" s="242"/>
      <c r="Y837" s="242" t="str">
        <f t="shared" si="632"/>
        <v/>
      </c>
      <c r="Z837" s="242" t="str">
        <f t="shared" si="633"/>
        <v/>
      </c>
      <c r="AA837" s="242" t="str">
        <f t="shared" si="626"/>
        <v/>
      </c>
      <c r="AB837" s="242" t="str">
        <f t="shared" si="634"/>
        <v/>
      </c>
      <c r="AC837" s="242" t="str">
        <f t="shared" si="635"/>
        <v/>
      </c>
      <c r="AD837" s="242" t="str">
        <f t="shared" si="640"/>
        <v/>
      </c>
      <c r="AE837" s="242" t="str">
        <f t="shared" si="641"/>
        <v/>
      </c>
      <c r="AF837" s="242" t="str">
        <f t="shared" si="642"/>
        <v/>
      </c>
      <c r="AG837" s="242"/>
      <c r="AH837" s="243" t="str">
        <f t="shared" si="636"/>
        <v/>
      </c>
      <c r="AI837" s="243" t="str">
        <f t="shared" si="637"/>
        <v/>
      </c>
      <c r="BG837" s="246">
        <f t="shared" ref="BG837:BG900" si="643">$D837</f>
        <v>0</v>
      </c>
      <c r="BH837" s="243">
        <f t="shared" ref="BH837:BH900" si="644">IF(AND(I837="外力",X837="Ⅳ"),"〇",0)</f>
        <v>0</v>
      </c>
      <c r="BI837" s="243">
        <f t="shared" ref="BI837:BI900" si="645">IF(AND(I837="外力",X837="Ⅲ"),"〇",0)</f>
        <v>0</v>
      </c>
      <c r="BJ837" s="243">
        <f t="shared" ref="BJ837:BJ900" si="646">IF(AND(I837="外力",X837="Ⅱa"),"〇",0)</f>
        <v>0</v>
      </c>
      <c r="BK837" s="347">
        <f t="shared" ref="BK837:BK900" si="647">IF(AND(I837="外力",X837="Ⅱb"),"〇",0)</f>
        <v>0</v>
      </c>
      <c r="BL837" s="247">
        <f t="shared" ref="BL837:BL900" si="648">IF(AND(I837="材質劣化",X837="Ⅳ"),R837,0)</f>
        <v>0</v>
      </c>
      <c r="BM837" s="244">
        <f t="shared" ref="BM837:BM900" si="649">IF(AND(I837="材質劣化",X837="Ⅲ"),R837,0)</f>
        <v>0</v>
      </c>
      <c r="BN837" s="244">
        <f t="shared" ref="BN837:BN900" si="650">IF(AND(I837="材質劣化",X837="Ⅱa"),R837,0)</f>
        <v>0</v>
      </c>
      <c r="BO837" s="248">
        <f t="shared" ref="BO837:BO900" si="651">IF(AND(I837="材質劣化",X837="Ⅱb"),R837,0)</f>
        <v>0</v>
      </c>
      <c r="BP837" s="249">
        <f t="shared" ref="BP837:BP900" si="652">IF(AND(I837="漏水",X837="Ⅳ"),R837,0)</f>
        <v>0</v>
      </c>
      <c r="BQ837" s="244">
        <f t="shared" ref="BQ837:BQ900" si="653">IF(AND(I837="漏水",X837="Ⅲ"),R837,0)</f>
        <v>0</v>
      </c>
      <c r="BR837" s="244">
        <f t="shared" ref="BR837:BR900" si="654">IF(AND(I837="漏水",X837="Ⅱa"),R837,0)</f>
        <v>0</v>
      </c>
      <c r="BS837" s="250">
        <f t="shared" ref="BS837:BS900" si="655">IF(AND(I837="漏水",X837="Ⅱb"),R837,0)</f>
        <v>0</v>
      </c>
      <c r="BT837" s="251" t="str">
        <f t="shared" ref="BT837:BT900" si="656">IF(BG837=BG838,"",BG837)</f>
        <v/>
      </c>
      <c r="BU837" s="346">
        <f t="shared" ref="BU837:BU900" si="657">COUNTIFS($BG$4:$BG$3000,BT837,$BH$4:$BH$3000,"〇")</f>
        <v>0</v>
      </c>
      <c r="BV837" s="346">
        <f t="shared" ref="BV837:BV900" si="658">COUNTIFS($BG$4:$BG$3000,BT837,$BI$4:$BI$3000,"〇")</f>
        <v>0</v>
      </c>
      <c r="BW837" s="346">
        <f t="shared" ref="BW837:BW900" si="659">COUNTIFS($BG$4:$BG$3000,BT837,$BJ$4:$BJ$3000,"〇")</f>
        <v>0</v>
      </c>
      <c r="BX837" s="348">
        <f t="shared" ref="BX837:BX900" si="660">COUNTIFS($BG$4:$BG$3000,BT837,$BK$4:$BK$3000,"〇")</f>
        <v>0</v>
      </c>
      <c r="BY837" s="247">
        <f t="shared" ref="BY837:BY900" si="661">BL837</f>
        <v>0</v>
      </c>
      <c r="BZ837" s="244">
        <f t="shared" ref="BZ837:BZ900" si="662">BM837</f>
        <v>0</v>
      </c>
      <c r="CA837" s="244">
        <f t="shared" ref="CA837:CA900" si="663">BN837</f>
        <v>0</v>
      </c>
      <c r="CB837" s="248">
        <f t="shared" ref="CB837:CB900" si="664">BO837</f>
        <v>0</v>
      </c>
      <c r="CC837" s="247">
        <f t="shared" ref="CC837:CC900" si="665">BP837</f>
        <v>0</v>
      </c>
      <c r="CD837" s="244">
        <f t="shared" ref="CD837:CD900" si="666">BQ837</f>
        <v>0</v>
      </c>
      <c r="CE837" s="244">
        <f t="shared" ref="CE837:CE900" si="667">BR837</f>
        <v>0</v>
      </c>
      <c r="CF837" s="244">
        <f t="shared" ref="CF837:CF900" si="668">BS837</f>
        <v>0</v>
      </c>
    </row>
    <row r="838" spans="1:84" ht="20.100000000000001" customHeight="1" x14ac:dyDescent="0.15">
      <c r="A838" s="238">
        <v>835</v>
      </c>
      <c r="B838" s="239">
        <v>835</v>
      </c>
      <c r="C838" s="240" t="str">
        <f t="shared" si="627"/>
        <v>S</v>
      </c>
      <c r="D838" s="241"/>
      <c r="E838" s="242" t="str">
        <f>IF(D838="","",COUNTIF($D$4:D838,D838))</f>
        <v/>
      </c>
      <c r="F838" s="306" t="str">
        <f>IF(D838="","",VLOOKUP(D838,'様式A-2'!$B$10:$E$438,4,0))</f>
        <v/>
      </c>
      <c r="G838" s="242"/>
      <c r="H838" s="242"/>
      <c r="I838" s="242"/>
      <c r="J838" s="242"/>
      <c r="K838" s="242">
        <f t="shared" si="628"/>
        <v>0</v>
      </c>
      <c r="L838" s="342"/>
      <c r="M838" s="342"/>
      <c r="N838" s="342"/>
      <c r="O838" s="342"/>
      <c r="P838" s="384"/>
      <c r="Q838" s="243">
        <f t="shared" si="638"/>
        <v>0</v>
      </c>
      <c r="R838" s="244">
        <f t="shared" si="629"/>
        <v>0</v>
      </c>
      <c r="S838" s="244" t="str">
        <f t="shared" si="630"/>
        <v/>
      </c>
      <c r="T838" s="242"/>
      <c r="U838" s="242" t="str">
        <f t="shared" si="631"/>
        <v/>
      </c>
      <c r="V838" s="242" t="str">
        <f t="shared" si="639"/>
        <v/>
      </c>
      <c r="W838" s="242"/>
      <c r="X838" s="242"/>
      <c r="Y838" s="242" t="str">
        <f t="shared" si="632"/>
        <v/>
      </c>
      <c r="Z838" s="242" t="str">
        <f t="shared" si="633"/>
        <v/>
      </c>
      <c r="AA838" s="242" t="str">
        <f t="shared" si="626"/>
        <v/>
      </c>
      <c r="AB838" s="242" t="str">
        <f t="shared" si="634"/>
        <v/>
      </c>
      <c r="AC838" s="242" t="str">
        <f t="shared" si="635"/>
        <v/>
      </c>
      <c r="AD838" s="242" t="str">
        <f t="shared" si="640"/>
        <v/>
      </c>
      <c r="AE838" s="242" t="str">
        <f t="shared" si="641"/>
        <v/>
      </c>
      <c r="AF838" s="242" t="str">
        <f t="shared" si="642"/>
        <v/>
      </c>
      <c r="AG838" s="242"/>
      <c r="AH838" s="243" t="str">
        <f t="shared" si="636"/>
        <v/>
      </c>
      <c r="AI838" s="243" t="str">
        <f t="shared" si="637"/>
        <v/>
      </c>
      <c r="BG838" s="246">
        <f t="shared" si="643"/>
        <v>0</v>
      </c>
      <c r="BH838" s="243">
        <f t="shared" si="644"/>
        <v>0</v>
      </c>
      <c r="BI838" s="243">
        <f t="shared" si="645"/>
        <v>0</v>
      </c>
      <c r="BJ838" s="243">
        <f t="shared" si="646"/>
        <v>0</v>
      </c>
      <c r="BK838" s="347">
        <f t="shared" si="647"/>
        <v>0</v>
      </c>
      <c r="BL838" s="247">
        <f t="shared" si="648"/>
        <v>0</v>
      </c>
      <c r="BM838" s="244">
        <f t="shared" si="649"/>
        <v>0</v>
      </c>
      <c r="BN838" s="244">
        <f t="shared" si="650"/>
        <v>0</v>
      </c>
      <c r="BO838" s="248">
        <f t="shared" si="651"/>
        <v>0</v>
      </c>
      <c r="BP838" s="249">
        <f t="shared" si="652"/>
        <v>0</v>
      </c>
      <c r="BQ838" s="244">
        <f t="shared" si="653"/>
        <v>0</v>
      </c>
      <c r="BR838" s="244">
        <f t="shared" si="654"/>
        <v>0</v>
      </c>
      <c r="BS838" s="250">
        <f t="shared" si="655"/>
        <v>0</v>
      </c>
      <c r="BT838" s="251" t="str">
        <f t="shared" si="656"/>
        <v/>
      </c>
      <c r="BU838" s="346">
        <f t="shared" si="657"/>
        <v>0</v>
      </c>
      <c r="BV838" s="346">
        <f t="shared" si="658"/>
        <v>0</v>
      </c>
      <c r="BW838" s="346">
        <f t="shared" si="659"/>
        <v>0</v>
      </c>
      <c r="BX838" s="348">
        <f t="shared" si="660"/>
        <v>0</v>
      </c>
      <c r="BY838" s="247">
        <f t="shared" si="661"/>
        <v>0</v>
      </c>
      <c r="BZ838" s="244">
        <f t="shared" si="662"/>
        <v>0</v>
      </c>
      <c r="CA838" s="244">
        <f t="shared" si="663"/>
        <v>0</v>
      </c>
      <c r="CB838" s="248">
        <f t="shared" si="664"/>
        <v>0</v>
      </c>
      <c r="CC838" s="247">
        <f t="shared" si="665"/>
        <v>0</v>
      </c>
      <c r="CD838" s="244">
        <f t="shared" si="666"/>
        <v>0</v>
      </c>
      <c r="CE838" s="244">
        <f t="shared" si="667"/>
        <v>0</v>
      </c>
      <c r="CF838" s="244">
        <f t="shared" si="668"/>
        <v>0</v>
      </c>
    </row>
    <row r="839" spans="1:84" ht="20.100000000000001" customHeight="1" x14ac:dyDescent="0.15">
      <c r="A839" s="238">
        <v>836</v>
      </c>
      <c r="B839" s="239">
        <v>836</v>
      </c>
      <c r="C839" s="240" t="str">
        <f t="shared" si="627"/>
        <v>S</v>
      </c>
      <c r="D839" s="241"/>
      <c r="E839" s="242" t="str">
        <f>IF(D839="","",COUNTIF($D$4:D839,D839))</f>
        <v/>
      </c>
      <c r="F839" s="306" t="str">
        <f>IF(D839="","",VLOOKUP(D839,'様式A-2'!$B$10:$E$438,4,0))</f>
        <v/>
      </c>
      <c r="G839" s="242"/>
      <c r="H839" s="242"/>
      <c r="I839" s="242"/>
      <c r="J839" s="242"/>
      <c r="K839" s="242">
        <f t="shared" si="628"/>
        <v>0</v>
      </c>
      <c r="L839" s="342"/>
      <c r="M839" s="342"/>
      <c r="N839" s="342"/>
      <c r="O839" s="342"/>
      <c r="P839" s="384"/>
      <c r="Q839" s="243">
        <f t="shared" si="638"/>
        <v>0</v>
      </c>
      <c r="R839" s="244">
        <f t="shared" si="629"/>
        <v>0</v>
      </c>
      <c r="S839" s="244" t="str">
        <f t="shared" si="630"/>
        <v/>
      </c>
      <c r="T839" s="242"/>
      <c r="U839" s="242" t="str">
        <f t="shared" si="631"/>
        <v/>
      </c>
      <c r="V839" s="242" t="str">
        <f t="shared" si="639"/>
        <v/>
      </c>
      <c r="W839" s="242"/>
      <c r="X839" s="242"/>
      <c r="Y839" s="242" t="str">
        <f t="shared" si="632"/>
        <v/>
      </c>
      <c r="Z839" s="242" t="str">
        <f t="shared" si="633"/>
        <v/>
      </c>
      <c r="AA839" s="242" t="str">
        <f t="shared" si="626"/>
        <v/>
      </c>
      <c r="AB839" s="242" t="str">
        <f t="shared" si="634"/>
        <v/>
      </c>
      <c r="AC839" s="242" t="str">
        <f t="shared" si="635"/>
        <v/>
      </c>
      <c r="AD839" s="242" t="str">
        <f t="shared" si="640"/>
        <v/>
      </c>
      <c r="AE839" s="242" t="str">
        <f t="shared" si="641"/>
        <v/>
      </c>
      <c r="AF839" s="242" t="str">
        <f t="shared" si="642"/>
        <v/>
      </c>
      <c r="AG839" s="242"/>
      <c r="AH839" s="243" t="str">
        <f t="shared" si="636"/>
        <v/>
      </c>
      <c r="AI839" s="243" t="str">
        <f t="shared" si="637"/>
        <v/>
      </c>
      <c r="BG839" s="246">
        <f t="shared" si="643"/>
        <v>0</v>
      </c>
      <c r="BH839" s="243">
        <f t="shared" si="644"/>
        <v>0</v>
      </c>
      <c r="BI839" s="243">
        <f t="shared" si="645"/>
        <v>0</v>
      </c>
      <c r="BJ839" s="243">
        <f t="shared" si="646"/>
        <v>0</v>
      </c>
      <c r="BK839" s="347">
        <f t="shared" si="647"/>
        <v>0</v>
      </c>
      <c r="BL839" s="247">
        <f t="shared" si="648"/>
        <v>0</v>
      </c>
      <c r="BM839" s="244">
        <f t="shared" si="649"/>
        <v>0</v>
      </c>
      <c r="BN839" s="244">
        <f t="shared" si="650"/>
        <v>0</v>
      </c>
      <c r="BO839" s="248">
        <f t="shared" si="651"/>
        <v>0</v>
      </c>
      <c r="BP839" s="249">
        <f t="shared" si="652"/>
        <v>0</v>
      </c>
      <c r="BQ839" s="244">
        <f t="shared" si="653"/>
        <v>0</v>
      </c>
      <c r="BR839" s="244">
        <f t="shared" si="654"/>
        <v>0</v>
      </c>
      <c r="BS839" s="250">
        <f t="shared" si="655"/>
        <v>0</v>
      </c>
      <c r="BT839" s="251" t="str">
        <f t="shared" si="656"/>
        <v/>
      </c>
      <c r="BU839" s="346">
        <f t="shared" si="657"/>
        <v>0</v>
      </c>
      <c r="BV839" s="346">
        <f t="shared" si="658"/>
        <v>0</v>
      </c>
      <c r="BW839" s="346">
        <f t="shared" si="659"/>
        <v>0</v>
      </c>
      <c r="BX839" s="348">
        <f t="shared" si="660"/>
        <v>0</v>
      </c>
      <c r="BY839" s="247">
        <f t="shared" si="661"/>
        <v>0</v>
      </c>
      <c r="BZ839" s="244">
        <f t="shared" si="662"/>
        <v>0</v>
      </c>
      <c r="CA839" s="244">
        <f t="shared" si="663"/>
        <v>0</v>
      </c>
      <c r="CB839" s="248">
        <f t="shared" si="664"/>
        <v>0</v>
      </c>
      <c r="CC839" s="247">
        <f t="shared" si="665"/>
        <v>0</v>
      </c>
      <c r="CD839" s="244">
        <f t="shared" si="666"/>
        <v>0</v>
      </c>
      <c r="CE839" s="244">
        <f t="shared" si="667"/>
        <v>0</v>
      </c>
      <c r="CF839" s="244">
        <f t="shared" si="668"/>
        <v>0</v>
      </c>
    </row>
    <row r="840" spans="1:84" ht="20.100000000000001" customHeight="1" x14ac:dyDescent="0.15">
      <c r="A840" s="238">
        <v>837</v>
      </c>
      <c r="B840" s="239">
        <v>837</v>
      </c>
      <c r="C840" s="240" t="str">
        <f t="shared" si="627"/>
        <v>S</v>
      </c>
      <c r="D840" s="241"/>
      <c r="E840" s="242" t="str">
        <f>IF(D840="","",COUNTIF($D$4:D840,D840))</f>
        <v/>
      </c>
      <c r="F840" s="306" t="str">
        <f>IF(D840="","",VLOOKUP(D840,'様式A-2'!$B$10:$E$438,4,0))</f>
        <v/>
      </c>
      <c r="G840" s="242"/>
      <c r="H840" s="242"/>
      <c r="I840" s="242"/>
      <c r="J840" s="242"/>
      <c r="K840" s="242">
        <f t="shared" si="628"/>
        <v>0</v>
      </c>
      <c r="L840" s="342"/>
      <c r="M840" s="342"/>
      <c r="N840" s="342"/>
      <c r="O840" s="342"/>
      <c r="P840" s="384"/>
      <c r="Q840" s="243">
        <f t="shared" si="638"/>
        <v>0</v>
      </c>
      <c r="R840" s="244">
        <f t="shared" si="629"/>
        <v>0</v>
      </c>
      <c r="S840" s="244" t="str">
        <f t="shared" si="630"/>
        <v/>
      </c>
      <c r="T840" s="242"/>
      <c r="U840" s="242" t="str">
        <f t="shared" si="631"/>
        <v/>
      </c>
      <c r="V840" s="242" t="str">
        <f t="shared" si="639"/>
        <v/>
      </c>
      <c r="W840" s="242"/>
      <c r="X840" s="242"/>
      <c r="Y840" s="242" t="str">
        <f t="shared" si="632"/>
        <v/>
      </c>
      <c r="Z840" s="242" t="str">
        <f t="shared" si="633"/>
        <v/>
      </c>
      <c r="AA840" s="242" t="str">
        <f t="shared" si="626"/>
        <v/>
      </c>
      <c r="AB840" s="242" t="str">
        <f t="shared" si="634"/>
        <v/>
      </c>
      <c r="AC840" s="242" t="str">
        <f t="shared" si="635"/>
        <v/>
      </c>
      <c r="AD840" s="242" t="str">
        <f t="shared" si="640"/>
        <v/>
      </c>
      <c r="AE840" s="242" t="str">
        <f t="shared" si="641"/>
        <v/>
      </c>
      <c r="AF840" s="242" t="str">
        <f t="shared" si="642"/>
        <v/>
      </c>
      <c r="AG840" s="242"/>
      <c r="AH840" s="243" t="str">
        <f t="shared" si="636"/>
        <v/>
      </c>
      <c r="AI840" s="243" t="str">
        <f t="shared" si="637"/>
        <v/>
      </c>
      <c r="BG840" s="246">
        <f t="shared" si="643"/>
        <v>0</v>
      </c>
      <c r="BH840" s="243">
        <f t="shared" si="644"/>
        <v>0</v>
      </c>
      <c r="BI840" s="243">
        <f t="shared" si="645"/>
        <v>0</v>
      </c>
      <c r="BJ840" s="243">
        <f t="shared" si="646"/>
        <v>0</v>
      </c>
      <c r="BK840" s="347">
        <f t="shared" si="647"/>
        <v>0</v>
      </c>
      <c r="BL840" s="247">
        <f t="shared" si="648"/>
        <v>0</v>
      </c>
      <c r="BM840" s="244">
        <f t="shared" si="649"/>
        <v>0</v>
      </c>
      <c r="BN840" s="244">
        <f t="shared" si="650"/>
        <v>0</v>
      </c>
      <c r="BO840" s="248">
        <f t="shared" si="651"/>
        <v>0</v>
      </c>
      <c r="BP840" s="249">
        <f t="shared" si="652"/>
        <v>0</v>
      </c>
      <c r="BQ840" s="244">
        <f t="shared" si="653"/>
        <v>0</v>
      </c>
      <c r="BR840" s="244">
        <f t="shared" si="654"/>
        <v>0</v>
      </c>
      <c r="BS840" s="250">
        <f t="shared" si="655"/>
        <v>0</v>
      </c>
      <c r="BT840" s="251" t="str">
        <f t="shared" si="656"/>
        <v/>
      </c>
      <c r="BU840" s="346">
        <f t="shared" si="657"/>
        <v>0</v>
      </c>
      <c r="BV840" s="346">
        <f t="shared" si="658"/>
        <v>0</v>
      </c>
      <c r="BW840" s="346">
        <f t="shared" si="659"/>
        <v>0</v>
      </c>
      <c r="BX840" s="348">
        <f t="shared" si="660"/>
        <v>0</v>
      </c>
      <c r="BY840" s="247">
        <f t="shared" si="661"/>
        <v>0</v>
      </c>
      <c r="BZ840" s="244">
        <f t="shared" si="662"/>
        <v>0</v>
      </c>
      <c r="CA840" s="244">
        <f t="shared" si="663"/>
        <v>0</v>
      </c>
      <c r="CB840" s="248">
        <f t="shared" si="664"/>
        <v>0</v>
      </c>
      <c r="CC840" s="247">
        <f t="shared" si="665"/>
        <v>0</v>
      </c>
      <c r="CD840" s="244">
        <f t="shared" si="666"/>
        <v>0</v>
      </c>
      <c r="CE840" s="244">
        <f t="shared" si="667"/>
        <v>0</v>
      </c>
      <c r="CF840" s="244">
        <f t="shared" si="668"/>
        <v>0</v>
      </c>
    </row>
    <row r="841" spans="1:84" ht="20.100000000000001" customHeight="1" x14ac:dyDescent="0.15">
      <c r="A841" s="238">
        <v>838</v>
      </c>
      <c r="B841" s="239">
        <v>838</v>
      </c>
      <c r="C841" s="240" t="str">
        <f t="shared" si="627"/>
        <v>S</v>
      </c>
      <c r="D841" s="241"/>
      <c r="E841" s="242" t="str">
        <f>IF(D841="","",COUNTIF($D$4:D841,D841))</f>
        <v/>
      </c>
      <c r="F841" s="306" t="str">
        <f>IF(D841="","",VLOOKUP(D841,'様式A-2'!$B$10:$E$438,4,0))</f>
        <v/>
      </c>
      <c r="G841" s="242"/>
      <c r="H841" s="242"/>
      <c r="I841" s="242"/>
      <c r="J841" s="242"/>
      <c r="K841" s="242">
        <f t="shared" si="628"/>
        <v>0</v>
      </c>
      <c r="L841" s="342"/>
      <c r="M841" s="342"/>
      <c r="N841" s="342"/>
      <c r="O841" s="342"/>
      <c r="P841" s="384"/>
      <c r="Q841" s="243">
        <f t="shared" si="638"/>
        <v>0</v>
      </c>
      <c r="R841" s="244">
        <f t="shared" si="629"/>
        <v>0</v>
      </c>
      <c r="S841" s="244" t="str">
        <f t="shared" si="630"/>
        <v/>
      </c>
      <c r="T841" s="242"/>
      <c r="U841" s="242" t="str">
        <f t="shared" si="631"/>
        <v/>
      </c>
      <c r="V841" s="242" t="str">
        <f t="shared" si="639"/>
        <v/>
      </c>
      <c r="W841" s="242"/>
      <c r="X841" s="242"/>
      <c r="Y841" s="242" t="str">
        <f t="shared" si="632"/>
        <v/>
      </c>
      <c r="Z841" s="242" t="str">
        <f t="shared" si="633"/>
        <v/>
      </c>
      <c r="AA841" s="242" t="str">
        <f t="shared" si="626"/>
        <v/>
      </c>
      <c r="AB841" s="242" t="str">
        <f t="shared" si="634"/>
        <v/>
      </c>
      <c r="AC841" s="242" t="str">
        <f t="shared" si="635"/>
        <v/>
      </c>
      <c r="AD841" s="242" t="str">
        <f t="shared" si="640"/>
        <v/>
      </c>
      <c r="AE841" s="242" t="str">
        <f t="shared" si="641"/>
        <v/>
      </c>
      <c r="AF841" s="242" t="str">
        <f t="shared" si="642"/>
        <v/>
      </c>
      <c r="AG841" s="242"/>
      <c r="AH841" s="243" t="str">
        <f t="shared" si="636"/>
        <v/>
      </c>
      <c r="AI841" s="243" t="str">
        <f t="shared" si="637"/>
        <v/>
      </c>
      <c r="BG841" s="246">
        <f t="shared" si="643"/>
        <v>0</v>
      </c>
      <c r="BH841" s="243">
        <f t="shared" si="644"/>
        <v>0</v>
      </c>
      <c r="BI841" s="243">
        <f t="shared" si="645"/>
        <v>0</v>
      </c>
      <c r="BJ841" s="243">
        <f t="shared" si="646"/>
        <v>0</v>
      </c>
      <c r="BK841" s="347">
        <f t="shared" si="647"/>
        <v>0</v>
      </c>
      <c r="BL841" s="247">
        <f t="shared" si="648"/>
        <v>0</v>
      </c>
      <c r="BM841" s="244">
        <f t="shared" si="649"/>
        <v>0</v>
      </c>
      <c r="BN841" s="244">
        <f t="shared" si="650"/>
        <v>0</v>
      </c>
      <c r="BO841" s="248">
        <f t="shared" si="651"/>
        <v>0</v>
      </c>
      <c r="BP841" s="249">
        <f t="shared" si="652"/>
        <v>0</v>
      </c>
      <c r="BQ841" s="244">
        <f t="shared" si="653"/>
        <v>0</v>
      </c>
      <c r="BR841" s="244">
        <f t="shared" si="654"/>
        <v>0</v>
      </c>
      <c r="BS841" s="250">
        <f t="shared" si="655"/>
        <v>0</v>
      </c>
      <c r="BT841" s="251" t="str">
        <f t="shared" si="656"/>
        <v/>
      </c>
      <c r="BU841" s="346">
        <f t="shared" si="657"/>
        <v>0</v>
      </c>
      <c r="BV841" s="346">
        <f t="shared" si="658"/>
        <v>0</v>
      </c>
      <c r="BW841" s="346">
        <f t="shared" si="659"/>
        <v>0</v>
      </c>
      <c r="BX841" s="348">
        <f t="shared" si="660"/>
        <v>0</v>
      </c>
      <c r="BY841" s="247">
        <f t="shared" si="661"/>
        <v>0</v>
      </c>
      <c r="BZ841" s="244">
        <f t="shared" si="662"/>
        <v>0</v>
      </c>
      <c r="CA841" s="244">
        <f t="shared" si="663"/>
        <v>0</v>
      </c>
      <c r="CB841" s="248">
        <f t="shared" si="664"/>
        <v>0</v>
      </c>
      <c r="CC841" s="247">
        <f t="shared" si="665"/>
        <v>0</v>
      </c>
      <c r="CD841" s="244">
        <f t="shared" si="666"/>
        <v>0</v>
      </c>
      <c r="CE841" s="244">
        <f t="shared" si="667"/>
        <v>0</v>
      </c>
      <c r="CF841" s="244">
        <f t="shared" si="668"/>
        <v>0</v>
      </c>
    </row>
    <row r="842" spans="1:84" ht="20.100000000000001" customHeight="1" x14ac:dyDescent="0.15">
      <c r="A842" s="238">
        <v>839</v>
      </c>
      <c r="B842" s="239">
        <v>839</v>
      </c>
      <c r="C842" s="240" t="str">
        <f t="shared" si="627"/>
        <v>S</v>
      </c>
      <c r="D842" s="241"/>
      <c r="E842" s="242" t="str">
        <f>IF(D842="","",COUNTIF($D$4:D842,D842))</f>
        <v/>
      </c>
      <c r="F842" s="306" t="str">
        <f>IF(D842="","",VLOOKUP(D842,'様式A-2'!$B$10:$E$438,4,0))</f>
        <v/>
      </c>
      <c r="G842" s="242"/>
      <c r="H842" s="242"/>
      <c r="I842" s="242"/>
      <c r="J842" s="242"/>
      <c r="K842" s="242">
        <f t="shared" si="628"/>
        <v>0</v>
      </c>
      <c r="L842" s="342"/>
      <c r="M842" s="342"/>
      <c r="N842" s="342"/>
      <c r="O842" s="342"/>
      <c r="P842" s="384"/>
      <c r="Q842" s="243">
        <f t="shared" si="638"/>
        <v>0</v>
      </c>
      <c r="R842" s="244">
        <f t="shared" si="629"/>
        <v>0</v>
      </c>
      <c r="S842" s="244" t="str">
        <f t="shared" si="630"/>
        <v/>
      </c>
      <c r="T842" s="242"/>
      <c r="U842" s="242" t="str">
        <f t="shared" si="631"/>
        <v/>
      </c>
      <c r="V842" s="242" t="str">
        <f t="shared" si="639"/>
        <v/>
      </c>
      <c r="W842" s="242"/>
      <c r="X842" s="242"/>
      <c r="Y842" s="242" t="str">
        <f t="shared" si="632"/>
        <v/>
      </c>
      <c r="Z842" s="242" t="str">
        <f t="shared" si="633"/>
        <v/>
      </c>
      <c r="AA842" s="242" t="str">
        <f t="shared" si="626"/>
        <v/>
      </c>
      <c r="AB842" s="242" t="str">
        <f t="shared" si="634"/>
        <v/>
      </c>
      <c r="AC842" s="242" t="str">
        <f t="shared" si="635"/>
        <v/>
      </c>
      <c r="AD842" s="242" t="str">
        <f t="shared" si="640"/>
        <v/>
      </c>
      <c r="AE842" s="242" t="str">
        <f t="shared" si="641"/>
        <v/>
      </c>
      <c r="AF842" s="242" t="str">
        <f t="shared" si="642"/>
        <v/>
      </c>
      <c r="AG842" s="242"/>
      <c r="AH842" s="243" t="str">
        <f t="shared" si="636"/>
        <v/>
      </c>
      <c r="AI842" s="243" t="str">
        <f t="shared" si="637"/>
        <v/>
      </c>
      <c r="BG842" s="246">
        <f t="shared" si="643"/>
        <v>0</v>
      </c>
      <c r="BH842" s="243">
        <f t="shared" si="644"/>
        <v>0</v>
      </c>
      <c r="BI842" s="243">
        <f t="shared" si="645"/>
        <v>0</v>
      </c>
      <c r="BJ842" s="243">
        <f t="shared" si="646"/>
        <v>0</v>
      </c>
      <c r="BK842" s="347">
        <f t="shared" si="647"/>
        <v>0</v>
      </c>
      <c r="BL842" s="247">
        <f t="shared" si="648"/>
        <v>0</v>
      </c>
      <c r="BM842" s="244">
        <f t="shared" si="649"/>
        <v>0</v>
      </c>
      <c r="BN842" s="244">
        <f t="shared" si="650"/>
        <v>0</v>
      </c>
      <c r="BO842" s="248">
        <f t="shared" si="651"/>
        <v>0</v>
      </c>
      <c r="BP842" s="249">
        <f t="shared" si="652"/>
        <v>0</v>
      </c>
      <c r="BQ842" s="244">
        <f t="shared" si="653"/>
        <v>0</v>
      </c>
      <c r="BR842" s="244">
        <f t="shared" si="654"/>
        <v>0</v>
      </c>
      <c r="BS842" s="250">
        <f t="shared" si="655"/>
        <v>0</v>
      </c>
      <c r="BT842" s="251" t="str">
        <f t="shared" si="656"/>
        <v/>
      </c>
      <c r="BU842" s="346">
        <f t="shared" si="657"/>
        <v>0</v>
      </c>
      <c r="BV842" s="346">
        <f t="shared" si="658"/>
        <v>0</v>
      </c>
      <c r="BW842" s="346">
        <f t="shared" si="659"/>
        <v>0</v>
      </c>
      <c r="BX842" s="348">
        <f t="shared" si="660"/>
        <v>0</v>
      </c>
      <c r="BY842" s="247">
        <f t="shared" si="661"/>
        <v>0</v>
      </c>
      <c r="BZ842" s="244">
        <f t="shared" si="662"/>
        <v>0</v>
      </c>
      <c r="CA842" s="244">
        <f t="shared" si="663"/>
        <v>0</v>
      </c>
      <c r="CB842" s="248">
        <f t="shared" si="664"/>
        <v>0</v>
      </c>
      <c r="CC842" s="247">
        <f t="shared" si="665"/>
        <v>0</v>
      </c>
      <c r="CD842" s="244">
        <f t="shared" si="666"/>
        <v>0</v>
      </c>
      <c r="CE842" s="244">
        <f t="shared" si="667"/>
        <v>0</v>
      </c>
      <c r="CF842" s="244">
        <f t="shared" si="668"/>
        <v>0</v>
      </c>
    </row>
    <row r="843" spans="1:84" ht="20.100000000000001" customHeight="1" x14ac:dyDescent="0.15">
      <c r="A843" s="238">
        <v>840</v>
      </c>
      <c r="B843" s="239">
        <v>840</v>
      </c>
      <c r="C843" s="240" t="str">
        <f t="shared" si="627"/>
        <v>S</v>
      </c>
      <c r="D843" s="241"/>
      <c r="E843" s="242" t="str">
        <f>IF(D843="","",COUNTIF($D$4:D843,D843))</f>
        <v/>
      </c>
      <c r="F843" s="306" t="str">
        <f>IF(D843="","",VLOOKUP(D843,'様式A-2'!$B$10:$E$438,4,0))</f>
        <v/>
      </c>
      <c r="G843" s="242"/>
      <c r="H843" s="242"/>
      <c r="I843" s="242"/>
      <c r="J843" s="242"/>
      <c r="K843" s="242">
        <f t="shared" si="628"/>
        <v>0</v>
      </c>
      <c r="L843" s="342"/>
      <c r="M843" s="342"/>
      <c r="N843" s="342"/>
      <c r="O843" s="342"/>
      <c r="P843" s="384"/>
      <c r="Q843" s="243">
        <f t="shared" si="638"/>
        <v>0</v>
      </c>
      <c r="R843" s="244">
        <f t="shared" si="629"/>
        <v>0</v>
      </c>
      <c r="S843" s="244" t="str">
        <f t="shared" si="630"/>
        <v/>
      </c>
      <c r="T843" s="242"/>
      <c r="U843" s="242" t="str">
        <f t="shared" si="631"/>
        <v/>
      </c>
      <c r="V843" s="242" t="str">
        <f t="shared" si="639"/>
        <v/>
      </c>
      <c r="W843" s="242"/>
      <c r="X843" s="242"/>
      <c r="Y843" s="242" t="str">
        <f t="shared" si="632"/>
        <v/>
      </c>
      <c r="Z843" s="242" t="str">
        <f t="shared" si="633"/>
        <v/>
      </c>
      <c r="AA843" s="242" t="str">
        <f t="shared" si="626"/>
        <v/>
      </c>
      <c r="AB843" s="242" t="str">
        <f t="shared" si="634"/>
        <v/>
      </c>
      <c r="AC843" s="242" t="str">
        <f t="shared" si="635"/>
        <v/>
      </c>
      <c r="AD843" s="242" t="str">
        <f t="shared" si="640"/>
        <v/>
      </c>
      <c r="AE843" s="242" t="str">
        <f t="shared" si="641"/>
        <v/>
      </c>
      <c r="AF843" s="242" t="str">
        <f t="shared" si="642"/>
        <v/>
      </c>
      <c r="AG843" s="242"/>
      <c r="AH843" s="243" t="str">
        <f t="shared" si="636"/>
        <v/>
      </c>
      <c r="AI843" s="243" t="str">
        <f t="shared" si="637"/>
        <v/>
      </c>
      <c r="BG843" s="246">
        <f t="shared" si="643"/>
        <v>0</v>
      </c>
      <c r="BH843" s="243">
        <f t="shared" si="644"/>
        <v>0</v>
      </c>
      <c r="BI843" s="243">
        <f t="shared" si="645"/>
        <v>0</v>
      </c>
      <c r="BJ843" s="243">
        <f t="shared" si="646"/>
        <v>0</v>
      </c>
      <c r="BK843" s="347">
        <f t="shared" si="647"/>
        <v>0</v>
      </c>
      <c r="BL843" s="247">
        <f t="shared" si="648"/>
        <v>0</v>
      </c>
      <c r="BM843" s="244">
        <f t="shared" si="649"/>
        <v>0</v>
      </c>
      <c r="BN843" s="244">
        <f t="shared" si="650"/>
        <v>0</v>
      </c>
      <c r="BO843" s="248">
        <f t="shared" si="651"/>
        <v>0</v>
      </c>
      <c r="BP843" s="249">
        <f t="shared" si="652"/>
        <v>0</v>
      </c>
      <c r="BQ843" s="244">
        <f t="shared" si="653"/>
        <v>0</v>
      </c>
      <c r="BR843" s="244">
        <f t="shared" si="654"/>
        <v>0</v>
      </c>
      <c r="BS843" s="250">
        <f t="shared" si="655"/>
        <v>0</v>
      </c>
      <c r="BT843" s="251" t="str">
        <f t="shared" si="656"/>
        <v/>
      </c>
      <c r="BU843" s="346">
        <f t="shared" si="657"/>
        <v>0</v>
      </c>
      <c r="BV843" s="346">
        <f t="shared" si="658"/>
        <v>0</v>
      </c>
      <c r="BW843" s="346">
        <f t="shared" si="659"/>
        <v>0</v>
      </c>
      <c r="BX843" s="348">
        <f t="shared" si="660"/>
        <v>0</v>
      </c>
      <c r="BY843" s="247">
        <f t="shared" si="661"/>
        <v>0</v>
      </c>
      <c r="BZ843" s="244">
        <f t="shared" si="662"/>
        <v>0</v>
      </c>
      <c r="CA843" s="244">
        <f t="shared" si="663"/>
        <v>0</v>
      </c>
      <c r="CB843" s="248">
        <f t="shared" si="664"/>
        <v>0</v>
      </c>
      <c r="CC843" s="247">
        <f t="shared" si="665"/>
        <v>0</v>
      </c>
      <c r="CD843" s="244">
        <f t="shared" si="666"/>
        <v>0</v>
      </c>
      <c r="CE843" s="244">
        <f t="shared" si="667"/>
        <v>0</v>
      </c>
      <c r="CF843" s="244">
        <f t="shared" si="668"/>
        <v>0</v>
      </c>
    </row>
    <row r="844" spans="1:84" ht="20.100000000000001" customHeight="1" x14ac:dyDescent="0.15">
      <c r="A844" s="238">
        <v>841</v>
      </c>
      <c r="B844" s="239">
        <v>841</v>
      </c>
      <c r="C844" s="240" t="str">
        <f t="shared" si="627"/>
        <v>S</v>
      </c>
      <c r="D844" s="241"/>
      <c r="E844" s="242" t="str">
        <f>IF(D844="","",COUNTIF($D$4:D844,D844))</f>
        <v/>
      </c>
      <c r="F844" s="306" t="str">
        <f>IF(D844="","",VLOOKUP(D844,'様式A-2'!$B$10:$E$438,4,0))</f>
        <v/>
      </c>
      <c r="G844" s="242"/>
      <c r="H844" s="242"/>
      <c r="I844" s="242"/>
      <c r="J844" s="242"/>
      <c r="K844" s="242">
        <f t="shared" si="628"/>
        <v>0</v>
      </c>
      <c r="L844" s="342"/>
      <c r="M844" s="342"/>
      <c r="N844" s="342"/>
      <c r="O844" s="342"/>
      <c r="P844" s="384"/>
      <c r="Q844" s="243">
        <f t="shared" si="638"/>
        <v>0</v>
      </c>
      <c r="R844" s="244">
        <f t="shared" si="629"/>
        <v>0</v>
      </c>
      <c r="S844" s="244" t="str">
        <f t="shared" si="630"/>
        <v/>
      </c>
      <c r="T844" s="242"/>
      <c r="U844" s="242" t="str">
        <f t="shared" si="631"/>
        <v/>
      </c>
      <c r="V844" s="242" t="str">
        <f t="shared" si="639"/>
        <v/>
      </c>
      <c r="W844" s="242"/>
      <c r="X844" s="242"/>
      <c r="Y844" s="242" t="str">
        <f t="shared" si="632"/>
        <v/>
      </c>
      <c r="Z844" s="242" t="str">
        <f t="shared" si="633"/>
        <v/>
      </c>
      <c r="AA844" s="242" t="str">
        <f t="shared" si="626"/>
        <v/>
      </c>
      <c r="AB844" s="242" t="str">
        <f t="shared" si="634"/>
        <v/>
      </c>
      <c r="AC844" s="242" t="str">
        <f t="shared" si="635"/>
        <v/>
      </c>
      <c r="AD844" s="242" t="str">
        <f t="shared" si="640"/>
        <v/>
      </c>
      <c r="AE844" s="242" t="str">
        <f t="shared" si="641"/>
        <v/>
      </c>
      <c r="AF844" s="242" t="str">
        <f t="shared" si="642"/>
        <v/>
      </c>
      <c r="AG844" s="242"/>
      <c r="AH844" s="243" t="str">
        <f t="shared" si="636"/>
        <v/>
      </c>
      <c r="AI844" s="243" t="str">
        <f t="shared" si="637"/>
        <v/>
      </c>
      <c r="BG844" s="246">
        <f t="shared" si="643"/>
        <v>0</v>
      </c>
      <c r="BH844" s="243">
        <f t="shared" si="644"/>
        <v>0</v>
      </c>
      <c r="BI844" s="243">
        <f t="shared" si="645"/>
        <v>0</v>
      </c>
      <c r="BJ844" s="243">
        <f t="shared" si="646"/>
        <v>0</v>
      </c>
      <c r="BK844" s="347">
        <f t="shared" si="647"/>
        <v>0</v>
      </c>
      <c r="BL844" s="247">
        <f t="shared" si="648"/>
        <v>0</v>
      </c>
      <c r="BM844" s="244">
        <f t="shared" si="649"/>
        <v>0</v>
      </c>
      <c r="BN844" s="244">
        <f t="shared" si="650"/>
        <v>0</v>
      </c>
      <c r="BO844" s="248">
        <f t="shared" si="651"/>
        <v>0</v>
      </c>
      <c r="BP844" s="249">
        <f t="shared" si="652"/>
        <v>0</v>
      </c>
      <c r="BQ844" s="244">
        <f t="shared" si="653"/>
        <v>0</v>
      </c>
      <c r="BR844" s="244">
        <f t="shared" si="654"/>
        <v>0</v>
      </c>
      <c r="BS844" s="250">
        <f t="shared" si="655"/>
        <v>0</v>
      </c>
      <c r="BT844" s="251" t="str">
        <f t="shared" si="656"/>
        <v/>
      </c>
      <c r="BU844" s="346">
        <f t="shared" si="657"/>
        <v>0</v>
      </c>
      <c r="BV844" s="346">
        <f t="shared" si="658"/>
        <v>0</v>
      </c>
      <c r="BW844" s="346">
        <f t="shared" si="659"/>
        <v>0</v>
      </c>
      <c r="BX844" s="348">
        <f t="shared" si="660"/>
        <v>0</v>
      </c>
      <c r="BY844" s="247">
        <f t="shared" si="661"/>
        <v>0</v>
      </c>
      <c r="BZ844" s="244">
        <f t="shared" si="662"/>
        <v>0</v>
      </c>
      <c r="CA844" s="244">
        <f t="shared" si="663"/>
        <v>0</v>
      </c>
      <c r="CB844" s="248">
        <f t="shared" si="664"/>
        <v>0</v>
      </c>
      <c r="CC844" s="247">
        <f t="shared" si="665"/>
        <v>0</v>
      </c>
      <c r="CD844" s="244">
        <f t="shared" si="666"/>
        <v>0</v>
      </c>
      <c r="CE844" s="244">
        <f t="shared" si="667"/>
        <v>0</v>
      </c>
      <c r="CF844" s="244">
        <f t="shared" si="668"/>
        <v>0</v>
      </c>
    </row>
    <row r="845" spans="1:84" ht="20.100000000000001" customHeight="1" x14ac:dyDescent="0.15">
      <c r="A845" s="238">
        <v>842</v>
      </c>
      <c r="B845" s="239">
        <v>842</v>
      </c>
      <c r="C845" s="240" t="str">
        <f t="shared" si="627"/>
        <v>S</v>
      </c>
      <c r="D845" s="241"/>
      <c r="E845" s="242" t="str">
        <f>IF(D845="","",COUNTIF($D$4:D845,D845))</f>
        <v/>
      </c>
      <c r="F845" s="306" t="str">
        <f>IF(D845="","",VLOOKUP(D845,'様式A-2'!$B$10:$E$438,4,0))</f>
        <v/>
      </c>
      <c r="G845" s="242"/>
      <c r="H845" s="242"/>
      <c r="I845" s="242"/>
      <c r="J845" s="242"/>
      <c r="K845" s="242">
        <f t="shared" si="628"/>
        <v>0</v>
      </c>
      <c r="L845" s="342"/>
      <c r="M845" s="342"/>
      <c r="N845" s="342"/>
      <c r="O845" s="342"/>
      <c r="P845" s="384"/>
      <c r="Q845" s="243">
        <f t="shared" si="638"/>
        <v>0</v>
      </c>
      <c r="R845" s="244">
        <f t="shared" si="629"/>
        <v>0</v>
      </c>
      <c r="S845" s="244" t="str">
        <f t="shared" si="630"/>
        <v/>
      </c>
      <c r="T845" s="242"/>
      <c r="U845" s="242" t="str">
        <f t="shared" si="631"/>
        <v/>
      </c>
      <c r="V845" s="242" t="str">
        <f t="shared" si="639"/>
        <v/>
      </c>
      <c r="W845" s="242"/>
      <c r="X845" s="242"/>
      <c r="Y845" s="242" t="str">
        <f t="shared" si="632"/>
        <v/>
      </c>
      <c r="Z845" s="242" t="str">
        <f t="shared" si="633"/>
        <v/>
      </c>
      <c r="AA845" s="242" t="str">
        <f t="shared" si="626"/>
        <v/>
      </c>
      <c r="AB845" s="242" t="str">
        <f t="shared" si="634"/>
        <v/>
      </c>
      <c r="AC845" s="242" t="str">
        <f t="shared" si="635"/>
        <v/>
      </c>
      <c r="AD845" s="242" t="str">
        <f t="shared" si="640"/>
        <v/>
      </c>
      <c r="AE845" s="242" t="str">
        <f t="shared" si="641"/>
        <v/>
      </c>
      <c r="AF845" s="242" t="str">
        <f t="shared" si="642"/>
        <v/>
      </c>
      <c r="AG845" s="242"/>
      <c r="AH845" s="243" t="str">
        <f t="shared" si="636"/>
        <v/>
      </c>
      <c r="AI845" s="243" t="str">
        <f t="shared" si="637"/>
        <v/>
      </c>
      <c r="BG845" s="246">
        <f t="shared" si="643"/>
        <v>0</v>
      </c>
      <c r="BH845" s="243">
        <f t="shared" si="644"/>
        <v>0</v>
      </c>
      <c r="BI845" s="243">
        <f t="shared" si="645"/>
        <v>0</v>
      </c>
      <c r="BJ845" s="243">
        <f t="shared" si="646"/>
        <v>0</v>
      </c>
      <c r="BK845" s="347">
        <f t="shared" si="647"/>
        <v>0</v>
      </c>
      <c r="BL845" s="247">
        <f t="shared" si="648"/>
        <v>0</v>
      </c>
      <c r="BM845" s="244">
        <f t="shared" si="649"/>
        <v>0</v>
      </c>
      <c r="BN845" s="244">
        <f t="shared" si="650"/>
        <v>0</v>
      </c>
      <c r="BO845" s="248">
        <f t="shared" si="651"/>
        <v>0</v>
      </c>
      <c r="BP845" s="249">
        <f t="shared" si="652"/>
        <v>0</v>
      </c>
      <c r="BQ845" s="244">
        <f t="shared" si="653"/>
        <v>0</v>
      </c>
      <c r="BR845" s="244">
        <f t="shared" si="654"/>
        <v>0</v>
      </c>
      <c r="BS845" s="250">
        <f t="shared" si="655"/>
        <v>0</v>
      </c>
      <c r="BT845" s="251" t="str">
        <f t="shared" si="656"/>
        <v/>
      </c>
      <c r="BU845" s="346">
        <f t="shared" si="657"/>
        <v>0</v>
      </c>
      <c r="BV845" s="346">
        <f t="shared" si="658"/>
        <v>0</v>
      </c>
      <c r="BW845" s="346">
        <f t="shared" si="659"/>
        <v>0</v>
      </c>
      <c r="BX845" s="348">
        <f t="shared" si="660"/>
        <v>0</v>
      </c>
      <c r="BY845" s="247">
        <f t="shared" si="661"/>
        <v>0</v>
      </c>
      <c r="BZ845" s="244">
        <f t="shared" si="662"/>
        <v>0</v>
      </c>
      <c r="CA845" s="244">
        <f t="shared" si="663"/>
        <v>0</v>
      </c>
      <c r="CB845" s="248">
        <f t="shared" si="664"/>
        <v>0</v>
      </c>
      <c r="CC845" s="247">
        <f t="shared" si="665"/>
        <v>0</v>
      </c>
      <c r="CD845" s="244">
        <f t="shared" si="666"/>
        <v>0</v>
      </c>
      <c r="CE845" s="244">
        <f t="shared" si="667"/>
        <v>0</v>
      </c>
      <c r="CF845" s="244">
        <f t="shared" si="668"/>
        <v>0</v>
      </c>
    </row>
    <row r="846" spans="1:84" ht="20.100000000000001" customHeight="1" x14ac:dyDescent="0.15">
      <c r="A846" s="238">
        <v>843</v>
      </c>
      <c r="B846" s="239">
        <v>843</v>
      </c>
      <c r="C846" s="240" t="str">
        <f t="shared" si="627"/>
        <v>S</v>
      </c>
      <c r="D846" s="241"/>
      <c r="E846" s="242" t="str">
        <f>IF(D846="","",COUNTIF($D$4:D846,D846))</f>
        <v/>
      </c>
      <c r="F846" s="306" t="str">
        <f>IF(D846="","",VLOOKUP(D846,'様式A-2'!$B$10:$E$438,4,0))</f>
        <v/>
      </c>
      <c r="G846" s="242"/>
      <c r="H846" s="242"/>
      <c r="I846" s="242"/>
      <c r="J846" s="242"/>
      <c r="K846" s="242">
        <f t="shared" si="628"/>
        <v>0</v>
      </c>
      <c r="L846" s="342"/>
      <c r="M846" s="342"/>
      <c r="N846" s="342"/>
      <c r="O846" s="342"/>
      <c r="P846" s="384"/>
      <c r="Q846" s="243">
        <f t="shared" si="638"/>
        <v>0</v>
      </c>
      <c r="R846" s="244">
        <f t="shared" si="629"/>
        <v>0</v>
      </c>
      <c r="S846" s="244" t="str">
        <f t="shared" si="630"/>
        <v/>
      </c>
      <c r="T846" s="242"/>
      <c r="U846" s="242" t="str">
        <f t="shared" si="631"/>
        <v/>
      </c>
      <c r="V846" s="242" t="str">
        <f t="shared" si="639"/>
        <v/>
      </c>
      <c r="W846" s="242"/>
      <c r="X846" s="242"/>
      <c r="Y846" s="242" t="str">
        <f t="shared" si="632"/>
        <v/>
      </c>
      <c r="Z846" s="242" t="str">
        <f t="shared" si="633"/>
        <v/>
      </c>
      <c r="AA846" s="242" t="str">
        <f t="shared" si="626"/>
        <v/>
      </c>
      <c r="AB846" s="242" t="str">
        <f t="shared" si="634"/>
        <v/>
      </c>
      <c r="AC846" s="242" t="str">
        <f t="shared" si="635"/>
        <v/>
      </c>
      <c r="AD846" s="242" t="str">
        <f t="shared" si="640"/>
        <v/>
      </c>
      <c r="AE846" s="242" t="str">
        <f t="shared" si="641"/>
        <v/>
      </c>
      <c r="AF846" s="242" t="str">
        <f t="shared" si="642"/>
        <v/>
      </c>
      <c r="AG846" s="242"/>
      <c r="AH846" s="243" t="str">
        <f t="shared" si="636"/>
        <v/>
      </c>
      <c r="AI846" s="243" t="str">
        <f t="shared" si="637"/>
        <v/>
      </c>
      <c r="BG846" s="246">
        <f t="shared" si="643"/>
        <v>0</v>
      </c>
      <c r="BH846" s="243">
        <f t="shared" si="644"/>
        <v>0</v>
      </c>
      <c r="BI846" s="243">
        <f t="shared" si="645"/>
        <v>0</v>
      </c>
      <c r="BJ846" s="243">
        <f t="shared" si="646"/>
        <v>0</v>
      </c>
      <c r="BK846" s="347">
        <f t="shared" si="647"/>
        <v>0</v>
      </c>
      <c r="BL846" s="247">
        <f t="shared" si="648"/>
        <v>0</v>
      </c>
      <c r="BM846" s="244">
        <f t="shared" si="649"/>
        <v>0</v>
      </c>
      <c r="BN846" s="244">
        <f t="shared" si="650"/>
        <v>0</v>
      </c>
      <c r="BO846" s="248">
        <f t="shared" si="651"/>
        <v>0</v>
      </c>
      <c r="BP846" s="249">
        <f t="shared" si="652"/>
        <v>0</v>
      </c>
      <c r="BQ846" s="244">
        <f t="shared" si="653"/>
        <v>0</v>
      </c>
      <c r="BR846" s="244">
        <f t="shared" si="654"/>
        <v>0</v>
      </c>
      <c r="BS846" s="250">
        <f t="shared" si="655"/>
        <v>0</v>
      </c>
      <c r="BT846" s="251" t="str">
        <f t="shared" si="656"/>
        <v/>
      </c>
      <c r="BU846" s="346">
        <f t="shared" si="657"/>
        <v>0</v>
      </c>
      <c r="BV846" s="346">
        <f t="shared" si="658"/>
        <v>0</v>
      </c>
      <c r="BW846" s="346">
        <f t="shared" si="659"/>
        <v>0</v>
      </c>
      <c r="BX846" s="348">
        <f t="shared" si="660"/>
        <v>0</v>
      </c>
      <c r="BY846" s="247">
        <f t="shared" si="661"/>
        <v>0</v>
      </c>
      <c r="BZ846" s="244">
        <f t="shared" si="662"/>
        <v>0</v>
      </c>
      <c r="CA846" s="244">
        <f t="shared" si="663"/>
        <v>0</v>
      </c>
      <c r="CB846" s="248">
        <f t="shared" si="664"/>
        <v>0</v>
      </c>
      <c r="CC846" s="247">
        <f t="shared" si="665"/>
        <v>0</v>
      </c>
      <c r="CD846" s="244">
        <f t="shared" si="666"/>
        <v>0</v>
      </c>
      <c r="CE846" s="244">
        <f t="shared" si="667"/>
        <v>0</v>
      </c>
      <c r="CF846" s="244">
        <f t="shared" si="668"/>
        <v>0</v>
      </c>
    </row>
    <row r="847" spans="1:84" ht="20.100000000000001" customHeight="1" x14ac:dyDescent="0.15">
      <c r="A847" s="238">
        <v>844</v>
      </c>
      <c r="B847" s="239">
        <v>844</v>
      </c>
      <c r="C847" s="240" t="str">
        <f t="shared" si="627"/>
        <v>S</v>
      </c>
      <c r="D847" s="241"/>
      <c r="E847" s="242" t="str">
        <f>IF(D847="","",COUNTIF($D$4:D847,D847))</f>
        <v/>
      </c>
      <c r="F847" s="306" t="str">
        <f>IF(D847="","",VLOOKUP(D847,'様式A-2'!$B$10:$E$438,4,0))</f>
        <v/>
      </c>
      <c r="G847" s="242"/>
      <c r="H847" s="242"/>
      <c r="I847" s="242"/>
      <c r="J847" s="242"/>
      <c r="K847" s="242">
        <f t="shared" si="628"/>
        <v>0</v>
      </c>
      <c r="L847" s="342"/>
      <c r="M847" s="342"/>
      <c r="N847" s="342"/>
      <c r="O847" s="342"/>
      <c r="P847" s="384"/>
      <c r="Q847" s="243">
        <f t="shared" si="638"/>
        <v>0</v>
      </c>
      <c r="R847" s="244">
        <f t="shared" si="629"/>
        <v>0</v>
      </c>
      <c r="S847" s="244" t="str">
        <f t="shared" si="630"/>
        <v/>
      </c>
      <c r="T847" s="242"/>
      <c r="U847" s="242" t="str">
        <f t="shared" si="631"/>
        <v/>
      </c>
      <c r="V847" s="242" t="str">
        <f t="shared" si="639"/>
        <v/>
      </c>
      <c r="W847" s="242"/>
      <c r="X847" s="242"/>
      <c r="Y847" s="242" t="str">
        <f t="shared" si="632"/>
        <v/>
      </c>
      <c r="Z847" s="242" t="str">
        <f t="shared" si="633"/>
        <v/>
      </c>
      <c r="AA847" s="242" t="str">
        <f t="shared" si="626"/>
        <v/>
      </c>
      <c r="AB847" s="242" t="str">
        <f t="shared" si="634"/>
        <v/>
      </c>
      <c r="AC847" s="242" t="str">
        <f t="shared" si="635"/>
        <v/>
      </c>
      <c r="AD847" s="242" t="str">
        <f t="shared" si="640"/>
        <v/>
      </c>
      <c r="AE847" s="242" t="str">
        <f t="shared" si="641"/>
        <v/>
      </c>
      <c r="AF847" s="242" t="str">
        <f t="shared" si="642"/>
        <v/>
      </c>
      <c r="AG847" s="242"/>
      <c r="AH847" s="243" t="str">
        <f t="shared" si="636"/>
        <v/>
      </c>
      <c r="AI847" s="243" t="str">
        <f t="shared" si="637"/>
        <v/>
      </c>
      <c r="BG847" s="246">
        <f t="shared" si="643"/>
        <v>0</v>
      </c>
      <c r="BH847" s="243">
        <f t="shared" si="644"/>
        <v>0</v>
      </c>
      <c r="BI847" s="243">
        <f t="shared" si="645"/>
        <v>0</v>
      </c>
      <c r="BJ847" s="243">
        <f t="shared" si="646"/>
        <v>0</v>
      </c>
      <c r="BK847" s="347">
        <f t="shared" si="647"/>
        <v>0</v>
      </c>
      <c r="BL847" s="247">
        <f t="shared" si="648"/>
        <v>0</v>
      </c>
      <c r="BM847" s="244">
        <f t="shared" si="649"/>
        <v>0</v>
      </c>
      <c r="BN847" s="244">
        <f t="shared" si="650"/>
        <v>0</v>
      </c>
      <c r="BO847" s="248">
        <f t="shared" si="651"/>
        <v>0</v>
      </c>
      <c r="BP847" s="249">
        <f t="shared" si="652"/>
        <v>0</v>
      </c>
      <c r="BQ847" s="244">
        <f t="shared" si="653"/>
        <v>0</v>
      </c>
      <c r="BR847" s="244">
        <f t="shared" si="654"/>
        <v>0</v>
      </c>
      <c r="BS847" s="250">
        <f t="shared" si="655"/>
        <v>0</v>
      </c>
      <c r="BT847" s="251" t="str">
        <f t="shared" si="656"/>
        <v/>
      </c>
      <c r="BU847" s="346">
        <f t="shared" si="657"/>
        <v>0</v>
      </c>
      <c r="BV847" s="346">
        <f t="shared" si="658"/>
        <v>0</v>
      </c>
      <c r="BW847" s="346">
        <f t="shared" si="659"/>
        <v>0</v>
      </c>
      <c r="BX847" s="348">
        <f t="shared" si="660"/>
        <v>0</v>
      </c>
      <c r="BY847" s="247">
        <f t="shared" si="661"/>
        <v>0</v>
      </c>
      <c r="BZ847" s="244">
        <f t="shared" si="662"/>
        <v>0</v>
      </c>
      <c r="CA847" s="244">
        <f t="shared" si="663"/>
        <v>0</v>
      </c>
      <c r="CB847" s="248">
        <f t="shared" si="664"/>
        <v>0</v>
      </c>
      <c r="CC847" s="247">
        <f t="shared" si="665"/>
        <v>0</v>
      </c>
      <c r="CD847" s="244">
        <f t="shared" si="666"/>
        <v>0</v>
      </c>
      <c r="CE847" s="244">
        <f t="shared" si="667"/>
        <v>0</v>
      </c>
      <c r="CF847" s="244">
        <f t="shared" si="668"/>
        <v>0</v>
      </c>
    </row>
    <row r="848" spans="1:84" ht="20.100000000000001" customHeight="1" x14ac:dyDescent="0.15">
      <c r="A848" s="238">
        <v>845</v>
      </c>
      <c r="B848" s="239">
        <v>845</v>
      </c>
      <c r="C848" s="240" t="str">
        <f t="shared" si="627"/>
        <v>S</v>
      </c>
      <c r="D848" s="241"/>
      <c r="E848" s="242" t="str">
        <f>IF(D848="","",COUNTIF($D$4:D848,D848))</f>
        <v/>
      </c>
      <c r="F848" s="306" t="str">
        <f>IF(D848="","",VLOOKUP(D848,'様式A-2'!$B$10:$E$438,4,0))</f>
        <v/>
      </c>
      <c r="G848" s="242"/>
      <c r="H848" s="242"/>
      <c r="I848" s="242"/>
      <c r="J848" s="242"/>
      <c r="K848" s="242">
        <f t="shared" si="628"/>
        <v>0</v>
      </c>
      <c r="L848" s="342"/>
      <c r="M848" s="342"/>
      <c r="N848" s="342"/>
      <c r="O848" s="342"/>
      <c r="P848" s="384"/>
      <c r="Q848" s="243">
        <f t="shared" si="638"/>
        <v>0</v>
      </c>
      <c r="R848" s="244">
        <f t="shared" si="629"/>
        <v>0</v>
      </c>
      <c r="S848" s="244" t="str">
        <f t="shared" si="630"/>
        <v/>
      </c>
      <c r="T848" s="242"/>
      <c r="U848" s="242" t="str">
        <f t="shared" si="631"/>
        <v/>
      </c>
      <c r="V848" s="242" t="str">
        <f t="shared" si="639"/>
        <v/>
      </c>
      <c r="W848" s="242"/>
      <c r="X848" s="242"/>
      <c r="Y848" s="242" t="str">
        <f t="shared" si="632"/>
        <v/>
      </c>
      <c r="Z848" s="242" t="str">
        <f t="shared" si="633"/>
        <v/>
      </c>
      <c r="AA848" s="242" t="str">
        <f t="shared" si="626"/>
        <v/>
      </c>
      <c r="AB848" s="242" t="str">
        <f t="shared" si="634"/>
        <v/>
      </c>
      <c r="AC848" s="242" t="str">
        <f t="shared" si="635"/>
        <v/>
      </c>
      <c r="AD848" s="242" t="str">
        <f t="shared" si="640"/>
        <v/>
      </c>
      <c r="AE848" s="242" t="str">
        <f t="shared" si="641"/>
        <v/>
      </c>
      <c r="AF848" s="242" t="str">
        <f t="shared" si="642"/>
        <v/>
      </c>
      <c r="AG848" s="242"/>
      <c r="AH848" s="243" t="str">
        <f t="shared" si="636"/>
        <v/>
      </c>
      <c r="AI848" s="243" t="str">
        <f t="shared" si="637"/>
        <v/>
      </c>
      <c r="BG848" s="246">
        <f t="shared" si="643"/>
        <v>0</v>
      </c>
      <c r="BH848" s="243">
        <f t="shared" si="644"/>
        <v>0</v>
      </c>
      <c r="BI848" s="243">
        <f t="shared" si="645"/>
        <v>0</v>
      </c>
      <c r="BJ848" s="243">
        <f t="shared" si="646"/>
        <v>0</v>
      </c>
      <c r="BK848" s="347">
        <f t="shared" si="647"/>
        <v>0</v>
      </c>
      <c r="BL848" s="247">
        <f t="shared" si="648"/>
        <v>0</v>
      </c>
      <c r="BM848" s="244">
        <f t="shared" si="649"/>
        <v>0</v>
      </c>
      <c r="BN848" s="244">
        <f t="shared" si="650"/>
        <v>0</v>
      </c>
      <c r="BO848" s="248">
        <f t="shared" si="651"/>
        <v>0</v>
      </c>
      <c r="BP848" s="249">
        <f t="shared" si="652"/>
        <v>0</v>
      </c>
      <c r="BQ848" s="244">
        <f t="shared" si="653"/>
        <v>0</v>
      </c>
      <c r="BR848" s="244">
        <f t="shared" si="654"/>
        <v>0</v>
      </c>
      <c r="BS848" s="250">
        <f t="shared" si="655"/>
        <v>0</v>
      </c>
      <c r="BT848" s="251" t="str">
        <f t="shared" si="656"/>
        <v/>
      </c>
      <c r="BU848" s="346">
        <f t="shared" si="657"/>
        <v>0</v>
      </c>
      <c r="BV848" s="346">
        <f t="shared" si="658"/>
        <v>0</v>
      </c>
      <c r="BW848" s="346">
        <f t="shared" si="659"/>
        <v>0</v>
      </c>
      <c r="BX848" s="348">
        <f t="shared" si="660"/>
        <v>0</v>
      </c>
      <c r="BY848" s="247">
        <f t="shared" si="661"/>
        <v>0</v>
      </c>
      <c r="BZ848" s="244">
        <f t="shared" si="662"/>
        <v>0</v>
      </c>
      <c r="CA848" s="244">
        <f t="shared" si="663"/>
        <v>0</v>
      </c>
      <c r="CB848" s="248">
        <f t="shared" si="664"/>
        <v>0</v>
      </c>
      <c r="CC848" s="247">
        <f t="shared" si="665"/>
        <v>0</v>
      </c>
      <c r="CD848" s="244">
        <f t="shared" si="666"/>
        <v>0</v>
      </c>
      <c r="CE848" s="244">
        <f t="shared" si="667"/>
        <v>0</v>
      </c>
      <c r="CF848" s="244">
        <f t="shared" si="668"/>
        <v>0</v>
      </c>
    </row>
    <row r="849" spans="1:84" ht="20.100000000000001" customHeight="1" x14ac:dyDescent="0.15">
      <c r="A849" s="238">
        <v>846</v>
      </c>
      <c r="B849" s="239">
        <v>846</v>
      </c>
      <c r="C849" s="240" t="str">
        <f t="shared" si="627"/>
        <v>S</v>
      </c>
      <c r="D849" s="241"/>
      <c r="E849" s="242" t="str">
        <f>IF(D849="","",COUNTIF($D$4:D849,D849))</f>
        <v/>
      </c>
      <c r="F849" s="306" t="str">
        <f>IF(D849="","",VLOOKUP(D849,'様式A-2'!$B$10:$E$438,4,0))</f>
        <v/>
      </c>
      <c r="G849" s="242"/>
      <c r="H849" s="242"/>
      <c r="I849" s="242"/>
      <c r="J849" s="242"/>
      <c r="K849" s="242">
        <f t="shared" si="628"/>
        <v>0</v>
      </c>
      <c r="L849" s="342"/>
      <c r="M849" s="342"/>
      <c r="N849" s="342"/>
      <c r="O849" s="342"/>
      <c r="P849" s="384"/>
      <c r="Q849" s="243">
        <f t="shared" si="638"/>
        <v>0</v>
      </c>
      <c r="R849" s="244">
        <f t="shared" si="629"/>
        <v>0</v>
      </c>
      <c r="S849" s="244" t="str">
        <f t="shared" si="630"/>
        <v/>
      </c>
      <c r="T849" s="242"/>
      <c r="U849" s="242" t="str">
        <f t="shared" si="631"/>
        <v/>
      </c>
      <c r="V849" s="242" t="str">
        <f t="shared" si="639"/>
        <v/>
      </c>
      <c r="W849" s="242"/>
      <c r="X849" s="242"/>
      <c r="Y849" s="242" t="str">
        <f t="shared" si="632"/>
        <v/>
      </c>
      <c r="Z849" s="242" t="str">
        <f t="shared" si="633"/>
        <v/>
      </c>
      <c r="AA849" s="242" t="str">
        <f t="shared" si="626"/>
        <v/>
      </c>
      <c r="AB849" s="242" t="str">
        <f t="shared" si="634"/>
        <v/>
      </c>
      <c r="AC849" s="242" t="str">
        <f t="shared" si="635"/>
        <v/>
      </c>
      <c r="AD849" s="242" t="str">
        <f t="shared" si="640"/>
        <v/>
      </c>
      <c r="AE849" s="242" t="str">
        <f t="shared" si="641"/>
        <v/>
      </c>
      <c r="AF849" s="242" t="str">
        <f t="shared" si="642"/>
        <v/>
      </c>
      <c r="AG849" s="242"/>
      <c r="AH849" s="243" t="str">
        <f t="shared" si="636"/>
        <v/>
      </c>
      <c r="AI849" s="243" t="str">
        <f t="shared" si="637"/>
        <v/>
      </c>
      <c r="BG849" s="246">
        <f t="shared" si="643"/>
        <v>0</v>
      </c>
      <c r="BH849" s="243">
        <f t="shared" si="644"/>
        <v>0</v>
      </c>
      <c r="BI849" s="243">
        <f t="shared" si="645"/>
        <v>0</v>
      </c>
      <c r="BJ849" s="243">
        <f t="shared" si="646"/>
        <v>0</v>
      </c>
      <c r="BK849" s="347">
        <f t="shared" si="647"/>
        <v>0</v>
      </c>
      <c r="BL849" s="247">
        <f t="shared" si="648"/>
        <v>0</v>
      </c>
      <c r="BM849" s="244">
        <f t="shared" si="649"/>
        <v>0</v>
      </c>
      <c r="BN849" s="244">
        <f t="shared" si="650"/>
        <v>0</v>
      </c>
      <c r="BO849" s="248">
        <f t="shared" si="651"/>
        <v>0</v>
      </c>
      <c r="BP849" s="249">
        <f t="shared" si="652"/>
        <v>0</v>
      </c>
      <c r="BQ849" s="244">
        <f t="shared" si="653"/>
        <v>0</v>
      </c>
      <c r="BR849" s="244">
        <f t="shared" si="654"/>
        <v>0</v>
      </c>
      <c r="BS849" s="250">
        <f t="shared" si="655"/>
        <v>0</v>
      </c>
      <c r="BT849" s="251" t="str">
        <f t="shared" si="656"/>
        <v/>
      </c>
      <c r="BU849" s="346">
        <f t="shared" si="657"/>
        <v>0</v>
      </c>
      <c r="BV849" s="346">
        <f t="shared" si="658"/>
        <v>0</v>
      </c>
      <c r="BW849" s="346">
        <f t="shared" si="659"/>
        <v>0</v>
      </c>
      <c r="BX849" s="348">
        <f t="shared" si="660"/>
        <v>0</v>
      </c>
      <c r="BY849" s="247">
        <f t="shared" si="661"/>
        <v>0</v>
      </c>
      <c r="BZ849" s="244">
        <f t="shared" si="662"/>
        <v>0</v>
      </c>
      <c r="CA849" s="244">
        <f t="shared" si="663"/>
        <v>0</v>
      </c>
      <c r="CB849" s="248">
        <f t="shared" si="664"/>
        <v>0</v>
      </c>
      <c r="CC849" s="247">
        <f t="shared" si="665"/>
        <v>0</v>
      </c>
      <c r="CD849" s="244">
        <f t="shared" si="666"/>
        <v>0</v>
      </c>
      <c r="CE849" s="244">
        <f t="shared" si="667"/>
        <v>0</v>
      </c>
      <c r="CF849" s="244">
        <f t="shared" si="668"/>
        <v>0</v>
      </c>
    </row>
    <row r="850" spans="1:84" ht="20.100000000000001" customHeight="1" x14ac:dyDescent="0.15">
      <c r="A850" s="238">
        <v>847</v>
      </c>
      <c r="B850" s="239">
        <v>847</v>
      </c>
      <c r="C850" s="240" t="str">
        <f t="shared" si="627"/>
        <v>S</v>
      </c>
      <c r="D850" s="241"/>
      <c r="E850" s="242" t="str">
        <f>IF(D850="","",COUNTIF($D$4:D850,D850))</f>
        <v/>
      </c>
      <c r="F850" s="306" t="str">
        <f>IF(D850="","",VLOOKUP(D850,'様式A-2'!$B$10:$E$438,4,0))</f>
        <v/>
      </c>
      <c r="G850" s="242"/>
      <c r="H850" s="242"/>
      <c r="I850" s="242"/>
      <c r="J850" s="242"/>
      <c r="K850" s="242">
        <f t="shared" si="628"/>
        <v>0</v>
      </c>
      <c r="L850" s="342"/>
      <c r="M850" s="342"/>
      <c r="N850" s="342"/>
      <c r="O850" s="342"/>
      <c r="P850" s="384"/>
      <c r="Q850" s="243">
        <f t="shared" si="638"/>
        <v>0</v>
      </c>
      <c r="R850" s="244">
        <f t="shared" si="629"/>
        <v>0</v>
      </c>
      <c r="S850" s="244" t="str">
        <f t="shared" si="630"/>
        <v/>
      </c>
      <c r="T850" s="242"/>
      <c r="U850" s="242" t="str">
        <f t="shared" si="631"/>
        <v/>
      </c>
      <c r="V850" s="242" t="str">
        <f t="shared" si="639"/>
        <v/>
      </c>
      <c r="W850" s="242"/>
      <c r="X850" s="242"/>
      <c r="Y850" s="242" t="str">
        <f t="shared" si="632"/>
        <v/>
      </c>
      <c r="Z850" s="242" t="str">
        <f t="shared" si="633"/>
        <v/>
      </c>
      <c r="AA850" s="242" t="str">
        <f t="shared" si="626"/>
        <v/>
      </c>
      <c r="AB850" s="242" t="str">
        <f t="shared" si="634"/>
        <v/>
      </c>
      <c r="AC850" s="242" t="str">
        <f t="shared" si="635"/>
        <v/>
      </c>
      <c r="AD850" s="242" t="str">
        <f t="shared" si="640"/>
        <v/>
      </c>
      <c r="AE850" s="242" t="str">
        <f t="shared" si="641"/>
        <v/>
      </c>
      <c r="AF850" s="242" t="str">
        <f t="shared" si="642"/>
        <v/>
      </c>
      <c r="AG850" s="242"/>
      <c r="AH850" s="243" t="str">
        <f t="shared" si="636"/>
        <v/>
      </c>
      <c r="AI850" s="243" t="str">
        <f t="shared" si="637"/>
        <v/>
      </c>
      <c r="BG850" s="246">
        <f t="shared" si="643"/>
        <v>0</v>
      </c>
      <c r="BH850" s="243">
        <f t="shared" si="644"/>
        <v>0</v>
      </c>
      <c r="BI850" s="243">
        <f t="shared" si="645"/>
        <v>0</v>
      </c>
      <c r="BJ850" s="243">
        <f t="shared" si="646"/>
        <v>0</v>
      </c>
      <c r="BK850" s="347">
        <f t="shared" si="647"/>
        <v>0</v>
      </c>
      <c r="BL850" s="247">
        <f t="shared" si="648"/>
        <v>0</v>
      </c>
      <c r="BM850" s="244">
        <f t="shared" si="649"/>
        <v>0</v>
      </c>
      <c r="BN850" s="244">
        <f t="shared" si="650"/>
        <v>0</v>
      </c>
      <c r="BO850" s="248">
        <f t="shared" si="651"/>
        <v>0</v>
      </c>
      <c r="BP850" s="249">
        <f t="shared" si="652"/>
        <v>0</v>
      </c>
      <c r="BQ850" s="244">
        <f t="shared" si="653"/>
        <v>0</v>
      </c>
      <c r="BR850" s="244">
        <f t="shared" si="654"/>
        <v>0</v>
      </c>
      <c r="BS850" s="250">
        <f t="shared" si="655"/>
        <v>0</v>
      </c>
      <c r="BT850" s="251" t="str">
        <f t="shared" si="656"/>
        <v/>
      </c>
      <c r="BU850" s="346">
        <f t="shared" si="657"/>
        <v>0</v>
      </c>
      <c r="BV850" s="346">
        <f t="shared" si="658"/>
        <v>0</v>
      </c>
      <c r="BW850" s="346">
        <f t="shared" si="659"/>
        <v>0</v>
      </c>
      <c r="BX850" s="348">
        <f t="shared" si="660"/>
        <v>0</v>
      </c>
      <c r="BY850" s="247">
        <f t="shared" si="661"/>
        <v>0</v>
      </c>
      <c r="BZ850" s="244">
        <f t="shared" si="662"/>
        <v>0</v>
      </c>
      <c r="CA850" s="244">
        <f t="shared" si="663"/>
        <v>0</v>
      </c>
      <c r="CB850" s="248">
        <f t="shared" si="664"/>
        <v>0</v>
      </c>
      <c r="CC850" s="247">
        <f t="shared" si="665"/>
        <v>0</v>
      </c>
      <c r="CD850" s="244">
        <f t="shared" si="666"/>
        <v>0</v>
      </c>
      <c r="CE850" s="244">
        <f t="shared" si="667"/>
        <v>0</v>
      </c>
      <c r="CF850" s="244">
        <f t="shared" si="668"/>
        <v>0</v>
      </c>
    </row>
    <row r="851" spans="1:84" ht="20.100000000000001" customHeight="1" x14ac:dyDescent="0.15">
      <c r="A851" s="238">
        <v>848</v>
      </c>
      <c r="B851" s="239">
        <v>848</v>
      </c>
      <c r="C851" s="240" t="str">
        <f t="shared" si="627"/>
        <v>S</v>
      </c>
      <c r="D851" s="241"/>
      <c r="E851" s="242" t="str">
        <f>IF(D851="","",COUNTIF($D$4:D851,D851))</f>
        <v/>
      </c>
      <c r="F851" s="306" t="str">
        <f>IF(D851="","",VLOOKUP(D851,'様式A-2'!$B$10:$E$438,4,0))</f>
        <v/>
      </c>
      <c r="G851" s="242"/>
      <c r="H851" s="242"/>
      <c r="I851" s="242"/>
      <c r="J851" s="242"/>
      <c r="K851" s="242">
        <f t="shared" si="628"/>
        <v>0</v>
      </c>
      <c r="L851" s="342"/>
      <c r="M851" s="342"/>
      <c r="N851" s="342"/>
      <c r="O851" s="342"/>
      <c r="P851" s="384"/>
      <c r="Q851" s="243">
        <f t="shared" si="638"/>
        <v>0</v>
      </c>
      <c r="R851" s="244">
        <f t="shared" si="629"/>
        <v>0</v>
      </c>
      <c r="S851" s="244" t="str">
        <f t="shared" si="630"/>
        <v/>
      </c>
      <c r="T851" s="242"/>
      <c r="U851" s="242" t="str">
        <f t="shared" si="631"/>
        <v/>
      </c>
      <c r="V851" s="242" t="str">
        <f t="shared" si="639"/>
        <v/>
      </c>
      <c r="W851" s="242"/>
      <c r="X851" s="242"/>
      <c r="Y851" s="242" t="str">
        <f t="shared" si="632"/>
        <v/>
      </c>
      <c r="Z851" s="242" t="str">
        <f t="shared" si="633"/>
        <v/>
      </c>
      <c r="AA851" s="242" t="str">
        <f t="shared" si="626"/>
        <v/>
      </c>
      <c r="AB851" s="242" t="str">
        <f t="shared" si="634"/>
        <v/>
      </c>
      <c r="AC851" s="242" t="str">
        <f t="shared" si="635"/>
        <v/>
      </c>
      <c r="AD851" s="242" t="str">
        <f t="shared" si="640"/>
        <v/>
      </c>
      <c r="AE851" s="242" t="str">
        <f t="shared" si="641"/>
        <v/>
      </c>
      <c r="AF851" s="242" t="str">
        <f t="shared" si="642"/>
        <v/>
      </c>
      <c r="AG851" s="242"/>
      <c r="AH851" s="243" t="str">
        <f t="shared" si="636"/>
        <v/>
      </c>
      <c r="AI851" s="243" t="str">
        <f t="shared" si="637"/>
        <v/>
      </c>
      <c r="BG851" s="246">
        <f t="shared" si="643"/>
        <v>0</v>
      </c>
      <c r="BH851" s="243">
        <f t="shared" si="644"/>
        <v>0</v>
      </c>
      <c r="BI851" s="243">
        <f t="shared" si="645"/>
        <v>0</v>
      </c>
      <c r="BJ851" s="243">
        <f t="shared" si="646"/>
        <v>0</v>
      </c>
      <c r="BK851" s="347">
        <f t="shared" si="647"/>
        <v>0</v>
      </c>
      <c r="BL851" s="247">
        <f t="shared" si="648"/>
        <v>0</v>
      </c>
      <c r="BM851" s="244">
        <f t="shared" si="649"/>
        <v>0</v>
      </c>
      <c r="BN851" s="244">
        <f t="shared" si="650"/>
        <v>0</v>
      </c>
      <c r="BO851" s="248">
        <f t="shared" si="651"/>
        <v>0</v>
      </c>
      <c r="BP851" s="249">
        <f t="shared" si="652"/>
        <v>0</v>
      </c>
      <c r="BQ851" s="244">
        <f t="shared" si="653"/>
        <v>0</v>
      </c>
      <c r="BR851" s="244">
        <f t="shared" si="654"/>
        <v>0</v>
      </c>
      <c r="BS851" s="250">
        <f t="shared" si="655"/>
        <v>0</v>
      </c>
      <c r="BT851" s="251" t="str">
        <f t="shared" si="656"/>
        <v/>
      </c>
      <c r="BU851" s="346">
        <f t="shared" si="657"/>
        <v>0</v>
      </c>
      <c r="BV851" s="346">
        <f t="shared" si="658"/>
        <v>0</v>
      </c>
      <c r="BW851" s="346">
        <f t="shared" si="659"/>
        <v>0</v>
      </c>
      <c r="BX851" s="348">
        <f t="shared" si="660"/>
        <v>0</v>
      </c>
      <c r="BY851" s="247">
        <f t="shared" si="661"/>
        <v>0</v>
      </c>
      <c r="BZ851" s="244">
        <f t="shared" si="662"/>
        <v>0</v>
      </c>
      <c r="CA851" s="244">
        <f t="shared" si="663"/>
        <v>0</v>
      </c>
      <c r="CB851" s="248">
        <f t="shared" si="664"/>
        <v>0</v>
      </c>
      <c r="CC851" s="247">
        <f t="shared" si="665"/>
        <v>0</v>
      </c>
      <c r="CD851" s="244">
        <f t="shared" si="666"/>
        <v>0</v>
      </c>
      <c r="CE851" s="244">
        <f t="shared" si="667"/>
        <v>0</v>
      </c>
      <c r="CF851" s="244">
        <f t="shared" si="668"/>
        <v>0</v>
      </c>
    </row>
    <row r="852" spans="1:84" ht="20.100000000000001" customHeight="1" x14ac:dyDescent="0.15">
      <c r="A852" s="238">
        <v>849</v>
      </c>
      <c r="B852" s="239">
        <v>849</v>
      </c>
      <c r="C852" s="240" t="str">
        <f t="shared" si="627"/>
        <v>S</v>
      </c>
      <c r="D852" s="241"/>
      <c r="E852" s="242" t="str">
        <f>IF(D852="","",COUNTIF($D$4:D852,D852))</f>
        <v/>
      </c>
      <c r="F852" s="306" t="str">
        <f>IF(D852="","",VLOOKUP(D852,'様式A-2'!$B$10:$E$438,4,0))</f>
        <v/>
      </c>
      <c r="G852" s="242"/>
      <c r="H852" s="242"/>
      <c r="I852" s="242"/>
      <c r="J852" s="242"/>
      <c r="K852" s="242">
        <f t="shared" si="628"/>
        <v>0</v>
      </c>
      <c r="L852" s="342"/>
      <c r="M852" s="342"/>
      <c r="N852" s="342"/>
      <c r="O852" s="342"/>
      <c r="P852" s="384"/>
      <c r="Q852" s="243">
        <f t="shared" si="638"/>
        <v>0</v>
      </c>
      <c r="R852" s="244">
        <f t="shared" si="629"/>
        <v>0</v>
      </c>
      <c r="S852" s="244" t="str">
        <f t="shared" si="630"/>
        <v/>
      </c>
      <c r="T852" s="242"/>
      <c r="U852" s="242" t="str">
        <f t="shared" si="631"/>
        <v/>
      </c>
      <c r="V852" s="242" t="str">
        <f t="shared" si="639"/>
        <v/>
      </c>
      <c r="W852" s="242"/>
      <c r="X852" s="242"/>
      <c r="Y852" s="242" t="str">
        <f t="shared" si="632"/>
        <v/>
      </c>
      <c r="Z852" s="242" t="str">
        <f t="shared" si="633"/>
        <v/>
      </c>
      <c r="AA852" s="242" t="str">
        <f t="shared" si="626"/>
        <v/>
      </c>
      <c r="AB852" s="242" t="str">
        <f t="shared" si="634"/>
        <v/>
      </c>
      <c r="AC852" s="242" t="str">
        <f t="shared" si="635"/>
        <v/>
      </c>
      <c r="AD852" s="242" t="str">
        <f t="shared" si="640"/>
        <v/>
      </c>
      <c r="AE852" s="242" t="str">
        <f t="shared" si="641"/>
        <v/>
      </c>
      <c r="AF852" s="242" t="str">
        <f t="shared" si="642"/>
        <v/>
      </c>
      <c r="AG852" s="242"/>
      <c r="AH852" s="243" t="str">
        <f t="shared" si="636"/>
        <v/>
      </c>
      <c r="AI852" s="243" t="str">
        <f t="shared" si="637"/>
        <v/>
      </c>
      <c r="BG852" s="246">
        <f t="shared" si="643"/>
        <v>0</v>
      </c>
      <c r="BH852" s="243">
        <f t="shared" si="644"/>
        <v>0</v>
      </c>
      <c r="BI852" s="243">
        <f t="shared" si="645"/>
        <v>0</v>
      </c>
      <c r="BJ852" s="243">
        <f t="shared" si="646"/>
        <v>0</v>
      </c>
      <c r="BK852" s="347">
        <f t="shared" si="647"/>
        <v>0</v>
      </c>
      <c r="BL852" s="247">
        <f t="shared" si="648"/>
        <v>0</v>
      </c>
      <c r="BM852" s="244">
        <f t="shared" si="649"/>
        <v>0</v>
      </c>
      <c r="BN852" s="244">
        <f t="shared" si="650"/>
        <v>0</v>
      </c>
      <c r="BO852" s="248">
        <f t="shared" si="651"/>
        <v>0</v>
      </c>
      <c r="BP852" s="249">
        <f t="shared" si="652"/>
        <v>0</v>
      </c>
      <c r="BQ852" s="244">
        <f t="shared" si="653"/>
        <v>0</v>
      </c>
      <c r="BR852" s="244">
        <f t="shared" si="654"/>
        <v>0</v>
      </c>
      <c r="BS852" s="250">
        <f t="shared" si="655"/>
        <v>0</v>
      </c>
      <c r="BT852" s="251" t="str">
        <f t="shared" si="656"/>
        <v/>
      </c>
      <c r="BU852" s="346">
        <f t="shared" si="657"/>
        <v>0</v>
      </c>
      <c r="BV852" s="346">
        <f t="shared" si="658"/>
        <v>0</v>
      </c>
      <c r="BW852" s="346">
        <f t="shared" si="659"/>
        <v>0</v>
      </c>
      <c r="BX852" s="348">
        <f t="shared" si="660"/>
        <v>0</v>
      </c>
      <c r="BY852" s="247">
        <f t="shared" si="661"/>
        <v>0</v>
      </c>
      <c r="BZ852" s="244">
        <f t="shared" si="662"/>
        <v>0</v>
      </c>
      <c r="CA852" s="244">
        <f t="shared" si="663"/>
        <v>0</v>
      </c>
      <c r="CB852" s="248">
        <f t="shared" si="664"/>
        <v>0</v>
      </c>
      <c r="CC852" s="247">
        <f t="shared" si="665"/>
        <v>0</v>
      </c>
      <c r="CD852" s="244">
        <f t="shared" si="666"/>
        <v>0</v>
      </c>
      <c r="CE852" s="244">
        <f t="shared" si="667"/>
        <v>0</v>
      </c>
      <c r="CF852" s="244">
        <f t="shared" si="668"/>
        <v>0</v>
      </c>
    </row>
    <row r="853" spans="1:84" ht="20.100000000000001" customHeight="1" x14ac:dyDescent="0.15">
      <c r="A853" s="238">
        <v>850</v>
      </c>
      <c r="B853" s="239">
        <v>850</v>
      </c>
      <c r="C853" s="240" t="str">
        <f t="shared" si="627"/>
        <v>S</v>
      </c>
      <c r="D853" s="241"/>
      <c r="E853" s="242" t="str">
        <f>IF(D853="","",COUNTIF($D$4:D853,D853))</f>
        <v/>
      </c>
      <c r="F853" s="306" t="str">
        <f>IF(D853="","",VLOOKUP(D853,'様式A-2'!$B$10:$E$438,4,0))</f>
        <v/>
      </c>
      <c r="G853" s="242"/>
      <c r="H853" s="242"/>
      <c r="I853" s="242"/>
      <c r="J853" s="242"/>
      <c r="K853" s="242">
        <f t="shared" si="628"/>
        <v>0</v>
      </c>
      <c r="L853" s="342"/>
      <c r="M853" s="342"/>
      <c r="N853" s="342"/>
      <c r="O853" s="342"/>
      <c r="P853" s="384"/>
      <c r="Q853" s="243">
        <f t="shared" si="638"/>
        <v>0</v>
      </c>
      <c r="R853" s="244">
        <f t="shared" si="629"/>
        <v>0</v>
      </c>
      <c r="S853" s="244" t="str">
        <f t="shared" si="630"/>
        <v/>
      </c>
      <c r="T853" s="242"/>
      <c r="U853" s="242" t="str">
        <f t="shared" si="631"/>
        <v/>
      </c>
      <c r="V853" s="242" t="str">
        <f t="shared" si="639"/>
        <v/>
      </c>
      <c r="W853" s="242"/>
      <c r="X853" s="242"/>
      <c r="Y853" s="242" t="str">
        <f t="shared" si="632"/>
        <v/>
      </c>
      <c r="Z853" s="242" t="str">
        <f t="shared" si="633"/>
        <v/>
      </c>
      <c r="AA853" s="242" t="str">
        <f t="shared" si="626"/>
        <v/>
      </c>
      <c r="AB853" s="242" t="str">
        <f t="shared" si="634"/>
        <v/>
      </c>
      <c r="AC853" s="242" t="str">
        <f t="shared" si="635"/>
        <v/>
      </c>
      <c r="AD853" s="242" t="str">
        <f t="shared" si="640"/>
        <v/>
      </c>
      <c r="AE853" s="242" t="str">
        <f t="shared" si="641"/>
        <v/>
      </c>
      <c r="AF853" s="242" t="str">
        <f t="shared" si="642"/>
        <v/>
      </c>
      <c r="AG853" s="242"/>
      <c r="AH853" s="243" t="str">
        <f t="shared" si="636"/>
        <v/>
      </c>
      <c r="AI853" s="243" t="str">
        <f t="shared" si="637"/>
        <v/>
      </c>
      <c r="BG853" s="246">
        <f t="shared" si="643"/>
        <v>0</v>
      </c>
      <c r="BH853" s="243">
        <f t="shared" si="644"/>
        <v>0</v>
      </c>
      <c r="BI853" s="243">
        <f t="shared" si="645"/>
        <v>0</v>
      </c>
      <c r="BJ853" s="243">
        <f t="shared" si="646"/>
        <v>0</v>
      </c>
      <c r="BK853" s="347">
        <f t="shared" si="647"/>
        <v>0</v>
      </c>
      <c r="BL853" s="247">
        <f t="shared" si="648"/>
        <v>0</v>
      </c>
      <c r="BM853" s="244">
        <f t="shared" si="649"/>
        <v>0</v>
      </c>
      <c r="BN853" s="244">
        <f t="shared" si="650"/>
        <v>0</v>
      </c>
      <c r="BO853" s="248">
        <f t="shared" si="651"/>
        <v>0</v>
      </c>
      <c r="BP853" s="249">
        <f t="shared" si="652"/>
        <v>0</v>
      </c>
      <c r="BQ853" s="244">
        <f t="shared" si="653"/>
        <v>0</v>
      </c>
      <c r="BR853" s="244">
        <f t="shared" si="654"/>
        <v>0</v>
      </c>
      <c r="BS853" s="250">
        <f t="shared" si="655"/>
        <v>0</v>
      </c>
      <c r="BT853" s="251" t="str">
        <f t="shared" si="656"/>
        <v/>
      </c>
      <c r="BU853" s="346">
        <f t="shared" si="657"/>
        <v>0</v>
      </c>
      <c r="BV853" s="346">
        <f t="shared" si="658"/>
        <v>0</v>
      </c>
      <c r="BW853" s="346">
        <f t="shared" si="659"/>
        <v>0</v>
      </c>
      <c r="BX853" s="348">
        <f t="shared" si="660"/>
        <v>0</v>
      </c>
      <c r="BY853" s="247">
        <f t="shared" si="661"/>
        <v>0</v>
      </c>
      <c r="BZ853" s="244">
        <f t="shared" si="662"/>
        <v>0</v>
      </c>
      <c r="CA853" s="244">
        <f t="shared" si="663"/>
        <v>0</v>
      </c>
      <c r="CB853" s="248">
        <f t="shared" si="664"/>
        <v>0</v>
      </c>
      <c r="CC853" s="247">
        <f t="shared" si="665"/>
        <v>0</v>
      </c>
      <c r="CD853" s="244">
        <f t="shared" si="666"/>
        <v>0</v>
      </c>
      <c r="CE853" s="244">
        <f t="shared" si="667"/>
        <v>0</v>
      </c>
      <c r="CF853" s="244">
        <f t="shared" si="668"/>
        <v>0</v>
      </c>
    </row>
    <row r="854" spans="1:84" ht="20.100000000000001" customHeight="1" x14ac:dyDescent="0.15">
      <c r="A854" s="238">
        <v>851</v>
      </c>
      <c r="B854" s="239">
        <v>851</v>
      </c>
      <c r="C854" s="240" t="str">
        <f t="shared" si="627"/>
        <v>S</v>
      </c>
      <c r="D854" s="241"/>
      <c r="E854" s="242" t="str">
        <f>IF(D854="","",COUNTIF($D$4:D854,D854))</f>
        <v/>
      </c>
      <c r="F854" s="306" t="str">
        <f>IF(D854="","",VLOOKUP(D854,'様式A-2'!$B$10:$E$438,4,0))</f>
        <v/>
      </c>
      <c r="G854" s="242"/>
      <c r="H854" s="242"/>
      <c r="I854" s="242"/>
      <c r="J854" s="242"/>
      <c r="K854" s="242">
        <f t="shared" si="628"/>
        <v>0</v>
      </c>
      <c r="L854" s="342"/>
      <c r="M854" s="342"/>
      <c r="N854" s="342"/>
      <c r="O854" s="342"/>
      <c r="P854" s="384"/>
      <c r="Q854" s="243">
        <f t="shared" si="638"/>
        <v>0</v>
      </c>
      <c r="R854" s="244">
        <f t="shared" si="629"/>
        <v>0</v>
      </c>
      <c r="S854" s="244" t="str">
        <f t="shared" si="630"/>
        <v/>
      </c>
      <c r="T854" s="242"/>
      <c r="U854" s="242" t="str">
        <f t="shared" si="631"/>
        <v/>
      </c>
      <c r="V854" s="242" t="str">
        <f t="shared" si="639"/>
        <v/>
      </c>
      <c r="W854" s="242"/>
      <c r="X854" s="242"/>
      <c r="Y854" s="242" t="str">
        <f t="shared" si="632"/>
        <v/>
      </c>
      <c r="Z854" s="242" t="str">
        <f t="shared" si="633"/>
        <v/>
      </c>
      <c r="AA854" s="242" t="str">
        <f t="shared" si="626"/>
        <v/>
      </c>
      <c r="AB854" s="242" t="str">
        <f t="shared" si="634"/>
        <v/>
      </c>
      <c r="AC854" s="242" t="str">
        <f t="shared" si="635"/>
        <v/>
      </c>
      <c r="AD854" s="242" t="str">
        <f t="shared" si="640"/>
        <v/>
      </c>
      <c r="AE854" s="242" t="str">
        <f t="shared" si="641"/>
        <v/>
      </c>
      <c r="AF854" s="242" t="str">
        <f t="shared" si="642"/>
        <v/>
      </c>
      <c r="AG854" s="242"/>
      <c r="AH854" s="243" t="str">
        <f t="shared" si="636"/>
        <v/>
      </c>
      <c r="AI854" s="243" t="str">
        <f t="shared" si="637"/>
        <v/>
      </c>
      <c r="BG854" s="246">
        <f t="shared" si="643"/>
        <v>0</v>
      </c>
      <c r="BH854" s="243">
        <f t="shared" si="644"/>
        <v>0</v>
      </c>
      <c r="BI854" s="243">
        <f t="shared" si="645"/>
        <v>0</v>
      </c>
      <c r="BJ854" s="243">
        <f t="shared" si="646"/>
        <v>0</v>
      </c>
      <c r="BK854" s="347">
        <f t="shared" si="647"/>
        <v>0</v>
      </c>
      <c r="BL854" s="247">
        <f t="shared" si="648"/>
        <v>0</v>
      </c>
      <c r="BM854" s="244">
        <f t="shared" si="649"/>
        <v>0</v>
      </c>
      <c r="BN854" s="244">
        <f t="shared" si="650"/>
        <v>0</v>
      </c>
      <c r="BO854" s="248">
        <f t="shared" si="651"/>
        <v>0</v>
      </c>
      <c r="BP854" s="249">
        <f t="shared" si="652"/>
        <v>0</v>
      </c>
      <c r="BQ854" s="244">
        <f t="shared" si="653"/>
        <v>0</v>
      </c>
      <c r="BR854" s="244">
        <f t="shared" si="654"/>
        <v>0</v>
      </c>
      <c r="BS854" s="250">
        <f t="shared" si="655"/>
        <v>0</v>
      </c>
      <c r="BT854" s="251" t="str">
        <f t="shared" si="656"/>
        <v/>
      </c>
      <c r="BU854" s="346">
        <f t="shared" si="657"/>
        <v>0</v>
      </c>
      <c r="BV854" s="346">
        <f t="shared" si="658"/>
        <v>0</v>
      </c>
      <c r="BW854" s="346">
        <f t="shared" si="659"/>
        <v>0</v>
      </c>
      <c r="BX854" s="348">
        <f t="shared" si="660"/>
        <v>0</v>
      </c>
      <c r="BY854" s="247">
        <f t="shared" si="661"/>
        <v>0</v>
      </c>
      <c r="BZ854" s="244">
        <f t="shared" si="662"/>
        <v>0</v>
      </c>
      <c r="CA854" s="244">
        <f t="shared" si="663"/>
        <v>0</v>
      </c>
      <c r="CB854" s="248">
        <f t="shared" si="664"/>
        <v>0</v>
      </c>
      <c r="CC854" s="247">
        <f t="shared" si="665"/>
        <v>0</v>
      </c>
      <c r="CD854" s="244">
        <f t="shared" si="666"/>
        <v>0</v>
      </c>
      <c r="CE854" s="244">
        <f t="shared" si="667"/>
        <v>0</v>
      </c>
      <c r="CF854" s="244">
        <f t="shared" si="668"/>
        <v>0</v>
      </c>
    </row>
    <row r="855" spans="1:84" ht="20.100000000000001" customHeight="1" x14ac:dyDescent="0.15">
      <c r="A855" s="238">
        <v>852</v>
      </c>
      <c r="B855" s="239">
        <v>852</v>
      </c>
      <c r="C855" s="240" t="str">
        <f t="shared" si="627"/>
        <v>S</v>
      </c>
      <c r="D855" s="241"/>
      <c r="E855" s="242" t="str">
        <f>IF(D855="","",COUNTIF($D$4:D855,D855))</f>
        <v/>
      </c>
      <c r="F855" s="306" t="str">
        <f>IF(D855="","",VLOOKUP(D855,'様式A-2'!$B$10:$E$438,4,0))</f>
        <v/>
      </c>
      <c r="G855" s="242"/>
      <c r="H855" s="242"/>
      <c r="I855" s="242"/>
      <c r="J855" s="242"/>
      <c r="K855" s="242">
        <f t="shared" si="628"/>
        <v>0</v>
      </c>
      <c r="L855" s="342"/>
      <c r="M855" s="342"/>
      <c r="N855" s="342"/>
      <c r="O855" s="342"/>
      <c r="P855" s="384"/>
      <c r="Q855" s="243">
        <f t="shared" si="638"/>
        <v>0</v>
      </c>
      <c r="R855" s="244">
        <f t="shared" si="629"/>
        <v>0</v>
      </c>
      <c r="S855" s="244" t="str">
        <f t="shared" si="630"/>
        <v/>
      </c>
      <c r="T855" s="242"/>
      <c r="U855" s="242" t="str">
        <f t="shared" si="631"/>
        <v/>
      </c>
      <c r="V855" s="242" t="str">
        <f t="shared" si="639"/>
        <v/>
      </c>
      <c r="W855" s="242"/>
      <c r="X855" s="242"/>
      <c r="Y855" s="242" t="str">
        <f t="shared" si="632"/>
        <v/>
      </c>
      <c r="Z855" s="242" t="str">
        <f t="shared" si="633"/>
        <v/>
      </c>
      <c r="AA855" s="242" t="str">
        <f t="shared" si="626"/>
        <v/>
      </c>
      <c r="AB855" s="242" t="str">
        <f t="shared" si="634"/>
        <v/>
      </c>
      <c r="AC855" s="242" t="str">
        <f t="shared" si="635"/>
        <v/>
      </c>
      <c r="AD855" s="242" t="str">
        <f t="shared" si="640"/>
        <v/>
      </c>
      <c r="AE855" s="242" t="str">
        <f t="shared" si="641"/>
        <v/>
      </c>
      <c r="AF855" s="242" t="str">
        <f t="shared" si="642"/>
        <v/>
      </c>
      <c r="AG855" s="242"/>
      <c r="AH855" s="243" t="str">
        <f t="shared" si="636"/>
        <v/>
      </c>
      <c r="AI855" s="243" t="str">
        <f t="shared" si="637"/>
        <v/>
      </c>
      <c r="BG855" s="246">
        <f t="shared" si="643"/>
        <v>0</v>
      </c>
      <c r="BH855" s="243">
        <f t="shared" si="644"/>
        <v>0</v>
      </c>
      <c r="BI855" s="243">
        <f t="shared" si="645"/>
        <v>0</v>
      </c>
      <c r="BJ855" s="243">
        <f t="shared" si="646"/>
        <v>0</v>
      </c>
      <c r="BK855" s="347">
        <f t="shared" si="647"/>
        <v>0</v>
      </c>
      <c r="BL855" s="247">
        <f t="shared" si="648"/>
        <v>0</v>
      </c>
      <c r="BM855" s="244">
        <f t="shared" si="649"/>
        <v>0</v>
      </c>
      <c r="BN855" s="244">
        <f t="shared" si="650"/>
        <v>0</v>
      </c>
      <c r="BO855" s="248">
        <f t="shared" si="651"/>
        <v>0</v>
      </c>
      <c r="BP855" s="249">
        <f t="shared" si="652"/>
        <v>0</v>
      </c>
      <c r="BQ855" s="244">
        <f t="shared" si="653"/>
        <v>0</v>
      </c>
      <c r="BR855" s="244">
        <f t="shared" si="654"/>
        <v>0</v>
      </c>
      <c r="BS855" s="250">
        <f t="shared" si="655"/>
        <v>0</v>
      </c>
      <c r="BT855" s="251" t="str">
        <f t="shared" si="656"/>
        <v/>
      </c>
      <c r="BU855" s="346">
        <f t="shared" si="657"/>
        <v>0</v>
      </c>
      <c r="BV855" s="346">
        <f t="shared" si="658"/>
        <v>0</v>
      </c>
      <c r="BW855" s="346">
        <f t="shared" si="659"/>
        <v>0</v>
      </c>
      <c r="BX855" s="348">
        <f t="shared" si="660"/>
        <v>0</v>
      </c>
      <c r="BY855" s="247">
        <f t="shared" si="661"/>
        <v>0</v>
      </c>
      <c r="BZ855" s="244">
        <f t="shared" si="662"/>
        <v>0</v>
      </c>
      <c r="CA855" s="244">
        <f t="shared" si="663"/>
        <v>0</v>
      </c>
      <c r="CB855" s="248">
        <f t="shared" si="664"/>
        <v>0</v>
      </c>
      <c r="CC855" s="247">
        <f t="shared" si="665"/>
        <v>0</v>
      </c>
      <c r="CD855" s="244">
        <f t="shared" si="666"/>
        <v>0</v>
      </c>
      <c r="CE855" s="244">
        <f t="shared" si="667"/>
        <v>0</v>
      </c>
      <c r="CF855" s="244">
        <f t="shared" si="668"/>
        <v>0</v>
      </c>
    </row>
    <row r="856" spans="1:84" ht="20.100000000000001" customHeight="1" x14ac:dyDescent="0.15">
      <c r="A856" s="238">
        <v>853</v>
      </c>
      <c r="B856" s="239">
        <v>853</v>
      </c>
      <c r="C856" s="240" t="str">
        <f t="shared" si="627"/>
        <v>S</v>
      </c>
      <c r="D856" s="241"/>
      <c r="E856" s="242" t="str">
        <f>IF(D856="","",COUNTIF($D$4:D856,D856))</f>
        <v/>
      </c>
      <c r="F856" s="306" t="str">
        <f>IF(D856="","",VLOOKUP(D856,'様式A-2'!$B$10:$E$438,4,0))</f>
        <v/>
      </c>
      <c r="G856" s="242"/>
      <c r="H856" s="242"/>
      <c r="I856" s="242"/>
      <c r="J856" s="242"/>
      <c r="K856" s="242">
        <f t="shared" si="628"/>
        <v>0</v>
      </c>
      <c r="L856" s="342"/>
      <c r="M856" s="342"/>
      <c r="N856" s="342"/>
      <c r="O856" s="342"/>
      <c r="P856" s="384"/>
      <c r="Q856" s="243">
        <f t="shared" si="638"/>
        <v>0</v>
      </c>
      <c r="R856" s="244">
        <f t="shared" si="629"/>
        <v>0</v>
      </c>
      <c r="S856" s="244" t="str">
        <f t="shared" si="630"/>
        <v/>
      </c>
      <c r="T856" s="242"/>
      <c r="U856" s="242" t="str">
        <f t="shared" si="631"/>
        <v/>
      </c>
      <c r="V856" s="242" t="str">
        <f t="shared" si="639"/>
        <v/>
      </c>
      <c r="W856" s="242"/>
      <c r="X856" s="242"/>
      <c r="Y856" s="242" t="str">
        <f t="shared" si="632"/>
        <v/>
      </c>
      <c r="Z856" s="242" t="str">
        <f t="shared" si="633"/>
        <v/>
      </c>
      <c r="AA856" s="242" t="str">
        <f t="shared" si="626"/>
        <v/>
      </c>
      <c r="AB856" s="242" t="str">
        <f t="shared" si="634"/>
        <v/>
      </c>
      <c r="AC856" s="242" t="str">
        <f t="shared" si="635"/>
        <v/>
      </c>
      <c r="AD856" s="242" t="str">
        <f t="shared" si="640"/>
        <v/>
      </c>
      <c r="AE856" s="242" t="str">
        <f t="shared" si="641"/>
        <v/>
      </c>
      <c r="AF856" s="242" t="str">
        <f t="shared" si="642"/>
        <v/>
      </c>
      <c r="AG856" s="242"/>
      <c r="AH856" s="243" t="str">
        <f t="shared" si="636"/>
        <v/>
      </c>
      <c r="AI856" s="243" t="str">
        <f t="shared" si="637"/>
        <v/>
      </c>
      <c r="BG856" s="246">
        <f t="shared" si="643"/>
        <v>0</v>
      </c>
      <c r="BH856" s="243">
        <f t="shared" si="644"/>
        <v>0</v>
      </c>
      <c r="BI856" s="243">
        <f t="shared" si="645"/>
        <v>0</v>
      </c>
      <c r="BJ856" s="243">
        <f t="shared" si="646"/>
        <v>0</v>
      </c>
      <c r="BK856" s="347">
        <f t="shared" si="647"/>
        <v>0</v>
      </c>
      <c r="BL856" s="247">
        <f t="shared" si="648"/>
        <v>0</v>
      </c>
      <c r="BM856" s="244">
        <f t="shared" si="649"/>
        <v>0</v>
      </c>
      <c r="BN856" s="244">
        <f t="shared" si="650"/>
        <v>0</v>
      </c>
      <c r="BO856" s="248">
        <f t="shared" si="651"/>
        <v>0</v>
      </c>
      <c r="BP856" s="249">
        <f t="shared" si="652"/>
        <v>0</v>
      </c>
      <c r="BQ856" s="244">
        <f t="shared" si="653"/>
        <v>0</v>
      </c>
      <c r="BR856" s="244">
        <f t="shared" si="654"/>
        <v>0</v>
      </c>
      <c r="BS856" s="250">
        <f t="shared" si="655"/>
        <v>0</v>
      </c>
      <c r="BT856" s="251" t="str">
        <f t="shared" si="656"/>
        <v/>
      </c>
      <c r="BU856" s="346">
        <f t="shared" si="657"/>
        <v>0</v>
      </c>
      <c r="BV856" s="346">
        <f t="shared" si="658"/>
        <v>0</v>
      </c>
      <c r="BW856" s="346">
        <f t="shared" si="659"/>
        <v>0</v>
      </c>
      <c r="BX856" s="348">
        <f t="shared" si="660"/>
        <v>0</v>
      </c>
      <c r="BY856" s="247">
        <f t="shared" si="661"/>
        <v>0</v>
      </c>
      <c r="BZ856" s="244">
        <f t="shared" si="662"/>
        <v>0</v>
      </c>
      <c r="CA856" s="244">
        <f t="shared" si="663"/>
        <v>0</v>
      </c>
      <c r="CB856" s="248">
        <f t="shared" si="664"/>
        <v>0</v>
      </c>
      <c r="CC856" s="247">
        <f t="shared" si="665"/>
        <v>0</v>
      </c>
      <c r="CD856" s="244">
        <f t="shared" si="666"/>
        <v>0</v>
      </c>
      <c r="CE856" s="244">
        <f t="shared" si="667"/>
        <v>0</v>
      </c>
      <c r="CF856" s="244">
        <f t="shared" si="668"/>
        <v>0</v>
      </c>
    </row>
    <row r="857" spans="1:84" ht="20.100000000000001" customHeight="1" x14ac:dyDescent="0.15">
      <c r="A857" s="238">
        <v>854</v>
      </c>
      <c r="B857" s="239">
        <v>854</v>
      </c>
      <c r="C857" s="240" t="str">
        <f t="shared" si="627"/>
        <v>S</v>
      </c>
      <c r="D857" s="241"/>
      <c r="E857" s="242" t="str">
        <f>IF(D857="","",COUNTIF($D$4:D857,D857))</f>
        <v/>
      </c>
      <c r="F857" s="306" t="str">
        <f>IF(D857="","",VLOOKUP(D857,'様式A-2'!$B$10:$E$438,4,0))</f>
        <v/>
      </c>
      <c r="G857" s="242"/>
      <c r="H857" s="242"/>
      <c r="I857" s="242"/>
      <c r="J857" s="242"/>
      <c r="K857" s="242">
        <f t="shared" si="628"/>
        <v>0</v>
      </c>
      <c r="L857" s="342"/>
      <c r="M857" s="342"/>
      <c r="N857" s="342"/>
      <c r="O857" s="342"/>
      <c r="P857" s="384"/>
      <c r="Q857" s="243">
        <f t="shared" si="638"/>
        <v>0</v>
      </c>
      <c r="R857" s="244">
        <f t="shared" si="629"/>
        <v>0</v>
      </c>
      <c r="S857" s="244" t="str">
        <f t="shared" si="630"/>
        <v/>
      </c>
      <c r="T857" s="242"/>
      <c r="U857" s="242" t="str">
        <f t="shared" si="631"/>
        <v/>
      </c>
      <c r="V857" s="242" t="str">
        <f t="shared" si="639"/>
        <v/>
      </c>
      <c r="W857" s="242"/>
      <c r="X857" s="242"/>
      <c r="Y857" s="242" t="str">
        <f t="shared" si="632"/>
        <v/>
      </c>
      <c r="Z857" s="242" t="str">
        <f t="shared" si="633"/>
        <v/>
      </c>
      <c r="AA857" s="242" t="str">
        <f t="shared" si="626"/>
        <v/>
      </c>
      <c r="AB857" s="242" t="str">
        <f t="shared" si="634"/>
        <v/>
      </c>
      <c r="AC857" s="242" t="str">
        <f t="shared" si="635"/>
        <v/>
      </c>
      <c r="AD857" s="242" t="str">
        <f t="shared" si="640"/>
        <v/>
      </c>
      <c r="AE857" s="242" t="str">
        <f t="shared" si="641"/>
        <v/>
      </c>
      <c r="AF857" s="242" t="str">
        <f t="shared" si="642"/>
        <v/>
      </c>
      <c r="AG857" s="242"/>
      <c r="AH857" s="243" t="str">
        <f t="shared" si="636"/>
        <v/>
      </c>
      <c r="AI857" s="243" t="str">
        <f t="shared" si="637"/>
        <v/>
      </c>
      <c r="BG857" s="246">
        <f t="shared" si="643"/>
        <v>0</v>
      </c>
      <c r="BH857" s="243">
        <f t="shared" si="644"/>
        <v>0</v>
      </c>
      <c r="BI857" s="243">
        <f t="shared" si="645"/>
        <v>0</v>
      </c>
      <c r="BJ857" s="243">
        <f t="shared" si="646"/>
        <v>0</v>
      </c>
      <c r="BK857" s="347">
        <f t="shared" si="647"/>
        <v>0</v>
      </c>
      <c r="BL857" s="247">
        <f t="shared" si="648"/>
        <v>0</v>
      </c>
      <c r="BM857" s="244">
        <f t="shared" si="649"/>
        <v>0</v>
      </c>
      <c r="BN857" s="244">
        <f t="shared" si="650"/>
        <v>0</v>
      </c>
      <c r="BO857" s="248">
        <f t="shared" si="651"/>
        <v>0</v>
      </c>
      <c r="BP857" s="249">
        <f t="shared" si="652"/>
        <v>0</v>
      </c>
      <c r="BQ857" s="244">
        <f t="shared" si="653"/>
        <v>0</v>
      </c>
      <c r="BR857" s="244">
        <f t="shared" si="654"/>
        <v>0</v>
      </c>
      <c r="BS857" s="250">
        <f t="shared" si="655"/>
        <v>0</v>
      </c>
      <c r="BT857" s="251" t="str">
        <f t="shared" si="656"/>
        <v/>
      </c>
      <c r="BU857" s="346">
        <f t="shared" si="657"/>
        <v>0</v>
      </c>
      <c r="BV857" s="346">
        <f t="shared" si="658"/>
        <v>0</v>
      </c>
      <c r="BW857" s="346">
        <f t="shared" si="659"/>
        <v>0</v>
      </c>
      <c r="BX857" s="348">
        <f t="shared" si="660"/>
        <v>0</v>
      </c>
      <c r="BY857" s="247">
        <f t="shared" si="661"/>
        <v>0</v>
      </c>
      <c r="BZ857" s="244">
        <f t="shared" si="662"/>
        <v>0</v>
      </c>
      <c r="CA857" s="244">
        <f t="shared" si="663"/>
        <v>0</v>
      </c>
      <c r="CB857" s="248">
        <f t="shared" si="664"/>
        <v>0</v>
      </c>
      <c r="CC857" s="247">
        <f t="shared" si="665"/>
        <v>0</v>
      </c>
      <c r="CD857" s="244">
        <f t="shared" si="666"/>
        <v>0</v>
      </c>
      <c r="CE857" s="244">
        <f t="shared" si="667"/>
        <v>0</v>
      </c>
      <c r="CF857" s="244">
        <f t="shared" si="668"/>
        <v>0</v>
      </c>
    </row>
    <row r="858" spans="1:84" ht="20.100000000000001" customHeight="1" x14ac:dyDescent="0.15">
      <c r="A858" s="238">
        <v>855</v>
      </c>
      <c r="B858" s="239">
        <v>855</v>
      </c>
      <c r="C858" s="240" t="str">
        <f t="shared" si="627"/>
        <v>S</v>
      </c>
      <c r="D858" s="241"/>
      <c r="E858" s="242" t="str">
        <f>IF(D858="","",COUNTIF($D$4:D858,D858))</f>
        <v/>
      </c>
      <c r="F858" s="306" t="str">
        <f>IF(D858="","",VLOOKUP(D858,'様式A-2'!$B$10:$E$438,4,0))</f>
        <v/>
      </c>
      <c r="G858" s="242"/>
      <c r="H858" s="242"/>
      <c r="I858" s="242"/>
      <c r="J858" s="242"/>
      <c r="K858" s="242">
        <f t="shared" si="628"/>
        <v>0</v>
      </c>
      <c r="L858" s="342"/>
      <c r="M858" s="342"/>
      <c r="N858" s="342"/>
      <c r="O858" s="342"/>
      <c r="P858" s="384"/>
      <c r="Q858" s="243">
        <f t="shared" si="638"/>
        <v>0</v>
      </c>
      <c r="R858" s="244">
        <f t="shared" si="629"/>
        <v>0</v>
      </c>
      <c r="S858" s="244" t="str">
        <f t="shared" si="630"/>
        <v/>
      </c>
      <c r="T858" s="242"/>
      <c r="U858" s="242" t="str">
        <f t="shared" si="631"/>
        <v/>
      </c>
      <c r="V858" s="242" t="str">
        <f t="shared" si="639"/>
        <v/>
      </c>
      <c r="W858" s="242"/>
      <c r="X858" s="242"/>
      <c r="Y858" s="242" t="str">
        <f t="shared" si="632"/>
        <v/>
      </c>
      <c r="Z858" s="242" t="str">
        <f t="shared" si="633"/>
        <v/>
      </c>
      <c r="AA858" s="242" t="str">
        <f t="shared" si="626"/>
        <v/>
      </c>
      <c r="AB858" s="242" t="str">
        <f t="shared" si="634"/>
        <v/>
      </c>
      <c r="AC858" s="242" t="str">
        <f t="shared" si="635"/>
        <v/>
      </c>
      <c r="AD858" s="242" t="str">
        <f t="shared" si="640"/>
        <v/>
      </c>
      <c r="AE858" s="242" t="str">
        <f t="shared" si="641"/>
        <v/>
      </c>
      <c r="AF858" s="242" t="str">
        <f t="shared" si="642"/>
        <v/>
      </c>
      <c r="AG858" s="242"/>
      <c r="AH858" s="243" t="str">
        <f t="shared" si="636"/>
        <v/>
      </c>
      <c r="AI858" s="243" t="str">
        <f t="shared" si="637"/>
        <v/>
      </c>
      <c r="BG858" s="246">
        <f t="shared" si="643"/>
        <v>0</v>
      </c>
      <c r="BH858" s="243">
        <f t="shared" si="644"/>
        <v>0</v>
      </c>
      <c r="BI858" s="243">
        <f t="shared" si="645"/>
        <v>0</v>
      </c>
      <c r="BJ858" s="243">
        <f t="shared" si="646"/>
        <v>0</v>
      </c>
      <c r="BK858" s="347">
        <f t="shared" si="647"/>
        <v>0</v>
      </c>
      <c r="BL858" s="247">
        <f t="shared" si="648"/>
        <v>0</v>
      </c>
      <c r="BM858" s="244">
        <f t="shared" si="649"/>
        <v>0</v>
      </c>
      <c r="BN858" s="244">
        <f t="shared" si="650"/>
        <v>0</v>
      </c>
      <c r="BO858" s="248">
        <f t="shared" si="651"/>
        <v>0</v>
      </c>
      <c r="BP858" s="249">
        <f t="shared" si="652"/>
        <v>0</v>
      </c>
      <c r="BQ858" s="244">
        <f t="shared" si="653"/>
        <v>0</v>
      </c>
      <c r="BR858" s="244">
        <f t="shared" si="654"/>
        <v>0</v>
      </c>
      <c r="BS858" s="250">
        <f t="shared" si="655"/>
        <v>0</v>
      </c>
      <c r="BT858" s="251" t="str">
        <f t="shared" si="656"/>
        <v/>
      </c>
      <c r="BU858" s="346">
        <f t="shared" si="657"/>
        <v>0</v>
      </c>
      <c r="BV858" s="346">
        <f t="shared" si="658"/>
        <v>0</v>
      </c>
      <c r="BW858" s="346">
        <f t="shared" si="659"/>
        <v>0</v>
      </c>
      <c r="BX858" s="348">
        <f t="shared" si="660"/>
        <v>0</v>
      </c>
      <c r="BY858" s="247">
        <f t="shared" si="661"/>
        <v>0</v>
      </c>
      <c r="BZ858" s="244">
        <f t="shared" si="662"/>
        <v>0</v>
      </c>
      <c r="CA858" s="244">
        <f t="shared" si="663"/>
        <v>0</v>
      </c>
      <c r="CB858" s="248">
        <f t="shared" si="664"/>
        <v>0</v>
      </c>
      <c r="CC858" s="247">
        <f t="shared" si="665"/>
        <v>0</v>
      </c>
      <c r="CD858" s="244">
        <f t="shared" si="666"/>
        <v>0</v>
      </c>
      <c r="CE858" s="244">
        <f t="shared" si="667"/>
        <v>0</v>
      </c>
      <c r="CF858" s="244">
        <f t="shared" si="668"/>
        <v>0</v>
      </c>
    </row>
    <row r="859" spans="1:84" ht="20.100000000000001" customHeight="1" x14ac:dyDescent="0.15">
      <c r="A859" s="238">
        <v>856</v>
      </c>
      <c r="B859" s="239">
        <v>856</v>
      </c>
      <c r="C859" s="240" t="str">
        <f t="shared" si="627"/>
        <v>S</v>
      </c>
      <c r="D859" s="241"/>
      <c r="E859" s="242" t="str">
        <f>IF(D859="","",COUNTIF($D$4:D859,D859))</f>
        <v/>
      </c>
      <c r="F859" s="306" t="str">
        <f>IF(D859="","",VLOOKUP(D859,'様式A-2'!$B$10:$E$438,4,0))</f>
        <v/>
      </c>
      <c r="G859" s="242"/>
      <c r="H859" s="242"/>
      <c r="I859" s="242"/>
      <c r="J859" s="242"/>
      <c r="K859" s="242">
        <f t="shared" si="628"/>
        <v>0</v>
      </c>
      <c r="L859" s="342"/>
      <c r="M859" s="342"/>
      <c r="N859" s="342"/>
      <c r="O859" s="342"/>
      <c r="P859" s="384"/>
      <c r="Q859" s="243">
        <f t="shared" si="638"/>
        <v>0</v>
      </c>
      <c r="R859" s="244">
        <f t="shared" si="629"/>
        <v>0</v>
      </c>
      <c r="S859" s="244" t="str">
        <f t="shared" si="630"/>
        <v/>
      </c>
      <c r="T859" s="242"/>
      <c r="U859" s="242" t="str">
        <f t="shared" si="631"/>
        <v/>
      </c>
      <c r="V859" s="242" t="str">
        <f t="shared" si="639"/>
        <v/>
      </c>
      <c r="W859" s="242"/>
      <c r="X859" s="242"/>
      <c r="Y859" s="242" t="str">
        <f t="shared" si="632"/>
        <v/>
      </c>
      <c r="Z859" s="242" t="str">
        <f t="shared" si="633"/>
        <v/>
      </c>
      <c r="AA859" s="242" t="str">
        <f t="shared" si="626"/>
        <v/>
      </c>
      <c r="AB859" s="242" t="str">
        <f t="shared" si="634"/>
        <v/>
      </c>
      <c r="AC859" s="242" t="str">
        <f t="shared" si="635"/>
        <v/>
      </c>
      <c r="AD859" s="242" t="str">
        <f t="shared" si="640"/>
        <v/>
      </c>
      <c r="AE859" s="242" t="str">
        <f t="shared" si="641"/>
        <v/>
      </c>
      <c r="AF859" s="242" t="str">
        <f t="shared" si="642"/>
        <v/>
      </c>
      <c r="AG859" s="242"/>
      <c r="AH859" s="243" t="str">
        <f t="shared" si="636"/>
        <v/>
      </c>
      <c r="AI859" s="243" t="str">
        <f t="shared" si="637"/>
        <v/>
      </c>
      <c r="BG859" s="246">
        <f t="shared" si="643"/>
        <v>0</v>
      </c>
      <c r="BH859" s="243">
        <f t="shared" si="644"/>
        <v>0</v>
      </c>
      <c r="BI859" s="243">
        <f t="shared" si="645"/>
        <v>0</v>
      </c>
      <c r="BJ859" s="243">
        <f t="shared" si="646"/>
        <v>0</v>
      </c>
      <c r="BK859" s="347">
        <f t="shared" si="647"/>
        <v>0</v>
      </c>
      <c r="BL859" s="247">
        <f t="shared" si="648"/>
        <v>0</v>
      </c>
      <c r="BM859" s="244">
        <f t="shared" si="649"/>
        <v>0</v>
      </c>
      <c r="BN859" s="244">
        <f t="shared" si="650"/>
        <v>0</v>
      </c>
      <c r="BO859" s="248">
        <f t="shared" si="651"/>
        <v>0</v>
      </c>
      <c r="BP859" s="249">
        <f t="shared" si="652"/>
        <v>0</v>
      </c>
      <c r="BQ859" s="244">
        <f t="shared" si="653"/>
        <v>0</v>
      </c>
      <c r="BR859" s="244">
        <f t="shared" si="654"/>
        <v>0</v>
      </c>
      <c r="BS859" s="250">
        <f t="shared" si="655"/>
        <v>0</v>
      </c>
      <c r="BT859" s="251" t="str">
        <f t="shared" si="656"/>
        <v/>
      </c>
      <c r="BU859" s="346">
        <f t="shared" si="657"/>
        <v>0</v>
      </c>
      <c r="BV859" s="346">
        <f t="shared" si="658"/>
        <v>0</v>
      </c>
      <c r="BW859" s="346">
        <f t="shared" si="659"/>
        <v>0</v>
      </c>
      <c r="BX859" s="348">
        <f t="shared" si="660"/>
        <v>0</v>
      </c>
      <c r="BY859" s="247">
        <f t="shared" si="661"/>
        <v>0</v>
      </c>
      <c r="BZ859" s="244">
        <f t="shared" si="662"/>
        <v>0</v>
      </c>
      <c r="CA859" s="244">
        <f t="shared" si="663"/>
        <v>0</v>
      </c>
      <c r="CB859" s="248">
        <f t="shared" si="664"/>
        <v>0</v>
      </c>
      <c r="CC859" s="247">
        <f t="shared" si="665"/>
        <v>0</v>
      </c>
      <c r="CD859" s="244">
        <f t="shared" si="666"/>
        <v>0</v>
      </c>
      <c r="CE859" s="244">
        <f t="shared" si="667"/>
        <v>0</v>
      </c>
      <c r="CF859" s="244">
        <f t="shared" si="668"/>
        <v>0</v>
      </c>
    </row>
    <row r="860" spans="1:84" ht="20.100000000000001" customHeight="1" x14ac:dyDescent="0.15">
      <c r="A860" s="238">
        <v>857</v>
      </c>
      <c r="B860" s="239">
        <v>857</v>
      </c>
      <c r="C860" s="240" t="str">
        <f t="shared" si="627"/>
        <v>S</v>
      </c>
      <c r="D860" s="241"/>
      <c r="E860" s="242" t="str">
        <f>IF(D860="","",COUNTIF($D$4:D860,D860))</f>
        <v/>
      </c>
      <c r="F860" s="306" t="str">
        <f>IF(D860="","",VLOOKUP(D860,'様式A-2'!$B$10:$E$438,4,0))</f>
        <v/>
      </c>
      <c r="G860" s="242"/>
      <c r="H860" s="242"/>
      <c r="I860" s="242"/>
      <c r="J860" s="242"/>
      <c r="K860" s="242">
        <f t="shared" si="628"/>
        <v>0</v>
      </c>
      <c r="L860" s="342"/>
      <c r="M860" s="342"/>
      <c r="N860" s="342"/>
      <c r="O860" s="342"/>
      <c r="P860" s="384"/>
      <c r="Q860" s="243">
        <f t="shared" si="638"/>
        <v>0</v>
      </c>
      <c r="R860" s="244">
        <f t="shared" si="629"/>
        <v>0</v>
      </c>
      <c r="S860" s="244" t="str">
        <f t="shared" si="630"/>
        <v/>
      </c>
      <c r="T860" s="242"/>
      <c r="U860" s="242" t="str">
        <f t="shared" si="631"/>
        <v/>
      </c>
      <c r="V860" s="242" t="str">
        <f t="shared" si="639"/>
        <v/>
      </c>
      <c r="W860" s="242"/>
      <c r="X860" s="242"/>
      <c r="Y860" s="242" t="str">
        <f t="shared" si="632"/>
        <v/>
      </c>
      <c r="Z860" s="242" t="str">
        <f t="shared" si="633"/>
        <v/>
      </c>
      <c r="AA860" s="242" t="str">
        <f t="shared" si="626"/>
        <v/>
      </c>
      <c r="AB860" s="242" t="str">
        <f t="shared" si="634"/>
        <v/>
      </c>
      <c r="AC860" s="242" t="str">
        <f t="shared" si="635"/>
        <v/>
      </c>
      <c r="AD860" s="242" t="str">
        <f t="shared" si="640"/>
        <v/>
      </c>
      <c r="AE860" s="242" t="str">
        <f t="shared" si="641"/>
        <v/>
      </c>
      <c r="AF860" s="242" t="str">
        <f t="shared" si="642"/>
        <v/>
      </c>
      <c r="AG860" s="242"/>
      <c r="AH860" s="243" t="str">
        <f t="shared" si="636"/>
        <v/>
      </c>
      <c r="AI860" s="243" t="str">
        <f t="shared" si="637"/>
        <v/>
      </c>
      <c r="BG860" s="246">
        <f t="shared" si="643"/>
        <v>0</v>
      </c>
      <c r="BH860" s="243">
        <f t="shared" si="644"/>
        <v>0</v>
      </c>
      <c r="BI860" s="243">
        <f t="shared" si="645"/>
        <v>0</v>
      </c>
      <c r="BJ860" s="243">
        <f t="shared" si="646"/>
        <v>0</v>
      </c>
      <c r="BK860" s="347">
        <f t="shared" si="647"/>
        <v>0</v>
      </c>
      <c r="BL860" s="247">
        <f t="shared" si="648"/>
        <v>0</v>
      </c>
      <c r="BM860" s="244">
        <f t="shared" si="649"/>
        <v>0</v>
      </c>
      <c r="BN860" s="244">
        <f t="shared" si="650"/>
        <v>0</v>
      </c>
      <c r="BO860" s="248">
        <f t="shared" si="651"/>
        <v>0</v>
      </c>
      <c r="BP860" s="249">
        <f t="shared" si="652"/>
        <v>0</v>
      </c>
      <c r="BQ860" s="244">
        <f t="shared" si="653"/>
        <v>0</v>
      </c>
      <c r="BR860" s="244">
        <f t="shared" si="654"/>
        <v>0</v>
      </c>
      <c r="BS860" s="250">
        <f t="shared" si="655"/>
        <v>0</v>
      </c>
      <c r="BT860" s="251" t="str">
        <f t="shared" si="656"/>
        <v/>
      </c>
      <c r="BU860" s="346">
        <f t="shared" si="657"/>
        <v>0</v>
      </c>
      <c r="BV860" s="346">
        <f t="shared" si="658"/>
        <v>0</v>
      </c>
      <c r="BW860" s="346">
        <f t="shared" si="659"/>
        <v>0</v>
      </c>
      <c r="BX860" s="348">
        <f t="shared" si="660"/>
        <v>0</v>
      </c>
      <c r="BY860" s="247">
        <f t="shared" si="661"/>
        <v>0</v>
      </c>
      <c r="BZ860" s="244">
        <f t="shared" si="662"/>
        <v>0</v>
      </c>
      <c r="CA860" s="244">
        <f t="shared" si="663"/>
        <v>0</v>
      </c>
      <c r="CB860" s="248">
        <f t="shared" si="664"/>
        <v>0</v>
      </c>
      <c r="CC860" s="247">
        <f t="shared" si="665"/>
        <v>0</v>
      </c>
      <c r="CD860" s="244">
        <f t="shared" si="666"/>
        <v>0</v>
      </c>
      <c r="CE860" s="244">
        <f t="shared" si="667"/>
        <v>0</v>
      </c>
      <c r="CF860" s="244">
        <f t="shared" si="668"/>
        <v>0</v>
      </c>
    </row>
    <row r="861" spans="1:84" ht="20.100000000000001" customHeight="1" x14ac:dyDescent="0.15">
      <c r="A861" s="238">
        <v>858</v>
      </c>
      <c r="B861" s="239">
        <v>858</v>
      </c>
      <c r="C861" s="240" t="str">
        <f t="shared" si="627"/>
        <v>S</v>
      </c>
      <c r="D861" s="241"/>
      <c r="E861" s="242" t="str">
        <f>IF(D861="","",COUNTIF($D$4:D861,D861))</f>
        <v/>
      </c>
      <c r="F861" s="306" t="str">
        <f>IF(D861="","",VLOOKUP(D861,'様式A-2'!$B$10:$E$438,4,0))</f>
        <v/>
      </c>
      <c r="G861" s="242"/>
      <c r="H861" s="242"/>
      <c r="I861" s="242"/>
      <c r="J861" s="242"/>
      <c r="K861" s="242">
        <f t="shared" si="628"/>
        <v>0</v>
      </c>
      <c r="L861" s="342"/>
      <c r="M861" s="342"/>
      <c r="N861" s="342"/>
      <c r="O861" s="342"/>
      <c r="P861" s="384"/>
      <c r="Q861" s="243">
        <f t="shared" si="638"/>
        <v>0</v>
      </c>
      <c r="R861" s="244">
        <f t="shared" si="629"/>
        <v>0</v>
      </c>
      <c r="S861" s="244" t="str">
        <f t="shared" si="630"/>
        <v/>
      </c>
      <c r="T861" s="242"/>
      <c r="U861" s="242" t="str">
        <f t="shared" si="631"/>
        <v/>
      </c>
      <c r="V861" s="242" t="str">
        <f t="shared" si="639"/>
        <v/>
      </c>
      <c r="W861" s="242"/>
      <c r="X861" s="242"/>
      <c r="Y861" s="242" t="str">
        <f t="shared" si="632"/>
        <v/>
      </c>
      <c r="Z861" s="242" t="str">
        <f t="shared" si="633"/>
        <v/>
      </c>
      <c r="AA861" s="242" t="str">
        <f t="shared" si="626"/>
        <v/>
      </c>
      <c r="AB861" s="242" t="str">
        <f t="shared" si="634"/>
        <v/>
      </c>
      <c r="AC861" s="242" t="str">
        <f t="shared" si="635"/>
        <v/>
      </c>
      <c r="AD861" s="242" t="str">
        <f t="shared" si="640"/>
        <v/>
      </c>
      <c r="AE861" s="242" t="str">
        <f t="shared" si="641"/>
        <v/>
      </c>
      <c r="AF861" s="242" t="str">
        <f t="shared" si="642"/>
        <v/>
      </c>
      <c r="AG861" s="242"/>
      <c r="AH861" s="243" t="str">
        <f t="shared" si="636"/>
        <v/>
      </c>
      <c r="AI861" s="243" t="str">
        <f t="shared" si="637"/>
        <v/>
      </c>
      <c r="BG861" s="246">
        <f t="shared" si="643"/>
        <v>0</v>
      </c>
      <c r="BH861" s="243">
        <f t="shared" si="644"/>
        <v>0</v>
      </c>
      <c r="BI861" s="243">
        <f t="shared" si="645"/>
        <v>0</v>
      </c>
      <c r="BJ861" s="243">
        <f t="shared" si="646"/>
        <v>0</v>
      </c>
      <c r="BK861" s="347">
        <f t="shared" si="647"/>
        <v>0</v>
      </c>
      <c r="BL861" s="247">
        <f t="shared" si="648"/>
        <v>0</v>
      </c>
      <c r="BM861" s="244">
        <f t="shared" si="649"/>
        <v>0</v>
      </c>
      <c r="BN861" s="244">
        <f t="shared" si="650"/>
        <v>0</v>
      </c>
      <c r="BO861" s="248">
        <f t="shared" si="651"/>
        <v>0</v>
      </c>
      <c r="BP861" s="249">
        <f t="shared" si="652"/>
        <v>0</v>
      </c>
      <c r="BQ861" s="244">
        <f t="shared" si="653"/>
        <v>0</v>
      </c>
      <c r="BR861" s="244">
        <f t="shared" si="654"/>
        <v>0</v>
      </c>
      <c r="BS861" s="250">
        <f t="shared" si="655"/>
        <v>0</v>
      </c>
      <c r="BT861" s="251" t="str">
        <f t="shared" si="656"/>
        <v/>
      </c>
      <c r="BU861" s="346">
        <f t="shared" si="657"/>
        <v>0</v>
      </c>
      <c r="BV861" s="346">
        <f t="shared" si="658"/>
        <v>0</v>
      </c>
      <c r="BW861" s="346">
        <f t="shared" si="659"/>
        <v>0</v>
      </c>
      <c r="BX861" s="348">
        <f t="shared" si="660"/>
        <v>0</v>
      </c>
      <c r="BY861" s="247">
        <f t="shared" si="661"/>
        <v>0</v>
      </c>
      <c r="BZ861" s="244">
        <f t="shared" si="662"/>
        <v>0</v>
      </c>
      <c r="CA861" s="244">
        <f t="shared" si="663"/>
        <v>0</v>
      </c>
      <c r="CB861" s="248">
        <f t="shared" si="664"/>
        <v>0</v>
      </c>
      <c r="CC861" s="247">
        <f t="shared" si="665"/>
        <v>0</v>
      </c>
      <c r="CD861" s="244">
        <f t="shared" si="666"/>
        <v>0</v>
      </c>
      <c r="CE861" s="244">
        <f t="shared" si="667"/>
        <v>0</v>
      </c>
      <c r="CF861" s="244">
        <f t="shared" si="668"/>
        <v>0</v>
      </c>
    </row>
    <row r="862" spans="1:84" ht="20.100000000000001" customHeight="1" x14ac:dyDescent="0.15">
      <c r="A862" s="238">
        <v>859</v>
      </c>
      <c r="B862" s="239">
        <v>859</v>
      </c>
      <c r="C862" s="240" t="str">
        <f t="shared" si="627"/>
        <v>S</v>
      </c>
      <c r="D862" s="241"/>
      <c r="E862" s="242" t="str">
        <f>IF(D862="","",COUNTIF($D$4:D862,D862))</f>
        <v/>
      </c>
      <c r="F862" s="306" t="str">
        <f>IF(D862="","",VLOOKUP(D862,'様式A-2'!$B$10:$E$438,4,0))</f>
        <v/>
      </c>
      <c r="G862" s="242"/>
      <c r="H862" s="242"/>
      <c r="I862" s="242"/>
      <c r="J862" s="242"/>
      <c r="K862" s="242">
        <f t="shared" si="628"/>
        <v>0</v>
      </c>
      <c r="L862" s="342"/>
      <c r="M862" s="342"/>
      <c r="N862" s="342"/>
      <c r="O862" s="342"/>
      <c r="P862" s="384"/>
      <c r="Q862" s="243">
        <f t="shared" si="638"/>
        <v>0</v>
      </c>
      <c r="R862" s="244">
        <f t="shared" si="629"/>
        <v>0</v>
      </c>
      <c r="S862" s="244" t="str">
        <f t="shared" si="630"/>
        <v/>
      </c>
      <c r="T862" s="242"/>
      <c r="U862" s="242" t="str">
        <f t="shared" si="631"/>
        <v/>
      </c>
      <c r="V862" s="242" t="str">
        <f t="shared" si="639"/>
        <v/>
      </c>
      <c r="W862" s="242"/>
      <c r="X862" s="242"/>
      <c r="Y862" s="242" t="str">
        <f t="shared" si="632"/>
        <v/>
      </c>
      <c r="Z862" s="242" t="str">
        <f t="shared" si="633"/>
        <v/>
      </c>
      <c r="AA862" s="242" t="str">
        <f t="shared" si="626"/>
        <v/>
      </c>
      <c r="AB862" s="242" t="str">
        <f t="shared" si="634"/>
        <v/>
      </c>
      <c r="AC862" s="242" t="str">
        <f t="shared" si="635"/>
        <v/>
      </c>
      <c r="AD862" s="242" t="str">
        <f t="shared" si="640"/>
        <v/>
      </c>
      <c r="AE862" s="242" t="str">
        <f t="shared" si="641"/>
        <v/>
      </c>
      <c r="AF862" s="242" t="str">
        <f t="shared" si="642"/>
        <v/>
      </c>
      <c r="AG862" s="242"/>
      <c r="AH862" s="243" t="str">
        <f t="shared" si="636"/>
        <v/>
      </c>
      <c r="AI862" s="243" t="str">
        <f t="shared" si="637"/>
        <v/>
      </c>
      <c r="BG862" s="246">
        <f t="shared" si="643"/>
        <v>0</v>
      </c>
      <c r="BH862" s="243">
        <f t="shared" si="644"/>
        <v>0</v>
      </c>
      <c r="BI862" s="243">
        <f t="shared" si="645"/>
        <v>0</v>
      </c>
      <c r="BJ862" s="243">
        <f t="shared" si="646"/>
        <v>0</v>
      </c>
      <c r="BK862" s="347">
        <f t="shared" si="647"/>
        <v>0</v>
      </c>
      <c r="BL862" s="247">
        <f t="shared" si="648"/>
        <v>0</v>
      </c>
      <c r="BM862" s="244">
        <f t="shared" si="649"/>
        <v>0</v>
      </c>
      <c r="BN862" s="244">
        <f t="shared" si="650"/>
        <v>0</v>
      </c>
      <c r="BO862" s="248">
        <f t="shared" si="651"/>
        <v>0</v>
      </c>
      <c r="BP862" s="249">
        <f t="shared" si="652"/>
        <v>0</v>
      </c>
      <c r="BQ862" s="244">
        <f t="shared" si="653"/>
        <v>0</v>
      </c>
      <c r="BR862" s="244">
        <f t="shared" si="654"/>
        <v>0</v>
      </c>
      <c r="BS862" s="250">
        <f t="shared" si="655"/>
        <v>0</v>
      </c>
      <c r="BT862" s="251" t="str">
        <f t="shared" si="656"/>
        <v/>
      </c>
      <c r="BU862" s="346">
        <f t="shared" si="657"/>
        <v>0</v>
      </c>
      <c r="BV862" s="346">
        <f t="shared" si="658"/>
        <v>0</v>
      </c>
      <c r="BW862" s="346">
        <f t="shared" si="659"/>
        <v>0</v>
      </c>
      <c r="BX862" s="348">
        <f t="shared" si="660"/>
        <v>0</v>
      </c>
      <c r="BY862" s="247">
        <f t="shared" si="661"/>
        <v>0</v>
      </c>
      <c r="BZ862" s="244">
        <f t="shared" si="662"/>
        <v>0</v>
      </c>
      <c r="CA862" s="244">
        <f t="shared" si="663"/>
        <v>0</v>
      </c>
      <c r="CB862" s="248">
        <f t="shared" si="664"/>
        <v>0</v>
      </c>
      <c r="CC862" s="247">
        <f t="shared" si="665"/>
        <v>0</v>
      </c>
      <c r="CD862" s="244">
        <f t="shared" si="666"/>
        <v>0</v>
      </c>
      <c r="CE862" s="244">
        <f t="shared" si="667"/>
        <v>0</v>
      </c>
      <c r="CF862" s="244">
        <f t="shared" si="668"/>
        <v>0</v>
      </c>
    </row>
    <row r="863" spans="1:84" ht="20.100000000000001" customHeight="1" x14ac:dyDescent="0.15">
      <c r="A863" s="238">
        <v>860</v>
      </c>
      <c r="B863" s="239">
        <v>860</v>
      </c>
      <c r="C863" s="240" t="str">
        <f t="shared" si="627"/>
        <v>S</v>
      </c>
      <c r="D863" s="241"/>
      <c r="E863" s="242" t="str">
        <f>IF(D863="","",COUNTIF($D$4:D863,D863))</f>
        <v/>
      </c>
      <c r="F863" s="306" t="str">
        <f>IF(D863="","",VLOOKUP(D863,'様式A-2'!$B$10:$E$438,4,0))</f>
        <v/>
      </c>
      <c r="G863" s="242"/>
      <c r="H863" s="242"/>
      <c r="I863" s="242"/>
      <c r="J863" s="242"/>
      <c r="K863" s="242">
        <f t="shared" si="628"/>
        <v>0</v>
      </c>
      <c r="L863" s="342"/>
      <c r="M863" s="342"/>
      <c r="N863" s="342"/>
      <c r="O863" s="342"/>
      <c r="P863" s="384"/>
      <c r="Q863" s="243">
        <f t="shared" si="638"/>
        <v>0</v>
      </c>
      <c r="R863" s="244">
        <f t="shared" si="629"/>
        <v>0</v>
      </c>
      <c r="S863" s="244" t="str">
        <f t="shared" si="630"/>
        <v/>
      </c>
      <c r="T863" s="242"/>
      <c r="U863" s="242" t="str">
        <f t="shared" si="631"/>
        <v/>
      </c>
      <c r="V863" s="242" t="str">
        <f t="shared" si="639"/>
        <v/>
      </c>
      <c r="W863" s="242"/>
      <c r="X863" s="242"/>
      <c r="Y863" s="242" t="str">
        <f t="shared" si="632"/>
        <v/>
      </c>
      <c r="Z863" s="242" t="str">
        <f t="shared" si="633"/>
        <v/>
      </c>
      <c r="AA863" s="242" t="str">
        <f t="shared" si="626"/>
        <v/>
      </c>
      <c r="AB863" s="242" t="str">
        <f t="shared" si="634"/>
        <v/>
      </c>
      <c r="AC863" s="242" t="str">
        <f t="shared" si="635"/>
        <v/>
      </c>
      <c r="AD863" s="242" t="str">
        <f t="shared" si="640"/>
        <v/>
      </c>
      <c r="AE863" s="242" t="str">
        <f t="shared" si="641"/>
        <v/>
      </c>
      <c r="AF863" s="242" t="str">
        <f t="shared" si="642"/>
        <v/>
      </c>
      <c r="AG863" s="242"/>
      <c r="AH863" s="243" t="str">
        <f t="shared" si="636"/>
        <v/>
      </c>
      <c r="AI863" s="243" t="str">
        <f t="shared" si="637"/>
        <v/>
      </c>
      <c r="BG863" s="246">
        <f t="shared" si="643"/>
        <v>0</v>
      </c>
      <c r="BH863" s="243">
        <f t="shared" si="644"/>
        <v>0</v>
      </c>
      <c r="BI863" s="243">
        <f t="shared" si="645"/>
        <v>0</v>
      </c>
      <c r="BJ863" s="243">
        <f t="shared" si="646"/>
        <v>0</v>
      </c>
      <c r="BK863" s="347">
        <f t="shared" si="647"/>
        <v>0</v>
      </c>
      <c r="BL863" s="247">
        <f t="shared" si="648"/>
        <v>0</v>
      </c>
      <c r="BM863" s="244">
        <f t="shared" si="649"/>
        <v>0</v>
      </c>
      <c r="BN863" s="244">
        <f t="shared" si="650"/>
        <v>0</v>
      </c>
      <c r="BO863" s="248">
        <f t="shared" si="651"/>
        <v>0</v>
      </c>
      <c r="BP863" s="249">
        <f t="shared" si="652"/>
        <v>0</v>
      </c>
      <c r="BQ863" s="244">
        <f t="shared" si="653"/>
        <v>0</v>
      </c>
      <c r="BR863" s="244">
        <f t="shared" si="654"/>
        <v>0</v>
      </c>
      <c r="BS863" s="250">
        <f t="shared" si="655"/>
        <v>0</v>
      </c>
      <c r="BT863" s="251" t="str">
        <f t="shared" si="656"/>
        <v/>
      </c>
      <c r="BU863" s="346">
        <f t="shared" si="657"/>
        <v>0</v>
      </c>
      <c r="BV863" s="346">
        <f t="shared" si="658"/>
        <v>0</v>
      </c>
      <c r="BW863" s="346">
        <f t="shared" si="659"/>
        <v>0</v>
      </c>
      <c r="BX863" s="348">
        <f t="shared" si="660"/>
        <v>0</v>
      </c>
      <c r="BY863" s="247">
        <f t="shared" si="661"/>
        <v>0</v>
      </c>
      <c r="BZ863" s="244">
        <f t="shared" si="662"/>
        <v>0</v>
      </c>
      <c r="CA863" s="244">
        <f t="shared" si="663"/>
        <v>0</v>
      </c>
      <c r="CB863" s="248">
        <f t="shared" si="664"/>
        <v>0</v>
      </c>
      <c r="CC863" s="247">
        <f t="shared" si="665"/>
        <v>0</v>
      </c>
      <c r="CD863" s="244">
        <f t="shared" si="666"/>
        <v>0</v>
      </c>
      <c r="CE863" s="244">
        <f t="shared" si="667"/>
        <v>0</v>
      </c>
      <c r="CF863" s="244">
        <f t="shared" si="668"/>
        <v>0</v>
      </c>
    </row>
    <row r="864" spans="1:84" ht="20.100000000000001" customHeight="1" x14ac:dyDescent="0.15">
      <c r="A864" s="238">
        <v>861</v>
      </c>
      <c r="B864" s="239">
        <v>861</v>
      </c>
      <c r="C864" s="240" t="str">
        <f t="shared" si="627"/>
        <v>S</v>
      </c>
      <c r="D864" s="241"/>
      <c r="E864" s="242" t="str">
        <f>IF(D864="","",COUNTIF($D$4:D864,D864))</f>
        <v/>
      </c>
      <c r="F864" s="306" t="str">
        <f>IF(D864="","",VLOOKUP(D864,'様式A-2'!$B$10:$E$438,4,0))</f>
        <v/>
      </c>
      <c r="G864" s="242"/>
      <c r="H864" s="242"/>
      <c r="I864" s="242"/>
      <c r="J864" s="242"/>
      <c r="K864" s="242">
        <f t="shared" si="628"/>
        <v>0</v>
      </c>
      <c r="L864" s="342"/>
      <c r="M864" s="342"/>
      <c r="N864" s="342"/>
      <c r="O864" s="342"/>
      <c r="P864" s="384"/>
      <c r="Q864" s="243">
        <f t="shared" si="638"/>
        <v>0</v>
      </c>
      <c r="R864" s="244">
        <f t="shared" si="629"/>
        <v>0</v>
      </c>
      <c r="S864" s="244" t="str">
        <f t="shared" si="630"/>
        <v/>
      </c>
      <c r="T864" s="242"/>
      <c r="U864" s="242" t="str">
        <f t="shared" si="631"/>
        <v/>
      </c>
      <c r="V864" s="242" t="str">
        <f t="shared" si="639"/>
        <v/>
      </c>
      <c r="W864" s="242"/>
      <c r="X864" s="242"/>
      <c r="Y864" s="242" t="str">
        <f t="shared" si="632"/>
        <v/>
      </c>
      <c r="Z864" s="242" t="str">
        <f t="shared" si="633"/>
        <v/>
      </c>
      <c r="AA864" s="242" t="str">
        <f t="shared" si="626"/>
        <v/>
      </c>
      <c r="AB864" s="242" t="str">
        <f t="shared" si="634"/>
        <v/>
      </c>
      <c r="AC864" s="242" t="str">
        <f t="shared" si="635"/>
        <v/>
      </c>
      <c r="AD864" s="242" t="str">
        <f t="shared" si="640"/>
        <v/>
      </c>
      <c r="AE864" s="242" t="str">
        <f t="shared" si="641"/>
        <v/>
      </c>
      <c r="AF864" s="242" t="str">
        <f t="shared" si="642"/>
        <v/>
      </c>
      <c r="AG864" s="242"/>
      <c r="AH864" s="243" t="str">
        <f t="shared" si="636"/>
        <v/>
      </c>
      <c r="AI864" s="243" t="str">
        <f t="shared" si="637"/>
        <v/>
      </c>
      <c r="BG864" s="246">
        <f t="shared" si="643"/>
        <v>0</v>
      </c>
      <c r="BH864" s="243">
        <f t="shared" si="644"/>
        <v>0</v>
      </c>
      <c r="BI864" s="243">
        <f t="shared" si="645"/>
        <v>0</v>
      </c>
      <c r="BJ864" s="243">
        <f t="shared" si="646"/>
        <v>0</v>
      </c>
      <c r="BK864" s="347">
        <f t="shared" si="647"/>
        <v>0</v>
      </c>
      <c r="BL864" s="247">
        <f t="shared" si="648"/>
        <v>0</v>
      </c>
      <c r="BM864" s="244">
        <f t="shared" si="649"/>
        <v>0</v>
      </c>
      <c r="BN864" s="244">
        <f t="shared" si="650"/>
        <v>0</v>
      </c>
      <c r="BO864" s="248">
        <f t="shared" si="651"/>
        <v>0</v>
      </c>
      <c r="BP864" s="249">
        <f t="shared" si="652"/>
        <v>0</v>
      </c>
      <c r="BQ864" s="244">
        <f t="shared" si="653"/>
        <v>0</v>
      </c>
      <c r="BR864" s="244">
        <f t="shared" si="654"/>
        <v>0</v>
      </c>
      <c r="BS864" s="250">
        <f t="shared" si="655"/>
        <v>0</v>
      </c>
      <c r="BT864" s="251" t="str">
        <f t="shared" si="656"/>
        <v/>
      </c>
      <c r="BU864" s="346">
        <f t="shared" si="657"/>
        <v>0</v>
      </c>
      <c r="BV864" s="346">
        <f t="shared" si="658"/>
        <v>0</v>
      </c>
      <c r="BW864" s="346">
        <f t="shared" si="659"/>
        <v>0</v>
      </c>
      <c r="BX864" s="348">
        <f t="shared" si="660"/>
        <v>0</v>
      </c>
      <c r="BY864" s="247">
        <f t="shared" si="661"/>
        <v>0</v>
      </c>
      <c r="BZ864" s="244">
        <f t="shared" si="662"/>
        <v>0</v>
      </c>
      <c r="CA864" s="244">
        <f t="shared" si="663"/>
        <v>0</v>
      </c>
      <c r="CB864" s="248">
        <f t="shared" si="664"/>
        <v>0</v>
      </c>
      <c r="CC864" s="247">
        <f t="shared" si="665"/>
        <v>0</v>
      </c>
      <c r="CD864" s="244">
        <f t="shared" si="666"/>
        <v>0</v>
      </c>
      <c r="CE864" s="244">
        <f t="shared" si="667"/>
        <v>0</v>
      </c>
      <c r="CF864" s="244">
        <f t="shared" si="668"/>
        <v>0</v>
      </c>
    </row>
    <row r="865" spans="1:84" ht="20.100000000000001" customHeight="1" x14ac:dyDescent="0.15">
      <c r="A865" s="238">
        <v>862</v>
      </c>
      <c r="B865" s="239">
        <v>862</v>
      </c>
      <c r="C865" s="240" t="str">
        <f t="shared" si="627"/>
        <v>S</v>
      </c>
      <c r="D865" s="241"/>
      <c r="E865" s="242" t="str">
        <f>IF(D865="","",COUNTIF($D$4:D865,D865))</f>
        <v/>
      </c>
      <c r="F865" s="306" t="str">
        <f>IF(D865="","",VLOOKUP(D865,'様式A-2'!$B$10:$E$438,4,0))</f>
        <v/>
      </c>
      <c r="G865" s="242"/>
      <c r="H865" s="242"/>
      <c r="I865" s="242"/>
      <c r="J865" s="242"/>
      <c r="K865" s="242">
        <f t="shared" si="628"/>
        <v>0</v>
      </c>
      <c r="L865" s="342"/>
      <c r="M865" s="342"/>
      <c r="N865" s="342"/>
      <c r="O865" s="342"/>
      <c r="P865" s="384"/>
      <c r="Q865" s="243">
        <f t="shared" si="638"/>
        <v>0</v>
      </c>
      <c r="R865" s="244">
        <f t="shared" si="629"/>
        <v>0</v>
      </c>
      <c r="S865" s="244" t="str">
        <f t="shared" si="630"/>
        <v/>
      </c>
      <c r="T865" s="242"/>
      <c r="U865" s="242" t="str">
        <f t="shared" si="631"/>
        <v/>
      </c>
      <c r="V865" s="242" t="str">
        <f t="shared" si="639"/>
        <v/>
      </c>
      <c r="W865" s="242"/>
      <c r="X865" s="242"/>
      <c r="Y865" s="242" t="str">
        <f t="shared" si="632"/>
        <v/>
      </c>
      <c r="Z865" s="242" t="str">
        <f t="shared" si="633"/>
        <v/>
      </c>
      <c r="AA865" s="242" t="str">
        <f t="shared" si="626"/>
        <v/>
      </c>
      <c r="AB865" s="242" t="str">
        <f t="shared" si="634"/>
        <v/>
      </c>
      <c r="AC865" s="242" t="str">
        <f t="shared" si="635"/>
        <v/>
      </c>
      <c r="AD865" s="242" t="str">
        <f t="shared" si="640"/>
        <v/>
      </c>
      <c r="AE865" s="242" t="str">
        <f t="shared" si="641"/>
        <v/>
      </c>
      <c r="AF865" s="242" t="str">
        <f t="shared" si="642"/>
        <v/>
      </c>
      <c r="AG865" s="242"/>
      <c r="AH865" s="243" t="str">
        <f t="shared" si="636"/>
        <v/>
      </c>
      <c r="AI865" s="243" t="str">
        <f t="shared" si="637"/>
        <v/>
      </c>
      <c r="BG865" s="246">
        <f t="shared" si="643"/>
        <v>0</v>
      </c>
      <c r="BH865" s="243">
        <f t="shared" si="644"/>
        <v>0</v>
      </c>
      <c r="BI865" s="243">
        <f t="shared" si="645"/>
        <v>0</v>
      </c>
      <c r="BJ865" s="243">
        <f t="shared" si="646"/>
        <v>0</v>
      </c>
      <c r="BK865" s="347">
        <f t="shared" si="647"/>
        <v>0</v>
      </c>
      <c r="BL865" s="247">
        <f t="shared" si="648"/>
        <v>0</v>
      </c>
      <c r="BM865" s="244">
        <f t="shared" si="649"/>
        <v>0</v>
      </c>
      <c r="BN865" s="244">
        <f t="shared" si="650"/>
        <v>0</v>
      </c>
      <c r="BO865" s="248">
        <f t="shared" si="651"/>
        <v>0</v>
      </c>
      <c r="BP865" s="249">
        <f t="shared" si="652"/>
        <v>0</v>
      </c>
      <c r="BQ865" s="244">
        <f t="shared" si="653"/>
        <v>0</v>
      </c>
      <c r="BR865" s="244">
        <f t="shared" si="654"/>
        <v>0</v>
      </c>
      <c r="BS865" s="250">
        <f t="shared" si="655"/>
        <v>0</v>
      </c>
      <c r="BT865" s="251" t="str">
        <f t="shared" si="656"/>
        <v/>
      </c>
      <c r="BU865" s="346">
        <f t="shared" si="657"/>
        <v>0</v>
      </c>
      <c r="BV865" s="346">
        <f t="shared" si="658"/>
        <v>0</v>
      </c>
      <c r="BW865" s="346">
        <f t="shared" si="659"/>
        <v>0</v>
      </c>
      <c r="BX865" s="348">
        <f t="shared" si="660"/>
        <v>0</v>
      </c>
      <c r="BY865" s="247">
        <f t="shared" si="661"/>
        <v>0</v>
      </c>
      <c r="BZ865" s="244">
        <f t="shared" si="662"/>
        <v>0</v>
      </c>
      <c r="CA865" s="244">
        <f t="shared" si="663"/>
        <v>0</v>
      </c>
      <c r="CB865" s="248">
        <f t="shared" si="664"/>
        <v>0</v>
      </c>
      <c r="CC865" s="247">
        <f t="shared" si="665"/>
        <v>0</v>
      </c>
      <c r="CD865" s="244">
        <f t="shared" si="666"/>
        <v>0</v>
      </c>
      <c r="CE865" s="244">
        <f t="shared" si="667"/>
        <v>0</v>
      </c>
      <c r="CF865" s="244">
        <f t="shared" si="668"/>
        <v>0</v>
      </c>
    </row>
    <row r="866" spans="1:84" ht="20.100000000000001" customHeight="1" x14ac:dyDescent="0.15">
      <c r="A866" s="238">
        <v>863</v>
      </c>
      <c r="B866" s="239">
        <v>863</v>
      </c>
      <c r="C866" s="240" t="str">
        <f t="shared" si="627"/>
        <v>S</v>
      </c>
      <c r="D866" s="241"/>
      <c r="E866" s="242" t="str">
        <f>IF(D866="","",COUNTIF($D$4:D866,D866))</f>
        <v/>
      </c>
      <c r="F866" s="306" t="str">
        <f>IF(D866="","",VLOOKUP(D866,'様式A-2'!$B$10:$E$438,4,0))</f>
        <v/>
      </c>
      <c r="G866" s="242"/>
      <c r="H866" s="242"/>
      <c r="I866" s="242"/>
      <c r="J866" s="242"/>
      <c r="K866" s="242">
        <f t="shared" si="628"/>
        <v>0</v>
      </c>
      <c r="L866" s="342"/>
      <c r="M866" s="342"/>
      <c r="N866" s="342"/>
      <c r="O866" s="342"/>
      <c r="P866" s="384"/>
      <c r="Q866" s="243">
        <f t="shared" si="638"/>
        <v>0</v>
      </c>
      <c r="R866" s="244">
        <f t="shared" si="629"/>
        <v>0</v>
      </c>
      <c r="S866" s="244" t="str">
        <f t="shared" si="630"/>
        <v/>
      </c>
      <c r="T866" s="242"/>
      <c r="U866" s="242" t="str">
        <f t="shared" si="631"/>
        <v/>
      </c>
      <c r="V866" s="242" t="str">
        <f t="shared" si="639"/>
        <v/>
      </c>
      <c r="W866" s="242"/>
      <c r="X866" s="242"/>
      <c r="Y866" s="242" t="str">
        <f t="shared" si="632"/>
        <v/>
      </c>
      <c r="Z866" s="242" t="str">
        <f t="shared" si="633"/>
        <v/>
      </c>
      <c r="AA866" s="242" t="str">
        <f t="shared" si="626"/>
        <v/>
      </c>
      <c r="AB866" s="242" t="str">
        <f t="shared" si="634"/>
        <v/>
      </c>
      <c r="AC866" s="242" t="str">
        <f t="shared" si="635"/>
        <v/>
      </c>
      <c r="AD866" s="242" t="str">
        <f t="shared" si="640"/>
        <v/>
      </c>
      <c r="AE866" s="242" t="str">
        <f t="shared" si="641"/>
        <v/>
      </c>
      <c r="AF866" s="242" t="str">
        <f t="shared" si="642"/>
        <v/>
      </c>
      <c r="AG866" s="242"/>
      <c r="AH866" s="243" t="str">
        <f t="shared" si="636"/>
        <v/>
      </c>
      <c r="AI866" s="243" t="str">
        <f t="shared" si="637"/>
        <v/>
      </c>
      <c r="BG866" s="246">
        <f t="shared" si="643"/>
        <v>0</v>
      </c>
      <c r="BH866" s="243">
        <f t="shared" si="644"/>
        <v>0</v>
      </c>
      <c r="BI866" s="243">
        <f t="shared" si="645"/>
        <v>0</v>
      </c>
      <c r="BJ866" s="243">
        <f t="shared" si="646"/>
        <v>0</v>
      </c>
      <c r="BK866" s="347">
        <f t="shared" si="647"/>
        <v>0</v>
      </c>
      <c r="BL866" s="247">
        <f t="shared" si="648"/>
        <v>0</v>
      </c>
      <c r="BM866" s="244">
        <f t="shared" si="649"/>
        <v>0</v>
      </c>
      <c r="BN866" s="244">
        <f t="shared" si="650"/>
        <v>0</v>
      </c>
      <c r="BO866" s="248">
        <f t="shared" si="651"/>
        <v>0</v>
      </c>
      <c r="BP866" s="249">
        <f t="shared" si="652"/>
        <v>0</v>
      </c>
      <c r="BQ866" s="244">
        <f t="shared" si="653"/>
        <v>0</v>
      </c>
      <c r="BR866" s="244">
        <f t="shared" si="654"/>
        <v>0</v>
      </c>
      <c r="BS866" s="250">
        <f t="shared" si="655"/>
        <v>0</v>
      </c>
      <c r="BT866" s="251" t="str">
        <f t="shared" si="656"/>
        <v/>
      </c>
      <c r="BU866" s="346">
        <f t="shared" si="657"/>
        <v>0</v>
      </c>
      <c r="BV866" s="346">
        <f t="shared" si="658"/>
        <v>0</v>
      </c>
      <c r="BW866" s="346">
        <f t="shared" si="659"/>
        <v>0</v>
      </c>
      <c r="BX866" s="348">
        <f t="shared" si="660"/>
        <v>0</v>
      </c>
      <c r="BY866" s="247">
        <f t="shared" si="661"/>
        <v>0</v>
      </c>
      <c r="BZ866" s="244">
        <f t="shared" si="662"/>
        <v>0</v>
      </c>
      <c r="CA866" s="244">
        <f t="shared" si="663"/>
        <v>0</v>
      </c>
      <c r="CB866" s="248">
        <f t="shared" si="664"/>
        <v>0</v>
      </c>
      <c r="CC866" s="247">
        <f t="shared" si="665"/>
        <v>0</v>
      </c>
      <c r="CD866" s="244">
        <f t="shared" si="666"/>
        <v>0</v>
      </c>
      <c r="CE866" s="244">
        <f t="shared" si="667"/>
        <v>0</v>
      </c>
      <c r="CF866" s="244">
        <f t="shared" si="668"/>
        <v>0</v>
      </c>
    </row>
    <row r="867" spans="1:84" ht="20.100000000000001" customHeight="1" x14ac:dyDescent="0.15">
      <c r="A867" s="238">
        <v>864</v>
      </c>
      <c r="B867" s="239">
        <v>864</v>
      </c>
      <c r="C867" s="240" t="str">
        <f t="shared" si="627"/>
        <v>S</v>
      </c>
      <c r="D867" s="241"/>
      <c r="E867" s="242" t="str">
        <f>IF(D867="","",COUNTIF($D$4:D867,D867))</f>
        <v/>
      </c>
      <c r="F867" s="306" t="str">
        <f>IF(D867="","",VLOOKUP(D867,'様式A-2'!$B$10:$E$438,4,0))</f>
        <v/>
      </c>
      <c r="G867" s="242"/>
      <c r="H867" s="242"/>
      <c r="I867" s="242"/>
      <c r="J867" s="242"/>
      <c r="K867" s="242">
        <f t="shared" si="628"/>
        <v>0</v>
      </c>
      <c r="L867" s="342"/>
      <c r="M867" s="342"/>
      <c r="N867" s="342"/>
      <c r="O867" s="342"/>
      <c r="P867" s="384"/>
      <c r="Q867" s="243">
        <f t="shared" si="638"/>
        <v>0</v>
      </c>
      <c r="R867" s="244">
        <f t="shared" si="629"/>
        <v>0</v>
      </c>
      <c r="S867" s="244" t="str">
        <f t="shared" si="630"/>
        <v/>
      </c>
      <c r="T867" s="242"/>
      <c r="U867" s="242" t="str">
        <f t="shared" si="631"/>
        <v/>
      </c>
      <c r="V867" s="242" t="str">
        <f t="shared" si="639"/>
        <v/>
      </c>
      <c r="W867" s="242"/>
      <c r="X867" s="242"/>
      <c r="Y867" s="242" t="str">
        <f t="shared" si="632"/>
        <v/>
      </c>
      <c r="Z867" s="242" t="str">
        <f t="shared" si="633"/>
        <v/>
      </c>
      <c r="AA867" s="242" t="str">
        <f t="shared" si="626"/>
        <v/>
      </c>
      <c r="AB867" s="242" t="str">
        <f t="shared" si="634"/>
        <v/>
      </c>
      <c r="AC867" s="242" t="str">
        <f t="shared" si="635"/>
        <v/>
      </c>
      <c r="AD867" s="242" t="str">
        <f t="shared" si="640"/>
        <v/>
      </c>
      <c r="AE867" s="242" t="str">
        <f t="shared" si="641"/>
        <v/>
      </c>
      <c r="AF867" s="242" t="str">
        <f t="shared" si="642"/>
        <v/>
      </c>
      <c r="AG867" s="242"/>
      <c r="AH867" s="243" t="str">
        <f t="shared" si="636"/>
        <v/>
      </c>
      <c r="AI867" s="243" t="str">
        <f t="shared" si="637"/>
        <v/>
      </c>
      <c r="BG867" s="246">
        <f t="shared" si="643"/>
        <v>0</v>
      </c>
      <c r="BH867" s="243">
        <f t="shared" si="644"/>
        <v>0</v>
      </c>
      <c r="BI867" s="243">
        <f t="shared" si="645"/>
        <v>0</v>
      </c>
      <c r="BJ867" s="243">
        <f t="shared" si="646"/>
        <v>0</v>
      </c>
      <c r="BK867" s="347">
        <f t="shared" si="647"/>
        <v>0</v>
      </c>
      <c r="BL867" s="247">
        <f t="shared" si="648"/>
        <v>0</v>
      </c>
      <c r="BM867" s="244">
        <f t="shared" si="649"/>
        <v>0</v>
      </c>
      <c r="BN867" s="244">
        <f t="shared" si="650"/>
        <v>0</v>
      </c>
      <c r="BO867" s="248">
        <f t="shared" si="651"/>
        <v>0</v>
      </c>
      <c r="BP867" s="249">
        <f t="shared" si="652"/>
        <v>0</v>
      </c>
      <c r="BQ867" s="244">
        <f t="shared" si="653"/>
        <v>0</v>
      </c>
      <c r="BR867" s="244">
        <f t="shared" si="654"/>
        <v>0</v>
      </c>
      <c r="BS867" s="250">
        <f t="shared" si="655"/>
        <v>0</v>
      </c>
      <c r="BT867" s="251" t="str">
        <f t="shared" si="656"/>
        <v/>
      </c>
      <c r="BU867" s="346">
        <f t="shared" si="657"/>
        <v>0</v>
      </c>
      <c r="BV867" s="346">
        <f t="shared" si="658"/>
        <v>0</v>
      </c>
      <c r="BW867" s="346">
        <f t="shared" si="659"/>
        <v>0</v>
      </c>
      <c r="BX867" s="348">
        <f t="shared" si="660"/>
        <v>0</v>
      </c>
      <c r="BY867" s="247">
        <f t="shared" si="661"/>
        <v>0</v>
      </c>
      <c r="BZ867" s="244">
        <f t="shared" si="662"/>
        <v>0</v>
      </c>
      <c r="CA867" s="244">
        <f t="shared" si="663"/>
        <v>0</v>
      </c>
      <c r="CB867" s="248">
        <f t="shared" si="664"/>
        <v>0</v>
      </c>
      <c r="CC867" s="247">
        <f t="shared" si="665"/>
        <v>0</v>
      </c>
      <c r="CD867" s="244">
        <f t="shared" si="666"/>
        <v>0</v>
      </c>
      <c r="CE867" s="244">
        <f t="shared" si="667"/>
        <v>0</v>
      </c>
      <c r="CF867" s="244">
        <f t="shared" si="668"/>
        <v>0</v>
      </c>
    </row>
    <row r="868" spans="1:84" ht="20.100000000000001" customHeight="1" x14ac:dyDescent="0.15">
      <c r="A868" s="238">
        <v>865</v>
      </c>
      <c r="B868" s="239">
        <v>865</v>
      </c>
      <c r="C868" s="240" t="str">
        <f t="shared" si="627"/>
        <v>S</v>
      </c>
      <c r="D868" s="241"/>
      <c r="E868" s="242" t="str">
        <f>IF(D868="","",COUNTIF($D$4:D868,D868))</f>
        <v/>
      </c>
      <c r="F868" s="306" t="str">
        <f>IF(D868="","",VLOOKUP(D868,'様式A-2'!$B$10:$E$438,4,0))</f>
        <v/>
      </c>
      <c r="G868" s="242"/>
      <c r="H868" s="242"/>
      <c r="I868" s="242"/>
      <c r="J868" s="242"/>
      <c r="K868" s="242">
        <f t="shared" si="628"/>
        <v>0</v>
      </c>
      <c r="L868" s="342"/>
      <c r="M868" s="342"/>
      <c r="N868" s="342"/>
      <c r="O868" s="342"/>
      <c r="P868" s="384"/>
      <c r="Q868" s="243">
        <f t="shared" si="638"/>
        <v>0</v>
      </c>
      <c r="R868" s="244">
        <f t="shared" si="629"/>
        <v>0</v>
      </c>
      <c r="S868" s="244" t="str">
        <f t="shared" si="630"/>
        <v/>
      </c>
      <c r="T868" s="242"/>
      <c r="U868" s="242" t="str">
        <f t="shared" si="631"/>
        <v/>
      </c>
      <c r="V868" s="242" t="str">
        <f t="shared" si="639"/>
        <v/>
      </c>
      <c r="W868" s="242"/>
      <c r="X868" s="242"/>
      <c r="Y868" s="242" t="str">
        <f t="shared" si="632"/>
        <v/>
      </c>
      <c r="Z868" s="242" t="str">
        <f t="shared" si="633"/>
        <v/>
      </c>
      <c r="AA868" s="242" t="str">
        <f t="shared" si="626"/>
        <v/>
      </c>
      <c r="AB868" s="242" t="str">
        <f t="shared" si="634"/>
        <v/>
      </c>
      <c r="AC868" s="242" t="str">
        <f t="shared" si="635"/>
        <v/>
      </c>
      <c r="AD868" s="242" t="str">
        <f t="shared" si="640"/>
        <v/>
      </c>
      <c r="AE868" s="242" t="str">
        <f t="shared" si="641"/>
        <v/>
      </c>
      <c r="AF868" s="242" t="str">
        <f t="shared" si="642"/>
        <v/>
      </c>
      <c r="AG868" s="242"/>
      <c r="AH868" s="243" t="str">
        <f t="shared" si="636"/>
        <v/>
      </c>
      <c r="AI868" s="243" t="str">
        <f t="shared" si="637"/>
        <v/>
      </c>
      <c r="BG868" s="246">
        <f t="shared" si="643"/>
        <v>0</v>
      </c>
      <c r="BH868" s="243">
        <f t="shared" si="644"/>
        <v>0</v>
      </c>
      <c r="BI868" s="243">
        <f t="shared" si="645"/>
        <v>0</v>
      </c>
      <c r="BJ868" s="243">
        <f t="shared" si="646"/>
        <v>0</v>
      </c>
      <c r="BK868" s="347">
        <f t="shared" si="647"/>
        <v>0</v>
      </c>
      <c r="BL868" s="247">
        <f t="shared" si="648"/>
        <v>0</v>
      </c>
      <c r="BM868" s="244">
        <f t="shared" si="649"/>
        <v>0</v>
      </c>
      <c r="BN868" s="244">
        <f t="shared" si="650"/>
        <v>0</v>
      </c>
      <c r="BO868" s="248">
        <f t="shared" si="651"/>
        <v>0</v>
      </c>
      <c r="BP868" s="249">
        <f t="shared" si="652"/>
        <v>0</v>
      </c>
      <c r="BQ868" s="244">
        <f t="shared" si="653"/>
        <v>0</v>
      </c>
      <c r="BR868" s="244">
        <f t="shared" si="654"/>
        <v>0</v>
      </c>
      <c r="BS868" s="250">
        <f t="shared" si="655"/>
        <v>0</v>
      </c>
      <c r="BT868" s="251" t="str">
        <f t="shared" si="656"/>
        <v/>
      </c>
      <c r="BU868" s="346">
        <f t="shared" si="657"/>
        <v>0</v>
      </c>
      <c r="BV868" s="346">
        <f t="shared" si="658"/>
        <v>0</v>
      </c>
      <c r="BW868" s="346">
        <f t="shared" si="659"/>
        <v>0</v>
      </c>
      <c r="BX868" s="348">
        <f t="shared" si="660"/>
        <v>0</v>
      </c>
      <c r="BY868" s="247">
        <f t="shared" si="661"/>
        <v>0</v>
      </c>
      <c r="BZ868" s="244">
        <f t="shared" si="662"/>
        <v>0</v>
      </c>
      <c r="CA868" s="244">
        <f t="shared" si="663"/>
        <v>0</v>
      </c>
      <c r="CB868" s="248">
        <f t="shared" si="664"/>
        <v>0</v>
      </c>
      <c r="CC868" s="247">
        <f t="shared" si="665"/>
        <v>0</v>
      </c>
      <c r="CD868" s="244">
        <f t="shared" si="666"/>
        <v>0</v>
      </c>
      <c r="CE868" s="244">
        <f t="shared" si="667"/>
        <v>0</v>
      </c>
      <c r="CF868" s="244">
        <f t="shared" si="668"/>
        <v>0</v>
      </c>
    </row>
    <row r="869" spans="1:84" ht="20.100000000000001" customHeight="1" x14ac:dyDescent="0.15">
      <c r="A869" s="238">
        <v>866</v>
      </c>
      <c r="B869" s="239">
        <v>866</v>
      </c>
      <c r="C869" s="240" t="str">
        <f t="shared" si="627"/>
        <v>S</v>
      </c>
      <c r="D869" s="241"/>
      <c r="E869" s="242" t="str">
        <f>IF(D869="","",COUNTIF($D$4:D869,D869))</f>
        <v/>
      </c>
      <c r="F869" s="306" t="str">
        <f>IF(D869="","",VLOOKUP(D869,'様式A-2'!$B$10:$E$438,4,0))</f>
        <v/>
      </c>
      <c r="G869" s="242"/>
      <c r="H869" s="242"/>
      <c r="I869" s="242"/>
      <c r="J869" s="242"/>
      <c r="K869" s="242">
        <f t="shared" si="628"/>
        <v>0</v>
      </c>
      <c r="L869" s="342"/>
      <c r="M869" s="342"/>
      <c r="N869" s="342"/>
      <c r="O869" s="342"/>
      <c r="P869" s="384"/>
      <c r="Q869" s="243">
        <f t="shared" si="638"/>
        <v>0</v>
      </c>
      <c r="R869" s="244">
        <f t="shared" si="629"/>
        <v>0</v>
      </c>
      <c r="S869" s="244" t="str">
        <f t="shared" si="630"/>
        <v/>
      </c>
      <c r="T869" s="242"/>
      <c r="U869" s="242" t="str">
        <f t="shared" si="631"/>
        <v/>
      </c>
      <c r="V869" s="242" t="str">
        <f t="shared" si="639"/>
        <v/>
      </c>
      <c r="W869" s="242"/>
      <c r="X869" s="242"/>
      <c r="Y869" s="242" t="str">
        <f t="shared" si="632"/>
        <v/>
      </c>
      <c r="Z869" s="242" t="str">
        <f t="shared" si="633"/>
        <v/>
      </c>
      <c r="AA869" s="242" t="str">
        <f t="shared" si="626"/>
        <v/>
      </c>
      <c r="AB869" s="242" t="str">
        <f t="shared" si="634"/>
        <v/>
      </c>
      <c r="AC869" s="242" t="str">
        <f t="shared" si="635"/>
        <v/>
      </c>
      <c r="AD869" s="242" t="str">
        <f t="shared" si="640"/>
        <v/>
      </c>
      <c r="AE869" s="242" t="str">
        <f t="shared" si="641"/>
        <v/>
      </c>
      <c r="AF869" s="242" t="str">
        <f t="shared" si="642"/>
        <v/>
      </c>
      <c r="AG869" s="242"/>
      <c r="AH869" s="243" t="str">
        <f t="shared" si="636"/>
        <v/>
      </c>
      <c r="AI869" s="243" t="str">
        <f t="shared" si="637"/>
        <v/>
      </c>
      <c r="BG869" s="246">
        <f t="shared" si="643"/>
        <v>0</v>
      </c>
      <c r="BH869" s="243">
        <f t="shared" si="644"/>
        <v>0</v>
      </c>
      <c r="BI869" s="243">
        <f t="shared" si="645"/>
        <v>0</v>
      </c>
      <c r="BJ869" s="243">
        <f t="shared" si="646"/>
        <v>0</v>
      </c>
      <c r="BK869" s="347">
        <f t="shared" si="647"/>
        <v>0</v>
      </c>
      <c r="BL869" s="247">
        <f t="shared" si="648"/>
        <v>0</v>
      </c>
      <c r="BM869" s="244">
        <f t="shared" si="649"/>
        <v>0</v>
      </c>
      <c r="BN869" s="244">
        <f t="shared" si="650"/>
        <v>0</v>
      </c>
      <c r="BO869" s="248">
        <f t="shared" si="651"/>
        <v>0</v>
      </c>
      <c r="BP869" s="249">
        <f t="shared" si="652"/>
        <v>0</v>
      </c>
      <c r="BQ869" s="244">
        <f t="shared" si="653"/>
        <v>0</v>
      </c>
      <c r="BR869" s="244">
        <f t="shared" si="654"/>
        <v>0</v>
      </c>
      <c r="BS869" s="250">
        <f t="shared" si="655"/>
        <v>0</v>
      </c>
      <c r="BT869" s="251" t="str">
        <f t="shared" si="656"/>
        <v/>
      </c>
      <c r="BU869" s="346">
        <f t="shared" si="657"/>
        <v>0</v>
      </c>
      <c r="BV869" s="346">
        <f t="shared" si="658"/>
        <v>0</v>
      </c>
      <c r="BW869" s="346">
        <f t="shared" si="659"/>
        <v>0</v>
      </c>
      <c r="BX869" s="348">
        <f t="shared" si="660"/>
        <v>0</v>
      </c>
      <c r="BY869" s="247">
        <f t="shared" si="661"/>
        <v>0</v>
      </c>
      <c r="BZ869" s="244">
        <f t="shared" si="662"/>
        <v>0</v>
      </c>
      <c r="CA869" s="244">
        <f t="shared" si="663"/>
        <v>0</v>
      </c>
      <c r="CB869" s="248">
        <f t="shared" si="664"/>
        <v>0</v>
      </c>
      <c r="CC869" s="247">
        <f t="shared" si="665"/>
        <v>0</v>
      </c>
      <c r="CD869" s="244">
        <f t="shared" si="666"/>
        <v>0</v>
      </c>
      <c r="CE869" s="244">
        <f t="shared" si="667"/>
        <v>0</v>
      </c>
      <c r="CF869" s="244">
        <f t="shared" si="668"/>
        <v>0</v>
      </c>
    </row>
    <row r="870" spans="1:84" ht="20.100000000000001" customHeight="1" x14ac:dyDescent="0.15">
      <c r="A870" s="238">
        <v>867</v>
      </c>
      <c r="B870" s="239">
        <v>867</v>
      </c>
      <c r="C870" s="240" t="str">
        <f t="shared" si="627"/>
        <v>S</v>
      </c>
      <c r="D870" s="241"/>
      <c r="E870" s="242" t="str">
        <f>IF(D870="","",COUNTIF($D$4:D870,D870))</f>
        <v/>
      </c>
      <c r="F870" s="306" t="str">
        <f>IF(D870="","",VLOOKUP(D870,'様式A-2'!$B$10:$E$438,4,0))</f>
        <v/>
      </c>
      <c r="G870" s="242"/>
      <c r="H870" s="242"/>
      <c r="I870" s="242"/>
      <c r="J870" s="242"/>
      <c r="K870" s="242">
        <f t="shared" si="628"/>
        <v>0</v>
      </c>
      <c r="L870" s="342"/>
      <c r="M870" s="342"/>
      <c r="N870" s="342"/>
      <c r="O870" s="342"/>
      <c r="P870" s="384"/>
      <c r="Q870" s="243">
        <f t="shared" si="638"/>
        <v>0</v>
      </c>
      <c r="R870" s="244">
        <f t="shared" si="629"/>
        <v>0</v>
      </c>
      <c r="S870" s="244" t="str">
        <f t="shared" si="630"/>
        <v/>
      </c>
      <c r="T870" s="242"/>
      <c r="U870" s="242" t="str">
        <f t="shared" si="631"/>
        <v/>
      </c>
      <c r="V870" s="242" t="str">
        <f t="shared" si="639"/>
        <v/>
      </c>
      <c r="W870" s="242"/>
      <c r="X870" s="242"/>
      <c r="Y870" s="242" t="str">
        <f t="shared" si="632"/>
        <v/>
      </c>
      <c r="Z870" s="242" t="str">
        <f t="shared" si="633"/>
        <v/>
      </c>
      <c r="AA870" s="242" t="str">
        <f t="shared" si="626"/>
        <v/>
      </c>
      <c r="AB870" s="242" t="str">
        <f t="shared" si="634"/>
        <v/>
      </c>
      <c r="AC870" s="242" t="str">
        <f t="shared" si="635"/>
        <v/>
      </c>
      <c r="AD870" s="242" t="str">
        <f t="shared" si="640"/>
        <v/>
      </c>
      <c r="AE870" s="242" t="str">
        <f t="shared" si="641"/>
        <v/>
      </c>
      <c r="AF870" s="242" t="str">
        <f t="shared" si="642"/>
        <v/>
      </c>
      <c r="AG870" s="242"/>
      <c r="AH870" s="243" t="str">
        <f t="shared" si="636"/>
        <v/>
      </c>
      <c r="AI870" s="243" t="str">
        <f t="shared" si="637"/>
        <v/>
      </c>
      <c r="BG870" s="246">
        <f t="shared" si="643"/>
        <v>0</v>
      </c>
      <c r="BH870" s="243">
        <f t="shared" si="644"/>
        <v>0</v>
      </c>
      <c r="BI870" s="243">
        <f t="shared" si="645"/>
        <v>0</v>
      </c>
      <c r="BJ870" s="243">
        <f t="shared" si="646"/>
        <v>0</v>
      </c>
      <c r="BK870" s="347">
        <f t="shared" si="647"/>
        <v>0</v>
      </c>
      <c r="BL870" s="247">
        <f t="shared" si="648"/>
        <v>0</v>
      </c>
      <c r="BM870" s="244">
        <f t="shared" si="649"/>
        <v>0</v>
      </c>
      <c r="BN870" s="244">
        <f t="shared" si="650"/>
        <v>0</v>
      </c>
      <c r="BO870" s="248">
        <f t="shared" si="651"/>
        <v>0</v>
      </c>
      <c r="BP870" s="249">
        <f t="shared" si="652"/>
        <v>0</v>
      </c>
      <c r="BQ870" s="244">
        <f t="shared" si="653"/>
        <v>0</v>
      </c>
      <c r="BR870" s="244">
        <f t="shared" si="654"/>
        <v>0</v>
      </c>
      <c r="BS870" s="250">
        <f t="shared" si="655"/>
        <v>0</v>
      </c>
      <c r="BT870" s="251" t="str">
        <f t="shared" si="656"/>
        <v/>
      </c>
      <c r="BU870" s="346">
        <f t="shared" si="657"/>
        <v>0</v>
      </c>
      <c r="BV870" s="346">
        <f t="shared" si="658"/>
        <v>0</v>
      </c>
      <c r="BW870" s="346">
        <f t="shared" si="659"/>
        <v>0</v>
      </c>
      <c r="BX870" s="348">
        <f t="shared" si="660"/>
        <v>0</v>
      </c>
      <c r="BY870" s="247">
        <f t="shared" si="661"/>
        <v>0</v>
      </c>
      <c r="BZ870" s="244">
        <f t="shared" si="662"/>
        <v>0</v>
      </c>
      <c r="CA870" s="244">
        <f t="shared" si="663"/>
        <v>0</v>
      </c>
      <c r="CB870" s="248">
        <f t="shared" si="664"/>
        <v>0</v>
      </c>
      <c r="CC870" s="247">
        <f t="shared" si="665"/>
        <v>0</v>
      </c>
      <c r="CD870" s="244">
        <f t="shared" si="666"/>
        <v>0</v>
      </c>
      <c r="CE870" s="244">
        <f t="shared" si="667"/>
        <v>0</v>
      </c>
      <c r="CF870" s="244">
        <f t="shared" si="668"/>
        <v>0</v>
      </c>
    </row>
    <row r="871" spans="1:84" ht="20.100000000000001" customHeight="1" x14ac:dyDescent="0.15">
      <c r="A871" s="238">
        <v>868</v>
      </c>
      <c r="B871" s="239">
        <v>868</v>
      </c>
      <c r="C871" s="240" t="str">
        <f t="shared" si="627"/>
        <v>S</v>
      </c>
      <c r="D871" s="241"/>
      <c r="E871" s="242" t="str">
        <f>IF(D871="","",COUNTIF($D$4:D871,D871))</f>
        <v/>
      </c>
      <c r="F871" s="306" t="str">
        <f>IF(D871="","",VLOOKUP(D871,'様式A-2'!$B$10:$E$438,4,0))</f>
        <v/>
      </c>
      <c r="G871" s="242"/>
      <c r="H871" s="242"/>
      <c r="I871" s="242"/>
      <c r="J871" s="242"/>
      <c r="K871" s="242">
        <f t="shared" si="628"/>
        <v>0</v>
      </c>
      <c r="L871" s="342"/>
      <c r="M871" s="342"/>
      <c r="N871" s="342"/>
      <c r="O871" s="342"/>
      <c r="P871" s="384"/>
      <c r="Q871" s="243">
        <f t="shared" si="638"/>
        <v>0</v>
      </c>
      <c r="R871" s="244">
        <f t="shared" si="629"/>
        <v>0</v>
      </c>
      <c r="S871" s="244" t="str">
        <f t="shared" si="630"/>
        <v/>
      </c>
      <c r="T871" s="242"/>
      <c r="U871" s="242" t="str">
        <f t="shared" si="631"/>
        <v/>
      </c>
      <c r="V871" s="242" t="str">
        <f t="shared" si="639"/>
        <v/>
      </c>
      <c r="W871" s="242"/>
      <c r="X871" s="242"/>
      <c r="Y871" s="242" t="str">
        <f t="shared" si="632"/>
        <v/>
      </c>
      <c r="Z871" s="242" t="str">
        <f t="shared" si="633"/>
        <v/>
      </c>
      <c r="AA871" s="242" t="str">
        <f t="shared" si="626"/>
        <v/>
      </c>
      <c r="AB871" s="242" t="str">
        <f t="shared" si="634"/>
        <v/>
      </c>
      <c r="AC871" s="242" t="str">
        <f t="shared" si="635"/>
        <v/>
      </c>
      <c r="AD871" s="242" t="str">
        <f t="shared" si="640"/>
        <v/>
      </c>
      <c r="AE871" s="242" t="str">
        <f t="shared" si="641"/>
        <v/>
      </c>
      <c r="AF871" s="242" t="str">
        <f t="shared" si="642"/>
        <v/>
      </c>
      <c r="AG871" s="242"/>
      <c r="AH871" s="243" t="str">
        <f t="shared" si="636"/>
        <v/>
      </c>
      <c r="AI871" s="243" t="str">
        <f t="shared" si="637"/>
        <v/>
      </c>
      <c r="BG871" s="246">
        <f t="shared" si="643"/>
        <v>0</v>
      </c>
      <c r="BH871" s="243">
        <f t="shared" si="644"/>
        <v>0</v>
      </c>
      <c r="BI871" s="243">
        <f t="shared" si="645"/>
        <v>0</v>
      </c>
      <c r="BJ871" s="243">
        <f t="shared" si="646"/>
        <v>0</v>
      </c>
      <c r="BK871" s="347">
        <f t="shared" si="647"/>
        <v>0</v>
      </c>
      <c r="BL871" s="247">
        <f t="shared" si="648"/>
        <v>0</v>
      </c>
      <c r="BM871" s="244">
        <f t="shared" si="649"/>
        <v>0</v>
      </c>
      <c r="BN871" s="244">
        <f t="shared" si="650"/>
        <v>0</v>
      </c>
      <c r="BO871" s="248">
        <f t="shared" si="651"/>
        <v>0</v>
      </c>
      <c r="BP871" s="249">
        <f t="shared" si="652"/>
        <v>0</v>
      </c>
      <c r="BQ871" s="244">
        <f t="shared" si="653"/>
        <v>0</v>
      </c>
      <c r="BR871" s="244">
        <f t="shared" si="654"/>
        <v>0</v>
      </c>
      <c r="BS871" s="250">
        <f t="shared" si="655"/>
        <v>0</v>
      </c>
      <c r="BT871" s="251" t="str">
        <f t="shared" si="656"/>
        <v/>
      </c>
      <c r="BU871" s="346">
        <f t="shared" si="657"/>
        <v>0</v>
      </c>
      <c r="BV871" s="346">
        <f t="shared" si="658"/>
        <v>0</v>
      </c>
      <c r="BW871" s="346">
        <f t="shared" si="659"/>
        <v>0</v>
      </c>
      <c r="BX871" s="348">
        <f t="shared" si="660"/>
        <v>0</v>
      </c>
      <c r="BY871" s="247">
        <f t="shared" si="661"/>
        <v>0</v>
      </c>
      <c r="BZ871" s="244">
        <f t="shared" si="662"/>
        <v>0</v>
      </c>
      <c r="CA871" s="244">
        <f t="shared" si="663"/>
        <v>0</v>
      </c>
      <c r="CB871" s="248">
        <f t="shared" si="664"/>
        <v>0</v>
      </c>
      <c r="CC871" s="247">
        <f t="shared" si="665"/>
        <v>0</v>
      </c>
      <c r="CD871" s="244">
        <f t="shared" si="666"/>
        <v>0</v>
      </c>
      <c r="CE871" s="244">
        <f t="shared" si="667"/>
        <v>0</v>
      </c>
      <c r="CF871" s="244">
        <f t="shared" si="668"/>
        <v>0</v>
      </c>
    </row>
    <row r="872" spans="1:84" ht="20.100000000000001" customHeight="1" x14ac:dyDescent="0.15">
      <c r="A872" s="238">
        <v>869</v>
      </c>
      <c r="B872" s="239">
        <v>869</v>
      </c>
      <c r="C872" s="240" t="str">
        <f t="shared" si="627"/>
        <v>S</v>
      </c>
      <c r="D872" s="241"/>
      <c r="E872" s="242" t="str">
        <f>IF(D872="","",COUNTIF($D$4:D872,D872))</f>
        <v/>
      </c>
      <c r="F872" s="306" t="str">
        <f>IF(D872="","",VLOOKUP(D872,'様式A-2'!$B$10:$E$438,4,0))</f>
        <v/>
      </c>
      <c r="G872" s="242"/>
      <c r="H872" s="242"/>
      <c r="I872" s="242"/>
      <c r="J872" s="242"/>
      <c r="K872" s="242">
        <f t="shared" si="628"/>
        <v>0</v>
      </c>
      <c r="L872" s="342"/>
      <c r="M872" s="342"/>
      <c r="N872" s="342"/>
      <c r="O872" s="342"/>
      <c r="P872" s="384"/>
      <c r="Q872" s="243">
        <f t="shared" si="638"/>
        <v>0</v>
      </c>
      <c r="R872" s="244">
        <f t="shared" si="629"/>
        <v>0</v>
      </c>
      <c r="S872" s="244" t="str">
        <f t="shared" si="630"/>
        <v/>
      </c>
      <c r="T872" s="242"/>
      <c r="U872" s="242" t="str">
        <f t="shared" si="631"/>
        <v/>
      </c>
      <c r="V872" s="242" t="str">
        <f t="shared" si="639"/>
        <v/>
      </c>
      <c r="W872" s="242"/>
      <c r="X872" s="242"/>
      <c r="Y872" s="242" t="str">
        <f t="shared" si="632"/>
        <v/>
      </c>
      <c r="Z872" s="242" t="str">
        <f t="shared" si="633"/>
        <v/>
      </c>
      <c r="AA872" s="242" t="str">
        <f t="shared" si="626"/>
        <v/>
      </c>
      <c r="AB872" s="242" t="str">
        <f t="shared" si="634"/>
        <v/>
      </c>
      <c r="AC872" s="242" t="str">
        <f t="shared" si="635"/>
        <v/>
      </c>
      <c r="AD872" s="242" t="str">
        <f t="shared" si="640"/>
        <v/>
      </c>
      <c r="AE872" s="242" t="str">
        <f t="shared" si="641"/>
        <v/>
      </c>
      <c r="AF872" s="242" t="str">
        <f t="shared" si="642"/>
        <v/>
      </c>
      <c r="AG872" s="242"/>
      <c r="AH872" s="243" t="str">
        <f t="shared" si="636"/>
        <v/>
      </c>
      <c r="AI872" s="243" t="str">
        <f t="shared" si="637"/>
        <v/>
      </c>
      <c r="BG872" s="246">
        <f t="shared" si="643"/>
        <v>0</v>
      </c>
      <c r="BH872" s="243">
        <f t="shared" si="644"/>
        <v>0</v>
      </c>
      <c r="BI872" s="243">
        <f t="shared" si="645"/>
        <v>0</v>
      </c>
      <c r="BJ872" s="243">
        <f t="shared" si="646"/>
        <v>0</v>
      </c>
      <c r="BK872" s="347">
        <f t="shared" si="647"/>
        <v>0</v>
      </c>
      <c r="BL872" s="247">
        <f t="shared" si="648"/>
        <v>0</v>
      </c>
      <c r="BM872" s="244">
        <f t="shared" si="649"/>
        <v>0</v>
      </c>
      <c r="BN872" s="244">
        <f t="shared" si="650"/>
        <v>0</v>
      </c>
      <c r="BO872" s="248">
        <f t="shared" si="651"/>
        <v>0</v>
      </c>
      <c r="BP872" s="249">
        <f t="shared" si="652"/>
        <v>0</v>
      </c>
      <c r="BQ872" s="244">
        <f t="shared" si="653"/>
        <v>0</v>
      </c>
      <c r="BR872" s="244">
        <f t="shared" si="654"/>
        <v>0</v>
      </c>
      <c r="BS872" s="250">
        <f t="shared" si="655"/>
        <v>0</v>
      </c>
      <c r="BT872" s="251" t="str">
        <f t="shared" si="656"/>
        <v/>
      </c>
      <c r="BU872" s="346">
        <f t="shared" si="657"/>
        <v>0</v>
      </c>
      <c r="BV872" s="346">
        <f t="shared" si="658"/>
        <v>0</v>
      </c>
      <c r="BW872" s="346">
        <f t="shared" si="659"/>
        <v>0</v>
      </c>
      <c r="BX872" s="348">
        <f t="shared" si="660"/>
        <v>0</v>
      </c>
      <c r="BY872" s="247">
        <f t="shared" si="661"/>
        <v>0</v>
      </c>
      <c r="BZ872" s="244">
        <f t="shared" si="662"/>
        <v>0</v>
      </c>
      <c r="CA872" s="244">
        <f t="shared" si="663"/>
        <v>0</v>
      </c>
      <c r="CB872" s="248">
        <f t="shared" si="664"/>
        <v>0</v>
      </c>
      <c r="CC872" s="247">
        <f t="shared" si="665"/>
        <v>0</v>
      </c>
      <c r="CD872" s="244">
        <f t="shared" si="666"/>
        <v>0</v>
      </c>
      <c r="CE872" s="244">
        <f t="shared" si="667"/>
        <v>0</v>
      </c>
      <c r="CF872" s="244">
        <f t="shared" si="668"/>
        <v>0</v>
      </c>
    </row>
    <row r="873" spans="1:84" ht="20.100000000000001" customHeight="1" x14ac:dyDescent="0.15">
      <c r="A873" s="238">
        <v>870</v>
      </c>
      <c r="B873" s="239">
        <v>870</v>
      </c>
      <c r="C873" s="240" t="str">
        <f t="shared" si="627"/>
        <v>S</v>
      </c>
      <c r="D873" s="241"/>
      <c r="E873" s="242" t="str">
        <f>IF(D873="","",COUNTIF($D$4:D873,D873))</f>
        <v/>
      </c>
      <c r="F873" s="306" t="str">
        <f>IF(D873="","",VLOOKUP(D873,'様式A-2'!$B$10:$E$438,4,0))</f>
        <v/>
      </c>
      <c r="G873" s="242"/>
      <c r="H873" s="242"/>
      <c r="I873" s="242"/>
      <c r="J873" s="242"/>
      <c r="K873" s="242">
        <f t="shared" si="628"/>
        <v>0</v>
      </c>
      <c r="L873" s="342"/>
      <c r="M873" s="342"/>
      <c r="N873" s="342"/>
      <c r="O873" s="342"/>
      <c r="P873" s="384"/>
      <c r="Q873" s="243">
        <f t="shared" si="638"/>
        <v>0</v>
      </c>
      <c r="R873" s="244">
        <f t="shared" si="629"/>
        <v>0</v>
      </c>
      <c r="S873" s="244" t="str">
        <f t="shared" si="630"/>
        <v/>
      </c>
      <c r="T873" s="242"/>
      <c r="U873" s="242" t="str">
        <f t="shared" si="631"/>
        <v/>
      </c>
      <c r="V873" s="242" t="str">
        <f t="shared" si="639"/>
        <v/>
      </c>
      <c r="W873" s="242"/>
      <c r="X873" s="242"/>
      <c r="Y873" s="242" t="str">
        <f t="shared" si="632"/>
        <v/>
      </c>
      <c r="Z873" s="242" t="str">
        <f t="shared" si="633"/>
        <v/>
      </c>
      <c r="AA873" s="242" t="str">
        <f t="shared" ref="AA873:AA936" si="669">IF(D873="","",IF(OR(X873="Ⅲ",X873="Ⅳ"),"要","否"))</f>
        <v/>
      </c>
      <c r="AB873" s="242" t="str">
        <f t="shared" si="634"/>
        <v/>
      </c>
      <c r="AC873" s="242" t="str">
        <f t="shared" si="635"/>
        <v/>
      </c>
      <c r="AD873" s="242" t="str">
        <f t="shared" si="640"/>
        <v/>
      </c>
      <c r="AE873" s="242" t="str">
        <f t="shared" si="641"/>
        <v/>
      </c>
      <c r="AF873" s="242" t="str">
        <f t="shared" si="642"/>
        <v/>
      </c>
      <c r="AG873" s="242"/>
      <c r="AH873" s="243" t="str">
        <f t="shared" si="636"/>
        <v/>
      </c>
      <c r="AI873" s="243" t="str">
        <f t="shared" si="637"/>
        <v/>
      </c>
      <c r="BG873" s="246">
        <f t="shared" si="643"/>
        <v>0</v>
      </c>
      <c r="BH873" s="243">
        <f t="shared" si="644"/>
        <v>0</v>
      </c>
      <c r="BI873" s="243">
        <f t="shared" si="645"/>
        <v>0</v>
      </c>
      <c r="BJ873" s="243">
        <f t="shared" si="646"/>
        <v>0</v>
      </c>
      <c r="BK873" s="347">
        <f t="shared" si="647"/>
        <v>0</v>
      </c>
      <c r="BL873" s="247">
        <f t="shared" si="648"/>
        <v>0</v>
      </c>
      <c r="BM873" s="244">
        <f t="shared" si="649"/>
        <v>0</v>
      </c>
      <c r="BN873" s="244">
        <f t="shared" si="650"/>
        <v>0</v>
      </c>
      <c r="BO873" s="248">
        <f t="shared" si="651"/>
        <v>0</v>
      </c>
      <c r="BP873" s="249">
        <f t="shared" si="652"/>
        <v>0</v>
      </c>
      <c r="BQ873" s="244">
        <f t="shared" si="653"/>
        <v>0</v>
      </c>
      <c r="BR873" s="244">
        <f t="shared" si="654"/>
        <v>0</v>
      </c>
      <c r="BS873" s="250">
        <f t="shared" si="655"/>
        <v>0</v>
      </c>
      <c r="BT873" s="251" t="str">
        <f t="shared" si="656"/>
        <v/>
      </c>
      <c r="BU873" s="346">
        <f t="shared" si="657"/>
        <v>0</v>
      </c>
      <c r="BV873" s="346">
        <f t="shared" si="658"/>
        <v>0</v>
      </c>
      <c r="BW873" s="346">
        <f t="shared" si="659"/>
        <v>0</v>
      </c>
      <c r="BX873" s="348">
        <f t="shared" si="660"/>
        <v>0</v>
      </c>
      <c r="BY873" s="247">
        <f t="shared" si="661"/>
        <v>0</v>
      </c>
      <c r="BZ873" s="244">
        <f t="shared" si="662"/>
        <v>0</v>
      </c>
      <c r="CA873" s="244">
        <f t="shared" si="663"/>
        <v>0</v>
      </c>
      <c r="CB873" s="248">
        <f t="shared" si="664"/>
        <v>0</v>
      </c>
      <c r="CC873" s="247">
        <f t="shared" si="665"/>
        <v>0</v>
      </c>
      <c r="CD873" s="244">
        <f t="shared" si="666"/>
        <v>0</v>
      </c>
      <c r="CE873" s="244">
        <f t="shared" si="667"/>
        <v>0</v>
      </c>
      <c r="CF873" s="244">
        <f t="shared" si="668"/>
        <v>0</v>
      </c>
    </row>
    <row r="874" spans="1:84" ht="20.100000000000001" customHeight="1" x14ac:dyDescent="0.15">
      <c r="A874" s="238">
        <v>871</v>
      </c>
      <c r="B874" s="239">
        <v>871</v>
      </c>
      <c r="C874" s="240" t="str">
        <f t="shared" ref="C874:C937" si="670">D874&amp;"S"&amp;E874</f>
        <v>S</v>
      </c>
      <c r="D874" s="241"/>
      <c r="E874" s="242" t="str">
        <f>IF(D874="","",COUNTIF($D$4:D874,D874))</f>
        <v/>
      </c>
      <c r="F874" s="306" t="str">
        <f>IF(D874="","",VLOOKUP(D874,'様式A-2'!$B$10:$E$438,4,0))</f>
        <v/>
      </c>
      <c r="G874" s="242"/>
      <c r="H874" s="242"/>
      <c r="I874" s="242"/>
      <c r="J874" s="242"/>
      <c r="K874" s="242">
        <f t="shared" ref="K874:K937" si="671">J874</f>
        <v>0</v>
      </c>
      <c r="L874" s="342"/>
      <c r="M874" s="342"/>
      <c r="N874" s="342"/>
      <c r="O874" s="342"/>
      <c r="P874" s="384"/>
      <c r="Q874" s="243">
        <f t="shared" si="638"/>
        <v>0</v>
      </c>
      <c r="R874" s="244">
        <f t="shared" ref="R874:R937" si="672">ROUND(N874*O874,2)</f>
        <v>0</v>
      </c>
      <c r="S874" s="244" t="str">
        <f t="shared" ref="S874:S937" si="673">IF(K874="ひび割れ","幅"&amp;TEXT(L874,"0.0")&amp;"mm "&amp;J874,IF(P874="","",P874))</f>
        <v/>
      </c>
      <c r="T874" s="242"/>
      <c r="U874" s="242" t="str">
        <f t="shared" ref="U874:U937" si="674">IF(T874="新規確認","－","")</f>
        <v/>
      </c>
      <c r="V874" s="242" t="str">
        <f t="shared" si="639"/>
        <v/>
      </c>
      <c r="W874" s="242"/>
      <c r="X874" s="242"/>
      <c r="Y874" s="242" t="str">
        <f t="shared" ref="Y874:Y937" si="675">IF(D874="","",IF(AND(W874&lt;&gt;"",OR(W874="Ⅱa",W874="Ⅱb")),"Ⅱ",IF(W874&lt;&gt;"",W874,IF(OR(X874="Ⅱa",X874="Ⅱb"),"Ⅱ",X874))))</f>
        <v/>
      </c>
      <c r="Z874" s="242" t="str">
        <f t="shared" ref="Z874:Z937" si="676">IF(D874="","",IF(OR(X874="Ⅱa",X874="Ⅱb"),"Ⅱ",X874))</f>
        <v/>
      </c>
      <c r="AA874" s="242" t="str">
        <f t="shared" si="669"/>
        <v/>
      </c>
      <c r="AB874" s="242" t="str">
        <f t="shared" ref="AB874:AB937" si="677">IF(D874="","",IF(X874="Ⅰ","否",IF(OR(X874="Ⅱb",X874="Ⅱa"),"要監視",IF(OR(X874="Ⅲ",X874="Ⅳ"),"要対策",""))))</f>
        <v/>
      </c>
      <c r="AC874" s="242" t="str">
        <f t="shared" ref="AC874:AC937" si="678">IF(D874="","",IF(T874="対策済","済",IF(AND(T874="新規確認",W874=""),"未",IF(AND(W874&lt;&gt;"Ⅰ",X874="Ⅰ"),"済","継続"))))</f>
        <v/>
      </c>
      <c r="AD874" s="242" t="str">
        <f t="shared" si="640"/>
        <v/>
      </c>
      <c r="AE874" s="242" t="str">
        <f t="shared" si="641"/>
        <v/>
      </c>
      <c r="AF874" s="242" t="str">
        <f t="shared" si="642"/>
        <v/>
      </c>
      <c r="AG874" s="242"/>
      <c r="AH874" s="243" t="str">
        <f t="shared" ref="AH874:AH937" si="679">IF(D874="","",IF(J874="その他",Q874&amp;AG874,J874&amp;"、"&amp;Q874&amp;AG874))</f>
        <v/>
      </c>
      <c r="AI874" s="243" t="str">
        <f t="shared" ref="AI874:AI937" si="680">IF(T874="新規確認","－",IF(T874="進行が認められない",Q874,""))</f>
        <v/>
      </c>
      <c r="BG874" s="246">
        <f t="shared" si="643"/>
        <v>0</v>
      </c>
      <c r="BH874" s="243">
        <f t="shared" si="644"/>
        <v>0</v>
      </c>
      <c r="BI874" s="243">
        <f t="shared" si="645"/>
        <v>0</v>
      </c>
      <c r="BJ874" s="243">
        <f t="shared" si="646"/>
        <v>0</v>
      </c>
      <c r="BK874" s="347">
        <f t="shared" si="647"/>
        <v>0</v>
      </c>
      <c r="BL874" s="247">
        <f t="shared" si="648"/>
        <v>0</v>
      </c>
      <c r="BM874" s="244">
        <f t="shared" si="649"/>
        <v>0</v>
      </c>
      <c r="BN874" s="244">
        <f t="shared" si="650"/>
        <v>0</v>
      </c>
      <c r="BO874" s="248">
        <f t="shared" si="651"/>
        <v>0</v>
      </c>
      <c r="BP874" s="249">
        <f t="shared" si="652"/>
        <v>0</v>
      </c>
      <c r="BQ874" s="244">
        <f t="shared" si="653"/>
        <v>0</v>
      </c>
      <c r="BR874" s="244">
        <f t="shared" si="654"/>
        <v>0</v>
      </c>
      <c r="BS874" s="250">
        <f t="shared" si="655"/>
        <v>0</v>
      </c>
      <c r="BT874" s="251" t="str">
        <f t="shared" si="656"/>
        <v/>
      </c>
      <c r="BU874" s="346">
        <f t="shared" si="657"/>
        <v>0</v>
      </c>
      <c r="BV874" s="346">
        <f t="shared" si="658"/>
        <v>0</v>
      </c>
      <c r="BW874" s="346">
        <f t="shared" si="659"/>
        <v>0</v>
      </c>
      <c r="BX874" s="348">
        <f t="shared" si="660"/>
        <v>0</v>
      </c>
      <c r="BY874" s="247">
        <f t="shared" si="661"/>
        <v>0</v>
      </c>
      <c r="BZ874" s="244">
        <f t="shared" si="662"/>
        <v>0</v>
      </c>
      <c r="CA874" s="244">
        <f t="shared" si="663"/>
        <v>0</v>
      </c>
      <c r="CB874" s="248">
        <f t="shared" si="664"/>
        <v>0</v>
      </c>
      <c r="CC874" s="247">
        <f t="shared" si="665"/>
        <v>0</v>
      </c>
      <c r="CD874" s="244">
        <f t="shared" si="666"/>
        <v>0</v>
      </c>
      <c r="CE874" s="244">
        <f t="shared" si="667"/>
        <v>0</v>
      </c>
      <c r="CF874" s="244">
        <f t="shared" si="668"/>
        <v>0</v>
      </c>
    </row>
    <row r="875" spans="1:84" ht="20.100000000000001" customHeight="1" x14ac:dyDescent="0.15">
      <c r="A875" s="238">
        <v>872</v>
      </c>
      <c r="B875" s="239">
        <v>872</v>
      </c>
      <c r="C875" s="240" t="str">
        <f t="shared" si="670"/>
        <v>S</v>
      </c>
      <c r="D875" s="241"/>
      <c r="E875" s="242" t="str">
        <f>IF(D875="","",COUNTIF($D$4:D875,D875))</f>
        <v/>
      </c>
      <c r="F875" s="306" t="str">
        <f>IF(D875="","",VLOOKUP(D875,'様式A-2'!$B$10:$E$438,4,0))</f>
        <v/>
      </c>
      <c r="G875" s="242"/>
      <c r="H875" s="242"/>
      <c r="I875" s="242"/>
      <c r="J875" s="242"/>
      <c r="K875" s="242">
        <f t="shared" si="671"/>
        <v>0</v>
      </c>
      <c r="L875" s="342"/>
      <c r="M875" s="342"/>
      <c r="N875" s="342"/>
      <c r="O875" s="342"/>
      <c r="P875" s="384"/>
      <c r="Q875" s="243">
        <f t="shared" si="638"/>
        <v>0</v>
      </c>
      <c r="R875" s="244">
        <f t="shared" si="672"/>
        <v>0</v>
      </c>
      <c r="S875" s="244" t="str">
        <f t="shared" si="673"/>
        <v/>
      </c>
      <c r="T875" s="242"/>
      <c r="U875" s="242" t="str">
        <f t="shared" si="674"/>
        <v/>
      </c>
      <c r="V875" s="242" t="str">
        <f t="shared" si="639"/>
        <v/>
      </c>
      <c r="W875" s="242"/>
      <c r="X875" s="242"/>
      <c r="Y875" s="242" t="str">
        <f t="shared" si="675"/>
        <v/>
      </c>
      <c r="Z875" s="242" t="str">
        <f t="shared" si="676"/>
        <v/>
      </c>
      <c r="AA875" s="242" t="str">
        <f t="shared" si="669"/>
        <v/>
      </c>
      <c r="AB875" s="242" t="str">
        <f t="shared" si="677"/>
        <v/>
      </c>
      <c r="AC875" s="242" t="str">
        <f t="shared" si="678"/>
        <v/>
      </c>
      <c r="AD875" s="242" t="str">
        <f t="shared" si="640"/>
        <v/>
      </c>
      <c r="AE875" s="242" t="str">
        <f t="shared" si="641"/>
        <v/>
      </c>
      <c r="AF875" s="242" t="str">
        <f t="shared" si="642"/>
        <v/>
      </c>
      <c r="AG875" s="242"/>
      <c r="AH875" s="243" t="str">
        <f t="shared" si="679"/>
        <v/>
      </c>
      <c r="AI875" s="243" t="str">
        <f t="shared" si="680"/>
        <v/>
      </c>
      <c r="BG875" s="246">
        <f t="shared" si="643"/>
        <v>0</v>
      </c>
      <c r="BH875" s="243">
        <f t="shared" si="644"/>
        <v>0</v>
      </c>
      <c r="BI875" s="243">
        <f t="shared" si="645"/>
        <v>0</v>
      </c>
      <c r="BJ875" s="243">
        <f t="shared" si="646"/>
        <v>0</v>
      </c>
      <c r="BK875" s="347">
        <f t="shared" si="647"/>
        <v>0</v>
      </c>
      <c r="BL875" s="247">
        <f t="shared" si="648"/>
        <v>0</v>
      </c>
      <c r="BM875" s="244">
        <f t="shared" si="649"/>
        <v>0</v>
      </c>
      <c r="BN875" s="244">
        <f t="shared" si="650"/>
        <v>0</v>
      </c>
      <c r="BO875" s="248">
        <f t="shared" si="651"/>
        <v>0</v>
      </c>
      <c r="BP875" s="249">
        <f t="shared" si="652"/>
        <v>0</v>
      </c>
      <c r="BQ875" s="244">
        <f t="shared" si="653"/>
        <v>0</v>
      </c>
      <c r="BR875" s="244">
        <f t="shared" si="654"/>
        <v>0</v>
      </c>
      <c r="BS875" s="250">
        <f t="shared" si="655"/>
        <v>0</v>
      </c>
      <c r="BT875" s="251" t="str">
        <f t="shared" si="656"/>
        <v/>
      </c>
      <c r="BU875" s="346">
        <f t="shared" si="657"/>
        <v>0</v>
      </c>
      <c r="BV875" s="346">
        <f t="shared" si="658"/>
        <v>0</v>
      </c>
      <c r="BW875" s="346">
        <f t="shared" si="659"/>
        <v>0</v>
      </c>
      <c r="BX875" s="348">
        <f t="shared" si="660"/>
        <v>0</v>
      </c>
      <c r="BY875" s="247">
        <f t="shared" si="661"/>
        <v>0</v>
      </c>
      <c r="BZ875" s="244">
        <f t="shared" si="662"/>
        <v>0</v>
      </c>
      <c r="CA875" s="244">
        <f t="shared" si="663"/>
        <v>0</v>
      </c>
      <c r="CB875" s="248">
        <f t="shared" si="664"/>
        <v>0</v>
      </c>
      <c r="CC875" s="247">
        <f t="shared" si="665"/>
        <v>0</v>
      </c>
      <c r="CD875" s="244">
        <f t="shared" si="666"/>
        <v>0</v>
      </c>
      <c r="CE875" s="244">
        <f t="shared" si="667"/>
        <v>0</v>
      </c>
      <c r="CF875" s="244">
        <f t="shared" si="668"/>
        <v>0</v>
      </c>
    </row>
    <row r="876" spans="1:84" ht="20.100000000000001" customHeight="1" x14ac:dyDescent="0.15">
      <c r="A876" s="238">
        <v>873</v>
      </c>
      <c r="B876" s="239">
        <v>873</v>
      </c>
      <c r="C876" s="240" t="str">
        <f t="shared" si="670"/>
        <v>S</v>
      </c>
      <c r="D876" s="241"/>
      <c r="E876" s="242" t="str">
        <f>IF(D876="","",COUNTIF($D$4:D876,D876))</f>
        <v/>
      </c>
      <c r="F876" s="306" t="str">
        <f>IF(D876="","",VLOOKUP(D876,'様式A-2'!$B$10:$E$438,4,0))</f>
        <v/>
      </c>
      <c r="G876" s="242"/>
      <c r="H876" s="242"/>
      <c r="I876" s="242"/>
      <c r="J876" s="242"/>
      <c r="K876" s="242">
        <f t="shared" si="671"/>
        <v>0</v>
      </c>
      <c r="L876" s="342"/>
      <c r="M876" s="342"/>
      <c r="N876" s="342"/>
      <c r="O876" s="342"/>
      <c r="P876" s="384"/>
      <c r="Q876" s="243">
        <f t="shared" si="638"/>
        <v>0</v>
      </c>
      <c r="R876" s="244">
        <f t="shared" si="672"/>
        <v>0</v>
      </c>
      <c r="S876" s="244" t="str">
        <f t="shared" si="673"/>
        <v/>
      </c>
      <c r="T876" s="242"/>
      <c r="U876" s="242" t="str">
        <f t="shared" si="674"/>
        <v/>
      </c>
      <c r="V876" s="242" t="str">
        <f t="shared" si="639"/>
        <v/>
      </c>
      <c r="W876" s="242"/>
      <c r="X876" s="242"/>
      <c r="Y876" s="242" t="str">
        <f t="shared" si="675"/>
        <v/>
      </c>
      <c r="Z876" s="242" t="str">
        <f t="shared" si="676"/>
        <v/>
      </c>
      <c r="AA876" s="242" t="str">
        <f t="shared" si="669"/>
        <v/>
      </c>
      <c r="AB876" s="242" t="str">
        <f t="shared" si="677"/>
        <v/>
      </c>
      <c r="AC876" s="242" t="str">
        <f t="shared" si="678"/>
        <v/>
      </c>
      <c r="AD876" s="242" t="str">
        <f t="shared" si="640"/>
        <v/>
      </c>
      <c r="AE876" s="242" t="str">
        <f t="shared" si="641"/>
        <v/>
      </c>
      <c r="AF876" s="242" t="str">
        <f t="shared" si="642"/>
        <v/>
      </c>
      <c r="AG876" s="242"/>
      <c r="AH876" s="243" t="str">
        <f t="shared" si="679"/>
        <v/>
      </c>
      <c r="AI876" s="243" t="str">
        <f t="shared" si="680"/>
        <v/>
      </c>
      <c r="BG876" s="246">
        <f t="shared" si="643"/>
        <v>0</v>
      </c>
      <c r="BH876" s="243">
        <f t="shared" si="644"/>
        <v>0</v>
      </c>
      <c r="BI876" s="243">
        <f t="shared" si="645"/>
        <v>0</v>
      </c>
      <c r="BJ876" s="243">
        <f t="shared" si="646"/>
        <v>0</v>
      </c>
      <c r="BK876" s="347">
        <f t="shared" si="647"/>
        <v>0</v>
      </c>
      <c r="BL876" s="247">
        <f t="shared" si="648"/>
        <v>0</v>
      </c>
      <c r="BM876" s="244">
        <f t="shared" si="649"/>
        <v>0</v>
      </c>
      <c r="BN876" s="244">
        <f t="shared" si="650"/>
        <v>0</v>
      </c>
      <c r="BO876" s="248">
        <f t="shared" si="651"/>
        <v>0</v>
      </c>
      <c r="BP876" s="249">
        <f t="shared" si="652"/>
        <v>0</v>
      </c>
      <c r="BQ876" s="244">
        <f t="shared" si="653"/>
        <v>0</v>
      </c>
      <c r="BR876" s="244">
        <f t="shared" si="654"/>
        <v>0</v>
      </c>
      <c r="BS876" s="250">
        <f t="shared" si="655"/>
        <v>0</v>
      </c>
      <c r="BT876" s="251" t="str">
        <f t="shared" si="656"/>
        <v/>
      </c>
      <c r="BU876" s="346">
        <f t="shared" si="657"/>
        <v>0</v>
      </c>
      <c r="BV876" s="346">
        <f t="shared" si="658"/>
        <v>0</v>
      </c>
      <c r="BW876" s="346">
        <f t="shared" si="659"/>
        <v>0</v>
      </c>
      <c r="BX876" s="348">
        <f t="shared" si="660"/>
        <v>0</v>
      </c>
      <c r="BY876" s="247">
        <f t="shared" si="661"/>
        <v>0</v>
      </c>
      <c r="BZ876" s="244">
        <f t="shared" si="662"/>
        <v>0</v>
      </c>
      <c r="CA876" s="244">
        <f t="shared" si="663"/>
        <v>0</v>
      </c>
      <c r="CB876" s="248">
        <f t="shared" si="664"/>
        <v>0</v>
      </c>
      <c r="CC876" s="247">
        <f t="shared" si="665"/>
        <v>0</v>
      </c>
      <c r="CD876" s="244">
        <f t="shared" si="666"/>
        <v>0</v>
      </c>
      <c r="CE876" s="244">
        <f t="shared" si="667"/>
        <v>0</v>
      </c>
      <c r="CF876" s="244">
        <f t="shared" si="668"/>
        <v>0</v>
      </c>
    </row>
    <row r="877" spans="1:84" ht="20.100000000000001" customHeight="1" x14ac:dyDescent="0.15">
      <c r="A877" s="238">
        <v>874</v>
      </c>
      <c r="B877" s="239">
        <v>874</v>
      </c>
      <c r="C877" s="240" t="str">
        <f t="shared" si="670"/>
        <v>S</v>
      </c>
      <c r="D877" s="241"/>
      <c r="E877" s="242" t="str">
        <f>IF(D877="","",COUNTIF($D$4:D877,D877))</f>
        <v/>
      </c>
      <c r="F877" s="306" t="str">
        <f>IF(D877="","",VLOOKUP(D877,'様式A-2'!$B$10:$E$438,4,0))</f>
        <v/>
      </c>
      <c r="G877" s="242"/>
      <c r="H877" s="242"/>
      <c r="I877" s="242"/>
      <c r="J877" s="242"/>
      <c r="K877" s="242">
        <f t="shared" si="671"/>
        <v>0</v>
      </c>
      <c r="L877" s="342"/>
      <c r="M877" s="342"/>
      <c r="N877" s="342"/>
      <c r="O877" s="342"/>
      <c r="P877" s="384"/>
      <c r="Q877" s="243">
        <f t="shared" si="638"/>
        <v>0</v>
      </c>
      <c r="R877" s="244">
        <f t="shared" si="672"/>
        <v>0</v>
      </c>
      <c r="S877" s="244" t="str">
        <f t="shared" si="673"/>
        <v/>
      </c>
      <c r="T877" s="242"/>
      <c r="U877" s="242" t="str">
        <f t="shared" si="674"/>
        <v/>
      </c>
      <c r="V877" s="242" t="str">
        <f t="shared" si="639"/>
        <v/>
      </c>
      <c r="W877" s="242"/>
      <c r="X877" s="242"/>
      <c r="Y877" s="242" t="str">
        <f t="shared" si="675"/>
        <v/>
      </c>
      <c r="Z877" s="242" t="str">
        <f t="shared" si="676"/>
        <v/>
      </c>
      <c r="AA877" s="242" t="str">
        <f t="shared" si="669"/>
        <v/>
      </c>
      <c r="AB877" s="242" t="str">
        <f t="shared" si="677"/>
        <v/>
      </c>
      <c r="AC877" s="242" t="str">
        <f t="shared" si="678"/>
        <v/>
      </c>
      <c r="AD877" s="242" t="str">
        <f t="shared" si="640"/>
        <v/>
      </c>
      <c r="AE877" s="242" t="str">
        <f t="shared" si="641"/>
        <v/>
      </c>
      <c r="AF877" s="242" t="str">
        <f t="shared" si="642"/>
        <v/>
      </c>
      <c r="AG877" s="242"/>
      <c r="AH877" s="243" t="str">
        <f t="shared" si="679"/>
        <v/>
      </c>
      <c r="AI877" s="243" t="str">
        <f t="shared" si="680"/>
        <v/>
      </c>
      <c r="BG877" s="246">
        <f t="shared" si="643"/>
        <v>0</v>
      </c>
      <c r="BH877" s="243">
        <f t="shared" si="644"/>
        <v>0</v>
      </c>
      <c r="BI877" s="243">
        <f t="shared" si="645"/>
        <v>0</v>
      </c>
      <c r="BJ877" s="243">
        <f t="shared" si="646"/>
        <v>0</v>
      </c>
      <c r="BK877" s="347">
        <f t="shared" si="647"/>
        <v>0</v>
      </c>
      <c r="BL877" s="247">
        <f t="shared" si="648"/>
        <v>0</v>
      </c>
      <c r="BM877" s="244">
        <f t="shared" si="649"/>
        <v>0</v>
      </c>
      <c r="BN877" s="244">
        <f t="shared" si="650"/>
        <v>0</v>
      </c>
      <c r="BO877" s="248">
        <f t="shared" si="651"/>
        <v>0</v>
      </c>
      <c r="BP877" s="249">
        <f t="shared" si="652"/>
        <v>0</v>
      </c>
      <c r="BQ877" s="244">
        <f t="shared" si="653"/>
        <v>0</v>
      </c>
      <c r="BR877" s="244">
        <f t="shared" si="654"/>
        <v>0</v>
      </c>
      <c r="BS877" s="250">
        <f t="shared" si="655"/>
        <v>0</v>
      </c>
      <c r="BT877" s="251" t="str">
        <f t="shared" si="656"/>
        <v/>
      </c>
      <c r="BU877" s="346">
        <f t="shared" si="657"/>
        <v>0</v>
      </c>
      <c r="BV877" s="346">
        <f t="shared" si="658"/>
        <v>0</v>
      </c>
      <c r="BW877" s="346">
        <f t="shared" si="659"/>
        <v>0</v>
      </c>
      <c r="BX877" s="348">
        <f t="shared" si="660"/>
        <v>0</v>
      </c>
      <c r="BY877" s="247">
        <f t="shared" si="661"/>
        <v>0</v>
      </c>
      <c r="BZ877" s="244">
        <f t="shared" si="662"/>
        <v>0</v>
      </c>
      <c r="CA877" s="244">
        <f t="shared" si="663"/>
        <v>0</v>
      </c>
      <c r="CB877" s="248">
        <f t="shared" si="664"/>
        <v>0</v>
      </c>
      <c r="CC877" s="247">
        <f t="shared" si="665"/>
        <v>0</v>
      </c>
      <c r="CD877" s="244">
        <f t="shared" si="666"/>
        <v>0</v>
      </c>
      <c r="CE877" s="244">
        <f t="shared" si="667"/>
        <v>0</v>
      </c>
      <c r="CF877" s="244">
        <f t="shared" si="668"/>
        <v>0</v>
      </c>
    </row>
    <row r="878" spans="1:84" ht="20.100000000000001" customHeight="1" x14ac:dyDescent="0.15">
      <c r="A878" s="238">
        <v>875</v>
      </c>
      <c r="B878" s="239">
        <v>875</v>
      </c>
      <c r="C878" s="240" t="str">
        <f t="shared" si="670"/>
        <v>S</v>
      </c>
      <c r="D878" s="241"/>
      <c r="E878" s="242" t="str">
        <f>IF(D878="","",COUNTIF($D$4:D878,D878))</f>
        <v/>
      </c>
      <c r="F878" s="306" t="str">
        <f>IF(D878="","",VLOOKUP(D878,'様式A-2'!$B$10:$E$438,4,0))</f>
        <v/>
      </c>
      <c r="G878" s="242"/>
      <c r="H878" s="242"/>
      <c r="I878" s="242"/>
      <c r="J878" s="242"/>
      <c r="K878" s="242">
        <f t="shared" si="671"/>
        <v>0</v>
      </c>
      <c r="L878" s="342"/>
      <c r="M878" s="342"/>
      <c r="N878" s="342"/>
      <c r="O878" s="342"/>
      <c r="P878" s="384"/>
      <c r="Q878" s="243">
        <f t="shared" si="638"/>
        <v>0</v>
      </c>
      <c r="R878" s="244">
        <f t="shared" si="672"/>
        <v>0</v>
      </c>
      <c r="S878" s="244" t="str">
        <f t="shared" si="673"/>
        <v/>
      </c>
      <c r="T878" s="242"/>
      <c r="U878" s="242" t="str">
        <f t="shared" si="674"/>
        <v/>
      </c>
      <c r="V878" s="242" t="str">
        <f t="shared" si="639"/>
        <v/>
      </c>
      <c r="W878" s="242"/>
      <c r="X878" s="242"/>
      <c r="Y878" s="242" t="str">
        <f t="shared" si="675"/>
        <v/>
      </c>
      <c r="Z878" s="242" t="str">
        <f t="shared" si="676"/>
        <v/>
      </c>
      <c r="AA878" s="242" t="str">
        <f t="shared" si="669"/>
        <v/>
      </c>
      <c r="AB878" s="242" t="str">
        <f t="shared" si="677"/>
        <v/>
      </c>
      <c r="AC878" s="242" t="str">
        <f t="shared" si="678"/>
        <v/>
      </c>
      <c r="AD878" s="242" t="str">
        <f t="shared" si="640"/>
        <v/>
      </c>
      <c r="AE878" s="242" t="str">
        <f t="shared" si="641"/>
        <v/>
      </c>
      <c r="AF878" s="242" t="str">
        <f t="shared" si="642"/>
        <v/>
      </c>
      <c r="AG878" s="242"/>
      <c r="AH878" s="243" t="str">
        <f t="shared" si="679"/>
        <v/>
      </c>
      <c r="AI878" s="243" t="str">
        <f t="shared" si="680"/>
        <v/>
      </c>
      <c r="BG878" s="246">
        <f t="shared" si="643"/>
        <v>0</v>
      </c>
      <c r="BH878" s="243">
        <f t="shared" si="644"/>
        <v>0</v>
      </c>
      <c r="BI878" s="243">
        <f t="shared" si="645"/>
        <v>0</v>
      </c>
      <c r="BJ878" s="243">
        <f t="shared" si="646"/>
        <v>0</v>
      </c>
      <c r="BK878" s="347">
        <f t="shared" si="647"/>
        <v>0</v>
      </c>
      <c r="BL878" s="247">
        <f t="shared" si="648"/>
        <v>0</v>
      </c>
      <c r="BM878" s="244">
        <f t="shared" si="649"/>
        <v>0</v>
      </c>
      <c r="BN878" s="244">
        <f t="shared" si="650"/>
        <v>0</v>
      </c>
      <c r="BO878" s="248">
        <f t="shared" si="651"/>
        <v>0</v>
      </c>
      <c r="BP878" s="249">
        <f t="shared" si="652"/>
        <v>0</v>
      </c>
      <c r="BQ878" s="244">
        <f t="shared" si="653"/>
        <v>0</v>
      </c>
      <c r="BR878" s="244">
        <f t="shared" si="654"/>
        <v>0</v>
      </c>
      <c r="BS878" s="250">
        <f t="shared" si="655"/>
        <v>0</v>
      </c>
      <c r="BT878" s="251" t="str">
        <f t="shared" si="656"/>
        <v/>
      </c>
      <c r="BU878" s="346">
        <f t="shared" si="657"/>
        <v>0</v>
      </c>
      <c r="BV878" s="346">
        <f t="shared" si="658"/>
        <v>0</v>
      </c>
      <c r="BW878" s="346">
        <f t="shared" si="659"/>
        <v>0</v>
      </c>
      <c r="BX878" s="348">
        <f t="shared" si="660"/>
        <v>0</v>
      </c>
      <c r="BY878" s="247">
        <f t="shared" si="661"/>
        <v>0</v>
      </c>
      <c r="BZ878" s="244">
        <f t="shared" si="662"/>
        <v>0</v>
      </c>
      <c r="CA878" s="244">
        <f t="shared" si="663"/>
        <v>0</v>
      </c>
      <c r="CB878" s="248">
        <f t="shared" si="664"/>
        <v>0</v>
      </c>
      <c r="CC878" s="247">
        <f t="shared" si="665"/>
        <v>0</v>
      </c>
      <c r="CD878" s="244">
        <f t="shared" si="666"/>
        <v>0</v>
      </c>
      <c r="CE878" s="244">
        <f t="shared" si="667"/>
        <v>0</v>
      </c>
      <c r="CF878" s="244">
        <f t="shared" si="668"/>
        <v>0</v>
      </c>
    </row>
    <row r="879" spans="1:84" ht="20.100000000000001" customHeight="1" x14ac:dyDescent="0.15">
      <c r="A879" s="238">
        <v>876</v>
      </c>
      <c r="B879" s="239">
        <v>876</v>
      </c>
      <c r="C879" s="240" t="str">
        <f t="shared" si="670"/>
        <v>S</v>
      </c>
      <c r="D879" s="241"/>
      <c r="E879" s="242" t="str">
        <f>IF(D879="","",COUNTIF($D$4:D879,D879))</f>
        <v/>
      </c>
      <c r="F879" s="306" t="str">
        <f>IF(D879="","",VLOOKUP(D879,'様式A-2'!$B$10:$E$438,4,0))</f>
        <v/>
      </c>
      <c r="G879" s="242"/>
      <c r="H879" s="242"/>
      <c r="I879" s="242"/>
      <c r="J879" s="242"/>
      <c r="K879" s="242">
        <f t="shared" si="671"/>
        <v>0</v>
      </c>
      <c r="L879" s="342"/>
      <c r="M879" s="342"/>
      <c r="N879" s="342"/>
      <c r="O879" s="342"/>
      <c r="P879" s="384"/>
      <c r="Q879" s="243">
        <f t="shared" si="638"/>
        <v>0</v>
      </c>
      <c r="R879" s="244">
        <f t="shared" si="672"/>
        <v>0</v>
      </c>
      <c r="S879" s="244" t="str">
        <f t="shared" si="673"/>
        <v/>
      </c>
      <c r="T879" s="242"/>
      <c r="U879" s="242" t="str">
        <f t="shared" si="674"/>
        <v/>
      </c>
      <c r="V879" s="242" t="str">
        <f t="shared" si="639"/>
        <v/>
      </c>
      <c r="W879" s="242"/>
      <c r="X879" s="242"/>
      <c r="Y879" s="242" t="str">
        <f t="shared" si="675"/>
        <v/>
      </c>
      <c r="Z879" s="242" t="str">
        <f t="shared" si="676"/>
        <v/>
      </c>
      <c r="AA879" s="242" t="str">
        <f t="shared" si="669"/>
        <v/>
      </c>
      <c r="AB879" s="242" t="str">
        <f t="shared" si="677"/>
        <v/>
      </c>
      <c r="AC879" s="242" t="str">
        <f t="shared" si="678"/>
        <v/>
      </c>
      <c r="AD879" s="242" t="str">
        <f t="shared" si="640"/>
        <v/>
      </c>
      <c r="AE879" s="242" t="str">
        <f t="shared" si="641"/>
        <v/>
      </c>
      <c r="AF879" s="242" t="str">
        <f t="shared" si="642"/>
        <v/>
      </c>
      <c r="AG879" s="242"/>
      <c r="AH879" s="243" t="str">
        <f t="shared" si="679"/>
        <v/>
      </c>
      <c r="AI879" s="243" t="str">
        <f t="shared" si="680"/>
        <v/>
      </c>
      <c r="BG879" s="246">
        <f t="shared" si="643"/>
        <v>0</v>
      </c>
      <c r="BH879" s="243">
        <f t="shared" si="644"/>
        <v>0</v>
      </c>
      <c r="BI879" s="243">
        <f t="shared" si="645"/>
        <v>0</v>
      </c>
      <c r="BJ879" s="243">
        <f t="shared" si="646"/>
        <v>0</v>
      </c>
      <c r="BK879" s="347">
        <f t="shared" si="647"/>
        <v>0</v>
      </c>
      <c r="BL879" s="247">
        <f t="shared" si="648"/>
        <v>0</v>
      </c>
      <c r="BM879" s="244">
        <f t="shared" si="649"/>
        <v>0</v>
      </c>
      <c r="BN879" s="244">
        <f t="shared" si="650"/>
        <v>0</v>
      </c>
      <c r="BO879" s="248">
        <f t="shared" si="651"/>
        <v>0</v>
      </c>
      <c r="BP879" s="249">
        <f t="shared" si="652"/>
        <v>0</v>
      </c>
      <c r="BQ879" s="244">
        <f t="shared" si="653"/>
        <v>0</v>
      </c>
      <c r="BR879" s="244">
        <f t="shared" si="654"/>
        <v>0</v>
      </c>
      <c r="BS879" s="250">
        <f t="shared" si="655"/>
        <v>0</v>
      </c>
      <c r="BT879" s="251" t="str">
        <f t="shared" si="656"/>
        <v/>
      </c>
      <c r="BU879" s="346">
        <f t="shared" si="657"/>
        <v>0</v>
      </c>
      <c r="BV879" s="346">
        <f t="shared" si="658"/>
        <v>0</v>
      </c>
      <c r="BW879" s="346">
        <f t="shared" si="659"/>
        <v>0</v>
      </c>
      <c r="BX879" s="348">
        <f t="shared" si="660"/>
        <v>0</v>
      </c>
      <c r="BY879" s="247">
        <f t="shared" si="661"/>
        <v>0</v>
      </c>
      <c r="BZ879" s="244">
        <f t="shared" si="662"/>
        <v>0</v>
      </c>
      <c r="CA879" s="244">
        <f t="shared" si="663"/>
        <v>0</v>
      </c>
      <c r="CB879" s="248">
        <f t="shared" si="664"/>
        <v>0</v>
      </c>
      <c r="CC879" s="247">
        <f t="shared" si="665"/>
        <v>0</v>
      </c>
      <c r="CD879" s="244">
        <f t="shared" si="666"/>
        <v>0</v>
      </c>
      <c r="CE879" s="244">
        <f t="shared" si="667"/>
        <v>0</v>
      </c>
      <c r="CF879" s="244">
        <f t="shared" si="668"/>
        <v>0</v>
      </c>
    </row>
    <row r="880" spans="1:84" ht="20.100000000000001" customHeight="1" x14ac:dyDescent="0.15">
      <c r="A880" s="238">
        <v>877</v>
      </c>
      <c r="B880" s="239">
        <v>877</v>
      </c>
      <c r="C880" s="240" t="str">
        <f t="shared" si="670"/>
        <v>S</v>
      </c>
      <c r="D880" s="241"/>
      <c r="E880" s="242" t="str">
        <f>IF(D880="","",COUNTIF($D$4:D880,D880))</f>
        <v/>
      </c>
      <c r="F880" s="306" t="str">
        <f>IF(D880="","",VLOOKUP(D880,'様式A-2'!$B$10:$E$438,4,0))</f>
        <v/>
      </c>
      <c r="G880" s="242"/>
      <c r="H880" s="242"/>
      <c r="I880" s="242"/>
      <c r="J880" s="242"/>
      <c r="K880" s="242">
        <f t="shared" si="671"/>
        <v>0</v>
      </c>
      <c r="L880" s="342"/>
      <c r="M880" s="342"/>
      <c r="N880" s="342"/>
      <c r="O880" s="342"/>
      <c r="P880" s="384"/>
      <c r="Q880" s="243">
        <f t="shared" ref="Q880:Q943" si="681">IF(C880="","",IF(J880="ひび割れ","幅"&amp;TEXT(L880,"0.0")&amp;"mm×長さ"&amp;TEXT(M880,"0.0")&amp;"m",IF(N880="",P880,IF(J880="その他",P880&amp;"、"&amp;TEXT(N880,"0.0")&amp;"m×"&amp;TEXT(O880,"0.0")&amp;"m ",TEXT(N880,"0.0")&amp;"m×"&amp;TEXT(O880,"0.0")&amp;"m "&amp;P880))))</f>
        <v>0</v>
      </c>
      <c r="R880" s="244">
        <f t="shared" si="672"/>
        <v>0</v>
      </c>
      <c r="S880" s="244" t="str">
        <f t="shared" si="673"/>
        <v/>
      </c>
      <c r="T880" s="242"/>
      <c r="U880" s="242" t="str">
        <f t="shared" si="674"/>
        <v/>
      </c>
      <c r="V880" s="242" t="str">
        <f t="shared" si="639"/>
        <v/>
      </c>
      <c r="W880" s="242"/>
      <c r="X880" s="242"/>
      <c r="Y880" s="242" t="str">
        <f t="shared" si="675"/>
        <v/>
      </c>
      <c r="Z880" s="242" t="str">
        <f t="shared" si="676"/>
        <v/>
      </c>
      <c r="AA880" s="242" t="str">
        <f t="shared" si="669"/>
        <v/>
      </c>
      <c r="AB880" s="242" t="str">
        <f t="shared" si="677"/>
        <v/>
      </c>
      <c r="AC880" s="242" t="str">
        <f t="shared" si="678"/>
        <v/>
      </c>
      <c r="AD880" s="242" t="str">
        <f t="shared" si="640"/>
        <v/>
      </c>
      <c r="AE880" s="242" t="str">
        <f t="shared" si="641"/>
        <v/>
      </c>
      <c r="AF880" s="242" t="str">
        <f t="shared" si="642"/>
        <v/>
      </c>
      <c r="AG880" s="242"/>
      <c r="AH880" s="243" t="str">
        <f t="shared" si="679"/>
        <v/>
      </c>
      <c r="AI880" s="243" t="str">
        <f t="shared" si="680"/>
        <v/>
      </c>
      <c r="BG880" s="246">
        <f t="shared" si="643"/>
        <v>0</v>
      </c>
      <c r="BH880" s="243">
        <f t="shared" si="644"/>
        <v>0</v>
      </c>
      <c r="BI880" s="243">
        <f t="shared" si="645"/>
        <v>0</v>
      </c>
      <c r="BJ880" s="243">
        <f t="shared" si="646"/>
        <v>0</v>
      </c>
      <c r="BK880" s="347">
        <f t="shared" si="647"/>
        <v>0</v>
      </c>
      <c r="BL880" s="247">
        <f t="shared" si="648"/>
        <v>0</v>
      </c>
      <c r="BM880" s="244">
        <f t="shared" si="649"/>
        <v>0</v>
      </c>
      <c r="BN880" s="244">
        <f t="shared" si="650"/>
        <v>0</v>
      </c>
      <c r="BO880" s="248">
        <f t="shared" si="651"/>
        <v>0</v>
      </c>
      <c r="BP880" s="249">
        <f t="shared" si="652"/>
        <v>0</v>
      </c>
      <c r="BQ880" s="244">
        <f t="shared" si="653"/>
        <v>0</v>
      </c>
      <c r="BR880" s="244">
        <f t="shared" si="654"/>
        <v>0</v>
      </c>
      <c r="BS880" s="250">
        <f t="shared" si="655"/>
        <v>0</v>
      </c>
      <c r="BT880" s="251" t="str">
        <f t="shared" si="656"/>
        <v/>
      </c>
      <c r="BU880" s="346">
        <f t="shared" si="657"/>
        <v>0</v>
      </c>
      <c r="BV880" s="346">
        <f t="shared" si="658"/>
        <v>0</v>
      </c>
      <c r="BW880" s="346">
        <f t="shared" si="659"/>
        <v>0</v>
      </c>
      <c r="BX880" s="348">
        <f t="shared" si="660"/>
        <v>0</v>
      </c>
      <c r="BY880" s="247">
        <f t="shared" si="661"/>
        <v>0</v>
      </c>
      <c r="BZ880" s="244">
        <f t="shared" si="662"/>
        <v>0</v>
      </c>
      <c r="CA880" s="244">
        <f t="shared" si="663"/>
        <v>0</v>
      </c>
      <c r="CB880" s="248">
        <f t="shared" si="664"/>
        <v>0</v>
      </c>
      <c r="CC880" s="247">
        <f t="shared" si="665"/>
        <v>0</v>
      </c>
      <c r="CD880" s="244">
        <f t="shared" si="666"/>
        <v>0</v>
      </c>
      <c r="CE880" s="244">
        <f t="shared" si="667"/>
        <v>0</v>
      </c>
      <c r="CF880" s="244">
        <f t="shared" si="668"/>
        <v>0</v>
      </c>
    </row>
    <row r="881" spans="1:84" ht="20.100000000000001" customHeight="1" x14ac:dyDescent="0.15">
      <c r="A881" s="238">
        <v>878</v>
      </c>
      <c r="B881" s="239">
        <v>878</v>
      </c>
      <c r="C881" s="240" t="str">
        <f t="shared" si="670"/>
        <v>S</v>
      </c>
      <c r="D881" s="241"/>
      <c r="E881" s="242" t="str">
        <f>IF(D881="","",COUNTIF($D$4:D881,D881))</f>
        <v/>
      </c>
      <c r="F881" s="306" t="str">
        <f>IF(D881="","",VLOOKUP(D881,'様式A-2'!$B$10:$E$438,4,0))</f>
        <v/>
      </c>
      <c r="G881" s="242"/>
      <c r="H881" s="242"/>
      <c r="I881" s="242"/>
      <c r="J881" s="242"/>
      <c r="K881" s="242">
        <f t="shared" si="671"/>
        <v>0</v>
      </c>
      <c r="L881" s="342"/>
      <c r="M881" s="342"/>
      <c r="N881" s="342"/>
      <c r="O881" s="342"/>
      <c r="P881" s="384"/>
      <c r="Q881" s="243">
        <f t="shared" si="681"/>
        <v>0</v>
      </c>
      <c r="R881" s="244">
        <f t="shared" si="672"/>
        <v>0</v>
      </c>
      <c r="S881" s="244" t="str">
        <f t="shared" si="673"/>
        <v/>
      </c>
      <c r="T881" s="242"/>
      <c r="U881" s="242" t="str">
        <f t="shared" si="674"/>
        <v/>
      </c>
      <c r="V881" s="242" t="str">
        <f t="shared" si="639"/>
        <v/>
      </c>
      <c r="W881" s="242"/>
      <c r="X881" s="242"/>
      <c r="Y881" s="242" t="str">
        <f t="shared" si="675"/>
        <v/>
      </c>
      <c r="Z881" s="242" t="str">
        <f t="shared" si="676"/>
        <v/>
      </c>
      <c r="AA881" s="242" t="str">
        <f t="shared" si="669"/>
        <v/>
      </c>
      <c r="AB881" s="242" t="str">
        <f t="shared" si="677"/>
        <v/>
      </c>
      <c r="AC881" s="242" t="str">
        <f t="shared" si="678"/>
        <v/>
      </c>
      <c r="AD881" s="242" t="str">
        <f t="shared" si="640"/>
        <v/>
      </c>
      <c r="AE881" s="242" t="str">
        <f t="shared" si="641"/>
        <v/>
      </c>
      <c r="AF881" s="242" t="str">
        <f t="shared" si="642"/>
        <v/>
      </c>
      <c r="AG881" s="242"/>
      <c r="AH881" s="243" t="str">
        <f t="shared" si="679"/>
        <v/>
      </c>
      <c r="AI881" s="243" t="str">
        <f t="shared" si="680"/>
        <v/>
      </c>
      <c r="BG881" s="246">
        <f t="shared" si="643"/>
        <v>0</v>
      </c>
      <c r="BH881" s="243">
        <f t="shared" si="644"/>
        <v>0</v>
      </c>
      <c r="BI881" s="243">
        <f t="shared" si="645"/>
        <v>0</v>
      </c>
      <c r="BJ881" s="243">
        <f t="shared" si="646"/>
        <v>0</v>
      </c>
      <c r="BK881" s="347">
        <f t="shared" si="647"/>
        <v>0</v>
      </c>
      <c r="BL881" s="247">
        <f t="shared" si="648"/>
        <v>0</v>
      </c>
      <c r="BM881" s="244">
        <f t="shared" si="649"/>
        <v>0</v>
      </c>
      <c r="BN881" s="244">
        <f t="shared" si="650"/>
        <v>0</v>
      </c>
      <c r="BO881" s="248">
        <f t="shared" si="651"/>
        <v>0</v>
      </c>
      <c r="BP881" s="249">
        <f t="shared" si="652"/>
        <v>0</v>
      </c>
      <c r="BQ881" s="244">
        <f t="shared" si="653"/>
        <v>0</v>
      </c>
      <c r="BR881" s="244">
        <f t="shared" si="654"/>
        <v>0</v>
      </c>
      <c r="BS881" s="250">
        <f t="shared" si="655"/>
        <v>0</v>
      </c>
      <c r="BT881" s="251" t="str">
        <f t="shared" si="656"/>
        <v/>
      </c>
      <c r="BU881" s="346">
        <f t="shared" si="657"/>
        <v>0</v>
      </c>
      <c r="BV881" s="346">
        <f t="shared" si="658"/>
        <v>0</v>
      </c>
      <c r="BW881" s="346">
        <f t="shared" si="659"/>
        <v>0</v>
      </c>
      <c r="BX881" s="348">
        <f t="shared" si="660"/>
        <v>0</v>
      </c>
      <c r="BY881" s="247">
        <f t="shared" si="661"/>
        <v>0</v>
      </c>
      <c r="BZ881" s="244">
        <f t="shared" si="662"/>
        <v>0</v>
      </c>
      <c r="CA881" s="244">
        <f t="shared" si="663"/>
        <v>0</v>
      </c>
      <c r="CB881" s="248">
        <f t="shared" si="664"/>
        <v>0</v>
      </c>
      <c r="CC881" s="247">
        <f t="shared" si="665"/>
        <v>0</v>
      </c>
      <c r="CD881" s="244">
        <f t="shared" si="666"/>
        <v>0</v>
      </c>
      <c r="CE881" s="244">
        <f t="shared" si="667"/>
        <v>0</v>
      </c>
      <c r="CF881" s="244">
        <f t="shared" si="668"/>
        <v>0</v>
      </c>
    </row>
    <row r="882" spans="1:84" ht="20.100000000000001" customHeight="1" x14ac:dyDescent="0.15">
      <c r="A882" s="238">
        <v>879</v>
      </c>
      <c r="B882" s="239">
        <v>879</v>
      </c>
      <c r="C882" s="240" t="str">
        <f t="shared" si="670"/>
        <v>S</v>
      </c>
      <c r="D882" s="241"/>
      <c r="E882" s="242" t="str">
        <f>IF(D882="","",COUNTIF($D$4:D882,D882))</f>
        <v/>
      </c>
      <c r="F882" s="306" t="str">
        <f>IF(D882="","",VLOOKUP(D882,'様式A-2'!$B$10:$E$438,4,0))</f>
        <v/>
      </c>
      <c r="G882" s="242"/>
      <c r="H882" s="242"/>
      <c r="I882" s="242"/>
      <c r="J882" s="242"/>
      <c r="K882" s="242">
        <f t="shared" si="671"/>
        <v>0</v>
      </c>
      <c r="L882" s="342"/>
      <c r="M882" s="342"/>
      <c r="N882" s="342"/>
      <c r="O882" s="342"/>
      <c r="P882" s="384"/>
      <c r="Q882" s="243">
        <f t="shared" si="681"/>
        <v>0</v>
      </c>
      <c r="R882" s="244">
        <f t="shared" si="672"/>
        <v>0</v>
      </c>
      <c r="S882" s="244" t="str">
        <f t="shared" si="673"/>
        <v/>
      </c>
      <c r="T882" s="242"/>
      <c r="U882" s="242" t="str">
        <f t="shared" si="674"/>
        <v/>
      </c>
      <c r="V882" s="242" t="str">
        <f t="shared" si="639"/>
        <v/>
      </c>
      <c r="W882" s="242"/>
      <c r="X882" s="242"/>
      <c r="Y882" s="242" t="str">
        <f t="shared" si="675"/>
        <v/>
      </c>
      <c r="Z882" s="242" t="str">
        <f t="shared" si="676"/>
        <v/>
      </c>
      <c r="AA882" s="242" t="str">
        <f t="shared" si="669"/>
        <v/>
      </c>
      <c r="AB882" s="242" t="str">
        <f t="shared" si="677"/>
        <v/>
      </c>
      <c r="AC882" s="242" t="str">
        <f t="shared" si="678"/>
        <v/>
      </c>
      <c r="AD882" s="242" t="str">
        <f t="shared" si="640"/>
        <v/>
      </c>
      <c r="AE882" s="242" t="str">
        <f t="shared" si="641"/>
        <v/>
      </c>
      <c r="AF882" s="242" t="str">
        <f t="shared" si="642"/>
        <v/>
      </c>
      <c r="AG882" s="242"/>
      <c r="AH882" s="243" t="str">
        <f t="shared" si="679"/>
        <v/>
      </c>
      <c r="AI882" s="243" t="str">
        <f t="shared" si="680"/>
        <v/>
      </c>
      <c r="BG882" s="246">
        <f t="shared" si="643"/>
        <v>0</v>
      </c>
      <c r="BH882" s="243">
        <f t="shared" si="644"/>
        <v>0</v>
      </c>
      <c r="BI882" s="243">
        <f t="shared" si="645"/>
        <v>0</v>
      </c>
      <c r="BJ882" s="243">
        <f t="shared" si="646"/>
        <v>0</v>
      </c>
      <c r="BK882" s="347">
        <f t="shared" si="647"/>
        <v>0</v>
      </c>
      <c r="BL882" s="247">
        <f t="shared" si="648"/>
        <v>0</v>
      </c>
      <c r="BM882" s="244">
        <f t="shared" si="649"/>
        <v>0</v>
      </c>
      <c r="BN882" s="244">
        <f t="shared" si="650"/>
        <v>0</v>
      </c>
      <c r="BO882" s="248">
        <f t="shared" si="651"/>
        <v>0</v>
      </c>
      <c r="BP882" s="249">
        <f t="shared" si="652"/>
        <v>0</v>
      </c>
      <c r="BQ882" s="244">
        <f t="shared" si="653"/>
        <v>0</v>
      </c>
      <c r="BR882" s="244">
        <f t="shared" si="654"/>
        <v>0</v>
      </c>
      <c r="BS882" s="250">
        <f t="shared" si="655"/>
        <v>0</v>
      </c>
      <c r="BT882" s="251" t="str">
        <f t="shared" si="656"/>
        <v/>
      </c>
      <c r="BU882" s="346">
        <f t="shared" si="657"/>
        <v>0</v>
      </c>
      <c r="BV882" s="346">
        <f t="shared" si="658"/>
        <v>0</v>
      </c>
      <c r="BW882" s="346">
        <f t="shared" si="659"/>
        <v>0</v>
      </c>
      <c r="BX882" s="348">
        <f t="shared" si="660"/>
        <v>0</v>
      </c>
      <c r="BY882" s="247">
        <f t="shared" si="661"/>
        <v>0</v>
      </c>
      <c r="BZ882" s="244">
        <f t="shared" si="662"/>
        <v>0</v>
      </c>
      <c r="CA882" s="244">
        <f t="shared" si="663"/>
        <v>0</v>
      </c>
      <c r="CB882" s="248">
        <f t="shared" si="664"/>
        <v>0</v>
      </c>
      <c r="CC882" s="247">
        <f t="shared" si="665"/>
        <v>0</v>
      </c>
      <c r="CD882" s="244">
        <f t="shared" si="666"/>
        <v>0</v>
      </c>
      <c r="CE882" s="244">
        <f t="shared" si="667"/>
        <v>0</v>
      </c>
      <c r="CF882" s="244">
        <f t="shared" si="668"/>
        <v>0</v>
      </c>
    </row>
    <row r="883" spans="1:84" ht="20.100000000000001" customHeight="1" x14ac:dyDescent="0.15">
      <c r="A883" s="238">
        <v>880</v>
      </c>
      <c r="B883" s="239">
        <v>880</v>
      </c>
      <c r="C883" s="240" t="str">
        <f t="shared" si="670"/>
        <v>S</v>
      </c>
      <c r="D883" s="241"/>
      <c r="E883" s="242" t="str">
        <f>IF(D883="","",COUNTIF($D$4:D883,D883))</f>
        <v/>
      </c>
      <c r="F883" s="306" t="str">
        <f>IF(D883="","",VLOOKUP(D883,'様式A-2'!$B$10:$E$438,4,0))</f>
        <v/>
      </c>
      <c r="G883" s="242"/>
      <c r="H883" s="242"/>
      <c r="I883" s="242"/>
      <c r="J883" s="242"/>
      <c r="K883" s="242">
        <f t="shared" si="671"/>
        <v>0</v>
      </c>
      <c r="L883" s="342"/>
      <c r="M883" s="342"/>
      <c r="N883" s="342"/>
      <c r="O883" s="342"/>
      <c r="P883" s="384"/>
      <c r="Q883" s="243">
        <f t="shared" si="681"/>
        <v>0</v>
      </c>
      <c r="R883" s="244">
        <f t="shared" si="672"/>
        <v>0</v>
      </c>
      <c r="S883" s="244" t="str">
        <f t="shared" si="673"/>
        <v/>
      </c>
      <c r="T883" s="242"/>
      <c r="U883" s="242" t="str">
        <f t="shared" si="674"/>
        <v/>
      </c>
      <c r="V883" s="242" t="str">
        <f t="shared" si="639"/>
        <v/>
      </c>
      <c r="W883" s="242"/>
      <c r="X883" s="242"/>
      <c r="Y883" s="242" t="str">
        <f t="shared" si="675"/>
        <v/>
      </c>
      <c r="Z883" s="242" t="str">
        <f t="shared" si="676"/>
        <v/>
      </c>
      <c r="AA883" s="242" t="str">
        <f t="shared" si="669"/>
        <v/>
      </c>
      <c r="AB883" s="242" t="str">
        <f t="shared" si="677"/>
        <v/>
      </c>
      <c r="AC883" s="242" t="str">
        <f t="shared" si="678"/>
        <v/>
      </c>
      <c r="AD883" s="242" t="str">
        <f t="shared" si="640"/>
        <v/>
      </c>
      <c r="AE883" s="242" t="str">
        <f t="shared" si="641"/>
        <v/>
      </c>
      <c r="AF883" s="242" t="str">
        <f t="shared" si="642"/>
        <v/>
      </c>
      <c r="AG883" s="242"/>
      <c r="AH883" s="243" t="str">
        <f t="shared" si="679"/>
        <v/>
      </c>
      <c r="AI883" s="243" t="str">
        <f t="shared" si="680"/>
        <v/>
      </c>
      <c r="BG883" s="246">
        <f t="shared" si="643"/>
        <v>0</v>
      </c>
      <c r="BH883" s="243">
        <f t="shared" si="644"/>
        <v>0</v>
      </c>
      <c r="BI883" s="243">
        <f t="shared" si="645"/>
        <v>0</v>
      </c>
      <c r="BJ883" s="243">
        <f t="shared" si="646"/>
        <v>0</v>
      </c>
      <c r="BK883" s="347">
        <f t="shared" si="647"/>
        <v>0</v>
      </c>
      <c r="BL883" s="247">
        <f t="shared" si="648"/>
        <v>0</v>
      </c>
      <c r="BM883" s="244">
        <f t="shared" si="649"/>
        <v>0</v>
      </c>
      <c r="BN883" s="244">
        <f t="shared" si="650"/>
        <v>0</v>
      </c>
      <c r="BO883" s="248">
        <f t="shared" si="651"/>
        <v>0</v>
      </c>
      <c r="BP883" s="249">
        <f t="shared" si="652"/>
        <v>0</v>
      </c>
      <c r="BQ883" s="244">
        <f t="shared" si="653"/>
        <v>0</v>
      </c>
      <c r="BR883" s="244">
        <f t="shared" si="654"/>
        <v>0</v>
      </c>
      <c r="BS883" s="250">
        <f t="shared" si="655"/>
        <v>0</v>
      </c>
      <c r="BT883" s="251" t="str">
        <f t="shared" si="656"/>
        <v/>
      </c>
      <c r="BU883" s="346">
        <f t="shared" si="657"/>
        <v>0</v>
      </c>
      <c r="BV883" s="346">
        <f t="shared" si="658"/>
        <v>0</v>
      </c>
      <c r="BW883" s="346">
        <f t="shared" si="659"/>
        <v>0</v>
      </c>
      <c r="BX883" s="348">
        <f t="shared" si="660"/>
        <v>0</v>
      </c>
      <c r="BY883" s="247">
        <f t="shared" si="661"/>
        <v>0</v>
      </c>
      <c r="BZ883" s="244">
        <f t="shared" si="662"/>
        <v>0</v>
      </c>
      <c r="CA883" s="244">
        <f t="shared" si="663"/>
        <v>0</v>
      </c>
      <c r="CB883" s="248">
        <f t="shared" si="664"/>
        <v>0</v>
      </c>
      <c r="CC883" s="247">
        <f t="shared" si="665"/>
        <v>0</v>
      </c>
      <c r="CD883" s="244">
        <f t="shared" si="666"/>
        <v>0</v>
      </c>
      <c r="CE883" s="244">
        <f t="shared" si="667"/>
        <v>0</v>
      </c>
      <c r="CF883" s="244">
        <f t="shared" si="668"/>
        <v>0</v>
      </c>
    </row>
    <row r="884" spans="1:84" ht="20.100000000000001" customHeight="1" x14ac:dyDescent="0.15">
      <c r="A884" s="238">
        <v>881</v>
      </c>
      <c r="B884" s="239">
        <v>881</v>
      </c>
      <c r="C884" s="240" t="str">
        <f t="shared" si="670"/>
        <v>S</v>
      </c>
      <c r="D884" s="241"/>
      <c r="E884" s="242" t="str">
        <f>IF(D884="","",COUNTIF($D$4:D884,D884))</f>
        <v/>
      </c>
      <c r="F884" s="306" t="str">
        <f>IF(D884="","",VLOOKUP(D884,'様式A-2'!$B$10:$E$438,4,0))</f>
        <v/>
      </c>
      <c r="G884" s="242"/>
      <c r="H884" s="242"/>
      <c r="I884" s="242"/>
      <c r="J884" s="242"/>
      <c r="K884" s="242">
        <f t="shared" si="671"/>
        <v>0</v>
      </c>
      <c r="L884" s="342"/>
      <c r="M884" s="342"/>
      <c r="N884" s="342"/>
      <c r="O884" s="342"/>
      <c r="P884" s="384"/>
      <c r="Q884" s="243">
        <f t="shared" si="681"/>
        <v>0</v>
      </c>
      <c r="R884" s="244">
        <f t="shared" si="672"/>
        <v>0</v>
      </c>
      <c r="S884" s="244" t="str">
        <f t="shared" si="673"/>
        <v/>
      </c>
      <c r="T884" s="242"/>
      <c r="U884" s="242" t="str">
        <f t="shared" si="674"/>
        <v/>
      </c>
      <c r="V884" s="242" t="str">
        <f t="shared" ref="V884:V947" si="682">IF(D884="","",IF(U884="対策区分判定Ⅳ","Ⅳ",IF(U884="対策区分判定Ⅲ","Ⅲ",IF(OR(U884="対策区分判定Ⅱa",U884="対策区分判定Ⅱb"),"Ⅱ",IF(U884="対策区分判定Ⅰ","Ⅰ","－")))))</f>
        <v/>
      </c>
      <c r="W884" s="242"/>
      <c r="X884" s="242"/>
      <c r="Y884" s="242" t="str">
        <f t="shared" si="675"/>
        <v/>
      </c>
      <c r="Z884" s="242" t="str">
        <f t="shared" si="676"/>
        <v/>
      </c>
      <c r="AA884" s="242" t="str">
        <f t="shared" si="669"/>
        <v/>
      </c>
      <c r="AB884" s="242" t="str">
        <f t="shared" si="677"/>
        <v/>
      </c>
      <c r="AC884" s="242" t="str">
        <f t="shared" si="678"/>
        <v/>
      </c>
      <c r="AD884" s="242" t="str">
        <f t="shared" si="640"/>
        <v/>
      </c>
      <c r="AE884" s="242" t="str">
        <f t="shared" si="641"/>
        <v/>
      </c>
      <c r="AF884" s="242" t="str">
        <f t="shared" si="642"/>
        <v/>
      </c>
      <c r="AG884" s="242"/>
      <c r="AH884" s="243" t="str">
        <f t="shared" si="679"/>
        <v/>
      </c>
      <c r="AI884" s="243" t="str">
        <f t="shared" si="680"/>
        <v/>
      </c>
      <c r="BG884" s="246">
        <f t="shared" si="643"/>
        <v>0</v>
      </c>
      <c r="BH884" s="243">
        <f t="shared" si="644"/>
        <v>0</v>
      </c>
      <c r="BI884" s="243">
        <f t="shared" si="645"/>
        <v>0</v>
      </c>
      <c r="BJ884" s="243">
        <f t="shared" si="646"/>
        <v>0</v>
      </c>
      <c r="BK884" s="347">
        <f t="shared" si="647"/>
        <v>0</v>
      </c>
      <c r="BL884" s="247">
        <f t="shared" si="648"/>
        <v>0</v>
      </c>
      <c r="BM884" s="244">
        <f t="shared" si="649"/>
        <v>0</v>
      </c>
      <c r="BN884" s="244">
        <f t="shared" si="650"/>
        <v>0</v>
      </c>
      <c r="BO884" s="248">
        <f t="shared" si="651"/>
        <v>0</v>
      </c>
      <c r="BP884" s="249">
        <f t="shared" si="652"/>
        <v>0</v>
      </c>
      <c r="BQ884" s="244">
        <f t="shared" si="653"/>
        <v>0</v>
      </c>
      <c r="BR884" s="244">
        <f t="shared" si="654"/>
        <v>0</v>
      </c>
      <c r="BS884" s="250">
        <f t="shared" si="655"/>
        <v>0</v>
      </c>
      <c r="BT884" s="251" t="str">
        <f t="shared" si="656"/>
        <v/>
      </c>
      <c r="BU884" s="346">
        <f t="shared" si="657"/>
        <v>0</v>
      </c>
      <c r="BV884" s="346">
        <f t="shared" si="658"/>
        <v>0</v>
      </c>
      <c r="BW884" s="346">
        <f t="shared" si="659"/>
        <v>0</v>
      </c>
      <c r="BX884" s="348">
        <f t="shared" si="660"/>
        <v>0</v>
      </c>
      <c r="BY884" s="247">
        <f t="shared" si="661"/>
        <v>0</v>
      </c>
      <c r="BZ884" s="244">
        <f t="shared" si="662"/>
        <v>0</v>
      </c>
      <c r="CA884" s="244">
        <f t="shared" si="663"/>
        <v>0</v>
      </c>
      <c r="CB884" s="248">
        <f t="shared" si="664"/>
        <v>0</v>
      </c>
      <c r="CC884" s="247">
        <f t="shared" si="665"/>
        <v>0</v>
      </c>
      <c r="CD884" s="244">
        <f t="shared" si="666"/>
        <v>0</v>
      </c>
      <c r="CE884" s="244">
        <f t="shared" si="667"/>
        <v>0</v>
      </c>
      <c r="CF884" s="244">
        <f t="shared" si="668"/>
        <v>0</v>
      </c>
    </row>
    <row r="885" spans="1:84" ht="20.100000000000001" customHeight="1" x14ac:dyDescent="0.15">
      <c r="A885" s="238">
        <v>882</v>
      </c>
      <c r="B885" s="239">
        <v>882</v>
      </c>
      <c r="C885" s="240" t="str">
        <f t="shared" si="670"/>
        <v>S</v>
      </c>
      <c r="D885" s="241"/>
      <c r="E885" s="242" t="str">
        <f>IF(D885="","",COUNTIF($D$4:D885,D885))</f>
        <v/>
      </c>
      <c r="F885" s="306" t="str">
        <f>IF(D885="","",VLOOKUP(D885,'様式A-2'!$B$10:$E$438,4,0))</f>
        <v/>
      </c>
      <c r="G885" s="242"/>
      <c r="H885" s="242"/>
      <c r="I885" s="242"/>
      <c r="J885" s="242"/>
      <c r="K885" s="242">
        <f t="shared" si="671"/>
        <v>0</v>
      </c>
      <c r="L885" s="342"/>
      <c r="M885" s="342"/>
      <c r="N885" s="342"/>
      <c r="O885" s="342"/>
      <c r="P885" s="384"/>
      <c r="Q885" s="243">
        <f t="shared" si="681"/>
        <v>0</v>
      </c>
      <c r="R885" s="244">
        <f t="shared" si="672"/>
        <v>0</v>
      </c>
      <c r="S885" s="244" t="str">
        <f t="shared" si="673"/>
        <v/>
      </c>
      <c r="T885" s="242"/>
      <c r="U885" s="242" t="str">
        <f t="shared" si="674"/>
        <v/>
      </c>
      <c r="V885" s="242" t="str">
        <f t="shared" si="682"/>
        <v/>
      </c>
      <c r="W885" s="242"/>
      <c r="X885" s="242"/>
      <c r="Y885" s="242" t="str">
        <f t="shared" si="675"/>
        <v/>
      </c>
      <c r="Z885" s="242" t="str">
        <f t="shared" si="676"/>
        <v/>
      </c>
      <c r="AA885" s="242" t="str">
        <f t="shared" si="669"/>
        <v/>
      </c>
      <c r="AB885" s="242" t="str">
        <f t="shared" si="677"/>
        <v/>
      </c>
      <c r="AC885" s="242" t="str">
        <f t="shared" si="678"/>
        <v/>
      </c>
      <c r="AD885" s="242" t="str">
        <f t="shared" si="640"/>
        <v/>
      </c>
      <c r="AE885" s="242" t="str">
        <f t="shared" si="641"/>
        <v/>
      </c>
      <c r="AF885" s="242" t="str">
        <f t="shared" si="642"/>
        <v/>
      </c>
      <c r="AG885" s="242"/>
      <c r="AH885" s="243" t="str">
        <f t="shared" si="679"/>
        <v/>
      </c>
      <c r="AI885" s="243" t="str">
        <f t="shared" si="680"/>
        <v/>
      </c>
      <c r="BG885" s="246">
        <f t="shared" si="643"/>
        <v>0</v>
      </c>
      <c r="BH885" s="243">
        <f t="shared" si="644"/>
        <v>0</v>
      </c>
      <c r="BI885" s="243">
        <f t="shared" si="645"/>
        <v>0</v>
      </c>
      <c r="BJ885" s="243">
        <f t="shared" si="646"/>
        <v>0</v>
      </c>
      <c r="BK885" s="347">
        <f t="shared" si="647"/>
        <v>0</v>
      </c>
      <c r="BL885" s="247">
        <f t="shared" si="648"/>
        <v>0</v>
      </c>
      <c r="BM885" s="244">
        <f t="shared" si="649"/>
        <v>0</v>
      </c>
      <c r="BN885" s="244">
        <f t="shared" si="650"/>
        <v>0</v>
      </c>
      <c r="BO885" s="248">
        <f t="shared" si="651"/>
        <v>0</v>
      </c>
      <c r="BP885" s="249">
        <f t="shared" si="652"/>
        <v>0</v>
      </c>
      <c r="BQ885" s="244">
        <f t="shared" si="653"/>
        <v>0</v>
      </c>
      <c r="BR885" s="244">
        <f t="shared" si="654"/>
        <v>0</v>
      </c>
      <c r="BS885" s="250">
        <f t="shared" si="655"/>
        <v>0</v>
      </c>
      <c r="BT885" s="251" t="str">
        <f t="shared" si="656"/>
        <v/>
      </c>
      <c r="BU885" s="346">
        <f t="shared" si="657"/>
        <v>0</v>
      </c>
      <c r="BV885" s="346">
        <f t="shared" si="658"/>
        <v>0</v>
      </c>
      <c r="BW885" s="346">
        <f t="shared" si="659"/>
        <v>0</v>
      </c>
      <c r="BX885" s="348">
        <f t="shared" si="660"/>
        <v>0</v>
      </c>
      <c r="BY885" s="247">
        <f t="shared" si="661"/>
        <v>0</v>
      </c>
      <c r="BZ885" s="244">
        <f t="shared" si="662"/>
        <v>0</v>
      </c>
      <c r="CA885" s="244">
        <f t="shared" si="663"/>
        <v>0</v>
      </c>
      <c r="CB885" s="248">
        <f t="shared" si="664"/>
        <v>0</v>
      </c>
      <c r="CC885" s="247">
        <f t="shared" si="665"/>
        <v>0</v>
      </c>
      <c r="CD885" s="244">
        <f t="shared" si="666"/>
        <v>0</v>
      </c>
      <c r="CE885" s="244">
        <f t="shared" si="667"/>
        <v>0</v>
      </c>
      <c r="CF885" s="244">
        <f t="shared" si="668"/>
        <v>0</v>
      </c>
    </row>
    <row r="886" spans="1:84" ht="20.100000000000001" customHeight="1" x14ac:dyDescent="0.15">
      <c r="A886" s="238">
        <v>883</v>
      </c>
      <c r="B886" s="239">
        <v>883</v>
      </c>
      <c r="C886" s="240" t="str">
        <f t="shared" si="670"/>
        <v>S</v>
      </c>
      <c r="D886" s="241"/>
      <c r="E886" s="242" t="str">
        <f>IF(D886="","",COUNTIF($D$4:D886,D886))</f>
        <v/>
      </c>
      <c r="F886" s="306" t="str">
        <f>IF(D886="","",VLOOKUP(D886,'様式A-2'!$B$10:$E$438,4,0))</f>
        <v/>
      </c>
      <c r="G886" s="242"/>
      <c r="H886" s="242"/>
      <c r="I886" s="242"/>
      <c r="J886" s="242"/>
      <c r="K886" s="242">
        <f t="shared" si="671"/>
        <v>0</v>
      </c>
      <c r="L886" s="342"/>
      <c r="M886" s="342"/>
      <c r="N886" s="342"/>
      <c r="O886" s="342"/>
      <c r="P886" s="384"/>
      <c r="Q886" s="243">
        <f t="shared" si="681"/>
        <v>0</v>
      </c>
      <c r="R886" s="244">
        <f t="shared" si="672"/>
        <v>0</v>
      </c>
      <c r="S886" s="244" t="str">
        <f t="shared" si="673"/>
        <v/>
      </c>
      <c r="T886" s="242"/>
      <c r="U886" s="242" t="str">
        <f t="shared" si="674"/>
        <v/>
      </c>
      <c r="V886" s="242" t="str">
        <f t="shared" si="682"/>
        <v/>
      </c>
      <c r="W886" s="242"/>
      <c r="X886" s="242"/>
      <c r="Y886" s="242" t="str">
        <f t="shared" si="675"/>
        <v/>
      </c>
      <c r="Z886" s="242" t="str">
        <f t="shared" si="676"/>
        <v/>
      </c>
      <c r="AA886" s="242" t="str">
        <f t="shared" si="669"/>
        <v/>
      </c>
      <c r="AB886" s="242" t="str">
        <f t="shared" si="677"/>
        <v/>
      </c>
      <c r="AC886" s="242" t="str">
        <f t="shared" si="678"/>
        <v/>
      </c>
      <c r="AD886" s="242" t="str">
        <f t="shared" si="640"/>
        <v/>
      </c>
      <c r="AE886" s="242" t="str">
        <f t="shared" si="641"/>
        <v/>
      </c>
      <c r="AF886" s="242" t="str">
        <f t="shared" si="642"/>
        <v/>
      </c>
      <c r="AG886" s="242"/>
      <c r="AH886" s="243" t="str">
        <f t="shared" si="679"/>
        <v/>
      </c>
      <c r="AI886" s="243" t="str">
        <f t="shared" si="680"/>
        <v/>
      </c>
      <c r="BG886" s="246">
        <f t="shared" si="643"/>
        <v>0</v>
      </c>
      <c r="BH886" s="243">
        <f t="shared" si="644"/>
        <v>0</v>
      </c>
      <c r="BI886" s="243">
        <f t="shared" si="645"/>
        <v>0</v>
      </c>
      <c r="BJ886" s="243">
        <f t="shared" si="646"/>
        <v>0</v>
      </c>
      <c r="BK886" s="347">
        <f t="shared" si="647"/>
        <v>0</v>
      </c>
      <c r="BL886" s="247">
        <f t="shared" si="648"/>
        <v>0</v>
      </c>
      <c r="BM886" s="244">
        <f t="shared" si="649"/>
        <v>0</v>
      </c>
      <c r="BN886" s="244">
        <f t="shared" si="650"/>
        <v>0</v>
      </c>
      <c r="BO886" s="248">
        <f t="shared" si="651"/>
        <v>0</v>
      </c>
      <c r="BP886" s="249">
        <f t="shared" si="652"/>
        <v>0</v>
      </c>
      <c r="BQ886" s="244">
        <f t="shared" si="653"/>
        <v>0</v>
      </c>
      <c r="BR886" s="244">
        <f t="shared" si="654"/>
        <v>0</v>
      </c>
      <c r="BS886" s="250">
        <f t="shared" si="655"/>
        <v>0</v>
      </c>
      <c r="BT886" s="251" t="str">
        <f t="shared" si="656"/>
        <v/>
      </c>
      <c r="BU886" s="346">
        <f t="shared" si="657"/>
        <v>0</v>
      </c>
      <c r="BV886" s="346">
        <f t="shared" si="658"/>
        <v>0</v>
      </c>
      <c r="BW886" s="346">
        <f t="shared" si="659"/>
        <v>0</v>
      </c>
      <c r="BX886" s="348">
        <f t="shared" si="660"/>
        <v>0</v>
      </c>
      <c r="BY886" s="247">
        <f t="shared" si="661"/>
        <v>0</v>
      </c>
      <c r="BZ886" s="244">
        <f t="shared" si="662"/>
        <v>0</v>
      </c>
      <c r="CA886" s="244">
        <f t="shared" si="663"/>
        <v>0</v>
      </c>
      <c r="CB886" s="248">
        <f t="shared" si="664"/>
        <v>0</v>
      </c>
      <c r="CC886" s="247">
        <f t="shared" si="665"/>
        <v>0</v>
      </c>
      <c r="CD886" s="244">
        <f t="shared" si="666"/>
        <v>0</v>
      </c>
      <c r="CE886" s="244">
        <f t="shared" si="667"/>
        <v>0</v>
      </c>
      <c r="CF886" s="244">
        <f t="shared" si="668"/>
        <v>0</v>
      </c>
    </row>
    <row r="887" spans="1:84" ht="20.100000000000001" customHeight="1" x14ac:dyDescent="0.15">
      <c r="A887" s="238">
        <v>884</v>
      </c>
      <c r="B887" s="239">
        <v>884</v>
      </c>
      <c r="C887" s="240" t="str">
        <f t="shared" si="670"/>
        <v>S</v>
      </c>
      <c r="D887" s="241"/>
      <c r="E887" s="242" t="str">
        <f>IF(D887="","",COUNTIF($D$4:D887,D887))</f>
        <v/>
      </c>
      <c r="F887" s="306" t="str">
        <f>IF(D887="","",VLOOKUP(D887,'様式A-2'!$B$10:$E$438,4,0))</f>
        <v/>
      </c>
      <c r="G887" s="242"/>
      <c r="H887" s="242"/>
      <c r="I887" s="242"/>
      <c r="J887" s="242"/>
      <c r="K887" s="242">
        <f t="shared" si="671"/>
        <v>0</v>
      </c>
      <c r="L887" s="342"/>
      <c r="M887" s="342"/>
      <c r="N887" s="342"/>
      <c r="O887" s="342"/>
      <c r="P887" s="384"/>
      <c r="Q887" s="243">
        <f t="shared" si="681"/>
        <v>0</v>
      </c>
      <c r="R887" s="244">
        <f t="shared" si="672"/>
        <v>0</v>
      </c>
      <c r="S887" s="244" t="str">
        <f t="shared" si="673"/>
        <v/>
      </c>
      <c r="T887" s="242"/>
      <c r="U887" s="242" t="str">
        <f t="shared" si="674"/>
        <v/>
      </c>
      <c r="V887" s="242" t="str">
        <f t="shared" si="682"/>
        <v/>
      </c>
      <c r="W887" s="242"/>
      <c r="X887" s="242"/>
      <c r="Y887" s="242" t="str">
        <f t="shared" si="675"/>
        <v/>
      </c>
      <c r="Z887" s="242" t="str">
        <f t="shared" si="676"/>
        <v/>
      </c>
      <c r="AA887" s="242" t="str">
        <f t="shared" si="669"/>
        <v/>
      </c>
      <c r="AB887" s="242" t="str">
        <f t="shared" si="677"/>
        <v/>
      </c>
      <c r="AC887" s="242" t="str">
        <f t="shared" si="678"/>
        <v/>
      </c>
      <c r="AD887" s="242" t="str">
        <f t="shared" si="640"/>
        <v/>
      </c>
      <c r="AE887" s="242" t="str">
        <f t="shared" si="641"/>
        <v/>
      </c>
      <c r="AF887" s="242" t="str">
        <f t="shared" si="642"/>
        <v/>
      </c>
      <c r="AG887" s="242"/>
      <c r="AH887" s="243" t="str">
        <f t="shared" si="679"/>
        <v/>
      </c>
      <c r="AI887" s="243" t="str">
        <f t="shared" si="680"/>
        <v/>
      </c>
      <c r="BG887" s="246">
        <f t="shared" si="643"/>
        <v>0</v>
      </c>
      <c r="BH887" s="243">
        <f t="shared" si="644"/>
        <v>0</v>
      </c>
      <c r="BI887" s="243">
        <f t="shared" si="645"/>
        <v>0</v>
      </c>
      <c r="BJ887" s="243">
        <f t="shared" si="646"/>
        <v>0</v>
      </c>
      <c r="BK887" s="347">
        <f t="shared" si="647"/>
        <v>0</v>
      </c>
      <c r="BL887" s="247">
        <f t="shared" si="648"/>
        <v>0</v>
      </c>
      <c r="BM887" s="244">
        <f t="shared" si="649"/>
        <v>0</v>
      </c>
      <c r="BN887" s="244">
        <f t="shared" si="650"/>
        <v>0</v>
      </c>
      <c r="BO887" s="248">
        <f t="shared" si="651"/>
        <v>0</v>
      </c>
      <c r="BP887" s="249">
        <f t="shared" si="652"/>
        <v>0</v>
      </c>
      <c r="BQ887" s="244">
        <f t="shared" si="653"/>
        <v>0</v>
      </c>
      <c r="BR887" s="244">
        <f t="shared" si="654"/>
        <v>0</v>
      </c>
      <c r="BS887" s="250">
        <f t="shared" si="655"/>
        <v>0</v>
      </c>
      <c r="BT887" s="251" t="str">
        <f t="shared" si="656"/>
        <v/>
      </c>
      <c r="BU887" s="346">
        <f t="shared" si="657"/>
        <v>0</v>
      </c>
      <c r="BV887" s="346">
        <f t="shared" si="658"/>
        <v>0</v>
      </c>
      <c r="BW887" s="346">
        <f t="shared" si="659"/>
        <v>0</v>
      </c>
      <c r="BX887" s="348">
        <f t="shared" si="660"/>
        <v>0</v>
      </c>
      <c r="BY887" s="247">
        <f t="shared" si="661"/>
        <v>0</v>
      </c>
      <c r="BZ887" s="244">
        <f t="shared" si="662"/>
        <v>0</v>
      </c>
      <c r="CA887" s="244">
        <f t="shared" si="663"/>
        <v>0</v>
      </c>
      <c r="CB887" s="248">
        <f t="shared" si="664"/>
        <v>0</v>
      </c>
      <c r="CC887" s="247">
        <f t="shared" si="665"/>
        <v>0</v>
      </c>
      <c r="CD887" s="244">
        <f t="shared" si="666"/>
        <v>0</v>
      </c>
      <c r="CE887" s="244">
        <f t="shared" si="667"/>
        <v>0</v>
      </c>
      <c r="CF887" s="244">
        <f t="shared" si="668"/>
        <v>0</v>
      </c>
    </row>
    <row r="888" spans="1:84" ht="20.100000000000001" customHeight="1" x14ac:dyDescent="0.15">
      <c r="A888" s="238">
        <v>885</v>
      </c>
      <c r="B888" s="239">
        <v>885</v>
      </c>
      <c r="C888" s="240" t="str">
        <f t="shared" si="670"/>
        <v>S</v>
      </c>
      <c r="D888" s="241"/>
      <c r="E888" s="242" t="str">
        <f>IF(D888="","",COUNTIF($D$4:D888,D888))</f>
        <v/>
      </c>
      <c r="F888" s="306" t="str">
        <f>IF(D888="","",VLOOKUP(D888,'様式A-2'!$B$10:$E$438,4,0))</f>
        <v/>
      </c>
      <c r="G888" s="242"/>
      <c r="H888" s="242"/>
      <c r="I888" s="242"/>
      <c r="J888" s="242"/>
      <c r="K888" s="242">
        <f t="shared" si="671"/>
        <v>0</v>
      </c>
      <c r="L888" s="342"/>
      <c r="M888" s="342"/>
      <c r="N888" s="342"/>
      <c r="O888" s="342"/>
      <c r="P888" s="384"/>
      <c r="Q888" s="243">
        <f t="shared" si="681"/>
        <v>0</v>
      </c>
      <c r="R888" s="244">
        <f t="shared" si="672"/>
        <v>0</v>
      </c>
      <c r="S888" s="244" t="str">
        <f t="shared" si="673"/>
        <v/>
      </c>
      <c r="T888" s="242"/>
      <c r="U888" s="242" t="str">
        <f t="shared" si="674"/>
        <v/>
      </c>
      <c r="V888" s="242" t="str">
        <f t="shared" si="682"/>
        <v/>
      </c>
      <c r="W888" s="242"/>
      <c r="X888" s="242"/>
      <c r="Y888" s="242" t="str">
        <f t="shared" si="675"/>
        <v/>
      </c>
      <c r="Z888" s="242" t="str">
        <f t="shared" si="676"/>
        <v/>
      </c>
      <c r="AA888" s="242" t="str">
        <f t="shared" si="669"/>
        <v/>
      </c>
      <c r="AB888" s="242" t="str">
        <f t="shared" si="677"/>
        <v/>
      </c>
      <c r="AC888" s="242" t="str">
        <f t="shared" si="678"/>
        <v/>
      </c>
      <c r="AD888" s="242" t="str">
        <f t="shared" si="640"/>
        <v/>
      </c>
      <c r="AE888" s="242" t="str">
        <f t="shared" si="641"/>
        <v/>
      </c>
      <c r="AF888" s="242" t="str">
        <f t="shared" si="642"/>
        <v/>
      </c>
      <c r="AG888" s="242"/>
      <c r="AH888" s="243" t="str">
        <f t="shared" si="679"/>
        <v/>
      </c>
      <c r="AI888" s="243" t="str">
        <f t="shared" si="680"/>
        <v/>
      </c>
      <c r="BG888" s="246">
        <f t="shared" si="643"/>
        <v>0</v>
      </c>
      <c r="BH888" s="243">
        <f t="shared" si="644"/>
        <v>0</v>
      </c>
      <c r="BI888" s="243">
        <f t="shared" si="645"/>
        <v>0</v>
      </c>
      <c r="BJ888" s="243">
        <f t="shared" si="646"/>
        <v>0</v>
      </c>
      <c r="BK888" s="347">
        <f t="shared" si="647"/>
        <v>0</v>
      </c>
      <c r="BL888" s="247">
        <f t="shared" si="648"/>
        <v>0</v>
      </c>
      <c r="BM888" s="244">
        <f t="shared" si="649"/>
        <v>0</v>
      </c>
      <c r="BN888" s="244">
        <f t="shared" si="650"/>
        <v>0</v>
      </c>
      <c r="BO888" s="248">
        <f t="shared" si="651"/>
        <v>0</v>
      </c>
      <c r="BP888" s="249">
        <f t="shared" si="652"/>
        <v>0</v>
      </c>
      <c r="BQ888" s="244">
        <f t="shared" si="653"/>
        <v>0</v>
      </c>
      <c r="BR888" s="244">
        <f t="shared" si="654"/>
        <v>0</v>
      </c>
      <c r="BS888" s="250">
        <f t="shared" si="655"/>
        <v>0</v>
      </c>
      <c r="BT888" s="251" t="str">
        <f t="shared" si="656"/>
        <v/>
      </c>
      <c r="BU888" s="346">
        <f t="shared" si="657"/>
        <v>0</v>
      </c>
      <c r="BV888" s="346">
        <f t="shared" si="658"/>
        <v>0</v>
      </c>
      <c r="BW888" s="346">
        <f t="shared" si="659"/>
        <v>0</v>
      </c>
      <c r="BX888" s="348">
        <f t="shared" si="660"/>
        <v>0</v>
      </c>
      <c r="BY888" s="247">
        <f t="shared" si="661"/>
        <v>0</v>
      </c>
      <c r="BZ888" s="244">
        <f t="shared" si="662"/>
        <v>0</v>
      </c>
      <c r="CA888" s="244">
        <f t="shared" si="663"/>
        <v>0</v>
      </c>
      <c r="CB888" s="248">
        <f t="shared" si="664"/>
        <v>0</v>
      </c>
      <c r="CC888" s="247">
        <f t="shared" si="665"/>
        <v>0</v>
      </c>
      <c r="CD888" s="244">
        <f t="shared" si="666"/>
        <v>0</v>
      </c>
      <c r="CE888" s="244">
        <f t="shared" si="667"/>
        <v>0</v>
      </c>
      <c r="CF888" s="244">
        <f t="shared" si="668"/>
        <v>0</v>
      </c>
    </row>
    <row r="889" spans="1:84" ht="20.100000000000001" customHeight="1" x14ac:dyDescent="0.15">
      <c r="A889" s="238">
        <v>886</v>
      </c>
      <c r="B889" s="239">
        <v>886</v>
      </c>
      <c r="C889" s="240" t="str">
        <f t="shared" si="670"/>
        <v>S</v>
      </c>
      <c r="D889" s="241"/>
      <c r="E889" s="242" t="str">
        <f>IF(D889="","",COUNTIF($D$4:D889,D889))</f>
        <v/>
      </c>
      <c r="F889" s="306" t="str">
        <f>IF(D889="","",VLOOKUP(D889,'様式A-2'!$B$10:$E$438,4,0))</f>
        <v/>
      </c>
      <c r="G889" s="242"/>
      <c r="H889" s="242"/>
      <c r="I889" s="242"/>
      <c r="J889" s="242"/>
      <c r="K889" s="242">
        <f t="shared" si="671"/>
        <v>0</v>
      </c>
      <c r="L889" s="342"/>
      <c r="M889" s="342"/>
      <c r="N889" s="342"/>
      <c r="O889" s="342"/>
      <c r="P889" s="384"/>
      <c r="Q889" s="243">
        <f t="shared" si="681"/>
        <v>0</v>
      </c>
      <c r="R889" s="244">
        <f t="shared" si="672"/>
        <v>0</v>
      </c>
      <c r="S889" s="244" t="str">
        <f t="shared" si="673"/>
        <v/>
      </c>
      <c r="T889" s="242"/>
      <c r="U889" s="242" t="str">
        <f t="shared" si="674"/>
        <v/>
      </c>
      <c r="V889" s="242" t="str">
        <f t="shared" si="682"/>
        <v/>
      </c>
      <c r="W889" s="242"/>
      <c r="X889" s="242"/>
      <c r="Y889" s="242" t="str">
        <f t="shared" si="675"/>
        <v/>
      </c>
      <c r="Z889" s="242" t="str">
        <f t="shared" si="676"/>
        <v/>
      </c>
      <c r="AA889" s="242" t="str">
        <f t="shared" si="669"/>
        <v/>
      </c>
      <c r="AB889" s="242" t="str">
        <f t="shared" si="677"/>
        <v/>
      </c>
      <c r="AC889" s="242" t="str">
        <f t="shared" si="678"/>
        <v/>
      </c>
      <c r="AD889" s="242" t="str">
        <f t="shared" si="640"/>
        <v/>
      </c>
      <c r="AE889" s="242" t="str">
        <f t="shared" si="641"/>
        <v/>
      </c>
      <c r="AF889" s="242" t="str">
        <f t="shared" si="642"/>
        <v/>
      </c>
      <c r="AG889" s="242"/>
      <c r="AH889" s="243" t="str">
        <f t="shared" si="679"/>
        <v/>
      </c>
      <c r="AI889" s="243" t="str">
        <f t="shared" si="680"/>
        <v/>
      </c>
      <c r="BG889" s="246">
        <f t="shared" si="643"/>
        <v>0</v>
      </c>
      <c r="BH889" s="243">
        <f t="shared" si="644"/>
        <v>0</v>
      </c>
      <c r="BI889" s="243">
        <f t="shared" si="645"/>
        <v>0</v>
      </c>
      <c r="BJ889" s="243">
        <f t="shared" si="646"/>
        <v>0</v>
      </c>
      <c r="BK889" s="347">
        <f t="shared" si="647"/>
        <v>0</v>
      </c>
      <c r="BL889" s="247">
        <f t="shared" si="648"/>
        <v>0</v>
      </c>
      <c r="BM889" s="244">
        <f t="shared" si="649"/>
        <v>0</v>
      </c>
      <c r="BN889" s="244">
        <f t="shared" si="650"/>
        <v>0</v>
      </c>
      <c r="BO889" s="248">
        <f t="shared" si="651"/>
        <v>0</v>
      </c>
      <c r="BP889" s="249">
        <f t="shared" si="652"/>
        <v>0</v>
      </c>
      <c r="BQ889" s="244">
        <f t="shared" si="653"/>
        <v>0</v>
      </c>
      <c r="BR889" s="244">
        <f t="shared" si="654"/>
        <v>0</v>
      </c>
      <c r="BS889" s="250">
        <f t="shared" si="655"/>
        <v>0</v>
      </c>
      <c r="BT889" s="251" t="str">
        <f t="shared" si="656"/>
        <v/>
      </c>
      <c r="BU889" s="346">
        <f t="shared" si="657"/>
        <v>0</v>
      </c>
      <c r="BV889" s="346">
        <f t="shared" si="658"/>
        <v>0</v>
      </c>
      <c r="BW889" s="346">
        <f t="shared" si="659"/>
        <v>0</v>
      </c>
      <c r="BX889" s="348">
        <f t="shared" si="660"/>
        <v>0</v>
      </c>
      <c r="BY889" s="247">
        <f t="shared" si="661"/>
        <v>0</v>
      </c>
      <c r="BZ889" s="244">
        <f t="shared" si="662"/>
        <v>0</v>
      </c>
      <c r="CA889" s="244">
        <f t="shared" si="663"/>
        <v>0</v>
      </c>
      <c r="CB889" s="248">
        <f t="shared" si="664"/>
        <v>0</v>
      </c>
      <c r="CC889" s="247">
        <f t="shared" si="665"/>
        <v>0</v>
      </c>
      <c r="CD889" s="244">
        <f t="shared" si="666"/>
        <v>0</v>
      </c>
      <c r="CE889" s="244">
        <f t="shared" si="667"/>
        <v>0</v>
      </c>
      <c r="CF889" s="244">
        <f t="shared" si="668"/>
        <v>0</v>
      </c>
    </row>
    <row r="890" spans="1:84" ht="20.100000000000001" customHeight="1" x14ac:dyDescent="0.15">
      <c r="A890" s="238">
        <v>887</v>
      </c>
      <c r="B890" s="239">
        <v>887</v>
      </c>
      <c r="C890" s="240" t="str">
        <f t="shared" si="670"/>
        <v>S</v>
      </c>
      <c r="D890" s="241"/>
      <c r="E890" s="242" t="str">
        <f>IF(D890="","",COUNTIF($D$4:D890,D890))</f>
        <v/>
      </c>
      <c r="F890" s="306" t="str">
        <f>IF(D890="","",VLOOKUP(D890,'様式A-2'!$B$10:$E$438,4,0))</f>
        <v/>
      </c>
      <c r="G890" s="242"/>
      <c r="H890" s="242"/>
      <c r="I890" s="242"/>
      <c r="J890" s="242"/>
      <c r="K890" s="242">
        <f t="shared" si="671"/>
        <v>0</v>
      </c>
      <c r="L890" s="342"/>
      <c r="M890" s="342"/>
      <c r="N890" s="342"/>
      <c r="O890" s="342"/>
      <c r="P890" s="384"/>
      <c r="Q890" s="243">
        <f t="shared" si="681"/>
        <v>0</v>
      </c>
      <c r="R890" s="244">
        <f t="shared" si="672"/>
        <v>0</v>
      </c>
      <c r="S890" s="244" t="str">
        <f t="shared" si="673"/>
        <v/>
      </c>
      <c r="T890" s="242"/>
      <c r="U890" s="242" t="str">
        <f t="shared" si="674"/>
        <v/>
      </c>
      <c r="V890" s="242" t="str">
        <f t="shared" si="682"/>
        <v/>
      </c>
      <c r="W890" s="242"/>
      <c r="X890" s="242"/>
      <c r="Y890" s="242" t="str">
        <f t="shared" si="675"/>
        <v/>
      </c>
      <c r="Z890" s="242" t="str">
        <f t="shared" si="676"/>
        <v/>
      </c>
      <c r="AA890" s="242" t="str">
        <f t="shared" si="669"/>
        <v/>
      </c>
      <c r="AB890" s="242" t="str">
        <f t="shared" si="677"/>
        <v/>
      </c>
      <c r="AC890" s="242" t="str">
        <f t="shared" si="678"/>
        <v/>
      </c>
      <c r="AD890" s="242" t="str">
        <f t="shared" ref="AD890:AD953" si="683">IF(D890="","",IF(P890="叩き落し",P890,IF(T890="新規確認","－",INDEX($AM$4:$AQ$38,MATCH(K890,$AL$4:$AL$38,0),MATCH(X890,$AM$3:$AQ$3,0)))))</f>
        <v/>
      </c>
      <c r="AE890" s="242" t="str">
        <f t="shared" ref="AE890:AE953" si="684">IF(D890="","",INDEX($AT$4:$AX$38,MATCH(K890,$AS$4:$AS$38,0),MATCH(X890,$AT$3:$AX$3,0)))</f>
        <v/>
      </c>
      <c r="AF890" s="242" t="str">
        <f t="shared" ref="AF890:AF953" si="685">IF(D890="","",INDEX($BA$4:$BE$38,MATCH(K890,$AZ$4:$AZ$38,0),MATCH(X890,$BA$3:$BE$3,0)))</f>
        <v/>
      </c>
      <c r="AG890" s="242"/>
      <c r="AH890" s="243" t="str">
        <f t="shared" si="679"/>
        <v/>
      </c>
      <c r="AI890" s="243" t="str">
        <f t="shared" si="680"/>
        <v/>
      </c>
      <c r="BG890" s="246">
        <f t="shared" si="643"/>
        <v>0</v>
      </c>
      <c r="BH890" s="243">
        <f t="shared" si="644"/>
        <v>0</v>
      </c>
      <c r="BI890" s="243">
        <f t="shared" si="645"/>
        <v>0</v>
      </c>
      <c r="BJ890" s="243">
        <f t="shared" si="646"/>
        <v>0</v>
      </c>
      <c r="BK890" s="347">
        <f t="shared" si="647"/>
        <v>0</v>
      </c>
      <c r="BL890" s="247">
        <f t="shared" si="648"/>
        <v>0</v>
      </c>
      <c r="BM890" s="244">
        <f t="shared" si="649"/>
        <v>0</v>
      </c>
      <c r="BN890" s="244">
        <f t="shared" si="650"/>
        <v>0</v>
      </c>
      <c r="BO890" s="248">
        <f t="shared" si="651"/>
        <v>0</v>
      </c>
      <c r="BP890" s="249">
        <f t="shared" si="652"/>
        <v>0</v>
      </c>
      <c r="BQ890" s="244">
        <f t="shared" si="653"/>
        <v>0</v>
      </c>
      <c r="BR890" s="244">
        <f t="shared" si="654"/>
        <v>0</v>
      </c>
      <c r="BS890" s="250">
        <f t="shared" si="655"/>
        <v>0</v>
      </c>
      <c r="BT890" s="251" t="str">
        <f t="shared" si="656"/>
        <v/>
      </c>
      <c r="BU890" s="346">
        <f t="shared" si="657"/>
        <v>0</v>
      </c>
      <c r="BV890" s="346">
        <f t="shared" si="658"/>
        <v>0</v>
      </c>
      <c r="BW890" s="346">
        <f t="shared" si="659"/>
        <v>0</v>
      </c>
      <c r="BX890" s="348">
        <f t="shared" si="660"/>
        <v>0</v>
      </c>
      <c r="BY890" s="247">
        <f t="shared" si="661"/>
        <v>0</v>
      </c>
      <c r="BZ890" s="244">
        <f t="shared" si="662"/>
        <v>0</v>
      </c>
      <c r="CA890" s="244">
        <f t="shared" si="663"/>
        <v>0</v>
      </c>
      <c r="CB890" s="248">
        <f t="shared" si="664"/>
        <v>0</v>
      </c>
      <c r="CC890" s="247">
        <f t="shared" si="665"/>
        <v>0</v>
      </c>
      <c r="CD890" s="244">
        <f t="shared" si="666"/>
        <v>0</v>
      </c>
      <c r="CE890" s="244">
        <f t="shared" si="667"/>
        <v>0</v>
      </c>
      <c r="CF890" s="244">
        <f t="shared" si="668"/>
        <v>0</v>
      </c>
    </row>
    <row r="891" spans="1:84" ht="20.100000000000001" customHeight="1" x14ac:dyDescent="0.15">
      <c r="A891" s="238">
        <v>888</v>
      </c>
      <c r="B891" s="239">
        <v>888</v>
      </c>
      <c r="C891" s="240" t="str">
        <f t="shared" si="670"/>
        <v>S</v>
      </c>
      <c r="D891" s="241"/>
      <c r="E891" s="242" t="str">
        <f>IF(D891="","",COUNTIF($D$4:D891,D891))</f>
        <v/>
      </c>
      <c r="F891" s="306" t="str">
        <f>IF(D891="","",VLOOKUP(D891,'様式A-2'!$B$10:$E$438,4,0))</f>
        <v/>
      </c>
      <c r="G891" s="242"/>
      <c r="H891" s="242"/>
      <c r="I891" s="242"/>
      <c r="J891" s="242"/>
      <c r="K891" s="242">
        <f t="shared" si="671"/>
        <v>0</v>
      </c>
      <c r="L891" s="342"/>
      <c r="M891" s="342"/>
      <c r="N891" s="342"/>
      <c r="O891" s="342"/>
      <c r="P891" s="384"/>
      <c r="Q891" s="243">
        <f t="shared" si="681"/>
        <v>0</v>
      </c>
      <c r="R891" s="244">
        <f t="shared" si="672"/>
        <v>0</v>
      </c>
      <c r="S891" s="244" t="str">
        <f t="shared" si="673"/>
        <v/>
      </c>
      <c r="T891" s="242"/>
      <c r="U891" s="242" t="str">
        <f t="shared" si="674"/>
        <v/>
      </c>
      <c r="V891" s="242" t="str">
        <f t="shared" si="682"/>
        <v/>
      </c>
      <c r="W891" s="242"/>
      <c r="X891" s="242"/>
      <c r="Y891" s="242" t="str">
        <f t="shared" si="675"/>
        <v/>
      </c>
      <c r="Z891" s="242" t="str">
        <f t="shared" si="676"/>
        <v/>
      </c>
      <c r="AA891" s="242" t="str">
        <f t="shared" si="669"/>
        <v/>
      </c>
      <c r="AB891" s="242" t="str">
        <f t="shared" si="677"/>
        <v/>
      </c>
      <c r="AC891" s="242" t="str">
        <f t="shared" si="678"/>
        <v/>
      </c>
      <c r="AD891" s="242" t="str">
        <f t="shared" si="683"/>
        <v/>
      </c>
      <c r="AE891" s="242" t="str">
        <f t="shared" si="684"/>
        <v/>
      </c>
      <c r="AF891" s="242" t="str">
        <f t="shared" si="685"/>
        <v/>
      </c>
      <c r="AG891" s="242"/>
      <c r="AH891" s="243" t="str">
        <f t="shared" si="679"/>
        <v/>
      </c>
      <c r="AI891" s="243" t="str">
        <f t="shared" si="680"/>
        <v/>
      </c>
      <c r="BG891" s="246">
        <f t="shared" si="643"/>
        <v>0</v>
      </c>
      <c r="BH891" s="243">
        <f t="shared" si="644"/>
        <v>0</v>
      </c>
      <c r="BI891" s="243">
        <f t="shared" si="645"/>
        <v>0</v>
      </c>
      <c r="BJ891" s="243">
        <f t="shared" si="646"/>
        <v>0</v>
      </c>
      <c r="BK891" s="347">
        <f t="shared" si="647"/>
        <v>0</v>
      </c>
      <c r="BL891" s="247">
        <f t="shared" si="648"/>
        <v>0</v>
      </c>
      <c r="BM891" s="244">
        <f t="shared" si="649"/>
        <v>0</v>
      </c>
      <c r="BN891" s="244">
        <f t="shared" si="650"/>
        <v>0</v>
      </c>
      <c r="BO891" s="248">
        <f t="shared" si="651"/>
        <v>0</v>
      </c>
      <c r="BP891" s="249">
        <f t="shared" si="652"/>
        <v>0</v>
      </c>
      <c r="BQ891" s="244">
        <f t="shared" si="653"/>
        <v>0</v>
      </c>
      <c r="BR891" s="244">
        <f t="shared" si="654"/>
        <v>0</v>
      </c>
      <c r="BS891" s="250">
        <f t="shared" si="655"/>
        <v>0</v>
      </c>
      <c r="BT891" s="251" t="str">
        <f t="shared" si="656"/>
        <v/>
      </c>
      <c r="BU891" s="346">
        <f t="shared" si="657"/>
        <v>0</v>
      </c>
      <c r="BV891" s="346">
        <f t="shared" si="658"/>
        <v>0</v>
      </c>
      <c r="BW891" s="346">
        <f t="shared" si="659"/>
        <v>0</v>
      </c>
      <c r="BX891" s="348">
        <f t="shared" si="660"/>
        <v>0</v>
      </c>
      <c r="BY891" s="247">
        <f t="shared" si="661"/>
        <v>0</v>
      </c>
      <c r="BZ891" s="244">
        <f t="shared" si="662"/>
        <v>0</v>
      </c>
      <c r="CA891" s="244">
        <f t="shared" si="663"/>
        <v>0</v>
      </c>
      <c r="CB891" s="248">
        <f t="shared" si="664"/>
        <v>0</v>
      </c>
      <c r="CC891" s="247">
        <f t="shared" si="665"/>
        <v>0</v>
      </c>
      <c r="CD891" s="244">
        <f t="shared" si="666"/>
        <v>0</v>
      </c>
      <c r="CE891" s="244">
        <f t="shared" si="667"/>
        <v>0</v>
      </c>
      <c r="CF891" s="244">
        <f t="shared" si="668"/>
        <v>0</v>
      </c>
    </row>
    <row r="892" spans="1:84" ht="20.100000000000001" customHeight="1" x14ac:dyDescent="0.15">
      <c r="A892" s="238">
        <v>889</v>
      </c>
      <c r="B892" s="239">
        <v>889</v>
      </c>
      <c r="C892" s="240" t="str">
        <f t="shared" si="670"/>
        <v>S</v>
      </c>
      <c r="D892" s="241"/>
      <c r="E892" s="242" t="str">
        <f>IF(D892="","",COUNTIF($D$4:D892,D892))</f>
        <v/>
      </c>
      <c r="F892" s="306" t="str">
        <f>IF(D892="","",VLOOKUP(D892,'様式A-2'!$B$10:$E$438,4,0))</f>
        <v/>
      </c>
      <c r="G892" s="242"/>
      <c r="H892" s="242"/>
      <c r="I892" s="242"/>
      <c r="J892" s="242"/>
      <c r="K892" s="242">
        <f t="shared" si="671"/>
        <v>0</v>
      </c>
      <c r="L892" s="342"/>
      <c r="M892" s="342"/>
      <c r="N892" s="342"/>
      <c r="O892" s="342"/>
      <c r="P892" s="384"/>
      <c r="Q892" s="243">
        <f t="shared" si="681"/>
        <v>0</v>
      </c>
      <c r="R892" s="244">
        <f t="shared" si="672"/>
        <v>0</v>
      </c>
      <c r="S892" s="244" t="str">
        <f t="shared" si="673"/>
        <v/>
      </c>
      <c r="T892" s="242"/>
      <c r="U892" s="242" t="str">
        <f t="shared" si="674"/>
        <v/>
      </c>
      <c r="V892" s="242" t="str">
        <f t="shared" si="682"/>
        <v/>
      </c>
      <c r="W892" s="242"/>
      <c r="X892" s="242"/>
      <c r="Y892" s="242" t="str">
        <f t="shared" si="675"/>
        <v/>
      </c>
      <c r="Z892" s="242" t="str">
        <f t="shared" si="676"/>
        <v/>
      </c>
      <c r="AA892" s="242" t="str">
        <f t="shared" si="669"/>
        <v/>
      </c>
      <c r="AB892" s="242" t="str">
        <f t="shared" si="677"/>
        <v/>
      </c>
      <c r="AC892" s="242" t="str">
        <f t="shared" si="678"/>
        <v/>
      </c>
      <c r="AD892" s="242" t="str">
        <f t="shared" si="683"/>
        <v/>
      </c>
      <c r="AE892" s="242" t="str">
        <f t="shared" si="684"/>
        <v/>
      </c>
      <c r="AF892" s="242" t="str">
        <f t="shared" si="685"/>
        <v/>
      </c>
      <c r="AG892" s="242"/>
      <c r="AH892" s="243" t="str">
        <f t="shared" si="679"/>
        <v/>
      </c>
      <c r="AI892" s="243" t="str">
        <f t="shared" si="680"/>
        <v/>
      </c>
      <c r="BG892" s="246">
        <f t="shared" si="643"/>
        <v>0</v>
      </c>
      <c r="BH892" s="243">
        <f t="shared" si="644"/>
        <v>0</v>
      </c>
      <c r="BI892" s="243">
        <f t="shared" si="645"/>
        <v>0</v>
      </c>
      <c r="BJ892" s="243">
        <f t="shared" si="646"/>
        <v>0</v>
      </c>
      <c r="BK892" s="347">
        <f t="shared" si="647"/>
        <v>0</v>
      </c>
      <c r="BL892" s="247">
        <f t="shared" si="648"/>
        <v>0</v>
      </c>
      <c r="BM892" s="244">
        <f t="shared" si="649"/>
        <v>0</v>
      </c>
      <c r="BN892" s="244">
        <f t="shared" si="650"/>
        <v>0</v>
      </c>
      <c r="BO892" s="248">
        <f t="shared" si="651"/>
        <v>0</v>
      </c>
      <c r="BP892" s="249">
        <f t="shared" si="652"/>
        <v>0</v>
      </c>
      <c r="BQ892" s="244">
        <f t="shared" si="653"/>
        <v>0</v>
      </c>
      <c r="BR892" s="244">
        <f t="shared" si="654"/>
        <v>0</v>
      </c>
      <c r="BS892" s="250">
        <f t="shared" si="655"/>
        <v>0</v>
      </c>
      <c r="BT892" s="251" t="str">
        <f t="shared" si="656"/>
        <v/>
      </c>
      <c r="BU892" s="346">
        <f t="shared" si="657"/>
        <v>0</v>
      </c>
      <c r="BV892" s="346">
        <f t="shared" si="658"/>
        <v>0</v>
      </c>
      <c r="BW892" s="346">
        <f t="shared" si="659"/>
        <v>0</v>
      </c>
      <c r="BX892" s="348">
        <f t="shared" si="660"/>
        <v>0</v>
      </c>
      <c r="BY892" s="247">
        <f t="shared" si="661"/>
        <v>0</v>
      </c>
      <c r="BZ892" s="244">
        <f t="shared" si="662"/>
        <v>0</v>
      </c>
      <c r="CA892" s="244">
        <f t="shared" si="663"/>
        <v>0</v>
      </c>
      <c r="CB892" s="248">
        <f t="shared" si="664"/>
        <v>0</v>
      </c>
      <c r="CC892" s="247">
        <f t="shared" si="665"/>
        <v>0</v>
      </c>
      <c r="CD892" s="244">
        <f t="shared" si="666"/>
        <v>0</v>
      </c>
      <c r="CE892" s="244">
        <f t="shared" si="667"/>
        <v>0</v>
      </c>
      <c r="CF892" s="244">
        <f t="shared" si="668"/>
        <v>0</v>
      </c>
    </row>
    <row r="893" spans="1:84" ht="20.100000000000001" customHeight="1" x14ac:dyDescent="0.15">
      <c r="A893" s="238">
        <v>890</v>
      </c>
      <c r="B893" s="239">
        <v>890</v>
      </c>
      <c r="C893" s="240" t="str">
        <f t="shared" si="670"/>
        <v>S</v>
      </c>
      <c r="D893" s="241"/>
      <c r="E893" s="242" t="str">
        <f>IF(D893="","",COUNTIF($D$4:D893,D893))</f>
        <v/>
      </c>
      <c r="F893" s="306" t="str">
        <f>IF(D893="","",VLOOKUP(D893,'様式A-2'!$B$10:$E$438,4,0))</f>
        <v/>
      </c>
      <c r="G893" s="242"/>
      <c r="H893" s="242"/>
      <c r="I893" s="242"/>
      <c r="J893" s="242"/>
      <c r="K893" s="242">
        <f t="shared" si="671"/>
        <v>0</v>
      </c>
      <c r="L893" s="342"/>
      <c r="M893" s="342"/>
      <c r="N893" s="342"/>
      <c r="O893" s="342"/>
      <c r="P893" s="384"/>
      <c r="Q893" s="243">
        <f t="shared" si="681"/>
        <v>0</v>
      </c>
      <c r="R893" s="244">
        <f t="shared" si="672"/>
        <v>0</v>
      </c>
      <c r="S893" s="244" t="str">
        <f t="shared" si="673"/>
        <v/>
      </c>
      <c r="T893" s="242"/>
      <c r="U893" s="242" t="str">
        <f t="shared" si="674"/>
        <v/>
      </c>
      <c r="V893" s="242" t="str">
        <f t="shared" si="682"/>
        <v/>
      </c>
      <c r="W893" s="242"/>
      <c r="X893" s="242"/>
      <c r="Y893" s="242" t="str">
        <f t="shared" si="675"/>
        <v/>
      </c>
      <c r="Z893" s="242" t="str">
        <f t="shared" si="676"/>
        <v/>
      </c>
      <c r="AA893" s="242" t="str">
        <f t="shared" si="669"/>
        <v/>
      </c>
      <c r="AB893" s="242" t="str">
        <f t="shared" si="677"/>
        <v/>
      </c>
      <c r="AC893" s="242" t="str">
        <f t="shared" si="678"/>
        <v/>
      </c>
      <c r="AD893" s="242" t="str">
        <f t="shared" si="683"/>
        <v/>
      </c>
      <c r="AE893" s="242" t="str">
        <f t="shared" si="684"/>
        <v/>
      </c>
      <c r="AF893" s="242" t="str">
        <f t="shared" si="685"/>
        <v/>
      </c>
      <c r="AG893" s="242"/>
      <c r="AH893" s="243" t="str">
        <f t="shared" si="679"/>
        <v/>
      </c>
      <c r="AI893" s="243" t="str">
        <f t="shared" si="680"/>
        <v/>
      </c>
      <c r="BG893" s="246">
        <f t="shared" si="643"/>
        <v>0</v>
      </c>
      <c r="BH893" s="243">
        <f t="shared" si="644"/>
        <v>0</v>
      </c>
      <c r="BI893" s="243">
        <f t="shared" si="645"/>
        <v>0</v>
      </c>
      <c r="BJ893" s="243">
        <f t="shared" si="646"/>
        <v>0</v>
      </c>
      <c r="BK893" s="347">
        <f t="shared" si="647"/>
        <v>0</v>
      </c>
      <c r="BL893" s="247">
        <f t="shared" si="648"/>
        <v>0</v>
      </c>
      <c r="BM893" s="244">
        <f t="shared" si="649"/>
        <v>0</v>
      </c>
      <c r="BN893" s="244">
        <f t="shared" si="650"/>
        <v>0</v>
      </c>
      <c r="BO893" s="248">
        <f t="shared" si="651"/>
        <v>0</v>
      </c>
      <c r="BP893" s="249">
        <f t="shared" si="652"/>
        <v>0</v>
      </c>
      <c r="BQ893" s="244">
        <f t="shared" si="653"/>
        <v>0</v>
      </c>
      <c r="BR893" s="244">
        <f t="shared" si="654"/>
        <v>0</v>
      </c>
      <c r="BS893" s="250">
        <f t="shared" si="655"/>
        <v>0</v>
      </c>
      <c r="BT893" s="251" t="str">
        <f t="shared" si="656"/>
        <v/>
      </c>
      <c r="BU893" s="346">
        <f t="shared" si="657"/>
        <v>0</v>
      </c>
      <c r="BV893" s="346">
        <f t="shared" si="658"/>
        <v>0</v>
      </c>
      <c r="BW893" s="346">
        <f t="shared" si="659"/>
        <v>0</v>
      </c>
      <c r="BX893" s="348">
        <f t="shared" si="660"/>
        <v>0</v>
      </c>
      <c r="BY893" s="247">
        <f t="shared" si="661"/>
        <v>0</v>
      </c>
      <c r="BZ893" s="244">
        <f t="shared" si="662"/>
        <v>0</v>
      </c>
      <c r="CA893" s="244">
        <f t="shared" si="663"/>
        <v>0</v>
      </c>
      <c r="CB893" s="248">
        <f t="shared" si="664"/>
        <v>0</v>
      </c>
      <c r="CC893" s="247">
        <f t="shared" si="665"/>
        <v>0</v>
      </c>
      <c r="CD893" s="244">
        <f t="shared" si="666"/>
        <v>0</v>
      </c>
      <c r="CE893" s="244">
        <f t="shared" si="667"/>
        <v>0</v>
      </c>
      <c r="CF893" s="244">
        <f t="shared" si="668"/>
        <v>0</v>
      </c>
    </row>
    <row r="894" spans="1:84" ht="20.100000000000001" customHeight="1" x14ac:dyDescent="0.15">
      <c r="A894" s="238">
        <v>891</v>
      </c>
      <c r="B894" s="239">
        <v>891</v>
      </c>
      <c r="C894" s="240" t="str">
        <f t="shared" si="670"/>
        <v>S</v>
      </c>
      <c r="D894" s="241"/>
      <c r="E894" s="242" t="str">
        <f>IF(D894="","",COUNTIF($D$4:D894,D894))</f>
        <v/>
      </c>
      <c r="F894" s="306" t="str">
        <f>IF(D894="","",VLOOKUP(D894,'様式A-2'!$B$10:$E$438,4,0))</f>
        <v/>
      </c>
      <c r="G894" s="242"/>
      <c r="H894" s="242"/>
      <c r="I894" s="242"/>
      <c r="J894" s="242"/>
      <c r="K894" s="242">
        <f t="shared" si="671"/>
        <v>0</v>
      </c>
      <c r="L894" s="342"/>
      <c r="M894" s="342"/>
      <c r="N894" s="342"/>
      <c r="O894" s="342"/>
      <c r="P894" s="384"/>
      <c r="Q894" s="243">
        <f t="shared" si="681"/>
        <v>0</v>
      </c>
      <c r="R894" s="244">
        <f t="shared" si="672"/>
        <v>0</v>
      </c>
      <c r="S894" s="244" t="str">
        <f t="shared" si="673"/>
        <v/>
      </c>
      <c r="T894" s="242"/>
      <c r="U894" s="242" t="str">
        <f t="shared" si="674"/>
        <v/>
      </c>
      <c r="V894" s="242" t="str">
        <f t="shared" si="682"/>
        <v/>
      </c>
      <c r="W894" s="242"/>
      <c r="X894" s="242"/>
      <c r="Y894" s="242" t="str">
        <f t="shared" si="675"/>
        <v/>
      </c>
      <c r="Z894" s="242" t="str">
        <f t="shared" si="676"/>
        <v/>
      </c>
      <c r="AA894" s="242" t="str">
        <f t="shared" si="669"/>
        <v/>
      </c>
      <c r="AB894" s="242" t="str">
        <f t="shared" si="677"/>
        <v/>
      </c>
      <c r="AC894" s="242" t="str">
        <f t="shared" si="678"/>
        <v/>
      </c>
      <c r="AD894" s="242" t="str">
        <f t="shared" si="683"/>
        <v/>
      </c>
      <c r="AE894" s="242" t="str">
        <f t="shared" si="684"/>
        <v/>
      </c>
      <c r="AF894" s="242" t="str">
        <f t="shared" si="685"/>
        <v/>
      </c>
      <c r="AG894" s="242"/>
      <c r="AH894" s="243" t="str">
        <f t="shared" si="679"/>
        <v/>
      </c>
      <c r="AI894" s="243" t="str">
        <f t="shared" si="680"/>
        <v/>
      </c>
      <c r="BG894" s="246">
        <f t="shared" si="643"/>
        <v>0</v>
      </c>
      <c r="BH894" s="243">
        <f t="shared" si="644"/>
        <v>0</v>
      </c>
      <c r="BI894" s="243">
        <f t="shared" si="645"/>
        <v>0</v>
      </c>
      <c r="BJ894" s="243">
        <f t="shared" si="646"/>
        <v>0</v>
      </c>
      <c r="BK894" s="347">
        <f t="shared" si="647"/>
        <v>0</v>
      </c>
      <c r="BL894" s="247">
        <f t="shared" si="648"/>
        <v>0</v>
      </c>
      <c r="BM894" s="244">
        <f t="shared" si="649"/>
        <v>0</v>
      </c>
      <c r="BN894" s="244">
        <f t="shared" si="650"/>
        <v>0</v>
      </c>
      <c r="BO894" s="248">
        <f t="shared" si="651"/>
        <v>0</v>
      </c>
      <c r="BP894" s="249">
        <f t="shared" si="652"/>
        <v>0</v>
      </c>
      <c r="BQ894" s="244">
        <f t="shared" si="653"/>
        <v>0</v>
      </c>
      <c r="BR894" s="244">
        <f t="shared" si="654"/>
        <v>0</v>
      </c>
      <c r="BS894" s="250">
        <f t="shared" si="655"/>
        <v>0</v>
      </c>
      <c r="BT894" s="251" t="str">
        <f t="shared" si="656"/>
        <v/>
      </c>
      <c r="BU894" s="346">
        <f t="shared" si="657"/>
        <v>0</v>
      </c>
      <c r="BV894" s="346">
        <f t="shared" si="658"/>
        <v>0</v>
      </c>
      <c r="BW894" s="346">
        <f t="shared" si="659"/>
        <v>0</v>
      </c>
      <c r="BX894" s="348">
        <f t="shared" si="660"/>
        <v>0</v>
      </c>
      <c r="BY894" s="247">
        <f t="shared" si="661"/>
        <v>0</v>
      </c>
      <c r="BZ894" s="244">
        <f t="shared" si="662"/>
        <v>0</v>
      </c>
      <c r="CA894" s="244">
        <f t="shared" si="663"/>
        <v>0</v>
      </c>
      <c r="CB894" s="248">
        <f t="shared" si="664"/>
        <v>0</v>
      </c>
      <c r="CC894" s="247">
        <f t="shared" si="665"/>
        <v>0</v>
      </c>
      <c r="CD894" s="244">
        <f t="shared" si="666"/>
        <v>0</v>
      </c>
      <c r="CE894" s="244">
        <f t="shared" si="667"/>
        <v>0</v>
      </c>
      <c r="CF894" s="244">
        <f t="shared" si="668"/>
        <v>0</v>
      </c>
    </row>
    <row r="895" spans="1:84" ht="20.100000000000001" customHeight="1" x14ac:dyDescent="0.15">
      <c r="A895" s="238">
        <v>892</v>
      </c>
      <c r="B895" s="239">
        <v>892</v>
      </c>
      <c r="C895" s="240" t="str">
        <f t="shared" si="670"/>
        <v>S</v>
      </c>
      <c r="D895" s="241"/>
      <c r="E895" s="242" t="str">
        <f>IF(D895="","",COUNTIF($D$4:D895,D895))</f>
        <v/>
      </c>
      <c r="F895" s="306" t="str">
        <f>IF(D895="","",VLOOKUP(D895,'様式A-2'!$B$10:$E$438,4,0))</f>
        <v/>
      </c>
      <c r="G895" s="242"/>
      <c r="H895" s="242"/>
      <c r="I895" s="242"/>
      <c r="J895" s="242"/>
      <c r="K895" s="242">
        <f t="shared" si="671"/>
        <v>0</v>
      </c>
      <c r="L895" s="342"/>
      <c r="M895" s="342"/>
      <c r="N895" s="342"/>
      <c r="O895" s="342"/>
      <c r="P895" s="384"/>
      <c r="Q895" s="243">
        <f t="shared" si="681"/>
        <v>0</v>
      </c>
      <c r="R895" s="244">
        <f t="shared" si="672"/>
        <v>0</v>
      </c>
      <c r="S895" s="244" t="str">
        <f t="shared" si="673"/>
        <v/>
      </c>
      <c r="T895" s="242"/>
      <c r="U895" s="242" t="str">
        <f t="shared" si="674"/>
        <v/>
      </c>
      <c r="V895" s="242" t="str">
        <f t="shared" si="682"/>
        <v/>
      </c>
      <c r="W895" s="242"/>
      <c r="X895" s="242"/>
      <c r="Y895" s="242" t="str">
        <f t="shared" si="675"/>
        <v/>
      </c>
      <c r="Z895" s="242" t="str">
        <f t="shared" si="676"/>
        <v/>
      </c>
      <c r="AA895" s="242" t="str">
        <f t="shared" si="669"/>
        <v/>
      </c>
      <c r="AB895" s="242" t="str">
        <f t="shared" si="677"/>
        <v/>
      </c>
      <c r="AC895" s="242" t="str">
        <f t="shared" si="678"/>
        <v/>
      </c>
      <c r="AD895" s="242" t="str">
        <f t="shared" si="683"/>
        <v/>
      </c>
      <c r="AE895" s="242" t="str">
        <f t="shared" si="684"/>
        <v/>
      </c>
      <c r="AF895" s="242" t="str">
        <f t="shared" si="685"/>
        <v/>
      </c>
      <c r="AG895" s="242"/>
      <c r="AH895" s="243" t="str">
        <f t="shared" si="679"/>
        <v/>
      </c>
      <c r="AI895" s="243" t="str">
        <f t="shared" si="680"/>
        <v/>
      </c>
      <c r="BG895" s="246">
        <f t="shared" si="643"/>
        <v>0</v>
      </c>
      <c r="BH895" s="243">
        <f t="shared" si="644"/>
        <v>0</v>
      </c>
      <c r="BI895" s="243">
        <f t="shared" si="645"/>
        <v>0</v>
      </c>
      <c r="BJ895" s="243">
        <f t="shared" si="646"/>
        <v>0</v>
      </c>
      <c r="BK895" s="347">
        <f t="shared" si="647"/>
        <v>0</v>
      </c>
      <c r="BL895" s="247">
        <f t="shared" si="648"/>
        <v>0</v>
      </c>
      <c r="BM895" s="244">
        <f t="shared" si="649"/>
        <v>0</v>
      </c>
      <c r="BN895" s="244">
        <f t="shared" si="650"/>
        <v>0</v>
      </c>
      <c r="BO895" s="248">
        <f t="shared" si="651"/>
        <v>0</v>
      </c>
      <c r="BP895" s="249">
        <f t="shared" si="652"/>
        <v>0</v>
      </c>
      <c r="BQ895" s="244">
        <f t="shared" si="653"/>
        <v>0</v>
      </c>
      <c r="BR895" s="244">
        <f t="shared" si="654"/>
        <v>0</v>
      </c>
      <c r="BS895" s="250">
        <f t="shared" si="655"/>
        <v>0</v>
      </c>
      <c r="BT895" s="251" t="str">
        <f t="shared" si="656"/>
        <v/>
      </c>
      <c r="BU895" s="346">
        <f t="shared" si="657"/>
        <v>0</v>
      </c>
      <c r="BV895" s="346">
        <f t="shared" si="658"/>
        <v>0</v>
      </c>
      <c r="BW895" s="346">
        <f t="shared" si="659"/>
        <v>0</v>
      </c>
      <c r="BX895" s="348">
        <f t="shared" si="660"/>
        <v>0</v>
      </c>
      <c r="BY895" s="247">
        <f t="shared" si="661"/>
        <v>0</v>
      </c>
      <c r="BZ895" s="244">
        <f t="shared" si="662"/>
        <v>0</v>
      </c>
      <c r="CA895" s="244">
        <f t="shared" si="663"/>
        <v>0</v>
      </c>
      <c r="CB895" s="248">
        <f t="shared" si="664"/>
        <v>0</v>
      </c>
      <c r="CC895" s="247">
        <f t="shared" si="665"/>
        <v>0</v>
      </c>
      <c r="CD895" s="244">
        <f t="shared" si="666"/>
        <v>0</v>
      </c>
      <c r="CE895" s="244">
        <f t="shared" si="667"/>
        <v>0</v>
      </c>
      <c r="CF895" s="244">
        <f t="shared" si="668"/>
        <v>0</v>
      </c>
    </row>
    <row r="896" spans="1:84" ht="20.100000000000001" customHeight="1" x14ac:dyDescent="0.15">
      <c r="A896" s="238">
        <v>893</v>
      </c>
      <c r="B896" s="239">
        <v>893</v>
      </c>
      <c r="C896" s="240" t="str">
        <f t="shared" si="670"/>
        <v>S</v>
      </c>
      <c r="D896" s="241"/>
      <c r="E896" s="242" t="str">
        <f>IF(D896="","",COUNTIF($D$4:D896,D896))</f>
        <v/>
      </c>
      <c r="F896" s="306" t="str">
        <f>IF(D896="","",VLOOKUP(D896,'様式A-2'!$B$10:$E$438,4,0))</f>
        <v/>
      </c>
      <c r="G896" s="242"/>
      <c r="H896" s="242"/>
      <c r="I896" s="242"/>
      <c r="J896" s="242"/>
      <c r="K896" s="242">
        <f t="shared" si="671"/>
        <v>0</v>
      </c>
      <c r="L896" s="342"/>
      <c r="M896" s="342"/>
      <c r="N896" s="342"/>
      <c r="O896" s="342"/>
      <c r="P896" s="384"/>
      <c r="Q896" s="243">
        <f t="shared" si="681"/>
        <v>0</v>
      </c>
      <c r="R896" s="244">
        <f t="shared" si="672"/>
        <v>0</v>
      </c>
      <c r="S896" s="244" t="str">
        <f t="shared" si="673"/>
        <v/>
      </c>
      <c r="T896" s="242"/>
      <c r="U896" s="242" t="str">
        <f t="shared" si="674"/>
        <v/>
      </c>
      <c r="V896" s="242" t="str">
        <f t="shared" si="682"/>
        <v/>
      </c>
      <c r="W896" s="242"/>
      <c r="X896" s="242"/>
      <c r="Y896" s="242" t="str">
        <f t="shared" si="675"/>
        <v/>
      </c>
      <c r="Z896" s="242" t="str">
        <f t="shared" si="676"/>
        <v/>
      </c>
      <c r="AA896" s="242" t="str">
        <f t="shared" si="669"/>
        <v/>
      </c>
      <c r="AB896" s="242" t="str">
        <f t="shared" si="677"/>
        <v/>
      </c>
      <c r="AC896" s="242" t="str">
        <f t="shared" si="678"/>
        <v/>
      </c>
      <c r="AD896" s="242" t="str">
        <f t="shared" si="683"/>
        <v/>
      </c>
      <c r="AE896" s="242" t="str">
        <f t="shared" si="684"/>
        <v/>
      </c>
      <c r="AF896" s="242" t="str">
        <f t="shared" si="685"/>
        <v/>
      </c>
      <c r="AG896" s="242"/>
      <c r="AH896" s="243" t="str">
        <f t="shared" si="679"/>
        <v/>
      </c>
      <c r="AI896" s="243" t="str">
        <f t="shared" si="680"/>
        <v/>
      </c>
      <c r="BG896" s="246">
        <f t="shared" si="643"/>
        <v>0</v>
      </c>
      <c r="BH896" s="243">
        <f t="shared" si="644"/>
        <v>0</v>
      </c>
      <c r="BI896" s="243">
        <f t="shared" si="645"/>
        <v>0</v>
      </c>
      <c r="BJ896" s="243">
        <f t="shared" si="646"/>
        <v>0</v>
      </c>
      <c r="BK896" s="347">
        <f t="shared" si="647"/>
        <v>0</v>
      </c>
      <c r="BL896" s="247">
        <f t="shared" si="648"/>
        <v>0</v>
      </c>
      <c r="BM896" s="244">
        <f t="shared" si="649"/>
        <v>0</v>
      </c>
      <c r="BN896" s="244">
        <f t="shared" si="650"/>
        <v>0</v>
      </c>
      <c r="BO896" s="248">
        <f t="shared" si="651"/>
        <v>0</v>
      </c>
      <c r="BP896" s="249">
        <f t="shared" si="652"/>
        <v>0</v>
      </c>
      <c r="BQ896" s="244">
        <f t="shared" si="653"/>
        <v>0</v>
      </c>
      <c r="BR896" s="244">
        <f t="shared" si="654"/>
        <v>0</v>
      </c>
      <c r="BS896" s="250">
        <f t="shared" si="655"/>
        <v>0</v>
      </c>
      <c r="BT896" s="251" t="str">
        <f t="shared" si="656"/>
        <v/>
      </c>
      <c r="BU896" s="346">
        <f t="shared" si="657"/>
        <v>0</v>
      </c>
      <c r="BV896" s="346">
        <f t="shared" si="658"/>
        <v>0</v>
      </c>
      <c r="BW896" s="346">
        <f t="shared" si="659"/>
        <v>0</v>
      </c>
      <c r="BX896" s="348">
        <f t="shared" si="660"/>
        <v>0</v>
      </c>
      <c r="BY896" s="247">
        <f t="shared" si="661"/>
        <v>0</v>
      </c>
      <c r="BZ896" s="244">
        <f t="shared" si="662"/>
        <v>0</v>
      </c>
      <c r="CA896" s="244">
        <f t="shared" si="663"/>
        <v>0</v>
      </c>
      <c r="CB896" s="248">
        <f t="shared" si="664"/>
        <v>0</v>
      </c>
      <c r="CC896" s="247">
        <f t="shared" si="665"/>
        <v>0</v>
      </c>
      <c r="CD896" s="244">
        <f t="shared" si="666"/>
        <v>0</v>
      </c>
      <c r="CE896" s="244">
        <f t="shared" si="667"/>
        <v>0</v>
      </c>
      <c r="CF896" s="244">
        <f t="shared" si="668"/>
        <v>0</v>
      </c>
    </row>
    <row r="897" spans="1:84" ht="20.100000000000001" customHeight="1" x14ac:dyDescent="0.15">
      <c r="A897" s="238">
        <v>894</v>
      </c>
      <c r="B897" s="239">
        <v>894</v>
      </c>
      <c r="C897" s="240" t="str">
        <f t="shared" si="670"/>
        <v>S</v>
      </c>
      <c r="D897" s="241"/>
      <c r="E897" s="242" t="str">
        <f>IF(D897="","",COUNTIF($D$4:D897,D897))</f>
        <v/>
      </c>
      <c r="F897" s="306" t="str">
        <f>IF(D897="","",VLOOKUP(D897,'様式A-2'!$B$10:$E$438,4,0))</f>
        <v/>
      </c>
      <c r="G897" s="242"/>
      <c r="H897" s="242"/>
      <c r="I897" s="242"/>
      <c r="J897" s="242"/>
      <c r="K897" s="242">
        <f t="shared" si="671"/>
        <v>0</v>
      </c>
      <c r="L897" s="342"/>
      <c r="M897" s="342"/>
      <c r="N897" s="342"/>
      <c r="O897" s="342"/>
      <c r="P897" s="384"/>
      <c r="Q897" s="243">
        <f t="shared" si="681"/>
        <v>0</v>
      </c>
      <c r="R897" s="244">
        <f t="shared" si="672"/>
        <v>0</v>
      </c>
      <c r="S897" s="244" t="str">
        <f t="shared" si="673"/>
        <v/>
      </c>
      <c r="T897" s="242"/>
      <c r="U897" s="242" t="str">
        <f t="shared" si="674"/>
        <v/>
      </c>
      <c r="V897" s="242" t="str">
        <f t="shared" si="682"/>
        <v/>
      </c>
      <c r="W897" s="242"/>
      <c r="X897" s="242"/>
      <c r="Y897" s="242" t="str">
        <f t="shared" si="675"/>
        <v/>
      </c>
      <c r="Z897" s="242" t="str">
        <f t="shared" si="676"/>
        <v/>
      </c>
      <c r="AA897" s="242" t="str">
        <f t="shared" si="669"/>
        <v/>
      </c>
      <c r="AB897" s="242" t="str">
        <f t="shared" si="677"/>
        <v/>
      </c>
      <c r="AC897" s="242" t="str">
        <f t="shared" si="678"/>
        <v/>
      </c>
      <c r="AD897" s="242" t="str">
        <f t="shared" si="683"/>
        <v/>
      </c>
      <c r="AE897" s="242" t="str">
        <f t="shared" si="684"/>
        <v/>
      </c>
      <c r="AF897" s="242" t="str">
        <f t="shared" si="685"/>
        <v/>
      </c>
      <c r="AG897" s="242"/>
      <c r="AH897" s="243" t="str">
        <f t="shared" si="679"/>
        <v/>
      </c>
      <c r="AI897" s="243" t="str">
        <f t="shared" si="680"/>
        <v/>
      </c>
      <c r="BG897" s="246">
        <f t="shared" si="643"/>
        <v>0</v>
      </c>
      <c r="BH897" s="243">
        <f t="shared" si="644"/>
        <v>0</v>
      </c>
      <c r="BI897" s="243">
        <f t="shared" si="645"/>
        <v>0</v>
      </c>
      <c r="BJ897" s="243">
        <f t="shared" si="646"/>
        <v>0</v>
      </c>
      <c r="BK897" s="347">
        <f t="shared" si="647"/>
        <v>0</v>
      </c>
      <c r="BL897" s="247">
        <f t="shared" si="648"/>
        <v>0</v>
      </c>
      <c r="BM897" s="244">
        <f t="shared" si="649"/>
        <v>0</v>
      </c>
      <c r="BN897" s="244">
        <f t="shared" si="650"/>
        <v>0</v>
      </c>
      <c r="BO897" s="248">
        <f t="shared" si="651"/>
        <v>0</v>
      </c>
      <c r="BP897" s="249">
        <f t="shared" si="652"/>
        <v>0</v>
      </c>
      <c r="BQ897" s="244">
        <f t="shared" si="653"/>
        <v>0</v>
      </c>
      <c r="BR897" s="244">
        <f t="shared" si="654"/>
        <v>0</v>
      </c>
      <c r="BS897" s="250">
        <f t="shared" si="655"/>
        <v>0</v>
      </c>
      <c r="BT897" s="251" t="str">
        <f t="shared" si="656"/>
        <v/>
      </c>
      <c r="BU897" s="346">
        <f t="shared" si="657"/>
        <v>0</v>
      </c>
      <c r="BV897" s="346">
        <f t="shared" si="658"/>
        <v>0</v>
      </c>
      <c r="BW897" s="346">
        <f t="shared" si="659"/>
        <v>0</v>
      </c>
      <c r="BX897" s="348">
        <f t="shared" si="660"/>
        <v>0</v>
      </c>
      <c r="BY897" s="247">
        <f t="shared" si="661"/>
        <v>0</v>
      </c>
      <c r="BZ897" s="244">
        <f t="shared" si="662"/>
        <v>0</v>
      </c>
      <c r="CA897" s="244">
        <f t="shared" si="663"/>
        <v>0</v>
      </c>
      <c r="CB897" s="248">
        <f t="shared" si="664"/>
        <v>0</v>
      </c>
      <c r="CC897" s="247">
        <f t="shared" si="665"/>
        <v>0</v>
      </c>
      <c r="CD897" s="244">
        <f t="shared" si="666"/>
        <v>0</v>
      </c>
      <c r="CE897" s="244">
        <f t="shared" si="667"/>
        <v>0</v>
      </c>
      <c r="CF897" s="244">
        <f t="shared" si="668"/>
        <v>0</v>
      </c>
    </row>
    <row r="898" spans="1:84" ht="20.100000000000001" customHeight="1" x14ac:dyDescent="0.15">
      <c r="A898" s="238">
        <v>895</v>
      </c>
      <c r="B898" s="239">
        <v>895</v>
      </c>
      <c r="C898" s="240" t="str">
        <f t="shared" si="670"/>
        <v>S</v>
      </c>
      <c r="D898" s="241"/>
      <c r="E898" s="242" t="str">
        <f>IF(D898="","",COUNTIF($D$4:D898,D898))</f>
        <v/>
      </c>
      <c r="F898" s="306" t="str">
        <f>IF(D898="","",VLOOKUP(D898,'様式A-2'!$B$10:$E$438,4,0))</f>
        <v/>
      </c>
      <c r="G898" s="242"/>
      <c r="H898" s="242"/>
      <c r="I898" s="242"/>
      <c r="J898" s="242"/>
      <c r="K898" s="242">
        <f t="shared" si="671"/>
        <v>0</v>
      </c>
      <c r="L898" s="342"/>
      <c r="M898" s="342"/>
      <c r="N898" s="342"/>
      <c r="O898" s="342"/>
      <c r="P898" s="384"/>
      <c r="Q898" s="243">
        <f t="shared" si="681"/>
        <v>0</v>
      </c>
      <c r="R898" s="244">
        <f t="shared" si="672"/>
        <v>0</v>
      </c>
      <c r="S898" s="244" t="str">
        <f t="shared" si="673"/>
        <v/>
      </c>
      <c r="T898" s="242"/>
      <c r="U898" s="242" t="str">
        <f t="shared" si="674"/>
        <v/>
      </c>
      <c r="V898" s="242" t="str">
        <f t="shared" si="682"/>
        <v/>
      </c>
      <c r="W898" s="242"/>
      <c r="X898" s="242"/>
      <c r="Y898" s="242" t="str">
        <f t="shared" si="675"/>
        <v/>
      </c>
      <c r="Z898" s="242" t="str">
        <f t="shared" si="676"/>
        <v/>
      </c>
      <c r="AA898" s="242" t="str">
        <f t="shared" si="669"/>
        <v/>
      </c>
      <c r="AB898" s="242" t="str">
        <f t="shared" si="677"/>
        <v/>
      </c>
      <c r="AC898" s="242" t="str">
        <f t="shared" si="678"/>
        <v/>
      </c>
      <c r="AD898" s="242" t="str">
        <f t="shared" si="683"/>
        <v/>
      </c>
      <c r="AE898" s="242" t="str">
        <f t="shared" si="684"/>
        <v/>
      </c>
      <c r="AF898" s="242" t="str">
        <f t="shared" si="685"/>
        <v/>
      </c>
      <c r="AG898" s="242"/>
      <c r="AH898" s="243" t="str">
        <f t="shared" si="679"/>
        <v/>
      </c>
      <c r="AI898" s="243" t="str">
        <f t="shared" si="680"/>
        <v/>
      </c>
      <c r="BG898" s="246">
        <f t="shared" si="643"/>
        <v>0</v>
      </c>
      <c r="BH898" s="243">
        <f t="shared" si="644"/>
        <v>0</v>
      </c>
      <c r="BI898" s="243">
        <f t="shared" si="645"/>
        <v>0</v>
      </c>
      <c r="BJ898" s="243">
        <f t="shared" si="646"/>
        <v>0</v>
      </c>
      <c r="BK898" s="347">
        <f t="shared" si="647"/>
        <v>0</v>
      </c>
      <c r="BL898" s="247">
        <f t="shared" si="648"/>
        <v>0</v>
      </c>
      <c r="BM898" s="244">
        <f t="shared" si="649"/>
        <v>0</v>
      </c>
      <c r="BN898" s="244">
        <f t="shared" si="650"/>
        <v>0</v>
      </c>
      <c r="BO898" s="248">
        <f t="shared" si="651"/>
        <v>0</v>
      </c>
      <c r="BP898" s="249">
        <f t="shared" si="652"/>
        <v>0</v>
      </c>
      <c r="BQ898" s="244">
        <f t="shared" si="653"/>
        <v>0</v>
      </c>
      <c r="BR898" s="244">
        <f t="shared" si="654"/>
        <v>0</v>
      </c>
      <c r="BS898" s="250">
        <f t="shared" si="655"/>
        <v>0</v>
      </c>
      <c r="BT898" s="251" t="str">
        <f t="shared" si="656"/>
        <v/>
      </c>
      <c r="BU898" s="346">
        <f t="shared" si="657"/>
        <v>0</v>
      </c>
      <c r="BV898" s="346">
        <f t="shared" si="658"/>
        <v>0</v>
      </c>
      <c r="BW898" s="346">
        <f t="shared" si="659"/>
        <v>0</v>
      </c>
      <c r="BX898" s="348">
        <f t="shared" si="660"/>
        <v>0</v>
      </c>
      <c r="BY898" s="247">
        <f t="shared" si="661"/>
        <v>0</v>
      </c>
      <c r="BZ898" s="244">
        <f t="shared" si="662"/>
        <v>0</v>
      </c>
      <c r="CA898" s="244">
        <f t="shared" si="663"/>
        <v>0</v>
      </c>
      <c r="CB898" s="248">
        <f t="shared" si="664"/>
        <v>0</v>
      </c>
      <c r="CC898" s="247">
        <f t="shared" si="665"/>
        <v>0</v>
      </c>
      <c r="CD898" s="244">
        <f t="shared" si="666"/>
        <v>0</v>
      </c>
      <c r="CE898" s="244">
        <f t="shared" si="667"/>
        <v>0</v>
      </c>
      <c r="CF898" s="244">
        <f t="shared" si="668"/>
        <v>0</v>
      </c>
    </row>
    <row r="899" spans="1:84" ht="20.100000000000001" customHeight="1" x14ac:dyDescent="0.15">
      <c r="A899" s="238">
        <v>896</v>
      </c>
      <c r="B899" s="239">
        <v>896</v>
      </c>
      <c r="C899" s="240" t="str">
        <f t="shared" si="670"/>
        <v>S</v>
      </c>
      <c r="D899" s="241"/>
      <c r="E899" s="242" t="str">
        <f>IF(D899="","",COUNTIF($D$4:D899,D899))</f>
        <v/>
      </c>
      <c r="F899" s="306" t="str">
        <f>IF(D899="","",VLOOKUP(D899,'様式A-2'!$B$10:$E$438,4,0))</f>
        <v/>
      </c>
      <c r="G899" s="242"/>
      <c r="H899" s="242"/>
      <c r="I899" s="242"/>
      <c r="J899" s="242"/>
      <c r="K899" s="242">
        <f t="shared" si="671"/>
        <v>0</v>
      </c>
      <c r="L899" s="342"/>
      <c r="M899" s="342"/>
      <c r="N899" s="342"/>
      <c r="O899" s="342"/>
      <c r="P899" s="384"/>
      <c r="Q899" s="243">
        <f t="shared" si="681"/>
        <v>0</v>
      </c>
      <c r="R899" s="244">
        <f t="shared" si="672"/>
        <v>0</v>
      </c>
      <c r="S899" s="244" t="str">
        <f t="shared" si="673"/>
        <v/>
      </c>
      <c r="T899" s="242"/>
      <c r="U899" s="242" t="str">
        <f t="shared" si="674"/>
        <v/>
      </c>
      <c r="V899" s="242" t="str">
        <f t="shared" si="682"/>
        <v/>
      </c>
      <c r="W899" s="242"/>
      <c r="X899" s="242"/>
      <c r="Y899" s="242" t="str">
        <f t="shared" si="675"/>
        <v/>
      </c>
      <c r="Z899" s="242" t="str">
        <f t="shared" si="676"/>
        <v/>
      </c>
      <c r="AA899" s="242" t="str">
        <f t="shared" si="669"/>
        <v/>
      </c>
      <c r="AB899" s="242" t="str">
        <f t="shared" si="677"/>
        <v/>
      </c>
      <c r="AC899" s="242" t="str">
        <f t="shared" si="678"/>
        <v/>
      </c>
      <c r="AD899" s="242" t="str">
        <f t="shared" si="683"/>
        <v/>
      </c>
      <c r="AE899" s="242" t="str">
        <f t="shared" si="684"/>
        <v/>
      </c>
      <c r="AF899" s="242" t="str">
        <f t="shared" si="685"/>
        <v/>
      </c>
      <c r="AG899" s="242"/>
      <c r="AH899" s="243" t="str">
        <f t="shared" si="679"/>
        <v/>
      </c>
      <c r="AI899" s="243" t="str">
        <f t="shared" si="680"/>
        <v/>
      </c>
      <c r="BG899" s="246">
        <f t="shared" si="643"/>
        <v>0</v>
      </c>
      <c r="BH899" s="243">
        <f t="shared" si="644"/>
        <v>0</v>
      </c>
      <c r="BI899" s="243">
        <f t="shared" si="645"/>
        <v>0</v>
      </c>
      <c r="BJ899" s="243">
        <f t="shared" si="646"/>
        <v>0</v>
      </c>
      <c r="BK899" s="347">
        <f t="shared" si="647"/>
        <v>0</v>
      </c>
      <c r="BL899" s="247">
        <f t="shared" si="648"/>
        <v>0</v>
      </c>
      <c r="BM899" s="244">
        <f t="shared" si="649"/>
        <v>0</v>
      </c>
      <c r="BN899" s="244">
        <f t="shared" si="650"/>
        <v>0</v>
      </c>
      <c r="BO899" s="248">
        <f t="shared" si="651"/>
        <v>0</v>
      </c>
      <c r="BP899" s="249">
        <f t="shared" si="652"/>
        <v>0</v>
      </c>
      <c r="BQ899" s="244">
        <f t="shared" si="653"/>
        <v>0</v>
      </c>
      <c r="BR899" s="244">
        <f t="shared" si="654"/>
        <v>0</v>
      </c>
      <c r="BS899" s="250">
        <f t="shared" si="655"/>
        <v>0</v>
      </c>
      <c r="BT899" s="251" t="str">
        <f t="shared" si="656"/>
        <v/>
      </c>
      <c r="BU899" s="346">
        <f t="shared" si="657"/>
        <v>0</v>
      </c>
      <c r="BV899" s="346">
        <f t="shared" si="658"/>
        <v>0</v>
      </c>
      <c r="BW899" s="346">
        <f t="shared" si="659"/>
        <v>0</v>
      </c>
      <c r="BX899" s="348">
        <f t="shared" si="660"/>
        <v>0</v>
      </c>
      <c r="BY899" s="247">
        <f t="shared" si="661"/>
        <v>0</v>
      </c>
      <c r="BZ899" s="244">
        <f t="shared" si="662"/>
        <v>0</v>
      </c>
      <c r="CA899" s="244">
        <f t="shared" si="663"/>
        <v>0</v>
      </c>
      <c r="CB899" s="248">
        <f t="shared" si="664"/>
        <v>0</v>
      </c>
      <c r="CC899" s="247">
        <f t="shared" si="665"/>
        <v>0</v>
      </c>
      <c r="CD899" s="244">
        <f t="shared" si="666"/>
        <v>0</v>
      </c>
      <c r="CE899" s="244">
        <f t="shared" si="667"/>
        <v>0</v>
      </c>
      <c r="CF899" s="244">
        <f t="shared" si="668"/>
        <v>0</v>
      </c>
    </row>
    <row r="900" spans="1:84" ht="20.100000000000001" customHeight="1" x14ac:dyDescent="0.15">
      <c r="A900" s="238">
        <v>897</v>
      </c>
      <c r="B900" s="239">
        <v>897</v>
      </c>
      <c r="C900" s="240" t="str">
        <f t="shared" si="670"/>
        <v>S</v>
      </c>
      <c r="D900" s="241"/>
      <c r="E900" s="242" t="str">
        <f>IF(D900="","",COUNTIF($D$4:D900,D900))</f>
        <v/>
      </c>
      <c r="F900" s="306" t="str">
        <f>IF(D900="","",VLOOKUP(D900,'様式A-2'!$B$10:$E$438,4,0))</f>
        <v/>
      </c>
      <c r="G900" s="242"/>
      <c r="H900" s="242"/>
      <c r="I900" s="242"/>
      <c r="J900" s="242"/>
      <c r="K900" s="242">
        <f t="shared" si="671"/>
        <v>0</v>
      </c>
      <c r="L900" s="342"/>
      <c r="M900" s="342"/>
      <c r="N900" s="342"/>
      <c r="O900" s="342"/>
      <c r="P900" s="384"/>
      <c r="Q900" s="243">
        <f t="shared" si="681"/>
        <v>0</v>
      </c>
      <c r="R900" s="244">
        <f t="shared" si="672"/>
        <v>0</v>
      </c>
      <c r="S900" s="244" t="str">
        <f t="shared" si="673"/>
        <v/>
      </c>
      <c r="T900" s="242"/>
      <c r="U900" s="242" t="str">
        <f t="shared" si="674"/>
        <v/>
      </c>
      <c r="V900" s="242" t="str">
        <f t="shared" si="682"/>
        <v/>
      </c>
      <c r="W900" s="242"/>
      <c r="X900" s="242"/>
      <c r="Y900" s="242" t="str">
        <f t="shared" si="675"/>
        <v/>
      </c>
      <c r="Z900" s="242" t="str">
        <f t="shared" si="676"/>
        <v/>
      </c>
      <c r="AA900" s="242" t="str">
        <f t="shared" si="669"/>
        <v/>
      </c>
      <c r="AB900" s="242" t="str">
        <f t="shared" si="677"/>
        <v/>
      </c>
      <c r="AC900" s="242" t="str">
        <f t="shared" si="678"/>
        <v/>
      </c>
      <c r="AD900" s="242" t="str">
        <f t="shared" si="683"/>
        <v/>
      </c>
      <c r="AE900" s="242" t="str">
        <f t="shared" si="684"/>
        <v/>
      </c>
      <c r="AF900" s="242" t="str">
        <f t="shared" si="685"/>
        <v/>
      </c>
      <c r="AG900" s="242"/>
      <c r="AH900" s="243" t="str">
        <f t="shared" si="679"/>
        <v/>
      </c>
      <c r="AI900" s="243" t="str">
        <f t="shared" si="680"/>
        <v/>
      </c>
      <c r="BG900" s="246">
        <f t="shared" si="643"/>
        <v>0</v>
      </c>
      <c r="BH900" s="243">
        <f t="shared" si="644"/>
        <v>0</v>
      </c>
      <c r="BI900" s="243">
        <f t="shared" si="645"/>
        <v>0</v>
      </c>
      <c r="BJ900" s="243">
        <f t="shared" si="646"/>
        <v>0</v>
      </c>
      <c r="BK900" s="347">
        <f t="shared" si="647"/>
        <v>0</v>
      </c>
      <c r="BL900" s="247">
        <f t="shared" si="648"/>
        <v>0</v>
      </c>
      <c r="BM900" s="244">
        <f t="shared" si="649"/>
        <v>0</v>
      </c>
      <c r="BN900" s="244">
        <f t="shared" si="650"/>
        <v>0</v>
      </c>
      <c r="BO900" s="248">
        <f t="shared" si="651"/>
        <v>0</v>
      </c>
      <c r="BP900" s="249">
        <f t="shared" si="652"/>
        <v>0</v>
      </c>
      <c r="BQ900" s="244">
        <f t="shared" si="653"/>
        <v>0</v>
      </c>
      <c r="BR900" s="244">
        <f t="shared" si="654"/>
        <v>0</v>
      </c>
      <c r="BS900" s="250">
        <f t="shared" si="655"/>
        <v>0</v>
      </c>
      <c r="BT900" s="251" t="str">
        <f t="shared" si="656"/>
        <v/>
      </c>
      <c r="BU900" s="346">
        <f t="shared" si="657"/>
        <v>0</v>
      </c>
      <c r="BV900" s="346">
        <f t="shared" si="658"/>
        <v>0</v>
      </c>
      <c r="BW900" s="346">
        <f t="shared" si="659"/>
        <v>0</v>
      </c>
      <c r="BX900" s="348">
        <f t="shared" si="660"/>
        <v>0</v>
      </c>
      <c r="BY900" s="247">
        <f t="shared" si="661"/>
        <v>0</v>
      </c>
      <c r="BZ900" s="244">
        <f t="shared" si="662"/>
        <v>0</v>
      </c>
      <c r="CA900" s="244">
        <f t="shared" si="663"/>
        <v>0</v>
      </c>
      <c r="CB900" s="248">
        <f t="shared" si="664"/>
        <v>0</v>
      </c>
      <c r="CC900" s="247">
        <f t="shared" si="665"/>
        <v>0</v>
      </c>
      <c r="CD900" s="244">
        <f t="shared" si="666"/>
        <v>0</v>
      </c>
      <c r="CE900" s="244">
        <f t="shared" si="667"/>
        <v>0</v>
      </c>
      <c r="CF900" s="244">
        <f t="shared" si="668"/>
        <v>0</v>
      </c>
    </row>
    <row r="901" spans="1:84" ht="20.100000000000001" customHeight="1" x14ac:dyDescent="0.15">
      <c r="A901" s="238">
        <v>898</v>
      </c>
      <c r="B901" s="239">
        <v>898</v>
      </c>
      <c r="C901" s="240" t="str">
        <f t="shared" si="670"/>
        <v>S</v>
      </c>
      <c r="D901" s="241"/>
      <c r="E901" s="242" t="str">
        <f>IF(D901="","",COUNTIF($D$4:D901,D901))</f>
        <v/>
      </c>
      <c r="F901" s="306" t="str">
        <f>IF(D901="","",VLOOKUP(D901,'様式A-2'!$B$10:$E$438,4,0))</f>
        <v/>
      </c>
      <c r="G901" s="242"/>
      <c r="H901" s="242"/>
      <c r="I901" s="242"/>
      <c r="J901" s="242"/>
      <c r="K901" s="242">
        <f t="shared" si="671"/>
        <v>0</v>
      </c>
      <c r="L901" s="342"/>
      <c r="M901" s="342"/>
      <c r="N901" s="342"/>
      <c r="O901" s="342"/>
      <c r="P901" s="384"/>
      <c r="Q901" s="243">
        <f t="shared" si="681"/>
        <v>0</v>
      </c>
      <c r="R901" s="244">
        <f t="shared" si="672"/>
        <v>0</v>
      </c>
      <c r="S901" s="244" t="str">
        <f t="shared" si="673"/>
        <v/>
      </c>
      <c r="T901" s="242"/>
      <c r="U901" s="242" t="str">
        <f t="shared" si="674"/>
        <v/>
      </c>
      <c r="V901" s="242" t="str">
        <f t="shared" si="682"/>
        <v/>
      </c>
      <c r="W901" s="242"/>
      <c r="X901" s="242"/>
      <c r="Y901" s="242" t="str">
        <f t="shared" si="675"/>
        <v/>
      </c>
      <c r="Z901" s="242" t="str">
        <f t="shared" si="676"/>
        <v/>
      </c>
      <c r="AA901" s="242" t="str">
        <f t="shared" si="669"/>
        <v/>
      </c>
      <c r="AB901" s="242" t="str">
        <f t="shared" si="677"/>
        <v/>
      </c>
      <c r="AC901" s="242" t="str">
        <f t="shared" si="678"/>
        <v/>
      </c>
      <c r="AD901" s="242" t="str">
        <f t="shared" si="683"/>
        <v/>
      </c>
      <c r="AE901" s="242" t="str">
        <f t="shared" si="684"/>
        <v/>
      </c>
      <c r="AF901" s="242" t="str">
        <f t="shared" si="685"/>
        <v/>
      </c>
      <c r="AG901" s="242"/>
      <c r="AH901" s="243" t="str">
        <f t="shared" si="679"/>
        <v/>
      </c>
      <c r="AI901" s="243" t="str">
        <f t="shared" si="680"/>
        <v/>
      </c>
      <c r="BG901" s="246">
        <f t="shared" ref="BG901:BG964" si="686">$D901</f>
        <v>0</v>
      </c>
      <c r="BH901" s="243">
        <f t="shared" ref="BH901:BH964" si="687">IF(AND(I901="外力",X901="Ⅳ"),"〇",0)</f>
        <v>0</v>
      </c>
      <c r="BI901" s="243">
        <f t="shared" ref="BI901:BI964" si="688">IF(AND(I901="外力",X901="Ⅲ"),"〇",0)</f>
        <v>0</v>
      </c>
      <c r="BJ901" s="243">
        <f t="shared" ref="BJ901:BJ964" si="689">IF(AND(I901="外力",X901="Ⅱa"),"〇",0)</f>
        <v>0</v>
      </c>
      <c r="BK901" s="347">
        <f t="shared" ref="BK901:BK964" si="690">IF(AND(I901="外力",X901="Ⅱb"),"〇",0)</f>
        <v>0</v>
      </c>
      <c r="BL901" s="247">
        <f t="shared" ref="BL901:BL964" si="691">IF(AND(I901="材質劣化",X901="Ⅳ"),R901,0)</f>
        <v>0</v>
      </c>
      <c r="BM901" s="244">
        <f t="shared" ref="BM901:BM964" si="692">IF(AND(I901="材質劣化",X901="Ⅲ"),R901,0)</f>
        <v>0</v>
      </c>
      <c r="BN901" s="244">
        <f t="shared" ref="BN901:BN964" si="693">IF(AND(I901="材質劣化",X901="Ⅱa"),R901,0)</f>
        <v>0</v>
      </c>
      <c r="BO901" s="248">
        <f t="shared" ref="BO901:BO964" si="694">IF(AND(I901="材質劣化",X901="Ⅱb"),R901,0)</f>
        <v>0</v>
      </c>
      <c r="BP901" s="249">
        <f t="shared" ref="BP901:BP964" si="695">IF(AND(I901="漏水",X901="Ⅳ"),R901,0)</f>
        <v>0</v>
      </c>
      <c r="BQ901" s="244">
        <f t="shared" ref="BQ901:BQ964" si="696">IF(AND(I901="漏水",X901="Ⅲ"),R901,0)</f>
        <v>0</v>
      </c>
      <c r="BR901" s="244">
        <f t="shared" ref="BR901:BR964" si="697">IF(AND(I901="漏水",X901="Ⅱa"),R901,0)</f>
        <v>0</v>
      </c>
      <c r="BS901" s="250">
        <f t="shared" ref="BS901:BS964" si="698">IF(AND(I901="漏水",X901="Ⅱb"),R901,0)</f>
        <v>0</v>
      </c>
      <c r="BT901" s="251" t="str">
        <f t="shared" ref="BT901:BT964" si="699">IF(BG901=BG902,"",BG901)</f>
        <v/>
      </c>
      <c r="BU901" s="346">
        <f t="shared" ref="BU901:BU964" si="700">COUNTIFS($BG$4:$BG$3000,BT901,$BH$4:$BH$3000,"〇")</f>
        <v>0</v>
      </c>
      <c r="BV901" s="346">
        <f t="shared" ref="BV901:BV964" si="701">COUNTIFS($BG$4:$BG$3000,BT901,$BI$4:$BI$3000,"〇")</f>
        <v>0</v>
      </c>
      <c r="BW901" s="346">
        <f t="shared" ref="BW901:BW964" si="702">COUNTIFS($BG$4:$BG$3000,BT901,$BJ$4:$BJ$3000,"〇")</f>
        <v>0</v>
      </c>
      <c r="BX901" s="348">
        <f t="shared" ref="BX901:BX964" si="703">COUNTIFS($BG$4:$BG$3000,BT901,$BK$4:$BK$3000,"〇")</f>
        <v>0</v>
      </c>
      <c r="BY901" s="247">
        <f t="shared" ref="BY901:BY964" si="704">BL901</f>
        <v>0</v>
      </c>
      <c r="BZ901" s="244">
        <f t="shared" ref="BZ901:BZ964" si="705">BM901</f>
        <v>0</v>
      </c>
      <c r="CA901" s="244">
        <f t="shared" ref="CA901:CA964" si="706">BN901</f>
        <v>0</v>
      </c>
      <c r="CB901" s="248">
        <f t="shared" ref="CB901:CB964" si="707">BO901</f>
        <v>0</v>
      </c>
      <c r="CC901" s="247">
        <f t="shared" ref="CC901:CC964" si="708">BP901</f>
        <v>0</v>
      </c>
      <c r="CD901" s="244">
        <f t="shared" ref="CD901:CD964" si="709">BQ901</f>
        <v>0</v>
      </c>
      <c r="CE901" s="244">
        <f t="shared" ref="CE901:CE964" si="710">BR901</f>
        <v>0</v>
      </c>
      <c r="CF901" s="244">
        <f t="shared" ref="CF901:CF964" si="711">BS901</f>
        <v>0</v>
      </c>
    </row>
    <row r="902" spans="1:84" ht="20.100000000000001" customHeight="1" x14ac:dyDescent="0.15">
      <c r="A902" s="238">
        <v>899</v>
      </c>
      <c r="B902" s="239">
        <v>899</v>
      </c>
      <c r="C902" s="240" t="str">
        <f t="shared" si="670"/>
        <v>S</v>
      </c>
      <c r="D902" s="241"/>
      <c r="E902" s="242" t="str">
        <f>IF(D902="","",COUNTIF($D$4:D902,D902))</f>
        <v/>
      </c>
      <c r="F902" s="306" t="str">
        <f>IF(D902="","",VLOOKUP(D902,'様式A-2'!$B$10:$E$438,4,0))</f>
        <v/>
      </c>
      <c r="G902" s="242"/>
      <c r="H902" s="242"/>
      <c r="I902" s="242"/>
      <c r="J902" s="242"/>
      <c r="K902" s="242">
        <f t="shared" si="671"/>
        <v>0</v>
      </c>
      <c r="L902" s="342"/>
      <c r="M902" s="342"/>
      <c r="N902" s="342"/>
      <c r="O902" s="342"/>
      <c r="P902" s="384"/>
      <c r="Q902" s="243">
        <f t="shared" si="681"/>
        <v>0</v>
      </c>
      <c r="R902" s="244">
        <f t="shared" si="672"/>
        <v>0</v>
      </c>
      <c r="S902" s="244" t="str">
        <f t="shared" si="673"/>
        <v/>
      </c>
      <c r="T902" s="242"/>
      <c r="U902" s="242" t="str">
        <f t="shared" si="674"/>
        <v/>
      </c>
      <c r="V902" s="242" t="str">
        <f t="shared" si="682"/>
        <v/>
      </c>
      <c r="W902" s="242"/>
      <c r="X902" s="242"/>
      <c r="Y902" s="242" t="str">
        <f t="shared" si="675"/>
        <v/>
      </c>
      <c r="Z902" s="242" t="str">
        <f t="shared" si="676"/>
        <v/>
      </c>
      <c r="AA902" s="242" t="str">
        <f t="shared" si="669"/>
        <v/>
      </c>
      <c r="AB902" s="242" t="str">
        <f t="shared" si="677"/>
        <v/>
      </c>
      <c r="AC902" s="242" t="str">
        <f t="shared" si="678"/>
        <v/>
      </c>
      <c r="AD902" s="242" t="str">
        <f t="shared" si="683"/>
        <v/>
      </c>
      <c r="AE902" s="242" t="str">
        <f t="shared" si="684"/>
        <v/>
      </c>
      <c r="AF902" s="242" t="str">
        <f t="shared" si="685"/>
        <v/>
      </c>
      <c r="AG902" s="242"/>
      <c r="AH902" s="243" t="str">
        <f t="shared" si="679"/>
        <v/>
      </c>
      <c r="AI902" s="243" t="str">
        <f t="shared" si="680"/>
        <v/>
      </c>
      <c r="BG902" s="246">
        <f t="shared" si="686"/>
        <v>0</v>
      </c>
      <c r="BH902" s="243">
        <f t="shared" si="687"/>
        <v>0</v>
      </c>
      <c r="BI902" s="243">
        <f t="shared" si="688"/>
        <v>0</v>
      </c>
      <c r="BJ902" s="243">
        <f t="shared" si="689"/>
        <v>0</v>
      </c>
      <c r="BK902" s="347">
        <f t="shared" si="690"/>
        <v>0</v>
      </c>
      <c r="BL902" s="247">
        <f t="shared" si="691"/>
        <v>0</v>
      </c>
      <c r="BM902" s="244">
        <f t="shared" si="692"/>
        <v>0</v>
      </c>
      <c r="BN902" s="244">
        <f t="shared" si="693"/>
        <v>0</v>
      </c>
      <c r="BO902" s="248">
        <f t="shared" si="694"/>
        <v>0</v>
      </c>
      <c r="BP902" s="249">
        <f t="shared" si="695"/>
        <v>0</v>
      </c>
      <c r="BQ902" s="244">
        <f t="shared" si="696"/>
        <v>0</v>
      </c>
      <c r="BR902" s="244">
        <f t="shared" si="697"/>
        <v>0</v>
      </c>
      <c r="BS902" s="250">
        <f t="shared" si="698"/>
        <v>0</v>
      </c>
      <c r="BT902" s="251" t="str">
        <f t="shared" si="699"/>
        <v/>
      </c>
      <c r="BU902" s="346">
        <f t="shared" si="700"/>
        <v>0</v>
      </c>
      <c r="BV902" s="346">
        <f t="shared" si="701"/>
        <v>0</v>
      </c>
      <c r="BW902" s="346">
        <f t="shared" si="702"/>
        <v>0</v>
      </c>
      <c r="BX902" s="348">
        <f t="shared" si="703"/>
        <v>0</v>
      </c>
      <c r="BY902" s="247">
        <f t="shared" si="704"/>
        <v>0</v>
      </c>
      <c r="BZ902" s="244">
        <f t="shared" si="705"/>
        <v>0</v>
      </c>
      <c r="CA902" s="244">
        <f t="shared" si="706"/>
        <v>0</v>
      </c>
      <c r="CB902" s="248">
        <f t="shared" si="707"/>
        <v>0</v>
      </c>
      <c r="CC902" s="247">
        <f t="shared" si="708"/>
        <v>0</v>
      </c>
      <c r="CD902" s="244">
        <f t="shared" si="709"/>
        <v>0</v>
      </c>
      <c r="CE902" s="244">
        <f t="shared" si="710"/>
        <v>0</v>
      </c>
      <c r="CF902" s="244">
        <f t="shared" si="711"/>
        <v>0</v>
      </c>
    </row>
    <row r="903" spans="1:84" ht="20.100000000000001" customHeight="1" x14ac:dyDescent="0.15">
      <c r="A903" s="238">
        <v>900</v>
      </c>
      <c r="B903" s="239">
        <v>900</v>
      </c>
      <c r="C903" s="240" t="str">
        <f t="shared" si="670"/>
        <v>S</v>
      </c>
      <c r="D903" s="241"/>
      <c r="E903" s="242" t="str">
        <f>IF(D903="","",COUNTIF($D$4:D903,D903))</f>
        <v/>
      </c>
      <c r="F903" s="306" t="str">
        <f>IF(D903="","",VLOOKUP(D903,'様式A-2'!$B$10:$E$438,4,0))</f>
        <v/>
      </c>
      <c r="G903" s="242"/>
      <c r="H903" s="242"/>
      <c r="I903" s="242"/>
      <c r="J903" s="242"/>
      <c r="K903" s="242">
        <f t="shared" si="671"/>
        <v>0</v>
      </c>
      <c r="L903" s="342"/>
      <c r="M903" s="342"/>
      <c r="N903" s="342"/>
      <c r="O903" s="342"/>
      <c r="P903" s="384"/>
      <c r="Q903" s="243">
        <f t="shared" si="681"/>
        <v>0</v>
      </c>
      <c r="R903" s="244">
        <f t="shared" si="672"/>
        <v>0</v>
      </c>
      <c r="S903" s="244" t="str">
        <f t="shared" si="673"/>
        <v/>
      </c>
      <c r="T903" s="242"/>
      <c r="U903" s="242" t="str">
        <f t="shared" si="674"/>
        <v/>
      </c>
      <c r="V903" s="242" t="str">
        <f t="shared" si="682"/>
        <v/>
      </c>
      <c r="W903" s="242"/>
      <c r="X903" s="242"/>
      <c r="Y903" s="242" t="str">
        <f t="shared" si="675"/>
        <v/>
      </c>
      <c r="Z903" s="242" t="str">
        <f t="shared" si="676"/>
        <v/>
      </c>
      <c r="AA903" s="242" t="str">
        <f t="shared" si="669"/>
        <v/>
      </c>
      <c r="AB903" s="242" t="str">
        <f t="shared" si="677"/>
        <v/>
      </c>
      <c r="AC903" s="242" t="str">
        <f t="shared" si="678"/>
        <v/>
      </c>
      <c r="AD903" s="242" t="str">
        <f t="shared" si="683"/>
        <v/>
      </c>
      <c r="AE903" s="242" t="str">
        <f t="shared" si="684"/>
        <v/>
      </c>
      <c r="AF903" s="242" t="str">
        <f t="shared" si="685"/>
        <v/>
      </c>
      <c r="AG903" s="242"/>
      <c r="AH903" s="243" t="str">
        <f t="shared" si="679"/>
        <v/>
      </c>
      <c r="AI903" s="243" t="str">
        <f t="shared" si="680"/>
        <v/>
      </c>
      <c r="BG903" s="246">
        <f t="shared" si="686"/>
        <v>0</v>
      </c>
      <c r="BH903" s="243">
        <f t="shared" si="687"/>
        <v>0</v>
      </c>
      <c r="BI903" s="243">
        <f t="shared" si="688"/>
        <v>0</v>
      </c>
      <c r="BJ903" s="243">
        <f t="shared" si="689"/>
        <v>0</v>
      </c>
      <c r="BK903" s="347">
        <f t="shared" si="690"/>
        <v>0</v>
      </c>
      <c r="BL903" s="247">
        <f t="shared" si="691"/>
        <v>0</v>
      </c>
      <c r="BM903" s="244">
        <f t="shared" si="692"/>
        <v>0</v>
      </c>
      <c r="BN903" s="244">
        <f t="shared" si="693"/>
        <v>0</v>
      </c>
      <c r="BO903" s="248">
        <f t="shared" si="694"/>
        <v>0</v>
      </c>
      <c r="BP903" s="249">
        <f t="shared" si="695"/>
        <v>0</v>
      </c>
      <c r="BQ903" s="244">
        <f t="shared" si="696"/>
        <v>0</v>
      </c>
      <c r="BR903" s="244">
        <f t="shared" si="697"/>
        <v>0</v>
      </c>
      <c r="BS903" s="250">
        <f t="shared" si="698"/>
        <v>0</v>
      </c>
      <c r="BT903" s="251" t="str">
        <f t="shared" si="699"/>
        <v/>
      </c>
      <c r="BU903" s="346">
        <f t="shared" si="700"/>
        <v>0</v>
      </c>
      <c r="BV903" s="346">
        <f t="shared" si="701"/>
        <v>0</v>
      </c>
      <c r="BW903" s="346">
        <f t="shared" si="702"/>
        <v>0</v>
      </c>
      <c r="BX903" s="348">
        <f t="shared" si="703"/>
        <v>0</v>
      </c>
      <c r="BY903" s="247">
        <f t="shared" si="704"/>
        <v>0</v>
      </c>
      <c r="BZ903" s="244">
        <f t="shared" si="705"/>
        <v>0</v>
      </c>
      <c r="CA903" s="244">
        <f t="shared" si="706"/>
        <v>0</v>
      </c>
      <c r="CB903" s="248">
        <f t="shared" si="707"/>
        <v>0</v>
      </c>
      <c r="CC903" s="247">
        <f t="shared" si="708"/>
        <v>0</v>
      </c>
      <c r="CD903" s="244">
        <f t="shared" si="709"/>
        <v>0</v>
      </c>
      <c r="CE903" s="244">
        <f t="shared" si="710"/>
        <v>0</v>
      </c>
      <c r="CF903" s="244">
        <f t="shared" si="711"/>
        <v>0</v>
      </c>
    </row>
    <row r="904" spans="1:84" ht="20.100000000000001" customHeight="1" x14ac:dyDescent="0.15">
      <c r="A904" s="238">
        <v>901</v>
      </c>
      <c r="B904" s="239">
        <v>901</v>
      </c>
      <c r="C904" s="240" t="str">
        <f t="shared" si="670"/>
        <v>S</v>
      </c>
      <c r="D904" s="241"/>
      <c r="E904" s="242" t="str">
        <f>IF(D904="","",COUNTIF($D$4:D904,D904))</f>
        <v/>
      </c>
      <c r="F904" s="306" t="str">
        <f>IF(D904="","",VLOOKUP(D904,'様式A-2'!$B$10:$E$438,4,0))</f>
        <v/>
      </c>
      <c r="G904" s="242"/>
      <c r="H904" s="242"/>
      <c r="I904" s="242"/>
      <c r="J904" s="242"/>
      <c r="K904" s="242">
        <f t="shared" si="671"/>
        <v>0</v>
      </c>
      <c r="L904" s="342"/>
      <c r="M904" s="342"/>
      <c r="N904" s="342"/>
      <c r="O904" s="342"/>
      <c r="P904" s="384"/>
      <c r="Q904" s="243">
        <f t="shared" si="681"/>
        <v>0</v>
      </c>
      <c r="R904" s="244">
        <f t="shared" si="672"/>
        <v>0</v>
      </c>
      <c r="S904" s="244" t="str">
        <f t="shared" si="673"/>
        <v/>
      </c>
      <c r="T904" s="242"/>
      <c r="U904" s="242" t="str">
        <f t="shared" si="674"/>
        <v/>
      </c>
      <c r="V904" s="242" t="str">
        <f t="shared" si="682"/>
        <v/>
      </c>
      <c r="W904" s="242"/>
      <c r="X904" s="242"/>
      <c r="Y904" s="242" t="str">
        <f t="shared" si="675"/>
        <v/>
      </c>
      <c r="Z904" s="242" t="str">
        <f t="shared" si="676"/>
        <v/>
      </c>
      <c r="AA904" s="242" t="str">
        <f t="shared" si="669"/>
        <v/>
      </c>
      <c r="AB904" s="242" t="str">
        <f t="shared" si="677"/>
        <v/>
      </c>
      <c r="AC904" s="242" t="str">
        <f t="shared" si="678"/>
        <v/>
      </c>
      <c r="AD904" s="242" t="str">
        <f t="shared" si="683"/>
        <v/>
      </c>
      <c r="AE904" s="242" t="str">
        <f t="shared" si="684"/>
        <v/>
      </c>
      <c r="AF904" s="242" t="str">
        <f t="shared" si="685"/>
        <v/>
      </c>
      <c r="AG904" s="242"/>
      <c r="AH904" s="243" t="str">
        <f t="shared" si="679"/>
        <v/>
      </c>
      <c r="AI904" s="243" t="str">
        <f t="shared" si="680"/>
        <v/>
      </c>
      <c r="BG904" s="246">
        <f t="shared" si="686"/>
        <v>0</v>
      </c>
      <c r="BH904" s="243">
        <f t="shared" si="687"/>
        <v>0</v>
      </c>
      <c r="BI904" s="243">
        <f t="shared" si="688"/>
        <v>0</v>
      </c>
      <c r="BJ904" s="243">
        <f t="shared" si="689"/>
        <v>0</v>
      </c>
      <c r="BK904" s="347">
        <f t="shared" si="690"/>
        <v>0</v>
      </c>
      <c r="BL904" s="247">
        <f t="shared" si="691"/>
        <v>0</v>
      </c>
      <c r="BM904" s="244">
        <f t="shared" si="692"/>
        <v>0</v>
      </c>
      <c r="BN904" s="244">
        <f t="shared" si="693"/>
        <v>0</v>
      </c>
      <c r="BO904" s="248">
        <f t="shared" si="694"/>
        <v>0</v>
      </c>
      <c r="BP904" s="249">
        <f t="shared" si="695"/>
        <v>0</v>
      </c>
      <c r="BQ904" s="244">
        <f t="shared" si="696"/>
        <v>0</v>
      </c>
      <c r="BR904" s="244">
        <f t="shared" si="697"/>
        <v>0</v>
      </c>
      <c r="BS904" s="250">
        <f t="shared" si="698"/>
        <v>0</v>
      </c>
      <c r="BT904" s="251" t="str">
        <f t="shared" si="699"/>
        <v/>
      </c>
      <c r="BU904" s="346">
        <f t="shared" si="700"/>
        <v>0</v>
      </c>
      <c r="BV904" s="346">
        <f t="shared" si="701"/>
        <v>0</v>
      </c>
      <c r="BW904" s="346">
        <f t="shared" si="702"/>
        <v>0</v>
      </c>
      <c r="BX904" s="348">
        <f t="shared" si="703"/>
        <v>0</v>
      </c>
      <c r="BY904" s="247">
        <f t="shared" si="704"/>
        <v>0</v>
      </c>
      <c r="BZ904" s="244">
        <f t="shared" si="705"/>
        <v>0</v>
      </c>
      <c r="CA904" s="244">
        <f t="shared" si="706"/>
        <v>0</v>
      </c>
      <c r="CB904" s="248">
        <f t="shared" si="707"/>
        <v>0</v>
      </c>
      <c r="CC904" s="247">
        <f t="shared" si="708"/>
        <v>0</v>
      </c>
      <c r="CD904" s="244">
        <f t="shared" si="709"/>
        <v>0</v>
      </c>
      <c r="CE904" s="244">
        <f t="shared" si="710"/>
        <v>0</v>
      </c>
      <c r="CF904" s="244">
        <f t="shared" si="711"/>
        <v>0</v>
      </c>
    </row>
    <row r="905" spans="1:84" ht="20.100000000000001" customHeight="1" x14ac:dyDescent="0.15">
      <c r="A905" s="238">
        <v>902</v>
      </c>
      <c r="B905" s="239">
        <v>902</v>
      </c>
      <c r="C905" s="240" t="str">
        <f t="shared" si="670"/>
        <v>S</v>
      </c>
      <c r="D905" s="241"/>
      <c r="E905" s="242" t="str">
        <f>IF(D905="","",COUNTIF($D$4:D905,D905))</f>
        <v/>
      </c>
      <c r="F905" s="306" t="str">
        <f>IF(D905="","",VLOOKUP(D905,'様式A-2'!$B$10:$E$438,4,0))</f>
        <v/>
      </c>
      <c r="G905" s="242"/>
      <c r="H905" s="242"/>
      <c r="I905" s="242"/>
      <c r="J905" s="242"/>
      <c r="K905" s="242">
        <f t="shared" si="671"/>
        <v>0</v>
      </c>
      <c r="L905" s="342"/>
      <c r="M905" s="342"/>
      <c r="N905" s="342"/>
      <c r="O905" s="342"/>
      <c r="P905" s="384"/>
      <c r="Q905" s="243">
        <f t="shared" si="681"/>
        <v>0</v>
      </c>
      <c r="R905" s="244">
        <f t="shared" si="672"/>
        <v>0</v>
      </c>
      <c r="S905" s="244" t="str">
        <f t="shared" si="673"/>
        <v/>
      </c>
      <c r="T905" s="242"/>
      <c r="U905" s="242" t="str">
        <f t="shared" si="674"/>
        <v/>
      </c>
      <c r="V905" s="242" t="str">
        <f t="shared" si="682"/>
        <v/>
      </c>
      <c r="W905" s="242"/>
      <c r="X905" s="242"/>
      <c r="Y905" s="242" t="str">
        <f t="shared" si="675"/>
        <v/>
      </c>
      <c r="Z905" s="242" t="str">
        <f t="shared" si="676"/>
        <v/>
      </c>
      <c r="AA905" s="242" t="str">
        <f t="shared" si="669"/>
        <v/>
      </c>
      <c r="AB905" s="242" t="str">
        <f t="shared" si="677"/>
        <v/>
      </c>
      <c r="AC905" s="242" t="str">
        <f t="shared" si="678"/>
        <v/>
      </c>
      <c r="AD905" s="242" t="str">
        <f t="shared" si="683"/>
        <v/>
      </c>
      <c r="AE905" s="242" t="str">
        <f t="shared" si="684"/>
        <v/>
      </c>
      <c r="AF905" s="242" t="str">
        <f t="shared" si="685"/>
        <v/>
      </c>
      <c r="AG905" s="242"/>
      <c r="AH905" s="243" t="str">
        <f t="shared" si="679"/>
        <v/>
      </c>
      <c r="AI905" s="243" t="str">
        <f t="shared" si="680"/>
        <v/>
      </c>
      <c r="BG905" s="246">
        <f t="shared" si="686"/>
        <v>0</v>
      </c>
      <c r="BH905" s="243">
        <f t="shared" si="687"/>
        <v>0</v>
      </c>
      <c r="BI905" s="243">
        <f t="shared" si="688"/>
        <v>0</v>
      </c>
      <c r="BJ905" s="243">
        <f t="shared" si="689"/>
        <v>0</v>
      </c>
      <c r="BK905" s="347">
        <f t="shared" si="690"/>
        <v>0</v>
      </c>
      <c r="BL905" s="247">
        <f t="shared" si="691"/>
        <v>0</v>
      </c>
      <c r="BM905" s="244">
        <f t="shared" si="692"/>
        <v>0</v>
      </c>
      <c r="BN905" s="244">
        <f t="shared" si="693"/>
        <v>0</v>
      </c>
      <c r="BO905" s="248">
        <f t="shared" si="694"/>
        <v>0</v>
      </c>
      <c r="BP905" s="249">
        <f t="shared" si="695"/>
        <v>0</v>
      </c>
      <c r="BQ905" s="244">
        <f t="shared" si="696"/>
        <v>0</v>
      </c>
      <c r="BR905" s="244">
        <f t="shared" si="697"/>
        <v>0</v>
      </c>
      <c r="BS905" s="250">
        <f t="shared" si="698"/>
        <v>0</v>
      </c>
      <c r="BT905" s="251" t="str">
        <f t="shared" si="699"/>
        <v/>
      </c>
      <c r="BU905" s="346">
        <f t="shared" si="700"/>
        <v>0</v>
      </c>
      <c r="BV905" s="346">
        <f t="shared" si="701"/>
        <v>0</v>
      </c>
      <c r="BW905" s="346">
        <f t="shared" si="702"/>
        <v>0</v>
      </c>
      <c r="BX905" s="348">
        <f t="shared" si="703"/>
        <v>0</v>
      </c>
      <c r="BY905" s="247">
        <f t="shared" si="704"/>
        <v>0</v>
      </c>
      <c r="BZ905" s="244">
        <f t="shared" si="705"/>
        <v>0</v>
      </c>
      <c r="CA905" s="244">
        <f t="shared" si="706"/>
        <v>0</v>
      </c>
      <c r="CB905" s="248">
        <f t="shared" si="707"/>
        <v>0</v>
      </c>
      <c r="CC905" s="247">
        <f t="shared" si="708"/>
        <v>0</v>
      </c>
      <c r="CD905" s="244">
        <f t="shared" si="709"/>
        <v>0</v>
      </c>
      <c r="CE905" s="244">
        <f t="shared" si="710"/>
        <v>0</v>
      </c>
      <c r="CF905" s="244">
        <f t="shared" si="711"/>
        <v>0</v>
      </c>
    </row>
    <row r="906" spans="1:84" ht="20.100000000000001" customHeight="1" x14ac:dyDescent="0.15">
      <c r="A906" s="238">
        <v>903</v>
      </c>
      <c r="B906" s="239">
        <v>903</v>
      </c>
      <c r="C906" s="240" t="str">
        <f t="shared" si="670"/>
        <v>S</v>
      </c>
      <c r="D906" s="241"/>
      <c r="E906" s="242" t="str">
        <f>IF(D906="","",COUNTIF($D$4:D906,D906))</f>
        <v/>
      </c>
      <c r="F906" s="306" t="str">
        <f>IF(D906="","",VLOOKUP(D906,'様式A-2'!$B$10:$E$438,4,0))</f>
        <v/>
      </c>
      <c r="G906" s="242"/>
      <c r="H906" s="242"/>
      <c r="I906" s="242"/>
      <c r="J906" s="242"/>
      <c r="K906" s="242">
        <f t="shared" si="671"/>
        <v>0</v>
      </c>
      <c r="L906" s="342"/>
      <c r="M906" s="342"/>
      <c r="N906" s="342"/>
      <c r="O906" s="342"/>
      <c r="P906" s="384"/>
      <c r="Q906" s="243">
        <f t="shared" si="681"/>
        <v>0</v>
      </c>
      <c r="R906" s="244">
        <f t="shared" si="672"/>
        <v>0</v>
      </c>
      <c r="S906" s="244" t="str">
        <f t="shared" si="673"/>
        <v/>
      </c>
      <c r="T906" s="242"/>
      <c r="U906" s="242" t="str">
        <f t="shared" si="674"/>
        <v/>
      </c>
      <c r="V906" s="242" t="str">
        <f t="shared" si="682"/>
        <v/>
      </c>
      <c r="W906" s="242"/>
      <c r="X906" s="242"/>
      <c r="Y906" s="242" t="str">
        <f t="shared" si="675"/>
        <v/>
      </c>
      <c r="Z906" s="242" t="str">
        <f t="shared" si="676"/>
        <v/>
      </c>
      <c r="AA906" s="242" t="str">
        <f t="shared" si="669"/>
        <v/>
      </c>
      <c r="AB906" s="242" t="str">
        <f t="shared" si="677"/>
        <v/>
      </c>
      <c r="AC906" s="242" t="str">
        <f t="shared" si="678"/>
        <v/>
      </c>
      <c r="AD906" s="242" t="str">
        <f t="shared" si="683"/>
        <v/>
      </c>
      <c r="AE906" s="242" t="str">
        <f t="shared" si="684"/>
        <v/>
      </c>
      <c r="AF906" s="242" t="str">
        <f t="shared" si="685"/>
        <v/>
      </c>
      <c r="AG906" s="242"/>
      <c r="AH906" s="243" t="str">
        <f t="shared" si="679"/>
        <v/>
      </c>
      <c r="AI906" s="243" t="str">
        <f t="shared" si="680"/>
        <v/>
      </c>
      <c r="BG906" s="246">
        <f t="shared" si="686"/>
        <v>0</v>
      </c>
      <c r="BH906" s="243">
        <f t="shared" si="687"/>
        <v>0</v>
      </c>
      <c r="BI906" s="243">
        <f t="shared" si="688"/>
        <v>0</v>
      </c>
      <c r="BJ906" s="243">
        <f t="shared" si="689"/>
        <v>0</v>
      </c>
      <c r="BK906" s="347">
        <f t="shared" si="690"/>
        <v>0</v>
      </c>
      <c r="BL906" s="247">
        <f t="shared" si="691"/>
        <v>0</v>
      </c>
      <c r="BM906" s="244">
        <f t="shared" si="692"/>
        <v>0</v>
      </c>
      <c r="BN906" s="244">
        <f t="shared" si="693"/>
        <v>0</v>
      </c>
      <c r="BO906" s="248">
        <f t="shared" si="694"/>
        <v>0</v>
      </c>
      <c r="BP906" s="249">
        <f t="shared" si="695"/>
        <v>0</v>
      </c>
      <c r="BQ906" s="244">
        <f t="shared" si="696"/>
        <v>0</v>
      </c>
      <c r="BR906" s="244">
        <f t="shared" si="697"/>
        <v>0</v>
      </c>
      <c r="BS906" s="250">
        <f t="shared" si="698"/>
        <v>0</v>
      </c>
      <c r="BT906" s="251" t="str">
        <f t="shared" si="699"/>
        <v/>
      </c>
      <c r="BU906" s="346">
        <f t="shared" si="700"/>
        <v>0</v>
      </c>
      <c r="BV906" s="346">
        <f t="shared" si="701"/>
        <v>0</v>
      </c>
      <c r="BW906" s="346">
        <f t="shared" si="702"/>
        <v>0</v>
      </c>
      <c r="BX906" s="348">
        <f t="shared" si="703"/>
        <v>0</v>
      </c>
      <c r="BY906" s="247">
        <f t="shared" si="704"/>
        <v>0</v>
      </c>
      <c r="BZ906" s="244">
        <f t="shared" si="705"/>
        <v>0</v>
      </c>
      <c r="CA906" s="244">
        <f t="shared" si="706"/>
        <v>0</v>
      </c>
      <c r="CB906" s="248">
        <f t="shared" si="707"/>
        <v>0</v>
      </c>
      <c r="CC906" s="247">
        <f t="shared" si="708"/>
        <v>0</v>
      </c>
      <c r="CD906" s="244">
        <f t="shared" si="709"/>
        <v>0</v>
      </c>
      <c r="CE906" s="244">
        <f t="shared" si="710"/>
        <v>0</v>
      </c>
      <c r="CF906" s="244">
        <f t="shared" si="711"/>
        <v>0</v>
      </c>
    </row>
    <row r="907" spans="1:84" ht="20.100000000000001" customHeight="1" x14ac:dyDescent="0.15">
      <c r="A907" s="238">
        <v>904</v>
      </c>
      <c r="B907" s="239">
        <v>904</v>
      </c>
      <c r="C907" s="240" t="str">
        <f t="shared" si="670"/>
        <v>S</v>
      </c>
      <c r="D907" s="241"/>
      <c r="E907" s="242" t="str">
        <f>IF(D907="","",COUNTIF($D$4:D907,D907))</f>
        <v/>
      </c>
      <c r="F907" s="306" t="str">
        <f>IF(D907="","",VLOOKUP(D907,'様式A-2'!$B$10:$E$438,4,0))</f>
        <v/>
      </c>
      <c r="G907" s="242"/>
      <c r="H907" s="242"/>
      <c r="I907" s="242"/>
      <c r="J907" s="242"/>
      <c r="K907" s="242">
        <f t="shared" si="671"/>
        <v>0</v>
      </c>
      <c r="L907" s="342"/>
      <c r="M907" s="342"/>
      <c r="N907" s="342"/>
      <c r="O907" s="342"/>
      <c r="P907" s="384"/>
      <c r="Q907" s="243">
        <f t="shared" si="681"/>
        <v>0</v>
      </c>
      <c r="R907" s="244">
        <f t="shared" si="672"/>
        <v>0</v>
      </c>
      <c r="S907" s="244" t="str">
        <f t="shared" si="673"/>
        <v/>
      </c>
      <c r="T907" s="242"/>
      <c r="U907" s="242" t="str">
        <f t="shared" si="674"/>
        <v/>
      </c>
      <c r="V907" s="242" t="str">
        <f t="shared" si="682"/>
        <v/>
      </c>
      <c r="W907" s="242"/>
      <c r="X907" s="242"/>
      <c r="Y907" s="242" t="str">
        <f t="shared" si="675"/>
        <v/>
      </c>
      <c r="Z907" s="242" t="str">
        <f t="shared" si="676"/>
        <v/>
      </c>
      <c r="AA907" s="242" t="str">
        <f t="shared" si="669"/>
        <v/>
      </c>
      <c r="AB907" s="242" t="str">
        <f t="shared" si="677"/>
        <v/>
      </c>
      <c r="AC907" s="242" t="str">
        <f t="shared" si="678"/>
        <v/>
      </c>
      <c r="AD907" s="242" t="str">
        <f t="shared" si="683"/>
        <v/>
      </c>
      <c r="AE907" s="242" t="str">
        <f t="shared" si="684"/>
        <v/>
      </c>
      <c r="AF907" s="242" t="str">
        <f t="shared" si="685"/>
        <v/>
      </c>
      <c r="AG907" s="242"/>
      <c r="AH907" s="243" t="str">
        <f t="shared" si="679"/>
        <v/>
      </c>
      <c r="AI907" s="243" t="str">
        <f t="shared" si="680"/>
        <v/>
      </c>
      <c r="BG907" s="246">
        <f t="shared" si="686"/>
        <v>0</v>
      </c>
      <c r="BH907" s="243">
        <f t="shared" si="687"/>
        <v>0</v>
      </c>
      <c r="BI907" s="243">
        <f t="shared" si="688"/>
        <v>0</v>
      </c>
      <c r="BJ907" s="243">
        <f t="shared" si="689"/>
        <v>0</v>
      </c>
      <c r="BK907" s="347">
        <f t="shared" si="690"/>
        <v>0</v>
      </c>
      <c r="BL907" s="247">
        <f t="shared" si="691"/>
        <v>0</v>
      </c>
      <c r="BM907" s="244">
        <f t="shared" si="692"/>
        <v>0</v>
      </c>
      <c r="BN907" s="244">
        <f t="shared" si="693"/>
        <v>0</v>
      </c>
      <c r="BO907" s="248">
        <f t="shared" si="694"/>
        <v>0</v>
      </c>
      <c r="BP907" s="249">
        <f t="shared" si="695"/>
        <v>0</v>
      </c>
      <c r="BQ907" s="244">
        <f t="shared" si="696"/>
        <v>0</v>
      </c>
      <c r="BR907" s="244">
        <f t="shared" si="697"/>
        <v>0</v>
      </c>
      <c r="BS907" s="250">
        <f t="shared" si="698"/>
        <v>0</v>
      </c>
      <c r="BT907" s="251" t="str">
        <f t="shared" si="699"/>
        <v/>
      </c>
      <c r="BU907" s="346">
        <f t="shared" si="700"/>
        <v>0</v>
      </c>
      <c r="BV907" s="346">
        <f t="shared" si="701"/>
        <v>0</v>
      </c>
      <c r="BW907" s="346">
        <f t="shared" si="702"/>
        <v>0</v>
      </c>
      <c r="BX907" s="348">
        <f t="shared" si="703"/>
        <v>0</v>
      </c>
      <c r="BY907" s="247">
        <f t="shared" si="704"/>
        <v>0</v>
      </c>
      <c r="BZ907" s="244">
        <f t="shared" si="705"/>
        <v>0</v>
      </c>
      <c r="CA907" s="244">
        <f t="shared" si="706"/>
        <v>0</v>
      </c>
      <c r="CB907" s="248">
        <f t="shared" si="707"/>
        <v>0</v>
      </c>
      <c r="CC907" s="247">
        <f t="shared" si="708"/>
        <v>0</v>
      </c>
      <c r="CD907" s="244">
        <f t="shared" si="709"/>
        <v>0</v>
      </c>
      <c r="CE907" s="244">
        <f t="shared" si="710"/>
        <v>0</v>
      </c>
      <c r="CF907" s="244">
        <f t="shared" si="711"/>
        <v>0</v>
      </c>
    </row>
    <row r="908" spans="1:84" ht="20.100000000000001" customHeight="1" x14ac:dyDescent="0.15">
      <c r="A908" s="238">
        <v>905</v>
      </c>
      <c r="B908" s="239">
        <v>905</v>
      </c>
      <c r="C908" s="240" t="str">
        <f t="shared" si="670"/>
        <v>S</v>
      </c>
      <c r="D908" s="241"/>
      <c r="E908" s="242" t="str">
        <f>IF(D908="","",COUNTIF($D$4:D908,D908))</f>
        <v/>
      </c>
      <c r="F908" s="306" t="str">
        <f>IF(D908="","",VLOOKUP(D908,'様式A-2'!$B$10:$E$438,4,0))</f>
        <v/>
      </c>
      <c r="G908" s="242"/>
      <c r="H908" s="242"/>
      <c r="I908" s="242"/>
      <c r="J908" s="242"/>
      <c r="K908" s="242">
        <f t="shared" si="671"/>
        <v>0</v>
      </c>
      <c r="L908" s="342"/>
      <c r="M908" s="342"/>
      <c r="N908" s="342"/>
      <c r="O908" s="342"/>
      <c r="P908" s="384"/>
      <c r="Q908" s="243">
        <f t="shared" si="681"/>
        <v>0</v>
      </c>
      <c r="R908" s="244">
        <f t="shared" si="672"/>
        <v>0</v>
      </c>
      <c r="S908" s="244" t="str">
        <f t="shared" si="673"/>
        <v/>
      </c>
      <c r="T908" s="242"/>
      <c r="U908" s="242" t="str">
        <f t="shared" si="674"/>
        <v/>
      </c>
      <c r="V908" s="242" t="str">
        <f t="shared" si="682"/>
        <v/>
      </c>
      <c r="W908" s="242"/>
      <c r="X908" s="242"/>
      <c r="Y908" s="242" t="str">
        <f t="shared" si="675"/>
        <v/>
      </c>
      <c r="Z908" s="242" t="str">
        <f t="shared" si="676"/>
        <v/>
      </c>
      <c r="AA908" s="242" t="str">
        <f t="shared" si="669"/>
        <v/>
      </c>
      <c r="AB908" s="242" t="str">
        <f t="shared" si="677"/>
        <v/>
      </c>
      <c r="AC908" s="242" t="str">
        <f t="shared" si="678"/>
        <v/>
      </c>
      <c r="AD908" s="242" t="str">
        <f t="shared" si="683"/>
        <v/>
      </c>
      <c r="AE908" s="242" t="str">
        <f t="shared" si="684"/>
        <v/>
      </c>
      <c r="AF908" s="242" t="str">
        <f t="shared" si="685"/>
        <v/>
      </c>
      <c r="AG908" s="242"/>
      <c r="AH908" s="243" t="str">
        <f t="shared" si="679"/>
        <v/>
      </c>
      <c r="AI908" s="243" t="str">
        <f t="shared" si="680"/>
        <v/>
      </c>
      <c r="BG908" s="246">
        <f t="shared" si="686"/>
        <v>0</v>
      </c>
      <c r="BH908" s="243">
        <f t="shared" si="687"/>
        <v>0</v>
      </c>
      <c r="BI908" s="243">
        <f t="shared" si="688"/>
        <v>0</v>
      </c>
      <c r="BJ908" s="243">
        <f t="shared" si="689"/>
        <v>0</v>
      </c>
      <c r="BK908" s="347">
        <f t="shared" si="690"/>
        <v>0</v>
      </c>
      <c r="BL908" s="247">
        <f t="shared" si="691"/>
        <v>0</v>
      </c>
      <c r="BM908" s="244">
        <f t="shared" si="692"/>
        <v>0</v>
      </c>
      <c r="BN908" s="244">
        <f t="shared" si="693"/>
        <v>0</v>
      </c>
      <c r="BO908" s="248">
        <f t="shared" si="694"/>
        <v>0</v>
      </c>
      <c r="BP908" s="249">
        <f t="shared" si="695"/>
        <v>0</v>
      </c>
      <c r="BQ908" s="244">
        <f t="shared" si="696"/>
        <v>0</v>
      </c>
      <c r="BR908" s="244">
        <f t="shared" si="697"/>
        <v>0</v>
      </c>
      <c r="BS908" s="250">
        <f t="shared" si="698"/>
        <v>0</v>
      </c>
      <c r="BT908" s="251" t="str">
        <f t="shared" si="699"/>
        <v/>
      </c>
      <c r="BU908" s="346">
        <f t="shared" si="700"/>
        <v>0</v>
      </c>
      <c r="BV908" s="346">
        <f t="shared" si="701"/>
        <v>0</v>
      </c>
      <c r="BW908" s="346">
        <f t="shared" si="702"/>
        <v>0</v>
      </c>
      <c r="BX908" s="348">
        <f t="shared" si="703"/>
        <v>0</v>
      </c>
      <c r="BY908" s="247">
        <f t="shared" si="704"/>
        <v>0</v>
      </c>
      <c r="BZ908" s="244">
        <f t="shared" si="705"/>
        <v>0</v>
      </c>
      <c r="CA908" s="244">
        <f t="shared" si="706"/>
        <v>0</v>
      </c>
      <c r="CB908" s="248">
        <f t="shared" si="707"/>
        <v>0</v>
      </c>
      <c r="CC908" s="247">
        <f t="shared" si="708"/>
        <v>0</v>
      </c>
      <c r="CD908" s="244">
        <f t="shared" si="709"/>
        <v>0</v>
      </c>
      <c r="CE908" s="244">
        <f t="shared" si="710"/>
        <v>0</v>
      </c>
      <c r="CF908" s="244">
        <f t="shared" si="711"/>
        <v>0</v>
      </c>
    </row>
    <row r="909" spans="1:84" ht="20.100000000000001" customHeight="1" x14ac:dyDescent="0.15">
      <c r="A909" s="238">
        <v>906</v>
      </c>
      <c r="B909" s="239">
        <v>906</v>
      </c>
      <c r="C909" s="240" t="str">
        <f t="shared" si="670"/>
        <v>S</v>
      </c>
      <c r="D909" s="241"/>
      <c r="E909" s="242" t="str">
        <f>IF(D909="","",COUNTIF($D$4:D909,D909))</f>
        <v/>
      </c>
      <c r="F909" s="306" t="str">
        <f>IF(D909="","",VLOOKUP(D909,'様式A-2'!$B$10:$E$438,4,0))</f>
        <v/>
      </c>
      <c r="G909" s="242"/>
      <c r="H909" s="242"/>
      <c r="I909" s="242"/>
      <c r="J909" s="242"/>
      <c r="K909" s="242">
        <f t="shared" si="671"/>
        <v>0</v>
      </c>
      <c r="L909" s="342"/>
      <c r="M909" s="342"/>
      <c r="N909" s="342"/>
      <c r="O909" s="342"/>
      <c r="P909" s="384"/>
      <c r="Q909" s="243">
        <f t="shared" si="681"/>
        <v>0</v>
      </c>
      <c r="R909" s="244">
        <f t="shared" si="672"/>
        <v>0</v>
      </c>
      <c r="S909" s="244" t="str">
        <f t="shared" si="673"/>
        <v/>
      </c>
      <c r="T909" s="242"/>
      <c r="U909" s="242" t="str">
        <f t="shared" si="674"/>
        <v/>
      </c>
      <c r="V909" s="242" t="str">
        <f t="shared" si="682"/>
        <v/>
      </c>
      <c r="W909" s="242"/>
      <c r="X909" s="242"/>
      <c r="Y909" s="242" t="str">
        <f t="shared" si="675"/>
        <v/>
      </c>
      <c r="Z909" s="242" t="str">
        <f t="shared" si="676"/>
        <v/>
      </c>
      <c r="AA909" s="242" t="str">
        <f t="shared" si="669"/>
        <v/>
      </c>
      <c r="AB909" s="242" t="str">
        <f t="shared" si="677"/>
        <v/>
      </c>
      <c r="AC909" s="242" t="str">
        <f t="shared" si="678"/>
        <v/>
      </c>
      <c r="AD909" s="242" t="str">
        <f t="shared" si="683"/>
        <v/>
      </c>
      <c r="AE909" s="242" t="str">
        <f t="shared" si="684"/>
        <v/>
      </c>
      <c r="AF909" s="242" t="str">
        <f t="shared" si="685"/>
        <v/>
      </c>
      <c r="AG909" s="242"/>
      <c r="AH909" s="243" t="str">
        <f t="shared" si="679"/>
        <v/>
      </c>
      <c r="AI909" s="243" t="str">
        <f t="shared" si="680"/>
        <v/>
      </c>
      <c r="BG909" s="246">
        <f t="shared" si="686"/>
        <v>0</v>
      </c>
      <c r="BH909" s="243">
        <f t="shared" si="687"/>
        <v>0</v>
      </c>
      <c r="BI909" s="243">
        <f t="shared" si="688"/>
        <v>0</v>
      </c>
      <c r="BJ909" s="243">
        <f t="shared" si="689"/>
        <v>0</v>
      </c>
      <c r="BK909" s="347">
        <f t="shared" si="690"/>
        <v>0</v>
      </c>
      <c r="BL909" s="247">
        <f t="shared" si="691"/>
        <v>0</v>
      </c>
      <c r="BM909" s="244">
        <f t="shared" si="692"/>
        <v>0</v>
      </c>
      <c r="BN909" s="244">
        <f t="shared" si="693"/>
        <v>0</v>
      </c>
      <c r="BO909" s="248">
        <f t="shared" si="694"/>
        <v>0</v>
      </c>
      <c r="BP909" s="249">
        <f t="shared" si="695"/>
        <v>0</v>
      </c>
      <c r="BQ909" s="244">
        <f t="shared" si="696"/>
        <v>0</v>
      </c>
      <c r="BR909" s="244">
        <f t="shared" si="697"/>
        <v>0</v>
      </c>
      <c r="BS909" s="250">
        <f t="shared" si="698"/>
        <v>0</v>
      </c>
      <c r="BT909" s="251" t="str">
        <f t="shared" si="699"/>
        <v/>
      </c>
      <c r="BU909" s="346">
        <f t="shared" si="700"/>
        <v>0</v>
      </c>
      <c r="BV909" s="346">
        <f t="shared" si="701"/>
        <v>0</v>
      </c>
      <c r="BW909" s="346">
        <f t="shared" si="702"/>
        <v>0</v>
      </c>
      <c r="BX909" s="348">
        <f t="shared" si="703"/>
        <v>0</v>
      </c>
      <c r="BY909" s="247">
        <f t="shared" si="704"/>
        <v>0</v>
      </c>
      <c r="BZ909" s="244">
        <f t="shared" si="705"/>
        <v>0</v>
      </c>
      <c r="CA909" s="244">
        <f t="shared" si="706"/>
        <v>0</v>
      </c>
      <c r="CB909" s="248">
        <f t="shared" si="707"/>
        <v>0</v>
      </c>
      <c r="CC909" s="247">
        <f t="shared" si="708"/>
        <v>0</v>
      </c>
      <c r="CD909" s="244">
        <f t="shared" si="709"/>
        <v>0</v>
      </c>
      <c r="CE909" s="244">
        <f t="shared" si="710"/>
        <v>0</v>
      </c>
      <c r="CF909" s="244">
        <f t="shared" si="711"/>
        <v>0</v>
      </c>
    </row>
    <row r="910" spans="1:84" ht="20.100000000000001" customHeight="1" x14ac:dyDescent="0.15">
      <c r="A910" s="238">
        <v>907</v>
      </c>
      <c r="B910" s="239">
        <v>907</v>
      </c>
      <c r="C910" s="240" t="str">
        <f t="shared" si="670"/>
        <v>S</v>
      </c>
      <c r="D910" s="241"/>
      <c r="E910" s="242" t="str">
        <f>IF(D910="","",COUNTIF($D$4:D910,D910))</f>
        <v/>
      </c>
      <c r="F910" s="306" t="str">
        <f>IF(D910="","",VLOOKUP(D910,'様式A-2'!$B$10:$E$438,4,0))</f>
        <v/>
      </c>
      <c r="G910" s="242"/>
      <c r="H910" s="242"/>
      <c r="I910" s="242"/>
      <c r="J910" s="242"/>
      <c r="K910" s="242">
        <f t="shared" si="671"/>
        <v>0</v>
      </c>
      <c r="L910" s="342"/>
      <c r="M910" s="342"/>
      <c r="N910" s="342"/>
      <c r="O910" s="342"/>
      <c r="P910" s="384"/>
      <c r="Q910" s="243">
        <f t="shared" si="681"/>
        <v>0</v>
      </c>
      <c r="R910" s="244">
        <f t="shared" si="672"/>
        <v>0</v>
      </c>
      <c r="S910" s="244" t="str">
        <f t="shared" si="673"/>
        <v/>
      </c>
      <c r="T910" s="242"/>
      <c r="U910" s="242" t="str">
        <f t="shared" si="674"/>
        <v/>
      </c>
      <c r="V910" s="242" t="str">
        <f t="shared" si="682"/>
        <v/>
      </c>
      <c r="W910" s="242"/>
      <c r="X910" s="242"/>
      <c r="Y910" s="242" t="str">
        <f t="shared" si="675"/>
        <v/>
      </c>
      <c r="Z910" s="242" t="str">
        <f t="shared" si="676"/>
        <v/>
      </c>
      <c r="AA910" s="242" t="str">
        <f t="shared" si="669"/>
        <v/>
      </c>
      <c r="AB910" s="242" t="str">
        <f t="shared" si="677"/>
        <v/>
      </c>
      <c r="AC910" s="242" t="str">
        <f t="shared" si="678"/>
        <v/>
      </c>
      <c r="AD910" s="242" t="str">
        <f t="shared" si="683"/>
        <v/>
      </c>
      <c r="AE910" s="242" t="str">
        <f t="shared" si="684"/>
        <v/>
      </c>
      <c r="AF910" s="242" t="str">
        <f t="shared" si="685"/>
        <v/>
      </c>
      <c r="AG910" s="242"/>
      <c r="AH910" s="243" t="str">
        <f t="shared" si="679"/>
        <v/>
      </c>
      <c r="AI910" s="243" t="str">
        <f t="shared" si="680"/>
        <v/>
      </c>
      <c r="BG910" s="246">
        <f t="shared" si="686"/>
        <v>0</v>
      </c>
      <c r="BH910" s="243">
        <f t="shared" si="687"/>
        <v>0</v>
      </c>
      <c r="BI910" s="243">
        <f t="shared" si="688"/>
        <v>0</v>
      </c>
      <c r="BJ910" s="243">
        <f t="shared" si="689"/>
        <v>0</v>
      </c>
      <c r="BK910" s="347">
        <f t="shared" si="690"/>
        <v>0</v>
      </c>
      <c r="BL910" s="247">
        <f t="shared" si="691"/>
        <v>0</v>
      </c>
      <c r="BM910" s="244">
        <f t="shared" si="692"/>
        <v>0</v>
      </c>
      <c r="BN910" s="244">
        <f t="shared" si="693"/>
        <v>0</v>
      </c>
      <c r="BO910" s="248">
        <f t="shared" si="694"/>
        <v>0</v>
      </c>
      <c r="BP910" s="249">
        <f t="shared" si="695"/>
        <v>0</v>
      </c>
      <c r="BQ910" s="244">
        <f t="shared" si="696"/>
        <v>0</v>
      </c>
      <c r="BR910" s="244">
        <f t="shared" si="697"/>
        <v>0</v>
      </c>
      <c r="BS910" s="250">
        <f t="shared" si="698"/>
        <v>0</v>
      </c>
      <c r="BT910" s="251" t="str">
        <f t="shared" si="699"/>
        <v/>
      </c>
      <c r="BU910" s="346">
        <f t="shared" si="700"/>
        <v>0</v>
      </c>
      <c r="BV910" s="346">
        <f t="shared" si="701"/>
        <v>0</v>
      </c>
      <c r="BW910" s="346">
        <f t="shared" si="702"/>
        <v>0</v>
      </c>
      <c r="BX910" s="348">
        <f t="shared" si="703"/>
        <v>0</v>
      </c>
      <c r="BY910" s="247">
        <f t="shared" si="704"/>
        <v>0</v>
      </c>
      <c r="BZ910" s="244">
        <f t="shared" si="705"/>
        <v>0</v>
      </c>
      <c r="CA910" s="244">
        <f t="shared" si="706"/>
        <v>0</v>
      </c>
      <c r="CB910" s="248">
        <f t="shared" si="707"/>
        <v>0</v>
      </c>
      <c r="CC910" s="247">
        <f t="shared" si="708"/>
        <v>0</v>
      </c>
      <c r="CD910" s="244">
        <f t="shared" si="709"/>
        <v>0</v>
      </c>
      <c r="CE910" s="244">
        <f t="shared" si="710"/>
        <v>0</v>
      </c>
      <c r="CF910" s="244">
        <f t="shared" si="711"/>
        <v>0</v>
      </c>
    </row>
    <row r="911" spans="1:84" ht="20.100000000000001" customHeight="1" x14ac:dyDescent="0.15">
      <c r="A911" s="238">
        <v>908</v>
      </c>
      <c r="B911" s="239">
        <v>908</v>
      </c>
      <c r="C911" s="240" t="str">
        <f t="shared" si="670"/>
        <v>S</v>
      </c>
      <c r="D911" s="241"/>
      <c r="E911" s="242" t="str">
        <f>IF(D911="","",COUNTIF($D$4:D911,D911))</f>
        <v/>
      </c>
      <c r="F911" s="306" t="str">
        <f>IF(D911="","",VLOOKUP(D911,'様式A-2'!$B$10:$E$438,4,0))</f>
        <v/>
      </c>
      <c r="G911" s="242"/>
      <c r="H911" s="242"/>
      <c r="I911" s="242"/>
      <c r="J911" s="242"/>
      <c r="K911" s="242">
        <f t="shared" si="671"/>
        <v>0</v>
      </c>
      <c r="L911" s="342"/>
      <c r="M911" s="342"/>
      <c r="N911" s="342"/>
      <c r="O911" s="342"/>
      <c r="P911" s="384"/>
      <c r="Q911" s="243">
        <f t="shared" si="681"/>
        <v>0</v>
      </c>
      <c r="R911" s="244">
        <f t="shared" si="672"/>
        <v>0</v>
      </c>
      <c r="S911" s="244" t="str">
        <f t="shared" si="673"/>
        <v/>
      </c>
      <c r="T911" s="242"/>
      <c r="U911" s="242" t="str">
        <f t="shared" si="674"/>
        <v/>
      </c>
      <c r="V911" s="242" t="str">
        <f t="shared" si="682"/>
        <v/>
      </c>
      <c r="W911" s="242"/>
      <c r="X911" s="242"/>
      <c r="Y911" s="242" t="str">
        <f t="shared" si="675"/>
        <v/>
      </c>
      <c r="Z911" s="242" t="str">
        <f t="shared" si="676"/>
        <v/>
      </c>
      <c r="AA911" s="242" t="str">
        <f t="shared" si="669"/>
        <v/>
      </c>
      <c r="AB911" s="242" t="str">
        <f t="shared" si="677"/>
        <v/>
      </c>
      <c r="AC911" s="242" t="str">
        <f t="shared" si="678"/>
        <v/>
      </c>
      <c r="AD911" s="242" t="str">
        <f t="shared" si="683"/>
        <v/>
      </c>
      <c r="AE911" s="242" t="str">
        <f t="shared" si="684"/>
        <v/>
      </c>
      <c r="AF911" s="242" t="str">
        <f t="shared" si="685"/>
        <v/>
      </c>
      <c r="AG911" s="242"/>
      <c r="AH911" s="243" t="str">
        <f t="shared" si="679"/>
        <v/>
      </c>
      <c r="AI911" s="243" t="str">
        <f t="shared" si="680"/>
        <v/>
      </c>
      <c r="BG911" s="246">
        <f t="shared" si="686"/>
        <v>0</v>
      </c>
      <c r="BH911" s="243">
        <f t="shared" si="687"/>
        <v>0</v>
      </c>
      <c r="BI911" s="243">
        <f t="shared" si="688"/>
        <v>0</v>
      </c>
      <c r="BJ911" s="243">
        <f t="shared" si="689"/>
        <v>0</v>
      </c>
      <c r="BK911" s="347">
        <f t="shared" si="690"/>
        <v>0</v>
      </c>
      <c r="BL911" s="247">
        <f t="shared" si="691"/>
        <v>0</v>
      </c>
      <c r="BM911" s="244">
        <f t="shared" si="692"/>
        <v>0</v>
      </c>
      <c r="BN911" s="244">
        <f t="shared" si="693"/>
        <v>0</v>
      </c>
      <c r="BO911" s="248">
        <f t="shared" si="694"/>
        <v>0</v>
      </c>
      <c r="BP911" s="249">
        <f t="shared" si="695"/>
        <v>0</v>
      </c>
      <c r="BQ911" s="244">
        <f t="shared" si="696"/>
        <v>0</v>
      </c>
      <c r="BR911" s="244">
        <f t="shared" si="697"/>
        <v>0</v>
      </c>
      <c r="BS911" s="250">
        <f t="shared" si="698"/>
        <v>0</v>
      </c>
      <c r="BT911" s="251" t="str">
        <f t="shared" si="699"/>
        <v/>
      </c>
      <c r="BU911" s="346">
        <f t="shared" si="700"/>
        <v>0</v>
      </c>
      <c r="BV911" s="346">
        <f t="shared" si="701"/>
        <v>0</v>
      </c>
      <c r="BW911" s="346">
        <f t="shared" si="702"/>
        <v>0</v>
      </c>
      <c r="BX911" s="348">
        <f t="shared" si="703"/>
        <v>0</v>
      </c>
      <c r="BY911" s="247">
        <f t="shared" si="704"/>
        <v>0</v>
      </c>
      <c r="BZ911" s="244">
        <f t="shared" si="705"/>
        <v>0</v>
      </c>
      <c r="CA911" s="244">
        <f t="shared" si="706"/>
        <v>0</v>
      </c>
      <c r="CB911" s="248">
        <f t="shared" si="707"/>
        <v>0</v>
      </c>
      <c r="CC911" s="247">
        <f t="shared" si="708"/>
        <v>0</v>
      </c>
      <c r="CD911" s="244">
        <f t="shared" si="709"/>
        <v>0</v>
      </c>
      <c r="CE911" s="244">
        <f t="shared" si="710"/>
        <v>0</v>
      </c>
      <c r="CF911" s="244">
        <f t="shared" si="711"/>
        <v>0</v>
      </c>
    </row>
    <row r="912" spans="1:84" ht="20.100000000000001" customHeight="1" x14ac:dyDescent="0.15">
      <c r="A912" s="238">
        <v>909</v>
      </c>
      <c r="B912" s="239">
        <v>909</v>
      </c>
      <c r="C912" s="240" t="str">
        <f t="shared" si="670"/>
        <v>S</v>
      </c>
      <c r="D912" s="241"/>
      <c r="E912" s="242" t="str">
        <f>IF(D912="","",COUNTIF($D$4:D912,D912))</f>
        <v/>
      </c>
      <c r="F912" s="306" t="str">
        <f>IF(D912="","",VLOOKUP(D912,'様式A-2'!$B$10:$E$438,4,0))</f>
        <v/>
      </c>
      <c r="G912" s="242"/>
      <c r="H912" s="242"/>
      <c r="I912" s="242"/>
      <c r="J912" s="242"/>
      <c r="K912" s="242">
        <f t="shared" si="671"/>
        <v>0</v>
      </c>
      <c r="L912" s="342"/>
      <c r="M912" s="342"/>
      <c r="N912" s="342"/>
      <c r="O912" s="342"/>
      <c r="P912" s="384"/>
      <c r="Q912" s="243">
        <f t="shared" si="681"/>
        <v>0</v>
      </c>
      <c r="R912" s="244">
        <f t="shared" si="672"/>
        <v>0</v>
      </c>
      <c r="S912" s="244" t="str">
        <f t="shared" si="673"/>
        <v/>
      </c>
      <c r="T912" s="242"/>
      <c r="U912" s="242" t="str">
        <f t="shared" si="674"/>
        <v/>
      </c>
      <c r="V912" s="242" t="str">
        <f t="shared" si="682"/>
        <v/>
      </c>
      <c r="W912" s="242"/>
      <c r="X912" s="242"/>
      <c r="Y912" s="242" t="str">
        <f t="shared" si="675"/>
        <v/>
      </c>
      <c r="Z912" s="242" t="str">
        <f t="shared" si="676"/>
        <v/>
      </c>
      <c r="AA912" s="242" t="str">
        <f t="shared" si="669"/>
        <v/>
      </c>
      <c r="AB912" s="242" t="str">
        <f t="shared" si="677"/>
        <v/>
      </c>
      <c r="AC912" s="242" t="str">
        <f t="shared" si="678"/>
        <v/>
      </c>
      <c r="AD912" s="242" t="str">
        <f t="shared" si="683"/>
        <v/>
      </c>
      <c r="AE912" s="242" t="str">
        <f t="shared" si="684"/>
        <v/>
      </c>
      <c r="AF912" s="242" t="str">
        <f t="shared" si="685"/>
        <v/>
      </c>
      <c r="AG912" s="242"/>
      <c r="AH912" s="243" t="str">
        <f t="shared" si="679"/>
        <v/>
      </c>
      <c r="AI912" s="243" t="str">
        <f t="shared" si="680"/>
        <v/>
      </c>
      <c r="BG912" s="246">
        <f t="shared" si="686"/>
        <v>0</v>
      </c>
      <c r="BH912" s="243">
        <f t="shared" si="687"/>
        <v>0</v>
      </c>
      <c r="BI912" s="243">
        <f t="shared" si="688"/>
        <v>0</v>
      </c>
      <c r="BJ912" s="243">
        <f t="shared" si="689"/>
        <v>0</v>
      </c>
      <c r="BK912" s="347">
        <f t="shared" si="690"/>
        <v>0</v>
      </c>
      <c r="BL912" s="247">
        <f t="shared" si="691"/>
        <v>0</v>
      </c>
      <c r="BM912" s="244">
        <f t="shared" si="692"/>
        <v>0</v>
      </c>
      <c r="BN912" s="244">
        <f t="shared" si="693"/>
        <v>0</v>
      </c>
      <c r="BO912" s="248">
        <f t="shared" si="694"/>
        <v>0</v>
      </c>
      <c r="BP912" s="249">
        <f t="shared" si="695"/>
        <v>0</v>
      </c>
      <c r="BQ912" s="244">
        <f t="shared" si="696"/>
        <v>0</v>
      </c>
      <c r="BR912" s="244">
        <f t="shared" si="697"/>
        <v>0</v>
      </c>
      <c r="BS912" s="250">
        <f t="shared" si="698"/>
        <v>0</v>
      </c>
      <c r="BT912" s="251" t="str">
        <f t="shared" si="699"/>
        <v/>
      </c>
      <c r="BU912" s="346">
        <f t="shared" si="700"/>
        <v>0</v>
      </c>
      <c r="BV912" s="346">
        <f t="shared" si="701"/>
        <v>0</v>
      </c>
      <c r="BW912" s="346">
        <f t="shared" si="702"/>
        <v>0</v>
      </c>
      <c r="BX912" s="348">
        <f t="shared" si="703"/>
        <v>0</v>
      </c>
      <c r="BY912" s="247">
        <f t="shared" si="704"/>
        <v>0</v>
      </c>
      <c r="BZ912" s="244">
        <f t="shared" si="705"/>
        <v>0</v>
      </c>
      <c r="CA912" s="244">
        <f t="shared" si="706"/>
        <v>0</v>
      </c>
      <c r="CB912" s="248">
        <f t="shared" si="707"/>
        <v>0</v>
      </c>
      <c r="CC912" s="247">
        <f t="shared" si="708"/>
        <v>0</v>
      </c>
      <c r="CD912" s="244">
        <f t="shared" si="709"/>
        <v>0</v>
      </c>
      <c r="CE912" s="244">
        <f t="shared" si="710"/>
        <v>0</v>
      </c>
      <c r="CF912" s="244">
        <f t="shared" si="711"/>
        <v>0</v>
      </c>
    </row>
    <row r="913" spans="1:84" ht="20.100000000000001" customHeight="1" x14ac:dyDescent="0.15">
      <c r="A913" s="238">
        <v>910</v>
      </c>
      <c r="B913" s="239">
        <v>910</v>
      </c>
      <c r="C913" s="240" t="str">
        <f t="shared" si="670"/>
        <v>S</v>
      </c>
      <c r="D913" s="241"/>
      <c r="E913" s="242" t="str">
        <f>IF(D913="","",COUNTIF($D$4:D913,D913))</f>
        <v/>
      </c>
      <c r="F913" s="306" t="str">
        <f>IF(D913="","",VLOOKUP(D913,'様式A-2'!$B$10:$E$438,4,0))</f>
        <v/>
      </c>
      <c r="G913" s="242"/>
      <c r="H913" s="242"/>
      <c r="I913" s="242"/>
      <c r="J913" s="242"/>
      <c r="K913" s="242">
        <f t="shared" si="671"/>
        <v>0</v>
      </c>
      <c r="L913" s="342"/>
      <c r="M913" s="342"/>
      <c r="N913" s="342"/>
      <c r="O913" s="342"/>
      <c r="P913" s="384"/>
      <c r="Q913" s="243">
        <f t="shared" si="681"/>
        <v>0</v>
      </c>
      <c r="R913" s="244">
        <f t="shared" si="672"/>
        <v>0</v>
      </c>
      <c r="S913" s="244" t="str">
        <f t="shared" si="673"/>
        <v/>
      </c>
      <c r="T913" s="242"/>
      <c r="U913" s="242" t="str">
        <f t="shared" si="674"/>
        <v/>
      </c>
      <c r="V913" s="242" t="str">
        <f t="shared" si="682"/>
        <v/>
      </c>
      <c r="W913" s="242"/>
      <c r="X913" s="242"/>
      <c r="Y913" s="242" t="str">
        <f t="shared" si="675"/>
        <v/>
      </c>
      <c r="Z913" s="242" t="str">
        <f t="shared" si="676"/>
        <v/>
      </c>
      <c r="AA913" s="242" t="str">
        <f t="shared" si="669"/>
        <v/>
      </c>
      <c r="AB913" s="242" t="str">
        <f t="shared" si="677"/>
        <v/>
      </c>
      <c r="AC913" s="242" t="str">
        <f t="shared" si="678"/>
        <v/>
      </c>
      <c r="AD913" s="242" t="str">
        <f t="shared" si="683"/>
        <v/>
      </c>
      <c r="AE913" s="242" t="str">
        <f t="shared" si="684"/>
        <v/>
      </c>
      <c r="AF913" s="242" t="str">
        <f t="shared" si="685"/>
        <v/>
      </c>
      <c r="AG913" s="242"/>
      <c r="AH913" s="243" t="str">
        <f t="shared" si="679"/>
        <v/>
      </c>
      <c r="AI913" s="243" t="str">
        <f t="shared" si="680"/>
        <v/>
      </c>
      <c r="BG913" s="246">
        <f t="shared" si="686"/>
        <v>0</v>
      </c>
      <c r="BH913" s="243">
        <f t="shared" si="687"/>
        <v>0</v>
      </c>
      <c r="BI913" s="243">
        <f t="shared" si="688"/>
        <v>0</v>
      </c>
      <c r="BJ913" s="243">
        <f t="shared" si="689"/>
        <v>0</v>
      </c>
      <c r="BK913" s="347">
        <f t="shared" si="690"/>
        <v>0</v>
      </c>
      <c r="BL913" s="247">
        <f t="shared" si="691"/>
        <v>0</v>
      </c>
      <c r="BM913" s="244">
        <f t="shared" si="692"/>
        <v>0</v>
      </c>
      <c r="BN913" s="244">
        <f t="shared" si="693"/>
        <v>0</v>
      </c>
      <c r="BO913" s="248">
        <f t="shared" si="694"/>
        <v>0</v>
      </c>
      <c r="BP913" s="249">
        <f t="shared" si="695"/>
        <v>0</v>
      </c>
      <c r="BQ913" s="244">
        <f t="shared" si="696"/>
        <v>0</v>
      </c>
      <c r="BR913" s="244">
        <f t="shared" si="697"/>
        <v>0</v>
      </c>
      <c r="BS913" s="250">
        <f t="shared" si="698"/>
        <v>0</v>
      </c>
      <c r="BT913" s="251" t="str">
        <f t="shared" si="699"/>
        <v/>
      </c>
      <c r="BU913" s="346">
        <f t="shared" si="700"/>
        <v>0</v>
      </c>
      <c r="BV913" s="346">
        <f t="shared" si="701"/>
        <v>0</v>
      </c>
      <c r="BW913" s="346">
        <f t="shared" si="702"/>
        <v>0</v>
      </c>
      <c r="BX913" s="348">
        <f t="shared" si="703"/>
        <v>0</v>
      </c>
      <c r="BY913" s="247">
        <f t="shared" si="704"/>
        <v>0</v>
      </c>
      <c r="BZ913" s="244">
        <f t="shared" si="705"/>
        <v>0</v>
      </c>
      <c r="CA913" s="244">
        <f t="shared" si="706"/>
        <v>0</v>
      </c>
      <c r="CB913" s="248">
        <f t="shared" si="707"/>
        <v>0</v>
      </c>
      <c r="CC913" s="247">
        <f t="shared" si="708"/>
        <v>0</v>
      </c>
      <c r="CD913" s="244">
        <f t="shared" si="709"/>
        <v>0</v>
      </c>
      <c r="CE913" s="244">
        <f t="shared" si="710"/>
        <v>0</v>
      </c>
      <c r="CF913" s="244">
        <f t="shared" si="711"/>
        <v>0</v>
      </c>
    </row>
    <row r="914" spans="1:84" ht="20.100000000000001" customHeight="1" x14ac:dyDescent="0.15">
      <c r="A914" s="238">
        <v>911</v>
      </c>
      <c r="B914" s="239">
        <v>911</v>
      </c>
      <c r="C914" s="240" t="str">
        <f t="shared" si="670"/>
        <v>S</v>
      </c>
      <c r="D914" s="241"/>
      <c r="E914" s="242" t="str">
        <f>IF(D914="","",COUNTIF($D$4:D914,D914))</f>
        <v/>
      </c>
      <c r="F914" s="306" t="str">
        <f>IF(D914="","",VLOOKUP(D914,'様式A-2'!$B$10:$E$438,4,0))</f>
        <v/>
      </c>
      <c r="G914" s="242"/>
      <c r="H914" s="242"/>
      <c r="I914" s="242"/>
      <c r="J914" s="242"/>
      <c r="K914" s="242">
        <f t="shared" si="671"/>
        <v>0</v>
      </c>
      <c r="L914" s="342"/>
      <c r="M914" s="342"/>
      <c r="N914" s="342"/>
      <c r="O914" s="342"/>
      <c r="P914" s="384"/>
      <c r="Q914" s="243">
        <f t="shared" si="681"/>
        <v>0</v>
      </c>
      <c r="R914" s="244">
        <f t="shared" si="672"/>
        <v>0</v>
      </c>
      <c r="S914" s="244" t="str">
        <f t="shared" si="673"/>
        <v/>
      </c>
      <c r="T914" s="242"/>
      <c r="U914" s="242" t="str">
        <f t="shared" si="674"/>
        <v/>
      </c>
      <c r="V914" s="242" t="str">
        <f t="shared" si="682"/>
        <v/>
      </c>
      <c r="W914" s="242"/>
      <c r="X914" s="242"/>
      <c r="Y914" s="242" t="str">
        <f t="shared" si="675"/>
        <v/>
      </c>
      <c r="Z914" s="242" t="str">
        <f t="shared" si="676"/>
        <v/>
      </c>
      <c r="AA914" s="242" t="str">
        <f t="shared" si="669"/>
        <v/>
      </c>
      <c r="AB914" s="242" t="str">
        <f t="shared" si="677"/>
        <v/>
      </c>
      <c r="AC914" s="242" t="str">
        <f t="shared" si="678"/>
        <v/>
      </c>
      <c r="AD914" s="242" t="str">
        <f t="shared" si="683"/>
        <v/>
      </c>
      <c r="AE914" s="242" t="str">
        <f t="shared" si="684"/>
        <v/>
      </c>
      <c r="AF914" s="242" t="str">
        <f t="shared" si="685"/>
        <v/>
      </c>
      <c r="AG914" s="242"/>
      <c r="AH914" s="243" t="str">
        <f t="shared" si="679"/>
        <v/>
      </c>
      <c r="AI914" s="243" t="str">
        <f t="shared" si="680"/>
        <v/>
      </c>
      <c r="BG914" s="246">
        <f t="shared" si="686"/>
        <v>0</v>
      </c>
      <c r="BH914" s="243">
        <f t="shared" si="687"/>
        <v>0</v>
      </c>
      <c r="BI914" s="243">
        <f t="shared" si="688"/>
        <v>0</v>
      </c>
      <c r="BJ914" s="243">
        <f t="shared" si="689"/>
        <v>0</v>
      </c>
      <c r="BK914" s="347">
        <f t="shared" si="690"/>
        <v>0</v>
      </c>
      <c r="BL914" s="247">
        <f t="shared" si="691"/>
        <v>0</v>
      </c>
      <c r="BM914" s="244">
        <f t="shared" si="692"/>
        <v>0</v>
      </c>
      <c r="BN914" s="244">
        <f t="shared" si="693"/>
        <v>0</v>
      </c>
      <c r="BO914" s="248">
        <f t="shared" si="694"/>
        <v>0</v>
      </c>
      <c r="BP914" s="249">
        <f t="shared" si="695"/>
        <v>0</v>
      </c>
      <c r="BQ914" s="244">
        <f t="shared" si="696"/>
        <v>0</v>
      </c>
      <c r="BR914" s="244">
        <f t="shared" si="697"/>
        <v>0</v>
      </c>
      <c r="BS914" s="250">
        <f t="shared" si="698"/>
        <v>0</v>
      </c>
      <c r="BT914" s="251" t="str">
        <f t="shared" si="699"/>
        <v/>
      </c>
      <c r="BU914" s="346">
        <f t="shared" si="700"/>
        <v>0</v>
      </c>
      <c r="BV914" s="346">
        <f t="shared" si="701"/>
        <v>0</v>
      </c>
      <c r="BW914" s="346">
        <f t="shared" si="702"/>
        <v>0</v>
      </c>
      <c r="BX914" s="348">
        <f t="shared" si="703"/>
        <v>0</v>
      </c>
      <c r="BY914" s="247">
        <f t="shared" si="704"/>
        <v>0</v>
      </c>
      <c r="BZ914" s="244">
        <f t="shared" si="705"/>
        <v>0</v>
      </c>
      <c r="CA914" s="244">
        <f t="shared" si="706"/>
        <v>0</v>
      </c>
      <c r="CB914" s="248">
        <f t="shared" si="707"/>
        <v>0</v>
      </c>
      <c r="CC914" s="247">
        <f t="shared" si="708"/>
        <v>0</v>
      </c>
      <c r="CD914" s="244">
        <f t="shared" si="709"/>
        <v>0</v>
      </c>
      <c r="CE914" s="244">
        <f t="shared" si="710"/>
        <v>0</v>
      </c>
      <c r="CF914" s="244">
        <f t="shared" si="711"/>
        <v>0</v>
      </c>
    </row>
    <row r="915" spans="1:84" ht="20.100000000000001" customHeight="1" x14ac:dyDescent="0.15">
      <c r="A915" s="238">
        <v>912</v>
      </c>
      <c r="B915" s="239">
        <v>912</v>
      </c>
      <c r="C915" s="240" t="str">
        <f t="shared" si="670"/>
        <v>S</v>
      </c>
      <c r="D915" s="241"/>
      <c r="E915" s="242" t="str">
        <f>IF(D915="","",COUNTIF($D$4:D915,D915))</f>
        <v/>
      </c>
      <c r="F915" s="306" t="str">
        <f>IF(D915="","",VLOOKUP(D915,'様式A-2'!$B$10:$E$438,4,0))</f>
        <v/>
      </c>
      <c r="G915" s="242"/>
      <c r="H915" s="242"/>
      <c r="I915" s="242"/>
      <c r="J915" s="242"/>
      <c r="K915" s="242">
        <f t="shared" si="671"/>
        <v>0</v>
      </c>
      <c r="L915" s="342"/>
      <c r="M915" s="342"/>
      <c r="N915" s="342"/>
      <c r="O915" s="342"/>
      <c r="P915" s="384"/>
      <c r="Q915" s="243">
        <f t="shared" si="681"/>
        <v>0</v>
      </c>
      <c r="R915" s="244">
        <f t="shared" si="672"/>
        <v>0</v>
      </c>
      <c r="S915" s="244" t="str">
        <f t="shared" si="673"/>
        <v/>
      </c>
      <c r="T915" s="242"/>
      <c r="U915" s="242" t="str">
        <f t="shared" si="674"/>
        <v/>
      </c>
      <c r="V915" s="242" t="str">
        <f t="shared" si="682"/>
        <v/>
      </c>
      <c r="W915" s="242"/>
      <c r="X915" s="242"/>
      <c r="Y915" s="242" t="str">
        <f t="shared" si="675"/>
        <v/>
      </c>
      <c r="Z915" s="242" t="str">
        <f t="shared" si="676"/>
        <v/>
      </c>
      <c r="AA915" s="242" t="str">
        <f t="shared" si="669"/>
        <v/>
      </c>
      <c r="AB915" s="242" t="str">
        <f t="shared" si="677"/>
        <v/>
      </c>
      <c r="AC915" s="242" t="str">
        <f t="shared" si="678"/>
        <v/>
      </c>
      <c r="AD915" s="242" t="str">
        <f t="shared" si="683"/>
        <v/>
      </c>
      <c r="AE915" s="242" t="str">
        <f t="shared" si="684"/>
        <v/>
      </c>
      <c r="AF915" s="242" t="str">
        <f t="shared" si="685"/>
        <v/>
      </c>
      <c r="AG915" s="242"/>
      <c r="AH915" s="243" t="str">
        <f t="shared" si="679"/>
        <v/>
      </c>
      <c r="AI915" s="243" t="str">
        <f t="shared" si="680"/>
        <v/>
      </c>
      <c r="BG915" s="246">
        <f t="shared" si="686"/>
        <v>0</v>
      </c>
      <c r="BH915" s="243">
        <f t="shared" si="687"/>
        <v>0</v>
      </c>
      <c r="BI915" s="243">
        <f t="shared" si="688"/>
        <v>0</v>
      </c>
      <c r="BJ915" s="243">
        <f t="shared" si="689"/>
        <v>0</v>
      </c>
      <c r="BK915" s="347">
        <f t="shared" si="690"/>
        <v>0</v>
      </c>
      <c r="BL915" s="247">
        <f t="shared" si="691"/>
        <v>0</v>
      </c>
      <c r="BM915" s="244">
        <f t="shared" si="692"/>
        <v>0</v>
      </c>
      <c r="BN915" s="244">
        <f t="shared" si="693"/>
        <v>0</v>
      </c>
      <c r="BO915" s="248">
        <f t="shared" si="694"/>
        <v>0</v>
      </c>
      <c r="BP915" s="249">
        <f t="shared" si="695"/>
        <v>0</v>
      </c>
      <c r="BQ915" s="244">
        <f t="shared" si="696"/>
        <v>0</v>
      </c>
      <c r="BR915" s="244">
        <f t="shared" si="697"/>
        <v>0</v>
      </c>
      <c r="BS915" s="250">
        <f t="shared" si="698"/>
        <v>0</v>
      </c>
      <c r="BT915" s="251" t="str">
        <f t="shared" si="699"/>
        <v/>
      </c>
      <c r="BU915" s="346">
        <f t="shared" si="700"/>
        <v>0</v>
      </c>
      <c r="BV915" s="346">
        <f t="shared" si="701"/>
        <v>0</v>
      </c>
      <c r="BW915" s="346">
        <f t="shared" si="702"/>
        <v>0</v>
      </c>
      <c r="BX915" s="348">
        <f t="shared" si="703"/>
        <v>0</v>
      </c>
      <c r="BY915" s="247">
        <f t="shared" si="704"/>
        <v>0</v>
      </c>
      <c r="BZ915" s="244">
        <f t="shared" si="705"/>
        <v>0</v>
      </c>
      <c r="CA915" s="244">
        <f t="shared" si="706"/>
        <v>0</v>
      </c>
      <c r="CB915" s="248">
        <f t="shared" si="707"/>
        <v>0</v>
      </c>
      <c r="CC915" s="247">
        <f t="shared" si="708"/>
        <v>0</v>
      </c>
      <c r="CD915" s="244">
        <f t="shared" si="709"/>
        <v>0</v>
      </c>
      <c r="CE915" s="244">
        <f t="shared" si="710"/>
        <v>0</v>
      </c>
      <c r="CF915" s="244">
        <f t="shared" si="711"/>
        <v>0</v>
      </c>
    </row>
    <row r="916" spans="1:84" ht="20.100000000000001" customHeight="1" x14ac:dyDescent="0.15">
      <c r="A916" s="238">
        <v>913</v>
      </c>
      <c r="B916" s="239">
        <v>913</v>
      </c>
      <c r="C916" s="240" t="str">
        <f t="shared" si="670"/>
        <v>S</v>
      </c>
      <c r="D916" s="241"/>
      <c r="E916" s="242" t="str">
        <f>IF(D916="","",COUNTIF($D$4:D916,D916))</f>
        <v/>
      </c>
      <c r="F916" s="306" t="str">
        <f>IF(D916="","",VLOOKUP(D916,'様式A-2'!$B$10:$E$438,4,0))</f>
        <v/>
      </c>
      <c r="G916" s="242"/>
      <c r="H916" s="242"/>
      <c r="I916" s="242"/>
      <c r="J916" s="242"/>
      <c r="K916" s="242">
        <f t="shared" si="671"/>
        <v>0</v>
      </c>
      <c r="L916" s="342"/>
      <c r="M916" s="342"/>
      <c r="N916" s="342"/>
      <c r="O916" s="342"/>
      <c r="P916" s="384"/>
      <c r="Q916" s="243">
        <f t="shared" si="681"/>
        <v>0</v>
      </c>
      <c r="R916" s="244">
        <f t="shared" si="672"/>
        <v>0</v>
      </c>
      <c r="S916" s="244" t="str">
        <f t="shared" si="673"/>
        <v/>
      </c>
      <c r="T916" s="242"/>
      <c r="U916" s="242" t="str">
        <f t="shared" si="674"/>
        <v/>
      </c>
      <c r="V916" s="242" t="str">
        <f t="shared" si="682"/>
        <v/>
      </c>
      <c r="W916" s="242"/>
      <c r="X916" s="242"/>
      <c r="Y916" s="242" t="str">
        <f t="shared" si="675"/>
        <v/>
      </c>
      <c r="Z916" s="242" t="str">
        <f t="shared" si="676"/>
        <v/>
      </c>
      <c r="AA916" s="242" t="str">
        <f t="shared" si="669"/>
        <v/>
      </c>
      <c r="AB916" s="242" t="str">
        <f t="shared" si="677"/>
        <v/>
      </c>
      <c r="AC916" s="242" t="str">
        <f t="shared" si="678"/>
        <v/>
      </c>
      <c r="AD916" s="242" t="str">
        <f t="shared" si="683"/>
        <v/>
      </c>
      <c r="AE916" s="242" t="str">
        <f t="shared" si="684"/>
        <v/>
      </c>
      <c r="AF916" s="242" t="str">
        <f t="shared" si="685"/>
        <v/>
      </c>
      <c r="AG916" s="242"/>
      <c r="AH916" s="243" t="str">
        <f t="shared" si="679"/>
        <v/>
      </c>
      <c r="AI916" s="243" t="str">
        <f t="shared" si="680"/>
        <v/>
      </c>
      <c r="BG916" s="246">
        <f t="shared" si="686"/>
        <v>0</v>
      </c>
      <c r="BH916" s="243">
        <f t="shared" si="687"/>
        <v>0</v>
      </c>
      <c r="BI916" s="243">
        <f t="shared" si="688"/>
        <v>0</v>
      </c>
      <c r="BJ916" s="243">
        <f t="shared" si="689"/>
        <v>0</v>
      </c>
      <c r="BK916" s="347">
        <f t="shared" si="690"/>
        <v>0</v>
      </c>
      <c r="BL916" s="247">
        <f t="shared" si="691"/>
        <v>0</v>
      </c>
      <c r="BM916" s="244">
        <f t="shared" si="692"/>
        <v>0</v>
      </c>
      <c r="BN916" s="244">
        <f t="shared" si="693"/>
        <v>0</v>
      </c>
      <c r="BO916" s="248">
        <f t="shared" si="694"/>
        <v>0</v>
      </c>
      <c r="BP916" s="249">
        <f t="shared" si="695"/>
        <v>0</v>
      </c>
      <c r="BQ916" s="244">
        <f t="shared" si="696"/>
        <v>0</v>
      </c>
      <c r="BR916" s="244">
        <f t="shared" si="697"/>
        <v>0</v>
      </c>
      <c r="BS916" s="250">
        <f t="shared" si="698"/>
        <v>0</v>
      </c>
      <c r="BT916" s="251" t="str">
        <f t="shared" si="699"/>
        <v/>
      </c>
      <c r="BU916" s="346">
        <f t="shared" si="700"/>
        <v>0</v>
      </c>
      <c r="BV916" s="346">
        <f t="shared" si="701"/>
        <v>0</v>
      </c>
      <c r="BW916" s="346">
        <f t="shared" si="702"/>
        <v>0</v>
      </c>
      <c r="BX916" s="348">
        <f t="shared" si="703"/>
        <v>0</v>
      </c>
      <c r="BY916" s="247">
        <f t="shared" si="704"/>
        <v>0</v>
      </c>
      <c r="BZ916" s="244">
        <f t="shared" si="705"/>
        <v>0</v>
      </c>
      <c r="CA916" s="244">
        <f t="shared" si="706"/>
        <v>0</v>
      </c>
      <c r="CB916" s="248">
        <f t="shared" si="707"/>
        <v>0</v>
      </c>
      <c r="CC916" s="247">
        <f t="shared" si="708"/>
        <v>0</v>
      </c>
      <c r="CD916" s="244">
        <f t="shared" si="709"/>
        <v>0</v>
      </c>
      <c r="CE916" s="244">
        <f t="shared" si="710"/>
        <v>0</v>
      </c>
      <c r="CF916" s="244">
        <f t="shared" si="711"/>
        <v>0</v>
      </c>
    </row>
    <row r="917" spans="1:84" ht="20.100000000000001" customHeight="1" x14ac:dyDescent="0.15">
      <c r="A917" s="238">
        <v>914</v>
      </c>
      <c r="B917" s="239">
        <v>914</v>
      </c>
      <c r="C917" s="240" t="str">
        <f t="shared" si="670"/>
        <v>S</v>
      </c>
      <c r="D917" s="241"/>
      <c r="E917" s="242" t="str">
        <f>IF(D917="","",COUNTIF($D$4:D917,D917))</f>
        <v/>
      </c>
      <c r="F917" s="306" t="str">
        <f>IF(D917="","",VLOOKUP(D917,'様式A-2'!$B$10:$E$438,4,0))</f>
        <v/>
      </c>
      <c r="G917" s="242"/>
      <c r="H917" s="242"/>
      <c r="I917" s="242"/>
      <c r="J917" s="242"/>
      <c r="K917" s="242">
        <f t="shared" si="671"/>
        <v>0</v>
      </c>
      <c r="L917" s="342"/>
      <c r="M917" s="342"/>
      <c r="N917" s="342"/>
      <c r="O917" s="342"/>
      <c r="P917" s="384"/>
      <c r="Q917" s="243">
        <f t="shared" si="681"/>
        <v>0</v>
      </c>
      <c r="R917" s="244">
        <f t="shared" si="672"/>
        <v>0</v>
      </c>
      <c r="S917" s="244" t="str">
        <f t="shared" si="673"/>
        <v/>
      </c>
      <c r="T917" s="242"/>
      <c r="U917" s="242" t="str">
        <f t="shared" si="674"/>
        <v/>
      </c>
      <c r="V917" s="242" t="str">
        <f t="shared" si="682"/>
        <v/>
      </c>
      <c r="W917" s="242"/>
      <c r="X917" s="242"/>
      <c r="Y917" s="242" t="str">
        <f t="shared" si="675"/>
        <v/>
      </c>
      <c r="Z917" s="242" t="str">
        <f t="shared" si="676"/>
        <v/>
      </c>
      <c r="AA917" s="242" t="str">
        <f t="shared" si="669"/>
        <v/>
      </c>
      <c r="AB917" s="242" t="str">
        <f t="shared" si="677"/>
        <v/>
      </c>
      <c r="AC917" s="242" t="str">
        <f t="shared" si="678"/>
        <v/>
      </c>
      <c r="AD917" s="242" t="str">
        <f t="shared" si="683"/>
        <v/>
      </c>
      <c r="AE917" s="242" t="str">
        <f t="shared" si="684"/>
        <v/>
      </c>
      <c r="AF917" s="242" t="str">
        <f t="shared" si="685"/>
        <v/>
      </c>
      <c r="AG917" s="242"/>
      <c r="AH917" s="243" t="str">
        <f t="shared" si="679"/>
        <v/>
      </c>
      <c r="AI917" s="243" t="str">
        <f t="shared" si="680"/>
        <v/>
      </c>
      <c r="BG917" s="246">
        <f t="shared" si="686"/>
        <v>0</v>
      </c>
      <c r="BH917" s="243">
        <f t="shared" si="687"/>
        <v>0</v>
      </c>
      <c r="BI917" s="243">
        <f t="shared" si="688"/>
        <v>0</v>
      </c>
      <c r="BJ917" s="243">
        <f t="shared" si="689"/>
        <v>0</v>
      </c>
      <c r="BK917" s="347">
        <f t="shared" si="690"/>
        <v>0</v>
      </c>
      <c r="BL917" s="247">
        <f t="shared" si="691"/>
        <v>0</v>
      </c>
      <c r="BM917" s="244">
        <f t="shared" si="692"/>
        <v>0</v>
      </c>
      <c r="BN917" s="244">
        <f t="shared" si="693"/>
        <v>0</v>
      </c>
      <c r="BO917" s="248">
        <f t="shared" si="694"/>
        <v>0</v>
      </c>
      <c r="BP917" s="249">
        <f t="shared" si="695"/>
        <v>0</v>
      </c>
      <c r="BQ917" s="244">
        <f t="shared" si="696"/>
        <v>0</v>
      </c>
      <c r="BR917" s="244">
        <f t="shared" si="697"/>
        <v>0</v>
      </c>
      <c r="BS917" s="250">
        <f t="shared" si="698"/>
        <v>0</v>
      </c>
      <c r="BT917" s="251" t="str">
        <f t="shared" si="699"/>
        <v/>
      </c>
      <c r="BU917" s="346">
        <f t="shared" si="700"/>
        <v>0</v>
      </c>
      <c r="BV917" s="346">
        <f t="shared" si="701"/>
        <v>0</v>
      </c>
      <c r="BW917" s="346">
        <f t="shared" si="702"/>
        <v>0</v>
      </c>
      <c r="BX917" s="348">
        <f t="shared" si="703"/>
        <v>0</v>
      </c>
      <c r="BY917" s="247">
        <f t="shared" si="704"/>
        <v>0</v>
      </c>
      <c r="BZ917" s="244">
        <f t="shared" si="705"/>
        <v>0</v>
      </c>
      <c r="CA917" s="244">
        <f t="shared" si="706"/>
        <v>0</v>
      </c>
      <c r="CB917" s="248">
        <f t="shared" si="707"/>
        <v>0</v>
      </c>
      <c r="CC917" s="247">
        <f t="shared" si="708"/>
        <v>0</v>
      </c>
      <c r="CD917" s="244">
        <f t="shared" si="709"/>
        <v>0</v>
      </c>
      <c r="CE917" s="244">
        <f t="shared" si="710"/>
        <v>0</v>
      </c>
      <c r="CF917" s="244">
        <f t="shared" si="711"/>
        <v>0</v>
      </c>
    </row>
    <row r="918" spans="1:84" ht="20.100000000000001" customHeight="1" x14ac:dyDescent="0.15">
      <c r="A918" s="238">
        <v>915</v>
      </c>
      <c r="B918" s="239">
        <v>915</v>
      </c>
      <c r="C918" s="240" t="str">
        <f t="shared" si="670"/>
        <v>S</v>
      </c>
      <c r="D918" s="241"/>
      <c r="E918" s="242" t="str">
        <f>IF(D918="","",COUNTIF($D$4:D918,D918))</f>
        <v/>
      </c>
      <c r="F918" s="306" t="str">
        <f>IF(D918="","",VLOOKUP(D918,'様式A-2'!$B$10:$E$438,4,0))</f>
        <v/>
      </c>
      <c r="G918" s="242"/>
      <c r="H918" s="242"/>
      <c r="I918" s="242"/>
      <c r="J918" s="242"/>
      <c r="K918" s="242">
        <f t="shared" si="671"/>
        <v>0</v>
      </c>
      <c r="L918" s="342"/>
      <c r="M918" s="342"/>
      <c r="N918" s="342"/>
      <c r="O918" s="342"/>
      <c r="P918" s="384"/>
      <c r="Q918" s="243">
        <f t="shared" si="681"/>
        <v>0</v>
      </c>
      <c r="R918" s="244">
        <f t="shared" si="672"/>
        <v>0</v>
      </c>
      <c r="S918" s="244" t="str">
        <f t="shared" si="673"/>
        <v/>
      </c>
      <c r="T918" s="242"/>
      <c r="U918" s="242" t="str">
        <f t="shared" si="674"/>
        <v/>
      </c>
      <c r="V918" s="242" t="str">
        <f t="shared" si="682"/>
        <v/>
      </c>
      <c r="W918" s="242"/>
      <c r="X918" s="242"/>
      <c r="Y918" s="242" t="str">
        <f t="shared" si="675"/>
        <v/>
      </c>
      <c r="Z918" s="242" t="str">
        <f t="shared" si="676"/>
        <v/>
      </c>
      <c r="AA918" s="242" t="str">
        <f t="shared" si="669"/>
        <v/>
      </c>
      <c r="AB918" s="242" t="str">
        <f t="shared" si="677"/>
        <v/>
      </c>
      <c r="AC918" s="242" t="str">
        <f t="shared" si="678"/>
        <v/>
      </c>
      <c r="AD918" s="242" t="str">
        <f t="shared" si="683"/>
        <v/>
      </c>
      <c r="AE918" s="242" t="str">
        <f t="shared" si="684"/>
        <v/>
      </c>
      <c r="AF918" s="242" t="str">
        <f t="shared" si="685"/>
        <v/>
      </c>
      <c r="AG918" s="242"/>
      <c r="AH918" s="243" t="str">
        <f t="shared" si="679"/>
        <v/>
      </c>
      <c r="AI918" s="243" t="str">
        <f t="shared" si="680"/>
        <v/>
      </c>
      <c r="BG918" s="246">
        <f t="shared" si="686"/>
        <v>0</v>
      </c>
      <c r="BH918" s="243">
        <f t="shared" si="687"/>
        <v>0</v>
      </c>
      <c r="BI918" s="243">
        <f t="shared" si="688"/>
        <v>0</v>
      </c>
      <c r="BJ918" s="243">
        <f t="shared" si="689"/>
        <v>0</v>
      </c>
      <c r="BK918" s="347">
        <f t="shared" si="690"/>
        <v>0</v>
      </c>
      <c r="BL918" s="247">
        <f t="shared" si="691"/>
        <v>0</v>
      </c>
      <c r="BM918" s="244">
        <f t="shared" si="692"/>
        <v>0</v>
      </c>
      <c r="BN918" s="244">
        <f t="shared" si="693"/>
        <v>0</v>
      </c>
      <c r="BO918" s="248">
        <f t="shared" si="694"/>
        <v>0</v>
      </c>
      <c r="BP918" s="249">
        <f t="shared" si="695"/>
        <v>0</v>
      </c>
      <c r="BQ918" s="244">
        <f t="shared" si="696"/>
        <v>0</v>
      </c>
      <c r="BR918" s="244">
        <f t="shared" si="697"/>
        <v>0</v>
      </c>
      <c r="BS918" s="250">
        <f t="shared" si="698"/>
        <v>0</v>
      </c>
      <c r="BT918" s="251" t="str">
        <f t="shared" si="699"/>
        <v/>
      </c>
      <c r="BU918" s="346">
        <f t="shared" si="700"/>
        <v>0</v>
      </c>
      <c r="BV918" s="346">
        <f t="shared" si="701"/>
        <v>0</v>
      </c>
      <c r="BW918" s="346">
        <f t="shared" si="702"/>
        <v>0</v>
      </c>
      <c r="BX918" s="348">
        <f t="shared" si="703"/>
        <v>0</v>
      </c>
      <c r="BY918" s="247">
        <f t="shared" si="704"/>
        <v>0</v>
      </c>
      <c r="BZ918" s="244">
        <f t="shared" si="705"/>
        <v>0</v>
      </c>
      <c r="CA918" s="244">
        <f t="shared" si="706"/>
        <v>0</v>
      </c>
      <c r="CB918" s="248">
        <f t="shared" si="707"/>
        <v>0</v>
      </c>
      <c r="CC918" s="247">
        <f t="shared" si="708"/>
        <v>0</v>
      </c>
      <c r="CD918" s="244">
        <f t="shared" si="709"/>
        <v>0</v>
      </c>
      <c r="CE918" s="244">
        <f t="shared" si="710"/>
        <v>0</v>
      </c>
      <c r="CF918" s="244">
        <f t="shared" si="711"/>
        <v>0</v>
      </c>
    </row>
    <row r="919" spans="1:84" ht="20.100000000000001" customHeight="1" x14ac:dyDescent="0.15">
      <c r="A919" s="238">
        <v>916</v>
      </c>
      <c r="B919" s="239">
        <v>916</v>
      </c>
      <c r="C919" s="240" t="str">
        <f t="shared" si="670"/>
        <v>S</v>
      </c>
      <c r="D919" s="241"/>
      <c r="E919" s="242" t="str">
        <f>IF(D919="","",COUNTIF($D$4:D919,D919))</f>
        <v/>
      </c>
      <c r="F919" s="306" t="str">
        <f>IF(D919="","",VLOOKUP(D919,'様式A-2'!$B$10:$E$438,4,0))</f>
        <v/>
      </c>
      <c r="G919" s="242"/>
      <c r="H919" s="242"/>
      <c r="I919" s="242"/>
      <c r="J919" s="242"/>
      <c r="K919" s="242">
        <f t="shared" si="671"/>
        <v>0</v>
      </c>
      <c r="L919" s="342"/>
      <c r="M919" s="342"/>
      <c r="N919" s="342"/>
      <c r="O919" s="342"/>
      <c r="P919" s="384"/>
      <c r="Q919" s="243">
        <f t="shared" si="681"/>
        <v>0</v>
      </c>
      <c r="R919" s="244">
        <f t="shared" si="672"/>
        <v>0</v>
      </c>
      <c r="S919" s="244" t="str">
        <f t="shared" si="673"/>
        <v/>
      </c>
      <c r="T919" s="242"/>
      <c r="U919" s="242" t="str">
        <f t="shared" si="674"/>
        <v/>
      </c>
      <c r="V919" s="242" t="str">
        <f t="shared" si="682"/>
        <v/>
      </c>
      <c r="W919" s="242"/>
      <c r="X919" s="242"/>
      <c r="Y919" s="242" t="str">
        <f t="shared" si="675"/>
        <v/>
      </c>
      <c r="Z919" s="242" t="str">
        <f t="shared" si="676"/>
        <v/>
      </c>
      <c r="AA919" s="242" t="str">
        <f t="shared" si="669"/>
        <v/>
      </c>
      <c r="AB919" s="242" t="str">
        <f t="shared" si="677"/>
        <v/>
      </c>
      <c r="AC919" s="242" t="str">
        <f t="shared" si="678"/>
        <v/>
      </c>
      <c r="AD919" s="242" t="str">
        <f t="shared" si="683"/>
        <v/>
      </c>
      <c r="AE919" s="242" t="str">
        <f t="shared" si="684"/>
        <v/>
      </c>
      <c r="AF919" s="242" t="str">
        <f t="shared" si="685"/>
        <v/>
      </c>
      <c r="AG919" s="242"/>
      <c r="AH919" s="243" t="str">
        <f t="shared" si="679"/>
        <v/>
      </c>
      <c r="AI919" s="243" t="str">
        <f t="shared" si="680"/>
        <v/>
      </c>
      <c r="BG919" s="246">
        <f t="shared" si="686"/>
        <v>0</v>
      </c>
      <c r="BH919" s="243">
        <f t="shared" si="687"/>
        <v>0</v>
      </c>
      <c r="BI919" s="243">
        <f t="shared" si="688"/>
        <v>0</v>
      </c>
      <c r="BJ919" s="243">
        <f t="shared" si="689"/>
        <v>0</v>
      </c>
      <c r="BK919" s="347">
        <f t="shared" si="690"/>
        <v>0</v>
      </c>
      <c r="BL919" s="247">
        <f t="shared" si="691"/>
        <v>0</v>
      </c>
      <c r="BM919" s="244">
        <f t="shared" si="692"/>
        <v>0</v>
      </c>
      <c r="BN919" s="244">
        <f t="shared" si="693"/>
        <v>0</v>
      </c>
      <c r="BO919" s="248">
        <f t="shared" si="694"/>
        <v>0</v>
      </c>
      <c r="BP919" s="249">
        <f t="shared" si="695"/>
        <v>0</v>
      </c>
      <c r="BQ919" s="244">
        <f t="shared" si="696"/>
        <v>0</v>
      </c>
      <c r="BR919" s="244">
        <f t="shared" si="697"/>
        <v>0</v>
      </c>
      <c r="BS919" s="250">
        <f t="shared" si="698"/>
        <v>0</v>
      </c>
      <c r="BT919" s="251" t="str">
        <f t="shared" si="699"/>
        <v/>
      </c>
      <c r="BU919" s="346">
        <f t="shared" si="700"/>
        <v>0</v>
      </c>
      <c r="BV919" s="346">
        <f t="shared" si="701"/>
        <v>0</v>
      </c>
      <c r="BW919" s="346">
        <f t="shared" si="702"/>
        <v>0</v>
      </c>
      <c r="BX919" s="348">
        <f t="shared" si="703"/>
        <v>0</v>
      </c>
      <c r="BY919" s="247">
        <f t="shared" si="704"/>
        <v>0</v>
      </c>
      <c r="BZ919" s="244">
        <f t="shared" si="705"/>
        <v>0</v>
      </c>
      <c r="CA919" s="244">
        <f t="shared" si="706"/>
        <v>0</v>
      </c>
      <c r="CB919" s="248">
        <f t="shared" si="707"/>
        <v>0</v>
      </c>
      <c r="CC919" s="247">
        <f t="shared" si="708"/>
        <v>0</v>
      </c>
      <c r="CD919" s="244">
        <f t="shared" si="709"/>
        <v>0</v>
      </c>
      <c r="CE919" s="244">
        <f t="shared" si="710"/>
        <v>0</v>
      </c>
      <c r="CF919" s="244">
        <f t="shared" si="711"/>
        <v>0</v>
      </c>
    </row>
    <row r="920" spans="1:84" ht="20.100000000000001" customHeight="1" x14ac:dyDescent="0.15">
      <c r="A920" s="238">
        <v>917</v>
      </c>
      <c r="B920" s="239">
        <v>917</v>
      </c>
      <c r="C920" s="240" t="str">
        <f t="shared" si="670"/>
        <v>S</v>
      </c>
      <c r="D920" s="241"/>
      <c r="E920" s="242" t="str">
        <f>IF(D920="","",COUNTIF($D$4:D920,D920))</f>
        <v/>
      </c>
      <c r="F920" s="306" t="str">
        <f>IF(D920="","",VLOOKUP(D920,'様式A-2'!$B$10:$E$438,4,0))</f>
        <v/>
      </c>
      <c r="G920" s="242"/>
      <c r="H920" s="242"/>
      <c r="I920" s="242"/>
      <c r="J920" s="242"/>
      <c r="K920" s="242">
        <f t="shared" si="671"/>
        <v>0</v>
      </c>
      <c r="L920" s="342"/>
      <c r="M920" s="342"/>
      <c r="N920" s="342"/>
      <c r="O920" s="342"/>
      <c r="P920" s="384"/>
      <c r="Q920" s="243">
        <f t="shared" si="681"/>
        <v>0</v>
      </c>
      <c r="R920" s="244">
        <f t="shared" si="672"/>
        <v>0</v>
      </c>
      <c r="S920" s="244" t="str">
        <f t="shared" si="673"/>
        <v/>
      </c>
      <c r="T920" s="242"/>
      <c r="U920" s="242" t="str">
        <f t="shared" si="674"/>
        <v/>
      </c>
      <c r="V920" s="242" t="str">
        <f t="shared" si="682"/>
        <v/>
      </c>
      <c r="W920" s="242"/>
      <c r="X920" s="242"/>
      <c r="Y920" s="242" t="str">
        <f t="shared" si="675"/>
        <v/>
      </c>
      <c r="Z920" s="242" t="str">
        <f t="shared" si="676"/>
        <v/>
      </c>
      <c r="AA920" s="242" t="str">
        <f t="shared" si="669"/>
        <v/>
      </c>
      <c r="AB920" s="242" t="str">
        <f t="shared" si="677"/>
        <v/>
      </c>
      <c r="AC920" s="242" t="str">
        <f t="shared" si="678"/>
        <v/>
      </c>
      <c r="AD920" s="242" t="str">
        <f t="shared" si="683"/>
        <v/>
      </c>
      <c r="AE920" s="242" t="str">
        <f t="shared" si="684"/>
        <v/>
      </c>
      <c r="AF920" s="242" t="str">
        <f t="shared" si="685"/>
        <v/>
      </c>
      <c r="AG920" s="242"/>
      <c r="AH920" s="243" t="str">
        <f t="shared" si="679"/>
        <v/>
      </c>
      <c r="AI920" s="243" t="str">
        <f t="shared" si="680"/>
        <v/>
      </c>
      <c r="BG920" s="246">
        <f t="shared" si="686"/>
        <v>0</v>
      </c>
      <c r="BH920" s="243">
        <f t="shared" si="687"/>
        <v>0</v>
      </c>
      <c r="BI920" s="243">
        <f t="shared" si="688"/>
        <v>0</v>
      </c>
      <c r="BJ920" s="243">
        <f t="shared" si="689"/>
        <v>0</v>
      </c>
      <c r="BK920" s="347">
        <f t="shared" si="690"/>
        <v>0</v>
      </c>
      <c r="BL920" s="247">
        <f t="shared" si="691"/>
        <v>0</v>
      </c>
      <c r="BM920" s="244">
        <f t="shared" si="692"/>
        <v>0</v>
      </c>
      <c r="BN920" s="244">
        <f t="shared" si="693"/>
        <v>0</v>
      </c>
      <c r="BO920" s="248">
        <f t="shared" si="694"/>
        <v>0</v>
      </c>
      <c r="BP920" s="249">
        <f t="shared" si="695"/>
        <v>0</v>
      </c>
      <c r="BQ920" s="244">
        <f t="shared" si="696"/>
        <v>0</v>
      </c>
      <c r="BR920" s="244">
        <f t="shared" si="697"/>
        <v>0</v>
      </c>
      <c r="BS920" s="250">
        <f t="shared" si="698"/>
        <v>0</v>
      </c>
      <c r="BT920" s="251" t="str">
        <f t="shared" si="699"/>
        <v/>
      </c>
      <c r="BU920" s="346">
        <f t="shared" si="700"/>
        <v>0</v>
      </c>
      <c r="BV920" s="346">
        <f t="shared" si="701"/>
        <v>0</v>
      </c>
      <c r="BW920" s="346">
        <f t="shared" si="702"/>
        <v>0</v>
      </c>
      <c r="BX920" s="348">
        <f t="shared" si="703"/>
        <v>0</v>
      </c>
      <c r="BY920" s="247">
        <f t="shared" si="704"/>
        <v>0</v>
      </c>
      <c r="BZ920" s="244">
        <f t="shared" si="705"/>
        <v>0</v>
      </c>
      <c r="CA920" s="244">
        <f t="shared" si="706"/>
        <v>0</v>
      </c>
      <c r="CB920" s="248">
        <f t="shared" si="707"/>
        <v>0</v>
      </c>
      <c r="CC920" s="247">
        <f t="shared" si="708"/>
        <v>0</v>
      </c>
      <c r="CD920" s="244">
        <f t="shared" si="709"/>
        <v>0</v>
      </c>
      <c r="CE920" s="244">
        <f t="shared" si="710"/>
        <v>0</v>
      </c>
      <c r="CF920" s="244">
        <f t="shared" si="711"/>
        <v>0</v>
      </c>
    </row>
    <row r="921" spans="1:84" ht="20.100000000000001" customHeight="1" x14ac:dyDescent="0.15">
      <c r="A921" s="238">
        <v>918</v>
      </c>
      <c r="B921" s="239">
        <v>918</v>
      </c>
      <c r="C921" s="240" t="str">
        <f t="shared" si="670"/>
        <v>S</v>
      </c>
      <c r="D921" s="241"/>
      <c r="E921" s="242" t="str">
        <f>IF(D921="","",COUNTIF($D$4:D921,D921))</f>
        <v/>
      </c>
      <c r="F921" s="306" t="str">
        <f>IF(D921="","",VLOOKUP(D921,'様式A-2'!$B$10:$E$438,4,0))</f>
        <v/>
      </c>
      <c r="G921" s="242"/>
      <c r="H921" s="242"/>
      <c r="I921" s="242"/>
      <c r="J921" s="242"/>
      <c r="K921" s="242">
        <f t="shared" si="671"/>
        <v>0</v>
      </c>
      <c r="L921" s="342"/>
      <c r="M921" s="342"/>
      <c r="N921" s="342"/>
      <c r="O921" s="342"/>
      <c r="P921" s="384"/>
      <c r="Q921" s="243">
        <f t="shared" si="681"/>
        <v>0</v>
      </c>
      <c r="R921" s="244">
        <f t="shared" si="672"/>
        <v>0</v>
      </c>
      <c r="S921" s="244" t="str">
        <f t="shared" si="673"/>
        <v/>
      </c>
      <c r="T921" s="242"/>
      <c r="U921" s="242" t="str">
        <f t="shared" si="674"/>
        <v/>
      </c>
      <c r="V921" s="242" t="str">
        <f t="shared" si="682"/>
        <v/>
      </c>
      <c r="W921" s="242"/>
      <c r="X921" s="242"/>
      <c r="Y921" s="242" t="str">
        <f t="shared" si="675"/>
        <v/>
      </c>
      <c r="Z921" s="242" t="str">
        <f t="shared" si="676"/>
        <v/>
      </c>
      <c r="AA921" s="242" t="str">
        <f t="shared" si="669"/>
        <v/>
      </c>
      <c r="AB921" s="242" t="str">
        <f t="shared" si="677"/>
        <v/>
      </c>
      <c r="AC921" s="242" t="str">
        <f t="shared" si="678"/>
        <v/>
      </c>
      <c r="AD921" s="242" t="str">
        <f t="shared" si="683"/>
        <v/>
      </c>
      <c r="AE921" s="242" t="str">
        <f t="shared" si="684"/>
        <v/>
      </c>
      <c r="AF921" s="242" t="str">
        <f t="shared" si="685"/>
        <v/>
      </c>
      <c r="AG921" s="242"/>
      <c r="AH921" s="243" t="str">
        <f t="shared" si="679"/>
        <v/>
      </c>
      <c r="AI921" s="243" t="str">
        <f t="shared" si="680"/>
        <v/>
      </c>
      <c r="BG921" s="246">
        <f t="shared" si="686"/>
        <v>0</v>
      </c>
      <c r="BH921" s="243">
        <f t="shared" si="687"/>
        <v>0</v>
      </c>
      <c r="BI921" s="243">
        <f t="shared" si="688"/>
        <v>0</v>
      </c>
      <c r="BJ921" s="243">
        <f t="shared" si="689"/>
        <v>0</v>
      </c>
      <c r="BK921" s="347">
        <f t="shared" si="690"/>
        <v>0</v>
      </c>
      <c r="BL921" s="247">
        <f t="shared" si="691"/>
        <v>0</v>
      </c>
      <c r="BM921" s="244">
        <f t="shared" si="692"/>
        <v>0</v>
      </c>
      <c r="BN921" s="244">
        <f t="shared" si="693"/>
        <v>0</v>
      </c>
      <c r="BO921" s="248">
        <f t="shared" si="694"/>
        <v>0</v>
      </c>
      <c r="BP921" s="249">
        <f t="shared" si="695"/>
        <v>0</v>
      </c>
      <c r="BQ921" s="244">
        <f t="shared" si="696"/>
        <v>0</v>
      </c>
      <c r="BR921" s="244">
        <f t="shared" si="697"/>
        <v>0</v>
      </c>
      <c r="BS921" s="250">
        <f t="shared" si="698"/>
        <v>0</v>
      </c>
      <c r="BT921" s="251" t="str">
        <f t="shared" si="699"/>
        <v/>
      </c>
      <c r="BU921" s="346">
        <f t="shared" si="700"/>
        <v>0</v>
      </c>
      <c r="BV921" s="346">
        <f t="shared" si="701"/>
        <v>0</v>
      </c>
      <c r="BW921" s="346">
        <f t="shared" si="702"/>
        <v>0</v>
      </c>
      <c r="BX921" s="348">
        <f t="shared" si="703"/>
        <v>0</v>
      </c>
      <c r="BY921" s="247">
        <f t="shared" si="704"/>
        <v>0</v>
      </c>
      <c r="BZ921" s="244">
        <f t="shared" si="705"/>
        <v>0</v>
      </c>
      <c r="CA921" s="244">
        <f t="shared" si="706"/>
        <v>0</v>
      </c>
      <c r="CB921" s="248">
        <f t="shared" si="707"/>
        <v>0</v>
      </c>
      <c r="CC921" s="247">
        <f t="shared" si="708"/>
        <v>0</v>
      </c>
      <c r="CD921" s="244">
        <f t="shared" si="709"/>
        <v>0</v>
      </c>
      <c r="CE921" s="244">
        <f t="shared" si="710"/>
        <v>0</v>
      </c>
      <c r="CF921" s="244">
        <f t="shared" si="711"/>
        <v>0</v>
      </c>
    </row>
    <row r="922" spans="1:84" ht="20.100000000000001" customHeight="1" x14ac:dyDescent="0.15">
      <c r="A922" s="238">
        <v>919</v>
      </c>
      <c r="B922" s="239">
        <v>919</v>
      </c>
      <c r="C922" s="240" t="str">
        <f t="shared" si="670"/>
        <v>S</v>
      </c>
      <c r="D922" s="241"/>
      <c r="E922" s="242" t="str">
        <f>IF(D922="","",COUNTIF($D$4:D922,D922))</f>
        <v/>
      </c>
      <c r="F922" s="306" t="str">
        <f>IF(D922="","",VLOOKUP(D922,'様式A-2'!$B$10:$E$438,4,0))</f>
        <v/>
      </c>
      <c r="G922" s="242"/>
      <c r="H922" s="242"/>
      <c r="I922" s="242"/>
      <c r="J922" s="242"/>
      <c r="K922" s="242">
        <f t="shared" si="671"/>
        <v>0</v>
      </c>
      <c r="L922" s="342"/>
      <c r="M922" s="342"/>
      <c r="N922" s="342"/>
      <c r="O922" s="342"/>
      <c r="P922" s="384"/>
      <c r="Q922" s="243">
        <f t="shared" si="681"/>
        <v>0</v>
      </c>
      <c r="R922" s="244">
        <f t="shared" si="672"/>
        <v>0</v>
      </c>
      <c r="S922" s="244" t="str">
        <f t="shared" si="673"/>
        <v/>
      </c>
      <c r="T922" s="242"/>
      <c r="U922" s="242" t="str">
        <f t="shared" si="674"/>
        <v/>
      </c>
      <c r="V922" s="242" t="str">
        <f t="shared" si="682"/>
        <v/>
      </c>
      <c r="W922" s="242"/>
      <c r="X922" s="242"/>
      <c r="Y922" s="242" t="str">
        <f t="shared" si="675"/>
        <v/>
      </c>
      <c r="Z922" s="242" t="str">
        <f t="shared" si="676"/>
        <v/>
      </c>
      <c r="AA922" s="242" t="str">
        <f t="shared" si="669"/>
        <v/>
      </c>
      <c r="AB922" s="242" t="str">
        <f t="shared" si="677"/>
        <v/>
      </c>
      <c r="AC922" s="242" t="str">
        <f t="shared" si="678"/>
        <v/>
      </c>
      <c r="AD922" s="242" t="str">
        <f t="shared" si="683"/>
        <v/>
      </c>
      <c r="AE922" s="242" t="str">
        <f t="shared" si="684"/>
        <v/>
      </c>
      <c r="AF922" s="242" t="str">
        <f t="shared" si="685"/>
        <v/>
      </c>
      <c r="AG922" s="242"/>
      <c r="AH922" s="243" t="str">
        <f t="shared" si="679"/>
        <v/>
      </c>
      <c r="AI922" s="243" t="str">
        <f t="shared" si="680"/>
        <v/>
      </c>
      <c r="BG922" s="246">
        <f t="shared" si="686"/>
        <v>0</v>
      </c>
      <c r="BH922" s="243">
        <f t="shared" si="687"/>
        <v>0</v>
      </c>
      <c r="BI922" s="243">
        <f t="shared" si="688"/>
        <v>0</v>
      </c>
      <c r="BJ922" s="243">
        <f t="shared" si="689"/>
        <v>0</v>
      </c>
      <c r="BK922" s="347">
        <f t="shared" si="690"/>
        <v>0</v>
      </c>
      <c r="BL922" s="247">
        <f t="shared" si="691"/>
        <v>0</v>
      </c>
      <c r="BM922" s="244">
        <f t="shared" si="692"/>
        <v>0</v>
      </c>
      <c r="BN922" s="244">
        <f t="shared" si="693"/>
        <v>0</v>
      </c>
      <c r="BO922" s="248">
        <f t="shared" si="694"/>
        <v>0</v>
      </c>
      <c r="BP922" s="249">
        <f t="shared" si="695"/>
        <v>0</v>
      </c>
      <c r="BQ922" s="244">
        <f t="shared" si="696"/>
        <v>0</v>
      </c>
      <c r="BR922" s="244">
        <f t="shared" si="697"/>
        <v>0</v>
      </c>
      <c r="BS922" s="250">
        <f t="shared" si="698"/>
        <v>0</v>
      </c>
      <c r="BT922" s="251" t="str">
        <f t="shared" si="699"/>
        <v/>
      </c>
      <c r="BU922" s="346">
        <f t="shared" si="700"/>
        <v>0</v>
      </c>
      <c r="BV922" s="346">
        <f t="shared" si="701"/>
        <v>0</v>
      </c>
      <c r="BW922" s="346">
        <f t="shared" si="702"/>
        <v>0</v>
      </c>
      <c r="BX922" s="348">
        <f t="shared" si="703"/>
        <v>0</v>
      </c>
      <c r="BY922" s="247">
        <f t="shared" si="704"/>
        <v>0</v>
      </c>
      <c r="BZ922" s="244">
        <f t="shared" si="705"/>
        <v>0</v>
      </c>
      <c r="CA922" s="244">
        <f t="shared" si="706"/>
        <v>0</v>
      </c>
      <c r="CB922" s="248">
        <f t="shared" si="707"/>
        <v>0</v>
      </c>
      <c r="CC922" s="247">
        <f t="shared" si="708"/>
        <v>0</v>
      </c>
      <c r="CD922" s="244">
        <f t="shared" si="709"/>
        <v>0</v>
      </c>
      <c r="CE922" s="244">
        <f t="shared" si="710"/>
        <v>0</v>
      </c>
      <c r="CF922" s="244">
        <f t="shared" si="711"/>
        <v>0</v>
      </c>
    </row>
    <row r="923" spans="1:84" ht="20.100000000000001" customHeight="1" x14ac:dyDescent="0.15">
      <c r="A923" s="238">
        <v>920</v>
      </c>
      <c r="B923" s="239">
        <v>920</v>
      </c>
      <c r="C923" s="240" t="str">
        <f t="shared" si="670"/>
        <v>S</v>
      </c>
      <c r="D923" s="241"/>
      <c r="E923" s="242" t="str">
        <f>IF(D923="","",COUNTIF($D$4:D923,D923))</f>
        <v/>
      </c>
      <c r="F923" s="306" t="str">
        <f>IF(D923="","",VLOOKUP(D923,'様式A-2'!$B$10:$E$438,4,0))</f>
        <v/>
      </c>
      <c r="G923" s="242"/>
      <c r="H923" s="242"/>
      <c r="I923" s="242"/>
      <c r="J923" s="242"/>
      <c r="K923" s="242">
        <f t="shared" si="671"/>
        <v>0</v>
      </c>
      <c r="L923" s="342"/>
      <c r="M923" s="342"/>
      <c r="N923" s="342"/>
      <c r="O923" s="342"/>
      <c r="P923" s="384"/>
      <c r="Q923" s="243">
        <f t="shared" si="681"/>
        <v>0</v>
      </c>
      <c r="R923" s="244">
        <f t="shared" si="672"/>
        <v>0</v>
      </c>
      <c r="S923" s="244" t="str">
        <f t="shared" si="673"/>
        <v/>
      </c>
      <c r="T923" s="242"/>
      <c r="U923" s="242" t="str">
        <f t="shared" si="674"/>
        <v/>
      </c>
      <c r="V923" s="242" t="str">
        <f t="shared" si="682"/>
        <v/>
      </c>
      <c r="W923" s="242"/>
      <c r="X923" s="242"/>
      <c r="Y923" s="242" t="str">
        <f t="shared" si="675"/>
        <v/>
      </c>
      <c r="Z923" s="242" t="str">
        <f t="shared" si="676"/>
        <v/>
      </c>
      <c r="AA923" s="242" t="str">
        <f t="shared" si="669"/>
        <v/>
      </c>
      <c r="AB923" s="242" t="str">
        <f t="shared" si="677"/>
        <v/>
      </c>
      <c r="AC923" s="242" t="str">
        <f t="shared" si="678"/>
        <v/>
      </c>
      <c r="AD923" s="242" t="str">
        <f t="shared" si="683"/>
        <v/>
      </c>
      <c r="AE923" s="242" t="str">
        <f t="shared" si="684"/>
        <v/>
      </c>
      <c r="AF923" s="242" t="str">
        <f t="shared" si="685"/>
        <v/>
      </c>
      <c r="AG923" s="242"/>
      <c r="AH923" s="243" t="str">
        <f t="shared" si="679"/>
        <v/>
      </c>
      <c r="AI923" s="243" t="str">
        <f t="shared" si="680"/>
        <v/>
      </c>
      <c r="BG923" s="246">
        <f t="shared" si="686"/>
        <v>0</v>
      </c>
      <c r="BH923" s="243">
        <f t="shared" si="687"/>
        <v>0</v>
      </c>
      <c r="BI923" s="243">
        <f t="shared" si="688"/>
        <v>0</v>
      </c>
      <c r="BJ923" s="243">
        <f t="shared" si="689"/>
        <v>0</v>
      </c>
      <c r="BK923" s="347">
        <f t="shared" si="690"/>
        <v>0</v>
      </c>
      <c r="BL923" s="247">
        <f t="shared" si="691"/>
        <v>0</v>
      </c>
      <c r="BM923" s="244">
        <f t="shared" si="692"/>
        <v>0</v>
      </c>
      <c r="BN923" s="244">
        <f t="shared" si="693"/>
        <v>0</v>
      </c>
      <c r="BO923" s="248">
        <f t="shared" si="694"/>
        <v>0</v>
      </c>
      <c r="BP923" s="249">
        <f t="shared" si="695"/>
        <v>0</v>
      </c>
      <c r="BQ923" s="244">
        <f t="shared" si="696"/>
        <v>0</v>
      </c>
      <c r="BR923" s="244">
        <f t="shared" si="697"/>
        <v>0</v>
      </c>
      <c r="BS923" s="250">
        <f t="shared" si="698"/>
        <v>0</v>
      </c>
      <c r="BT923" s="251" t="str">
        <f t="shared" si="699"/>
        <v/>
      </c>
      <c r="BU923" s="346">
        <f t="shared" si="700"/>
        <v>0</v>
      </c>
      <c r="BV923" s="346">
        <f t="shared" si="701"/>
        <v>0</v>
      </c>
      <c r="BW923" s="346">
        <f t="shared" si="702"/>
        <v>0</v>
      </c>
      <c r="BX923" s="348">
        <f t="shared" si="703"/>
        <v>0</v>
      </c>
      <c r="BY923" s="247">
        <f t="shared" si="704"/>
        <v>0</v>
      </c>
      <c r="BZ923" s="244">
        <f t="shared" si="705"/>
        <v>0</v>
      </c>
      <c r="CA923" s="244">
        <f t="shared" si="706"/>
        <v>0</v>
      </c>
      <c r="CB923" s="248">
        <f t="shared" si="707"/>
        <v>0</v>
      </c>
      <c r="CC923" s="247">
        <f t="shared" si="708"/>
        <v>0</v>
      </c>
      <c r="CD923" s="244">
        <f t="shared" si="709"/>
        <v>0</v>
      </c>
      <c r="CE923" s="244">
        <f t="shared" si="710"/>
        <v>0</v>
      </c>
      <c r="CF923" s="244">
        <f t="shared" si="711"/>
        <v>0</v>
      </c>
    </row>
    <row r="924" spans="1:84" ht="20.100000000000001" customHeight="1" x14ac:dyDescent="0.15">
      <c r="A924" s="238">
        <v>921</v>
      </c>
      <c r="B924" s="239">
        <v>921</v>
      </c>
      <c r="C924" s="240" t="str">
        <f t="shared" si="670"/>
        <v>S</v>
      </c>
      <c r="D924" s="241"/>
      <c r="E924" s="242" t="str">
        <f>IF(D924="","",COUNTIF($D$4:D924,D924))</f>
        <v/>
      </c>
      <c r="F924" s="306" t="str">
        <f>IF(D924="","",VLOOKUP(D924,'様式A-2'!$B$10:$E$438,4,0))</f>
        <v/>
      </c>
      <c r="G924" s="242"/>
      <c r="H924" s="242"/>
      <c r="I924" s="242"/>
      <c r="J924" s="242"/>
      <c r="K924" s="242">
        <f t="shared" si="671"/>
        <v>0</v>
      </c>
      <c r="L924" s="342"/>
      <c r="M924" s="342"/>
      <c r="N924" s="342"/>
      <c r="O924" s="342"/>
      <c r="P924" s="384"/>
      <c r="Q924" s="243">
        <f t="shared" si="681"/>
        <v>0</v>
      </c>
      <c r="R924" s="244">
        <f t="shared" si="672"/>
        <v>0</v>
      </c>
      <c r="S924" s="244" t="str">
        <f t="shared" si="673"/>
        <v/>
      </c>
      <c r="T924" s="242"/>
      <c r="U924" s="242" t="str">
        <f t="shared" si="674"/>
        <v/>
      </c>
      <c r="V924" s="242" t="str">
        <f t="shared" si="682"/>
        <v/>
      </c>
      <c r="W924" s="242"/>
      <c r="X924" s="242"/>
      <c r="Y924" s="242" t="str">
        <f t="shared" si="675"/>
        <v/>
      </c>
      <c r="Z924" s="242" t="str">
        <f t="shared" si="676"/>
        <v/>
      </c>
      <c r="AA924" s="242" t="str">
        <f t="shared" si="669"/>
        <v/>
      </c>
      <c r="AB924" s="242" t="str">
        <f t="shared" si="677"/>
        <v/>
      </c>
      <c r="AC924" s="242" t="str">
        <f t="shared" si="678"/>
        <v/>
      </c>
      <c r="AD924" s="242" t="str">
        <f t="shared" si="683"/>
        <v/>
      </c>
      <c r="AE924" s="242" t="str">
        <f t="shared" si="684"/>
        <v/>
      </c>
      <c r="AF924" s="242" t="str">
        <f t="shared" si="685"/>
        <v/>
      </c>
      <c r="AG924" s="242"/>
      <c r="AH924" s="243" t="str">
        <f t="shared" si="679"/>
        <v/>
      </c>
      <c r="AI924" s="243" t="str">
        <f t="shared" si="680"/>
        <v/>
      </c>
      <c r="BG924" s="246">
        <f t="shared" si="686"/>
        <v>0</v>
      </c>
      <c r="BH924" s="243">
        <f t="shared" si="687"/>
        <v>0</v>
      </c>
      <c r="BI924" s="243">
        <f t="shared" si="688"/>
        <v>0</v>
      </c>
      <c r="BJ924" s="243">
        <f t="shared" si="689"/>
        <v>0</v>
      </c>
      <c r="BK924" s="347">
        <f t="shared" si="690"/>
        <v>0</v>
      </c>
      <c r="BL924" s="247">
        <f t="shared" si="691"/>
        <v>0</v>
      </c>
      <c r="BM924" s="244">
        <f t="shared" si="692"/>
        <v>0</v>
      </c>
      <c r="BN924" s="244">
        <f t="shared" si="693"/>
        <v>0</v>
      </c>
      <c r="BO924" s="248">
        <f t="shared" si="694"/>
        <v>0</v>
      </c>
      <c r="BP924" s="249">
        <f t="shared" si="695"/>
        <v>0</v>
      </c>
      <c r="BQ924" s="244">
        <f t="shared" si="696"/>
        <v>0</v>
      </c>
      <c r="BR924" s="244">
        <f t="shared" si="697"/>
        <v>0</v>
      </c>
      <c r="BS924" s="250">
        <f t="shared" si="698"/>
        <v>0</v>
      </c>
      <c r="BT924" s="251" t="str">
        <f t="shared" si="699"/>
        <v/>
      </c>
      <c r="BU924" s="346">
        <f t="shared" si="700"/>
        <v>0</v>
      </c>
      <c r="BV924" s="346">
        <f t="shared" si="701"/>
        <v>0</v>
      </c>
      <c r="BW924" s="346">
        <f t="shared" si="702"/>
        <v>0</v>
      </c>
      <c r="BX924" s="348">
        <f t="shared" si="703"/>
        <v>0</v>
      </c>
      <c r="BY924" s="247">
        <f t="shared" si="704"/>
        <v>0</v>
      </c>
      <c r="BZ924" s="244">
        <f t="shared" si="705"/>
        <v>0</v>
      </c>
      <c r="CA924" s="244">
        <f t="shared" si="706"/>
        <v>0</v>
      </c>
      <c r="CB924" s="248">
        <f t="shared" si="707"/>
        <v>0</v>
      </c>
      <c r="CC924" s="247">
        <f t="shared" si="708"/>
        <v>0</v>
      </c>
      <c r="CD924" s="244">
        <f t="shared" si="709"/>
        <v>0</v>
      </c>
      <c r="CE924" s="244">
        <f t="shared" si="710"/>
        <v>0</v>
      </c>
      <c r="CF924" s="244">
        <f t="shared" si="711"/>
        <v>0</v>
      </c>
    </row>
    <row r="925" spans="1:84" ht="20.100000000000001" customHeight="1" x14ac:dyDescent="0.15">
      <c r="A925" s="238">
        <v>922</v>
      </c>
      <c r="B925" s="239">
        <v>922</v>
      </c>
      <c r="C925" s="240" t="str">
        <f t="shared" si="670"/>
        <v>S</v>
      </c>
      <c r="D925" s="241"/>
      <c r="E925" s="242" t="str">
        <f>IF(D925="","",COUNTIF($D$4:D925,D925))</f>
        <v/>
      </c>
      <c r="F925" s="306" t="str">
        <f>IF(D925="","",VLOOKUP(D925,'様式A-2'!$B$10:$E$438,4,0))</f>
        <v/>
      </c>
      <c r="G925" s="242"/>
      <c r="H925" s="242"/>
      <c r="I925" s="242"/>
      <c r="J925" s="242"/>
      <c r="K925" s="242">
        <f t="shared" si="671"/>
        <v>0</v>
      </c>
      <c r="L925" s="342"/>
      <c r="M925" s="342"/>
      <c r="N925" s="342"/>
      <c r="O925" s="342"/>
      <c r="P925" s="384"/>
      <c r="Q925" s="243">
        <f t="shared" si="681"/>
        <v>0</v>
      </c>
      <c r="R925" s="244">
        <f t="shared" si="672"/>
        <v>0</v>
      </c>
      <c r="S925" s="244" t="str">
        <f t="shared" si="673"/>
        <v/>
      </c>
      <c r="T925" s="242"/>
      <c r="U925" s="242" t="str">
        <f t="shared" si="674"/>
        <v/>
      </c>
      <c r="V925" s="242" t="str">
        <f t="shared" si="682"/>
        <v/>
      </c>
      <c r="W925" s="242"/>
      <c r="X925" s="242"/>
      <c r="Y925" s="242" t="str">
        <f t="shared" si="675"/>
        <v/>
      </c>
      <c r="Z925" s="242" t="str">
        <f t="shared" si="676"/>
        <v/>
      </c>
      <c r="AA925" s="242" t="str">
        <f t="shared" si="669"/>
        <v/>
      </c>
      <c r="AB925" s="242" t="str">
        <f t="shared" si="677"/>
        <v/>
      </c>
      <c r="AC925" s="242" t="str">
        <f t="shared" si="678"/>
        <v/>
      </c>
      <c r="AD925" s="242" t="str">
        <f t="shared" si="683"/>
        <v/>
      </c>
      <c r="AE925" s="242" t="str">
        <f t="shared" si="684"/>
        <v/>
      </c>
      <c r="AF925" s="242" t="str">
        <f t="shared" si="685"/>
        <v/>
      </c>
      <c r="AG925" s="242"/>
      <c r="AH925" s="243" t="str">
        <f t="shared" si="679"/>
        <v/>
      </c>
      <c r="AI925" s="243" t="str">
        <f t="shared" si="680"/>
        <v/>
      </c>
      <c r="BG925" s="246">
        <f t="shared" si="686"/>
        <v>0</v>
      </c>
      <c r="BH925" s="243">
        <f t="shared" si="687"/>
        <v>0</v>
      </c>
      <c r="BI925" s="243">
        <f t="shared" si="688"/>
        <v>0</v>
      </c>
      <c r="BJ925" s="243">
        <f t="shared" si="689"/>
        <v>0</v>
      </c>
      <c r="BK925" s="347">
        <f t="shared" si="690"/>
        <v>0</v>
      </c>
      <c r="BL925" s="247">
        <f t="shared" si="691"/>
        <v>0</v>
      </c>
      <c r="BM925" s="244">
        <f t="shared" si="692"/>
        <v>0</v>
      </c>
      <c r="BN925" s="244">
        <f t="shared" si="693"/>
        <v>0</v>
      </c>
      <c r="BO925" s="248">
        <f t="shared" si="694"/>
        <v>0</v>
      </c>
      <c r="BP925" s="249">
        <f t="shared" si="695"/>
        <v>0</v>
      </c>
      <c r="BQ925" s="244">
        <f t="shared" si="696"/>
        <v>0</v>
      </c>
      <c r="BR925" s="244">
        <f t="shared" si="697"/>
        <v>0</v>
      </c>
      <c r="BS925" s="250">
        <f t="shared" si="698"/>
        <v>0</v>
      </c>
      <c r="BT925" s="251" t="str">
        <f t="shared" si="699"/>
        <v/>
      </c>
      <c r="BU925" s="346">
        <f t="shared" si="700"/>
        <v>0</v>
      </c>
      <c r="BV925" s="346">
        <f t="shared" si="701"/>
        <v>0</v>
      </c>
      <c r="BW925" s="346">
        <f t="shared" si="702"/>
        <v>0</v>
      </c>
      <c r="BX925" s="348">
        <f t="shared" si="703"/>
        <v>0</v>
      </c>
      <c r="BY925" s="247">
        <f t="shared" si="704"/>
        <v>0</v>
      </c>
      <c r="BZ925" s="244">
        <f t="shared" si="705"/>
        <v>0</v>
      </c>
      <c r="CA925" s="244">
        <f t="shared" si="706"/>
        <v>0</v>
      </c>
      <c r="CB925" s="248">
        <f t="shared" si="707"/>
        <v>0</v>
      </c>
      <c r="CC925" s="247">
        <f t="shared" si="708"/>
        <v>0</v>
      </c>
      <c r="CD925" s="244">
        <f t="shared" si="709"/>
        <v>0</v>
      </c>
      <c r="CE925" s="244">
        <f t="shared" si="710"/>
        <v>0</v>
      </c>
      <c r="CF925" s="244">
        <f t="shared" si="711"/>
        <v>0</v>
      </c>
    </row>
    <row r="926" spans="1:84" ht="20.100000000000001" customHeight="1" x14ac:dyDescent="0.15">
      <c r="A926" s="238">
        <v>923</v>
      </c>
      <c r="B926" s="239">
        <v>923</v>
      </c>
      <c r="C926" s="240" t="str">
        <f t="shared" si="670"/>
        <v>S</v>
      </c>
      <c r="D926" s="241"/>
      <c r="E926" s="242" t="str">
        <f>IF(D926="","",COUNTIF($D$4:D926,D926))</f>
        <v/>
      </c>
      <c r="F926" s="306" t="str">
        <f>IF(D926="","",VLOOKUP(D926,'様式A-2'!$B$10:$E$438,4,0))</f>
        <v/>
      </c>
      <c r="G926" s="242"/>
      <c r="H926" s="242"/>
      <c r="I926" s="242"/>
      <c r="J926" s="242"/>
      <c r="K926" s="242">
        <f t="shared" si="671"/>
        <v>0</v>
      </c>
      <c r="L926" s="342"/>
      <c r="M926" s="342"/>
      <c r="N926" s="342"/>
      <c r="O926" s="342"/>
      <c r="P926" s="384"/>
      <c r="Q926" s="243">
        <f t="shared" si="681"/>
        <v>0</v>
      </c>
      <c r="R926" s="244">
        <f t="shared" si="672"/>
        <v>0</v>
      </c>
      <c r="S926" s="244" t="str">
        <f t="shared" si="673"/>
        <v/>
      </c>
      <c r="T926" s="242"/>
      <c r="U926" s="242" t="str">
        <f t="shared" si="674"/>
        <v/>
      </c>
      <c r="V926" s="242" t="str">
        <f t="shared" si="682"/>
        <v/>
      </c>
      <c r="W926" s="242"/>
      <c r="X926" s="242"/>
      <c r="Y926" s="242" t="str">
        <f t="shared" si="675"/>
        <v/>
      </c>
      <c r="Z926" s="242" t="str">
        <f t="shared" si="676"/>
        <v/>
      </c>
      <c r="AA926" s="242" t="str">
        <f t="shared" si="669"/>
        <v/>
      </c>
      <c r="AB926" s="242" t="str">
        <f t="shared" si="677"/>
        <v/>
      </c>
      <c r="AC926" s="242" t="str">
        <f t="shared" si="678"/>
        <v/>
      </c>
      <c r="AD926" s="242" t="str">
        <f t="shared" si="683"/>
        <v/>
      </c>
      <c r="AE926" s="242" t="str">
        <f t="shared" si="684"/>
        <v/>
      </c>
      <c r="AF926" s="242" t="str">
        <f t="shared" si="685"/>
        <v/>
      </c>
      <c r="AG926" s="242"/>
      <c r="AH926" s="243" t="str">
        <f t="shared" si="679"/>
        <v/>
      </c>
      <c r="AI926" s="243" t="str">
        <f t="shared" si="680"/>
        <v/>
      </c>
      <c r="BG926" s="246">
        <f t="shared" si="686"/>
        <v>0</v>
      </c>
      <c r="BH926" s="243">
        <f t="shared" si="687"/>
        <v>0</v>
      </c>
      <c r="BI926" s="243">
        <f t="shared" si="688"/>
        <v>0</v>
      </c>
      <c r="BJ926" s="243">
        <f t="shared" si="689"/>
        <v>0</v>
      </c>
      <c r="BK926" s="347">
        <f t="shared" si="690"/>
        <v>0</v>
      </c>
      <c r="BL926" s="247">
        <f t="shared" si="691"/>
        <v>0</v>
      </c>
      <c r="BM926" s="244">
        <f t="shared" si="692"/>
        <v>0</v>
      </c>
      <c r="BN926" s="244">
        <f t="shared" si="693"/>
        <v>0</v>
      </c>
      <c r="BO926" s="248">
        <f t="shared" si="694"/>
        <v>0</v>
      </c>
      <c r="BP926" s="249">
        <f t="shared" si="695"/>
        <v>0</v>
      </c>
      <c r="BQ926" s="244">
        <f t="shared" si="696"/>
        <v>0</v>
      </c>
      <c r="BR926" s="244">
        <f t="shared" si="697"/>
        <v>0</v>
      </c>
      <c r="BS926" s="250">
        <f t="shared" si="698"/>
        <v>0</v>
      </c>
      <c r="BT926" s="251" t="str">
        <f t="shared" si="699"/>
        <v/>
      </c>
      <c r="BU926" s="346">
        <f t="shared" si="700"/>
        <v>0</v>
      </c>
      <c r="BV926" s="346">
        <f t="shared" si="701"/>
        <v>0</v>
      </c>
      <c r="BW926" s="346">
        <f t="shared" si="702"/>
        <v>0</v>
      </c>
      <c r="BX926" s="348">
        <f t="shared" si="703"/>
        <v>0</v>
      </c>
      <c r="BY926" s="247">
        <f t="shared" si="704"/>
        <v>0</v>
      </c>
      <c r="BZ926" s="244">
        <f t="shared" si="705"/>
        <v>0</v>
      </c>
      <c r="CA926" s="244">
        <f t="shared" si="706"/>
        <v>0</v>
      </c>
      <c r="CB926" s="248">
        <f t="shared" si="707"/>
        <v>0</v>
      </c>
      <c r="CC926" s="247">
        <f t="shared" si="708"/>
        <v>0</v>
      </c>
      <c r="CD926" s="244">
        <f t="shared" si="709"/>
        <v>0</v>
      </c>
      <c r="CE926" s="244">
        <f t="shared" si="710"/>
        <v>0</v>
      </c>
      <c r="CF926" s="244">
        <f t="shared" si="711"/>
        <v>0</v>
      </c>
    </row>
    <row r="927" spans="1:84" ht="20.100000000000001" customHeight="1" x14ac:dyDescent="0.15">
      <c r="A927" s="238">
        <v>924</v>
      </c>
      <c r="B927" s="239">
        <v>924</v>
      </c>
      <c r="C927" s="240" t="str">
        <f t="shared" si="670"/>
        <v>S</v>
      </c>
      <c r="D927" s="241"/>
      <c r="E927" s="242" t="str">
        <f>IF(D927="","",COUNTIF($D$4:D927,D927))</f>
        <v/>
      </c>
      <c r="F927" s="306" t="str">
        <f>IF(D927="","",VLOOKUP(D927,'様式A-2'!$B$10:$E$438,4,0))</f>
        <v/>
      </c>
      <c r="G927" s="242"/>
      <c r="H927" s="242"/>
      <c r="I927" s="242"/>
      <c r="J927" s="242"/>
      <c r="K927" s="242">
        <f t="shared" si="671"/>
        <v>0</v>
      </c>
      <c r="L927" s="342"/>
      <c r="M927" s="342"/>
      <c r="N927" s="342"/>
      <c r="O927" s="342"/>
      <c r="P927" s="384"/>
      <c r="Q927" s="243">
        <f t="shared" si="681"/>
        <v>0</v>
      </c>
      <c r="R927" s="244">
        <f t="shared" si="672"/>
        <v>0</v>
      </c>
      <c r="S927" s="244" t="str">
        <f t="shared" si="673"/>
        <v/>
      </c>
      <c r="T927" s="242"/>
      <c r="U927" s="242" t="str">
        <f t="shared" si="674"/>
        <v/>
      </c>
      <c r="V927" s="242" t="str">
        <f t="shared" si="682"/>
        <v/>
      </c>
      <c r="W927" s="242"/>
      <c r="X927" s="242"/>
      <c r="Y927" s="242" t="str">
        <f t="shared" si="675"/>
        <v/>
      </c>
      <c r="Z927" s="242" t="str">
        <f t="shared" si="676"/>
        <v/>
      </c>
      <c r="AA927" s="242" t="str">
        <f t="shared" si="669"/>
        <v/>
      </c>
      <c r="AB927" s="242" t="str">
        <f t="shared" si="677"/>
        <v/>
      </c>
      <c r="AC927" s="242" t="str">
        <f t="shared" si="678"/>
        <v/>
      </c>
      <c r="AD927" s="242" t="str">
        <f t="shared" si="683"/>
        <v/>
      </c>
      <c r="AE927" s="242" t="str">
        <f t="shared" si="684"/>
        <v/>
      </c>
      <c r="AF927" s="242" t="str">
        <f t="shared" si="685"/>
        <v/>
      </c>
      <c r="AG927" s="242"/>
      <c r="AH927" s="243" t="str">
        <f t="shared" si="679"/>
        <v/>
      </c>
      <c r="AI927" s="243" t="str">
        <f t="shared" si="680"/>
        <v/>
      </c>
      <c r="BG927" s="246">
        <f t="shared" si="686"/>
        <v>0</v>
      </c>
      <c r="BH927" s="243">
        <f t="shared" si="687"/>
        <v>0</v>
      </c>
      <c r="BI927" s="243">
        <f t="shared" si="688"/>
        <v>0</v>
      </c>
      <c r="BJ927" s="243">
        <f t="shared" si="689"/>
        <v>0</v>
      </c>
      <c r="BK927" s="347">
        <f t="shared" si="690"/>
        <v>0</v>
      </c>
      <c r="BL927" s="247">
        <f t="shared" si="691"/>
        <v>0</v>
      </c>
      <c r="BM927" s="244">
        <f t="shared" si="692"/>
        <v>0</v>
      </c>
      <c r="BN927" s="244">
        <f t="shared" si="693"/>
        <v>0</v>
      </c>
      <c r="BO927" s="248">
        <f t="shared" si="694"/>
        <v>0</v>
      </c>
      <c r="BP927" s="249">
        <f t="shared" si="695"/>
        <v>0</v>
      </c>
      <c r="BQ927" s="244">
        <f t="shared" si="696"/>
        <v>0</v>
      </c>
      <c r="BR927" s="244">
        <f t="shared" si="697"/>
        <v>0</v>
      </c>
      <c r="BS927" s="250">
        <f t="shared" si="698"/>
        <v>0</v>
      </c>
      <c r="BT927" s="251" t="str">
        <f t="shared" si="699"/>
        <v/>
      </c>
      <c r="BU927" s="346">
        <f t="shared" si="700"/>
        <v>0</v>
      </c>
      <c r="BV927" s="346">
        <f t="shared" si="701"/>
        <v>0</v>
      </c>
      <c r="BW927" s="346">
        <f t="shared" si="702"/>
        <v>0</v>
      </c>
      <c r="BX927" s="348">
        <f t="shared" si="703"/>
        <v>0</v>
      </c>
      <c r="BY927" s="247">
        <f t="shared" si="704"/>
        <v>0</v>
      </c>
      <c r="BZ927" s="244">
        <f t="shared" si="705"/>
        <v>0</v>
      </c>
      <c r="CA927" s="244">
        <f t="shared" si="706"/>
        <v>0</v>
      </c>
      <c r="CB927" s="248">
        <f t="shared" si="707"/>
        <v>0</v>
      </c>
      <c r="CC927" s="247">
        <f t="shared" si="708"/>
        <v>0</v>
      </c>
      <c r="CD927" s="244">
        <f t="shared" si="709"/>
        <v>0</v>
      </c>
      <c r="CE927" s="244">
        <f t="shared" si="710"/>
        <v>0</v>
      </c>
      <c r="CF927" s="244">
        <f t="shared" si="711"/>
        <v>0</v>
      </c>
    </row>
    <row r="928" spans="1:84" ht="20.100000000000001" customHeight="1" x14ac:dyDescent="0.15">
      <c r="A928" s="238">
        <v>925</v>
      </c>
      <c r="B928" s="239">
        <v>925</v>
      </c>
      <c r="C928" s="240" t="str">
        <f t="shared" si="670"/>
        <v>S</v>
      </c>
      <c r="D928" s="241"/>
      <c r="E928" s="242" t="str">
        <f>IF(D928="","",COUNTIF($D$4:D928,D928))</f>
        <v/>
      </c>
      <c r="F928" s="306" t="str">
        <f>IF(D928="","",VLOOKUP(D928,'様式A-2'!$B$10:$E$438,4,0))</f>
        <v/>
      </c>
      <c r="G928" s="242"/>
      <c r="H928" s="242"/>
      <c r="I928" s="242"/>
      <c r="J928" s="242"/>
      <c r="K928" s="242">
        <f t="shared" si="671"/>
        <v>0</v>
      </c>
      <c r="L928" s="342"/>
      <c r="M928" s="342"/>
      <c r="N928" s="342"/>
      <c r="O928" s="342"/>
      <c r="P928" s="384"/>
      <c r="Q928" s="243">
        <f t="shared" si="681"/>
        <v>0</v>
      </c>
      <c r="R928" s="244">
        <f t="shared" si="672"/>
        <v>0</v>
      </c>
      <c r="S928" s="244" t="str">
        <f t="shared" si="673"/>
        <v/>
      </c>
      <c r="T928" s="242"/>
      <c r="U928" s="242" t="str">
        <f t="shared" si="674"/>
        <v/>
      </c>
      <c r="V928" s="242" t="str">
        <f t="shared" si="682"/>
        <v/>
      </c>
      <c r="W928" s="242"/>
      <c r="X928" s="242"/>
      <c r="Y928" s="242" t="str">
        <f t="shared" si="675"/>
        <v/>
      </c>
      <c r="Z928" s="242" t="str">
        <f t="shared" si="676"/>
        <v/>
      </c>
      <c r="AA928" s="242" t="str">
        <f t="shared" si="669"/>
        <v/>
      </c>
      <c r="AB928" s="242" t="str">
        <f t="shared" si="677"/>
        <v/>
      </c>
      <c r="AC928" s="242" t="str">
        <f t="shared" si="678"/>
        <v/>
      </c>
      <c r="AD928" s="242" t="str">
        <f t="shared" si="683"/>
        <v/>
      </c>
      <c r="AE928" s="242" t="str">
        <f t="shared" si="684"/>
        <v/>
      </c>
      <c r="AF928" s="242" t="str">
        <f t="shared" si="685"/>
        <v/>
      </c>
      <c r="AG928" s="242"/>
      <c r="AH928" s="243" t="str">
        <f t="shared" si="679"/>
        <v/>
      </c>
      <c r="AI928" s="243" t="str">
        <f t="shared" si="680"/>
        <v/>
      </c>
      <c r="BG928" s="246">
        <f t="shared" si="686"/>
        <v>0</v>
      </c>
      <c r="BH928" s="243">
        <f t="shared" si="687"/>
        <v>0</v>
      </c>
      <c r="BI928" s="243">
        <f t="shared" si="688"/>
        <v>0</v>
      </c>
      <c r="BJ928" s="243">
        <f t="shared" si="689"/>
        <v>0</v>
      </c>
      <c r="BK928" s="347">
        <f t="shared" si="690"/>
        <v>0</v>
      </c>
      <c r="BL928" s="247">
        <f t="shared" si="691"/>
        <v>0</v>
      </c>
      <c r="BM928" s="244">
        <f t="shared" si="692"/>
        <v>0</v>
      </c>
      <c r="BN928" s="244">
        <f t="shared" si="693"/>
        <v>0</v>
      </c>
      <c r="BO928" s="248">
        <f t="shared" si="694"/>
        <v>0</v>
      </c>
      <c r="BP928" s="249">
        <f t="shared" si="695"/>
        <v>0</v>
      </c>
      <c r="BQ928" s="244">
        <f t="shared" si="696"/>
        <v>0</v>
      </c>
      <c r="BR928" s="244">
        <f t="shared" si="697"/>
        <v>0</v>
      </c>
      <c r="BS928" s="250">
        <f t="shared" si="698"/>
        <v>0</v>
      </c>
      <c r="BT928" s="251" t="str">
        <f t="shared" si="699"/>
        <v/>
      </c>
      <c r="BU928" s="346">
        <f t="shared" si="700"/>
        <v>0</v>
      </c>
      <c r="BV928" s="346">
        <f t="shared" si="701"/>
        <v>0</v>
      </c>
      <c r="BW928" s="346">
        <f t="shared" si="702"/>
        <v>0</v>
      </c>
      <c r="BX928" s="348">
        <f t="shared" si="703"/>
        <v>0</v>
      </c>
      <c r="BY928" s="247">
        <f t="shared" si="704"/>
        <v>0</v>
      </c>
      <c r="BZ928" s="244">
        <f t="shared" si="705"/>
        <v>0</v>
      </c>
      <c r="CA928" s="244">
        <f t="shared" si="706"/>
        <v>0</v>
      </c>
      <c r="CB928" s="248">
        <f t="shared" si="707"/>
        <v>0</v>
      </c>
      <c r="CC928" s="247">
        <f t="shared" si="708"/>
        <v>0</v>
      </c>
      <c r="CD928" s="244">
        <f t="shared" si="709"/>
        <v>0</v>
      </c>
      <c r="CE928" s="244">
        <f t="shared" si="710"/>
        <v>0</v>
      </c>
      <c r="CF928" s="244">
        <f t="shared" si="711"/>
        <v>0</v>
      </c>
    </row>
    <row r="929" spans="1:84" ht="20.100000000000001" customHeight="1" x14ac:dyDescent="0.15">
      <c r="A929" s="238">
        <v>926</v>
      </c>
      <c r="B929" s="239">
        <v>926</v>
      </c>
      <c r="C929" s="240" t="str">
        <f t="shared" si="670"/>
        <v>S</v>
      </c>
      <c r="D929" s="241"/>
      <c r="E929" s="242" t="str">
        <f>IF(D929="","",COUNTIF($D$4:D929,D929))</f>
        <v/>
      </c>
      <c r="F929" s="306" t="str">
        <f>IF(D929="","",VLOOKUP(D929,'様式A-2'!$B$10:$E$438,4,0))</f>
        <v/>
      </c>
      <c r="G929" s="242"/>
      <c r="H929" s="242"/>
      <c r="I929" s="242"/>
      <c r="J929" s="242"/>
      <c r="K929" s="242">
        <f t="shared" si="671"/>
        <v>0</v>
      </c>
      <c r="L929" s="342"/>
      <c r="M929" s="342"/>
      <c r="N929" s="342"/>
      <c r="O929" s="342"/>
      <c r="P929" s="384"/>
      <c r="Q929" s="243">
        <f t="shared" si="681"/>
        <v>0</v>
      </c>
      <c r="R929" s="244">
        <f t="shared" si="672"/>
        <v>0</v>
      </c>
      <c r="S929" s="244" t="str">
        <f t="shared" si="673"/>
        <v/>
      </c>
      <c r="T929" s="242"/>
      <c r="U929" s="242" t="str">
        <f t="shared" si="674"/>
        <v/>
      </c>
      <c r="V929" s="242" t="str">
        <f t="shared" si="682"/>
        <v/>
      </c>
      <c r="W929" s="242"/>
      <c r="X929" s="242"/>
      <c r="Y929" s="242" t="str">
        <f t="shared" si="675"/>
        <v/>
      </c>
      <c r="Z929" s="242" t="str">
        <f t="shared" si="676"/>
        <v/>
      </c>
      <c r="AA929" s="242" t="str">
        <f t="shared" si="669"/>
        <v/>
      </c>
      <c r="AB929" s="242" t="str">
        <f t="shared" si="677"/>
        <v/>
      </c>
      <c r="AC929" s="242" t="str">
        <f t="shared" si="678"/>
        <v/>
      </c>
      <c r="AD929" s="242" t="str">
        <f t="shared" si="683"/>
        <v/>
      </c>
      <c r="AE929" s="242" t="str">
        <f t="shared" si="684"/>
        <v/>
      </c>
      <c r="AF929" s="242" t="str">
        <f t="shared" si="685"/>
        <v/>
      </c>
      <c r="AG929" s="242"/>
      <c r="AH929" s="243" t="str">
        <f t="shared" si="679"/>
        <v/>
      </c>
      <c r="AI929" s="243" t="str">
        <f t="shared" si="680"/>
        <v/>
      </c>
      <c r="BG929" s="246">
        <f t="shared" si="686"/>
        <v>0</v>
      </c>
      <c r="BH929" s="243">
        <f t="shared" si="687"/>
        <v>0</v>
      </c>
      <c r="BI929" s="243">
        <f t="shared" si="688"/>
        <v>0</v>
      </c>
      <c r="BJ929" s="243">
        <f t="shared" si="689"/>
        <v>0</v>
      </c>
      <c r="BK929" s="347">
        <f t="shared" si="690"/>
        <v>0</v>
      </c>
      <c r="BL929" s="247">
        <f t="shared" si="691"/>
        <v>0</v>
      </c>
      <c r="BM929" s="244">
        <f t="shared" si="692"/>
        <v>0</v>
      </c>
      <c r="BN929" s="244">
        <f t="shared" si="693"/>
        <v>0</v>
      </c>
      <c r="BO929" s="248">
        <f t="shared" si="694"/>
        <v>0</v>
      </c>
      <c r="BP929" s="249">
        <f t="shared" si="695"/>
        <v>0</v>
      </c>
      <c r="BQ929" s="244">
        <f t="shared" si="696"/>
        <v>0</v>
      </c>
      <c r="BR929" s="244">
        <f t="shared" si="697"/>
        <v>0</v>
      </c>
      <c r="BS929" s="250">
        <f t="shared" si="698"/>
        <v>0</v>
      </c>
      <c r="BT929" s="251" t="str">
        <f t="shared" si="699"/>
        <v/>
      </c>
      <c r="BU929" s="346">
        <f t="shared" si="700"/>
        <v>0</v>
      </c>
      <c r="BV929" s="346">
        <f t="shared" si="701"/>
        <v>0</v>
      </c>
      <c r="BW929" s="346">
        <f t="shared" si="702"/>
        <v>0</v>
      </c>
      <c r="BX929" s="348">
        <f t="shared" si="703"/>
        <v>0</v>
      </c>
      <c r="BY929" s="247">
        <f t="shared" si="704"/>
        <v>0</v>
      </c>
      <c r="BZ929" s="244">
        <f t="shared" si="705"/>
        <v>0</v>
      </c>
      <c r="CA929" s="244">
        <f t="shared" si="706"/>
        <v>0</v>
      </c>
      <c r="CB929" s="248">
        <f t="shared" si="707"/>
        <v>0</v>
      </c>
      <c r="CC929" s="247">
        <f t="shared" si="708"/>
        <v>0</v>
      </c>
      <c r="CD929" s="244">
        <f t="shared" si="709"/>
        <v>0</v>
      </c>
      <c r="CE929" s="244">
        <f t="shared" si="710"/>
        <v>0</v>
      </c>
      <c r="CF929" s="244">
        <f t="shared" si="711"/>
        <v>0</v>
      </c>
    </row>
    <row r="930" spans="1:84" ht="20.100000000000001" customHeight="1" x14ac:dyDescent="0.15">
      <c r="A930" s="238">
        <v>927</v>
      </c>
      <c r="B930" s="239">
        <v>927</v>
      </c>
      <c r="C930" s="240" t="str">
        <f t="shared" si="670"/>
        <v>S</v>
      </c>
      <c r="D930" s="241"/>
      <c r="E930" s="242" t="str">
        <f>IF(D930="","",COUNTIF($D$4:D930,D930))</f>
        <v/>
      </c>
      <c r="F930" s="306" t="str">
        <f>IF(D930="","",VLOOKUP(D930,'様式A-2'!$B$10:$E$438,4,0))</f>
        <v/>
      </c>
      <c r="G930" s="242"/>
      <c r="H930" s="242"/>
      <c r="I930" s="242"/>
      <c r="J930" s="242"/>
      <c r="K930" s="242">
        <f t="shared" si="671"/>
        <v>0</v>
      </c>
      <c r="L930" s="342"/>
      <c r="M930" s="342"/>
      <c r="N930" s="342"/>
      <c r="O930" s="342"/>
      <c r="P930" s="384"/>
      <c r="Q930" s="243">
        <f t="shared" si="681"/>
        <v>0</v>
      </c>
      <c r="R930" s="244">
        <f t="shared" si="672"/>
        <v>0</v>
      </c>
      <c r="S930" s="244" t="str">
        <f t="shared" si="673"/>
        <v/>
      </c>
      <c r="T930" s="242"/>
      <c r="U930" s="242" t="str">
        <f t="shared" si="674"/>
        <v/>
      </c>
      <c r="V930" s="242" t="str">
        <f t="shared" si="682"/>
        <v/>
      </c>
      <c r="W930" s="242"/>
      <c r="X930" s="242"/>
      <c r="Y930" s="242" t="str">
        <f t="shared" si="675"/>
        <v/>
      </c>
      <c r="Z930" s="242" t="str">
        <f t="shared" si="676"/>
        <v/>
      </c>
      <c r="AA930" s="242" t="str">
        <f t="shared" si="669"/>
        <v/>
      </c>
      <c r="AB930" s="242" t="str">
        <f t="shared" si="677"/>
        <v/>
      </c>
      <c r="AC930" s="242" t="str">
        <f t="shared" si="678"/>
        <v/>
      </c>
      <c r="AD930" s="242" t="str">
        <f t="shared" si="683"/>
        <v/>
      </c>
      <c r="AE930" s="242" t="str">
        <f t="shared" si="684"/>
        <v/>
      </c>
      <c r="AF930" s="242" t="str">
        <f t="shared" si="685"/>
        <v/>
      </c>
      <c r="AG930" s="242"/>
      <c r="AH930" s="243" t="str">
        <f t="shared" si="679"/>
        <v/>
      </c>
      <c r="AI930" s="243" t="str">
        <f t="shared" si="680"/>
        <v/>
      </c>
      <c r="BG930" s="246">
        <f t="shared" si="686"/>
        <v>0</v>
      </c>
      <c r="BH930" s="243">
        <f t="shared" si="687"/>
        <v>0</v>
      </c>
      <c r="BI930" s="243">
        <f t="shared" si="688"/>
        <v>0</v>
      </c>
      <c r="BJ930" s="243">
        <f t="shared" si="689"/>
        <v>0</v>
      </c>
      <c r="BK930" s="347">
        <f t="shared" si="690"/>
        <v>0</v>
      </c>
      <c r="BL930" s="247">
        <f t="shared" si="691"/>
        <v>0</v>
      </c>
      <c r="BM930" s="244">
        <f t="shared" si="692"/>
        <v>0</v>
      </c>
      <c r="BN930" s="244">
        <f t="shared" si="693"/>
        <v>0</v>
      </c>
      <c r="BO930" s="248">
        <f t="shared" si="694"/>
        <v>0</v>
      </c>
      <c r="BP930" s="249">
        <f t="shared" si="695"/>
        <v>0</v>
      </c>
      <c r="BQ930" s="244">
        <f t="shared" si="696"/>
        <v>0</v>
      </c>
      <c r="BR930" s="244">
        <f t="shared" si="697"/>
        <v>0</v>
      </c>
      <c r="BS930" s="250">
        <f t="shared" si="698"/>
        <v>0</v>
      </c>
      <c r="BT930" s="251" t="str">
        <f t="shared" si="699"/>
        <v/>
      </c>
      <c r="BU930" s="346">
        <f t="shared" si="700"/>
        <v>0</v>
      </c>
      <c r="BV930" s="346">
        <f t="shared" si="701"/>
        <v>0</v>
      </c>
      <c r="BW930" s="346">
        <f t="shared" si="702"/>
        <v>0</v>
      </c>
      <c r="BX930" s="348">
        <f t="shared" si="703"/>
        <v>0</v>
      </c>
      <c r="BY930" s="247">
        <f t="shared" si="704"/>
        <v>0</v>
      </c>
      <c r="BZ930" s="244">
        <f t="shared" si="705"/>
        <v>0</v>
      </c>
      <c r="CA930" s="244">
        <f t="shared" si="706"/>
        <v>0</v>
      </c>
      <c r="CB930" s="248">
        <f t="shared" si="707"/>
        <v>0</v>
      </c>
      <c r="CC930" s="247">
        <f t="shared" si="708"/>
        <v>0</v>
      </c>
      <c r="CD930" s="244">
        <f t="shared" si="709"/>
        <v>0</v>
      </c>
      <c r="CE930" s="244">
        <f t="shared" si="710"/>
        <v>0</v>
      </c>
      <c r="CF930" s="244">
        <f t="shared" si="711"/>
        <v>0</v>
      </c>
    </row>
    <row r="931" spans="1:84" ht="20.100000000000001" customHeight="1" x14ac:dyDescent="0.15">
      <c r="A931" s="238">
        <v>928</v>
      </c>
      <c r="B931" s="239">
        <v>928</v>
      </c>
      <c r="C931" s="240" t="str">
        <f t="shared" si="670"/>
        <v>S</v>
      </c>
      <c r="D931" s="241"/>
      <c r="E931" s="242" t="str">
        <f>IF(D931="","",COUNTIF($D$4:D931,D931))</f>
        <v/>
      </c>
      <c r="F931" s="306" t="str">
        <f>IF(D931="","",VLOOKUP(D931,'様式A-2'!$B$10:$E$438,4,0))</f>
        <v/>
      </c>
      <c r="G931" s="242"/>
      <c r="H931" s="242"/>
      <c r="I931" s="242"/>
      <c r="J931" s="242"/>
      <c r="K931" s="242">
        <f t="shared" si="671"/>
        <v>0</v>
      </c>
      <c r="L931" s="342"/>
      <c r="M931" s="342"/>
      <c r="N931" s="342"/>
      <c r="O931" s="342"/>
      <c r="P931" s="384"/>
      <c r="Q931" s="243">
        <f t="shared" si="681"/>
        <v>0</v>
      </c>
      <c r="R931" s="244">
        <f t="shared" si="672"/>
        <v>0</v>
      </c>
      <c r="S931" s="244" t="str">
        <f t="shared" si="673"/>
        <v/>
      </c>
      <c r="T931" s="242"/>
      <c r="U931" s="242" t="str">
        <f t="shared" si="674"/>
        <v/>
      </c>
      <c r="V931" s="242" t="str">
        <f t="shared" si="682"/>
        <v/>
      </c>
      <c r="W931" s="242"/>
      <c r="X931" s="242"/>
      <c r="Y931" s="242" t="str">
        <f t="shared" si="675"/>
        <v/>
      </c>
      <c r="Z931" s="242" t="str">
        <f t="shared" si="676"/>
        <v/>
      </c>
      <c r="AA931" s="242" t="str">
        <f t="shared" si="669"/>
        <v/>
      </c>
      <c r="AB931" s="242" t="str">
        <f t="shared" si="677"/>
        <v/>
      </c>
      <c r="AC931" s="242" t="str">
        <f t="shared" si="678"/>
        <v/>
      </c>
      <c r="AD931" s="242" t="str">
        <f t="shared" si="683"/>
        <v/>
      </c>
      <c r="AE931" s="242" t="str">
        <f t="shared" si="684"/>
        <v/>
      </c>
      <c r="AF931" s="242" t="str">
        <f t="shared" si="685"/>
        <v/>
      </c>
      <c r="AG931" s="242"/>
      <c r="AH931" s="243" t="str">
        <f t="shared" si="679"/>
        <v/>
      </c>
      <c r="AI931" s="243" t="str">
        <f t="shared" si="680"/>
        <v/>
      </c>
      <c r="BG931" s="246">
        <f t="shared" si="686"/>
        <v>0</v>
      </c>
      <c r="BH931" s="243">
        <f t="shared" si="687"/>
        <v>0</v>
      </c>
      <c r="BI931" s="243">
        <f t="shared" si="688"/>
        <v>0</v>
      </c>
      <c r="BJ931" s="243">
        <f t="shared" si="689"/>
        <v>0</v>
      </c>
      <c r="BK931" s="347">
        <f t="shared" si="690"/>
        <v>0</v>
      </c>
      <c r="BL931" s="247">
        <f t="shared" si="691"/>
        <v>0</v>
      </c>
      <c r="BM931" s="244">
        <f t="shared" si="692"/>
        <v>0</v>
      </c>
      <c r="BN931" s="244">
        <f t="shared" si="693"/>
        <v>0</v>
      </c>
      <c r="BO931" s="248">
        <f t="shared" si="694"/>
        <v>0</v>
      </c>
      <c r="BP931" s="249">
        <f t="shared" si="695"/>
        <v>0</v>
      </c>
      <c r="BQ931" s="244">
        <f t="shared" si="696"/>
        <v>0</v>
      </c>
      <c r="BR931" s="244">
        <f t="shared" si="697"/>
        <v>0</v>
      </c>
      <c r="BS931" s="250">
        <f t="shared" si="698"/>
        <v>0</v>
      </c>
      <c r="BT931" s="251" t="str">
        <f t="shared" si="699"/>
        <v/>
      </c>
      <c r="BU931" s="346">
        <f t="shared" si="700"/>
        <v>0</v>
      </c>
      <c r="BV931" s="346">
        <f t="shared" si="701"/>
        <v>0</v>
      </c>
      <c r="BW931" s="346">
        <f t="shared" si="702"/>
        <v>0</v>
      </c>
      <c r="BX931" s="348">
        <f t="shared" si="703"/>
        <v>0</v>
      </c>
      <c r="BY931" s="247">
        <f t="shared" si="704"/>
        <v>0</v>
      </c>
      <c r="BZ931" s="244">
        <f t="shared" si="705"/>
        <v>0</v>
      </c>
      <c r="CA931" s="244">
        <f t="shared" si="706"/>
        <v>0</v>
      </c>
      <c r="CB931" s="248">
        <f t="shared" si="707"/>
        <v>0</v>
      </c>
      <c r="CC931" s="247">
        <f t="shared" si="708"/>
        <v>0</v>
      </c>
      <c r="CD931" s="244">
        <f t="shared" si="709"/>
        <v>0</v>
      </c>
      <c r="CE931" s="244">
        <f t="shared" si="710"/>
        <v>0</v>
      </c>
      <c r="CF931" s="244">
        <f t="shared" si="711"/>
        <v>0</v>
      </c>
    </row>
    <row r="932" spans="1:84" ht="20.100000000000001" customHeight="1" x14ac:dyDescent="0.15">
      <c r="A932" s="238">
        <v>929</v>
      </c>
      <c r="B932" s="239">
        <v>929</v>
      </c>
      <c r="C932" s="240" t="str">
        <f t="shared" si="670"/>
        <v>S</v>
      </c>
      <c r="D932" s="241"/>
      <c r="E932" s="242" t="str">
        <f>IF(D932="","",COUNTIF($D$4:D932,D932))</f>
        <v/>
      </c>
      <c r="F932" s="306" t="str">
        <f>IF(D932="","",VLOOKUP(D932,'様式A-2'!$B$10:$E$438,4,0))</f>
        <v/>
      </c>
      <c r="G932" s="242"/>
      <c r="H932" s="242"/>
      <c r="I932" s="242"/>
      <c r="J932" s="242"/>
      <c r="K932" s="242">
        <f t="shared" si="671"/>
        <v>0</v>
      </c>
      <c r="L932" s="342"/>
      <c r="M932" s="342"/>
      <c r="N932" s="342"/>
      <c r="O932" s="342"/>
      <c r="P932" s="384"/>
      <c r="Q932" s="243">
        <f t="shared" si="681"/>
        <v>0</v>
      </c>
      <c r="R932" s="244">
        <f t="shared" si="672"/>
        <v>0</v>
      </c>
      <c r="S932" s="244" t="str">
        <f t="shared" si="673"/>
        <v/>
      </c>
      <c r="T932" s="242"/>
      <c r="U932" s="242" t="str">
        <f t="shared" si="674"/>
        <v/>
      </c>
      <c r="V932" s="242" t="str">
        <f t="shared" si="682"/>
        <v/>
      </c>
      <c r="W932" s="242"/>
      <c r="X932" s="242"/>
      <c r="Y932" s="242" t="str">
        <f t="shared" si="675"/>
        <v/>
      </c>
      <c r="Z932" s="242" t="str">
        <f t="shared" si="676"/>
        <v/>
      </c>
      <c r="AA932" s="242" t="str">
        <f t="shared" si="669"/>
        <v/>
      </c>
      <c r="AB932" s="242" t="str">
        <f t="shared" si="677"/>
        <v/>
      </c>
      <c r="AC932" s="242" t="str">
        <f t="shared" si="678"/>
        <v/>
      </c>
      <c r="AD932" s="242" t="str">
        <f t="shared" si="683"/>
        <v/>
      </c>
      <c r="AE932" s="242" t="str">
        <f t="shared" si="684"/>
        <v/>
      </c>
      <c r="AF932" s="242" t="str">
        <f t="shared" si="685"/>
        <v/>
      </c>
      <c r="AG932" s="242"/>
      <c r="AH932" s="243" t="str">
        <f t="shared" si="679"/>
        <v/>
      </c>
      <c r="AI932" s="243" t="str">
        <f t="shared" si="680"/>
        <v/>
      </c>
      <c r="BG932" s="246">
        <f t="shared" si="686"/>
        <v>0</v>
      </c>
      <c r="BH932" s="243">
        <f t="shared" si="687"/>
        <v>0</v>
      </c>
      <c r="BI932" s="243">
        <f t="shared" si="688"/>
        <v>0</v>
      </c>
      <c r="BJ932" s="243">
        <f t="shared" si="689"/>
        <v>0</v>
      </c>
      <c r="BK932" s="347">
        <f t="shared" si="690"/>
        <v>0</v>
      </c>
      <c r="BL932" s="247">
        <f t="shared" si="691"/>
        <v>0</v>
      </c>
      <c r="BM932" s="244">
        <f t="shared" si="692"/>
        <v>0</v>
      </c>
      <c r="BN932" s="244">
        <f t="shared" si="693"/>
        <v>0</v>
      </c>
      <c r="BO932" s="248">
        <f t="shared" si="694"/>
        <v>0</v>
      </c>
      <c r="BP932" s="249">
        <f t="shared" si="695"/>
        <v>0</v>
      </c>
      <c r="BQ932" s="244">
        <f t="shared" si="696"/>
        <v>0</v>
      </c>
      <c r="BR932" s="244">
        <f t="shared" si="697"/>
        <v>0</v>
      </c>
      <c r="BS932" s="250">
        <f t="shared" si="698"/>
        <v>0</v>
      </c>
      <c r="BT932" s="251" t="str">
        <f t="shared" si="699"/>
        <v/>
      </c>
      <c r="BU932" s="346">
        <f t="shared" si="700"/>
        <v>0</v>
      </c>
      <c r="BV932" s="346">
        <f t="shared" si="701"/>
        <v>0</v>
      </c>
      <c r="BW932" s="346">
        <f t="shared" si="702"/>
        <v>0</v>
      </c>
      <c r="BX932" s="348">
        <f t="shared" si="703"/>
        <v>0</v>
      </c>
      <c r="BY932" s="247">
        <f t="shared" si="704"/>
        <v>0</v>
      </c>
      <c r="BZ932" s="244">
        <f t="shared" si="705"/>
        <v>0</v>
      </c>
      <c r="CA932" s="244">
        <f t="shared" si="706"/>
        <v>0</v>
      </c>
      <c r="CB932" s="248">
        <f t="shared" si="707"/>
        <v>0</v>
      </c>
      <c r="CC932" s="247">
        <f t="shared" si="708"/>
        <v>0</v>
      </c>
      <c r="CD932" s="244">
        <f t="shared" si="709"/>
        <v>0</v>
      </c>
      <c r="CE932" s="244">
        <f t="shared" si="710"/>
        <v>0</v>
      </c>
      <c r="CF932" s="244">
        <f t="shared" si="711"/>
        <v>0</v>
      </c>
    </row>
    <row r="933" spans="1:84" ht="20.100000000000001" customHeight="1" x14ac:dyDescent="0.15">
      <c r="A933" s="238">
        <v>930</v>
      </c>
      <c r="B933" s="239">
        <v>930</v>
      </c>
      <c r="C933" s="240" t="str">
        <f t="shared" si="670"/>
        <v>S</v>
      </c>
      <c r="D933" s="241"/>
      <c r="E933" s="242" t="str">
        <f>IF(D933="","",COUNTIF($D$4:D933,D933))</f>
        <v/>
      </c>
      <c r="F933" s="306" t="str">
        <f>IF(D933="","",VLOOKUP(D933,'様式A-2'!$B$10:$E$438,4,0))</f>
        <v/>
      </c>
      <c r="G933" s="242"/>
      <c r="H933" s="242"/>
      <c r="I933" s="242"/>
      <c r="J933" s="242"/>
      <c r="K933" s="242">
        <f t="shared" si="671"/>
        <v>0</v>
      </c>
      <c r="L933" s="342"/>
      <c r="M933" s="342"/>
      <c r="N933" s="342"/>
      <c r="O933" s="342"/>
      <c r="P933" s="384"/>
      <c r="Q933" s="243">
        <f t="shared" si="681"/>
        <v>0</v>
      </c>
      <c r="R933" s="244">
        <f t="shared" si="672"/>
        <v>0</v>
      </c>
      <c r="S933" s="244" t="str">
        <f t="shared" si="673"/>
        <v/>
      </c>
      <c r="T933" s="242"/>
      <c r="U933" s="242" t="str">
        <f t="shared" si="674"/>
        <v/>
      </c>
      <c r="V933" s="242" t="str">
        <f t="shared" si="682"/>
        <v/>
      </c>
      <c r="W933" s="242"/>
      <c r="X933" s="242"/>
      <c r="Y933" s="242" t="str">
        <f t="shared" si="675"/>
        <v/>
      </c>
      <c r="Z933" s="242" t="str">
        <f t="shared" si="676"/>
        <v/>
      </c>
      <c r="AA933" s="242" t="str">
        <f t="shared" si="669"/>
        <v/>
      </c>
      <c r="AB933" s="242" t="str">
        <f t="shared" si="677"/>
        <v/>
      </c>
      <c r="AC933" s="242" t="str">
        <f t="shared" si="678"/>
        <v/>
      </c>
      <c r="AD933" s="242" t="str">
        <f t="shared" si="683"/>
        <v/>
      </c>
      <c r="AE933" s="242" t="str">
        <f t="shared" si="684"/>
        <v/>
      </c>
      <c r="AF933" s="242" t="str">
        <f t="shared" si="685"/>
        <v/>
      </c>
      <c r="AG933" s="242"/>
      <c r="AH933" s="243" t="str">
        <f t="shared" si="679"/>
        <v/>
      </c>
      <c r="AI933" s="243" t="str">
        <f t="shared" si="680"/>
        <v/>
      </c>
      <c r="BG933" s="246">
        <f t="shared" si="686"/>
        <v>0</v>
      </c>
      <c r="BH933" s="243">
        <f t="shared" si="687"/>
        <v>0</v>
      </c>
      <c r="BI933" s="243">
        <f t="shared" si="688"/>
        <v>0</v>
      </c>
      <c r="BJ933" s="243">
        <f t="shared" si="689"/>
        <v>0</v>
      </c>
      <c r="BK933" s="347">
        <f t="shared" si="690"/>
        <v>0</v>
      </c>
      <c r="BL933" s="247">
        <f t="shared" si="691"/>
        <v>0</v>
      </c>
      <c r="BM933" s="244">
        <f t="shared" si="692"/>
        <v>0</v>
      </c>
      <c r="BN933" s="244">
        <f t="shared" si="693"/>
        <v>0</v>
      </c>
      <c r="BO933" s="248">
        <f t="shared" si="694"/>
        <v>0</v>
      </c>
      <c r="BP933" s="249">
        <f t="shared" si="695"/>
        <v>0</v>
      </c>
      <c r="BQ933" s="244">
        <f t="shared" si="696"/>
        <v>0</v>
      </c>
      <c r="BR933" s="244">
        <f t="shared" si="697"/>
        <v>0</v>
      </c>
      <c r="BS933" s="250">
        <f t="shared" si="698"/>
        <v>0</v>
      </c>
      <c r="BT933" s="251" t="str">
        <f t="shared" si="699"/>
        <v/>
      </c>
      <c r="BU933" s="346">
        <f t="shared" si="700"/>
        <v>0</v>
      </c>
      <c r="BV933" s="346">
        <f t="shared" si="701"/>
        <v>0</v>
      </c>
      <c r="BW933" s="346">
        <f t="shared" si="702"/>
        <v>0</v>
      </c>
      <c r="BX933" s="348">
        <f t="shared" si="703"/>
        <v>0</v>
      </c>
      <c r="BY933" s="247">
        <f t="shared" si="704"/>
        <v>0</v>
      </c>
      <c r="BZ933" s="244">
        <f t="shared" si="705"/>
        <v>0</v>
      </c>
      <c r="CA933" s="244">
        <f t="shared" si="706"/>
        <v>0</v>
      </c>
      <c r="CB933" s="248">
        <f t="shared" si="707"/>
        <v>0</v>
      </c>
      <c r="CC933" s="247">
        <f t="shared" si="708"/>
        <v>0</v>
      </c>
      <c r="CD933" s="244">
        <f t="shared" si="709"/>
        <v>0</v>
      </c>
      <c r="CE933" s="244">
        <f t="shared" si="710"/>
        <v>0</v>
      </c>
      <c r="CF933" s="244">
        <f t="shared" si="711"/>
        <v>0</v>
      </c>
    </row>
    <row r="934" spans="1:84" ht="20.100000000000001" customHeight="1" x14ac:dyDescent="0.15">
      <c r="A934" s="238">
        <v>931</v>
      </c>
      <c r="B934" s="239">
        <v>931</v>
      </c>
      <c r="C934" s="240" t="str">
        <f t="shared" si="670"/>
        <v>S</v>
      </c>
      <c r="D934" s="241"/>
      <c r="E934" s="242" t="str">
        <f>IF(D934="","",COUNTIF($D$4:D934,D934))</f>
        <v/>
      </c>
      <c r="F934" s="306" t="str">
        <f>IF(D934="","",VLOOKUP(D934,'様式A-2'!$B$10:$E$438,4,0))</f>
        <v/>
      </c>
      <c r="G934" s="242"/>
      <c r="H934" s="242"/>
      <c r="I934" s="242"/>
      <c r="J934" s="242"/>
      <c r="K934" s="242">
        <f t="shared" si="671"/>
        <v>0</v>
      </c>
      <c r="L934" s="342"/>
      <c r="M934" s="342"/>
      <c r="N934" s="342"/>
      <c r="O934" s="342"/>
      <c r="P934" s="384"/>
      <c r="Q934" s="243">
        <f t="shared" si="681"/>
        <v>0</v>
      </c>
      <c r="R934" s="244">
        <f t="shared" si="672"/>
        <v>0</v>
      </c>
      <c r="S934" s="244" t="str">
        <f t="shared" si="673"/>
        <v/>
      </c>
      <c r="T934" s="242"/>
      <c r="U934" s="242" t="str">
        <f t="shared" si="674"/>
        <v/>
      </c>
      <c r="V934" s="242" t="str">
        <f t="shared" si="682"/>
        <v/>
      </c>
      <c r="W934" s="242"/>
      <c r="X934" s="242"/>
      <c r="Y934" s="242" t="str">
        <f t="shared" si="675"/>
        <v/>
      </c>
      <c r="Z934" s="242" t="str">
        <f t="shared" si="676"/>
        <v/>
      </c>
      <c r="AA934" s="242" t="str">
        <f t="shared" si="669"/>
        <v/>
      </c>
      <c r="AB934" s="242" t="str">
        <f t="shared" si="677"/>
        <v/>
      </c>
      <c r="AC934" s="242" t="str">
        <f t="shared" si="678"/>
        <v/>
      </c>
      <c r="AD934" s="242" t="str">
        <f t="shared" si="683"/>
        <v/>
      </c>
      <c r="AE934" s="242" t="str">
        <f t="shared" si="684"/>
        <v/>
      </c>
      <c r="AF934" s="242" t="str">
        <f t="shared" si="685"/>
        <v/>
      </c>
      <c r="AG934" s="242"/>
      <c r="AH934" s="243" t="str">
        <f t="shared" si="679"/>
        <v/>
      </c>
      <c r="AI934" s="243" t="str">
        <f t="shared" si="680"/>
        <v/>
      </c>
      <c r="BG934" s="246">
        <f t="shared" si="686"/>
        <v>0</v>
      </c>
      <c r="BH934" s="243">
        <f t="shared" si="687"/>
        <v>0</v>
      </c>
      <c r="BI934" s="243">
        <f t="shared" si="688"/>
        <v>0</v>
      </c>
      <c r="BJ934" s="243">
        <f t="shared" si="689"/>
        <v>0</v>
      </c>
      <c r="BK934" s="347">
        <f t="shared" si="690"/>
        <v>0</v>
      </c>
      <c r="BL934" s="247">
        <f t="shared" si="691"/>
        <v>0</v>
      </c>
      <c r="BM934" s="244">
        <f t="shared" si="692"/>
        <v>0</v>
      </c>
      <c r="BN934" s="244">
        <f t="shared" si="693"/>
        <v>0</v>
      </c>
      <c r="BO934" s="248">
        <f t="shared" si="694"/>
        <v>0</v>
      </c>
      <c r="BP934" s="249">
        <f t="shared" si="695"/>
        <v>0</v>
      </c>
      <c r="BQ934" s="244">
        <f t="shared" si="696"/>
        <v>0</v>
      </c>
      <c r="BR934" s="244">
        <f t="shared" si="697"/>
        <v>0</v>
      </c>
      <c r="BS934" s="250">
        <f t="shared" si="698"/>
        <v>0</v>
      </c>
      <c r="BT934" s="251" t="str">
        <f t="shared" si="699"/>
        <v/>
      </c>
      <c r="BU934" s="346">
        <f t="shared" si="700"/>
        <v>0</v>
      </c>
      <c r="BV934" s="346">
        <f t="shared" si="701"/>
        <v>0</v>
      </c>
      <c r="BW934" s="346">
        <f t="shared" si="702"/>
        <v>0</v>
      </c>
      <c r="BX934" s="348">
        <f t="shared" si="703"/>
        <v>0</v>
      </c>
      <c r="BY934" s="247">
        <f t="shared" si="704"/>
        <v>0</v>
      </c>
      <c r="BZ934" s="244">
        <f t="shared" si="705"/>
        <v>0</v>
      </c>
      <c r="CA934" s="244">
        <f t="shared" si="706"/>
        <v>0</v>
      </c>
      <c r="CB934" s="248">
        <f t="shared" si="707"/>
        <v>0</v>
      </c>
      <c r="CC934" s="247">
        <f t="shared" si="708"/>
        <v>0</v>
      </c>
      <c r="CD934" s="244">
        <f t="shared" si="709"/>
        <v>0</v>
      </c>
      <c r="CE934" s="244">
        <f t="shared" si="710"/>
        <v>0</v>
      </c>
      <c r="CF934" s="244">
        <f t="shared" si="711"/>
        <v>0</v>
      </c>
    </row>
    <row r="935" spans="1:84" ht="20.100000000000001" customHeight="1" x14ac:dyDescent="0.15">
      <c r="A935" s="238">
        <v>932</v>
      </c>
      <c r="B935" s="239">
        <v>932</v>
      </c>
      <c r="C935" s="240" t="str">
        <f t="shared" si="670"/>
        <v>S</v>
      </c>
      <c r="D935" s="241"/>
      <c r="E935" s="242" t="str">
        <f>IF(D935="","",COUNTIF($D$4:D935,D935))</f>
        <v/>
      </c>
      <c r="F935" s="306" t="str">
        <f>IF(D935="","",VLOOKUP(D935,'様式A-2'!$B$10:$E$438,4,0))</f>
        <v/>
      </c>
      <c r="G935" s="242"/>
      <c r="H935" s="242"/>
      <c r="I935" s="242"/>
      <c r="J935" s="242"/>
      <c r="K935" s="242">
        <f t="shared" si="671"/>
        <v>0</v>
      </c>
      <c r="L935" s="342"/>
      <c r="M935" s="342"/>
      <c r="N935" s="342"/>
      <c r="O935" s="342"/>
      <c r="P935" s="384"/>
      <c r="Q935" s="243">
        <f t="shared" si="681"/>
        <v>0</v>
      </c>
      <c r="R935" s="244">
        <f t="shared" si="672"/>
        <v>0</v>
      </c>
      <c r="S935" s="244" t="str">
        <f t="shared" si="673"/>
        <v/>
      </c>
      <c r="T935" s="242"/>
      <c r="U935" s="242" t="str">
        <f t="shared" si="674"/>
        <v/>
      </c>
      <c r="V935" s="242" t="str">
        <f t="shared" si="682"/>
        <v/>
      </c>
      <c r="W935" s="242"/>
      <c r="X935" s="242"/>
      <c r="Y935" s="242" t="str">
        <f t="shared" si="675"/>
        <v/>
      </c>
      <c r="Z935" s="242" t="str">
        <f t="shared" si="676"/>
        <v/>
      </c>
      <c r="AA935" s="242" t="str">
        <f t="shared" si="669"/>
        <v/>
      </c>
      <c r="AB935" s="242" t="str">
        <f t="shared" si="677"/>
        <v/>
      </c>
      <c r="AC935" s="242" t="str">
        <f t="shared" si="678"/>
        <v/>
      </c>
      <c r="AD935" s="242" t="str">
        <f t="shared" si="683"/>
        <v/>
      </c>
      <c r="AE935" s="242" t="str">
        <f t="shared" si="684"/>
        <v/>
      </c>
      <c r="AF935" s="242" t="str">
        <f t="shared" si="685"/>
        <v/>
      </c>
      <c r="AG935" s="242"/>
      <c r="AH935" s="243" t="str">
        <f t="shared" si="679"/>
        <v/>
      </c>
      <c r="AI935" s="243" t="str">
        <f t="shared" si="680"/>
        <v/>
      </c>
      <c r="BG935" s="246">
        <f t="shared" si="686"/>
        <v>0</v>
      </c>
      <c r="BH935" s="243">
        <f t="shared" si="687"/>
        <v>0</v>
      </c>
      <c r="BI935" s="243">
        <f t="shared" si="688"/>
        <v>0</v>
      </c>
      <c r="BJ935" s="243">
        <f t="shared" si="689"/>
        <v>0</v>
      </c>
      <c r="BK935" s="347">
        <f t="shared" si="690"/>
        <v>0</v>
      </c>
      <c r="BL935" s="247">
        <f t="shared" si="691"/>
        <v>0</v>
      </c>
      <c r="BM935" s="244">
        <f t="shared" si="692"/>
        <v>0</v>
      </c>
      <c r="BN935" s="244">
        <f t="shared" si="693"/>
        <v>0</v>
      </c>
      <c r="BO935" s="248">
        <f t="shared" si="694"/>
        <v>0</v>
      </c>
      <c r="BP935" s="249">
        <f t="shared" si="695"/>
        <v>0</v>
      </c>
      <c r="BQ935" s="244">
        <f t="shared" si="696"/>
        <v>0</v>
      </c>
      <c r="BR935" s="244">
        <f t="shared" si="697"/>
        <v>0</v>
      </c>
      <c r="BS935" s="250">
        <f t="shared" si="698"/>
        <v>0</v>
      </c>
      <c r="BT935" s="251" t="str">
        <f t="shared" si="699"/>
        <v/>
      </c>
      <c r="BU935" s="346">
        <f t="shared" si="700"/>
        <v>0</v>
      </c>
      <c r="BV935" s="346">
        <f t="shared" si="701"/>
        <v>0</v>
      </c>
      <c r="BW935" s="346">
        <f t="shared" si="702"/>
        <v>0</v>
      </c>
      <c r="BX935" s="348">
        <f t="shared" si="703"/>
        <v>0</v>
      </c>
      <c r="BY935" s="247">
        <f t="shared" si="704"/>
        <v>0</v>
      </c>
      <c r="BZ935" s="244">
        <f t="shared" si="705"/>
        <v>0</v>
      </c>
      <c r="CA935" s="244">
        <f t="shared" si="706"/>
        <v>0</v>
      </c>
      <c r="CB935" s="248">
        <f t="shared" si="707"/>
        <v>0</v>
      </c>
      <c r="CC935" s="247">
        <f t="shared" si="708"/>
        <v>0</v>
      </c>
      <c r="CD935" s="244">
        <f t="shared" si="709"/>
        <v>0</v>
      </c>
      <c r="CE935" s="244">
        <f t="shared" si="710"/>
        <v>0</v>
      </c>
      <c r="CF935" s="244">
        <f t="shared" si="711"/>
        <v>0</v>
      </c>
    </row>
    <row r="936" spans="1:84" ht="20.100000000000001" customHeight="1" x14ac:dyDescent="0.15">
      <c r="A936" s="238">
        <v>933</v>
      </c>
      <c r="B936" s="239">
        <v>933</v>
      </c>
      <c r="C936" s="240" t="str">
        <f t="shared" si="670"/>
        <v>S</v>
      </c>
      <c r="D936" s="241"/>
      <c r="E936" s="242" t="str">
        <f>IF(D936="","",COUNTIF($D$4:D936,D936))</f>
        <v/>
      </c>
      <c r="F936" s="306" t="str">
        <f>IF(D936="","",VLOOKUP(D936,'様式A-2'!$B$10:$E$438,4,0))</f>
        <v/>
      </c>
      <c r="G936" s="242"/>
      <c r="H936" s="242"/>
      <c r="I936" s="242"/>
      <c r="J936" s="242"/>
      <c r="K936" s="242">
        <f t="shared" si="671"/>
        <v>0</v>
      </c>
      <c r="L936" s="342"/>
      <c r="M936" s="342"/>
      <c r="N936" s="342"/>
      <c r="O936" s="342"/>
      <c r="P936" s="384"/>
      <c r="Q936" s="243">
        <f t="shared" si="681"/>
        <v>0</v>
      </c>
      <c r="R936" s="244">
        <f t="shared" si="672"/>
        <v>0</v>
      </c>
      <c r="S936" s="244" t="str">
        <f t="shared" si="673"/>
        <v/>
      </c>
      <c r="T936" s="242"/>
      <c r="U936" s="242" t="str">
        <f t="shared" si="674"/>
        <v/>
      </c>
      <c r="V936" s="242" t="str">
        <f t="shared" si="682"/>
        <v/>
      </c>
      <c r="W936" s="242"/>
      <c r="X936" s="242"/>
      <c r="Y936" s="242" t="str">
        <f t="shared" si="675"/>
        <v/>
      </c>
      <c r="Z936" s="242" t="str">
        <f t="shared" si="676"/>
        <v/>
      </c>
      <c r="AA936" s="242" t="str">
        <f t="shared" si="669"/>
        <v/>
      </c>
      <c r="AB936" s="242" t="str">
        <f t="shared" si="677"/>
        <v/>
      </c>
      <c r="AC936" s="242" t="str">
        <f t="shared" si="678"/>
        <v/>
      </c>
      <c r="AD936" s="242" t="str">
        <f t="shared" si="683"/>
        <v/>
      </c>
      <c r="AE936" s="242" t="str">
        <f t="shared" si="684"/>
        <v/>
      </c>
      <c r="AF936" s="242" t="str">
        <f t="shared" si="685"/>
        <v/>
      </c>
      <c r="AG936" s="242"/>
      <c r="AH936" s="243" t="str">
        <f t="shared" si="679"/>
        <v/>
      </c>
      <c r="AI936" s="243" t="str">
        <f t="shared" si="680"/>
        <v/>
      </c>
      <c r="BG936" s="246">
        <f t="shared" si="686"/>
        <v>0</v>
      </c>
      <c r="BH936" s="243">
        <f t="shared" si="687"/>
        <v>0</v>
      </c>
      <c r="BI936" s="243">
        <f t="shared" si="688"/>
        <v>0</v>
      </c>
      <c r="BJ936" s="243">
        <f t="shared" si="689"/>
        <v>0</v>
      </c>
      <c r="BK936" s="347">
        <f t="shared" si="690"/>
        <v>0</v>
      </c>
      <c r="BL936" s="247">
        <f t="shared" si="691"/>
        <v>0</v>
      </c>
      <c r="BM936" s="244">
        <f t="shared" si="692"/>
        <v>0</v>
      </c>
      <c r="BN936" s="244">
        <f t="shared" si="693"/>
        <v>0</v>
      </c>
      <c r="BO936" s="248">
        <f t="shared" si="694"/>
        <v>0</v>
      </c>
      <c r="BP936" s="249">
        <f t="shared" si="695"/>
        <v>0</v>
      </c>
      <c r="BQ936" s="244">
        <f t="shared" si="696"/>
        <v>0</v>
      </c>
      <c r="BR936" s="244">
        <f t="shared" si="697"/>
        <v>0</v>
      </c>
      <c r="BS936" s="250">
        <f t="shared" si="698"/>
        <v>0</v>
      </c>
      <c r="BT936" s="251" t="str">
        <f t="shared" si="699"/>
        <v/>
      </c>
      <c r="BU936" s="346">
        <f t="shared" si="700"/>
        <v>0</v>
      </c>
      <c r="BV936" s="346">
        <f t="shared" si="701"/>
        <v>0</v>
      </c>
      <c r="BW936" s="346">
        <f t="shared" si="702"/>
        <v>0</v>
      </c>
      <c r="BX936" s="348">
        <f t="shared" si="703"/>
        <v>0</v>
      </c>
      <c r="BY936" s="247">
        <f t="shared" si="704"/>
        <v>0</v>
      </c>
      <c r="BZ936" s="244">
        <f t="shared" si="705"/>
        <v>0</v>
      </c>
      <c r="CA936" s="244">
        <f t="shared" si="706"/>
        <v>0</v>
      </c>
      <c r="CB936" s="248">
        <f t="shared" si="707"/>
        <v>0</v>
      </c>
      <c r="CC936" s="247">
        <f t="shared" si="708"/>
        <v>0</v>
      </c>
      <c r="CD936" s="244">
        <f t="shared" si="709"/>
        <v>0</v>
      </c>
      <c r="CE936" s="244">
        <f t="shared" si="710"/>
        <v>0</v>
      </c>
      <c r="CF936" s="244">
        <f t="shared" si="711"/>
        <v>0</v>
      </c>
    </row>
    <row r="937" spans="1:84" ht="20.100000000000001" customHeight="1" x14ac:dyDescent="0.15">
      <c r="A937" s="238">
        <v>934</v>
      </c>
      <c r="B937" s="239">
        <v>934</v>
      </c>
      <c r="C937" s="240" t="str">
        <f t="shared" si="670"/>
        <v>S</v>
      </c>
      <c r="D937" s="241"/>
      <c r="E937" s="242" t="str">
        <f>IF(D937="","",COUNTIF($D$4:D937,D937))</f>
        <v/>
      </c>
      <c r="F937" s="306" t="str">
        <f>IF(D937="","",VLOOKUP(D937,'様式A-2'!$B$10:$E$438,4,0))</f>
        <v/>
      </c>
      <c r="G937" s="242"/>
      <c r="H937" s="242"/>
      <c r="I937" s="242"/>
      <c r="J937" s="242"/>
      <c r="K937" s="242">
        <f t="shared" si="671"/>
        <v>0</v>
      </c>
      <c r="L937" s="342"/>
      <c r="M937" s="342"/>
      <c r="N937" s="342"/>
      <c r="O937" s="342"/>
      <c r="P937" s="384"/>
      <c r="Q937" s="243">
        <f t="shared" si="681"/>
        <v>0</v>
      </c>
      <c r="R937" s="244">
        <f t="shared" si="672"/>
        <v>0</v>
      </c>
      <c r="S937" s="244" t="str">
        <f t="shared" si="673"/>
        <v/>
      </c>
      <c r="T937" s="242"/>
      <c r="U937" s="242" t="str">
        <f t="shared" si="674"/>
        <v/>
      </c>
      <c r="V937" s="242" t="str">
        <f t="shared" si="682"/>
        <v/>
      </c>
      <c r="W937" s="242"/>
      <c r="X937" s="242"/>
      <c r="Y937" s="242" t="str">
        <f t="shared" si="675"/>
        <v/>
      </c>
      <c r="Z937" s="242" t="str">
        <f t="shared" si="676"/>
        <v/>
      </c>
      <c r="AA937" s="242" t="str">
        <f t="shared" ref="AA937:AA976" si="712">IF(D937="","",IF(OR(X937="Ⅲ",X937="Ⅳ"),"要","否"))</f>
        <v/>
      </c>
      <c r="AB937" s="242" t="str">
        <f t="shared" si="677"/>
        <v/>
      </c>
      <c r="AC937" s="242" t="str">
        <f t="shared" si="678"/>
        <v/>
      </c>
      <c r="AD937" s="242" t="str">
        <f t="shared" si="683"/>
        <v/>
      </c>
      <c r="AE937" s="242" t="str">
        <f t="shared" si="684"/>
        <v/>
      </c>
      <c r="AF937" s="242" t="str">
        <f t="shared" si="685"/>
        <v/>
      </c>
      <c r="AG937" s="242"/>
      <c r="AH937" s="243" t="str">
        <f t="shared" si="679"/>
        <v/>
      </c>
      <c r="AI937" s="243" t="str">
        <f t="shared" si="680"/>
        <v/>
      </c>
      <c r="BG937" s="246">
        <f t="shared" si="686"/>
        <v>0</v>
      </c>
      <c r="BH937" s="243">
        <f t="shared" si="687"/>
        <v>0</v>
      </c>
      <c r="BI937" s="243">
        <f t="shared" si="688"/>
        <v>0</v>
      </c>
      <c r="BJ937" s="243">
        <f t="shared" si="689"/>
        <v>0</v>
      </c>
      <c r="BK937" s="347">
        <f t="shared" si="690"/>
        <v>0</v>
      </c>
      <c r="BL937" s="247">
        <f t="shared" si="691"/>
        <v>0</v>
      </c>
      <c r="BM937" s="244">
        <f t="shared" si="692"/>
        <v>0</v>
      </c>
      <c r="BN937" s="244">
        <f t="shared" si="693"/>
        <v>0</v>
      </c>
      <c r="BO937" s="248">
        <f t="shared" si="694"/>
        <v>0</v>
      </c>
      <c r="BP937" s="249">
        <f t="shared" si="695"/>
        <v>0</v>
      </c>
      <c r="BQ937" s="244">
        <f t="shared" si="696"/>
        <v>0</v>
      </c>
      <c r="BR937" s="244">
        <f t="shared" si="697"/>
        <v>0</v>
      </c>
      <c r="BS937" s="250">
        <f t="shared" si="698"/>
        <v>0</v>
      </c>
      <c r="BT937" s="251" t="str">
        <f t="shared" si="699"/>
        <v/>
      </c>
      <c r="BU937" s="346">
        <f t="shared" si="700"/>
        <v>0</v>
      </c>
      <c r="BV937" s="346">
        <f t="shared" si="701"/>
        <v>0</v>
      </c>
      <c r="BW937" s="346">
        <f t="shared" si="702"/>
        <v>0</v>
      </c>
      <c r="BX937" s="348">
        <f t="shared" si="703"/>
        <v>0</v>
      </c>
      <c r="BY937" s="247">
        <f t="shared" si="704"/>
        <v>0</v>
      </c>
      <c r="BZ937" s="244">
        <f t="shared" si="705"/>
        <v>0</v>
      </c>
      <c r="CA937" s="244">
        <f t="shared" si="706"/>
        <v>0</v>
      </c>
      <c r="CB937" s="248">
        <f t="shared" si="707"/>
        <v>0</v>
      </c>
      <c r="CC937" s="247">
        <f t="shared" si="708"/>
        <v>0</v>
      </c>
      <c r="CD937" s="244">
        <f t="shared" si="709"/>
        <v>0</v>
      </c>
      <c r="CE937" s="244">
        <f t="shared" si="710"/>
        <v>0</v>
      </c>
      <c r="CF937" s="244">
        <f t="shared" si="711"/>
        <v>0</v>
      </c>
    </row>
    <row r="938" spans="1:84" ht="20.100000000000001" customHeight="1" x14ac:dyDescent="0.15">
      <c r="A938" s="238">
        <v>935</v>
      </c>
      <c r="B938" s="239">
        <v>935</v>
      </c>
      <c r="C938" s="240" t="str">
        <f t="shared" ref="C938:C976" si="713">D938&amp;"S"&amp;E938</f>
        <v>S</v>
      </c>
      <c r="D938" s="241"/>
      <c r="E938" s="242" t="str">
        <f>IF(D938="","",COUNTIF($D$4:D938,D938))</f>
        <v/>
      </c>
      <c r="F938" s="306" t="str">
        <f>IF(D938="","",VLOOKUP(D938,'様式A-2'!$B$10:$E$438,4,0))</f>
        <v/>
      </c>
      <c r="G938" s="242"/>
      <c r="H938" s="242"/>
      <c r="I938" s="242"/>
      <c r="J938" s="242"/>
      <c r="K938" s="242">
        <f t="shared" ref="K938:K976" si="714">J938</f>
        <v>0</v>
      </c>
      <c r="L938" s="342"/>
      <c r="M938" s="342"/>
      <c r="N938" s="342"/>
      <c r="O938" s="342"/>
      <c r="P938" s="384"/>
      <c r="Q938" s="243">
        <f t="shared" si="681"/>
        <v>0</v>
      </c>
      <c r="R938" s="244">
        <f t="shared" ref="R938:R976" si="715">ROUND(N938*O938,2)</f>
        <v>0</v>
      </c>
      <c r="S938" s="244" t="str">
        <f t="shared" ref="S938:S976" si="716">IF(K938="ひび割れ","幅"&amp;TEXT(L938,"0.0")&amp;"mm "&amp;J938,IF(P938="","",P938))</f>
        <v/>
      </c>
      <c r="T938" s="242"/>
      <c r="U938" s="242" t="str">
        <f t="shared" ref="U938:U976" si="717">IF(T938="新規確認","－","")</f>
        <v/>
      </c>
      <c r="V938" s="242" t="str">
        <f t="shared" si="682"/>
        <v/>
      </c>
      <c r="W938" s="242"/>
      <c r="X938" s="242"/>
      <c r="Y938" s="242" t="str">
        <f t="shared" ref="Y938:Y976" si="718">IF(D938="","",IF(AND(W938&lt;&gt;"",OR(W938="Ⅱa",W938="Ⅱb")),"Ⅱ",IF(W938&lt;&gt;"",W938,IF(OR(X938="Ⅱa",X938="Ⅱb"),"Ⅱ",X938))))</f>
        <v/>
      </c>
      <c r="Z938" s="242" t="str">
        <f t="shared" ref="Z938:Z976" si="719">IF(D938="","",IF(OR(X938="Ⅱa",X938="Ⅱb"),"Ⅱ",X938))</f>
        <v/>
      </c>
      <c r="AA938" s="242" t="str">
        <f t="shared" si="712"/>
        <v/>
      </c>
      <c r="AB938" s="242" t="str">
        <f t="shared" ref="AB938:AB976" si="720">IF(D938="","",IF(X938="Ⅰ","否",IF(OR(X938="Ⅱb",X938="Ⅱa"),"要監視",IF(OR(X938="Ⅲ",X938="Ⅳ"),"要対策",""))))</f>
        <v/>
      </c>
      <c r="AC938" s="242" t="str">
        <f t="shared" ref="AC938:AC976" si="721">IF(D938="","",IF(T938="対策済","済",IF(AND(T938="新規確認",W938=""),"未",IF(AND(W938&lt;&gt;"Ⅰ",X938="Ⅰ"),"済","継続"))))</f>
        <v/>
      </c>
      <c r="AD938" s="242" t="str">
        <f t="shared" si="683"/>
        <v/>
      </c>
      <c r="AE938" s="242" t="str">
        <f t="shared" si="684"/>
        <v/>
      </c>
      <c r="AF938" s="242" t="str">
        <f t="shared" si="685"/>
        <v/>
      </c>
      <c r="AG938" s="242"/>
      <c r="AH938" s="243" t="str">
        <f t="shared" ref="AH938:AH976" si="722">IF(D938="","",IF(J938="その他",Q938&amp;AG938,J938&amp;"、"&amp;Q938&amp;AG938))</f>
        <v/>
      </c>
      <c r="AI938" s="243" t="str">
        <f t="shared" ref="AI938:AI974" si="723">IF(T938="新規確認","－",IF(T938="進行が認められない",Q938,""))</f>
        <v/>
      </c>
      <c r="BG938" s="246">
        <f t="shared" si="686"/>
        <v>0</v>
      </c>
      <c r="BH938" s="243">
        <f t="shared" si="687"/>
        <v>0</v>
      </c>
      <c r="BI938" s="243">
        <f t="shared" si="688"/>
        <v>0</v>
      </c>
      <c r="BJ938" s="243">
        <f t="shared" si="689"/>
        <v>0</v>
      </c>
      <c r="BK938" s="347">
        <f t="shared" si="690"/>
        <v>0</v>
      </c>
      <c r="BL938" s="247">
        <f t="shared" si="691"/>
        <v>0</v>
      </c>
      <c r="BM938" s="244">
        <f t="shared" si="692"/>
        <v>0</v>
      </c>
      <c r="BN938" s="244">
        <f t="shared" si="693"/>
        <v>0</v>
      </c>
      <c r="BO938" s="248">
        <f t="shared" si="694"/>
        <v>0</v>
      </c>
      <c r="BP938" s="249">
        <f t="shared" si="695"/>
        <v>0</v>
      </c>
      <c r="BQ938" s="244">
        <f t="shared" si="696"/>
        <v>0</v>
      </c>
      <c r="BR938" s="244">
        <f t="shared" si="697"/>
        <v>0</v>
      </c>
      <c r="BS938" s="250">
        <f t="shared" si="698"/>
        <v>0</v>
      </c>
      <c r="BT938" s="251" t="str">
        <f t="shared" si="699"/>
        <v/>
      </c>
      <c r="BU938" s="346">
        <f t="shared" si="700"/>
        <v>0</v>
      </c>
      <c r="BV938" s="346">
        <f t="shared" si="701"/>
        <v>0</v>
      </c>
      <c r="BW938" s="346">
        <f t="shared" si="702"/>
        <v>0</v>
      </c>
      <c r="BX938" s="348">
        <f t="shared" si="703"/>
        <v>0</v>
      </c>
      <c r="BY938" s="247">
        <f t="shared" si="704"/>
        <v>0</v>
      </c>
      <c r="BZ938" s="244">
        <f t="shared" si="705"/>
        <v>0</v>
      </c>
      <c r="CA938" s="244">
        <f t="shared" si="706"/>
        <v>0</v>
      </c>
      <c r="CB938" s="248">
        <f t="shared" si="707"/>
        <v>0</v>
      </c>
      <c r="CC938" s="247">
        <f t="shared" si="708"/>
        <v>0</v>
      </c>
      <c r="CD938" s="244">
        <f t="shared" si="709"/>
        <v>0</v>
      </c>
      <c r="CE938" s="244">
        <f t="shared" si="710"/>
        <v>0</v>
      </c>
      <c r="CF938" s="244">
        <f t="shared" si="711"/>
        <v>0</v>
      </c>
    </row>
    <row r="939" spans="1:84" ht="20.100000000000001" customHeight="1" x14ac:dyDescent="0.15">
      <c r="A939" s="238">
        <v>936</v>
      </c>
      <c r="B939" s="239">
        <v>936</v>
      </c>
      <c r="C939" s="240" t="str">
        <f t="shared" si="713"/>
        <v>S</v>
      </c>
      <c r="D939" s="241"/>
      <c r="E939" s="242" t="str">
        <f>IF(D939="","",COUNTIF($D$4:D939,D939))</f>
        <v/>
      </c>
      <c r="F939" s="306" t="str">
        <f>IF(D939="","",VLOOKUP(D939,'様式A-2'!$B$10:$E$438,4,0))</f>
        <v/>
      </c>
      <c r="G939" s="242"/>
      <c r="H939" s="242"/>
      <c r="I939" s="242"/>
      <c r="J939" s="242"/>
      <c r="K939" s="242">
        <f t="shared" si="714"/>
        <v>0</v>
      </c>
      <c r="L939" s="342"/>
      <c r="M939" s="342"/>
      <c r="N939" s="342"/>
      <c r="O939" s="342"/>
      <c r="P939" s="384"/>
      <c r="Q939" s="243">
        <f t="shared" si="681"/>
        <v>0</v>
      </c>
      <c r="R939" s="244">
        <f t="shared" si="715"/>
        <v>0</v>
      </c>
      <c r="S939" s="244" t="str">
        <f t="shared" si="716"/>
        <v/>
      </c>
      <c r="T939" s="242"/>
      <c r="U939" s="242" t="str">
        <f t="shared" si="717"/>
        <v/>
      </c>
      <c r="V939" s="242" t="str">
        <f t="shared" si="682"/>
        <v/>
      </c>
      <c r="W939" s="242"/>
      <c r="X939" s="242"/>
      <c r="Y939" s="242" t="str">
        <f t="shared" si="718"/>
        <v/>
      </c>
      <c r="Z939" s="242" t="str">
        <f t="shared" si="719"/>
        <v/>
      </c>
      <c r="AA939" s="242" t="str">
        <f t="shared" si="712"/>
        <v/>
      </c>
      <c r="AB939" s="242" t="str">
        <f t="shared" si="720"/>
        <v/>
      </c>
      <c r="AC939" s="242" t="str">
        <f t="shared" si="721"/>
        <v/>
      </c>
      <c r="AD939" s="242" t="str">
        <f t="shared" si="683"/>
        <v/>
      </c>
      <c r="AE939" s="242" t="str">
        <f t="shared" si="684"/>
        <v/>
      </c>
      <c r="AF939" s="242" t="str">
        <f t="shared" si="685"/>
        <v/>
      </c>
      <c r="AG939" s="242"/>
      <c r="AH939" s="243" t="str">
        <f t="shared" si="722"/>
        <v/>
      </c>
      <c r="AI939" s="243" t="str">
        <f t="shared" si="723"/>
        <v/>
      </c>
      <c r="BG939" s="246">
        <f t="shared" si="686"/>
        <v>0</v>
      </c>
      <c r="BH939" s="243">
        <f t="shared" si="687"/>
        <v>0</v>
      </c>
      <c r="BI939" s="243">
        <f t="shared" si="688"/>
        <v>0</v>
      </c>
      <c r="BJ939" s="243">
        <f t="shared" si="689"/>
        <v>0</v>
      </c>
      <c r="BK939" s="347">
        <f t="shared" si="690"/>
        <v>0</v>
      </c>
      <c r="BL939" s="247">
        <f t="shared" si="691"/>
        <v>0</v>
      </c>
      <c r="BM939" s="244">
        <f t="shared" si="692"/>
        <v>0</v>
      </c>
      <c r="BN939" s="244">
        <f t="shared" si="693"/>
        <v>0</v>
      </c>
      <c r="BO939" s="248">
        <f t="shared" si="694"/>
        <v>0</v>
      </c>
      <c r="BP939" s="249">
        <f t="shared" si="695"/>
        <v>0</v>
      </c>
      <c r="BQ939" s="244">
        <f t="shared" si="696"/>
        <v>0</v>
      </c>
      <c r="BR939" s="244">
        <f t="shared" si="697"/>
        <v>0</v>
      </c>
      <c r="BS939" s="250">
        <f t="shared" si="698"/>
        <v>0</v>
      </c>
      <c r="BT939" s="251" t="str">
        <f t="shared" si="699"/>
        <v/>
      </c>
      <c r="BU939" s="346">
        <f t="shared" si="700"/>
        <v>0</v>
      </c>
      <c r="BV939" s="346">
        <f t="shared" si="701"/>
        <v>0</v>
      </c>
      <c r="BW939" s="346">
        <f t="shared" si="702"/>
        <v>0</v>
      </c>
      <c r="BX939" s="348">
        <f t="shared" si="703"/>
        <v>0</v>
      </c>
      <c r="BY939" s="247">
        <f t="shared" si="704"/>
        <v>0</v>
      </c>
      <c r="BZ939" s="244">
        <f t="shared" si="705"/>
        <v>0</v>
      </c>
      <c r="CA939" s="244">
        <f t="shared" si="706"/>
        <v>0</v>
      </c>
      <c r="CB939" s="248">
        <f t="shared" si="707"/>
        <v>0</v>
      </c>
      <c r="CC939" s="247">
        <f t="shared" si="708"/>
        <v>0</v>
      </c>
      <c r="CD939" s="244">
        <f t="shared" si="709"/>
        <v>0</v>
      </c>
      <c r="CE939" s="244">
        <f t="shared" si="710"/>
        <v>0</v>
      </c>
      <c r="CF939" s="244">
        <f t="shared" si="711"/>
        <v>0</v>
      </c>
    </row>
    <row r="940" spans="1:84" ht="20.100000000000001" customHeight="1" x14ac:dyDescent="0.15">
      <c r="A940" s="238">
        <v>937</v>
      </c>
      <c r="B940" s="239">
        <v>937</v>
      </c>
      <c r="C940" s="240" t="str">
        <f t="shared" si="713"/>
        <v>S</v>
      </c>
      <c r="D940" s="241"/>
      <c r="E940" s="242" t="str">
        <f>IF(D940="","",COUNTIF($D$4:D940,D940))</f>
        <v/>
      </c>
      <c r="F940" s="306" t="str">
        <f>IF(D940="","",VLOOKUP(D940,'様式A-2'!$B$10:$E$438,4,0))</f>
        <v/>
      </c>
      <c r="G940" s="242"/>
      <c r="H940" s="242"/>
      <c r="I940" s="242"/>
      <c r="J940" s="242"/>
      <c r="K940" s="242">
        <f t="shared" si="714"/>
        <v>0</v>
      </c>
      <c r="L940" s="342"/>
      <c r="M940" s="342"/>
      <c r="N940" s="342"/>
      <c r="O940" s="342"/>
      <c r="P940" s="384"/>
      <c r="Q940" s="243">
        <f t="shared" si="681"/>
        <v>0</v>
      </c>
      <c r="R940" s="244">
        <f t="shared" si="715"/>
        <v>0</v>
      </c>
      <c r="S940" s="244" t="str">
        <f t="shared" si="716"/>
        <v/>
      </c>
      <c r="T940" s="242"/>
      <c r="U940" s="242" t="str">
        <f t="shared" si="717"/>
        <v/>
      </c>
      <c r="V940" s="242" t="str">
        <f t="shared" si="682"/>
        <v/>
      </c>
      <c r="W940" s="242"/>
      <c r="X940" s="242"/>
      <c r="Y940" s="242" t="str">
        <f t="shared" si="718"/>
        <v/>
      </c>
      <c r="Z940" s="242" t="str">
        <f t="shared" si="719"/>
        <v/>
      </c>
      <c r="AA940" s="242" t="str">
        <f t="shared" si="712"/>
        <v/>
      </c>
      <c r="AB940" s="242" t="str">
        <f t="shared" si="720"/>
        <v/>
      </c>
      <c r="AC940" s="242" t="str">
        <f t="shared" si="721"/>
        <v/>
      </c>
      <c r="AD940" s="242" t="str">
        <f t="shared" si="683"/>
        <v/>
      </c>
      <c r="AE940" s="242" t="str">
        <f t="shared" si="684"/>
        <v/>
      </c>
      <c r="AF940" s="242" t="str">
        <f t="shared" si="685"/>
        <v/>
      </c>
      <c r="AG940" s="242"/>
      <c r="AH940" s="243" t="str">
        <f t="shared" si="722"/>
        <v/>
      </c>
      <c r="AI940" s="243" t="str">
        <f t="shared" si="723"/>
        <v/>
      </c>
      <c r="BG940" s="246">
        <f t="shared" si="686"/>
        <v>0</v>
      </c>
      <c r="BH940" s="243">
        <f t="shared" si="687"/>
        <v>0</v>
      </c>
      <c r="BI940" s="243">
        <f t="shared" si="688"/>
        <v>0</v>
      </c>
      <c r="BJ940" s="243">
        <f t="shared" si="689"/>
        <v>0</v>
      </c>
      <c r="BK940" s="347">
        <f t="shared" si="690"/>
        <v>0</v>
      </c>
      <c r="BL940" s="247">
        <f t="shared" si="691"/>
        <v>0</v>
      </c>
      <c r="BM940" s="244">
        <f t="shared" si="692"/>
        <v>0</v>
      </c>
      <c r="BN940" s="244">
        <f t="shared" si="693"/>
        <v>0</v>
      </c>
      <c r="BO940" s="248">
        <f t="shared" si="694"/>
        <v>0</v>
      </c>
      <c r="BP940" s="249">
        <f t="shared" si="695"/>
        <v>0</v>
      </c>
      <c r="BQ940" s="244">
        <f t="shared" si="696"/>
        <v>0</v>
      </c>
      <c r="BR940" s="244">
        <f t="shared" si="697"/>
        <v>0</v>
      </c>
      <c r="BS940" s="250">
        <f t="shared" si="698"/>
        <v>0</v>
      </c>
      <c r="BT940" s="251" t="str">
        <f t="shared" si="699"/>
        <v/>
      </c>
      <c r="BU940" s="346">
        <f t="shared" si="700"/>
        <v>0</v>
      </c>
      <c r="BV940" s="346">
        <f t="shared" si="701"/>
        <v>0</v>
      </c>
      <c r="BW940" s="346">
        <f t="shared" si="702"/>
        <v>0</v>
      </c>
      <c r="BX940" s="348">
        <f t="shared" si="703"/>
        <v>0</v>
      </c>
      <c r="BY940" s="247">
        <f t="shared" si="704"/>
        <v>0</v>
      </c>
      <c r="BZ940" s="244">
        <f t="shared" si="705"/>
        <v>0</v>
      </c>
      <c r="CA940" s="244">
        <f t="shared" si="706"/>
        <v>0</v>
      </c>
      <c r="CB940" s="248">
        <f t="shared" si="707"/>
        <v>0</v>
      </c>
      <c r="CC940" s="247">
        <f t="shared" si="708"/>
        <v>0</v>
      </c>
      <c r="CD940" s="244">
        <f t="shared" si="709"/>
        <v>0</v>
      </c>
      <c r="CE940" s="244">
        <f t="shared" si="710"/>
        <v>0</v>
      </c>
      <c r="CF940" s="244">
        <f t="shared" si="711"/>
        <v>0</v>
      </c>
    </row>
    <row r="941" spans="1:84" ht="20.100000000000001" customHeight="1" x14ac:dyDescent="0.15">
      <c r="A941" s="238">
        <v>938</v>
      </c>
      <c r="B941" s="239">
        <v>938</v>
      </c>
      <c r="C941" s="240" t="str">
        <f t="shared" si="713"/>
        <v>S</v>
      </c>
      <c r="D941" s="241"/>
      <c r="E941" s="242" t="str">
        <f>IF(D941="","",COUNTIF($D$4:D941,D941))</f>
        <v/>
      </c>
      <c r="F941" s="306" t="str">
        <f>IF(D941="","",VLOOKUP(D941,'様式A-2'!$B$10:$E$438,4,0))</f>
        <v/>
      </c>
      <c r="G941" s="242"/>
      <c r="H941" s="242"/>
      <c r="I941" s="242"/>
      <c r="J941" s="242"/>
      <c r="K941" s="242">
        <f t="shared" si="714"/>
        <v>0</v>
      </c>
      <c r="L941" s="342"/>
      <c r="M941" s="342"/>
      <c r="N941" s="342"/>
      <c r="O941" s="342"/>
      <c r="P941" s="384"/>
      <c r="Q941" s="243">
        <f t="shared" si="681"/>
        <v>0</v>
      </c>
      <c r="R941" s="244">
        <f t="shared" si="715"/>
        <v>0</v>
      </c>
      <c r="S941" s="244" t="str">
        <f t="shared" si="716"/>
        <v/>
      </c>
      <c r="T941" s="242"/>
      <c r="U941" s="242" t="str">
        <f t="shared" si="717"/>
        <v/>
      </c>
      <c r="V941" s="242" t="str">
        <f t="shared" si="682"/>
        <v/>
      </c>
      <c r="W941" s="242"/>
      <c r="X941" s="242"/>
      <c r="Y941" s="242" t="str">
        <f t="shared" si="718"/>
        <v/>
      </c>
      <c r="Z941" s="242" t="str">
        <f t="shared" si="719"/>
        <v/>
      </c>
      <c r="AA941" s="242" t="str">
        <f t="shared" si="712"/>
        <v/>
      </c>
      <c r="AB941" s="242" t="str">
        <f t="shared" si="720"/>
        <v/>
      </c>
      <c r="AC941" s="242" t="str">
        <f t="shared" si="721"/>
        <v/>
      </c>
      <c r="AD941" s="242" t="str">
        <f t="shared" si="683"/>
        <v/>
      </c>
      <c r="AE941" s="242" t="str">
        <f t="shared" si="684"/>
        <v/>
      </c>
      <c r="AF941" s="242" t="str">
        <f t="shared" si="685"/>
        <v/>
      </c>
      <c r="AG941" s="242"/>
      <c r="AH941" s="243" t="str">
        <f t="shared" si="722"/>
        <v/>
      </c>
      <c r="AI941" s="243" t="str">
        <f t="shared" si="723"/>
        <v/>
      </c>
      <c r="BG941" s="246">
        <f t="shared" si="686"/>
        <v>0</v>
      </c>
      <c r="BH941" s="243">
        <f t="shared" si="687"/>
        <v>0</v>
      </c>
      <c r="BI941" s="243">
        <f t="shared" si="688"/>
        <v>0</v>
      </c>
      <c r="BJ941" s="243">
        <f t="shared" si="689"/>
        <v>0</v>
      </c>
      <c r="BK941" s="347">
        <f t="shared" si="690"/>
        <v>0</v>
      </c>
      <c r="BL941" s="247">
        <f t="shared" si="691"/>
        <v>0</v>
      </c>
      <c r="BM941" s="244">
        <f t="shared" si="692"/>
        <v>0</v>
      </c>
      <c r="BN941" s="244">
        <f t="shared" si="693"/>
        <v>0</v>
      </c>
      <c r="BO941" s="248">
        <f t="shared" si="694"/>
        <v>0</v>
      </c>
      <c r="BP941" s="249">
        <f t="shared" si="695"/>
        <v>0</v>
      </c>
      <c r="BQ941" s="244">
        <f t="shared" si="696"/>
        <v>0</v>
      </c>
      <c r="BR941" s="244">
        <f t="shared" si="697"/>
        <v>0</v>
      </c>
      <c r="BS941" s="250">
        <f t="shared" si="698"/>
        <v>0</v>
      </c>
      <c r="BT941" s="251" t="str">
        <f t="shared" si="699"/>
        <v/>
      </c>
      <c r="BU941" s="346">
        <f t="shared" si="700"/>
        <v>0</v>
      </c>
      <c r="BV941" s="346">
        <f t="shared" si="701"/>
        <v>0</v>
      </c>
      <c r="BW941" s="346">
        <f t="shared" si="702"/>
        <v>0</v>
      </c>
      <c r="BX941" s="348">
        <f t="shared" si="703"/>
        <v>0</v>
      </c>
      <c r="BY941" s="247">
        <f t="shared" si="704"/>
        <v>0</v>
      </c>
      <c r="BZ941" s="244">
        <f t="shared" si="705"/>
        <v>0</v>
      </c>
      <c r="CA941" s="244">
        <f t="shared" si="706"/>
        <v>0</v>
      </c>
      <c r="CB941" s="248">
        <f t="shared" si="707"/>
        <v>0</v>
      </c>
      <c r="CC941" s="247">
        <f t="shared" si="708"/>
        <v>0</v>
      </c>
      <c r="CD941" s="244">
        <f t="shared" si="709"/>
        <v>0</v>
      </c>
      <c r="CE941" s="244">
        <f t="shared" si="710"/>
        <v>0</v>
      </c>
      <c r="CF941" s="244">
        <f t="shared" si="711"/>
        <v>0</v>
      </c>
    </row>
    <row r="942" spans="1:84" ht="20.100000000000001" customHeight="1" x14ac:dyDescent="0.15">
      <c r="A942" s="238">
        <v>939</v>
      </c>
      <c r="B942" s="239">
        <v>939</v>
      </c>
      <c r="C942" s="240" t="str">
        <f t="shared" si="713"/>
        <v>S</v>
      </c>
      <c r="D942" s="241"/>
      <c r="E942" s="242" t="str">
        <f>IF(D942="","",COUNTIF($D$4:D942,D942))</f>
        <v/>
      </c>
      <c r="F942" s="306" t="str">
        <f>IF(D942="","",VLOOKUP(D942,'様式A-2'!$B$10:$E$438,4,0))</f>
        <v/>
      </c>
      <c r="G942" s="242"/>
      <c r="H942" s="242"/>
      <c r="I942" s="242"/>
      <c r="J942" s="242"/>
      <c r="K942" s="242">
        <f t="shared" si="714"/>
        <v>0</v>
      </c>
      <c r="L942" s="342"/>
      <c r="M942" s="342"/>
      <c r="N942" s="342"/>
      <c r="O942" s="342"/>
      <c r="P942" s="384"/>
      <c r="Q942" s="243">
        <f t="shared" si="681"/>
        <v>0</v>
      </c>
      <c r="R942" s="244">
        <f t="shared" si="715"/>
        <v>0</v>
      </c>
      <c r="S942" s="244" t="str">
        <f t="shared" si="716"/>
        <v/>
      </c>
      <c r="T942" s="242"/>
      <c r="U942" s="242" t="str">
        <f t="shared" si="717"/>
        <v/>
      </c>
      <c r="V942" s="242" t="str">
        <f t="shared" si="682"/>
        <v/>
      </c>
      <c r="W942" s="242"/>
      <c r="X942" s="242"/>
      <c r="Y942" s="242" t="str">
        <f t="shared" si="718"/>
        <v/>
      </c>
      <c r="Z942" s="242" t="str">
        <f t="shared" si="719"/>
        <v/>
      </c>
      <c r="AA942" s="242" t="str">
        <f t="shared" si="712"/>
        <v/>
      </c>
      <c r="AB942" s="242" t="str">
        <f t="shared" si="720"/>
        <v/>
      </c>
      <c r="AC942" s="242" t="str">
        <f t="shared" si="721"/>
        <v/>
      </c>
      <c r="AD942" s="242" t="str">
        <f t="shared" si="683"/>
        <v/>
      </c>
      <c r="AE942" s="242" t="str">
        <f t="shared" si="684"/>
        <v/>
      </c>
      <c r="AF942" s="242" t="str">
        <f t="shared" si="685"/>
        <v/>
      </c>
      <c r="AG942" s="242"/>
      <c r="AH942" s="243" t="str">
        <f t="shared" si="722"/>
        <v/>
      </c>
      <c r="AI942" s="243" t="str">
        <f t="shared" si="723"/>
        <v/>
      </c>
      <c r="BG942" s="246">
        <f t="shared" si="686"/>
        <v>0</v>
      </c>
      <c r="BH942" s="243">
        <f t="shared" si="687"/>
        <v>0</v>
      </c>
      <c r="BI942" s="243">
        <f t="shared" si="688"/>
        <v>0</v>
      </c>
      <c r="BJ942" s="243">
        <f t="shared" si="689"/>
        <v>0</v>
      </c>
      <c r="BK942" s="347">
        <f t="shared" si="690"/>
        <v>0</v>
      </c>
      <c r="BL942" s="247">
        <f t="shared" si="691"/>
        <v>0</v>
      </c>
      <c r="BM942" s="244">
        <f t="shared" si="692"/>
        <v>0</v>
      </c>
      <c r="BN942" s="244">
        <f t="shared" si="693"/>
        <v>0</v>
      </c>
      <c r="BO942" s="248">
        <f t="shared" si="694"/>
        <v>0</v>
      </c>
      <c r="BP942" s="249">
        <f t="shared" si="695"/>
        <v>0</v>
      </c>
      <c r="BQ942" s="244">
        <f t="shared" si="696"/>
        <v>0</v>
      </c>
      <c r="BR942" s="244">
        <f t="shared" si="697"/>
        <v>0</v>
      </c>
      <c r="BS942" s="250">
        <f t="shared" si="698"/>
        <v>0</v>
      </c>
      <c r="BT942" s="251" t="str">
        <f t="shared" si="699"/>
        <v/>
      </c>
      <c r="BU942" s="346">
        <f t="shared" si="700"/>
        <v>0</v>
      </c>
      <c r="BV942" s="346">
        <f t="shared" si="701"/>
        <v>0</v>
      </c>
      <c r="BW942" s="346">
        <f t="shared" si="702"/>
        <v>0</v>
      </c>
      <c r="BX942" s="348">
        <f t="shared" si="703"/>
        <v>0</v>
      </c>
      <c r="BY942" s="247">
        <f t="shared" si="704"/>
        <v>0</v>
      </c>
      <c r="BZ942" s="244">
        <f t="shared" si="705"/>
        <v>0</v>
      </c>
      <c r="CA942" s="244">
        <f t="shared" si="706"/>
        <v>0</v>
      </c>
      <c r="CB942" s="248">
        <f t="shared" si="707"/>
        <v>0</v>
      </c>
      <c r="CC942" s="247">
        <f t="shared" si="708"/>
        <v>0</v>
      </c>
      <c r="CD942" s="244">
        <f t="shared" si="709"/>
        <v>0</v>
      </c>
      <c r="CE942" s="244">
        <f t="shared" si="710"/>
        <v>0</v>
      </c>
      <c r="CF942" s="244">
        <f t="shared" si="711"/>
        <v>0</v>
      </c>
    </row>
    <row r="943" spans="1:84" ht="20.100000000000001" customHeight="1" x14ac:dyDescent="0.15">
      <c r="A943" s="238">
        <v>940</v>
      </c>
      <c r="B943" s="239">
        <v>940</v>
      </c>
      <c r="C943" s="240" t="str">
        <f t="shared" si="713"/>
        <v>S</v>
      </c>
      <c r="D943" s="241"/>
      <c r="E943" s="242" t="str">
        <f>IF(D943="","",COUNTIF($D$4:D943,D943))</f>
        <v/>
      </c>
      <c r="F943" s="306" t="str">
        <f>IF(D943="","",VLOOKUP(D943,'様式A-2'!$B$10:$E$438,4,0))</f>
        <v/>
      </c>
      <c r="G943" s="242"/>
      <c r="H943" s="242"/>
      <c r="I943" s="242"/>
      <c r="J943" s="242"/>
      <c r="K943" s="242">
        <f t="shared" si="714"/>
        <v>0</v>
      </c>
      <c r="L943" s="342"/>
      <c r="M943" s="342"/>
      <c r="N943" s="342"/>
      <c r="O943" s="342"/>
      <c r="P943" s="384"/>
      <c r="Q943" s="243">
        <f t="shared" si="681"/>
        <v>0</v>
      </c>
      <c r="R943" s="244">
        <f t="shared" si="715"/>
        <v>0</v>
      </c>
      <c r="S943" s="244" t="str">
        <f t="shared" si="716"/>
        <v/>
      </c>
      <c r="T943" s="242"/>
      <c r="U943" s="242" t="str">
        <f t="shared" si="717"/>
        <v/>
      </c>
      <c r="V943" s="242" t="str">
        <f t="shared" si="682"/>
        <v/>
      </c>
      <c r="W943" s="242"/>
      <c r="X943" s="242"/>
      <c r="Y943" s="242" t="str">
        <f t="shared" si="718"/>
        <v/>
      </c>
      <c r="Z943" s="242" t="str">
        <f t="shared" si="719"/>
        <v/>
      </c>
      <c r="AA943" s="242" t="str">
        <f t="shared" si="712"/>
        <v/>
      </c>
      <c r="AB943" s="242" t="str">
        <f t="shared" si="720"/>
        <v/>
      </c>
      <c r="AC943" s="242" t="str">
        <f t="shared" si="721"/>
        <v/>
      </c>
      <c r="AD943" s="242" t="str">
        <f t="shared" si="683"/>
        <v/>
      </c>
      <c r="AE943" s="242" t="str">
        <f t="shared" si="684"/>
        <v/>
      </c>
      <c r="AF943" s="242" t="str">
        <f t="shared" si="685"/>
        <v/>
      </c>
      <c r="AG943" s="242"/>
      <c r="AH943" s="243" t="str">
        <f t="shared" si="722"/>
        <v/>
      </c>
      <c r="AI943" s="243" t="str">
        <f t="shared" si="723"/>
        <v/>
      </c>
      <c r="BG943" s="246">
        <f t="shared" si="686"/>
        <v>0</v>
      </c>
      <c r="BH943" s="243">
        <f t="shared" si="687"/>
        <v>0</v>
      </c>
      <c r="BI943" s="243">
        <f t="shared" si="688"/>
        <v>0</v>
      </c>
      <c r="BJ943" s="243">
        <f t="shared" si="689"/>
        <v>0</v>
      </c>
      <c r="BK943" s="347">
        <f t="shared" si="690"/>
        <v>0</v>
      </c>
      <c r="BL943" s="247">
        <f t="shared" si="691"/>
        <v>0</v>
      </c>
      <c r="BM943" s="244">
        <f t="shared" si="692"/>
        <v>0</v>
      </c>
      <c r="BN943" s="244">
        <f t="shared" si="693"/>
        <v>0</v>
      </c>
      <c r="BO943" s="248">
        <f t="shared" si="694"/>
        <v>0</v>
      </c>
      <c r="BP943" s="249">
        <f t="shared" si="695"/>
        <v>0</v>
      </c>
      <c r="BQ943" s="244">
        <f t="shared" si="696"/>
        <v>0</v>
      </c>
      <c r="BR943" s="244">
        <f t="shared" si="697"/>
        <v>0</v>
      </c>
      <c r="BS943" s="250">
        <f t="shared" si="698"/>
        <v>0</v>
      </c>
      <c r="BT943" s="251" t="str">
        <f t="shared" si="699"/>
        <v/>
      </c>
      <c r="BU943" s="346">
        <f t="shared" si="700"/>
        <v>0</v>
      </c>
      <c r="BV943" s="346">
        <f t="shared" si="701"/>
        <v>0</v>
      </c>
      <c r="BW943" s="346">
        <f t="shared" si="702"/>
        <v>0</v>
      </c>
      <c r="BX943" s="348">
        <f t="shared" si="703"/>
        <v>0</v>
      </c>
      <c r="BY943" s="247">
        <f t="shared" si="704"/>
        <v>0</v>
      </c>
      <c r="BZ943" s="244">
        <f t="shared" si="705"/>
        <v>0</v>
      </c>
      <c r="CA943" s="244">
        <f t="shared" si="706"/>
        <v>0</v>
      </c>
      <c r="CB943" s="248">
        <f t="shared" si="707"/>
        <v>0</v>
      </c>
      <c r="CC943" s="247">
        <f t="shared" si="708"/>
        <v>0</v>
      </c>
      <c r="CD943" s="244">
        <f t="shared" si="709"/>
        <v>0</v>
      </c>
      <c r="CE943" s="244">
        <f t="shared" si="710"/>
        <v>0</v>
      </c>
      <c r="CF943" s="244">
        <f t="shared" si="711"/>
        <v>0</v>
      </c>
    </row>
    <row r="944" spans="1:84" ht="20.100000000000001" customHeight="1" x14ac:dyDescent="0.15">
      <c r="A944" s="238">
        <v>941</v>
      </c>
      <c r="B944" s="239">
        <v>941</v>
      </c>
      <c r="C944" s="240" t="str">
        <f t="shared" si="713"/>
        <v>S</v>
      </c>
      <c r="D944" s="241"/>
      <c r="E944" s="242" t="str">
        <f>IF(D944="","",COUNTIF($D$4:D944,D944))</f>
        <v/>
      </c>
      <c r="F944" s="306" t="str">
        <f>IF(D944="","",VLOOKUP(D944,'様式A-2'!$B$10:$E$438,4,0))</f>
        <v/>
      </c>
      <c r="G944" s="242"/>
      <c r="H944" s="242"/>
      <c r="I944" s="242"/>
      <c r="J944" s="242"/>
      <c r="K944" s="242">
        <f t="shared" si="714"/>
        <v>0</v>
      </c>
      <c r="L944" s="342"/>
      <c r="M944" s="342"/>
      <c r="N944" s="342"/>
      <c r="O944" s="342"/>
      <c r="P944" s="384"/>
      <c r="Q944" s="243">
        <f t="shared" ref="Q944:Q976" si="724">IF(C944="","",IF(J944="ひび割れ","幅"&amp;TEXT(L944,"0.0")&amp;"mm×長さ"&amp;TEXT(M944,"0.0")&amp;"m",IF(N944="",P944,IF(J944="その他",P944&amp;"、"&amp;TEXT(N944,"0.0")&amp;"m×"&amp;TEXT(O944,"0.0")&amp;"m ",TEXT(N944,"0.0")&amp;"m×"&amp;TEXT(O944,"0.0")&amp;"m "&amp;P944))))</f>
        <v>0</v>
      </c>
      <c r="R944" s="244">
        <f t="shared" si="715"/>
        <v>0</v>
      </c>
      <c r="S944" s="244" t="str">
        <f t="shared" si="716"/>
        <v/>
      </c>
      <c r="T944" s="242"/>
      <c r="U944" s="242" t="str">
        <f t="shared" si="717"/>
        <v/>
      </c>
      <c r="V944" s="242" t="str">
        <f t="shared" si="682"/>
        <v/>
      </c>
      <c r="W944" s="242"/>
      <c r="X944" s="242"/>
      <c r="Y944" s="242" t="str">
        <f t="shared" si="718"/>
        <v/>
      </c>
      <c r="Z944" s="242" t="str">
        <f t="shared" si="719"/>
        <v/>
      </c>
      <c r="AA944" s="242" t="str">
        <f t="shared" si="712"/>
        <v/>
      </c>
      <c r="AB944" s="242" t="str">
        <f t="shared" si="720"/>
        <v/>
      </c>
      <c r="AC944" s="242" t="str">
        <f t="shared" si="721"/>
        <v/>
      </c>
      <c r="AD944" s="242" t="str">
        <f t="shared" si="683"/>
        <v/>
      </c>
      <c r="AE944" s="242" t="str">
        <f t="shared" si="684"/>
        <v/>
      </c>
      <c r="AF944" s="242" t="str">
        <f t="shared" si="685"/>
        <v/>
      </c>
      <c r="AG944" s="242"/>
      <c r="AH944" s="243" t="str">
        <f t="shared" si="722"/>
        <v/>
      </c>
      <c r="AI944" s="243" t="str">
        <f t="shared" si="723"/>
        <v/>
      </c>
      <c r="BG944" s="246">
        <f t="shared" si="686"/>
        <v>0</v>
      </c>
      <c r="BH944" s="243">
        <f t="shared" si="687"/>
        <v>0</v>
      </c>
      <c r="BI944" s="243">
        <f t="shared" si="688"/>
        <v>0</v>
      </c>
      <c r="BJ944" s="243">
        <f t="shared" si="689"/>
        <v>0</v>
      </c>
      <c r="BK944" s="347">
        <f t="shared" si="690"/>
        <v>0</v>
      </c>
      <c r="BL944" s="247">
        <f t="shared" si="691"/>
        <v>0</v>
      </c>
      <c r="BM944" s="244">
        <f t="shared" si="692"/>
        <v>0</v>
      </c>
      <c r="BN944" s="244">
        <f t="shared" si="693"/>
        <v>0</v>
      </c>
      <c r="BO944" s="248">
        <f t="shared" si="694"/>
        <v>0</v>
      </c>
      <c r="BP944" s="249">
        <f t="shared" si="695"/>
        <v>0</v>
      </c>
      <c r="BQ944" s="244">
        <f t="shared" si="696"/>
        <v>0</v>
      </c>
      <c r="BR944" s="244">
        <f t="shared" si="697"/>
        <v>0</v>
      </c>
      <c r="BS944" s="250">
        <f t="shared" si="698"/>
        <v>0</v>
      </c>
      <c r="BT944" s="251" t="str">
        <f t="shared" si="699"/>
        <v/>
      </c>
      <c r="BU944" s="346">
        <f t="shared" si="700"/>
        <v>0</v>
      </c>
      <c r="BV944" s="346">
        <f t="shared" si="701"/>
        <v>0</v>
      </c>
      <c r="BW944" s="346">
        <f t="shared" si="702"/>
        <v>0</v>
      </c>
      <c r="BX944" s="348">
        <f t="shared" si="703"/>
        <v>0</v>
      </c>
      <c r="BY944" s="247">
        <f t="shared" si="704"/>
        <v>0</v>
      </c>
      <c r="BZ944" s="244">
        <f t="shared" si="705"/>
        <v>0</v>
      </c>
      <c r="CA944" s="244">
        <f t="shared" si="706"/>
        <v>0</v>
      </c>
      <c r="CB944" s="248">
        <f t="shared" si="707"/>
        <v>0</v>
      </c>
      <c r="CC944" s="247">
        <f t="shared" si="708"/>
        <v>0</v>
      </c>
      <c r="CD944" s="244">
        <f t="shared" si="709"/>
        <v>0</v>
      </c>
      <c r="CE944" s="244">
        <f t="shared" si="710"/>
        <v>0</v>
      </c>
      <c r="CF944" s="244">
        <f t="shared" si="711"/>
        <v>0</v>
      </c>
    </row>
    <row r="945" spans="1:84" ht="20.100000000000001" customHeight="1" x14ac:dyDescent="0.15">
      <c r="A945" s="238">
        <v>942</v>
      </c>
      <c r="B945" s="239">
        <v>942</v>
      </c>
      <c r="C945" s="240" t="str">
        <f t="shared" si="713"/>
        <v>S</v>
      </c>
      <c r="D945" s="241"/>
      <c r="E945" s="242" t="str">
        <f>IF(D945="","",COUNTIF($D$4:D945,D945))</f>
        <v/>
      </c>
      <c r="F945" s="306" t="str">
        <f>IF(D945="","",VLOOKUP(D945,'様式A-2'!$B$10:$E$438,4,0))</f>
        <v/>
      </c>
      <c r="G945" s="242"/>
      <c r="H945" s="242"/>
      <c r="I945" s="242"/>
      <c r="J945" s="242"/>
      <c r="K945" s="242">
        <f t="shared" si="714"/>
        <v>0</v>
      </c>
      <c r="L945" s="342"/>
      <c r="M945" s="342"/>
      <c r="N945" s="342"/>
      <c r="O945" s="342"/>
      <c r="P945" s="384"/>
      <c r="Q945" s="243">
        <f t="shared" si="724"/>
        <v>0</v>
      </c>
      <c r="R945" s="244">
        <f t="shared" si="715"/>
        <v>0</v>
      </c>
      <c r="S945" s="244" t="str">
        <f t="shared" si="716"/>
        <v/>
      </c>
      <c r="T945" s="242"/>
      <c r="U945" s="242" t="str">
        <f t="shared" si="717"/>
        <v/>
      </c>
      <c r="V945" s="242" t="str">
        <f t="shared" si="682"/>
        <v/>
      </c>
      <c r="W945" s="242"/>
      <c r="X945" s="242"/>
      <c r="Y945" s="242" t="str">
        <f t="shared" si="718"/>
        <v/>
      </c>
      <c r="Z945" s="242" t="str">
        <f t="shared" si="719"/>
        <v/>
      </c>
      <c r="AA945" s="242" t="str">
        <f t="shared" si="712"/>
        <v/>
      </c>
      <c r="AB945" s="242" t="str">
        <f t="shared" si="720"/>
        <v/>
      </c>
      <c r="AC945" s="242" t="str">
        <f t="shared" si="721"/>
        <v/>
      </c>
      <c r="AD945" s="242" t="str">
        <f t="shared" si="683"/>
        <v/>
      </c>
      <c r="AE945" s="242" t="str">
        <f t="shared" si="684"/>
        <v/>
      </c>
      <c r="AF945" s="242" t="str">
        <f t="shared" si="685"/>
        <v/>
      </c>
      <c r="AG945" s="242"/>
      <c r="AH945" s="243" t="str">
        <f t="shared" si="722"/>
        <v/>
      </c>
      <c r="AI945" s="243" t="str">
        <f t="shared" si="723"/>
        <v/>
      </c>
      <c r="BG945" s="246">
        <f t="shared" si="686"/>
        <v>0</v>
      </c>
      <c r="BH945" s="243">
        <f t="shared" si="687"/>
        <v>0</v>
      </c>
      <c r="BI945" s="243">
        <f t="shared" si="688"/>
        <v>0</v>
      </c>
      <c r="BJ945" s="243">
        <f t="shared" si="689"/>
        <v>0</v>
      </c>
      <c r="BK945" s="347">
        <f t="shared" si="690"/>
        <v>0</v>
      </c>
      <c r="BL945" s="247">
        <f t="shared" si="691"/>
        <v>0</v>
      </c>
      <c r="BM945" s="244">
        <f t="shared" si="692"/>
        <v>0</v>
      </c>
      <c r="BN945" s="244">
        <f t="shared" si="693"/>
        <v>0</v>
      </c>
      <c r="BO945" s="248">
        <f t="shared" si="694"/>
        <v>0</v>
      </c>
      <c r="BP945" s="249">
        <f t="shared" si="695"/>
        <v>0</v>
      </c>
      <c r="BQ945" s="244">
        <f t="shared" si="696"/>
        <v>0</v>
      </c>
      <c r="BR945" s="244">
        <f t="shared" si="697"/>
        <v>0</v>
      </c>
      <c r="BS945" s="250">
        <f t="shared" si="698"/>
        <v>0</v>
      </c>
      <c r="BT945" s="251" t="str">
        <f t="shared" si="699"/>
        <v/>
      </c>
      <c r="BU945" s="346">
        <f t="shared" si="700"/>
        <v>0</v>
      </c>
      <c r="BV945" s="346">
        <f t="shared" si="701"/>
        <v>0</v>
      </c>
      <c r="BW945" s="346">
        <f t="shared" si="702"/>
        <v>0</v>
      </c>
      <c r="BX945" s="348">
        <f t="shared" si="703"/>
        <v>0</v>
      </c>
      <c r="BY945" s="247">
        <f t="shared" si="704"/>
        <v>0</v>
      </c>
      <c r="BZ945" s="244">
        <f t="shared" si="705"/>
        <v>0</v>
      </c>
      <c r="CA945" s="244">
        <f t="shared" si="706"/>
        <v>0</v>
      </c>
      <c r="CB945" s="248">
        <f t="shared" si="707"/>
        <v>0</v>
      </c>
      <c r="CC945" s="247">
        <f t="shared" si="708"/>
        <v>0</v>
      </c>
      <c r="CD945" s="244">
        <f t="shared" si="709"/>
        <v>0</v>
      </c>
      <c r="CE945" s="244">
        <f t="shared" si="710"/>
        <v>0</v>
      </c>
      <c r="CF945" s="244">
        <f t="shared" si="711"/>
        <v>0</v>
      </c>
    </row>
    <row r="946" spans="1:84" ht="20.100000000000001" customHeight="1" x14ac:dyDescent="0.15">
      <c r="A946" s="238">
        <v>943</v>
      </c>
      <c r="B946" s="239">
        <v>943</v>
      </c>
      <c r="C946" s="240" t="str">
        <f t="shared" si="713"/>
        <v>S</v>
      </c>
      <c r="D946" s="241"/>
      <c r="E946" s="242" t="str">
        <f>IF(D946="","",COUNTIF($D$4:D946,D946))</f>
        <v/>
      </c>
      <c r="F946" s="306" t="str">
        <f>IF(D946="","",VLOOKUP(D946,'様式A-2'!$B$10:$E$438,4,0))</f>
        <v/>
      </c>
      <c r="G946" s="242"/>
      <c r="H946" s="242"/>
      <c r="I946" s="242"/>
      <c r="J946" s="242"/>
      <c r="K946" s="242">
        <f t="shared" si="714"/>
        <v>0</v>
      </c>
      <c r="L946" s="342"/>
      <c r="M946" s="342"/>
      <c r="N946" s="342"/>
      <c r="O946" s="342"/>
      <c r="P946" s="384"/>
      <c r="Q946" s="243">
        <f t="shared" si="724"/>
        <v>0</v>
      </c>
      <c r="R946" s="244">
        <f t="shared" si="715"/>
        <v>0</v>
      </c>
      <c r="S946" s="244" t="str">
        <f t="shared" si="716"/>
        <v/>
      </c>
      <c r="T946" s="242"/>
      <c r="U946" s="242" t="str">
        <f t="shared" si="717"/>
        <v/>
      </c>
      <c r="V946" s="242" t="str">
        <f t="shared" si="682"/>
        <v/>
      </c>
      <c r="W946" s="242"/>
      <c r="X946" s="242"/>
      <c r="Y946" s="242" t="str">
        <f t="shared" si="718"/>
        <v/>
      </c>
      <c r="Z946" s="242" t="str">
        <f t="shared" si="719"/>
        <v/>
      </c>
      <c r="AA946" s="242" t="str">
        <f t="shared" si="712"/>
        <v/>
      </c>
      <c r="AB946" s="242" t="str">
        <f t="shared" si="720"/>
        <v/>
      </c>
      <c r="AC946" s="242" t="str">
        <f t="shared" si="721"/>
        <v/>
      </c>
      <c r="AD946" s="242" t="str">
        <f t="shared" si="683"/>
        <v/>
      </c>
      <c r="AE946" s="242" t="str">
        <f t="shared" si="684"/>
        <v/>
      </c>
      <c r="AF946" s="242" t="str">
        <f t="shared" si="685"/>
        <v/>
      </c>
      <c r="AG946" s="242"/>
      <c r="AH946" s="243" t="str">
        <f t="shared" si="722"/>
        <v/>
      </c>
      <c r="AI946" s="243" t="str">
        <f t="shared" si="723"/>
        <v/>
      </c>
      <c r="BG946" s="246">
        <f t="shared" si="686"/>
        <v>0</v>
      </c>
      <c r="BH946" s="243">
        <f t="shared" si="687"/>
        <v>0</v>
      </c>
      <c r="BI946" s="243">
        <f t="shared" si="688"/>
        <v>0</v>
      </c>
      <c r="BJ946" s="243">
        <f t="shared" si="689"/>
        <v>0</v>
      </c>
      <c r="BK946" s="347">
        <f t="shared" si="690"/>
        <v>0</v>
      </c>
      <c r="BL946" s="247">
        <f t="shared" si="691"/>
        <v>0</v>
      </c>
      <c r="BM946" s="244">
        <f t="shared" si="692"/>
        <v>0</v>
      </c>
      <c r="BN946" s="244">
        <f t="shared" si="693"/>
        <v>0</v>
      </c>
      <c r="BO946" s="248">
        <f t="shared" si="694"/>
        <v>0</v>
      </c>
      <c r="BP946" s="249">
        <f t="shared" si="695"/>
        <v>0</v>
      </c>
      <c r="BQ946" s="244">
        <f t="shared" si="696"/>
        <v>0</v>
      </c>
      <c r="BR946" s="244">
        <f t="shared" si="697"/>
        <v>0</v>
      </c>
      <c r="BS946" s="250">
        <f t="shared" si="698"/>
        <v>0</v>
      </c>
      <c r="BT946" s="251" t="str">
        <f t="shared" si="699"/>
        <v/>
      </c>
      <c r="BU946" s="346">
        <f t="shared" si="700"/>
        <v>0</v>
      </c>
      <c r="BV946" s="346">
        <f t="shared" si="701"/>
        <v>0</v>
      </c>
      <c r="BW946" s="346">
        <f t="shared" si="702"/>
        <v>0</v>
      </c>
      <c r="BX946" s="348">
        <f t="shared" si="703"/>
        <v>0</v>
      </c>
      <c r="BY946" s="247">
        <f t="shared" si="704"/>
        <v>0</v>
      </c>
      <c r="BZ946" s="244">
        <f t="shared" si="705"/>
        <v>0</v>
      </c>
      <c r="CA946" s="244">
        <f t="shared" si="706"/>
        <v>0</v>
      </c>
      <c r="CB946" s="248">
        <f t="shared" si="707"/>
        <v>0</v>
      </c>
      <c r="CC946" s="247">
        <f t="shared" si="708"/>
        <v>0</v>
      </c>
      <c r="CD946" s="244">
        <f t="shared" si="709"/>
        <v>0</v>
      </c>
      <c r="CE946" s="244">
        <f t="shared" si="710"/>
        <v>0</v>
      </c>
      <c r="CF946" s="244">
        <f t="shared" si="711"/>
        <v>0</v>
      </c>
    </row>
    <row r="947" spans="1:84" ht="20.100000000000001" customHeight="1" x14ac:dyDescent="0.15">
      <c r="A947" s="238">
        <v>944</v>
      </c>
      <c r="B947" s="239">
        <v>944</v>
      </c>
      <c r="C947" s="240" t="str">
        <f t="shared" si="713"/>
        <v>S</v>
      </c>
      <c r="D947" s="241"/>
      <c r="E947" s="242" t="str">
        <f>IF(D947="","",COUNTIF($D$4:D947,D947))</f>
        <v/>
      </c>
      <c r="F947" s="306" t="str">
        <f>IF(D947="","",VLOOKUP(D947,'様式A-2'!$B$10:$E$438,4,0))</f>
        <v/>
      </c>
      <c r="G947" s="242"/>
      <c r="H947" s="242"/>
      <c r="I947" s="242"/>
      <c r="J947" s="242"/>
      <c r="K947" s="242">
        <f t="shared" si="714"/>
        <v>0</v>
      </c>
      <c r="L947" s="342"/>
      <c r="M947" s="342"/>
      <c r="N947" s="342"/>
      <c r="O947" s="342"/>
      <c r="P947" s="384"/>
      <c r="Q947" s="243">
        <f t="shared" si="724"/>
        <v>0</v>
      </c>
      <c r="R947" s="244">
        <f t="shared" si="715"/>
        <v>0</v>
      </c>
      <c r="S947" s="244" t="str">
        <f t="shared" si="716"/>
        <v/>
      </c>
      <c r="T947" s="242"/>
      <c r="U947" s="242" t="str">
        <f t="shared" si="717"/>
        <v/>
      </c>
      <c r="V947" s="242" t="str">
        <f t="shared" si="682"/>
        <v/>
      </c>
      <c r="W947" s="242"/>
      <c r="X947" s="242"/>
      <c r="Y947" s="242" t="str">
        <f t="shared" si="718"/>
        <v/>
      </c>
      <c r="Z947" s="242" t="str">
        <f t="shared" si="719"/>
        <v/>
      </c>
      <c r="AA947" s="242" t="str">
        <f t="shared" si="712"/>
        <v/>
      </c>
      <c r="AB947" s="242" t="str">
        <f t="shared" si="720"/>
        <v/>
      </c>
      <c r="AC947" s="242" t="str">
        <f t="shared" si="721"/>
        <v/>
      </c>
      <c r="AD947" s="242" t="str">
        <f t="shared" si="683"/>
        <v/>
      </c>
      <c r="AE947" s="242" t="str">
        <f t="shared" si="684"/>
        <v/>
      </c>
      <c r="AF947" s="242" t="str">
        <f t="shared" si="685"/>
        <v/>
      </c>
      <c r="AG947" s="242"/>
      <c r="AH947" s="243" t="str">
        <f t="shared" si="722"/>
        <v/>
      </c>
      <c r="AI947" s="243" t="str">
        <f t="shared" si="723"/>
        <v/>
      </c>
      <c r="BG947" s="246">
        <f t="shared" si="686"/>
        <v>0</v>
      </c>
      <c r="BH947" s="243">
        <f t="shared" si="687"/>
        <v>0</v>
      </c>
      <c r="BI947" s="243">
        <f t="shared" si="688"/>
        <v>0</v>
      </c>
      <c r="BJ947" s="243">
        <f t="shared" si="689"/>
        <v>0</v>
      </c>
      <c r="BK947" s="347">
        <f t="shared" si="690"/>
        <v>0</v>
      </c>
      <c r="BL947" s="247">
        <f t="shared" si="691"/>
        <v>0</v>
      </c>
      <c r="BM947" s="244">
        <f t="shared" si="692"/>
        <v>0</v>
      </c>
      <c r="BN947" s="244">
        <f t="shared" si="693"/>
        <v>0</v>
      </c>
      <c r="BO947" s="248">
        <f t="shared" si="694"/>
        <v>0</v>
      </c>
      <c r="BP947" s="249">
        <f t="shared" si="695"/>
        <v>0</v>
      </c>
      <c r="BQ947" s="244">
        <f t="shared" si="696"/>
        <v>0</v>
      </c>
      <c r="BR947" s="244">
        <f t="shared" si="697"/>
        <v>0</v>
      </c>
      <c r="BS947" s="250">
        <f t="shared" si="698"/>
        <v>0</v>
      </c>
      <c r="BT947" s="251" t="str">
        <f t="shared" si="699"/>
        <v/>
      </c>
      <c r="BU947" s="346">
        <f t="shared" si="700"/>
        <v>0</v>
      </c>
      <c r="BV947" s="346">
        <f t="shared" si="701"/>
        <v>0</v>
      </c>
      <c r="BW947" s="346">
        <f t="shared" si="702"/>
        <v>0</v>
      </c>
      <c r="BX947" s="348">
        <f t="shared" si="703"/>
        <v>0</v>
      </c>
      <c r="BY947" s="247">
        <f t="shared" si="704"/>
        <v>0</v>
      </c>
      <c r="BZ947" s="244">
        <f t="shared" si="705"/>
        <v>0</v>
      </c>
      <c r="CA947" s="244">
        <f t="shared" si="706"/>
        <v>0</v>
      </c>
      <c r="CB947" s="248">
        <f t="shared" si="707"/>
        <v>0</v>
      </c>
      <c r="CC947" s="247">
        <f t="shared" si="708"/>
        <v>0</v>
      </c>
      <c r="CD947" s="244">
        <f t="shared" si="709"/>
        <v>0</v>
      </c>
      <c r="CE947" s="244">
        <f t="shared" si="710"/>
        <v>0</v>
      </c>
      <c r="CF947" s="244">
        <f t="shared" si="711"/>
        <v>0</v>
      </c>
    </row>
    <row r="948" spans="1:84" ht="20.100000000000001" customHeight="1" x14ac:dyDescent="0.15">
      <c r="A948" s="238">
        <v>945</v>
      </c>
      <c r="B948" s="239">
        <v>945</v>
      </c>
      <c r="C948" s="240" t="str">
        <f t="shared" si="713"/>
        <v>S</v>
      </c>
      <c r="D948" s="241"/>
      <c r="E948" s="242" t="str">
        <f>IF(D948="","",COUNTIF($D$4:D948,D948))</f>
        <v/>
      </c>
      <c r="F948" s="306" t="str">
        <f>IF(D948="","",VLOOKUP(D948,'様式A-2'!$B$10:$E$438,4,0))</f>
        <v/>
      </c>
      <c r="G948" s="242"/>
      <c r="H948" s="242"/>
      <c r="I948" s="242"/>
      <c r="J948" s="242"/>
      <c r="K948" s="242">
        <f t="shared" si="714"/>
        <v>0</v>
      </c>
      <c r="L948" s="342"/>
      <c r="M948" s="342"/>
      <c r="N948" s="342"/>
      <c r="O948" s="342"/>
      <c r="P948" s="384"/>
      <c r="Q948" s="243">
        <f t="shared" si="724"/>
        <v>0</v>
      </c>
      <c r="R948" s="244">
        <f t="shared" si="715"/>
        <v>0</v>
      </c>
      <c r="S948" s="244" t="str">
        <f t="shared" si="716"/>
        <v/>
      </c>
      <c r="T948" s="242"/>
      <c r="U948" s="242" t="str">
        <f t="shared" si="717"/>
        <v/>
      </c>
      <c r="V948" s="242" t="str">
        <f t="shared" ref="V948:V976" si="725">IF(D948="","",IF(U948="対策区分判定Ⅳ","Ⅳ",IF(U948="対策区分判定Ⅲ","Ⅲ",IF(OR(U948="対策区分判定Ⅱa",U948="対策区分判定Ⅱb"),"Ⅱ",IF(U948="対策区分判定Ⅰ","Ⅰ","－")))))</f>
        <v/>
      </c>
      <c r="W948" s="242"/>
      <c r="X948" s="242"/>
      <c r="Y948" s="242" t="str">
        <f t="shared" si="718"/>
        <v/>
      </c>
      <c r="Z948" s="242" t="str">
        <f t="shared" si="719"/>
        <v/>
      </c>
      <c r="AA948" s="242" t="str">
        <f t="shared" si="712"/>
        <v/>
      </c>
      <c r="AB948" s="242" t="str">
        <f t="shared" si="720"/>
        <v/>
      </c>
      <c r="AC948" s="242" t="str">
        <f t="shared" si="721"/>
        <v/>
      </c>
      <c r="AD948" s="242" t="str">
        <f t="shared" si="683"/>
        <v/>
      </c>
      <c r="AE948" s="242" t="str">
        <f t="shared" si="684"/>
        <v/>
      </c>
      <c r="AF948" s="242" t="str">
        <f t="shared" si="685"/>
        <v/>
      </c>
      <c r="AG948" s="242"/>
      <c r="AH948" s="243" t="str">
        <f t="shared" si="722"/>
        <v/>
      </c>
      <c r="AI948" s="243" t="str">
        <f t="shared" si="723"/>
        <v/>
      </c>
      <c r="BG948" s="246">
        <f t="shared" si="686"/>
        <v>0</v>
      </c>
      <c r="BH948" s="243">
        <f t="shared" si="687"/>
        <v>0</v>
      </c>
      <c r="BI948" s="243">
        <f t="shared" si="688"/>
        <v>0</v>
      </c>
      <c r="BJ948" s="243">
        <f t="shared" si="689"/>
        <v>0</v>
      </c>
      <c r="BK948" s="347">
        <f t="shared" si="690"/>
        <v>0</v>
      </c>
      <c r="BL948" s="247">
        <f t="shared" si="691"/>
        <v>0</v>
      </c>
      <c r="BM948" s="244">
        <f t="shared" si="692"/>
        <v>0</v>
      </c>
      <c r="BN948" s="244">
        <f t="shared" si="693"/>
        <v>0</v>
      </c>
      <c r="BO948" s="248">
        <f t="shared" si="694"/>
        <v>0</v>
      </c>
      <c r="BP948" s="249">
        <f t="shared" si="695"/>
        <v>0</v>
      </c>
      <c r="BQ948" s="244">
        <f t="shared" si="696"/>
        <v>0</v>
      </c>
      <c r="BR948" s="244">
        <f t="shared" si="697"/>
        <v>0</v>
      </c>
      <c r="BS948" s="250">
        <f t="shared" si="698"/>
        <v>0</v>
      </c>
      <c r="BT948" s="251" t="str">
        <f t="shared" si="699"/>
        <v/>
      </c>
      <c r="BU948" s="346">
        <f t="shared" si="700"/>
        <v>0</v>
      </c>
      <c r="BV948" s="346">
        <f t="shared" si="701"/>
        <v>0</v>
      </c>
      <c r="BW948" s="346">
        <f t="shared" si="702"/>
        <v>0</v>
      </c>
      <c r="BX948" s="348">
        <f t="shared" si="703"/>
        <v>0</v>
      </c>
      <c r="BY948" s="247">
        <f t="shared" si="704"/>
        <v>0</v>
      </c>
      <c r="BZ948" s="244">
        <f t="shared" si="705"/>
        <v>0</v>
      </c>
      <c r="CA948" s="244">
        <f t="shared" si="706"/>
        <v>0</v>
      </c>
      <c r="CB948" s="248">
        <f t="shared" si="707"/>
        <v>0</v>
      </c>
      <c r="CC948" s="247">
        <f t="shared" si="708"/>
        <v>0</v>
      </c>
      <c r="CD948" s="244">
        <f t="shared" si="709"/>
        <v>0</v>
      </c>
      <c r="CE948" s="244">
        <f t="shared" si="710"/>
        <v>0</v>
      </c>
      <c r="CF948" s="244">
        <f t="shared" si="711"/>
        <v>0</v>
      </c>
    </row>
    <row r="949" spans="1:84" ht="20.100000000000001" customHeight="1" x14ac:dyDescent="0.15">
      <c r="A949" s="238">
        <v>946</v>
      </c>
      <c r="B949" s="239">
        <v>946</v>
      </c>
      <c r="C949" s="240" t="str">
        <f t="shared" si="713"/>
        <v>S</v>
      </c>
      <c r="D949" s="241"/>
      <c r="E949" s="242" t="str">
        <f>IF(D949="","",COUNTIF($D$4:D949,D949))</f>
        <v/>
      </c>
      <c r="F949" s="306" t="str">
        <f>IF(D949="","",VLOOKUP(D949,'様式A-2'!$B$10:$E$438,4,0))</f>
        <v/>
      </c>
      <c r="G949" s="242"/>
      <c r="H949" s="242"/>
      <c r="I949" s="242"/>
      <c r="J949" s="242"/>
      <c r="K949" s="242">
        <f t="shared" si="714"/>
        <v>0</v>
      </c>
      <c r="L949" s="342"/>
      <c r="M949" s="342"/>
      <c r="N949" s="342"/>
      <c r="O949" s="342"/>
      <c r="P949" s="384"/>
      <c r="Q949" s="243">
        <f t="shared" si="724"/>
        <v>0</v>
      </c>
      <c r="R949" s="244">
        <f t="shared" si="715"/>
        <v>0</v>
      </c>
      <c r="S949" s="244" t="str">
        <f t="shared" si="716"/>
        <v/>
      </c>
      <c r="T949" s="242"/>
      <c r="U949" s="242" t="str">
        <f t="shared" si="717"/>
        <v/>
      </c>
      <c r="V949" s="242" t="str">
        <f t="shared" si="725"/>
        <v/>
      </c>
      <c r="W949" s="242"/>
      <c r="X949" s="242"/>
      <c r="Y949" s="242" t="str">
        <f t="shared" si="718"/>
        <v/>
      </c>
      <c r="Z949" s="242" t="str">
        <f t="shared" si="719"/>
        <v/>
      </c>
      <c r="AA949" s="242" t="str">
        <f t="shared" si="712"/>
        <v/>
      </c>
      <c r="AB949" s="242" t="str">
        <f t="shared" si="720"/>
        <v/>
      </c>
      <c r="AC949" s="242" t="str">
        <f t="shared" si="721"/>
        <v/>
      </c>
      <c r="AD949" s="242" t="str">
        <f t="shared" si="683"/>
        <v/>
      </c>
      <c r="AE949" s="242" t="str">
        <f t="shared" si="684"/>
        <v/>
      </c>
      <c r="AF949" s="242" t="str">
        <f t="shared" si="685"/>
        <v/>
      </c>
      <c r="AG949" s="242"/>
      <c r="AH949" s="243" t="str">
        <f t="shared" si="722"/>
        <v/>
      </c>
      <c r="AI949" s="243" t="str">
        <f t="shared" si="723"/>
        <v/>
      </c>
      <c r="BG949" s="246">
        <f t="shared" si="686"/>
        <v>0</v>
      </c>
      <c r="BH949" s="243">
        <f t="shared" si="687"/>
        <v>0</v>
      </c>
      <c r="BI949" s="243">
        <f t="shared" si="688"/>
        <v>0</v>
      </c>
      <c r="BJ949" s="243">
        <f t="shared" si="689"/>
        <v>0</v>
      </c>
      <c r="BK949" s="347">
        <f t="shared" si="690"/>
        <v>0</v>
      </c>
      <c r="BL949" s="247">
        <f t="shared" si="691"/>
        <v>0</v>
      </c>
      <c r="BM949" s="244">
        <f t="shared" si="692"/>
        <v>0</v>
      </c>
      <c r="BN949" s="244">
        <f t="shared" si="693"/>
        <v>0</v>
      </c>
      <c r="BO949" s="248">
        <f t="shared" si="694"/>
        <v>0</v>
      </c>
      <c r="BP949" s="249">
        <f t="shared" si="695"/>
        <v>0</v>
      </c>
      <c r="BQ949" s="244">
        <f t="shared" si="696"/>
        <v>0</v>
      </c>
      <c r="BR949" s="244">
        <f t="shared" si="697"/>
        <v>0</v>
      </c>
      <c r="BS949" s="250">
        <f t="shared" si="698"/>
        <v>0</v>
      </c>
      <c r="BT949" s="251" t="str">
        <f t="shared" si="699"/>
        <v/>
      </c>
      <c r="BU949" s="346">
        <f t="shared" si="700"/>
        <v>0</v>
      </c>
      <c r="BV949" s="346">
        <f t="shared" si="701"/>
        <v>0</v>
      </c>
      <c r="BW949" s="346">
        <f t="shared" si="702"/>
        <v>0</v>
      </c>
      <c r="BX949" s="348">
        <f t="shared" si="703"/>
        <v>0</v>
      </c>
      <c r="BY949" s="247">
        <f t="shared" si="704"/>
        <v>0</v>
      </c>
      <c r="BZ949" s="244">
        <f t="shared" si="705"/>
        <v>0</v>
      </c>
      <c r="CA949" s="244">
        <f t="shared" si="706"/>
        <v>0</v>
      </c>
      <c r="CB949" s="248">
        <f t="shared" si="707"/>
        <v>0</v>
      </c>
      <c r="CC949" s="247">
        <f t="shared" si="708"/>
        <v>0</v>
      </c>
      <c r="CD949" s="244">
        <f t="shared" si="709"/>
        <v>0</v>
      </c>
      <c r="CE949" s="244">
        <f t="shared" si="710"/>
        <v>0</v>
      </c>
      <c r="CF949" s="244">
        <f t="shared" si="711"/>
        <v>0</v>
      </c>
    </row>
    <row r="950" spans="1:84" ht="20.100000000000001" customHeight="1" x14ac:dyDescent="0.15">
      <c r="A950" s="238">
        <v>947</v>
      </c>
      <c r="B950" s="239">
        <v>947</v>
      </c>
      <c r="C950" s="240" t="str">
        <f t="shared" si="713"/>
        <v>S</v>
      </c>
      <c r="D950" s="241"/>
      <c r="E950" s="242" t="str">
        <f>IF(D950="","",COUNTIF($D$4:D950,D950))</f>
        <v/>
      </c>
      <c r="F950" s="306" t="str">
        <f>IF(D950="","",VLOOKUP(D950,'様式A-2'!$B$10:$E$438,4,0))</f>
        <v/>
      </c>
      <c r="G950" s="242"/>
      <c r="H950" s="242"/>
      <c r="I950" s="242"/>
      <c r="J950" s="242"/>
      <c r="K950" s="242">
        <f t="shared" si="714"/>
        <v>0</v>
      </c>
      <c r="L950" s="342"/>
      <c r="M950" s="342"/>
      <c r="N950" s="342"/>
      <c r="O950" s="342"/>
      <c r="P950" s="384"/>
      <c r="Q950" s="243">
        <f t="shared" si="724"/>
        <v>0</v>
      </c>
      <c r="R950" s="244">
        <f t="shared" si="715"/>
        <v>0</v>
      </c>
      <c r="S950" s="244" t="str">
        <f t="shared" si="716"/>
        <v/>
      </c>
      <c r="T950" s="242"/>
      <c r="U950" s="242" t="str">
        <f t="shared" si="717"/>
        <v/>
      </c>
      <c r="V950" s="242" t="str">
        <f t="shared" si="725"/>
        <v/>
      </c>
      <c r="W950" s="242"/>
      <c r="X950" s="242"/>
      <c r="Y950" s="242" t="str">
        <f t="shared" si="718"/>
        <v/>
      </c>
      <c r="Z950" s="242" t="str">
        <f t="shared" si="719"/>
        <v/>
      </c>
      <c r="AA950" s="242" t="str">
        <f t="shared" si="712"/>
        <v/>
      </c>
      <c r="AB950" s="242" t="str">
        <f t="shared" si="720"/>
        <v/>
      </c>
      <c r="AC950" s="242" t="str">
        <f t="shared" si="721"/>
        <v/>
      </c>
      <c r="AD950" s="242" t="str">
        <f t="shared" si="683"/>
        <v/>
      </c>
      <c r="AE950" s="242" t="str">
        <f t="shared" si="684"/>
        <v/>
      </c>
      <c r="AF950" s="242" t="str">
        <f t="shared" si="685"/>
        <v/>
      </c>
      <c r="AG950" s="242"/>
      <c r="AH950" s="243" t="str">
        <f t="shared" si="722"/>
        <v/>
      </c>
      <c r="AI950" s="243" t="str">
        <f t="shared" si="723"/>
        <v/>
      </c>
      <c r="BG950" s="246">
        <f t="shared" si="686"/>
        <v>0</v>
      </c>
      <c r="BH950" s="243">
        <f t="shared" si="687"/>
        <v>0</v>
      </c>
      <c r="BI950" s="243">
        <f t="shared" si="688"/>
        <v>0</v>
      </c>
      <c r="BJ950" s="243">
        <f t="shared" si="689"/>
        <v>0</v>
      </c>
      <c r="BK950" s="347">
        <f t="shared" si="690"/>
        <v>0</v>
      </c>
      <c r="BL950" s="247">
        <f t="shared" si="691"/>
        <v>0</v>
      </c>
      <c r="BM950" s="244">
        <f t="shared" si="692"/>
        <v>0</v>
      </c>
      <c r="BN950" s="244">
        <f t="shared" si="693"/>
        <v>0</v>
      </c>
      <c r="BO950" s="248">
        <f t="shared" si="694"/>
        <v>0</v>
      </c>
      <c r="BP950" s="249">
        <f t="shared" si="695"/>
        <v>0</v>
      </c>
      <c r="BQ950" s="244">
        <f t="shared" si="696"/>
        <v>0</v>
      </c>
      <c r="BR950" s="244">
        <f t="shared" si="697"/>
        <v>0</v>
      </c>
      <c r="BS950" s="250">
        <f t="shared" si="698"/>
        <v>0</v>
      </c>
      <c r="BT950" s="251" t="str">
        <f t="shared" si="699"/>
        <v/>
      </c>
      <c r="BU950" s="346">
        <f t="shared" si="700"/>
        <v>0</v>
      </c>
      <c r="BV950" s="346">
        <f t="shared" si="701"/>
        <v>0</v>
      </c>
      <c r="BW950" s="346">
        <f t="shared" si="702"/>
        <v>0</v>
      </c>
      <c r="BX950" s="348">
        <f t="shared" si="703"/>
        <v>0</v>
      </c>
      <c r="BY950" s="247">
        <f t="shared" si="704"/>
        <v>0</v>
      </c>
      <c r="BZ950" s="244">
        <f t="shared" si="705"/>
        <v>0</v>
      </c>
      <c r="CA950" s="244">
        <f t="shared" si="706"/>
        <v>0</v>
      </c>
      <c r="CB950" s="248">
        <f t="shared" si="707"/>
        <v>0</v>
      </c>
      <c r="CC950" s="247">
        <f t="shared" si="708"/>
        <v>0</v>
      </c>
      <c r="CD950" s="244">
        <f t="shared" si="709"/>
        <v>0</v>
      </c>
      <c r="CE950" s="244">
        <f t="shared" si="710"/>
        <v>0</v>
      </c>
      <c r="CF950" s="244">
        <f t="shared" si="711"/>
        <v>0</v>
      </c>
    </row>
    <row r="951" spans="1:84" ht="20.100000000000001" customHeight="1" x14ac:dyDescent="0.15">
      <c r="A951" s="238">
        <v>948</v>
      </c>
      <c r="B951" s="239">
        <v>948</v>
      </c>
      <c r="C951" s="240" t="str">
        <f t="shared" si="713"/>
        <v>S</v>
      </c>
      <c r="D951" s="241"/>
      <c r="E951" s="242" t="str">
        <f>IF(D951="","",COUNTIF($D$4:D951,D951))</f>
        <v/>
      </c>
      <c r="F951" s="306" t="str">
        <f>IF(D951="","",VLOOKUP(D951,'様式A-2'!$B$10:$E$438,4,0))</f>
        <v/>
      </c>
      <c r="G951" s="242"/>
      <c r="H951" s="242"/>
      <c r="I951" s="242"/>
      <c r="J951" s="242"/>
      <c r="K951" s="242">
        <f t="shared" si="714"/>
        <v>0</v>
      </c>
      <c r="L951" s="342"/>
      <c r="M951" s="342"/>
      <c r="N951" s="342"/>
      <c r="O951" s="342"/>
      <c r="P951" s="384"/>
      <c r="Q951" s="243">
        <f t="shared" si="724"/>
        <v>0</v>
      </c>
      <c r="R951" s="244">
        <f t="shared" si="715"/>
        <v>0</v>
      </c>
      <c r="S951" s="244" t="str">
        <f t="shared" si="716"/>
        <v/>
      </c>
      <c r="T951" s="242"/>
      <c r="U951" s="242" t="str">
        <f t="shared" si="717"/>
        <v/>
      </c>
      <c r="V951" s="242" t="str">
        <f t="shared" si="725"/>
        <v/>
      </c>
      <c r="W951" s="242"/>
      <c r="X951" s="242"/>
      <c r="Y951" s="242" t="str">
        <f t="shared" si="718"/>
        <v/>
      </c>
      <c r="Z951" s="242" t="str">
        <f t="shared" si="719"/>
        <v/>
      </c>
      <c r="AA951" s="242" t="str">
        <f t="shared" si="712"/>
        <v/>
      </c>
      <c r="AB951" s="242" t="str">
        <f t="shared" si="720"/>
        <v/>
      </c>
      <c r="AC951" s="242" t="str">
        <f t="shared" si="721"/>
        <v/>
      </c>
      <c r="AD951" s="242" t="str">
        <f t="shared" si="683"/>
        <v/>
      </c>
      <c r="AE951" s="242" t="str">
        <f t="shared" si="684"/>
        <v/>
      </c>
      <c r="AF951" s="242" t="str">
        <f t="shared" si="685"/>
        <v/>
      </c>
      <c r="AG951" s="242"/>
      <c r="AH951" s="243" t="str">
        <f t="shared" si="722"/>
        <v/>
      </c>
      <c r="AI951" s="243" t="str">
        <f t="shared" si="723"/>
        <v/>
      </c>
      <c r="BG951" s="246">
        <f t="shared" si="686"/>
        <v>0</v>
      </c>
      <c r="BH951" s="243">
        <f t="shared" si="687"/>
        <v>0</v>
      </c>
      <c r="BI951" s="243">
        <f t="shared" si="688"/>
        <v>0</v>
      </c>
      <c r="BJ951" s="243">
        <f t="shared" si="689"/>
        <v>0</v>
      </c>
      <c r="BK951" s="347">
        <f t="shared" si="690"/>
        <v>0</v>
      </c>
      <c r="BL951" s="247">
        <f t="shared" si="691"/>
        <v>0</v>
      </c>
      <c r="BM951" s="244">
        <f t="shared" si="692"/>
        <v>0</v>
      </c>
      <c r="BN951" s="244">
        <f t="shared" si="693"/>
        <v>0</v>
      </c>
      <c r="BO951" s="248">
        <f t="shared" si="694"/>
        <v>0</v>
      </c>
      <c r="BP951" s="249">
        <f t="shared" si="695"/>
        <v>0</v>
      </c>
      <c r="BQ951" s="244">
        <f t="shared" si="696"/>
        <v>0</v>
      </c>
      <c r="BR951" s="244">
        <f t="shared" si="697"/>
        <v>0</v>
      </c>
      <c r="BS951" s="250">
        <f t="shared" si="698"/>
        <v>0</v>
      </c>
      <c r="BT951" s="251" t="str">
        <f t="shared" si="699"/>
        <v/>
      </c>
      <c r="BU951" s="346">
        <f t="shared" si="700"/>
        <v>0</v>
      </c>
      <c r="BV951" s="346">
        <f t="shared" si="701"/>
        <v>0</v>
      </c>
      <c r="BW951" s="346">
        <f t="shared" si="702"/>
        <v>0</v>
      </c>
      <c r="BX951" s="348">
        <f t="shared" si="703"/>
        <v>0</v>
      </c>
      <c r="BY951" s="247">
        <f t="shared" si="704"/>
        <v>0</v>
      </c>
      <c r="BZ951" s="244">
        <f t="shared" si="705"/>
        <v>0</v>
      </c>
      <c r="CA951" s="244">
        <f t="shared" si="706"/>
        <v>0</v>
      </c>
      <c r="CB951" s="248">
        <f t="shared" si="707"/>
        <v>0</v>
      </c>
      <c r="CC951" s="247">
        <f t="shared" si="708"/>
        <v>0</v>
      </c>
      <c r="CD951" s="244">
        <f t="shared" si="709"/>
        <v>0</v>
      </c>
      <c r="CE951" s="244">
        <f t="shared" si="710"/>
        <v>0</v>
      </c>
      <c r="CF951" s="244">
        <f t="shared" si="711"/>
        <v>0</v>
      </c>
    </row>
    <row r="952" spans="1:84" ht="20.100000000000001" customHeight="1" x14ac:dyDescent="0.15">
      <c r="A952" s="238">
        <v>949</v>
      </c>
      <c r="B952" s="239">
        <v>949</v>
      </c>
      <c r="C952" s="240" t="str">
        <f t="shared" si="713"/>
        <v>S</v>
      </c>
      <c r="D952" s="241"/>
      <c r="E952" s="242" t="str">
        <f>IF(D952="","",COUNTIF($D$4:D952,D952))</f>
        <v/>
      </c>
      <c r="F952" s="306" t="str">
        <f>IF(D952="","",VLOOKUP(D952,'様式A-2'!$B$10:$E$438,4,0))</f>
        <v/>
      </c>
      <c r="G952" s="242"/>
      <c r="H952" s="242"/>
      <c r="I952" s="242"/>
      <c r="J952" s="242"/>
      <c r="K952" s="242">
        <f t="shared" si="714"/>
        <v>0</v>
      </c>
      <c r="L952" s="342"/>
      <c r="M952" s="342"/>
      <c r="N952" s="342"/>
      <c r="O952" s="342"/>
      <c r="P952" s="384"/>
      <c r="Q952" s="243">
        <f t="shared" si="724"/>
        <v>0</v>
      </c>
      <c r="R952" s="244">
        <f t="shared" si="715"/>
        <v>0</v>
      </c>
      <c r="S952" s="244" t="str">
        <f t="shared" si="716"/>
        <v/>
      </c>
      <c r="T952" s="242"/>
      <c r="U952" s="242" t="str">
        <f t="shared" si="717"/>
        <v/>
      </c>
      <c r="V952" s="242" t="str">
        <f t="shared" si="725"/>
        <v/>
      </c>
      <c r="W952" s="242"/>
      <c r="X952" s="242"/>
      <c r="Y952" s="242" t="str">
        <f t="shared" si="718"/>
        <v/>
      </c>
      <c r="Z952" s="242" t="str">
        <f t="shared" si="719"/>
        <v/>
      </c>
      <c r="AA952" s="242" t="str">
        <f t="shared" si="712"/>
        <v/>
      </c>
      <c r="AB952" s="242" t="str">
        <f t="shared" si="720"/>
        <v/>
      </c>
      <c r="AC952" s="242" t="str">
        <f t="shared" si="721"/>
        <v/>
      </c>
      <c r="AD952" s="242" t="str">
        <f t="shared" si="683"/>
        <v/>
      </c>
      <c r="AE952" s="242" t="str">
        <f t="shared" si="684"/>
        <v/>
      </c>
      <c r="AF952" s="242" t="str">
        <f t="shared" si="685"/>
        <v/>
      </c>
      <c r="AG952" s="242"/>
      <c r="AH952" s="243" t="str">
        <f t="shared" si="722"/>
        <v/>
      </c>
      <c r="AI952" s="243" t="str">
        <f t="shared" si="723"/>
        <v/>
      </c>
      <c r="BG952" s="246">
        <f t="shared" si="686"/>
        <v>0</v>
      </c>
      <c r="BH952" s="243">
        <f t="shared" si="687"/>
        <v>0</v>
      </c>
      <c r="BI952" s="243">
        <f t="shared" si="688"/>
        <v>0</v>
      </c>
      <c r="BJ952" s="243">
        <f t="shared" si="689"/>
        <v>0</v>
      </c>
      <c r="BK952" s="347">
        <f t="shared" si="690"/>
        <v>0</v>
      </c>
      <c r="BL952" s="247">
        <f t="shared" si="691"/>
        <v>0</v>
      </c>
      <c r="BM952" s="244">
        <f t="shared" si="692"/>
        <v>0</v>
      </c>
      <c r="BN952" s="244">
        <f t="shared" si="693"/>
        <v>0</v>
      </c>
      <c r="BO952" s="248">
        <f t="shared" si="694"/>
        <v>0</v>
      </c>
      <c r="BP952" s="249">
        <f t="shared" si="695"/>
        <v>0</v>
      </c>
      <c r="BQ952" s="244">
        <f t="shared" si="696"/>
        <v>0</v>
      </c>
      <c r="BR952" s="244">
        <f t="shared" si="697"/>
        <v>0</v>
      </c>
      <c r="BS952" s="250">
        <f t="shared" si="698"/>
        <v>0</v>
      </c>
      <c r="BT952" s="251" t="str">
        <f t="shared" si="699"/>
        <v/>
      </c>
      <c r="BU952" s="346">
        <f t="shared" si="700"/>
        <v>0</v>
      </c>
      <c r="BV952" s="346">
        <f t="shared" si="701"/>
        <v>0</v>
      </c>
      <c r="BW952" s="346">
        <f t="shared" si="702"/>
        <v>0</v>
      </c>
      <c r="BX952" s="348">
        <f t="shared" si="703"/>
        <v>0</v>
      </c>
      <c r="BY952" s="247">
        <f t="shared" si="704"/>
        <v>0</v>
      </c>
      <c r="BZ952" s="244">
        <f t="shared" si="705"/>
        <v>0</v>
      </c>
      <c r="CA952" s="244">
        <f t="shared" si="706"/>
        <v>0</v>
      </c>
      <c r="CB952" s="248">
        <f t="shared" si="707"/>
        <v>0</v>
      </c>
      <c r="CC952" s="247">
        <f t="shared" si="708"/>
        <v>0</v>
      </c>
      <c r="CD952" s="244">
        <f t="shared" si="709"/>
        <v>0</v>
      </c>
      <c r="CE952" s="244">
        <f t="shared" si="710"/>
        <v>0</v>
      </c>
      <c r="CF952" s="244">
        <f t="shared" si="711"/>
        <v>0</v>
      </c>
    </row>
    <row r="953" spans="1:84" ht="20.100000000000001" customHeight="1" x14ac:dyDescent="0.15">
      <c r="A953" s="238">
        <v>950</v>
      </c>
      <c r="B953" s="239">
        <v>950</v>
      </c>
      <c r="C953" s="240" t="str">
        <f t="shared" si="713"/>
        <v>S</v>
      </c>
      <c r="D953" s="241"/>
      <c r="E953" s="242" t="str">
        <f>IF(D953="","",COUNTIF($D$4:D953,D953))</f>
        <v/>
      </c>
      <c r="F953" s="306" t="str">
        <f>IF(D953="","",VLOOKUP(D953,'様式A-2'!$B$10:$E$438,4,0))</f>
        <v/>
      </c>
      <c r="G953" s="242"/>
      <c r="H953" s="242"/>
      <c r="I953" s="242"/>
      <c r="J953" s="242"/>
      <c r="K953" s="242">
        <f t="shared" si="714"/>
        <v>0</v>
      </c>
      <c r="L953" s="342"/>
      <c r="M953" s="342"/>
      <c r="N953" s="342"/>
      <c r="O953" s="342"/>
      <c r="P953" s="384"/>
      <c r="Q953" s="243">
        <f t="shared" si="724"/>
        <v>0</v>
      </c>
      <c r="R953" s="244">
        <f t="shared" si="715"/>
        <v>0</v>
      </c>
      <c r="S953" s="244" t="str">
        <f t="shared" si="716"/>
        <v/>
      </c>
      <c r="T953" s="242"/>
      <c r="U953" s="242" t="str">
        <f t="shared" si="717"/>
        <v/>
      </c>
      <c r="V953" s="242" t="str">
        <f t="shared" si="725"/>
        <v/>
      </c>
      <c r="W953" s="242"/>
      <c r="X953" s="242"/>
      <c r="Y953" s="242" t="str">
        <f t="shared" si="718"/>
        <v/>
      </c>
      <c r="Z953" s="242" t="str">
        <f t="shared" si="719"/>
        <v/>
      </c>
      <c r="AA953" s="242" t="str">
        <f t="shared" si="712"/>
        <v/>
      </c>
      <c r="AB953" s="242" t="str">
        <f t="shared" si="720"/>
        <v/>
      </c>
      <c r="AC953" s="242" t="str">
        <f t="shared" si="721"/>
        <v/>
      </c>
      <c r="AD953" s="242" t="str">
        <f t="shared" si="683"/>
        <v/>
      </c>
      <c r="AE953" s="242" t="str">
        <f t="shared" si="684"/>
        <v/>
      </c>
      <c r="AF953" s="242" t="str">
        <f t="shared" si="685"/>
        <v/>
      </c>
      <c r="AG953" s="242"/>
      <c r="AH953" s="243" t="str">
        <f t="shared" si="722"/>
        <v/>
      </c>
      <c r="AI953" s="243" t="str">
        <f t="shared" si="723"/>
        <v/>
      </c>
      <c r="BG953" s="246">
        <f t="shared" si="686"/>
        <v>0</v>
      </c>
      <c r="BH953" s="243">
        <f t="shared" si="687"/>
        <v>0</v>
      </c>
      <c r="BI953" s="243">
        <f t="shared" si="688"/>
        <v>0</v>
      </c>
      <c r="BJ953" s="243">
        <f t="shared" si="689"/>
        <v>0</v>
      </c>
      <c r="BK953" s="347">
        <f t="shared" si="690"/>
        <v>0</v>
      </c>
      <c r="BL953" s="247">
        <f t="shared" si="691"/>
        <v>0</v>
      </c>
      <c r="BM953" s="244">
        <f t="shared" si="692"/>
        <v>0</v>
      </c>
      <c r="BN953" s="244">
        <f t="shared" si="693"/>
        <v>0</v>
      </c>
      <c r="BO953" s="248">
        <f t="shared" si="694"/>
        <v>0</v>
      </c>
      <c r="BP953" s="249">
        <f t="shared" si="695"/>
        <v>0</v>
      </c>
      <c r="BQ953" s="244">
        <f t="shared" si="696"/>
        <v>0</v>
      </c>
      <c r="BR953" s="244">
        <f t="shared" si="697"/>
        <v>0</v>
      </c>
      <c r="BS953" s="250">
        <f t="shared" si="698"/>
        <v>0</v>
      </c>
      <c r="BT953" s="251" t="str">
        <f t="shared" si="699"/>
        <v/>
      </c>
      <c r="BU953" s="346">
        <f t="shared" si="700"/>
        <v>0</v>
      </c>
      <c r="BV953" s="346">
        <f t="shared" si="701"/>
        <v>0</v>
      </c>
      <c r="BW953" s="346">
        <f t="shared" si="702"/>
        <v>0</v>
      </c>
      <c r="BX953" s="348">
        <f t="shared" si="703"/>
        <v>0</v>
      </c>
      <c r="BY953" s="247">
        <f t="shared" si="704"/>
        <v>0</v>
      </c>
      <c r="BZ953" s="244">
        <f t="shared" si="705"/>
        <v>0</v>
      </c>
      <c r="CA953" s="244">
        <f t="shared" si="706"/>
        <v>0</v>
      </c>
      <c r="CB953" s="248">
        <f t="shared" si="707"/>
        <v>0</v>
      </c>
      <c r="CC953" s="247">
        <f t="shared" si="708"/>
        <v>0</v>
      </c>
      <c r="CD953" s="244">
        <f t="shared" si="709"/>
        <v>0</v>
      </c>
      <c r="CE953" s="244">
        <f t="shared" si="710"/>
        <v>0</v>
      </c>
      <c r="CF953" s="244">
        <f t="shared" si="711"/>
        <v>0</v>
      </c>
    </row>
    <row r="954" spans="1:84" ht="20.100000000000001" customHeight="1" x14ac:dyDescent="0.15">
      <c r="A954" s="238">
        <v>951</v>
      </c>
      <c r="B954" s="239">
        <v>951</v>
      </c>
      <c r="C954" s="240" t="str">
        <f t="shared" si="713"/>
        <v>S</v>
      </c>
      <c r="D954" s="241"/>
      <c r="E954" s="242" t="str">
        <f>IF(D954="","",COUNTIF($D$4:D954,D954))</f>
        <v/>
      </c>
      <c r="F954" s="306" t="str">
        <f>IF(D954="","",VLOOKUP(D954,'様式A-2'!$B$10:$E$438,4,0))</f>
        <v/>
      </c>
      <c r="G954" s="242"/>
      <c r="H954" s="242"/>
      <c r="I954" s="242"/>
      <c r="J954" s="242"/>
      <c r="K954" s="242">
        <f t="shared" si="714"/>
        <v>0</v>
      </c>
      <c r="L954" s="342"/>
      <c r="M954" s="342"/>
      <c r="N954" s="342"/>
      <c r="O954" s="342"/>
      <c r="P954" s="384"/>
      <c r="Q954" s="243">
        <f t="shared" si="724"/>
        <v>0</v>
      </c>
      <c r="R954" s="244">
        <f t="shared" si="715"/>
        <v>0</v>
      </c>
      <c r="S954" s="244" t="str">
        <f t="shared" si="716"/>
        <v/>
      </c>
      <c r="T954" s="242"/>
      <c r="U954" s="242" t="str">
        <f t="shared" si="717"/>
        <v/>
      </c>
      <c r="V954" s="242" t="str">
        <f t="shared" si="725"/>
        <v/>
      </c>
      <c r="W954" s="242"/>
      <c r="X954" s="242"/>
      <c r="Y954" s="242" t="str">
        <f t="shared" si="718"/>
        <v/>
      </c>
      <c r="Z954" s="242" t="str">
        <f t="shared" si="719"/>
        <v/>
      </c>
      <c r="AA954" s="242" t="str">
        <f t="shared" si="712"/>
        <v/>
      </c>
      <c r="AB954" s="242" t="str">
        <f t="shared" si="720"/>
        <v/>
      </c>
      <c r="AC954" s="242" t="str">
        <f t="shared" si="721"/>
        <v/>
      </c>
      <c r="AD954" s="242" t="str">
        <f t="shared" ref="AD954:AD976" si="726">IF(D954="","",IF(P954="叩き落し",P954,IF(T954="新規確認","－",INDEX($AM$4:$AQ$38,MATCH(K954,$AL$4:$AL$38,0),MATCH(X954,$AM$3:$AQ$3,0)))))</f>
        <v/>
      </c>
      <c r="AE954" s="242" t="str">
        <f t="shared" ref="AE954:AE976" si="727">IF(D954="","",INDEX($AT$4:$AX$38,MATCH(K954,$AS$4:$AS$38,0),MATCH(X954,$AT$3:$AX$3,0)))</f>
        <v/>
      </c>
      <c r="AF954" s="242" t="str">
        <f t="shared" ref="AF954:AF976" si="728">IF(D954="","",INDEX($BA$4:$BE$38,MATCH(K954,$AZ$4:$AZ$38,0),MATCH(X954,$BA$3:$BE$3,0)))</f>
        <v/>
      </c>
      <c r="AG954" s="242"/>
      <c r="AH954" s="243" t="str">
        <f t="shared" si="722"/>
        <v/>
      </c>
      <c r="AI954" s="243" t="str">
        <f t="shared" si="723"/>
        <v/>
      </c>
      <c r="BG954" s="246">
        <f t="shared" si="686"/>
        <v>0</v>
      </c>
      <c r="BH954" s="243">
        <f t="shared" si="687"/>
        <v>0</v>
      </c>
      <c r="BI954" s="243">
        <f t="shared" si="688"/>
        <v>0</v>
      </c>
      <c r="BJ954" s="243">
        <f t="shared" si="689"/>
        <v>0</v>
      </c>
      <c r="BK954" s="347">
        <f t="shared" si="690"/>
        <v>0</v>
      </c>
      <c r="BL954" s="247">
        <f t="shared" si="691"/>
        <v>0</v>
      </c>
      <c r="BM954" s="244">
        <f t="shared" si="692"/>
        <v>0</v>
      </c>
      <c r="BN954" s="244">
        <f t="shared" si="693"/>
        <v>0</v>
      </c>
      <c r="BO954" s="248">
        <f t="shared" si="694"/>
        <v>0</v>
      </c>
      <c r="BP954" s="249">
        <f t="shared" si="695"/>
        <v>0</v>
      </c>
      <c r="BQ954" s="244">
        <f t="shared" si="696"/>
        <v>0</v>
      </c>
      <c r="BR954" s="244">
        <f t="shared" si="697"/>
        <v>0</v>
      </c>
      <c r="BS954" s="250">
        <f t="shared" si="698"/>
        <v>0</v>
      </c>
      <c r="BT954" s="251" t="str">
        <f t="shared" si="699"/>
        <v/>
      </c>
      <c r="BU954" s="346">
        <f t="shared" si="700"/>
        <v>0</v>
      </c>
      <c r="BV954" s="346">
        <f t="shared" si="701"/>
        <v>0</v>
      </c>
      <c r="BW954" s="346">
        <f t="shared" si="702"/>
        <v>0</v>
      </c>
      <c r="BX954" s="348">
        <f t="shared" si="703"/>
        <v>0</v>
      </c>
      <c r="BY954" s="247">
        <f t="shared" si="704"/>
        <v>0</v>
      </c>
      <c r="BZ954" s="244">
        <f t="shared" si="705"/>
        <v>0</v>
      </c>
      <c r="CA954" s="244">
        <f t="shared" si="706"/>
        <v>0</v>
      </c>
      <c r="CB954" s="248">
        <f t="shared" si="707"/>
        <v>0</v>
      </c>
      <c r="CC954" s="247">
        <f t="shared" si="708"/>
        <v>0</v>
      </c>
      <c r="CD954" s="244">
        <f t="shared" si="709"/>
        <v>0</v>
      </c>
      <c r="CE954" s="244">
        <f t="shared" si="710"/>
        <v>0</v>
      </c>
      <c r="CF954" s="244">
        <f t="shared" si="711"/>
        <v>0</v>
      </c>
    </row>
    <row r="955" spans="1:84" ht="20.100000000000001" customHeight="1" x14ac:dyDescent="0.15">
      <c r="A955" s="238">
        <v>952</v>
      </c>
      <c r="B955" s="239">
        <v>952</v>
      </c>
      <c r="C955" s="240" t="str">
        <f t="shared" si="713"/>
        <v>S</v>
      </c>
      <c r="D955" s="241"/>
      <c r="E955" s="242" t="str">
        <f>IF(D955="","",COUNTIF($D$4:D955,D955))</f>
        <v/>
      </c>
      <c r="F955" s="306" t="str">
        <f>IF(D955="","",VLOOKUP(D955,'様式A-2'!$B$10:$E$438,4,0))</f>
        <v/>
      </c>
      <c r="G955" s="242"/>
      <c r="H955" s="242"/>
      <c r="I955" s="242"/>
      <c r="J955" s="242"/>
      <c r="K955" s="242">
        <f t="shared" si="714"/>
        <v>0</v>
      </c>
      <c r="L955" s="342"/>
      <c r="M955" s="342"/>
      <c r="N955" s="342"/>
      <c r="O955" s="342"/>
      <c r="P955" s="384"/>
      <c r="Q955" s="243">
        <f t="shared" si="724"/>
        <v>0</v>
      </c>
      <c r="R955" s="244">
        <f t="shared" si="715"/>
        <v>0</v>
      </c>
      <c r="S955" s="244" t="str">
        <f t="shared" si="716"/>
        <v/>
      </c>
      <c r="T955" s="242"/>
      <c r="U955" s="242" t="str">
        <f t="shared" si="717"/>
        <v/>
      </c>
      <c r="V955" s="242" t="str">
        <f t="shared" si="725"/>
        <v/>
      </c>
      <c r="W955" s="242"/>
      <c r="X955" s="242"/>
      <c r="Y955" s="242" t="str">
        <f t="shared" si="718"/>
        <v/>
      </c>
      <c r="Z955" s="242" t="str">
        <f t="shared" si="719"/>
        <v/>
      </c>
      <c r="AA955" s="242" t="str">
        <f t="shared" si="712"/>
        <v/>
      </c>
      <c r="AB955" s="242" t="str">
        <f t="shared" si="720"/>
        <v/>
      </c>
      <c r="AC955" s="242" t="str">
        <f t="shared" si="721"/>
        <v/>
      </c>
      <c r="AD955" s="242" t="str">
        <f t="shared" si="726"/>
        <v/>
      </c>
      <c r="AE955" s="242" t="str">
        <f t="shared" si="727"/>
        <v/>
      </c>
      <c r="AF955" s="242" t="str">
        <f t="shared" si="728"/>
        <v/>
      </c>
      <c r="AG955" s="242"/>
      <c r="AH955" s="243" t="str">
        <f t="shared" si="722"/>
        <v/>
      </c>
      <c r="AI955" s="243" t="str">
        <f t="shared" si="723"/>
        <v/>
      </c>
      <c r="BG955" s="246">
        <f t="shared" si="686"/>
        <v>0</v>
      </c>
      <c r="BH955" s="243">
        <f t="shared" si="687"/>
        <v>0</v>
      </c>
      <c r="BI955" s="243">
        <f t="shared" si="688"/>
        <v>0</v>
      </c>
      <c r="BJ955" s="243">
        <f t="shared" si="689"/>
        <v>0</v>
      </c>
      <c r="BK955" s="347">
        <f t="shared" si="690"/>
        <v>0</v>
      </c>
      <c r="BL955" s="247">
        <f t="shared" si="691"/>
        <v>0</v>
      </c>
      <c r="BM955" s="244">
        <f t="shared" si="692"/>
        <v>0</v>
      </c>
      <c r="BN955" s="244">
        <f t="shared" si="693"/>
        <v>0</v>
      </c>
      <c r="BO955" s="248">
        <f t="shared" si="694"/>
        <v>0</v>
      </c>
      <c r="BP955" s="249">
        <f t="shared" si="695"/>
        <v>0</v>
      </c>
      <c r="BQ955" s="244">
        <f t="shared" si="696"/>
        <v>0</v>
      </c>
      <c r="BR955" s="244">
        <f t="shared" si="697"/>
        <v>0</v>
      </c>
      <c r="BS955" s="250">
        <f t="shared" si="698"/>
        <v>0</v>
      </c>
      <c r="BT955" s="251" t="str">
        <f t="shared" si="699"/>
        <v/>
      </c>
      <c r="BU955" s="346">
        <f t="shared" si="700"/>
        <v>0</v>
      </c>
      <c r="BV955" s="346">
        <f t="shared" si="701"/>
        <v>0</v>
      </c>
      <c r="BW955" s="346">
        <f t="shared" si="702"/>
        <v>0</v>
      </c>
      <c r="BX955" s="348">
        <f t="shared" si="703"/>
        <v>0</v>
      </c>
      <c r="BY955" s="247">
        <f t="shared" si="704"/>
        <v>0</v>
      </c>
      <c r="BZ955" s="244">
        <f t="shared" si="705"/>
        <v>0</v>
      </c>
      <c r="CA955" s="244">
        <f t="shared" si="706"/>
        <v>0</v>
      </c>
      <c r="CB955" s="248">
        <f t="shared" si="707"/>
        <v>0</v>
      </c>
      <c r="CC955" s="247">
        <f t="shared" si="708"/>
        <v>0</v>
      </c>
      <c r="CD955" s="244">
        <f t="shared" si="709"/>
        <v>0</v>
      </c>
      <c r="CE955" s="244">
        <f t="shared" si="710"/>
        <v>0</v>
      </c>
      <c r="CF955" s="244">
        <f t="shared" si="711"/>
        <v>0</v>
      </c>
    </row>
    <row r="956" spans="1:84" ht="20.100000000000001" customHeight="1" x14ac:dyDescent="0.15">
      <c r="A956" s="238">
        <v>953</v>
      </c>
      <c r="B956" s="239">
        <v>953</v>
      </c>
      <c r="C956" s="240" t="str">
        <f t="shared" si="713"/>
        <v>S</v>
      </c>
      <c r="D956" s="241"/>
      <c r="E956" s="242" t="str">
        <f>IF(D956="","",COUNTIF($D$4:D956,D956))</f>
        <v/>
      </c>
      <c r="F956" s="306" t="str">
        <f>IF(D956="","",VLOOKUP(D956,'様式A-2'!$B$10:$E$438,4,0))</f>
        <v/>
      </c>
      <c r="G956" s="242"/>
      <c r="H956" s="242"/>
      <c r="I956" s="242"/>
      <c r="J956" s="242"/>
      <c r="K956" s="242">
        <f t="shared" si="714"/>
        <v>0</v>
      </c>
      <c r="L956" s="342"/>
      <c r="M956" s="342"/>
      <c r="N956" s="342"/>
      <c r="O956" s="342"/>
      <c r="P956" s="384"/>
      <c r="Q956" s="243">
        <f t="shared" si="724"/>
        <v>0</v>
      </c>
      <c r="R956" s="244">
        <f t="shared" si="715"/>
        <v>0</v>
      </c>
      <c r="S956" s="244" t="str">
        <f t="shared" si="716"/>
        <v/>
      </c>
      <c r="T956" s="242"/>
      <c r="U956" s="242" t="str">
        <f t="shared" si="717"/>
        <v/>
      </c>
      <c r="V956" s="242" t="str">
        <f t="shared" si="725"/>
        <v/>
      </c>
      <c r="W956" s="242"/>
      <c r="X956" s="242"/>
      <c r="Y956" s="242" t="str">
        <f t="shared" si="718"/>
        <v/>
      </c>
      <c r="Z956" s="242" t="str">
        <f t="shared" si="719"/>
        <v/>
      </c>
      <c r="AA956" s="242" t="str">
        <f t="shared" si="712"/>
        <v/>
      </c>
      <c r="AB956" s="242" t="str">
        <f t="shared" si="720"/>
        <v/>
      </c>
      <c r="AC956" s="242" t="str">
        <f t="shared" si="721"/>
        <v/>
      </c>
      <c r="AD956" s="242" t="str">
        <f t="shared" si="726"/>
        <v/>
      </c>
      <c r="AE956" s="242" t="str">
        <f t="shared" si="727"/>
        <v/>
      </c>
      <c r="AF956" s="242" t="str">
        <f t="shared" si="728"/>
        <v/>
      </c>
      <c r="AG956" s="242"/>
      <c r="AH956" s="243" t="str">
        <f t="shared" si="722"/>
        <v/>
      </c>
      <c r="AI956" s="243" t="str">
        <f t="shared" si="723"/>
        <v/>
      </c>
      <c r="BG956" s="246">
        <f t="shared" si="686"/>
        <v>0</v>
      </c>
      <c r="BH956" s="243">
        <f t="shared" si="687"/>
        <v>0</v>
      </c>
      <c r="BI956" s="243">
        <f t="shared" si="688"/>
        <v>0</v>
      </c>
      <c r="BJ956" s="243">
        <f t="shared" si="689"/>
        <v>0</v>
      </c>
      <c r="BK956" s="347">
        <f t="shared" si="690"/>
        <v>0</v>
      </c>
      <c r="BL956" s="247">
        <f t="shared" si="691"/>
        <v>0</v>
      </c>
      <c r="BM956" s="244">
        <f t="shared" si="692"/>
        <v>0</v>
      </c>
      <c r="BN956" s="244">
        <f t="shared" si="693"/>
        <v>0</v>
      </c>
      <c r="BO956" s="248">
        <f t="shared" si="694"/>
        <v>0</v>
      </c>
      <c r="BP956" s="249">
        <f t="shared" si="695"/>
        <v>0</v>
      </c>
      <c r="BQ956" s="244">
        <f t="shared" si="696"/>
        <v>0</v>
      </c>
      <c r="BR956" s="244">
        <f t="shared" si="697"/>
        <v>0</v>
      </c>
      <c r="BS956" s="250">
        <f t="shared" si="698"/>
        <v>0</v>
      </c>
      <c r="BT956" s="251" t="str">
        <f t="shared" si="699"/>
        <v/>
      </c>
      <c r="BU956" s="346">
        <f t="shared" si="700"/>
        <v>0</v>
      </c>
      <c r="BV956" s="346">
        <f t="shared" si="701"/>
        <v>0</v>
      </c>
      <c r="BW956" s="346">
        <f t="shared" si="702"/>
        <v>0</v>
      </c>
      <c r="BX956" s="348">
        <f t="shared" si="703"/>
        <v>0</v>
      </c>
      <c r="BY956" s="247">
        <f t="shared" si="704"/>
        <v>0</v>
      </c>
      <c r="BZ956" s="244">
        <f t="shared" si="705"/>
        <v>0</v>
      </c>
      <c r="CA956" s="244">
        <f t="shared" si="706"/>
        <v>0</v>
      </c>
      <c r="CB956" s="248">
        <f t="shared" si="707"/>
        <v>0</v>
      </c>
      <c r="CC956" s="247">
        <f t="shared" si="708"/>
        <v>0</v>
      </c>
      <c r="CD956" s="244">
        <f t="shared" si="709"/>
        <v>0</v>
      </c>
      <c r="CE956" s="244">
        <f t="shared" si="710"/>
        <v>0</v>
      </c>
      <c r="CF956" s="244">
        <f t="shared" si="711"/>
        <v>0</v>
      </c>
    </row>
    <row r="957" spans="1:84" ht="20.100000000000001" customHeight="1" x14ac:dyDescent="0.15">
      <c r="A957" s="238">
        <v>954</v>
      </c>
      <c r="B957" s="239">
        <v>954</v>
      </c>
      <c r="C957" s="240" t="str">
        <f t="shared" si="713"/>
        <v>S</v>
      </c>
      <c r="D957" s="241"/>
      <c r="E957" s="242" t="str">
        <f>IF(D957="","",COUNTIF($D$4:D957,D957))</f>
        <v/>
      </c>
      <c r="F957" s="306" t="str">
        <f>IF(D957="","",VLOOKUP(D957,'様式A-2'!$B$10:$E$438,4,0))</f>
        <v/>
      </c>
      <c r="G957" s="242"/>
      <c r="H957" s="242"/>
      <c r="I957" s="242"/>
      <c r="J957" s="242"/>
      <c r="K957" s="242">
        <f t="shared" si="714"/>
        <v>0</v>
      </c>
      <c r="L957" s="342"/>
      <c r="M957" s="342"/>
      <c r="N957" s="342"/>
      <c r="O957" s="342"/>
      <c r="P957" s="384"/>
      <c r="Q957" s="243">
        <f t="shared" si="724"/>
        <v>0</v>
      </c>
      <c r="R957" s="244">
        <f t="shared" si="715"/>
        <v>0</v>
      </c>
      <c r="S957" s="244" t="str">
        <f t="shared" si="716"/>
        <v/>
      </c>
      <c r="T957" s="242"/>
      <c r="U957" s="242" t="str">
        <f t="shared" si="717"/>
        <v/>
      </c>
      <c r="V957" s="242" t="str">
        <f t="shared" si="725"/>
        <v/>
      </c>
      <c r="W957" s="242"/>
      <c r="X957" s="242"/>
      <c r="Y957" s="242" t="str">
        <f t="shared" si="718"/>
        <v/>
      </c>
      <c r="Z957" s="242" t="str">
        <f t="shared" si="719"/>
        <v/>
      </c>
      <c r="AA957" s="242" t="str">
        <f t="shared" si="712"/>
        <v/>
      </c>
      <c r="AB957" s="242" t="str">
        <f t="shared" si="720"/>
        <v/>
      </c>
      <c r="AC957" s="242" t="str">
        <f t="shared" si="721"/>
        <v/>
      </c>
      <c r="AD957" s="242" t="str">
        <f t="shared" si="726"/>
        <v/>
      </c>
      <c r="AE957" s="242" t="str">
        <f t="shared" si="727"/>
        <v/>
      </c>
      <c r="AF957" s="242" t="str">
        <f t="shared" si="728"/>
        <v/>
      </c>
      <c r="AG957" s="242"/>
      <c r="AH957" s="243" t="str">
        <f t="shared" si="722"/>
        <v/>
      </c>
      <c r="AI957" s="243" t="str">
        <f t="shared" si="723"/>
        <v/>
      </c>
      <c r="BG957" s="246">
        <f t="shared" si="686"/>
        <v>0</v>
      </c>
      <c r="BH957" s="243">
        <f t="shared" si="687"/>
        <v>0</v>
      </c>
      <c r="BI957" s="243">
        <f t="shared" si="688"/>
        <v>0</v>
      </c>
      <c r="BJ957" s="243">
        <f t="shared" si="689"/>
        <v>0</v>
      </c>
      <c r="BK957" s="347">
        <f t="shared" si="690"/>
        <v>0</v>
      </c>
      <c r="BL957" s="247">
        <f t="shared" si="691"/>
        <v>0</v>
      </c>
      <c r="BM957" s="244">
        <f t="shared" si="692"/>
        <v>0</v>
      </c>
      <c r="BN957" s="244">
        <f t="shared" si="693"/>
        <v>0</v>
      </c>
      <c r="BO957" s="248">
        <f t="shared" si="694"/>
        <v>0</v>
      </c>
      <c r="BP957" s="249">
        <f t="shared" si="695"/>
        <v>0</v>
      </c>
      <c r="BQ957" s="244">
        <f t="shared" si="696"/>
        <v>0</v>
      </c>
      <c r="BR957" s="244">
        <f t="shared" si="697"/>
        <v>0</v>
      </c>
      <c r="BS957" s="250">
        <f t="shared" si="698"/>
        <v>0</v>
      </c>
      <c r="BT957" s="251" t="str">
        <f t="shared" si="699"/>
        <v/>
      </c>
      <c r="BU957" s="346">
        <f t="shared" si="700"/>
        <v>0</v>
      </c>
      <c r="BV957" s="346">
        <f t="shared" si="701"/>
        <v>0</v>
      </c>
      <c r="BW957" s="346">
        <f t="shared" si="702"/>
        <v>0</v>
      </c>
      <c r="BX957" s="348">
        <f t="shared" si="703"/>
        <v>0</v>
      </c>
      <c r="BY957" s="247">
        <f t="shared" si="704"/>
        <v>0</v>
      </c>
      <c r="BZ957" s="244">
        <f t="shared" si="705"/>
        <v>0</v>
      </c>
      <c r="CA957" s="244">
        <f t="shared" si="706"/>
        <v>0</v>
      </c>
      <c r="CB957" s="248">
        <f t="shared" si="707"/>
        <v>0</v>
      </c>
      <c r="CC957" s="247">
        <f t="shared" si="708"/>
        <v>0</v>
      </c>
      <c r="CD957" s="244">
        <f t="shared" si="709"/>
        <v>0</v>
      </c>
      <c r="CE957" s="244">
        <f t="shared" si="710"/>
        <v>0</v>
      </c>
      <c r="CF957" s="244">
        <f t="shared" si="711"/>
        <v>0</v>
      </c>
    </row>
    <row r="958" spans="1:84" ht="20.100000000000001" customHeight="1" x14ac:dyDescent="0.15">
      <c r="A958" s="238">
        <v>955</v>
      </c>
      <c r="B958" s="239">
        <v>955</v>
      </c>
      <c r="C958" s="240" t="str">
        <f t="shared" si="713"/>
        <v>S</v>
      </c>
      <c r="D958" s="241"/>
      <c r="E958" s="242" t="str">
        <f>IF(D958="","",COUNTIF($D$4:D958,D958))</f>
        <v/>
      </c>
      <c r="F958" s="306" t="str">
        <f>IF(D958="","",VLOOKUP(D958,'様式A-2'!$B$10:$E$438,4,0))</f>
        <v/>
      </c>
      <c r="G958" s="242"/>
      <c r="H958" s="242"/>
      <c r="I958" s="242"/>
      <c r="J958" s="242"/>
      <c r="K958" s="242">
        <f t="shared" si="714"/>
        <v>0</v>
      </c>
      <c r="L958" s="342"/>
      <c r="M958" s="342"/>
      <c r="N958" s="342"/>
      <c r="O958" s="342"/>
      <c r="P958" s="384"/>
      <c r="Q958" s="243">
        <f t="shared" si="724"/>
        <v>0</v>
      </c>
      <c r="R958" s="244">
        <f t="shared" si="715"/>
        <v>0</v>
      </c>
      <c r="S958" s="244" t="str">
        <f t="shared" si="716"/>
        <v/>
      </c>
      <c r="T958" s="242"/>
      <c r="U958" s="242" t="str">
        <f t="shared" si="717"/>
        <v/>
      </c>
      <c r="V958" s="242" t="str">
        <f t="shared" si="725"/>
        <v/>
      </c>
      <c r="W958" s="242"/>
      <c r="X958" s="242"/>
      <c r="Y958" s="242" t="str">
        <f t="shared" si="718"/>
        <v/>
      </c>
      <c r="Z958" s="242" t="str">
        <f t="shared" si="719"/>
        <v/>
      </c>
      <c r="AA958" s="242" t="str">
        <f t="shared" si="712"/>
        <v/>
      </c>
      <c r="AB958" s="242" t="str">
        <f t="shared" si="720"/>
        <v/>
      </c>
      <c r="AC958" s="242" t="str">
        <f t="shared" si="721"/>
        <v/>
      </c>
      <c r="AD958" s="242" t="str">
        <f t="shared" si="726"/>
        <v/>
      </c>
      <c r="AE958" s="242" t="str">
        <f t="shared" si="727"/>
        <v/>
      </c>
      <c r="AF958" s="242" t="str">
        <f t="shared" si="728"/>
        <v/>
      </c>
      <c r="AG958" s="242"/>
      <c r="AH958" s="243" t="str">
        <f t="shared" si="722"/>
        <v/>
      </c>
      <c r="AI958" s="243" t="str">
        <f t="shared" si="723"/>
        <v/>
      </c>
      <c r="BG958" s="246">
        <f t="shared" si="686"/>
        <v>0</v>
      </c>
      <c r="BH958" s="243">
        <f t="shared" si="687"/>
        <v>0</v>
      </c>
      <c r="BI958" s="243">
        <f t="shared" si="688"/>
        <v>0</v>
      </c>
      <c r="BJ958" s="243">
        <f t="shared" si="689"/>
        <v>0</v>
      </c>
      <c r="BK958" s="347">
        <f t="shared" si="690"/>
        <v>0</v>
      </c>
      <c r="BL958" s="247">
        <f t="shared" si="691"/>
        <v>0</v>
      </c>
      <c r="BM958" s="244">
        <f t="shared" si="692"/>
        <v>0</v>
      </c>
      <c r="BN958" s="244">
        <f t="shared" si="693"/>
        <v>0</v>
      </c>
      <c r="BO958" s="248">
        <f t="shared" si="694"/>
        <v>0</v>
      </c>
      <c r="BP958" s="249">
        <f t="shared" si="695"/>
        <v>0</v>
      </c>
      <c r="BQ958" s="244">
        <f t="shared" si="696"/>
        <v>0</v>
      </c>
      <c r="BR958" s="244">
        <f t="shared" si="697"/>
        <v>0</v>
      </c>
      <c r="BS958" s="250">
        <f t="shared" si="698"/>
        <v>0</v>
      </c>
      <c r="BT958" s="251" t="str">
        <f t="shared" si="699"/>
        <v/>
      </c>
      <c r="BU958" s="346">
        <f t="shared" si="700"/>
        <v>0</v>
      </c>
      <c r="BV958" s="346">
        <f t="shared" si="701"/>
        <v>0</v>
      </c>
      <c r="BW958" s="346">
        <f t="shared" si="702"/>
        <v>0</v>
      </c>
      <c r="BX958" s="348">
        <f t="shared" si="703"/>
        <v>0</v>
      </c>
      <c r="BY958" s="247">
        <f t="shared" si="704"/>
        <v>0</v>
      </c>
      <c r="BZ958" s="244">
        <f t="shared" si="705"/>
        <v>0</v>
      </c>
      <c r="CA958" s="244">
        <f t="shared" si="706"/>
        <v>0</v>
      </c>
      <c r="CB958" s="248">
        <f t="shared" si="707"/>
        <v>0</v>
      </c>
      <c r="CC958" s="247">
        <f t="shared" si="708"/>
        <v>0</v>
      </c>
      <c r="CD958" s="244">
        <f t="shared" si="709"/>
        <v>0</v>
      </c>
      <c r="CE958" s="244">
        <f t="shared" si="710"/>
        <v>0</v>
      </c>
      <c r="CF958" s="244">
        <f t="shared" si="711"/>
        <v>0</v>
      </c>
    </row>
    <row r="959" spans="1:84" ht="20.100000000000001" customHeight="1" x14ac:dyDescent="0.15">
      <c r="A959" s="238">
        <v>956</v>
      </c>
      <c r="B959" s="239">
        <v>956</v>
      </c>
      <c r="C959" s="240" t="str">
        <f t="shared" si="713"/>
        <v>S</v>
      </c>
      <c r="D959" s="241"/>
      <c r="E959" s="242" t="str">
        <f>IF(D959="","",COUNTIF($D$4:D959,D959))</f>
        <v/>
      </c>
      <c r="F959" s="306" t="str">
        <f>IF(D959="","",VLOOKUP(D959,'様式A-2'!$B$10:$E$438,4,0))</f>
        <v/>
      </c>
      <c r="G959" s="242"/>
      <c r="H959" s="242"/>
      <c r="I959" s="242"/>
      <c r="J959" s="242"/>
      <c r="K959" s="242">
        <f t="shared" si="714"/>
        <v>0</v>
      </c>
      <c r="L959" s="342"/>
      <c r="M959" s="342"/>
      <c r="N959" s="342"/>
      <c r="O959" s="342"/>
      <c r="P959" s="384"/>
      <c r="Q959" s="243">
        <f t="shared" si="724"/>
        <v>0</v>
      </c>
      <c r="R959" s="244">
        <f t="shared" si="715"/>
        <v>0</v>
      </c>
      <c r="S959" s="244" t="str">
        <f t="shared" si="716"/>
        <v/>
      </c>
      <c r="T959" s="242"/>
      <c r="U959" s="242" t="str">
        <f t="shared" si="717"/>
        <v/>
      </c>
      <c r="V959" s="242" t="str">
        <f t="shared" si="725"/>
        <v/>
      </c>
      <c r="W959" s="242"/>
      <c r="X959" s="242"/>
      <c r="Y959" s="242" t="str">
        <f t="shared" si="718"/>
        <v/>
      </c>
      <c r="Z959" s="242" t="str">
        <f t="shared" si="719"/>
        <v/>
      </c>
      <c r="AA959" s="242" t="str">
        <f t="shared" si="712"/>
        <v/>
      </c>
      <c r="AB959" s="242" t="str">
        <f t="shared" si="720"/>
        <v/>
      </c>
      <c r="AC959" s="242" t="str">
        <f t="shared" si="721"/>
        <v/>
      </c>
      <c r="AD959" s="242" t="str">
        <f t="shared" si="726"/>
        <v/>
      </c>
      <c r="AE959" s="242" t="str">
        <f t="shared" si="727"/>
        <v/>
      </c>
      <c r="AF959" s="242" t="str">
        <f t="shared" si="728"/>
        <v/>
      </c>
      <c r="AG959" s="242"/>
      <c r="AH959" s="243" t="str">
        <f t="shared" si="722"/>
        <v/>
      </c>
      <c r="AI959" s="243" t="str">
        <f t="shared" si="723"/>
        <v/>
      </c>
      <c r="BG959" s="246">
        <f t="shared" si="686"/>
        <v>0</v>
      </c>
      <c r="BH959" s="243">
        <f t="shared" si="687"/>
        <v>0</v>
      </c>
      <c r="BI959" s="243">
        <f t="shared" si="688"/>
        <v>0</v>
      </c>
      <c r="BJ959" s="243">
        <f t="shared" si="689"/>
        <v>0</v>
      </c>
      <c r="BK959" s="347">
        <f t="shared" si="690"/>
        <v>0</v>
      </c>
      <c r="BL959" s="247">
        <f t="shared" si="691"/>
        <v>0</v>
      </c>
      <c r="BM959" s="244">
        <f t="shared" si="692"/>
        <v>0</v>
      </c>
      <c r="BN959" s="244">
        <f t="shared" si="693"/>
        <v>0</v>
      </c>
      <c r="BO959" s="248">
        <f t="shared" si="694"/>
        <v>0</v>
      </c>
      <c r="BP959" s="249">
        <f t="shared" si="695"/>
        <v>0</v>
      </c>
      <c r="BQ959" s="244">
        <f t="shared" si="696"/>
        <v>0</v>
      </c>
      <c r="BR959" s="244">
        <f t="shared" si="697"/>
        <v>0</v>
      </c>
      <c r="BS959" s="250">
        <f t="shared" si="698"/>
        <v>0</v>
      </c>
      <c r="BT959" s="251" t="str">
        <f t="shared" si="699"/>
        <v/>
      </c>
      <c r="BU959" s="346">
        <f t="shared" si="700"/>
        <v>0</v>
      </c>
      <c r="BV959" s="346">
        <f t="shared" si="701"/>
        <v>0</v>
      </c>
      <c r="BW959" s="346">
        <f t="shared" si="702"/>
        <v>0</v>
      </c>
      <c r="BX959" s="348">
        <f t="shared" si="703"/>
        <v>0</v>
      </c>
      <c r="BY959" s="247">
        <f t="shared" si="704"/>
        <v>0</v>
      </c>
      <c r="BZ959" s="244">
        <f t="shared" si="705"/>
        <v>0</v>
      </c>
      <c r="CA959" s="244">
        <f t="shared" si="706"/>
        <v>0</v>
      </c>
      <c r="CB959" s="248">
        <f t="shared" si="707"/>
        <v>0</v>
      </c>
      <c r="CC959" s="247">
        <f t="shared" si="708"/>
        <v>0</v>
      </c>
      <c r="CD959" s="244">
        <f t="shared" si="709"/>
        <v>0</v>
      </c>
      <c r="CE959" s="244">
        <f t="shared" si="710"/>
        <v>0</v>
      </c>
      <c r="CF959" s="244">
        <f t="shared" si="711"/>
        <v>0</v>
      </c>
    </row>
    <row r="960" spans="1:84" ht="20.100000000000001" customHeight="1" x14ac:dyDescent="0.15">
      <c r="A960" s="238">
        <v>957</v>
      </c>
      <c r="B960" s="239">
        <v>957</v>
      </c>
      <c r="C960" s="240" t="str">
        <f t="shared" si="713"/>
        <v>S</v>
      </c>
      <c r="D960" s="241"/>
      <c r="E960" s="242" t="str">
        <f>IF(D960="","",COUNTIF($D$4:D960,D960))</f>
        <v/>
      </c>
      <c r="F960" s="306" t="str">
        <f>IF(D960="","",VLOOKUP(D960,'様式A-2'!$B$10:$E$438,4,0))</f>
        <v/>
      </c>
      <c r="G960" s="242"/>
      <c r="H960" s="242"/>
      <c r="I960" s="242"/>
      <c r="J960" s="242"/>
      <c r="K960" s="242">
        <f t="shared" si="714"/>
        <v>0</v>
      </c>
      <c r="L960" s="342"/>
      <c r="M960" s="342"/>
      <c r="N960" s="342"/>
      <c r="O960" s="342"/>
      <c r="P960" s="384"/>
      <c r="Q960" s="243">
        <f t="shared" si="724"/>
        <v>0</v>
      </c>
      <c r="R960" s="244">
        <f t="shared" si="715"/>
        <v>0</v>
      </c>
      <c r="S960" s="244" t="str">
        <f t="shared" si="716"/>
        <v/>
      </c>
      <c r="T960" s="242"/>
      <c r="U960" s="242" t="str">
        <f t="shared" si="717"/>
        <v/>
      </c>
      <c r="V960" s="242" t="str">
        <f t="shared" si="725"/>
        <v/>
      </c>
      <c r="W960" s="242"/>
      <c r="X960" s="242"/>
      <c r="Y960" s="242" t="str">
        <f t="shared" si="718"/>
        <v/>
      </c>
      <c r="Z960" s="242" t="str">
        <f t="shared" si="719"/>
        <v/>
      </c>
      <c r="AA960" s="242" t="str">
        <f t="shared" si="712"/>
        <v/>
      </c>
      <c r="AB960" s="242" t="str">
        <f t="shared" si="720"/>
        <v/>
      </c>
      <c r="AC960" s="242" t="str">
        <f t="shared" si="721"/>
        <v/>
      </c>
      <c r="AD960" s="242" t="str">
        <f t="shared" si="726"/>
        <v/>
      </c>
      <c r="AE960" s="242" t="str">
        <f t="shared" si="727"/>
        <v/>
      </c>
      <c r="AF960" s="242" t="str">
        <f t="shared" si="728"/>
        <v/>
      </c>
      <c r="AG960" s="242"/>
      <c r="AH960" s="243" t="str">
        <f t="shared" si="722"/>
        <v/>
      </c>
      <c r="AI960" s="243" t="str">
        <f t="shared" si="723"/>
        <v/>
      </c>
      <c r="BG960" s="246">
        <f t="shared" si="686"/>
        <v>0</v>
      </c>
      <c r="BH960" s="243">
        <f t="shared" si="687"/>
        <v>0</v>
      </c>
      <c r="BI960" s="243">
        <f t="shared" si="688"/>
        <v>0</v>
      </c>
      <c r="BJ960" s="243">
        <f t="shared" si="689"/>
        <v>0</v>
      </c>
      <c r="BK960" s="347">
        <f t="shared" si="690"/>
        <v>0</v>
      </c>
      <c r="BL960" s="247">
        <f t="shared" si="691"/>
        <v>0</v>
      </c>
      <c r="BM960" s="244">
        <f t="shared" si="692"/>
        <v>0</v>
      </c>
      <c r="BN960" s="244">
        <f t="shared" si="693"/>
        <v>0</v>
      </c>
      <c r="BO960" s="248">
        <f t="shared" si="694"/>
        <v>0</v>
      </c>
      <c r="BP960" s="249">
        <f t="shared" si="695"/>
        <v>0</v>
      </c>
      <c r="BQ960" s="244">
        <f t="shared" si="696"/>
        <v>0</v>
      </c>
      <c r="BR960" s="244">
        <f t="shared" si="697"/>
        <v>0</v>
      </c>
      <c r="BS960" s="250">
        <f t="shared" si="698"/>
        <v>0</v>
      </c>
      <c r="BT960" s="251" t="str">
        <f t="shared" si="699"/>
        <v/>
      </c>
      <c r="BU960" s="346">
        <f t="shared" si="700"/>
        <v>0</v>
      </c>
      <c r="BV960" s="346">
        <f t="shared" si="701"/>
        <v>0</v>
      </c>
      <c r="BW960" s="346">
        <f t="shared" si="702"/>
        <v>0</v>
      </c>
      <c r="BX960" s="348">
        <f t="shared" si="703"/>
        <v>0</v>
      </c>
      <c r="BY960" s="247">
        <f t="shared" si="704"/>
        <v>0</v>
      </c>
      <c r="BZ960" s="244">
        <f t="shared" si="705"/>
        <v>0</v>
      </c>
      <c r="CA960" s="244">
        <f t="shared" si="706"/>
        <v>0</v>
      </c>
      <c r="CB960" s="248">
        <f t="shared" si="707"/>
        <v>0</v>
      </c>
      <c r="CC960" s="247">
        <f t="shared" si="708"/>
        <v>0</v>
      </c>
      <c r="CD960" s="244">
        <f t="shared" si="709"/>
        <v>0</v>
      </c>
      <c r="CE960" s="244">
        <f t="shared" si="710"/>
        <v>0</v>
      </c>
      <c r="CF960" s="244">
        <f t="shared" si="711"/>
        <v>0</v>
      </c>
    </row>
    <row r="961" spans="1:84" ht="20.100000000000001" customHeight="1" x14ac:dyDescent="0.15">
      <c r="A961" s="238">
        <v>958</v>
      </c>
      <c r="B961" s="239">
        <v>958</v>
      </c>
      <c r="C961" s="240" t="str">
        <f t="shared" si="713"/>
        <v>S</v>
      </c>
      <c r="D961" s="241"/>
      <c r="E961" s="242" t="str">
        <f>IF(D961="","",COUNTIF($D$4:D961,D961))</f>
        <v/>
      </c>
      <c r="F961" s="306" t="str">
        <f>IF(D961="","",VLOOKUP(D961,'様式A-2'!$B$10:$E$438,4,0))</f>
        <v/>
      </c>
      <c r="G961" s="242"/>
      <c r="H961" s="242"/>
      <c r="I961" s="242"/>
      <c r="J961" s="242"/>
      <c r="K961" s="242">
        <f t="shared" si="714"/>
        <v>0</v>
      </c>
      <c r="L961" s="342"/>
      <c r="M961" s="342"/>
      <c r="N961" s="342"/>
      <c r="O961" s="342"/>
      <c r="P961" s="384"/>
      <c r="Q961" s="243">
        <f t="shared" si="724"/>
        <v>0</v>
      </c>
      <c r="R961" s="244">
        <f t="shared" si="715"/>
        <v>0</v>
      </c>
      <c r="S961" s="244" t="str">
        <f t="shared" si="716"/>
        <v/>
      </c>
      <c r="T961" s="242"/>
      <c r="U961" s="242" t="str">
        <f t="shared" si="717"/>
        <v/>
      </c>
      <c r="V961" s="242" t="str">
        <f t="shared" si="725"/>
        <v/>
      </c>
      <c r="W961" s="242"/>
      <c r="X961" s="242"/>
      <c r="Y961" s="242" t="str">
        <f t="shared" si="718"/>
        <v/>
      </c>
      <c r="Z961" s="242" t="str">
        <f t="shared" si="719"/>
        <v/>
      </c>
      <c r="AA961" s="242" t="str">
        <f t="shared" si="712"/>
        <v/>
      </c>
      <c r="AB961" s="242" t="str">
        <f t="shared" si="720"/>
        <v/>
      </c>
      <c r="AC961" s="242" t="str">
        <f t="shared" si="721"/>
        <v/>
      </c>
      <c r="AD961" s="242" t="str">
        <f t="shared" si="726"/>
        <v/>
      </c>
      <c r="AE961" s="242" t="str">
        <f t="shared" si="727"/>
        <v/>
      </c>
      <c r="AF961" s="242" t="str">
        <f t="shared" si="728"/>
        <v/>
      </c>
      <c r="AG961" s="242"/>
      <c r="AH961" s="243" t="str">
        <f t="shared" si="722"/>
        <v/>
      </c>
      <c r="AI961" s="243" t="str">
        <f t="shared" si="723"/>
        <v/>
      </c>
      <c r="BG961" s="246">
        <f t="shared" si="686"/>
        <v>0</v>
      </c>
      <c r="BH961" s="243">
        <f t="shared" si="687"/>
        <v>0</v>
      </c>
      <c r="BI961" s="243">
        <f t="shared" si="688"/>
        <v>0</v>
      </c>
      <c r="BJ961" s="243">
        <f t="shared" si="689"/>
        <v>0</v>
      </c>
      <c r="BK961" s="347">
        <f t="shared" si="690"/>
        <v>0</v>
      </c>
      <c r="BL961" s="247">
        <f t="shared" si="691"/>
        <v>0</v>
      </c>
      <c r="BM961" s="244">
        <f t="shared" si="692"/>
        <v>0</v>
      </c>
      <c r="BN961" s="244">
        <f t="shared" si="693"/>
        <v>0</v>
      </c>
      <c r="BO961" s="248">
        <f t="shared" si="694"/>
        <v>0</v>
      </c>
      <c r="BP961" s="249">
        <f t="shared" si="695"/>
        <v>0</v>
      </c>
      <c r="BQ961" s="244">
        <f t="shared" si="696"/>
        <v>0</v>
      </c>
      <c r="BR961" s="244">
        <f t="shared" si="697"/>
        <v>0</v>
      </c>
      <c r="BS961" s="250">
        <f t="shared" si="698"/>
        <v>0</v>
      </c>
      <c r="BT961" s="251" t="str">
        <f t="shared" si="699"/>
        <v/>
      </c>
      <c r="BU961" s="346">
        <f t="shared" si="700"/>
        <v>0</v>
      </c>
      <c r="BV961" s="346">
        <f t="shared" si="701"/>
        <v>0</v>
      </c>
      <c r="BW961" s="346">
        <f t="shared" si="702"/>
        <v>0</v>
      </c>
      <c r="BX961" s="348">
        <f t="shared" si="703"/>
        <v>0</v>
      </c>
      <c r="BY961" s="247">
        <f t="shared" si="704"/>
        <v>0</v>
      </c>
      <c r="BZ961" s="244">
        <f t="shared" si="705"/>
        <v>0</v>
      </c>
      <c r="CA961" s="244">
        <f t="shared" si="706"/>
        <v>0</v>
      </c>
      <c r="CB961" s="248">
        <f t="shared" si="707"/>
        <v>0</v>
      </c>
      <c r="CC961" s="247">
        <f t="shared" si="708"/>
        <v>0</v>
      </c>
      <c r="CD961" s="244">
        <f t="shared" si="709"/>
        <v>0</v>
      </c>
      <c r="CE961" s="244">
        <f t="shared" si="710"/>
        <v>0</v>
      </c>
      <c r="CF961" s="244">
        <f t="shared" si="711"/>
        <v>0</v>
      </c>
    </row>
    <row r="962" spans="1:84" ht="20.100000000000001" customHeight="1" x14ac:dyDescent="0.15">
      <c r="A962" s="238">
        <v>959</v>
      </c>
      <c r="B962" s="239">
        <v>959</v>
      </c>
      <c r="C962" s="240" t="str">
        <f t="shared" si="713"/>
        <v>S</v>
      </c>
      <c r="D962" s="241"/>
      <c r="E962" s="242" t="str">
        <f>IF(D962="","",COUNTIF($D$4:D962,D962))</f>
        <v/>
      </c>
      <c r="F962" s="306" t="str">
        <f>IF(D962="","",VLOOKUP(D962,'様式A-2'!$B$10:$E$438,4,0))</f>
        <v/>
      </c>
      <c r="G962" s="242"/>
      <c r="H962" s="242"/>
      <c r="I962" s="242"/>
      <c r="J962" s="242"/>
      <c r="K962" s="242">
        <f t="shared" si="714"/>
        <v>0</v>
      </c>
      <c r="L962" s="342"/>
      <c r="M962" s="342"/>
      <c r="N962" s="342"/>
      <c r="O962" s="342"/>
      <c r="P962" s="384"/>
      <c r="Q962" s="243">
        <f t="shared" si="724"/>
        <v>0</v>
      </c>
      <c r="R962" s="244">
        <f t="shared" si="715"/>
        <v>0</v>
      </c>
      <c r="S962" s="244" t="str">
        <f t="shared" si="716"/>
        <v/>
      </c>
      <c r="T962" s="242"/>
      <c r="U962" s="242" t="str">
        <f t="shared" si="717"/>
        <v/>
      </c>
      <c r="V962" s="242" t="str">
        <f t="shared" si="725"/>
        <v/>
      </c>
      <c r="W962" s="242"/>
      <c r="X962" s="242"/>
      <c r="Y962" s="242" t="str">
        <f t="shared" si="718"/>
        <v/>
      </c>
      <c r="Z962" s="242" t="str">
        <f t="shared" si="719"/>
        <v/>
      </c>
      <c r="AA962" s="242" t="str">
        <f t="shared" si="712"/>
        <v/>
      </c>
      <c r="AB962" s="242" t="str">
        <f t="shared" si="720"/>
        <v/>
      </c>
      <c r="AC962" s="242" t="str">
        <f t="shared" si="721"/>
        <v/>
      </c>
      <c r="AD962" s="242" t="str">
        <f t="shared" si="726"/>
        <v/>
      </c>
      <c r="AE962" s="242" t="str">
        <f t="shared" si="727"/>
        <v/>
      </c>
      <c r="AF962" s="242" t="str">
        <f t="shared" si="728"/>
        <v/>
      </c>
      <c r="AG962" s="242"/>
      <c r="AH962" s="243" t="str">
        <f t="shared" si="722"/>
        <v/>
      </c>
      <c r="AI962" s="243" t="str">
        <f t="shared" si="723"/>
        <v/>
      </c>
      <c r="BG962" s="246">
        <f t="shared" si="686"/>
        <v>0</v>
      </c>
      <c r="BH962" s="243">
        <f t="shared" si="687"/>
        <v>0</v>
      </c>
      <c r="BI962" s="243">
        <f t="shared" si="688"/>
        <v>0</v>
      </c>
      <c r="BJ962" s="243">
        <f t="shared" si="689"/>
        <v>0</v>
      </c>
      <c r="BK962" s="347">
        <f t="shared" si="690"/>
        <v>0</v>
      </c>
      <c r="BL962" s="247">
        <f t="shared" si="691"/>
        <v>0</v>
      </c>
      <c r="BM962" s="244">
        <f t="shared" si="692"/>
        <v>0</v>
      </c>
      <c r="BN962" s="244">
        <f t="shared" si="693"/>
        <v>0</v>
      </c>
      <c r="BO962" s="248">
        <f t="shared" si="694"/>
        <v>0</v>
      </c>
      <c r="BP962" s="249">
        <f t="shared" si="695"/>
        <v>0</v>
      </c>
      <c r="BQ962" s="244">
        <f t="shared" si="696"/>
        <v>0</v>
      </c>
      <c r="BR962" s="244">
        <f t="shared" si="697"/>
        <v>0</v>
      </c>
      <c r="BS962" s="250">
        <f t="shared" si="698"/>
        <v>0</v>
      </c>
      <c r="BT962" s="251" t="str">
        <f t="shared" si="699"/>
        <v/>
      </c>
      <c r="BU962" s="346">
        <f t="shared" si="700"/>
        <v>0</v>
      </c>
      <c r="BV962" s="346">
        <f t="shared" si="701"/>
        <v>0</v>
      </c>
      <c r="BW962" s="346">
        <f t="shared" si="702"/>
        <v>0</v>
      </c>
      <c r="BX962" s="348">
        <f t="shared" si="703"/>
        <v>0</v>
      </c>
      <c r="BY962" s="247">
        <f t="shared" si="704"/>
        <v>0</v>
      </c>
      <c r="BZ962" s="244">
        <f t="shared" si="705"/>
        <v>0</v>
      </c>
      <c r="CA962" s="244">
        <f t="shared" si="706"/>
        <v>0</v>
      </c>
      <c r="CB962" s="248">
        <f t="shared" si="707"/>
        <v>0</v>
      </c>
      <c r="CC962" s="247">
        <f t="shared" si="708"/>
        <v>0</v>
      </c>
      <c r="CD962" s="244">
        <f t="shared" si="709"/>
        <v>0</v>
      </c>
      <c r="CE962" s="244">
        <f t="shared" si="710"/>
        <v>0</v>
      </c>
      <c r="CF962" s="244">
        <f t="shared" si="711"/>
        <v>0</v>
      </c>
    </row>
    <row r="963" spans="1:84" ht="20.100000000000001" customHeight="1" x14ac:dyDescent="0.15">
      <c r="A963" s="238">
        <v>960</v>
      </c>
      <c r="B963" s="239">
        <v>960</v>
      </c>
      <c r="C963" s="240" t="str">
        <f t="shared" si="713"/>
        <v>S</v>
      </c>
      <c r="D963" s="241"/>
      <c r="E963" s="242" t="str">
        <f>IF(D963="","",COUNTIF($D$4:D963,D963))</f>
        <v/>
      </c>
      <c r="F963" s="306" t="str">
        <f>IF(D963="","",VLOOKUP(D963,'様式A-2'!$B$10:$E$438,4,0))</f>
        <v/>
      </c>
      <c r="G963" s="242"/>
      <c r="H963" s="242"/>
      <c r="I963" s="242"/>
      <c r="J963" s="242"/>
      <c r="K963" s="242">
        <f t="shared" si="714"/>
        <v>0</v>
      </c>
      <c r="L963" s="342"/>
      <c r="M963" s="342"/>
      <c r="N963" s="342"/>
      <c r="O963" s="342"/>
      <c r="P963" s="384"/>
      <c r="Q963" s="243">
        <f t="shared" si="724"/>
        <v>0</v>
      </c>
      <c r="R963" s="244">
        <f t="shared" si="715"/>
        <v>0</v>
      </c>
      <c r="S963" s="244" t="str">
        <f t="shared" si="716"/>
        <v/>
      </c>
      <c r="T963" s="242"/>
      <c r="U963" s="242" t="str">
        <f t="shared" si="717"/>
        <v/>
      </c>
      <c r="V963" s="242" t="str">
        <f t="shared" si="725"/>
        <v/>
      </c>
      <c r="W963" s="242"/>
      <c r="X963" s="242"/>
      <c r="Y963" s="242" t="str">
        <f t="shared" si="718"/>
        <v/>
      </c>
      <c r="Z963" s="242" t="str">
        <f t="shared" si="719"/>
        <v/>
      </c>
      <c r="AA963" s="242" t="str">
        <f t="shared" si="712"/>
        <v/>
      </c>
      <c r="AB963" s="242" t="str">
        <f t="shared" si="720"/>
        <v/>
      </c>
      <c r="AC963" s="242" t="str">
        <f t="shared" si="721"/>
        <v/>
      </c>
      <c r="AD963" s="242" t="str">
        <f t="shared" si="726"/>
        <v/>
      </c>
      <c r="AE963" s="242" t="str">
        <f t="shared" si="727"/>
        <v/>
      </c>
      <c r="AF963" s="242" t="str">
        <f t="shared" si="728"/>
        <v/>
      </c>
      <c r="AG963" s="242"/>
      <c r="AH963" s="243" t="str">
        <f t="shared" si="722"/>
        <v/>
      </c>
      <c r="AI963" s="243" t="str">
        <f t="shared" si="723"/>
        <v/>
      </c>
      <c r="BG963" s="246">
        <f t="shared" si="686"/>
        <v>0</v>
      </c>
      <c r="BH963" s="243">
        <f t="shared" si="687"/>
        <v>0</v>
      </c>
      <c r="BI963" s="243">
        <f t="shared" si="688"/>
        <v>0</v>
      </c>
      <c r="BJ963" s="243">
        <f t="shared" si="689"/>
        <v>0</v>
      </c>
      <c r="BK963" s="347">
        <f t="shared" si="690"/>
        <v>0</v>
      </c>
      <c r="BL963" s="247">
        <f t="shared" si="691"/>
        <v>0</v>
      </c>
      <c r="BM963" s="244">
        <f t="shared" si="692"/>
        <v>0</v>
      </c>
      <c r="BN963" s="244">
        <f t="shared" si="693"/>
        <v>0</v>
      </c>
      <c r="BO963" s="248">
        <f t="shared" si="694"/>
        <v>0</v>
      </c>
      <c r="BP963" s="249">
        <f t="shared" si="695"/>
        <v>0</v>
      </c>
      <c r="BQ963" s="244">
        <f t="shared" si="696"/>
        <v>0</v>
      </c>
      <c r="BR963" s="244">
        <f t="shared" si="697"/>
        <v>0</v>
      </c>
      <c r="BS963" s="250">
        <f t="shared" si="698"/>
        <v>0</v>
      </c>
      <c r="BT963" s="251" t="str">
        <f t="shared" si="699"/>
        <v/>
      </c>
      <c r="BU963" s="346">
        <f t="shared" si="700"/>
        <v>0</v>
      </c>
      <c r="BV963" s="346">
        <f t="shared" si="701"/>
        <v>0</v>
      </c>
      <c r="BW963" s="346">
        <f t="shared" si="702"/>
        <v>0</v>
      </c>
      <c r="BX963" s="348">
        <f t="shared" si="703"/>
        <v>0</v>
      </c>
      <c r="BY963" s="247">
        <f t="shared" si="704"/>
        <v>0</v>
      </c>
      <c r="BZ963" s="244">
        <f t="shared" si="705"/>
        <v>0</v>
      </c>
      <c r="CA963" s="244">
        <f t="shared" si="706"/>
        <v>0</v>
      </c>
      <c r="CB963" s="248">
        <f t="shared" si="707"/>
        <v>0</v>
      </c>
      <c r="CC963" s="247">
        <f t="shared" si="708"/>
        <v>0</v>
      </c>
      <c r="CD963" s="244">
        <f t="shared" si="709"/>
        <v>0</v>
      </c>
      <c r="CE963" s="244">
        <f t="shared" si="710"/>
        <v>0</v>
      </c>
      <c r="CF963" s="244">
        <f t="shared" si="711"/>
        <v>0</v>
      </c>
    </row>
    <row r="964" spans="1:84" ht="20.100000000000001" customHeight="1" x14ac:dyDescent="0.15">
      <c r="A964" s="238">
        <v>961</v>
      </c>
      <c r="B964" s="239">
        <v>961</v>
      </c>
      <c r="C964" s="240" t="str">
        <f t="shared" si="713"/>
        <v>S</v>
      </c>
      <c r="D964" s="241"/>
      <c r="E964" s="242" t="str">
        <f>IF(D964="","",COUNTIF($D$4:D964,D964))</f>
        <v/>
      </c>
      <c r="F964" s="306" t="str">
        <f>IF(D964="","",VLOOKUP(D964,'様式A-2'!$B$10:$E$438,4,0))</f>
        <v/>
      </c>
      <c r="G964" s="242"/>
      <c r="H964" s="242"/>
      <c r="I964" s="242"/>
      <c r="J964" s="242"/>
      <c r="K964" s="242">
        <f t="shared" si="714"/>
        <v>0</v>
      </c>
      <c r="L964" s="342"/>
      <c r="M964" s="342"/>
      <c r="N964" s="342"/>
      <c r="O964" s="342"/>
      <c r="P964" s="384"/>
      <c r="Q964" s="243">
        <f t="shared" si="724"/>
        <v>0</v>
      </c>
      <c r="R964" s="244">
        <f t="shared" si="715"/>
        <v>0</v>
      </c>
      <c r="S964" s="244" t="str">
        <f t="shared" si="716"/>
        <v/>
      </c>
      <c r="T964" s="242"/>
      <c r="U964" s="242" t="str">
        <f t="shared" si="717"/>
        <v/>
      </c>
      <c r="V964" s="242" t="str">
        <f t="shared" si="725"/>
        <v/>
      </c>
      <c r="W964" s="242"/>
      <c r="X964" s="242"/>
      <c r="Y964" s="242" t="str">
        <f t="shared" si="718"/>
        <v/>
      </c>
      <c r="Z964" s="242" t="str">
        <f t="shared" si="719"/>
        <v/>
      </c>
      <c r="AA964" s="242" t="str">
        <f t="shared" si="712"/>
        <v/>
      </c>
      <c r="AB964" s="242" t="str">
        <f t="shared" si="720"/>
        <v/>
      </c>
      <c r="AC964" s="242" t="str">
        <f t="shared" si="721"/>
        <v/>
      </c>
      <c r="AD964" s="242" t="str">
        <f t="shared" si="726"/>
        <v/>
      </c>
      <c r="AE964" s="242" t="str">
        <f t="shared" si="727"/>
        <v/>
      </c>
      <c r="AF964" s="242" t="str">
        <f t="shared" si="728"/>
        <v/>
      </c>
      <c r="AG964" s="242"/>
      <c r="AH964" s="243" t="str">
        <f t="shared" si="722"/>
        <v/>
      </c>
      <c r="AI964" s="243" t="str">
        <f t="shared" si="723"/>
        <v/>
      </c>
      <c r="BG964" s="246">
        <f t="shared" si="686"/>
        <v>0</v>
      </c>
      <c r="BH964" s="243">
        <f t="shared" si="687"/>
        <v>0</v>
      </c>
      <c r="BI964" s="243">
        <f t="shared" si="688"/>
        <v>0</v>
      </c>
      <c r="BJ964" s="243">
        <f t="shared" si="689"/>
        <v>0</v>
      </c>
      <c r="BK964" s="347">
        <f t="shared" si="690"/>
        <v>0</v>
      </c>
      <c r="BL964" s="247">
        <f t="shared" si="691"/>
        <v>0</v>
      </c>
      <c r="BM964" s="244">
        <f t="shared" si="692"/>
        <v>0</v>
      </c>
      <c r="BN964" s="244">
        <f t="shared" si="693"/>
        <v>0</v>
      </c>
      <c r="BO964" s="248">
        <f t="shared" si="694"/>
        <v>0</v>
      </c>
      <c r="BP964" s="249">
        <f t="shared" si="695"/>
        <v>0</v>
      </c>
      <c r="BQ964" s="244">
        <f t="shared" si="696"/>
        <v>0</v>
      </c>
      <c r="BR964" s="244">
        <f t="shared" si="697"/>
        <v>0</v>
      </c>
      <c r="BS964" s="250">
        <f t="shared" si="698"/>
        <v>0</v>
      </c>
      <c r="BT964" s="251" t="str">
        <f t="shared" si="699"/>
        <v/>
      </c>
      <c r="BU964" s="346">
        <f t="shared" si="700"/>
        <v>0</v>
      </c>
      <c r="BV964" s="346">
        <f t="shared" si="701"/>
        <v>0</v>
      </c>
      <c r="BW964" s="346">
        <f t="shared" si="702"/>
        <v>0</v>
      </c>
      <c r="BX964" s="348">
        <f t="shared" si="703"/>
        <v>0</v>
      </c>
      <c r="BY964" s="247">
        <f t="shared" si="704"/>
        <v>0</v>
      </c>
      <c r="BZ964" s="244">
        <f t="shared" si="705"/>
        <v>0</v>
      </c>
      <c r="CA964" s="244">
        <f t="shared" si="706"/>
        <v>0</v>
      </c>
      <c r="CB964" s="248">
        <f t="shared" si="707"/>
        <v>0</v>
      </c>
      <c r="CC964" s="247">
        <f t="shared" si="708"/>
        <v>0</v>
      </c>
      <c r="CD964" s="244">
        <f t="shared" si="709"/>
        <v>0</v>
      </c>
      <c r="CE964" s="244">
        <f t="shared" si="710"/>
        <v>0</v>
      </c>
      <c r="CF964" s="244">
        <f t="shared" si="711"/>
        <v>0</v>
      </c>
    </row>
    <row r="965" spans="1:84" ht="20.100000000000001" customHeight="1" x14ac:dyDescent="0.15">
      <c r="A965" s="238">
        <v>962</v>
      </c>
      <c r="B965" s="239">
        <v>962</v>
      </c>
      <c r="C965" s="240" t="str">
        <f t="shared" si="713"/>
        <v>S</v>
      </c>
      <c r="D965" s="241"/>
      <c r="E965" s="242" t="str">
        <f>IF(D965="","",COUNTIF($D$4:D965,D965))</f>
        <v/>
      </c>
      <c r="F965" s="306" t="str">
        <f>IF(D965="","",VLOOKUP(D965,'様式A-2'!$B$10:$E$438,4,0))</f>
        <v/>
      </c>
      <c r="G965" s="242"/>
      <c r="H965" s="242"/>
      <c r="I965" s="242"/>
      <c r="J965" s="242"/>
      <c r="K965" s="242">
        <f t="shared" si="714"/>
        <v>0</v>
      </c>
      <c r="L965" s="342"/>
      <c r="M965" s="342"/>
      <c r="N965" s="342"/>
      <c r="O965" s="342"/>
      <c r="P965" s="384"/>
      <c r="Q965" s="243">
        <f t="shared" si="724"/>
        <v>0</v>
      </c>
      <c r="R965" s="244">
        <f t="shared" si="715"/>
        <v>0</v>
      </c>
      <c r="S965" s="244" t="str">
        <f t="shared" si="716"/>
        <v/>
      </c>
      <c r="T965" s="242"/>
      <c r="U965" s="242" t="str">
        <f t="shared" si="717"/>
        <v/>
      </c>
      <c r="V965" s="242" t="str">
        <f t="shared" si="725"/>
        <v/>
      </c>
      <c r="W965" s="242"/>
      <c r="X965" s="242"/>
      <c r="Y965" s="242" t="str">
        <f t="shared" si="718"/>
        <v/>
      </c>
      <c r="Z965" s="242" t="str">
        <f t="shared" si="719"/>
        <v/>
      </c>
      <c r="AA965" s="242" t="str">
        <f t="shared" si="712"/>
        <v/>
      </c>
      <c r="AB965" s="242" t="str">
        <f t="shared" si="720"/>
        <v/>
      </c>
      <c r="AC965" s="242" t="str">
        <f t="shared" si="721"/>
        <v/>
      </c>
      <c r="AD965" s="242" t="str">
        <f t="shared" si="726"/>
        <v/>
      </c>
      <c r="AE965" s="242" t="str">
        <f t="shared" si="727"/>
        <v/>
      </c>
      <c r="AF965" s="242" t="str">
        <f t="shared" si="728"/>
        <v/>
      </c>
      <c r="AG965" s="242"/>
      <c r="AH965" s="243" t="str">
        <f t="shared" si="722"/>
        <v/>
      </c>
      <c r="AI965" s="243" t="str">
        <f t="shared" si="723"/>
        <v/>
      </c>
      <c r="BG965" s="246">
        <f t="shared" ref="BG965:BG977" si="729">$D965</f>
        <v>0</v>
      </c>
      <c r="BH965" s="243">
        <f t="shared" ref="BH965:BH976" si="730">IF(AND(I965="外力",X965="Ⅳ"),"〇",0)</f>
        <v>0</v>
      </c>
      <c r="BI965" s="243">
        <f t="shared" ref="BI965:BI976" si="731">IF(AND(I965="外力",X965="Ⅲ"),"〇",0)</f>
        <v>0</v>
      </c>
      <c r="BJ965" s="243">
        <f t="shared" ref="BJ965:BJ976" si="732">IF(AND(I965="外力",X965="Ⅱa"),"〇",0)</f>
        <v>0</v>
      </c>
      <c r="BK965" s="347">
        <f t="shared" ref="BK965:BK976" si="733">IF(AND(I965="外力",X965="Ⅱb"),"〇",0)</f>
        <v>0</v>
      </c>
      <c r="BL965" s="247">
        <f t="shared" ref="BL965:BL976" si="734">IF(AND(I965="材質劣化",X965="Ⅳ"),R965,0)</f>
        <v>0</v>
      </c>
      <c r="BM965" s="244">
        <f t="shared" ref="BM965:BM976" si="735">IF(AND(I965="材質劣化",X965="Ⅲ"),R965,0)</f>
        <v>0</v>
      </c>
      <c r="BN965" s="244">
        <f t="shared" ref="BN965:BN976" si="736">IF(AND(I965="材質劣化",X965="Ⅱa"),R965,0)</f>
        <v>0</v>
      </c>
      <c r="BO965" s="248">
        <f t="shared" ref="BO965:BO976" si="737">IF(AND(I965="材質劣化",X965="Ⅱb"),R965,0)</f>
        <v>0</v>
      </c>
      <c r="BP965" s="249">
        <f t="shared" ref="BP965:BP976" si="738">IF(AND(I965="漏水",X965="Ⅳ"),R965,0)</f>
        <v>0</v>
      </c>
      <c r="BQ965" s="244">
        <f t="shared" ref="BQ965:BQ976" si="739">IF(AND(I965="漏水",X965="Ⅲ"),R965,0)</f>
        <v>0</v>
      </c>
      <c r="BR965" s="244">
        <f t="shared" ref="BR965:BR976" si="740">IF(AND(I965="漏水",X965="Ⅱa"),R965,0)</f>
        <v>0</v>
      </c>
      <c r="BS965" s="250">
        <f t="shared" ref="BS965:BS976" si="741">IF(AND(I965="漏水",X965="Ⅱb"),R965,0)</f>
        <v>0</v>
      </c>
      <c r="BT965" s="251" t="str">
        <f t="shared" ref="BT965:BT976" si="742">IF(BG965=BG966,"",BG965)</f>
        <v/>
      </c>
      <c r="BU965" s="346">
        <f t="shared" ref="BU965:BU976" si="743">COUNTIFS($BG$4:$BG$3000,BT965,$BH$4:$BH$3000,"〇")</f>
        <v>0</v>
      </c>
      <c r="BV965" s="346">
        <f t="shared" ref="BV965:BV976" si="744">COUNTIFS($BG$4:$BG$3000,BT965,$BI$4:$BI$3000,"〇")</f>
        <v>0</v>
      </c>
      <c r="BW965" s="346">
        <f t="shared" ref="BW965:BW976" si="745">COUNTIFS($BG$4:$BG$3000,BT965,$BJ$4:$BJ$3000,"〇")</f>
        <v>0</v>
      </c>
      <c r="BX965" s="348">
        <f t="shared" ref="BX965:BX976" si="746">COUNTIFS($BG$4:$BG$3000,BT965,$BK$4:$BK$3000,"〇")</f>
        <v>0</v>
      </c>
      <c r="BY965" s="247">
        <f t="shared" ref="BY965:BY976" si="747">BL965</f>
        <v>0</v>
      </c>
      <c r="BZ965" s="244">
        <f t="shared" ref="BZ965:BZ976" si="748">BM965</f>
        <v>0</v>
      </c>
      <c r="CA965" s="244">
        <f t="shared" ref="CA965:CA976" si="749">BN965</f>
        <v>0</v>
      </c>
      <c r="CB965" s="248">
        <f t="shared" ref="CB965:CB976" si="750">BO965</f>
        <v>0</v>
      </c>
      <c r="CC965" s="247">
        <f t="shared" ref="CC965:CC976" si="751">BP965</f>
        <v>0</v>
      </c>
      <c r="CD965" s="244">
        <f t="shared" ref="CD965:CD976" si="752">BQ965</f>
        <v>0</v>
      </c>
      <c r="CE965" s="244">
        <f t="shared" ref="CE965:CE976" si="753">BR965</f>
        <v>0</v>
      </c>
      <c r="CF965" s="244">
        <f t="shared" ref="CF965:CF976" si="754">BS965</f>
        <v>0</v>
      </c>
    </row>
    <row r="966" spans="1:84" ht="20.100000000000001" customHeight="1" x14ac:dyDescent="0.15">
      <c r="A966" s="238">
        <v>963</v>
      </c>
      <c r="B966" s="239">
        <v>963</v>
      </c>
      <c r="C966" s="240" t="str">
        <f t="shared" si="713"/>
        <v>S</v>
      </c>
      <c r="D966" s="241"/>
      <c r="E966" s="242" t="str">
        <f>IF(D966="","",COUNTIF($D$4:D966,D966))</f>
        <v/>
      </c>
      <c r="F966" s="306" t="str">
        <f>IF(D966="","",VLOOKUP(D966,'様式A-2'!$B$10:$E$438,4,0))</f>
        <v/>
      </c>
      <c r="G966" s="242"/>
      <c r="H966" s="242"/>
      <c r="I966" s="242"/>
      <c r="J966" s="242"/>
      <c r="K966" s="242">
        <f t="shared" si="714"/>
        <v>0</v>
      </c>
      <c r="L966" s="342"/>
      <c r="M966" s="342"/>
      <c r="N966" s="342"/>
      <c r="O966" s="342"/>
      <c r="P966" s="384"/>
      <c r="Q966" s="243">
        <f t="shared" si="724"/>
        <v>0</v>
      </c>
      <c r="R966" s="244">
        <f t="shared" si="715"/>
        <v>0</v>
      </c>
      <c r="S966" s="244" t="str">
        <f t="shared" si="716"/>
        <v/>
      </c>
      <c r="T966" s="242"/>
      <c r="U966" s="242" t="str">
        <f t="shared" si="717"/>
        <v/>
      </c>
      <c r="V966" s="242" t="str">
        <f t="shared" si="725"/>
        <v/>
      </c>
      <c r="W966" s="242"/>
      <c r="X966" s="242"/>
      <c r="Y966" s="242" t="str">
        <f t="shared" si="718"/>
        <v/>
      </c>
      <c r="Z966" s="242" t="str">
        <f t="shared" si="719"/>
        <v/>
      </c>
      <c r="AA966" s="242" t="str">
        <f t="shared" si="712"/>
        <v/>
      </c>
      <c r="AB966" s="242" t="str">
        <f t="shared" si="720"/>
        <v/>
      </c>
      <c r="AC966" s="242" t="str">
        <f t="shared" si="721"/>
        <v/>
      </c>
      <c r="AD966" s="242" t="str">
        <f t="shared" si="726"/>
        <v/>
      </c>
      <c r="AE966" s="242" t="str">
        <f t="shared" si="727"/>
        <v/>
      </c>
      <c r="AF966" s="242" t="str">
        <f t="shared" si="728"/>
        <v/>
      </c>
      <c r="AG966" s="242"/>
      <c r="AH966" s="243" t="str">
        <f t="shared" si="722"/>
        <v/>
      </c>
      <c r="AI966" s="243" t="str">
        <f t="shared" si="723"/>
        <v/>
      </c>
      <c r="BG966" s="246">
        <f t="shared" si="729"/>
        <v>0</v>
      </c>
      <c r="BH966" s="243">
        <f t="shared" si="730"/>
        <v>0</v>
      </c>
      <c r="BI966" s="243">
        <f t="shared" si="731"/>
        <v>0</v>
      </c>
      <c r="BJ966" s="243">
        <f t="shared" si="732"/>
        <v>0</v>
      </c>
      <c r="BK966" s="347">
        <f t="shared" si="733"/>
        <v>0</v>
      </c>
      <c r="BL966" s="247">
        <f t="shared" si="734"/>
        <v>0</v>
      </c>
      <c r="BM966" s="244">
        <f t="shared" si="735"/>
        <v>0</v>
      </c>
      <c r="BN966" s="244">
        <f t="shared" si="736"/>
        <v>0</v>
      </c>
      <c r="BO966" s="248">
        <f t="shared" si="737"/>
        <v>0</v>
      </c>
      <c r="BP966" s="249">
        <f t="shared" si="738"/>
        <v>0</v>
      </c>
      <c r="BQ966" s="244">
        <f t="shared" si="739"/>
        <v>0</v>
      </c>
      <c r="BR966" s="244">
        <f t="shared" si="740"/>
        <v>0</v>
      </c>
      <c r="BS966" s="250">
        <f t="shared" si="741"/>
        <v>0</v>
      </c>
      <c r="BT966" s="251" t="str">
        <f t="shared" si="742"/>
        <v/>
      </c>
      <c r="BU966" s="346">
        <f t="shared" si="743"/>
        <v>0</v>
      </c>
      <c r="BV966" s="346">
        <f t="shared" si="744"/>
        <v>0</v>
      </c>
      <c r="BW966" s="346">
        <f t="shared" si="745"/>
        <v>0</v>
      </c>
      <c r="BX966" s="348">
        <f t="shared" si="746"/>
        <v>0</v>
      </c>
      <c r="BY966" s="247">
        <f t="shared" si="747"/>
        <v>0</v>
      </c>
      <c r="BZ966" s="244">
        <f t="shared" si="748"/>
        <v>0</v>
      </c>
      <c r="CA966" s="244">
        <f t="shared" si="749"/>
        <v>0</v>
      </c>
      <c r="CB966" s="248">
        <f t="shared" si="750"/>
        <v>0</v>
      </c>
      <c r="CC966" s="247">
        <f t="shared" si="751"/>
        <v>0</v>
      </c>
      <c r="CD966" s="244">
        <f t="shared" si="752"/>
        <v>0</v>
      </c>
      <c r="CE966" s="244">
        <f t="shared" si="753"/>
        <v>0</v>
      </c>
      <c r="CF966" s="244">
        <f t="shared" si="754"/>
        <v>0</v>
      </c>
    </row>
    <row r="967" spans="1:84" ht="20.100000000000001" customHeight="1" x14ac:dyDescent="0.15">
      <c r="A967" s="238">
        <v>964</v>
      </c>
      <c r="B967" s="239">
        <v>964</v>
      </c>
      <c r="C967" s="240" t="str">
        <f t="shared" si="713"/>
        <v>S</v>
      </c>
      <c r="D967" s="241"/>
      <c r="E967" s="242" t="str">
        <f>IF(D967="","",COUNTIF($D$4:D967,D967))</f>
        <v/>
      </c>
      <c r="F967" s="306" t="str">
        <f>IF(D967="","",VLOOKUP(D967,'様式A-2'!$B$10:$E$438,4,0))</f>
        <v/>
      </c>
      <c r="G967" s="242"/>
      <c r="H967" s="242"/>
      <c r="I967" s="242"/>
      <c r="J967" s="242"/>
      <c r="K967" s="242">
        <f t="shared" si="714"/>
        <v>0</v>
      </c>
      <c r="L967" s="342"/>
      <c r="M967" s="342"/>
      <c r="N967" s="342"/>
      <c r="O967" s="342"/>
      <c r="P967" s="384"/>
      <c r="Q967" s="243">
        <f t="shared" si="724"/>
        <v>0</v>
      </c>
      <c r="R967" s="244">
        <f t="shared" si="715"/>
        <v>0</v>
      </c>
      <c r="S967" s="244" t="str">
        <f t="shared" si="716"/>
        <v/>
      </c>
      <c r="T967" s="242"/>
      <c r="U967" s="242" t="str">
        <f t="shared" si="717"/>
        <v/>
      </c>
      <c r="V967" s="242" t="str">
        <f t="shared" si="725"/>
        <v/>
      </c>
      <c r="W967" s="242"/>
      <c r="X967" s="242"/>
      <c r="Y967" s="242" t="str">
        <f t="shared" si="718"/>
        <v/>
      </c>
      <c r="Z967" s="242" t="str">
        <f t="shared" si="719"/>
        <v/>
      </c>
      <c r="AA967" s="242" t="str">
        <f t="shared" si="712"/>
        <v/>
      </c>
      <c r="AB967" s="242" t="str">
        <f t="shared" si="720"/>
        <v/>
      </c>
      <c r="AC967" s="242" t="str">
        <f t="shared" si="721"/>
        <v/>
      </c>
      <c r="AD967" s="242" t="str">
        <f t="shared" si="726"/>
        <v/>
      </c>
      <c r="AE967" s="242" t="str">
        <f t="shared" si="727"/>
        <v/>
      </c>
      <c r="AF967" s="242" t="str">
        <f t="shared" si="728"/>
        <v/>
      </c>
      <c r="AG967" s="242"/>
      <c r="AH967" s="243" t="str">
        <f t="shared" si="722"/>
        <v/>
      </c>
      <c r="AI967" s="243" t="str">
        <f t="shared" si="723"/>
        <v/>
      </c>
      <c r="BG967" s="246">
        <f t="shared" si="729"/>
        <v>0</v>
      </c>
      <c r="BH967" s="243">
        <f t="shared" si="730"/>
        <v>0</v>
      </c>
      <c r="BI967" s="243">
        <f t="shared" si="731"/>
        <v>0</v>
      </c>
      <c r="BJ967" s="243">
        <f t="shared" si="732"/>
        <v>0</v>
      </c>
      <c r="BK967" s="347">
        <f t="shared" si="733"/>
        <v>0</v>
      </c>
      <c r="BL967" s="247">
        <f t="shared" si="734"/>
        <v>0</v>
      </c>
      <c r="BM967" s="244">
        <f t="shared" si="735"/>
        <v>0</v>
      </c>
      <c r="BN967" s="244">
        <f t="shared" si="736"/>
        <v>0</v>
      </c>
      <c r="BO967" s="248">
        <f t="shared" si="737"/>
        <v>0</v>
      </c>
      <c r="BP967" s="249">
        <f t="shared" si="738"/>
        <v>0</v>
      </c>
      <c r="BQ967" s="244">
        <f t="shared" si="739"/>
        <v>0</v>
      </c>
      <c r="BR967" s="244">
        <f t="shared" si="740"/>
        <v>0</v>
      </c>
      <c r="BS967" s="250">
        <f t="shared" si="741"/>
        <v>0</v>
      </c>
      <c r="BT967" s="251" t="str">
        <f t="shared" si="742"/>
        <v/>
      </c>
      <c r="BU967" s="346">
        <f t="shared" si="743"/>
        <v>0</v>
      </c>
      <c r="BV967" s="346">
        <f t="shared" si="744"/>
        <v>0</v>
      </c>
      <c r="BW967" s="346">
        <f t="shared" si="745"/>
        <v>0</v>
      </c>
      <c r="BX967" s="348">
        <f t="shared" si="746"/>
        <v>0</v>
      </c>
      <c r="BY967" s="247">
        <f t="shared" si="747"/>
        <v>0</v>
      </c>
      <c r="BZ967" s="244">
        <f t="shared" si="748"/>
        <v>0</v>
      </c>
      <c r="CA967" s="244">
        <f t="shared" si="749"/>
        <v>0</v>
      </c>
      <c r="CB967" s="248">
        <f t="shared" si="750"/>
        <v>0</v>
      </c>
      <c r="CC967" s="247">
        <f t="shared" si="751"/>
        <v>0</v>
      </c>
      <c r="CD967" s="244">
        <f t="shared" si="752"/>
        <v>0</v>
      </c>
      <c r="CE967" s="244">
        <f t="shared" si="753"/>
        <v>0</v>
      </c>
      <c r="CF967" s="244">
        <f t="shared" si="754"/>
        <v>0</v>
      </c>
    </row>
    <row r="968" spans="1:84" ht="20.100000000000001" customHeight="1" x14ac:dyDescent="0.15">
      <c r="A968" s="238">
        <v>965</v>
      </c>
      <c r="B968" s="239">
        <v>965</v>
      </c>
      <c r="C968" s="240" t="str">
        <f t="shared" si="713"/>
        <v>S</v>
      </c>
      <c r="D968" s="241"/>
      <c r="E968" s="242" t="str">
        <f>IF(D968="","",COUNTIF($D$4:D968,D968))</f>
        <v/>
      </c>
      <c r="F968" s="306" t="str">
        <f>IF(D968="","",VLOOKUP(D968,'様式A-2'!$B$10:$E$438,4,0))</f>
        <v/>
      </c>
      <c r="G968" s="242"/>
      <c r="H968" s="242"/>
      <c r="I968" s="242"/>
      <c r="J968" s="242"/>
      <c r="K968" s="242">
        <f t="shared" si="714"/>
        <v>0</v>
      </c>
      <c r="L968" s="342"/>
      <c r="M968" s="342"/>
      <c r="N968" s="342"/>
      <c r="O968" s="342"/>
      <c r="P968" s="384"/>
      <c r="Q968" s="243">
        <f t="shared" si="724"/>
        <v>0</v>
      </c>
      <c r="R968" s="244">
        <f t="shared" si="715"/>
        <v>0</v>
      </c>
      <c r="S968" s="244" t="str">
        <f t="shared" si="716"/>
        <v/>
      </c>
      <c r="T968" s="242"/>
      <c r="U968" s="242" t="str">
        <f t="shared" si="717"/>
        <v/>
      </c>
      <c r="V968" s="242" t="str">
        <f t="shared" si="725"/>
        <v/>
      </c>
      <c r="W968" s="242"/>
      <c r="X968" s="242"/>
      <c r="Y968" s="242" t="str">
        <f t="shared" si="718"/>
        <v/>
      </c>
      <c r="Z968" s="242" t="str">
        <f t="shared" si="719"/>
        <v/>
      </c>
      <c r="AA968" s="242" t="str">
        <f t="shared" si="712"/>
        <v/>
      </c>
      <c r="AB968" s="242" t="str">
        <f t="shared" si="720"/>
        <v/>
      </c>
      <c r="AC968" s="242" t="str">
        <f t="shared" si="721"/>
        <v/>
      </c>
      <c r="AD968" s="242" t="str">
        <f t="shared" si="726"/>
        <v/>
      </c>
      <c r="AE968" s="242" t="str">
        <f t="shared" si="727"/>
        <v/>
      </c>
      <c r="AF968" s="242" t="str">
        <f t="shared" si="728"/>
        <v/>
      </c>
      <c r="AG968" s="242"/>
      <c r="AH968" s="243" t="str">
        <f t="shared" si="722"/>
        <v/>
      </c>
      <c r="AI968" s="243" t="str">
        <f t="shared" si="723"/>
        <v/>
      </c>
      <c r="BG968" s="246">
        <f t="shared" si="729"/>
        <v>0</v>
      </c>
      <c r="BH968" s="243">
        <f t="shared" si="730"/>
        <v>0</v>
      </c>
      <c r="BI968" s="243">
        <f t="shared" si="731"/>
        <v>0</v>
      </c>
      <c r="BJ968" s="243">
        <f t="shared" si="732"/>
        <v>0</v>
      </c>
      <c r="BK968" s="347">
        <f t="shared" si="733"/>
        <v>0</v>
      </c>
      <c r="BL968" s="247">
        <f t="shared" si="734"/>
        <v>0</v>
      </c>
      <c r="BM968" s="244">
        <f t="shared" si="735"/>
        <v>0</v>
      </c>
      <c r="BN968" s="244">
        <f t="shared" si="736"/>
        <v>0</v>
      </c>
      <c r="BO968" s="248">
        <f t="shared" si="737"/>
        <v>0</v>
      </c>
      <c r="BP968" s="249">
        <f t="shared" si="738"/>
        <v>0</v>
      </c>
      <c r="BQ968" s="244">
        <f t="shared" si="739"/>
        <v>0</v>
      </c>
      <c r="BR968" s="244">
        <f t="shared" si="740"/>
        <v>0</v>
      </c>
      <c r="BS968" s="250">
        <f t="shared" si="741"/>
        <v>0</v>
      </c>
      <c r="BT968" s="251" t="str">
        <f t="shared" si="742"/>
        <v/>
      </c>
      <c r="BU968" s="346">
        <f t="shared" si="743"/>
        <v>0</v>
      </c>
      <c r="BV968" s="346">
        <f t="shared" si="744"/>
        <v>0</v>
      </c>
      <c r="BW968" s="346">
        <f t="shared" si="745"/>
        <v>0</v>
      </c>
      <c r="BX968" s="348">
        <f t="shared" si="746"/>
        <v>0</v>
      </c>
      <c r="BY968" s="247">
        <f t="shared" si="747"/>
        <v>0</v>
      </c>
      <c r="BZ968" s="244">
        <f t="shared" si="748"/>
        <v>0</v>
      </c>
      <c r="CA968" s="244">
        <f t="shared" si="749"/>
        <v>0</v>
      </c>
      <c r="CB968" s="248">
        <f t="shared" si="750"/>
        <v>0</v>
      </c>
      <c r="CC968" s="247">
        <f t="shared" si="751"/>
        <v>0</v>
      </c>
      <c r="CD968" s="244">
        <f t="shared" si="752"/>
        <v>0</v>
      </c>
      <c r="CE968" s="244">
        <f t="shared" si="753"/>
        <v>0</v>
      </c>
      <c r="CF968" s="244">
        <f t="shared" si="754"/>
        <v>0</v>
      </c>
    </row>
    <row r="969" spans="1:84" ht="20.100000000000001" customHeight="1" x14ac:dyDescent="0.15">
      <c r="A969" s="238">
        <v>966</v>
      </c>
      <c r="B969" s="239">
        <v>966</v>
      </c>
      <c r="C969" s="240" t="str">
        <f t="shared" si="713"/>
        <v>S</v>
      </c>
      <c r="D969" s="241"/>
      <c r="E969" s="242" t="str">
        <f>IF(D969="","",COUNTIF($D$4:D969,D969))</f>
        <v/>
      </c>
      <c r="F969" s="306" t="str">
        <f>IF(D969="","",VLOOKUP(D969,'様式A-2'!$B$10:$E$438,4,0))</f>
        <v/>
      </c>
      <c r="G969" s="242"/>
      <c r="H969" s="242"/>
      <c r="I969" s="242"/>
      <c r="J969" s="242"/>
      <c r="K969" s="242">
        <f t="shared" si="714"/>
        <v>0</v>
      </c>
      <c r="L969" s="342"/>
      <c r="M969" s="342"/>
      <c r="N969" s="342"/>
      <c r="O969" s="342"/>
      <c r="P969" s="384"/>
      <c r="Q969" s="243">
        <f t="shared" si="724"/>
        <v>0</v>
      </c>
      <c r="R969" s="244">
        <f t="shared" si="715"/>
        <v>0</v>
      </c>
      <c r="S969" s="244" t="str">
        <f t="shared" si="716"/>
        <v/>
      </c>
      <c r="T969" s="242"/>
      <c r="U969" s="242" t="str">
        <f t="shared" si="717"/>
        <v/>
      </c>
      <c r="V969" s="242" t="str">
        <f t="shared" si="725"/>
        <v/>
      </c>
      <c r="W969" s="242"/>
      <c r="X969" s="242"/>
      <c r="Y969" s="242" t="str">
        <f t="shared" si="718"/>
        <v/>
      </c>
      <c r="Z969" s="242" t="str">
        <f t="shared" si="719"/>
        <v/>
      </c>
      <c r="AA969" s="242" t="str">
        <f t="shared" si="712"/>
        <v/>
      </c>
      <c r="AB969" s="242" t="str">
        <f t="shared" si="720"/>
        <v/>
      </c>
      <c r="AC969" s="242" t="str">
        <f t="shared" si="721"/>
        <v/>
      </c>
      <c r="AD969" s="242" t="str">
        <f t="shared" si="726"/>
        <v/>
      </c>
      <c r="AE969" s="242" t="str">
        <f t="shared" si="727"/>
        <v/>
      </c>
      <c r="AF969" s="242" t="str">
        <f t="shared" si="728"/>
        <v/>
      </c>
      <c r="AG969" s="242"/>
      <c r="AH969" s="243" t="str">
        <f t="shared" si="722"/>
        <v/>
      </c>
      <c r="AI969" s="243" t="str">
        <f t="shared" si="723"/>
        <v/>
      </c>
      <c r="BG969" s="246">
        <f t="shared" si="729"/>
        <v>0</v>
      </c>
      <c r="BH969" s="243">
        <f t="shared" si="730"/>
        <v>0</v>
      </c>
      <c r="BI969" s="243">
        <f t="shared" si="731"/>
        <v>0</v>
      </c>
      <c r="BJ969" s="243">
        <f t="shared" si="732"/>
        <v>0</v>
      </c>
      <c r="BK969" s="347">
        <f t="shared" si="733"/>
        <v>0</v>
      </c>
      <c r="BL969" s="247">
        <f t="shared" si="734"/>
        <v>0</v>
      </c>
      <c r="BM969" s="244">
        <f t="shared" si="735"/>
        <v>0</v>
      </c>
      <c r="BN969" s="244">
        <f t="shared" si="736"/>
        <v>0</v>
      </c>
      <c r="BO969" s="248">
        <f t="shared" si="737"/>
        <v>0</v>
      </c>
      <c r="BP969" s="249">
        <f t="shared" si="738"/>
        <v>0</v>
      </c>
      <c r="BQ969" s="244">
        <f t="shared" si="739"/>
        <v>0</v>
      </c>
      <c r="BR969" s="244">
        <f t="shared" si="740"/>
        <v>0</v>
      </c>
      <c r="BS969" s="250">
        <f t="shared" si="741"/>
        <v>0</v>
      </c>
      <c r="BT969" s="251" t="str">
        <f t="shared" si="742"/>
        <v/>
      </c>
      <c r="BU969" s="346">
        <f t="shared" si="743"/>
        <v>0</v>
      </c>
      <c r="BV969" s="346">
        <f t="shared" si="744"/>
        <v>0</v>
      </c>
      <c r="BW969" s="346">
        <f t="shared" si="745"/>
        <v>0</v>
      </c>
      <c r="BX969" s="348">
        <f t="shared" si="746"/>
        <v>0</v>
      </c>
      <c r="BY969" s="247">
        <f t="shared" si="747"/>
        <v>0</v>
      </c>
      <c r="BZ969" s="244">
        <f t="shared" si="748"/>
        <v>0</v>
      </c>
      <c r="CA969" s="244">
        <f t="shared" si="749"/>
        <v>0</v>
      </c>
      <c r="CB969" s="248">
        <f t="shared" si="750"/>
        <v>0</v>
      </c>
      <c r="CC969" s="247">
        <f t="shared" si="751"/>
        <v>0</v>
      </c>
      <c r="CD969" s="244">
        <f t="shared" si="752"/>
        <v>0</v>
      </c>
      <c r="CE969" s="244">
        <f t="shared" si="753"/>
        <v>0</v>
      </c>
      <c r="CF969" s="244">
        <f t="shared" si="754"/>
        <v>0</v>
      </c>
    </row>
    <row r="970" spans="1:84" ht="20.100000000000001" customHeight="1" x14ac:dyDescent="0.15">
      <c r="A970" s="238">
        <v>967</v>
      </c>
      <c r="B970" s="239">
        <v>967</v>
      </c>
      <c r="C970" s="240" t="str">
        <f t="shared" si="713"/>
        <v>S</v>
      </c>
      <c r="D970" s="241"/>
      <c r="E970" s="242" t="str">
        <f>IF(D970="","",COUNTIF($D$4:D970,D970))</f>
        <v/>
      </c>
      <c r="F970" s="306" t="str">
        <f>IF(D970="","",VLOOKUP(D970,'様式A-2'!$B$10:$E$438,4,0))</f>
        <v/>
      </c>
      <c r="G970" s="242"/>
      <c r="H970" s="242"/>
      <c r="I970" s="242"/>
      <c r="J970" s="242"/>
      <c r="K970" s="242">
        <f t="shared" si="714"/>
        <v>0</v>
      </c>
      <c r="L970" s="342"/>
      <c r="M970" s="342"/>
      <c r="N970" s="342"/>
      <c r="O970" s="342"/>
      <c r="P970" s="384"/>
      <c r="Q970" s="243">
        <f t="shared" si="724"/>
        <v>0</v>
      </c>
      <c r="R970" s="244">
        <f t="shared" si="715"/>
        <v>0</v>
      </c>
      <c r="S970" s="244" t="str">
        <f t="shared" si="716"/>
        <v/>
      </c>
      <c r="T970" s="242"/>
      <c r="U970" s="242" t="str">
        <f t="shared" si="717"/>
        <v/>
      </c>
      <c r="V970" s="242" t="str">
        <f t="shared" si="725"/>
        <v/>
      </c>
      <c r="W970" s="242"/>
      <c r="X970" s="242"/>
      <c r="Y970" s="242" t="str">
        <f t="shared" si="718"/>
        <v/>
      </c>
      <c r="Z970" s="242" t="str">
        <f t="shared" si="719"/>
        <v/>
      </c>
      <c r="AA970" s="242" t="str">
        <f t="shared" si="712"/>
        <v/>
      </c>
      <c r="AB970" s="242" t="str">
        <f t="shared" si="720"/>
        <v/>
      </c>
      <c r="AC970" s="242" t="str">
        <f t="shared" si="721"/>
        <v/>
      </c>
      <c r="AD970" s="242" t="str">
        <f t="shared" si="726"/>
        <v/>
      </c>
      <c r="AE970" s="242" t="str">
        <f t="shared" si="727"/>
        <v/>
      </c>
      <c r="AF970" s="242" t="str">
        <f t="shared" si="728"/>
        <v/>
      </c>
      <c r="AG970" s="242"/>
      <c r="AH970" s="243" t="str">
        <f t="shared" si="722"/>
        <v/>
      </c>
      <c r="AI970" s="243" t="str">
        <f t="shared" si="723"/>
        <v/>
      </c>
      <c r="BG970" s="246">
        <f t="shared" si="729"/>
        <v>0</v>
      </c>
      <c r="BH970" s="243">
        <f t="shared" si="730"/>
        <v>0</v>
      </c>
      <c r="BI970" s="243">
        <f t="shared" si="731"/>
        <v>0</v>
      </c>
      <c r="BJ970" s="243">
        <f t="shared" si="732"/>
        <v>0</v>
      </c>
      <c r="BK970" s="347">
        <f t="shared" si="733"/>
        <v>0</v>
      </c>
      <c r="BL970" s="247">
        <f t="shared" si="734"/>
        <v>0</v>
      </c>
      <c r="BM970" s="244">
        <f t="shared" si="735"/>
        <v>0</v>
      </c>
      <c r="BN970" s="244">
        <f t="shared" si="736"/>
        <v>0</v>
      </c>
      <c r="BO970" s="248">
        <f t="shared" si="737"/>
        <v>0</v>
      </c>
      <c r="BP970" s="249">
        <f t="shared" si="738"/>
        <v>0</v>
      </c>
      <c r="BQ970" s="244">
        <f t="shared" si="739"/>
        <v>0</v>
      </c>
      <c r="BR970" s="244">
        <f t="shared" si="740"/>
        <v>0</v>
      </c>
      <c r="BS970" s="250">
        <f t="shared" si="741"/>
        <v>0</v>
      </c>
      <c r="BT970" s="251" t="str">
        <f t="shared" si="742"/>
        <v/>
      </c>
      <c r="BU970" s="346">
        <f t="shared" si="743"/>
        <v>0</v>
      </c>
      <c r="BV970" s="346">
        <f t="shared" si="744"/>
        <v>0</v>
      </c>
      <c r="BW970" s="346">
        <f t="shared" si="745"/>
        <v>0</v>
      </c>
      <c r="BX970" s="348">
        <f t="shared" si="746"/>
        <v>0</v>
      </c>
      <c r="BY970" s="247">
        <f t="shared" si="747"/>
        <v>0</v>
      </c>
      <c r="BZ970" s="244">
        <f t="shared" si="748"/>
        <v>0</v>
      </c>
      <c r="CA970" s="244">
        <f t="shared" si="749"/>
        <v>0</v>
      </c>
      <c r="CB970" s="248">
        <f t="shared" si="750"/>
        <v>0</v>
      </c>
      <c r="CC970" s="247">
        <f t="shared" si="751"/>
        <v>0</v>
      </c>
      <c r="CD970" s="244">
        <f t="shared" si="752"/>
        <v>0</v>
      </c>
      <c r="CE970" s="244">
        <f t="shared" si="753"/>
        <v>0</v>
      </c>
      <c r="CF970" s="244">
        <f t="shared" si="754"/>
        <v>0</v>
      </c>
    </row>
    <row r="971" spans="1:84" ht="20.100000000000001" customHeight="1" x14ac:dyDescent="0.15">
      <c r="A971" s="238">
        <v>968</v>
      </c>
      <c r="B971" s="239">
        <v>968</v>
      </c>
      <c r="C971" s="240" t="str">
        <f t="shared" si="713"/>
        <v>S</v>
      </c>
      <c r="D971" s="241"/>
      <c r="E971" s="242" t="str">
        <f>IF(D971="","",COUNTIF($D$4:D971,D971))</f>
        <v/>
      </c>
      <c r="F971" s="306" t="str">
        <f>IF(D971="","",VLOOKUP(D971,'様式A-2'!$B$10:$E$438,4,0))</f>
        <v/>
      </c>
      <c r="G971" s="242"/>
      <c r="H971" s="242"/>
      <c r="I971" s="242"/>
      <c r="J971" s="242"/>
      <c r="K971" s="242">
        <f t="shared" si="714"/>
        <v>0</v>
      </c>
      <c r="L971" s="342"/>
      <c r="M971" s="342"/>
      <c r="N971" s="342"/>
      <c r="O971" s="342"/>
      <c r="P971" s="384"/>
      <c r="Q971" s="243">
        <f t="shared" si="724"/>
        <v>0</v>
      </c>
      <c r="R971" s="244">
        <f t="shared" si="715"/>
        <v>0</v>
      </c>
      <c r="S971" s="244" t="str">
        <f t="shared" si="716"/>
        <v/>
      </c>
      <c r="T971" s="242"/>
      <c r="U971" s="242" t="str">
        <f t="shared" si="717"/>
        <v/>
      </c>
      <c r="V971" s="242" t="str">
        <f t="shared" si="725"/>
        <v/>
      </c>
      <c r="W971" s="242"/>
      <c r="X971" s="242"/>
      <c r="Y971" s="242" t="str">
        <f t="shared" si="718"/>
        <v/>
      </c>
      <c r="Z971" s="242" t="str">
        <f t="shared" si="719"/>
        <v/>
      </c>
      <c r="AA971" s="242" t="str">
        <f t="shared" si="712"/>
        <v/>
      </c>
      <c r="AB971" s="242" t="str">
        <f t="shared" si="720"/>
        <v/>
      </c>
      <c r="AC971" s="242" t="str">
        <f t="shared" si="721"/>
        <v/>
      </c>
      <c r="AD971" s="242" t="str">
        <f t="shared" si="726"/>
        <v/>
      </c>
      <c r="AE971" s="242" t="str">
        <f t="shared" si="727"/>
        <v/>
      </c>
      <c r="AF971" s="242" t="str">
        <f t="shared" si="728"/>
        <v/>
      </c>
      <c r="AG971" s="242"/>
      <c r="AH971" s="243" t="str">
        <f t="shared" si="722"/>
        <v/>
      </c>
      <c r="AI971" s="243" t="str">
        <f t="shared" si="723"/>
        <v/>
      </c>
      <c r="BG971" s="246">
        <f t="shared" si="729"/>
        <v>0</v>
      </c>
      <c r="BH971" s="243">
        <f t="shared" si="730"/>
        <v>0</v>
      </c>
      <c r="BI971" s="243">
        <f t="shared" si="731"/>
        <v>0</v>
      </c>
      <c r="BJ971" s="243">
        <f t="shared" si="732"/>
        <v>0</v>
      </c>
      <c r="BK971" s="347">
        <f t="shared" si="733"/>
        <v>0</v>
      </c>
      <c r="BL971" s="247">
        <f t="shared" si="734"/>
        <v>0</v>
      </c>
      <c r="BM971" s="244">
        <f t="shared" si="735"/>
        <v>0</v>
      </c>
      <c r="BN971" s="244">
        <f t="shared" si="736"/>
        <v>0</v>
      </c>
      <c r="BO971" s="248">
        <f t="shared" si="737"/>
        <v>0</v>
      </c>
      <c r="BP971" s="249">
        <f t="shared" si="738"/>
        <v>0</v>
      </c>
      <c r="BQ971" s="244">
        <f t="shared" si="739"/>
        <v>0</v>
      </c>
      <c r="BR971" s="244">
        <f t="shared" si="740"/>
        <v>0</v>
      </c>
      <c r="BS971" s="250">
        <f t="shared" si="741"/>
        <v>0</v>
      </c>
      <c r="BT971" s="251" t="str">
        <f t="shared" si="742"/>
        <v/>
      </c>
      <c r="BU971" s="346">
        <f t="shared" si="743"/>
        <v>0</v>
      </c>
      <c r="BV971" s="346">
        <f t="shared" si="744"/>
        <v>0</v>
      </c>
      <c r="BW971" s="346">
        <f t="shared" si="745"/>
        <v>0</v>
      </c>
      <c r="BX971" s="348">
        <f t="shared" si="746"/>
        <v>0</v>
      </c>
      <c r="BY971" s="247">
        <f t="shared" si="747"/>
        <v>0</v>
      </c>
      <c r="BZ971" s="244">
        <f t="shared" si="748"/>
        <v>0</v>
      </c>
      <c r="CA971" s="244">
        <f t="shared" si="749"/>
        <v>0</v>
      </c>
      <c r="CB971" s="248">
        <f t="shared" si="750"/>
        <v>0</v>
      </c>
      <c r="CC971" s="247">
        <f t="shared" si="751"/>
        <v>0</v>
      </c>
      <c r="CD971" s="244">
        <f t="shared" si="752"/>
        <v>0</v>
      </c>
      <c r="CE971" s="244">
        <f t="shared" si="753"/>
        <v>0</v>
      </c>
      <c r="CF971" s="244">
        <f t="shared" si="754"/>
        <v>0</v>
      </c>
    </row>
    <row r="972" spans="1:84" ht="20.100000000000001" customHeight="1" x14ac:dyDescent="0.15">
      <c r="A972" s="238">
        <v>969</v>
      </c>
      <c r="B972" s="239">
        <v>969</v>
      </c>
      <c r="C972" s="240" t="str">
        <f t="shared" si="713"/>
        <v>S</v>
      </c>
      <c r="D972" s="241"/>
      <c r="E972" s="242" t="str">
        <f>IF(D972="","",COUNTIF($D$4:D972,D972))</f>
        <v/>
      </c>
      <c r="F972" s="306" t="str">
        <f>IF(D972="","",VLOOKUP(D972,'様式A-2'!$B$10:$E$438,4,0))</f>
        <v/>
      </c>
      <c r="G972" s="242"/>
      <c r="H972" s="242"/>
      <c r="I972" s="242"/>
      <c r="J972" s="242"/>
      <c r="K972" s="242">
        <f t="shared" si="714"/>
        <v>0</v>
      </c>
      <c r="L972" s="342"/>
      <c r="M972" s="342"/>
      <c r="N972" s="342"/>
      <c r="O972" s="342"/>
      <c r="P972" s="384"/>
      <c r="Q972" s="243">
        <f t="shared" si="724"/>
        <v>0</v>
      </c>
      <c r="R972" s="244">
        <f t="shared" si="715"/>
        <v>0</v>
      </c>
      <c r="S972" s="244" t="str">
        <f t="shared" si="716"/>
        <v/>
      </c>
      <c r="T972" s="242"/>
      <c r="U972" s="242" t="str">
        <f t="shared" si="717"/>
        <v/>
      </c>
      <c r="V972" s="242" t="str">
        <f t="shared" si="725"/>
        <v/>
      </c>
      <c r="W972" s="242"/>
      <c r="X972" s="242"/>
      <c r="Y972" s="242" t="str">
        <f t="shared" si="718"/>
        <v/>
      </c>
      <c r="Z972" s="242" t="str">
        <f t="shared" si="719"/>
        <v/>
      </c>
      <c r="AA972" s="242" t="str">
        <f t="shared" si="712"/>
        <v/>
      </c>
      <c r="AB972" s="242" t="str">
        <f t="shared" si="720"/>
        <v/>
      </c>
      <c r="AC972" s="242" t="str">
        <f t="shared" si="721"/>
        <v/>
      </c>
      <c r="AD972" s="242" t="str">
        <f t="shared" si="726"/>
        <v/>
      </c>
      <c r="AE972" s="242" t="str">
        <f t="shared" si="727"/>
        <v/>
      </c>
      <c r="AF972" s="242" t="str">
        <f t="shared" si="728"/>
        <v/>
      </c>
      <c r="AG972" s="242"/>
      <c r="AH972" s="243" t="str">
        <f t="shared" si="722"/>
        <v/>
      </c>
      <c r="AI972" s="243" t="str">
        <f t="shared" si="723"/>
        <v/>
      </c>
      <c r="BG972" s="246">
        <f t="shared" si="729"/>
        <v>0</v>
      </c>
      <c r="BH972" s="243">
        <f t="shared" si="730"/>
        <v>0</v>
      </c>
      <c r="BI972" s="243">
        <f t="shared" si="731"/>
        <v>0</v>
      </c>
      <c r="BJ972" s="243">
        <f t="shared" si="732"/>
        <v>0</v>
      </c>
      <c r="BK972" s="347">
        <f t="shared" si="733"/>
        <v>0</v>
      </c>
      <c r="BL972" s="247">
        <f t="shared" si="734"/>
        <v>0</v>
      </c>
      <c r="BM972" s="244">
        <f t="shared" si="735"/>
        <v>0</v>
      </c>
      <c r="BN972" s="244">
        <f t="shared" si="736"/>
        <v>0</v>
      </c>
      <c r="BO972" s="248">
        <f t="shared" si="737"/>
        <v>0</v>
      </c>
      <c r="BP972" s="249">
        <f t="shared" si="738"/>
        <v>0</v>
      </c>
      <c r="BQ972" s="244">
        <f t="shared" si="739"/>
        <v>0</v>
      </c>
      <c r="BR972" s="244">
        <f t="shared" si="740"/>
        <v>0</v>
      </c>
      <c r="BS972" s="250">
        <f t="shared" si="741"/>
        <v>0</v>
      </c>
      <c r="BT972" s="251" t="str">
        <f t="shared" si="742"/>
        <v/>
      </c>
      <c r="BU972" s="346">
        <f t="shared" si="743"/>
        <v>0</v>
      </c>
      <c r="BV972" s="346">
        <f t="shared" si="744"/>
        <v>0</v>
      </c>
      <c r="BW972" s="346">
        <f t="shared" si="745"/>
        <v>0</v>
      </c>
      <c r="BX972" s="348">
        <f t="shared" si="746"/>
        <v>0</v>
      </c>
      <c r="BY972" s="247">
        <f t="shared" si="747"/>
        <v>0</v>
      </c>
      <c r="BZ972" s="244">
        <f t="shared" si="748"/>
        <v>0</v>
      </c>
      <c r="CA972" s="244">
        <f t="shared" si="749"/>
        <v>0</v>
      </c>
      <c r="CB972" s="248">
        <f t="shared" si="750"/>
        <v>0</v>
      </c>
      <c r="CC972" s="247">
        <f t="shared" si="751"/>
        <v>0</v>
      </c>
      <c r="CD972" s="244">
        <f t="shared" si="752"/>
        <v>0</v>
      </c>
      <c r="CE972" s="244">
        <f t="shared" si="753"/>
        <v>0</v>
      </c>
      <c r="CF972" s="244">
        <f t="shared" si="754"/>
        <v>0</v>
      </c>
    </row>
    <row r="973" spans="1:84" ht="20.100000000000001" customHeight="1" x14ac:dyDescent="0.15">
      <c r="A973" s="238">
        <v>970</v>
      </c>
      <c r="B973" s="239">
        <v>970</v>
      </c>
      <c r="C973" s="240" t="str">
        <f t="shared" si="713"/>
        <v>S</v>
      </c>
      <c r="D973" s="241"/>
      <c r="E973" s="242" t="str">
        <f>IF(D973="","",COUNTIF($D$4:D973,D973))</f>
        <v/>
      </c>
      <c r="F973" s="306" t="str">
        <f>IF(D973="","",VLOOKUP(D973,'様式A-2'!$B$10:$E$438,4,0))</f>
        <v/>
      </c>
      <c r="G973" s="242"/>
      <c r="H973" s="242"/>
      <c r="I973" s="242"/>
      <c r="J973" s="242"/>
      <c r="K973" s="242">
        <f t="shared" si="714"/>
        <v>0</v>
      </c>
      <c r="L973" s="342"/>
      <c r="M973" s="342"/>
      <c r="N973" s="342"/>
      <c r="O973" s="342"/>
      <c r="P973" s="384"/>
      <c r="Q973" s="243">
        <f t="shared" si="724"/>
        <v>0</v>
      </c>
      <c r="R973" s="244">
        <f t="shared" si="715"/>
        <v>0</v>
      </c>
      <c r="S973" s="244" t="str">
        <f t="shared" si="716"/>
        <v/>
      </c>
      <c r="T973" s="242"/>
      <c r="U973" s="242" t="str">
        <f t="shared" si="717"/>
        <v/>
      </c>
      <c r="V973" s="242" t="str">
        <f t="shared" si="725"/>
        <v/>
      </c>
      <c r="W973" s="242"/>
      <c r="X973" s="242"/>
      <c r="Y973" s="242" t="str">
        <f t="shared" si="718"/>
        <v/>
      </c>
      <c r="Z973" s="242" t="str">
        <f t="shared" si="719"/>
        <v/>
      </c>
      <c r="AA973" s="242" t="str">
        <f t="shared" si="712"/>
        <v/>
      </c>
      <c r="AB973" s="242" t="str">
        <f t="shared" si="720"/>
        <v/>
      </c>
      <c r="AC973" s="242" t="str">
        <f t="shared" si="721"/>
        <v/>
      </c>
      <c r="AD973" s="242" t="str">
        <f t="shared" si="726"/>
        <v/>
      </c>
      <c r="AE973" s="242" t="str">
        <f t="shared" si="727"/>
        <v/>
      </c>
      <c r="AF973" s="242" t="str">
        <f t="shared" si="728"/>
        <v/>
      </c>
      <c r="AG973" s="242"/>
      <c r="AH973" s="243" t="str">
        <f t="shared" si="722"/>
        <v/>
      </c>
      <c r="AI973" s="243" t="str">
        <f t="shared" si="723"/>
        <v/>
      </c>
      <c r="BG973" s="246">
        <f t="shared" si="729"/>
        <v>0</v>
      </c>
      <c r="BH973" s="243">
        <f t="shared" si="730"/>
        <v>0</v>
      </c>
      <c r="BI973" s="243">
        <f t="shared" si="731"/>
        <v>0</v>
      </c>
      <c r="BJ973" s="243">
        <f t="shared" si="732"/>
        <v>0</v>
      </c>
      <c r="BK973" s="347">
        <f t="shared" si="733"/>
        <v>0</v>
      </c>
      <c r="BL973" s="247">
        <f t="shared" si="734"/>
        <v>0</v>
      </c>
      <c r="BM973" s="244">
        <f t="shared" si="735"/>
        <v>0</v>
      </c>
      <c r="BN973" s="244">
        <f t="shared" si="736"/>
        <v>0</v>
      </c>
      <c r="BO973" s="248">
        <f t="shared" si="737"/>
        <v>0</v>
      </c>
      <c r="BP973" s="249">
        <f t="shared" si="738"/>
        <v>0</v>
      </c>
      <c r="BQ973" s="244">
        <f t="shared" si="739"/>
        <v>0</v>
      </c>
      <c r="BR973" s="244">
        <f t="shared" si="740"/>
        <v>0</v>
      </c>
      <c r="BS973" s="250">
        <f t="shared" si="741"/>
        <v>0</v>
      </c>
      <c r="BT973" s="251" t="str">
        <f t="shared" si="742"/>
        <v/>
      </c>
      <c r="BU973" s="346">
        <f t="shared" si="743"/>
        <v>0</v>
      </c>
      <c r="BV973" s="346">
        <f t="shared" si="744"/>
        <v>0</v>
      </c>
      <c r="BW973" s="346">
        <f t="shared" si="745"/>
        <v>0</v>
      </c>
      <c r="BX973" s="348">
        <f t="shared" si="746"/>
        <v>0</v>
      </c>
      <c r="BY973" s="247">
        <f t="shared" si="747"/>
        <v>0</v>
      </c>
      <c r="BZ973" s="244">
        <f t="shared" si="748"/>
        <v>0</v>
      </c>
      <c r="CA973" s="244">
        <f t="shared" si="749"/>
        <v>0</v>
      </c>
      <c r="CB973" s="248">
        <f t="shared" si="750"/>
        <v>0</v>
      </c>
      <c r="CC973" s="247">
        <f t="shared" si="751"/>
        <v>0</v>
      </c>
      <c r="CD973" s="244">
        <f t="shared" si="752"/>
        <v>0</v>
      </c>
      <c r="CE973" s="244">
        <f t="shared" si="753"/>
        <v>0</v>
      </c>
      <c r="CF973" s="244">
        <f t="shared" si="754"/>
        <v>0</v>
      </c>
    </row>
    <row r="974" spans="1:84" ht="20.100000000000001" customHeight="1" x14ac:dyDescent="0.15">
      <c r="A974" s="238">
        <v>971</v>
      </c>
      <c r="B974" s="239">
        <v>971</v>
      </c>
      <c r="C974" s="240" t="str">
        <f t="shared" si="713"/>
        <v>S</v>
      </c>
      <c r="D974" s="241"/>
      <c r="E974" s="242" t="str">
        <f>IF(D974="","",COUNTIF($D$4:D974,D974))</f>
        <v/>
      </c>
      <c r="F974" s="306" t="str">
        <f>IF(D974="","",VLOOKUP(D974,'様式A-2'!$B$10:$E$438,4,0))</f>
        <v/>
      </c>
      <c r="G974" s="242"/>
      <c r="H974" s="242"/>
      <c r="I974" s="242"/>
      <c r="J974" s="242"/>
      <c r="K974" s="242">
        <f t="shared" si="714"/>
        <v>0</v>
      </c>
      <c r="L974" s="342"/>
      <c r="M974" s="342"/>
      <c r="N974" s="342"/>
      <c r="O974" s="342"/>
      <c r="P974" s="384"/>
      <c r="Q974" s="243">
        <f t="shared" si="724"/>
        <v>0</v>
      </c>
      <c r="R974" s="244">
        <f t="shared" si="715"/>
        <v>0</v>
      </c>
      <c r="S974" s="244" t="str">
        <f t="shared" si="716"/>
        <v/>
      </c>
      <c r="T974" s="242"/>
      <c r="U974" s="242" t="str">
        <f t="shared" si="717"/>
        <v/>
      </c>
      <c r="V974" s="242" t="str">
        <f t="shared" si="725"/>
        <v/>
      </c>
      <c r="W974" s="242"/>
      <c r="X974" s="242"/>
      <c r="Y974" s="242" t="str">
        <f t="shared" si="718"/>
        <v/>
      </c>
      <c r="Z974" s="242" t="str">
        <f t="shared" si="719"/>
        <v/>
      </c>
      <c r="AA974" s="242" t="str">
        <f t="shared" si="712"/>
        <v/>
      </c>
      <c r="AB974" s="242" t="str">
        <f t="shared" si="720"/>
        <v/>
      </c>
      <c r="AC974" s="242" t="str">
        <f t="shared" si="721"/>
        <v/>
      </c>
      <c r="AD974" s="242" t="str">
        <f t="shared" si="726"/>
        <v/>
      </c>
      <c r="AE974" s="242" t="str">
        <f t="shared" si="727"/>
        <v/>
      </c>
      <c r="AF974" s="242" t="str">
        <f t="shared" si="728"/>
        <v/>
      </c>
      <c r="AG974" s="242"/>
      <c r="AH974" s="243" t="str">
        <f t="shared" si="722"/>
        <v/>
      </c>
      <c r="AI974" s="243" t="str">
        <f t="shared" si="723"/>
        <v/>
      </c>
      <c r="BG974" s="246">
        <f t="shared" si="729"/>
        <v>0</v>
      </c>
      <c r="BH974" s="243">
        <f t="shared" si="730"/>
        <v>0</v>
      </c>
      <c r="BI974" s="243">
        <f t="shared" si="731"/>
        <v>0</v>
      </c>
      <c r="BJ974" s="243">
        <f t="shared" si="732"/>
        <v>0</v>
      </c>
      <c r="BK974" s="347">
        <f t="shared" si="733"/>
        <v>0</v>
      </c>
      <c r="BL974" s="247">
        <f t="shared" si="734"/>
        <v>0</v>
      </c>
      <c r="BM974" s="244">
        <f t="shared" si="735"/>
        <v>0</v>
      </c>
      <c r="BN974" s="244">
        <f t="shared" si="736"/>
        <v>0</v>
      </c>
      <c r="BO974" s="248">
        <f t="shared" si="737"/>
        <v>0</v>
      </c>
      <c r="BP974" s="249">
        <f t="shared" si="738"/>
        <v>0</v>
      </c>
      <c r="BQ974" s="244">
        <f t="shared" si="739"/>
        <v>0</v>
      </c>
      <c r="BR974" s="244">
        <f t="shared" si="740"/>
        <v>0</v>
      </c>
      <c r="BS974" s="250">
        <f t="shared" si="741"/>
        <v>0</v>
      </c>
      <c r="BT974" s="251" t="str">
        <f t="shared" si="742"/>
        <v/>
      </c>
      <c r="BU974" s="346">
        <f t="shared" si="743"/>
        <v>0</v>
      </c>
      <c r="BV974" s="346">
        <f t="shared" si="744"/>
        <v>0</v>
      </c>
      <c r="BW974" s="346">
        <f t="shared" si="745"/>
        <v>0</v>
      </c>
      <c r="BX974" s="348">
        <f t="shared" si="746"/>
        <v>0</v>
      </c>
      <c r="BY974" s="247">
        <f t="shared" si="747"/>
        <v>0</v>
      </c>
      <c r="BZ974" s="244">
        <f t="shared" si="748"/>
        <v>0</v>
      </c>
      <c r="CA974" s="244">
        <f t="shared" si="749"/>
        <v>0</v>
      </c>
      <c r="CB974" s="248">
        <f t="shared" si="750"/>
        <v>0</v>
      </c>
      <c r="CC974" s="247">
        <f t="shared" si="751"/>
        <v>0</v>
      </c>
      <c r="CD974" s="244">
        <f t="shared" si="752"/>
        <v>0</v>
      </c>
      <c r="CE974" s="244">
        <f t="shared" si="753"/>
        <v>0</v>
      </c>
      <c r="CF974" s="244">
        <f t="shared" si="754"/>
        <v>0</v>
      </c>
    </row>
    <row r="975" spans="1:84" ht="20.100000000000001" customHeight="1" x14ac:dyDescent="0.15">
      <c r="A975" s="238">
        <v>972</v>
      </c>
      <c r="B975" s="239">
        <v>972</v>
      </c>
      <c r="C975" s="240" t="str">
        <f t="shared" si="713"/>
        <v>S</v>
      </c>
      <c r="D975" s="241"/>
      <c r="E975" s="242" t="str">
        <f>IF(D975="","",COUNTIF($D$4:D975,D975))</f>
        <v/>
      </c>
      <c r="F975" s="306" t="str">
        <f>IF(D975="","",VLOOKUP(D975,'様式A-2'!$B$10:$E$438,4,0))</f>
        <v/>
      </c>
      <c r="G975" s="242"/>
      <c r="H975" s="242"/>
      <c r="I975" s="242"/>
      <c r="J975" s="242"/>
      <c r="K975" s="242">
        <f t="shared" si="714"/>
        <v>0</v>
      </c>
      <c r="L975" s="342"/>
      <c r="M975" s="342"/>
      <c r="N975" s="342"/>
      <c r="O975" s="342"/>
      <c r="P975" s="384"/>
      <c r="Q975" s="243">
        <f t="shared" si="724"/>
        <v>0</v>
      </c>
      <c r="R975" s="244">
        <f t="shared" si="715"/>
        <v>0</v>
      </c>
      <c r="S975" s="244" t="str">
        <f t="shared" si="716"/>
        <v/>
      </c>
      <c r="T975" s="242"/>
      <c r="U975" s="242" t="str">
        <f t="shared" si="717"/>
        <v/>
      </c>
      <c r="V975" s="242" t="str">
        <f t="shared" si="725"/>
        <v/>
      </c>
      <c r="W975" s="242"/>
      <c r="X975" s="242"/>
      <c r="Y975" s="242" t="str">
        <f t="shared" si="718"/>
        <v/>
      </c>
      <c r="Z975" s="242" t="str">
        <f t="shared" si="719"/>
        <v/>
      </c>
      <c r="AA975" s="242" t="str">
        <f t="shared" si="712"/>
        <v/>
      </c>
      <c r="AB975" s="242" t="str">
        <f t="shared" si="720"/>
        <v/>
      </c>
      <c r="AC975" s="242" t="str">
        <f t="shared" si="721"/>
        <v/>
      </c>
      <c r="AD975" s="242" t="str">
        <f t="shared" si="726"/>
        <v/>
      </c>
      <c r="AE975" s="242" t="str">
        <f t="shared" si="727"/>
        <v/>
      </c>
      <c r="AF975" s="242" t="str">
        <f t="shared" si="728"/>
        <v/>
      </c>
      <c r="AG975" s="242"/>
      <c r="AH975" s="243" t="str">
        <f t="shared" si="722"/>
        <v/>
      </c>
      <c r="AI975" s="243" t="str">
        <f t="shared" ref="AI975:AI976" si="755">IF(T975="新たに発生","－","")</f>
        <v/>
      </c>
      <c r="BG975" s="246">
        <f t="shared" si="729"/>
        <v>0</v>
      </c>
      <c r="BH975" s="243">
        <f t="shared" si="730"/>
        <v>0</v>
      </c>
      <c r="BI975" s="243">
        <f t="shared" si="731"/>
        <v>0</v>
      </c>
      <c r="BJ975" s="243">
        <f t="shared" si="732"/>
        <v>0</v>
      </c>
      <c r="BK975" s="347">
        <f t="shared" si="733"/>
        <v>0</v>
      </c>
      <c r="BL975" s="247">
        <f t="shared" si="734"/>
        <v>0</v>
      </c>
      <c r="BM975" s="244">
        <f t="shared" si="735"/>
        <v>0</v>
      </c>
      <c r="BN975" s="244">
        <f t="shared" si="736"/>
        <v>0</v>
      </c>
      <c r="BO975" s="248">
        <f t="shared" si="737"/>
        <v>0</v>
      </c>
      <c r="BP975" s="249">
        <f t="shared" si="738"/>
        <v>0</v>
      </c>
      <c r="BQ975" s="244">
        <f t="shared" si="739"/>
        <v>0</v>
      </c>
      <c r="BR975" s="244">
        <f t="shared" si="740"/>
        <v>0</v>
      </c>
      <c r="BS975" s="250">
        <f t="shared" si="741"/>
        <v>0</v>
      </c>
      <c r="BT975" s="251" t="str">
        <f t="shared" si="742"/>
        <v/>
      </c>
      <c r="BU975" s="346">
        <f t="shared" si="743"/>
        <v>0</v>
      </c>
      <c r="BV975" s="346">
        <f t="shared" si="744"/>
        <v>0</v>
      </c>
      <c r="BW975" s="346">
        <f t="shared" si="745"/>
        <v>0</v>
      </c>
      <c r="BX975" s="348">
        <f t="shared" si="746"/>
        <v>0</v>
      </c>
      <c r="BY975" s="247">
        <f t="shared" si="747"/>
        <v>0</v>
      </c>
      <c r="BZ975" s="244">
        <f t="shared" si="748"/>
        <v>0</v>
      </c>
      <c r="CA975" s="244">
        <f t="shared" si="749"/>
        <v>0</v>
      </c>
      <c r="CB975" s="248">
        <f t="shared" si="750"/>
        <v>0</v>
      </c>
      <c r="CC975" s="247">
        <f t="shared" si="751"/>
        <v>0</v>
      </c>
      <c r="CD975" s="244">
        <f t="shared" si="752"/>
        <v>0</v>
      </c>
      <c r="CE975" s="244">
        <f t="shared" si="753"/>
        <v>0</v>
      </c>
      <c r="CF975" s="244">
        <f t="shared" si="754"/>
        <v>0</v>
      </c>
    </row>
    <row r="976" spans="1:84" ht="20.100000000000001" customHeight="1" x14ac:dyDescent="0.15">
      <c r="A976" s="238">
        <v>973</v>
      </c>
      <c r="B976" s="239">
        <v>973</v>
      </c>
      <c r="C976" s="240" t="str">
        <f t="shared" si="713"/>
        <v>S</v>
      </c>
      <c r="D976" s="241"/>
      <c r="E976" s="242" t="str">
        <f>IF(D976="","",COUNTIF($D$4:D976,D976))</f>
        <v/>
      </c>
      <c r="F976" s="306" t="str">
        <f>IF(D976="","",VLOOKUP(D976,'様式A-2'!$B$10:$E$438,4,0))</f>
        <v/>
      </c>
      <c r="G976" s="242"/>
      <c r="H976" s="242"/>
      <c r="I976" s="242"/>
      <c r="J976" s="242"/>
      <c r="K976" s="242">
        <f t="shared" si="714"/>
        <v>0</v>
      </c>
      <c r="L976" s="342"/>
      <c r="M976" s="342"/>
      <c r="N976" s="342"/>
      <c r="O976" s="342"/>
      <c r="P976" s="384"/>
      <c r="Q976" s="243">
        <f t="shared" si="724"/>
        <v>0</v>
      </c>
      <c r="R976" s="244">
        <f t="shared" si="715"/>
        <v>0</v>
      </c>
      <c r="S976" s="244" t="str">
        <f t="shared" si="716"/>
        <v/>
      </c>
      <c r="T976" s="242"/>
      <c r="U976" s="242" t="str">
        <f t="shared" si="717"/>
        <v/>
      </c>
      <c r="V976" s="242" t="str">
        <f t="shared" si="725"/>
        <v/>
      </c>
      <c r="W976" s="242"/>
      <c r="X976" s="242"/>
      <c r="Y976" s="242" t="str">
        <f t="shared" si="718"/>
        <v/>
      </c>
      <c r="Z976" s="242" t="str">
        <f t="shared" si="719"/>
        <v/>
      </c>
      <c r="AA976" s="242" t="str">
        <f t="shared" si="712"/>
        <v/>
      </c>
      <c r="AB976" s="242" t="str">
        <f t="shared" si="720"/>
        <v/>
      </c>
      <c r="AC976" s="242" t="str">
        <f t="shared" si="721"/>
        <v/>
      </c>
      <c r="AD976" s="242" t="str">
        <f t="shared" si="726"/>
        <v/>
      </c>
      <c r="AE976" s="242" t="str">
        <f t="shared" si="727"/>
        <v/>
      </c>
      <c r="AF976" s="242" t="str">
        <f t="shared" si="728"/>
        <v/>
      </c>
      <c r="AG976" s="242"/>
      <c r="AH976" s="243" t="str">
        <f t="shared" si="722"/>
        <v/>
      </c>
      <c r="AI976" s="243" t="str">
        <f t="shared" si="755"/>
        <v/>
      </c>
      <c r="BG976" s="246">
        <f t="shared" si="729"/>
        <v>0</v>
      </c>
      <c r="BH976" s="243">
        <f t="shared" si="730"/>
        <v>0</v>
      </c>
      <c r="BI976" s="243">
        <f t="shared" si="731"/>
        <v>0</v>
      </c>
      <c r="BJ976" s="243">
        <f t="shared" si="732"/>
        <v>0</v>
      </c>
      <c r="BK976" s="347">
        <f t="shared" si="733"/>
        <v>0</v>
      </c>
      <c r="BL976" s="247">
        <f t="shared" si="734"/>
        <v>0</v>
      </c>
      <c r="BM976" s="244">
        <f t="shared" si="735"/>
        <v>0</v>
      </c>
      <c r="BN976" s="244">
        <f t="shared" si="736"/>
        <v>0</v>
      </c>
      <c r="BO976" s="248">
        <f t="shared" si="737"/>
        <v>0</v>
      </c>
      <c r="BP976" s="249">
        <f t="shared" si="738"/>
        <v>0</v>
      </c>
      <c r="BQ976" s="244">
        <f t="shared" si="739"/>
        <v>0</v>
      </c>
      <c r="BR976" s="244">
        <f t="shared" si="740"/>
        <v>0</v>
      </c>
      <c r="BS976" s="250">
        <f t="shared" si="741"/>
        <v>0</v>
      </c>
      <c r="BT976" s="251" t="str">
        <f t="shared" si="742"/>
        <v/>
      </c>
      <c r="BU976" s="346">
        <f t="shared" si="743"/>
        <v>0</v>
      </c>
      <c r="BV976" s="346">
        <f t="shared" si="744"/>
        <v>0</v>
      </c>
      <c r="BW976" s="346">
        <f t="shared" si="745"/>
        <v>0</v>
      </c>
      <c r="BX976" s="348">
        <f t="shared" si="746"/>
        <v>0</v>
      </c>
      <c r="BY976" s="247">
        <f t="shared" si="747"/>
        <v>0</v>
      </c>
      <c r="BZ976" s="244">
        <f t="shared" si="748"/>
        <v>0</v>
      </c>
      <c r="CA976" s="244">
        <f t="shared" si="749"/>
        <v>0</v>
      </c>
      <c r="CB976" s="248">
        <f t="shared" si="750"/>
        <v>0</v>
      </c>
      <c r="CC976" s="247">
        <f t="shared" si="751"/>
        <v>0</v>
      </c>
      <c r="CD976" s="244">
        <f t="shared" si="752"/>
        <v>0</v>
      </c>
      <c r="CE976" s="244">
        <f t="shared" si="753"/>
        <v>0</v>
      </c>
      <c r="CF976" s="244">
        <f t="shared" si="754"/>
        <v>0</v>
      </c>
    </row>
    <row r="977" spans="10:71" ht="20.100000000000001" customHeight="1" x14ac:dyDescent="0.15">
      <c r="J977" s="242"/>
      <c r="BG977" s="246">
        <f t="shared" si="729"/>
        <v>0</v>
      </c>
      <c r="BH977" s="252">
        <f>COUNTIF(BH4:BH976,1)</f>
        <v>0</v>
      </c>
      <c r="BI977" s="252">
        <f t="shared" ref="BI977:BK977" si="756">COUNTIF(BI4:BI976,1)</f>
        <v>0</v>
      </c>
      <c r="BJ977" s="252">
        <f t="shared" si="756"/>
        <v>0</v>
      </c>
      <c r="BK977" s="252">
        <f t="shared" si="756"/>
        <v>0</v>
      </c>
      <c r="BL977" s="337"/>
      <c r="BM977" s="337"/>
      <c r="BN977" s="337"/>
      <c r="BO977" s="337"/>
      <c r="BP977" s="337"/>
      <c r="BQ977" s="337"/>
      <c r="BR977" s="337"/>
      <c r="BS977" s="337"/>
    </row>
  </sheetData>
  <autoFilter ref="G3:AI976" xr:uid="{6482B558-44D7-4414-8661-3AD14149FFFD}"/>
  <dataConsolidate/>
  <mergeCells count="19">
    <mergeCell ref="L2:Q2"/>
    <mergeCell ref="BH2:BK2"/>
    <mergeCell ref="BL2:BO2"/>
    <mergeCell ref="CH2:CL2"/>
    <mergeCell ref="CM2:CQ2"/>
    <mergeCell ref="BY2:CB2"/>
    <mergeCell ref="CC2:CF2"/>
    <mergeCell ref="G1:H1"/>
    <mergeCell ref="I1:T1"/>
    <mergeCell ref="U1:V1"/>
    <mergeCell ref="W1:AB1"/>
    <mergeCell ref="AC1:AD1"/>
    <mergeCell ref="CW3:CW4"/>
    <mergeCell ref="BP2:BS2"/>
    <mergeCell ref="AF1:AF2"/>
    <mergeCell ref="AH1:AH2"/>
    <mergeCell ref="AI1:AI2"/>
    <mergeCell ref="CR2:CV2"/>
    <mergeCell ref="BU2:BX2"/>
  </mergeCells>
  <phoneticPr fontId="8"/>
  <dataValidations count="4">
    <dataValidation type="list" errorStyle="warning" allowBlank="1" showInputMessage="1" showErrorMessage="1" sqref="H145:H151 H245:H595 H597:H976 H154:H243 H4:H143" xr:uid="{FB65D18F-195A-4DA3-8873-A1FC18D60AA0}">
      <formula1>INDIRECT(G4)</formula1>
    </dataValidation>
    <dataValidation type="list" allowBlank="1" showInputMessage="1" showErrorMessage="1" sqref="H144 H152:H153 H244 H596" xr:uid="{69987F22-1203-426D-B56B-ECABA81FEAB1}">
      <formula1>INDIRECT(G144)</formula1>
    </dataValidation>
    <dataValidation type="list" errorStyle="information" allowBlank="1" showInputMessage="1" showErrorMessage="1" sqref="J4:J977" xr:uid="{E07F4118-E925-4260-ACFB-E79E9C237B13}">
      <formula1>INDIRECT(I4)</formula1>
    </dataValidation>
    <dataValidation type="list" errorStyle="information" allowBlank="1" showInputMessage="1" showErrorMessage="1" sqref="K1:K1048576" xr:uid="{6EB08079-F996-4CBA-B68C-49E3E1BA0ABB}">
      <formula1>INDIRECT(I1)</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8">
        <x14:dataValidation type="list" allowBlank="1" showInputMessage="1" xr:uid="{345E3850-B062-4552-90C0-75214697D945}">
          <x14:formula1>
            <xm:f>'(参考)リスト'!$L$16:$L$20</xm:f>
          </x14:formula1>
          <xm:sqref>W4:W16 W19:W23</xm:sqref>
        </x14:dataValidation>
        <x14:dataValidation type="list" allowBlank="1" showInputMessage="1" xr:uid="{6C3DAF79-2AF2-4F65-8D3B-AD5F78937672}">
          <x14:formula1>
            <xm:f>'(参考)リスト'!$F$16:$F$21</xm:f>
          </x14:formula1>
          <xm:sqref>W17:W18 W24:W976 X4:X976</xm:sqref>
        </x14:dataValidation>
        <x14:dataValidation type="list" errorStyle="information" allowBlank="1" showInputMessage="1" showErrorMessage="1" xr:uid="{48DFD715-E48A-4C81-A3D9-BE0E7A5EAE37}">
          <x14:formula1>
            <xm:f>'(参考)リスト'!$B$16:$B$20</xm:f>
          </x14:formula1>
          <xm:sqref>G4:G976</xm:sqref>
        </x14:dataValidation>
        <x14:dataValidation type="list" errorStyle="information" allowBlank="1" showInputMessage="1" showErrorMessage="1" xr:uid="{8C3CDB5C-B0E9-4C44-A69C-91D27421C4EC}">
          <x14:formula1>
            <xm:f>'(参考)リスト'!$D$16:$D$19</xm:f>
          </x14:formula1>
          <xm:sqref>I4:I976</xm:sqref>
        </x14:dataValidation>
        <x14:dataValidation type="list" allowBlank="1" showInputMessage="1" xr:uid="{66CBF360-A316-43B1-90D5-1CEE7DD5E70B}">
          <x14:formula1>
            <xm:f>'(参考)リスト'!$S$27:$S$33</xm:f>
          </x14:formula1>
          <xm:sqref>T4:T976</xm:sqref>
        </x14:dataValidation>
        <x14:dataValidation type="list" allowBlank="1" showInputMessage="1" xr:uid="{C4B4C8CB-0C01-4F6F-8744-CC248C3EC810}">
          <x14:formula1>
            <xm:f>'(参考)リスト'!$U$27:$U$35</xm:f>
          </x14:formula1>
          <xm:sqref>U4:U976</xm:sqref>
        </x14:dataValidation>
        <x14:dataValidation type="list" allowBlank="1" showInputMessage="1" xr:uid="{7A562103-CC76-4D12-A2F6-F98063480C83}">
          <x14:formula1>
            <xm:f>'(参考)リスト'!$W$27:$W$35</xm:f>
          </x14:formula1>
          <xm:sqref>P4:P976</xm:sqref>
        </x14:dataValidation>
        <x14:dataValidation type="list" allowBlank="1" showInputMessage="1" xr:uid="{1F247234-585C-4432-8796-733A45C41D58}">
          <x14:formula1>
            <xm:f>'(参考)リスト'!$Z$27:$Z$42</xm:f>
          </x14:formula1>
          <xm:sqref>AG4:AG976</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27BBD-ADBB-40C9-A27A-4C516A0BC3BE}">
  <sheetPr codeName="Sheet21">
    <tabColor rgb="FF00B0F0"/>
  </sheetPr>
  <dimension ref="A1:P1002"/>
  <sheetViews>
    <sheetView topLeftCell="A28" zoomScale="80" zoomScaleNormal="80" workbookViewId="0">
      <selection activeCell="P32" sqref="P32"/>
    </sheetView>
  </sheetViews>
  <sheetFormatPr defaultRowHeight="12" x14ac:dyDescent="0.15"/>
  <cols>
    <col min="1" max="3" width="6.625" style="252" customWidth="1"/>
    <col min="4" max="5" width="9" style="252"/>
    <col min="6" max="6" width="10.625" style="252" customWidth="1"/>
    <col min="7" max="7" width="14.625" style="252" customWidth="1"/>
    <col min="8" max="8" width="20.625" style="252" customWidth="1"/>
    <col min="9" max="9" width="16.625" style="252" customWidth="1"/>
    <col min="10" max="10" width="11.75" style="252" customWidth="1"/>
    <col min="11" max="13" width="9" style="252"/>
    <col min="14" max="14" width="18.625" style="252" customWidth="1"/>
    <col min="15" max="15" width="17.875" style="252" customWidth="1"/>
    <col min="16" max="16" width="24.125" style="252" customWidth="1"/>
    <col min="17" max="16384" width="9" style="252"/>
  </cols>
  <sheetData>
    <row r="1" spans="1:16" s="187" customFormat="1" ht="30" customHeight="1" x14ac:dyDescent="0.15">
      <c r="A1" s="1107" t="s">
        <v>788</v>
      </c>
      <c r="B1" s="1109" t="s">
        <v>789</v>
      </c>
      <c r="C1" s="291" t="s">
        <v>577</v>
      </c>
      <c r="D1" s="292" t="s">
        <v>790</v>
      </c>
      <c r="E1" s="199" t="s">
        <v>791</v>
      </c>
      <c r="F1" s="1113" t="s">
        <v>792</v>
      </c>
      <c r="G1" s="1115"/>
      <c r="H1" s="1114"/>
      <c r="I1" s="1111" t="s">
        <v>793</v>
      </c>
      <c r="J1" s="1112"/>
      <c r="K1" s="1111" t="s">
        <v>794</v>
      </c>
      <c r="L1" s="1112"/>
      <c r="M1" s="1113" t="s">
        <v>569</v>
      </c>
      <c r="N1" s="1114"/>
      <c r="O1" s="1105" t="s">
        <v>795</v>
      </c>
      <c r="P1" s="293"/>
    </row>
    <row r="2" spans="1:16" s="187" customFormat="1" ht="21" x14ac:dyDescent="0.15">
      <c r="A2" s="1108"/>
      <c r="B2" s="1110"/>
      <c r="C2" s="294" t="s">
        <v>603</v>
      </c>
      <c r="D2" s="295" t="s">
        <v>603</v>
      </c>
      <c r="E2" s="296"/>
      <c r="F2" s="1113" t="s">
        <v>580</v>
      </c>
      <c r="G2" s="1114"/>
      <c r="H2" s="297" t="s">
        <v>581</v>
      </c>
      <c r="I2" s="298" t="s">
        <v>796</v>
      </c>
      <c r="J2" s="299" t="s">
        <v>797</v>
      </c>
      <c r="K2" s="302" t="s">
        <v>798</v>
      </c>
      <c r="L2" s="300" t="s">
        <v>799</v>
      </c>
      <c r="M2" s="301" t="s">
        <v>592</v>
      </c>
      <c r="N2" s="297" t="s">
        <v>271</v>
      </c>
      <c r="O2" s="1106"/>
      <c r="P2" s="303" t="s">
        <v>571</v>
      </c>
    </row>
    <row r="3" spans="1:16" ht="20.100000000000001" customHeight="1" x14ac:dyDescent="0.15">
      <c r="A3" s="304">
        <v>1</v>
      </c>
      <c r="B3" s="305">
        <f>IF(A3="","",1)</f>
        <v>1</v>
      </c>
      <c r="C3" s="241">
        <v>1</v>
      </c>
      <c r="D3" s="242">
        <f>IF(C3="","",(COUNTIF($C$3:C3,C3)+100))</f>
        <v>101</v>
      </c>
      <c r="E3" s="395">
        <f>IF(C3="","",INDEX('様式A-2'!$E$9:$E$4938,MATCH(C3,'様式A-2'!$B$9:$B$438,0)))</f>
        <v>11.772</v>
      </c>
      <c r="F3" s="306" t="s">
        <v>381</v>
      </c>
      <c r="G3" s="242" t="s">
        <v>384</v>
      </c>
      <c r="H3" s="242" t="s">
        <v>494</v>
      </c>
      <c r="I3" s="242" t="s">
        <v>400</v>
      </c>
      <c r="J3" s="307">
        <v>3</v>
      </c>
      <c r="K3" s="242"/>
      <c r="L3" s="242" t="s">
        <v>892</v>
      </c>
      <c r="M3" s="242" t="s">
        <v>374</v>
      </c>
      <c r="N3" s="242"/>
      <c r="O3" s="242" t="s">
        <v>804</v>
      </c>
      <c r="P3" s="394" t="s">
        <v>1029</v>
      </c>
    </row>
    <row r="4" spans="1:16" ht="20.100000000000001" customHeight="1" x14ac:dyDescent="0.15">
      <c r="A4" s="256">
        <f>IF(A3="",ROW()-2-COUNTBLANK($A$3:$A3),A3+1)</f>
        <v>2</v>
      </c>
      <c r="B4" s="257">
        <f>IF(A4="","",IF(B3="",ROW()-2-COUNTBLANK($B$3:$B3),B3+1))</f>
        <v>2</v>
      </c>
      <c r="C4" s="241">
        <v>2</v>
      </c>
      <c r="D4" s="242">
        <f>IF(C4="","",(COUNTIF($C$3:C4,C4)+100))</f>
        <v>101</v>
      </c>
      <c r="E4" s="395">
        <f>IF(C4="","",INDEX('様式A-2'!$E$9:$E$4938,MATCH(C4,'様式A-2'!$B$9:$B$438,0)))</f>
        <v>20.712</v>
      </c>
      <c r="F4" s="306" t="s">
        <v>381</v>
      </c>
      <c r="G4" s="242" t="s">
        <v>384</v>
      </c>
      <c r="H4" s="242" t="s">
        <v>494</v>
      </c>
      <c r="I4" s="242" t="s">
        <v>400</v>
      </c>
      <c r="J4" s="307">
        <v>4</v>
      </c>
      <c r="K4" s="242"/>
      <c r="L4" s="242" t="s">
        <v>892</v>
      </c>
      <c r="M4" s="242" t="s">
        <v>374</v>
      </c>
      <c r="N4" s="242"/>
      <c r="O4" s="242" t="s">
        <v>804</v>
      </c>
      <c r="P4" s="394" t="s">
        <v>1030</v>
      </c>
    </row>
    <row r="5" spans="1:16" ht="20.100000000000001" customHeight="1" x14ac:dyDescent="0.15">
      <c r="A5" s="256">
        <f>IF(A4="",ROW()-2-COUNTBLANK($A$3:$A4),A4+1)</f>
        <v>3</v>
      </c>
      <c r="B5" s="257">
        <f>IF(A5="","",IF(B4="",ROW()-2-COUNTBLANK($B$3:$B4),B4+1))</f>
        <v>3</v>
      </c>
      <c r="C5" s="241">
        <v>2</v>
      </c>
      <c r="D5" s="242">
        <f>IF(C5="","",(COUNTIF($C$3:C5,C5)+100))</f>
        <v>102</v>
      </c>
      <c r="E5" s="395">
        <f>IF(C5="","",INDEX('様式A-2'!$E$9:$E$4938,MATCH(C5,'様式A-2'!$B$9:$B$438,0)))</f>
        <v>20.712</v>
      </c>
      <c r="F5" s="306" t="s">
        <v>381</v>
      </c>
      <c r="G5" s="242" t="s">
        <v>384</v>
      </c>
      <c r="H5" s="242" t="s">
        <v>494</v>
      </c>
      <c r="I5" s="242" t="s">
        <v>400</v>
      </c>
      <c r="J5" s="307">
        <v>4</v>
      </c>
      <c r="K5" s="242"/>
      <c r="L5" s="242" t="s">
        <v>892</v>
      </c>
      <c r="M5" s="242" t="s">
        <v>374</v>
      </c>
      <c r="N5" s="242"/>
      <c r="O5" s="242" t="s">
        <v>804</v>
      </c>
      <c r="P5" s="394" t="s">
        <v>1085</v>
      </c>
    </row>
    <row r="6" spans="1:16" ht="20.100000000000001" customHeight="1" x14ac:dyDescent="0.15">
      <c r="A6" s="256">
        <f>IF(A5="",ROW()-2-COUNTBLANK($A$3:$A5),A5+1)</f>
        <v>4</v>
      </c>
      <c r="B6" s="257">
        <f>IF(A6="","",IF(B5="",ROW()-2-COUNTBLANK($B$3:$B5),B5+1))</f>
        <v>4</v>
      </c>
      <c r="C6" s="241">
        <v>2</v>
      </c>
      <c r="D6" s="242">
        <f>IF(C6="","",(COUNTIF($C$3:C6,C6)+100))</f>
        <v>103</v>
      </c>
      <c r="E6" s="395">
        <f>IF(C6="","",INDEX('様式A-2'!$E$9:$E$4938,MATCH(C6,'様式A-2'!$B$9:$B$438,0)))</f>
        <v>20.712</v>
      </c>
      <c r="F6" s="306" t="s">
        <v>381</v>
      </c>
      <c r="G6" s="242" t="s">
        <v>383</v>
      </c>
      <c r="H6" s="242" t="s">
        <v>396</v>
      </c>
      <c r="I6" s="242" t="s">
        <v>400</v>
      </c>
      <c r="J6" s="307">
        <v>1</v>
      </c>
      <c r="K6" s="242"/>
      <c r="L6" s="242" t="s">
        <v>892</v>
      </c>
      <c r="M6" s="242" t="s">
        <v>374</v>
      </c>
      <c r="N6" s="242"/>
      <c r="O6" s="242" t="s">
        <v>804</v>
      </c>
      <c r="P6" s="394" t="s">
        <v>1031</v>
      </c>
    </row>
    <row r="7" spans="1:16" ht="20.100000000000001" customHeight="1" x14ac:dyDescent="0.15">
      <c r="A7" s="256">
        <f>IF(A6="",ROW()-2-COUNTBLANK($A$3:$A6),A6+1)</f>
        <v>5</v>
      </c>
      <c r="B7" s="257">
        <f>IF(A7="","",IF(B6="",ROW()-2-COUNTBLANK($B$3:$B6),B6+1))</f>
        <v>5</v>
      </c>
      <c r="C7" s="241">
        <v>3</v>
      </c>
      <c r="D7" s="242">
        <f>IF(C7="","",(COUNTIF($C$3:C7,C7)+100))</f>
        <v>101</v>
      </c>
      <c r="E7" s="395">
        <f>IF(C7="","",INDEX('様式A-2'!$E$9:$E$4938,MATCH(C7,'様式A-2'!$B$9:$B$438,0)))</f>
        <v>29.652000000000001</v>
      </c>
      <c r="F7" s="306" t="s">
        <v>381</v>
      </c>
      <c r="G7" s="242" t="s">
        <v>384</v>
      </c>
      <c r="H7" s="242" t="s">
        <v>494</v>
      </c>
      <c r="I7" s="242" t="s">
        <v>400</v>
      </c>
      <c r="J7" s="307">
        <v>6</v>
      </c>
      <c r="K7" s="242"/>
      <c r="L7" s="242" t="s">
        <v>892</v>
      </c>
      <c r="M7" s="242" t="s">
        <v>374</v>
      </c>
      <c r="N7" s="242"/>
      <c r="O7" s="242" t="s">
        <v>804</v>
      </c>
      <c r="P7" s="394" t="s">
        <v>1102</v>
      </c>
    </row>
    <row r="8" spans="1:16" ht="20.100000000000001" customHeight="1" x14ac:dyDescent="0.15">
      <c r="A8" s="256">
        <f>IF(A7="",ROW()-2-COUNTBLANK($A$3:$A7),A7+1)</f>
        <v>6</v>
      </c>
      <c r="B8" s="257">
        <f>IF(A8="","",IF(B7="",ROW()-2-COUNTBLANK($B$3:$B7),B7+1))</f>
        <v>6</v>
      </c>
      <c r="C8" s="241">
        <v>3</v>
      </c>
      <c r="D8" s="242">
        <f>IF(C8="","",(COUNTIF($C$3:C8,C8)+100))</f>
        <v>102</v>
      </c>
      <c r="E8" s="395">
        <f>IF(C8="","",INDEX('様式A-2'!$E$9:$E$4938,MATCH(C8,'様式A-2'!$B$9:$B$438,0)))</f>
        <v>29.652000000000001</v>
      </c>
      <c r="F8" s="306" t="s">
        <v>381</v>
      </c>
      <c r="G8" s="242" t="s">
        <v>383</v>
      </c>
      <c r="H8" s="242" t="s">
        <v>396</v>
      </c>
      <c r="I8" s="242" t="s">
        <v>400</v>
      </c>
      <c r="J8" s="307">
        <v>1</v>
      </c>
      <c r="K8" s="242"/>
      <c r="L8" s="242" t="s">
        <v>892</v>
      </c>
      <c r="M8" s="242" t="s">
        <v>374</v>
      </c>
      <c r="N8" s="242"/>
      <c r="O8" s="242" t="s">
        <v>804</v>
      </c>
      <c r="P8" s="394" t="s">
        <v>1032</v>
      </c>
    </row>
    <row r="9" spans="1:16" ht="20.100000000000001" customHeight="1" x14ac:dyDescent="0.15">
      <c r="A9" s="256">
        <f>IF(A8="",ROW()-2-COUNTBLANK($A$3:$A8),A8+1)</f>
        <v>7</v>
      </c>
      <c r="B9" s="257">
        <f>IF(A9="","",IF(B8="",ROW()-2-COUNTBLANK($B$3:$B8),B8+1))</f>
        <v>7</v>
      </c>
      <c r="C9" s="241">
        <v>3</v>
      </c>
      <c r="D9" s="242">
        <f>IF(C9="","",(COUNTIF($C$3:C9,C9)+100))</f>
        <v>103</v>
      </c>
      <c r="E9" s="395">
        <f>IF(C9="","",INDEX('様式A-2'!$E$9:$E$4938,MATCH(C9,'様式A-2'!$B$9:$B$438,0)))</f>
        <v>29.652000000000001</v>
      </c>
      <c r="F9" s="306" t="s">
        <v>381</v>
      </c>
      <c r="G9" s="242" t="s">
        <v>384</v>
      </c>
      <c r="H9" s="242" t="s">
        <v>494</v>
      </c>
      <c r="I9" s="242" t="s">
        <v>400</v>
      </c>
      <c r="J9" s="307">
        <v>4</v>
      </c>
      <c r="K9" s="242"/>
      <c r="L9" s="242" t="s">
        <v>892</v>
      </c>
      <c r="M9" s="242" t="s">
        <v>374</v>
      </c>
      <c r="N9" s="242"/>
      <c r="O9" s="242" t="s">
        <v>804</v>
      </c>
      <c r="P9" s="394" t="s">
        <v>1034</v>
      </c>
    </row>
    <row r="10" spans="1:16" ht="20.100000000000001" customHeight="1" x14ac:dyDescent="0.15">
      <c r="A10" s="256">
        <f>IF(A9="",ROW()-2-COUNTBLANK($A$3:$A9),A9+1)</f>
        <v>8</v>
      </c>
      <c r="B10" s="257">
        <f>IF(A10="","",IF(B9="",ROW()-2-COUNTBLANK($B$3:$B9),B9+1))</f>
        <v>8</v>
      </c>
      <c r="C10" s="241">
        <v>3</v>
      </c>
      <c r="D10" s="242">
        <f>IF(C10="","",(COUNTIF($C$3:C10,C10)+100))</f>
        <v>104</v>
      </c>
      <c r="E10" s="395">
        <f>IF(C10="","",INDEX('様式A-2'!$E$9:$E$4938,MATCH(C10,'様式A-2'!$B$9:$B$438,0)))</f>
        <v>29.652000000000001</v>
      </c>
      <c r="F10" s="306" t="s">
        <v>381</v>
      </c>
      <c r="G10" s="242" t="s">
        <v>383</v>
      </c>
      <c r="H10" s="242" t="s">
        <v>396</v>
      </c>
      <c r="I10" s="242" t="s">
        <v>400</v>
      </c>
      <c r="J10" s="307">
        <v>1</v>
      </c>
      <c r="K10" s="242"/>
      <c r="L10" s="242" t="s">
        <v>892</v>
      </c>
      <c r="M10" s="242" t="s">
        <v>374</v>
      </c>
      <c r="N10" s="242"/>
      <c r="O10" s="242" t="s">
        <v>804</v>
      </c>
      <c r="P10" s="394" t="s">
        <v>1033</v>
      </c>
    </row>
    <row r="11" spans="1:16" ht="20.100000000000001" customHeight="1" x14ac:dyDescent="0.15">
      <c r="A11" s="256">
        <f>IF(A10="",ROW()-2-COUNTBLANK($A$3:$A10),A10+1)</f>
        <v>9</v>
      </c>
      <c r="B11" s="257">
        <f>IF(A11="","",IF(B10="",ROW()-2-COUNTBLANK($B$3:$B10),B10+1))</f>
        <v>9</v>
      </c>
      <c r="C11" s="241">
        <v>4</v>
      </c>
      <c r="D11" s="242">
        <f>IF(C11="","",(COUNTIF($C$3:C11,C11)+100))</f>
        <v>101</v>
      </c>
      <c r="E11" s="395">
        <f>IF(C11="","",INDEX('様式A-2'!$E$9:$E$4938,MATCH(C11,'様式A-2'!$B$9:$B$438,0)))</f>
        <v>38.513000000000005</v>
      </c>
      <c r="F11" s="306" t="s">
        <v>381</v>
      </c>
      <c r="G11" s="242" t="s">
        <v>384</v>
      </c>
      <c r="H11" s="242" t="s">
        <v>494</v>
      </c>
      <c r="I11" s="242" t="s">
        <v>400</v>
      </c>
      <c r="J11" s="307">
        <v>6</v>
      </c>
      <c r="K11" s="242"/>
      <c r="L11" s="242" t="s">
        <v>892</v>
      </c>
      <c r="M11" s="242" t="s">
        <v>374</v>
      </c>
      <c r="N11" s="242"/>
      <c r="O11" s="242" t="s">
        <v>804</v>
      </c>
      <c r="P11" s="394" t="s">
        <v>1103</v>
      </c>
    </row>
    <row r="12" spans="1:16" ht="20.100000000000001" customHeight="1" x14ac:dyDescent="0.15">
      <c r="A12" s="256">
        <f>IF(A11="",ROW()-2-COUNTBLANK($A$3:$A11),A11+1)</f>
        <v>10</v>
      </c>
      <c r="B12" s="257">
        <f>IF(A12="","",IF(B11="",ROW()-2-COUNTBLANK($B$3:$B11),B11+1))</f>
        <v>10</v>
      </c>
      <c r="C12" s="241">
        <v>4</v>
      </c>
      <c r="D12" s="242">
        <f>IF(C12="","",(COUNTIF($C$3:C12,C12)+100))</f>
        <v>102</v>
      </c>
      <c r="E12" s="395">
        <f>IF(C12="","",INDEX('様式A-2'!$E$9:$E$4938,MATCH(C12,'様式A-2'!$B$9:$B$438,0)))</f>
        <v>38.513000000000005</v>
      </c>
      <c r="F12" s="306" t="s">
        <v>381</v>
      </c>
      <c r="G12" s="242" t="s">
        <v>383</v>
      </c>
      <c r="H12" s="242" t="s">
        <v>396</v>
      </c>
      <c r="I12" s="242" t="s">
        <v>657</v>
      </c>
      <c r="J12" s="307">
        <v>1</v>
      </c>
      <c r="K12" s="242"/>
      <c r="L12" s="242" t="s">
        <v>892</v>
      </c>
      <c r="M12" s="242" t="s">
        <v>374</v>
      </c>
      <c r="N12" s="242"/>
      <c r="O12" s="242" t="s">
        <v>804</v>
      </c>
      <c r="P12" s="394" t="s">
        <v>1035</v>
      </c>
    </row>
    <row r="13" spans="1:16" ht="20.100000000000001" customHeight="1" x14ac:dyDescent="0.15">
      <c r="A13" s="256">
        <f>IF(A12="",ROW()-2-COUNTBLANK($A$3:$A12),A12+1)</f>
        <v>11</v>
      </c>
      <c r="B13" s="257">
        <f>IF(A13="","",IF(B12="",ROW()-2-COUNTBLANK($B$3:$B12),B12+1))</f>
        <v>11</v>
      </c>
      <c r="C13" s="241">
        <v>4</v>
      </c>
      <c r="D13" s="242">
        <f>IF(C13="","",(COUNTIF($C$3:C13,C13)+100))</f>
        <v>103</v>
      </c>
      <c r="E13" s="395">
        <f>IF(C13="","",INDEX('様式A-2'!$E$9:$E$4938,MATCH(C13,'様式A-2'!$B$9:$B$438,0)))</f>
        <v>38.513000000000005</v>
      </c>
      <c r="F13" s="306" t="s">
        <v>381</v>
      </c>
      <c r="G13" s="242" t="s">
        <v>384</v>
      </c>
      <c r="H13" s="242" t="s">
        <v>494</v>
      </c>
      <c r="I13" s="242" t="s">
        <v>400</v>
      </c>
      <c r="J13" s="307">
        <v>6</v>
      </c>
      <c r="K13" s="242"/>
      <c r="L13" s="242" t="s">
        <v>892</v>
      </c>
      <c r="M13" s="242" t="s">
        <v>374</v>
      </c>
      <c r="N13" s="242"/>
      <c r="O13" s="242" t="s">
        <v>804</v>
      </c>
      <c r="P13" s="394" t="s">
        <v>1086</v>
      </c>
    </row>
    <row r="14" spans="1:16" ht="20.100000000000001" customHeight="1" x14ac:dyDescent="0.15">
      <c r="A14" s="256">
        <f>IF(A13="",ROW()-2-COUNTBLANK($A$3:$A13),A13+1)</f>
        <v>12</v>
      </c>
      <c r="B14" s="257">
        <f>IF(A14="","",IF(B13="",ROW()-2-COUNTBLANK($B$3:$B13),B13+1))</f>
        <v>12</v>
      </c>
      <c r="C14" s="241">
        <v>4</v>
      </c>
      <c r="D14" s="242">
        <f>IF(C14="","",(COUNTIF($C$3:C14,C14)+100))</f>
        <v>104</v>
      </c>
      <c r="E14" s="395">
        <f>IF(C14="","",INDEX('様式A-2'!$E$9:$E$4938,MATCH(C14,'様式A-2'!$B$9:$B$438,0)))</f>
        <v>38.513000000000005</v>
      </c>
      <c r="F14" s="306" t="s">
        <v>381</v>
      </c>
      <c r="G14" s="242" t="s">
        <v>383</v>
      </c>
      <c r="H14" s="242" t="s">
        <v>396</v>
      </c>
      <c r="I14" s="242" t="s">
        <v>400</v>
      </c>
      <c r="J14" s="307">
        <v>1</v>
      </c>
      <c r="K14" s="242"/>
      <c r="L14" s="242" t="s">
        <v>892</v>
      </c>
      <c r="M14" s="242" t="s">
        <v>374</v>
      </c>
      <c r="N14" s="242"/>
      <c r="O14" s="242" t="s">
        <v>804</v>
      </c>
      <c r="P14" s="394" t="s">
        <v>1036</v>
      </c>
    </row>
    <row r="15" spans="1:16" ht="20.100000000000001" customHeight="1" x14ac:dyDescent="0.15">
      <c r="A15" s="256">
        <f>IF(A14="",ROW()-2-COUNTBLANK($A$3:$A14),A14+1)</f>
        <v>13</v>
      </c>
      <c r="B15" s="257">
        <f>IF(A15="","",IF(B14="",ROW()-2-COUNTBLANK($B$3:$B14),B14+1))</f>
        <v>13</v>
      </c>
      <c r="C15" s="241">
        <v>5</v>
      </c>
      <c r="D15" s="242">
        <f>IF(C15="","",(COUNTIF($C$3:C15,C15)+100))</f>
        <v>101</v>
      </c>
      <c r="E15" s="395">
        <f>IF(C15="","",INDEX('様式A-2'!$E$9:$E$4938,MATCH(C15,'様式A-2'!$B$9:$B$438,0)))</f>
        <v>47.595000000000006</v>
      </c>
      <c r="F15" s="306" t="s">
        <v>381</v>
      </c>
      <c r="G15" s="242" t="s">
        <v>384</v>
      </c>
      <c r="H15" s="242" t="s">
        <v>494</v>
      </c>
      <c r="I15" s="242" t="s">
        <v>400</v>
      </c>
      <c r="J15" s="307">
        <v>6</v>
      </c>
      <c r="K15" s="242"/>
      <c r="L15" s="242" t="s">
        <v>892</v>
      </c>
      <c r="M15" s="242" t="s">
        <v>374</v>
      </c>
      <c r="N15" s="242"/>
      <c r="O15" s="242" t="s">
        <v>804</v>
      </c>
      <c r="P15" s="394" t="s">
        <v>1087</v>
      </c>
    </row>
    <row r="16" spans="1:16" ht="20.100000000000001" customHeight="1" x14ac:dyDescent="0.15">
      <c r="A16" s="256">
        <f>IF(A15="",ROW()-2-COUNTBLANK($A$3:$A15),A15+1)</f>
        <v>14</v>
      </c>
      <c r="B16" s="257">
        <f>IF(A16="","",IF(B15="",ROW()-2-COUNTBLANK($B$3:$B15),B15+1))</f>
        <v>14</v>
      </c>
      <c r="C16" s="241">
        <v>5</v>
      </c>
      <c r="D16" s="242">
        <f>IF(C16="","",(COUNTIF($C$3:C16,C16)+100))</f>
        <v>102</v>
      </c>
      <c r="E16" s="395">
        <f>IF(C16="","",INDEX('様式A-2'!$E$9:$E$4938,MATCH(C16,'様式A-2'!$B$9:$B$438,0)))</f>
        <v>47.595000000000006</v>
      </c>
      <c r="F16" s="306" t="s">
        <v>381</v>
      </c>
      <c r="G16" s="242" t="s">
        <v>383</v>
      </c>
      <c r="H16" s="242" t="s">
        <v>396</v>
      </c>
      <c r="I16" s="242" t="s">
        <v>400</v>
      </c>
      <c r="J16" s="307">
        <v>1</v>
      </c>
      <c r="K16" s="242"/>
      <c r="L16" s="242" t="s">
        <v>892</v>
      </c>
      <c r="M16" s="242" t="s">
        <v>374</v>
      </c>
      <c r="N16" s="242"/>
      <c r="O16" s="242" t="s">
        <v>804</v>
      </c>
      <c r="P16" s="394" t="s">
        <v>1037</v>
      </c>
    </row>
    <row r="17" spans="1:16" ht="20.100000000000001" customHeight="1" x14ac:dyDescent="0.15">
      <c r="A17" s="256">
        <f>IF(A16="",ROW()-2-COUNTBLANK($A$3:$A16),A16+1)</f>
        <v>15</v>
      </c>
      <c r="B17" s="257">
        <f>IF(A17="","",IF(B16="",ROW()-2-COUNTBLANK($B$3:$B16),B16+1))</f>
        <v>15</v>
      </c>
      <c r="C17" s="241">
        <v>5</v>
      </c>
      <c r="D17" s="242">
        <f>IF(C17="","",(COUNTIF($C$3:C17,C17)+100))</f>
        <v>103</v>
      </c>
      <c r="E17" s="395">
        <f>IF(C17="","",INDEX('様式A-2'!$E$9:$E$4938,MATCH(C17,'様式A-2'!$B$9:$B$438,0)))</f>
        <v>47.595000000000006</v>
      </c>
      <c r="F17" s="306" t="s">
        <v>381</v>
      </c>
      <c r="G17" s="242" t="s">
        <v>384</v>
      </c>
      <c r="H17" s="242" t="s">
        <v>494</v>
      </c>
      <c r="I17" s="242" t="s">
        <v>400</v>
      </c>
      <c r="J17" s="307">
        <v>6</v>
      </c>
      <c r="K17" s="242"/>
      <c r="L17" s="242" t="s">
        <v>892</v>
      </c>
      <c r="M17" s="242" t="s">
        <v>374</v>
      </c>
      <c r="N17" s="242"/>
      <c r="O17" s="242" t="s">
        <v>804</v>
      </c>
      <c r="P17" s="394" t="s">
        <v>1088</v>
      </c>
    </row>
    <row r="18" spans="1:16" ht="20.100000000000001" customHeight="1" x14ac:dyDescent="0.15">
      <c r="A18" s="256">
        <f>IF(A17="",ROW()-2-COUNTBLANK($A$3:$A17),A17+1)</f>
        <v>16</v>
      </c>
      <c r="B18" s="257">
        <f>IF(A18="","",IF(B17="",ROW()-2-COUNTBLANK($B$3:$B17),B17+1))</f>
        <v>16</v>
      </c>
      <c r="C18" s="241">
        <v>5</v>
      </c>
      <c r="D18" s="242">
        <f>IF(C18="","",(COUNTIF($C$3:C18,C18)+100))</f>
        <v>104</v>
      </c>
      <c r="E18" s="395">
        <f>IF(C18="","",INDEX('様式A-2'!$E$9:$E$4938,MATCH(C18,'様式A-2'!$B$9:$B$438,0)))</f>
        <v>47.595000000000006</v>
      </c>
      <c r="F18" s="306" t="s">
        <v>381</v>
      </c>
      <c r="G18" s="242" t="s">
        <v>383</v>
      </c>
      <c r="H18" s="242" t="s">
        <v>396</v>
      </c>
      <c r="I18" s="242" t="s">
        <v>400</v>
      </c>
      <c r="J18" s="307">
        <v>1</v>
      </c>
      <c r="K18" s="242"/>
      <c r="L18" s="242" t="s">
        <v>892</v>
      </c>
      <c r="M18" s="242" t="s">
        <v>374</v>
      </c>
      <c r="N18" s="242"/>
      <c r="O18" s="242" t="s">
        <v>804</v>
      </c>
      <c r="P18" s="394" t="s">
        <v>1038</v>
      </c>
    </row>
    <row r="19" spans="1:16" ht="20.100000000000001" customHeight="1" x14ac:dyDescent="0.15">
      <c r="A19" s="256">
        <f>IF(A18="",ROW()-2-COUNTBLANK($A$3:$A18),A18+1)</f>
        <v>17</v>
      </c>
      <c r="B19" s="257">
        <f>IF(A19="","",IF(B18="",ROW()-2-COUNTBLANK($B$3:$B18),B18+1))</f>
        <v>17</v>
      </c>
      <c r="C19" s="241">
        <v>6</v>
      </c>
      <c r="D19" s="242">
        <f>IF(C19="","",(COUNTIF($C$3:C19,C19)+100))</f>
        <v>101</v>
      </c>
      <c r="E19" s="395">
        <f>IF(C19="","",INDEX('様式A-2'!$E$9:$E$4938,MATCH(C19,'様式A-2'!$B$9:$B$438,0)))</f>
        <v>56.598000000000006</v>
      </c>
      <c r="F19" s="306" t="s">
        <v>381</v>
      </c>
      <c r="G19" s="242" t="s">
        <v>384</v>
      </c>
      <c r="H19" s="242" t="s">
        <v>494</v>
      </c>
      <c r="I19" s="242" t="s">
        <v>400</v>
      </c>
      <c r="J19" s="307">
        <v>6</v>
      </c>
      <c r="K19" s="242"/>
      <c r="L19" s="242" t="s">
        <v>892</v>
      </c>
      <c r="M19" s="242" t="s">
        <v>374</v>
      </c>
      <c r="N19" s="242"/>
      <c r="O19" s="242" t="s">
        <v>804</v>
      </c>
      <c r="P19" s="394" t="s">
        <v>1039</v>
      </c>
    </row>
    <row r="20" spans="1:16" ht="20.100000000000001" customHeight="1" x14ac:dyDescent="0.15">
      <c r="A20" s="256">
        <f>IF(A19="",ROW()-2-COUNTBLANK($A$3:$A19),A19+1)</f>
        <v>18</v>
      </c>
      <c r="B20" s="257">
        <f>IF(A20="","",IF(B19="",ROW()-2-COUNTBLANK($B$3:$B19),B19+1))</f>
        <v>18</v>
      </c>
      <c r="C20" s="241">
        <v>6</v>
      </c>
      <c r="D20" s="242">
        <f>IF(C20="","",(COUNTIF($C$3:C20,C20)+100))</f>
        <v>102</v>
      </c>
      <c r="E20" s="395">
        <f>IF(C20="","",INDEX('様式A-2'!$E$9:$E$4938,MATCH(C20,'様式A-2'!$B$9:$B$438,0)))</f>
        <v>56.598000000000006</v>
      </c>
      <c r="F20" s="306" t="s">
        <v>381</v>
      </c>
      <c r="G20" s="242" t="s">
        <v>383</v>
      </c>
      <c r="H20" s="242" t="s">
        <v>396</v>
      </c>
      <c r="I20" s="242" t="s">
        <v>400</v>
      </c>
      <c r="J20" s="307">
        <v>1</v>
      </c>
      <c r="K20" s="242"/>
      <c r="L20" s="242" t="s">
        <v>892</v>
      </c>
      <c r="M20" s="242" t="s">
        <v>374</v>
      </c>
      <c r="N20" s="242"/>
      <c r="O20" s="242" t="s">
        <v>804</v>
      </c>
      <c r="P20" s="394" t="s">
        <v>1040</v>
      </c>
    </row>
    <row r="21" spans="1:16" ht="20.100000000000001" customHeight="1" x14ac:dyDescent="0.15">
      <c r="A21" s="256">
        <f>IF(A20="",ROW()-2-COUNTBLANK($A$3:$A20),A20+1)</f>
        <v>19</v>
      </c>
      <c r="B21" s="257">
        <f>IF(A21="","",IF(B20="",ROW()-2-COUNTBLANK($B$3:$B20),B20+1))</f>
        <v>19</v>
      </c>
      <c r="C21" s="241">
        <v>6</v>
      </c>
      <c r="D21" s="242">
        <f>IF(C21="","",(COUNTIF($C$3:C21,C21)+100))</f>
        <v>103</v>
      </c>
      <c r="E21" s="395">
        <f>IF(C21="","",INDEX('様式A-2'!$E$9:$E$4938,MATCH(C21,'様式A-2'!$B$9:$B$438,0)))</f>
        <v>56.598000000000006</v>
      </c>
      <c r="F21" s="306" t="s">
        <v>381</v>
      </c>
      <c r="G21" s="242" t="s">
        <v>384</v>
      </c>
      <c r="H21" s="242" t="s">
        <v>494</v>
      </c>
      <c r="I21" s="242" t="s">
        <v>400</v>
      </c>
      <c r="J21" s="307">
        <v>7</v>
      </c>
      <c r="K21" s="242"/>
      <c r="L21" s="242" t="s">
        <v>892</v>
      </c>
      <c r="M21" s="242" t="s">
        <v>374</v>
      </c>
      <c r="N21" s="242"/>
      <c r="O21" s="242" t="s">
        <v>804</v>
      </c>
      <c r="P21" s="394" t="s">
        <v>1089</v>
      </c>
    </row>
    <row r="22" spans="1:16" ht="20.100000000000001" customHeight="1" x14ac:dyDescent="0.15">
      <c r="A22" s="256">
        <f>IF(A21="",ROW()-2-COUNTBLANK($A$3:$A21),A21+1)</f>
        <v>20</v>
      </c>
      <c r="B22" s="257">
        <f>IF(A22="","",IF(B21="",ROW()-2-COUNTBLANK($B$3:$B21),B21+1))</f>
        <v>20</v>
      </c>
      <c r="C22" s="241">
        <v>6</v>
      </c>
      <c r="D22" s="242">
        <f>IF(C22="","",(COUNTIF($C$3:C22,C22)+100))</f>
        <v>104</v>
      </c>
      <c r="E22" s="395">
        <f>IF(C22="","",INDEX('様式A-2'!$E$9:$E$4938,MATCH(C22,'様式A-2'!$B$9:$B$438,0)))</f>
        <v>56.598000000000006</v>
      </c>
      <c r="F22" s="306" t="s">
        <v>381</v>
      </c>
      <c r="G22" s="242" t="s">
        <v>383</v>
      </c>
      <c r="H22" s="242" t="s">
        <v>396</v>
      </c>
      <c r="I22" s="242" t="s">
        <v>400</v>
      </c>
      <c r="J22" s="307">
        <v>1</v>
      </c>
      <c r="K22" s="242"/>
      <c r="L22" s="242" t="s">
        <v>892</v>
      </c>
      <c r="M22" s="242" t="s">
        <v>374</v>
      </c>
      <c r="N22" s="242"/>
      <c r="O22" s="242" t="s">
        <v>804</v>
      </c>
      <c r="P22" s="394" t="s">
        <v>1041</v>
      </c>
    </row>
    <row r="23" spans="1:16" ht="20.100000000000001" customHeight="1" x14ac:dyDescent="0.15">
      <c r="A23" s="256">
        <f>IF(A22="",ROW()-2-COUNTBLANK($A$3:$A22),A22+1)</f>
        <v>21</v>
      </c>
      <c r="B23" s="257">
        <f>IF(A23="","",IF(B22="",ROW()-2-COUNTBLANK($B$3:$B22),B22+1))</f>
        <v>21</v>
      </c>
      <c r="C23" s="241">
        <v>7</v>
      </c>
      <c r="D23" s="242">
        <f>IF(C23="","",(COUNTIF($C$3:C23,C23)+100))</f>
        <v>101</v>
      </c>
      <c r="E23" s="395">
        <f>IF(C23="","",INDEX('様式A-2'!$E$9:$E$4938,MATCH(C23,'様式A-2'!$B$9:$B$438,0)))</f>
        <v>65.574000000000012</v>
      </c>
      <c r="F23" s="306" t="s">
        <v>381</v>
      </c>
      <c r="G23" s="242" t="s">
        <v>384</v>
      </c>
      <c r="H23" s="242" t="s">
        <v>494</v>
      </c>
      <c r="I23" s="242" t="s">
        <v>400</v>
      </c>
      <c r="J23" s="307">
        <v>5</v>
      </c>
      <c r="K23" s="242"/>
      <c r="L23" s="242" t="s">
        <v>892</v>
      </c>
      <c r="M23" s="242" t="s">
        <v>374</v>
      </c>
      <c r="N23" s="242"/>
      <c r="O23" s="242" t="s">
        <v>804</v>
      </c>
      <c r="P23" s="394" t="s">
        <v>1047</v>
      </c>
    </row>
    <row r="24" spans="1:16" ht="20.100000000000001" customHeight="1" x14ac:dyDescent="0.15">
      <c r="A24" s="256">
        <f>IF(A23="",ROW()-2-COUNTBLANK($A$3:$A23),A23+1)</f>
        <v>22</v>
      </c>
      <c r="B24" s="257">
        <f>IF(A24="","",IF(B23="",ROW()-2-COUNTBLANK($B$3:$B23),B23+1))</f>
        <v>22</v>
      </c>
      <c r="C24" s="241">
        <v>7</v>
      </c>
      <c r="D24" s="242">
        <f>IF(C24="","",(COUNTIF($C$3:C24,C24)+100))</f>
        <v>102</v>
      </c>
      <c r="E24" s="395">
        <f>IF(C24="","",INDEX('様式A-2'!$E$9:$E$4938,MATCH(C24,'様式A-2'!$B$9:$B$438,0)))</f>
        <v>65.574000000000012</v>
      </c>
      <c r="F24" s="306" t="s">
        <v>381</v>
      </c>
      <c r="G24" s="242" t="s">
        <v>384</v>
      </c>
      <c r="H24" s="242" t="s">
        <v>494</v>
      </c>
      <c r="I24" s="242" t="s">
        <v>400</v>
      </c>
      <c r="J24" s="307">
        <v>6</v>
      </c>
      <c r="K24" s="242"/>
      <c r="L24" s="242" t="s">
        <v>892</v>
      </c>
      <c r="M24" s="242" t="s">
        <v>374</v>
      </c>
      <c r="N24" s="242"/>
      <c r="O24" s="242" t="s">
        <v>804</v>
      </c>
      <c r="P24" s="394" t="s">
        <v>1090</v>
      </c>
    </row>
    <row r="25" spans="1:16" ht="20.100000000000001" customHeight="1" x14ac:dyDescent="0.15">
      <c r="A25" s="256">
        <f>IF(A24="",ROW()-2-COUNTBLANK($A$3:$A24),A24+1)</f>
        <v>23</v>
      </c>
      <c r="B25" s="257">
        <f>IF(A25="","",IF(B24="",ROW()-2-COUNTBLANK($B$3:$B24),B24+1))</f>
        <v>23</v>
      </c>
      <c r="C25" s="241">
        <v>8</v>
      </c>
      <c r="D25" s="242">
        <f>IF(C25="","",(COUNTIF($C$3:C25,C25)+100))</f>
        <v>101</v>
      </c>
      <c r="E25" s="395">
        <f>IF(C25="","",INDEX('様式A-2'!$E$9:$E$4938,MATCH(C25,'様式A-2'!$B$9:$B$438,0)))</f>
        <v>74.512000000000015</v>
      </c>
      <c r="F25" s="306" t="s">
        <v>381</v>
      </c>
      <c r="G25" s="242" t="s">
        <v>384</v>
      </c>
      <c r="H25" s="242" t="s">
        <v>494</v>
      </c>
      <c r="I25" s="242" t="s">
        <v>400</v>
      </c>
      <c r="J25" s="307">
        <v>5</v>
      </c>
      <c r="K25" s="242"/>
      <c r="L25" s="242" t="s">
        <v>892</v>
      </c>
      <c r="M25" s="242" t="s">
        <v>374</v>
      </c>
      <c r="N25" s="242"/>
      <c r="O25" s="242" t="s">
        <v>804</v>
      </c>
      <c r="P25" s="394" t="s">
        <v>1042</v>
      </c>
    </row>
    <row r="26" spans="1:16" ht="20.100000000000001" customHeight="1" x14ac:dyDescent="0.15">
      <c r="A26" s="256">
        <f>IF(A25="",ROW()-2-COUNTBLANK($A$3:$A25),A25+1)</f>
        <v>24</v>
      </c>
      <c r="B26" s="257">
        <f>IF(A26="","",IF(B25="",ROW()-2-COUNTBLANK($B$3:$B25),B25+1))</f>
        <v>24</v>
      </c>
      <c r="C26" s="241">
        <v>8</v>
      </c>
      <c r="D26" s="242">
        <f>IF(C26="","",(COUNTIF($C$3:C26,C26)+100))</f>
        <v>102</v>
      </c>
      <c r="E26" s="395">
        <f>IF(C26="","",INDEX('様式A-2'!$E$9:$E$4938,MATCH(C26,'様式A-2'!$B$9:$B$438,0)))</f>
        <v>74.512000000000015</v>
      </c>
      <c r="F26" s="306" t="s">
        <v>381</v>
      </c>
      <c r="G26" s="242" t="s">
        <v>384</v>
      </c>
      <c r="H26" s="242" t="s">
        <v>494</v>
      </c>
      <c r="I26" s="242" t="s">
        <v>400</v>
      </c>
      <c r="J26" s="307">
        <v>5</v>
      </c>
      <c r="K26" s="242"/>
      <c r="L26" s="242" t="s">
        <v>892</v>
      </c>
      <c r="M26" s="242" t="s">
        <v>374</v>
      </c>
      <c r="N26" s="242"/>
      <c r="O26" s="242" t="s">
        <v>804</v>
      </c>
      <c r="P26" s="394" t="s">
        <v>1048</v>
      </c>
    </row>
    <row r="27" spans="1:16" ht="20.100000000000001" customHeight="1" x14ac:dyDescent="0.15">
      <c r="A27" s="256">
        <f>IF(A26="",ROW()-2-COUNTBLANK($A$3:$A26),A26+1)</f>
        <v>25</v>
      </c>
      <c r="B27" s="257">
        <f>IF(A27="","",IF(B26="",ROW()-2-COUNTBLANK($B$3:$B26),B26+1))</f>
        <v>25</v>
      </c>
      <c r="C27" s="241">
        <v>9</v>
      </c>
      <c r="D27" s="242">
        <f>IF(C27="","",(COUNTIF($C$3:C27,C27)+100))</f>
        <v>101</v>
      </c>
      <c r="E27" s="395">
        <f>IF(C27="","",INDEX('様式A-2'!$E$9:$E$4938,MATCH(C27,'様式A-2'!$B$9:$B$438,0)))</f>
        <v>83.50200000000001</v>
      </c>
      <c r="F27" s="306" t="s">
        <v>381</v>
      </c>
      <c r="G27" s="242" t="s">
        <v>384</v>
      </c>
      <c r="H27" s="242" t="s">
        <v>494</v>
      </c>
      <c r="I27" s="242" t="s">
        <v>400</v>
      </c>
      <c r="J27" s="307">
        <v>6</v>
      </c>
      <c r="K27" s="242"/>
      <c r="L27" s="242" t="s">
        <v>892</v>
      </c>
      <c r="M27" s="242" t="s">
        <v>374</v>
      </c>
      <c r="N27" s="242"/>
      <c r="O27" s="242" t="s">
        <v>804</v>
      </c>
      <c r="P27" s="394" t="s">
        <v>1043</v>
      </c>
    </row>
    <row r="28" spans="1:16" ht="20.100000000000001" customHeight="1" x14ac:dyDescent="0.15">
      <c r="A28" s="256">
        <f>IF(A27="",ROW()-2-COUNTBLANK($A$3:$A27),A27+1)</f>
        <v>26</v>
      </c>
      <c r="B28" s="257">
        <f>IF(A28="","",IF(B27="",ROW()-2-COUNTBLANK($B$3:$B27),B27+1))</f>
        <v>26</v>
      </c>
      <c r="C28" s="241">
        <v>9</v>
      </c>
      <c r="D28" s="242">
        <f>IF(C28="","",(COUNTIF($C$3:C28,C28)+100))</f>
        <v>102</v>
      </c>
      <c r="E28" s="395">
        <f>IF(C28="","",INDEX('様式A-2'!$E$9:$E$4938,MATCH(C28,'様式A-2'!$B$9:$B$438,0)))</f>
        <v>83.50200000000001</v>
      </c>
      <c r="F28" s="306" t="s">
        <v>381</v>
      </c>
      <c r="G28" s="242" t="s">
        <v>384</v>
      </c>
      <c r="H28" s="242" t="s">
        <v>494</v>
      </c>
      <c r="I28" s="242" t="s">
        <v>400</v>
      </c>
      <c r="J28" s="307">
        <v>7</v>
      </c>
      <c r="K28" s="242"/>
      <c r="L28" s="242" t="s">
        <v>892</v>
      </c>
      <c r="M28" s="242" t="s">
        <v>374</v>
      </c>
      <c r="N28" s="242"/>
      <c r="O28" s="242" t="s">
        <v>804</v>
      </c>
      <c r="P28" s="394" t="s">
        <v>1045</v>
      </c>
    </row>
    <row r="29" spans="1:16" ht="20.100000000000001" customHeight="1" x14ac:dyDescent="0.15">
      <c r="A29" s="256">
        <f>IF(A28="",ROW()-2-COUNTBLANK($A$3:$A28),A28+1)</f>
        <v>27</v>
      </c>
      <c r="B29" s="257">
        <f>IF(A29="","",IF(B28="",ROW()-2-COUNTBLANK($B$3:$B28),B28+1))</f>
        <v>27</v>
      </c>
      <c r="C29" s="241">
        <v>9</v>
      </c>
      <c r="D29" s="242">
        <f>IF(C29="","",(COUNTIF($C$3:C29,C29)+100))</f>
        <v>103</v>
      </c>
      <c r="E29" s="395">
        <f>IF(C29="","",INDEX('様式A-2'!$E$9:$E$4938,MATCH(C29,'様式A-2'!$B$9:$B$438,0)))</f>
        <v>83.50200000000001</v>
      </c>
      <c r="F29" s="306" t="s">
        <v>381</v>
      </c>
      <c r="G29" s="242" t="s">
        <v>383</v>
      </c>
      <c r="H29" s="242" t="s">
        <v>396</v>
      </c>
      <c r="I29" s="242" t="s">
        <v>400</v>
      </c>
      <c r="J29" s="307">
        <v>1</v>
      </c>
      <c r="K29" s="242"/>
      <c r="L29" s="242" t="s">
        <v>892</v>
      </c>
      <c r="M29" s="242" t="s">
        <v>374</v>
      </c>
      <c r="N29" s="242"/>
      <c r="O29" s="242" t="s">
        <v>804</v>
      </c>
      <c r="P29" s="394" t="s">
        <v>1044</v>
      </c>
    </row>
    <row r="30" spans="1:16" ht="20.100000000000001" customHeight="1" x14ac:dyDescent="0.15">
      <c r="A30" s="256">
        <f>IF(A29="",ROW()-2-COUNTBLANK($A$3:$A29),A29+1)</f>
        <v>28</v>
      </c>
      <c r="B30" s="257">
        <f>IF(A30="","",IF(B29="",ROW()-2-COUNTBLANK($B$3:$B29),B29+1))</f>
        <v>28</v>
      </c>
      <c r="C30" s="241">
        <v>10</v>
      </c>
      <c r="D30" s="242">
        <f>IF(C30="","",(COUNTIF($C$3:C30,C30)+100))</f>
        <v>101</v>
      </c>
      <c r="E30" s="395">
        <f>IF(C30="","",INDEX('様式A-2'!$E$9:$E$4938,MATCH(C30,'様式A-2'!$B$9:$B$438,0)))</f>
        <v>92.469000000000008</v>
      </c>
      <c r="F30" s="306" t="s">
        <v>381</v>
      </c>
      <c r="G30" s="242" t="s">
        <v>384</v>
      </c>
      <c r="H30" s="242" t="s">
        <v>494</v>
      </c>
      <c r="I30" s="242" t="s">
        <v>400</v>
      </c>
      <c r="J30" s="307">
        <v>6</v>
      </c>
      <c r="K30" s="242"/>
      <c r="L30" s="242" t="s">
        <v>892</v>
      </c>
      <c r="M30" s="242" t="s">
        <v>374</v>
      </c>
      <c r="N30" s="242"/>
      <c r="O30" s="242" t="s">
        <v>804</v>
      </c>
      <c r="P30" s="394" t="s">
        <v>1046</v>
      </c>
    </row>
    <row r="31" spans="1:16" ht="20.100000000000001" customHeight="1" x14ac:dyDescent="0.15">
      <c r="A31" s="256">
        <f>IF(A30="",ROW()-2-COUNTBLANK($A$3:$A30),A30+1)</f>
        <v>29</v>
      </c>
      <c r="B31" s="257">
        <f>IF(A31="","",IF(B30="",ROW()-2-COUNTBLANK($B$3:$B30),B30+1))</f>
        <v>29</v>
      </c>
      <c r="C31" s="241">
        <v>10</v>
      </c>
      <c r="D31" s="242">
        <f>IF(C31="","",(COUNTIF($C$3:C31,C31)+100))</f>
        <v>102</v>
      </c>
      <c r="E31" s="395">
        <f>IF(C31="","",INDEX('様式A-2'!$E$9:$E$4938,MATCH(C31,'様式A-2'!$B$9:$B$438,0)))</f>
        <v>92.469000000000008</v>
      </c>
      <c r="F31" s="306" t="s">
        <v>381</v>
      </c>
      <c r="G31" s="242" t="s">
        <v>384</v>
      </c>
      <c r="H31" s="242" t="s">
        <v>494</v>
      </c>
      <c r="I31" s="242" t="s">
        <v>400</v>
      </c>
      <c r="J31" s="307">
        <v>5</v>
      </c>
      <c r="K31" s="242"/>
      <c r="L31" s="242" t="s">
        <v>892</v>
      </c>
      <c r="M31" s="242" t="s">
        <v>374</v>
      </c>
      <c r="N31" s="242"/>
      <c r="O31" s="242" t="s">
        <v>804</v>
      </c>
      <c r="P31" s="394" t="s">
        <v>1113</v>
      </c>
    </row>
    <row r="32" spans="1:16" ht="20.100000000000001" customHeight="1" x14ac:dyDescent="0.15">
      <c r="A32" s="256">
        <f>IF(A31="",ROW()-2-COUNTBLANK($A$3:$A31),A31+1)</f>
        <v>30</v>
      </c>
      <c r="B32" s="257">
        <f>IF(A32="","",IF(B31="",ROW()-2-COUNTBLANK($B$3:$B31),B31+1))</f>
        <v>30</v>
      </c>
      <c r="C32" s="241">
        <v>11</v>
      </c>
      <c r="D32" s="242">
        <f>IF(C32="","",(COUNTIF($C$3:C32,C32)+100))</f>
        <v>101</v>
      </c>
      <c r="E32" s="395">
        <f>IF(C32="","",INDEX('様式A-2'!$E$9:$E$4938,MATCH(C32,'様式A-2'!$B$9:$B$438,0)))</f>
        <v>101.45700000000001</v>
      </c>
      <c r="F32" s="306" t="s">
        <v>381</v>
      </c>
      <c r="G32" s="242" t="s">
        <v>384</v>
      </c>
      <c r="H32" s="242" t="s">
        <v>494</v>
      </c>
      <c r="I32" s="242" t="s">
        <v>400</v>
      </c>
      <c r="J32" s="307">
        <v>6</v>
      </c>
      <c r="K32" s="242"/>
      <c r="L32" s="242" t="s">
        <v>892</v>
      </c>
      <c r="M32" s="242" t="s">
        <v>374</v>
      </c>
      <c r="N32" s="242"/>
      <c r="O32" s="242" t="s">
        <v>804</v>
      </c>
      <c r="P32" s="394" t="s">
        <v>1049</v>
      </c>
    </row>
    <row r="33" spans="1:16" ht="20.100000000000001" customHeight="1" x14ac:dyDescent="0.15">
      <c r="A33" s="256">
        <f>IF(A32="",ROW()-2-COUNTBLANK($A$3:$A32),A32+1)</f>
        <v>31</v>
      </c>
      <c r="B33" s="257">
        <f>IF(A33="","",IF(B32="",ROW()-2-COUNTBLANK($B$3:$B32),B32+1))</f>
        <v>31</v>
      </c>
      <c r="C33" s="241">
        <v>11</v>
      </c>
      <c r="D33" s="242">
        <f>IF(C33="","",(COUNTIF($C$3:C33,C33)+100))</f>
        <v>102</v>
      </c>
      <c r="E33" s="395">
        <f>IF(C33="","",INDEX('様式A-2'!$E$9:$E$4938,MATCH(C33,'様式A-2'!$B$9:$B$438,0)))</f>
        <v>101.45700000000001</v>
      </c>
      <c r="F33" s="306" t="s">
        <v>381</v>
      </c>
      <c r="G33" s="242" t="s">
        <v>384</v>
      </c>
      <c r="H33" s="242" t="s">
        <v>494</v>
      </c>
      <c r="I33" s="242" t="s">
        <v>400</v>
      </c>
      <c r="J33" s="307">
        <v>5</v>
      </c>
      <c r="K33" s="242"/>
      <c r="L33" s="242" t="s">
        <v>892</v>
      </c>
      <c r="M33" s="242" t="s">
        <v>374</v>
      </c>
      <c r="N33" s="242"/>
      <c r="O33" s="242" t="s">
        <v>804</v>
      </c>
      <c r="P33" s="394" t="s">
        <v>1052</v>
      </c>
    </row>
    <row r="34" spans="1:16" ht="20.100000000000001" customHeight="1" x14ac:dyDescent="0.15">
      <c r="A34" s="256">
        <f>IF(A33="",ROW()-2-COUNTBLANK($A$3:$A33),A33+1)</f>
        <v>32</v>
      </c>
      <c r="B34" s="257">
        <f>IF(A34="","",IF(B33="",ROW()-2-COUNTBLANK($B$3:$B33),B33+1))</f>
        <v>32</v>
      </c>
      <c r="C34" s="241">
        <v>12</v>
      </c>
      <c r="D34" s="242">
        <f>IF(C34="","",(COUNTIF($C$3:C34,C34)+100))</f>
        <v>101</v>
      </c>
      <c r="E34" s="395">
        <f>IF(C34="","",INDEX('様式A-2'!$E$9:$E$4938,MATCH(C34,'様式A-2'!$B$9:$B$438,0)))</f>
        <v>110.40200000000002</v>
      </c>
      <c r="F34" s="306" t="s">
        <v>381</v>
      </c>
      <c r="G34" s="242" t="s">
        <v>384</v>
      </c>
      <c r="H34" s="242" t="s">
        <v>494</v>
      </c>
      <c r="I34" s="242" t="s">
        <v>400</v>
      </c>
      <c r="J34" s="307">
        <v>6</v>
      </c>
      <c r="K34" s="242"/>
      <c r="L34" s="242" t="s">
        <v>892</v>
      </c>
      <c r="M34" s="242" t="s">
        <v>374</v>
      </c>
      <c r="N34" s="242"/>
      <c r="O34" s="242" t="s">
        <v>804</v>
      </c>
      <c r="P34" s="394" t="s">
        <v>1053</v>
      </c>
    </row>
    <row r="35" spans="1:16" ht="20.100000000000001" customHeight="1" x14ac:dyDescent="0.15">
      <c r="A35" s="256">
        <f>IF(A34="",ROW()-2-COUNTBLANK($A$3:$A34),A34+1)</f>
        <v>33</v>
      </c>
      <c r="B35" s="257">
        <f>IF(A35="","",IF(B34="",ROW()-2-COUNTBLANK($B$3:$B34),B34+1))</f>
        <v>33</v>
      </c>
      <c r="C35" s="241">
        <v>12</v>
      </c>
      <c r="D35" s="242">
        <f>IF(C35="","",(COUNTIF($C$3:C35,C35)+100))</f>
        <v>102</v>
      </c>
      <c r="E35" s="395">
        <f>IF(C35="","",INDEX('様式A-2'!$E$9:$E$4938,MATCH(C35,'様式A-2'!$B$9:$B$438,0)))</f>
        <v>110.40200000000002</v>
      </c>
      <c r="F35" s="306" t="s">
        <v>381</v>
      </c>
      <c r="G35" s="242" t="s">
        <v>384</v>
      </c>
      <c r="H35" s="242" t="s">
        <v>494</v>
      </c>
      <c r="I35" s="242" t="s">
        <v>400</v>
      </c>
      <c r="J35" s="307">
        <v>5</v>
      </c>
      <c r="K35" s="242"/>
      <c r="L35" s="242" t="s">
        <v>892</v>
      </c>
      <c r="M35" s="242" t="s">
        <v>374</v>
      </c>
      <c r="N35" s="242"/>
      <c r="O35" s="242" t="s">
        <v>804</v>
      </c>
      <c r="P35" s="394" t="s">
        <v>1051</v>
      </c>
    </row>
    <row r="36" spans="1:16" ht="20.100000000000001" customHeight="1" x14ac:dyDescent="0.15">
      <c r="A36" s="256">
        <f>IF(A35="",ROW()-2-COUNTBLANK($A$3:$A35),A35+1)</f>
        <v>34</v>
      </c>
      <c r="B36" s="257">
        <f>IF(A36="","",IF(B35="",ROW()-2-COUNTBLANK($B$3:$B35),B35+1))</f>
        <v>34</v>
      </c>
      <c r="C36" s="241">
        <v>12</v>
      </c>
      <c r="D36" s="242">
        <f>IF(C36="","",(COUNTIF($C$3:C36,C36)+100))</f>
        <v>103</v>
      </c>
      <c r="E36" s="395">
        <f>IF(C36="","",INDEX('様式A-2'!$E$9:$E$4938,MATCH(C36,'様式A-2'!$B$9:$B$438,0)))</f>
        <v>110.40200000000002</v>
      </c>
      <c r="F36" s="306" t="s">
        <v>381</v>
      </c>
      <c r="G36" s="242" t="s">
        <v>383</v>
      </c>
      <c r="H36" s="242" t="s">
        <v>396</v>
      </c>
      <c r="I36" s="242" t="s">
        <v>657</v>
      </c>
      <c r="J36" s="307">
        <v>1</v>
      </c>
      <c r="K36" s="242"/>
      <c r="L36" s="242" t="s">
        <v>892</v>
      </c>
      <c r="M36" s="242" t="s">
        <v>374</v>
      </c>
      <c r="N36" s="242"/>
      <c r="O36" s="242" t="s">
        <v>804</v>
      </c>
      <c r="P36" s="394" t="s">
        <v>1050</v>
      </c>
    </row>
    <row r="37" spans="1:16" ht="20.100000000000001" customHeight="1" x14ac:dyDescent="0.15">
      <c r="A37" s="256">
        <f>IF(A36="",ROW()-2-COUNTBLANK($A$3:$A36),A36+1)</f>
        <v>35</v>
      </c>
      <c r="B37" s="257">
        <f>IF(A37="","",IF(B36="",ROW()-2-COUNTBLANK($B$3:$B36),B36+1))</f>
        <v>35</v>
      </c>
      <c r="C37" s="241">
        <v>13</v>
      </c>
      <c r="D37" s="242">
        <f>IF(C37="","",(COUNTIF($C$3:C37,C37)+100))</f>
        <v>101</v>
      </c>
      <c r="E37" s="395">
        <f>IF(C37="","",INDEX('様式A-2'!$E$9:$E$4938,MATCH(C37,'様式A-2'!$B$9:$B$438,0)))</f>
        <v>119.41500000000002</v>
      </c>
      <c r="F37" s="306" t="s">
        <v>381</v>
      </c>
      <c r="G37" s="242" t="s">
        <v>384</v>
      </c>
      <c r="H37" s="242" t="s">
        <v>494</v>
      </c>
      <c r="I37" s="242" t="s">
        <v>400</v>
      </c>
      <c r="J37" s="307">
        <v>5</v>
      </c>
      <c r="K37" s="242"/>
      <c r="L37" s="242" t="s">
        <v>892</v>
      </c>
      <c r="M37" s="242" t="s">
        <v>374</v>
      </c>
      <c r="N37" s="242"/>
      <c r="O37" s="242" t="s">
        <v>804</v>
      </c>
      <c r="P37" s="394" t="s">
        <v>1054</v>
      </c>
    </row>
    <row r="38" spans="1:16" ht="20.100000000000001" customHeight="1" x14ac:dyDescent="0.15">
      <c r="A38" s="256">
        <f>IF(A37="",ROW()-2-COUNTBLANK($A$3:$A37),A37+1)</f>
        <v>36</v>
      </c>
      <c r="B38" s="257">
        <f>IF(A38="","",IF(B37="",ROW()-2-COUNTBLANK($B$3:$B37),B37+1))</f>
        <v>36</v>
      </c>
      <c r="C38" s="241">
        <v>13</v>
      </c>
      <c r="D38" s="242">
        <f>IF(C38="","",(COUNTIF($C$3:C38,C38)+100))</f>
        <v>102</v>
      </c>
      <c r="E38" s="395">
        <f>IF(C38="","",INDEX('様式A-2'!$E$9:$E$4938,MATCH(C38,'様式A-2'!$B$9:$B$438,0)))</f>
        <v>119.41500000000002</v>
      </c>
      <c r="F38" s="306" t="s">
        <v>381</v>
      </c>
      <c r="G38" s="242" t="s">
        <v>384</v>
      </c>
      <c r="H38" s="242" t="s">
        <v>494</v>
      </c>
      <c r="I38" s="242" t="s">
        <v>400</v>
      </c>
      <c r="J38" s="307">
        <v>5</v>
      </c>
      <c r="K38" s="242"/>
      <c r="L38" s="242" t="s">
        <v>892</v>
      </c>
      <c r="M38" s="242" t="s">
        <v>374</v>
      </c>
      <c r="N38" s="242"/>
      <c r="O38" s="242" t="s">
        <v>804</v>
      </c>
      <c r="P38" s="394" t="s">
        <v>1104</v>
      </c>
    </row>
    <row r="39" spans="1:16" ht="20.100000000000001" customHeight="1" x14ac:dyDescent="0.15">
      <c r="A39" s="256">
        <f>IF(A38="",ROW()-2-COUNTBLANK($A$3:$A38),A38+1)</f>
        <v>37</v>
      </c>
      <c r="B39" s="257">
        <f>IF(A39="","",IF(B38="",ROW()-2-COUNTBLANK($B$3:$B38),B38+1))</f>
        <v>37</v>
      </c>
      <c r="C39" s="241">
        <v>14</v>
      </c>
      <c r="D39" s="242">
        <f>IF(C39="","",(COUNTIF($C$3:C39,C39)+100))</f>
        <v>101</v>
      </c>
      <c r="E39" s="395">
        <f>IF(C39="","",INDEX('様式A-2'!$E$9:$E$4938,MATCH(C39,'様式A-2'!$B$9:$B$438,0)))</f>
        <v>128.40200000000002</v>
      </c>
      <c r="F39" s="306" t="s">
        <v>381</v>
      </c>
      <c r="G39" s="242" t="s">
        <v>384</v>
      </c>
      <c r="H39" s="242" t="s">
        <v>494</v>
      </c>
      <c r="I39" s="242" t="s">
        <v>400</v>
      </c>
      <c r="J39" s="307">
        <v>5</v>
      </c>
      <c r="K39" s="242"/>
      <c r="L39" s="242" t="s">
        <v>892</v>
      </c>
      <c r="M39" s="242" t="s">
        <v>374</v>
      </c>
      <c r="N39" s="242"/>
      <c r="O39" s="242" t="s">
        <v>804</v>
      </c>
      <c r="P39" s="243" t="s">
        <v>894</v>
      </c>
    </row>
    <row r="40" spans="1:16" ht="20.100000000000001" customHeight="1" x14ac:dyDescent="0.15">
      <c r="A40" s="256">
        <f>IF(A39="",ROW()-2-COUNTBLANK($A$3:$A39),A39+1)</f>
        <v>38</v>
      </c>
      <c r="B40" s="257">
        <f>IF(A40="","",IF(B39="",ROW()-2-COUNTBLANK($B$3:$B39),B39+1))</f>
        <v>38</v>
      </c>
      <c r="C40" s="241">
        <v>14</v>
      </c>
      <c r="D40" s="242">
        <f>IF(C40="","",(COUNTIF($C$3:C40,C40)+100))</f>
        <v>102</v>
      </c>
      <c r="E40" s="395">
        <f>IF(C40="","",INDEX('様式A-2'!$E$9:$E$4938,MATCH(C40,'様式A-2'!$B$9:$B$438,0)))</f>
        <v>128.40200000000002</v>
      </c>
      <c r="F40" s="306" t="s">
        <v>381</v>
      </c>
      <c r="G40" s="242" t="s">
        <v>384</v>
      </c>
      <c r="H40" s="242" t="s">
        <v>494</v>
      </c>
      <c r="I40" s="242" t="s">
        <v>400</v>
      </c>
      <c r="J40" s="307">
        <v>6</v>
      </c>
      <c r="K40" s="242"/>
      <c r="L40" s="242" t="s">
        <v>892</v>
      </c>
      <c r="M40" s="242" t="s">
        <v>374</v>
      </c>
      <c r="N40" s="242"/>
      <c r="O40" s="242" t="s">
        <v>804</v>
      </c>
      <c r="P40" s="394" t="s">
        <v>1055</v>
      </c>
    </row>
    <row r="41" spans="1:16" ht="20.100000000000001" customHeight="1" x14ac:dyDescent="0.15">
      <c r="A41" s="256">
        <f>IF(A40="",ROW()-2-COUNTBLANK($A$3:$A40),A40+1)</f>
        <v>39</v>
      </c>
      <c r="B41" s="257">
        <f>IF(A41="","",IF(B40="",ROW()-2-COUNTBLANK($B$3:$B40),B40+1))</f>
        <v>39</v>
      </c>
      <c r="C41" s="241">
        <v>15</v>
      </c>
      <c r="D41" s="242">
        <f>IF(C41="","",(COUNTIF($C$3:C41,C41)+100))</f>
        <v>101</v>
      </c>
      <c r="E41" s="395">
        <f>IF(C41="","",INDEX('様式A-2'!$E$9:$E$4938,MATCH(C41,'様式A-2'!$B$9:$B$438,0)))</f>
        <v>137.39600000000002</v>
      </c>
      <c r="F41" s="306" t="s">
        <v>381</v>
      </c>
      <c r="G41" s="242" t="s">
        <v>384</v>
      </c>
      <c r="H41" s="242" t="s">
        <v>494</v>
      </c>
      <c r="I41" s="242" t="s">
        <v>400</v>
      </c>
      <c r="J41" s="307">
        <v>5</v>
      </c>
      <c r="K41" s="242"/>
      <c r="L41" s="242" t="s">
        <v>892</v>
      </c>
      <c r="M41" s="242" t="s">
        <v>374</v>
      </c>
      <c r="N41" s="242"/>
      <c r="O41" s="242" t="s">
        <v>804</v>
      </c>
      <c r="P41" s="394" t="s">
        <v>1056</v>
      </c>
    </row>
    <row r="42" spans="1:16" ht="20.100000000000001" customHeight="1" x14ac:dyDescent="0.15">
      <c r="A42" s="256">
        <f>IF(A41="",ROW()-2-COUNTBLANK($A$3:$A41),A41+1)</f>
        <v>40</v>
      </c>
      <c r="B42" s="257">
        <f>IF(A42="","",IF(B41="",ROW()-2-COUNTBLANK($B$3:$B41),B41+1))</f>
        <v>40</v>
      </c>
      <c r="C42" s="241">
        <v>15</v>
      </c>
      <c r="D42" s="242">
        <f>IF(C42="","",(COUNTIF($C$3:C42,C42)+100))</f>
        <v>102</v>
      </c>
      <c r="E42" s="395">
        <f>IF(C42="","",INDEX('様式A-2'!$E$9:$E$4938,MATCH(C42,'様式A-2'!$B$9:$B$438,0)))</f>
        <v>137.39600000000002</v>
      </c>
      <c r="F42" s="306" t="s">
        <v>381</v>
      </c>
      <c r="G42" s="242" t="s">
        <v>383</v>
      </c>
      <c r="H42" s="242" t="s">
        <v>396</v>
      </c>
      <c r="I42" s="242" t="s">
        <v>400</v>
      </c>
      <c r="J42" s="307">
        <v>1</v>
      </c>
      <c r="K42" s="242"/>
      <c r="L42" s="242" t="s">
        <v>892</v>
      </c>
      <c r="M42" s="242" t="s">
        <v>374</v>
      </c>
      <c r="N42" s="242"/>
      <c r="O42" s="242" t="s">
        <v>804</v>
      </c>
      <c r="P42" s="243" t="s">
        <v>893</v>
      </c>
    </row>
    <row r="43" spans="1:16" ht="20.100000000000001" customHeight="1" x14ac:dyDescent="0.15">
      <c r="A43" s="256">
        <f>IF(A42="",ROW()-2-COUNTBLANK($A$3:$A42),A42+1)</f>
        <v>41</v>
      </c>
      <c r="B43" s="257">
        <f>IF(A43="","",IF(B42="",ROW()-2-COUNTBLANK($B$3:$B42),B42+1))</f>
        <v>41</v>
      </c>
      <c r="C43" s="241">
        <v>15</v>
      </c>
      <c r="D43" s="242">
        <f>IF(C43="","",(COUNTIF($C$3:C43,C43)+100))</f>
        <v>103</v>
      </c>
      <c r="E43" s="395">
        <f>IF(C43="","",INDEX('様式A-2'!$E$9:$E$4938,MATCH(C43,'様式A-2'!$B$9:$B$438,0)))</f>
        <v>137.39600000000002</v>
      </c>
      <c r="F43" s="306" t="s">
        <v>381</v>
      </c>
      <c r="G43" s="242" t="s">
        <v>384</v>
      </c>
      <c r="H43" s="242" t="s">
        <v>494</v>
      </c>
      <c r="I43" s="242" t="s">
        <v>400</v>
      </c>
      <c r="J43" s="307">
        <v>5</v>
      </c>
      <c r="K43" s="242"/>
      <c r="L43" s="242" t="s">
        <v>892</v>
      </c>
      <c r="M43" s="242" t="s">
        <v>374</v>
      </c>
      <c r="N43" s="242"/>
      <c r="O43" s="242" t="s">
        <v>804</v>
      </c>
      <c r="P43" s="394" t="s">
        <v>1057</v>
      </c>
    </row>
    <row r="44" spans="1:16" ht="20.100000000000001" customHeight="1" x14ac:dyDescent="0.15">
      <c r="A44" s="256">
        <f>IF(A43="",ROW()-2-COUNTBLANK($A$3:$A43),A43+1)</f>
        <v>42</v>
      </c>
      <c r="B44" s="257">
        <f>IF(A44="","",IF(B43="",ROW()-2-COUNTBLANK($B$3:$B43),B43+1))</f>
        <v>42</v>
      </c>
      <c r="C44" s="241">
        <v>16</v>
      </c>
      <c r="D44" s="242">
        <f>IF(C44="","",(COUNTIF($C$3:C44,C44)+100))</f>
        <v>101</v>
      </c>
      <c r="E44" s="395">
        <f>IF(C44="","",INDEX('様式A-2'!$E$9:$E$4938,MATCH(C44,'様式A-2'!$B$9:$B$438,0)))</f>
        <v>146.32400000000001</v>
      </c>
      <c r="F44" s="306" t="s">
        <v>381</v>
      </c>
      <c r="G44" s="242" t="s">
        <v>384</v>
      </c>
      <c r="H44" s="242" t="s">
        <v>494</v>
      </c>
      <c r="I44" s="242" t="s">
        <v>400</v>
      </c>
      <c r="J44" s="307">
        <v>5</v>
      </c>
      <c r="K44" s="242"/>
      <c r="L44" s="242" t="s">
        <v>892</v>
      </c>
      <c r="M44" s="242" t="s">
        <v>374</v>
      </c>
      <c r="N44" s="242"/>
      <c r="O44" s="242" t="s">
        <v>804</v>
      </c>
      <c r="P44" s="394" t="s">
        <v>1059</v>
      </c>
    </row>
    <row r="45" spans="1:16" ht="20.100000000000001" customHeight="1" x14ac:dyDescent="0.15">
      <c r="A45" s="256">
        <f>IF(A44="",ROW()-2-COUNTBLANK($A$3:$A44),A44+1)</f>
        <v>43</v>
      </c>
      <c r="B45" s="257">
        <f>IF(A45="","",IF(B44="",ROW()-2-COUNTBLANK($B$3:$B44),B44+1))</f>
        <v>43</v>
      </c>
      <c r="C45" s="241">
        <v>16</v>
      </c>
      <c r="D45" s="242">
        <f>IF(C45="","",(COUNTIF($C$3:C45,C45)+100))</f>
        <v>102</v>
      </c>
      <c r="E45" s="395">
        <f>IF(C45="","",INDEX('様式A-2'!$E$9:$E$4938,MATCH(C45,'様式A-2'!$B$9:$B$438,0)))</f>
        <v>146.32400000000001</v>
      </c>
      <c r="F45" s="306" t="s">
        <v>381</v>
      </c>
      <c r="G45" s="242" t="s">
        <v>383</v>
      </c>
      <c r="H45" s="242" t="s">
        <v>396</v>
      </c>
      <c r="I45" s="242" t="s">
        <v>400</v>
      </c>
      <c r="J45" s="307">
        <v>1</v>
      </c>
      <c r="K45" s="242"/>
      <c r="L45" s="242" t="s">
        <v>892</v>
      </c>
      <c r="M45" s="242" t="s">
        <v>374</v>
      </c>
      <c r="N45" s="242"/>
      <c r="O45" s="242" t="s">
        <v>804</v>
      </c>
      <c r="P45" s="394" t="s">
        <v>1058</v>
      </c>
    </row>
    <row r="46" spans="1:16" ht="20.100000000000001" customHeight="1" x14ac:dyDescent="0.15">
      <c r="A46" s="256">
        <f>IF(A45="",ROW()-2-COUNTBLANK($A$3:$A45),A45+1)</f>
        <v>44</v>
      </c>
      <c r="B46" s="257">
        <f>IF(A46="","",IF(B45="",ROW()-2-COUNTBLANK($B$3:$B45),B45+1))</f>
        <v>44</v>
      </c>
      <c r="C46" s="241">
        <v>16</v>
      </c>
      <c r="D46" s="242">
        <f>IF(C46="","",(COUNTIF($C$3:C46,C46)+100))</f>
        <v>103</v>
      </c>
      <c r="E46" s="395">
        <f>IF(C46="","",INDEX('様式A-2'!$E$9:$E$4938,MATCH(C46,'様式A-2'!$B$9:$B$438,0)))</f>
        <v>146.32400000000001</v>
      </c>
      <c r="F46" s="306" t="s">
        <v>381</v>
      </c>
      <c r="G46" s="242" t="s">
        <v>384</v>
      </c>
      <c r="H46" s="242" t="s">
        <v>494</v>
      </c>
      <c r="I46" s="242" t="s">
        <v>400</v>
      </c>
      <c r="J46" s="307">
        <v>2</v>
      </c>
      <c r="K46" s="242"/>
      <c r="L46" s="242" t="s">
        <v>892</v>
      </c>
      <c r="M46" s="242" t="s">
        <v>374</v>
      </c>
      <c r="N46" s="242"/>
      <c r="O46" s="242" t="s">
        <v>804</v>
      </c>
      <c r="P46" s="394" t="s">
        <v>1060</v>
      </c>
    </row>
    <row r="47" spans="1:16" ht="20.100000000000001" customHeight="1" x14ac:dyDescent="0.15">
      <c r="A47" s="256">
        <f>IF(A46="",ROW()-2-COUNTBLANK($A$3:$A46),A46+1)</f>
        <v>45</v>
      </c>
      <c r="B47" s="257">
        <f>IF(A47="","",IF(B46="",ROW()-2-COUNTBLANK($B$3:$B46),B46+1))</f>
        <v>45</v>
      </c>
      <c r="C47" s="241">
        <v>17</v>
      </c>
      <c r="D47" s="242">
        <f>IF(C47="","",(COUNTIF($C$3:C47,C47)+100))</f>
        <v>101</v>
      </c>
      <c r="E47" s="395">
        <f>IF(C47="","",INDEX('様式A-2'!$E$9:$E$4938,MATCH(C47,'様式A-2'!$B$9:$B$438,0)))</f>
        <v>155.29400000000001</v>
      </c>
      <c r="F47" s="306" t="s">
        <v>381</v>
      </c>
      <c r="G47" s="242" t="s">
        <v>384</v>
      </c>
      <c r="H47" s="242" t="s">
        <v>494</v>
      </c>
      <c r="I47" s="242" t="s">
        <v>400</v>
      </c>
      <c r="J47" s="307">
        <v>6</v>
      </c>
      <c r="K47" s="242"/>
      <c r="L47" s="242" t="s">
        <v>892</v>
      </c>
      <c r="M47" s="242" t="s">
        <v>374</v>
      </c>
      <c r="N47" s="242"/>
      <c r="O47" s="242" t="s">
        <v>804</v>
      </c>
      <c r="P47" s="394" t="s">
        <v>1061</v>
      </c>
    </row>
    <row r="48" spans="1:16" ht="20.100000000000001" customHeight="1" x14ac:dyDescent="0.15">
      <c r="A48" s="256">
        <f>IF(A47="",ROW()-2-COUNTBLANK($A$3:$A47),A47+1)</f>
        <v>46</v>
      </c>
      <c r="B48" s="257">
        <f>IF(A48="","",IF(B47="",ROW()-2-COUNTBLANK($B$3:$B47),B47+1))</f>
        <v>46</v>
      </c>
      <c r="C48" s="241">
        <v>17</v>
      </c>
      <c r="D48" s="242">
        <f>IF(C48="","",(COUNTIF($C$3:C48,C48)+100))</f>
        <v>102</v>
      </c>
      <c r="E48" s="395">
        <f>IF(C48="","",INDEX('様式A-2'!$E$9:$E$4938,MATCH(C48,'様式A-2'!$B$9:$B$438,0)))</f>
        <v>155.29400000000001</v>
      </c>
      <c r="F48" s="306" t="s">
        <v>381</v>
      </c>
      <c r="G48" s="242" t="s">
        <v>384</v>
      </c>
      <c r="H48" s="242" t="s">
        <v>494</v>
      </c>
      <c r="I48" s="242" t="s">
        <v>400</v>
      </c>
      <c r="J48" s="307">
        <v>5</v>
      </c>
      <c r="K48" s="242"/>
      <c r="L48" s="242" t="s">
        <v>892</v>
      </c>
      <c r="M48" s="242" t="s">
        <v>374</v>
      </c>
      <c r="N48" s="242"/>
      <c r="O48" s="242" t="s">
        <v>804</v>
      </c>
      <c r="P48" s="394" t="s">
        <v>1091</v>
      </c>
    </row>
    <row r="49" spans="1:16" ht="20.100000000000001" customHeight="1" x14ac:dyDescent="0.15">
      <c r="A49" s="256">
        <f>IF(A48="",ROW()-2-COUNTBLANK($A$3:$A48),A48+1)</f>
        <v>47</v>
      </c>
      <c r="B49" s="257">
        <f>IF(A49="","",IF(B48="",ROW()-2-COUNTBLANK($B$3:$B48),B48+1))</f>
        <v>47</v>
      </c>
      <c r="C49" s="241">
        <v>18</v>
      </c>
      <c r="D49" s="242">
        <f>IF(C49="","",(COUNTIF($C$3:C49,C49)+100))</f>
        <v>101</v>
      </c>
      <c r="E49" s="395">
        <f>IF(C49="","",INDEX('様式A-2'!$E$9:$E$4938,MATCH(C49,'様式A-2'!$B$9:$B$438,0)))</f>
        <v>164.3</v>
      </c>
      <c r="F49" s="306" t="s">
        <v>381</v>
      </c>
      <c r="G49" s="242" t="s">
        <v>384</v>
      </c>
      <c r="H49" s="242" t="s">
        <v>494</v>
      </c>
      <c r="I49" s="242" t="s">
        <v>400</v>
      </c>
      <c r="J49" s="307">
        <v>7</v>
      </c>
      <c r="K49" s="242"/>
      <c r="L49" s="242" t="s">
        <v>892</v>
      </c>
      <c r="M49" s="242" t="s">
        <v>374</v>
      </c>
      <c r="N49" s="242"/>
      <c r="O49" s="242" t="s">
        <v>804</v>
      </c>
      <c r="P49" s="394" t="s">
        <v>1062</v>
      </c>
    </row>
    <row r="50" spans="1:16" ht="20.100000000000001" customHeight="1" x14ac:dyDescent="0.15">
      <c r="A50" s="256">
        <f>IF(A49="",ROW()-2-COUNTBLANK($A$3:$A49),A49+1)</f>
        <v>48</v>
      </c>
      <c r="B50" s="257">
        <f>IF(A50="","",IF(B49="",ROW()-2-COUNTBLANK($B$3:$B49),B49+1))</f>
        <v>48</v>
      </c>
      <c r="C50" s="241">
        <v>18</v>
      </c>
      <c r="D50" s="242">
        <f>IF(C50="","",(COUNTIF($C$3:C50,C50)+100))</f>
        <v>102</v>
      </c>
      <c r="E50" s="395">
        <f>IF(C50="","",INDEX('様式A-2'!$E$9:$E$4938,MATCH(C50,'様式A-2'!$B$9:$B$438,0)))</f>
        <v>164.3</v>
      </c>
      <c r="F50" s="306" t="s">
        <v>381</v>
      </c>
      <c r="G50" s="242" t="s">
        <v>383</v>
      </c>
      <c r="H50" s="242" t="s">
        <v>396</v>
      </c>
      <c r="I50" s="242" t="s">
        <v>400</v>
      </c>
      <c r="J50" s="307">
        <v>1</v>
      </c>
      <c r="K50" s="242"/>
      <c r="L50" s="242" t="s">
        <v>892</v>
      </c>
      <c r="M50" s="242" t="s">
        <v>374</v>
      </c>
      <c r="N50" s="242"/>
      <c r="O50" s="242" t="s">
        <v>804</v>
      </c>
      <c r="P50" s="394" t="s">
        <v>1063</v>
      </c>
    </row>
    <row r="51" spans="1:16" ht="20.100000000000001" customHeight="1" x14ac:dyDescent="0.15">
      <c r="A51" s="256">
        <f>IF(A50="",ROW()-2-COUNTBLANK($A$3:$A50),A50+1)</f>
        <v>49</v>
      </c>
      <c r="B51" s="257">
        <f>IF(A51="","",IF(B50="",ROW()-2-COUNTBLANK($B$3:$B50),B50+1))</f>
        <v>49</v>
      </c>
      <c r="C51" s="241">
        <v>18</v>
      </c>
      <c r="D51" s="242">
        <f>IF(C51="","",(COUNTIF($C$3:C51,C51)+100))</f>
        <v>103</v>
      </c>
      <c r="E51" s="395">
        <f>IF(C51="","",INDEX('様式A-2'!$E$9:$E$4938,MATCH(C51,'様式A-2'!$B$9:$B$438,0)))</f>
        <v>164.3</v>
      </c>
      <c r="F51" s="306" t="s">
        <v>381</v>
      </c>
      <c r="G51" s="242" t="s">
        <v>384</v>
      </c>
      <c r="H51" s="242" t="s">
        <v>494</v>
      </c>
      <c r="I51" s="242" t="s">
        <v>400</v>
      </c>
      <c r="J51" s="307">
        <v>6</v>
      </c>
      <c r="K51" s="242"/>
      <c r="L51" s="242" t="s">
        <v>892</v>
      </c>
      <c r="M51" s="242" t="s">
        <v>374</v>
      </c>
      <c r="N51" s="242"/>
      <c r="O51" s="242" t="s">
        <v>804</v>
      </c>
      <c r="P51" s="394" t="s">
        <v>1065</v>
      </c>
    </row>
    <row r="52" spans="1:16" ht="20.100000000000001" customHeight="1" x14ac:dyDescent="0.15">
      <c r="A52" s="256">
        <f>IF(A51="",ROW()-2-COUNTBLANK($A$3:$A51),A51+1)</f>
        <v>50</v>
      </c>
      <c r="B52" s="257">
        <f>IF(A52="","",IF(B51="",ROW()-2-COUNTBLANK($B$3:$B51),B51+1))</f>
        <v>50</v>
      </c>
      <c r="C52" s="241">
        <v>18</v>
      </c>
      <c r="D52" s="242">
        <f>IF(C52="","",(COUNTIF($C$3:C52,C52)+100))</f>
        <v>104</v>
      </c>
      <c r="E52" s="395">
        <f>IF(C52="","",INDEX('様式A-2'!$E$9:$E$4938,MATCH(C52,'様式A-2'!$B$9:$B$438,0)))</f>
        <v>164.3</v>
      </c>
      <c r="F52" s="306" t="s">
        <v>381</v>
      </c>
      <c r="G52" s="242" t="s">
        <v>383</v>
      </c>
      <c r="H52" s="242" t="s">
        <v>396</v>
      </c>
      <c r="I52" s="242" t="s">
        <v>400</v>
      </c>
      <c r="J52" s="307">
        <v>1</v>
      </c>
      <c r="K52" s="242"/>
      <c r="L52" s="242" t="s">
        <v>892</v>
      </c>
      <c r="M52" s="242" t="s">
        <v>374</v>
      </c>
      <c r="N52" s="242"/>
      <c r="O52" s="242" t="s">
        <v>804</v>
      </c>
      <c r="P52" s="394" t="s">
        <v>1064</v>
      </c>
    </row>
    <row r="53" spans="1:16" ht="20.100000000000001" customHeight="1" x14ac:dyDescent="0.15">
      <c r="A53" s="256">
        <f>IF(A52="",ROW()-2-COUNTBLANK($A$3:$A52),A52+1)</f>
        <v>51</v>
      </c>
      <c r="B53" s="257">
        <f>IF(A53="","",IF(B52="",ROW()-2-COUNTBLANK($B$3:$B52),B52+1))</f>
        <v>51</v>
      </c>
      <c r="C53" s="241">
        <v>19</v>
      </c>
      <c r="D53" s="242">
        <f>IF(C53="","",(COUNTIF($C$3:C53,C53)+100))</f>
        <v>101</v>
      </c>
      <c r="E53" s="395">
        <f>IF(C53="","",INDEX('様式A-2'!$E$9:$E$4938,MATCH(C53,'様式A-2'!$B$9:$B$438,0)))</f>
        <v>173.29400000000001</v>
      </c>
      <c r="F53" s="306" t="s">
        <v>381</v>
      </c>
      <c r="G53" s="242" t="s">
        <v>384</v>
      </c>
      <c r="H53" s="242" t="s">
        <v>494</v>
      </c>
      <c r="I53" s="242" t="s">
        <v>400</v>
      </c>
      <c r="J53" s="307">
        <v>6</v>
      </c>
      <c r="K53" s="242"/>
      <c r="L53" s="242" t="s">
        <v>892</v>
      </c>
      <c r="M53" s="242" t="s">
        <v>374</v>
      </c>
      <c r="N53" s="242"/>
      <c r="O53" s="242" t="s">
        <v>804</v>
      </c>
      <c r="P53" s="394" t="s">
        <v>1066</v>
      </c>
    </row>
    <row r="54" spans="1:16" ht="20.100000000000001" customHeight="1" x14ac:dyDescent="0.15">
      <c r="A54" s="256">
        <f>IF(A53="",ROW()-2-COUNTBLANK($A$3:$A53),A53+1)</f>
        <v>52</v>
      </c>
      <c r="B54" s="257">
        <f>IF(A54="","",IF(B53="",ROW()-2-COUNTBLANK($B$3:$B53),B53+1))</f>
        <v>52</v>
      </c>
      <c r="C54" s="241">
        <v>19</v>
      </c>
      <c r="D54" s="242">
        <f>IF(C54="","",(COUNTIF($C$3:C54,C54)+100))</f>
        <v>102</v>
      </c>
      <c r="E54" s="395">
        <f>IF(C54="","",INDEX('様式A-2'!$E$9:$E$4938,MATCH(C54,'様式A-2'!$B$9:$B$438,0)))</f>
        <v>173.29400000000001</v>
      </c>
      <c r="F54" s="306" t="s">
        <v>381</v>
      </c>
      <c r="G54" s="242" t="s">
        <v>383</v>
      </c>
      <c r="H54" s="242" t="s">
        <v>396</v>
      </c>
      <c r="I54" s="242" t="s">
        <v>400</v>
      </c>
      <c r="J54" s="307">
        <v>1</v>
      </c>
      <c r="K54" s="242"/>
      <c r="L54" s="242" t="s">
        <v>892</v>
      </c>
      <c r="M54" s="242" t="s">
        <v>374</v>
      </c>
      <c r="N54" s="242"/>
      <c r="O54" s="242" t="s">
        <v>804</v>
      </c>
      <c r="P54" s="394" t="s">
        <v>1067</v>
      </c>
    </row>
    <row r="55" spans="1:16" ht="20.100000000000001" customHeight="1" x14ac:dyDescent="0.15">
      <c r="A55" s="256">
        <f>IF(A54="",ROW()-2-COUNTBLANK($A$3:$A54),A54+1)</f>
        <v>53</v>
      </c>
      <c r="B55" s="257">
        <f>IF(A55="","",IF(B54="",ROW()-2-COUNTBLANK($B$3:$B54),B54+1))</f>
        <v>53</v>
      </c>
      <c r="C55" s="241">
        <v>19</v>
      </c>
      <c r="D55" s="242">
        <f>IF(C55="","",(COUNTIF($C$3:C55,C55)+100))</f>
        <v>103</v>
      </c>
      <c r="E55" s="395">
        <f>IF(C55="","",INDEX('様式A-2'!$E$9:$E$4938,MATCH(C55,'様式A-2'!$B$9:$B$438,0)))</f>
        <v>173.29400000000001</v>
      </c>
      <c r="F55" s="306" t="s">
        <v>381</v>
      </c>
      <c r="G55" s="242" t="s">
        <v>383</v>
      </c>
      <c r="H55" s="242" t="s">
        <v>396</v>
      </c>
      <c r="I55" s="242" t="s">
        <v>400</v>
      </c>
      <c r="J55" s="307">
        <v>1</v>
      </c>
      <c r="K55" s="242"/>
      <c r="L55" s="242" t="s">
        <v>892</v>
      </c>
      <c r="M55" s="242" t="s">
        <v>374</v>
      </c>
      <c r="N55" s="242"/>
      <c r="O55" s="242" t="s">
        <v>804</v>
      </c>
      <c r="P55" s="394" t="s">
        <v>1068</v>
      </c>
    </row>
    <row r="56" spans="1:16" ht="20.100000000000001" customHeight="1" x14ac:dyDescent="0.15">
      <c r="A56" s="256">
        <f>IF(A55="",ROW()-2-COUNTBLANK($A$3:$A55),A55+1)</f>
        <v>54</v>
      </c>
      <c r="B56" s="257">
        <f>IF(A56="","",IF(B55="",ROW()-2-COUNTBLANK($B$3:$B55),B55+1))</f>
        <v>54</v>
      </c>
      <c r="C56" s="241">
        <v>19</v>
      </c>
      <c r="D56" s="242">
        <f>IF(C56="","",(COUNTIF($C$3:C56,C56)+100))</f>
        <v>104</v>
      </c>
      <c r="E56" s="395">
        <f>IF(C56="","",INDEX('様式A-2'!$E$9:$E$4938,MATCH(C56,'様式A-2'!$B$9:$B$438,0)))</f>
        <v>173.29400000000001</v>
      </c>
      <c r="F56" s="306" t="s">
        <v>381</v>
      </c>
      <c r="G56" s="242" t="s">
        <v>384</v>
      </c>
      <c r="H56" s="242" t="s">
        <v>494</v>
      </c>
      <c r="I56" s="242" t="s">
        <v>400</v>
      </c>
      <c r="J56" s="307">
        <v>5</v>
      </c>
      <c r="K56" s="242"/>
      <c r="L56" s="242" t="s">
        <v>892</v>
      </c>
      <c r="M56" s="242" t="s">
        <v>374</v>
      </c>
      <c r="N56" s="242"/>
      <c r="O56" s="242" t="s">
        <v>804</v>
      </c>
      <c r="P56" s="394" t="s">
        <v>1071</v>
      </c>
    </row>
    <row r="57" spans="1:16" ht="20.100000000000001" customHeight="1" x14ac:dyDescent="0.15">
      <c r="A57" s="256">
        <f>IF(A56="",ROW()-2-COUNTBLANK($A$3:$A56),A56+1)</f>
        <v>55</v>
      </c>
      <c r="B57" s="257">
        <f>IF(A57="","",IF(B56="",ROW()-2-COUNTBLANK($B$3:$B56),B56+1))</f>
        <v>55</v>
      </c>
      <c r="C57" s="241">
        <v>19</v>
      </c>
      <c r="D57" s="242">
        <f>IF(C57="","",(COUNTIF($C$3:C57,C57)+100))</f>
        <v>105</v>
      </c>
      <c r="E57" s="395">
        <f>IF(C57="","",INDEX('様式A-2'!$E$9:$E$4938,MATCH(C57,'様式A-2'!$B$9:$B$438,0)))</f>
        <v>173.29400000000001</v>
      </c>
      <c r="F57" s="306" t="s">
        <v>381</v>
      </c>
      <c r="G57" s="242" t="s">
        <v>383</v>
      </c>
      <c r="H57" s="242" t="s">
        <v>396</v>
      </c>
      <c r="I57" s="242" t="s">
        <v>400</v>
      </c>
      <c r="J57" s="307">
        <v>1</v>
      </c>
      <c r="K57" s="242"/>
      <c r="L57" s="242" t="s">
        <v>892</v>
      </c>
      <c r="M57" s="242" t="s">
        <v>374</v>
      </c>
      <c r="N57" s="242"/>
      <c r="O57" s="242" t="s">
        <v>804</v>
      </c>
      <c r="P57" s="394" t="s">
        <v>1069</v>
      </c>
    </row>
    <row r="58" spans="1:16" ht="20.100000000000001" customHeight="1" x14ac:dyDescent="0.15">
      <c r="A58" s="256">
        <f>IF(A57="",ROW()-2-COUNTBLANK($A$3:$A57),A57+1)</f>
        <v>56</v>
      </c>
      <c r="B58" s="257">
        <f>IF(A58="","",IF(B57="",ROW()-2-COUNTBLANK($B$3:$B57),B57+1))</f>
        <v>56</v>
      </c>
      <c r="C58" s="241">
        <v>19</v>
      </c>
      <c r="D58" s="242">
        <f>IF(C58="","",(COUNTIF($C$3:C58,C58)+100))</f>
        <v>106</v>
      </c>
      <c r="E58" s="395">
        <f>IF(C58="","",INDEX('様式A-2'!$E$9:$E$4938,MATCH(C58,'様式A-2'!$B$9:$B$438,0)))</f>
        <v>173.29400000000001</v>
      </c>
      <c r="F58" s="306" t="s">
        <v>381</v>
      </c>
      <c r="G58" s="242" t="s">
        <v>383</v>
      </c>
      <c r="H58" s="242" t="s">
        <v>396</v>
      </c>
      <c r="I58" s="242" t="s">
        <v>400</v>
      </c>
      <c r="J58" s="307">
        <v>1</v>
      </c>
      <c r="K58" s="242"/>
      <c r="L58" s="242" t="s">
        <v>892</v>
      </c>
      <c r="M58" s="242" t="s">
        <v>374</v>
      </c>
      <c r="N58" s="242"/>
      <c r="O58" s="242" t="s">
        <v>804</v>
      </c>
      <c r="P58" s="394" t="s">
        <v>1070</v>
      </c>
    </row>
    <row r="59" spans="1:16" ht="20.100000000000001" customHeight="1" x14ac:dyDescent="0.15">
      <c r="A59" s="256">
        <f>IF(A58="",ROW()-2-COUNTBLANK($A$3:$A58),A58+1)</f>
        <v>57</v>
      </c>
      <c r="B59" s="257">
        <f>IF(A59="","",IF(B58="",ROW()-2-COUNTBLANK($B$3:$B58),B58+1))</f>
        <v>57</v>
      </c>
      <c r="C59" s="241">
        <v>20</v>
      </c>
      <c r="D59" s="242">
        <f>IF(C59="","",(COUNTIF($C$3:C59,C59)+100))</f>
        <v>101</v>
      </c>
      <c r="E59" s="395">
        <f>IF(C59="","",INDEX('様式A-2'!$E$9:$E$4938,MATCH(C59,'様式A-2'!$B$9:$B$438,0)))</f>
        <v>182.25500000000002</v>
      </c>
      <c r="F59" s="306" t="s">
        <v>381</v>
      </c>
      <c r="G59" s="242" t="s">
        <v>384</v>
      </c>
      <c r="H59" s="242" t="s">
        <v>494</v>
      </c>
      <c r="I59" s="242" t="s">
        <v>400</v>
      </c>
      <c r="J59" s="307">
        <v>4</v>
      </c>
      <c r="K59" s="242"/>
      <c r="L59" s="242" t="s">
        <v>892</v>
      </c>
      <c r="M59" s="242" t="s">
        <v>374</v>
      </c>
      <c r="N59" s="242"/>
      <c r="O59" s="242" t="s">
        <v>804</v>
      </c>
      <c r="P59" s="394" t="s">
        <v>1072</v>
      </c>
    </row>
    <row r="60" spans="1:16" ht="20.100000000000001" customHeight="1" x14ac:dyDescent="0.15">
      <c r="A60" s="256">
        <f>IF(A59="",ROW()-2-COUNTBLANK($A$3:$A59),A59+1)</f>
        <v>58</v>
      </c>
      <c r="B60" s="257">
        <f>IF(A60="","",IF(B59="",ROW()-2-COUNTBLANK($B$3:$B59),B59+1))</f>
        <v>58</v>
      </c>
      <c r="C60" s="241">
        <v>20</v>
      </c>
      <c r="D60" s="242">
        <f>IF(C60="","",(COUNTIF($C$3:C60,C60)+100))</f>
        <v>102</v>
      </c>
      <c r="E60" s="395">
        <f>IF(C60="","",INDEX('様式A-2'!$E$9:$E$4938,MATCH(C60,'様式A-2'!$B$9:$B$438,0)))</f>
        <v>182.25500000000002</v>
      </c>
      <c r="F60" s="306" t="s">
        <v>381</v>
      </c>
      <c r="G60" s="242" t="s">
        <v>384</v>
      </c>
      <c r="H60" s="242" t="s">
        <v>494</v>
      </c>
      <c r="I60" s="242" t="s">
        <v>400</v>
      </c>
      <c r="J60" s="307">
        <v>2</v>
      </c>
      <c r="K60" s="242"/>
      <c r="L60" s="242" t="s">
        <v>892</v>
      </c>
      <c r="M60" s="242" t="s">
        <v>374</v>
      </c>
      <c r="N60" s="242"/>
      <c r="O60" s="242" t="s">
        <v>804</v>
      </c>
      <c r="P60" s="394" t="s">
        <v>1073</v>
      </c>
    </row>
    <row r="61" spans="1:16" ht="20.100000000000001" customHeight="1" x14ac:dyDescent="0.15">
      <c r="A61" s="256">
        <f>IF(A60="",ROW()-2-COUNTBLANK($A$3:$A60),A60+1)</f>
        <v>59</v>
      </c>
      <c r="B61" s="257">
        <f>IF(A61="","",IF(B60="",ROW()-2-COUNTBLANK($B$3:$B60),B60+1))</f>
        <v>59</v>
      </c>
      <c r="C61" s="241">
        <v>20</v>
      </c>
      <c r="D61" s="242">
        <f>IF(C61="","",(COUNTIF($C$3:C61,C61)+100))</f>
        <v>103</v>
      </c>
      <c r="E61" s="395">
        <f>IF(C61="","",INDEX('様式A-2'!$E$9:$E$4938,MATCH(C61,'様式A-2'!$B$9:$B$438,0)))</f>
        <v>182.25500000000002</v>
      </c>
      <c r="F61" s="306" t="s">
        <v>381</v>
      </c>
      <c r="G61" s="242" t="s">
        <v>383</v>
      </c>
      <c r="H61" s="242" t="s">
        <v>396</v>
      </c>
      <c r="I61" s="242" t="s">
        <v>400</v>
      </c>
      <c r="J61" s="307">
        <v>1</v>
      </c>
      <c r="K61" s="242"/>
      <c r="L61" s="242" t="s">
        <v>892</v>
      </c>
      <c r="M61" s="242" t="s">
        <v>374</v>
      </c>
      <c r="N61" s="242"/>
      <c r="O61" s="242" t="s">
        <v>804</v>
      </c>
      <c r="P61" s="394" t="s">
        <v>1101</v>
      </c>
    </row>
    <row r="62" spans="1:16" ht="20.100000000000001" customHeight="1" x14ac:dyDescent="0.15">
      <c r="A62" s="256">
        <f>IF(A61="",ROW()-2-COUNTBLANK($A$3:$A61),A61+1)</f>
        <v>60</v>
      </c>
      <c r="B62" s="257">
        <f>IF(A62="","",IF(B61="",ROW()-2-COUNTBLANK($B$3:$B61),B61+1))</f>
        <v>60</v>
      </c>
      <c r="C62" s="241">
        <v>21</v>
      </c>
      <c r="D62" s="242">
        <f>IF(C62="","",(COUNTIF($C$3:C62,C62)+100))</f>
        <v>101</v>
      </c>
      <c r="E62" s="395">
        <f>IF(C62="","",INDEX('様式A-2'!$E$9:$E$4938,MATCH(C62,'様式A-2'!$B$9:$B$438,0)))</f>
        <v>191.17000000000002</v>
      </c>
      <c r="F62" s="306" t="s">
        <v>381</v>
      </c>
      <c r="G62" s="242" t="s">
        <v>384</v>
      </c>
      <c r="H62" s="242" t="s">
        <v>494</v>
      </c>
      <c r="I62" s="242" t="s">
        <v>400</v>
      </c>
      <c r="J62" s="307">
        <v>6</v>
      </c>
      <c r="K62" s="242"/>
      <c r="L62" s="242" t="s">
        <v>892</v>
      </c>
      <c r="M62" s="242" t="s">
        <v>374</v>
      </c>
      <c r="N62" s="242"/>
      <c r="O62" s="242" t="s">
        <v>804</v>
      </c>
      <c r="P62" s="394" t="s">
        <v>1075</v>
      </c>
    </row>
    <row r="63" spans="1:16" ht="20.100000000000001" customHeight="1" x14ac:dyDescent="0.15">
      <c r="A63" s="256">
        <f>IF(A62="",ROW()-2-COUNTBLANK($A$3:$A62),A62+1)</f>
        <v>61</v>
      </c>
      <c r="B63" s="257">
        <f>IF(A63="","",IF(B62="",ROW()-2-COUNTBLANK($B$3:$B62),B62+1))</f>
        <v>61</v>
      </c>
      <c r="C63" s="241">
        <v>21</v>
      </c>
      <c r="D63" s="242">
        <f>IF(C63="","",(COUNTIF($C$3:C63,C63)+100))</f>
        <v>102</v>
      </c>
      <c r="E63" s="395">
        <f>IF(C63="","",INDEX('様式A-2'!$E$9:$E$4938,MATCH(C63,'様式A-2'!$B$9:$B$438,0)))</f>
        <v>191.17000000000002</v>
      </c>
      <c r="F63" s="306" t="s">
        <v>381</v>
      </c>
      <c r="G63" s="242" t="s">
        <v>383</v>
      </c>
      <c r="H63" s="242" t="s">
        <v>396</v>
      </c>
      <c r="I63" s="242" t="s">
        <v>400</v>
      </c>
      <c r="J63" s="307">
        <v>1</v>
      </c>
      <c r="K63" s="242"/>
      <c r="L63" s="242" t="s">
        <v>892</v>
      </c>
      <c r="M63" s="242" t="s">
        <v>374</v>
      </c>
      <c r="N63" s="242"/>
      <c r="O63" s="242" t="s">
        <v>804</v>
      </c>
      <c r="P63" s="394" t="s">
        <v>1074</v>
      </c>
    </row>
    <row r="64" spans="1:16" ht="20.100000000000001" customHeight="1" x14ac:dyDescent="0.15">
      <c r="A64" s="256">
        <f>IF(A63="",ROW()-2-COUNTBLANK($A$3:$A63),A63+1)</f>
        <v>62</v>
      </c>
      <c r="B64" s="257">
        <f>IF(A64="","",IF(B63="",ROW()-2-COUNTBLANK($B$3:$B63),B63+1))</f>
        <v>62</v>
      </c>
      <c r="C64" s="241">
        <v>21</v>
      </c>
      <c r="D64" s="242">
        <f>IF(C64="","",(COUNTIF($C$3:C64,C64)+100))</f>
        <v>103</v>
      </c>
      <c r="E64" s="395">
        <f>IF(C64="","",INDEX('様式A-2'!$E$9:$E$4938,MATCH(C64,'様式A-2'!$B$9:$B$438,0)))</f>
        <v>191.17000000000002</v>
      </c>
      <c r="F64" s="306" t="s">
        <v>381</v>
      </c>
      <c r="G64" s="242" t="s">
        <v>384</v>
      </c>
      <c r="H64" s="242" t="s">
        <v>494</v>
      </c>
      <c r="I64" s="242" t="s">
        <v>400</v>
      </c>
      <c r="J64" s="307">
        <v>4</v>
      </c>
      <c r="K64" s="242"/>
      <c r="L64" s="242" t="s">
        <v>892</v>
      </c>
      <c r="M64" s="242" t="s">
        <v>374</v>
      </c>
      <c r="N64" s="242"/>
      <c r="O64" s="242" t="s">
        <v>804</v>
      </c>
      <c r="P64" s="394" t="s">
        <v>1076</v>
      </c>
    </row>
    <row r="65" spans="1:16" ht="20.100000000000001" customHeight="1" x14ac:dyDescent="0.15">
      <c r="A65" s="256">
        <f>IF(A64="",ROW()-2-COUNTBLANK($A$3:$A64),A64+1)</f>
        <v>63</v>
      </c>
      <c r="B65" s="257">
        <f>IF(A65="","",IF(B64="",ROW()-2-COUNTBLANK($B$3:$B64),B64+1))</f>
        <v>63</v>
      </c>
      <c r="C65" s="241">
        <v>21</v>
      </c>
      <c r="D65" s="242">
        <f>IF(C65="","",(COUNTIF($C$3:C65,C65)+100))</f>
        <v>104</v>
      </c>
      <c r="E65" s="395">
        <f>IF(C65="","",INDEX('様式A-2'!$E$9:$E$4938,MATCH(C65,'様式A-2'!$B$9:$B$438,0)))</f>
        <v>191.17000000000002</v>
      </c>
      <c r="F65" s="306" t="s">
        <v>381</v>
      </c>
      <c r="G65" s="242" t="s">
        <v>383</v>
      </c>
      <c r="H65" s="242" t="s">
        <v>396</v>
      </c>
      <c r="I65" s="242" t="s">
        <v>400</v>
      </c>
      <c r="J65" s="307">
        <v>1</v>
      </c>
      <c r="K65" s="242"/>
      <c r="L65" s="242" t="s">
        <v>892</v>
      </c>
      <c r="M65" s="242" t="s">
        <v>374</v>
      </c>
      <c r="N65" s="242"/>
      <c r="O65" s="242" t="s">
        <v>804</v>
      </c>
      <c r="P65" s="394" t="s">
        <v>1077</v>
      </c>
    </row>
    <row r="66" spans="1:16" ht="20.100000000000001" customHeight="1" x14ac:dyDescent="0.15">
      <c r="A66" s="256">
        <f>IF(A65="",ROW()-2-COUNTBLANK($A$3:$A65),A65+1)</f>
        <v>64</v>
      </c>
      <c r="B66" s="257">
        <f>IF(A66="","",IF(B65="",ROW()-2-COUNTBLANK($B$3:$B65),B65+1))</f>
        <v>64</v>
      </c>
      <c r="C66" s="241">
        <v>22</v>
      </c>
      <c r="D66" s="242">
        <f>IF(C66="","",(COUNTIF($C$3:C66,C66)+100))</f>
        <v>101</v>
      </c>
      <c r="E66" s="395">
        <f>IF(C66="","",INDEX('様式A-2'!$E$9:$E$4938,MATCH(C66,'様式A-2'!$B$9:$B$438,0)))</f>
        <v>200.21700000000001</v>
      </c>
      <c r="F66" s="306" t="s">
        <v>381</v>
      </c>
      <c r="G66" s="242" t="s">
        <v>384</v>
      </c>
      <c r="H66" s="242" t="s">
        <v>494</v>
      </c>
      <c r="I66" s="242" t="s">
        <v>400</v>
      </c>
      <c r="J66" s="307">
        <v>3</v>
      </c>
      <c r="K66" s="242"/>
      <c r="L66" s="242" t="s">
        <v>892</v>
      </c>
      <c r="M66" s="242" t="s">
        <v>374</v>
      </c>
      <c r="N66" s="242"/>
      <c r="O66" s="242" t="s">
        <v>804</v>
      </c>
      <c r="P66" s="394" t="s">
        <v>1078</v>
      </c>
    </row>
    <row r="67" spans="1:16" ht="20.100000000000001" customHeight="1" x14ac:dyDescent="0.15">
      <c r="A67" s="256">
        <f>IF(A66="",ROW()-2-COUNTBLANK($A$3:$A66),A66+1)</f>
        <v>65</v>
      </c>
      <c r="B67" s="257">
        <f>IF(A67="","",IF(B66="",ROW()-2-COUNTBLANK($B$3:$B66),B66+1))</f>
        <v>65</v>
      </c>
      <c r="C67" s="241">
        <v>22</v>
      </c>
      <c r="D67" s="242">
        <f>IF(C67="","",(COUNTIF($C$3:C67,C67)+100))</f>
        <v>102</v>
      </c>
      <c r="E67" s="395">
        <f>IF(C67="","",INDEX('様式A-2'!$E$9:$E$4938,MATCH(C67,'様式A-2'!$B$9:$B$438,0)))</f>
        <v>200.21700000000001</v>
      </c>
      <c r="F67" s="306" t="s">
        <v>381</v>
      </c>
      <c r="G67" s="242" t="s">
        <v>383</v>
      </c>
      <c r="H67" s="242" t="s">
        <v>396</v>
      </c>
      <c r="I67" s="242" t="s">
        <v>400</v>
      </c>
      <c r="J67" s="307">
        <v>1</v>
      </c>
      <c r="K67" s="242"/>
      <c r="L67" s="242" t="s">
        <v>892</v>
      </c>
      <c r="M67" s="242" t="s">
        <v>374</v>
      </c>
      <c r="N67" s="242"/>
      <c r="O67" s="242" t="s">
        <v>804</v>
      </c>
      <c r="P67" s="394" t="s">
        <v>1079</v>
      </c>
    </row>
    <row r="68" spans="1:16" ht="20.100000000000001" customHeight="1" x14ac:dyDescent="0.15">
      <c r="A68" s="256">
        <f>IF(A67="",ROW()-2-COUNTBLANK($A$3:$A67),A67+1)</f>
        <v>66</v>
      </c>
      <c r="B68" s="257">
        <f>IF(A68="","",IF(B67="",ROW()-2-COUNTBLANK($B$3:$B67),B67+1))</f>
        <v>66</v>
      </c>
      <c r="C68" s="241">
        <v>22</v>
      </c>
      <c r="D68" s="242">
        <f>IF(C68="","",(COUNTIF($C$3:C68,C68)+100))</f>
        <v>103</v>
      </c>
      <c r="E68" s="395">
        <f>IF(C68="","",INDEX('様式A-2'!$E$9:$E$4938,MATCH(C68,'様式A-2'!$B$9:$B$438,0)))</f>
        <v>200.21700000000001</v>
      </c>
      <c r="F68" s="306" t="s">
        <v>381</v>
      </c>
      <c r="G68" s="242" t="s">
        <v>384</v>
      </c>
      <c r="H68" s="242" t="s">
        <v>494</v>
      </c>
      <c r="I68" s="242" t="s">
        <v>657</v>
      </c>
      <c r="J68" s="307">
        <v>2</v>
      </c>
      <c r="K68" s="242"/>
      <c r="L68" s="242" t="s">
        <v>892</v>
      </c>
      <c r="M68" s="242" t="s">
        <v>374</v>
      </c>
      <c r="N68" s="242"/>
      <c r="O68" s="242" t="s">
        <v>804</v>
      </c>
      <c r="P68" s="394" t="s">
        <v>1081</v>
      </c>
    </row>
    <row r="69" spans="1:16" ht="20.100000000000001" customHeight="1" x14ac:dyDescent="0.15">
      <c r="A69" s="256">
        <f>IF(A68="",ROW()-2-COUNTBLANK($A$3:$A68),A68+1)</f>
        <v>67</v>
      </c>
      <c r="B69" s="257">
        <f>IF(A69="","",IF(B68="",ROW()-2-COUNTBLANK($B$3:$B68),B68+1))</f>
        <v>67</v>
      </c>
      <c r="C69" s="241">
        <v>22</v>
      </c>
      <c r="D69" s="242">
        <f>IF(C69="","",(COUNTIF($C$3:C69,C69)+100))</f>
        <v>104</v>
      </c>
      <c r="E69" s="395">
        <f>IF(C69="","",INDEX('様式A-2'!$E$9:$E$4938,MATCH(C69,'様式A-2'!$B$9:$B$438,0)))</f>
        <v>200.21700000000001</v>
      </c>
      <c r="F69" s="306" t="s">
        <v>381</v>
      </c>
      <c r="G69" s="242" t="s">
        <v>384</v>
      </c>
      <c r="H69" s="242" t="s">
        <v>494</v>
      </c>
      <c r="I69" s="242" t="s">
        <v>657</v>
      </c>
      <c r="J69" s="307">
        <v>1</v>
      </c>
      <c r="K69" s="242"/>
      <c r="L69" s="242" t="s">
        <v>892</v>
      </c>
      <c r="M69" s="242" t="s">
        <v>374</v>
      </c>
      <c r="N69" s="242"/>
      <c r="O69" s="242" t="s">
        <v>804</v>
      </c>
      <c r="P69" s="394" t="s">
        <v>1080</v>
      </c>
    </row>
    <row r="70" spans="1:16" ht="20.100000000000001" customHeight="1" x14ac:dyDescent="0.15">
      <c r="A70" s="256">
        <f>IF(A69="",ROW()-2-COUNTBLANK($A$3:$A69),A69+1)</f>
        <v>68</v>
      </c>
      <c r="B70" s="257">
        <f>IF(A70="","",IF(B69="",ROW()-2-COUNTBLANK($B$3:$B69),B69+1))</f>
        <v>68</v>
      </c>
      <c r="C70" s="241">
        <v>23</v>
      </c>
      <c r="D70" s="242">
        <f>IF(C70="","",(COUNTIF($C$3:C70,C70)+100))</f>
        <v>101</v>
      </c>
      <c r="E70" s="395">
        <f>IF(C70="","",INDEX('様式A-2'!$E$9:$E$4938,MATCH(C70,'様式A-2'!$B$9:$B$438,0)))</f>
        <v>209.15</v>
      </c>
      <c r="F70" s="306" t="s">
        <v>381</v>
      </c>
      <c r="G70" s="242" t="s">
        <v>384</v>
      </c>
      <c r="H70" s="242" t="s">
        <v>494</v>
      </c>
      <c r="I70" s="242" t="s">
        <v>400</v>
      </c>
      <c r="J70" s="307">
        <v>6</v>
      </c>
      <c r="K70" s="242"/>
      <c r="L70" s="242" t="s">
        <v>892</v>
      </c>
      <c r="M70" s="242" t="s">
        <v>374</v>
      </c>
      <c r="N70" s="242"/>
      <c r="O70" s="242" t="s">
        <v>804</v>
      </c>
      <c r="P70" s="394" t="s">
        <v>1082</v>
      </c>
    </row>
    <row r="71" spans="1:16" ht="20.100000000000001" customHeight="1" x14ac:dyDescent="0.15">
      <c r="A71" s="256">
        <f>IF(A70="",ROW()-2-COUNTBLANK($A$3:$A70),A70+1)</f>
        <v>69</v>
      </c>
      <c r="B71" s="257">
        <f>IF(A71="","",IF(B70="",ROW()-2-COUNTBLANK($B$3:$B70),B70+1))</f>
        <v>69</v>
      </c>
      <c r="C71" s="241">
        <v>23</v>
      </c>
      <c r="D71" s="242">
        <f>IF(C71="","",(COUNTIF($C$3:C71,C71)+100))</f>
        <v>102</v>
      </c>
      <c r="E71" s="395">
        <f>IF(C71="","",INDEX('様式A-2'!$E$9:$E$4938,MATCH(C71,'様式A-2'!$B$9:$B$438,0)))</f>
        <v>209.15</v>
      </c>
      <c r="F71" s="306" t="s">
        <v>381</v>
      </c>
      <c r="G71" s="242" t="s">
        <v>384</v>
      </c>
      <c r="H71" s="242" t="s">
        <v>494</v>
      </c>
      <c r="I71" s="242" t="s">
        <v>657</v>
      </c>
      <c r="J71" s="307">
        <v>1</v>
      </c>
      <c r="K71" s="242"/>
      <c r="L71" s="242" t="s">
        <v>892</v>
      </c>
      <c r="M71" s="242" t="s">
        <v>374</v>
      </c>
      <c r="N71" s="242"/>
      <c r="O71" s="242" t="s">
        <v>804</v>
      </c>
      <c r="P71" s="243" t="s">
        <v>895</v>
      </c>
    </row>
    <row r="72" spans="1:16" ht="20.100000000000001" customHeight="1" x14ac:dyDescent="0.15">
      <c r="A72" s="256">
        <f>IF(A71="",ROW()-2-COUNTBLANK($A$3:$A71),A71+1)</f>
        <v>70</v>
      </c>
      <c r="B72" s="257">
        <f>IF(A72="","",IF(B71="",ROW()-2-COUNTBLANK($B$3:$B71),B71+1))</f>
        <v>70</v>
      </c>
      <c r="C72" s="241"/>
      <c r="D72" s="242" t="str">
        <f>IF(C72="","",(COUNTIF($C$3:C72,C72)+100))</f>
        <v/>
      </c>
      <c r="E72" s="395" t="str">
        <f>IF(C72="","",INDEX('様式A-2'!$E$9:$E$4938,MATCH(C72,'様式A-2'!$B$9:$B$438,0)))</f>
        <v/>
      </c>
      <c r="F72" s="306"/>
      <c r="G72" s="242"/>
      <c r="H72" s="242"/>
      <c r="I72" s="242"/>
      <c r="J72" s="307"/>
      <c r="K72" s="242"/>
      <c r="L72" s="242"/>
      <c r="M72" s="242"/>
      <c r="N72" s="242"/>
      <c r="O72" s="242"/>
      <c r="P72" s="243"/>
    </row>
    <row r="73" spans="1:16" ht="20.100000000000001" customHeight="1" x14ac:dyDescent="0.15">
      <c r="A73" s="256">
        <f>IF(A72="",ROW()-2-COUNTBLANK($A$3:$A72),A72+1)</f>
        <v>71</v>
      </c>
      <c r="B73" s="257">
        <f>IF(A73="","",IF(B72="",ROW()-2-COUNTBLANK($B$3:$B72),B72+1))</f>
        <v>71</v>
      </c>
      <c r="C73" s="241"/>
      <c r="D73" s="242" t="str">
        <f>IF(C73="","",(COUNTIF($C$3:C73,C73)+100))</f>
        <v/>
      </c>
      <c r="E73" s="395" t="str">
        <f>IF(C73="","",INDEX('様式A-2'!$E$9:$E$4938,MATCH(C73,'様式A-2'!$B$9:$B$438,0)))</f>
        <v/>
      </c>
      <c r="F73" s="306"/>
      <c r="G73" s="242"/>
      <c r="H73" s="242"/>
      <c r="I73" s="242"/>
      <c r="J73" s="307"/>
      <c r="K73" s="242"/>
      <c r="L73" s="242"/>
      <c r="M73" s="242"/>
      <c r="N73" s="242"/>
      <c r="O73" s="242"/>
      <c r="P73" s="243"/>
    </row>
    <row r="74" spans="1:16" ht="20.100000000000001" customHeight="1" x14ac:dyDescent="0.15">
      <c r="A74" s="256">
        <f>IF(A73="",ROW()-2-COUNTBLANK($A$3:$A73),A73+1)</f>
        <v>72</v>
      </c>
      <c r="B74" s="257">
        <f>IF(A74="","",IF(B73="",ROW()-2-COUNTBLANK($B$3:$B73),B73+1))</f>
        <v>72</v>
      </c>
      <c r="C74" s="241"/>
      <c r="D74" s="242" t="str">
        <f>IF(C74="","",(COUNTIF($C$3:C74,C74)+100))</f>
        <v/>
      </c>
      <c r="E74" s="395" t="str">
        <f>IF(C74="","",INDEX('様式A-2'!$E$9:$E$4938,MATCH(C74,'様式A-2'!$B$9:$B$438,0)))</f>
        <v/>
      </c>
      <c r="F74" s="306"/>
      <c r="G74" s="242"/>
      <c r="H74" s="242"/>
      <c r="I74" s="242"/>
      <c r="J74" s="307"/>
      <c r="K74" s="242"/>
      <c r="L74" s="242"/>
      <c r="M74" s="242"/>
      <c r="N74" s="242"/>
      <c r="O74" s="242"/>
      <c r="P74" s="243"/>
    </row>
    <row r="75" spans="1:16" ht="20.100000000000001" customHeight="1" x14ac:dyDescent="0.15">
      <c r="A75" s="256">
        <f>IF(A74="",ROW()-2-COUNTBLANK($A$3:$A74),A74+1)</f>
        <v>73</v>
      </c>
      <c r="B75" s="257">
        <f>IF(A75="","",IF(B74="",ROW()-2-COUNTBLANK($B$3:$B74),B74+1))</f>
        <v>73</v>
      </c>
      <c r="C75" s="241"/>
      <c r="D75" s="242" t="str">
        <f>IF(C75="","",(COUNTIF($C$3:C75,C75)+100))</f>
        <v/>
      </c>
      <c r="E75" s="395" t="str">
        <f>IF(C75="","",INDEX('様式A-2'!$E$9:$E$4938,MATCH(C75,'様式A-2'!$B$9:$B$438,0)))</f>
        <v/>
      </c>
      <c r="F75" s="306"/>
      <c r="G75" s="242"/>
      <c r="H75" s="242"/>
      <c r="I75" s="242"/>
      <c r="J75" s="307"/>
      <c r="K75" s="242"/>
      <c r="L75" s="242"/>
      <c r="M75" s="242"/>
      <c r="N75" s="242"/>
      <c r="O75" s="242"/>
      <c r="P75" s="243"/>
    </row>
    <row r="76" spans="1:16" ht="20.100000000000001" customHeight="1" x14ac:dyDescent="0.15">
      <c r="A76" s="256">
        <f>IF(A75="",ROW()-2-COUNTBLANK($A$3:$A75),A75+1)</f>
        <v>74</v>
      </c>
      <c r="B76" s="257">
        <f>IF(A76="","",IF(B75="",ROW()-2-COUNTBLANK($B$3:$B75),B75+1))</f>
        <v>74</v>
      </c>
      <c r="C76" s="241"/>
      <c r="D76" s="242" t="str">
        <f>IF(C76="","",(COUNTIF($C$3:C76,C76)+100))</f>
        <v/>
      </c>
      <c r="E76" s="395" t="str">
        <f>IF(C76="","",INDEX('様式A-2'!$E$9:$E$4938,MATCH(C76,'様式A-2'!$B$9:$B$438,0)))</f>
        <v/>
      </c>
      <c r="F76" s="306"/>
      <c r="G76" s="242"/>
      <c r="H76" s="242"/>
      <c r="I76" s="242"/>
      <c r="J76" s="307"/>
      <c r="K76" s="242"/>
      <c r="L76" s="242"/>
      <c r="M76" s="242"/>
      <c r="N76" s="242"/>
      <c r="O76" s="242"/>
      <c r="P76" s="243"/>
    </row>
    <row r="77" spans="1:16" ht="20.100000000000001" customHeight="1" x14ac:dyDescent="0.15">
      <c r="A77" s="256">
        <f>IF(A76="",ROW()-2-COUNTBLANK($A$3:$A76),A76+1)</f>
        <v>75</v>
      </c>
      <c r="B77" s="257">
        <f>IF(A77="","",IF(B76="",ROW()-2-COUNTBLANK($B$3:$B76),B76+1))</f>
        <v>75</v>
      </c>
      <c r="C77" s="241"/>
      <c r="D77" s="242" t="str">
        <f>IF(C77="","",(COUNTIF($C$3:C77,C77)+100))</f>
        <v/>
      </c>
      <c r="E77" s="395" t="str">
        <f>IF(C77="","",INDEX('様式A-2'!$E$9:$E$4938,MATCH(C77,'様式A-2'!$B$9:$B$438,0)))</f>
        <v/>
      </c>
      <c r="F77" s="306"/>
      <c r="G77" s="242"/>
      <c r="H77" s="242"/>
      <c r="I77" s="242"/>
      <c r="J77" s="307"/>
      <c r="K77" s="242"/>
      <c r="L77" s="242"/>
      <c r="M77" s="242"/>
      <c r="N77" s="242"/>
      <c r="O77" s="242"/>
      <c r="P77" s="243"/>
    </row>
    <row r="78" spans="1:16" ht="20.100000000000001" customHeight="1" x14ac:dyDescent="0.15">
      <c r="A78" s="256">
        <f>IF(A77="",ROW()-2-COUNTBLANK($A$3:$A77),A77+1)</f>
        <v>76</v>
      </c>
      <c r="B78" s="257">
        <f>IF(A78="","",IF(B77="",ROW()-2-COUNTBLANK($B$3:$B77),B77+1))</f>
        <v>76</v>
      </c>
      <c r="C78" s="241"/>
      <c r="D78" s="242" t="str">
        <f>IF(C78="","",(COUNTIF($C$3:C78,C78)+100))</f>
        <v/>
      </c>
      <c r="E78" s="395" t="str">
        <f>IF(C78="","",INDEX('様式A-2'!$E$9:$E$4938,MATCH(C78,'様式A-2'!$B$9:$B$438,0)))</f>
        <v/>
      </c>
      <c r="F78" s="306"/>
      <c r="G78" s="242"/>
      <c r="H78" s="242"/>
      <c r="I78" s="242"/>
      <c r="J78" s="307"/>
      <c r="K78" s="242"/>
      <c r="L78" s="242"/>
      <c r="M78" s="242"/>
      <c r="N78" s="242"/>
      <c r="O78" s="242"/>
      <c r="P78" s="243"/>
    </row>
    <row r="79" spans="1:16" ht="20.100000000000001" customHeight="1" x14ac:dyDescent="0.15">
      <c r="A79" s="256">
        <f>IF(A78="",ROW()-2-COUNTBLANK($A$3:$A78),A78+1)</f>
        <v>77</v>
      </c>
      <c r="B79" s="257">
        <f>IF(A79="","",IF(B78="",ROW()-2-COUNTBLANK($B$3:$B78),B78+1))</f>
        <v>77</v>
      </c>
      <c r="C79" s="241"/>
      <c r="D79" s="242" t="str">
        <f>IF(C79="","",(COUNTIF($C$3:C79,C79)+100))</f>
        <v/>
      </c>
      <c r="E79" s="395" t="str">
        <f>IF(C79="","",INDEX('様式A-2'!$E$9:$E$4938,MATCH(C79,'様式A-2'!$B$9:$B$438,0)))</f>
        <v/>
      </c>
      <c r="F79" s="306"/>
      <c r="G79" s="242"/>
      <c r="H79" s="242"/>
      <c r="I79" s="242"/>
      <c r="J79" s="307"/>
      <c r="K79" s="242"/>
      <c r="L79" s="242"/>
      <c r="M79" s="242"/>
      <c r="N79" s="242"/>
      <c r="O79" s="242"/>
      <c r="P79" s="243"/>
    </row>
    <row r="80" spans="1:16" ht="20.100000000000001" customHeight="1" x14ac:dyDescent="0.15">
      <c r="A80" s="256">
        <f>IF(A79="",ROW()-2-COUNTBLANK($A$3:$A79),A79+1)</f>
        <v>78</v>
      </c>
      <c r="B80" s="257">
        <f>IF(A80="","",IF(B79="",ROW()-2-COUNTBLANK($B$3:$B79),B79+1))</f>
        <v>78</v>
      </c>
      <c r="C80" s="241"/>
      <c r="D80" s="242" t="str">
        <f>IF(C80="","",(COUNTIF($C$3:C80,C80)+100))</f>
        <v/>
      </c>
      <c r="E80" s="395" t="str">
        <f>IF(C80="","",INDEX('様式A-2'!$E$9:$E$4938,MATCH(C80,'様式A-2'!$B$9:$B$438,0)))</f>
        <v/>
      </c>
      <c r="F80" s="306"/>
      <c r="G80" s="242"/>
      <c r="H80" s="242"/>
      <c r="I80" s="242"/>
      <c r="J80" s="307"/>
      <c r="K80" s="242"/>
      <c r="L80" s="242"/>
      <c r="M80" s="242"/>
      <c r="N80" s="242"/>
      <c r="O80" s="242"/>
      <c r="P80" s="243"/>
    </row>
    <row r="81" spans="1:16" ht="20.100000000000001" customHeight="1" x14ac:dyDescent="0.15">
      <c r="A81" s="256">
        <f>IF(A80="",ROW()-2-COUNTBLANK($A$3:$A80),A80+1)</f>
        <v>79</v>
      </c>
      <c r="B81" s="257">
        <f>IF(A81="","",IF(B80="",ROW()-2-COUNTBLANK($B$3:$B80),B80+1))</f>
        <v>79</v>
      </c>
      <c r="C81" s="241"/>
      <c r="D81" s="242" t="str">
        <f>IF(C81="","",(COUNTIF($C$3:C81,C81)+100))</f>
        <v/>
      </c>
      <c r="E81" s="395" t="str">
        <f>IF(C81="","",INDEX('様式A-2'!$E$9:$E$4938,MATCH(C81,'様式A-2'!$B$9:$B$438,0)))</f>
        <v/>
      </c>
      <c r="F81" s="306"/>
      <c r="G81" s="242"/>
      <c r="H81" s="242"/>
      <c r="I81" s="242"/>
      <c r="J81" s="307"/>
      <c r="K81" s="242"/>
      <c r="L81" s="242"/>
      <c r="M81" s="242"/>
      <c r="N81" s="242"/>
      <c r="O81" s="242"/>
      <c r="P81" s="243"/>
    </row>
    <row r="82" spans="1:16" ht="20.100000000000001" customHeight="1" x14ac:dyDescent="0.15">
      <c r="A82" s="256">
        <f>IF(A81="",ROW()-2-COUNTBLANK($A$3:$A81),A81+1)</f>
        <v>80</v>
      </c>
      <c r="B82" s="257">
        <f>IF(A82="","",IF(B81="",ROW()-2-COUNTBLANK($B$3:$B81),B81+1))</f>
        <v>80</v>
      </c>
      <c r="C82" s="241"/>
      <c r="D82" s="242" t="str">
        <f>IF(C82="","",(COUNTIF($C$3:C82,C82)+100))</f>
        <v/>
      </c>
      <c r="E82" s="395" t="str">
        <f>IF(C82="","",INDEX('様式A-2'!$E$9:$E$4938,MATCH(C82,'様式A-2'!$B$9:$B$438,0)))</f>
        <v/>
      </c>
      <c r="F82" s="306"/>
      <c r="G82" s="242"/>
      <c r="H82" s="242"/>
      <c r="I82" s="242"/>
      <c r="J82" s="307"/>
      <c r="K82" s="242"/>
      <c r="L82" s="242"/>
      <c r="M82" s="242"/>
      <c r="N82" s="242"/>
      <c r="O82" s="242"/>
      <c r="P82" s="243"/>
    </row>
    <row r="83" spans="1:16" ht="20.100000000000001" customHeight="1" x14ac:dyDescent="0.15">
      <c r="A83" s="256">
        <f>IF(A82="",ROW()-2-COUNTBLANK($A$3:$A82),A82+1)</f>
        <v>81</v>
      </c>
      <c r="B83" s="257">
        <f>IF(A83="","",IF(B82="",ROW()-2-COUNTBLANK($B$3:$B82),B82+1))</f>
        <v>81</v>
      </c>
      <c r="C83" s="241"/>
      <c r="D83" s="242" t="str">
        <f>IF(C83="","",(COUNTIF($C$3:C83,C83)+100))</f>
        <v/>
      </c>
      <c r="E83" s="395" t="str">
        <f>IF(C83="","",INDEX('様式A-2'!$E$9:$E$4938,MATCH(C83,'様式A-2'!$B$9:$B$438,0)))</f>
        <v/>
      </c>
      <c r="F83" s="306"/>
      <c r="G83" s="242"/>
      <c r="H83" s="242"/>
      <c r="I83" s="242"/>
      <c r="J83" s="307"/>
      <c r="K83" s="242"/>
      <c r="L83" s="242"/>
      <c r="M83" s="242"/>
      <c r="N83" s="242"/>
      <c r="O83" s="242"/>
      <c r="P83" s="243"/>
    </row>
    <row r="84" spans="1:16" ht="20.100000000000001" customHeight="1" x14ac:dyDescent="0.15">
      <c r="A84" s="256">
        <f>IF(A83="",ROW()-2-COUNTBLANK($A$3:$A83),A83+1)</f>
        <v>82</v>
      </c>
      <c r="B84" s="257">
        <f>IF(A84="","",IF(B83="",ROW()-2-COUNTBLANK($B$3:$B83),B83+1))</f>
        <v>82</v>
      </c>
      <c r="C84" s="241"/>
      <c r="D84" s="242" t="str">
        <f>IF(C84="","",(COUNTIF($C$3:C84,C84)+100))</f>
        <v/>
      </c>
      <c r="E84" s="395" t="str">
        <f>IF(C84="","",INDEX('様式A-2'!$E$9:$E$4938,MATCH(C84,'様式A-2'!$B$9:$B$438,0)))</f>
        <v/>
      </c>
      <c r="F84" s="306"/>
      <c r="G84" s="242"/>
      <c r="H84" s="242"/>
      <c r="I84" s="242"/>
      <c r="J84" s="307"/>
      <c r="K84" s="242"/>
      <c r="L84" s="242"/>
      <c r="M84" s="242"/>
      <c r="N84" s="242"/>
      <c r="O84" s="242"/>
      <c r="P84" s="243"/>
    </row>
    <row r="85" spans="1:16" ht="20.100000000000001" customHeight="1" x14ac:dyDescent="0.15">
      <c r="A85" s="256">
        <f>IF(A84="",ROW()-2-COUNTBLANK($A$3:$A84),A84+1)</f>
        <v>83</v>
      </c>
      <c r="B85" s="257">
        <f>IF(A85="","",IF(B84="",ROW()-2-COUNTBLANK($B$3:$B84),B84+1))</f>
        <v>83</v>
      </c>
      <c r="C85" s="241"/>
      <c r="D85" s="242" t="str">
        <f>IF(C85="","",(COUNTIF($C$3:C85,C85)+100))</f>
        <v/>
      </c>
      <c r="E85" s="395" t="str">
        <f>IF(C85="","",INDEX('様式A-2'!$E$9:$E$4938,MATCH(C85,'様式A-2'!$B$9:$B$438,0)))</f>
        <v/>
      </c>
      <c r="F85" s="306"/>
      <c r="G85" s="242"/>
      <c r="H85" s="242"/>
      <c r="I85" s="242"/>
      <c r="J85" s="307"/>
      <c r="K85" s="242"/>
      <c r="L85" s="242"/>
      <c r="M85" s="242"/>
      <c r="N85" s="242"/>
      <c r="O85" s="242"/>
      <c r="P85" s="243"/>
    </row>
    <row r="86" spans="1:16" ht="20.100000000000001" customHeight="1" x14ac:dyDescent="0.15">
      <c r="A86" s="256">
        <f>IF(A85="",ROW()-2-COUNTBLANK($A$3:$A85),A85+1)</f>
        <v>84</v>
      </c>
      <c r="B86" s="257">
        <f>IF(A86="","",IF(B85="",ROW()-2-COUNTBLANK($B$3:$B85),B85+1))</f>
        <v>84</v>
      </c>
      <c r="C86" s="241"/>
      <c r="D86" s="242" t="str">
        <f>IF(C86="","",(COUNTIF($C$3:C86,C86)+100))</f>
        <v/>
      </c>
      <c r="E86" s="395" t="str">
        <f>IF(C86="","",INDEX('様式A-2'!$E$9:$E$4938,MATCH(C86,'様式A-2'!$B$9:$B$438,0)))</f>
        <v/>
      </c>
      <c r="F86" s="306"/>
      <c r="G86" s="242"/>
      <c r="H86" s="242"/>
      <c r="I86" s="242"/>
      <c r="J86" s="307"/>
      <c r="K86" s="242"/>
      <c r="L86" s="242"/>
      <c r="M86" s="242"/>
      <c r="N86" s="242"/>
      <c r="O86" s="242"/>
      <c r="P86" s="243"/>
    </row>
    <row r="87" spans="1:16" ht="20.100000000000001" customHeight="1" x14ac:dyDescent="0.15">
      <c r="A87" s="256">
        <f>IF(A86="",ROW()-2-COUNTBLANK($A$3:$A86),A86+1)</f>
        <v>85</v>
      </c>
      <c r="B87" s="257">
        <f>IF(A87="","",IF(B86="",ROW()-2-COUNTBLANK($B$3:$B86),B86+1))</f>
        <v>85</v>
      </c>
      <c r="C87" s="241"/>
      <c r="D87" s="242" t="str">
        <f>IF(C87="","",(COUNTIF($C$3:C87,C87)+100))</f>
        <v/>
      </c>
      <c r="E87" s="395" t="str">
        <f>IF(C87="","",INDEX('様式A-2'!$E$9:$E$4938,MATCH(C87,'様式A-2'!$B$9:$B$438,0)))</f>
        <v/>
      </c>
      <c r="F87" s="306"/>
      <c r="G87" s="242"/>
      <c r="H87" s="242"/>
      <c r="I87" s="242"/>
      <c r="J87" s="307"/>
      <c r="K87" s="242"/>
      <c r="L87" s="242"/>
      <c r="M87" s="242"/>
      <c r="N87" s="242"/>
      <c r="O87" s="242"/>
      <c r="P87" s="243"/>
    </row>
    <row r="88" spans="1:16" ht="20.100000000000001" customHeight="1" x14ac:dyDescent="0.15">
      <c r="A88" s="256">
        <f>IF(A87="",ROW()-2-COUNTBLANK($A$3:$A87),A87+1)</f>
        <v>86</v>
      </c>
      <c r="B88" s="257">
        <f>IF(A88="","",IF(B87="",ROW()-2-COUNTBLANK($B$3:$B87),B87+1))</f>
        <v>86</v>
      </c>
      <c r="C88" s="241"/>
      <c r="D88" s="242" t="str">
        <f>IF(C88="","",(COUNTIF($C$3:C88,C88)+100))</f>
        <v/>
      </c>
      <c r="E88" s="306" t="str">
        <f>IF(C88="","",INDEX('様式A-2'!$E$9:$E$4938,MATCH(C88,'様式A-2'!$B$9:$B$438,0)))</f>
        <v/>
      </c>
      <c r="F88" s="306"/>
      <c r="G88" s="242"/>
      <c r="H88" s="242"/>
      <c r="I88" s="242"/>
      <c r="J88" s="307"/>
      <c r="K88" s="242"/>
      <c r="L88" s="242"/>
      <c r="M88" s="242"/>
      <c r="N88" s="242"/>
      <c r="O88" s="242"/>
      <c r="P88" s="243"/>
    </row>
    <row r="89" spans="1:16" ht="20.100000000000001" customHeight="1" x14ac:dyDescent="0.15">
      <c r="A89" s="256">
        <f>IF(A88="",ROW()-2-COUNTBLANK($A$3:$A88),A88+1)</f>
        <v>87</v>
      </c>
      <c r="B89" s="257">
        <f>IF(A89="","",IF(B88="",ROW()-2-COUNTBLANK($B$3:$B88),B88+1))</f>
        <v>87</v>
      </c>
      <c r="C89" s="241"/>
      <c r="D89" s="242" t="str">
        <f>IF(C89="","",(COUNTIF($C$3:C89,C89)+100))</f>
        <v/>
      </c>
      <c r="E89" s="306" t="str">
        <f>IF(C89="","",INDEX('様式A-2'!$E$9:$E$4938,MATCH(C89,'様式A-2'!$B$9:$B$438,0)))</f>
        <v/>
      </c>
      <c r="F89" s="306"/>
      <c r="G89" s="242"/>
      <c r="H89" s="242"/>
      <c r="I89" s="242"/>
      <c r="J89" s="307"/>
      <c r="K89" s="242"/>
      <c r="L89" s="242"/>
      <c r="M89" s="242"/>
      <c r="N89" s="242"/>
      <c r="O89" s="242"/>
      <c r="P89" s="243"/>
    </row>
    <row r="90" spans="1:16" ht="20.100000000000001" customHeight="1" x14ac:dyDescent="0.15">
      <c r="A90" s="256">
        <f>IF(A89="",ROW()-2-COUNTBLANK($A$3:$A89),A89+1)</f>
        <v>88</v>
      </c>
      <c r="B90" s="257">
        <f>IF(A90="","",IF(B89="",ROW()-2-COUNTBLANK($B$3:$B89),B89+1))</f>
        <v>88</v>
      </c>
      <c r="C90" s="241"/>
      <c r="D90" s="242" t="str">
        <f>IF(C90="","",(COUNTIF($C$3:C90,C90)+100))</f>
        <v/>
      </c>
      <c r="E90" s="306" t="str">
        <f>IF(C90="","",INDEX('様式A-2'!$E$9:$E$4938,MATCH(C90,'様式A-2'!$B$9:$B$438,0)))</f>
        <v/>
      </c>
      <c r="F90" s="306"/>
      <c r="G90" s="242"/>
      <c r="H90" s="242"/>
      <c r="I90" s="242"/>
      <c r="J90" s="307"/>
      <c r="K90" s="242"/>
      <c r="L90" s="242"/>
      <c r="M90" s="242"/>
      <c r="N90" s="242"/>
      <c r="O90" s="242"/>
      <c r="P90" s="243"/>
    </row>
    <row r="91" spans="1:16" ht="20.100000000000001" customHeight="1" x14ac:dyDescent="0.15">
      <c r="A91" s="256">
        <f>IF(A90="",ROW()-2-COUNTBLANK($A$3:$A90),A90+1)</f>
        <v>89</v>
      </c>
      <c r="B91" s="257">
        <f>IF(A91="","",IF(B90="",ROW()-2-COUNTBLANK($B$3:$B90),B90+1))</f>
        <v>89</v>
      </c>
      <c r="C91" s="241"/>
      <c r="D91" s="242" t="str">
        <f>IF(C91="","",(COUNTIF($C$3:C91,C91)+100))</f>
        <v/>
      </c>
      <c r="E91" s="306" t="str">
        <f>IF(C91="","",INDEX('様式A-2'!$E$9:$E$4938,MATCH(C91,'様式A-2'!$B$9:$B$438,0)))</f>
        <v/>
      </c>
      <c r="F91" s="306"/>
      <c r="G91" s="242"/>
      <c r="H91" s="242"/>
      <c r="I91" s="242"/>
      <c r="J91" s="307"/>
      <c r="K91" s="242"/>
      <c r="L91" s="242"/>
      <c r="M91" s="242"/>
      <c r="N91" s="242"/>
      <c r="O91" s="242"/>
      <c r="P91" s="243"/>
    </row>
    <row r="92" spans="1:16" ht="20.100000000000001" customHeight="1" x14ac:dyDescent="0.15">
      <c r="A92" s="256">
        <f>IF(A91="",ROW()-2-COUNTBLANK($A$3:$A91),A91+1)</f>
        <v>90</v>
      </c>
      <c r="B92" s="257">
        <f>IF(A92="","",IF(B91="",ROW()-2-COUNTBLANK($B$3:$B91),B91+1))</f>
        <v>90</v>
      </c>
      <c r="C92" s="241"/>
      <c r="D92" s="242" t="str">
        <f>IF(C92="","",(COUNTIF($C$3:C92,C92)+100))</f>
        <v/>
      </c>
      <c r="E92" s="306" t="str">
        <f>IF(C92="","",INDEX('様式A-2'!$E$9:$E$4938,MATCH(C92,'様式A-2'!$B$9:$B$438,0)))</f>
        <v/>
      </c>
      <c r="F92" s="306"/>
      <c r="G92" s="242"/>
      <c r="H92" s="242"/>
      <c r="I92" s="242"/>
      <c r="J92" s="307"/>
      <c r="K92" s="242"/>
      <c r="L92" s="242"/>
      <c r="M92" s="242"/>
      <c r="N92" s="242"/>
      <c r="O92" s="242"/>
      <c r="P92" s="243"/>
    </row>
    <row r="93" spans="1:16" ht="20.100000000000001" customHeight="1" x14ac:dyDescent="0.15">
      <c r="A93" s="256">
        <f>IF(A92="",ROW()-2-COUNTBLANK($A$3:$A92),A92+1)</f>
        <v>91</v>
      </c>
      <c r="B93" s="257">
        <f>IF(A93="","",IF(B92="",ROW()-2-COUNTBLANK($B$3:$B92),B92+1))</f>
        <v>91</v>
      </c>
      <c r="C93" s="241"/>
      <c r="D93" s="242" t="str">
        <f>IF(C93="","",(COUNTIF($C$3:C93,C93)+100))</f>
        <v/>
      </c>
      <c r="E93" s="306" t="str">
        <f>IF(C93="","",INDEX('様式A-2'!$E$9:$E$4938,MATCH(C93,'様式A-2'!$B$9:$B$438,0)))</f>
        <v/>
      </c>
      <c r="F93" s="306"/>
      <c r="G93" s="242"/>
      <c r="H93" s="242"/>
      <c r="I93" s="242"/>
      <c r="J93" s="307"/>
      <c r="K93" s="242"/>
      <c r="L93" s="242"/>
      <c r="M93" s="242"/>
      <c r="N93" s="242"/>
      <c r="O93" s="242"/>
      <c r="P93" s="243"/>
    </row>
    <row r="94" spans="1:16" ht="20.100000000000001" customHeight="1" x14ac:dyDescent="0.15">
      <c r="A94" s="256">
        <f>IF(A93="",ROW()-2-COUNTBLANK($A$3:$A93),A93+1)</f>
        <v>92</v>
      </c>
      <c r="B94" s="257">
        <f>IF(A94="","",IF(B93="",ROW()-2-COUNTBLANK($B$3:$B93),B93+1))</f>
        <v>92</v>
      </c>
      <c r="C94" s="241"/>
      <c r="D94" s="242" t="str">
        <f>IF(C94="","",(COUNTIF($C$3:C94,C94)+100))</f>
        <v/>
      </c>
      <c r="E94" s="306" t="str">
        <f>IF(C94="","",INDEX('様式A-2'!$E$9:$E$4938,MATCH(C94,'様式A-2'!$B$9:$B$438,0)))</f>
        <v/>
      </c>
      <c r="F94" s="306"/>
      <c r="G94" s="242"/>
      <c r="H94" s="242"/>
      <c r="I94" s="242"/>
      <c r="J94" s="307"/>
      <c r="K94" s="242"/>
      <c r="L94" s="242"/>
      <c r="M94" s="242"/>
      <c r="N94" s="242"/>
      <c r="O94" s="242"/>
      <c r="P94" s="243"/>
    </row>
    <row r="95" spans="1:16" ht="20.100000000000001" customHeight="1" x14ac:dyDescent="0.15">
      <c r="A95" s="256">
        <f>IF(A94="",ROW()-2-COUNTBLANK($A$3:$A94),A94+1)</f>
        <v>93</v>
      </c>
      <c r="B95" s="257">
        <f>IF(A95="","",IF(B94="",ROW()-2-COUNTBLANK($B$3:$B94),B94+1))</f>
        <v>93</v>
      </c>
      <c r="C95" s="241"/>
      <c r="D95" s="242" t="str">
        <f>IF(C95="","",(COUNTIF($C$3:C95,C95)+100))</f>
        <v/>
      </c>
      <c r="E95" s="306" t="str">
        <f>IF(C95="","",INDEX('様式A-2'!$E$9:$E$4938,MATCH(C95,'様式A-2'!$B$9:$B$438,0)))</f>
        <v/>
      </c>
      <c r="F95" s="306"/>
      <c r="G95" s="242"/>
      <c r="H95" s="242"/>
      <c r="I95" s="242"/>
      <c r="J95" s="307"/>
      <c r="K95" s="242"/>
      <c r="L95" s="242"/>
      <c r="M95" s="242"/>
      <c r="N95" s="242"/>
      <c r="O95" s="242"/>
      <c r="P95" s="243"/>
    </row>
    <row r="96" spans="1:16" ht="20.100000000000001" customHeight="1" x14ac:dyDescent="0.15">
      <c r="A96" s="256">
        <f>IF(A95="",ROW()-2-COUNTBLANK($A$3:$A95),A95+1)</f>
        <v>94</v>
      </c>
      <c r="B96" s="257">
        <f>IF(A96="","",IF(B95="",ROW()-2-COUNTBLANK($B$3:$B95),B95+1))</f>
        <v>94</v>
      </c>
      <c r="C96" s="241"/>
      <c r="D96" s="242" t="str">
        <f>IF(C96="","",(COUNTIF($C$3:C96,C96)+100))</f>
        <v/>
      </c>
      <c r="E96" s="306" t="str">
        <f>IF(C96="","",INDEX('様式A-2'!$E$9:$E$4938,MATCH(C96,'様式A-2'!$B$9:$B$438,0)))</f>
        <v/>
      </c>
      <c r="F96" s="306"/>
      <c r="G96" s="242"/>
      <c r="H96" s="242"/>
      <c r="I96" s="242"/>
      <c r="J96" s="307"/>
      <c r="K96" s="242"/>
      <c r="L96" s="242"/>
      <c r="M96" s="242"/>
      <c r="N96" s="242"/>
      <c r="O96" s="242"/>
      <c r="P96" s="243"/>
    </row>
    <row r="97" spans="1:16" ht="20.100000000000001" customHeight="1" x14ac:dyDescent="0.15">
      <c r="A97" s="256">
        <f>IF(A96="",ROW()-2-COUNTBLANK($A$3:$A96),A96+1)</f>
        <v>95</v>
      </c>
      <c r="B97" s="257">
        <f>IF(A97="","",IF(B96="",ROW()-2-COUNTBLANK($B$3:$B96),B96+1))</f>
        <v>95</v>
      </c>
      <c r="C97" s="241"/>
      <c r="D97" s="242" t="str">
        <f>IF(C97="","",(COUNTIF($C$3:C97,C97)+100))</f>
        <v/>
      </c>
      <c r="E97" s="306" t="str">
        <f>IF(C97="","",INDEX('様式A-2'!$E$9:$E$4938,MATCH(C97,'様式A-2'!$B$9:$B$438,0)))</f>
        <v/>
      </c>
      <c r="F97" s="306"/>
      <c r="G97" s="242"/>
      <c r="H97" s="242"/>
      <c r="I97" s="242"/>
      <c r="J97" s="307"/>
      <c r="K97" s="242"/>
      <c r="L97" s="242"/>
      <c r="M97" s="242"/>
      <c r="N97" s="242"/>
      <c r="O97" s="242"/>
      <c r="P97" s="243"/>
    </row>
    <row r="98" spans="1:16" ht="20.100000000000001" customHeight="1" x14ac:dyDescent="0.15">
      <c r="A98" s="256">
        <f>IF(A97="",ROW()-2-COUNTBLANK($A$3:$A97),A97+1)</f>
        <v>96</v>
      </c>
      <c r="B98" s="257">
        <f>IF(A98="","",IF(B97="",ROW()-2-COUNTBLANK($B$3:$B97),B97+1))</f>
        <v>96</v>
      </c>
      <c r="C98" s="241"/>
      <c r="D98" s="242" t="str">
        <f>IF(C98="","",(COUNTIF($C$3:C98,C98)+100))</f>
        <v/>
      </c>
      <c r="E98" s="306" t="str">
        <f>IF(C98="","",INDEX('様式A-2'!$E$9:$E$4938,MATCH(C98,'様式A-2'!$B$9:$B$438,0)))</f>
        <v/>
      </c>
      <c r="F98" s="306"/>
      <c r="G98" s="242"/>
      <c r="H98" s="242"/>
      <c r="I98" s="242"/>
      <c r="J98" s="307"/>
      <c r="K98" s="242"/>
      <c r="L98" s="242"/>
      <c r="M98" s="242"/>
      <c r="N98" s="242"/>
      <c r="O98" s="242"/>
      <c r="P98" s="243"/>
    </row>
    <row r="99" spans="1:16" ht="20.100000000000001" customHeight="1" x14ac:dyDescent="0.15">
      <c r="A99" s="256">
        <f>IF(A98="",ROW()-2-COUNTBLANK($A$3:$A98),A98+1)</f>
        <v>97</v>
      </c>
      <c r="B99" s="257">
        <f>IF(A99="","",IF(B98="",ROW()-2-COUNTBLANK($B$3:$B98),B98+1))</f>
        <v>97</v>
      </c>
      <c r="C99" s="241"/>
      <c r="D99" s="242" t="str">
        <f>IF(C99="","",(COUNTIF($C$3:C99,C99)+100))</f>
        <v/>
      </c>
      <c r="E99" s="306" t="str">
        <f>IF(C99="","",INDEX('様式A-2'!$E$9:$E$4938,MATCH(C99,'様式A-2'!$B$9:$B$438,0)))</f>
        <v/>
      </c>
      <c r="F99" s="306"/>
      <c r="G99" s="242"/>
      <c r="H99" s="242"/>
      <c r="I99" s="242"/>
      <c r="J99" s="307"/>
      <c r="K99" s="242"/>
      <c r="L99" s="242"/>
      <c r="M99" s="242"/>
      <c r="N99" s="242"/>
      <c r="O99" s="242"/>
      <c r="P99" s="243"/>
    </row>
    <row r="100" spans="1:16" ht="20.100000000000001" customHeight="1" x14ac:dyDescent="0.15">
      <c r="A100" s="256">
        <f>IF(A99="",ROW()-2-COUNTBLANK($A$3:$A99),A99+1)</f>
        <v>98</v>
      </c>
      <c r="B100" s="257">
        <f>IF(A100="","",IF(B99="",ROW()-2-COUNTBLANK($B$3:$B99),B99+1))</f>
        <v>98</v>
      </c>
      <c r="C100" s="241"/>
      <c r="D100" s="242" t="str">
        <f>IF(C100="","",(COUNTIF($C$3:C100,C100)+100))</f>
        <v/>
      </c>
      <c r="E100" s="306" t="str">
        <f>IF(C100="","",INDEX('様式A-2'!$E$9:$E$4938,MATCH(C100,'様式A-2'!$B$9:$B$438,0)))</f>
        <v/>
      </c>
      <c r="F100" s="306"/>
      <c r="G100" s="242"/>
      <c r="H100" s="242"/>
      <c r="I100" s="242"/>
      <c r="J100" s="307"/>
      <c r="K100" s="242"/>
      <c r="L100" s="242"/>
      <c r="M100" s="242"/>
      <c r="N100" s="242"/>
      <c r="O100" s="242"/>
      <c r="P100" s="243"/>
    </row>
    <row r="101" spans="1:16" ht="20.100000000000001" customHeight="1" x14ac:dyDescent="0.15">
      <c r="A101" s="256">
        <f>IF(A100="",ROW()-2-COUNTBLANK($A$3:$A100),A100+1)</f>
        <v>99</v>
      </c>
      <c r="B101" s="257">
        <f>IF(A101="","",IF(B100="",ROW()-2-COUNTBLANK($B$3:$B100),B100+1))</f>
        <v>99</v>
      </c>
      <c r="C101" s="241"/>
      <c r="D101" s="242" t="str">
        <f>IF(C101="","",(COUNTIF($C$3:C101,C101)+100))</f>
        <v/>
      </c>
      <c r="E101" s="306" t="str">
        <f>IF(C101="","",INDEX('様式A-2'!$E$9:$E$4938,MATCH(C101,'様式A-2'!$B$9:$B$438,0)))</f>
        <v/>
      </c>
      <c r="F101" s="306"/>
      <c r="G101" s="242"/>
      <c r="H101" s="242"/>
      <c r="I101" s="242"/>
      <c r="J101" s="307"/>
      <c r="K101" s="242"/>
      <c r="L101" s="242"/>
      <c r="M101" s="242"/>
      <c r="N101" s="242"/>
      <c r="O101" s="242"/>
      <c r="P101" s="243"/>
    </row>
    <row r="102" spans="1:16" ht="20.100000000000001" customHeight="1" x14ac:dyDescent="0.15">
      <c r="A102" s="256">
        <f>IF(A101="",ROW()-2-COUNTBLANK($A$3:$A101),A101+1)</f>
        <v>100</v>
      </c>
      <c r="B102" s="257">
        <f>IF(A102="","",IF(B101="",ROW()-2-COUNTBLANK($B$3:$B101),B101+1))</f>
        <v>100</v>
      </c>
      <c r="C102" s="241"/>
      <c r="D102" s="242" t="str">
        <f>IF(C102="","",(COUNTIF($C$3:C102,C102)+100))</f>
        <v/>
      </c>
      <c r="E102" s="306" t="str">
        <f>IF(C102="","",INDEX('様式A-2'!$E$9:$E$4938,MATCH(C102,'様式A-2'!$B$9:$B$438,0)))</f>
        <v/>
      </c>
      <c r="F102" s="306"/>
      <c r="G102" s="242"/>
      <c r="H102" s="242"/>
      <c r="I102" s="242"/>
      <c r="J102" s="307"/>
      <c r="K102" s="242"/>
      <c r="L102" s="242"/>
      <c r="M102" s="242"/>
      <c r="N102" s="242"/>
      <c r="O102" s="242"/>
      <c r="P102" s="243"/>
    </row>
    <row r="103" spans="1:16" ht="20.100000000000001" customHeight="1" x14ac:dyDescent="0.15">
      <c r="A103" s="256">
        <f>IF(A102="",ROW()-2-COUNTBLANK($A$3:$A102),A102+1)</f>
        <v>101</v>
      </c>
      <c r="B103" s="257">
        <f>IF(A103="","",IF(B102="",ROW()-2-COUNTBLANK($B$3:$B102),B102+1))</f>
        <v>101</v>
      </c>
      <c r="C103" s="241"/>
      <c r="D103" s="242" t="str">
        <f>IF(C103="","",(COUNTIF($C$3:C103,C103)+100))</f>
        <v/>
      </c>
      <c r="E103" s="306" t="str">
        <f>IF(C103="","",INDEX('様式A-2'!$E$9:$E$4938,MATCH(C103,'様式A-2'!$B$9:$B$438,0)))</f>
        <v/>
      </c>
      <c r="F103" s="306"/>
      <c r="G103" s="242"/>
      <c r="H103" s="242"/>
      <c r="I103" s="242"/>
      <c r="J103" s="307"/>
      <c r="K103" s="242"/>
      <c r="L103" s="242"/>
      <c r="M103" s="242"/>
      <c r="N103" s="242"/>
      <c r="O103" s="242"/>
      <c r="P103" s="243"/>
    </row>
    <row r="104" spans="1:16" ht="20.100000000000001" customHeight="1" x14ac:dyDescent="0.15">
      <c r="A104" s="256">
        <f>IF(A103="",ROW()-2-COUNTBLANK($A$3:$A103),A103+1)</f>
        <v>102</v>
      </c>
      <c r="B104" s="257">
        <f>IF(A104="","",IF(B103="",ROW()-2-COUNTBLANK($B$3:$B103),B103+1))</f>
        <v>102</v>
      </c>
      <c r="C104" s="241"/>
      <c r="D104" s="242" t="str">
        <f>IF(C104="","",(COUNTIF($C$3:C104,C104)+100))</f>
        <v/>
      </c>
      <c r="E104" s="306" t="str">
        <f>IF(C104="","",INDEX('様式A-2'!$E$9:$E$4938,MATCH(C104,'様式A-2'!$B$9:$B$438,0)))</f>
        <v/>
      </c>
      <c r="F104" s="306"/>
      <c r="G104" s="242"/>
      <c r="H104" s="242"/>
      <c r="I104" s="242"/>
      <c r="J104" s="307"/>
      <c r="K104" s="242"/>
      <c r="L104" s="242"/>
      <c r="M104" s="242"/>
      <c r="N104" s="242"/>
      <c r="O104" s="242"/>
      <c r="P104" s="243"/>
    </row>
    <row r="105" spans="1:16" ht="20.100000000000001" customHeight="1" x14ac:dyDescent="0.15">
      <c r="A105" s="256">
        <f>IF(A104="",ROW()-2-COUNTBLANK($A$3:$A104),A104+1)</f>
        <v>103</v>
      </c>
      <c r="B105" s="257">
        <f>IF(A105="","",IF(B104="",ROW()-2-COUNTBLANK($B$3:$B104),B104+1))</f>
        <v>103</v>
      </c>
      <c r="C105" s="241"/>
      <c r="D105" s="242" t="str">
        <f>IF(C105="","",(COUNTIF($C$3:C105,C105)+100))</f>
        <v/>
      </c>
      <c r="E105" s="306" t="str">
        <f>IF(C105="","",INDEX('様式A-2'!$E$9:$E$4938,MATCH(C105,'様式A-2'!$B$9:$B$438,0)))</f>
        <v/>
      </c>
      <c r="F105" s="306"/>
      <c r="G105" s="242"/>
      <c r="H105" s="242"/>
      <c r="I105" s="242"/>
      <c r="J105" s="307"/>
      <c r="K105" s="242"/>
      <c r="L105" s="242"/>
      <c r="M105" s="242"/>
      <c r="N105" s="242"/>
      <c r="O105" s="242"/>
      <c r="P105" s="243"/>
    </row>
    <row r="106" spans="1:16" ht="20.100000000000001" customHeight="1" x14ac:dyDescent="0.15">
      <c r="A106" s="256">
        <f>IF(A105="",ROW()-2-COUNTBLANK($A$3:$A105),A105+1)</f>
        <v>104</v>
      </c>
      <c r="B106" s="257">
        <f>IF(A106="","",IF(B105="",ROW()-2-COUNTBLANK($B$3:$B105),B105+1))</f>
        <v>104</v>
      </c>
      <c r="C106" s="241"/>
      <c r="D106" s="242" t="str">
        <f>IF(C106="","",(COUNTIF($C$3:C106,C106)+100))</f>
        <v/>
      </c>
      <c r="E106" s="306" t="str">
        <f>IF(C106="","",INDEX('様式A-2'!$E$9:$E$4938,MATCH(C106,'様式A-2'!$B$9:$B$438,0)))</f>
        <v/>
      </c>
      <c r="F106" s="306"/>
      <c r="G106" s="242"/>
      <c r="H106" s="242"/>
      <c r="I106" s="242"/>
      <c r="J106" s="307"/>
      <c r="K106" s="242"/>
      <c r="L106" s="242"/>
      <c r="M106" s="242"/>
      <c r="N106" s="242"/>
      <c r="O106" s="242"/>
      <c r="P106" s="243"/>
    </row>
    <row r="107" spans="1:16" ht="20.100000000000001" customHeight="1" x14ac:dyDescent="0.15">
      <c r="A107" s="256">
        <f>IF(A106="",ROW()-2-COUNTBLANK($A$3:$A106),A106+1)</f>
        <v>105</v>
      </c>
      <c r="B107" s="257">
        <f>IF(A107="","",IF(B106="",ROW()-2-COUNTBLANK($B$3:$B106),B106+1))</f>
        <v>105</v>
      </c>
      <c r="C107" s="241"/>
      <c r="D107" s="242" t="str">
        <f>IF(C107="","",(COUNTIF($C$3:C107,C107)+100))</f>
        <v/>
      </c>
      <c r="E107" s="306" t="str">
        <f>IF(C107="","",INDEX('様式A-2'!$E$9:$E$4938,MATCH(C107,'様式A-2'!$B$9:$B$438,0)))</f>
        <v/>
      </c>
      <c r="F107" s="306"/>
      <c r="G107" s="242"/>
      <c r="H107" s="242"/>
      <c r="I107" s="242"/>
      <c r="J107" s="307"/>
      <c r="K107" s="242"/>
      <c r="L107" s="242"/>
      <c r="M107" s="242"/>
      <c r="N107" s="242"/>
      <c r="O107" s="242"/>
      <c r="P107" s="243"/>
    </row>
    <row r="108" spans="1:16" ht="20.100000000000001" customHeight="1" x14ac:dyDescent="0.15">
      <c r="A108" s="256">
        <f>IF(A107="",ROW()-2-COUNTBLANK($A$3:$A107),A107+1)</f>
        <v>106</v>
      </c>
      <c r="B108" s="257">
        <f>IF(A108="","",IF(B107="",ROW()-2-COUNTBLANK($B$3:$B107),B107+1))</f>
        <v>106</v>
      </c>
      <c r="C108" s="241"/>
      <c r="D108" s="242" t="str">
        <f>IF(C108="","",(COUNTIF($C$3:C108,C108)+100))</f>
        <v/>
      </c>
      <c r="E108" s="306" t="str">
        <f>IF(C108="","",INDEX('様式A-2'!$E$9:$E$4938,MATCH(C108,'様式A-2'!$B$9:$B$438,0)))</f>
        <v/>
      </c>
      <c r="F108" s="306"/>
      <c r="G108" s="242"/>
      <c r="H108" s="242"/>
      <c r="I108" s="242"/>
      <c r="J108" s="307"/>
      <c r="K108" s="242"/>
      <c r="L108" s="242"/>
      <c r="M108" s="242"/>
      <c r="N108" s="242"/>
      <c r="O108" s="242"/>
      <c r="P108" s="243"/>
    </row>
    <row r="109" spans="1:16" ht="20.100000000000001" customHeight="1" x14ac:dyDescent="0.15">
      <c r="A109" s="256">
        <f>IF(A108="",ROW()-2-COUNTBLANK($A$3:$A108),A108+1)</f>
        <v>107</v>
      </c>
      <c r="B109" s="257">
        <f>IF(A109="","",IF(B108="",ROW()-2-COUNTBLANK($B$3:$B108),B108+1))</f>
        <v>107</v>
      </c>
      <c r="C109" s="241"/>
      <c r="D109" s="242" t="str">
        <f>IF(C109="","",(COUNTIF($C$3:C109,C109)+100))</f>
        <v/>
      </c>
      <c r="E109" s="306" t="str">
        <f>IF(C109="","",INDEX('様式A-2'!$E$9:$E$4938,MATCH(C109,'様式A-2'!$B$9:$B$438,0)))</f>
        <v/>
      </c>
      <c r="F109" s="306"/>
      <c r="G109" s="242"/>
      <c r="H109" s="242"/>
      <c r="I109" s="242"/>
      <c r="J109" s="307"/>
      <c r="K109" s="242"/>
      <c r="L109" s="242"/>
      <c r="M109" s="242"/>
      <c r="N109" s="242"/>
      <c r="O109" s="242"/>
      <c r="P109" s="243"/>
    </row>
    <row r="110" spans="1:16" ht="20.100000000000001" customHeight="1" x14ac:dyDescent="0.15">
      <c r="A110" s="256">
        <f>IF(A109="",ROW()-2-COUNTBLANK($A$3:$A109),A109+1)</f>
        <v>108</v>
      </c>
      <c r="B110" s="257">
        <f>IF(A110="","",IF(B109="",ROW()-2-COUNTBLANK($B$3:$B109),B109+1))</f>
        <v>108</v>
      </c>
      <c r="C110" s="241"/>
      <c r="D110" s="242" t="str">
        <f>IF(C110="","",(COUNTIF($C$3:C110,C110)+100))</f>
        <v/>
      </c>
      <c r="E110" s="306" t="str">
        <f>IF(C110="","",INDEX('様式A-2'!$E$9:$E$4938,MATCH(C110,'様式A-2'!$B$9:$B$438,0)))</f>
        <v/>
      </c>
      <c r="F110" s="306"/>
      <c r="G110" s="242"/>
      <c r="H110" s="242"/>
      <c r="I110" s="242"/>
      <c r="J110" s="307"/>
      <c r="K110" s="242"/>
      <c r="L110" s="242"/>
      <c r="M110" s="242"/>
      <c r="N110" s="242"/>
      <c r="O110" s="242"/>
      <c r="P110" s="243"/>
    </row>
    <row r="111" spans="1:16" ht="20.100000000000001" customHeight="1" x14ac:dyDescent="0.15">
      <c r="A111" s="256">
        <f>IF(A110="",ROW()-2-COUNTBLANK($A$3:$A110),A110+1)</f>
        <v>109</v>
      </c>
      <c r="B111" s="257">
        <f>IF(A111="","",IF(B110="",ROW()-2-COUNTBLANK($B$3:$B110),B110+1))</f>
        <v>109</v>
      </c>
      <c r="C111" s="241"/>
      <c r="D111" s="242" t="str">
        <f>IF(C111="","",(COUNTIF($C$3:C111,C111)+100))</f>
        <v/>
      </c>
      <c r="E111" s="306" t="str">
        <f>IF(C111="","",INDEX('様式A-2'!$E$9:$E$4938,MATCH(C111,'様式A-2'!$B$9:$B$438,0)))</f>
        <v/>
      </c>
      <c r="F111" s="306"/>
      <c r="G111" s="242"/>
      <c r="H111" s="242"/>
      <c r="I111" s="242"/>
      <c r="J111" s="307"/>
      <c r="K111" s="242"/>
      <c r="L111" s="242"/>
      <c r="M111" s="242"/>
      <c r="N111" s="242"/>
      <c r="O111" s="242"/>
      <c r="P111" s="243"/>
    </row>
    <row r="112" spans="1:16" ht="20.100000000000001" customHeight="1" x14ac:dyDescent="0.15">
      <c r="A112" s="256">
        <f>IF(A111="",ROW()-2-COUNTBLANK($A$3:$A111),A111+1)</f>
        <v>110</v>
      </c>
      <c r="B112" s="257">
        <f>IF(A112="","",IF(B111="",ROW()-2-COUNTBLANK($B$3:$B111),B111+1))</f>
        <v>110</v>
      </c>
      <c r="C112" s="241"/>
      <c r="D112" s="242" t="str">
        <f>IF(C112="","",(COUNTIF($C$3:C112,C112)+100))</f>
        <v/>
      </c>
      <c r="E112" s="306" t="str">
        <f>IF(C112="","",INDEX('様式A-2'!$E$9:$E$4938,MATCH(C112,'様式A-2'!$B$9:$B$438,0)))</f>
        <v/>
      </c>
      <c r="F112" s="306"/>
      <c r="G112" s="242"/>
      <c r="H112" s="242"/>
      <c r="I112" s="242"/>
      <c r="J112" s="307"/>
      <c r="K112" s="242"/>
      <c r="L112" s="242"/>
      <c r="M112" s="242"/>
      <c r="N112" s="242"/>
      <c r="O112" s="242"/>
      <c r="P112" s="243"/>
    </row>
    <row r="113" spans="1:16" ht="20.100000000000001" customHeight="1" x14ac:dyDescent="0.15">
      <c r="A113" s="256">
        <f>IF(A112="",ROW()-2-COUNTBLANK($A$3:$A112),A112+1)</f>
        <v>111</v>
      </c>
      <c r="B113" s="257">
        <f>IF(A113="","",IF(B112="",ROW()-2-COUNTBLANK($B$3:$B112),B112+1))</f>
        <v>111</v>
      </c>
      <c r="C113" s="241"/>
      <c r="D113" s="242" t="str">
        <f>IF(C113="","",(COUNTIF($C$3:C113,C113)+100))</f>
        <v/>
      </c>
      <c r="E113" s="306" t="str">
        <f>IF(C113="","",INDEX('様式A-2'!$E$9:$E$4938,MATCH(C113,'様式A-2'!$B$9:$B$438,0)))</f>
        <v/>
      </c>
      <c r="F113" s="306"/>
      <c r="G113" s="242"/>
      <c r="H113" s="242"/>
      <c r="I113" s="242"/>
      <c r="J113" s="307"/>
      <c r="K113" s="242"/>
      <c r="L113" s="242"/>
      <c r="M113" s="242"/>
      <c r="N113" s="242"/>
      <c r="O113" s="242"/>
      <c r="P113" s="243"/>
    </row>
    <row r="114" spans="1:16" ht="20.100000000000001" customHeight="1" x14ac:dyDescent="0.15">
      <c r="A114" s="256">
        <f>IF(A113="",ROW()-2-COUNTBLANK($A$3:$A113),A113+1)</f>
        <v>112</v>
      </c>
      <c r="B114" s="257">
        <f>IF(A114="","",IF(B113="",ROW()-2-COUNTBLANK($B$3:$B113),B113+1))</f>
        <v>112</v>
      </c>
      <c r="C114" s="241"/>
      <c r="D114" s="242" t="str">
        <f>IF(C114="","",(COUNTIF($C$3:C114,C114)+100))</f>
        <v/>
      </c>
      <c r="E114" s="306" t="str">
        <f>IF(C114="","",INDEX('様式A-2'!$E$9:$E$4938,MATCH(C114,'様式A-2'!$B$9:$B$438,0)))</f>
        <v/>
      </c>
      <c r="F114" s="306"/>
      <c r="G114" s="242"/>
      <c r="H114" s="242"/>
      <c r="I114" s="242"/>
      <c r="J114" s="307"/>
      <c r="K114" s="242"/>
      <c r="L114" s="242"/>
      <c r="M114" s="242"/>
      <c r="N114" s="242"/>
      <c r="O114" s="242"/>
      <c r="P114" s="243"/>
    </row>
    <row r="115" spans="1:16" ht="20.100000000000001" customHeight="1" x14ac:dyDescent="0.15">
      <c r="A115" s="256">
        <f>IF(A114="",ROW()-2-COUNTBLANK($A$3:$A114),A114+1)</f>
        <v>113</v>
      </c>
      <c r="B115" s="257">
        <f>IF(A115="","",IF(B114="",ROW()-2-COUNTBLANK($B$3:$B114),B114+1))</f>
        <v>113</v>
      </c>
      <c r="C115" s="241"/>
      <c r="D115" s="242" t="str">
        <f>IF(C115="","",(COUNTIF($C$3:C115,C115)+100))</f>
        <v/>
      </c>
      <c r="E115" s="306" t="str">
        <f>IF(C115="","",INDEX('様式A-2'!$E$9:$E$4938,MATCH(C115,'様式A-2'!$B$9:$B$438,0)))</f>
        <v/>
      </c>
      <c r="F115" s="306"/>
      <c r="G115" s="242"/>
      <c r="H115" s="242"/>
      <c r="I115" s="242"/>
      <c r="J115" s="307"/>
      <c r="K115" s="242"/>
      <c r="L115" s="242"/>
      <c r="M115" s="242"/>
      <c r="N115" s="242"/>
      <c r="O115" s="242"/>
      <c r="P115" s="243"/>
    </row>
    <row r="116" spans="1:16" ht="20.100000000000001" customHeight="1" x14ac:dyDescent="0.15">
      <c r="A116" s="256">
        <f>IF(A115="",ROW()-2-COUNTBLANK($A$3:$A115),A115+1)</f>
        <v>114</v>
      </c>
      <c r="B116" s="257">
        <f>IF(A116="","",IF(B115="",ROW()-2-COUNTBLANK($B$3:$B115),B115+1))</f>
        <v>114</v>
      </c>
      <c r="C116" s="241"/>
      <c r="D116" s="242" t="str">
        <f>IF(C116="","",(COUNTIF($C$3:C116,C116)+100))</f>
        <v/>
      </c>
      <c r="E116" s="306" t="str">
        <f>IF(C116="","",INDEX('様式A-2'!$E$9:$E$4938,MATCH(C116,'様式A-2'!$B$9:$B$438,0)))</f>
        <v/>
      </c>
      <c r="F116" s="306"/>
      <c r="G116" s="242"/>
      <c r="H116" s="242"/>
      <c r="I116" s="242"/>
      <c r="J116" s="307"/>
      <c r="K116" s="242"/>
      <c r="L116" s="242"/>
      <c r="M116" s="242"/>
      <c r="N116" s="242"/>
      <c r="O116" s="242"/>
      <c r="P116" s="243"/>
    </row>
    <row r="117" spans="1:16" ht="20.100000000000001" customHeight="1" x14ac:dyDescent="0.15">
      <c r="A117" s="256">
        <f>IF(A116="",ROW()-2-COUNTBLANK($A$3:$A116),A116+1)</f>
        <v>115</v>
      </c>
      <c r="B117" s="257">
        <f>IF(A117="","",IF(B116="",ROW()-2-COUNTBLANK($B$3:$B116),B116+1))</f>
        <v>115</v>
      </c>
      <c r="C117" s="241"/>
      <c r="D117" s="242" t="str">
        <f>IF(C117="","",(COUNTIF($C$3:C117,C117)+100))</f>
        <v/>
      </c>
      <c r="E117" s="306" t="str">
        <f>IF(C117="","",INDEX('様式A-2'!$E$9:$E$4938,MATCH(C117,'様式A-2'!$B$9:$B$438,0)))</f>
        <v/>
      </c>
      <c r="F117" s="306"/>
      <c r="G117" s="242"/>
      <c r="H117" s="242"/>
      <c r="I117" s="242"/>
      <c r="J117" s="307"/>
      <c r="K117" s="242"/>
      <c r="L117" s="242"/>
      <c r="M117" s="242"/>
      <c r="N117" s="242"/>
      <c r="O117" s="242"/>
      <c r="P117" s="243"/>
    </row>
    <row r="118" spans="1:16" ht="20.100000000000001" customHeight="1" x14ac:dyDescent="0.15">
      <c r="A118" s="256">
        <f>IF(A117="",ROW()-2-COUNTBLANK($A$3:$A117),A117+1)</f>
        <v>116</v>
      </c>
      <c r="B118" s="257">
        <f>IF(A118="","",IF(B117="",ROW()-2-COUNTBLANK($B$3:$B117),B117+1))</f>
        <v>116</v>
      </c>
      <c r="C118" s="241"/>
      <c r="D118" s="242" t="str">
        <f>IF(C118="","",(COUNTIF($C$3:C118,C118)+100))</f>
        <v/>
      </c>
      <c r="E118" s="306" t="str">
        <f>IF(C118="","",INDEX('様式A-2'!$E$9:$E$4938,MATCH(C118,'様式A-2'!$B$9:$B$438,0)))</f>
        <v/>
      </c>
      <c r="F118" s="306"/>
      <c r="G118" s="242"/>
      <c r="H118" s="242"/>
      <c r="I118" s="242"/>
      <c r="J118" s="307"/>
      <c r="K118" s="242"/>
      <c r="L118" s="242"/>
      <c r="M118" s="242"/>
      <c r="N118" s="242"/>
      <c r="O118" s="242"/>
      <c r="P118" s="243"/>
    </row>
    <row r="119" spans="1:16" ht="20.100000000000001" customHeight="1" x14ac:dyDescent="0.15">
      <c r="A119" s="256">
        <f>IF(A118="",ROW()-2-COUNTBLANK($A$3:$A118),A118+1)</f>
        <v>117</v>
      </c>
      <c r="B119" s="257">
        <f>IF(A119="","",IF(B118="",ROW()-2-COUNTBLANK($B$3:$B118),B118+1))</f>
        <v>117</v>
      </c>
      <c r="C119" s="241"/>
      <c r="D119" s="242" t="str">
        <f>IF(C119="","",(COUNTIF($C$3:C119,C119)+100))</f>
        <v/>
      </c>
      <c r="E119" s="306" t="str">
        <f>IF(C119="","",INDEX('様式A-2'!$E$9:$E$4938,MATCH(C119,'様式A-2'!$B$9:$B$438,0)))</f>
        <v/>
      </c>
      <c r="F119" s="306"/>
      <c r="G119" s="242"/>
      <c r="H119" s="242"/>
      <c r="I119" s="242"/>
      <c r="J119" s="307"/>
      <c r="K119" s="242"/>
      <c r="L119" s="242"/>
      <c r="M119" s="242"/>
      <c r="N119" s="242"/>
      <c r="O119" s="242"/>
      <c r="P119" s="243"/>
    </row>
    <row r="120" spans="1:16" ht="20.100000000000001" customHeight="1" x14ac:dyDescent="0.15">
      <c r="A120" s="256">
        <f>IF(A119="",ROW()-2-COUNTBLANK($A$3:$A119),A119+1)</f>
        <v>118</v>
      </c>
      <c r="B120" s="257">
        <f>IF(A120="","",IF(B119="",ROW()-2-COUNTBLANK($B$3:$B119),B119+1))</f>
        <v>118</v>
      </c>
      <c r="C120" s="241"/>
      <c r="D120" s="242" t="str">
        <f>IF(C120="","",(COUNTIF($C$3:C120,C120)+100))</f>
        <v/>
      </c>
      <c r="E120" s="306" t="str">
        <f>IF(C120="","",INDEX('様式A-2'!$E$9:$E$4938,MATCH(C120,'様式A-2'!$B$9:$B$438,0)))</f>
        <v/>
      </c>
      <c r="F120" s="306"/>
      <c r="G120" s="242"/>
      <c r="H120" s="242"/>
      <c r="I120" s="242"/>
      <c r="J120" s="307"/>
      <c r="K120" s="242"/>
      <c r="L120" s="242"/>
      <c r="M120" s="242"/>
      <c r="N120" s="242"/>
      <c r="O120" s="242"/>
      <c r="P120" s="243"/>
    </row>
    <row r="121" spans="1:16" ht="20.100000000000001" customHeight="1" x14ac:dyDescent="0.15">
      <c r="A121" s="256">
        <f>IF(A120="",ROW()-2-COUNTBLANK($A$3:$A120),A120+1)</f>
        <v>119</v>
      </c>
      <c r="B121" s="257">
        <f>IF(A121="","",IF(B120="",ROW()-2-COUNTBLANK($B$3:$B120),B120+1))</f>
        <v>119</v>
      </c>
      <c r="C121" s="241"/>
      <c r="D121" s="242" t="str">
        <f>IF(C121="","",(COUNTIF($C$3:C121,C121)+100))</f>
        <v/>
      </c>
      <c r="E121" s="306" t="str">
        <f>IF(C121="","",INDEX('様式A-2'!$E$9:$E$4938,MATCH(C121,'様式A-2'!$B$9:$B$438,0)))</f>
        <v/>
      </c>
      <c r="F121" s="306"/>
      <c r="G121" s="242"/>
      <c r="H121" s="242"/>
      <c r="I121" s="242"/>
      <c r="J121" s="307"/>
      <c r="K121" s="242"/>
      <c r="L121" s="242"/>
      <c r="M121" s="242"/>
      <c r="N121" s="242"/>
      <c r="O121" s="242"/>
      <c r="P121" s="243"/>
    </row>
    <row r="122" spans="1:16" ht="20.100000000000001" customHeight="1" x14ac:dyDescent="0.15">
      <c r="A122" s="256">
        <f>IF(A121="",ROW()-2-COUNTBLANK($A$3:$A121),A121+1)</f>
        <v>120</v>
      </c>
      <c r="B122" s="257">
        <f>IF(A122="","",IF(B121="",ROW()-2-COUNTBLANK($B$3:$B121),B121+1))</f>
        <v>120</v>
      </c>
      <c r="C122" s="241"/>
      <c r="D122" s="242" t="str">
        <f>IF(C122="","",(COUNTIF($C$3:C122,C122)+100))</f>
        <v/>
      </c>
      <c r="E122" s="306" t="str">
        <f>IF(C122="","",INDEX('様式A-2'!$E$9:$E$4938,MATCH(C122,'様式A-2'!$B$9:$B$438,0)))</f>
        <v/>
      </c>
      <c r="F122" s="306"/>
      <c r="G122" s="242"/>
      <c r="H122" s="242"/>
      <c r="I122" s="242"/>
      <c r="J122" s="307"/>
      <c r="K122" s="242"/>
      <c r="L122" s="242"/>
      <c r="M122" s="242"/>
      <c r="N122" s="242"/>
      <c r="O122" s="242"/>
      <c r="P122" s="243"/>
    </row>
    <row r="123" spans="1:16" ht="20.100000000000001" customHeight="1" x14ac:dyDescent="0.15">
      <c r="A123" s="256">
        <f>IF(A122="",ROW()-2-COUNTBLANK($A$3:$A122),A122+1)</f>
        <v>121</v>
      </c>
      <c r="B123" s="257">
        <f>IF(A123="","",IF(B122="",ROW()-2-COUNTBLANK($B$3:$B122),B122+1))</f>
        <v>121</v>
      </c>
      <c r="C123" s="241"/>
      <c r="D123" s="242" t="str">
        <f>IF(C123="","",(COUNTIF($C$3:C123,C123)+100))</f>
        <v/>
      </c>
      <c r="E123" s="306" t="str">
        <f>IF(C123="","",INDEX('様式A-2'!$E$9:$E$4938,MATCH(C123,'様式A-2'!$B$9:$B$438,0)))</f>
        <v/>
      </c>
      <c r="F123" s="306"/>
      <c r="G123" s="242"/>
      <c r="H123" s="242"/>
      <c r="I123" s="242"/>
      <c r="J123" s="307"/>
      <c r="K123" s="242"/>
      <c r="L123" s="242"/>
      <c r="M123" s="242"/>
      <c r="N123" s="242"/>
      <c r="O123" s="242"/>
      <c r="P123" s="243"/>
    </row>
    <row r="124" spans="1:16" ht="20.100000000000001" customHeight="1" x14ac:dyDescent="0.15">
      <c r="A124" s="256">
        <f>IF(A123="",ROW()-2-COUNTBLANK($A$3:$A123),A123+1)</f>
        <v>122</v>
      </c>
      <c r="B124" s="257">
        <f>IF(A124="","",IF(B123="",ROW()-2-COUNTBLANK($B$3:$B123),B123+1))</f>
        <v>122</v>
      </c>
      <c r="C124" s="241"/>
      <c r="D124" s="242" t="str">
        <f>IF(C124="","",(COUNTIF($C$3:C124,C124)+100))</f>
        <v/>
      </c>
      <c r="E124" s="306" t="str">
        <f>IF(C124="","",INDEX('様式A-2'!$E$9:$E$4938,MATCH(C124,'様式A-2'!$B$9:$B$438,0)))</f>
        <v/>
      </c>
      <c r="F124" s="306"/>
      <c r="G124" s="242"/>
      <c r="H124" s="242"/>
      <c r="I124" s="242"/>
      <c r="J124" s="307"/>
      <c r="K124" s="242"/>
      <c r="L124" s="242"/>
      <c r="M124" s="242"/>
      <c r="N124" s="242"/>
      <c r="O124" s="242"/>
      <c r="P124" s="243"/>
    </row>
    <row r="125" spans="1:16" ht="20.100000000000001" customHeight="1" x14ac:dyDescent="0.15">
      <c r="A125" s="256">
        <f>IF(A124="",ROW()-2-COUNTBLANK($A$3:$A124),A124+1)</f>
        <v>123</v>
      </c>
      <c r="B125" s="257">
        <f>IF(A125="","",IF(B124="",ROW()-2-COUNTBLANK($B$3:$B124),B124+1))</f>
        <v>123</v>
      </c>
      <c r="C125" s="241"/>
      <c r="D125" s="242" t="str">
        <f>IF(C125="","",(COUNTIF($C$3:C125,C125)+100))</f>
        <v/>
      </c>
      <c r="E125" s="306" t="str">
        <f>IF(C125="","",INDEX('様式A-2'!$E$9:$E$4938,MATCH(C125,'様式A-2'!$B$9:$B$438,0)))</f>
        <v/>
      </c>
      <c r="F125" s="306"/>
      <c r="G125" s="242"/>
      <c r="H125" s="242"/>
      <c r="I125" s="242"/>
      <c r="J125" s="307"/>
      <c r="K125" s="242"/>
      <c r="L125" s="242"/>
      <c r="M125" s="242"/>
      <c r="N125" s="242"/>
      <c r="O125" s="242"/>
      <c r="P125" s="243"/>
    </row>
    <row r="126" spans="1:16" ht="20.100000000000001" customHeight="1" x14ac:dyDescent="0.15">
      <c r="A126" s="256">
        <f>IF(A125="",ROW()-2-COUNTBLANK($A$3:$A125),A125+1)</f>
        <v>124</v>
      </c>
      <c r="B126" s="257">
        <f>IF(A126="","",IF(B125="",ROW()-2-COUNTBLANK($B$3:$B125),B125+1))</f>
        <v>124</v>
      </c>
      <c r="C126" s="241"/>
      <c r="D126" s="242" t="str">
        <f>IF(C126="","",(COUNTIF($C$3:C126,C126)+100))</f>
        <v/>
      </c>
      <c r="E126" s="306" t="str">
        <f>IF(C126="","",INDEX('様式A-2'!$E$9:$E$4938,MATCH(C126,'様式A-2'!$B$9:$B$438,0)))</f>
        <v/>
      </c>
      <c r="F126" s="306"/>
      <c r="G126" s="242"/>
      <c r="H126" s="242"/>
      <c r="I126" s="242"/>
      <c r="J126" s="307"/>
      <c r="K126" s="242"/>
      <c r="L126" s="242"/>
      <c r="M126" s="242"/>
      <c r="N126" s="242"/>
      <c r="O126" s="242"/>
      <c r="P126" s="243"/>
    </row>
    <row r="127" spans="1:16" ht="20.100000000000001" customHeight="1" x14ac:dyDescent="0.15">
      <c r="A127" s="256">
        <f>IF(A126="",ROW()-2-COUNTBLANK($A$3:$A126),A126+1)</f>
        <v>125</v>
      </c>
      <c r="B127" s="257">
        <f>IF(A127="","",IF(B126="",ROW()-2-COUNTBLANK($B$3:$B126),B126+1))</f>
        <v>125</v>
      </c>
      <c r="C127" s="241"/>
      <c r="D127" s="242" t="str">
        <f>IF(C127="","",(COUNTIF($C$3:C127,C127)+100))</f>
        <v/>
      </c>
      <c r="E127" s="306" t="str">
        <f>IF(C127="","",INDEX('様式A-2'!$E$9:$E$4938,MATCH(C127,'様式A-2'!$B$9:$B$438,0)))</f>
        <v/>
      </c>
      <c r="F127" s="306"/>
      <c r="G127" s="242"/>
      <c r="H127" s="242"/>
      <c r="I127" s="242"/>
      <c r="J127" s="307"/>
      <c r="K127" s="242"/>
      <c r="L127" s="242"/>
      <c r="M127" s="242"/>
      <c r="N127" s="242"/>
      <c r="O127" s="242"/>
      <c r="P127" s="243"/>
    </row>
    <row r="128" spans="1:16" ht="20.100000000000001" customHeight="1" x14ac:dyDescent="0.15">
      <c r="A128" s="256">
        <f>IF(A127="",ROW()-2-COUNTBLANK($A$3:$A127),A127+1)</f>
        <v>126</v>
      </c>
      <c r="B128" s="257">
        <f>IF(A128="","",IF(B127="",ROW()-2-COUNTBLANK($B$3:$B127),B127+1))</f>
        <v>126</v>
      </c>
      <c r="C128" s="241"/>
      <c r="D128" s="242" t="str">
        <f>IF(C128="","",(COUNTIF($C$3:C128,C128)+100))</f>
        <v/>
      </c>
      <c r="E128" s="306" t="str">
        <f>IF(C128="","",INDEX('様式A-2'!$E$9:$E$4938,MATCH(C128,'様式A-2'!$B$9:$B$438,0)))</f>
        <v/>
      </c>
      <c r="F128" s="306"/>
      <c r="G128" s="242"/>
      <c r="H128" s="242"/>
      <c r="I128" s="242"/>
      <c r="J128" s="307"/>
      <c r="K128" s="242"/>
      <c r="L128" s="242"/>
      <c r="M128" s="242"/>
      <c r="N128" s="242"/>
      <c r="O128" s="242"/>
      <c r="P128" s="243"/>
    </row>
    <row r="129" spans="1:16" ht="20.100000000000001" customHeight="1" x14ac:dyDescent="0.15">
      <c r="A129" s="256">
        <f>IF(A128="",ROW()-2-COUNTBLANK($A$3:$A128),A128+1)</f>
        <v>127</v>
      </c>
      <c r="B129" s="257">
        <f>IF(A129="","",IF(B128="",ROW()-2-COUNTBLANK($B$3:$B128),B128+1))</f>
        <v>127</v>
      </c>
      <c r="C129" s="241"/>
      <c r="D129" s="242" t="str">
        <f>IF(C129="","",(COUNTIF($C$3:C129,C129)+100))</f>
        <v/>
      </c>
      <c r="E129" s="306" t="str">
        <f>IF(C129="","",INDEX('様式A-2'!$E$9:$E$4938,MATCH(C129,'様式A-2'!$B$9:$B$438,0)))</f>
        <v/>
      </c>
      <c r="F129" s="306"/>
      <c r="G129" s="242"/>
      <c r="H129" s="242"/>
      <c r="I129" s="242"/>
      <c r="J129" s="307"/>
      <c r="K129" s="242"/>
      <c r="L129" s="242"/>
      <c r="M129" s="242"/>
      <c r="N129" s="242"/>
      <c r="O129" s="242"/>
      <c r="P129" s="243"/>
    </row>
    <row r="130" spans="1:16" ht="20.100000000000001" customHeight="1" x14ac:dyDescent="0.15">
      <c r="A130" s="256">
        <f>IF(A129="",ROW()-2-COUNTBLANK($A$3:$A129),A129+1)</f>
        <v>128</v>
      </c>
      <c r="B130" s="257">
        <f>IF(A130="","",IF(B129="",ROW()-2-COUNTBLANK($B$3:$B129),B129+1))</f>
        <v>128</v>
      </c>
      <c r="C130" s="241"/>
      <c r="D130" s="242" t="str">
        <f>IF(C130="","",(COUNTIF($C$3:C130,C130)+100))</f>
        <v/>
      </c>
      <c r="E130" s="306" t="str">
        <f>IF(C130="","",INDEX('様式A-2'!$E$9:$E$4938,MATCH(C130,'様式A-2'!$B$9:$B$438,0)))</f>
        <v/>
      </c>
      <c r="F130" s="306"/>
      <c r="G130" s="242"/>
      <c r="H130" s="242"/>
      <c r="I130" s="242"/>
      <c r="J130" s="307"/>
      <c r="K130" s="242"/>
      <c r="L130" s="242"/>
      <c r="M130" s="242"/>
      <c r="N130" s="242"/>
      <c r="O130" s="242"/>
      <c r="P130" s="243"/>
    </row>
    <row r="131" spans="1:16" ht="20.100000000000001" customHeight="1" x14ac:dyDescent="0.15">
      <c r="A131" s="256">
        <f>IF(A130="",ROW()-2-COUNTBLANK($A$3:$A130),A130+1)</f>
        <v>129</v>
      </c>
      <c r="B131" s="257">
        <f>IF(A131="","",IF(B130="",ROW()-2-COUNTBLANK($B$3:$B130),B130+1))</f>
        <v>129</v>
      </c>
      <c r="C131" s="241"/>
      <c r="D131" s="242" t="str">
        <f>IF(C131="","",(COUNTIF($C$3:C131,C131)+100))</f>
        <v/>
      </c>
      <c r="E131" s="306" t="str">
        <f>IF(C131="","",INDEX('様式A-2'!$E$9:$E$4938,MATCH(C131,'様式A-2'!$B$9:$B$438,0)))</f>
        <v/>
      </c>
      <c r="F131" s="306"/>
      <c r="G131" s="242"/>
      <c r="H131" s="242"/>
      <c r="I131" s="242"/>
      <c r="J131" s="307"/>
      <c r="K131" s="242"/>
      <c r="L131" s="242"/>
      <c r="M131" s="242"/>
      <c r="N131" s="242"/>
      <c r="O131" s="242"/>
      <c r="P131" s="243"/>
    </row>
    <row r="132" spans="1:16" ht="20.100000000000001" customHeight="1" x14ac:dyDescent="0.15">
      <c r="A132" s="256">
        <f>IF(A131="",ROW()-2-COUNTBLANK($A$3:$A131),A131+1)</f>
        <v>130</v>
      </c>
      <c r="B132" s="257">
        <f>IF(A132="","",IF(B131="",ROW()-2-COUNTBLANK($B$3:$B131),B131+1))</f>
        <v>130</v>
      </c>
      <c r="C132" s="241"/>
      <c r="D132" s="242" t="str">
        <f>IF(C132="","",(COUNTIF($C$3:C132,C132)+100))</f>
        <v/>
      </c>
      <c r="E132" s="306" t="str">
        <f>IF(C132="","",INDEX('様式A-2'!$E$9:$E$4938,MATCH(C132,'様式A-2'!$B$9:$B$438,0)))</f>
        <v/>
      </c>
      <c r="F132" s="306"/>
      <c r="G132" s="242"/>
      <c r="H132" s="242"/>
      <c r="I132" s="242"/>
      <c r="J132" s="307"/>
      <c r="K132" s="242"/>
      <c r="L132" s="242"/>
      <c r="M132" s="242"/>
      <c r="N132" s="242"/>
      <c r="O132" s="242"/>
      <c r="P132" s="243"/>
    </row>
    <row r="133" spans="1:16" ht="20.100000000000001" customHeight="1" x14ac:dyDescent="0.15">
      <c r="A133" s="256">
        <f>IF(A132="",ROW()-2-COUNTBLANK($A$3:$A132),A132+1)</f>
        <v>131</v>
      </c>
      <c r="B133" s="257">
        <f>IF(A133="","",IF(B132="",ROW()-2-COUNTBLANK($B$3:$B132),B132+1))</f>
        <v>131</v>
      </c>
      <c r="C133" s="241"/>
      <c r="D133" s="242" t="str">
        <f>IF(C133="","",(COUNTIF($C$3:C133,C133)+100))</f>
        <v/>
      </c>
      <c r="E133" s="306" t="str">
        <f>IF(C133="","",INDEX('様式A-2'!$E$9:$E$4938,MATCH(C133,'様式A-2'!$B$9:$B$438,0)))</f>
        <v/>
      </c>
      <c r="F133" s="306"/>
      <c r="G133" s="242"/>
      <c r="H133" s="242"/>
      <c r="I133" s="242"/>
      <c r="J133" s="307"/>
      <c r="K133" s="242"/>
      <c r="L133" s="242"/>
      <c r="M133" s="242"/>
      <c r="N133" s="242"/>
      <c r="O133" s="242"/>
      <c r="P133" s="243"/>
    </row>
    <row r="134" spans="1:16" ht="20.100000000000001" customHeight="1" x14ac:dyDescent="0.15">
      <c r="A134" s="256">
        <f>IF(A133="",ROW()-2-COUNTBLANK($A$3:$A133),A133+1)</f>
        <v>132</v>
      </c>
      <c r="B134" s="257">
        <f>IF(A134="","",IF(B133="",ROW()-2-COUNTBLANK($B$3:$B133),B133+1))</f>
        <v>132</v>
      </c>
      <c r="C134" s="241"/>
      <c r="D134" s="242" t="str">
        <f>IF(C134="","",(COUNTIF($C$3:C134,C134)+100))</f>
        <v/>
      </c>
      <c r="E134" s="306" t="str">
        <f>IF(C134="","",INDEX('様式A-2'!$E$9:$E$4938,MATCH(C134,'様式A-2'!$B$9:$B$438,0)))</f>
        <v/>
      </c>
      <c r="F134" s="306"/>
      <c r="G134" s="242"/>
      <c r="H134" s="242"/>
      <c r="I134" s="242"/>
      <c r="J134" s="307"/>
      <c r="K134" s="242"/>
      <c r="L134" s="242"/>
      <c r="M134" s="242"/>
      <c r="N134" s="242"/>
      <c r="O134" s="242"/>
      <c r="P134" s="243"/>
    </row>
    <row r="135" spans="1:16" ht="20.100000000000001" customHeight="1" x14ac:dyDescent="0.15">
      <c r="A135" s="256">
        <f>IF(A134="",ROW()-2-COUNTBLANK($A$3:$A134),A134+1)</f>
        <v>133</v>
      </c>
      <c r="B135" s="257">
        <f>IF(A135="","",IF(B134="",ROW()-2-COUNTBLANK($B$3:$B134),B134+1))</f>
        <v>133</v>
      </c>
      <c r="C135" s="241"/>
      <c r="D135" s="242" t="str">
        <f>IF(C135="","",(COUNTIF($C$3:C135,C135)+100))</f>
        <v/>
      </c>
      <c r="E135" s="306" t="str">
        <f>IF(C135="","",INDEX('様式A-2'!$E$9:$E$4938,MATCH(C135,'様式A-2'!$B$9:$B$438,0)))</f>
        <v/>
      </c>
      <c r="F135" s="306"/>
      <c r="G135" s="242"/>
      <c r="H135" s="242"/>
      <c r="I135" s="242"/>
      <c r="J135" s="307"/>
      <c r="K135" s="242"/>
      <c r="L135" s="242"/>
      <c r="M135" s="242"/>
      <c r="N135" s="242"/>
      <c r="O135" s="242"/>
      <c r="P135" s="243"/>
    </row>
    <row r="136" spans="1:16" ht="20.100000000000001" customHeight="1" x14ac:dyDescent="0.15">
      <c r="A136" s="256">
        <f>IF(A135="",ROW()-2-COUNTBLANK($A$3:$A135),A135+1)</f>
        <v>134</v>
      </c>
      <c r="B136" s="257">
        <f>IF(A136="","",IF(B135="",ROW()-2-COUNTBLANK($B$3:$B135),B135+1))</f>
        <v>134</v>
      </c>
      <c r="C136" s="241"/>
      <c r="D136" s="242" t="str">
        <f>IF(C136="","",(COUNTIF($C$3:C136,C136)+100))</f>
        <v/>
      </c>
      <c r="E136" s="306" t="str">
        <f>IF(C136="","",INDEX('様式A-2'!$E$9:$E$4938,MATCH(C136,'様式A-2'!$B$9:$B$438,0)))</f>
        <v/>
      </c>
      <c r="F136" s="306"/>
      <c r="G136" s="242"/>
      <c r="H136" s="242"/>
      <c r="I136" s="242"/>
      <c r="J136" s="307"/>
      <c r="K136" s="242"/>
      <c r="L136" s="242"/>
      <c r="M136" s="242"/>
      <c r="N136" s="242"/>
      <c r="O136" s="242"/>
      <c r="P136" s="243"/>
    </row>
    <row r="137" spans="1:16" ht="20.100000000000001" customHeight="1" x14ac:dyDescent="0.15">
      <c r="A137" s="256">
        <f>IF(A136="",ROW()-2-COUNTBLANK($A$3:$A136),A136+1)</f>
        <v>135</v>
      </c>
      <c r="B137" s="257">
        <f>IF(A137="","",IF(B136="",ROW()-2-COUNTBLANK($B$3:$B136),B136+1))</f>
        <v>135</v>
      </c>
      <c r="C137" s="241"/>
      <c r="D137" s="242" t="str">
        <f>IF(C137="","",(COUNTIF($C$3:C137,C137)+100))</f>
        <v/>
      </c>
      <c r="E137" s="306" t="str">
        <f>IF(C137="","",INDEX('様式A-2'!$E$9:$E$4938,MATCH(C137,'様式A-2'!$B$9:$B$438,0)))</f>
        <v/>
      </c>
      <c r="F137" s="306"/>
      <c r="G137" s="242"/>
      <c r="H137" s="242"/>
      <c r="I137" s="242"/>
      <c r="J137" s="307"/>
      <c r="K137" s="242"/>
      <c r="L137" s="242"/>
      <c r="M137" s="242"/>
      <c r="N137" s="242"/>
      <c r="O137" s="242"/>
      <c r="P137" s="243"/>
    </row>
    <row r="138" spans="1:16" ht="20.100000000000001" customHeight="1" x14ac:dyDescent="0.15">
      <c r="A138" s="256">
        <f>IF(A137="",ROW()-2-COUNTBLANK($A$3:$A137),A137+1)</f>
        <v>136</v>
      </c>
      <c r="B138" s="257">
        <f>IF(A138="","",IF(B137="",ROW()-2-COUNTBLANK($B$3:$B137),B137+1))</f>
        <v>136</v>
      </c>
      <c r="C138" s="241"/>
      <c r="D138" s="242" t="str">
        <f>IF(C138="","",(COUNTIF($C$3:C138,C138)+100))</f>
        <v/>
      </c>
      <c r="E138" s="306" t="str">
        <f>IF(C138="","",INDEX('様式A-2'!$E$9:$E$4938,MATCH(C138,'様式A-2'!$B$9:$B$438,0)))</f>
        <v/>
      </c>
      <c r="F138" s="306"/>
      <c r="G138" s="242"/>
      <c r="H138" s="242"/>
      <c r="I138" s="242"/>
      <c r="J138" s="307"/>
      <c r="K138" s="242"/>
      <c r="L138" s="242"/>
      <c r="M138" s="242"/>
      <c r="N138" s="242"/>
      <c r="O138" s="242"/>
      <c r="P138" s="243"/>
    </row>
    <row r="139" spans="1:16" ht="20.100000000000001" customHeight="1" x14ac:dyDescent="0.15">
      <c r="A139" s="256">
        <f>IF(A138="",ROW()-2-COUNTBLANK($A$3:$A138),A138+1)</f>
        <v>137</v>
      </c>
      <c r="B139" s="257">
        <f>IF(A139="","",IF(B138="",ROW()-2-COUNTBLANK($B$3:$B138),B138+1))</f>
        <v>137</v>
      </c>
      <c r="C139" s="241"/>
      <c r="D139" s="242" t="str">
        <f>IF(C139="","",(COUNTIF($C$3:C139,C139)+100))</f>
        <v/>
      </c>
      <c r="E139" s="306" t="str">
        <f>IF(C139="","",INDEX('様式A-2'!$E$9:$E$4938,MATCH(C139,'様式A-2'!$B$9:$B$438,0)))</f>
        <v/>
      </c>
      <c r="F139" s="306"/>
      <c r="G139" s="242"/>
      <c r="H139" s="242"/>
      <c r="I139" s="242"/>
      <c r="J139" s="307"/>
      <c r="K139" s="242"/>
      <c r="L139" s="242"/>
      <c r="M139" s="242"/>
      <c r="N139" s="242"/>
      <c r="O139" s="242"/>
      <c r="P139" s="243"/>
    </row>
    <row r="140" spans="1:16" ht="20.100000000000001" customHeight="1" x14ac:dyDescent="0.15">
      <c r="A140" s="256">
        <f>IF(A139="",ROW()-2-COUNTBLANK($A$3:$A139),A139+1)</f>
        <v>138</v>
      </c>
      <c r="B140" s="257">
        <f>IF(A140="","",IF(B139="",ROW()-2-COUNTBLANK($B$3:$B139),B139+1))</f>
        <v>138</v>
      </c>
      <c r="C140" s="241"/>
      <c r="D140" s="242" t="str">
        <f>IF(C140="","",(COUNTIF($C$3:C140,C140)+100))</f>
        <v/>
      </c>
      <c r="E140" s="306" t="str">
        <f>IF(C140="","",INDEX('様式A-2'!$E$9:$E$4938,MATCH(C140,'様式A-2'!$B$9:$B$438,0)))</f>
        <v/>
      </c>
      <c r="F140" s="306"/>
      <c r="G140" s="242"/>
      <c r="H140" s="242"/>
      <c r="I140" s="242"/>
      <c r="J140" s="307"/>
      <c r="K140" s="242"/>
      <c r="L140" s="242"/>
      <c r="M140" s="242"/>
      <c r="N140" s="242"/>
      <c r="O140" s="242"/>
      <c r="P140" s="243"/>
    </row>
    <row r="141" spans="1:16" ht="20.100000000000001" customHeight="1" x14ac:dyDescent="0.15">
      <c r="A141" s="256">
        <f>IF(A140="",ROW()-2-COUNTBLANK($A$3:$A140),A140+1)</f>
        <v>139</v>
      </c>
      <c r="B141" s="257">
        <f>IF(A141="","",IF(B140="",ROW()-2-COUNTBLANK($B$3:$B140),B140+1))</f>
        <v>139</v>
      </c>
      <c r="C141" s="241"/>
      <c r="D141" s="242" t="str">
        <f>IF(C141="","",(COUNTIF($C$3:C141,C141)+100))</f>
        <v/>
      </c>
      <c r="E141" s="306" t="str">
        <f>IF(C141="","",INDEX('様式A-2'!$E$9:$E$4938,MATCH(C141,'様式A-2'!$B$9:$B$438,0)))</f>
        <v/>
      </c>
      <c r="F141" s="306"/>
      <c r="G141" s="242"/>
      <c r="H141" s="242"/>
      <c r="I141" s="242"/>
      <c r="J141" s="307"/>
      <c r="K141" s="242"/>
      <c r="L141" s="242"/>
      <c r="M141" s="242"/>
      <c r="N141" s="242"/>
      <c r="O141" s="242"/>
      <c r="P141" s="243"/>
    </row>
    <row r="142" spans="1:16" ht="20.100000000000001" customHeight="1" x14ac:dyDescent="0.15">
      <c r="A142" s="256">
        <f>IF(A141="",ROW()-2-COUNTBLANK($A$3:$A141),A141+1)</f>
        <v>140</v>
      </c>
      <c r="B142" s="257">
        <f>IF(A142="","",IF(B141="",ROW()-2-COUNTBLANK($B$3:$B141),B141+1))</f>
        <v>140</v>
      </c>
      <c r="C142" s="241"/>
      <c r="D142" s="242" t="str">
        <f>IF(C142="","",(COUNTIF($C$3:C142,C142)+100))</f>
        <v/>
      </c>
      <c r="E142" s="306" t="str">
        <f>IF(C142="","",INDEX('様式A-2'!$E$9:$E$4938,MATCH(C142,'様式A-2'!$B$9:$B$438,0)))</f>
        <v/>
      </c>
      <c r="F142" s="306"/>
      <c r="G142" s="242"/>
      <c r="H142" s="242"/>
      <c r="I142" s="242"/>
      <c r="J142" s="307"/>
      <c r="K142" s="242"/>
      <c r="L142" s="242"/>
      <c r="M142" s="242"/>
      <c r="N142" s="242"/>
      <c r="O142" s="242"/>
      <c r="P142" s="243"/>
    </row>
    <row r="143" spans="1:16" ht="20.100000000000001" customHeight="1" x14ac:dyDescent="0.15">
      <c r="A143" s="256">
        <f>IF(A142="",ROW()-2-COUNTBLANK($A$3:$A142),A142+1)</f>
        <v>141</v>
      </c>
      <c r="B143" s="257">
        <f>IF(A143="","",IF(B142="",ROW()-2-COUNTBLANK($B$3:$B142),B142+1))</f>
        <v>141</v>
      </c>
      <c r="C143" s="241"/>
      <c r="D143" s="242" t="str">
        <f>IF(C143="","",(COUNTIF($C$3:C143,C143)+100))</f>
        <v/>
      </c>
      <c r="E143" s="306" t="str">
        <f>IF(C143="","",INDEX('様式A-2'!$E$9:$E$4938,MATCH(C143,'様式A-2'!$B$9:$B$438,0)))</f>
        <v/>
      </c>
      <c r="F143" s="306"/>
      <c r="G143" s="242"/>
      <c r="H143" s="242"/>
      <c r="I143" s="242"/>
      <c r="J143" s="307"/>
      <c r="K143" s="242"/>
      <c r="L143" s="242"/>
      <c r="M143" s="242"/>
      <c r="N143" s="242"/>
      <c r="O143" s="242"/>
      <c r="P143" s="243"/>
    </row>
    <row r="144" spans="1:16" ht="20.100000000000001" customHeight="1" x14ac:dyDescent="0.15">
      <c r="A144" s="256">
        <f>IF(A143="",ROW()-2-COUNTBLANK($A$3:$A143),A143+1)</f>
        <v>142</v>
      </c>
      <c r="B144" s="257">
        <f>IF(A144="","",IF(B143="",ROW()-2-COUNTBLANK($B$3:$B143),B143+1))</f>
        <v>142</v>
      </c>
      <c r="C144" s="241"/>
      <c r="D144" s="242" t="str">
        <f>IF(C144="","",(COUNTIF($C$3:C144,C144)+100))</f>
        <v/>
      </c>
      <c r="E144" s="306" t="str">
        <f>IF(C144="","",INDEX('様式A-2'!$E$9:$E$4938,MATCH(C144,'様式A-2'!$B$9:$B$438,0)))</f>
        <v/>
      </c>
      <c r="F144" s="306"/>
      <c r="G144" s="242"/>
      <c r="H144" s="242"/>
      <c r="I144" s="242"/>
      <c r="J144" s="307"/>
      <c r="K144" s="242"/>
      <c r="L144" s="242"/>
      <c r="M144" s="242"/>
      <c r="N144" s="242"/>
      <c r="O144" s="242"/>
      <c r="P144" s="243"/>
    </row>
    <row r="145" spans="1:16" ht="20.100000000000001" customHeight="1" x14ac:dyDescent="0.15">
      <c r="A145" s="256">
        <f>IF(A144="",ROW()-2-COUNTBLANK($A$3:$A144),A144+1)</f>
        <v>143</v>
      </c>
      <c r="B145" s="257">
        <f>IF(A145="","",IF(B144="",ROW()-2-COUNTBLANK($B$3:$B144),B144+1))</f>
        <v>143</v>
      </c>
      <c r="C145" s="241"/>
      <c r="D145" s="242" t="str">
        <f>IF(C145="","",(COUNTIF($C$3:C145,C145)+100))</f>
        <v/>
      </c>
      <c r="E145" s="306" t="str">
        <f>IF(C145="","",INDEX('様式A-2'!$E$9:$E$4938,MATCH(C145,'様式A-2'!$B$9:$B$438,0)))</f>
        <v/>
      </c>
      <c r="F145" s="306"/>
      <c r="G145" s="242"/>
      <c r="H145" s="242"/>
      <c r="I145" s="242"/>
      <c r="J145" s="307"/>
      <c r="K145" s="242"/>
      <c r="L145" s="242"/>
      <c r="M145" s="242"/>
      <c r="N145" s="242"/>
      <c r="O145" s="242"/>
      <c r="P145" s="243"/>
    </row>
    <row r="146" spans="1:16" ht="20.100000000000001" customHeight="1" x14ac:dyDescent="0.15">
      <c r="A146" s="256">
        <f>IF(A145="",ROW()-2-COUNTBLANK($A$3:$A145),A145+1)</f>
        <v>144</v>
      </c>
      <c r="B146" s="257">
        <f>IF(A146="","",IF(B145="",ROW()-2-COUNTBLANK($B$3:$B145),B145+1))</f>
        <v>144</v>
      </c>
      <c r="C146" s="241"/>
      <c r="D146" s="242" t="str">
        <f>IF(C146="","",(COUNTIF($C$3:C146,C146)+100))</f>
        <v/>
      </c>
      <c r="E146" s="306" t="str">
        <f>IF(C146="","",INDEX('様式A-2'!$E$9:$E$4938,MATCH(C146,'様式A-2'!$B$9:$B$438,0)))</f>
        <v/>
      </c>
      <c r="F146" s="306"/>
      <c r="G146" s="242"/>
      <c r="H146" s="242"/>
      <c r="I146" s="242"/>
      <c r="J146" s="307"/>
      <c r="K146" s="242"/>
      <c r="L146" s="242"/>
      <c r="M146" s="242"/>
      <c r="N146" s="242"/>
      <c r="O146" s="242"/>
      <c r="P146" s="243"/>
    </row>
    <row r="147" spans="1:16" ht="20.100000000000001" customHeight="1" x14ac:dyDescent="0.15">
      <c r="A147" s="256">
        <f>IF(A146="",ROW()-2-COUNTBLANK($A$3:$A146),A146+1)</f>
        <v>145</v>
      </c>
      <c r="B147" s="257">
        <f>IF(A147="","",IF(B146="",ROW()-2-COUNTBLANK($B$3:$B146),B146+1))</f>
        <v>145</v>
      </c>
      <c r="C147" s="241"/>
      <c r="D147" s="242" t="str">
        <f>IF(C147="","",(COUNTIF($C$3:C147,C147)+100))</f>
        <v/>
      </c>
      <c r="E147" s="306" t="str">
        <f>IF(C147="","",INDEX('様式A-2'!$E$9:$E$4938,MATCH(C147,'様式A-2'!$B$9:$B$438,0)))</f>
        <v/>
      </c>
      <c r="F147" s="306"/>
      <c r="G147" s="242"/>
      <c r="H147" s="242"/>
      <c r="I147" s="242"/>
      <c r="J147" s="307"/>
      <c r="K147" s="242"/>
      <c r="L147" s="242"/>
      <c r="M147" s="242"/>
      <c r="N147" s="242"/>
      <c r="O147" s="242"/>
      <c r="P147" s="243"/>
    </row>
    <row r="148" spans="1:16" ht="20.100000000000001" customHeight="1" x14ac:dyDescent="0.15">
      <c r="A148" s="256">
        <f>IF(A147="",ROW()-2-COUNTBLANK($A$3:$A147),A147+1)</f>
        <v>146</v>
      </c>
      <c r="B148" s="257">
        <f>IF(A148="","",IF(B147="",ROW()-2-COUNTBLANK($B$3:$B147),B147+1))</f>
        <v>146</v>
      </c>
      <c r="C148" s="241"/>
      <c r="D148" s="242" t="str">
        <f>IF(C148="","",(COUNTIF($C$3:C148,C148)+100))</f>
        <v/>
      </c>
      <c r="E148" s="306" t="str">
        <f>IF(C148="","",INDEX('様式A-2'!$E$9:$E$4938,MATCH(C148,'様式A-2'!$B$9:$B$438,0)))</f>
        <v/>
      </c>
      <c r="F148" s="306"/>
      <c r="G148" s="242"/>
      <c r="H148" s="242"/>
      <c r="I148" s="242"/>
      <c r="J148" s="307"/>
      <c r="K148" s="242"/>
      <c r="L148" s="242"/>
      <c r="M148" s="242"/>
      <c r="N148" s="242"/>
      <c r="O148" s="242"/>
      <c r="P148" s="243"/>
    </row>
    <row r="149" spans="1:16" ht="20.100000000000001" customHeight="1" x14ac:dyDescent="0.15">
      <c r="A149" s="256">
        <f>IF(A148="",ROW()-2-COUNTBLANK($A$3:$A148),A148+1)</f>
        <v>147</v>
      </c>
      <c r="B149" s="257">
        <f>IF(A149="","",IF(B148="",ROW()-2-COUNTBLANK($B$3:$B148),B148+1))</f>
        <v>147</v>
      </c>
      <c r="C149" s="241"/>
      <c r="D149" s="242" t="str">
        <f>IF(C149="","",(COUNTIF($C$3:C149,C149)+100))</f>
        <v/>
      </c>
      <c r="E149" s="306" t="str">
        <f>IF(C149="","",INDEX('様式A-2'!$E$9:$E$4938,MATCH(C149,'様式A-2'!$B$9:$B$438,0)))</f>
        <v/>
      </c>
      <c r="F149" s="306"/>
      <c r="G149" s="242"/>
      <c r="H149" s="242"/>
      <c r="I149" s="242"/>
      <c r="J149" s="307"/>
      <c r="K149" s="242"/>
      <c r="L149" s="242"/>
      <c r="M149" s="242"/>
      <c r="N149" s="242"/>
      <c r="O149" s="242"/>
      <c r="P149" s="243"/>
    </row>
    <row r="150" spans="1:16" ht="20.100000000000001" customHeight="1" x14ac:dyDescent="0.15">
      <c r="A150" s="256">
        <f>IF(A149="",ROW()-2-COUNTBLANK($A$3:$A149),A149+1)</f>
        <v>148</v>
      </c>
      <c r="B150" s="257">
        <f>IF(A150="","",IF(B149="",ROW()-2-COUNTBLANK($B$3:$B149),B149+1))</f>
        <v>148</v>
      </c>
      <c r="C150" s="241"/>
      <c r="D150" s="242" t="str">
        <f>IF(C150="","",(COUNTIF($C$3:C150,C150)+100))</f>
        <v/>
      </c>
      <c r="E150" s="306" t="str">
        <f>IF(C150="","",INDEX('様式A-2'!$E$9:$E$4938,MATCH(C150,'様式A-2'!$B$9:$B$438,0)))</f>
        <v/>
      </c>
      <c r="F150" s="306"/>
      <c r="G150" s="242"/>
      <c r="H150" s="242"/>
      <c r="I150" s="242"/>
      <c r="J150" s="307"/>
      <c r="K150" s="242"/>
      <c r="L150" s="242"/>
      <c r="M150" s="242"/>
      <c r="N150" s="242"/>
      <c r="O150" s="242"/>
      <c r="P150" s="243"/>
    </row>
    <row r="151" spans="1:16" ht="20.100000000000001" customHeight="1" x14ac:dyDescent="0.15">
      <c r="A151" s="256">
        <f>IF(A150="",ROW()-2-COUNTBLANK($A$3:$A150),A150+1)</f>
        <v>149</v>
      </c>
      <c r="B151" s="257">
        <f>IF(A151="","",IF(B150="",ROW()-2-COUNTBLANK($B$3:$B150),B150+1))</f>
        <v>149</v>
      </c>
      <c r="C151" s="241"/>
      <c r="D151" s="242" t="str">
        <f>IF(C151="","",(COUNTIF($C$3:C151,C151)+100))</f>
        <v/>
      </c>
      <c r="E151" s="306" t="str">
        <f>IF(C151="","",INDEX('様式A-2'!$E$9:$E$4938,MATCH(C151,'様式A-2'!$B$9:$B$438,0)))</f>
        <v/>
      </c>
      <c r="F151" s="306"/>
      <c r="G151" s="242"/>
      <c r="H151" s="242"/>
      <c r="I151" s="242"/>
      <c r="J151" s="307"/>
      <c r="K151" s="242"/>
      <c r="L151" s="242"/>
      <c r="M151" s="242"/>
      <c r="N151" s="242"/>
      <c r="O151" s="242"/>
      <c r="P151" s="243"/>
    </row>
    <row r="152" spans="1:16" ht="20.100000000000001" customHeight="1" x14ac:dyDescent="0.15">
      <c r="A152" s="256">
        <f>IF(A151="",ROW()-2-COUNTBLANK($A$3:$A151),A151+1)</f>
        <v>150</v>
      </c>
      <c r="B152" s="257">
        <f>IF(A152="","",IF(B151="",ROW()-2-COUNTBLANK($B$3:$B151),B151+1))</f>
        <v>150</v>
      </c>
      <c r="C152" s="241"/>
      <c r="D152" s="242" t="str">
        <f>IF(C152="","",(COUNTIF($C$3:C152,C152)+100))</f>
        <v/>
      </c>
      <c r="E152" s="306" t="str">
        <f>IF(C152="","",INDEX('様式A-2'!$E$9:$E$4938,MATCH(C152,'様式A-2'!$B$9:$B$438,0)))</f>
        <v/>
      </c>
      <c r="F152" s="306"/>
      <c r="G152" s="242"/>
      <c r="H152" s="242"/>
      <c r="I152" s="242"/>
      <c r="J152" s="307"/>
      <c r="K152" s="242"/>
      <c r="L152" s="242"/>
      <c r="M152" s="242"/>
      <c r="N152" s="242"/>
      <c r="O152" s="242"/>
      <c r="P152" s="243"/>
    </row>
    <row r="153" spans="1:16" ht="20.100000000000001" customHeight="1" x14ac:dyDescent="0.15">
      <c r="A153" s="256">
        <f>IF(A152="",ROW()-2-COUNTBLANK($A$3:$A152),A152+1)</f>
        <v>151</v>
      </c>
      <c r="B153" s="257">
        <f>IF(A153="","",IF(B152="",ROW()-2-COUNTBLANK($B$3:$B152),B152+1))</f>
        <v>151</v>
      </c>
      <c r="C153" s="241"/>
      <c r="D153" s="242" t="str">
        <f>IF(C153="","",(COUNTIF($C$3:C153,C153)+100))</f>
        <v/>
      </c>
      <c r="E153" s="306" t="str">
        <f>IF(C153="","",INDEX('様式A-2'!$E$9:$E$4938,MATCH(C153,'様式A-2'!$B$9:$B$438,0)))</f>
        <v/>
      </c>
      <c r="F153" s="306"/>
      <c r="G153" s="242"/>
      <c r="H153" s="242"/>
      <c r="I153" s="242"/>
      <c r="J153" s="307"/>
      <c r="K153" s="242"/>
      <c r="L153" s="242"/>
      <c r="M153" s="242"/>
      <c r="N153" s="242"/>
      <c r="O153" s="242"/>
      <c r="P153" s="243"/>
    </row>
    <row r="154" spans="1:16" ht="20.100000000000001" customHeight="1" x14ac:dyDescent="0.15">
      <c r="A154" s="256">
        <f>IF(A153="",ROW()-2-COUNTBLANK($A$3:$A153),A153+1)</f>
        <v>152</v>
      </c>
      <c r="B154" s="257">
        <f>IF(A154="","",IF(B153="",ROW()-2-COUNTBLANK($B$3:$B153),B153+1))</f>
        <v>152</v>
      </c>
      <c r="C154" s="241"/>
      <c r="D154" s="242" t="str">
        <f>IF(C154="","",(COUNTIF($C$3:C154,C154)+100))</f>
        <v/>
      </c>
      <c r="E154" s="306" t="str">
        <f>IF(C154="","",INDEX('様式A-2'!$E$9:$E$4938,MATCH(C154,'様式A-2'!$B$9:$B$438,0)))</f>
        <v/>
      </c>
      <c r="F154" s="306"/>
      <c r="G154" s="242"/>
      <c r="H154" s="242"/>
      <c r="I154" s="242"/>
      <c r="J154" s="307"/>
      <c r="K154" s="242"/>
      <c r="L154" s="242"/>
      <c r="M154" s="242"/>
      <c r="N154" s="242"/>
      <c r="O154" s="242"/>
      <c r="P154" s="243"/>
    </row>
    <row r="155" spans="1:16" ht="20.100000000000001" customHeight="1" x14ac:dyDescent="0.15">
      <c r="A155" s="256">
        <f>IF(A154="",ROW()-2-COUNTBLANK($A$3:$A154),A154+1)</f>
        <v>153</v>
      </c>
      <c r="B155" s="257">
        <f>IF(A155="","",IF(B154="",ROW()-2-COUNTBLANK($B$3:$B154),B154+1))</f>
        <v>153</v>
      </c>
      <c r="C155" s="241"/>
      <c r="D155" s="242" t="str">
        <f>IF(C155="","",(COUNTIF($C$3:C155,C155)+100))</f>
        <v/>
      </c>
      <c r="E155" s="306" t="str">
        <f>IF(C155="","",INDEX('様式A-2'!$E$9:$E$4938,MATCH(C155,'様式A-2'!$B$9:$B$438,0)))</f>
        <v/>
      </c>
      <c r="F155" s="306"/>
      <c r="G155" s="242"/>
      <c r="H155" s="242"/>
      <c r="I155" s="242"/>
      <c r="J155" s="307"/>
      <c r="K155" s="242"/>
      <c r="L155" s="242"/>
      <c r="M155" s="242"/>
      <c r="N155" s="242"/>
      <c r="O155" s="242"/>
      <c r="P155" s="243"/>
    </row>
    <row r="156" spans="1:16" ht="20.100000000000001" customHeight="1" x14ac:dyDescent="0.15">
      <c r="A156" s="256">
        <f>IF(A155="",ROW()-2-COUNTBLANK($A$3:$A155),A155+1)</f>
        <v>154</v>
      </c>
      <c r="B156" s="257">
        <f>IF(A156="","",IF(B155="",ROW()-2-COUNTBLANK($B$3:$B155),B155+1))</f>
        <v>154</v>
      </c>
      <c r="C156" s="241"/>
      <c r="D156" s="242" t="str">
        <f>IF(C156="","",(COUNTIF($C$3:C156,C156)+100))</f>
        <v/>
      </c>
      <c r="E156" s="306" t="str">
        <f>IF(C156="","",INDEX('様式A-2'!$E$9:$E$4938,MATCH(C156,'様式A-2'!$B$9:$B$438,0)))</f>
        <v/>
      </c>
      <c r="F156" s="306"/>
      <c r="G156" s="242"/>
      <c r="H156" s="242"/>
      <c r="I156" s="242"/>
      <c r="J156" s="307"/>
      <c r="K156" s="242"/>
      <c r="L156" s="242"/>
      <c r="M156" s="242"/>
      <c r="N156" s="242"/>
      <c r="O156" s="242"/>
      <c r="P156" s="243"/>
    </row>
    <row r="157" spans="1:16" ht="20.100000000000001" customHeight="1" x14ac:dyDescent="0.15">
      <c r="A157" s="256">
        <f>IF(A156="",ROW()-2-COUNTBLANK($A$3:$A156),A156+1)</f>
        <v>155</v>
      </c>
      <c r="B157" s="257">
        <f>IF(A157="","",IF(B156="",ROW()-2-COUNTBLANK($B$3:$B156),B156+1))</f>
        <v>155</v>
      </c>
      <c r="C157" s="241"/>
      <c r="D157" s="242" t="str">
        <f>IF(C157="","",(COUNTIF($C$3:C157,C157)+100))</f>
        <v/>
      </c>
      <c r="E157" s="306" t="str">
        <f>IF(C157="","",INDEX('様式A-2'!$E$9:$E$4938,MATCH(C157,'様式A-2'!$B$9:$B$438,0)))</f>
        <v/>
      </c>
      <c r="F157" s="306"/>
      <c r="G157" s="242"/>
      <c r="H157" s="242"/>
      <c r="I157" s="242"/>
      <c r="J157" s="307"/>
      <c r="K157" s="242"/>
      <c r="L157" s="242"/>
      <c r="M157" s="242"/>
      <c r="N157" s="242"/>
      <c r="O157" s="242"/>
      <c r="P157" s="243"/>
    </row>
    <row r="158" spans="1:16" ht="20.100000000000001" customHeight="1" x14ac:dyDescent="0.15">
      <c r="A158" s="256">
        <f>IF(A157="",ROW()-2-COUNTBLANK($A$3:$A157),A157+1)</f>
        <v>156</v>
      </c>
      <c r="B158" s="257">
        <f>IF(A158="","",IF(B157="",ROW()-2-COUNTBLANK($B$3:$B157),B157+1))</f>
        <v>156</v>
      </c>
      <c r="C158" s="241"/>
      <c r="D158" s="242" t="str">
        <f>IF(C158="","",(COUNTIF($C$3:C158,C158)+100))</f>
        <v/>
      </c>
      <c r="E158" s="306" t="str">
        <f>IF(C158="","",INDEX('様式A-2'!$E$9:$E$4938,MATCH(C158,'様式A-2'!$B$9:$B$438,0)))</f>
        <v/>
      </c>
      <c r="F158" s="306"/>
      <c r="G158" s="242"/>
      <c r="H158" s="242"/>
      <c r="I158" s="242"/>
      <c r="J158" s="307"/>
      <c r="K158" s="242"/>
      <c r="L158" s="242"/>
      <c r="M158" s="242"/>
      <c r="N158" s="242"/>
      <c r="O158" s="242"/>
      <c r="P158" s="243"/>
    </row>
    <row r="159" spans="1:16" ht="20.100000000000001" customHeight="1" x14ac:dyDescent="0.15">
      <c r="A159" s="256">
        <f>IF(A158="",ROW()-2-COUNTBLANK($A$3:$A158),A158+1)</f>
        <v>157</v>
      </c>
      <c r="B159" s="257">
        <f>IF(A159="","",IF(B158="",ROW()-2-COUNTBLANK($B$3:$B158),B158+1))</f>
        <v>157</v>
      </c>
      <c r="C159" s="241"/>
      <c r="D159" s="242" t="str">
        <f>IF(C159="","",(COUNTIF($C$3:C159,C159)+100))</f>
        <v/>
      </c>
      <c r="E159" s="306" t="str">
        <f>IF(C159="","",INDEX('様式A-2'!$E$9:$E$4938,MATCH(C159,'様式A-2'!$B$9:$B$438,0)))</f>
        <v/>
      </c>
      <c r="F159" s="306"/>
      <c r="G159" s="242"/>
      <c r="H159" s="242"/>
      <c r="I159" s="242"/>
      <c r="J159" s="307"/>
      <c r="K159" s="242"/>
      <c r="L159" s="242"/>
      <c r="M159" s="242"/>
      <c r="N159" s="242"/>
      <c r="O159" s="242"/>
      <c r="P159" s="243"/>
    </row>
    <row r="160" spans="1:16" ht="20.100000000000001" customHeight="1" x14ac:dyDescent="0.15">
      <c r="A160" s="256">
        <f>IF(A159="",ROW()-2-COUNTBLANK($A$3:$A159),A159+1)</f>
        <v>158</v>
      </c>
      <c r="B160" s="257">
        <f>IF(A160="","",IF(B159="",ROW()-2-COUNTBLANK($B$3:$B159),B159+1))</f>
        <v>158</v>
      </c>
      <c r="C160" s="241"/>
      <c r="D160" s="242" t="str">
        <f>IF(C160="","",(COUNTIF($C$3:C160,C160)+100))</f>
        <v/>
      </c>
      <c r="E160" s="306" t="str">
        <f>IF(C160="","",INDEX('様式A-2'!$E$9:$E$4938,MATCH(C160,'様式A-2'!$B$9:$B$438,0)))</f>
        <v/>
      </c>
      <c r="F160" s="306"/>
      <c r="G160" s="242"/>
      <c r="H160" s="242"/>
      <c r="I160" s="242"/>
      <c r="J160" s="307"/>
      <c r="K160" s="242"/>
      <c r="L160" s="242"/>
      <c r="M160" s="242"/>
      <c r="N160" s="242"/>
      <c r="O160" s="242"/>
      <c r="P160" s="243"/>
    </row>
    <row r="161" spans="1:16" ht="20.100000000000001" customHeight="1" x14ac:dyDescent="0.15">
      <c r="A161" s="256">
        <f>IF(A160="",ROW()-2-COUNTBLANK($A$3:$A160),A160+1)</f>
        <v>159</v>
      </c>
      <c r="B161" s="257">
        <f>IF(A161="","",IF(B160="",ROW()-2-COUNTBLANK($B$3:$B160),B160+1))</f>
        <v>159</v>
      </c>
      <c r="C161" s="241"/>
      <c r="D161" s="242" t="str">
        <f>IF(C161="","",(COUNTIF($C$3:C161,C161)+100))</f>
        <v/>
      </c>
      <c r="E161" s="306" t="str">
        <f>IF(C161="","",INDEX('様式A-2'!$E$9:$E$4938,MATCH(C161,'様式A-2'!$B$9:$B$438,0)))</f>
        <v/>
      </c>
      <c r="F161" s="306"/>
      <c r="G161" s="242"/>
      <c r="H161" s="242"/>
      <c r="I161" s="242"/>
      <c r="J161" s="307"/>
      <c r="K161" s="242"/>
      <c r="L161" s="242"/>
      <c r="M161" s="242"/>
      <c r="N161" s="242"/>
      <c r="O161" s="242"/>
      <c r="P161" s="243"/>
    </row>
    <row r="162" spans="1:16" ht="20.100000000000001" customHeight="1" x14ac:dyDescent="0.15">
      <c r="A162" s="256">
        <f>IF(A161="",ROW()-2-COUNTBLANK($A$3:$A161),A161+1)</f>
        <v>160</v>
      </c>
      <c r="B162" s="257">
        <f>IF(A162="","",IF(B161="",ROW()-2-COUNTBLANK($B$3:$B161),B161+1))</f>
        <v>160</v>
      </c>
      <c r="C162" s="241"/>
      <c r="D162" s="242" t="str">
        <f>IF(C162="","",(COUNTIF($C$3:C162,C162)+100))</f>
        <v/>
      </c>
      <c r="E162" s="306" t="str">
        <f>IF(C162="","",INDEX('様式A-2'!$E$9:$E$4938,MATCH(C162,'様式A-2'!$B$9:$B$438,0)))</f>
        <v/>
      </c>
      <c r="F162" s="306"/>
      <c r="G162" s="242"/>
      <c r="H162" s="242"/>
      <c r="I162" s="242"/>
      <c r="J162" s="307"/>
      <c r="K162" s="242"/>
      <c r="L162" s="242"/>
      <c r="M162" s="242"/>
      <c r="N162" s="242"/>
      <c r="O162" s="242"/>
      <c r="P162" s="243"/>
    </row>
    <row r="163" spans="1:16" ht="20.100000000000001" customHeight="1" x14ac:dyDescent="0.15">
      <c r="A163" s="256">
        <f>IF(A162="",ROW()-2-COUNTBLANK($A$3:$A162),A162+1)</f>
        <v>161</v>
      </c>
      <c r="B163" s="257">
        <f>IF(A163="","",IF(B162="",ROW()-2-COUNTBLANK($B$3:$B162),B162+1))</f>
        <v>161</v>
      </c>
      <c r="C163" s="241"/>
      <c r="D163" s="242" t="str">
        <f>IF(C163="","",(COUNTIF($C$3:C163,C163)+100))</f>
        <v/>
      </c>
      <c r="E163" s="306" t="str">
        <f>IF(C163="","",INDEX('様式A-2'!$E$9:$E$4938,MATCH(C163,'様式A-2'!$B$9:$B$438,0)))</f>
        <v/>
      </c>
      <c r="F163" s="306"/>
      <c r="G163" s="242"/>
      <c r="H163" s="242"/>
      <c r="I163" s="242"/>
      <c r="J163" s="307"/>
      <c r="K163" s="242"/>
      <c r="L163" s="242"/>
      <c r="M163" s="242"/>
      <c r="N163" s="242"/>
      <c r="O163" s="242"/>
      <c r="P163" s="243"/>
    </row>
    <row r="164" spans="1:16" ht="20.100000000000001" customHeight="1" x14ac:dyDescent="0.15">
      <c r="A164" s="256">
        <f>IF(A163="",ROW()-2-COUNTBLANK($A$3:$A163),A163+1)</f>
        <v>162</v>
      </c>
      <c r="B164" s="257">
        <f>IF(A164="","",IF(B163="",ROW()-2-COUNTBLANK($B$3:$B163),B163+1))</f>
        <v>162</v>
      </c>
      <c r="C164" s="241"/>
      <c r="D164" s="242" t="str">
        <f>IF(C164="","",(COUNTIF($C$3:C164,C164)+100))</f>
        <v/>
      </c>
      <c r="E164" s="306" t="str">
        <f>IF(C164="","",INDEX('様式A-2'!$E$9:$E$4938,MATCH(C164,'様式A-2'!$B$9:$B$438,0)))</f>
        <v/>
      </c>
      <c r="F164" s="306"/>
      <c r="G164" s="242"/>
      <c r="H164" s="242"/>
      <c r="I164" s="242"/>
      <c r="J164" s="307"/>
      <c r="K164" s="242"/>
      <c r="L164" s="242"/>
      <c r="M164" s="242"/>
      <c r="N164" s="242"/>
      <c r="O164" s="242"/>
      <c r="P164" s="243"/>
    </row>
    <row r="165" spans="1:16" ht="20.100000000000001" customHeight="1" x14ac:dyDescent="0.15">
      <c r="A165" s="256">
        <f>IF(A164="",ROW()-2-COUNTBLANK($A$3:$A164),A164+1)</f>
        <v>163</v>
      </c>
      <c r="B165" s="257">
        <f>IF(A165="","",IF(B164="",ROW()-2-COUNTBLANK($B$3:$B164),B164+1))</f>
        <v>163</v>
      </c>
      <c r="C165" s="241"/>
      <c r="D165" s="242" t="str">
        <f>IF(C165="","",(COUNTIF($C$3:C165,C165)+100))</f>
        <v/>
      </c>
      <c r="E165" s="306" t="str">
        <f>IF(C165="","",INDEX('様式A-2'!$E$9:$E$4938,MATCH(C165,'様式A-2'!$B$9:$B$438,0)))</f>
        <v/>
      </c>
      <c r="F165" s="306"/>
      <c r="G165" s="242"/>
      <c r="H165" s="242"/>
      <c r="I165" s="242"/>
      <c r="J165" s="307"/>
      <c r="K165" s="242"/>
      <c r="L165" s="242"/>
      <c r="M165" s="242"/>
      <c r="N165" s="242"/>
      <c r="O165" s="242"/>
      <c r="P165" s="243"/>
    </row>
    <row r="166" spans="1:16" ht="20.100000000000001" customHeight="1" x14ac:dyDescent="0.15">
      <c r="A166" s="256">
        <f>IF(A165="",ROW()-2-COUNTBLANK($A$3:$A165),A165+1)</f>
        <v>164</v>
      </c>
      <c r="B166" s="257">
        <f>IF(A166="","",IF(B165="",ROW()-2-COUNTBLANK($B$3:$B165),B165+1))</f>
        <v>164</v>
      </c>
      <c r="C166" s="241"/>
      <c r="D166" s="242" t="str">
        <f>IF(C166="","",(COUNTIF($C$3:C166,C166)+100))</f>
        <v/>
      </c>
      <c r="E166" s="306" t="str">
        <f>IF(C166="","",INDEX('様式A-2'!$E$9:$E$4938,MATCH(C166,'様式A-2'!$B$9:$B$438,0)))</f>
        <v/>
      </c>
      <c r="F166" s="306"/>
      <c r="G166" s="242"/>
      <c r="H166" s="242"/>
      <c r="I166" s="242"/>
      <c r="J166" s="307"/>
      <c r="K166" s="242"/>
      <c r="L166" s="242"/>
      <c r="M166" s="242"/>
      <c r="N166" s="242"/>
      <c r="O166" s="242"/>
      <c r="P166" s="243"/>
    </row>
    <row r="167" spans="1:16" ht="20.100000000000001" customHeight="1" x14ac:dyDescent="0.15">
      <c r="A167" s="256">
        <f>IF(A166="",ROW()-2-COUNTBLANK($A$3:$A166),A166+1)</f>
        <v>165</v>
      </c>
      <c r="B167" s="257">
        <f>IF(A167="","",IF(B166="",ROW()-2-COUNTBLANK($B$3:$B166),B166+1))</f>
        <v>165</v>
      </c>
      <c r="C167" s="241"/>
      <c r="D167" s="242" t="str">
        <f>IF(C167="","",(COUNTIF($C$3:C167,C167)+100))</f>
        <v/>
      </c>
      <c r="E167" s="306" t="str">
        <f>IF(C167="","",INDEX('様式A-2'!$E$9:$E$4938,MATCH(C167,'様式A-2'!$B$9:$B$438,0)))</f>
        <v/>
      </c>
      <c r="F167" s="306"/>
      <c r="G167" s="242"/>
      <c r="H167" s="242"/>
      <c r="I167" s="242"/>
      <c r="J167" s="307"/>
      <c r="K167" s="242"/>
      <c r="L167" s="242"/>
      <c r="M167" s="242"/>
      <c r="N167" s="242"/>
      <c r="O167" s="242"/>
      <c r="P167" s="243"/>
    </row>
    <row r="168" spans="1:16" ht="20.100000000000001" customHeight="1" x14ac:dyDescent="0.15">
      <c r="A168" s="256">
        <f>IF(A167="",ROW()-2-COUNTBLANK($A$3:$A167),A167+1)</f>
        <v>166</v>
      </c>
      <c r="B168" s="257">
        <f>IF(A168="","",IF(B167="",ROW()-2-COUNTBLANK($B$3:$B167),B167+1))</f>
        <v>166</v>
      </c>
      <c r="C168" s="241"/>
      <c r="D168" s="242" t="str">
        <f>IF(C168="","",(COUNTIF($C$3:C168,C168)+100))</f>
        <v/>
      </c>
      <c r="E168" s="306" t="str">
        <f>IF(C168="","",INDEX('様式A-2'!$E$9:$E$4938,MATCH(C168,'様式A-2'!$B$9:$B$438,0)))</f>
        <v/>
      </c>
      <c r="F168" s="306"/>
      <c r="G168" s="242"/>
      <c r="H168" s="242"/>
      <c r="I168" s="242"/>
      <c r="J168" s="307"/>
      <c r="K168" s="242"/>
      <c r="L168" s="242"/>
      <c r="M168" s="242"/>
      <c r="N168" s="242"/>
      <c r="O168" s="242"/>
      <c r="P168" s="243"/>
    </row>
    <row r="169" spans="1:16" ht="20.100000000000001" customHeight="1" x14ac:dyDescent="0.15">
      <c r="A169" s="256">
        <f>IF(A168="",ROW()-2-COUNTBLANK($A$3:$A168),A168+1)</f>
        <v>167</v>
      </c>
      <c r="B169" s="257">
        <f>IF(A169="","",IF(B168="",ROW()-2-COUNTBLANK($B$3:$B168),B168+1))</f>
        <v>167</v>
      </c>
      <c r="C169" s="241"/>
      <c r="D169" s="242" t="str">
        <f>IF(C169="","",(COUNTIF($C$3:C169,C169)+100))</f>
        <v/>
      </c>
      <c r="E169" s="306" t="str">
        <f>IF(C169="","",INDEX('様式A-2'!$E$9:$E$4938,MATCH(C169,'様式A-2'!$B$9:$B$438,0)))</f>
        <v/>
      </c>
      <c r="F169" s="306"/>
      <c r="G169" s="242"/>
      <c r="H169" s="242"/>
      <c r="I169" s="242"/>
      <c r="J169" s="307"/>
      <c r="K169" s="242"/>
      <c r="L169" s="242"/>
      <c r="M169" s="242"/>
      <c r="N169" s="242"/>
      <c r="O169" s="242"/>
      <c r="P169" s="243"/>
    </row>
    <row r="170" spans="1:16" ht="20.100000000000001" customHeight="1" x14ac:dyDescent="0.15">
      <c r="A170" s="256">
        <f>IF(A169="",ROW()-2-COUNTBLANK($A$3:$A169),A169+1)</f>
        <v>168</v>
      </c>
      <c r="B170" s="257">
        <f>IF(A170="","",IF(B169="",ROW()-2-COUNTBLANK($B$3:$B169),B169+1))</f>
        <v>168</v>
      </c>
      <c r="C170" s="241"/>
      <c r="D170" s="242" t="str">
        <f>IF(C170="","",(COUNTIF($C$3:C170,C170)+100))</f>
        <v/>
      </c>
      <c r="E170" s="306" t="str">
        <f>IF(C170="","",INDEX('様式A-2'!$E$9:$E$4938,MATCH(C170,'様式A-2'!$B$9:$B$438,0)))</f>
        <v/>
      </c>
      <c r="F170" s="306"/>
      <c r="G170" s="242"/>
      <c r="H170" s="242"/>
      <c r="I170" s="242"/>
      <c r="J170" s="307"/>
      <c r="K170" s="242"/>
      <c r="L170" s="242"/>
      <c r="M170" s="242"/>
      <c r="N170" s="242"/>
      <c r="O170" s="242"/>
      <c r="P170" s="243"/>
    </row>
    <row r="171" spans="1:16" ht="20.100000000000001" customHeight="1" x14ac:dyDescent="0.15">
      <c r="A171" s="256">
        <f>IF(A170="",ROW()-2-COUNTBLANK($A$3:$A170),A170+1)</f>
        <v>169</v>
      </c>
      <c r="B171" s="257">
        <f>IF(A171="","",IF(B170="",ROW()-2-COUNTBLANK($B$3:$B170),B170+1))</f>
        <v>169</v>
      </c>
      <c r="C171" s="241"/>
      <c r="D171" s="242" t="str">
        <f>IF(C171="","",(COUNTIF($C$3:C171,C171)+100))</f>
        <v/>
      </c>
      <c r="E171" s="306" t="str">
        <f>IF(C171="","",INDEX('様式A-2'!$E$9:$E$4938,MATCH(C171,'様式A-2'!$B$9:$B$438,0)))</f>
        <v/>
      </c>
      <c r="F171" s="306"/>
      <c r="G171" s="242"/>
      <c r="H171" s="242"/>
      <c r="I171" s="242"/>
      <c r="J171" s="307"/>
      <c r="K171" s="242"/>
      <c r="L171" s="242"/>
      <c r="M171" s="242"/>
      <c r="N171" s="242"/>
      <c r="O171" s="242"/>
      <c r="P171" s="243"/>
    </row>
    <row r="172" spans="1:16" ht="20.100000000000001" customHeight="1" x14ac:dyDescent="0.15">
      <c r="A172" s="256">
        <f>IF(A171="",ROW()-2-COUNTBLANK($A$3:$A171),A171+1)</f>
        <v>170</v>
      </c>
      <c r="B172" s="257">
        <f>IF(A172="","",IF(B171="",ROW()-2-COUNTBLANK($B$3:$B171),B171+1))</f>
        <v>170</v>
      </c>
      <c r="C172" s="241"/>
      <c r="D172" s="242" t="str">
        <f>IF(C172="","",(COUNTIF($C$3:C172,C172)+100))</f>
        <v/>
      </c>
      <c r="E172" s="306" t="str">
        <f>IF(C172="","",INDEX('様式A-2'!$E$9:$E$4938,MATCH(C172,'様式A-2'!$B$9:$B$438,0)))</f>
        <v/>
      </c>
      <c r="F172" s="306"/>
      <c r="G172" s="242"/>
      <c r="H172" s="242"/>
      <c r="I172" s="242"/>
      <c r="J172" s="307"/>
      <c r="K172" s="242"/>
      <c r="L172" s="242"/>
      <c r="M172" s="242"/>
      <c r="N172" s="242"/>
      <c r="O172" s="242"/>
      <c r="P172" s="243"/>
    </row>
    <row r="173" spans="1:16" ht="20.100000000000001" customHeight="1" x14ac:dyDescent="0.15">
      <c r="A173" s="256">
        <f>IF(A172="",ROW()-2-COUNTBLANK($A$3:$A172),A172+1)</f>
        <v>171</v>
      </c>
      <c r="B173" s="257">
        <f>IF(A173="","",IF(B172="",ROW()-2-COUNTBLANK($B$3:$B172),B172+1))</f>
        <v>171</v>
      </c>
      <c r="C173" s="241"/>
      <c r="D173" s="242" t="str">
        <f>IF(C173="","",(COUNTIF($C$3:C173,C173)+100))</f>
        <v/>
      </c>
      <c r="E173" s="306" t="str">
        <f>IF(C173="","",INDEX('様式A-2'!$E$9:$E$4938,MATCH(C173,'様式A-2'!$B$9:$B$438,0)))</f>
        <v/>
      </c>
      <c r="F173" s="306"/>
      <c r="G173" s="242"/>
      <c r="H173" s="242"/>
      <c r="I173" s="242"/>
      <c r="J173" s="307"/>
      <c r="K173" s="242"/>
      <c r="L173" s="242"/>
      <c r="M173" s="242"/>
      <c r="N173" s="242"/>
      <c r="O173" s="242"/>
      <c r="P173" s="243"/>
    </row>
    <row r="174" spans="1:16" ht="20.100000000000001" customHeight="1" x14ac:dyDescent="0.15">
      <c r="A174" s="256">
        <f>IF(A173="",ROW()-2-COUNTBLANK($A$3:$A173),A173+1)</f>
        <v>172</v>
      </c>
      <c r="B174" s="257">
        <f>IF(A174="","",IF(B173="",ROW()-2-COUNTBLANK($B$3:$B173),B173+1))</f>
        <v>172</v>
      </c>
      <c r="C174" s="241"/>
      <c r="D174" s="242" t="str">
        <f>IF(C174="","",(COUNTIF($C$3:C174,C174)+100))</f>
        <v/>
      </c>
      <c r="E174" s="306" t="str">
        <f>IF(C174="","",INDEX('様式A-2'!$E$9:$E$4938,MATCH(C174,'様式A-2'!$B$9:$B$438,0)))</f>
        <v/>
      </c>
      <c r="F174" s="306"/>
      <c r="G174" s="242"/>
      <c r="H174" s="242"/>
      <c r="I174" s="242"/>
      <c r="J174" s="307"/>
      <c r="K174" s="242"/>
      <c r="L174" s="242"/>
      <c r="M174" s="242"/>
      <c r="N174" s="242"/>
      <c r="O174" s="242"/>
      <c r="P174" s="243"/>
    </row>
    <row r="175" spans="1:16" ht="20.100000000000001" customHeight="1" x14ac:dyDescent="0.15">
      <c r="A175" s="256">
        <f>IF(A174="",ROW()-2-COUNTBLANK($A$3:$A174),A174+1)</f>
        <v>173</v>
      </c>
      <c r="B175" s="257">
        <f>IF(A175="","",IF(B174="",ROW()-2-COUNTBLANK($B$3:$B174),B174+1))</f>
        <v>173</v>
      </c>
      <c r="C175" s="241"/>
      <c r="D175" s="242" t="str">
        <f>IF(C175="","",(COUNTIF($C$3:C175,C175)+100))</f>
        <v/>
      </c>
      <c r="E175" s="306" t="str">
        <f>IF(C175="","",INDEX('様式A-2'!$E$9:$E$4938,MATCH(C175,'様式A-2'!$B$9:$B$438,0)))</f>
        <v/>
      </c>
      <c r="F175" s="306"/>
      <c r="G175" s="242"/>
      <c r="H175" s="242"/>
      <c r="I175" s="242"/>
      <c r="J175" s="307"/>
      <c r="K175" s="242"/>
      <c r="L175" s="242"/>
      <c r="M175" s="242"/>
      <c r="N175" s="242"/>
      <c r="O175" s="242"/>
      <c r="P175" s="243"/>
    </row>
    <row r="176" spans="1:16" ht="20.100000000000001" customHeight="1" x14ac:dyDescent="0.15">
      <c r="A176" s="256">
        <f>IF(A175="",ROW()-2-COUNTBLANK($A$3:$A175),A175+1)</f>
        <v>174</v>
      </c>
      <c r="B176" s="257">
        <f>IF(A176="","",IF(B175="",ROW()-2-COUNTBLANK($B$3:$B175),B175+1))</f>
        <v>174</v>
      </c>
      <c r="C176" s="241"/>
      <c r="D176" s="242" t="str">
        <f>IF(C176="","",(COUNTIF($C$3:C176,C176)+100))</f>
        <v/>
      </c>
      <c r="E176" s="306" t="str">
        <f>IF(C176="","",INDEX('様式A-2'!$E$9:$E$4938,MATCH(C176,'様式A-2'!$B$9:$B$438,0)))</f>
        <v/>
      </c>
      <c r="F176" s="306"/>
      <c r="G176" s="242"/>
      <c r="H176" s="242"/>
      <c r="I176" s="242"/>
      <c r="J176" s="307"/>
      <c r="K176" s="242"/>
      <c r="L176" s="242"/>
      <c r="M176" s="242"/>
      <c r="N176" s="242"/>
      <c r="O176" s="242"/>
      <c r="P176" s="243"/>
    </row>
    <row r="177" spans="1:16" ht="20.100000000000001" customHeight="1" x14ac:dyDescent="0.15">
      <c r="A177" s="256">
        <f>IF(A176="",ROW()-2-COUNTBLANK($A$3:$A176),A176+1)</f>
        <v>175</v>
      </c>
      <c r="B177" s="257">
        <f>IF(A177="","",IF(B176="",ROW()-2-COUNTBLANK($B$3:$B176),B176+1))</f>
        <v>175</v>
      </c>
      <c r="C177" s="241"/>
      <c r="D177" s="242" t="str">
        <f>IF(C177="","",(COUNTIF($C$3:C177,C177)+100))</f>
        <v/>
      </c>
      <c r="E177" s="306" t="str">
        <f>IF(C177="","",INDEX('様式A-2'!$E$9:$E$4938,MATCH(C177,'様式A-2'!$B$9:$B$438,0)))</f>
        <v/>
      </c>
      <c r="F177" s="306"/>
      <c r="G177" s="242"/>
      <c r="H177" s="242"/>
      <c r="I177" s="242"/>
      <c r="J177" s="307"/>
      <c r="K177" s="242"/>
      <c r="L177" s="242"/>
      <c r="M177" s="242"/>
      <c r="N177" s="242"/>
      <c r="O177" s="242"/>
      <c r="P177" s="243"/>
    </row>
    <row r="178" spans="1:16" ht="20.100000000000001" customHeight="1" x14ac:dyDescent="0.15">
      <c r="A178" s="256">
        <f>IF(A177="",ROW()-2-COUNTBLANK($A$3:$A177),A177+1)</f>
        <v>176</v>
      </c>
      <c r="B178" s="257">
        <f>IF(A178="","",IF(B177="",ROW()-2-COUNTBLANK($B$3:$B177),B177+1))</f>
        <v>176</v>
      </c>
      <c r="C178" s="241"/>
      <c r="D178" s="242" t="str">
        <f>IF(C178="","",(COUNTIF($C$3:C178,C178)+100))</f>
        <v/>
      </c>
      <c r="E178" s="306" t="str">
        <f>IF(C178="","",INDEX('様式A-2'!$E$9:$E$4938,MATCH(C178,'様式A-2'!$B$9:$B$438,0)))</f>
        <v/>
      </c>
      <c r="F178" s="306"/>
      <c r="G178" s="242"/>
      <c r="H178" s="242"/>
      <c r="I178" s="242"/>
      <c r="J178" s="307"/>
      <c r="K178" s="242"/>
      <c r="L178" s="242"/>
      <c r="M178" s="242"/>
      <c r="N178" s="242"/>
      <c r="O178" s="242"/>
      <c r="P178" s="243"/>
    </row>
    <row r="179" spans="1:16" ht="20.100000000000001" customHeight="1" x14ac:dyDescent="0.15">
      <c r="A179" s="256">
        <f>IF(A178="",ROW()-2-COUNTBLANK($A$3:$A178),A178+1)</f>
        <v>177</v>
      </c>
      <c r="B179" s="257">
        <f>IF(A179="","",IF(B178="",ROW()-2-COUNTBLANK($B$3:$B178),B178+1))</f>
        <v>177</v>
      </c>
      <c r="C179" s="241"/>
      <c r="D179" s="242" t="str">
        <f>IF(C179="","",(COUNTIF($C$3:C179,C179)+100))</f>
        <v/>
      </c>
      <c r="E179" s="306" t="str">
        <f>IF(C179="","",INDEX('様式A-2'!$E$9:$E$4938,MATCH(C179,'様式A-2'!$B$9:$B$438,0)))</f>
        <v/>
      </c>
      <c r="F179" s="306"/>
      <c r="G179" s="242"/>
      <c r="H179" s="242"/>
      <c r="I179" s="242"/>
      <c r="J179" s="307"/>
      <c r="K179" s="242"/>
      <c r="L179" s="242"/>
      <c r="M179" s="242"/>
      <c r="N179" s="242"/>
      <c r="O179" s="242"/>
      <c r="P179" s="243"/>
    </row>
    <row r="180" spans="1:16" ht="20.100000000000001" customHeight="1" x14ac:dyDescent="0.15">
      <c r="A180" s="256">
        <f>IF(A179="",ROW()-2-COUNTBLANK($A$3:$A179),A179+1)</f>
        <v>178</v>
      </c>
      <c r="B180" s="257">
        <f>IF(A180="","",IF(B179="",ROW()-2-COUNTBLANK($B$3:$B179),B179+1))</f>
        <v>178</v>
      </c>
      <c r="C180" s="241"/>
      <c r="D180" s="242" t="str">
        <f>IF(C180="","",(COUNTIF($C$3:C180,C180)+100))</f>
        <v/>
      </c>
      <c r="E180" s="306" t="str">
        <f>IF(C180="","",INDEX('様式A-2'!$E$9:$E$4938,MATCH(C180,'様式A-2'!$B$9:$B$438,0)))</f>
        <v/>
      </c>
      <c r="F180" s="306"/>
      <c r="G180" s="242"/>
      <c r="H180" s="242"/>
      <c r="I180" s="242"/>
      <c r="J180" s="307"/>
      <c r="K180" s="242"/>
      <c r="L180" s="242"/>
      <c r="M180" s="242"/>
      <c r="N180" s="242"/>
      <c r="O180" s="242"/>
      <c r="P180" s="243"/>
    </row>
    <row r="181" spans="1:16" ht="20.100000000000001" customHeight="1" x14ac:dyDescent="0.15">
      <c r="A181" s="256">
        <f>IF(A180="",ROW()-2-COUNTBLANK($A$3:$A180),A180+1)</f>
        <v>179</v>
      </c>
      <c r="B181" s="257">
        <f>IF(A181="","",IF(B180="",ROW()-2-COUNTBLANK($B$3:$B180),B180+1))</f>
        <v>179</v>
      </c>
      <c r="C181" s="241"/>
      <c r="D181" s="242" t="str">
        <f>IF(C181="","",(COUNTIF($C$3:C181,C181)+100))</f>
        <v/>
      </c>
      <c r="E181" s="306" t="str">
        <f>IF(C181="","",INDEX('様式A-2'!$E$9:$E$4938,MATCH(C181,'様式A-2'!$B$9:$B$438,0)))</f>
        <v/>
      </c>
      <c r="F181" s="306"/>
      <c r="G181" s="242"/>
      <c r="H181" s="242"/>
      <c r="I181" s="242"/>
      <c r="J181" s="307"/>
      <c r="K181" s="242"/>
      <c r="L181" s="242"/>
      <c r="M181" s="242"/>
      <c r="N181" s="242"/>
      <c r="O181" s="242"/>
      <c r="P181" s="243"/>
    </row>
    <row r="182" spans="1:16" ht="20.100000000000001" customHeight="1" x14ac:dyDescent="0.15">
      <c r="A182" s="256">
        <f>IF(A181="",ROW()-2-COUNTBLANK($A$3:$A181),A181+1)</f>
        <v>180</v>
      </c>
      <c r="B182" s="257">
        <f>IF(A182="","",IF(B181="",ROW()-2-COUNTBLANK($B$3:$B181),B181+1))</f>
        <v>180</v>
      </c>
      <c r="C182" s="241"/>
      <c r="D182" s="242" t="str">
        <f>IF(C182="","",(COUNTIF($C$3:C182,C182)+100))</f>
        <v/>
      </c>
      <c r="E182" s="306" t="str">
        <f>IF(C182="","",INDEX('様式A-2'!$E$9:$E$4938,MATCH(C182,'様式A-2'!$B$9:$B$438,0)))</f>
        <v/>
      </c>
      <c r="F182" s="306"/>
      <c r="G182" s="242"/>
      <c r="H182" s="242"/>
      <c r="I182" s="242"/>
      <c r="J182" s="307"/>
      <c r="K182" s="242"/>
      <c r="L182" s="242"/>
      <c r="M182" s="242"/>
      <c r="N182" s="242"/>
      <c r="O182" s="242"/>
      <c r="P182" s="243"/>
    </row>
    <row r="183" spans="1:16" ht="20.100000000000001" customHeight="1" x14ac:dyDescent="0.15">
      <c r="A183" s="256">
        <f>IF(A182="",ROW()-2-COUNTBLANK($A$3:$A182),A182+1)</f>
        <v>181</v>
      </c>
      <c r="B183" s="257">
        <f>IF(A183="","",IF(B182="",ROW()-2-COUNTBLANK($B$3:$B182),B182+1))</f>
        <v>181</v>
      </c>
      <c r="C183" s="241"/>
      <c r="D183" s="242" t="str">
        <f>IF(C183="","",(COUNTIF($C$3:C183,C183)+100))</f>
        <v/>
      </c>
      <c r="E183" s="306" t="str">
        <f>IF(C183="","",INDEX('様式A-2'!$E$9:$E$4938,MATCH(C183,'様式A-2'!$B$9:$B$438,0)))</f>
        <v/>
      </c>
      <c r="F183" s="306"/>
      <c r="G183" s="242"/>
      <c r="H183" s="242"/>
      <c r="I183" s="242"/>
      <c r="J183" s="307"/>
      <c r="K183" s="242"/>
      <c r="L183" s="242"/>
      <c r="M183" s="242"/>
      <c r="N183" s="242"/>
      <c r="O183" s="242"/>
      <c r="P183" s="243"/>
    </row>
    <row r="184" spans="1:16" ht="20.100000000000001" customHeight="1" x14ac:dyDescent="0.15">
      <c r="A184" s="256">
        <f>IF(A183="",ROW()-2-COUNTBLANK($A$3:$A183),A183+1)</f>
        <v>182</v>
      </c>
      <c r="B184" s="257">
        <f>IF(A184="","",IF(B183="",ROW()-2-COUNTBLANK($B$3:$B183),B183+1))</f>
        <v>182</v>
      </c>
      <c r="C184" s="241"/>
      <c r="D184" s="242" t="str">
        <f>IF(C184="","",(COUNTIF($C$3:C184,C184)+100))</f>
        <v/>
      </c>
      <c r="E184" s="306" t="str">
        <f>IF(C184="","",INDEX('様式A-2'!$E$9:$E$4938,MATCH(C184,'様式A-2'!$B$9:$B$438,0)))</f>
        <v/>
      </c>
      <c r="F184" s="306"/>
      <c r="G184" s="242"/>
      <c r="H184" s="242"/>
      <c r="I184" s="242"/>
      <c r="J184" s="307"/>
      <c r="K184" s="242"/>
      <c r="L184" s="242"/>
      <c r="M184" s="242"/>
      <c r="N184" s="242"/>
      <c r="O184" s="242"/>
      <c r="P184" s="243"/>
    </row>
    <row r="185" spans="1:16" ht="20.100000000000001" customHeight="1" x14ac:dyDescent="0.15">
      <c r="A185" s="256">
        <f>IF(A184="",ROW()-2-COUNTBLANK($A$3:$A184),A184+1)</f>
        <v>183</v>
      </c>
      <c r="B185" s="257">
        <f>IF(A185="","",IF(B184="",ROW()-2-COUNTBLANK($B$3:$B184),B184+1))</f>
        <v>183</v>
      </c>
      <c r="C185" s="241"/>
      <c r="D185" s="242" t="str">
        <f>IF(C185="","",(COUNTIF($C$3:C185,C185)+100))</f>
        <v/>
      </c>
      <c r="E185" s="306" t="str">
        <f>IF(C185="","",INDEX('様式A-2'!$E$9:$E$4938,MATCH(C185,'様式A-2'!$B$9:$B$438,0)))</f>
        <v/>
      </c>
      <c r="F185" s="306"/>
      <c r="G185" s="242"/>
      <c r="H185" s="242"/>
      <c r="I185" s="242"/>
      <c r="J185" s="307"/>
      <c r="K185" s="242"/>
      <c r="L185" s="242"/>
      <c r="M185" s="242"/>
      <c r="N185" s="242"/>
      <c r="O185" s="242"/>
      <c r="P185" s="243"/>
    </row>
    <row r="186" spans="1:16" ht="20.100000000000001" customHeight="1" x14ac:dyDescent="0.15">
      <c r="A186" s="256">
        <f>IF(A185="",ROW()-2-COUNTBLANK($A$3:$A185),A185+1)</f>
        <v>184</v>
      </c>
      <c r="B186" s="257">
        <f>IF(A186="","",IF(B185="",ROW()-2-COUNTBLANK($B$3:$B185),B185+1))</f>
        <v>184</v>
      </c>
      <c r="C186" s="241"/>
      <c r="D186" s="242" t="str">
        <f>IF(C186="","",(COUNTIF($C$3:C186,C186)+100))</f>
        <v/>
      </c>
      <c r="E186" s="306" t="str">
        <f>IF(C186="","",INDEX('様式A-2'!$E$9:$E$4938,MATCH(C186,'様式A-2'!$B$9:$B$438,0)))</f>
        <v/>
      </c>
      <c r="F186" s="306"/>
      <c r="G186" s="242"/>
      <c r="H186" s="242"/>
      <c r="I186" s="242"/>
      <c r="J186" s="307"/>
      <c r="K186" s="242"/>
      <c r="L186" s="242"/>
      <c r="M186" s="242"/>
      <c r="N186" s="242"/>
      <c r="O186" s="242"/>
      <c r="P186" s="243"/>
    </row>
    <row r="187" spans="1:16" ht="20.100000000000001" customHeight="1" x14ac:dyDescent="0.15">
      <c r="A187" s="256">
        <f>IF(A186="",ROW()-2-COUNTBLANK($A$3:$A186),A186+1)</f>
        <v>185</v>
      </c>
      <c r="B187" s="257">
        <f>IF(A187="","",IF(B186="",ROW()-2-COUNTBLANK($B$3:$B186),B186+1))</f>
        <v>185</v>
      </c>
      <c r="C187" s="241"/>
      <c r="D187" s="242" t="str">
        <f>IF(C187="","",(COUNTIF($C$3:C187,C187)+100))</f>
        <v/>
      </c>
      <c r="E187" s="306" t="str">
        <f>IF(C187="","",INDEX('様式A-2'!$E$9:$E$4938,MATCH(C187,'様式A-2'!$B$9:$B$438,0)))</f>
        <v/>
      </c>
      <c r="F187" s="306"/>
      <c r="G187" s="242"/>
      <c r="H187" s="242"/>
      <c r="I187" s="242"/>
      <c r="J187" s="307"/>
      <c r="K187" s="242"/>
      <c r="L187" s="242"/>
      <c r="M187" s="242"/>
      <c r="N187" s="242"/>
      <c r="O187" s="242"/>
      <c r="P187" s="243"/>
    </row>
    <row r="188" spans="1:16" ht="20.100000000000001" customHeight="1" x14ac:dyDescent="0.15">
      <c r="A188" s="256">
        <f>IF(A187="",ROW()-2-COUNTBLANK($A$3:$A187),A187+1)</f>
        <v>186</v>
      </c>
      <c r="B188" s="257">
        <f>IF(A188="","",IF(B187="",ROW()-2-COUNTBLANK($B$3:$B187),B187+1))</f>
        <v>186</v>
      </c>
      <c r="C188" s="241"/>
      <c r="D188" s="242" t="str">
        <f>IF(C188="","",(COUNTIF($C$3:C188,C188)+100))</f>
        <v/>
      </c>
      <c r="E188" s="306" t="str">
        <f>IF(C188="","",INDEX('様式A-2'!$E$9:$E$4938,MATCH(C188,'様式A-2'!$B$9:$B$438,0)))</f>
        <v/>
      </c>
      <c r="F188" s="306"/>
      <c r="G188" s="242"/>
      <c r="H188" s="242"/>
      <c r="I188" s="242"/>
      <c r="J188" s="307"/>
      <c r="K188" s="242"/>
      <c r="L188" s="242"/>
      <c r="M188" s="242"/>
      <c r="N188" s="242"/>
      <c r="O188" s="242"/>
      <c r="P188" s="243"/>
    </row>
    <row r="189" spans="1:16" ht="20.100000000000001" customHeight="1" x14ac:dyDescent="0.15">
      <c r="A189" s="256">
        <f>IF(A188="",ROW()-2-COUNTBLANK($A$3:$A188),A188+1)</f>
        <v>187</v>
      </c>
      <c r="B189" s="257">
        <f>IF(A189="","",IF(B188="",ROW()-2-COUNTBLANK($B$3:$B188),B188+1))</f>
        <v>187</v>
      </c>
      <c r="C189" s="241"/>
      <c r="D189" s="242" t="str">
        <f>IF(C189="","",(COUNTIF($C$3:C189,C189)+100))</f>
        <v/>
      </c>
      <c r="E189" s="306" t="str">
        <f>IF(C189="","",INDEX('様式A-2'!$E$9:$E$4938,MATCH(C189,'様式A-2'!$B$9:$B$438,0)))</f>
        <v/>
      </c>
      <c r="F189" s="306"/>
      <c r="G189" s="242"/>
      <c r="H189" s="242"/>
      <c r="I189" s="242"/>
      <c r="J189" s="307"/>
      <c r="K189" s="242"/>
      <c r="L189" s="242"/>
      <c r="M189" s="242"/>
      <c r="N189" s="242"/>
      <c r="O189" s="242"/>
      <c r="P189" s="243"/>
    </row>
    <row r="190" spans="1:16" ht="20.100000000000001" customHeight="1" x14ac:dyDescent="0.15">
      <c r="A190" s="256">
        <f>IF(A189="",ROW()-2-COUNTBLANK($A$3:$A189),A189+1)</f>
        <v>188</v>
      </c>
      <c r="B190" s="257">
        <f>IF(A190="","",IF(B189="",ROW()-2-COUNTBLANK($B$3:$B189),B189+1))</f>
        <v>188</v>
      </c>
      <c r="C190" s="241"/>
      <c r="D190" s="242" t="str">
        <f>IF(C190="","",(COUNTIF($C$3:C190,C190)+100))</f>
        <v/>
      </c>
      <c r="E190" s="306" t="str">
        <f>IF(C190="","",INDEX('様式A-2'!$E$9:$E$4938,MATCH(C190,'様式A-2'!$B$9:$B$438,0)))</f>
        <v/>
      </c>
      <c r="F190" s="306"/>
      <c r="G190" s="242"/>
      <c r="H190" s="242"/>
      <c r="I190" s="242"/>
      <c r="J190" s="307"/>
      <c r="K190" s="242"/>
      <c r="L190" s="242"/>
      <c r="M190" s="242"/>
      <c r="N190" s="242"/>
      <c r="O190" s="242"/>
      <c r="P190" s="243"/>
    </row>
    <row r="191" spans="1:16" ht="20.100000000000001" customHeight="1" x14ac:dyDescent="0.15">
      <c r="A191" s="256">
        <f>IF(A190="",ROW()-2-COUNTBLANK($A$3:$A190),A190+1)</f>
        <v>189</v>
      </c>
      <c r="B191" s="257">
        <f>IF(A191="","",IF(B190="",ROW()-2-COUNTBLANK($B$3:$B190),B190+1))</f>
        <v>189</v>
      </c>
      <c r="C191" s="241"/>
      <c r="D191" s="242" t="str">
        <f>IF(C191="","",(COUNTIF($C$3:C191,C191)+100))</f>
        <v/>
      </c>
      <c r="E191" s="306" t="str">
        <f>IF(C191="","",INDEX('様式A-2'!$E$9:$E$4938,MATCH(C191,'様式A-2'!$B$9:$B$438,0)))</f>
        <v/>
      </c>
      <c r="F191" s="306"/>
      <c r="G191" s="242"/>
      <c r="H191" s="242"/>
      <c r="I191" s="242"/>
      <c r="J191" s="307"/>
      <c r="K191" s="242"/>
      <c r="L191" s="242"/>
      <c r="M191" s="242"/>
      <c r="N191" s="242"/>
      <c r="O191" s="242"/>
      <c r="P191" s="243"/>
    </row>
    <row r="192" spans="1:16" ht="20.100000000000001" customHeight="1" x14ac:dyDescent="0.15">
      <c r="A192" s="256">
        <f>IF(A191="",ROW()-2-COUNTBLANK($A$3:$A191),A191+1)</f>
        <v>190</v>
      </c>
      <c r="B192" s="257">
        <f>IF(A192="","",IF(B191="",ROW()-2-COUNTBLANK($B$3:$B191),B191+1))</f>
        <v>190</v>
      </c>
      <c r="C192" s="241"/>
      <c r="D192" s="242" t="str">
        <f>IF(C192="","",(COUNTIF($C$3:C192,C192)+100))</f>
        <v/>
      </c>
      <c r="E192" s="306" t="str">
        <f>IF(C192="","",INDEX('様式A-2'!$E$9:$E$4938,MATCH(C192,'様式A-2'!$B$9:$B$438,0)))</f>
        <v/>
      </c>
      <c r="F192" s="306"/>
      <c r="G192" s="242"/>
      <c r="H192" s="242"/>
      <c r="I192" s="242"/>
      <c r="J192" s="307"/>
      <c r="K192" s="242"/>
      <c r="L192" s="242"/>
      <c r="M192" s="242"/>
      <c r="N192" s="242"/>
      <c r="O192" s="242"/>
      <c r="P192" s="243"/>
    </row>
    <row r="193" spans="1:16" ht="20.100000000000001" customHeight="1" x14ac:dyDescent="0.15">
      <c r="A193" s="256">
        <f>IF(A192="",ROW()-2-COUNTBLANK($A$3:$A192),A192+1)</f>
        <v>191</v>
      </c>
      <c r="B193" s="257">
        <f>IF(A193="","",IF(B192="",ROW()-2-COUNTBLANK($B$3:$B192),B192+1))</f>
        <v>191</v>
      </c>
      <c r="C193" s="241"/>
      <c r="D193" s="242" t="str">
        <f>IF(C193="","",(COUNTIF($C$3:C193,C193)+100))</f>
        <v/>
      </c>
      <c r="E193" s="306" t="str">
        <f>IF(C193="","",INDEX('様式A-2'!$E$9:$E$4938,MATCH(C193,'様式A-2'!$B$9:$B$438,0)))</f>
        <v/>
      </c>
      <c r="F193" s="306"/>
      <c r="G193" s="242"/>
      <c r="H193" s="242"/>
      <c r="I193" s="242"/>
      <c r="J193" s="307"/>
      <c r="K193" s="242"/>
      <c r="L193" s="242"/>
      <c r="M193" s="242"/>
      <c r="N193" s="242"/>
      <c r="O193" s="242"/>
      <c r="P193" s="243"/>
    </row>
    <row r="194" spans="1:16" ht="20.100000000000001" customHeight="1" x14ac:dyDescent="0.15">
      <c r="A194" s="256">
        <f>IF(A193="",ROW()-2-COUNTBLANK($A$3:$A193),A193+1)</f>
        <v>192</v>
      </c>
      <c r="B194" s="257">
        <f>IF(A194="","",IF(B193="",ROW()-2-COUNTBLANK($B$3:$B193),B193+1))</f>
        <v>192</v>
      </c>
      <c r="C194" s="241"/>
      <c r="D194" s="242" t="str">
        <f>IF(C194="","",(COUNTIF($C$3:C194,C194)+100))</f>
        <v/>
      </c>
      <c r="E194" s="306" t="str">
        <f>IF(C194="","",INDEX('様式A-2'!$E$9:$E$4938,MATCH(C194,'様式A-2'!$B$9:$B$438,0)))</f>
        <v/>
      </c>
      <c r="F194" s="306"/>
      <c r="G194" s="242"/>
      <c r="H194" s="242"/>
      <c r="I194" s="242"/>
      <c r="J194" s="307"/>
      <c r="K194" s="242"/>
      <c r="L194" s="242"/>
      <c r="M194" s="242"/>
      <c r="N194" s="242"/>
      <c r="O194" s="242"/>
      <c r="P194" s="243"/>
    </row>
    <row r="195" spans="1:16" ht="20.100000000000001" customHeight="1" x14ac:dyDescent="0.15">
      <c r="A195" s="256">
        <f>IF(A194="",ROW()-2-COUNTBLANK($A$3:$A194),A194+1)</f>
        <v>193</v>
      </c>
      <c r="B195" s="257">
        <f>IF(A195="","",IF(B194="",ROW()-2-COUNTBLANK($B$3:$B194),B194+1))</f>
        <v>193</v>
      </c>
      <c r="C195" s="241"/>
      <c r="D195" s="242" t="str">
        <f>IF(C195="","",(COUNTIF($C$3:C195,C195)+100))</f>
        <v/>
      </c>
      <c r="E195" s="306" t="str">
        <f>IF(C195="","",INDEX('様式A-2'!$E$9:$E$4938,MATCH(C195,'様式A-2'!$B$9:$B$438,0)))</f>
        <v/>
      </c>
      <c r="F195" s="306"/>
      <c r="G195" s="242"/>
      <c r="H195" s="242"/>
      <c r="I195" s="242"/>
      <c r="J195" s="307"/>
      <c r="K195" s="242"/>
      <c r="L195" s="242"/>
      <c r="M195" s="242"/>
      <c r="N195" s="242"/>
      <c r="O195" s="242"/>
      <c r="P195" s="243"/>
    </row>
    <row r="196" spans="1:16" ht="20.100000000000001" customHeight="1" x14ac:dyDescent="0.15">
      <c r="A196" s="256">
        <f>IF(A195="",ROW()-2-COUNTBLANK($A$3:$A195),A195+1)</f>
        <v>194</v>
      </c>
      <c r="B196" s="257">
        <f>IF(A196="","",IF(B195="",ROW()-2-COUNTBLANK($B$3:$B195),B195+1))</f>
        <v>194</v>
      </c>
      <c r="C196" s="241"/>
      <c r="D196" s="242" t="str">
        <f>IF(C196="","",(COUNTIF($C$3:C196,C196)+100))</f>
        <v/>
      </c>
      <c r="E196" s="306" t="str">
        <f>IF(C196="","",INDEX('様式A-2'!$E$9:$E$4938,MATCH(C196,'様式A-2'!$B$9:$B$438,0)))</f>
        <v/>
      </c>
      <c r="F196" s="306"/>
      <c r="G196" s="242"/>
      <c r="H196" s="242"/>
      <c r="I196" s="242"/>
      <c r="J196" s="307"/>
      <c r="K196" s="242"/>
      <c r="L196" s="242"/>
      <c r="M196" s="242"/>
      <c r="N196" s="242"/>
      <c r="O196" s="242"/>
      <c r="P196" s="243"/>
    </row>
    <row r="197" spans="1:16" ht="20.100000000000001" customHeight="1" x14ac:dyDescent="0.15">
      <c r="A197" s="256">
        <f>IF(A196="",ROW()-2-COUNTBLANK($A$3:$A196),A196+1)</f>
        <v>195</v>
      </c>
      <c r="B197" s="257">
        <f>IF(A197="","",IF(B196="",ROW()-2-COUNTBLANK($B$3:$B196),B196+1))</f>
        <v>195</v>
      </c>
      <c r="C197" s="241"/>
      <c r="D197" s="242" t="str">
        <f>IF(C197="","",(COUNTIF($C$3:C197,C197)+100))</f>
        <v/>
      </c>
      <c r="E197" s="306" t="str">
        <f>IF(C197="","",INDEX('様式A-2'!$E$9:$E$4938,MATCH(C197,'様式A-2'!$B$9:$B$438,0)))</f>
        <v/>
      </c>
      <c r="F197" s="306"/>
      <c r="G197" s="242"/>
      <c r="H197" s="242"/>
      <c r="I197" s="242"/>
      <c r="J197" s="307"/>
      <c r="K197" s="242"/>
      <c r="L197" s="242"/>
      <c r="M197" s="242"/>
      <c r="N197" s="242"/>
      <c r="O197" s="242"/>
      <c r="P197" s="243"/>
    </row>
    <row r="198" spans="1:16" ht="20.100000000000001" customHeight="1" x14ac:dyDescent="0.15">
      <c r="A198" s="256">
        <f>IF(A197="",ROW()-2-COUNTBLANK($A$3:$A197),A197+1)</f>
        <v>196</v>
      </c>
      <c r="B198" s="257">
        <f>IF(A198="","",IF(B197="",ROW()-2-COUNTBLANK($B$3:$B197),B197+1))</f>
        <v>196</v>
      </c>
      <c r="C198" s="241"/>
      <c r="D198" s="242" t="str">
        <f>IF(C198="","",(COUNTIF($C$3:C198,C198)+100))</f>
        <v/>
      </c>
      <c r="E198" s="306" t="str">
        <f>IF(C198="","",INDEX('様式A-2'!$E$9:$E$4938,MATCH(C198,'様式A-2'!$B$9:$B$438,0)))</f>
        <v/>
      </c>
      <c r="F198" s="306"/>
      <c r="G198" s="242"/>
      <c r="H198" s="242"/>
      <c r="I198" s="242"/>
      <c r="J198" s="307"/>
      <c r="K198" s="242"/>
      <c r="L198" s="242"/>
      <c r="M198" s="242"/>
      <c r="N198" s="242"/>
      <c r="O198" s="242"/>
      <c r="P198" s="243"/>
    </row>
    <row r="199" spans="1:16" ht="20.100000000000001" customHeight="1" x14ac:dyDescent="0.15">
      <c r="A199" s="256">
        <f>IF(A198="",ROW()-2-COUNTBLANK($A$3:$A198),A198+1)</f>
        <v>197</v>
      </c>
      <c r="B199" s="257">
        <f>IF(A199="","",IF(B198="",ROW()-2-COUNTBLANK($B$3:$B198),B198+1))</f>
        <v>197</v>
      </c>
      <c r="C199" s="241"/>
      <c r="D199" s="242" t="str">
        <f>IF(C199="","",(COUNTIF($C$3:C199,C199)+100))</f>
        <v/>
      </c>
      <c r="E199" s="306" t="str">
        <f>IF(C199="","",INDEX('様式A-2'!$E$9:$E$4938,MATCH(C199,'様式A-2'!$B$9:$B$438,0)))</f>
        <v/>
      </c>
      <c r="F199" s="306"/>
      <c r="G199" s="242"/>
      <c r="H199" s="242"/>
      <c r="I199" s="242"/>
      <c r="J199" s="307"/>
      <c r="K199" s="242"/>
      <c r="L199" s="242"/>
      <c r="M199" s="242"/>
      <c r="N199" s="242"/>
      <c r="O199" s="242"/>
      <c r="P199" s="243"/>
    </row>
    <row r="200" spans="1:16" ht="20.100000000000001" customHeight="1" x14ac:dyDescent="0.15">
      <c r="A200" s="256">
        <f>IF(A199="",ROW()-2-COUNTBLANK($A$3:$A199),A199+1)</f>
        <v>198</v>
      </c>
      <c r="B200" s="257">
        <f>IF(A200="","",IF(B199="",ROW()-2-COUNTBLANK($B$3:$B199),B199+1))</f>
        <v>198</v>
      </c>
      <c r="C200" s="241"/>
      <c r="D200" s="242" t="str">
        <f>IF(C200="","",(COUNTIF($C$3:C200,C200)+100))</f>
        <v/>
      </c>
      <c r="E200" s="306" t="str">
        <f>IF(C200="","",INDEX('様式A-2'!$E$9:$E$4938,MATCH(C200,'様式A-2'!$B$9:$B$438,0)))</f>
        <v/>
      </c>
      <c r="F200" s="306"/>
      <c r="G200" s="242"/>
      <c r="H200" s="242"/>
      <c r="I200" s="242"/>
      <c r="J200" s="307"/>
      <c r="K200" s="242"/>
      <c r="L200" s="242"/>
      <c r="M200" s="242"/>
      <c r="N200" s="242"/>
      <c r="O200" s="242"/>
      <c r="P200" s="243"/>
    </row>
    <row r="201" spans="1:16" ht="20.100000000000001" customHeight="1" x14ac:dyDescent="0.15">
      <c r="A201" s="256">
        <f>IF(A200="",ROW()-2-COUNTBLANK($A$3:$A200),A200+1)</f>
        <v>199</v>
      </c>
      <c r="B201" s="257">
        <f>IF(A201="","",IF(B200="",ROW()-2-COUNTBLANK($B$3:$B200),B200+1))</f>
        <v>199</v>
      </c>
      <c r="C201" s="241"/>
      <c r="D201" s="242" t="str">
        <f>IF(C201="","",(COUNTIF($C$3:C201,C201)+100))</f>
        <v/>
      </c>
      <c r="E201" s="306" t="str">
        <f>IF(C201="","",INDEX('様式A-2'!$E$9:$E$4938,MATCH(C201,'様式A-2'!$B$9:$B$438,0)))</f>
        <v/>
      </c>
      <c r="F201" s="306"/>
      <c r="G201" s="242"/>
      <c r="H201" s="242"/>
      <c r="I201" s="242"/>
      <c r="J201" s="307"/>
      <c r="K201" s="242"/>
      <c r="L201" s="242"/>
      <c r="M201" s="242"/>
      <c r="N201" s="242"/>
      <c r="O201" s="242"/>
      <c r="P201" s="243"/>
    </row>
    <row r="202" spans="1:16" ht="20.100000000000001" customHeight="1" x14ac:dyDescent="0.15">
      <c r="A202" s="256">
        <f>IF(A201="",ROW()-2-COUNTBLANK($A$3:$A201),A201+1)</f>
        <v>200</v>
      </c>
      <c r="B202" s="257">
        <f>IF(A202="","",IF(B201="",ROW()-2-COUNTBLANK($B$3:$B201),B201+1))</f>
        <v>200</v>
      </c>
      <c r="C202" s="241"/>
      <c r="D202" s="242" t="str">
        <f>IF(C202="","",(COUNTIF($C$3:C202,C202)+100))</f>
        <v/>
      </c>
      <c r="E202" s="306" t="str">
        <f>IF(C202="","",INDEX('様式A-2'!$E$9:$E$4938,MATCH(C202,'様式A-2'!$B$9:$B$438,0)))</f>
        <v/>
      </c>
      <c r="F202" s="306"/>
      <c r="G202" s="242"/>
      <c r="H202" s="242"/>
      <c r="I202" s="242"/>
      <c r="J202" s="307"/>
      <c r="K202" s="242"/>
      <c r="L202" s="242"/>
      <c r="M202" s="242"/>
      <c r="N202" s="242"/>
      <c r="O202" s="242"/>
      <c r="P202" s="243"/>
    </row>
    <row r="203" spans="1:16" ht="20.100000000000001" customHeight="1" x14ac:dyDescent="0.15">
      <c r="A203" s="256">
        <f>IF(A202="",ROW()-2-COUNTBLANK($A$3:$A202),A202+1)</f>
        <v>201</v>
      </c>
      <c r="B203" s="257">
        <f>IF(A203="","",IF(B202="",ROW()-2-COUNTBLANK($B$3:$B202),B202+1))</f>
        <v>201</v>
      </c>
      <c r="C203" s="241"/>
      <c r="D203" s="242" t="str">
        <f>IF(C203="","",(COUNTIF($C$3:C203,C203)+100))</f>
        <v/>
      </c>
      <c r="E203" s="306" t="str">
        <f>IF(C203="","",INDEX('様式A-2'!$E$9:$E$4938,MATCH(C203,'様式A-2'!$B$9:$B$438,0)))</f>
        <v/>
      </c>
      <c r="F203" s="306"/>
      <c r="G203" s="242"/>
      <c r="H203" s="242"/>
      <c r="I203" s="242"/>
      <c r="J203" s="307"/>
      <c r="K203" s="242"/>
      <c r="L203" s="242"/>
      <c r="M203" s="242"/>
      <c r="N203" s="242"/>
      <c r="O203" s="242"/>
      <c r="P203" s="243"/>
    </row>
    <row r="204" spans="1:16" ht="20.100000000000001" customHeight="1" x14ac:dyDescent="0.15">
      <c r="A204" s="256">
        <f>IF(A203="",ROW()-2-COUNTBLANK($A$3:$A203),A203+1)</f>
        <v>202</v>
      </c>
      <c r="B204" s="257">
        <f>IF(A204="","",IF(B203="",ROW()-2-COUNTBLANK($B$3:$B203),B203+1))</f>
        <v>202</v>
      </c>
      <c r="C204" s="241"/>
      <c r="D204" s="242" t="str">
        <f>IF(C204="","",(COUNTIF($C$3:C204,C204)+100))</f>
        <v/>
      </c>
      <c r="E204" s="306" t="str">
        <f>IF(C204="","",INDEX('様式A-2'!$E$9:$E$4938,MATCH(C204,'様式A-2'!$B$9:$B$438,0)))</f>
        <v/>
      </c>
      <c r="F204" s="306"/>
      <c r="G204" s="242"/>
      <c r="H204" s="242"/>
      <c r="I204" s="242"/>
      <c r="J204" s="307"/>
      <c r="K204" s="242"/>
      <c r="L204" s="242"/>
      <c r="M204" s="242"/>
      <c r="N204" s="242"/>
      <c r="O204" s="242"/>
      <c r="P204" s="243"/>
    </row>
    <row r="205" spans="1:16" ht="20.100000000000001" customHeight="1" x14ac:dyDescent="0.15">
      <c r="A205" s="256">
        <f>IF(A204="",ROW()-2-COUNTBLANK($A$3:$A204),A204+1)</f>
        <v>203</v>
      </c>
      <c r="B205" s="257">
        <f>IF(A205="","",IF(B204="",ROW()-2-COUNTBLANK($B$3:$B204),B204+1))</f>
        <v>203</v>
      </c>
      <c r="C205" s="241"/>
      <c r="D205" s="242" t="str">
        <f>IF(C205="","",(COUNTIF($C$3:C205,C205)+100))</f>
        <v/>
      </c>
      <c r="E205" s="306" t="str">
        <f>IF(C205="","",INDEX('様式A-2'!$E$9:$E$4938,MATCH(C205,'様式A-2'!$B$9:$B$438,0)))</f>
        <v/>
      </c>
      <c r="F205" s="306"/>
      <c r="G205" s="242"/>
      <c r="H205" s="242"/>
      <c r="I205" s="242"/>
      <c r="J205" s="307"/>
      <c r="K205" s="242"/>
      <c r="L205" s="242"/>
      <c r="M205" s="242"/>
      <c r="N205" s="242"/>
      <c r="O205" s="242"/>
      <c r="P205" s="243"/>
    </row>
    <row r="206" spans="1:16" ht="20.100000000000001" customHeight="1" x14ac:dyDescent="0.15">
      <c r="A206" s="256">
        <f>IF(A205="",ROW()-2-COUNTBLANK($A$3:$A205),A205+1)</f>
        <v>204</v>
      </c>
      <c r="B206" s="257">
        <f>IF(A206="","",IF(B205="",ROW()-2-COUNTBLANK($B$3:$B205),B205+1))</f>
        <v>204</v>
      </c>
      <c r="C206" s="241"/>
      <c r="D206" s="242" t="str">
        <f>IF(C206="","",(COUNTIF($C$3:C206,C206)+100))</f>
        <v/>
      </c>
      <c r="E206" s="306" t="str">
        <f>IF(C206="","",INDEX('様式A-2'!$E$9:$E$4938,MATCH(C206,'様式A-2'!$B$9:$B$438,0)))</f>
        <v/>
      </c>
      <c r="F206" s="306"/>
      <c r="G206" s="242"/>
      <c r="H206" s="242"/>
      <c r="I206" s="242"/>
      <c r="J206" s="307"/>
      <c r="K206" s="242"/>
      <c r="L206" s="242"/>
      <c r="M206" s="242"/>
      <c r="N206" s="242"/>
      <c r="O206" s="242"/>
      <c r="P206" s="243"/>
    </row>
    <row r="207" spans="1:16" ht="20.100000000000001" customHeight="1" x14ac:dyDescent="0.15">
      <c r="A207" s="256">
        <f>IF(A206="",ROW()-2-COUNTBLANK($A$3:$A206),A206+1)</f>
        <v>205</v>
      </c>
      <c r="B207" s="257">
        <f>IF(A207="","",IF(B206="",ROW()-2-COUNTBLANK($B$3:$B206),B206+1))</f>
        <v>205</v>
      </c>
      <c r="C207" s="241"/>
      <c r="D207" s="242" t="str">
        <f>IF(C207="","",(COUNTIF($C$3:C207,C207)+100))</f>
        <v/>
      </c>
      <c r="E207" s="306" t="str">
        <f>IF(C207="","",INDEX('様式A-2'!$E$9:$E$4938,MATCH(C207,'様式A-2'!$B$9:$B$438,0)))</f>
        <v/>
      </c>
      <c r="F207" s="306"/>
      <c r="G207" s="242"/>
      <c r="H207" s="242"/>
      <c r="I207" s="242"/>
      <c r="J207" s="307"/>
      <c r="K207" s="242"/>
      <c r="L207" s="242"/>
      <c r="M207" s="242"/>
      <c r="N207" s="242"/>
      <c r="O207" s="242"/>
      <c r="P207" s="243"/>
    </row>
    <row r="208" spans="1:16" ht="20.100000000000001" customHeight="1" x14ac:dyDescent="0.15">
      <c r="A208" s="256">
        <f>IF(A207="",ROW()-2-COUNTBLANK($A$3:$A207),A207+1)</f>
        <v>206</v>
      </c>
      <c r="B208" s="257">
        <f>IF(A208="","",IF(B207="",ROW()-2-COUNTBLANK($B$3:$B207),B207+1))</f>
        <v>206</v>
      </c>
      <c r="C208" s="241"/>
      <c r="D208" s="242" t="str">
        <f>IF(C208="","",(COUNTIF($C$3:C208,C208)+100))</f>
        <v/>
      </c>
      <c r="E208" s="306" t="str">
        <f>IF(C208="","",INDEX('様式A-2'!$E$9:$E$4938,MATCH(C208,'様式A-2'!$B$9:$B$438,0)))</f>
        <v/>
      </c>
      <c r="F208" s="306"/>
      <c r="G208" s="242"/>
      <c r="H208" s="242"/>
      <c r="I208" s="242"/>
      <c r="J208" s="307"/>
      <c r="K208" s="242"/>
      <c r="L208" s="242"/>
      <c r="M208" s="242"/>
      <c r="N208" s="242"/>
      <c r="O208" s="242"/>
      <c r="P208" s="243"/>
    </row>
    <row r="209" spans="1:16" ht="20.100000000000001" customHeight="1" x14ac:dyDescent="0.15">
      <c r="A209" s="256">
        <f>IF(A208="",ROW()-2-COUNTBLANK($A$3:$A208),A208+1)</f>
        <v>207</v>
      </c>
      <c r="B209" s="257">
        <f>IF(A209="","",IF(B208="",ROW()-2-COUNTBLANK($B$3:$B208),B208+1))</f>
        <v>207</v>
      </c>
      <c r="C209" s="241"/>
      <c r="D209" s="242" t="str">
        <f>IF(C209="","",(COUNTIF($C$3:C209,C209)+100))</f>
        <v/>
      </c>
      <c r="E209" s="306" t="str">
        <f>IF(C209="","",INDEX('様式A-2'!$E$9:$E$4938,MATCH(C209,'様式A-2'!$B$9:$B$438,0)))</f>
        <v/>
      </c>
      <c r="F209" s="306"/>
      <c r="G209" s="242"/>
      <c r="H209" s="242"/>
      <c r="I209" s="242"/>
      <c r="J209" s="307"/>
      <c r="K209" s="242"/>
      <c r="L209" s="242"/>
      <c r="M209" s="242"/>
      <c r="N209" s="242"/>
      <c r="O209" s="242"/>
      <c r="P209" s="243"/>
    </row>
    <row r="210" spans="1:16" ht="20.100000000000001" customHeight="1" x14ac:dyDescent="0.15">
      <c r="A210" s="256">
        <f>IF(A209="",ROW()-2-COUNTBLANK($A$3:$A209),A209+1)</f>
        <v>208</v>
      </c>
      <c r="B210" s="257">
        <f>IF(A210="","",IF(B209="",ROW()-2-COUNTBLANK($B$3:$B209),B209+1))</f>
        <v>208</v>
      </c>
      <c r="C210" s="241"/>
      <c r="D210" s="242" t="str">
        <f>IF(C210="","",(COUNTIF($C$3:C210,C210)+100))</f>
        <v/>
      </c>
      <c r="E210" s="306" t="str">
        <f>IF(C210="","",INDEX('様式A-2'!$E$9:$E$4938,MATCH(C210,'様式A-2'!$B$9:$B$438,0)))</f>
        <v/>
      </c>
      <c r="F210" s="306"/>
      <c r="G210" s="242"/>
      <c r="H210" s="242"/>
      <c r="I210" s="242"/>
      <c r="J210" s="307"/>
      <c r="K210" s="242"/>
      <c r="L210" s="242"/>
      <c r="M210" s="242"/>
      <c r="N210" s="242"/>
      <c r="O210" s="242"/>
      <c r="P210" s="243"/>
    </row>
    <row r="211" spans="1:16" ht="20.100000000000001" customHeight="1" x14ac:dyDescent="0.15">
      <c r="A211" s="256">
        <f>IF(A210="",ROW()-2-COUNTBLANK($A$3:$A210),A210+1)</f>
        <v>209</v>
      </c>
      <c r="B211" s="257">
        <f>IF(A211="","",IF(B210="",ROW()-2-COUNTBLANK($B$3:$B210),B210+1))</f>
        <v>209</v>
      </c>
      <c r="C211" s="241"/>
      <c r="D211" s="242" t="str">
        <f>IF(C211="","",(COUNTIF($C$3:C211,C211)+100))</f>
        <v/>
      </c>
      <c r="E211" s="306" t="str">
        <f>IF(C211="","",INDEX('様式A-2'!$E$9:$E$4938,MATCH(C211,'様式A-2'!$B$9:$B$438,0)))</f>
        <v/>
      </c>
      <c r="F211" s="306"/>
      <c r="G211" s="242"/>
      <c r="H211" s="242"/>
      <c r="I211" s="242"/>
      <c r="J211" s="307"/>
      <c r="K211" s="242"/>
      <c r="L211" s="242"/>
      <c r="M211" s="242"/>
      <c r="N211" s="242"/>
      <c r="O211" s="242"/>
      <c r="P211" s="243"/>
    </row>
    <row r="212" spans="1:16" ht="20.100000000000001" customHeight="1" x14ac:dyDescent="0.15">
      <c r="A212" s="256">
        <f>IF(A211="",ROW()-2-COUNTBLANK($A$3:$A211),A211+1)</f>
        <v>210</v>
      </c>
      <c r="B212" s="257">
        <f>IF(A212="","",IF(B211="",ROW()-2-COUNTBLANK($B$3:$B211),B211+1))</f>
        <v>210</v>
      </c>
      <c r="C212" s="241"/>
      <c r="D212" s="242" t="str">
        <f>IF(C212="","",(COUNTIF($C$3:C212,C212)+100))</f>
        <v/>
      </c>
      <c r="E212" s="306" t="str">
        <f>IF(C212="","",INDEX('様式A-2'!$E$9:$E$4938,MATCH(C212,'様式A-2'!$B$9:$B$438,0)))</f>
        <v/>
      </c>
      <c r="F212" s="306"/>
      <c r="G212" s="242"/>
      <c r="H212" s="242"/>
      <c r="I212" s="242"/>
      <c r="J212" s="307"/>
      <c r="K212" s="242"/>
      <c r="L212" s="242"/>
      <c r="M212" s="242"/>
      <c r="N212" s="242"/>
      <c r="O212" s="242"/>
      <c r="P212" s="243"/>
    </row>
    <row r="213" spans="1:16" ht="20.100000000000001" customHeight="1" x14ac:dyDescent="0.15">
      <c r="A213" s="256">
        <f>IF(A212="",ROW()-2-COUNTBLANK($A$3:$A212),A212+1)</f>
        <v>211</v>
      </c>
      <c r="B213" s="257">
        <f>IF(A213="","",IF(B212="",ROW()-2-COUNTBLANK($B$3:$B212),B212+1))</f>
        <v>211</v>
      </c>
      <c r="C213" s="241"/>
      <c r="D213" s="242" t="str">
        <f>IF(C213="","",(COUNTIF($C$3:C213,C213)+100))</f>
        <v/>
      </c>
      <c r="E213" s="306" t="str">
        <f>IF(C213="","",INDEX('様式A-2'!$E$9:$E$4938,MATCH(C213,'様式A-2'!$B$9:$B$438,0)))</f>
        <v/>
      </c>
      <c r="F213" s="306"/>
      <c r="G213" s="242"/>
      <c r="H213" s="242"/>
      <c r="I213" s="242"/>
      <c r="J213" s="307"/>
      <c r="K213" s="242"/>
      <c r="L213" s="242"/>
      <c r="M213" s="242"/>
      <c r="N213" s="242"/>
      <c r="O213" s="242"/>
      <c r="P213" s="243"/>
    </row>
    <row r="214" spans="1:16" ht="20.100000000000001" customHeight="1" x14ac:dyDescent="0.15">
      <c r="A214" s="256">
        <f>IF(A213="",ROW()-2-COUNTBLANK($A$3:$A213),A213+1)</f>
        <v>212</v>
      </c>
      <c r="B214" s="257">
        <f>IF(A214="","",IF(B213="",ROW()-2-COUNTBLANK($B$3:$B213),B213+1))</f>
        <v>212</v>
      </c>
      <c r="C214" s="241"/>
      <c r="D214" s="242" t="str">
        <f>IF(C214="","",(COUNTIF($C$3:C214,C214)+100))</f>
        <v/>
      </c>
      <c r="E214" s="306" t="str">
        <f>IF(C214="","",INDEX('様式A-2'!$E$9:$E$4938,MATCH(C214,'様式A-2'!$B$9:$B$438,0)))</f>
        <v/>
      </c>
      <c r="F214" s="306"/>
      <c r="G214" s="242"/>
      <c r="H214" s="242"/>
      <c r="I214" s="242"/>
      <c r="J214" s="307"/>
      <c r="K214" s="242"/>
      <c r="L214" s="242"/>
      <c r="M214" s="242"/>
      <c r="N214" s="242"/>
      <c r="O214" s="242"/>
      <c r="P214" s="243"/>
    </row>
    <row r="215" spans="1:16" ht="20.100000000000001" customHeight="1" x14ac:dyDescent="0.15">
      <c r="A215" s="256">
        <f>IF(A214="",ROW()-2-COUNTBLANK($A$3:$A214),A214+1)</f>
        <v>213</v>
      </c>
      <c r="B215" s="257">
        <f>IF(A215="","",IF(B214="",ROW()-2-COUNTBLANK($B$3:$B214),B214+1))</f>
        <v>213</v>
      </c>
      <c r="C215" s="241"/>
      <c r="D215" s="242" t="str">
        <f>IF(C215="","",(COUNTIF($C$3:C215,C215)+100))</f>
        <v/>
      </c>
      <c r="E215" s="306" t="str">
        <f>IF(C215="","",INDEX('様式A-2'!$E$9:$E$4938,MATCH(C215,'様式A-2'!$B$9:$B$438,0)))</f>
        <v/>
      </c>
      <c r="F215" s="306"/>
      <c r="G215" s="242"/>
      <c r="H215" s="242"/>
      <c r="I215" s="242"/>
      <c r="J215" s="307"/>
      <c r="K215" s="242"/>
      <c r="L215" s="242"/>
      <c r="M215" s="242"/>
      <c r="N215" s="242"/>
      <c r="O215" s="242"/>
      <c r="P215" s="243"/>
    </row>
    <row r="216" spans="1:16" ht="20.100000000000001" customHeight="1" x14ac:dyDescent="0.15">
      <c r="A216" s="256">
        <f>IF(A215="",ROW()-2-COUNTBLANK($A$3:$A215),A215+1)</f>
        <v>214</v>
      </c>
      <c r="B216" s="257">
        <f>IF(A216="","",IF(B215="",ROW()-2-COUNTBLANK($B$3:$B215),B215+1))</f>
        <v>214</v>
      </c>
      <c r="C216" s="241"/>
      <c r="D216" s="242" t="str">
        <f>IF(C216="","",(COUNTIF($C$3:C216,C216)+100))</f>
        <v/>
      </c>
      <c r="E216" s="306" t="str">
        <f>IF(C216="","",INDEX('様式A-2'!$E$9:$E$4938,MATCH(C216,'様式A-2'!$B$9:$B$438,0)))</f>
        <v/>
      </c>
      <c r="F216" s="306"/>
      <c r="G216" s="242"/>
      <c r="H216" s="242"/>
      <c r="I216" s="242"/>
      <c r="J216" s="307"/>
      <c r="K216" s="242"/>
      <c r="L216" s="242"/>
      <c r="M216" s="242"/>
      <c r="N216" s="242"/>
      <c r="O216" s="242"/>
      <c r="P216" s="243"/>
    </row>
    <row r="217" spans="1:16" ht="20.100000000000001" customHeight="1" x14ac:dyDescent="0.15">
      <c r="A217" s="256">
        <f>IF(A216="",ROW()-2-COUNTBLANK($A$3:$A216),A216+1)</f>
        <v>215</v>
      </c>
      <c r="B217" s="257">
        <f>IF(A217="","",IF(B216="",ROW()-2-COUNTBLANK($B$3:$B216),B216+1))</f>
        <v>215</v>
      </c>
      <c r="C217" s="241"/>
      <c r="D217" s="242" t="str">
        <f>IF(C217="","",(COUNTIF($C$3:C217,C217)+100))</f>
        <v/>
      </c>
      <c r="E217" s="306" t="str">
        <f>IF(C217="","",INDEX('様式A-2'!$E$9:$E$4938,MATCH(C217,'様式A-2'!$B$9:$B$438,0)))</f>
        <v/>
      </c>
      <c r="F217" s="306"/>
      <c r="G217" s="242"/>
      <c r="H217" s="242"/>
      <c r="I217" s="242"/>
      <c r="J217" s="307"/>
      <c r="K217" s="242"/>
      <c r="L217" s="242"/>
      <c r="M217" s="242"/>
      <c r="N217" s="242"/>
      <c r="O217" s="242"/>
      <c r="P217" s="243"/>
    </row>
    <row r="218" spans="1:16" ht="20.100000000000001" customHeight="1" x14ac:dyDescent="0.15">
      <c r="A218" s="256">
        <f>IF(A217="",ROW()-2-COUNTBLANK($A$3:$A217),A217+1)</f>
        <v>216</v>
      </c>
      <c r="B218" s="257">
        <f>IF(A218="","",IF(B217="",ROW()-2-COUNTBLANK($B$3:$B217),B217+1))</f>
        <v>216</v>
      </c>
      <c r="C218" s="241"/>
      <c r="D218" s="242" t="str">
        <f>IF(C218="","",(COUNTIF($C$3:C218,C218)+100))</f>
        <v/>
      </c>
      <c r="E218" s="306" t="str">
        <f>IF(C218="","",INDEX('様式A-2'!$E$9:$E$4938,MATCH(C218,'様式A-2'!$B$9:$B$438,0)))</f>
        <v/>
      </c>
      <c r="F218" s="306"/>
      <c r="G218" s="242"/>
      <c r="H218" s="242"/>
      <c r="I218" s="242"/>
      <c r="J218" s="307"/>
      <c r="K218" s="242"/>
      <c r="L218" s="242"/>
      <c r="M218" s="242"/>
      <c r="N218" s="242"/>
      <c r="O218" s="242"/>
      <c r="P218" s="243"/>
    </row>
    <row r="219" spans="1:16" ht="20.100000000000001" customHeight="1" x14ac:dyDescent="0.15">
      <c r="A219" s="256">
        <f>IF(A218="",ROW()-2-COUNTBLANK($A$3:$A218),A218+1)</f>
        <v>217</v>
      </c>
      <c r="B219" s="257">
        <f>IF(A219="","",IF(B218="",ROW()-2-COUNTBLANK($B$3:$B218),B218+1))</f>
        <v>217</v>
      </c>
      <c r="C219" s="241"/>
      <c r="D219" s="242" t="str">
        <f>IF(C219="","",(COUNTIF($C$3:C219,C219)+100))</f>
        <v/>
      </c>
      <c r="E219" s="306" t="str">
        <f>IF(C219="","",INDEX('様式A-2'!$E$9:$E$4938,MATCH(C219,'様式A-2'!$B$9:$B$438,0)))</f>
        <v/>
      </c>
      <c r="F219" s="306"/>
      <c r="G219" s="242"/>
      <c r="H219" s="242"/>
      <c r="I219" s="242"/>
      <c r="J219" s="307"/>
      <c r="K219" s="242"/>
      <c r="L219" s="242"/>
      <c r="M219" s="242"/>
      <c r="N219" s="242"/>
      <c r="O219" s="242"/>
      <c r="P219" s="243"/>
    </row>
    <row r="220" spans="1:16" ht="20.100000000000001" customHeight="1" x14ac:dyDescent="0.15">
      <c r="A220" s="256">
        <f>IF(A219="",ROW()-2-COUNTBLANK($A$3:$A219),A219+1)</f>
        <v>218</v>
      </c>
      <c r="B220" s="257">
        <f>IF(A220="","",IF(B219="",ROW()-2-COUNTBLANK($B$3:$B219),B219+1))</f>
        <v>218</v>
      </c>
      <c r="C220" s="241"/>
      <c r="D220" s="242" t="str">
        <f>IF(C220="","",(COUNTIF($C$3:C220,C220)+100))</f>
        <v/>
      </c>
      <c r="E220" s="306" t="str">
        <f>IF(C220="","",INDEX('様式A-2'!$E$9:$E$4938,MATCH(C220,'様式A-2'!$B$9:$B$438,0)))</f>
        <v/>
      </c>
      <c r="F220" s="306"/>
      <c r="G220" s="242"/>
      <c r="H220" s="242"/>
      <c r="I220" s="242"/>
      <c r="J220" s="307"/>
      <c r="K220" s="242"/>
      <c r="L220" s="242"/>
      <c r="M220" s="242"/>
      <c r="N220" s="242"/>
      <c r="O220" s="242"/>
      <c r="P220" s="243"/>
    </row>
    <row r="221" spans="1:16" ht="20.100000000000001" customHeight="1" x14ac:dyDescent="0.15">
      <c r="A221" s="256">
        <f>IF(A220="",ROW()-2-COUNTBLANK($A$3:$A220),A220+1)</f>
        <v>219</v>
      </c>
      <c r="B221" s="257">
        <f>IF(A221="","",IF(B220="",ROW()-2-COUNTBLANK($B$3:$B220),B220+1))</f>
        <v>219</v>
      </c>
      <c r="C221" s="241"/>
      <c r="D221" s="242" t="str">
        <f>IF(C221="","",(COUNTIF($C$3:C221,C221)+100))</f>
        <v/>
      </c>
      <c r="E221" s="306" t="str">
        <f>IF(C221="","",INDEX('様式A-2'!$E$9:$E$4938,MATCH(C221,'様式A-2'!$B$9:$B$438,0)))</f>
        <v/>
      </c>
      <c r="F221" s="306"/>
      <c r="G221" s="242"/>
      <c r="H221" s="242"/>
      <c r="I221" s="242"/>
      <c r="J221" s="307"/>
      <c r="K221" s="242"/>
      <c r="L221" s="242"/>
      <c r="M221" s="242"/>
      <c r="N221" s="242"/>
      <c r="O221" s="242"/>
      <c r="P221" s="243"/>
    </row>
    <row r="222" spans="1:16" ht="20.100000000000001" customHeight="1" x14ac:dyDescent="0.15">
      <c r="A222" s="256">
        <f>IF(A221="",ROW()-2-COUNTBLANK($A$3:$A221),A221+1)</f>
        <v>220</v>
      </c>
      <c r="B222" s="257">
        <f>IF(A222="","",IF(B221="",ROW()-2-COUNTBLANK($B$3:$B221),B221+1))</f>
        <v>220</v>
      </c>
      <c r="C222" s="241"/>
      <c r="D222" s="242" t="str">
        <f>IF(C222="","",(COUNTIF($C$3:C222,C222)+100))</f>
        <v/>
      </c>
      <c r="E222" s="306" t="str">
        <f>IF(C222="","",INDEX('様式A-2'!$E$9:$E$4938,MATCH(C222,'様式A-2'!$B$9:$B$438,0)))</f>
        <v/>
      </c>
      <c r="F222" s="306"/>
      <c r="G222" s="242"/>
      <c r="H222" s="242"/>
      <c r="I222" s="242"/>
      <c r="J222" s="307"/>
      <c r="K222" s="242"/>
      <c r="L222" s="242"/>
      <c r="M222" s="242"/>
      <c r="N222" s="242"/>
      <c r="O222" s="242"/>
      <c r="P222" s="243"/>
    </row>
    <row r="223" spans="1:16" ht="20.100000000000001" customHeight="1" x14ac:dyDescent="0.15">
      <c r="A223" s="256">
        <f>IF(A222="",ROW()-2-COUNTBLANK($A$3:$A222),A222+1)</f>
        <v>221</v>
      </c>
      <c r="B223" s="257">
        <f>IF(A223="","",IF(B222="",ROW()-2-COUNTBLANK($B$3:$B222),B222+1))</f>
        <v>221</v>
      </c>
      <c r="C223" s="241"/>
      <c r="D223" s="242" t="str">
        <f>IF(C223="","",(COUNTIF($C$3:C223,C223)+100))</f>
        <v/>
      </c>
      <c r="E223" s="306" t="str">
        <f>IF(C223="","",INDEX('様式A-2'!$E$9:$E$4938,MATCH(C223,'様式A-2'!$B$9:$B$438,0)))</f>
        <v/>
      </c>
      <c r="F223" s="306"/>
      <c r="G223" s="242"/>
      <c r="H223" s="242"/>
      <c r="I223" s="242"/>
      <c r="J223" s="307"/>
      <c r="K223" s="242"/>
      <c r="L223" s="242"/>
      <c r="M223" s="242"/>
      <c r="N223" s="242"/>
      <c r="O223" s="242"/>
      <c r="P223" s="243"/>
    </row>
    <row r="224" spans="1:16" ht="20.100000000000001" customHeight="1" x14ac:dyDescent="0.15">
      <c r="A224" s="256">
        <f>IF(A223="",ROW()-2-COUNTBLANK($A$3:$A223),A223+1)</f>
        <v>222</v>
      </c>
      <c r="B224" s="257">
        <f>IF(A224="","",IF(B223="",ROW()-2-COUNTBLANK($B$3:$B223),B223+1))</f>
        <v>222</v>
      </c>
      <c r="C224" s="241"/>
      <c r="D224" s="242" t="str">
        <f>IF(C224="","",(COUNTIF($C$3:C224,C224)+100))</f>
        <v/>
      </c>
      <c r="E224" s="306" t="str">
        <f>IF(C224="","",INDEX('様式A-2'!$E$9:$E$4938,MATCH(C224,'様式A-2'!$B$9:$B$438,0)))</f>
        <v/>
      </c>
      <c r="F224" s="306"/>
      <c r="G224" s="242"/>
      <c r="H224" s="242"/>
      <c r="I224" s="242"/>
      <c r="J224" s="307"/>
      <c r="K224" s="242"/>
      <c r="L224" s="242"/>
      <c r="M224" s="242"/>
      <c r="N224" s="242"/>
      <c r="O224" s="242"/>
      <c r="P224" s="243"/>
    </row>
    <row r="225" spans="1:16" ht="20.100000000000001" customHeight="1" x14ac:dyDescent="0.15">
      <c r="A225" s="256">
        <f>IF(A224="",ROW()-2-COUNTBLANK($A$3:$A224),A224+1)</f>
        <v>223</v>
      </c>
      <c r="B225" s="257">
        <f>IF(A225="","",IF(B224="",ROW()-2-COUNTBLANK($B$3:$B224),B224+1))</f>
        <v>223</v>
      </c>
      <c r="C225" s="241"/>
      <c r="D225" s="242" t="str">
        <f>IF(C225="","",(COUNTIF($C$3:C225,C225)+100))</f>
        <v/>
      </c>
      <c r="E225" s="306" t="str">
        <f>IF(C225="","",INDEX('様式A-2'!$E$9:$E$4938,MATCH(C225,'様式A-2'!$B$9:$B$438,0)))</f>
        <v/>
      </c>
      <c r="F225" s="306"/>
      <c r="G225" s="242"/>
      <c r="H225" s="242"/>
      <c r="I225" s="242"/>
      <c r="J225" s="307"/>
      <c r="K225" s="242"/>
      <c r="L225" s="242"/>
      <c r="M225" s="242"/>
      <c r="N225" s="242"/>
      <c r="O225" s="242"/>
      <c r="P225" s="243"/>
    </row>
    <row r="226" spans="1:16" ht="20.100000000000001" customHeight="1" x14ac:dyDescent="0.15">
      <c r="A226" s="256">
        <f>IF(A225="",ROW()-2-COUNTBLANK($A$3:$A225),A225+1)</f>
        <v>224</v>
      </c>
      <c r="B226" s="257">
        <f>IF(A226="","",IF(B225="",ROW()-2-COUNTBLANK($B$3:$B225),B225+1))</f>
        <v>224</v>
      </c>
      <c r="C226" s="241"/>
      <c r="D226" s="242" t="str">
        <f>IF(C226="","",(COUNTIF($C$3:C226,C226)+100))</f>
        <v/>
      </c>
      <c r="E226" s="306" t="str">
        <f>IF(C226="","",INDEX('様式A-2'!$E$9:$E$4938,MATCH(C226,'様式A-2'!$B$9:$B$438,0)))</f>
        <v/>
      </c>
      <c r="F226" s="306"/>
      <c r="G226" s="242"/>
      <c r="H226" s="242"/>
      <c r="I226" s="242"/>
      <c r="J226" s="307"/>
      <c r="K226" s="242"/>
      <c r="L226" s="242"/>
      <c r="M226" s="242"/>
      <c r="N226" s="242"/>
      <c r="O226" s="242"/>
      <c r="P226" s="243"/>
    </row>
    <row r="227" spans="1:16" ht="20.100000000000001" customHeight="1" x14ac:dyDescent="0.15">
      <c r="A227" s="256">
        <f>IF(A226="",ROW()-2-COUNTBLANK($A$3:$A226),A226+1)</f>
        <v>225</v>
      </c>
      <c r="B227" s="257">
        <f>IF(A227="","",IF(B226="",ROW()-2-COUNTBLANK($B$3:$B226),B226+1))</f>
        <v>225</v>
      </c>
      <c r="C227" s="241"/>
      <c r="D227" s="242" t="str">
        <f>IF(C227="","",(COUNTIF($C$3:C227,C227)+100))</f>
        <v/>
      </c>
      <c r="E227" s="306" t="str">
        <f>IF(C227="","",INDEX('様式A-2'!$E$9:$E$4938,MATCH(C227,'様式A-2'!$B$9:$B$438,0)))</f>
        <v/>
      </c>
      <c r="F227" s="306"/>
      <c r="G227" s="242"/>
      <c r="H227" s="242"/>
      <c r="I227" s="242"/>
      <c r="J227" s="307"/>
      <c r="K227" s="242"/>
      <c r="L227" s="242"/>
      <c r="M227" s="242"/>
      <c r="N227" s="242"/>
      <c r="O227" s="242"/>
      <c r="P227" s="243"/>
    </row>
    <row r="228" spans="1:16" ht="20.100000000000001" customHeight="1" x14ac:dyDescent="0.15">
      <c r="A228" s="256">
        <f>IF(A227="",ROW()-2-COUNTBLANK($A$3:$A227),A227+1)</f>
        <v>226</v>
      </c>
      <c r="B228" s="257">
        <f>IF(A228="","",IF(B227="",ROW()-2-COUNTBLANK($B$3:$B227),B227+1))</f>
        <v>226</v>
      </c>
      <c r="C228" s="241"/>
      <c r="D228" s="242" t="str">
        <f>IF(C228="","",(COUNTIF($C$3:C228,C228)+100))</f>
        <v/>
      </c>
      <c r="E228" s="306" t="str">
        <f>IF(C228="","",INDEX('様式A-2'!$E$9:$E$4938,MATCH(C228,'様式A-2'!$B$9:$B$438,0)))</f>
        <v/>
      </c>
      <c r="F228" s="306"/>
      <c r="G228" s="242"/>
      <c r="H228" s="242"/>
      <c r="I228" s="242"/>
      <c r="J228" s="307"/>
      <c r="K228" s="242"/>
      <c r="L228" s="242"/>
      <c r="M228" s="242"/>
      <c r="N228" s="242"/>
      <c r="O228" s="242"/>
      <c r="P228" s="243"/>
    </row>
    <row r="229" spans="1:16" ht="20.100000000000001" customHeight="1" x14ac:dyDescent="0.15">
      <c r="A229" s="256">
        <f>IF(A228="",ROW()-2-COUNTBLANK($A$3:$A228),A228+1)</f>
        <v>227</v>
      </c>
      <c r="B229" s="257">
        <f>IF(A229="","",IF(B228="",ROW()-2-COUNTBLANK($B$3:$B228),B228+1))</f>
        <v>227</v>
      </c>
      <c r="C229" s="241"/>
      <c r="D229" s="242" t="str">
        <f>IF(C229="","",(COUNTIF($C$3:C229,C229)+100))</f>
        <v/>
      </c>
      <c r="E229" s="306" t="str">
        <f>IF(C229="","",INDEX('様式A-2'!$E$9:$E$4938,MATCH(C229,'様式A-2'!$B$9:$B$438,0)))</f>
        <v/>
      </c>
      <c r="F229" s="306"/>
      <c r="G229" s="242"/>
      <c r="H229" s="242"/>
      <c r="I229" s="242"/>
      <c r="J229" s="307"/>
      <c r="K229" s="242"/>
      <c r="L229" s="242"/>
      <c r="M229" s="242"/>
      <c r="N229" s="242"/>
      <c r="O229" s="242"/>
      <c r="P229" s="243"/>
    </row>
    <row r="230" spans="1:16" ht="20.100000000000001" customHeight="1" x14ac:dyDescent="0.15">
      <c r="A230" s="256">
        <f>IF(A229="",ROW()-2-COUNTBLANK($A$3:$A229),A229+1)</f>
        <v>228</v>
      </c>
      <c r="B230" s="257">
        <f>IF(A230="","",IF(B229="",ROW()-2-COUNTBLANK($B$3:$B229),B229+1))</f>
        <v>228</v>
      </c>
      <c r="C230" s="241"/>
      <c r="D230" s="242" t="str">
        <f>IF(C230="","",(COUNTIF($C$3:C230,C230)+100))</f>
        <v/>
      </c>
      <c r="E230" s="306" t="str">
        <f>IF(C230="","",INDEX('様式A-2'!$E$9:$E$4938,MATCH(C230,'様式A-2'!$B$9:$B$438,0)))</f>
        <v/>
      </c>
      <c r="F230" s="306"/>
      <c r="G230" s="242"/>
      <c r="H230" s="242"/>
      <c r="I230" s="242"/>
      <c r="J230" s="307"/>
      <c r="K230" s="242"/>
      <c r="L230" s="242"/>
      <c r="M230" s="242"/>
      <c r="N230" s="242"/>
      <c r="O230" s="242"/>
      <c r="P230" s="243"/>
    </row>
    <row r="231" spans="1:16" ht="20.100000000000001" customHeight="1" x14ac:dyDescent="0.15">
      <c r="A231" s="256">
        <f>IF(A230="",ROW()-2-COUNTBLANK($A$3:$A230),A230+1)</f>
        <v>229</v>
      </c>
      <c r="B231" s="257">
        <f>IF(A231="","",IF(B230="",ROW()-2-COUNTBLANK($B$3:$B230),B230+1))</f>
        <v>229</v>
      </c>
      <c r="C231" s="241"/>
      <c r="D231" s="242" t="str">
        <f>IF(C231="","",(COUNTIF($C$3:C231,C231)+100))</f>
        <v/>
      </c>
      <c r="E231" s="306" t="str">
        <f>IF(C231="","",INDEX('様式A-2'!$E$9:$E$4938,MATCH(C231,'様式A-2'!$B$9:$B$438,0)))</f>
        <v/>
      </c>
      <c r="F231" s="306"/>
      <c r="G231" s="242"/>
      <c r="H231" s="242"/>
      <c r="I231" s="242"/>
      <c r="J231" s="307"/>
      <c r="K231" s="242"/>
      <c r="L231" s="242"/>
      <c r="M231" s="242"/>
      <c r="N231" s="242"/>
      <c r="O231" s="242"/>
      <c r="P231" s="243"/>
    </row>
    <row r="232" spans="1:16" ht="20.100000000000001" customHeight="1" x14ac:dyDescent="0.15">
      <c r="A232" s="256">
        <f>IF(A231="",ROW()-2-COUNTBLANK($A$3:$A231),A231+1)</f>
        <v>230</v>
      </c>
      <c r="B232" s="257">
        <f>IF(A232="","",IF(B231="",ROW()-2-COUNTBLANK($B$3:$B231),B231+1))</f>
        <v>230</v>
      </c>
      <c r="C232" s="241"/>
      <c r="D232" s="242" t="str">
        <f>IF(C232="","",(COUNTIF($C$3:C232,C232)+100))</f>
        <v/>
      </c>
      <c r="E232" s="306" t="str">
        <f>IF(C232="","",INDEX('様式A-2'!$E$9:$E$4938,MATCH(C232,'様式A-2'!$B$9:$B$438,0)))</f>
        <v/>
      </c>
      <c r="F232" s="306"/>
      <c r="G232" s="242"/>
      <c r="H232" s="242"/>
      <c r="I232" s="242"/>
      <c r="J232" s="307"/>
      <c r="K232" s="242"/>
      <c r="L232" s="242"/>
      <c r="M232" s="242"/>
      <c r="N232" s="242"/>
      <c r="O232" s="242"/>
      <c r="P232" s="243"/>
    </row>
    <row r="233" spans="1:16" ht="20.100000000000001" customHeight="1" x14ac:dyDescent="0.15">
      <c r="A233" s="256">
        <f>IF(A232="",ROW()-2-COUNTBLANK($A$3:$A232),A232+1)</f>
        <v>231</v>
      </c>
      <c r="B233" s="257">
        <f>IF(A233="","",IF(B232="",ROW()-2-COUNTBLANK($B$3:$B232),B232+1))</f>
        <v>231</v>
      </c>
      <c r="C233" s="241"/>
      <c r="D233" s="242" t="str">
        <f>IF(C233="","",(COUNTIF($C$3:C233,C233)+100))</f>
        <v/>
      </c>
      <c r="E233" s="306" t="str">
        <f>IF(C233="","",INDEX('様式A-2'!$E$9:$E$4938,MATCH(C233,'様式A-2'!$B$9:$B$438,0)))</f>
        <v/>
      </c>
      <c r="F233" s="306"/>
      <c r="G233" s="242"/>
      <c r="H233" s="242"/>
      <c r="I233" s="242"/>
      <c r="J233" s="307"/>
      <c r="K233" s="242"/>
      <c r="L233" s="242"/>
      <c r="M233" s="242"/>
      <c r="N233" s="242"/>
      <c r="O233" s="242"/>
      <c r="P233" s="243"/>
    </row>
    <row r="234" spans="1:16" ht="20.100000000000001" customHeight="1" x14ac:dyDescent="0.15">
      <c r="A234" s="256">
        <f>IF(A233="",ROW()-2-COUNTBLANK($A$3:$A233),A233+1)</f>
        <v>232</v>
      </c>
      <c r="B234" s="257">
        <f>IF(A234="","",IF(B233="",ROW()-2-COUNTBLANK($B$3:$B233),B233+1))</f>
        <v>232</v>
      </c>
      <c r="C234" s="241"/>
      <c r="D234" s="242" t="str">
        <f>IF(C234="","",(COUNTIF($C$3:C234,C234)+100))</f>
        <v/>
      </c>
      <c r="E234" s="306" t="str">
        <f>IF(C234="","",INDEX('様式A-2'!$E$9:$E$4938,MATCH(C234,'様式A-2'!$B$9:$B$438,0)))</f>
        <v/>
      </c>
      <c r="F234" s="306"/>
      <c r="G234" s="242"/>
      <c r="H234" s="242"/>
      <c r="I234" s="242"/>
      <c r="J234" s="307"/>
      <c r="K234" s="242"/>
      <c r="L234" s="242"/>
      <c r="M234" s="242"/>
      <c r="N234" s="242"/>
      <c r="O234" s="242"/>
      <c r="P234" s="243"/>
    </row>
    <row r="235" spans="1:16" ht="20.100000000000001" customHeight="1" x14ac:dyDescent="0.15">
      <c r="A235" s="256">
        <f>IF(A234="",ROW()-2-COUNTBLANK($A$3:$A234),A234+1)</f>
        <v>233</v>
      </c>
      <c r="B235" s="257">
        <f>IF(A235="","",IF(B234="",ROW()-2-COUNTBLANK($B$3:$B234),B234+1))</f>
        <v>233</v>
      </c>
      <c r="C235" s="241"/>
      <c r="D235" s="242" t="str">
        <f>IF(C235="","",(COUNTIF($C$3:C235,C235)+100))</f>
        <v/>
      </c>
      <c r="E235" s="306" t="str">
        <f>IF(C235="","",INDEX('様式A-2'!$E$9:$E$4938,MATCH(C235,'様式A-2'!$B$9:$B$438,0)))</f>
        <v/>
      </c>
      <c r="F235" s="306"/>
      <c r="G235" s="242"/>
      <c r="H235" s="242"/>
      <c r="I235" s="242"/>
      <c r="J235" s="307"/>
      <c r="K235" s="242"/>
      <c r="L235" s="242"/>
      <c r="M235" s="242"/>
      <c r="N235" s="242"/>
      <c r="O235" s="242"/>
      <c r="P235" s="243"/>
    </row>
    <row r="236" spans="1:16" ht="20.100000000000001" customHeight="1" x14ac:dyDescent="0.15">
      <c r="A236" s="256">
        <f>IF(A235="",ROW()-2-COUNTBLANK($A$3:$A235),A235+1)</f>
        <v>234</v>
      </c>
      <c r="B236" s="257">
        <f>IF(A236="","",IF(B235="",ROW()-2-COUNTBLANK($B$3:$B235),B235+1))</f>
        <v>234</v>
      </c>
      <c r="C236" s="241"/>
      <c r="D236" s="242" t="str">
        <f>IF(C236="","",(COUNTIF($C$3:C236,C236)+100))</f>
        <v/>
      </c>
      <c r="E236" s="306" t="str">
        <f>IF(C236="","",INDEX('様式A-2'!$E$9:$E$4938,MATCH(C236,'様式A-2'!$B$9:$B$438,0)))</f>
        <v/>
      </c>
      <c r="F236" s="306"/>
      <c r="G236" s="242"/>
      <c r="H236" s="242"/>
      <c r="I236" s="242"/>
      <c r="J236" s="307"/>
      <c r="K236" s="242"/>
      <c r="L236" s="242"/>
      <c r="M236" s="242"/>
      <c r="N236" s="242"/>
      <c r="O236" s="242"/>
      <c r="P236" s="243"/>
    </row>
    <row r="237" spans="1:16" ht="20.100000000000001" customHeight="1" x14ac:dyDescent="0.15">
      <c r="A237" s="256">
        <f>IF(A236="",ROW()-2-COUNTBLANK($A$3:$A236),A236+1)</f>
        <v>235</v>
      </c>
      <c r="B237" s="257">
        <f>IF(A237="","",IF(B236="",ROW()-2-COUNTBLANK($B$3:$B236),B236+1))</f>
        <v>235</v>
      </c>
      <c r="C237" s="241"/>
      <c r="D237" s="242" t="str">
        <f>IF(C237="","",(COUNTIF($C$3:C237,C237)+100))</f>
        <v/>
      </c>
      <c r="E237" s="306" t="str">
        <f>IF(C237="","",INDEX('様式A-2'!$E$9:$E$4938,MATCH(C237,'様式A-2'!$B$9:$B$438,0)))</f>
        <v/>
      </c>
      <c r="F237" s="306"/>
      <c r="G237" s="242"/>
      <c r="H237" s="242"/>
      <c r="I237" s="242"/>
      <c r="J237" s="307"/>
      <c r="K237" s="242"/>
      <c r="L237" s="242"/>
      <c r="M237" s="242"/>
      <c r="N237" s="242"/>
      <c r="O237" s="242"/>
      <c r="P237" s="243"/>
    </row>
    <row r="238" spans="1:16" ht="20.100000000000001" customHeight="1" x14ac:dyDescent="0.15">
      <c r="A238" s="256">
        <f>IF(A237="",ROW()-2-COUNTBLANK($A$3:$A237),A237+1)</f>
        <v>236</v>
      </c>
      <c r="B238" s="257">
        <f>IF(A238="","",IF(B237="",ROW()-2-COUNTBLANK($B$3:$B237),B237+1))</f>
        <v>236</v>
      </c>
      <c r="C238" s="241"/>
      <c r="D238" s="242" t="str">
        <f>IF(C238="","",(COUNTIF($C$3:C238,C238)+100))</f>
        <v/>
      </c>
      <c r="E238" s="306" t="str">
        <f>IF(C238="","",INDEX('様式A-2'!$E$9:$E$4938,MATCH(C238,'様式A-2'!$B$9:$B$438,0)))</f>
        <v/>
      </c>
      <c r="F238" s="306"/>
      <c r="G238" s="242"/>
      <c r="H238" s="242"/>
      <c r="I238" s="242"/>
      <c r="J238" s="307"/>
      <c r="K238" s="242"/>
      <c r="L238" s="242"/>
      <c r="M238" s="242"/>
      <c r="N238" s="242"/>
      <c r="O238" s="242"/>
      <c r="P238" s="243"/>
    </row>
    <row r="239" spans="1:16" ht="20.100000000000001" customHeight="1" x14ac:dyDescent="0.15">
      <c r="A239" s="256">
        <f>IF(A238="",ROW()-2-COUNTBLANK($A$3:$A238),A238+1)</f>
        <v>237</v>
      </c>
      <c r="B239" s="257">
        <f>IF(A239="","",IF(B238="",ROW()-2-COUNTBLANK($B$3:$B238),B238+1))</f>
        <v>237</v>
      </c>
      <c r="C239" s="241"/>
      <c r="D239" s="242" t="str">
        <f>IF(C239="","",(COUNTIF($C$3:C239,C239)+100))</f>
        <v/>
      </c>
      <c r="E239" s="306" t="str">
        <f>IF(C239="","",INDEX('様式A-2'!$E$9:$E$4938,MATCH(C239,'様式A-2'!$B$9:$B$438,0)))</f>
        <v/>
      </c>
      <c r="F239" s="306"/>
      <c r="G239" s="242"/>
      <c r="H239" s="242"/>
      <c r="I239" s="242"/>
      <c r="J239" s="307"/>
      <c r="K239" s="242"/>
      <c r="L239" s="242"/>
      <c r="M239" s="242"/>
      <c r="N239" s="242"/>
      <c r="O239" s="242"/>
      <c r="P239" s="243"/>
    </row>
    <row r="240" spans="1:16" ht="20.100000000000001" customHeight="1" x14ac:dyDescent="0.15">
      <c r="A240" s="256">
        <f>IF(A239="",ROW()-2-COUNTBLANK($A$3:$A239),A239+1)</f>
        <v>238</v>
      </c>
      <c r="B240" s="257">
        <f>IF(A240="","",IF(B239="",ROW()-2-COUNTBLANK($B$3:$B239),B239+1))</f>
        <v>238</v>
      </c>
      <c r="C240" s="241"/>
      <c r="D240" s="242" t="str">
        <f>IF(C240="","",(COUNTIF($C$3:C240,C240)+100))</f>
        <v/>
      </c>
      <c r="E240" s="306" t="str">
        <f>IF(C240="","",INDEX('様式A-2'!$E$9:$E$4938,MATCH(C240,'様式A-2'!$B$9:$B$438,0)))</f>
        <v/>
      </c>
      <c r="F240" s="306"/>
      <c r="G240" s="242"/>
      <c r="H240" s="242"/>
      <c r="I240" s="242"/>
      <c r="J240" s="307"/>
      <c r="K240" s="242"/>
      <c r="L240" s="242"/>
      <c r="M240" s="242"/>
      <c r="N240" s="242"/>
      <c r="O240" s="242"/>
      <c r="P240" s="243"/>
    </row>
    <row r="241" spans="1:16" ht="20.100000000000001" customHeight="1" x14ac:dyDescent="0.15">
      <c r="A241" s="256">
        <f>IF(A240="",ROW()-2-COUNTBLANK($A$3:$A240),A240+1)</f>
        <v>239</v>
      </c>
      <c r="B241" s="257">
        <f>IF(A241="","",IF(B240="",ROW()-2-COUNTBLANK($B$3:$B240),B240+1))</f>
        <v>239</v>
      </c>
      <c r="C241" s="241"/>
      <c r="D241" s="242" t="str">
        <f>IF(C241="","",(COUNTIF($C$3:C241,C241)+100))</f>
        <v/>
      </c>
      <c r="E241" s="306" t="str">
        <f>IF(C241="","",INDEX('様式A-2'!$E$9:$E$4938,MATCH(C241,'様式A-2'!$B$9:$B$438,0)))</f>
        <v/>
      </c>
      <c r="F241" s="306"/>
      <c r="G241" s="242"/>
      <c r="H241" s="242"/>
      <c r="I241" s="242"/>
      <c r="J241" s="307"/>
      <c r="K241" s="242"/>
      <c r="L241" s="242"/>
      <c r="M241" s="242"/>
      <c r="N241" s="242"/>
      <c r="O241" s="242"/>
      <c r="P241" s="243"/>
    </row>
    <row r="242" spans="1:16" ht="20.100000000000001" customHeight="1" x14ac:dyDescent="0.15">
      <c r="A242" s="256">
        <f>IF(A241="",ROW()-2-COUNTBLANK($A$3:$A241),A241+1)</f>
        <v>240</v>
      </c>
      <c r="B242" s="257">
        <f>IF(A242="","",IF(B241="",ROW()-2-COUNTBLANK($B$3:$B241),B241+1))</f>
        <v>240</v>
      </c>
      <c r="C242" s="241"/>
      <c r="D242" s="242" t="str">
        <f>IF(C242="","",(COUNTIF($C$3:C242,C242)+100))</f>
        <v/>
      </c>
      <c r="E242" s="306" t="str">
        <f>IF(C242="","",INDEX('様式A-2'!$E$9:$E$4938,MATCH(C242,'様式A-2'!$B$9:$B$438,0)))</f>
        <v/>
      </c>
      <c r="F242" s="306"/>
      <c r="G242" s="242"/>
      <c r="H242" s="242"/>
      <c r="I242" s="242"/>
      <c r="J242" s="307"/>
      <c r="K242" s="242"/>
      <c r="L242" s="242"/>
      <c r="M242" s="242"/>
      <c r="N242" s="242"/>
      <c r="O242" s="242"/>
      <c r="P242" s="243"/>
    </row>
    <row r="243" spans="1:16" ht="20.100000000000001" customHeight="1" x14ac:dyDescent="0.15">
      <c r="A243" s="256">
        <f>IF(A242="",ROW()-2-COUNTBLANK($A$3:$A242),A242+1)</f>
        <v>241</v>
      </c>
      <c r="B243" s="257">
        <f>IF(A243="","",IF(B242="",ROW()-2-COUNTBLANK($B$3:$B242),B242+1))</f>
        <v>241</v>
      </c>
      <c r="C243" s="241"/>
      <c r="D243" s="242" t="str">
        <f>IF(C243="","",(COUNTIF($C$3:C243,C243)+100))</f>
        <v/>
      </c>
      <c r="E243" s="306" t="str">
        <f>IF(C243="","",INDEX('様式A-2'!$E$9:$E$4938,MATCH(C243,'様式A-2'!$B$9:$B$438,0)))</f>
        <v/>
      </c>
      <c r="F243" s="306"/>
      <c r="G243" s="242"/>
      <c r="H243" s="242"/>
      <c r="I243" s="242"/>
      <c r="J243" s="307"/>
      <c r="K243" s="242"/>
      <c r="L243" s="242"/>
      <c r="M243" s="242"/>
      <c r="N243" s="242"/>
      <c r="O243" s="242"/>
      <c r="P243" s="243"/>
    </row>
    <row r="244" spans="1:16" ht="20.100000000000001" customHeight="1" x14ac:dyDescent="0.15">
      <c r="A244" s="256">
        <f>IF(A243="",ROW()-2-COUNTBLANK($A$3:$A243),A243+1)</f>
        <v>242</v>
      </c>
      <c r="B244" s="257">
        <f>IF(A244="","",IF(B243="",ROW()-2-COUNTBLANK($B$3:$B243),B243+1))</f>
        <v>242</v>
      </c>
      <c r="C244" s="241"/>
      <c r="D244" s="242" t="str">
        <f>IF(C244="","",(COUNTIF($C$3:C244,C244)+100))</f>
        <v/>
      </c>
      <c r="E244" s="306" t="str">
        <f>IF(C244="","",INDEX('様式A-2'!$E$9:$E$4938,MATCH(C244,'様式A-2'!$B$9:$B$438,0)))</f>
        <v/>
      </c>
      <c r="F244" s="306"/>
      <c r="G244" s="242"/>
      <c r="H244" s="242"/>
      <c r="I244" s="242"/>
      <c r="J244" s="307"/>
      <c r="K244" s="242"/>
      <c r="L244" s="242"/>
      <c r="M244" s="242"/>
      <c r="N244" s="242"/>
      <c r="O244" s="242"/>
      <c r="P244" s="243"/>
    </row>
    <row r="245" spans="1:16" ht="20.100000000000001" customHeight="1" x14ac:dyDescent="0.15">
      <c r="A245" s="256">
        <f>IF(A244="",ROW()-2-COUNTBLANK($A$3:$A244),A244+1)</f>
        <v>243</v>
      </c>
      <c r="B245" s="257">
        <f>IF(A245="","",IF(B244="",ROW()-2-COUNTBLANK($B$3:$B244),B244+1))</f>
        <v>243</v>
      </c>
      <c r="C245" s="241"/>
      <c r="D245" s="242" t="str">
        <f>IF(C245="","",(COUNTIF($C$3:C245,C245)+100))</f>
        <v/>
      </c>
      <c r="E245" s="306" t="str">
        <f>IF(C245="","",INDEX('様式A-2'!$E$9:$E$4938,MATCH(C245,'様式A-2'!$B$9:$B$438,0)))</f>
        <v/>
      </c>
      <c r="F245" s="306"/>
      <c r="G245" s="242"/>
      <c r="H245" s="242"/>
      <c r="I245" s="242"/>
      <c r="J245" s="307"/>
      <c r="K245" s="242"/>
      <c r="L245" s="242"/>
      <c r="M245" s="242"/>
      <c r="N245" s="242"/>
      <c r="O245" s="242"/>
      <c r="P245" s="243"/>
    </row>
    <row r="246" spans="1:16" ht="20.100000000000001" customHeight="1" x14ac:dyDescent="0.15">
      <c r="A246" s="256">
        <f>IF(A245="",ROW()-2-COUNTBLANK($A$3:$A245),A245+1)</f>
        <v>244</v>
      </c>
      <c r="B246" s="257">
        <f>IF(A246="","",IF(B245="",ROW()-2-COUNTBLANK($B$3:$B245),B245+1))</f>
        <v>244</v>
      </c>
      <c r="C246" s="241"/>
      <c r="D246" s="242" t="str">
        <f>IF(C246="","",(COUNTIF($C$3:C246,C246)+100))</f>
        <v/>
      </c>
      <c r="E246" s="306" t="str">
        <f>IF(C246="","",INDEX('様式A-2'!$E$9:$E$4938,MATCH(C246,'様式A-2'!$B$9:$B$438,0)))</f>
        <v/>
      </c>
      <c r="F246" s="306"/>
      <c r="G246" s="242"/>
      <c r="H246" s="242"/>
      <c r="I246" s="242"/>
      <c r="J246" s="307"/>
      <c r="K246" s="242"/>
      <c r="L246" s="242"/>
      <c r="M246" s="242"/>
      <c r="N246" s="242"/>
      <c r="O246" s="242"/>
      <c r="P246" s="243"/>
    </row>
    <row r="247" spans="1:16" ht="20.100000000000001" customHeight="1" x14ac:dyDescent="0.15">
      <c r="A247" s="256">
        <f>IF(A246="",ROW()-2-COUNTBLANK($A$3:$A246),A246+1)</f>
        <v>245</v>
      </c>
      <c r="B247" s="257">
        <f>IF(A247="","",IF(B246="",ROW()-2-COUNTBLANK($B$3:$B246),B246+1))</f>
        <v>245</v>
      </c>
      <c r="C247" s="241"/>
      <c r="D247" s="242" t="str">
        <f>IF(C247="","",(COUNTIF($C$3:C247,C247)+100))</f>
        <v/>
      </c>
      <c r="E247" s="306" t="str">
        <f>IF(C247="","",INDEX('様式A-2'!$E$9:$E$4938,MATCH(C247,'様式A-2'!$B$9:$B$438,0)))</f>
        <v/>
      </c>
      <c r="F247" s="306"/>
      <c r="G247" s="242"/>
      <c r="H247" s="242"/>
      <c r="I247" s="242"/>
      <c r="J247" s="307"/>
      <c r="K247" s="242"/>
      <c r="L247" s="242"/>
      <c r="M247" s="242"/>
      <c r="N247" s="242"/>
      <c r="O247" s="242"/>
      <c r="P247" s="243"/>
    </row>
    <row r="248" spans="1:16" ht="20.100000000000001" customHeight="1" x14ac:dyDescent="0.15">
      <c r="A248" s="256">
        <f>IF(A247="",ROW()-2-COUNTBLANK($A$3:$A247),A247+1)</f>
        <v>246</v>
      </c>
      <c r="B248" s="257">
        <f>IF(A248="","",IF(B247="",ROW()-2-COUNTBLANK($B$3:$B247),B247+1))</f>
        <v>246</v>
      </c>
      <c r="C248" s="241"/>
      <c r="D248" s="242" t="str">
        <f>IF(C248="","",(COUNTIF($C$3:C248,C248)+100))</f>
        <v/>
      </c>
      <c r="E248" s="306" t="str">
        <f>IF(C248="","",INDEX('様式A-2'!$E$9:$E$4938,MATCH(C248,'様式A-2'!$B$9:$B$438,0)))</f>
        <v/>
      </c>
      <c r="F248" s="306"/>
      <c r="G248" s="242"/>
      <c r="H248" s="242"/>
      <c r="I248" s="242"/>
      <c r="J248" s="307"/>
      <c r="K248" s="242"/>
      <c r="L248" s="242"/>
      <c r="M248" s="242"/>
      <c r="N248" s="242"/>
      <c r="O248" s="242"/>
      <c r="P248" s="243"/>
    </row>
    <row r="249" spans="1:16" ht="20.100000000000001" customHeight="1" x14ac:dyDescent="0.15">
      <c r="A249" s="256">
        <f>IF(A248="",ROW()-2-COUNTBLANK($A$3:$A248),A248+1)</f>
        <v>247</v>
      </c>
      <c r="B249" s="257">
        <f>IF(A249="","",IF(B248="",ROW()-2-COUNTBLANK($B$3:$B248),B248+1))</f>
        <v>247</v>
      </c>
      <c r="C249" s="241"/>
      <c r="D249" s="242" t="str">
        <f>IF(C249="","",(COUNTIF($C$3:C249,C249)+100))</f>
        <v/>
      </c>
      <c r="E249" s="306" t="str">
        <f>IF(C249="","",INDEX('様式A-2'!$E$9:$E$4938,MATCH(C249,'様式A-2'!$B$9:$B$438,0)))</f>
        <v/>
      </c>
      <c r="F249" s="306"/>
      <c r="G249" s="242"/>
      <c r="H249" s="242"/>
      <c r="I249" s="242"/>
      <c r="J249" s="307"/>
      <c r="K249" s="242"/>
      <c r="L249" s="242"/>
      <c r="M249" s="242"/>
      <c r="N249" s="242"/>
      <c r="O249" s="242"/>
      <c r="P249" s="243"/>
    </row>
    <row r="250" spans="1:16" ht="20.100000000000001" customHeight="1" x14ac:dyDescent="0.15">
      <c r="A250" s="256">
        <f>IF(A249="",ROW()-2-COUNTBLANK($A$3:$A249),A249+1)</f>
        <v>248</v>
      </c>
      <c r="B250" s="257">
        <f>IF(A250="","",IF(B249="",ROW()-2-COUNTBLANK($B$3:$B249),B249+1))</f>
        <v>248</v>
      </c>
      <c r="C250" s="241"/>
      <c r="D250" s="242" t="str">
        <f>IF(C250="","",(COUNTIF($C$3:C250,C250)+100))</f>
        <v/>
      </c>
      <c r="E250" s="306" t="str">
        <f>IF(C250="","",INDEX('様式A-2'!$E$9:$E$4938,MATCH(C250,'様式A-2'!$B$9:$B$438,0)))</f>
        <v/>
      </c>
      <c r="F250" s="306"/>
      <c r="G250" s="242"/>
      <c r="H250" s="242"/>
      <c r="I250" s="242"/>
      <c r="J250" s="307"/>
      <c r="K250" s="242"/>
      <c r="L250" s="242"/>
      <c r="M250" s="242"/>
      <c r="N250" s="242"/>
      <c r="O250" s="242"/>
      <c r="P250" s="243"/>
    </row>
    <row r="251" spans="1:16" ht="20.100000000000001" customHeight="1" x14ac:dyDescent="0.15">
      <c r="A251" s="256">
        <f>IF(A250="",ROW()-2-COUNTBLANK($A$3:$A250),A250+1)</f>
        <v>249</v>
      </c>
      <c r="B251" s="257">
        <f>IF(A251="","",IF(B250="",ROW()-2-COUNTBLANK($B$3:$B250),B250+1))</f>
        <v>249</v>
      </c>
      <c r="C251" s="241"/>
      <c r="D251" s="242" t="str">
        <f>IF(C251="","",(COUNTIF($C$3:C251,C251)+100))</f>
        <v/>
      </c>
      <c r="E251" s="306" t="str">
        <f>IF(C251="","",INDEX('様式A-2'!$E$9:$E$4938,MATCH(C251,'様式A-2'!$B$9:$B$438,0)))</f>
        <v/>
      </c>
      <c r="F251" s="306"/>
      <c r="G251" s="242"/>
      <c r="H251" s="242"/>
      <c r="I251" s="242"/>
      <c r="J251" s="307"/>
      <c r="K251" s="242"/>
      <c r="L251" s="242"/>
      <c r="M251" s="242"/>
      <c r="N251" s="242"/>
      <c r="O251" s="242"/>
      <c r="P251" s="243"/>
    </row>
    <row r="252" spans="1:16" ht="20.100000000000001" customHeight="1" x14ac:dyDescent="0.15">
      <c r="A252" s="256">
        <f>IF(A251="",ROW()-2-COUNTBLANK($A$3:$A251),A251+1)</f>
        <v>250</v>
      </c>
      <c r="B252" s="257">
        <f>IF(A252="","",IF(B251="",ROW()-2-COUNTBLANK($B$3:$B251),B251+1))</f>
        <v>250</v>
      </c>
      <c r="C252" s="241"/>
      <c r="D252" s="242" t="str">
        <f>IF(C252="","",(COUNTIF($C$3:C252,C252)+100))</f>
        <v/>
      </c>
      <c r="E252" s="306" t="str">
        <f>IF(C252="","",INDEX('様式A-2'!$E$9:$E$4938,MATCH(C252,'様式A-2'!$B$9:$B$438,0)))</f>
        <v/>
      </c>
      <c r="F252" s="306"/>
      <c r="G252" s="242"/>
      <c r="H252" s="242"/>
      <c r="I252" s="242"/>
      <c r="J252" s="307"/>
      <c r="K252" s="242"/>
      <c r="L252" s="242"/>
      <c r="M252" s="242"/>
      <c r="N252" s="242"/>
      <c r="O252" s="242"/>
      <c r="P252" s="243"/>
    </row>
    <row r="253" spans="1:16" ht="20.100000000000001" customHeight="1" x14ac:dyDescent="0.15">
      <c r="A253" s="256">
        <f>IF(A252="",ROW()-2-COUNTBLANK($A$3:$A252),A252+1)</f>
        <v>251</v>
      </c>
      <c r="B253" s="257">
        <f>IF(A253="","",IF(B252="",ROW()-2-COUNTBLANK($B$3:$B252),B252+1))</f>
        <v>251</v>
      </c>
      <c r="C253" s="241"/>
      <c r="D253" s="242" t="str">
        <f>IF(C253="","",(COUNTIF($C$3:C253,C253)+100))</f>
        <v/>
      </c>
      <c r="E253" s="306" t="str">
        <f>IF(C253="","",INDEX('様式A-2'!$E$9:$E$4938,MATCH(C253,'様式A-2'!$B$9:$B$438,0)))</f>
        <v/>
      </c>
      <c r="F253" s="306"/>
      <c r="G253" s="242"/>
      <c r="H253" s="242"/>
      <c r="I253" s="242"/>
      <c r="J253" s="307"/>
      <c r="K253" s="242"/>
      <c r="L253" s="242"/>
      <c r="M253" s="242"/>
      <c r="N253" s="242"/>
      <c r="O253" s="242"/>
      <c r="P253" s="243"/>
    </row>
    <row r="254" spans="1:16" ht="20.100000000000001" customHeight="1" x14ac:dyDescent="0.15">
      <c r="A254" s="256">
        <f>IF(A253="",ROW()-2-COUNTBLANK($A$3:$A253),A253+1)</f>
        <v>252</v>
      </c>
      <c r="B254" s="257">
        <f>IF(A254="","",IF(B253="",ROW()-2-COUNTBLANK($B$3:$B253),B253+1))</f>
        <v>252</v>
      </c>
      <c r="C254" s="241"/>
      <c r="D254" s="242" t="str">
        <f>IF(C254="","",(COUNTIF($C$3:C254,C254)+100))</f>
        <v/>
      </c>
      <c r="E254" s="306" t="str">
        <f>IF(C254="","",INDEX('様式A-2'!$E$9:$E$4938,MATCH(C254,'様式A-2'!$B$9:$B$438,0)))</f>
        <v/>
      </c>
      <c r="F254" s="306"/>
      <c r="G254" s="242"/>
      <c r="H254" s="242"/>
      <c r="I254" s="242"/>
      <c r="J254" s="307"/>
      <c r="K254" s="242"/>
      <c r="L254" s="242"/>
      <c r="M254" s="242"/>
      <c r="N254" s="242"/>
      <c r="O254" s="242"/>
      <c r="P254" s="243"/>
    </row>
    <row r="255" spans="1:16" ht="20.100000000000001" customHeight="1" x14ac:dyDescent="0.15">
      <c r="A255" s="256">
        <f>IF(A254="",ROW()-2-COUNTBLANK($A$3:$A254),A254+1)</f>
        <v>253</v>
      </c>
      <c r="B255" s="257">
        <f>IF(A255="","",IF(B254="",ROW()-2-COUNTBLANK($B$3:$B254),B254+1))</f>
        <v>253</v>
      </c>
      <c r="C255" s="241"/>
      <c r="D255" s="242" t="str">
        <f>IF(C255="","",(COUNTIF($C$3:C255,C255)+100))</f>
        <v/>
      </c>
      <c r="E255" s="306" t="str">
        <f>IF(C255="","",INDEX('様式A-2'!$E$9:$E$4938,MATCH(C255,'様式A-2'!$B$9:$B$438,0)))</f>
        <v/>
      </c>
      <c r="F255" s="306"/>
      <c r="G255" s="242"/>
      <c r="H255" s="242"/>
      <c r="I255" s="242"/>
      <c r="J255" s="307"/>
      <c r="K255" s="242"/>
      <c r="L255" s="242"/>
      <c r="M255" s="242"/>
      <c r="N255" s="242"/>
      <c r="O255" s="242"/>
      <c r="P255" s="243"/>
    </row>
    <row r="256" spans="1:16" ht="20.100000000000001" customHeight="1" x14ac:dyDescent="0.15">
      <c r="A256" s="256">
        <f>IF(A255="",ROW()-2-COUNTBLANK($A$3:$A255),A255+1)</f>
        <v>254</v>
      </c>
      <c r="B256" s="257">
        <f>IF(A256="","",IF(B255="",ROW()-2-COUNTBLANK($B$3:$B255),B255+1))</f>
        <v>254</v>
      </c>
      <c r="C256" s="241"/>
      <c r="D256" s="242" t="str">
        <f>IF(C256="","",(COUNTIF($C$3:C256,C256)+100))</f>
        <v/>
      </c>
      <c r="E256" s="306" t="str">
        <f>IF(C256="","",INDEX('様式A-2'!$E$9:$E$4938,MATCH(C256,'様式A-2'!$B$9:$B$438,0)))</f>
        <v/>
      </c>
      <c r="F256" s="306"/>
      <c r="G256" s="242"/>
      <c r="H256" s="242"/>
      <c r="I256" s="242"/>
      <c r="J256" s="307"/>
      <c r="K256" s="242"/>
      <c r="L256" s="242"/>
      <c r="M256" s="242"/>
      <c r="N256" s="242"/>
      <c r="O256" s="242"/>
      <c r="P256" s="243"/>
    </row>
    <row r="257" spans="1:16" ht="20.100000000000001" customHeight="1" x14ac:dyDescent="0.15">
      <c r="A257" s="256">
        <f>IF(A256="",ROW()-2-COUNTBLANK($A$3:$A256),A256+1)</f>
        <v>255</v>
      </c>
      <c r="B257" s="257">
        <f>IF(A257="","",IF(B256="",ROW()-2-COUNTBLANK($B$3:$B256),B256+1))</f>
        <v>255</v>
      </c>
      <c r="C257" s="241"/>
      <c r="D257" s="242" t="str">
        <f>IF(C257="","",(COUNTIF($C$3:C257,C257)+100))</f>
        <v/>
      </c>
      <c r="E257" s="306" t="str">
        <f>IF(C257="","",INDEX('様式A-2'!$E$9:$E$4938,MATCH(C257,'様式A-2'!$B$9:$B$438,0)))</f>
        <v/>
      </c>
      <c r="F257" s="306"/>
      <c r="G257" s="242"/>
      <c r="H257" s="242"/>
      <c r="I257" s="242"/>
      <c r="J257" s="307"/>
      <c r="K257" s="242"/>
      <c r="L257" s="242"/>
      <c r="M257" s="242"/>
      <c r="N257" s="242"/>
      <c r="O257" s="242"/>
      <c r="P257" s="243"/>
    </row>
    <row r="258" spans="1:16" ht="20.100000000000001" customHeight="1" x14ac:dyDescent="0.15">
      <c r="A258" s="256">
        <f>IF(A257="",ROW()-2-COUNTBLANK($A$3:$A257),A257+1)</f>
        <v>256</v>
      </c>
      <c r="B258" s="257">
        <f>IF(A258="","",IF(B257="",ROW()-2-COUNTBLANK($B$3:$B257),B257+1))</f>
        <v>256</v>
      </c>
      <c r="C258" s="241"/>
      <c r="D258" s="242" t="str">
        <f>IF(C258="","",(COUNTIF($C$3:C258,C258)+100))</f>
        <v/>
      </c>
      <c r="E258" s="306" t="str">
        <f>IF(C258="","",INDEX('様式A-2'!$E$9:$E$4938,MATCH(C258,'様式A-2'!$B$9:$B$438,0)))</f>
        <v/>
      </c>
      <c r="F258" s="306"/>
      <c r="G258" s="242"/>
      <c r="H258" s="242"/>
      <c r="I258" s="242"/>
      <c r="J258" s="307"/>
      <c r="K258" s="242"/>
      <c r="L258" s="242"/>
      <c r="M258" s="242"/>
      <c r="N258" s="242"/>
      <c r="O258" s="242"/>
      <c r="P258" s="243"/>
    </row>
    <row r="259" spans="1:16" ht="20.100000000000001" customHeight="1" x14ac:dyDescent="0.15">
      <c r="A259" s="256">
        <f>IF(A258="",ROW()-2-COUNTBLANK($A$3:$A258),A258+1)</f>
        <v>257</v>
      </c>
      <c r="B259" s="257">
        <f>IF(A259="","",IF(B258="",ROW()-2-COUNTBLANK($B$3:$B258),B258+1))</f>
        <v>257</v>
      </c>
      <c r="C259" s="241"/>
      <c r="D259" s="242" t="str">
        <f>IF(C259="","",(COUNTIF($C$3:C259,C259)+100))</f>
        <v/>
      </c>
      <c r="E259" s="306" t="str">
        <f>IF(C259="","",INDEX('様式A-2'!$E$9:$E$4938,MATCH(C259,'様式A-2'!$B$9:$B$438,0)))</f>
        <v/>
      </c>
      <c r="F259" s="306"/>
      <c r="G259" s="242"/>
      <c r="H259" s="242"/>
      <c r="I259" s="242"/>
      <c r="J259" s="307"/>
      <c r="K259" s="242"/>
      <c r="L259" s="242"/>
      <c r="M259" s="242"/>
      <c r="N259" s="242"/>
      <c r="O259" s="242"/>
      <c r="P259" s="243"/>
    </row>
    <row r="260" spans="1:16" ht="20.100000000000001" customHeight="1" x14ac:dyDescent="0.15">
      <c r="A260" s="256">
        <f>IF(A259="",ROW()-2-COUNTBLANK($A$3:$A259),A259+1)</f>
        <v>258</v>
      </c>
      <c r="B260" s="257">
        <f>IF(A260="","",IF(B259="",ROW()-2-COUNTBLANK($B$3:$B259),B259+1))</f>
        <v>258</v>
      </c>
      <c r="C260" s="241"/>
      <c r="D260" s="242" t="str">
        <f>IF(C260="","",(COUNTIF($C$3:C260,C260)+100))</f>
        <v/>
      </c>
      <c r="E260" s="306" t="str">
        <f>IF(C260="","",INDEX('様式A-2'!$E$9:$E$4938,MATCH(C260,'様式A-2'!$B$9:$B$438,0)))</f>
        <v/>
      </c>
      <c r="F260" s="306"/>
      <c r="G260" s="242"/>
      <c r="H260" s="242"/>
      <c r="I260" s="242"/>
      <c r="J260" s="307"/>
      <c r="K260" s="242"/>
      <c r="L260" s="242"/>
      <c r="M260" s="242"/>
      <c r="N260" s="242"/>
      <c r="O260" s="242"/>
      <c r="P260" s="243"/>
    </row>
    <row r="261" spans="1:16" ht="20.100000000000001" customHeight="1" x14ac:dyDescent="0.15">
      <c r="A261" s="256">
        <f>IF(A260="",ROW()-2-COUNTBLANK($A$3:$A260),A260+1)</f>
        <v>259</v>
      </c>
      <c r="B261" s="257">
        <f>IF(A261="","",IF(B260="",ROW()-2-COUNTBLANK($B$3:$B260),B260+1))</f>
        <v>259</v>
      </c>
      <c r="C261" s="241"/>
      <c r="D261" s="242" t="str">
        <f>IF(C261="","",(COUNTIF($C$3:C261,C261)+100))</f>
        <v/>
      </c>
      <c r="E261" s="306" t="str">
        <f>IF(C261="","",INDEX('様式A-2'!$E$9:$E$4938,MATCH(C261,'様式A-2'!$B$9:$B$438,0)))</f>
        <v/>
      </c>
      <c r="F261" s="306"/>
      <c r="G261" s="242"/>
      <c r="H261" s="242"/>
      <c r="I261" s="242"/>
      <c r="J261" s="307"/>
      <c r="K261" s="242"/>
      <c r="L261" s="242"/>
      <c r="M261" s="242"/>
      <c r="N261" s="242"/>
      <c r="O261" s="242"/>
      <c r="P261" s="243"/>
    </row>
    <row r="262" spans="1:16" ht="20.100000000000001" customHeight="1" x14ac:dyDescent="0.15">
      <c r="A262" s="256">
        <f>IF(A261="",ROW()-2-COUNTBLANK($A$3:$A261),A261+1)</f>
        <v>260</v>
      </c>
      <c r="B262" s="257">
        <f>IF(A262="","",IF(B261="",ROW()-2-COUNTBLANK($B$3:$B261),B261+1))</f>
        <v>260</v>
      </c>
      <c r="C262" s="241"/>
      <c r="D262" s="242" t="str">
        <f>IF(C262="","",(COUNTIF($C$3:C262,C262)+100))</f>
        <v/>
      </c>
      <c r="E262" s="306" t="str">
        <f>IF(C262="","",INDEX('様式A-2'!$E$9:$E$4938,MATCH(C262,'様式A-2'!$B$9:$B$438,0)))</f>
        <v/>
      </c>
      <c r="F262" s="306"/>
      <c r="G262" s="242"/>
      <c r="H262" s="242"/>
      <c r="I262" s="242"/>
      <c r="J262" s="307"/>
      <c r="K262" s="242"/>
      <c r="L262" s="242"/>
      <c r="M262" s="242"/>
      <c r="N262" s="242"/>
      <c r="O262" s="242"/>
      <c r="P262" s="243"/>
    </row>
    <row r="263" spans="1:16" ht="20.100000000000001" customHeight="1" x14ac:dyDescent="0.15">
      <c r="A263" s="256">
        <f>IF(A262="",ROW()-2-COUNTBLANK($A$3:$A262),A262+1)</f>
        <v>261</v>
      </c>
      <c r="B263" s="257">
        <f>IF(A263="","",IF(B262="",ROW()-2-COUNTBLANK($B$3:$B262),B262+1))</f>
        <v>261</v>
      </c>
      <c r="C263" s="241"/>
      <c r="D263" s="242" t="str">
        <f>IF(C263="","",(COUNTIF($C$3:C263,C263)+100))</f>
        <v/>
      </c>
      <c r="E263" s="306" t="str">
        <f>IF(C263="","",INDEX('様式A-2'!$E$9:$E$4938,MATCH(C263,'様式A-2'!$B$9:$B$438,0)))</f>
        <v/>
      </c>
      <c r="F263" s="306"/>
      <c r="G263" s="242"/>
      <c r="H263" s="242"/>
      <c r="I263" s="242"/>
      <c r="J263" s="307"/>
      <c r="K263" s="242"/>
      <c r="L263" s="242"/>
      <c r="M263" s="242"/>
      <c r="N263" s="242"/>
      <c r="O263" s="242"/>
      <c r="P263" s="243"/>
    </row>
    <row r="264" spans="1:16" ht="20.100000000000001" customHeight="1" x14ac:dyDescent="0.15">
      <c r="A264" s="256">
        <f>IF(A263="",ROW()-2-COUNTBLANK($A$3:$A263),A263+1)</f>
        <v>262</v>
      </c>
      <c r="B264" s="257">
        <f>IF(A264="","",IF(B263="",ROW()-2-COUNTBLANK($B$3:$B263),B263+1))</f>
        <v>262</v>
      </c>
      <c r="C264" s="241"/>
      <c r="D264" s="242" t="str">
        <f>IF(C264="","",(COUNTIF($C$3:C264,C264)+100))</f>
        <v/>
      </c>
      <c r="E264" s="306" t="str">
        <f>IF(C264="","",INDEX('様式A-2'!$E$9:$E$4938,MATCH(C264,'様式A-2'!$B$9:$B$438,0)))</f>
        <v/>
      </c>
      <c r="F264" s="306"/>
      <c r="G264" s="242"/>
      <c r="H264" s="242"/>
      <c r="I264" s="242"/>
      <c r="J264" s="307"/>
      <c r="K264" s="242"/>
      <c r="L264" s="242"/>
      <c r="M264" s="242"/>
      <c r="N264" s="242"/>
      <c r="O264" s="242"/>
      <c r="P264" s="243"/>
    </row>
    <row r="265" spans="1:16" ht="20.100000000000001" customHeight="1" x14ac:dyDescent="0.15">
      <c r="A265" s="256">
        <f>IF(A264="",ROW()-2-COUNTBLANK($A$3:$A264),A264+1)</f>
        <v>263</v>
      </c>
      <c r="B265" s="257">
        <f>IF(A265="","",IF(B264="",ROW()-2-COUNTBLANK($B$3:$B264),B264+1))</f>
        <v>263</v>
      </c>
      <c r="C265" s="241"/>
      <c r="D265" s="242" t="str">
        <f>IF(C265="","",(COUNTIF($C$3:C265,C265)+100))</f>
        <v/>
      </c>
      <c r="E265" s="306" t="str">
        <f>IF(C265="","",INDEX('様式A-2'!$E$9:$E$4938,MATCH(C265,'様式A-2'!$B$9:$B$438,0)))</f>
        <v/>
      </c>
      <c r="F265" s="306"/>
      <c r="G265" s="242"/>
      <c r="H265" s="242"/>
      <c r="I265" s="242"/>
      <c r="J265" s="307"/>
      <c r="K265" s="242"/>
      <c r="L265" s="242"/>
      <c r="M265" s="242"/>
      <c r="N265" s="242"/>
      <c r="O265" s="242"/>
      <c r="P265" s="243"/>
    </row>
    <row r="266" spans="1:16" ht="20.100000000000001" customHeight="1" x14ac:dyDescent="0.15">
      <c r="A266" s="256">
        <f>IF(A265="",ROW()-2-COUNTBLANK($A$3:$A265),A265+1)</f>
        <v>264</v>
      </c>
      <c r="B266" s="257">
        <f>IF(A266="","",IF(B265="",ROW()-2-COUNTBLANK($B$3:$B265),B265+1))</f>
        <v>264</v>
      </c>
      <c r="C266" s="241"/>
      <c r="D266" s="242" t="str">
        <f>IF(C266="","",(COUNTIF($C$3:C266,C266)+100))</f>
        <v/>
      </c>
      <c r="E266" s="306" t="str">
        <f>IF(C266="","",INDEX('様式A-2'!$E$9:$E$4938,MATCH(C266,'様式A-2'!$B$9:$B$438,0)))</f>
        <v/>
      </c>
      <c r="F266" s="306"/>
      <c r="G266" s="242"/>
      <c r="H266" s="242"/>
      <c r="I266" s="242"/>
      <c r="J266" s="307"/>
      <c r="K266" s="242"/>
      <c r="L266" s="242"/>
      <c r="M266" s="242"/>
      <c r="N266" s="242"/>
      <c r="O266" s="242"/>
      <c r="P266" s="243"/>
    </row>
    <row r="267" spans="1:16" ht="20.100000000000001" customHeight="1" x14ac:dyDescent="0.15">
      <c r="A267" s="256">
        <f>IF(A266="",ROW()-2-COUNTBLANK($A$3:$A266),A266+1)</f>
        <v>265</v>
      </c>
      <c r="B267" s="257">
        <f>IF(A267="","",IF(B266="",ROW()-2-COUNTBLANK($B$3:$B266),B266+1))</f>
        <v>265</v>
      </c>
      <c r="C267" s="241"/>
      <c r="D267" s="242" t="str">
        <f>IF(C267="","",(COUNTIF($C$3:C267,C267)+100))</f>
        <v/>
      </c>
      <c r="E267" s="306" t="str">
        <f>IF(C267="","",INDEX('様式A-2'!$E$9:$E$4938,MATCH(C267,'様式A-2'!$B$9:$B$438,0)))</f>
        <v/>
      </c>
      <c r="F267" s="306"/>
      <c r="G267" s="242"/>
      <c r="H267" s="242"/>
      <c r="I267" s="242"/>
      <c r="J267" s="307"/>
      <c r="K267" s="242"/>
      <c r="L267" s="242"/>
      <c r="M267" s="242"/>
      <c r="N267" s="242"/>
      <c r="O267" s="242"/>
      <c r="P267" s="243"/>
    </row>
    <row r="268" spans="1:16" ht="20.100000000000001" customHeight="1" x14ac:dyDescent="0.15">
      <c r="A268" s="256">
        <f>IF(A267="",ROW()-2-COUNTBLANK($A$3:$A267),A267+1)</f>
        <v>266</v>
      </c>
      <c r="B268" s="257">
        <f>IF(A268="","",IF(B267="",ROW()-2-COUNTBLANK($B$3:$B267),B267+1))</f>
        <v>266</v>
      </c>
      <c r="C268" s="241"/>
      <c r="D268" s="242" t="str">
        <f>IF(C268="","",(COUNTIF($C$3:C268,C268)+100))</f>
        <v/>
      </c>
      <c r="E268" s="306" t="str">
        <f>IF(C268="","",INDEX('様式A-2'!$E$9:$E$4938,MATCH(C268,'様式A-2'!$B$9:$B$438,0)))</f>
        <v/>
      </c>
      <c r="F268" s="306"/>
      <c r="G268" s="242"/>
      <c r="H268" s="242"/>
      <c r="I268" s="242"/>
      <c r="J268" s="307"/>
      <c r="K268" s="242"/>
      <c r="L268" s="242"/>
      <c r="M268" s="242"/>
      <c r="N268" s="242"/>
      <c r="O268" s="242"/>
      <c r="P268" s="243"/>
    </row>
    <row r="269" spans="1:16" ht="20.100000000000001" customHeight="1" x14ac:dyDescent="0.15">
      <c r="A269" s="256">
        <f>IF(A268="",ROW()-2-COUNTBLANK($A$3:$A268),A268+1)</f>
        <v>267</v>
      </c>
      <c r="B269" s="257">
        <f>IF(A269="","",IF(B268="",ROW()-2-COUNTBLANK($B$3:$B268),B268+1))</f>
        <v>267</v>
      </c>
      <c r="C269" s="241"/>
      <c r="D269" s="242" t="str">
        <f>IF(C269="","",(COUNTIF($C$3:C269,C269)+100))</f>
        <v/>
      </c>
      <c r="E269" s="306" t="str">
        <f>IF(C269="","",INDEX('様式A-2'!$E$9:$E$4938,MATCH(C269,'様式A-2'!$B$9:$B$438,0)))</f>
        <v/>
      </c>
      <c r="F269" s="306"/>
      <c r="G269" s="242"/>
      <c r="H269" s="242"/>
      <c r="I269" s="242"/>
      <c r="J269" s="307"/>
      <c r="K269" s="242"/>
      <c r="L269" s="242"/>
      <c r="M269" s="242"/>
      <c r="N269" s="242"/>
      <c r="O269" s="242"/>
      <c r="P269" s="243"/>
    </row>
    <row r="270" spans="1:16" ht="20.100000000000001" customHeight="1" x14ac:dyDescent="0.15">
      <c r="A270" s="256">
        <f>IF(A269="",ROW()-2-COUNTBLANK($A$3:$A269),A269+1)</f>
        <v>268</v>
      </c>
      <c r="B270" s="257">
        <f>IF(A270="","",IF(B269="",ROW()-2-COUNTBLANK($B$3:$B269),B269+1))</f>
        <v>268</v>
      </c>
      <c r="C270" s="241"/>
      <c r="D270" s="242" t="str">
        <f>IF(C270="","",(COUNTIF($C$3:C270,C270)+100))</f>
        <v/>
      </c>
      <c r="E270" s="306" t="str">
        <f>IF(C270="","",INDEX('様式A-2'!$E$9:$E$4938,MATCH(C270,'様式A-2'!$B$9:$B$438,0)))</f>
        <v/>
      </c>
      <c r="F270" s="306"/>
      <c r="G270" s="242"/>
      <c r="H270" s="242"/>
      <c r="I270" s="242"/>
      <c r="J270" s="307"/>
      <c r="K270" s="242"/>
      <c r="L270" s="242"/>
      <c r="M270" s="242"/>
      <c r="N270" s="242"/>
      <c r="O270" s="242"/>
      <c r="P270" s="243"/>
    </row>
    <row r="271" spans="1:16" ht="20.100000000000001" customHeight="1" x14ac:dyDescent="0.15">
      <c r="A271" s="256">
        <f>IF(A270="",ROW()-2-COUNTBLANK($A$3:$A270),A270+1)</f>
        <v>269</v>
      </c>
      <c r="B271" s="257">
        <f>IF(A271="","",IF(B270="",ROW()-2-COUNTBLANK($B$3:$B270),B270+1))</f>
        <v>269</v>
      </c>
      <c r="C271" s="241"/>
      <c r="D271" s="242" t="str">
        <f>IF(C271="","",(COUNTIF($C$3:C271,C271)+100))</f>
        <v/>
      </c>
      <c r="E271" s="306" t="str">
        <f>IF(C271="","",INDEX('様式A-2'!$E$9:$E$4938,MATCH(C271,'様式A-2'!$B$9:$B$438,0)))</f>
        <v/>
      </c>
      <c r="F271" s="306"/>
      <c r="G271" s="242"/>
      <c r="H271" s="242"/>
      <c r="I271" s="242"/>
      <c r="J271" s="307"/>
      <c r="K271" s="242"/>
      <c r="L271" s="242"/>
      <c r="M271" s="242"/>
      <c r="N271" s="242"/>
      <c r="O271" s="242"/>
      <c r="P271" s="243"/>
    </row>
    <row r="272" spans="1:16" ht="20.100000000000001" customHeight="1" x14ac:dyDescent="0.15">
      <c r="A272" s="256">
        <f>IF(A271="",ROW()-2-COUNTBLANK($A$3:$A271),A271+1)</f>
        <v>270</v>
      </c>
      <c r="B272" s="257">
        <f>IF(A272="","",IF(B271="",ROW()-2-COUNTBLANK($B$3:$B271),B271+1))</f>
        <v>270</v>
      </c>
      <c r="C272" s="241"/>
      <c r="D272" s="242" t="str">
        <f>IF(C272="","",(COUNTIF($C$3:C272,C272)+100))</f>
        <v/>
      </c>
      <c r="E272" s="306" t="str">
        <f>IF(C272="","",INDEX('様式A-2'!$E$9:$E$4938,MATCH(C272,'様式A-2'!$B$9:$B$438,0)))</f>
        <v/>
      </c>
      <c r="F272" s="306"/>
      <c r="G272" s="242"/>
      <c r="H272" s="242"/>
      <c r="I272" s="242"/>
      <c r="J272" s="307"/>
      <c r="K272" s="242"/>
      <c r="L272" s="242"/>
      <c r="M272" s="242"/>
      <c r="N272" s="242"/>
      <c r="O272" s="242"/>
      <c r="P272" s="243"/>
    </row>
    <row r="273" spans="1:16" ht="20.100000000000001" customHeight="1" x14ac:dyDescent="0.15">
      <c r="A273" s="256">
        <f>IF(A272="",ROW()-2-COUNTBLANK($A$3:$A272),A272+1)</f>
        <v>271</v>
      </c>
      <c r="B273" s="257">
        <f>IF(A273="","",IF(B272="",ROW()-2-COUNTBLANK($B$3:$B272),B272+1))</f>
        <v>271</v>
      </c>
      <c r="C273" s="241"/>
      <c r="D273" s="242" t="str">
        <f>IF(C273="","",(COUNTIF($C$3:C273,C273)+100))</f>
        <v/>
      </c>
      <c r="E273" s="306" t="str">
        <f>IF(C273="","",INDEX('様式A-2'!$E$9:$E$4938,MATCH(C273,'様式A-2'!$B$9:$B$438,0)))</f>
        <v/>
      </c>
      <c r="F273" s="306"/>
      <c r="G273" s="242"/>
      <c r="H273" s="242"/>
      <c r="I273" s="242"/>
      <c r="J273" s="307"/>
      <c r="K273" s="242"/>
      <c r="L273" s="242"/>
      <c r="M273" s="242"/>
      <c r="N273" s="242"/>
      <c r="O273" s="242"/>
      <c r="P273" s="243"/>
    </row>
    <row r="274" spans="1:16" ht="20.100000000000001" customHeight="1" x14ac:dyDescent="0.15">
      <c r="A274" s="256">
        <f>IF(A273="",ROW()-2-COUNTBLANK($A$3:$A273),A273+1)</f>
        <v>272</v>
      </c>
      <c r="B274" s="257">
        <f>IF(A274="","",IF(B273="",ROW()-2-COUNTBLANK($B$3:$B273),B273+1))</f>
        <v>272</v>
      </c>
      <c r="C274" s="241"/>
      <c r="D274" s="242" t="str">
        <f>IF(C274="","",(COUNTIF($C$3:C274,C274)+100))</f>
        <v/>
      </c>
      <c r="E274" s="306" t="str">
        <f>IF(C274="","",INDEX('様式A-2'!$E$9:$E$4938,MATCH(C274,'様式A-2'!$B$9:$B$438,0)))</f>
        <v/>
      </c>
      <c r="F274" s="306"/>
      <c r="G274" s="242"/>
      <c r="H274" s="242"/>
      <c r="I274" s="242"/>
      <c r="J274" s="307"/>
      <c r="K274" s="242"/>
      <c r="L274" s="242"/>
      <c r="M274" s="242"/>
      <c r="N274" s="242"/>
      <c r="O274" s="242"/>
      <c r="P274" s="243"/>
    </row>
    <row r="275" spans="1:16" ht="20.100000000000001" customHeight="1" x14ac:dyDescent="0.15">
      <c r="A275" s="256">
        <f>IF(A274="",ROW()-2-COUNTBLANK($A$3:$A274),A274+1)</f>
        <v>273</v>
      </c>
      <c r="B275" s="257">
        <f>IF(A275="","",IF(B274="",ROW()-2-COUNTBLANK($B$3:$B274),B274+1))</f>
        <v>273</v>
      </c>
      <c r="C275" s="241"/>
      <c r="D275" s="242" t="str">
        <f>IF(C275="","",(COUNTIF($C$3:C275,C275)+100))</f>
        <v/>
      </c>
      <c r="E275" s="306" t="str">
        <f>IF(C275="","",INDEX('様式A-2'!$E$9:$E$4938,MATCH(C275,'様式A-2'!$B$9:$B$438,0)))</f>
        <v/>
      </c>
      <c r="F275" s="306"/>
      <c r="G275" s="242"/>
      <c r="H275" s="242"/>
      <c r="I275" s="242"/>
      <c r="J275" s="307"/>
      <c r="K275" s="242"/>
      <c r="L275" s="242"/>
      <c r="M275" s="242"/>
      <c r="N275" s="242"/>
      <c r="O275" s="242"/>
      <c r="P275" s="243"/>
    </row>
    <row r="276" spans="1:16" ht="20.100000000000001" customHeight="1" x14ac:dyDescent="0.15">
      <c r="A276" s="256">
        <f>IF(A275="",ROW()-2-COUNTBLANK($A$3:$A275),A275+1)</f>
        <v>274</v>
      </c>
      <c r="B276" s="257">
        <f>IF(A276="","",IF(B275="",ROW()-2-COUNTBLANK($B$3:$B275),B275+1))</f>
        <v>274</v>
      </c>
      <c r="C276" s="241"/>
      <c r="D276" s="242" t="str">
        <f>IF(C276="","",(COUNTIF($C$3:C276,C276)+100))</f>
        <v/>
      </c>
      <c r="E276" s="306" t="str">
        <f>IF(C276="","",INDEX('様式A-2'!$E$9:$E$4938,MATCH(C276,'様式A-2'!$B$9:$B$438,0)))</f>
        <v/>
      </c>
      <c r="F276" s="306"/>
      <c r="G276" s="242"/>
      <c r="H276" s="242"/>
      <c r="I276" s="242"/>
      <c r="J276" s="307"/>
      <c r="K276" s="242"/>
      <c r="L276" s="242"/>
      <c r="M276" s="242"/>
      <c r="N276" s="242"/>
      <c r="O276" s="242"/>
      <c r="P276" s="243"/>
    </row>
    <row r="277" spans="1:16" ht="20.100000000000001" customHeight="1" x14ac:dyDescent="0.15">
      <c r="A277" s="256">
        <f>IF(A276="",ROW()-2-COUNTBLANK($A$3:$A276),A276+1)</f>
        <v>275</v>
      </c>
      <c r="B277" s="257">
        <f>IF(A277="","",IF(B276="",ROW()-2-COUNTBLANK($B$3:$B276),B276+1))</f>
        <v>275</v>
      </c>
      <c r="C277" s="241"/>
      <c r="D277" s="242" t="str">
        <f>IF(C277="","",(COUNTIF($C$3:C277,C277)+100))</f>
        <v/>
      </c>
      <c r="E277" s="306" t="str">
        <f>IF(C277="","",INDEX('様式A-2'!$E$9:$E$4938,MATCH(C277,'様式A-2'!$B$9:$B$438,0)))</f>
        <v/>
      </c>
      <c r="F277" s="306"/>
      <c r="G277" s="242"/>
      <c r="H277" s="242"/>
      <c r="I277" s="242"/>
      <c r="J277" s="307"/>
      <c r="K277" s="242"/>
      <c r="L277" s="242"/>
      <c r="M277" s="242"/>
      <c r="N277" s="242"/>
      <c r="O277" s="242"/>
      <c r="P277" s="243"/>
    </row>
    <row r="278" spans="1:16" ht="20.100000000000001" customHeight="1" x14ac:dyDescent="0.15">
      <c r="A278" s="256">
        <f>IF(A277="",ROW()-2-COUNTBLANK($A$3:$A277),A277+1)</f>
        <v>276</v>
      </c>
      <c r="B278" s="257">
        <f>IF(A278="","",IF(B277="",ROW()-2-COUNTBLANK($B$3:$B277),B277+1))</f>
        <v>276</v>
      </c>
      <c r="C278" s="241"/>
      <c r="D278" s="242" t="str">
        <f>IF(C278="","",(COUNTIF($C$3:C278,C278)+100))</f>
        <v/>
      </c>
      <c r="E278" s="306" t="str">
        <f>IF(C278="","",INDEX('様式A-2'!$E$9:$E$4938,MATCH(C278,'様式A-2'!$B$9:$B$438,0)))</f>
        <v/>
      </c>
      <c r="F278" s="306"/>
      <c r="G278" s="242"/>
      <c r="H278" s="242"/>
      <c r="I278" s="242"/>
      <c r="J278" s="307"/>
      <c r="K278" s="242"/>
      <c r="L278" s="242"/>
      <c r="M278" s="242"/>
      <c r="N278" s="242"/>
      <c r="O278" s="242"/>
      <c r="P278" s="243"/>
    </row>
    <row r="279" spans="1:16" ht="20.100000000000001" customHeight="1" x14ac:dyDescent="0.15">
      <c r="A279" s="256">
        <f>IF(A278="",ROW()-2-COUNTBLANK($A$3:$A278),A278+1)</f>
        <v>277</v>
      </c>
      <c r="B279" s="257">
        <f>IF(A279="","",IF(B278="",ROW()-2-COUNTBLANK($B$3:$B278),B278+1))</f>
        <v>277</v>
      </c>
      <c r="C279" s="241"/>
      <c r="D279" s="242" t="str">
        <f>IF(C279="","",(COUNTIF($C$3:C279,C279)+100))</f>
        <v/>
      </c>
      <c r="E279" s="306" t="str">
        <f>IF(C279="","",INDEX('様式A-2'!$E$9:$E$4938,MATCH(C279,'様式A-2'!$B$9:$B$438,0)))</f>
        <v/>
      </c>
      <c r="F279" s="306"/>
      <c r="G279" s="242"/>
      <c r="H279" s="242"/>
      <c r="I279" s="242"/>
      <c r="J279" s="307"/>
      <c r="K279" s="242"/>
      <c r="L279" s="242"/>
      <c r="M279" s="242"/>
      <c r="N279" s="242"/>
      <c r="O279" s="242"/>
      <c r="P279" s="243"/>
    </row>
    <row r="280" spans="1:16" ht="20.100000000000001" customHeight="1" x14ac:dyDescent="0.15">
      <c r="A280" s="256">
        <f>IF(A279="",ROW()-2-COUNTBLANK($A$3:$A279),A279+1)</f>
        <v>278</v>
      </c>
      <c r="B280" s="257">
        <f>IF(A280="","",IF(B279="",ROW()-2-COUNTBLANK($B$3:$B279),B279+1))</f>
        <v>278</v>
      </c>
      <c r="C280" s="241"/>
      <c r="D280" s="242" t="str">
        <f>IF(C280="","",(COUNTIF($C$3:C280,C280)+100))</f>
        <v/>
      </c>
      <c r="E280" s="306" t="str">
        <f>IF(C280="","",INDEX('様式A-2'!$E$9:$E$4938,MATCH(C280,'様式A-2'!$B$9:$B$438,0)))</f>
        <v/>
      </c>
      <c r="F280" s="306"/>
      <c r="G280" s="242"/>
      <c r="H280" s="242"/>
      <c r="I280" s="242"/>
      <c r="J280" s="307"/>
      <c r="K280" s="242"/>
      <c r="L280" s="242"/>
      <c r="M280" s="242"/>
      <c r="N280" s="242"/>
      <c r="O280" s="242"/>
      <c r="P280" s="243"/>
    </row>
    <row r="281" spans="1:16" ht="20.100000000000001" customHeight="1" x14ac:dyDescent="0.15">
      <c r="A281" s="256">
        <f>IF(A280="",ROW()-2-COUNTBLANK($A$3:$A280),A280+1)</f>
        <v>279</v>
      </c>
      <c r="B281" s="257">
        <f>IF(A281="","",IF(B280="",ROW()-2-COUNTBLANK($B$3:$B280),B280+1))</f>
        <v>279</v>
      </c>
      <c r="C281" s="241"/>
      <c r="D281" s="242" t="str">
        <f>IF(C281="","",(COUNTIF($C$3:C281,C281)+100))</f>
        <v/>
      </c>
      <c r="E281" s="306" t="str">
        <f>IF(C281="","",INDEX('様式A-2'!$E$9:$E$4938,MATCH(C281,'様式A-2'!$B$9:$B$438,0)))</f>
        <v/>
      </c>
      <c r="F281" s="306"/>
      <c r="G281" s="242"/>
      <c r="H281" s="242"/>
      <c r="I281" s="242"/>
      <c r="J281" s="307"/>
      <c r="K281" s="242"/>
      <c r="L281" s="242"/>
      <c r="M281" s="242"/>
      <c r="N281" s="242"/>
      <c r="O281" s="242"/>
      <c r="P281" s="243"/>
    </row>
    <row r="282" spans="1:16" ht="20.100000000000001" customHeight="1" x14ac:dyDescent="0.15">
      <c r="A282" s="256">
        <f>IF(A281="",ROW()-2-COUNTBLANK($A$3:$A281),A281+1)</f>
        <v>280</v>
      </c>
      <c r="B282" s="257">
        <f>IF(A282="","",IF(B281="",ROW()-2-COUNTBLANK($B$3:$B281),B281+1))</f>
        <v>280</v>
      </c>
      <c r="C282" s="241"/>
      <c r="D282" s="242" t="str">
        <f>IF(C282="","",(COUNTIF($C$3:C282,C282)+100))</f>
        <v/>
      </c>
      <c r="E282" s="306" t="str">
        <f>IF(C282="","",INDEX('様式A-2'!$E$9:$E$4938,MATCH(C282,'様式A-2'!$B$9:$B$438,0)))</f>
        <v/>
      </c>
      <c r="F282" s="306"/>
      <c r="G282" s="242"/>
      <c r="H282" s="242"/>
      <c r="I282" s="242"/>
      <c r="J282" s="307"/>
      <c r="K282" s="242"/>
      <c r="L282" s="242"/>
      <c r="M282" s="242"/>
      <c r="N282" s="242"/>
      <c r="O282" s="242"/>
      <c r="P282" s="243"/>
    </row>
    <row r="283" spans="1:16" ht="20.100000000000001" customHeight="1" x14ac:dyDescent="0.15">
      <c r="A283" s="256">
        <f>IF(A282="",ROW()-2-COUNTBLANK($A$3:$A282),A282+1)</f>
        <v>281</v>
      </c>
      <c r="B283" s="257">
        <f>IF(A283="","",IF(B282="",ROW()-2-COUNTBLANK($B$3:$B282),B282+1))</f>
        <v>281</v>
      </c>
      <c r="C283" s="241"/>
      <c r="D283" s="242" t="str">
        <f>IF(C283="","",(COUNTIF($C$3:C283,C283)+100))</f>
        <v/>
      </c>
      <c r="E283" s="306" t="str">
        <f>IF(C283="","",INDEX('様式A-2'!$E$9:$E$4938,MATCH(C283,'様式A-2'!$B$9:$B$438,0)))</f>
        <v/>
      </c>
      <c r="F283" s="306"/>
      <c r="G283" s="242"/>
      <c r="H283" s="242"/>
      <c r="I283" s="242"/>
      <c r="J283" s="307"/>
      <c r="K283" s="242"/>
      <c r="L283" s="242"/>
      <c r="M283" s="242"/>
      <c r="N283" s="242"/>
      <c r="O283" s="242"/>
      <c r="P283" s="243"/>
    </row>
    <row r="284" spans="1:16" ht="20.100000000000001" customHeight="1" x14ac:dyDescent="0.15">
      <c r="A284" s="256">
        <f>IF(A283="",ROW()-2-COUNTBLANK($A$3:$A283),A283+1)</f>
        <v>282</v>
      </c>
      <c r="B284" s="257">
        <f>IF(A284="","",IF(B283="",ROW()-2-COUNTBLANK($B$3:$B283),B283+1))</f>
        <v>282</v>
      </c>
      <c r="C284" s="241"/>
      <c r="D284" s="242" t="str">
        <f>IF(C284="","",(COUNTIF($C$3:C284,C284)+100))</f>
        <v/>
      </c>
      <c r="E284" s="306" t="str">
        <f>IF(C284="","",INDEX('様式A-2'!$E$9:$E$4938,MATCH(C284,'様式A-2'!$B$9:$B$438,0)))</f>
        <v/>
      </c>
      <c r="F284" s="306"/>
      <c r="G284" s="242"/>
      <c r="H284" s="242"/>
      <c r="I284" s="242"/>
      <c r="J284" s="307"/>
      <c r="K284" s="242"/>
      <c r="L284" s="242"/>
      <c r="M284" s="242"/>
      <c r="N284" s="242"/>
      <c r="O284" s="242"/>
      <c r="P284" s="243"/>
    </row>
    <row r="285" spans="1:16" ht="20.100000000000001" customHeight="1" x14ac:dyDescent="0.15">
      <c r="A285" s="256">
        <f>IF(A284="",ROW()-2-COUNTBLANK($A$3:$A284),A284+1)</f>
        <v>283</v>
      </c>
      <c r="B285" s="257">
        <f>IF(A285="","",IF(B284="",ROW()-2-COUNTBLANK($B$3:$B284),B284+1))</f>
        <v>283</v>
      </c>
      <c r="C285" s="241"/>
      <c r="D285" s="242" t="str">
        <f>IF(C285="","",(COUNTIF($C$3:C285,C285)+100))</f>
        <v/>
      </c>
      <c r="E285" s="306" t="str">
        <f>IF(C285="","",INDEX('様式A-2'!$E$9:$E$4938,MATCH(C285,'様式A-2'!$B$9:$B$438,0)))</f>
        <v/>
      </c>
      <c r="F285" s="306"/>
      <c r="G285" s="242"/>
      <c r="H285" s="242"/>
      <c r="I285" s="242"/>
      <c r="J285" s="307"/>
      <c r="K285" s="242"/>
      <c r="L285" s="242"/>
      <c r="M285" s="242"/>
      <c r="N285" s="242"/>
      <c r="O285" s="242"/>
      <c r="P285" s="243"/>
    </row>
    <row r="286" spans="1:16" ht="20.100000000000001" customHeight="1" x14ac:dyDescent="0.15">
      <c r="A286" s="256">
        <f>IF(A285="",ROW()-2-COUNTBLANK($A$3:$A285),A285+1)</f>
        <v>284</v>
      </c>
      <c r="B286" s="257">
        <f>IF(A286="","",IF(B285="",ROW()-2-COUNTBLANK($B$3:$B285),B285+1))</f>
        <v>284</v>
      </c>
      <c r="C286" s="241"/>
      <c r="D286" s="242" t="str">
        <f>IF(C286="","",(COUNTIF($C$3:C286,C286)+100))</f>
        <v/>
      </c>
      <c r="E286" s="306" t="str">
        <f>IF(C286="","",INDEX('様式A-2'!$E$9:$E$4938,MATCH(C286,'様式A-2'!$B$9:$B$438,0)))</f>
        <v/>
      </c>
      <c r="F286" s="306"/>
      <c r="G286" s="242"/>
      <c r="H286" s="242"/>
      <c r="I286" s="242"/>
      <c r="J286" s="307"/>
      <c r="K286" s="242"/>
      <c r="L286" s="242"/>
      <c r="M286" s="242"/>
      <c r="N286" s="242"/>
      <c r="O286" s="242"/>
      <c r="P286" s="243"/>
    </row>
    <row r="287" spans="1:16" ht="20.100000000000001" customHeight="1" x14ac:dyDescent="0.15">
      <c r="A287" s="256">
        <f>IF(A286="",ROW()-2-COUNTBLANK($A$3:$A286),A286+1)</f>
        <v>285</v>
      </c>
      <c r="B287" s="257">
        <f>IF(A287="","",IF(B286="",ROW()-2-COUNTBLANK($B$3:$B286),B286+1))</f>
        <v>285</v>
      </c>
      <c r="C287" s="241"/>
      <c r="D287" s="242" t="str">
        <f>IF(C287="","",(COUNTIF($C$3:C287,C287)+100))</f>
        <v/>
      </c>
      <c r="E287" s="306" t="str">
        <f>IF(C287="","",INDEX('様式A-2'!$E$9:$E$4938,MATCH(C287,'様式A-2'!$B$9:$B$438,0)))</f>
        <v/>
      </c>
      <c r="F287" s="306"/>
      <c r="G287" s="242"/>
      <c r="H287" s="242"/>
      <c r="I287" s="242"/>
      <c r="J287" s="307"/>
      <c r="K287" s="242"/>
      <c r="L287" s="242"/>
      <c r="M287" s="242"/>
      <c r="N287" s="242"/>
      <c r="O287" s="242"/>
      <c r="P287" s="243"/>
    </row>
    <row r="288" spans="1:16" ht="20.100000000000001" customHeight="1" x14ac:dyDescent="0.15">
      <c r="A288" s="256">
        <f>IF(A287="",ROW()-2-COUNTBLANK($A$3:$A287),A287+1)</f>
        <v>286</v>
      </c>
      <c r="B288" s="257">
        <f>IF(A288="","",IF(B287="",ROW()-2-COUNTBLANK($B$3:$B287),B287+1))</f>
        <v>286</v>
      </c>
      <c r="C288" s="241"/>
      <c r="D288" s="242" t="str">
        <f>IF(C288="","",(COUNTIF($C$3:C288,C288)+100))</f>
        <v/>
      </c>
      <c r="E288" s="306" t="str">
        <f>IF(C288="","",INDEX('様式A-2'!$E$9:$E$4938,MATCH(C288,'様式A-2'!$B$9:$B$438,0)))</f>
        <v/>
      </c>
      <c r="F288" s="306"/>
      <c r="G288" s="242"/>
      <c r="H288" s="242"/>
      <c r="I288" s="242"/>
      <c r="J288" s="307"/>
      <c r="K288" s="242"/>
      <c r="L288" s="242"/>
      <c r="M288" s="242"/>
      <c r="N288" s="242"/>
      <c r="O288" s="242"/>
      <c r="P288" s="243"/>
    </row>
    <row r="289" spans="1:16" ht="20.100000000000001" customHeight="1" x14ac:dyDescent="0.15">
      <c r="A289" s="256">
        <f>IF(A288="",ROW()-2-COUNTBLANK($A$3:$A288),A288+1)</f>
        <v>287</v>
      </c>
      <c r="B289" s="257">
        <f>IF(A289="","",IF(B288="",ROW()-2-COUNTBLANK($B$3:$B288),B288+1))</f>
        <v>287</v>
      </c>
      <c r="C289" s="241"/>
      <c r="D289" s="242" t="str">
        <f>IF(C289="","",(COUNTIF($C$3:C289,C289)+100))</f>
        <v/>
      </c>
      <c r="E289" s="306" t="str">
        <f>IF(C289="","",INDEX('様式A-2'!$E$9:$E$4938,MATCH(C289,'様式A-2'!$B$9:$B$438,0)))</f>
        <v/>
      </c>
      <c r="F289" s="306"/>
      <c r="G289" s="242"/>
      <c r="H289" s="242"/>
      <c r="I289" s="242"/>
      <c r="J289" s="307"/>
      <c r="K289" s="242"/>
      <c r="L289" s="242"/>
      <c r="M289" s="242"/>
      <c r="N289" s="242"/>
      <c r="O289" s="242"/>
      <c r="P289" s="243"/>
    </row>
    <row r="290" spans="1:16" ht="20.100000000000001" customHeight="1" x14ac:dyDescent="0.15">
      <c r="A290" s="256">
        <f>IF(A289="",ROW()-2-COUNTBLANK($A$3:$A289),A289+1)</f>
        <v>288</v>
      </c>
      <c r="B290" s="257">
        <f>IF(A290="","",IF(B289="",ROW()-2-COUNTBLANK($B$3:$B289),B289+1))</f>
        <v>288</v>
      </c>
      <c r="C290" s="241"/>
      <c r="D290" s="242" t="str">
        <f>IF(C290="","",(COUNTIF($C$3:C290,C290)+100))</f>
        <v/>
      </c>
      <c r="E290" s="306" t="str">
        <f>IF(C290="","",INDEX('様式A-2'!$E$9:$E$4938,MATCH(C290,'様式A-2'!$B$9:$B$438,0)))</f>
        <v/>
      </c>
      <c r="F290" s="306"/>
      <c r="G290" s="242"/>
      <c r="H290" s="242"/>
      <c r="I290" s="242"/>
      <c r="J290" s="307"/>
      <c r="K290" s="242"/>
      <c r="L290" s="242"/>
      <c r="M290" s="242"/>
      <c r="N290" s="242"/>
      <c r="O290" s="242"/>
      <c r="P290" s="243"/>
    </row>
    <row r="291" spans="1:16" ht="20.100000000000001" customHeight="1" x14ac:dyDescent="0.15">
      <c r="A291" s="256">
        <f>IF(A290="",ROW()-2-COUNTBLANK($A$3:$A290),A290+1)</f>
        <v>289</v>
      </c>
      <c r="B291" s="257">
        <f>IF(A291="","",IF(B290="",ROW()-2-COUNTBLANK($B$3:$B290),B290+1))</f>
        <v>289</v>
      </c>
      <c r="C291" s="241"/>
      <c r="D291" s="242" t="str">
        <f>IF(C291="","",(COUNTIF($C$3:C291,C291)+100))</f>
        <v/>
      </c>
      <c r="E291" s="306" t="str">
        <f>IF(C291="","",INDEX('様式A-2'!$E$9:$E$4938,MATCH(C291,'様式A-2'!$B$9:$B$438,0)))</f>
        <v/>
      </c>
      <c r="F291" s="306"/>
      <c r="G291" s="242"/>
      <c r="H291" s="242"/>
      <c r="I291" s="242"/>
      <c r="J291" s="307"/>
      <c r="K291" s="242"/>
      <c r="L291" s="242"/>
      <c r="M291" s="242"/>
      <c r="N291" s="242"/>
      <c r="O291" s="242"/>
      <c r="P291" s="243"/>
    </row>
    <row r="292" spans="1:16" ht="20.100000000000001" customHeight="1" x14ac:dyDescent="0.15">
      <c r="A292" s="256">
        <f>IF(A291="",ROW()-2-COUNTBLANK($A$3:$A291),A291+1)</f>
        <v>290</v>
      </c>
      <c r="B292" s="257">
        <f>IF(A292="","",IF(B291="",ROW()-2-COUNTBLANK($B$3:$B291),B291+1))</f>
        <v>290</v>
      </c>
      <c r="C292" s="241"/>
      <c r="D292" s="242" t="str">
        <f>IF(C292="","",(COUNTIF($C$3:C292,C292)+100))</f>
        <v/>
      </c>
      <c r="E292" s="306" t="str">
        <f>IF(C292="","",INDEX('様式A-2'!$E$9:$E$4938,MATCH(C292,'様式A-2'!$B$9:$B$438,0)))</f>
        <v/>
      </c>
      <c r="F292" s="306"/>
      <c r="G292" s="242"/>
      <c r="H292" s="242"/>
      <c r="I292" s="242"/>
      <c r="J292" s="307"/>
      <c r="K292" s="242"/>
      <c r="L292" s="242"/>
      <c r="M292" s="242"/>
      <c r="N292" s="242"/>
      <c r="O292" s="242"/>
      <c r="P292" s="243"/>
    </row>
    <row r="293" spans="1:16" ht="20.100000000000001" customHeight="1" x14ac:dyDescent="0.15">
      <c r="A293" s="256">
        <f>IF(A292="",ROW()-2-COUNTBLANK($A$3:$A292),A292+1)</f>
        <v>291</v>
      </c>
      <c r="B293" s="257">
        <f>IF(A293="","",IF(B292="",ROW()-2-COUNTBLANK($B$3:$B292),B292+1))</f>
        <v>291</v>
      </c>
      <c r="C293" s="241"/>
      <c r="D293" s="242" t="str">
        <f>IF(C293="","",(COUNTIF($C$3:C293,C293)+100))</f>
        <v/>
      </c>
      <c r="E293" s="306" t="str">
        <f>IF(C293="","",INDEX('様式A-2'!$E$9:$E$4938,MATCH(C293,'様式A-2'!$B$9:$B$438,0)))</f>
        <v/>
      </c>
      <c r="F293" s="306"/>
      <c r="G293" s="242"/>
      <c r="H293" s="242"/>
      <c r="I293" s="242"/>
      <c r="J293" s="307"/>
      <c r="K293" s="242"/>
      <c r="L293" s="242"/>
      <c r="M293" s="242"/>
      <c r="N293" s="242"/>
      <c r="O293" s="242"/>
      <c r="P293" s="243"/>
    </row>
    <row r="294" spans="1:16" ht="20.100000000000001" customHeight="1" x14ac:dyDescent="0.15">
      <c r="A294" s="256">
        <f>IF(A293="",ROW()-2-COUNTBLANK($A$3:$A293),A293+1)</f>
        <v>292</v>
      </c>
      <c r="B294" s="257">
        <f>IF(A294="","",IF(B293="",ROW()-2-COUNTBLANK($B$3:$B293),B293+1))</f>
        <v>292</v>
      </c>
      <c r="C294" s="241"/>
      <c r="D294" s="242" t="str">
        <f>IF(C294="","",(COUNTIF($C$3:C294,C294)+100))</f>
        <v/>
      </c>
      <c r="E294" s="306" t="str">
        <f>IF(C294="","",INDEX('様式A-2'!$E$9:$E$4938,MATCH(C294,'様式A-2'!$B$9:$B$438,0)))</f>
        <v/>
      </c>
      <c r="F294" s="306"/>
      <c r="G294" s="242"/>
      <c r="H294" s="242"/>
      <c r="I294" s="242"/>
      <c r="J294" s="307"/>
      <c r="K294" s="242"/>
      <c r="L294" s="242"/>
      <c r="M294" s="242"/>
      <c r="N294" s="242"/>
      <c r="O294" s="242"/>
      <c r="P294" s="243"/>
    </row>
    <row r="295" spans="1:16" ht="20.100000000000001" customHeight="1" x14ac:dyDescent="0.15">
      <c r="A295" s="256">
        <f>IF(A294="",ROW()-2-COUNTBLANK($A$3:$A294),A294+1)</f>
        <v>293</v>
      </c>
      <c r="B295" s="257">
        <f>IF(A295="","",IF(B294="",ROW()-2-COUNTBLANK($B$3:$B294),B294+1))</f>
        <v>293</v>
      </c>
      <c r="C295" s="241"/>
      <c r="D295" s="242" t="str">
        <f>IF(C295="","",(COUNTIF($C$3:C295,C295)+100))</f>
        <v/>
      </c>
      <c r="E295" s="306" t="str">
        <f>IF(C295="","",INDEX('様式A-2'!$E$9:$E$4938,MATCH(C295,'様式A-2'!$B$9:$B$438,0)))</f>
        <v/>
      </c>
      <c r="F295" s="306"/>
      <c r="G295" s="242"/>
      <c r="H295" s="242"/>
      <c r="I295" s="242"/>
      <c r="J295" s="307"/>
      <c r="K295" s="242"/>
      <c r="L295" s="242"/>
      <c r="M295" s="242"/>
      <c r="N295" s="242"/>
      <c r="O295" s="242"/>
      <c r="P295" s="243"/>
    </row>
    <row r="296" spans="1:16" ht="20.100000000000001" customHeight="1" x14ac:dyDescent="0.15">
      <c r="A296" s="256">
        <f>IF(A295="",ROW()-2-COUNTBLANK($A$3:$A295),A295+1)</f>
        <v>294</v>
      </c>
      <c r="B296" s="257">
        <f>IF(A296="","",IF(B295="",ROW()-2-COUNTBLANK($B$3:$B295),B295+1))</f>
        <v>294</v>
      </c>
      <c r="C296" s="241"/>
      <c r="D296" s="242" t="str">
        <f>IF(C296="","",(COUNTIF($C$3:C296,C296)+100))</f>
        <v/>
      </c>
      <c r="E296" s="306" t="str">
        <f>IF(C296="","",INDEX('様式A-2'!$E$9:$E$4938,MATCH(C296,'様式A-2'!$B$9:$B$438,0)))</f>
        <v/>
      </c>
      <c r="F296" s="306"/>
      <c r="G296" s="242"/>
      <c r="H296" s="242"/>
      <c r="I296" s="242"/>
      <c r="J296" s="307"/>
      <c r="K296" s="242"/>
      <c r="L296" s="242"/>
      <c r="M296" s="242"/>
      <c r="N296" s="242"/>
      <c r="O296" s="242"/>
      <c r="P296" s="243"/>
    </row>
    <row r="297" spans="1:16" ht="20.100000000000001" customHeight="1" x14ac:dyDescent="0.15">
      <c r="A297" s="256">
        <f>IF(A296="",ROW()-2-COUNTBLANK($A$3:$A296),A296+1)</f>
        <v>295</v>
      </c>
      <c r="B297" s="257">
        <f>IF(A297="","",IF(B296="",ROW()-2-COUNTBLANK($B$3:$B296),B296+1))</f>
        <v>295</v>
      </c>
      <c r="C297" s="241"/>
      <c r="D297" s="242" t="str">
        <f>IF(C297="","",(COUNTIF($C$3:C297,C297)+100))</f>
        <v/>
      </c>
      <c r="E297" s="306" t="str">
        <f>IF(C297="","",INDEX('様式A-2'!$E$9:$E$4938,MATCH(C297,'様式A-2'!$B$9:$B$438,0)))</f>
        <v/>
      </c>
      <c r="F297" s="306"/>
      <c r="G297" s="242"/>
      <c r="H297" s="242"/>
      <c r="I297" s="242"/>
      <c r="J297" s="307"/>
      <c r="K297" s="242"/>
      <c r="L297" s="242"/>
      <c r="M297" s="242"/>
      <c r="N297" s="242"/>
      <c r="O297" s="242"/>
      <c r="P297" s="243"/>
    </row>
    <row r="298" spans="1:16" ht="20.100000000000001" customHeight="1" x14ac:dyDescent="0.15">
      <c r="A298" s="256">
        <f>IF(A297="",ROW()-2-COUNTBLANK($A$3:$A297),A297+1)</f>
        <v>296</v>
      </c>
      <c r="B298" s="257">
        <f>IF(A298="","",IF(B297="",ROW()-2-COUNTBLANK($B$3:$B297),B297+1))</f>
        <v>296</v>
      </c>
      <c r="C298" s="241"/>
      <c r="D298" s="242" t="str">
        <f>IF(C298="","",(COUNTIF($C$3:C298,C298)+100))</f>
        <v/>
      </c>
      <c r="E298" s="306" t="str">
        <f>IF(C298="","",INDEX('様式A-2'!$E$9:$E$4938,MATCH(C298,'様式A-2'!$B$9:$B$438,0)))</f>
        <v/>
      </c>
      <c r="F298" s="306"/>
      <c r="G298" s="242"/>
      <c r="H298" s="242"/>
      <c r="I298" s="242"/>
      <c r="J298" s="307"/>
      <c r="K298" s="242"/>
      <c r="L298" s="242"/>
      <c r="M298" s="242"/>
      <c r="N298" s="242"/>
      <c r="O298" s="242"/>
      <c r="P298" s="243"/>
    </row>
    <row r="299" spans="1:16" ht="20.100000000000001" customHeight="1" x14ac:dyDescent="0.15">
      <c r="A299" s="256">
        <f>IF(A298="",ROW()-2-COUNTBLANK($A$3:$A298),A298+1)</f>
        <v>297</v>
      </c>
      <c r="B299" s="257">
        <f>IF(A299="","",IF(B298="",ROW()-2-COUNTBLANK($B$3:$B298),B298+1))</f>
        <v>297</v>
      </c>
      <c r="C299" s="241"/>
      <c r="D299" s="242" t="str">
        <f>IF(C299="","",(COUNTIF($C$3:C299,C299)+100))</f>
        <v/>
      </c>
      <c r="E299" s="306" t="str">
        <f>IF(C299="","",INDEX('様式A-2'!$E$9:$E$4938,MATCH(C299,'様式A-2'!$B$9:$B$438,0)))</f>
        <v/>
      </c>
      <c r="F299" s="306"/>
      <c r="G299" s="242"/>
      <c r="H299" s="242"/>
      <c r="I299" s="242"/>
      <c r="J299" s="307"/>
      <c r="K299" s="242"/>
      <c r="L299" s="242"/>
      <c r="M299" s="242"/>
      <c r="N299" s="242"/>
      <c r="O299" s="242"/>
      <c r="P299" s="243"/>
    </row>
    <row r="300" spans="1:16" ht="20.100000000000001" customHeight="1" x14ac:dyDescent="0.15">
      <c r="A300" s="256">
        <f>IF(A299="",ROW()-2-COUNTBLANK($A$3:$A299),A299+1)</f>
        <v>298</v>
      </c>
      <c r="B300" s="257">
        <f>IF(A300="","",IF(B299="",ROW()-2-COUNTBLANK($B$3:$B299),B299+1))</f>
        <v>298</v>
      </c>
      <c r="C300" s="241"/>
      <c r="D300" s="242" t="str">
        <f>IF(C300="","",(COUNTIF($C$3:C300,C300)+100))</f>
        <v/>
      </c>
      <c r="E300" s="306" t="str">
        <f>IF(C300="","",INDEX('様式A-2'!$E$9:$E$4938,MATCH(C300,'様式A-2'!$B$9:$B$438,0)))</f>
        <v/>
      </c>
      <c r="F300" s="306"/>
      <c r="G300" s="242"/>
      <c r="H300" s="242"/>
      <c r="I300" s="242"/>
      <c r="J300" s="307"/>
      <c r="K300" s="242"/>
      <c r="L300" s="242"/>
      <c r="M300" s="242"/>
      <c r="N300" s="242"/>
      <c r="O300" s="242"/>
      <c r="P300" s="243"/>
    </row>
    <row r="301" spans="1:16" ht="20.100000000000001" customHeight="1" x14ac:dyDescent="0.15">
      <c r="A301" s="256">
        <f>IF(A300="",ROW()-2-COUNTBLANK($A$3:$A300),A300+1)</f>
        <v>299</v>
      </c>
      <c r="B301" s="257">
        <f>IF(A301="","",IF(B300="",ROW()-2-COUNTBLANK($B$3:$B300),B300+1))</f>
        <v>299</v>
      </c>
      <c r="C301" s="241"/>
      <c r="D301" s="242" t="str">
        <f>IF(C301="","",(COUNTIF($C$3:C301,C301)+100))</f>
        <v/>
      </c>
      <c r="E301" s="306" t="str">
        <f>IF(C301="","",INDEX('様式A-2'!$E$9:$E$4938,MATCH(C301,'様式A-2'!$B$9:$B$438,0)))</f>
        <v/>
      </c>
      <c r="F301" s="306"/>
      <c r="G301" s="242"/>
      <c r="H301" s="242"/>
      <c r="I301" s="242"/>
      <c r="J301" s="307"/>
      <c r="K301" s="242"/>
      <c r="L301" s="242"/>
      <c r="M301" s="242"/>
      <c r="N301" s="242"/>
      <c r="O301" s="242"/>
      <c r="P301" s="243"/>
    </row>
    <row r="302" spans="1:16" ht="20.100000000000001" customHeight="1" x14ac:dyDescent="0.15">
      <c r="A302" s="256">
        <f>IF(A301="",ROW()-2-COUNTBLANK($A$3:$A301),A301+1)</f>
        <v>300</v>
      </c>
      <c r="B302" s="257">
        <f>IF(A302="","",IF(B301="",ROW()-2-COUNTBLANK($B$3:$B301),B301+1))</f>
        <v>300</v>
      </c>
      <c r="C302" s="241"/>
      <c r="D302" s="242" t="str">
        <f>IF(C302="","",(COUNTIF($C$3:C302,C302)+100))</f>
        <v/>
      </c>
      <c r="E302" s="306" t="str">
        <f>IF(C302="","",INDEX('様式A-2'!$E$9:$E$4938,MATCH(C302,'様式A-2'!$B$9:$B$438,0)))</f>
        <v/>
      </c>
      <c r="F302" s="306"/>
      <c r="G302" s="242"/>
      <c r="H302" s="242"/>
      <c r="I302" s="242"/>
      <c r="J302" s="307"/>
      <c r="K302" s="242"/>
      <c r="L302" s="242"/>
      <c r="M302" s="242"/>
      <c r="N302" s="242"/>
      <c r="O302" s="242"/>
      <c r="P302" s="243"/>
    </row>
    <row r="303" spans="1:16" ht="20.100000000000001" customHeight="1" x14ac:dyDescent="0.15">
      <c r="A303" s="256">
        <f>IF(A302="",ROW()-2-COUNTBLANK($A$3:$A302),A302+1)</f>
        <v>301</v>
      </c>
      <c r="B303" s="257">
        <f>IF(A303="","",IF(B302="",ROW()-2-COUNTBLANK($B$3:$B302),B302+1))</f>
        <v>301</v>
      </c>
      <c r="C303" s="241"/>
      <c r="D303" s="242" t="str">
        <f>IF(C303="","",(COUNTIF($C$3:C303,C303)+100))</f>
        <v/>
      </c>
      <c r="E303" s="306" t="str">
        <f>IF(C303="","",INDEX('様式A-2'!$E$9:$E$4938,MATCH(C303,'様式A-2'!$B$9:$B$438,0)))</f>
        <v/>
      </c>
      <c r="F303" s="306"/>
      <c r="G303" s="242"/>
      <c r="H303" s="242"/>
      <c r="I303" s="242"/>
      <c r="J303" s="307"/>
      <c r="K303" s="242"/>
      <c r="L303" s="242"/>
      <c r="M303" s="242"/>
      <c r="N303" s="242"/>
      <c r="O303" s="242"/>
      <c r="P303" s="243"/>
    </row>
    <row r="304" spans="1:16" ht="20.100000000000001" customHeight="1" x14ac:dyDescent="0.15">
      <c r="A304" s="256">
        <f>IF(A303="",ROW()-2-COUNTBLANK($A$3:$A303),A303+1)</f>
        <v>302</v>
      </c>
      <c r="B304" s="257">
        <f>IF(A304="","",IF(B303="",ROW()-2-COUNTBLANK($B$3:$B303),B303+1))</f>
        <v>302</v>
      </c>
      <c r="C304" s="241"/>
      <c r="D304" s="242" t="str">
        <f>IF(C304="","",(COUNTIF($C$3:C304,C304)+100))</f>
        <v/>
      </c>
      <c r="E304" s="306" t="str">
        <f>IF(C304="","",INDEX('様式A-2'!$E$9:$E$4938,MATCH(C304,'様式A-2'!$B$9:$B$438,0)))</f>
        <v/>
      </c>
      <c r="F304" s="306"/>
      <c r="G304" s="242"/>
      <c r="H304" s="242"/>
      <c r="I304" s="242"/>
      <c r="J304" s="307"/>
      <c r="K304" s="242"/>
      <c r="L304" s="242"/>
      <c r="M304" s="242"/>
      <c r="N304" s="242"/>
      <c r="O304" s="242"/>
      <c r="P304" s="243"/>
    </row>
    <row r="305" spans="1:16" ht="20.100000000000001" customHeight="1" x14ac:dyDescent="0.15">
      <c r="A305" s="256">
        <f>IF(A304="",ROW()-2-COUNTBLANK($A$3:$A304),A304+1)</f>
        <v>303</v>
      </c>
      <c r="B305" s="257">
        <f>IF(A305="","",IF(B304="",ROW()-2-COUNTBLANK($B$3:$B304),B304+1))</f>
        <v>303</v>
      </c>
      <c r="C305" s="241"/>
      <c r="D305" s="242" t="str">
        <f>IF(C305="","",(COUNTIF($C$3:C305,C305)+100))</f>
        <v/>
      </c>
      <c r="E305" s="306" t="str">
        <f>IF(C305="","",INDEX('様式A-2'!$E$9:$E$4938,MATCH(C305,'様式A-2'!$B$9:$B$438,0)))</f>
        <v/>
      </c>
      <c r="F305" s="306"/>
      <c r="G305" s="242"/>
      <c r="H305" s="242"/>
      <c r="I305" s="242"/>
      <c r="J305" s="307"/>
      <c r="K305" s="242"/>
      <c r="L305" s="242"/>
      <c r="M305" s="242"/>
      <c r="N305" s="242"/>
      <c r="O305" s="242"/>
      <c r="P305" s="243"/>
    </row>
    <row r="306" spans="1:16" ht="20.100000000000001" customHeight="1" x14ac:dyDescent="0.15">
      <c r="A306" s="256">
        <f>IF(A305="",ROW()-2-COUNTBLANK($A$3:$A305),A305+1)</f>
        <v>304</v>
      </c>
      <c r="B306" s="257">
        <f>IF(A306="","",IF(B305="",ROW()-2-COUNTBLANK($B$3:$B305),B305+1))</f>
        <v>304</v>
      </c>
      <c r="C306" s="241"/>
      <c r="D306" s="242" t="str">
        <f>IF(C306="","",(COUNTIF($C$3:C306,C306)+100))</f>
        <v/>
      </c>
      <c r="E306" s="306" t="str">
        <f>IF(C306="","",INDEX('様式A-2'!$E$9:$E$4938,MATCH(C306,'様式A-2'!$B$9:$B$438,0)))</f>
        <v/>
      </c>
      <c r="F306" s="306"/>
      <c r="G306" s="242"/>
      <c r="H306" s="242"/>
      <c r="I306" s="242"/>
      <c r="J306" s="307"/>
      <c r="K306" s="242"/>
      <c r="L306" s="242"/>
      <c r="M306" s="242"/>
      <c r="N306" s="242"/>
      <c r="O306" s="242"/>
      <c r="P306" s="243"/>
    </row>
    <row r="307" spans="1:16" ht="20.100000000000001" customHeight="1" x14ac:dyDescent="0.15">
      <c r="A307" s="256">
        <f>IF(A306="",ROW()-2-COUNTBLANK($A$3:$A306),A306+1)</f>
        <v>305</v>
      </c>
      <c r="B307" s="257">
        <f>IF(A307="","",IF(B306="",ROW()-2-COUNTBLANK($B$3:$B306),B306+1))</f>
        <v>305</v>
      </c>
      <c r="C307" s="241"/>
      <c r="D307" s="242" t="str">
        <f>IF(C307="","",(COUNTIF($C$3:C307,C307)+100))</f>
        <v/>
      </c>
      <c r="E307" s="306" t="str">
        <f>IF(C307="","",INDEX('様式A-2'!$E$9:$E$4938,MATCH(C307,'様式A-2'!$B$9:$B$438,0)))</f>
        <v/>
      </c>
      <c r="F307" s="306"/>
      <c r="G307" s="242"/>
      <c r="H307" s="242"/>
      <c r="I307" s="242"/>
      <c r="J307" s="307"/>
      <c r="K307" s="242"/>
      <c r="L307" s="242"/>
      <c r="M307" s="242"/>
      <c r="N307" s="242"/>
      <c r="O307" s="242"/>
      <c r="P307" s="243"/>
    </row>
    <row r="308" spans="1:16" ht="20.100000000000001" customHeight="1" x14ac:dyDescent="0.15">
      <c r="A308" s="256">
        <f>IF(A307="",ROW()-2-COUNTBLANK($A$3:$A307),A307+1)</f>
        <v>306</v>
      </c>
      <c r="B308" s="257">
        <f>IF(A308="","",IF(B307="",ROW()-2-COUNTBLANK($B$3:$B307),B307+1))</f>
        <v>306</v>
      </c>
      <c r="C308" s="241"/>
      <c r="D308" s="242" t="str">
        <f>IF(C308="","",(COUNTIF($C$3:C308,C308)+100))</f>
        <v/>
      </c>
      <c r="E308" s="306" t="str">
        <f>IF(C308="","",INDEX('様式A-2'!$E$9:$E$4938,MATCH(C308,'様式A-2'!$B$9:$B$438,0)))</f>
        <v/>
      </c>
      <c r="F308" s="306"/>
      <c r="G308" s="242"/>
      <c r="H308" s="242"/>
      <c r="I308" s="242"/>
      <c r="J308" s="307"/>
      <c r="K308" s="242"/>
      <c r="L308" s="242"/>
      <c r="M308" s="242"/>
      <c r="N308" s="242"/>
      <c r="O308" s="242"/>
      <c r="P308" s="243"/>
    </row>
    <row r="309" spans="1:16" ht="20.100000000000001" customHeight="1" x14ac:dyDescent="0.15">
      <c r="A309" s="256">
        <f>IF(A308="",ROW()-2-COUNTBLANK($A$3:$A308),A308+1)</f>
        <v>307</v>
      </c>
      <c r="B309" s="257">
        <f>IF(A309="","",IF(B308="",ROW()-2-COUNTBLANK($B$3:$B308),B308+1))</f>
        <v>307</v>
      </c>
      <c r="C309" s="241"/>
      <c r="D309" s="242" t="str">
        <f>IF(C309="","",(COUNTIF($C$3:C309,C309)+100))</f>
        <v/>
      </c>
      <c r="E309" s="306" t="str">
        <f>IF(C309="","",INDEX('様式A-2'!$E$9:$E$4938,MATCH(C309,'様式A-2'!$B$9:$B$438,0)))</f>
        <v/>
      </c>
      <c r="F309" s="306"/>
      <c r="G309" s="242"/>
      <c r="H309" s="242"/>
      <c r="I309" s="242"/>
      <c r="J309" s="307"/>
      <c r="K309" s="242"/>
      <c r="L309" s="242"/>
      <c r="M309" s="242"/>
      <c r="N309" s="242"/>
      <c r="O309" s="242"/>
      <c r="P309" s="243"/>
    </row>
    <row r="310" spans="1:16" ht="20.100000000000001" customHeight="1" x14ac:dyDescent="0.15">
      <c r="A310" s="256">
        <f>IF(A309="",ROW()-2-COUNTBLANK($A$3:$A309),A309+1)</f>
        <v>308</v>
      </c>
      <c r="B310" s="257">
        <f>IF(A310="","",IF(B309="",ROW()-2-COUNTBLANK($B$3:$B309),B309+1))</f>
        <v>308</v>
      </c>
      <c r="C310" s="241"/>
      <c r="D310" s="242" t="str">
        <f>IF(C310="","",(COUNTIF($C$3:C310,C310)+100))</f>
        <v/>
      </c>
      <c r="E310" s="306" t="str">
        <f>IF(C310="","",INDEX('様式A-2'!$E$9:$E$4938,MATCH(C310,'様式A-2'!$B$9:$B$438,0)))</f>
        <v/>
      </c>
      <c r="F310" s="306"/>
      <c r="G310" s="242"/>
      <c r="H310" s="242"/>
      <c r="I310" s="242"/>
      <c r="J310" s="307"/>
      <c r="K310" s="242"/>
      <c r="L310" s="242"/>
      <c r="M310" s="242"/>
      <c r="N310" s="242"/>
      <c r="O310" s="242"/>
      <c r="P310" s="243"/>
    </row>
    <row r="311" spans="1:16" ht="20.100000000000001" customHeight="1" x14ac:dyDescent="0.15">
      <c r="A311" s="256">
        <f>IF(A310="",ROW()-2-COUNTBLANK($A$3:$A310),A310+1)</f>
        <v>309</v>
      </c>
      <c r="B311" s="257">
        <f>IF(A311="","",IF(B310="",ROW()-2-COUNTBLANK($B$3:$B310),B310+1))</f>
        <v>309</v>
      </c>
      <c r="C311" s="241"/>
      <c r="D311" s="242" t="str">
        <f>IF(C311="","",(COUNTIF($C$3:C311,C311)+100))</f>
        <v/>
      </c>
      <c r="E311" s="306" t="str">
        <f>IF(C311="","",INDEX('様式A-2'!$E$9:$E$4938,MATCH(C311,'様式A-2'!$B$9:$B$438,0)))</f>
        <v/>
      </c>
      <c r="F311" s="306"/>
      <c r="G311" s="242"/>
      <c r="H311" s="242"/>
      <c r="I311" s="242"/>
      <c r="J311" s="307"/>
      <c r="K311" s="242"/>
      <c r="L311" s="242"/>
      <c r="M311" s="242"/>
      <c r="N311" s="242"/>
      <c r="O311" s="242"/>
      <c r="P311" s="243"/>
    </row>
    <row r="312" spans="1:16" ht="20.100000000000001" customHeight="1" x14ac:dyDescent="0.15">
      <c r="A312" s="256">
        <f>IF(A311="",ROW()-2-COUNTBLANK($A$3:$A311),A311+1)</f>
        <v>310</v>
      </c>
      <c r="B312" s="257">
        <f>IF(A312="","",IF(B311="",ROW()-2-COUNTBLANK($B$3:$B311),B311+1))</f>
        <v>310</v>
      </c>
      <c r="C312" s="241"/>
      <c r="D312" s="242" t="str">
        <f>IF(C312="","",(COUNTIF($C$3:C312,C312)+100))</f>
        <v/>
      </c>
      <c r="E312" s="306" t="str">
        <f>IF(C312="","",INDEX('様式A-2'!$E$9:$E$4938,MATCH(C312,'様式A-2'!$B$9:$B$438,0)))</f>
        <v/>
      </c>
      <c r="F312" s="306"/>
      <c r="G312" s="242"/>
      <c r="H312" s="242"/>
      <c r="I312" s="242"/>
      <c r="J312" s="307"/>
      <c r="K312" s="242"/>
      <c r="L312" s="242"/>
      <c r="M312" s="242"/>
      <c r="N312" s="242"/>
      <c r="O312" s="242"/>
      <c r="P312" s="243"/>
    </row>
    <row r="313" spans="1:16" ht="20.100000000000001" customHeight="1" x14ac:dyDescent="0.15">
      <c r="A313" s="256">
        <f>IF(A312="",ROW()-2-COUNTBLANK($A$3:$A312),A312+1)</f>
        <v>311</v>
      </c>
      <c r="B313" s="257">
        <f>IF(A313="","",IF(B312="",ROW()-2-COUNTBLANK($B$3:$B312),B312+1))</f>
        <v>311</v>
      </c>
      <c r="C313" s="241"/>
      <c r="D313" s="242" t="str">
        <f>IF(C313="","",(COUNTIF($C$3:C313,C313)+100))</f>
        <v/>
      </c>
      <c r="E313" s="306" t="str">
        <f>IF(C313="","",INDEX('様式A-2'!$E$9:$E$4938,MATCH(C313,'様式A-2'!$B$9:$B$438,0)))</f>
        <v/>
      </c>
      <c r="F313" s="306"/>
      <c r="G313" s="242"/>
      <c r="H313" s="242"/>
      <c r="I313" s="242"/>
      <c r="J313" s="307"/>
      <c r="K313" s="242"/>
      <c r="L313" s="242"/>
      <c r="M313" s="242"/>
      <c r="N313" s="242"/>
      <c r="O313" s="242"/>
      <c r="P313" s="243"/>
    </row>
    <row r="314" spans="1:16" ht="20.100000000000001" customHeight="1" x14ac:dyDescent="0.15">
      <c r="A314" s="256">
        <f>IF(A313="",ROW()-2-COUNTBLANK($A$3:$A313),A313+1)</f>
        <v>312</v>
      </c>
      <c r="B314" s="257">
        <f>IF(A314="","",IF(B313="",ROW()-2-COUNTBLANK($B$3:$B313),B313+1))</f>
        <v>312</v>
      </c>
      <c r="C314" s="241"/>
      <c r="D314" s="242" t="str">
        <f>IF(C314="","",(COUNTIF($C$3:C314,C314)+100))</f>
        <v/>
      </c>
      <c r="E314" s="306" t="str">
        <f>IF(C314="","",INDEX('様式A-2'!$E$9:$E$4938,MATCH(C314,'様式A-2'!$B$9:$B$438,0)))</f>
        <v/>
      </c>
      <c r="F314" s="306"/>
      <c r="G314" s="242"/>
      <c r="H314" s="242"/>
      <c r="I314" s="242"/>
      <c r="J314" s="307"/>
      <c r="K314" s="242"/>
      <c r="L314" s="242"/>
      <c r="M314" s="242"/>
      <c r="N314" s="242"/>
      <c r="O314" s="242"/>
      <c r="P314" s="243"/>
    </row>
    <row r="315" spans="1:16" ht="20.100000000000001" customHeight="1" x14ac:dyDescent="0.15">
      <c r="A315" s="256">
        <f>IF(A314="",ROW()-2-COUNTBLANK($A$3:$A314),A314+1)</f>
        <v>313</v>
      </c>
      <c r="B315" s="257">
        <f>IF(A315="","",IF(B314="",ROW()-2-COUNTBLANK($B$3:$B314),B314+1))</f>
        <v>313</v>
      </c>
      <c r="C315" s="241"/>
      <c r="D315" s="242" t="str">
        <f>IF(C315="","",(COUNTIF($C$3:C315,C315)+100))</f>
        <v/>
      </c>
      <c r="E315" s="306" t="str">
        <f>IF(C315="","",INDEX('様式A-2'!$E$9:$E$4938,MATCH(C315,'様式A-2'!$B$9:$B$438,0)))</f>
        <v/>
      </c>
      <c r="F315" s="306"/>
      <c r="G315" s="242"/>
      <c r="H315" s="242"/>
      <c r="I315" s="242"/>
      <c r="J315" s="307"/>
      <c r="K315" s="242"/>
      <c r="L315" s="242"/>
      <c r="M315" s="242"/>
      <c r="N315" s="242"/>
      <c r="O315" s="242"/>
      <c r="P315" s="243"/>
    </row>
    <row r="316" spans="1:16" ht="20.100000000000001" customHeight="1" x14ac:dyDescent="0.15">
      <c r="A316" s="256">
        <f>IF(A315="",ROW()-2-COUNTBLANK($A$3:$A315),A315+1)</f>
        <v>314</v>
      </c>
      <c r="B316" s="257">
        <f>IF(A316="","",IF(B315="",ROW()-2-COUNTBLANK($B$3:$B315),B315+1))</f>
        <v>314</v>
      </c>
      <c r="C316" s="241"/>
      <c r="D316" s="242" t="str">
        <f>IF(C316="","",(COUNTIF($C$3:C316,C316)+100))</f>
        <v/>
      </c>
      <c r="E316" s="306" t="str">
        <f>IF(C316="","",INDEX('様式A-2'!$E$9:$E$4938,MATCH(C316,'様式A-2'!$B$9:$B$438,0)))</f>
        <v/>
      </c>
      <c r="F316" s="306"/>
      <c r="G316" s="242"/>
      <c r="H316" s="242"/>
      <c r="I316" s="242"/>
      <c r="J316" s="307"/>
      <c r="K316" s="242"/>
      <c r="L316" s="242"/>
      <c r="M316" s="242"/>
      <c r="N316" s="242"/>
      <c r="O316" s="242"/>
      <c r="P316" s="243"/>
    </row>
    <row r="317" spans="1:16" ht="20.100000000000001" customHeight="1" x14ac:dyDescent="0.15">
      <c r="A317" s="256">
        <f>IF(A316="",ROW()-2-COUNTBLANK($A$3:$A316),A316+1)</f>
        <v>315</v>
      </c>
      <c r="B317" s="257">
        <f>IF(A317="","",IF(B316="",ROW()-2-COUNTBLANK($B$3:$B316),B316+1))</f>
        <v>315</v>
      </c>
      <c r="C317" s="241"/>
      <c r="D317" s="242" t="str">
        <f>IF(C317="","",(COUNTIF($C$3:C317,C317)+100))</f>
        <v/>
      </c>
      <c r="E317" s="306" t="str">
        <f>IF(C317="","",INDEX('様式A-2'!$E$9:$E$4938,MATCH(C317,'様式A-2'!$B$9:$B$438,0)))</f>
        <v/>
      </c>
      <c r="F317" s="306"/>
      <c r="G317" s="242"/>
      <c r="H317" s="242"/>
      <c r="I317" s="242"/>
      <c r="J317" s="307"/>
      <c r="K317" s="242"/>
      <c r="L317" s="242"/>
      <c r="M317" s="242"/>
      <c r="N317" s="242"/>
      <c r="O317" s="242"/>
      <c r="P317" s="243"/>
    </row>
    <row r="318" spans="1:16" ht="20.100000000000001" customHeight="1" x14ac:dyDescent="0.15">
      <c r="A318" s="256">
        <f>IF(A317="",ROW()-2-COUNTBLANK($A$3:$A317),A317+1)</f>
        <v>316</v>
      </c>
      <c r="B318" s="257">
        <f>IF(A318="","",IF(B317="",ROW()-2-COUNTBLANK($B$3:$B317),B317+1))</f>
        <v>316</v>
      </c>
      <c r="C318" s="241"/>
      <c r="D318" s="242" t="str">
        <f>IF(C318="","",(COUNTIF($C$3:C318,C318)+100))</f>
        <v/>
      </c>
      <c r="E318" s="306" t="str">
        <f>IF(C318="","",INDEX('様式A-2'!$E$9:$E$4938,MATCH(C318,'様式A-2'!$B$9:$B$438,0)))</f>
        <v/>
      </c>
      <c r="F318" s="306"/>
      <c r="G318" s="242"/>
      <c r="H318" s="242"/>
      <c r="I318" s="242"/>
      <c r="J318" s="307"/>
      <c r="K318" s="242"/>
      <c r="L318" s="242"/>
      <c r="M318" s="242"/>
      <c r="N318" s="242"/>
      <c r="O318" s="242"/>
      <c r="P318" s="243"/>
    </row>
    <row r="319" spans="1:16" ht="20.100000000000001" customHeight="1" x14ac:dyDescent="0.15">
      <c r="A319" s="256">
        <f>IF(A318="",ROW()-2-COUNTBLANK($A$3:$A318),A318+1)</f>
        <v>317</v>
      </c>
      <c r="B319" s="257">
        <f>IF(A319="","",IF(B318="",ROW()-2-COUNTBLANK($B$3:$B318),B318+1))</f>
        <v>317</v>
      </c>
      <c r="C319" s="241"/>
      <c r="D319" s="242" t="str">
        <f>IF(C319="","",(COUNTIF($C$3:C319,C319)+100))</f>
        <v/>
      </c>
      <c r="E319" s="306" t="str">
        <f>IF(C319="","",INDEX('様式A-2'!$E$9:$E$4938,MATCH(C319,'様式A-2'!$B$9:$B$438,0)))</f>
        <v/>
      </c>
      <c r="F319" s="306"/>
      <c r="G319" s="242"/>
      <c r="H319" s="242"/>
      <c r="I319" s="242"/>
      <c r="J319" s="307"/>
      <c r="K319" s="242"/>
      <c r="L319" s="242"/>
      <c r="M319" s="242"/>
      <c r="N319" s="242"/>
      <c r="O319" s="242"/>
      <c r="P319" s="243"/>
    </row>
    <row r="320" spans="1:16" ht="20.100000000000001" customHeight="1" x14ac:dyDescent="0.15">
      <c r="A320" s="256">
        <f>IF(A319="",ROW()-2-COUNTBLANK($A$3:$A319),A319+1)</f>
        <v>318</v>
      </c>
      <c r="B320" s="257">
        <f>IF(A320="","",IF(B319="",ROW()-2-COUNTBLANK($B$3:$B319),B319+1))</f>
        <v>318</v>
      </c>
      <c r="C320" s="241"/>
      <c r="D320" s="242" t="str">
        <f>IF(C320="","",(COUNTIF($C$3:C320,C320)+100))</f>
        <v/>
      </c>
      <c r="E320" s="306" t="str">
        <f>IF(C320="","",INDEX('様式A-2'!$E$9:$E$4938,MATCH(C320,'様式A-2'!$B$9:$B$438,0)))</f>
        <v/>
      </c>
      <c r="F320" s="306"/>
      <c r="G320" s="242"/>
      <c r="H320" s="242"/>
      <c r="I320" s="242"/>
      <c r="J320" s="307"/>
      <c r="K320" s="242"/>
      <c r="L320" s="242"/>
      <c r="M320" s="242"/>
      <c r="N320" s="242"/>
      <c r="O320" s="242"/>
      <c r="P320" s="243"/>
    </row>
    <row r="321" spans="1:16" ht="20.100000000000001" customHeight="1" x14ac:dyDescent="0.15">
      <c r="A321" s="256">
        <f>IF(A320="",ROW()-2-COUNTBLANK($A$3:$A320),A320+1)</f>
        <v>319</v>
      </c>
      <c r="B321" s="257">
        <f>IF(A321="","",IF(B320="",ROW()-2-COUNTBLANK($B$3:$B320),B320+1))</f>
        <v>319</v>
      </c>
      <c r="C321" s="241"/>
      <c r="D321" s="242" t="str">
        <f>IF(C321="","",(COUNTIF($C$3:C321,C321)+100))</f>
        <v/>
      </c>
      <c r="E321" s="306" t="str">
        <f>IF(C321="","",INDEX('様式A-2'!$E$9:$E$4938,MATCH(C321,'様式A-2'!$B$9:$B$438,0)))</f>
        <v/>
      </c>
      <c r="F321" s="306"/>
      <c r="G321" s="242"/>
      <c r="H321" s="242"/>
      <c r="I321" s="242"/>
      <c r="J321" s="307"/>
      <c r="K321" s="242"/>
      <c r="L321" s="242"/>
      <c r="M321" s="242"/>
      <c r="N321" s="242"/>
      <c r="O321" s="242"/>
      <c r="P321" s="243"/>
    </row>
    <row r="322" spans="1:16" ht="20.100000000000001" customHeight="1" x14ac:dyDescent="0.15">
      <c r="A322" s="256">
        <f>IF(A321="",ROW()-2-COUNTBLANK($A$3:$A321),A321+1)</f>
        <v>320</v>
      </c>
      <c r="B322" s="257">
        <f>IF(A322="","",IF(B321="",ROW()-2-COUNTBLANK($B$3:$B321),B321+1))</f>
        <v>320</v>
      </c>
      <c r="C322" s="241"/>
      <c r="D322" s="242" t="str">
        <f>IF(C322="","",(COUNTIF($C$3:C322,C322)+100))</f>
        <v/>
      </c>
      <c r="E322" s="306" t="str">
        <f>IF(C322="","",INDEX('様式A-2'!$E$9:$E$4938,MATCH(C322,'様式A-2'!$B$9:$B$438,0)))</f>
        <v/>
      </c>
      <c r="F322" s="306"/>
      <c r="G322" s="242"/>
      <c r="H322" s="242"/>
      <c r="I322" s="242"/>
      <c r="J322" s="307"/>
      <c r="K322" s="242"/>
      <c r="L322" s="242"/>
      <c r="M322" s="242"/>
      <c r="N322" s="242"/>
      <c r="O322" s="242"/>
      <c r="P322" s="243"/>
    </row>
    <row r="323" spans="1:16" ht="20.100000000000001" customHeight="1" x14ac:dyDescent="0.15">
      <c r="A323" s="256">
        <f>IF(A322="",ROW()-2-COUNTBLANK($A$3:$A322),A322+1)</f>
        <v>321</v>
      </c>
      <c r="B323" s="257">
        <f>IF(A323="","",IF(B322="",ROW()-2-COUNTBLANK($B$3:$B322),B322+1))</f>
        <v>321</v>
      </c>
      <c r="C323" s="241"/>
      <c r="D323" s="242" t="str">
        <f>IF(C323="","",(COUNTIF($C$3:C323,C323)+100))</f>
        <v/>
      </c>
      <c r="E323" s="306" t="str">
        <f>IF(C323="","",INDEX('様式A-2'!$E$9:$E$4938,MATCH(C323,'様式A-2'!$B$9:$B$438,0)))</f>
        <v/>
      </c>
      <c r="F323" s="306"/>
      <c r="G323" s="242"/>
      <c r="H323" s="242"/>
      <c r="I323" s="242"/>
      <c r="J323" s="307"/>
      <c r="K323" s="242"/>
      <c r="L323" s="242"/>
      <c r="M323" s="242"/>
      <c r="N323" s="242"/>
      <c r="O323" s="242"/>
      <c r="P323" s="243"/>
    </row>
    <row r="324" spans="1:16" ht="20.100000000000001" customHeight="1" x14ac:dyDescent="0.15">
      <c r="A324" s="256">
        <f>IF(A323="",ROW()-2-COUNTBLANK($A$3:$A323),A323+1)</f>
        <v>322</v>
      </c>
      <c r="B324" s="257">
        <f>IF(A324="","",IF(B323="",ROW()-2-COUNTBLANK($B$3:$B323),B323+1))</f>
        <v>322</v>
      </c>
      <c r="C324" s="241"/>
      <c r="D324" s="242" t="str">
        <f>IF(C324="","",(COUNTIF($C$3:C324,C324)+100))</f>
        <v/>
      </c>
      <c r="E324" s="306" t="str">
        <f>IF(C324="","",INDEX('様式A-2'!$E$9:$E$4938,MATCH(C324,'様式A-2'!$B$9:$B$438,0)))</f>
        <v/>
      </c>
      <c r="F324" s="306"/>
      <c r="G324" s="242"/>
      <c r="H324" s="242"/>
      <c r="I324" s="242"/>
      <c r="J324" s="307"/>
      <c r="K324" s="242"/>
      <c r="L324" s="242"/>
      <c r="M324" s="242"/>
      <c r="N324" s="242"/>
      <c r="O324" s="242"/>
      <c r="P324" s="243"/>
    </row>
    <row r="325" spans="1:16" ht="20.100000000000001" customHeight="1" x14ac:dyDescent="0.15">
      <c r="A325" s="256">
        <f>IF(A324="",ROW()-2-COUNTBLANK($A$3:$A324),A324+1)</f>
        <v>323</v>
      </c>
      <c r="B325" s="257">
        <f>IF(A325="","",IF(B324="",ROW()-2-COUNTBLANK($B$3:$B324),B324+1))</f>
        <v>323</v>
      </c>
      <c r="C325" s="241"/>
      <c r="D325" s="242" t="str">
        <f>IF(C325="","",(COUNTIF($C$3:C325,C325)+100))</f>
        <v/>
      </c>
      <c r="E325" s="306" t="str">
        <f>IF(C325="","",INDEX('様式A-2'!$E$9:$E$4938,MATCH(C325,'様式A-2'!$B$9:$B$438,0)))</f>
        <v/>
      </c>
      <c r="F325" s="306"/>
      <c r="G325" s="242"/>
      <c r="H325" s="242"/>
      <c r="I325" s="242"/>
      <c r="J325" s="307"/>
      <c r="K325" s="242"/>
      <c r="L325" s="242"/>
      <c r="M325" s="242"/>
      <c r="N325" s="242"/>
      <c r="O325" s="242"/>
      <c r="P325" s="243"/>
    </row>
    <row r="326" spans="1:16" ht="20.100000000000001" customHeight="1" x14ac:dyDescent="0.15">
      <c r="A326" s="256">
        <f>IF(A325="",ROW()-2-COUNTBLANK($A$3:$A325),A325+1)</f>
        <v>324</v>
      </c>
      <c r="B326" s="257">
        <f>IF(A326="","",IF(B325="",ROW()-2-COUNTBLANK($B$3:$B325),B325+1))</f>
        <v>324</v>
      </c>
      <c r="C326" s="241"/>
      <c r="D326" s="242" t="str">
        <f>IF(C326="","",(COUNTIF($C$3:C326,C326)+100))</f>
        <v/>
      </c>
      <c r="E326" s="306" t="str">
        <f>IF(C326="","",INDEX('様式A-2'!$E$9:$E$4938,MATCH(C326,'様式A-2'!$B$9:$B$438,0)))</f>
        <v/>
      </c>
      <c r="F326" s="306"/>
      <c r="G326" s="242"/>
      <c r="H326" s="242"/>
      <c r="I326" s="242"/>
      <c r="J326" s="307"/>
      <c r="K326" s="242"/>
      <c r="L326" s="242"/>
      <c r="M326" s="242"/>
      <c r="N326" s="242"/>
      <c r="O326" s="242"/>
      <c r="P326" s="243"/>
    </row>
    <row r="327" spans="1:16" ht="20.100000000000001" customHeight="1" x14ac:dyDescent="0.15">
      <c r="A327" s="256">
        <f>IF(A326="",ROW()-2-COUNTBLANK($A$3:$A326),A326+1)</f>
        <v>325</v>
      </c>
      <c r="B327" s="257">
        <f>IF(A327="","",IF(B326="",ROW()-2-COUNTBLANK($B$3:$B326),B326+1))</f>
        <v>325</v>
      </c>
      <c r="C327" s="241"/>
      <c r="D327" s="242" t="str">
        <f>IF(C327="","",(COUNTIF($C$3:C327,C327)+100))</f>
        <v/>
      </c>
      <c r="E327" s="306" t="str">
        <f>IF(C327="","",INDEX('様式A-2'!$E$9:$E$4938,MATCH(C327,'様式A-2'!$B$9:$B$438,0)))</f>
        <v/>
      </c>
      <c r="F327" s="306"/>
      <c r="G327" s="242"/>
      <c r="H327" s="242"/>
      <c r="I327" s="242"/>
      <c r="J327" s="307"/>
      <c r="K327" s="242"/>
      <c r="L327" s="242"/>
      <c r="M327" s="242"/>
      <c r="N327" s="242"/>
      <c r="O327" s="242"/>
      <c r="P327" s="243"/>
    </row>
    <row r="328" spans="1:16" ht="20.100000000000001" customHeight="1" x14ac:dyDescent="0.15">
      <c r="A328" s="256">
        <f>IF(A327="",ROW()-2-COUNTBLANK($A$3:$A327),A327+1)</f>
        <v>326</v>
      </c>
      <c r="B328" s="257">
        <f>IF(A328="","",IF(B327="",ROW()-2-COUNTBLANK($B$3:$B327),B327+1))</f>
        <v>326</v>
      </c>
      <c r="C328" s="241"/>
      <c r="D328" s="242" t="str">
        <f>IF(C328="","",(COUNTIF($C$3:C328,C328)+100))</f>
        <v/>
      </c>
      <c r="E328" s="306" t="str">
        <f>IF(C328="","",INDEX('様式A-2'!$E$9:$E$4938,MATCH(C328,'様式A-2'!$B$9:$B$438,0)))</f>
        <v/>
      </c>
      <c r="F328" s="306"/>
      <c r="G328" s="242"/>
      <c r="H328" s="242"/>
      <c r="I328" s="242"/>
      <c r="J328" s="307"/>
      <c r="K328" s="242"/>
      <c r="L328" s="242"/>
      <c r="M328" s="242"/>
      <c r="N328" s="242"/>
      <c r="O328" s="242"/>
      <c r="P328" s="243"/>
    </row>
    <row r="329" spans="1:16" ht="20.100000000000001" customHeight="1" x14ac:dyDescent="0.15">
      <c r="A329" s="256">
        <f>IF(A328="",ROW()-2-COUNTBLANK($A$3:$A328),A328+1)</f>
        <v>327</v>
      </c>
      <c r="B329" s="257">
        <f>IF(A329="","",IF(B328="",ROW()-2-COUNTBLANK($B$3:$B328),B328+1))</f>
        <v>327</v>
      </c>
      <c r="C329" s="241"/>
      <c r="D329" s="242" t="str">
        <f>IF(C329="","",(COUNTIF($C$3:C329,C329)+100))</f>
        <v/>
      </c>
      <c r="E329" s="306" t="str">
        <f>IF(C329="","",INDEX('様式A-2'!$E$9:$E$4938,MATCH(C329,'様式A-2'!$B$9:$B$438,0)))</f>
        <v/>
      </c>
      <c r="F329" s="306"/>
      <c r="G329" s="242"/>
      <c r="H329" s="242"/>
      <c r="I329" s="242"/>
      <c r="J329" s="307"/>
      <c r="K329" s="242"/>
      <c r="L329" s="242"/>
      <c r="M329" s="242"/>
      <c r="N329" s="242"/>
      <c r="O329" s="242"/>
      <c r="P329" s="243"/>
    </row>
    <row r="330" spans="1:16" ht="20.100000000000001" customHeight="1" x14ac:dyDescent="0.15">
      <c r="A330" s="256">
        <f>IF(A329="",ROW()-2-COUNTBLANK($A$3:$A329),A329+1)</f>
        <v>328</v>
      </c>
      <c r="B330" s="257">
        <f>IF(A330="","",IF(B329="",ROW()-2-COUNTBLANK($B$3:$B329),B329+1))</f>
        <v>328</v>
      </c>
      <c r="C330" s="241"/>
      <c r="D330" s="242" t="str">
        <f>IF(C330="","",(COUNTIF($C$3:C330,C330)+100))</f>
        <v/>
      </c>
      <c r="E330" s="306" t="str">
        <f>IF(C330="","",INDEX('様式A-2'!$E$9:$E$4938,MATCH(C330,'様式A-2'!$B$9:$B$438,0)))</f>
        <v/>
      </c>
      <c r="F330" s="306"/>
      <c r="G330" s="242"/>
      <c r="H330" s="242"/>
      <c r="I330" s="242"/>
      <c r="J330" s="307"/>
      <c r="K330" s="242"/>
      <c r="L330" s="242"/>
      <c r="M330" s="242"/>
      <c r="N330" s="242"/>
      <c r="O330" s="242"/>
      <c r="P330" s="243"/>
    </row>
    <row r="331" spans="1:16" ht="20.100000000000001" customHeight="1" x14ac:dyDescent="0.15">
      <c r="A331" s="256">
        <f>IF(A330="",ROW()-2-COUNTBLANK($A$3:$A330),A330+1)</f>
        <v>329</v>
      </c>
      <c r="B331" s="257">
        <f>IF(A331="","",IF(B330="",ROW()-2-COUNTBLANK($B$3:$B330),B330+1))</f>
        <v>329</v>
      </c>
      <c r="C331" s="241"/>
      <c r="D331" s="242" t="str">
        <f>IF(C331="","",(COUNTIF($C$3:C331,C331)+100))</f>
        <v/>
      </c>
      <c r="E331" s="306" t="str">
        <f>IF(C331="","",INDEX('様式A-2'!$E$9:$E$4938,MATCH(C331,'様式A-2'!$B$9:$B$438,0)))</f>
        <v/>
      </c>
      <c r="F331" s="306"/>
      <c r="G331" s="242"/>
      <c r="H331" s="242"/>
      <c r="I331" s="242"/>
      <c r="J331" s="307"/>
      <c r="K331" s="242"/>
      <c r="L331" s="242"/>
      <c r="M331" s="242"/>
      <c r="N331" s="242"/>
      <c r="O331" s="242"/>
      <c r="P331" s="243"/>
    </row>
    <row r="332" spans="1:16" ht="20.100000000000001" customHeight="1" x14ac:dyDescent="0.15">
      <c r="A332" s="256">
        <f>IF(A331="",ROW()-2-COUNTBLANK($A$3:$A331),A331+1)</f>
        <v>330</v>
      </c>
      <c r="B332" s="257">
        <f>IF(A332="","",IF(B331="",ROW()-2-COUNTBLANK($B$3:$B331),B331+1))</f>
        <v>330</v>
      </c>
      <c r="C332" s="241"/>
      <c r="D332" s="242" t="str">
        <f>IF(C332="","",(COUNTIF($C$3:C332,C332)+100))</f>
        <v/>
      </c>
      <c r="E332" s="306" t="str">
        <f>IF(C332="","",INDEX('様式A-2'!$E$9:$E$4938,MATCH(C332,'様式A-2'!$B$9:$B$438,0)))</f>
        <v/>
      </c>
      <c r="F332" s="306"/>
      <c r="G332" s="242"/>
      <c r="H332" s="242"/>
      <c r="I332" s="242"/>
      <c r="J332" s="307"/>
      <c r="K332" s="242"/>
      <c r="L332" s="242"/>
      <c r="M332" s="242"/>
      <c r="N332" s="242"/>
      <c r="O332" s="242"/>
      <c r="P332" s="243"/>
    </row>
    <row r="333" spans="1:16" ht="20.100000000000001" customHeight="1" x14ac:dyDescent="0.15">
      <c r="A333" s="256">
        <f>IF(A332="",ROW()-2-COUNTBLANK($A$3:$A332),A332+1)</f>
        <v>331</v>
      </c>
      <c r="B333" s="257">
        <f>IF(A333="","",IF(B332="",ROW()-2-COUNTBLANK($B$3:$B332),B332+1))</f>
        <v>331</v>
      </c>
      <c r="C333" s="241"/>
      <c r="D333" s="242" t="str">
        <f>IF(C333="","",(COUNTIF($C$3:C333,C333)+100))</f>
        <v/>
      </c>
      <c r="E333" s="306" t="str">
        <f>IF(C333="","",INDEX('様式A-2'!$E$9:$E$4938,MATCH(C333,'様式A-2'!$B$9:$B$438,0)))</f>
        <v/>
      </c>
      <c r="F333" s="306"/>
      <c r="G333" s="242"/>
      <c r="H333" s="242"/>
      <c r="I333" s="242"/>
      <c r="J333" s="307"/>
      <c r="K333" s="242"/>
      <c r="L333" s="242"/>
      <c r="M333" s="242"/>
      <c r="N333" s="242"/>
      <c r="O333" s="242"/>
      <c r="P333" s="243"/>
    </row>
    <row r="334" spans="1:16" ht="20.100000000000001" customHeight="1" x14ac:dyDescent="0.15">
      <c r="A334" s="256">
        <f>IF(A333="",ROW()-2-COUNTBLANK($A$3:$A333),A333+1)</f>
        <v>332</v>
      </c>
      <c r="B334" s="257">
        <f>IF(A334="","",IF(B333="",ROW()-2-COUNTBLANK($B$3:$B333),B333+1))</f>
        <v>332</v>
      </c>
      <c r="C334" s="241"/>
      <c r="D334" s="242" t="str">
        <f>IF(C334="","",(COUNTIF($C$3:C334,C334)+100))</f>
        <v/>
      </c>
      <c r="E334" s="306" t="str">
        <f>IF(C334="","",INDEX('様式A-2'!$E$9:$E$4938,MATCH(C334,'様式A-2'!$B$9:$B$438,0)))</f>
        <v/>
      </c>
      <c r="F334" s="306"/>
      <c r="G334" s="242"/>
      <c r="H334" s="242"/>
      <c r="I334" s="242"/>
      <c r="J334" s="307"/>
      <c r="K334" s="242"/>
      <c r="L334" s="242"/>
      <c r="M334" s="242"/>
      <c r="N334" s="242"/>
      <c r="O334" s="242"/>
      <c r="P334" s="243"/>
    </row>
    <row r="335" spans="1:16" ht="20.100000000000001" customHeight="1" x14ac:dyDescent="0.15">
      <c r="A335" s="256">
        <f>IF(A334="",ROW()-2-COUNTBLANK($A$3:$A334),A334+1)</f>
        <v>333</v>
      </c>
      <c r="B335" s="257">
        <f>IF(A335="","",IF(B334="",ROW()-2-COUNTBLANK($B$3:$B334),B334+1))</f>
        <v>333</v>
      </c>
      <c r="C335" s="241"/>
      <c r="D335" s="242" t="str">
        <f>IF(C335="","",(COUNTIF($C$3:C335,C335)+100))</f>
        <v/>
      </c>
      <c r="E335" s="306" t="str">
        <f>IF(C335="","",INDEX('様式A-2'!$E$9:$E$4938,MATCH(C335,'様式A-2'!$B$9:$B$438,0)))</f>
        <v/>
      </c>
      <c r="F335" s="306"/>
      <c r="G335" s="242"/>
      <c r="H335" s="242"/>
      <c r="I335" s="242"/>
      <c r="J335" s="307"/>
      <c r="K335" s="242"/>
      <c r="L335" s="242"/>
      <c r="M335" s="242"/>
      <c r="N335" s="242"/>
      <c r="O335" s="242"/>
      <c r="P335" s="243"/>
    </row>
    <row r="336" spans="1:16" ht="20.100000000000001" customHeight="1" x14ac:dyDescent="0.15">
      <c r="A336" s="256">
        <f>IF(A335="",ROW()-2-COUNTBLANK($A$3:$A335),A335+1)</f>
        <v>334</v>
      </c>
      <c r="B336" s="257">
        <f>IF(A336="","",IF(B335="",ROW()-2-COUNTBLANK($B$3:$B335),B335+1))</f>
        <v>334</v>
      </c>
      <c r="C336" s="241"/>
      <c r="D336" s="242" t="str">
        <f>IF(C336="","",(COUNTIF($C$3:C336,C336)+100))</f>
        <v/>
      </c>
      <c r="E336" s="306" t="str">
        <f>IF(C336="","",INDEX('様式A-2'!$E$9:$E$4938,MATCH(C336,'様式A-2'!$B$9:$B$438,0)))</f>
        <v/>
      </c>
      <c r="F336" s="306"/>
      <c r="G336" s="242"/>
      <c r="H336" s="242"/>
      <c r="I336" s="242"/>
      <c r="J336" s="307"/>
      <c r="K336" s="242"/>
      <c r="L336" s="242"/>
      <c r="M336" s="242"/>
      <c r="N336" s="242"/>
      <c r="O336" s="242"/>
      <c r="P336" s="243"/>
    </row>
    <row r="337" spans="1:16" ht="20.100000000000001" customHeight="1" x14ac:dyDescent="0.15">
      <c r="A337" s="256">
        <f>IF(A336="",ROW()-2-COUNTBLANK($A$3:$A336),A336+1)</f>
        <v>335</v>
      </c>
      <c r="B337" s="257">
        <f>IF(A337="","",IF(B336="",ROW()-2-COUNTBLANK($B$3:$B336),B336+1))</f>
        <v>335</v>
      </c>
      <c r="C337" s="241"/>
      <c r="D337" s="242" t="str">
        <f>IF(C337="","",(COUNTIF($C$3:C337,C337)+100))</f>
        <v/>
      </c>
      <c r="E337" s="306" t="str">
        <f>IF(C337="","",INDEX('様式A-2'!$E$9:$E$4938,MATCH(C337,'様式A-2'!$B$9:$B$438,0)))</f>
        <v/>
      </c>
      <c r="F337" s="306"/>
      <c r="G337" s="242"/>
      <c r="H337" s="242"/>
      <c r="I337" s="242"/>
      <c r="J337" s="307"/>
      <c r="K337" s="242"/>
      <c r="L337" s="242"/>
      <c r="M337" s="242"/>
      <c r="N337" s="242"/>
      <c r="O337" s="242"/>
      <c r="P337" s="243"/>
    </row>
    <row r="338" spans="1:16" ht="20.100000000000001" customHeight="1" x14ac:dyDescent="0.15">
      <c r="A338" s="256">
        <f>IF(A337="",ROW()-2-COUNTBLANK($A$3:$A337),A337+1)</f>
        <v>336</v>
      </c>
      <c r="B338" s="257">
        <f>IF(A338="","",IF(B337="",ROW()-2-COUNTBLANK($B$3:$B337),B337+1))</f>
        <v>336</v>
      </c>
      <c r="C338" s="241"/>
      <c r="D338" s="242" t="str">
        <f>IF(C338="","",(COUNTIF($C$3:C338,C338)+100))</f>
        <v/>
      </c>
      <c r="E338" s="306" t="str">
        <f>IF(C338="","",INDEX('様式A-2'!$E$9:$E$4938,MATCH(C338,'様式A-2'!$B$9:$B$438,0)))</f>
        <v/>
      </c>
      <c r="F338" s="306"/>
      <c r="G338" s="242"/>
      <c r="H338" s="242"/>
      <c r="I338" s="242"/>
      <c r="J338" s="307"/>
      <c r="K338" s="242"/>
      <c r="L338" s="242"/>
      <c r="M338" s="242"/>
      <c r="N338" s="242"/>
      <c r="O338" s="242"/>
      <c r="P338" s="243"/>
    </row>
    <row r="339" spans="1:16" ht="20.100000000000001" customHeight="1" x14ac:dyDescent="0.15">
      <c r="A339" s="256">
        <f>IF(A338="",ROW()-2-COUNTBLANK($A$3:$A338),A338+1)</f>
        <v>337</v>
      </c>
      <c r="B339" s="257">
        <f>IF(A339="","",IF(B338="",ROW()-2-COUNTBLANK($B$3:$B338),B338+1))</f>
        <v>337</v>
      </c>
      <c r="C339" s="241"/>
      <c r="D339" s="242" t="str">
        <f>IF(C339="","",(COUNTIF($C$3:C339,C339)+100))</f>
        <v/>
      </c>
      <c r="E339" s="306" t="str">
        <f>IF(C339="","",INDEX('様式A-2'!$E$9:$E$4938,MATCH(C339,'様式A-2'!$B$9:$B$438,0)))</f>
        <v/>
      </c>
      <c r="F339" s="306"/>
      <c r="G339" s="242"/>
      <c r="H339" s="242"/>
      <c r="I339" s="242"/>
      <c r="J339" s="307"/>
      <c r="K339" s="242"/>
      <c r="L339" s="242"/>
      <c r="M339" s="242"/>
      <c r="N339" s="242"/>
      <c r="O339" s="242"/>
      <c r="P339" s="243"/>
    </row>
    <row r="340" spans="1:16" ht="20.100000000000001" customHeight="1" x14ac:dyDescent="0.15">
      <c r="A340" s="256">
        <f>IF(A339="",ROW()-2-COUNTBLANK($A$3:$A339),A339+1)</f>
        <v>338</v>
      </c>
      <c r="B340" s="257">
        <f>IF(A340="","",IF(B339="",ROW()-2-COUNTBLANK($B$3:$B339),B339+1))</f>
        <v>338</v>
      </c>
      <c r="C340" s="241"/>
      <c r="D340" s="242" t="str">
        <f>IF(C340="","",(COUNTIF($C$3:C340,C340)+100))</f>
        <v/>
      </c>
      <c r="E340" s="306" t="str">
        <f>IF(C340="","",INDEX('様式A-2'!$E$9:$E$4938,MATCH(C340,'様式A-2'!$B$9:$B$438,0)))</f>
        <v/>
      </c>
      <c r="F340" s="306"/>
      <c r="G340" s="242"/>
      <c r="H340" s="242"/>
      <c r="I340" s="242"/>
      <c r="J340" s="307"/>
      <c r="K340" s="242"/>
      <c r="L340" s="242"/>
      <c r="M340" s="242"/>
      <c r="N340" s="242"/>
      <c r="O340" s="242"/>
      <c r="P340" s="243"/>
    </row>
    <row r="341" spans="1:16" ht="20.100000000000001" customHeight="1" x14ac:dyDescent="0.15">
      <c r="A341" s="256">
        <f>IF(A340="",ROW()-2-COUNTBLANK($A$3:$A340),A340+1)</f>
        <v>339</v>
      </c>
      <c r="B341" s="257">
        <f>IF(A341="","",IF(B340="",ROW()-2-COUNTBLANK($B$3:$B340),B340+1))</f>
        <v>339</v>
      </c>
      <c r="C341" s="241"/>
      <c r="D341" s="242" t="str">
        <f>IF(C341="","",(COUNTIF($C$3:C341,C341)+100))</f>
        <v/>
      </c>
      <c r="E341" s="306" t="str">
        <f>IF(C341="","",INDEX('様式A-2'!$E$9:$E$4938,MATCH(C341,'様式A-2'!$B$9:$B$438,0)))</f>
        <v/>
      </c>
      <c r="F341" s="306"/>
      <c r="G341" s="242"/>
      <c r="H341" s="242"/>
      <c r="I341" s="242"/>
      <c r="J341" s="307"/>
      <c r="K341" s="242"/>
      <c r="L341" s="242"/>
      <c r="M341" s="242"/>
      <c r="N341" s="242"/>
      <c r="O341" s="242"/>
      <c r="P341" s="243"/>
    </row>
    <row r="342" spans="1:16" ht="20.100000000000001" customHeight="1" x14ac:dyDescent="0.15">
      <c r="A342" s="256">
        <f>IF(A341="",ROW()-2-COUNTBLANK($A$3:$A341),A341+1)</f>
        <v>340</v>
      </c>
      <c r="B342" s="257">
        <f>IF(A342="","",IF(B341="",ROW()-2-COUNTBLANK($B$3:$B341),B341+1))</f>
        <v>340</v>
      </c>
      <c r="C342" s="241"/>
      <c r="D342" s="242" t="str">
        <f>IF(C342="","",(COUNTIF($C$3:C342,C342)+100))</f>
        <v/>
      </c>
      <c r="E342" s="306" t="str">
        <f>IF(C342="","",INDEX('様式A-2'!$E$9:$E$4938,MATCH(C342,'様式A-2'!$B$9:$B$438,0)))</f>
        <v/>
      </c>
      <c r="F342" s="306"/>
      <c r="G342" s="242"/>
      <c r="H342" s="242"/>
      <c r="I342" s="242"/>
      <c r="J342" s="307"/>
      <c r="K342" s="242"/>
      <c r="L342" s="242"/>
      <c r="M342" s="242"/>
      <c r="N342" s="242"/>
      <c r="O342" s="242"/>
      <c r="P342" s="243"/>
    </row>
    <row r="343" spans="1:16" ht="20.100000000000001" customHeight="1" x14ac:dyDescent="0.15">
      <c r="A343" s="256">
        <f>IF(A342="",ROW()-2-COUNTBLANK($A$3:$A342),A342+1)</f>
        <v>341</v>
      </c>
      <c r="B343" s="257">
        <f>IF(A343="","",IF(B342="",ROW()-2-COUNTBLANK($B$3:$B342),B342+1))</f>
        <v>341</v>
      </c>
      <c r="C343" s="241"/>
      <c r="D343" s="242" t="str">
        <f>IF(C343="","",(COUNTIF($C$3:C343,C343)+100))</f>
        <v/>
      </c>
      <c r="E343" s="306" t="str">
        <f>IF(C343="","",INDEX('様式A-2'!$E$9:$E$4938,MATCH(C343,'様式A-2'!$B$9:$B$438,0)))</f>
        <v/>
      </c>
      <c r="F343" s="306"/>
      <c r="G343" s="242"/>
      <c r="H343" s="242"/>
      <c r="I343" s="242"/>
      <c r="J343" s="307"/>
      <c r="K343" s="242"/>
      <c r="L343" s="242"/>
      <c r="M343" s="242"/>
      <c r="N343" s="242"/>
      <c r="O343" s="242"/>
      <c r="P343" s="243"/>
    </row>
    <row r="344" spans="1:16" ht="20.100000000000001" customHeight="1" x14ac:dyDescent="0.15">
      <c r="A344" s="256">
        <f>IF(A343="",ROW()-2-COUNTBLANK($A$3:$A343),A343+1)</f>
        <v>342</v>
      </c>
      <c r="B344" s="257">
        <f>IF(A344="","",IF(B343="",ROW()-2-COUNTBLANK($B$3:$B343),B343+1))</f>
        <v>342</v>
      </c>
      <c r="C344" s="241"/>
      <c r="D344" s="242" t="str">
        <f>IF(C344="","",(COUNTIF($C$3:C344,C344)+100))</f>
        <v/>
      </c>
      <c r="E344" s="306" t="str">
        <f>IF(C344="","",INDEX('様式A-2'!$E$9:$E$4938,MATCH(C344,'様式A-2'!$B$9:$B$438,0)))</f>
        <v/>
      </c>
      <c r="F344" s="306"/>
      <c r="G344" s="242"/>
      <c r="H344" s="242"/>
      <c r="I344" s="242"/>
      <c r="J344" s="307"/>
      <c r="K344" s="242"/>
      <c r="L344" s="242"/>
      <c r="M344" s="242"/>
      <c r="N344" s="242"/>
      <c r="O344" s="242"/>
      <c r="P344" s="243"/>
    </row>
    <row r="345" spans="1:16" ht="20.100000000000001" customHeight="1" x14ac:dyDescent="0.15">
      <c r="A345" s="256">
        <f>IF(A344="",ROW()-2-COUNTBLANK($A$3:$A344),A344+1)</f>
        <v>343</v>
      </c>
      <c r="B345" s="257">
        <f>IF(A345="","",IF(B344="",ROW()-2-COUNTBLANK($B$3:$B344),B344+1))</f>
        <v>343</v>
      </c>
      <c r="C345" s="241"/>
      <c r="D345" s="242" t="str">
        <f>IF(C345="","",(COUNTIF($C$3:C345,C345)+100))</f>
        <v/>
      </c>
      <c r="E345" s="306" t="str">
        <f>IF(C345="","",INDEX('様式A-2'!$E$9:$E$4938,MATCH(C345,'様式A-2'!$B$9:$B$438,0)))</f>
        <v/>
      </c>
      <c r="F345" s="306"/>
      <c r="G345" s="242"/>
      <c r="H345" s="242"/>
      <c r="I345" s="242"/>
      <c r="J345" s="307"/>
      <c r="K345" s="242"/>
      <c r="L345" s="242"/>
      <c r="M345" s="242"/>
      <c r="N345" s="242"/>
      <c r="O345" s="242"/>
      <c r="P345" s="243"/>
    </row>
    <row r="346" spans="1:16" ht="20.100000000000001" customHeight="1" x14ac:dyDescent="0.15">
      <c r="A346" s="256">
        <f>IF(A345="",ROW()-2-COUNTBLANK($A$3:$A345),A345+1)</f>
        <v>344</v>
      </c>
      <c r="B346" s="257">
        <f>IF(A346="","",IF(B345="",ROW()-2-COUNTBLANK($B$3:$B345),B345+1))</f>
        <v>344</v>
      </c>
      <c r="C346" s="241"/>
      <c r="D346" s="242" t="str">
        <f>IF(C346="","",(COUNTIF($C$3:C346,C346)+100))</f>
        <v/>
      </c>
      <c r="E346" s="306" t="str">
        <f>IF(C346="","",INDEX('様式A-2'!$E$9:$E$4938,MATCH(C346,'様式A-2'!$B$9:$B$438,0)))</f>
        <v/>
      </c>
      <c r="F346" s="306"/>
      <c r="G346" s="242"/>
      <c r="H346" s="242"/>
      <c r="I346" s="242"/>
      <c r="J346" s="307"/>
      <c r="K346" s="242"/>
      <c r="L346" s="242"/>
      <c r="M346" s="242"/>
      <c r="N346" s="242"/>
      <c r="O346" s="242"/>
      <c r="P346" s="243"/>
    </row>
    <row r="347" spans="1:16" ht="20.100000000000001" customHeight="1" x14ac:dyDescent="0.15">
      <c r="A347" s="256">
        <f>IF(A346="",ROW()-2-COUNTBLANK($A$3:$A346),A346+1)</f>
        <v>345</v>
      </c>
      <c r="B347" s="257">
        <f>IF(A347="","",IF(B346="",ROW()-2-COUNTBLANK($B$3:$B346),B346+1))</f>
        <v>345</v>
      </c>
      <c r="C347" s="241"/>
      <c r="D347" s="242" t="str">
        <f>IF(C347="","",(COUNTIF($C$3:C347,C347)+100))</f>
        <v/>
      </c>
      <c r="E347" s="306" t="str">
        <f>IF(C347="","",INDEX('様式A-2'!$E$9:$E$4938,MATCH(C347,'様式A-2'!$B$9:$B$438,0)))</f>
        <v/>
      </c>
      <c r="F347" s="306"/>
      <c r="G347" s="242"/>
      <c r="H347" s="242"/>
      <c r="I347" s="242"/>
      <c r="J347" s="307"/>
      <c r="K347" s="242"/>
      <c r="L347" s="242"/>
      <c r="M347" s="242"/>
      <c r="N347" s="242"/>
      <c r="O347" s="242"/>
      <c r="P347" s="243"/>
    </row>
    <row r="348" spans="1:16" ht="20.100000000000001" customHeight="1" x14ac:dyDescent="0.15">
      <c r="A348" s="256">
        <f>IF(A347="",ROW()-2-COUNTBLANK($A$3:$A347),A347+1)</f>
        <v>346</v>
      </c>
      <c r="B348" s="257">
        <f>IF(A348="","",IF(B347="",ROW()-2-COUNTBLANK($B$3:$B347),B347+1))</f>
        <v>346</v>
      </c>
      <c r="C348" s="241"/>
      <c r="D348" s="242" t="str">
        <f>IF(C348="","",(COUNTIF($C$3:C348,C348)+100))</f>
        <v/>
      </c>
      <c r="E348" s="306" t="str">
        <f>IF(C348="","",INDEX('様式A-2'!$E$9:$E$4938,MATCH(C348,'様式A-2'!$B$9:$B$438,0)))</f>
        <v/>
      </c>
      <c r="F348" s="306"/>
      <c r="G348" s="242"/>
      <c r="H348" s="242"/>
      <c r="I348" s="242"/>
      <c r="J348" s="307"/>
      <c r="K348" s="242"/>
      <c r="L348" s="242"/>
      <c r="M348" s="242"/>
      <c r="N348" s="242"/>
      <c r="O348" s="242"/>
      <c r="P348" s="243"/>
    </row>
    <row r="349" spans="1:16" ht="20.100000000000001" customHeight="1" x14ac:dyDescent="0.15">
      <c r="A349" s="256">
        <f>IF(A348="",ROW()-2-COUNTBLANK($A$3:$A348),A348+1)</f>
        <v>347</v>
      </c>
      <c r="B349" s="257">
        <f>IF(A349="","",IF(B348="",ROW()-2-COUNTBLANK($B$3:$B348),B348+1))</f>
        <v>347</v>
      </c>
      <c r="C349" s="241"/>
      <c r="D349" s="242" t="str">
        <f>IF(C349="","",(COUNTIF($C$3:C349,C349)+100))</f>
        <v/>
      </c>
      <c r="E349" s="306" t="str">
        <f>IF(C349="","",INDEX('様式A-2'!$E$9:$E$4938,MATCH(C349,'様式A-2'!$B$9:$B$438,0)))</f>
        <v/>
      </c>
      <c r="F349" s="306"/>
      <c r="G349" s="242"/>
      <c r="H349" s="242"/>
      <c r="I349" s="242"/>
      <c r="J349" s="307"/>
      <c r="K349" s="242"/>
      <c r="L349" s="242"/>
      <c r="M349" s="242"/>
      <c r="N349" s="242"/>
      <c r="O349" s="242"/>
      <c r="P349" s="243"/>
    </row>
    <row r="350" spans="1:16" ht="20.100000000000001" customHeight="1" x14ac:dyDescent="0.15">
      <c r="A350" s="256">
        <f>IF(A349="",ROW()-2-COUNTBLANK($A$3:$A349),A349+1)</f>
        <v>348</v>
      </c>
      <c r="B350" s="257">
        <f>IF(A350="","",IF(B349="",ROW()-2-COUNTBLANK($B$3:$B349),B349+1))</f>
        <v>348</v>
      </c>
      <c r="C350" s="241"/>
      <c r="D350" s="242" t="str">
        <f>IF(C350="","",(COUNTIF($C$3:C350,C350)+100))</f>
        <v/>
      </c>
      <c r="E350" s="306" t="str">
        <f>IF(C350="","",INDEX('様式A-2'!$E$9:$E$4938,MATCH(C350,'様式A-2'!$B$9:$B$438,0)))</f>
        <v/>
      </c>
      <c r="F350" s="306"/>
      <c r="G350" s="242"/>
      <c r="H350" s="242"/>
      <c r="I350" s="242"/>
      <c r="J350" s="307"/>
      <c r="K350" s="242"/>
      <c r="L350" s="242"/>
      <c r="M350" s="242"/>
      <c r="N350" s="242"/>
      <c r="O350" s="242"/>
      <c r="P350" s="243"/>
    </row>
    <row r="351" spans="1:16" ht="20.100000000000001" customHeight="1" x14ac:dyDescent="0.15">
      <c r="A351" s="256">
        <f>IF(A350="",ROW()-2-COUNTBLANK($A$3:$A350),A350+1)</f>
        <v>349</v>
      </c>
      <c r="B351" s="257">
        <f>IF(A351="","",IF(B350="",ROW()-2-COUNTBLANK($B$3:$B350),B350+1))</f>
        <v>349</v>
      </c>
      <c r="C351" s="241"/>
      <c r="D351" s="242" t="str">
        <f>IF(C351="","",(COUNTIF($C$3:C351,C351)+100))</f>
        <v/>
      </c>
      <c r="E351" s="306" t="str">
        <f>IF(C351="","",INDEX('様式A-2'!$E$9:$E$4938,MATCH(C351,'様式A-2'!$B$9:$B$438,0)))</f>
        <v/>
      </c>
      <c r="F351" s="306"/>
      <c r="G351" s="242"/>
      <c r="H351" s="242"/>
      <c r="I351" s="242"/>
      <c r="J351" s="307"/>
      <c r="K351" s="242"/>
      <c r="L351" s="242"/>
      <c r="M351" s="242"/>
      <c r="N351" s="242"/>
      <c r="O351" s="242"/>
      <c r="P351" s="243"/>
    </row>
    <row r="352" spans="1:16" ht="20.100000000000001" customHeight="1" x14ac:dyDescent="0.15">
      <c r="A352" s="256">
        <f>IF(A351="",ROW()-2-COUNTBLANK($A$3:$A351),A351+1)</f>
        <v>350</v>
      </c>
      <c r="B352" s="257">
        <f>IF(A352="","",IF(B351="",ROW()-2-COUNTBLANK($B$3:$B351),B351+1))</f>
        <v>350</v>
      </c>
      <c r="C352" s="241"/>
      <c r="D352" s="242" t="str">
        <f>IF(C352="","",(COUNTIF($C$3:C352,C352)+100))</f>
        <v/>
      </c>
      <c r="E352" s="306" t="str">
        <f>IF(C352="","",INDEX('様式A-2'!$E$9:$E$4938,MATCH(C352,'様式A-2'!$B$9:$B$438,0)))</f>
        <v/>
      </c>
      <c r="F352" s="306"/>
      <c r="G352" s="242"/>
      <c r="H352" s="242"/>
      <c r="I352" s="242"/>
      <c r="J352" s="307"/>
      <c r="K352" s="242"/>
      <c r="L352" s="242"/>
      <c r="M352" s="242"/>
      <c r="N352" s="242"/>
      <c r="O352" s="242"/>
      <c r="P352" s="243"/>
    </row>
    <row r="353" spans="1:16" ht="20.100000000000001" customHeight="1" x14ac:dyDescent="0.15">
      <c r="A353" s="256">
        <f>IF(A352="",ROW()-2-COUNTBLANK($A$3:$A352),A352+1)</f>
        <v>351</v>
      </c>
      <c r="B353" s="257">
        <f>IF(A353="","",IF(B352="",ROW()-2-COUNTBLANK($B$3:$B352),B352+1))</f>
        <v>351</v>
      </c>
      <c r="C353" s="241"/>
      <c r="D353" s="242" t="str">
        <f>IF(C353="","",(COUNTIF($C$3:C353,C353)+100))</f>
        <v/>
      </c>
      <c r="E353" s="306" t="str">
        <f>IF(C353="","",INDEX('様式A-2'!$E$9:$E$4938,MATCH(C353,'様式A-2'!$B$9:$B$438,0)))</f>
        <v/>
      </c>
      <c r="F353" s="306"/>
      <c r="G353" s="242"/>
      <c r="H353" s="242"/>
      <c r="I353" s="242"/>
      <c r="J353" s="307"/>
      <c r="K353" s="242"/>
      <c r="L353" s="242"/>
      <c r="M353" s="242"/>
      <c r="N353" s="242"/>
      <c r="O353" s="242"/>
      <c r="P353" s="243"/>
    </row>
    <row r="354" spans="1:16" ht="20.100000000000001" customHeight="1" x14ac:dyDescent="0.15">
      <c r="A354" s="256">
        <f>IF(A353="",ROW()-2-COUNTBLANK($A$3:$A353),A353+1)</f>
        <v>352</v>
      </c>
      <c r="B354" s="257">
        <f>IF(A354="","",IF(B353="",ROW()-2-COUNTBLANK($B$3:$B353),B353+1))</f>
        <v>352</v>
      </c>
      <c r="C354" s="241"/>
      <c r="D354" s="242" t="str">
        <f>IF(C354="","",(COUNTIF($C$3:C354,C354)+100))</f>
        <v/>
      </c>
      <c r="E354" s="306" t="str">
        <f>IF(C354="","",INDEX('様式A-2'!$E$9:$E$4938,MATCH(C354,'様式A-2'!$B$9:$B$438,0)))</f>
        <v/>
      </c>
      <c r="F354" s="306"/>
      <c r="G354" s="242"/>
      <c r="H354" s="242"/>
      <c r="I354" s="242"/>
      <c r="J354" s="307"/>
      <c r="K354" s="242"/>
      <c r="L354" s="242"/>
      <c r="M354" s="242"/>
      <c r="N354" s="242"/>
      <c r="O354" s="242"/>
      <c r="P354" s="243"/>
    </row>
    <row r="355" spans="1:16" ht="20.100000000000001" customHeight="1" x14ac:dyDescent="0.15">
      <c r="A355" s="256">
        <f>IF(A354="",ROW()-2-COUNTBLANK($A$3:$A354),A354+1)</f>
        <v>353</v>
      </c>
      <c r="B355" s="257">
        <f>IF(A355="","",IF(B354="",ROW()-2-COUNTBLANK($B$3:$B354),B354+1))</f>
        <v>353</v>
      </c>
      <c r="C355" s="241"/>
      <c r="D355" s="242" t="str">
        <f>IF(C355="","",(COUNTIF($C$3:C355,C355)+100))</f>
        <v/>
      </c>
      <c r="E355" s="306" t="str">
        <f>IF(C355="","",INDEX('様式A-2'!$E$9:$E$4938,MATCH(C355,'様式A-2'!$B$9:$B$438,0)))</f>
        <v/>
      </c>
      <c r="F355" s="306"/>
      <c r="G355" s="242"/>
      <c r="H355" s="242"/>
      <c r="I355" s="242"/>
      <c r="J355" s="307"/>
      <c r="K355" s="242"/>
      <c r="L355" s="242"/>
      <c r="M355" s="242"/>
      <c r="N355" s="242"/>
      <c r="O355" s="242"/>
      <c r="P355" s="243"/>
    </row>
    <row r="356" spans="1:16" ht="20.100000000000001" customHeight="1" x14ac:dyDescent="0.15">
      <c r="A356" s="256">
        <f>IF(A355="",ROW()-2-COUNTBLANK($A$3:$A355),A355+1)</f>
        <v>354</v>
      </c>
      <c r="B356" s="257">
        <f>IF(A356="","",IF(B355="",ROW()-2-COUNTBLANK($B$3:$B355),B355+1))</f>
        <v>354</v>
      </c>
      <c r="C356" s="241"/>
      <c r="D356" s="242" t="str">
        <f>IF(C356="","",(COUNTIF($C$3:C356,C356)+100))</f>
        <v/>
      </c>
      <c r="E356" s="306" t="str">
        <f>IF(C356="","",INDEX('様式A-2'!$E$9:$E$4938,MATCH(C356,'様式A-2'!$B$9:$B$438,0)))</f>
        <v/>
      </c>
      <c r="F356" s="306"/>
      <c r="G356" s="242"/>
      <c r="H356" s="242"/>
      <c r="I356" s="242"/>
      <c r="J356" s="307"/>
      <c r="K356" s="242"/>
      <c r="L356" s="242"/>
      <c r="M356" s="242"/>
      <c r="N356" s="242"/>
      <c r="O356" s="242"/>
      <c r="P356" s="243"/>
    </row>
    <row r="357" spans="1:16" ht="20.100000000000001" customHeight="1" x14ac:dyDescent="0.15">
      <c r="A357" s="256">
        <f>IF(A356="",ROW()-2-COUNTBLANK($A$3:$A356),A356+1)</f>
        <v>355</v>
      </c>
      <c r="B357" s="257">
        <f>IF(A357="","",IF(B356="",ROW()-2-COUNTBLANK($B$3:$B356),B356+1))</f>
        <v>355</v>
      </c>
      <c r="C357" s="241"/>
      <c r="D357" s="242" t="str">
        <f>IF(C357="","",(COUNTIF($C$3:C357,C357)+100))</f>
        <v/>
      </c>
      <c r="E357" s="306" t="str">
        <f>IF(C357="","",INDEX('様式A-2'!$E$9:$E$4938,MATCH(C357,'様式A-2'!$B$9:$B$438,0)))</f>
        <v/>
      </c>
      <c r="F357" s="306"/>
      <c r="G357" s="242"/>
      <c r="H357" s="242"/>
      <c r="I357" s="242"/>
      <c r="J357" s="307"/>
      <c r="K357" s="242"/>
      <c r="L357" s="242"/>
      <c r="M357" s="242"/>
      <c r="N357" s="242"/>
      <c r="O357" s="242"/>
      <c r="P357" s="243"/>
    </row>
    <row r="358" spans="1:16" ht="20.100000000000001" customHeight="1" x14ac:dyDescent="0.15">
      <c r="A358" s="256">
        <f>IF(A357="",ROW()-2-COUNTBLANK($A$3:$A357),A357+1)</f>
        <v>356</v>
      </c>
      <c r="B358" s="257">
        <f>IF(A358="","",IF(B357="",ROW()-2-COUNTBLANK($B$3:$B357),B357+1))</f>
        <v>356</v>
      </c>
      <c r="C358" s="241"/>
      <c r="D358" s="242" t="str">
        <f>IF(C358="","",(COUNTIF($C$3:C358,C358)+100))</f>
        <v/>
      </c>
      <c r="E358" s="306" t="str">
        <f>IF(C358="","",INDEX('様式A-2'!$E$9:$E$4938,MATCH(C358,'様式A-2'!$B$9:$B$438,0)))</f>
        <v/>
      </c>
      <c r="F358" s="306"/>
      <c r="G358" s="242"/>
      <c r="H358" s="242"/>
      <c r="I358" s="242"/>
      <c r="J358" s="307"/>
      <c r="K358" s="242"/>
      <c r="L358" s="242"/>
      <c r="M358" s="242"/>
      <c r="N358" s="242"/>
      <c r="O358" s="242"/>
      <c r="P358" s="243"/>
    </row>
    <row r="359" spans="1:16" ht="20.100000000000001" customHeight="1" x14ac:dyDescent="0.15">
      <c r="A359" s="256">
        <f>IF(A358="",ROW()-2-COUNTBLANK($A$3:$A358),A358+1)</f>
        <v>357</v>
      </c>
      <c r="B359" s="257">
        <f>IF(A359="","",IF(B358="",ROW()-2-COUNTBLANK($B$3:$B358),B358+1))</f>
        <v>357</v>
      </c>
      <c r="C359" s="241"/>
      <c r="D359" s="242" t="str">
        <f>IF(C359="","",(COUNTIF($C$3:C359,C359)+100))</f>
        <v/>
      </c>
      <c r="E359" s="306" t="str">
        <f>IF(C359="","",INDEX('様式A-2'!$E$9:$E$4938,MATCH(C359,'様式A-2'!$B$9:$B$438,0)))</f>
        <v/>
      </c>
      <c r="F359" s="306"/>
      <c r="G359" s="242"/>
      <c r="H359" s="242"/>
      <c r="I359" s="242"/>
      <c r="J359" s="307"/>
      <c r="K359" s="242"/>
      <c r="L359" s="242"/>
      <c r="M359" s="242"/>
      <c r="N359" s="242"/>
      <c r="O359" s="242"/>
      <c r="P359" s="243"/>
    </row>
    <row r="360" spans="1:16" ht="20.100000000000001" customHeight="1" x14ac:dyDescent="0.15">
      <c r="A360" s="256">
        <f>IF(A359="",ROW()-2-COUNTBLANK($A$3:$A359),A359+1)</f>
        <v>358</v>
      </c>
      <c r="B360" s="257">
        <f>IF(A360="","",IF(B359="",ROW()-2-COUNTBLANK($B$3:$B359),B359+1))</f>
        <v>358</v>
      </c>
      <c r="C360" s="241"/>
      <c r="D360" s="242" t="str">
        <f>IF(C360="","",(COUNTIF($C$3:C360,C360)+100))</f>
        <v/>
      </c>
      <c r="E360" s="306" t="str">
        <f>IF(C360="","",INDEX('様式A-2'!$E$9:$E$4938,MATCH(C360,'様式A-2'!$B$9:$B$438,0)))</f>
        <v/>
      </c>
      <c r="F360" s="306"/>
      <c r="G360" s="242"/>
      <c r="H360" s="242"/>
      <c r="I360" s="242"/>
      <c r="J360" s="307"/>
      <c r="K360" s="242"/>
      <c r="L360" s="242"/>
      <c r="M360" s="242"/>
      <c r="N360" s="242"/>
      <c r="O360" s="242"/>
      <c r="P360" s="243"/>
    </row>
    <row r="361" spans="1:16" ht="20.100000000000001" customHeight="1" x14ac:dyDescent="0.15">
      <c r="A361" s="256">
        <f>IF(A360="",ROW()-2-COUNTBLANK($A$3:$A360),A360+1)</f>
        <v>359</v>
      </c>
      <c r="B361" s="257">
        <f>IF(A361="","",IF(B360="",ROW()-2-COUNTBLANK($B$3:$B360),B360+1))</f>
        <v>359</v>
      </c>
      <c r="C361" s="241"/>
      <c r="D361" s="242" t="str">
        <f>IF(C361="","",(COUNTIF($C$3:C361,C361)+100))</f>
        <v/>
      </c>
      <c r="E361" s="306" t="str">
        <f>IF(C361="","",INDEX('様式A-2'!$E$9:$E$4938,MATCH(C361,'様式A-2'!$B$9:$B$438,0)))</f>
        <v/>
      </c>
      <c r="F361" s="306"/>
      <c r="G361" s="242"/>
      <c r="H361" s="242"/>
      <c r="I361" s="242"/>
      <c r="J361" s="307"/>
      <c r="K361" s="242"/>
      <c r="L361" s="242"/>
      <c r="M361" s="242"/>
      <c r="N361" s="242"/>
      <c r="O361" s="242"/>
      <c r="P361" s="243"/>
    </row>
    <row r="362" spans="1:16" ht="20.100000000000001" customHeight="1" x14ac:dyDescent="0.15">
      <c r="A362" s="256">
        <f>IF(A361="",ROW()-2-COUNTBLANK($A$3:$A361),A361+1)</f>
        <v>360</v>
      </c>
      <c r="B362" s="257">
        <f>IF(A362="","",IF(B361="",ROW()-2-COUNTBLANK($B$3:$B361),B361+1))</f>
        <v>360</v>
      </c>
      <c r="C362" s="241"/>
      <c r="D362" s="242" t="str">
        <f>IF(C362="","",(COUNTIF($C$3:C362,C362)+100))</f>
        <v/>
      </c>
      <c r="E362" s="306" t="str">
        <f>IF(C362="","",INDEX('様式A-2'!$E$9:$E$4938,MATCH(C362,'様式A-2'!$B$9:$B$438,0)))</f>
        <v/>
      </c>
      <c r="F362" s="306"/>
      <c r="G362" s="242"/>
      <c r="H362" s="242"/>
      <c r="I362" s="242"/>
      <c r="J362" s="307"/>
      <c r="K362" s="242"/>
      <c r="L362" s="242"/>
      <c r="M362" s="242"/>
      <c r="N362" s="242"/>
      <c r="O362" s="242"/>
      <c r="P362" s="243"/>
    </row>
    <row r="363" spans="1:16" ht="20.100000000000001" customHeight="1" x14ac:dyDescent="0.15">
      <c r="A363" s="256">
        <f>IF(A362="",ROW()-2-COUNTBLANK($A$3:$A362),A362+1)</f>
        <v>361</v>
      </c>
      <c r="B363" s="257">
        <f>IF(A363="","",IF(B362="",ROW()-2-COUNTBLANK($B$3:$B362),B362+1))</f>
        <v>361</v>
      </c>
      <c r="C363" s="241"/>
      <c r="D363" s="242" t="str">
        <f>IF(C363="","",(COUNTIF($C$3:C363,C363)+100))</f>
        <v/>
      </c>
      <c r="E363" s="306" t="str">
        <f>IF(C363="","",INDEX('様式A-2'!$E$9:$E$4938,MATCH(C363,'様式A-2'!$B$9:$B$438,0)))</f>
        <v/>
      </c>
      <c r="F363" s="306"/>
      <c r="G363" s="242"/>
      <c r="H363" s="242"/>
      <c r="I363" s="242"/>
      <c r="J363" s="307"/>
      <c r="K363" s="242"/>
      <c r="L363" s="242"/>
      <c r="M363" s="242"/>
      <c r="N363" s="242"/>
      <c r="O363" s="242"/>
      <c r="P363" s="243"/>
    </row>
    <row r="364" spans="1:16" ht="20.100000000000001" customHeight="1" x14ac:dyDescent="0.15">
      <c r="A364" s="256">
        <f>IF(A363="",ROW()-2-COUNTBLANK($A$3:$A363),A363+1)</f>
        <v>362</v>
      </c>
      <c r="B364" s="257">
        <f>IF(A364="","",IF(B363="",ROW()-2-COUNTBLANK($B$3:$B363),B363+1))</f>
        <v>362</v>
      </c>
      <c r="C364" s="241"/>
      <c r="D364" s="242" t="str">
        <f>IF(C364="","",(COUNTIF($C$3:C364,C364)+100))</f>
        <v/>
      </c>
      <c r="E364" s="306" t="str">
        <f>IF(C364="","",INDEX('様式A-2'!$E$9:$E$4938,MATCH(C364,'様式A-2'!$B$9:$B$438,0)))</f>
        <v/>
      </c>
      <c r="F364" s="306"/>
      <c r="G364" s="242"/>
      <c r="H364" s="242"/>
      <c r="I364" s="242"/>
      <c r="J364" s="307"/>
      <c r="K364" s="242"/>
      <c r="L364" s="242"/>
      <c r="M364" s="242"/>
      <c r="N364" s="242"/>
      <c r="O364" s="242"/>
      <c r="P364" s="243"/>
    </row>
    <row r="365" spans="1:16" ht="20.100000000000001" customHeight="1" x14ac:dyDescent="0.15">
      <c r="A365" s="256">
        <f>IF(A364="",ROW()-2-COUNTBLANK($A$3:$A364),A364+1)</f>
        <v>363</v>
      </c>
      <c r="B365" s="257">
        <f>IF(A365="","",IF(B364="",ROW()-2-COUNTBLANK($B$3:$B364),B364+1))</f>
        <v>363</v>
      </c>
      <c r="C365" s="241"/>
      <c r="D365" s="242" t="str">
        <f>IF(C365="","",(COUNTIF($C$3:C365,C365)+100))</f>
        <v/>
      </c>
      <c r="E365" s="306" t="str">
        <f>IF(C365="","",INDEX('様式A-2'!$E$9:$E$4938,MATCH(C365,'様式A-2'!$B$9:$B$438,0)))</f>
        <v/>
      </c>
      <c r="F365" s="306"/>
      <c r="G365" s="242"/>
      <c r="H365" s="242"/>
      <c r="I365" s="242"/>
      <c r="J365" s="307"/>
      <c r="K365" s="242"/>
      <c r="L365" s="242"/>
      <c r="M365" s="242"/>
      <c r="N365" s="242"/>
      <c r="O365" s="242"/>
      <c r="P365" s="243"/>
    </row>
    <row r="366" spans="1:16" ht="20.100000000000001" customHeight="1" x14ac:dyDescent="0.15">
      <c r="A366" s="256">
        <f>IF(A365="",ROW()-2-COUNTBLANK($A$3:$A365),A365+1)</f>
        <v>364</v>
      </c>
      <c r="B366" s="257">
        <f>IF(A366="","",IF(B365="",ROW()-2-COUNTBLANK($B$3:$B365),B365+1))</f>
        <v>364</v>
      </c>
      <c r="C366" s="241"/>
      <c r="D366" s="242" t="str">
        <f>IF(C366="","",(COUNTIF($C$3:C366,C366)+100))</f>
        <v/>
      </c>
      <c r="E366" s="306" t="str">
        <f>IF(C366="","",INDEX('様式A-2'!$E$9:$E$4938,MATCH(C366,'様式A-2'!$B$9:$B$438,0)))</f>
        <v/>
      </c>
      <c r="F366" s="306"/>
      <c r="G366" s="242"/>
      <c r="H366" s="242"/>
      <c r="I366" s="242"/>
      <c r="J366" s="307"/>
      <c r="K366" s="242"/>
      <c r="L366" s="242"/>
      <c r="M366" s="242"/>
      <c r="N366" s="242"/>
      <c r="O366" s="242"/>
      <c r="P366" s="243"/>
    </row>
    <row r="367" spans="1:16" ht="20.100000000000001" customHeight="1" x14ac:dyDescent="0.15">
      <c r="A367" s="256">
        <f>IF(A366="",ROW()-2-COUNTBLANK($A$3:$A366),A366+1)</f>
        <v>365</v>
      </c>
      <c r="B367" s="257">
        <f>IF(A367="","",IF(B366="",ROW()-2-COUNTBLANK($B$3:$B366),B366+1))</f>
        <v>365</v>
      </c>
      <c r="C367" s="241"/>
      <c r="D367" s="242" t="str">
        <f>IF(C367="","",(COUNTIF($C$3:C367,C367)+100))</f>
        <v/>
      </c>
      <c r="E367" s="306" t="str">
        <f>IF(C367="","",INDEX('様式A-2'!$E$9:$E$4938,MATCH(C367,'様式A-2'!$B$9:$B$438,0)))</f>
        <v/>
      </c>
      <c r="F367" s="306"/>
      <c r="G367" s="242"/>
      <c r="H367" s="242"/>
      <c r="I367" s="242"/>
      <c r="J367" s="307"/>
      <c r="K367" s="242"/>
      <c r="L367" s="242"/>
      <c r="M367" s="242"/>
      <c r="N367" s="242"/>
      <c r="O367" s="242"/>
      <c r="P367" s="243"/>
    </row>
    <row r="368" spans="1:16" ht="20.100000000000001" customHeight="1" x14ac:dyDescent="0.15">
      <c r="A368" s="256">
        <f>IF(A367="",ROW()-2-COUNTBLANK($A$3:$A367),A367+1)</f>
        <v>366</v>
      </c>
      <c r="B368" s="257">
        <f>IF(A368="","",IF(B367="",ROW()-2-COUNTBLANK($B$3:$B367),B367+1))</f>
        <v>366</v>
      </c>
      <c r="C368" s="241"/>
      <c r="D368" s="242" t="str">
        <f>IF(C368="","",(COUNTIF($C$3:C368,C368)+100))</f>
        <v/>
      </c>
      <c r="E368" s="306" t="str">
        <f>IF(C368="","",INDEX('様式A-2'!$E$9:$E$4938,MATCH(C368,'様式A-2'!$B$9:$B$438,0)))</f>
        <v/>
      </c>
      <c r="F368" s="306"/>
      <c r="G368" s="242"/>
      <c r="H368" s="242"/>
      <c r="I368" s="242"/>
      <c r="J368" s="307"/>
      <c r="K368" s="242"/>
      <c r="L368" s="242"/>
      <c r="M368" s="242"/>
      <c r="N368" s="242"/>
      <c r="O368" s="242"/>
      <c r="P368" s="243"/>
    </row>
    <row r="369" spans="1:16" ht="20.100000000000001" customHeight="1" x14ac:dyDescent="0.15">
      <c r="A369" s="256">
        <f>IF(A368="",ROW()-2-COUNTBLANK($A$3:$A368),A368+1)</f>
        <v>367</v>
      </c>
      <c r="B369" s="257">
        <f>IF(A369="","",IF(B368="",ROW()-2-COUNTBLANK($B$3:$B368),B368+1))</f>
        <v>367</v>
      </c>
      <c r="C369" s="241"/>
      <c r="D369" s="242" t="str">
        <f>IF(C369="","",(COUNTIF($C$3:C369,C369)+100))</f>
        <v/>
      </c>
      <c r="E369" s="306" t="str">
        <f>IF(C369="","",INDEX('様式A-2'!$E$9:$E$4938,MATCH(C369,'様式A-2'!$B$9:$B$438,0)))</f>
        <v/>
      </c>
      <c r="F369" s="306"/>
      <c r="G369" s="242"/>
      <c r="H369" s="242"/>
      <c r="I369" s="242"/>
      <c r="J369" s="307"/>
      <c r="K369" s="242"/>
      <c r="L369" s="242"/>
      <c r="M369" s="242"/>
      <c r="N369" s="242"/>
      <c r="O369" s="242"/>
      <c r="P369" s="243"/>
    </row>
    <row r="370" spans="1:16" ht="20.100000000000001" customHeight="1" x14ac:dyDescent="0.15">
      <c r="A370" s="256">
        <f>IF(A369="",ROW()-2-COUNTBLANK($A$3:$A369),A369+1)</f>
        <v>368</v>
      </c>
      <c r="B370" s="257">
        <f>IF(A370="","",IF(B369="",ROW()-2-COUNTBLANK($B$3:$B369),B369+1))</f>
        <v>368</v>
      </c>
      <c r="C370" s="241"/>
      <c r="D370" s="242" t="str">
        <f>IF(C370="","",(COUNTIF($C$3:C370,C370)+100))</f>
        <v/>
      </c>
      <c r="E370" s="306" t="str">
        <f>IF(C370="","",INDEX('様式A-2'!$E$9:$E$4938,MATCH(C370,'様式A-2'!$B$9:$B$438,0)))</f>
        <v/>
      </c>
      <c r="F370" s="306"/>
      <c r="G370" s="242"/>
      <c r="H370" s="242"/>
      <c r="I370" s="242"/>
      <c r="J370" s="307"/>
      <c r="K370" s="242"/>
      <c r="L370" s="242"/>
      <c r="M370" s="242"/>
      <c r="N370" s="242"/>
      <c r="O370" s="242"/>
      <c r="P370" s="243"/>
    </row>
    <row r="371" spans="1:16" ht="20.100000000000001" customHeight="1" x14ac:dyDescent="0.15">
      <c r="A371" s="256">
        <f>IF(A370="",ROW()-2-COUNTBLANK($A$3:$A370),A370+1)</f>
        <v>369</v>
      </c>
      <c r="B371" s="257">
        <f>IF(A371="","",IF(B370="",ROW()-2-COUNTBLANK($B$3:$B370),B370+1))</f>
        <v>369</v>
      </c>
      <c r="C371" s="241"/>
      <c r="D371" s="242" t="str">
        <f>IF(C371="","",(COUNTIF($C$3:C371,C371)+100))</f>
        <v/>
      </c>
      <c r="E371" s="306" t="str">
        <f>IF(C371="","",INDEX('様式A-2'!$E$9:$E$4938,MATCH(C371,'様式A-2'!$B$9:$B$438,0)))</f>
        <v/>
      </c>
      <c r="F371" s="306"/>
      <c r="G371" s="242"/>
      <c r="H371" s="242"/>
      <c r="I371" s="242"/>
      <c r="J371" s="307"/>
      <c r="K371" s="242"/>
      <c r="L371" s="242"/>
      <c r="M371" s="242"/>
      <c r="N371" s="242"/>
      <c r="O371" s="242"/>
      <c r="P371" s="243"/>
    </row>
    <row r="372" spans="1:16" ht="20.100000000000001" customHeight="1" x14ac:dyDescent="0.15">
      <c r="A372" s="256">
        <f>IF(A371="",ROW()-2-COUNTBLANK($A$3:$A371),A371+1)</f>
        <v>370</v>
      </c>
      <c r="B372" s="257">
        <f>IF(A372="","",IF(B371="",ROW()-2-COUNTBLANK($B$3:$B371),B371+1))</f>
        <v>370</v>
      </c>
      <c r="C372" s="241"/>
      <c r="D372" s="242" t="str">
        <f>IF(C372="","",(COUNTIF($C$3:C372,C372)+100))</f>
        <v/>
      </c>
      <c r="E372" s="306" t="str">
        <f>IF(C372="","",INDEX('様式A-2'!$E$9:$E$4938,MATCH(C372,'様式A-2'!$B$9:$B$438,0)))</f>
        <v/>
      </c>
      <c r="F372" s="306"/>
      <c r="G372" s="242"/>
      <c r="H372" s="242"/>
      <c r="I372" s="242"/>
      <c r="J372" s="307"/>
      <c r="K372" s="242"/>
      <c r="L372" s="242"/>
      <c r="M372" s="242"/>
      <c r="N372" s="242"/>
      <c r="O372" s="242"/>
      <c r="P372" s="243"/>
    </row>
    <row r="373" spans="1:16" ht="20.100000000000001" customHeight="1" x14ac:dyDescent="0.15">
      <c r="A373" s="256">
        <f>IF(A372="",ROW()-2-COUNTBLANK($A$3:$A372),A372+1)</f>
        <v>371</v>
      </c>
      <c r="B373" s="257">
        <f>IF(A373="","",IF(B372="",ROW()-2-COUNTBLANK($B$3:$B372),B372+1))</f>
        <v>371</v>
      </c>
      <c r="C373" s="241"/>
      <c r="D373" s="242" t="str">
        <f>IF(C373="","",(COUNTIF($C$3:C373,C373)+100))</f>
        <v/>
      </c>
      <c r="E373" s="306" t="str">
        <f>IF(C373="","",INDEX('様式A-2'!$E$9:$E$4938,MATCH(C373,'様式A-2'!$B$9:$B$438,0)))</f>
        <v/>
      </c>
      <c r="F373" s="306"/>
      <c r="G373" s="242"/>
      <c r="H373" s="242"/>
      <c r="I373" s="242"/>
      <c r="J373" s="307"/>
      <c r="K373" s="242"/>
      <c r="L373" s="242"/>
      <c r="M373" s="242"/>
      <c r="N373" s="242"/>
      <c r="O373" s="242"/>
      <c r="P373" s="243"/>
    </row>
    <row r="374" spans="1:16" ht="20.100000000000001" customHeight="1" x14ac:dyDescent="0.15">
      <c r="A374" s="256">
        <f>IF(A373="",ROW()-2-COUNTBLANK($A$3:$A373),A373+1)</f>
        <v>372</v>
      </c>
      <c r="B374" s="257">
        <f>IF(A374="","",IF(B373="",ROW()-2-COUNTBLANK($B$3:$B373),B373+1))</f>
        <v>372</v>
      </c>
      <c r="C374" s="241"/>
      <c r="D374" s="242" t="str">
        <f>IF(C374="","",(COUNTIF($C$3:C374,C374)+100))</f>
        <v/>
      </c>
      <c r="E374" s="306" t="str">
        <f>IF(C374="","",INDEX('様式A-2'!$E$9:$E$4938,MATCH(C374,'様式A-2'!$B$9:$B$438,0)))</f>
        <v/>
      </c>
      <c r="F374" s="306"/>
      <c r="G374" s="242"/>
      <c r="H374" s="242"/>
      <c r="I374" s="242"/>
      <c r="J374" s="307"/>
      <c r="K374" s="242"/>
      <c r="L374" s="242"/>
      <c r="M374" s="242"/>
      <c r="N374" s="242"/>
      <c r="O374" s="242"/>
      <c r="P374" s="243"/>
    </row>
    <row r="375" spans="1:16" ht="20.100000000000001" customHeight="1" x14ac:dyDescent="0.15">
      <c r="A375" s="256">
        <f>IF(A374="",ROW()-2-COUNTBLANK($A$3:$A374),A374+1)</f>
        <v>373</v>
      </c>
      <c r="B375" s="257">
        <f>IF(A375="","",IF(B374="",ROW()-2-COUNTBLANK($B$3:$B374),B374+1))</f>
        <v>373</v>
      </c>
      <c r="C375" s="241"/>
      <c r="D375" s="242" t="str">
        <f>IF(C375="","",(COUNTIF($C$3:C375,C375)+100))</f>
        <v/>
      </c>
      <c r="E375" s="306" t="str">
        <f>IF(C375="","",INDEX('様式A-2'!$E$9:$E$4938,MATCH(C375,'様式A-2'!$B$9:$B$438,0)))</f>
        <v/>
      </c>
      <c r="F375" s="306"/>
      <c r="G375" s="242"/>
      <c r="H375" s="242"/>
      <c r="I375" s="242"/>
      <c r="J375" s="307"/>
      <c r="K375" s="242"/>
      <c r="L375" s="242"/>
      <c r="M375" s="242"/>
      <c r="N375" s="242"/>
      <c r="O375" s="242"/>
      <c r="P375" s="243"/>
    </row>
    <row r="376" spans="1:16" ht="20.100000000000001" customHeight="1" x14ac:dyDescent="0.15">
      <c r="A376" s="256">
        <f>IF(A375="",ROW()-2-COUNTBLANK($A$3:$A375),A375+1)</f>
        <v>374</v>
      </c>
      <c r="B376" s="257">
        <f>IF(A376="","",IF(B375="",ROW()-2-COUNTBLANK($B$3:$B375),B375+1))</f>
        <v>374</v>
      </c>
      <c r="C376" s="241"/>
      <c r="D376" s="242" t="str">
        <f>IF(C376="","",(COUNTIF($C$3:C376,C376)+100))</f>
        <v/>
      </c>
      <c r="E376" s="306" t="str">
        <f>IF(C376="","",INDEX('様式A-2'!$E$9:$E$4938,MATCH(C376,'様式A-2'!$B$9:$B$438,0)))</f>
        <v/>
      </c>
      <c r="F376" s="306"/>
      <c r="G376" s="242"/>
      <c r="H376" s="242"/>
      <c r="I376" s="242"/>
      <c r="J376" s="307"/>
      <c r="K376" s="242"/>
      <c r="L376" s="242"/>
      <c r="M376" s="242"/>
      <c r="N376" s="242"/>
      <c r="O376" s="242"/>
      <c r="P376" s="243"/>
    </row>
    <row r="377" spans="1:16" ht="20.100000000000001" customHeight="1" x14ac:dyDescent="0.15">
      <c r="A377" s="256">
        <f>IF(A376="",ROW()-2-COUNTBLANK($A$3:$A376),A376+1)</f>
        <v>375</v>
      </c>
      <c r="B377" s="257">
        <f>IF(A377="","",IF(B376="",ROW()-2-COUNTBLANK($B$3:$B376),B376+1))</f>
        <v>375</v>
      </c>
      <c r="C377" s="241"/>
      <c r="D377" s="242" t="str">
        <f>IF(C377="","",(COUNTIF($C$3:C377,C377)+100))</f>
        <v/>
      </c>
      <c r="E377" s="306" t="str">
        <f>IF(C377="","",INDEX('様式A-2'!$E$9:$E$4938,MATCH(C377,'様式A-2'!$B$9:$B$438,0)))</f>
        <v/>
      </c>
      <c r="F377" s="306"/>
      <c r="G377" s="242"/>
      <c r="H377" s="242"/>
      <c r="I377" s="242"/>
      <c r="J377" s="307"/>
      <c r="K377" s="242"/>
      <c r="L377" s="242"/>
      <c r="M377" s="242"/>
      <c r="N377" s="242"/>
      <c r="O377" s="242"/>
      <c r="P377" s="243"/>
    </row>
    <row r="378" spans="1:16" ht="20.100000000000001" customHeight="1" x14ac:dyDescent="0.15">
      <c r="A378" s="256">
        <f>IF(A377="",ROW()-2-COUNTBLANK($A$3:$A377),A377+1)</f>
        <v>376</v>
      </c>
      <c r="B378" s="257">
        <f>IF(A378="","",IF(B377="",ROW()-2-COUNTBLANK($B$3:$B377),B377+1))</f>
        <v>376</v>
      </c>
      <c r="C378" s="241"/>
      <c r="D378" s="242" t="str">
        <f>IF(C378="","",(COUNTIF($C$3:C378,C378)+100))</f>
        <v/>
      </c>
      <c r="E378" s="306" t="str">
        <f>IF(C378="","",INDEX('様式A-2'!$E$9:$E$4938,MATCH(C378,'様式A-2'!$B$9:$B$438,0)))</f>
        <v/>
      </c>
      <c r="F378" s="306"/>
      <c r="G378" s="242"/>
      <c r="H378" s="242"/>
      <c r="I378" s="242"/>
      <c r="J378" s="307"/>
      <c r="K378" s="242"/>
      <c r="L378" s="242"/>
      <c r="M378" s="242"/>
      <c r="N378" s="242"/>
      <c r="O378" s="242"/>
      <c r="P378" s="243"/>
    </row>
    <row r="379" spans="1:16" ht="20.100000000000001" customHeight="1" x14ac:dyDescent="0.15">
      <c r="A379" s="256">
        <f>IF(A378="",ROW()-2-COUNTBLANK($A$3:$A378),A378+1)</f>
        <v>377</v>
      </c>
      <c r="B379" s="257">
        <f>IF(A379="","",IF(B378="",ROW()-2-COUNTBLANK($B$3:$B378),B378+1))</f>
        <v>377</v>
      </c>
      <c r="C379" s="241"/>
      <c r="D379" s="242" t="str">
        <f>IF(C379="","",(COUNTIF($C$3:C379,C379)+100))</f>
        <v/>
      </c>
      <c r="E379" s="306" t="str">
        <f>IF(C379="","",INDEX('様式A-2'!$E$9:$E$4938,MATCH(C379,'様式A-2'!$B$9:$B$438,0)))</f>
        <v/>
      </c>
      <c r="F379" s="306"/>
      <c r="G379" s="242"/>
      <c r="H379" s="242"/>
      <c r="I379" s="242"/>
      <c r="J379" s="307"/>
      <c r="K379" s="242"/>
      <c r="L379" s="242"/>
      <c r="M379" s="242"/>
      <c r="N379" s="242"/>
      <c r="O379" s="242"/>
      <c r="P379" s="243"/>
    </row>
    <row r="380" spans="1:16" ht="20.100000000000001" customHeight="1" x14ac:dyDescent="0.15">
      <c r="A380" s="256">
        <f>IF(A379="",ROW()-2-COUNTBLANK($A$3:$A379),A379+1)</f>
        <v>378</v>
      </c>
      <c r="B380" s="257">
        <f>IF(A380="","",IF(B379="",ROW()-2-COUNTBLANK($B$3:$B379),B379+1))</f>
        <v>378</v>
      </c>
      <c r="C380" s="241"/>
      <c r="D380" s="242" t="str">
        <f>IF(C380="","",(COUNTIF($C$3:C380,C380)+100))</f>
        <v/>
      </c>
      <c r="E380" s="306" t="str">
        <f>IF(C380="","",INDEX('様式A-2'!$E$9:$E$4938,MATCH(C380,'様式A-2'!$B$9:$B$438,0)))</f>
        <v/>
      </c>
      <c r="F380" s="306"/>
      <c r="G380" s="242"/>
      <c r="H380" s="242"/>
      <c r="I380" s="242"/>
      <c r="J380" s="307"/>
      <c r="K380" s="242"/>
      <c r="L380" s="242"/>
      <c r="M380" s="242"/>
      <c r="N380" s="242"/>
      <c r="O380" s="242"/>
      <c r="P380" s="243"/>
    </row>
    <row r="381" spans="1:16" ht="20.100000000000001" customHeight="1" x14ac:dyDescent="0.15">
      <c r="A381" s="256">
        <f>IF(A380="",ROW()-2-COUNTBLANK($A$3:$A380),A380+1)</f>
        <v>379</v>
      </c>
      <c r="B381" s="257">
        <f>IF(A381="","",IF(B380="",ROW()-2-COUNTBLANK($B$3:$B380),B380+1))</f>
        <v>379</v>
      </c>
      <c r="C381" s="241"/>
      <c r="D381" s="242" t="str">
        <f>IF(C381="","",(COUNTIF($C$3:C381,C381)+100))</f>
        <v/>
      </c>
      <c r="E381" s="306" t="str">
        <f>IF(C381="","",INDEX('様式A-2'!$E$9:$E$4938,MATCH(C381,'様式A-2'!$B$9:$B$438,0)))</f>
        <v/>
      </c>
      <c r="F381" s="306"/>
      <c r="G381" s="242"/>
      <c r="H381" s="242"/>
      <c r="I381" s="242"/>
      <c r="J381" s="307"/>
      <c r="K381" s="242"/>
      <c r="L381" s="242"/>
      <c r="M381" s="242"/>
      <c r="N381" s="242"/>
      <c r="O381" s="242"/>
      <c r="P381" s="243"/>
    </row>
    <row r="382" spans="1:16" ht="20.100000000000001" customHeight="1" x14ac:dyDescent="0.15">
      <c r="A382" s="256">
        <f>IF(A381="",ROW()-2-COUNTBLANK($A$3:$A381),A381+1)</f>
        <v>380</v>
      </c>
      <c r="B382" s="257">
        <f>IF(A382="","",IF(B381="",ROW()-2-COUNTBLANK($B$3:$B381),B381+1))</f>
        <v>380</v>
      </c>
      <c r="C382" s="241"/>
      <c r="D382" s="242" t="str">
        <f>IF(C382="","",(COUNTIF($C$3:C382,C382)+100))</f>
        <v/>
      </c>
      <c r="E382" s="306" t="str">
        <f>IF(C382="","",INDEX('様式A-2'!$E$9:$E$4938,MATCH(C382,'様式A-2'!$B$9:$B$438,0)))</f>
        <v/>
      </c>
      <c r="F382" s="306"/>
      <c r="G382" s="242"/>
      <c r="H382" s="242"/>
      <c r="I382" s="242"/>
      <c r="J382" s="307"/>
      <c r="K382" s="242"/>
      <c r="L382" s="242"/>
      <c r="M382" s="242"/>
      <c r="N382" s="242"/>
      <c r="O382" s="242"/>
      <c r="P382" s="243"/>
    </row>
    <row r="383" spans="1:16" ht="20.100000000000001" customHeight="1" x14ac:dyDescent="0.15">
      <c r="A383" s="256">
        <f>IF(A382="",ROW()-2-COUNTBLANK($A$3:$A382),A382+1)</f>
        <v>381</v>
      </c>
      <c r="B383" s="257">
        <f>IF(A383="","",IF(B382="",ROW()-2-COUNTBLANK($B$3:$B382),B382+1))</f>
        <v>381</v>
      </c>
      <c r="C383" s="241"/>
      <c r="D383" s="242" t="str">
        <f>IF(C383="","",(COUNTIF($C$3:C383,C383)+100))</f>
        <v/>
      </c>
      <c r="E383" s="306" t="str">
        <f>IF(C383="","",INDEX('様式A-2'!$E$9:$E$4938,MATCH(C383,'様式A-2'!$B$9:$B$438,0)))</f>
        <v/>
      </c>
      <c r="F383" s="306"/>
      <c r="G383" s="242"/>
      <c r="H383" s="242"/>
      <c r="I383" s="242"/>
      <c r="J383" s="307"/>
      <c r="K383" s="242"/>
      <c r="L383" s="242"/>
      <c r="M383" s="242"/>
      <c r="N383" s="242"/>
      <c r="O383" s="242"/>
      <c r="P383" s="243"/>
    </row>
    <row r="384" spans="1:16" ht="20.100000000000001" customHeight="1" x14ac:dyDescent="0.15">
      <c r="A384" s="256">
        <f>IF(A383="",ROW()-2-COUNTBLANK($A$3:$A383),A383+1)</f>
        <v>382</v>
      </c>
      <c r="B384" s="257">
        <f>IF(A384="","",IF(B383="",ROW()-2-COUNTBLANK($B$3:$B383),B383+1))</f>
        <v>382</v>
      </c>
      <c r="C384" s="241"/>
      <c r="D384" s="242" t="str">
        <f>IF(C384="","",(COUNTIF($C$3:C384,C384)+100))</f>
        <v/>
      </c>
      <c r="E384" s="306" t="str">
        <f>IF(C384="","",INDEX('様式A-2'!$E$9:$E$4938,MATCH(C384,'様式A-2'!$B$9:$B$438,0)))</f>
        <v/>
      </c>
      <c r="F384" s="306"/>
      <c r="G384" s="242"/>
      <c r="H384" s="242"/>
      <c r="I384" s="242"/>
      <c r="J384" s="307"/>
      <c r="K384" s="242"/>
      <c r="L384" s="242"/>
      <c r="M384" s="242"/>
      <c r="N384" s="242"/>
      <c r="O384" s="242"/>
      <c r="P384" s="243"/>
    </row>
    <row r="385" spans="1:16" ht="20.100000000000001" customHeight="1" x14ac:dyDescent="0.15">
      <c r="A385" s="256">
        <f>IF(A384="",ROW()-2-COUNTBLANK($A$3:$A384),A384+1)</f>
        <v>383</v>
      </c>
      <c r="B385" s="257">
        <f>IF(A385="","",IF(B384="",ROW()-2-COUNTBLANK($B$3:$B384),B384+1))</f>
        <v>383</v>
      </c>
      <c r="C385" s="241"/>
      <c r="D385" s="242" t="str">
        <f>IF(C385="","",(COUNTIF($C$3:C385,C385)+100))</f>
        <v/>
      </c>
      <c r="E385" s="306" t="str">
        <f>IF(C385="","",INDEX('様式A-2'!$E$9:$E$4938,MATCH(C385,'様式A-2'!$B$9:$B$438,0)))</f>
        <v/>
      </c>
      <c r="F385" s="306"/>
      <c r="G385" s="242"/>
      <c r="H385" s="242"/>
      <c r="I385" s="242"/>
      <c r="J385" s="307"/>
      <c r="K385" s="242"/>
      <c r="L385" s="242"/>
      <c r="M385" s="242"/>
      <c r="N385" s="242"/>
      <c r="O385" s="242"/>
      <c r="P385" s="243"/>
    </row>
    <row r="386" spans="1:16" ht="20.100000000000001" customHeight="1" x14ac:dyDescent="0.15">
      <c r="A386" s="256">
        <f>IF(A385="",ROW()-2-COUNTBLANK($A$3:$A385),A385+1)</f>
        <v>384</v>
      </c>
      <c r="B386" s="257">
        <f>IF(A386="","",IF(B385="",ROW()-2-COUNTBLANK($B$3:$B385),B385+1))</f>
        <v>384</v>
      </c>
      <c r="C386" s="241"/>
      <c r="D386" s="242" t="str">
        <f>IF(C386="","",(COUNTIF($C$3:C386,C386)+100))</f>
        <v/>
      </c>
      <c r="E386" s="306" t="str">
        <f>IF(C386="","",INDEX('様式A-2'!$E$9:$E$4938,MATCH(C386,'様式A-2'!$B$9:$B$438,0)))</f>
        <v/>
      </c>
      <c r="F386" s="306"/>
      <c r="G386" s="242"/>
      <c r="H386" s="242"/>
      <c r="I386" s="242"/>
      <c r="J386" s="307"/>
      <c r="K386" s="242"/>
      <c r="L386" s="242"/>
      <c r="M386" s="242"/>
      <c r="N386" s="242"/>
      <c r="O386" s="242"/>
      <c r="P386" s="243"/>
    </row>
    <row r="387" spans="1:16" ht="20.100000000000001" customHeight="1" x14ac:dyDescent="0.15">
      <c r="A387" s="256">
        <f>IF(A386="",ROW()-2-COUNTBLANK($A$3:$A386),A386+1)</f>
        <v>385</v>
      </c>
      <c r="B387" s="257">
        <f>IF(A387="","",IF(B386="",ROW()-2-COUNTBLANK($B$3:$B386),B386+1))</f>
        <v>385</v>
      </c>
      <c r="C387" s="241"/>
      <c r="D387" s="242" t="str">
        <f>IF(C387="","",(COUNTIF($C$3:C387,C387)+100))</f>
        <v/>
      </c>
      <c r="E387" s="306" t="str">
        <f>IF(C387="","",INDEX('様式A-2'!$E$9:$E$4938,MATCH(C387,'様式A-2'!$B$9:$B$438,0)))</f>
        <v/>
      </c>
      <c r="F387" s="306"/>
      <c r="G387" s="242"/>
      <c r="H387" s="242"/>
      <c r="I387" s="242"/>
      <c r="J387" s="307"/>
      <c r="K387" s="242"/>
      <c r="L387" s="242"/>
      <c r="M387" s="242"/>
      <c r="N387" s="242"/>
      <c r="O387" s="242"/>
      <c r="P387" s="243"/>
    </row>
    <row r="388" spans="1:16" ht="20.100000000000001" customHeight="1" x14ac:dyDescent="0.15">
      <c r="A388" s="256">
        <f>IF(A387="",ROW()-2-COUNTBLANK($A$3:$A387),A387+1)</f>
        <v>386</v>
      </c>
      <c r="B388" s="257">
        <f>IF(A388="","",IF(B387="",ROW()-2-COUNTBLANK($B$3:$B387),B387+1))</f>
        <v>386</v>
      </c>
      <c r="C388" s="241"/>
      <c r="D388" s="242" t="str">
        <f>IF(C388="","",(COUNTIF($C$3:C388,C388)+100))</f>
        <v/>
      </c>
      <c r="E388" s="306" t="str">
        <f>IF(C388="","",INDEX('様式A-2'!$E$9:$E$4938,MATCH(C388,'様式A-2'!$B$9:$B$438,0)))</f>
        <v/>
      </c>
      <c r="F388" s="306"/>
      <c r="G388" s="242"/>
      <c r="H388" s="242"/>
      <c r="I388" s="242"/>
      <c r="J388" s="307"/>
      <c r="K388" s="242"/>
      <c r="L388" s="242"/>
      <c r="M388" s="242"/>
      <c r="N388" s="242"/>
      <c r="O388" s="242"/>
      <c r="P388" s="243"/>
    </row>
    <row r="389" spans="1:16" ht="20.100000000000001" customHeight="1" x14ac:dyDescent="0.15">
      <c r="A389" s="256">
        <f>IF(A388="",ROW()-2-COUNTBLANK($A$3:$A388),A388+1)</f>
        <v>387</v>
      </c>
      <c r="B389" s="257">
        <f>IF(A389="","",IF(B388="",ROW()-2-COUNTBLANK($B$3:$B388),B388+1))</f>
        <v>387</v>
      </c>
      <c r="C389" s="241"/>
      <c r="D389" s="242" t="str">
        <f>IF(C389="","",(COUNTIF($C$3:C389,C389)+100))</f>
        <v/>
      </c>
      <c r="E389" s="306" t="str">
        <f>IF(C389="","",INDEX('様式A-2'!$E$9:$E$4938,MATCH(C389,'様式A-2'!$B$9:$B$438,0)))</f>
        <v/>
      </c>
      <c r="F389" s="306"/>
      <c r="G389" s="242"/>
      <c r="H389" s="242"/>
      <c r="I389" s="242"/>
      <c r="J389" s="307"/>
      <c r="K389" s="242"/>
      <c r="L389" s="242"/>
      <c r="M389" s="242"/>
      <c r="N389" s="242"/>
      <c r="O389" s="242"/>
      <c r="P389" s="243"/>
    </row>
    <row r="390" spans="1:16" ht="20.100000000000001" customHeight="1" x14ac:dyDescent="0.15">
      <c r="A390" s="256">
        <f>IF(A389="",ROW()-2-COUNTBLANK($A$3:$A389),A389+1)</f>
        <v>388</v>
      </c>
      <c r="B390" s="257">
        <f>IF(A390="","",IF(B389="",ROW()-2-COUNTBLANK($B$3:$B389),B389+1))</f>
        <v>388</v>
      </c>
      <c r="C390" s="241"/>
      <c r="D390" s="242" t="str">
        <f>IF(C390="","",(COUNTIF($C$3:C390,C390)+100))</f>
        <v/>
      </c>
      <c r="E390" s="306" t="str">
        <f>IF(C390="","",INDEX('様式A-2'!$E$9:$E$4938,MATCH(C390,'様式A-2'!$B$9:$B$438,0)))</f>
        <v/>
      </c>
      <c r="F390" s="306"/>
      <c r="G390" s="242"/>
      <c r="H390" s="242"/>
      <c r="I390" s="242"/>
      <c r="J390" s="307"/>
      <c r="K390" s="242"/>
      <c r="L390" s="242"/>
      <c r="M390" s="242"/>
      <c r="N390" s="242"/>
      <c r="O390" s="242"/>
      <c r="P390" s="243"/>
    </row>
    <row r="391" spans="1:16" ht="20.100000000000001" customHeight="1" x14ac:dyDescent="0.15">
      <c r="A391" s="256">
        <f>IF(A390="",ROW()-2-COUNTBLANK($A$3:$A390),A390+1)</f>
        <v>389</v>
      </c>
      <c r="B391" s="257">
        <f>IF(A391="","",IF(B390="",ROW()-2-COUNTBLANK($B$3:$B390),B390+1))</f>
        <v>389</v>
      </c>
      <c r="C391" s="241"/>
      <c r="D391" s="242" t="str">
        <f>IF(C391="","",(COUNTIF($C$3:C391,C391)+100))</f>
        <v/>
      </c>
      <c r="E391" s="306" t="str">
        <f>IF(C391="","",INDEX('様式A-2'!$E$9:$E$4938,MATCH(C391,'様式A-2'!$B$9:$B$438,0)))</f>
        <v/>
      </c>
      <c r="F391" s="306"/>
      <c r="G391" s="242"/>
      <c r="H391" s="242"/>
      <c r="I391" s="242"/>
      <c r="J391" s="307"/>
      <c r="K391" s="242"/>
      <c r="L391" s="242"/>
      <c r="M391" s="242"/>
      <c r="N391" s="242"/>
      <c r="O391" s="242"/>
      <c r="P391" s="243"/>
    </row>
    <row r="392" spans="1:16" ht="20.100000000000001" customHeight="1" x14ac:dyDescent="0.15">
      <c r="A392" s="256">
        <f>IF(A391="",ROW()-2-COUNTBLANK($A$3:$A391),A391+1)</f>
        <v>390</v>
      </c>
      <c r="B392" s="257">
        <f>IF(A392="","",IF(B391="",ROW()-2-COUNTBLANK($B$3:$B391),B391+1))</f>
        <v>390</v>
      </c>
      <c r="C392" s="241"/>
      <c r="D392" s="242" t="str">
        <f>IF(C392="","",(COUNTIF($C$3:C392,C392)+100))</f>
        <v/>
      </c>
      <c r="E392" s="306" t="str">
        <f>IF(C392="","",INDEX('様式A-2'!$E$9:$E$4938,MATCH(C392,'様式A-2'!$B$9:$B$438,0)))</f>
        <v/>
      </c>
      <c r="F392" s="306"/>
      <c r="G392" s="242"/>
      <c r="H392" s="242"/>
      <c r="I392" s="242"/>
      <c r="J392" s="307"/>
      <c r="K392" s="242"/>
      <c r="L392" s="242"/>
      <c r="M392" s="242"/>
      <c r="N392" s="242"/>
      <c r="O392" s="242"/>
      <c r="P392" s="243"/>
    </row>
    <row r="393" spans="1:16" ht="20.100000000000001" customHeight="1" x14ac:dyDescent="0.15">
      <c r="A393" s="256">
        <f>IF(A392="",ROW()-2-COUNTBLANK($A$3:$A392),A392+1)</f>
        <v>391</v>
      </c>
      <c r="B393" s="257">
        <f>IF(A393="","",IF(B392="",ROW()-2-COUNTBLANK($B$3:$B392),B392+1))</f>
        <v>391</v>
      </c>
      <c r="C393" s="241"/>
      <c r="D393" s="242" t="str">
        <f>IF(C393="","",(COUNTIF($C$3:C393,C393)+100))</f>
        <v/>
      </c>
      <c r="E393" s="306" t="str">
        <f>IF(C393="","",INDEX('様式A-2'!$E$9:$E$4938,MATCH(C393,'様式A-2'!$B$9:$B$438,0)))</f>
        <v/>
      </c>
      <c r="F393" s="306"/>
      <c r="G393" s="242"/>
      <c r="H393" s="242"/>
      <c r="I393" s="242"/>
      <c r="J393" s="307"/>
      <c r="K393" s="242"/>
      <c r="L393" s="242"/>
      <c r="M393" s="242"/>
      <c r="N393" s="242"/>
      <c r="O393" s="242"/>
      <c r="P393" s="243"/>
    </row>
    <row r="394" spans="1:16" ht="20.100000000000001" customHeight="1" x14ac:dyDescent="0.15">
      <c r="A394" s="256">
        <f>IF(A393="",ROW()-2-COUNTBLANK($A$3:$A393),A393+1)</f>
        <v>392</v>
      </c>
      <c r="B394" s="257">
        <f>IF(A394="","",IF(B393="",ROW()-2-COUNTBLANK($B$3:$B393),B393+1))</f>
        <v>392</v>
      </c>
      <c r="C394" s="241"/>
      <c r="D394" s="242" t="str">
        <f>IF(C394="","",(COUNTIF($C$3:C394,C394)+100))</f>
        <v/>
      </c>
      <c r="E394" s="306" t="str">
        <f>IF(C394="","",INDEX('様式A-2'!$E$9:$E$4938,MATCH(C394,'様式A-2'!$B$9:$B$438,0)))</f>
        <v/>
      </c>
      <c r="F394" s="306"/>
      <c r="G394" s="242"/>
      <c r="H394" s="242"/>
      <c r="I394" s="242"/>
      <c r="J394" s="307"/>
      <c r="K394" s="242"/>
      <c r="L394" s="242"/>
      <c r="M394" s="242"/>
      <c r="N394" s="242"/>
      <c r="O394" s="242"/>
      <c r="P394" s="243"/>
    </row>
    <row r="395" spans="1:16" ht="20.100000000000001" customHeight="1" x14ac:dyDescent="0.15">
      <c r="A395" s="256">
        <f>IF(A394="",ROW()-2-COUNTBLANK($A$3:$A394),A394+1)</f>
        <v>393</v>
      </c>
      <c r="B395" s="257">
        <f>IF(A395="","",IF(B394="",ROW()-2-COUNTBLANK($B$3:$B394),B394+1))</f>
        <v>393</v>
      </c>
      <c r="C395" s="241"/>
      <c r="D395" s="242" t="str">
        <f>IF(C395="","",(COUNTIF($C$3:C395,C395)+100))</f>
        <v/>
      </c>
      <c r="E395" s="306" t="str">
        <f>IF(C395="","",INDEX('様式A-2'!$E$9:$E$4938,MATCH(C395,'様式A-2'!$B$9:$B$438,0)))</f>
        <v/>
      </c>
      <c r="F395" s="306"/>
      <c r="G395" s="242"/>
      <c r="H395" s="242"/>
      <c r="I395" s="242"/>
      <c r="J395" s="307"/>
      <c r="K395" s="242"/>
      <c r="L395" s="242"/>
      <c r="M395" s="242"/>
      <c r="N395" s="242"/>
      <c r="O395" s="242"/>
      <c r="P395" s="243"/>
    </row>
    <row r="396" spans="1:16" ht="20.100000000000001" customHeight="1" x14ac:dyDescent="0.15">
      <c r="A396" s="256">
        <f>IF(A395="",ROW()-2-COUNTBLANK($A$3:$A395),A395+1)</f>
        <v>394</v>
      </c>
      <c r="B396" s="257">
        <f>IF(A396="","",IF(B395="",ROW()-2-COUNTBLANK($B$3:$B395),B395+1))</f>
        <v>394</v>
      </c>
      <c r="C396" s="241"/>
      <c r="D396" s="242" t="str">
        <f>IF(C396="","",(COUNTIF($C$3:C396,C396)+100))</f>
        <v/>
      </c>
      <c r="E396" s="306" t="str">
        <f>IF(C396="","",INDEX('様式A-2'!$E$9:$E$4938,MATCH(C396,'様式A-2'!$B$9:$B$438,0)))</f>
        <v/>
      </c>
      <c r="F396" s="306"/>
      <c r="G396" s="242"/>
      <c r="H396" s="242"/>
      <c r="I396" s="242"/>
      <c r="J396" s="307"/>
      <c r="K396" s="242"/>
      <c r="L396" s="242"/>
      <c r="M396" s="242"/>
      <c r="N396" s="242"/>
      <c r="O396" s="242"/>
      <c r="P396" s="243"/>
    </row>
    <row r="397" spans="1:16" ht="20.100000000000001" customHeight="1" x14ac:dyDescent="0.15">
      <c r="A397" s="256">
        <f>IF(A396="",ROW()-2-COUNTBLANK($A$3:$A396),A396+1)</f>
        <v>395</v>
      </c>
      <c r="B397" s="257">
        <f>IF(A397="","",IF(B396="",ROW()-2-COUNTBLANK($B$3:$B396),B396+1))</f>
        <v>395</v>
      </c>
      <c r="C397" s="241"/>
      <c r="D397" s="242" t="str">
        <f>IF(C397="","",(COUNTIF($C$3:C397,C397)+100))</f>
        <v/>
      </c>
      <c r="E397" s="306" t="str">
        <f>IF(C397="","",INDEX('様式A-2'!$E$9:$E$4938,MATCH(C397,'様式A-2'!$B$9:$B$438,0)))</f>
        <v/>
      </c>
      <c r="F397" s="306"/>
      <c r="G397" s="242"/>
      <c r="H397" s="242"/>
      <c r="I397" s="242"/>
      <c r="J397" s="307"/>
      <c r="K397" s="242"/>
      <c r="L397" s="242"/>
      <c r="M397" s="242"/>
      <c r="N397" s="242"/>
      <c r="O397" s="242"/>
      <c r="P397" s="243"/>
    </row>
    <row r="398" spans="1:16" ht="20.100000000000001" customHeight="1" x14ac:dyDescent="0.15">
      <c r="A398" s="256">
        <f>IF(A397="",ROW()-2-COUNTBLANK($A$3:$A397),A397+1)</f>
        <v>396</v>
      </c>
      <c r="B398" s="257">
        <f>IF(A398="","",IF(B397="",ROW()-2-COUNTBLANK($B$3:$B397),B397+1))</f>
        <v>396</v>
      </c>
      <c r="C398" s="241"/>
      <c r="D398" s="242" t="str">
        <f>IF(C398="","",(COUNTIF($C$3:C398,C398)+100))</f>
        <v/>
      </c>
      <c r="E398" s="306" t="str">
        <f>IF(C398="","",INDEX('様式A-2'!$E$9:$E$4938,MATCH(C398,'様式A-2'!$B$9:$B$438,0)))</f>
        <v/>
      </c>
      <c r="F398" s="306"/>
      <c r="G398" s="242"/>
      <c r="H398" s="242"/>
      <c r="I398" s="242"/>
      <c r="J398" s="307"/>
      <c r="K398" s="242"/>
      <c r="L398" s="242"/>
      <c r="M398" s="242"/>
      <c r="N398" s="242"/>
      <c r="O398" s="242"/>
      <c r="P398" s="243"/>
    </row>
    <row r="399" spans="1:16" ht="20.100000000000001" customHeight="1" x14ac:dyDescent="0.15">
      <c r="A399" s="256">
        <f>IF(A398="",ROW()-2-COUNTBLANK($A$3:$A398),A398+1)</f>
        <v>397</v>
      </c>
      <c r="B399" s="257">
        <f>IF(A399="","",IF(B398="",ROW()-2-COUNTBLANK($B$3:$B398),B398+1))</f>
        <v>397</v>
      </c>
      <c r="C399" s="241"/>
      <c r="D399" s="242" t="str">
        <f>IF(C399="","",(COUNTIF($C$3:C399,C399)+100))</f>
        <v/>
      </c>
      <c r="E399" s="306" t="str">
        <f>IF(C399="","",INDEX('様式A-2'!$E$9:$E$4938,MATCH(C399,'様式A-2'!$B$9:$B$438,0)))</f>
        <v/>
      </c>
      <c r="F399" s="306"/>
      <c r="G399" s="242"/>
      <c r="H399" s="242"/>
      <c r="I399" s="242"/>
      <c r="J399" s="307"/>
      <c r="K399" s="242"/>
      <c r="L399" s="242"/>
      <c r="M399" s="242"/>
      <c r="N399" s="242"/>
      <c r="O399" s="242"/>
      <c r="P399" s="243"/>
    </row>
    <row r="400" spans="1:16" ht="20.100000000000001" customHeight="1" x14ac:dyDescent="0.15">
      <c r="A400" s="256">
        <f>IF(A399="",ROW()-2-COUNTBLANK($A$3:$A399),A399+1)</f>
        <v>398</v>
      </c>
      <c r="B400" s="257">
        <f>IF(A400="","",IF(B399="",ROW()-2-COUNTBLANK($B$3:$B399),B399+1))</f>
        <v>398</v>
      </c>
      <c r="C400" s="241"/>
      <c r="D400" s="242" t="str">
        <f>IF(C400="","",(COUNTIF($C$3:C400,C400)+100))</f>
        <v/>
      </c>
      <c r="E400" s="306" t="str">
        <f>IF(C400="","",INDEX('様式A-2'!$E$9:$E$4938,MATCH(C400,'様式A-2'!$B$9:$B$438,0)))</f>
        <v/>
      </c>
      <c r="F400" s="306"/>
      <c r="G400" s="242"/>
      <c r="H400" s="242"/>
      <c r="I400" s="242"/>
      <c r="J400" s="307"/>
      <c r="K400" s="242"/>
      <c r="L400" s="242"/>
      <c r="M400" s="242"/>
      <c r="N400" s="242"/>
      <c r="O400" s="242"/>
      <c r="P400" s="243"/>
    </row>
    <row r="401" spans="1:16" ht="20.100000000000001" customHeight="1" x14ac:dyDescent="0.15">
      <c r="A401" s="256">
        <f>IF(A400="",ROW()-2-COUNTBLANK($A$3:$A400),A400+1)</f>
        <v>399</v>
      </c>
      <c r="B401" s="257">
        <f>IF(A401="","",IF(B400="",ROW()-2-COUNTBLANK($B$3:$B400),B400+1))</f>
        <v>399</v>
      </c>
      <c r="C401" s="241"/>
      <c r="D401" s="242" t="str">
        <f>IF(C401="","",(COUNTIF($C$3:C401,C401)+100))</f>
        <v/>
      </c>
      <c r="E401" s="306" t="str">
        <f>IF(C401="","",INDEX('様式A-2'!$E$9:$E$4938,MATCH(C401,'様式A-2'!$B$9:$B$438,0)))</f>
        <v/>
      </c>
      <c r="F401" s="306"/>
      <c r="G401" s="242"/>
      <c r="H401" s="242"/>
      <c r="I401" s="242"/>
      <c r="J401" s="307"/>
      <c r="K401" s="242"/>
      <c r="L401" s="242"/>
      <c r="M401" s="242"/>
      <c r="N401" s="242"/>
      <c r="O401" s="242"/>
      <c r="P401" s="243"/>
    </row>
    <row r="402" spans="1:16" ht="20.100000000000001" customHeight="1" x14ac:dyDescent="0.15">
      <c r="A402" s="256">
        <f>IF(A401="",ROW()-2-COUNTBLANK($A$3:$A401),A401+1)</f>
        <v>400</v>
      </c>
      <c r="B402" s="257">
        <f>IF(A402="","",IF(B401="",ROW()-2-COUNTBLANK($B$3:$B401),B401+1))</f>
        <v>400</v>
      </c>
      <c r="C402" s="241"/>
      <c r="D402" s="242" t="str">
        <f>IF(C402="","",(COUNTIF($C$3:C402,C402)+100))</f>
        <v/>
      </c>
      <c r="E402" s="306" t="str">
        <f>IF(C402="","",INDEX('様式A-2'!$E$9:$E$4938,MATCH(C402,'様式A-2'!$B$9:$B$438,0)))</f>
        <v/>
      </c>
      <c r="F402" s="306"/>
      <c r="G402" s="242"/>
      <c r="H402" s="242"/>
      <c r="I402" s="242"/>
      <c r="J402" s="307"/>
      <c r="K402" s="242"/>
      <c r="L402" s="242"/>
      <c r="M402" s="242"/>
      <c r="N402" s="242"/>
      <c r="O402" s="242"/>
      <c r="P402" s="243"/>
    </row>
    <row r="403" spans="1:16" ht="20.100000000000001" customHeight="1" x14ac:dyDescent="0.15">
      <c r="A403" s="256">
        <f>IF(A402="",ROW()-2-COUNTBLANK($A$3:$A402),A402+1)</f>
        <v>401</v>
      </c>
      <c r="B403" s="257">
        <f>IF(A403="","",IF(B402="",ROW()-2-COUNTBLANK($B$3:$B402),B402+1))</f>
        <v>401</v>
      </c>
      <c r="C403" s="241"/>
      <c r="D403" s="242" t="str">
        <f>IF(C403="","",(COUNTIF($C$3:C403,C403)+100))</f>
        <v/>
      </c>
      <c r="E403" s="306" t="str">
        <f>IF(C403="","",INDEX('様式A-2'!$E$9:$E$4938,MATCH(C403,'様式A-2'!$B$9:$B$438,0)))</f>
        <v/>
      </c>
      <c r="F403" s="306"/>
      <c r="G403" s="242"/>
      <c r="H403" s="242"/>
      <c r="I403" s="242"/>
      <c r="J403" s="307"/>
      <c r="K403" s="242"/>
      <c r="L403" s="242"/>
      <c r="M403" s="242"/>
      <c r="N403" s="242"/>
      <c r="O403" s="242"/>
      <c r="P403" s="243"/>
    </row>
    <row r="404" spans="1:16" ht="20.100000000000001" customHeight="1" x14ac:dyDescent="0.15">
      <c r="A404" s="256">
        <f>IF(A403="",ROW()-2-COUNTBLANK($A$3:$A403),A403+1)</f>
        <v>402</v>
      </c>
      <c r="B404" s="257">
        <f>IF(A404="","",IF(B403="",ROW()-2-COUNTBLANK($B$3:$B403),B403+1))</f>
        <v>402</v>
      </c>
      <c r="C404" s="241"/>
      <c r="D404" s="242" t="str">
        <f>IF(C404="","",(COUNTIF($C$3:C404,C404)+100))</f>
        <v/>
      </c>
      <c r="E404" s="306" t="str">
        <f>IF(C404="","",INDEX('様式A-2'!$E$9:$E$4938,MATCH(C404,'様式A-2'!$B$9:$B$438,0)))</f>
        <v/>
      </c>
      <c r="F404" s="306"/>
      <c r="G404" s="242"/>
      <c r="H404" s="242"/>
      <c r="I404" s="242"/>
      <c r="J404" s="307"/>
      <c r="K404" s="242"/>
      <c r="L404" s="242"/>
      <c r="M404" s="242"/>
      <c r="N404" s="242"/>
      <c r="O404" s="242"/>
      <c r="P404" s="243"/>
    </row>
    <row r="405" spans="1:16" ht="20.100000000000001" customHeight="1" x14ac:dyDescent="0.15">
      <c r="A405" s="256">
        <f>IF(A404="",ROW()-2-COUNTBLANK($A$3:$A404),A404+1)</f>
        <v>403</v>
      </c>
      <c r="B405" s="257">
        <f>IF(A405="","",IF(B404="",ROW()-2-COUNTBLANK($B$3:$B404),B404+1))</f>
        <v>403</v>
      </c>
      <c r="C405" s="241"/>
      <c r="D405" s="242" t="str">
        <f>IF(C405="","",(COUNTIF($C$3:C405,C405)+100))</f>
        <v/>
      </c>
      <c r="E405" s="306" t="str">
        <f>IF(C405="","",INDEX('様式A-2'!$E$9:$E$4938,MATCH(C405,'様式A-2'!$B$9:$B$438,0)))</f>
        <v/>
      </c>
      <c r="F405" s="306"/>
      <c r="G405" s="242"/>
      <c r="H405" s="242"/>
      <c r="I405" s="242"/>
      <c r="J405" s="307"/>
      <c r="K405" s="242"/>
      <c r="L405" s="242"/>
      <c r="M405" s="242"/>
      <c r="N405" s="242"/>
      <c r="O405" s="242"/>
      <c r="P405" s="243"/>
    </row>
    <row r="406" spans="1:16" ht="20.100000000000001" customHeight="1" x14ac:dyDescent="0.15">
      <c r="A406" s="256">
        <f>IF(A405="",ROW()-2-COUNTBLANK($A$3:$A405),A405+1)</f>
        <v>404</v>
      </c>
      <c r="B406" s="257">
        <f>IF(A406="","",IF(B405="",ROW()-2-COUNTBLANK($B$3:$B405),B405+1))</f>
        <v>404</v>
      </c>
      <c r="C406" s="241"/>
      <c r="D406" s="242" t="str">
        <f>IF(C406="","",(COUNTIF($C$3:C406,C406)+100))</f>
        <v/>
      </c>
      <c r="E406" s="306" t="str">
        <f>IF(C406="","",INDEX('様式A-2'!$E$9:$E$4938,MATCH(C406,'様式A-2'!$B$9:$B$438,0)))</f>
        <v/>
      </c>
      <c r="F406" s="306"/>
      <c r="G406" s="242"/>
      <c r="H406" s="242"/>
      <c r="I406" s="242"/>
      <c r="J406" s="307"/>
      <c r="K406" s="242"/>
      <c r="L406" s="242"/>
      <c r="M406" s="242"/>
      <c r="N406" s="242"/>
      <c r="O406" s="242"/>
      <c r="P406" s="243"/>
    </row>
    <row r="407" spans="1:16" ht="20.100000000000001" customHeight="1" x14ac:dyDescent="0.15">
      <c r="A407" s="256">
        <f>IF(A406="",ROW()-2-COUNTBLANK($A$3:$A406),A406+1)</f>
        <v>405</v>
      </c>
      <c r="B407" s="257">
        <f>IF(A407="","",IF(B406="",ROW()-2-COUNTBLANK($B$3:$B406),B406+1))</f>
        <v>405</v>
      </c>
      <c r="C407" s="241"/>
      <c r="D407" s="242" t="str">
        <f>IF(C407="","",(COUNTIF($C$3:C407,C407)+100))</f>
        <v/>
      </c>
      <c r="E407" s="306" t="str">
        <f>IF(C407="","",INDEX('様式A-2'!$E$9:$E$4938,MATCH(C407,'様式A-2'!$B$9:$B$438,0)))</f>
        <v/>
      </c>
      <c r="F407" s="306"/>
      <c r="G407" s="242"/>
      <c r="H407" s="242"/>
      <c r="I407" s="242"/>
      <c r="J407" s="307"/>
      <c r="K407" s="242"/>
      <c r="L407" s="242"/>
      <c r="M407" s="242"/>
      <c r="N407" s="242"/>
      <c r="O407" s="242"/>
      <c r="P407" s="243"/>
    </row>
    <row r="408" spans="1:16" ht="20.100000000000001" customHeight="1" x14ac:dyDescent="0.15">
      <c r="A408" s="256">
        <f>IF(A407="",ROW()-2-COUNTBLANK($A$3:$A407),A407+1)</f>
        <v>406</v>
      </c>
      <c r="B408" s="257">
        <f>IF(A408="","",IF(B407="",ROW()-2-COUNTBLANK($B$3:$B407),B407+1))</f>
        <v>406</v>
      </c>
      <c r="C408" s="241"/>
      <c r="D408" s="242" t="str">
        <f>IF(C408="","",(COUNTIF($C$3:C408,C408)+100))</f>
        <v/>
      </c>
      <c r="E408" s="306" t="str">
        <f>IF(C408="","",INDEX('様式A-2'!$E$9:$E$4938,MATCH(C408,'様式A-2'!$B$9:$B$438,0)))</f>
        <v/>
      </c>
      <c r="F408" s="306"/>
      <c r="G408" s="242"/>
      <c r="H408" s="242"/>
      <c r="I408" s="242"/>
      <c r="J408" s="307"/>
      <c r="K408" s="242"/>
      <c r="L408" s="242"/>
      <c r="M408" s="242"/>
      <c r="N408" s="242"/>
      <c r="O408" s="242"/>
      <c r="P408" s="243"/>
    </row>
    <row r="409" spans="1:16" ht="20.100000000000001" customHeight="1" x14ac:dyDescent="0.15">
      <c r="A409" s="256">
        <f>IF(A408="",ROW()-2-COUNTBLANK($A$3:$A408),A408+1)</f>
        <v>407</v>
      </c>
      <c r="B409" s="257">
        <f>IF(A409="","",IF(B408="",ROW()-2-COUNTBLANK($B$3:$B408),B408+1))</f>
        <v>407</v>
      </c>
      <c r="C409" s="241"/>
      <c r="D409" s="242" t="str">
        <f>IF(C409="","",(COUNTIF($C$3:C409,C409)+100))</f>
        <v/>
      </c>
      <c r="E409" s="306" t="str">
        <f>IF(C409="","",INDEX('様式A-2'!$E$9:$E$4938,MATCH(C409,'様式A-2'!$B$9:$B$438,0)))</f>
        <v/>
      </c>
      <c r="F409" s="306"/>
      <c r="G409" s="242"/>
      <c r="H409" s="242"/>
      <c r="I409" s="242"/>
      <c r="J409" s="307"/>
      <c r="K409" s="242"/>
      <c r="L409" s="242"/>
      <c r="M409" s="242"/>
      <c r="N409" s="242"/>
      <c r="O409" s="242"/>
      <c r="P409" s="243"/>
    </row>
    <row r="410" spans="1:16" ht="20.100000000000001" customHeight="1" x14ac:dyDescent="0.15">
      <c r="A410" s="256">
        <f>IF(A409="",ROW()-2-COUNTBLANK($A$3:$A409),A409+1)</f>
        <v>408</v>
      </c>
      <c r="B410" s="257">
        <f>IF(A410="","",IF(B409="",ROW()-2-COUNTBLANK($B$3:$B409),B409+1))</f>
        <v>408</v>
      </c>
      <c r="C410" s="241"/>
      <c r="D410" s="242" t="str">
        <f>IF(C410="","",(COUNTIF($C$3:C410,C410)+100))</f>
        <v/>
      </c>
      <c r="E410" s="306" t="str">
        <f>IF(C410="","",INDEX('様式A-2'!$E$9:$E$4938,MATCH(C410,'様式A-2'!$B$9:$B$438,0)))</f>
        <v/>
      </c>
      <c r="F410" s="306"/>
      <c r="G410" s="242"/>
      <c r="H410" s="242"/>
      <c r="I410" s="242"/>
      <c r="J410" s="307"/>
      <c r="K410" s="242"/>
      <c r="L410" s="242"/>
      <c r="M410" s="242"/>
      <c r="N410" s="242"/>
      <c r="O410" s="242"/>
      <c r="P410" s="243"/>
    </row>
    <row r="411" spans="1:16" ht="20.100000000000001" customHeight="1" x14ac:dyDescent="0.15">
      <c r="A411" s="256">
        <f>IF(A410="",ROW()-2-COUNTBLANK($A$3:$A410),A410+1)</f>
        <v>409</v>
      </c>
      <c r="B411" s="257">
        <f>IF(A411="","",IF(B410="",ROW()-2-COUNTBLANK($B$3:$B410),B410+1))</f>
        <v>409</v>
      </c>
      <c r="C411" s="241"/>
      <c r="D411" s="242" t="str">
        <f>IF(C411="","",(COUNTIF($C$3:C411,C411)+100))</f>
        <v/>
      </c>
      <c r="E411" s="306" t="str">
        <f>IF(C411="","",INDEX('様式A-2'!$E$9:$E$4938,MATCH(C411,'様式A-2'!$B$9:$B$438,0)))</f>
        <v/>
      </c>
      <c r="F411" s="306"/>
      <c r="G411" s="242"/>
      <c r="H411" s="242"/>
      <c r="I411" s="242"/>
      <c r="J411" s="307"/>
      <c r="K411" s="242"/>
      <c r="L411" s="242"/>
      <c r="M411" s="242"/>
      <c r="N411" s="242"/>
      <c r="O411" s="242"/>
      <c r="P411" s="243"/>
    </row>
    <row r="412" spans="1:16" ht="20.100000000000001" customHeight="1" x14ac:dyDescent="0.15">
      <c r="A412" s="256">
        <f>IF(A411="",ROW()-2-COUNTBLANK($A$3:$A411),A411+1)</f>
        <v>410</v>
      </c>
      <c r="B412" s="257">
        <f>IF(A412="","",IF(B411="",ROW()-2-COUNTBLANK($B$3:$B411),B411+1))</f>
        <v>410</v>
      </c>
      <c r="C412" s="241"/>
      <c r="D412" s="242" t="str">
        <f>IF(C412="","",(COUNTIF($C$3:C412,C412)+100))</f>
        <v/>
      </c>
      <c r="E412" s="306" t="str">
        <f>IF(C412="","",INDEX('様式A-2'!$E$9:$E$4938,MATCH(C412,'様式A-2'!$B$9:$B$438,0)))</f>
        <v/>
      </c>
      <c r="F412" s="306"/>
      <c r="G412" s="242"/>
      <c r="H412" s="242"/>
      <c r="I412" s="242"/>
      <c r="J412" s="307"/>
      <c r="K412" s="242"/>
      <c r="L412" s="242"/>
      <c r="M412" s="242"/>
      <c r="N412" s="242"/>
      <c r="O412" s="242"/>
      <c r="P412" s="243"/>
    </row>
    <row r="413" spans="1:16" ht="20.100000000000001" customHeight="1" x14ac:dyDescent="0.15">
      <c r="A413" s="256">
        <f>IF(A412="",ROW()-2-COUNTBLANK($A$3:$A412),A412+1)</f>
        <v>411</v>
      </c>
      <c r="B413" s="257">
        <f>IF(A413="","",IF(B412="",ROW()-2-COUNTBLANK($B$3:$B412),B412+1))</f>
        <v>411</v>
      </c>
      <c r="C413" s="241"/>
      <c r="D413" s="242" t="str">
        <f>IF(C413="","",(COUNTIF($C$3:C413,C413)+100))</f>
        <v/>
      </c>
      <c r="E413" s="306" t="str">
        <f>IF(C413="","",INDEX('様式A-2'!$E$9:$E$4938,MATCH(C413,'様式A-2'!$B$9:$B$438,0)))</f>
        <v/>
      </c>
      <c r="F413" s="306"/>
      <c r="G413" s="242"/>
      <c r="H413" s="242"/>
      <c r="I413" s="242"/>
      <c r="J413" s="307"/>
      <c r="K413" s="242"/>
      <c r="L413" s="242"/>
      <c r="M413" s="242"/>
      <c r="N413" s="242"/>
      <c r="O413" s="242"/>
      <c r="P413" s="243"/>
    </row>
    <row r="414" spans="1:16" ht="20.100000000000001" customHeight="1" x14ac:dyDescent="0.15">
      <c r="A414" s="256">
        <f>IF(A413="",ROW()-2-COUNTBLANK($A$3:$A413),A413+1)</f>
        <v>412</v>
      </c>
      <c r="B414" s="257">
        <f>IF(A414="","",IF(B413="",ROW()-2-COUNTBLANK($B$3:$B413),B413+1))</f>
        <v>412</v>
      </c>
      <c r="C414" s="241"/>
      <c r="D414" s="242" t="str">
        <f>IF(C414="","",(COUNTIF($C$3:C414,C414)+100))</f>
        <v/>
      </c>
      <c r="E414" s="306" t="str">
        <f>IF(C414="","",INDEX('様式A-2'!$E$9:$E$4938,MATCH(C414,'様式A-2'!$B$9:$B$438,0)))</f>
        <v/>
      </c>
      <c r="F414" s="306"/>
      <c r="G414" s="242"/>
      <c r="H414" s="242"/>
      <c r="I414" s="242"/>
      <c r="J414" s="307"/>
      <c r="K414" s="242"/>
      <c r="L414" s="242"/>
      <c r="M414" s="242"/>
      <c r="N414" s="242"/>
      <c r="O414" s="242"/>
      <c r="P414" s="243"/>
    </row>
    <row r="415" spans="1:16" ht="20.100000000000001" customHeight="1" x14ac:dyDescent="0.15">
      <c r="A415" s="256">
        <f>IF(A414="",ROW()-2-COUNTBLANK($A$3:$A414),A414+1)</f>
        <v>413</v>
      </c>
      <c r="B415" s="257">
        <f>IF(A415="","",IF(B414="",ROW()-2-COUNTBLANK($B$3:$B414),B414+1))</f>
        <v>413</v>
      </c>
      <c r="C415" s="241"/>
      <c r="D415" s="242" t="str">
        <f>IF(C415="","",(COUNTIF($C$3:C415,C415)+100))</f>
        <v/>
      </c>
      <c r="E415" s="306" t="str">
        <f>IF(C415="","",INDEX('様式A-2'!$E$9:$E$4938,MATCH(C415,'様式A-2'!$B$9:$B$438,0)))</f>
        <v/>
      </c>
      <c r="F415" s="306"/>
      <c r="G415" s="242"/>
      <c r="H415" s="242"/>
      <c r="I415" s="242"/>
      <c r="J415" s="307"/>
      <c r="K415" s="242"/>
      <c r="L415" s="242"/>
      <c r="M415" s="242"/>
      <c r="N415" s="242"/>
      <c r="O415" s="242"/>
      <c r="P415" s="243"/>
    </row>
    <row r="416" spans="1:16" ht="20.100000000000001" customHeight="1" x14ac:dyDescent="0.15">
      <c r="A416" s="256">
        <f>IF(A415="",ROW()-2-COUNTBLANK($A$3:$A415),A415+1)</f>
        <v>414</v>
      </c>
      <c r="B416" s="257">
        <f>IF(A416="","",IF(B415="",ROW()-2-COUNTBLANK($B$3:$B415),B415+1))</f>
        <v>414</v>
      </c>
      <c r="C416" s="241"/>
      <c r="D416" s="242" t="str">
        <f>IF(C416="","",(COUNTIF($C$3:C416,C416)+100))</f>
        <v/>
      </c>
      <c r="E416" s="306" t="str">
        <f>IF(C416="","",INDEX('様式A-2'!$E$9:$E$4938,MATCH(C416,'様式A-2'!$B$9:$B$438,0)))</f>
        <v/>
      </c>
      <c r="F416" s="306"/>
      <c r="G416" s="242"/>
      <c r="H416" s="242"/>
      <c r="I416" s="242"/>
      <c r="J416" s="307"/>
      <c r="K416" s="242"/>
      <c r="L416" s="242"/>
      <c r="M416" s="242"/>
      <c r="N416" s="242"/>
      <c r="O416" s="242"/>
      <c r="P416" s="243"/>
    </row>
    <row r="417" spans="1:16" ht="20.100000000000001" customHeight="1" x14ac:dyDescent="0.15">
      <c r="A417" s="256">
        <f>IF(A416="",ROW()-2-COUNTBLANK($A$3:$A416),A416+1)</f>
        <v>415</v>
      </c>
      <c r="B417" s="257">
        <f>IF(A417="","",IF(B416="",ROW()-2-COUNTBLANK($B$3:$B416),B416+1))</f>
        <v>415</v>
      </c>
      <c r="C417" s="241"/>
      <c r="D417" s="242" t="str">
        <f>IF(C417="","",(COUNTIF($C$3:C417,C417)+100))</f>
        <v/>
      </c>
      <c r="E417" s="306" t="str">
        <f>IF(C417="","",INDEX('様式A-2'!$E$9:$E$4938,MATCH(C417,'様式A-2'!$B$9:$B$438,0)))</f>
        <v/>
      </c>
      <c r="F417" s="306"/>
      <c r="G417" s="242"/>
      <c r="H417" s="242"/>
      <c r="I417" s="242"/>
      <c r="J417" s="307"/>
      <c r="K417" s="242"/>
      <c r="L417" s="242"/>
      <c r="M417" s="242"/>
      <c r="N417" s="242"/>
      <c r="O417" s="242"/>
      <c r="P417" s="243"/>
    </row>
    <row r="418" spans="1:16" ht="20.100000000000001" customHeight="1" x14ac:dyDescent="0.15">
      <c r="A418" s="256">
        <f>IF(A417="",ROW()-2-COUNTBLANK($A$3:$A417),A417+1)</f>
        <v>416</v>
      </c>
      <c r="B418" s="257">
        <f>IF(A418="","",IF(B417="",ROW()-2-COUNTBLANK($B$3:$B417),B417+1))</f>
        <v>416</v>
      </c>
      <c r="C418" s="241"/>
      <c r="D418" s="242" t="str">
        <f>IF(C418="","",(COUNTIF($C$3:C418,C418)+100))</f>
        <v/>
      </c>
      <c r="E418" s="306" t="str">
        <f>IF(C418="","",INDEX('様式A-2'!$E$9:$E$4938,MATCH(C418,'様式A-2'!$B$9:$B$438,0)))</f>
        <v/>
      </c>
      <c r="F418" s="306"/>
      <c r="G418" s="242"/>
      <c r="H418" s="242"/>
      <c r="I418" s="242"/>
      <c r="J418" s="307"/>
      <c r="K418" s="242"/>
      <c r="L418" s="242"/>
      <c r="M418" s="242"/>
      <c r="N418" s="242"/>
      <c r="O418" s="242"/>
      <c r="P418" s="243"/>
    </row>
    <row r="419" spans="1:16" ht="20.100000000000001" customHeight="1" x14ac:dyDescent="0.15">
      <c r="A419" s="256">
        <f>IF(A418="",ROW()-2-COUNTBLANK($A$3:$A418),A418+1)</f>
        <v>417</v>
      </c>
      <c r="B419" s="257">
        <f>IF(A419="","",IF(B418="",ROW()-2-COUNTBLANK($B$3:$B418),B418+1))</f>
        <v>417</v>
      </c>
      <c r="C419" s="241"/>
      <c r="D419" s="242" t="str">
        <f>IF(C419="","",(COUNTIF($C$3:C419,C419)+100))</f>
        <v/>
      </c>
      <c r="E419" s="306" t="str">
        <f>IF(C419="","",INDEX('様式A-2'!$E$9:$E$4938,MATCH(C419,'様式A-2'!$B$9:$B$438,0)))</f>
        <v/>
      </c>
      <c r="F419" s="306"/>
      <c r="G419" s="242"/>
      <c r="H419" s="242"/>
      <c r="I419" s="242"/>
      <c r="J419" s="307"/>
      <c r="K419" s="242"/>
      <c r="L419" s="242"/>
      <c r="M419" s="242"/>
      <c r="N419" s="242"/>
      <c r="O419" s="242"/>
      <c r="P419" s="243"/>
    </row>
    <row r="420" spans="1:16" ht="20.100000000000001" customHeight="1" x14ac:dyDescent="0.15">
      <c r="A420" s="256">
        <f>IF(A419="",ROW()-2-COUNTBLANK($A$3:$A419),A419+1)</f>
        <v>418</v>
      </c>
      <c r="B420" s="257">
        <f>IF(A420="","",IF(B419="",ROW()-2-COUNTBLANK($B$3:$B419),B419+1))</f>
        <v>418</v>
      </c>
      <c r="C420" s="241"/>
      <c r="D420" s="242" t="str">
        <f>IF(C420="","",(COUNTIF($C$3:C420,C420)+100))</f>
        <v/>
      </c>
      <c r="E420" s="306" t="str">
        <f>IF(C420="","",INDEX('様式A-2'!$E$9:$E$4938,MATCH(C420,'様式A-2'!$B$9:$B$438,0)))</f>
        <v/>
      </c>
      <c r="F420" s="306"/>
      <c r="G420" s="242"/>
      <c r="H420" s="242"/>
      <c r="I420" s="242"/>
      <c r="J420" s="307"/>
      <c r="K420" s="242"/>
      <c r="L420" s="242"/>
      <c r="M420" s="242"/>
      <c r="N420" s="242"/>
      <c r="O420" s="242"/>
      <c r="P420" s="243"/>
    </row>
    <row r="421" spans="1:16" ht="20.100000000000001" customHeight="1" x14ac:dyDescent="0.15">
      <c r="A421" s="256">
        <f>IF(A420="",ROW()-2-COUNTBLANK($A$3:$A420),A420+1)</f>
        <v>419</v>
      </c>
      <c r="B421" s="257">
        <f>IF(A421="","",IF(B420="",ROW()-2-COUNTBLANK($B$3:$B420),B420+1))</f>
        <v>419</v>
      </c>
      <c r="C421" s="241"/>
      <c r="D421" s="242" t="str">
        <f>IF(C421="","",(COUNTIF($C$3:C421,C421)+100))</f>
        <v/>
      </c>
      <c r="E421" s="306" t="str">
        <f>IF(C421="","",INDEX('様式A-2'!$E$9:$E$4938,MATCH(C421,'様式A-2'!$B$9:$B$438,0)))</f>
        <v/>
      </c>
      <c r="F421" s="306"/>
      <c r="G421" s="242"/>
      <c r="H421" s="242"/>
      <c r="I421" s="242"/>
      <c r="J421" s="307"/>
      <c r="K421" s="242"/>
      <c r="L421" s="242"/>
      <c r="M421" s="242"/>
      <c r="N421" s="242"/>
      <c r="O421" s="242"/>
      <c r="P421" s="243"/>
    </row>
    <row r="422" spans="1:16" ht="20.100000000000001" customHeight="1" x14ac:dyDescent="0.15">
      <c r="A422" s="256">
        <f>IF(A421="",ROW()-2-COUNTBLANK($A$3:$A421),A421+1)</f>
        <v>420</v>
      </c>
      <c r="B422" s="257">
        <f>IF(A422="","",IF(B421="",ROW()-2-COUNTBLANK($B$3:$B421),B421+1))</f>
        <v>420</v>
      </c>
      <c r="C422" s="241"/>
      <c r="D422" s="242" t="str">
        <f>IF(C422="","",(COUNTIF($C$3:C422,C422)+100))</f>
        <v/>
      </c>
      <c r="E422" s="306" t="str">
        <f>IF(C422="","",INDEX('様式A-2'!$E$9:$E$4938,MATCH(C422,'様式A-2'!$B$9:$B$438,0)))</f>
        <v/>
      </c>
      <c r="F422" s="306"/>
      <c r="G422" s="242"/>
      <c r="H422" s="242"/>
      <c r="I422" s="242"/>
      <c r="J422" s="307"/>
      <c r="K422" s="242"/>
      <c r="L422" s="242"/>
      <c r="M422" s="242"/>
      <c r="N422" s="242"/>
      <c r="O422" s="242"/>
      <c r="P422" s="243"/>
    </row>
    <row r="423" spans="1:16" ht="20.100000000000001" customHeight="1" x14ac:dyDescent="0.15">
      <c r="A423" s="256">
        <f>IF(A422="",ROW()-2-COUNTBLANK($A$3:$A422),A422+1)</f>
        <v>421</v>
      </c>
      <c r="B423" s="257">
        <f>IF(A423="","",IF(B422="",ROW()-2-COUNTBLANK($B$3:$B422),B422+1))</f>
        <v>421</v>
      </c>
      <c r="C423" s="241"/>
      <c r="D423" s="242" t="str">
        <f>IF(C423="","",(COUNTIF($C$3:C423,C423)+100))</f>
        <v/>
      </c>
      <c r="E423" s="306" t="str">
        <f>IF(C423="","",INDEX('様式A-2'!$E$9:$E$4938,MATCH(C423,'様式A-2'!$B$9:$B$438,0)))</f>
        <v/>
      </c>
      <c r="F423" s="306"/>
      <c r="G423" s="242"/>
      <c r="H423" s="242"/>
      <c r="I423" s="242"/>
      <c r="J423" s="307"/>
      <c r="K423" s="242"/>
      <c r="L423" s="242"/>
      <c r="M423" s="242"/>
      <c r="N423" s="242"/>
      <c r="O423" s="242"/>
      <c r="P423" s="243"/>
    </row>
    <row r="424" spans="1:16" ht="20.100000000000001" customHeight="1" x14ac:dyDescent="0.15">
      <c r="A424" s="256">
        <f>IF(A423="",ROW()-2-COUNTBLANK($A$3:$A423),A423+1)</f>
        <v>422</v>
      </c>
      <c r="B424" s="257">
        <f>IF(A424="","",IF(B423="",ROW()-2-COUNTBLANK($B$3:$B423),B423+1))</f>
        <v>422</v>
      </c>
      <c r="C424" s="241"/>
      <c r="D424" s="242" t="str">
        <f>IF(C424="","",(COUNTIF($C$3:C424,C424)+100))</f>
        <v/>
      </c>
      <c r="E424" s="306" t="str">
        <f>IF(C424="","",INDEX('様式A-2'!$E$9:$E$4938,MATCH(C424,'様式A-2'!$B$9:$B$438,0)))</f>
        <v/>
      </c>
      <c r="F424" s="306"/>
      <c r="G424" s="242"/>
      <c r="H424" s="242"/>
      <c r="I424" s="242"/>
      <c r="J424" s="307"/>
      <c r="K424" s="242"/>
      <c r="L424" s="242"/>
      <c r="M424" s="242"/>
      <c r="N424" s="242"/>
      <c r="O424" s="242"/>
      <c r="P424" s="243"/>
    </row>
    <row r="425" spans="1:16" ht="20.100000000000001" customHeight="1" x14ac:dyDescent="0.15">
      <c r="A425" s="256">
        <f>IF(A424="",ROW()-2-COUNTBLANK($A$3:$A424),A424+1)</f>
        <v>423</v>
      </c>
      <c r="B425" s="257">
        <f>IF(A425="","",IF(B424="",ROW()-2-COUNTBLANK($B$3:$B424),B424+1))</f>
        <v>423</v>
      </c>
      <c r="C425" s="241"/>
      <c r="D425" s="242" t="str">
        <f>IF(C425="","",(COUNTIF($C$3:C425,C425)+100))</f>
        <v/>
      </c>
      <c r="E425" s="306" t="str">
        <f>IF(C425="","",INDEX('様式A-2'!$E$9:$E$4938,MATCH(C425,'様式A-2'!$B$9:$B$438,0)))</f>
        <v/>
      </c>
      <c r="F425" s="306"/>
      <c r="G425" s="242"/>
      <c r="H425" s="242"/>
      <c r="I425" s="242"/>
      <c r="J425" s="307"/>
      <c r="K425" s="242"/>
      <c r="L425" s="242"/>
      <c r="M425" s="242"/>
      <c r="N425" s="242"/>
      <c r="O425" s="242"/>
      <c r="P425" s="243"/>
    </row>
    <row r="426" spans="1:16" ht="20.100000000000001" customHeight="1" x14ac:dyDescent="0.15">
      <c r="A426" s="256">
        <f>IF(A425="",ROW()-2-COUNTBLANK($A$3:$A425),A425+1)</f>
        <v>424</v>
      </c>
      <c r="B426" s="257">
        <f>IF(A426="","",IF(B425="",ROW()-2-COUNTBLANK($B$3:$B425),B425+1))</f>
        <v>424</v>
      </c>
      <c r="C426" s="241"/>
      <c r="D426" s="242" t="str">
        <f>IF(C426="","",(COUNTIF($C$3:C426,C426)+100))</f>
        <v/>
      </c>
      <c r="E426" s="306" t="str">
        <f>IF(C426="","",INDEX('様式A-2'!$E$9:$E$4938,MATCH(C426,'様式A-2'!$B$9:$B$438,0)))</f>
        <v/>
      </c>
      <c r="F426" s="306"/>
      <c r="G426" s="242"/>
      <c r="H426" s="242"/>
      <c r="I426" s="242"/>
      <c r="J426" s="307"/>
      <c r="K426" s="242"/>
      <c r="L426" s="242"/>
      <c r="M426" s="242"/>
      <c r="N426" s="242"/>
      <c r="O426" s="242"/>
      <c r="P426" s="243"/>
    </row>
    <row r="427" spans="1:16" ht="20.100000000000001" customHeight="1" x14ac:dyDescent="0.15">
      <c r="A427" s="256">
        <f>IF(A426="",ROW()-2-COUNTBLANK($A$3:$A426),A426+1)</f>
        <v>425</v>
      </c>
      <c r="B427" s="257">
        <f>IF(A427="","",IF(B426="",ROW()-2-COUNTBLANK($B$3:$B426),B426+1))</f>
        <v>425</v>
      </c>
      <c r="C427" s="241"/>
      <c r="D427" s="242" t="str">
        <f>IF(C427="","",(COUNTIF($C$3:C427,C427)+100))</f>
        <v/>
      </c>
      <c r="E427" s="306" t="str">
        <f>IF(C427="","",INDEX('様式A-2'!$E$9:$E$4938,MATCH(C427,'様式A-2'!$B$9:$B$438,0)))</f>
        <v/>
      </c>
      <c r="F427" s="306"/>
      <c r="G427" s="242"/>
      <c r="H427" s="242"/>
      <c r="I427" s="242"/>
      <c r="J427" s="307"/>
      <c r="K427" s="242"/>
      <c r="L427" s="242"/>
      <c r="M427" s="242"/>
      <c r="N427" s="242"/>
      <c r="O427" s="242"/>
      <c r="P427" s="243"/>
    </row>
    <row r="428" spans="1:16" ht="20.100000000000001" customHeight="1" x14ac:dyDescent="0.15">
      <c r="A428" s="256">
        <f>IF(A427="",ROW()-2-COUNTBLANK($A$3:$A427),A427+1)</f>
        <v>426</v>
      </c>
      <c r="B428" s="257">
        <f>IF(A428="","",IF(B427="",ROW()-2-COUNTBLANK($B$3:$B427),B427+1))</f>
        <v>426</v>
      </c>
      <c r="C428" s="241"/>
      <c r="D428" s="242" t="str">
        <f>IF(C428="","",(COUNTIF($C$3:C428,C428)+100))</f>
        <v/>
      </c>
      <c r="E428" s="306" t="str">
        <f>IF(C428="","",INDEX('様式A-2'!$E$9:$E$4938,MATCH(C428,'様式A-2'!$B$9:$B$438,0)))</f>
        <v/>
      </c>
      <c r="F428" s="306"/>
      <c r="G428" s="242"/>
      <c r="H428" s="242"/>
      <c r="I428" s="242"/>
      <c r="J428" s="307"/>
      <c r="K428" s="242"/>
      <c r="L428" s="242"/>
      <c r="M428" s="242"/>
      <c r="N428" s="242"/>
      <c r="O428" s="242"/>
      <c r="P428" s="243"/>
    </row>
    <row r="429" spans="1:16" ht="20.100000000000001" customHeight="1" x14ac:dyDescent="0.15">
      <c r="A429" s="256">
        <f>IF(A428="",ROW()-2-COUNTBLANK($A$3:$A428),A428+1)</f>
        <v>427</v>
      </c>
      <c r="B429" s="257">
        <f>IF(A429="","",IF(B428="",ROW()-2-COUNTBLANK($B$3:$B428),B428+1))</f>
        <v>427</v>
      </c>
      <c r="C429" s="241"/>
      <c r="D429" s="242" t="str">
        <f>IF(C429="","",(COUNTIF($C$3:C429,C429)+100))</f>
        <v/>
      </c>
      <c r="E429" s="306" t="str">
        <f>IF(C429="","",INDEX('様式A-2'!$E$9:$E$4938,MATCH(C429,'様式A-2'!$B$9:$B$438,0)))</f>
        <v/>
      </c>
      <c r="F429" s="306"/>
      <c r="G429" s="242"/>
      <c r="H429" s="242"/>
      <c r="I429" s="242"/>
      <c r="J429" s="307"/>
      <c r="K429" s="242"/>
      <c r="L429" s="242"/>
      <c r="M429" s="242"/>
      <c r="N429" s="242"/>
      <c r="O429" s="242"/>
      <c r="P429" s="243"/>
    </row>
    <row r="430" spans="1:16" ht="20.100000000000001" customHeight="1" x14ac:dyDescent="0.15">
      <c r="A430" s="256">
        <f>IF(A429="",ROW()-2-COUNTBLANK($A$3:$A429),A429+1)</f>
        <v>428</v>
      </c>
      <c r="B430" s="257">
        <f>IF(A430="","",IF(B429="",ROW()-2-COUNTBLANK($B$3:$B429),B429+1))</f>
        <v>428</v>
      </c>
      <c r="C430" s="241"/>
      <c r="D430" s="242" t="str">
        <f>IF(C430="","",(COUNTIF($C$3:C430,C430)+100))</f>
        <v/>
      </c>
      <c r="E430" s="306" t="str">
        <f>IF(C430="","",INDEX('様式A-2'!$E$9:$E$4938,MATCH(C430,'様式A-2'!$B$9:$B$438,0)))</f>
        <v/>
      </c>
      <c r="F430" s="306"/>
      <c r="G430" s="242"/>
      <c r="H430" s="242"/>
      <c r="I430" s="242"/>
      <c r="J430" s="307"/>
      <c r="K430" s="242"/>
      <c r="L430" s="242"/>
      <c r="M430" s="242"/>
      <c r="N430" s="242"/>
      <c r="O430" s="242"/>
      <c r="P430" s="243"/>
    </row>
    <row r="431" spans="1:16" ht="20.100000000000001" customHeight="1" x14ac:dyDescent="0.15">
      <c r="A431" s="256">
        <f>IF(A430="",ROW()-2-COUNTBLANK($A$3:$A430),A430+1)</f>
        <v>429</v>
      </c>
      <c r="B431" s="257">
        <f>IF(A431="","",IF(B430="",ROW()-2-COUNTBLANK($B$3:$B430),B430+1))</f>
        <v>429</v>
      </c>
      <c r="C431" s="241"/>
      <c r="D431" s="242" t="str">
        <f>IF(C431="","",(COUNTIF($C$3:C431,C431)+100))</f>
        <v/>
      </c>
      <c r="E431" s="306" t="str">
        <f>IF(C431="","",INDEX('様式A-2'!$E$9:$E$4938,MATCH(C431,'様式A-2'!$B$9:$B$438,0)))</f>
        <v/>
      </c>
      <c r="F431" s="306"/>
      <c r="G431" s="242"/>
      <c r="H431" s="242"/>
      <c r="I431" s="242"/>
      <c r="J431" s="307"/>
      <c r="K431" s="242"/>
      <c r="L431" s="242"/>
      <c r="M431" s="242"/>
      <c r="N431" s="242"/>
      <c r="O431" s="242"/>
      <c r="P431" s="243"/>
    </row>
    <row r="432" spans="1:16" ht="20.100000000000001" customHeight="1" x14ac:dyDescent="0.15">
      <c r="A432" s="256">
        <f>IF(A431="",ROW()-2-COUNTBLANK($A$3:$A431),A431+1)</f>
        <v>430</v>
      </c>
      <c r="B432" s="257">
        <f>IF(A432="","",IF(B431="",ROW()-2-COUNTBLANK($B$3:$B431),B431+1))</f>
        <v>430</v>
      </c>
      <c r="C432" s="241"/>
      <c r="D432" s="242" t="str">
        <f>IF(C432="","",(COUNTIF($C$3:C432,C432)+100))</f>
        <v/>
      </c>
      <c r="E432" s="306" t="str">
        <f>IF(C432="","",INDEX('様式A-2'!$E$9:$E$4938,MATCH(C432,'様式A-2'!$B$9:$B$438,0)))</f>
        <v/>
      </c>
      <c r="F432" s="306"/>
      <c r="G432" s="242"/>
      <c r="H432" s="242"/>
      <c r="I432" s="242"/>
      <c r="J432" s="307"/>
      <c r="K432" s="242"/>
      <c r="L432" s="242"/>
      <c r="M432" s="242"/>
      <c r="N432" s="242"/>
      <c r="O432" s="242"/>
      <c r="P432" s="243"/>
    </row>
    <row r="433" spans="1:16" ht="20.100000000000001" customHeight="1" x14ac:dyDescent="0.15">
      <c r="A433" s="256">
        <f>IF(A432="",ROW()-2-COUNTBLANK($A$3:$A432),A432+1)</f>
        <v>431</v>
      </c>
      <c r="B433" s="257">
        <f>IF(A433="","",IF(B432="",ROW()-2-COUNTBLANK($B$3:$B432),B432+1))</f>
        <v>431</v>
      </c>
      <c r="C433" s="241"/>
      <c r="D433" s="242" t="str">
        <f>IF(C433="","",(COUNTIF($C$3:C433,C433)+100))</f>
        <v/>
      </c>
      <c r="E433" s="306" t="str">
        <f>IF(C433="","",INDEX('様式A-2'!$E$9:$E$4938,MATCH(C433,'様式A-2'!$B$9:$B$438,0)))</f>
        <v/>
      </c>
      <c r="F433" s="306"/>
      <c r="G433" s="242"/>
      <c r="H433" s="242"/>
      <c r="I433" s="242"/>
      <c r="J433" s="307"/>
      <c r="K433" s="242"/>
      <c r="L433" s="242"/>
      <c r="M433" s="242"/>
      <c r="N433" s="242"/>
      <c r="O433" s="242"/>
      <c r="P433" s="243"/>
    </row>
    <row r="434" spans="1:16" ht="20.100000000000001" customHeight="1" x14ac:dyDescent="0.15">
      <c r="A434" s="256">
        <f>IF(A433="",ROW()-2-COUNTBLANK($A$3:$A433),A433+1)</f>
        <v>432</v>
      </c>
      <c r="B434" s="257">
        <f>IF(A434="","",IF(B433="",ROW()-2-COUNTBLANK($B$3:$B433),B433+1))</f>
        <v>432</v>
      </c>
      <c r="C434" s="241"/>
      <c r="D434" s="242" t="str">
        <f>IF(C434="","",(COUNTIF($C$3:C434,C434)+100))</f>
        <v/>
      </c>
      <c r="E434" s="306" t="str">
        <f>IF(C434="","",INDEX('様式A-2'!$E$9:$E$4938,MATCH(C434,'様式A-2'!$B$9:$B$438,0)))</f>
        <v/>
      </c>
      <c r="F434" s="306"/>
      <c r="G434" s="242"/>
      <c r="H434" s="242"/>
      <c r="I434" s="242"/>
      <c r="J434" s="307"/>
      <c r="K434" s="242"/>
      <c r="L434" s="242"/>
      <c r="M434" s="242"/>
      <c r="N434" s="242"/>
      <c r="O434" s="242"/>
      <c r="P434" s="243"/>
    </row>
    <row r="435" spans="1:16" ht="20.100000000000001" customHeight="1" x14ac:dyDescent="0.15">
      <c r="A435" s="256">
        <f>IF(A434="",ROW()-2-COUNTBLANK($A$3:$A434),A434+1)</f>
        <v>433</v>
      </c>
      <c r="B435" s="257">
        <f>IF(A435="","",IF(B434="",ROW()-2-COUNTBLANK($B$3:$B434),B434+1))</f>
        <v>433</v>
      </c>
      <c r="C435" s="241"/>
      <c r="D435" s="242" t="str">
        <f>IF(C435="","",(COUNTIF($C$3:C435,C435)+100))</f>
        <v/>
      </c>
      <c r="E435" s="306" t="str">
        <f>IF(C435="","",INDEX('様式A-2'!$E$9:$E$4938,MATCH(C435,'様式A-2'!$B$9:$B$438,0)))</f>
        <v/>
      </c>
      <c r="F435" s="306"/>
      <c r="G435" s="242"/>
      <c r="H435" s="242"/>
      <c r="I435" s="242"/>
      <c r="J435" s="307"/>
      <c r="K435" s="242"/>
      <c r="L435" s="242"/>
      <c r="M435" s="242"/>
      <c r="N435" s="242"/>
      <c r="O435" s="242"/>
      <c r="P435" s="243"/>
    </row>
    <row r="436" spans="1:16" ht="20.100000000000001" customHeight="1" x14ac:dyDescent="0.15">
      <c r="A436" s="256">
        <f>IF(A435="",ROW()-2-COUNTBLANK($A$3:$A435),A435+1)</f>
        <v>434</v>
      </c>
      <c r="B436" s="257">
        <f>IF(A436="","",IF(B435="",ROW()-2-COUNTBLANK($B$3:$B435),B435+1))</f>
        <v>434</v>
      </c>
      <c r="C436" s="241"/>
      <c r="D436" s="242" t="str">
        <f>IF(C436="","",(COUNTIF($C$3:C436,C436)+100))</f>
        <v/>
      </c>
      <c r="E436" s="306" t="str">
        <f>IF(C436="","",INDEX('様式A-2'!$E$9:$E$4938,MATCH(C436,'様式A-2'!$B$9:$B$438,0)))</f>
        <v/>
      </c>
      <c r="F436" s="306"/>
      <c r="G436" s="242"/>
      <c r="H436" s="242"/>
      <c r="I436" s="242"/>
      <c r="J436" s="307"/>
      <c r="K436" s="242"/>
      <c r="L436" s="242"/>
      <c r="M436" s="242"/>
      <c r="N436" s="242"/>
      <c r="O436" s="242"/>
      <c r="P436" s="243"/>
    </row>
    <row r="437" spans="1:16" ht="20.100000000000001" customHeight="1" x14ac:dyDescent="0.15">
      <c r="A437" s="256">
        <f>IF(A436="",ROW()-2-COUNTBLANK($A$3:$A436),A436+1)</f>
        <v>435</v>
      </c>
      <c r="B437" s="257">
        <f>IF(A437="","",IF(B436="",ROW()-2-COUNTBLANK($B$3:$B436),B436+1))</f>
        <v>435</v>
      </c>
      <c r="C437" s="241"/>
      <c r="D437" s="242" t="str">
        <f>IF(C437="","",(COUNTIF($C$3:C437,C437)+100))</f>
        <v/>
      </c>
      <c r="E437" s="306" t="str">
        <f>IF(C437="","",INDEX('様式A-2'!$E$9:$E$4938,MATCH(C437,'様式A-2'!$B$9:$B$438,0)))</f>
        <v/>
      </c>
      <c r="F437" s="306"/>
      <c r="G437" s="242"/>
      <c r="H437" s="242"/>
      <c r="I437" s="242"/>
      <c r="J437" s="307"/>
      <c r="K437" s="242"/>
      <c r="L437" s="242"/>
      <c r="M437" s="242"/>
      <c r="N437" s="242"/>
      <c r="O437" s="242"/>
      <c r="P437" s="243"/>
    </row>
    <row r="438" spans="1:16" ht="20.100000000000001" customHeight="1" x14ac:dyDescent="0.15">
      <c r="A438" s="256">
        <f>IF(A437="",ROW()-2-COUNTBLANK($A$3:$A437),A437+1)</f>
        <v>436</v>
      </c>
      <c r="B438" s="257">
        <f>IF(A438="","",IF(B437="",ROW()-2-COUNTBLANK($B$3:$B437),B437+1))</f>
        <v>436</v>
      </c>
      <c r="C438" s="241"/>
      <c r="D438" s="242" t="str">
        <f>IF(C438="","",(COUNTIF($C$3:C438,C438)+100))</f>
        <v/>
      </c>
      <c r="E438" s="306" t="str">
        <f>IF(C438="","",INDEX('様式A-2'!$E$9:$E$4938,MATCH(C438,'様式A-2'!$B$9:$B$438,0)))</f>
        <v/>
      </c>
      <c r="F438" s="306"/>
      <c r="G438" s="242"/>
      <c r="H438" s="242"/>
      <c r="I438" s="242"/>
      <c r="J438" s="307"/>
      <c r="K438" s="242"/>
      <c r="L438" s="242"/>
      <c r="M438" s="242"/>
      <c r="N438" s="242"/>
      <c r="O438" s="242"/>
      <c r="P438" s="243"/>
    </row>
    <row r="439" spans="1:16" ht="20.100000000000001" customHeight="1" x14ac:dyDescent="0.15">
      <c r="A439" s="256">
        <f>IF(A438="",ROW()-2-COUNTBLANK($A$3:$A438),A438+1)</f>
        <v>437</v>
      </c>
      <c r="B439" s="257">
        <f>IF(A439="","",IF(B438="",ROW()-2-COUNTBLANK($B$3:$B438),B438+1))</f>
        <v>437</v>
      </c>
      <c r="C439" s="241"/>
      <c r="D439" s="242" t="str">
        <f>IF(C439="","",(COUNTIF($C$3:C439,C439)+100))</f>
        <v/>
      </c>
      <c r="E439" s="306" t="str">
        <f>IF(C439="","",INDEX('様式A-2'!$E$9:$E$4938,MATCH(C439,'様式A-2'!$B$9:$B$438,0)))</f>
        <v/>
      </c>
      <c r="F439" s="306"/>
      <c r="G439" s="242"/>
      <c r="H439" s="242"/>
      <c r="I439" s="242"/>
      <c r="J439" s="307"/>
      <c r="K439" s="242"/>
      <c r="L439" s="242"/>
      <c r="M439" s="242"/>
      <c r="N439" s="242"/>
      <c r="O439" s="242"/>
      <c r="P439" s="243"/>
    </row>
    <row r="440" spans="1:16" ht="20.100000000000001" customHeight="1" x14ac:dyDescent="0.15">
      <c r="A440" s="256">
        <f>IF(A439="",ROW()-2-COUNTBLANK($A$3:$A439),A439+1)</f>
        <v>438</v>
      </c>
      <c r="B440" s="257">
        <f>IF(A440="","",IF(B439="",ROW()-2-COUNTBLANK($B$3:$B439),B439+1))</f>
        <v>438</v>
      </c>
      <c r="C440" s="241"/>
      <c r="D440" s="242" t="str">
        <f>IF(C440="","",(COUNTIF($C$3:C440,C440)+100))</f>
        <v/>
      </c>
      <c r="E440" s="306" t="str">
        <f>IF(C440="","",INDEX('様式A-2'!$E$9:$E$4938,MATCH(C440,'様式A-2'!$B$9:$B$438,0)))</f>
        <v/>
      </c>
      <c r="F440" s="306"/>
      <c r="G440" s="242"/>
      <c r="H440" s="242"/>
      <c r="I440" s="242"/>
      <c r="J440" s="307"/>
      <c r="K440" s="242"/>
      <c r="L440" s="242"/>
      <c r="M440" s="242"/>
      <c r="N440" s="242"/>
      <c r="O440" s="242"/>
      <c r="P440" s="243"/>
    </row>
    <row r="441" spans="1:16" ht="20.100000000000001" customHeight="1" x14ac:dyDescent="0.15">
      <c r="A441" s="256">
        <f>IF(A440="",ROW()-2-COUNTBLANK($A$3:$A440),A440+1)</f>
        <v>439</v>
      </c>
      <c r="B441" s="257">
        <f>IF(A441="","",IF(B440="",ROW()-2-COUNTBLANK($B$3:$B440),B440+1))</f>
        <v>439</v>
      </c>
      <c r="C441" s="241"/>
      <c r="D441" s="242" t="str">
        <f>IF(C441="","",(COUNTIF($C$3:C441,C441)+100))</f>
        <v/>
      </c>
      <c r="E441" s="306" t="str">
        <f>IF(C441="","",INDEX('様式A-2'!$E$9:$E$4938,MATCH(C441,'様式A-2'!$B$9:$B$438,0)))</f>
        <v/>
      </c>
      <c r="F441" s="306"/>
      <c r="G441" s="242"/>
      <c r="H441" s="242"/>
      <c r="I441" s="242"/>
      <c r="J441" s="307"/>
      <c r="K441" s="242"/>
      <c r="L441" s="242"/>
      <c r="M441" s="242"/>
      <c r="N441" s="242"/>
      <c r="O441" s="242"/>
      <c r="P441" s="243"/>
    </row>
    <row r="442" spans="1:16" ht="20.100000000000001" customHeight="1" x14ac:dyDescent="0.15">
      <c r="A442" s="256">
        <f>IF(A441="",ROW()-2-COUNTBLANK($A$3:$A441),A441+1)</f>
        <v>440</v>
      </c>
      <c r="B442" s="257">
        <f>IF(A442="","",IF(B441="",ROW()-2-COUNTBLANK($B$3:$B441),B441+1))</f>
        <v>440</v>
      </c>
      <c r="C442" s="241"/>
      <c r="D442" s="242" t="str">
        <f>IF(C442="","",(COUNTIF($C$3:C442,C442)+100))</f>
        <v/>
      </c>
      <c r="E442" s="306" t="str">
        <f>IF(C442="","",INDEX('様式A-2'!$E$9:$E$4938,MATCH(C442,'様式A-2'!$B$9:$B$438,0)))</f>
        <v/>
      </c>
      <c r="F442" s="306"/>
      <c r="G442" s="242"/>
      <c r="H442" s="242"/>
      <c r="I442" s="242"/>
      <c r="J442" s="307"/>
      <c r="K442" s="242"/>
      <c r="L442" s="242"/>
      <c r="M442" s="242"/>
      <c r="N442" s="242"/>
      <c r="O442" s="242"/>
      <c r="P442" s="243"/>
    </row>
    <row r="443" spans="1:16" ht="20.100000000000001" customHeight="1" x14ac:dyDescent="0.15">
      <c r="A443" s="256">
        <f>IF(A442="",ROW()-2-COUNTBLANK($A$3:$A442),A442+1)</f>
        <v>441</v>
      </c>
      <c r="B443" s="257">
        <f>IF(A443="","",IF(B442="",ROW()-2-COUNTBLANK($B$3:$B442),B442+1))</f>
        <v>441</v>
      </c>
      <c r="C443" s="241"/>
      <c r="D443" s="242" t="str">
        <f>IF(C443="","",(COUNTIF($C$3:C443,C443)+100))</f>
        <v/>
      </c>
      <c r="E443" s="306" t="str">
        <f>IF(C443="","",INDEX('様式A-2'!$E$9:$E$4938,MATCH(C443,'様式A-2'!$B$9:$B$438,0)))</f>
        <v/>
      </c>
      <c r="F443" s="306"/>
      <c r="G443" s="242"/>
      <c r="H443" s="242"/>
      <c r="I443" s="242"/>
      <c r="J443" s="307"/>
      <c r="K443" s="242"/>
      <c r="L443" s="242"/>
      <c r="M443" s="242"/>
      <c r="N443" s="242"/>
      <c r="O443" s="242"/>
      <c r="P443" s="243"/>
    </row>
    <row r="444" spans="1:16" ht="20.100000000000001" customHeight="1" x14ac:dyDescent="0.15">
      <c r="A444" s="256">
        <f>IF(A443="",ROW()-2-COUNTBLANK($A$3:$A443),A443+1)</f>
        <v>442</v>
      </c>
      <c r="B444" s="257">
        <f>IF(A444="","",IF(B443="",ROW()-2-COUNTBLANK($B$3:$B443),B443+1))</f>
        <v>442</v>
      </c>
      <c r="C444" s="241"/>
      <c r="D444" s="242" t="str">
        <f>IF(C444="","",(COUNTIF($C$3:C444,C444)+100))</f>
        <v/>
      </c>
      <c r="E444" s="306" t="str">
        <f>IF(C444="","",INDEX('様式A-2'!$E$9:$E$4938,MATCH(C444,'様式A-2'!$B$9:$B$438,0)))</f>
        <v/>
      </c>
      <c r="F444" s="306"/>
      <c r="G444" s="242"/>
      <c r="H444" s="242"/>
      <c r="I444" s="242"/>
      <c r="J444" s="307"/>
      <c r="K444" s="242"/>
      <c r="L444" s="242"/>
      <c r="M444" s="242"/>
      <c r="N444" s="242"/>
      <c r="O444" s="242"/>
      <c r="P444" s="243"/>
    </row>
    <row r="445" spans="1:16" ht="20.100000000000001" customHeight="1" x14ac:dyDescent="0.15">
      <c r="A445" s="256">
        <f>IF(A444="",ROW()-2-COUNTBLANK($A$3:$A444),A444+1)</f>
        <v>443</v>
      </c>
      <c r="B445" s="257">
        <f>IF(A445="","",IF(B444="",ROW()-2-COUNTBLANK($B$3:$B444),B444+1))</f>
        <v>443</v>
      </c>
      <c r="C445" s="241"/>
      <c r="D445" s="242" t="str">
        <f>IF(C445="","",(COUNTIF($C$3:C445,C445)+100))</f>
        <v/>
      </c>
      <c r="E445" s="306" t="str">
        <f>IF(C445="","",INDEX('様式A-2'!$E$9:$E$4938,MATCH(C445,'様式A-2'!$B$9:$B$438,0)))</f>
        <v/>
      </c>
      <c r="F445" s="306"/>
      <c r="G445" s="242"/>
      <c r="H445" s="242"/>
      <c r="I445" s="242"/>
      <c r="J445" s="307"/>
      <c r="K445" s="242"/>
      <c r="L445" s="242"/>
      <c r="M445" s="242"/>
      <c r="N445" s="242"/>
      <c r="O445" s="242"/>
      <c r="P445" s="243"/>
    </row>
    <row r="446" spans="1:16" ht="20.100000000000001" customHeight="1" x14ac:dyDescent="0.15">
      <c r="A446" s="256">
        <f>IF(A445="",ROW()-2-COUNTBLANK($A$3:$A445),A445+1)</f>
        <v>444</v>
      </c>
      <c r="B446" s="257">
        <f>IF(A446="","",IF(B445="",ROW()-2-COUNTBLANK($B$3:$B445),B445+1))</f>
        <v>444</v>
      </c>
      <c r="C446" s="241"/>
      <c r="D446" s="242" t="str">
        <f>IF(C446="","",(COUNTIF($C$3:C446,C446)+100))</f>
        <v/>
      </c>
      <c r="E446" s="306" t="str">
        <f>IF(C446="","",INDEX('様式A-2'!$E$9:$E$4938,MATCH(C446,'様式A-2'!$B$9:$B$438,0)))</f>
        <v/>
      </c>
      <c r="F446" s="306"/>
      <c r="G446" s="242"/>
      <c r="H446" s="242"/>
      <c r="I446" s="242"/>
      <c r="J446" s="307"/>
      <c r="K446" s="242"/>
      <c r="L446" s="242"/>
      <c r="M446" s="242"/>
      <c r="N446" s="242"/>
      <c r="O446" s="242"/>
      <c r="P446" s="243"/>
    </row>
    <row r="447" spans="1:16" ht="20.100000000000001" customHeight="1" x14ac:dyDescent="0.15">
      <c r="A447" s="256">
        <f>IF(A446="",ROW()-2-COUNTBLANK($A$3:$A446),A446+1)</f>
        <v>445</v>
      </c>
      <c r="B447" s="257">
        <f>IF(A447="","",IF(B446="",ROW()-2-COUNTBLANK($B$3:$B446),B446+1))</f>
        <v>445</v>
      </c>
      <c r="C447" s="241"/>
      <c r="D447" s="242" t="str">
        <f>IF(C447="","",(COUNTIF($C$3:C447,C447)+100))</f>
        <v/>
      </c>
      <c r="E447" s="306" t="str">
        <f>IF(C447="","",INDEX('様式A-2'!$E$9:$E$4938,MATCH(C447,'様式A-2'!$B$9:$B$438,0)))</f>
        <v/>
      </c>
      <c r="F447" s="306"/>
      <c r="G447" s="242"/>
      <c r="H447" s="242"/>
      <c r="I447" s="242"/>
      <c r="J447" s="307"/>
      <c r="K447" s="242"/>
      <c r="L447" s="242"/>
      <c r="M447" s="242"/>
      <c r="N447" s="242"/>
      <c r="O447" s="242"/>
      <c r="P447" s="243"/>
    </row>
    <row r="448" spans="1:16" ht="20.100000000000001" customHeight="1" x14ac:dyDescent="0.15">
      <c r="A448" s="256">
        <f>IF(A447="",ROW()-2-COUNTBLANK($A$3:$A447),A447+1)</f>
        <v>446</v>
      </c>
      <c r="B448" s="257">
        <f>IF(A448="","",IF(B447="",ROW()-2-COUNTBLANK($B$3:$B447),B447+1))</f>
        <v>446</v>
      </c>
      <c r="C448" s="241"/>
      <c r="D448" s="242" t="str">
        <f>IF(C448="","",(COUNTIF($C$3:C448,C448)+100))</f>
        <v/>
      </c>
      <c r="E448" s="306" t="str">
        <f>IF(C448="","",INDEX('様式A-2'!$E$9:$E$4938,MATCH(C448,'様式A-2'!$B$9:$B$438,0)))</f>
        <v/>
      </c>
      <c r="F448" s="306"/>
      <c r="G448" s="242"/>
      <c r="H448" s="242"/>
      <c r="I448" s="242"/>
      <c r="J448" s="307"/>
      <c r="K448" s="242"/>
      <c r="L448" s="242"/>
      <c r="M448" s="242"/>
      <c r="N448" s="242"/>
      <c r="O448" s="242"/>
      <c r="P448" s="243"/>
    </row>
    <row r="449" spans="1:16" ht="20.100000000000001" customHeight="1" x14ac:dyDescent="0.15">
      <c r="A449" s="256">
        <f>IF(A448="",ROW()-2-COUNTBLANK($A$3:$A448),A448+1)</f>
        <v>447</v>
      </c>
      <c r="B449" s="257">
        <f>IF(A449="","",IF(B448="",ROW()-2-COUNTBLANK($B$3:$B448),B448+1))</f>
        <v>447</v>
      </c>
      <c r="C449" s="241"/>
      <c r="D449" s="242" t="str">
        <f>IF(C449="","",(COUNTIF($C$3:C449,C449)+100))</f>
        <v/>
      </c>
      <c r="E449" s="306" t="str">
        <f>IF(C449="","",INDEX('様式A-2'!$E$9:$E$4938,MATCH(C449,'様式A-2'!$B$9:$B$438,0)))</f>
        <v/>
      </c>
      <c r="F449" s="306"/>
      <c r="G449" s="242"/>
      <c r="H449" s="242"/>
      <c r="I449" s="242"/>
      <c r="J449" s="307"/>
      <c r="K449" s="242"/>
      <c r="L449" s="242"/>
      <c r="M449" s="242"/>
      <c r="N449" s="242"/>
      <c r="O449" s="242"/>
      <c r="P449" s="243"/>
    </row>
    <row r="450" spans="1:16" ht="20.100000000000001" customHeight="1" x14ac:dyDescent="0.15">
      <c r="A450" s="256">
        <f>IF(A449="",ROW()-2-COUNTBLANK($A$3:$A449),A449+1)</f>
        <v>448</v>
      </c>
      <c r="B450" s="257">
        <f>IF(A450="","",IF(B449="",ROW()-2-COUNTBLANK($B$3:$B449),B449+1))</f>
        <v>448</v>
      </c>
      <c r="C450" s="241"/>
      <c r="D450" s="242" t="str">
        <f>IF(C450="","",(COUNTIF($C$3:C450,C450)+100))</f>
        <v/>
      </c>
      <c r="E450" s="306" t="str">
        <f>IF(C450="","",INDEX('様式A-2'!$E$9:$E$4938,MATCH(C450,'様式A-2'!$B$9:$B$438,0)))</f>
        <v/>
      </c>
      <c r="F450" s="306"/>
      <c r="G450" s="242"/>
      <c r="H450" s="242"/>
      <c r="I450" s="242"/>
      <c r="J450" s="307"/>
      <c r="K450" s="242"/>
      <c r="L450" s="242"/>
      <c r="M450" s="242"/>
      <c r="N450" s="242"/>
      <c r="O450" s="242"/>
      <c r="P450" s="243"/>
    </row>
    <row r="451" spans="1:16" ht="20.100000000000001" customHeight="1" x14ac:dyDescent="0.15">
      <c r="A451" s="256">
        <f>IF(A450="",ROW()-2-COUNTBLANK($A$3:$A450),A450+1)</f>
        <v>449</v>
      </c>
      <c r="B451" s="257">
        <f>IF(A451="","",IF(B450="",ROW()-2-COUNTBLANK($B$3:$B450),B450+1))</f>
        <v>449</v>
      </c>
      <c r="C451" s="241"/>
      <c r="D451" s="242" t="str">
        <f>IF(C451="","",(COUNTIF($C$3:C451,C451)+100))</f>
        <v/>
      </c>
      <c r="E451" s="306" t="str">
        <f>IF(C451="","",INDEX('様式A-2'!$E$9:$E$4938,MATCH(C451,'様式A-2'!$B$9:$B$438,0)))</f>
        <v/>
      </c>
      <c r="F451" s="306"/>
      <c r="G451" s="242"/>
      <c r="H451" s="242"/>
      <c r="I451" s="242"/>
      <c r="J451" s="307"/>
      <c r="K451" s="242"/>
      <c r="L451" s="242"/>
      <c r="M451" s="242"/>
      <c r="N451" s="242"/>
      <c r="O451" s="242"/>
      <c r="P451" s="243"/>
    </row>
    <row r="452" spans="1:16" ht="20.100000000000001" customHeight="1" x14ac:dyDescent="0.15">
      <c r="A452" s="256">
        <f>IF(A451="",ROW()-2-COUNTBLANK($A$3:$A451),A451+1)</f>
        <v>450</v>
      </c>
      <c r="B452" s="257">
        <f>IF(A452="","",IF(B451="",ROW()-2-COUNTBLANK($B$3:$B451),B451+1))</f>
        <v>450</v>
      </c>
      <c r="C452" s="241"/>
      <c r="D452" s="242" t="str">
        <f>IF(C452="","",(COUNTIF($C$3:C452,C452)+100))</f>
        <v/>
      </c>
      <c r="E452" s="306" t="str">
        <f>IF(C452="","",INDEX('様式A-2'!$E$9:$E$4938,MATCH(C452,'様式A-2'!$B$9:$B$438,0)))</f>
        <v/>
      </c>
      <c r="F452" s="306"/>
      <c r="G452" s="242"/>
      <c r="H452" s="242"/>
      <c r="I452" s="242"/>
      <c r="J452" s="307"/>
      <c r="K452" s="242"/>
      <c r="L452" s="242"/>
      <c r="M452" s="242"/>
      <c r="N452" s="242"/>
      <c r="O452" s="242"/>
      <c r="P452" s="243"/>
    </row>
    <row r="453" spans="1:16" ht="20.100000000000001" customHeight="1" x14ac:dyDescent="0.15">
      <c r="A453" s="256">
        <f>IF(A452="",ROW()-2-COUNTBLANK($A$3:$A452),A452+1)</f>
        <v>451</v>
      </c>
      <c r="B453" s="257">
        <f>IF(A453="","",IF(B452="",ROW()-2-COUNTBLANK($B$3:$B452),B452+1))</f>
        <v>451</v>
      </c>
      <c r="C453" s="241"/>
      <c r="D453" s="242" t="str">
        <f>IF(C453="","",(COUNTIF($C$3:C453,C453)+100))</f>
        <v/>
      </c>
      <c r="E453" s="306" t="str">
        <f>IF(C453="","",INDEX('様式A-2'!$E$9:$E$4938,MATCH(C453,'様式A-2'!$B$9:$B$438,0)))</f>
        <v/>
      </c>
      <c r="F453" s="306"/>
      <c r="G453" s="242"/>
      <c r="H453" s="242"/>
      <c r="I453" s="242"/>
      <c r="J453" s="307"/>
      <c r="K453" s="242"/>
      <c r="L453" s="242"/>
      <c r="M453" s="242"/>
      <c r="N453" s="242"/>
      <c r="O453" s="242"/>
      <c r="P453" s="243"/>
    </row>
    <row r="454" spans="1:16" ht="20.100000000000001" customHeight="1" x14ac:dyDescent="0.15">
      <c r="A454" s="256">
        <f>IF(A453="",ROW()-2-COUNTBLANK($A$3:$A453),A453+1)</f>
        <v>452</v>
      </c>
      <c r="B454" s="257">
        <f>IF(A454="","",IF(B453="",ROW()-2-COUNTBLANK($B$3:$B453),B453+1))</f>
        <v>452</v>
      </c>
      <c r="C454" s="241"/>
      <c r="D454" s="242" t="str">
        <f>IF(C454="","",(COUNTIF($C$3:C454,C454)+100))</f>
        <v/>
      </c>
      <c r="E454" s="306" t="str">
        <f>IF(C454="","",INDEX('様式A-2'!$E$9:$E$4938,MATCH(C454,'様式A-2'!$B$9:$B$438,0)))</f>
        <v/>
      </c>
      <c r="F454" s="306"/>
      <c r="G454" s="242"/>
      <c r="H454" s="242"/>
      <c r="I454" s="242"/>
      <c r="J454" s="307"/>
      <c r="K454" s="242"/>
      <c r="L454" s="242"/>
      <c r="M454" s="242"/>
      <c r="N454" s="242"/>
      <c r="O454" s="242"/>
      <c r="P454" s="243"/>
    </row>
    <row r="455" spans="1:16" ht="20.100000000000001" customHeight="1" x14ac:dyDescent="0.15">
      <c r="A455" s="256">
        <f>IF(A454="",ROW()-2-COUNTBLANK($A$3:$A454),A454+1)</f>
        <v>453</v>
      </c>
      <c r="B455" s="257">
        <f>IF(A455="","",IF(B454="",ROW()-2-COUNTBLANK($B$3:$B454),B454+1))</f>
        <v>453</v>
      </c>
      <c r="C455" s="241"/>
      <c r="D455" s="242" t="str">
        <f>IF(C455="","",(COUNTIF($C$3:C455,C455)+100))</f>
        <v/>
      </c>
      <c r="E455" s="306" t="str">
        <f>IF(C455="","",INDEX('様式A-2'!$E$9:$E$4938,MATCH(C455,'様式A-2'!$B$9:$B$438,0)))</f>
        <v/>
      </c>
      <c r="F455" s="306"/>
      <c r="G455" s="242"/>
      <c r="H455" s="242"/>
      <c r="I455" s="242"/>
      <c r="J455" s="307"/>
      <c r="K455" s="242"/>
      <c r="L455" s="242"/>
      <c r="M455" s="242"/>
      <c r="N455" s="242"/>
      <c r="O455" s="242"/>
      <c r="P455" s="243"/>
    </row>
    <row r="456" spans="1:16" ht="20.100000000000001" customHeight="1" x14ac:dyDescent="0.15">
      <c r="A456" s="256">
        <f>IF(A455="",ROW()-2-COUNTBLANK($A$3:$A455),A455+1)</f>
        <v>454</v>
      </c>
      <c r="B456" s="257">
        <f>IF(A456="","",IF(B455="",ROW()-2-COUNTBLANK($B$3:$B455),B455+1))</f>
        <v>454</v>
      </c>
      <c r="C456" s="241"/>
      <c r="D456" s="242" t="str">
        <f>IF(C456="","",(COUNTIF($C$3:C456,C456)+100))</f>
        <v/>
      </c>
      <c r="E456" s="306" t="str">
        <f>IF(C456="","",INDEX('様式A-2'!$E$9:$E$4938,MATCH(C456,'様式A-2'!$B$9:$B$438,0)))</f>
        <v/>
      </c>
      <c r="F456" s="306"/>
      <c r="G456" s="242"/>
      <c r="H456" s="242"/>
      <c r="I456" s="242"/>
      <c r="J456" s="307"/>
      <c r="K456" s="242"/>
      <c r="L456" s="242"/>
      <c r="M456" s="242"/>
      <c r="N456" s="242"/>
      <c r="O456" s="242"/>
      <c r="P456" s="243"/>
    </row>
    <row r="457" spans="1:16" ht="20.100000000000001" customHeight="1" x14ac:dyDescent="0.15">
      <c r="A457" s="256">
        <f>IF(A456="",ROW()-2-COUNTBLANK($A$3:$A456),A456+1)</f>
        <v>455</v>
      </c>
      <c r="B457" s="257">
        <f>IF(A457="","",IF(B456="",ROW()-2-COUNTBLANK($B$3:$B456),B456+1))</f>
        <v>455</v>
      </c>
      <c r="C457" s="241"/>
      <c r="D457" s="242" t="str">
        <f>IF(C457="","",(COUNTIF($C$3:C457,C457)+100))</f>
        <v/>
      </c>
      <c r="E457" s="306" t="str">
        <f>IF(C457="","",INDEX('様式A-2'!$E$9:$E$4938,MATCH(C457,'様式A-2'!$B$9:$B$438,0)))</f>
        <v/>
      </c>
      <c r="F457" s="306"/>
      <c r="G457" s="242"/>
      <c r="H457" s="242"/>
      <c r="I457" s="242"/>
      <c r="J457" s="307"/>
      <c r="K457" s="242"/>
      <c r="L457" s="242"/>
      <c r="M457" s="242"/>
      <c r="N457" s="242"/>
      <c r="O457" s="242"/>
      <c r="P457" s="243"/>
    </row>
    <row r="458" spans="1:16" ht="20.100000000000001" customHeight="1" x14ac:dyDescent="0.15">
      <c r="A458" s="256">
        <f>IF(A457="",ROW()-2-COUNTBLANK($A$3:$A457),A457+1)</f>
        <v>456</v>
      </c>
      <c r="B458" s="257">
        <f>IF(A458="","",IF(B457="",ROW()-2-COUNTBLANK($B$3:$B457),B457+1))</f>
        <v>456</v>
      </c>
      <c r="C458" s="241"/>
      <c r="D458" s="242" t="str">
        <f>IF(C458="","",(COUNTIF($C$3:C458,C458)+100))</f>
        <v/>
      </c>
      <c r="E458" s="306" t="str">
        <f>IF(C458="","",INDEX('様式A-2'!$E$9:$E$4938,MATCH(C458,'様式A-2'!$B$9:$B$438,0)))</f>
        <v/>
      </c>
      <c r="F458" s="306"/>
      <c r="G458" s="242"/>
      <c r="H458" s="242"/>
      <c r="I458" s="242"/>
      <c r="J458" s="307"/>
      <c r="K458" s="242"/>
      <c r="L458" s="242"/>
      <c r="M458" s="242"/>
      <c r="N458" s="242"/>
      <c r="O458" s="242"/>
      <c r="P458" s="243"/>
    </row>
    <row r="459" spans="1:16" ht="20.100000000000001" customHeight="1" x14ac:dyDescent="0.15">
      <c r="A459" s="256">
        <f>IF(A458="",ROW()-2-COUNTBLANK($A$3:$A458),A458+1)</f>
        <v>457</v>
      </c>
      <c r="B459" s="257">
        <f>IF(A459="","",IF(B458="",ROW()-2-COUNTBLANK($B$3:$B458),B458+1))</f>
        <v>457</v>
      </c>
      <c r="C459" s="241"/>
      <c r="D459" s="242" t="str">
        <f>IF(C459="","",(COUNTIF($C$3:C459,C459)+100))</f>
        <v/>
      </c>
      <c r="E459" s="306" t="str">
        <f>IF(C459="","",INDEX('様式A-2'!$E$9:$E$4938,MATCH(C459,'様式A-2'!$B$9:$B$438,0)))</f>
        <v/>
      </c>
      <c r="F459" s="306"/>
      <c r="G459" s="242"/>
      <c r="H459" s="242"/>
      <c r="I459" s="242"/>
      <c r="J459" s="307"/>
      <c r="K459" s="242"/>
      <c r="L459" s="242"/>
      <c r="M459" s="242"/>
      <c r="N459" s="242"/>
      <c r="O459" s="242"/>
      <c r="P459" s="243"/>
    </row>
    <row r="460" spans="1:16" ht="20.100000000000001" customHeight="1" x14ac:dyDescent="0.15">
      <c r="A460" s="256">
        <f>IF(A459="",ROW()-2-COUNTBLANK($A$3:$A459),A459+1)</f>
        <v>458</v>
      </c>
      <c r="B460" s="257">
        <f>IF(A460="","",IF(B459="",ROW()-2-COUNTBLANK($B$3:$B459),B459+1))</f>
        <v>458</v>
      </c>
      <c r="C460" s="241"/>
      <c r="D460" s="242" t="str">
        <f>IF(C460="","",(COUNTIF($C$3:C460,C460)+100))</f>
        <v/>
      </c>
      <c r="E460" s="306" t="str">
        <f>IF(C460="","",INDEX('様式A-2'!$E$9:$E$4938,MATCH(C460,'様式A-2'!$B$9:$B$438,0)))</f>
        <v/>
      </c>
      <c r="F460" s="306"/>
      <c r="G460" s="242"/>
      <c r="H460" s="242"/>
      <c r="I460" s="242"/>
      <c r="J460" s="307"/>
      <c r="K460" s="242"/>
      <c r="L460" s="242"/>
      <c r="M460" s="242"/>
      <c r="N460" s="242"/>
      <c r="O460" s="242"/>
      <c r="P460" s="243"/>
    </row>
    <row r="461" spans="1:16" ht="20.100000000000001" customHeight="1" x14ac:dyDescent="0.15">
      <c r="A461" s="256">
        <f>IF(A460="",ROW()-2-COUNTBLANK($A$3:$A460),A460+1)</f>
        <v>459</v>
      </c>
      <c r="B461" s="257">
        <f>IF(A461="","",IF(B460="",ROW()-2-COUNTBLANK($B$3:$B460),B460+1))</f>
        <v>459</v>
      </c>
      <c r="C461" s="241"/>
      <c r="D461" s="242" t="str">
        <f>IF(C461="","",(COUNTIF($C$3:C461,C461)+100))</f>
        <v/>
      </c>
      <c r="E461" s="306" t="str">
        <f>IF(C461="","",INDEX('様式A-2'!$E$9:$E$4938,MATCH(C461,'様式A-2'!$B$9:$B$438,0)))</f>
        <v/>
      </c>
      <c r="F461" s="306"/>
      <c r="G461" s="242"/>
      <c r="H461" s="242"/>
      <c r="I461" s="242"/>
      <c r="J461" s="307"/>
      <c r="K461" s="242"/>
      <c r="L461" s="242"/>
      <c r="M461" s="242"/>
      <c r="N461" s="242"/>
      <c r="O461" s="242"/>
      <c r="P461" s="243"/>
    </row>
    <row r="462" spans="1:16" ht="20.100000000000001" customHeight="1" x14ac:dyDescent="0.15">
      <c r="A462" s="256">
        <f>IF(A461="",ROW()-2-COUNTBLANK($A$3:$A461),A461+1)</f>
        <v>460</v>
      </c>
      <c r="B462" s="257">
        <f>IF(A462="","",IF(B461="",ROW()-2-COUNTBLANK($B$3:$B461),B461+1))</f>
        <v>460</v>
      </c>
      <c r="C462" s="241"/>
      <c r="D462" s="242" t="str">
        <f>IF(C462="","",(COUNTIF($C$3:C462,C462)+100))</f>
        <v/>
      </c>
      <c r="E462" s="306" t="str">
        <f>IF(C462="","",INDEX('様式A-2'!$E$9:$E$4938,MATCH(C462,'様式A-2'!$B$9:$B$438,0)))</f>
        <v/>
      </c>
      <c r="F462" s="306"/>
      <c r="G462" s="242"/>
      <c r="H462" s="242"/>
      <c r="I462" s="242"/>
      <c r="J462" s="307"/>
      <c r="K462" s="242"/>
      <c r="L462" s="242"/>
      <c r="M462" s="242"/>
      <c r="N462" s="242"/>
      <c r="O462" s="242"/>
      <c r="P462" s="243"/>
    </row>
    <row r="463" spans="1:16" ht="20.100000000000001" customHeight="1" x14ac:dyDescent="0.15">
      <c r="A463" s="256">
        <f>IF(A462="",ROW()-2-COUNTBLANK($A$3:$A462),A462+1)</f>
        <v>461</v>
      </c>
      <c r="B463" s="257">
        <f>IF(A463="","",IF(B462="",ROW()-2-COUNTBLANK($B$3:$B462),B462+1))</f>
        <v>461</v>
      </c>
      <c r="C463" s="241"/>
      <c r="D463" s="242" t="str">
        <f>IF(C463="","",(COUNTIF($C$3:C463,C463)+100))</f>
        <v/>
      </c>
      <c r="E463" s="306" t="str">
        <f>IF(C463="","",INDEX('様式A-2'!$E$9:$E$4938,MATCH(C463,'様式A-2'!$B$9:$B$438,0)))</f>
        <v/>
      </c>
      <c r="F463" s="306"/>
      <c r="G463" s="242"/>
      <c r="H463" s="242"/>
      <c r="I463" s="242"/>
      <c r="J463" s="307"/>
      <c r="K463" s="242"/>
      <c r="L463" s="242"/>
      <c r="M463" s="242"/>
      <c r="N463" s="242"/>
      <c r="O463" s="242"/>
      <c r="P463" s="243"/>
    </row>
    <row r="464" spans="1:16" ht="20.100000000000001" customHeight="1" x14ac:dyDescent="0.15">
      <c r="A464" s="256">
        <f>IF(A463="",ROW()-2-COUNTBLANK($A$3:$A463),A463+1)</f>
        <v>462</v>
      </c>
      <c r="B464" s="257">
        <f>IF(A464="","",IF(B463="",ROW()-2-COUNTBLANK($B$3:$B463),B463+1))</f>
        <v>462</v>
      </c>
      <c r="C464" s="241"/>
      <c r="D464" s="242" t="str">
        <f>IF(C464="","",(COUNTIF($C$3:C464,C464)+100))</f>
        <v/>
      </c>
      <c r="E464" s="306" t="str">
        <f>IF(C464="","",INDEX('様式A-2'!$E$9:$E$4938,MATCH(C464,'様式A-2'!$B$9:$B$438,0)))</f>
        <v/>
      </c>
      <c r="F464" s="306"/>
      <c r="G464" s="242"/>
      <c r="H464" s="242"/>
      <c r="I464" s="242"/>
      <c r="J464" s="307"/>
      <c r="K464" s="242"/>
      <c r="L464" s="242"/>
      <c r="M464" s="242"/>
      <c r="N464" s="242"/>
      <c r="O464" s="242"/>
      <c r="P464" s="243"/>
    </row>
    <row r="465" spans="1:16" ht="20.100000000000001" customHeight="1" x14ac:dyDescent="0.15">
      <c r="A465" s="256">
        <f>IF(A464="",ROW()-2-COUNTBLANK($A$3:$A464),A464+1)</f>
        <v>463</v>
      </c>
      <c r="B465" s="257">
        <f>IF(A465="","",IF(B464="",ROW()-2-COUNTBLANK($B$3:$B464),B464+1))</f>
        <v>463</v>
      </c>
      <c r="C465" s="241"/>
      <c r="D465" s="242" t="str">
        <f>IF(C465="","",(COUNTIF($C$3:C465,C465)+100))</f>
        <v/>
      </c>
      <c r="E465" s="306" t="str">
        <f>IF(C465="","",INDEX('様式A-2'!$E$9:$E$4938,MATCH(C465,'様式A-2'!$B$9:$B$438,0)))</f>
        <v/>
      </c>
      <c r="F465" s="306"/>
      <c r="G465" s="242"/>
      <c r="H465" s="242"/>
      <c r="I465" s="242"/>
      <c r="J465" s="307"/>
      <c r="K465" s="242"/>
      <c r="L465" s="242"/>
      <c r="M465" s="242"/>
      <c r="N465" s="242"/>
      <c r="O465" s="242"/>
      <c r="P465" s="243"/>
    </row>
    <row r="466" spans="1:16" ht="20.100000000000001" customHeight="1" x14ac:dyDescent="0.15">
      <c r="A466" s="256">
        <f>IF(A465="",ROW()-2-COUNTBLANK($A$3:$A465),A465+1)</f>
        <v>464</v>
      </c>
      <c r="B466" s="257">
        <f>IF(A466="","",IF(B465="",ROW()-2-COUNTBLANK($B$3:$B465),B465+1))</f>
        <v>464</v>
      </c>
      <c r="C466" s="241"/>
      <c r="D466" s="242" t="str">
        <f>IF(C466="","",(COUNTIF($C$3:C466,C466)+100))</f>
        <v/>
      </c>
      <c r="E466" s="306" t="str">
        <f>IF(C466="","",INDEX('様式A-2'!$E$9:$E$4938,MATCH(C466,'様式A-2'!$B$9:$B$438,0)))</f>
        <v/>
      </c>
      <c r="F466" s="306"/>
      <c r="G466" s="242"/>
      <c r="H466" s="242"/>
      <c r="I466" s="242"/>
      <c r="J466" s="307"/>
      <c r="K466" s="242"/>
      <c r="L466" s="242"/>
      <c r="M466" s="242"/>
      <c r="N466" s="242"/>
      <c r="O466" s="242"/>
      <c r="P466" s="243"/>
    </row>
    <row r="467" spans="1:16" ht="20.100000000000001" customHeight="1" x14ac:dyDescent="0.15">
      <c r="A467" s="256">
        <f>IF(A466="",ROW()-2-COUNTBLANK($A$3:$A466),A466+1)</f>
        <v>465</v>
      </c>
      <c r="B467" s="257">
        <f>IF(A467="","",IF(B466="",ROW()-2-COUNTBLANK($B$3:$B466),B466+1))</f>
        <v>465</v>
      </c>
      <c r="C467" s="241"/>
      <c r="D467" s="242" t="str">
        <f>IF(C467="","",(COUNTIF($C$3:C467,C467)+100))</f>
        <v/>
      </c>
      <c r="E467" s="306" t="str">
        <f>IF(C467="","",INDEX('様式A-2'!$E$9:$E$4938,MATCH(C467,'様式A-2'!$B$9:$B$438,0)))</f>
        <v/>
      </c>
      <c r="F467" s="306"/>
      <c r="G467" s="242"/>
      <c r="H467" s="242"/>
      <c r="I467" s="242"/>
      <c r="J467" s="307"/>
      <c r="K467" s="242"/>
      <c r="L467" s="242"/>
      <c r="M467" s="242"/>
      <c r="N467" s="242"/>
      <c r="O467" s="242"/>
      <c r="P467" s="243"/>
    </row>
    <row r="468" spans="1:16" ht="20.100000000000001" customHeight="1" x14ac:dyDescent="0.15">
      <c r="A468" s="256">
        <f>IF(A467="",ROW()-2-COUNTBLANK($A$3:$A467),A467+1)</f>
        <v>466</v>
      </c>
      <c r="B468" s="257">
        <f>IF(A468="","",IF(B467="",ROW()-2-COUNTBLANK($B$3:$B467),B467+1))</f>
        <v>466</v>
      </c>
      <c r="C468" s="241"/>
      <c r="D468" s="242" t="str">
        <f>IF(C468="","",(COUNTIF($C$3:C468,C468)+100))</f>
        <v/>
      </c>
      <c r="E468" s="306" t="str">
        <f>IF(C468="","",INDEX('様式A-2'!$E$9:$E$4938,MATCH(C468,'様式A-2'!$B$9:$B$438,0)))</f>
        <v/>
      </c>
      <c r="F468" s="306"/>
      <c r="G468" s="242"/>
      <c r="H468" s="242"/>
      <c r="I468" s="242"/>
      <c r="J468" s="307"/>
      <c r="K468" s="242"/>
      <c r="L468" s="242"/>
      <c r="M468" s="242"/>
      <c r="N468" s="242"/>
      <c r="O468" s="242"/>
      <c r="P468" s="243"/>
    </row>
    <row r="469" spans="1:16" ht="20.100000000000001" customHeight="1" x14ac:dyDescent="0.15">
      <c r="A469" s="256">
        <f>IF(A468="",ROW()-2-COUNTBLANK($A$3:$A468),A468+1)</f>
        <v>467</v>
      </c>
      <c r="B469" s="257">
        <f>IF(A469="","",IF(B468="",ROW()-2-COUNTBLANK($B$3:$B468),B468+1))</f>
        <v>467</v>
      </c>
      <c r="C469" s="241"/>
      <c r="D469" s="242" t="str">
        <f>IF(C469="","",(COUNTIF($C$3:C469,C469)+100))</f>
        <v/>
      </c>
      <c r="E469" s="306" t="str">
        <f>IF(C469="","",INDEX('様式A-2'!$E$9:$E$4938,MATCH(C469,'様式A-2'!$B$9:$B$438,0)))</f>
        <v/>
      </c>
      <c r="F469" s="306"/>
      <c r="G469" s="242"/>
      <c r="H469" s="242"/>
      <c r="I469" s="242"/>
      <c r="J469" s="307"/>
      <c r="K469" s="242"/>
      <c r="L469" s="242"/>
      <c r="M469" s="242"/>
      <c r="N469" s="242"/>
      <c r="O469" s="242"/>
      <c r="P469" s="243"/>
    </row>
    <row r="470" spans="1:16" ht="20.100000000000001" customHeight="1" x14ac:dyDescent="0.15">
      <c r="A470" s="256">
        <f>IF(A469="",ROW()-2-COUNTBLANK($A$3:$A469),A469+1)</f>
        <v>468</v>
      </c>
      <c r="B470" s="257">
        <f>IF(A470="","",IF(B469="",ROW()-2-COUNTBLANK($B$3:$B469),B469+1))</f>
        <v>468</v>
      </c>
      <c r="C470" s="241"/>
      <c r="D470" s="242" t="str">
        <f>IF(C470="","",(COUNTIF($C$3:C470,C470)+100))</f>
        <v/>
      </c>
      <c r="E470" s="306" t="str">
        <f>IF(C470="","",INDEX('様式A-2'!$E$9:$E$4938,MATCH(C470,'様式A-2'!$B$9:$B$438,0)))</f>
        <v/>
      </c>
      <c r="F470" s="306"/>
      <c r="G470" s="242"/>
      <c r="H470" s="242"/>
      <c r="I470" s="242"/>
      <c r="J470" s="307"/>
      <c r="K470" s="242"/>
      <c r="L470" s="242"/>
      <c r="M470" s="242"/>
      <c r="N470" s="242"/>
      <c r="O470" s="242"/>
      <c r="P470" s="243"/>
    </row>
    <row r="471" spans="1:16" ht="20.100000000000001" customHeight="1" x14ac:dyDescent="0.15">
      <c r="A471" s="256">
        <f>IF(A470="",ROW()-2-COUNTBLANK($A$3:$A470),A470+1)</f>
        <v>469</v>
      </c>
      <c r="B471" s="257">
        <f>IF(A471="","",IF(B470="",ROW()-2-COUNTBLANK($B$3:$B470),B470+1))</f>
        <v>469</v>
      </c>
      <c r="C471" s="241"/>
      <c r="D471" s="242" t="str">
        <f>IF(C471="","",(COUNTIF($C$3:C471,C471)+100))</f>
        <v/>
      </c>
      <c r="E471" s="306" t="str">
        <f>IF(C471="","",INDEX('様式A-2'!$E$9:$E$4938,MATCH(C471,'様式A-2'!$B$9:$B$438,0)))</f>
        <v/>
      </c>
      <c r="F471" s="306"/>
      <c r="G471" s="242"/>
      <c r="H471" s="242"/>
      <c r="I471" s="242"/>
      <c r="J471" s="307"/>
      <c r="K471" s="242"/>
      <c r="L471" s="242"/>
      <c r="M471" s="242"/>
      <c r="N471" s="242"/>
      <c r="O471" s="242"/>
      <c r="P471" s="243"/>
    </row>
    <row r="472" spans="1:16" ht="20.100000000000001" customHeight="1" x14ac:dyDescent="0.15">
      <c r="A472" s="256">
        <f>IF(A471="",ROW()-2-COUNTBLANK($A$3:$A471),A471+1)</f>
        <v>470</v>
      </c>
      <c r="B472" s="257">
        <f>IF(A472="","",IF(B471="",ROW()-2-COUNTBLANK($B$3:$B471),B471+1))</f>
        <v>470</v>
      </c>
      <c r="C472" s="241"/>
      <c r="D472" s="242" t="str">
        <f>IF(C472="","",(COUNTIF($C$3:C472,C472)+100))</f>
        <v/>
      </c>
      <c r="E472" s="306" t="str">
        <f>IF(C472="","",INDEX('様式A-2'!$E$9:$E$4938,MATCH(C472,'様式A-2'!$B$9:$B$438,0)))</f>
        <v/>
      </c>
      <c r="F472" s="306"/>
      <c r="G472" s="242"/>
      <c r="H472" s="242"/>
      <c r="I472" s="242"/>
      <c r="J472" s="307"/>
      <c r="K472" s="242"/>
      <c r="L472" s="242"/>
      <c r="M472" s="242"/>
      <c r="N472" s="242"/>
      <c r="O472" s="242"/>
      <c r="P472" s="243"/>
    </row>
    <row r="473" spans="1:16" ht="20.100000000000001" customHeight="1" x14ac:dyDescent="0.15">
      <c r="A473" s="256">
        <f>IF(A472="",ROW()-2-COUNTBLANK($A$3:$A472),A472+1)</f>
        <v>471</v>
      </c>
      <c r="B473" s="257">
        <f>IF(A473="","",IF(B472="",ROW()-2-COUNTBLANK($B$3:$B472),B472+1))</f>
        <v>471</v>
      </c>
      <c r="C473" s="241"/>
      <c r="D473" s="242" t="str">
        <f>IF(C473="","",(COUNTIF($C$3:C473,C473)+100))</f>
        <v/>
      </c>
      <c r="E473" s="306" t="str">
        <f>IF(C473="","",INDEX('様式A-2'!$E$9:$E$4938,MATCH(C473,'様式A-2'!$B$9:$B$438,0)))</f>
        <v/>
      </c>
      <c r="F473" s="306"/>
      <c r="G473" s="242"/>
      <c r="H473" s="242"/>
      <c r="I473" s="242"/>
      <c r="J473" s="307"/>
      <c r="K473" s="242"/>
      <c r="L473" s="242"/>
      <c r="M473" s="242"/>
      <c r="N473" s="242"/>
      <c r="O473" s="242"/>
      <c r="P473" s="243"/>
    </row>
    <row r="474" spans="1:16" ht="20.100000000000001" customHeight="1" x14ac:dyDescent="0.15">
      <c r="A474" s="256">
        <f>IF(A473="",ROW()-2-COUNTBLANK($A$3:$A473),A473+1)</f>
        <v>472</v>
      </c>
      <c r="B474" s="257">
        <f>IF(A474="","",IF(B473="",ROW()-2-COUNTBLANK($B$3:$B473),B473+1))</f>
        <v>472</v>
      </c>
      <c r="C474" s="241"/>
      <c r="D474" s="242" t="str">
        <f>IF(C474="","",(COUNTIF($C$3:C474,C474)+100))</f>
        <v/>
      </c>
      <c r="E474" s="306" t="str">
        <f>IF(C474="","",INDEX('様式A-2'!$E$9:$E$4938,MATCH(C474,'様式A-2'!$B$9:$B$438,0)))</f>
        <v/>
      </c>
      <c r="F474" s="306"/>
      <c r="G474" s="242"/>
      <c r="H474" s="242"/>
      <c r="I474" s="242"/>
      <c r="J474" s="307"/>
      <c r="K474" s="242"/>
      <c r="L474" s="242"/>
      <c r="M474" s="242"/>
      <c r="N474" s="242"/>
      <c r="O474" s="242"/>
      <c r="P474" s="243"/>
    </row>
    <row r="475" spans="1:16" ht="20.100000000000001" customHeight="1" x14ac:dyDescent="0.15">
      <c r="A475" s="256">
        <f>IF(A474="",ROW()-2-COUNTBLANK($A$3:$A474),A474+1)</f>
        <v>473</v>
      </c>
      <c r="B475" s="257">
        <f>IF(A475="","",IF(B474="",ROW()-2-COUNTBLANK($B$3:$B474),B474+1))</f>
        <v>473</v>
      </c>
      <c r="C475" s="241"/>
      <c r="D475" s="242" t="str">
        <f>IF(C475="","",(COUNTIF($C$3:C475,C475)+100))</f>
        <v/>
      </c>
      <c r="E475" s="306" t="str">
        <f>IF(C475="","",INDEX('様式A-2'!$E$9:$E$4938,MATCH(C475,'様式A-2'!$B$9:$B$438,0)))</f>
        <v/>
      </c>
      <c r="F475" s="306"/>
      <c r="G475" s="242"/>
      <c r="H475" s="242"/>
      <c r="I475" s="242"/>
      <c r="J475" s="307"/>
      <c r="K475" s="242"/>
      <c r="L475" s="242"/>
      <c r="M475" s="242"/>
      <c r="N475" s="242"/>
      <c r="O475" s="242"/>
      <c r="P475" s="243"/>
    </row>
    <row r="476" spans="1:16" ht="20.100000000000001" customHeight="1" x14ac:dyDescent="0.15">
      <c r="A476" s="256">
        <f>IF(A475="",ROW()-2-COUNTBLANK($A$3:$A475),A475+1)</f>
        <v>474</v>
      </c>
      <c r="B476" s="257">
        <f>IF(A476="","",IF(B475="",ROW()-2-COUNTBLANK($B$3:$B475),B475+1))</f>
        <v>474</v>
      </c>
      <c r="C476" s="241"/>
      <c r="D476" s="242" t="str">
        <f>IF(C476="","",(COUNTIF($C$3:C476,C476)+100))</f>
        <v/>
      </c>
      <c r="E476" s="306" t="str">
        <f>IF(C476="","",INDEX('様式A-2'!$E$9:$E$4938,MATCH(C476,'様式A-2'!$B$9:$B$438,0)))</f>
        <v/>
      </c>
      <c r="F476" s="306"/>
      <c r="G476" s="242"/>
      <c r="H476" s="242"/>
      <c r="I476" s="242"/>
      <c r="J476" s="307"/>
      <c r="K476" s="242"/>
      <c r="L476" s="242"/>
      <c r="M476" s="242"/>
      <c r="N476" s="242"/>
      <c r="O476" s="242"/>
      <c r="P476" s="243"/>
    </row>
    <row r="477" spans="1:16" ht="20.100000000000001" customHeight="1" x14ac:dyDescent="0.15">
      <c r="A477" s="256">
        <f>IF(A476="",ROW()-2-COUNTBLANK($A$3:$A476),A476+1)</f>
        <v>475</v>
      </c>
      <c r="B477" s="257">
        <f>IF(A477="","",IF(B476="",ROW()-2-COUNTBLANK($B$3:$B476),B476+1))</f>
        <v>475</v>
      </c>
      <c r="C477" s="241"/>
      <c r="D477" s="242" t="str">
        <f>IF(C477="","",(COUNTIF($C$3:C477,C477)+100))</f>
        <v/>
      </c>
      <c r="E477" s="306" t="str">
        <f>IF(C477="","",INDEX('様式A-2'!$E$9:$E$4938,MATCH(C477,'様式A-2'!$B$9:$B$438,0)))</f>
        <v/>
      </c>
      <c r="F477" s="306"/>
      <c r="G477" s="242"/>
      <c r="H477" s="242"/>
      <c r="I477" s="242"/>
      <c r="J477" s="307"/>
      <c r="K477" s="242"/>
      <c r="L477" s="242"/>
      <c r="M477" s="242"/>
      <c r="N477" s="242"/>
      <c r="O477" s="242"/>
      <c r="P477" s="243"/>
    </row>
    <row r="478" spans="1:16" ht="20.100000000000001" customHeight="1" x14ac:dyDescent="0.15">
      <c r="A478" s="256">
        <f>IF(A477="",ROW()-2-COUNTBLANK($A$3:$A477),A477+1)</f>
        <v>476</v>
      </c>
      <c r="B478" s="257">
        <f>IF(A478="","",IF(B477="",ROW()-2-COUNTBLANK($B$3:$B477),B477+1))</f>
        <v>476</v>
      </c>
      <c r="C478" s="241"/>
      <c r="D478" s="242" t="str">
        <f>IF(C478="","",(COUNTIF($C$3:C478,C478)+100))</f>
        <v/>
      </c>
      <c r="E478" s="306" t="str">
        <f>IF(C478="","",INDEX('様式A-2'!$E$9:$E$4938,MATCH(C478,'様式A-2'!$B$9:$B$438,0)))</f>
        <v/>
      </c>
      <c r="F478" s="306"/>
      <c r="G478" s="242"/>
      <c r="H478" s="242"/>
      <c r="I478" s="242"/>
      <c r="J478" s="307"/>
      <c r="K478" s="242"/>
      <c r="L478" s="242"/>
      <c r="M478" s="242"/>
      <c r="N478" s="242"/>
      <c r="O478" s="242"/>
      <c r="P478" s="243"/>
    </row>
    <row r="479" spans="1:16" ht="20.100000000000001" customHeight="1" x14ac:dyDescent="0.15">
      <c r="A479" s="256">
        <f>IF(A478="",ROW()-2-COUNTBLANK($A$3:$A478),A478+1)</f>
        <v>477</v>
      </c>
      <c r="B479" s="257">
        <f>IF(A479="","",IF(B478="",ROW()-2-COUNTBLANK($B$3:$B478),B478+1))</f>
        <v>477</v>
      </c>
      <c r="C479" s="241"/>
      <c r="D479" s="242" t="str">
        <f>IF(C479="","",(COUNTIF($C$3:C479,C479)+100))</f>
        <v/>
      </c>
      <c r="E479" s="306" t="str">
        <f>IF(C479="","",INDEX('様式A-2'!$E$9:$E$4938,MATCH(C479,'様式A-2'!$B$9:$B$438,0)))</f>
        <v/>
      </c>
      <c r="F479" s="306"/>
      <c r="G479" s="242"/>
      <c r="H479" s="242"/>
      <c r="I479" s="242"/>
      <c r="J479" s="307"/>
      <c r="K479" s="242"/>
      <c r="L479" s="242"/>
      <c r="M479" s="242"/>
      <c r="N479" s="242"/>
      <c r="O479" s="242"/>
      <c r="P479" s="243"/>
    </row>
    <row r="480" spans="1:16" ht="20.100000000000001" customHeight="1" x14ac:dyDescent="0.15">
      <c r="A480" s="256">
        <f>IF(A479="",ROW()-2-COUNTBLANK($A$3:$A479),A479+1)</f>
        <v>478</v>
      </c>
      <c r="B480" s="257">
        <f>IF(A480="","",IF(B479="",ROW()-2-COUNTBLANK($B$3:$B479),B479+1))</f>
        <v>478</v>
      </c>
      <c r="C480" s="241"/>
      <c r="D480" s="242" t="str">
        <f>IF(C480="","",(COUNTIF($C$3:C480,C480)+100))</f>
        <v/>
      </c>
      <c r="E480" s="306" t="str">
        <f>IF(C480="","",INDEX('様式A-2'!$E$9:$E$4938,MATCH(C480,'様式A-2'!$B$9:$B$438,0)))</f>
        <v/>
      </c>
      <c r="F480" s="306"/>
      <c r="G480" s="242"/>
      <c r="H480" s="242"/>
      <c r="I480" s="242"/>
      <c r="J480" s="307"/>
      <c r="K480" s="242"/>
      <c r="L480" s="242"/>
      <c r="M480" s="242"/>
      <c r="N480" s="242"/>
      <c r="O480" s="242"/>
      <c r="P480" s="243"/>
    </row>
    <row r="481" spans="1:16" ht="20.100000000000001" customHeight="1" x14ac:dyDescent="0.15">
      <c r="A481" s="256">
        <f>IF(A480="",ROW()-2-COUNTBLANK($A$3:$A480),A480+1)</f>
        <v>479</v>
      </c>
      <c r="B481" s="257">
        <f>IF(A481="","",IF(B480="",ROW()-2-COUNTBLANK($B$3:$B480),B480+1))</f>
        <v>479</v>
      </c>
      <c r="C481" s="241"/>
      <c r="D481" s="242" t="str">
        <f>IF(C481="","",(COUNTIF($C$3:C481,C481)+100))</f>
        <v/>
      </c>
      <c r="E481" s="306" t="str">
        <f>IF(C481="","",INDEX('様式A-2'!$E$9:$E$4938,MATCH(C481,'様式A-2'!$B$9:$B$438,0)))</f>
        <v/>
      </c>
      <c r="F481" s="306"/>
      <c r="G481" s="242"/>
      <c r="H481" s="242"/>
      <c r="I481" s="242"/>
      <c r="J481" s="307"/>
      <c r="K481" s="242"/>
      <c r="L481" s="242"/>
      <c r="M481" s="242"/>
      <c r="N481" s="242"/>
      <c r="O481" s="242"/>
      <c r="P481" s="243"/>
    </row>
    <row r="482" spans="1:16" ht="20.100000000000001" customHeight="1" x14ac:dyDescent="0.15">
      <c r="A482" s="256">
        <f>IF(A481="",ROW()-2-COUNTBLANK($A$3:$A481),A481+1)</f>
        <v>480</v>
      </c>
      <c r="B482" s="257">
        <f>IF(A482="","",IF(B481="",ROW()-2-COUNTBLANK($B$3:$B481),B481+1))</f>
        <v>480</v>
      </c>
      <c r="C482" s="241"/>
      <c r="D482" s="242" t="str">
        <f>IF(C482="","",(COUNTIF($C$3:C482,C482)+100))</f>
        <v/>
      </c>
      <c r="E482" s="306" t="str">
        <f>IF(C482="","",INDEX('様式A-2'!$E$9:$E$4938,MATCH(C482,'様式A-2'!$B$9:$B$438,0)))</f>
        <v/>
      </c>
      <c r="F482" s="306"/>
      <c r="G482" s="242"/>
      <c r="H482" s="242"/>
      <c r="I482" s="242"/>
      <c r="J482" s="307"/>
      <c r="K482" s="242"/>
      <c r="L482" s="242"/>
      <c r="M482" s="242"/>
      <c r="N482" s="242"/>
      <c r="O482" s="242"/>
      <c r="P482" s="243"/>
    </row>
    <row r="483" spans="1:16" ht="20.100000000000001" customHeight="1" x14ac:dyDescent="0.15">
      <c r="A483" s="256">
        <f>IF(A482="",ROW()-2-COUNTBLANK($A$3:$A482),A482+1)</f>
        <v>481</v>
      </c>
      <c r="B483" s="257">
        <f>IF(A483="","",IF(B482="",ROW()-2-COUNTBLANK($B$3:$B482),B482+1))</f>
        <v>481</v>
      </c>
      <c r="C483" s="241"/>
      <c r="D483" s="242" t="str">
        <f>IF(C483="","",(COUNTIF($C$3:C483,C483)+100))</f>
        <v/>
      </c>
      <c r="E483" s="306" t="str">
        <f>IF(C483="","",INDEX('様式A-2'!$E$9:$E$4938,MATCH(C483,'様式A-2'!$B$9:$B$438,0)))</f>
        <v/>
      </c>
      <c r="F483" s="306"/>
      <c r="G483" s="242"/>
      <c r="H483" s="242"/>
      <c r="I483" s="242"/>
      <c r="J483" s="307"/>
      <c r="K483" s="242"/>
      <c r="L483" s="242"/>
      <c r="M483" s="242"/>
      <c r="N483" s="242"/>
      <c r="O483" s="242"/>
      <c r="P483" s="243"/>
    </row>
    <row r="484" spans="1:16" ht="20.100000000000001" customHeight="1" x14ac:dyDescent="0.15">
      <c r="A484" s="256">
        <f>IF(A483="",ROW()-2-COUNTBLANK($A$3:$A483),A483+1)</f>
        <v>482</v>
      </c>
      <c r="B484" s="257">
        <f>IF(A484="","",IF(B483="",ROW()-2-COUNTBLANK($B$3:$B483),B483+1))</f>
        <v>482</v>
      </c>
      <c r="C484" s="241"/>
      <c r="D484" s="242" t="str">
        <f>IF(C484="","",(COUNTIF($C$3:C484,C484)+100))</f>
        <v/>
      </c>
      <c r="E484" s="306" t="str">
        <f>IF(C484="","",INDEX('様式A-2'!$E$9:$E$4938,MATCH(C484,'様式A-2'!$B$9:$B$438,0)))</f>
        <v/>
      </c>
      <c r="F484" s="306"/>
      <c r="G484" s="242"/>
      <c r="H484" s="242"/>
      <c r="I484" s="242"/>
      <c r="J484" s="307"/>
      <c r="K484" s="242"/>
      <c r="L484" s="242"/>
      <c r="M484" s="242"/>
      <c r="N484" s="242"/>
      <c r="O484" s="242"/>
      <c r="P484" s="243"/>
    </row>
    <row r="485" spans="1:16" ht="20.100000000000001" customHeight="1" x14ac:dyDescent="0.15">
      <c r="A485" s="256">
        <f>IF(A484="",ROW()-2-COUNTBLANK($A$3:$A484),A484+1)</f>
        <v>483</v>
      </c>
      <c r="B485" s="257">
        <f>IF(A485="","",IF(B484="",ROW()-2-COUNTBLANK($B$3:$B484),B484+1))</f>
        <v>483</v>
      </c>
      <c r="C485" s="241"/>
      <c r="D485" s="242" t="str">
        <f>IF(C485="","",(COUNTIF($C$3:C485,C485)+100))</f>
        <v/>
      </c>
      <c r="E485" s="306" t="str">
        <f>IF(C485="","",INDEX('様式A-2'!$E$9:$E$4938,MATCH(C485,'様式A-2'!$B$9:$B$438,0)))</f>
        <v/>
      </c>
      <c r="F485" s="306"/>
      <c r="G485" s="242"/>
      <c r="H485" s="242"/>
      <c r="I485" s="242"/>
      <c r="J485" s="307"/>
      <c r="K485" s="242"/>
      <c r="L485" s="242"/>
      <c r="M485" s="242"/>
      <c r="N485" s="242"/>
      <c r="O485" s="242"/>
      <c r="P485" s="243"/>
    </row>
    <row r="486" spans="1:16" ht="20.100000000000001" customHeight="1" x14ac:dyDescent="0.15">
      <c r="A486" s="256">
        <f>IF(A485="",ROW()-2-COUNTBLANK($A$3:$A485),A485+1)</f>
        <v>484</v>
      </c>
      <c r="B486" s="257">
        <f>IF(A486="","",IF(B485="",ROW()-2-COUNTBLANK($B$3:$B485),B485+1))</f>
        <v>484</v>
      </c>
      <c r="C486" s="241"/>
      <c r="D486" s="242" t="str">
        <f>IF(C486="","",(COUNTIF($C$3:C486,C486)+100))</f>
        <v/>
      </c>
      <c r="E486" s="306" t="str">
        <f>IF(C486="","",INDEX('様式A-2'!$E$9:$E$4938,MATCH(C486,'様式A-2'!$B$9:$B$438,0)))</f>
        <v/>
      </c>
      <c r="F486" s="306"/>
      <c r="G486" s="242"/>
      <c r="H486" s="242"/>
      <c r="I486" s="242"/>
      <c r="J486" s="307"/>
      <c r="K486" s="242"/>
      <c r="L486" s="242"/>
      <c r="M486" s="242"/>
      <c r="N486" s="242"/>
      <c r="O486" s="242"/>
      <c r="P486" s="243"/>
    </row>
    <row r="487" spans="1:16" ht="20.100000000000001" customHeight="1" x14ac:dyDescent="0.15">
      <c r="A487" s="256">
        <f>IF(A486="",ROW()-2-COUNTBLANK($A$3:$A486),A486+1)</f>
        <v>485</v>
      </c>
      <c r="B487" s="257">
        <f>IF(A487="","",IF(B486="",ROW()-2-COUNTBLANK($B$3:$B486),B486+1))</f>
        <v>485</v>
      </c>
      <c r="C487" s="241"/>
      <c r="D487" s="242" t="str">
        <f>IF(C487="","",(COUNTIF($C$3:C487,C487)+100))</f>
        <v/>
      </c>
      <c r="E487" s="306" t="str">
        <f>IF(C487="","",INDEX('様式A-2'!$E$9:$E$4938,MATCH(C487,'様式A-2'!$B$9:$B$438,0)))</f>
        <v/>
      </c>
      <c r="F487" s="306"/>
      <c r="G487" s="242"/>
      <c r="H487" s="242"/>
      <c r="I487" s="242"/>
      <c r="J487" s="307"/>
      <c r="K487" s="242"/>
      <c r="L487" s="242"/>
      <c r="M487" s="242"/>
      <c r="N487" s="242"/>
      <c r="O487" s="242"/>
      <c r="P487" s="243"/>
    </row>
    <row r="488" spans="1:16" ht="20.100000000000001" customHeight="1" x14ac:dyDescent="0.15">
      <c r="A488" s="256">
        <f>IF(A487="",ROW()-2-COUNTBLANK($A$3:$A487),A487+1)</f>
        <v>486</v>
      </c>
      <c r="B488" s="257">
        <f>IF(A488="","",IF(B487="",ROW()-2-COUNTBLANK($B$3:$B487),B487+1))</f>
        <v>486</v>
      </c>
      <c r="C488" s="241"/>
      <c r="D488" s="242" t="str">
        <f>IF(C488="","",(COUNTIF($C$3:C488,C488)+100))</f>
        <v/>
      </c>
      <c r="E488" s="306" t="str">
        <f>IF(C488="","",INDEX('様式A-2'!$E$9:$E$4938,MATCH(C488,'様式A-2'!$B$9:$B$438,0)))</f>
        <v/>
      </c>
      <c r="F488" s="306"/>
      <c r="G488" s="242"/>
      <c r="H488" s="242"/>
      <c r="I488" s="242"/>
      <c r="J488" s="307"/>
      <c r="K488" s="242"/>
      <c r="L488" s="242"/>
      <c r="M488" s="242"/>
      <c r="N488" s="242"/>
      <c r="O488" s="242"/>
      <c r="P488" s="243"/>
    </row>
    <row r="489" spans="1:16" ht="20.100000000000001" customHeight="1" x14ac:dyDescent="0.15">
      <c r="A489" s="256">
        <f>IF(A488="",ROW()-2-COUNTBLANK($A$3:$A488),A488+1)</f>
        <v>487</v>
      </c>
      <c r="B489" s="257">
        <f>IF(A489="","",IF(B488="",ROW()-2-COUNTBLANK($B$3:$B488),B488+1))</f>
        <v>487</v>
      </c>
      <c r="C489" s="241"/>
      <c r="D489" s="242" t="str">
        <f>IF(C489="","",(COUNTIF($C$3:C489,C489)+100))</f>
        <v/>
      </c>
      <c r="E489" s="306" t="str">
        <f>IF(C489="","",INDEX('様式A-2'!$E$9:$E$4938,MATCH(C489,'様式A-2'!$B$9:$B$438,0)))</f>
        <v/>
      </c>
      <c r="F489" s="306"/>
      <c r="G489" s="242"/>
      <c r="H489" s="242"/>
      <c r="I489" s="242"/>
      <c r="J489" s="307"/>
      <c r="K489" s="242"/>
      <c r="L489" s="242"/>
      <c r="M489" s="242"/>
      <c r="N489" s="242"/>
      <c r="O489" s="242"/>
      <c r="P489" s="243"/>
    </row>
    <row r="490" spans="1:16" ht="20.100000000000001" customHeight="1" x14ac:dyDescent="0.15">
      <c r="A490" s="256">
        <f>IF(A489="",ROW()-2-COUNTBLANK($A$3:$A489),A489+1)</f>
        <v>488</v>
      </c>
      <c r="B490" s="257">
        <f>IF(A490="","",IF(B489="",ROW()-2-COUNTBLANK($B$3:$B489),B489+1))</f>
        <v>488</v>
      </c>
      <c r="C490" s="241"/>
      <c r="D490" s="242" t="str">
        <f>IF(C490="","",(COUNTIF($C$3:C490,C490)+100))</f>
        <v/>
      </c>
      <c r="E490" s="306" t="str">
        <f>IF(C490="","",INDEX('様式A-2'!$E$9:$E$4938,MATCH(C490,'様式A-2'!$B$9:$B$438,0)))</f>
        <v/>
      </c>
      <c r="F490" s="306"/>
      <c r="G490" s="242"/>
      <c r="H490" s="242"/>
      <c r="I490" s="242"/>
      <c r="J490" s="307"/>
      <c r="K490" s="242"/>
      <c r="L490" s="242"/>
      <c r="M490" s="242"/>
      <c r="N490" s="242"/>
      <c r="O490" s="242"/>
      <c r="P490" s="243"/>
    </row>
    <row r="491" spans="1:16" ht="20.100000000000001" customHeight="1" x14ac:dyDescent="0.15">
      <c r="A491" s="256">
        <f>IF(A490="",ROW()-2-COUNTBLANK($A$3:$A490),A490+1)</f>
        <v>489</v>
      </c>
      <c r="B491" s="257">
        <f>IF(A491="","",IF(B490="",ROW()-2-COUNTBLANK($B$3:$B490),B490+1))</f>
        <v>489</v>
      </c>
      <c r="C491" s="241"/>
      <c r="D491" s="242" t="str">
        <f>IF(C491="","",(COUNTIF($C$3:C491,C491)+100))</f>
        <v/>
      </c>
      <c r="E491" s="306" t="str">
        <f>IF(C491="","",INDEX('様式A-2'!$E$9:$E$4938,MATCH(C491,'様式A-2'!$B$9:$B$438,0)))</f>
        <v/>
      </c>
      <c r="F491" s="306"/>
      <c r="G491" s="242"/>
      <c r="H491" s="242"/>
      <c r="I491" s="242"/>
      <c r="J491" s="307"/>
      <c r="K491" s="242"/>
      <c r="L491" s="242"/>
      <c r="M491" s="242"/>
      <c r="N491" s="242"/>
      <c r="O491" s="242"/>
      <c r="P491" s="243"/>
    </row>
    <row r="492" spans="1:16" ht="20.100000000000001" customHeight="1" x14ac:dyDescent="0.15">
      <c r="A492" s="256">
        <f>IF(A491="",ROW()-2-COUNTBLANK($A$3:$A491),A491+1)</f>
        <v>490</v>
      </c>
      <c r="B492" s="257">
        <f>IF(A492="","",IF(B491="",ROW()-2-COUNTBLANK($B$3:$B491),B491+1))</f>
        <v>490</v>
      </c>
      <c r="C492" s="241"/>
      <c r="D492" s="242" t="str">
        <f>IF(C492="","",(COUNTIF($C$3:C492,C492)+100))</f>
        <v/>
      </c>
      <c r="E492" s="306" t="str">
        <f>IF(C492="","",INDEX('様式A-2'!$E$9:$E$4938,MATCH(C492,'様式A-2'!$B$9:$B$438,0)))</f>
        <v/>
      </c>
      <c r="F492" s="306"/>
      <c r="G492" s="242"/>
      <c r="H492" s="242"/>
      <c r="I492" s="242"/>
      <c r="J492" s="307"/>
      <c r="K492" s="242"/>
      <c r="L492" s="242"/>
      <c r="M492" s="242"/>
      <c r="N492" s="242"/>
      <c r="O492" s="242"/>
      <c r="P492" s="243"/>
    </row>
    <row r="493" spans="1:16" ht="20.100000000000001" customHeight="1" x14ac:dyDescent="0.15">
      <c r="A493" s="256">
        <f>IF(A492="",ROW()-2-COUNTBLANK($A$3:$A492),A492+1)</f>
        <v>491</v>
      </c>
      <c r="B493" s="257">
        <f>IF(A493="","",IF(B492="",ROW()-2-COUNTBLANK($B$3:$B492),B492+1))</f>
        <v>491</v>
      </c>
      <c r="C493" s="241"/>
      <c r="D493" s="242" t="str">
        <f>IF(C493="","",(COUNTIF($C$3:C493,C493)+100))</f>
        <v/>
      </c>
      <c r="E493" s="306" t="str">
        <f>IF(C493="","",INDEX('様式A-2'!$E$9:$E$4938,MATCH(C493,'様式A-2'!$B$9:$B$438,0)))</f>
        <v/>
      </c>
      <c r="F493" s="306"/>
      <c r="G493" s="242"/>
      <c r="H493" s="242"/>
      <c r="I493" s="242"/>
      <c r="J493" s="307"/>
      <c r="K493" s="242"/>
      <c r="L493" s="242"/>
      <c r="M493" s="242"/>
      <c r="N493" s="242"/>
      <c r="O493" s="242"/>
      <c r="P493" s="243"/>
    </row>
    <row r="494" spans="1:16" ht="20.100000000000001" customHeight="1" x14ac:dyDescent="0.15">
      <c r="A494" s="256">
        <f>IF(A493="",ROW()-2-COUNTBLANK($A$3:$A493),A493+1)</f>
        <v>492</v>
      </c>
      <c r="B494" s="257">
        <f>IF(A494="","",IF(B493="",ROW()-2-COUNTBLANK($B$3:$B493),B493+1))</f>
        <v>492</v>
      </c>
      <c r="C494" s="241"/>
      <c r="D494" s="242" t="str">
        <f>IF(C494="","",(COUNTIF($C$3:C494,C494)+100))</f>
        <v/>
      </c>
      <c r="E494" s="306" t="str">
        <f>IF(C494="","",INDEX('様式A-2'!$E$9:$E$4938,MATCH(C494,'様式A-2'!$B$9:$B$438,0)))</f>
        <v/>
      </c>
      <c r="F494" s="306"/>
      <c r="G494" s="242"/>
      <c r="H494" s="242"/>
      <c r="I494" s="242"/>
      <c r="J494" s="307"/>
      <c r="K494" s="242"/>
      <c r="L494" s="242"/>
      <c r="M494" s="242"/>
      <c r="N494" s="242"/>
      <c r="O494" s="242"/>
      <c r="P494" s="243"/>
    </row>
    <row r="495" spans="1:16" ht="20.100000000000001" customHeight="1" x14ac:dyDescent="0.15">
      <c r="A495" s="256">
        <f>IF(A494="",ROW()-2-COUNTBLANK($A$3:$A494),A494+1)</f>
        <v>493</v>
      </c>
      <c r="B495" s="257">
        <f>IF(A495="","",IF(B494="",ROW()-2-COUNTBLANK($B$3:$B494),B494+1))</f>
        <v>493</v>
      </c>
      <c r="C495" s="241"/>
      <c r="D495" s="242" t="str">
        <f>IF(C495="","",(COUNTIF($C$3:C495,C495)+100))</f>
        <v/>
      </c>
      <c r="E495" s="306" t="str">
        <f>IF(C495="","",INDEX('様式A-2'!$E$9:$E$4938,MATCH(C495,'様式A-2'!$B$9:$B$438,0)))</f>
        <v/>
      </c>
      <c r="F495" s="306"/>
      <c r="G495" s="242"/>
      <c r="H495" s="242"/>
      <c r="I495" s="242"/>
      <c r="J495" s="307"/>
      <c r="K495" s="242"/>
      <c r="L495" s="242"/>
      <c r="M495" s="242"/>
      <c r="N495" s="242"/>
      <c r="O495" s="242"/>
      <c r="P495" s="243"/>
    </row>
    <row r="496" spans="1:16" ht="20.100000000000001" customHeight="1" x14ac:dyDescent="0.15">
      <c r="A496" s="256">
        <f>IF(A495="",ROW()-2-COUNTBLANK($A$3:$A495),A495+1)</f>
        <v>494</v>
      </c>
      <c r="B496" s="257">
        <f>IF(A496="","",IF(B495="",ROW()-2-COUNTBLANK($B$3:$B495),B495+1))</f>
        <v>494</v>
      </c>
      <c r="C496" s="241"/>
      <c r="D496" s="242" t="str">
        <f>IF(C496="","",(COUNTIF($C$3:C496,C496)+100))</f>
        <v/>
      </c>
      <c r="E496" s="306" t="str">
        <f>IF(C496="","",INDEX('様式A-2'!$E$9:$E$4938,MATCH(C496,'様式A-2'!$B$9:$B$438,0)))</f>
        <v/>
      </c>
      <c r="F496" s="306"/>
      <c r="G496" s="242"/>
      <c r="H496" s="242"/>
      <c r="I496" s="242"/>
      <c r="J496" s="307"/>
      <c r="K496" s="242"/>
      <c r="L496" s="242"/>
      <c r="M496" s="242"/>
      <c r="N496" s="242"/>
      <c r="O496" s="242"/>
      <c r="P496" s="243"/>
    </row>
    <row r="497" spans="1:16" ht="20.100000000000001" customHeight="1" x14ac:dyDescent="0.15">
      <c r="A497" s="256">
        <f>IF(A496="",ROW()-2-COUNTBLANK($A$3:$A496),A496+1)</f>
        <v>495</v>
      </c>
      <c r="B497" s="257">
        <f>IF(A497="","",IF(B496="",ROW()-2-COUNTBLANK($B$3:$B496),B496+1))</f>
        <v>495</v>
      </c>
      <c r="C497" s="241"/>
      <c r="D497" s="242" t="str">
        <f>IF(C497="","",(COUNTIF($C$3:C497,C497)+100))</f>
        <v/>
      </c>
      <c r="E497" s="306" t="str">
        <f>IF(C497="","",INDEX('様式A-2'!$E$9:$E$4938,MATCH(C497,'様式A-2'!$B$9:$B$438,0)))</f>
        <v/>
      </c>
      <c r="F497" s="306"/>
      <c r="G497" s="242"/>
      <c r="H497" s="242"/>
      <c r="I497" s="242"/>
      <c r="J497" s="307"/>
      <c r="K497" s="242"/>
      <c r="L497" s="242"/>
      <c r="M497" s="242"/>
      <c r="N497" s="242"/>
      <c r="O497" s="242"/>
      <c r="P497" s="243"/>
    </row>
    <row r="498" spans="1:16" ht="20.100000000000001" customHeight="1" x14ac:dyDescent="0.15">
      <c r="A498" s="256">
        <f>IF(A497="",ROW()-2-COUNTBLANK($A$3:$A497),A497+1)</f>
        <v>496</v>
      </c>
      <c r="B498" s="257">
        <f>IF(A498="","",IF(B497="",ROW()-2-COUNTBLANK($B$3:$B497),B497+1))</f>
        <v>496</v>
      </c>
      <c r="C498" s="241"/>
      <c r="D498" s="242" t="str">
        <f>IF(C498="","",(COUNTIF($C$3:C498,C498)+100))</f>
        <v/>
      </c>
      <c r="E498" s="306" t="str">
        <f>IF(C498="","",INDEX('様式A-2'!$E$9:$E$4938,MATCH(C498,'様式A-2'!$B$9:$B$438,0)))</f>
        <v/>
      </c>
      <c r="F498" s="306"/>
      <c r="G498" s="242"/>
      <c r="H498" s="242"/>
      <c r="I498" s="242"/>
      <c r="J498" s="307"/>
      <c r="K498" s="242"/>
      <c r="L498" s="242"/>
      <c r="M498" s="242"/>
      <c r="N498" s="242"/>
      <c r="O498" s="242"/>
      <c r="P498" s="243"/>
    </row>
    <row r="499" spans="1:16" ht="20.100000000000001" customHeight="1" x14ac:dyDescent="0.15">
      <c r="A499" s="256">
        <f>IF(A498="",ROW()-2-COUNTBLANK($A$3:$A498),A498+1)</f>
        <v>497</v>
      </c>
      <c r="B499" s="257">
        <f>IF(A499="","",IF(B498="",ROW()-2-COUNTBLANK($B$3:$B498),B498+1))</f>
        <v>497</v>
      </c>
      <c r="C499" s="241"/>
      <c r="D499" s="242" t="str">
        <f>IF(C499="","",(COUNTIF($C$3:C499,C499)+100))</f>
        <v/>
      </c>
      <c r="E499" s="306" t="str">
        <f>IF(C499="","",INDEX('様式A-2'!$E$9:$E$4938,MATCH(C499,'様式A-2'!$B$9:$B$438,0)))</f>
        <v/>
      </c>
      <c r="F499" s="306"/>
      <c r="G499" s="242"/>
      <c r="H499" s="242"/>
      <c r="I499" s="242"/>
      <c r="J499" s="307"/>
      <c r="K499" s="242"/>
      <c r="L499" s="242"/>
      <c r="M499" s="242"/>
      <c r="N499" s="242"/>
      <c r="O499" s="242"/>
      <c r="P499" s="243"/>
    </row>
    <row r="500" spans="1:16" ht="20.100000000000001" customHeight="1" x14ac:dyDescent="0.15">
      <c r="A500" s="256">
        <f>IF(A499="",ROW()-2-COUNTBLANK($A$3:$A499),A499+1)</f>
        <v>498</v>
      </c>
      <c r="B500" s="257">
        <f>IF(A500="","",IF(B499="",ROW()-2-COUNTBLANK($B$3:$B499),B499+1))</f>
        <v>498</v>
      </c>
      <c r="C500" s="241"/>
      <c r="D500" s="242" t="str">
        <f>IF(C500="","",(COUNTIF($C$3:C500,C500)+100))</f>
        <v/>
      </c>
      <c r="E500" s="306" t="str">
        <f>IF(C500="","",INDEX('様式A-2'!$E$9:$E$4938,MATCH(C500,'様式A-2'!$B$9:$B$438,0)))</f>
        <v/>
      </c>
      <c r="F500" s="306"/>
      <c r="G500" s="242"/>
      <c r="H500" s="242"/>
      <c r="I500" s="242"/>
      <c r="J500" s="307"/>
      <c r="K500" s="242"/>
      <c r="L500" s="242"/>
      <c r="M500" s="242"/>
      <c r="N500" s="242"/>
      <c r="O500" s="242"/>
      <c r="P500" s="243"/>
    </row>
    <row r="501" spans="1:16" ht="20.100000000000001" customHeight="1" x14ac:dyDescent="0.15">
      <c r="A501" s="256">
        <f>IF(A500="",ROW()-2-COUNTBLANK($A$3:$A500),A500+1)</f>
        <v>499</v>
      </c>
      <c r="B501" s="257">
        <f>IF(A501="","",IF(B500="",ROW()-2-COUNTBLANK($B$3:$B500),B500+1))</f>
        <v>499</v>
      </c>
      <c r="C501" s="241"/>
      <c r="D501" s="242" t="str">
        <f>IF(C501="","",(COUNTIF($C$3:C501,C501)+100))</f>
        <v/>
      </c>
      <c r="E501" s="306" t="str">
        <f>IF(C501="","",INDEX('様式A-2'!$E$9:$E$4938,MATCH(C501,'様式A-2'!$B$9:$B$438,0)))</f>
        <v/>
      </c>
      <c r="F501" s="306"/>
      <c r="G501" s="242"/>
      <c r="H501" s="242"/>
      <c r="I501" s="242"/>
      <c r="J501" s="307"/>
      <c r="K501" s="242"/>
      <c r="L501" s="242"/>
      <c r="M501" s="242"/>
      <c r="N501" s="242"/>
      <c r="O501" s="242"/>
      <c r="P501" s="243"/>
    </row>
    <row r="502" spans="1:16" ht="20.100000000000001" customHeight="1" x14ac:dyDescent="0.15">
      <c r="A502" s="256">
        <f>IF(A501="",ROW()-2-COUNTBLANK($A$3:$A501),A501+1)</f>
        <v>500</v>
      </c>
      <c r="B502" s="257">
        <f>IF(A502="","",IF(B501="",ROW()-2-COUNTBLANK($B$3:$B501),B501+1))</f>
        <v>500</v>
      </c>
      <c r="C502" s="241"/>
      <c r="D502" s="242" t="str">
        <f>IF(C502="","",(COUNTIF($C$3:C502,C502)+100))</f>
        <v/>
      </c>
      <c r="E502" s="306" t="str">
        <f>IF(C502="","",INDEX('様式A-2'!$E$9:$E$4938,MATCH(C502,'様式A-2'!$B$9:$B$438,0)))</f>
        <v/>
      </c>
      <c r="F502" s="306"/>
      <c r="G502" s="242"/>
      <c r="H502" s="242"/>
      <c r="I502" s="242"/>
      <c r="J502" s="307"/>
      <c r="K502" s="242"/>
      <c r="L502" s="242"/>
      <c r="M502" s="242"/>
      <c r="N502" s="242"/>
      <c r="O502" s="242"/>
      <c r="P502" s="243"/>
    </row>
    <row r="503" spans="1:16" ht="20.100000000000001" customHeight="1" x14ac:dyDescent="0.15">
      <c r="A503" s="256">
        <f>IF(A502="",ROW()-2-COUNTBLANK($A$3:$A502),A502+1)</f>
        <v>501</v>
      </c>
      <c r="B503" s="257">
        <f>IF(A503="","",IF(B502="",ROW()-2-COUNTBLANK($B$3:$B502),B502+1))</f>
        <v>501</v>
      </c>
      <c r="C503" s="241"/>
      <c r="D503" s="242" t="str">
        <f>IF(C503="","",(COUNTIF($C$3:C503,C503)+100))</f>
        <v/>
      </c>
      <c r="E503" s="306" t="str">
        <f>IF(C503="","",INDEX('様式A-2'!$E$9:$E$4938,MATCH(C503,'様式A-2'!$B$9:$B$438,0)))</f>
        <v/>
      </c>
      <c r="F503" s="306"/>
      <c r="G503" s="242"/>
      <c r="H503" s="242"/>
      <c r="I503" s="242"/>
      <c r="J503" s="307"/>
      <c r="K503" s="242"/>
      <c r="L503" s="242"/>
      <c r="M503" s="242"/>
      <c r="N503" s="242"/>
      <c r="O503" s="242"/>
      <c r="P503" s="243"/>
    </row>
    <row r="504" spans="1:16" ht="20.100000000000001" customHeight="1" x14ac:dyDescent="0.15">
      <c r="A504" s="256">
        <f>IF(A503="",ROW()-2-COUNTBLANK($A$3:$A503),A503+1)</f>
        <v>502</v>
      </c>
      <c r="B504" s="257">
        <f>IF(A504="","",IF(B503="",ROW()-2-COUNTBLANK($B$3:$B503),B503+1))</f>
        <v>502</v>
      </c>
      <c r="C504" s="241"/>
      <c r="D504" s="242" t="str">
        <f>IF(C504="","",(COUNTIF($C$3:C504,C504)+100))</f>
        <v/>
      </c>
      <c r="E504" s="306" t="str">
        <f>IF(C504="","",INDEX('様式A-2'!$E$9:$E$4938,MATCH(C504,'様式A-2'!$B$9:$B$438,0)))</f>
        <v/>
      </c>
      <c r="F504" s="306"/>
      <c r="G504" s="242"/>
      <c r="H504" s="242"/>
      <c r="I504" s="242"/>
      <c r="J504" s="307"/>
      <c r="K504" s="242"/>
      <c r="L504" s="242"/>
      <c r="M504" s="242"/>
      <c r="N504" s="242"/>
      <c r="O504" s="242"/>
      <c r="P504" s="243"/>
    </row>
    <row r="505" spans="1:16" ht="20.100000000000001" customHeight="1" x14ac:dyDescent="0.15">
      <c r="A505" s="256">
        <f>IF(A504="",ROW()-2-COUNTBLANK($A$3:$A504),A504+1)</f>
        <v>503</v>
      </c>
      <c r="B505" s="257">
        <f>IF(A505="","",IF(B504="",ROW()-2-COUNTBLANK($B$3:$B504),B504+1))</f>
        <v>503</v>
      </c>
      <c r="C505" s="241"/>
      <c r="D505" s="242" t="str">
        <f>IF(C505="","",(COUNTIF($C$3:C505,C505)+100))</f>
        <v/>
      </c>
      <c r="E505" s="306" t="str">
        <f>IF(C505="","",INDEX('様式A-2'!$E$9:$E$4938,MATCH(C505,'様式A-2'!$B$9:$B$438,0)))</f>
        <v/>
      </c>
      <c r="F505" s="306"/>
      <c r="G505" s="242"/>
      <c r="H505" s="242"/>
      <c r="I505" s="242"/>
      <c r="J505" s="307"/>
      <c r="K505" s="242"/>
      <c r="L505" s="242"/>
      <c r="M505" s="242"/>
      <c r="N505" s="242"/>
      <c r="O505" s="242"/>
      <c r="P505" s="243"/>
    </row>
    <row r="506" spans="1:16" ht="20.100000000000001" customHeight="1" x14ac:dyDescent="0.15">
      <c r="A506" s="256">
        <f>IF(A505="",ROW()-2-COUNTBLANK($A$3:$A505),A505+1)</f>
        <v>504</v>
      </c>
      <c r="B506" s="257">
        <f>IF(A506="","",IF(B505="",ROW()-2-COUNTBLANK($B$3:$B505),B505+1))</f>
        <v>504</v>
      </c>
      <c r="C506" s="241"/>
      <c r="D506" s="242" t="str">
        <f>IF(C506="","",(COUNTIF($C$3:C506,C506)+100))</f>
        <v/>
      </c>
      <c r="E506" s="306" t="str">
        <f>IF(C506="","",INDEX('様式A-2'!$E$9:$E$4938,MATCH(C506,'様式A-2'!$B$9:$B$438,0)))</f>
        <v/>
      </c>
      <c r="F506" s="306"/>
      <c r="G506" s="242"/>
      <c r="H506" s="242"/>
      <c r="I506" s="242"/>
      <c r="J506" s="307"/>
      <c r="K506" s="242"/>
      <c r="L506" s="242"/>
      <c r="M506" s="242"/>
      <c r="N506" s="242"/>
      <c r="O506" s="242"/>
      <c r="P506" s="243"/>
    </row>
    <row r="507" spans="1:16" ht="20.100000000000001" customHeight="1" x14ac:dyDescent="0.15">
      <c r="A507" s="256">
        <f>IF(A506="",ROW()-2-COUNTBLANK($A$3:$A506),A506+1)</f>
        <v>505</v>
      </c>
      <c r="B507" s="257">
        <f>IF(A507="","",IF(B506="",ROW()-2-COUNTBLANK($B$3:$B506),B506+1))</f>
        <v>505</v>
      </c>
      <c r="C507" s="241"/>
      <c r="D507" s="242" t="str">
        <f>IF(C507="","",(COUNTIF($C$3:C507,C507)+100))</f>
        <v/>
      </c>
      <c r="E507" s="306" t="str">
        <f>IF(C507="","",INDEX('様式A-2'!$E$9:$E$4938,MATCH(C507,'様式A-2'!$B$9:$B$438,0)))</f>
        <v/>
      </c>
      <c r="F507" s="306"/>
      <c r="G507" s="242"/>
      <c r="H507" s="242"/>
      <c r="I507" s="242"/>
      <c r="J507" s="307"/>
      <c r="K507" s="242"/>
      <c r="L507" s="242"/>
      <c r="M507" s="242"/>
      <c r="N507" s="242"/>
      <c r="O507" s="242"/>
      <c r="P507" s="243"/>
    </row>
    <row r="508" spans="1:16" ht="20.100000000000001" customHeight="1" x14ac:dyDescent="0.15">
      <c r="A508" s="256">
        <f>IF(A507="",ROW()-2-COUNTBLANK($A$3:$A507),A507+1)</f>
        <v>506</v>
      </c>
      <c r="B508" s="257">
        <f>IF(A508="","",IF(B507="",ROW()-2-COUNTBLANK($B$3:$B507),B507+1))</f>
        <v>506</v>
      </c>
      <c r="C508" s="241"/>
      <c r="D508" s="242" t="str">
        <f>IF(C508="","",(COUNTIF($C$3:C508,C508)+100))</f>
        <v/>
      </c>
      <c r="E508" s="306" t="str">
        <f>IF(C508="","",INDEX('様式A-2'!$E$9:$E$4938,MATCH(C508,'様式A-2'!$B$9:$B$438,0)))</f>
        <v/>
      </c>
      <c r="F508" s="306"/>
      <c r="G508" s="242"/>
      <c r="H508" s="242"/>
      <c r="I508" s="242"/>
      <c r="J508" s="307"/>
      <c r="K508" s="242"/>
      <c r="L508" s="242"/>
      <c r="M508" s="242"/>
      <c r="N508" s="242"/>
      <c r="O508" s="242"/>
      <c r="P508" s="243"/>
    </row>
    <row r="509" spans="1:16" ht="20.100000000000001" customHeight="1" x14ac:dyDescent="0.15">
      <c r="A509" s="256">
        <f>IF(A508="",ROW()-2-COUNTBLANK($A$3:$A508),A508+1)</f>
        <v>507</v>
      </c>
      <c r="B509" s="257">
        <f>IF(A509="","",IF(B508="",ROW()-2-COUNTBLANK($B$3:$B508),B508+1))</f>
        <v>507</v>
      </c>
      <c r="C509" s="241"/>
      <c r="D509" s="242" t="str">
        <f>IF(C509="","",(COUNTIF($C$3:C509,C509)+100))</f>
        <v/>
      </c>
      <c r="E509" s="306" t="str">
        <f>IF(C509="","",INDEX('様式A-2'!$E$9:$E$4938,MATCH(C509,'様式A-2'!$B$9:$B$438,0)))</f>
        <v/>
      </c>
      <c r="F509" s="306"/>
      <c r="G509" s="242"/>
      <c r="H509" s="242"/>
      <c r="I509" s="242"/>
      <c r="J509" s="307"/>
      <c r="K509" s="242"/>
      <c r="L509" s="242"/>
      <c r="M509" s="242"/>
      <c r="N509" s="242"/>
      <c r="O509" s="242"/>
      <c r="P509" s="243"/>
    </row>
    <row r="510" spans="1:16" ht="20.100000000000001" customHeight="1" x14ac:dyDescent="0.15">
      <c r="A510" s="256">
        <f>IF(A509="",ROW()-2-COUNTBLANK($A$3:$A509),A509+1)</f>
        <v>508</v>
      </c>
      <c r="B510" s="257">
        <f>IF(A510="","",IF(B509="",ROW()-2-COUNTBLANK($B$3:$B509),B509+1))</f>
        <v>508</v>
      </c>
      <c r="C510" s="241"/>
      <c r="D510" s="242" t="str">
        <f>IF(C510="","",(COUNTIF($C$3:C510,C510)+100))</f>
        <v/>
      </c>
      <c r="E510" s="306" t="str">
        <f>IF(C510="","",INDEX('様式A-2'!$E$9:$E$4938,MATCH(C510,'様式A-2'!$B$9:$B$438,0)))</f>
        <v/>
      </c>
      <c r="F510" s="306"/>
      <c r="G510" s="242"/>
      <c r="H510" s="242"/>
      <c r="I510" s="242"/>
      <c r="J510" s="307"/>
      <c r="K510" s="242"/>
      <c r="L510" s="242"/>
      <c r="M510" s="242"/>
      <c r="N510" s="242"/>
      <c r="O510" s="242"/>
      <c r="P510" s="243"/>
    </row>
    <row r="511" spans="1:16" ht="20.100000000000001" customHeight="1" x14ac:dyDescent="0.15">
      <c r="A511" s="256">
        <f>IF(A510="",ROW()-2-COUNTBLANK($A$3:$A510),A510+1)</f>
        <v>509</v>
      </c>
      <c r="B511" s="257">
        <f>IF(A511="","",IF(B510="",ROW()-2-COUNTBLANK($B$3:$B510),B510+1))</f>
        <v>509</v>
      </c>
      <c r="C511" s="241"/>
      <c r="D511" s="242" t="str">
        <f>IF(C511="","",(COUNTIF($C$3:C511,C511)+100))</f>
        <v/>
      </c>
      <c r="E511" s="306" t="str">
        <f>IF(C511="","",INDEX('様式A-2'!$E$9:$E$4938,MATCH(C511,'様式A-2'!$B$9:$B$438,0)))</f>
        <v/>
      </c>
      <c r="F511" s="306"/>
      <c r="G511" s="242"/>
      <c r="H511" s="242"/>
      <c r="I511" s="242"/>
      <c r="J511" s="307"/>
      <c r="K511" s="242"/>
      <c r="L511" s="242"/>
      <c r="M511" s="242"/>
      <c r="N511" s="242"/>
      <c r="O511" s="242"/>
      <c r="P511" s="243"/>
    </row>
    <row r="512" spans="1:16" ht="20.100000000000001" customHeight="1" x14ac:dyDescent="0.15">
      <c r="A512" s="256">
        <f>IF(A511="",ROW()-2-COUNTBLANK($A$3:$A511),A511+1)</f>
        <v>510</v>
      </c>
      <c r="B512" s="257">
        <f>IF(A512="","",IF(B511="",ROW()-2-COUNTBLANK($B$3:$B511),B511+1))</f>
        <v>510</v>
      </c>
      <c r="C512" s="241"/>
      <c r="D512" s="242" t="str">
        <f>IF(C512="","",(COUNTIF($C$3:C512,C512)+100))</f>
        <v/>
      </c>
      <c r="E512" s="306" t="str">
        <f>IF(C512="","",INDEX('様式A-2'!$E$9:$E$4938,MATCH(C512,'様式A-2'!$B$9:$B$438,0)))</f>
        <v/>
      </c>
      <c r="F512" s="306"/>
      <c r="G512" s="242"/>
      <c r="H512" s="242"/>
      <c r="I512" s="242"/>
      <c r="J512" s="307"/>
      <c r="K512" s="242"/>
      <c r="L512" s="242"/>
      <c r="M512" s="242"/>
      <c r="N512" s="242"/>
      <c r="O512" s="242"/>
      <c r="P512" s="243"/>
    </row>
    <row r="513" spans="1:16" ht="20.100000000000001" customHeight="1" x14ac:dyDescent="0.15">
      <c r="A513" s="256">
        <f>IF(A512="",ROW()-2-COUNTBLANK($A$3:$A512),A512+1)</f>
        <v>511</v>
      </c>
      <c r="B513" s="257">
        <f>IF(A513="","",IF(B512="",ROW()-2-COUNTBLANK($B$3:$B512),B512+1))</f>
        <v>511</v>
      </c>
      <c r="C513" s="241"/>
      <c r="D513" s="242" t="str">
        <f>IF(C513="","",(COUNTIF($C$3:C513,C513)+100))</f>
        <v/>
      </c>
      <c r="E513" s="306" t="str">
        <f>IF(C513="","",INDEX('様式A-2'!$E$9:$E$4938,MATCH(C513,'様式A-2'!$B$9:$B$438,0)))</f>
        <v/>
      </c>
      <c r="F513" s="306"/>
      <c r="G513" s="242"/>
      <c r="H513" s="242"/>
      <c r="I513" s="242"/>
      <c r="J513" s="307"/>
      <c r="K513" s="242"/>
      <c r="L513" s="242"/>
      <c r="M513" s="242"/>
      <c r="N513" s="242"/>
      <c r="O513" s="242"/>
      <c r="P513" s="243"/>
    </row>
    <row r="514" spans="1:16" ht="20.100000000000001" customHeight="1" x14ac:dyDescent="0.15">
      <c r="A514" s="256">
        <f>IF(A513="",ROW()-2-COUNTBLANK($A$3:$A513),A513+1)</f>
        <v>512</v>
      </c>
      <c r="B514" s="257">
        <f>IF(A514="","",IF(B513="",ROW()-2-COUNTBLANK($B$3:$B513),B513+1))</f>
        <v>512</v>
      </c>
      <c r="C514" s="241"/>
      <c r="D514" s="242" t="str">
        <f>IF(C514="","",(COUNTIF($C$3:C514,C514)+100))</f>
        <v/>
      </c>
      <c r="E514" s="306" t="str">
        <f>IF(C514="","",INDEX('様式A-2'!$E$9:$E$4938,MATCH(C514,'様式A-2'!$B$9:$B$438,0)))</f>
        <v/>
      </c>
      <c r="F514" s="306"/>
      <c r="G514" s="242"/>
      <c r="H514" s="242"/>
      <c r="I514" s="242"/>
      <c r="J514" s="307"/>
      <c r="K514" s="242"/>
      <c r="L514" s="242"/>
      <c r="M514" s="242"/>
      <c r="N514" s="242"/>
      <c r="O514" s="242"/>
      <c r="P514" s="243"/>
    </row>
    <row r="515" spans="1:16" ht="20.100000000000001" customHeight="1" x14ac:dyDescent="0.15">
      <c r="A515" s="256">
        <f>IF(A514="",ROW()-2-COUNTBLANK($A$3:$A514),A514+1)</f>
        <v>513</v>
      </c>
      <c r="B515" s="257">
        <f>IF(A515="","",IF(B514="",ROW()-2-COUNTBLANK($B$3:$B514),B514+1))</f>
        <v>513</v>
      </c>
      <c r="C515" s="241"/>
      <c r="D515" s="242" t="str">
        <f>IF(C515="","",(COUNTIF($C$3:C515,C515)+100))</f>
        <v/>
      </c>
      <c r="E515" s="306" t="str">
        <f>IF(C515="","",INDEX('様式A-2'!$E$9:$E$4938,MATCH(C515,'様式A-2'!$B$9:$B$438,0)))</f>
        <v/>
      </c>
      <c r="F515" s="306"/>
      <c r="G515" s="242"/>
      <c r="H515" s="242"/>
      <c r="I515" s="242"/>
      <c r="J515" s="307"/>
      <c r="K515" s="242"/>
      <c r="L515" s="242"/>
      <c r="M515" s="242"/>
      <c r="N515" s="242"/>
      <c r="O515" s="242"/>
      <c r="P515" s="243"/>
    </row>
    <row r="516" spans="1:16" ht="20.100000000000001" customHeight="1" x14ac:dyDescent="0.15">
      <c r="A516" s="256">
        <f>IF(A515="",ROW()-2-COUNTBLANK($A$3:$A515),A515+1)</f>
        <v>514</v>
      </c>
      <c r="B516" s="257">
        <f>IF(A516="","",IF(B515="",ROW()-2-COUNTBLANK($B$3:$B515),B515+1))</f>
        <v>514</v>
      </c>
      <c r="C516" s="241"/>
      <c r="D516" s="242" t="str">
        <f>IF(C516="","",(COUNTIF($C$3:C516,C516)+100))</f>
        <v/>
      </c>
      <c r="E516" s="306" t="str">
        <f>IF(C516="","",INDEX('様式A-2'!$E$9:$E$4938,MATCH(C516,'様式A-2'!$B$9:$B$438,0)))</f>
        <v/>
      </c>
      <c r="F516" s="306"/>
      <c r="G516" s="242"/>
      <c r="H516" s="242"/>
      <c r="I516" s="242"/>
      <c r="J516" s="307"/>
      <c r="K516" s="242"/>
      <c r="L516" s="242"/>
      <c r="M516" s="242"/>
      <c r="N516" s="242"/>
      <c r="O516" s="242"/>
      <c r="P516" s="243"/>
    </row>
    <row r="517" spans="1:16" ht="20.100000000000001" customHeight="1" x14ac:dyDescent="0.15">
      <c r="A517" s="256">
        <f>IF(A516="",ROW()-2-COUNTBLANK($A$3:$A516),A516+1)</f>
        <v>515</v>
      </c>
      <c r="B517" s="257">
        <f>IF(A517="","",IF(B516="",ROW()-2-COUNTBLANK($B$3:$B516),B516+1))</f>
        <v>515</v>
      </c>
      <c r="C517" s="241"/>
      <c r="D517" s="242" t="str">
        <f>IF(C517="","",(COUNTIF($C$3:C517,C517)+100))</f>
        <v/>
      </c>
      <c r="E517" s="306" t="str">
        <f>IF(C517="","",INDEX('様式A-2'!$E$9:$E$4938,MATCH(C517,'様式A-2'!$B$9:$B$438,0)))</f>
        <v/>
      </c>
      <c r="F517" s="306"/>
      <c r="G517" s="242"/>
      <c r="H517" s="242"/>
      <c r="I517" s="242"/>
      <c r="J517" s="307"/>
      <c r="K517" s="242"/>
      <c r="L517" s="242"/>
      <c r="M517" s="242"/>
      <c r="N517" s="242"/>
      <c r="O517" s="242"/>
      <c r="P517" s="243"/>
    </row>
    <row r="518" spans="1:16" ht="20.100000000000001" customHeight="1" x14ac:dyDescent="0.15">
      <c r="A518" s="256">
        <f>IF(A517="",ROW()-2-COUNTBLANK($A$3:$A517),A517+1)</f>
        <v>516</v>
      </c>
      <c r="B518" s="257">
        <f>IF(A518="","",IF(B517="",ROW()-2-COUNTBLANK($B$3:$B517),B517+1))</f>
        <v>516</v>
      </c>
      <c r="C518" s="241"/>
      <c r="D518" s="242" t="str">
        <f>IF(C518="","",(COUNTIF($C$3:C518,C518)+100))</f>
        <v/>
      </c>
      <c r="E518" s="306" t="str">
        <f>IF(C518="","",INDEX('様式A-2'!$E$9:$E$4938,MATCH(C518,'様式A-2'!$B$9:$B$438,0)))</f>
        <v/>
      </c>
      <c r="F518" s="306"/>
      <c r="G518" s="242"/>
      <c r="H518" s="242"/>
      <c r="I518" s="242"/>
      <c r="J518" s="307"/>
      <c r="K518" s="242"/>
      <c r="L518" s="242"/>
      <c r="M518" s="242"/>
      <c r="N518" s="242"/>
      <c r="O518" s="242"/>
      <c r="P518" s="243"/>
    </row>
    <row r="519" spans="1:16" ht="20.100000000000001" customHeight="1" x14ac:dyDescent="0.15">
      <c r="A519" s="256">
        <f>IF(A518="",ROW()-2-COUNTBLANK($A$3:$A518),A518+1)</f>
        <v>517</v>
      </c>
      <c r="B519" s="257">
        <f>IF(A519="","",IF(B518="",ROW()-2-COUNTBLANK($B$3:$B518),B518+1))</f>
        <v>517</v>
      </c>
      <c r="C519" s="241"/>
      <c r="D519" s="242" t="str">
        <f>IF(C519="","",(COUNTIF($C$3:C519,C519)+100))</f>
        <v/>
      </c>
      <c r="E519" s="306" t="str">
        <f>IF(C519="","",INDEX('様式A-2'!$E$9:$E$4938,MATCH(C519,'様式A-2'!$B$9:$B$438,0)))</f>
        <v/>
      </c>
      <c r="F519" s="306"/>
      <c r="G519" s="242"/>
      <c r="H519" s="242"/>
      <c r="I519" s="242"/>
      <c r="J519" s="307"/>
      <c r="K519" s="242"/>
      <c r="L519" s="242"/>
      <c r="M519" s="242"/>
      <c r="N519" s="242"/>
      <c r="O519" s="242"/>
      <c r="P519" s="243"/>
    </row>
    <row r="520" spans="1:16" ht="20.100000000000001" customHeight="1" x14ac:dyDescent="0.15">
      <c r="A520" s="256">
        <f>IF(A519="",ROW()-2-COUNTBLANK($A$3:$A519),A519+1)</f>
        <v>518</v>
      </c>
      <c r="B520" s="257">
        <f>IF(A520="","",IF(B519="",ROW()-2-COUNTBLANK($B$3:$B519),B519+1))</f>
        <v>518</v>
      </c>
      <c r="C520" s="241"/>
      <c r="D520" s="242" t="str">
        <f>IF(C520="","",(COUNTIF($C$3:C520,C520)+100))</f>
        <v/>
      </c>
      <c r="E520" s="306" t="str">
        <f>IF(C520="","",INDEX('様式A-2'!$E$9:$E$4938,MATCH(C520,'様式A-2'!$B$9:$B$438,0)))</f>
        <v/>
      </c>
      <c r="F520" s="306"/>
      <c r="G520" s="242"/>
      <c r="H520" s="242"/>
      <c r="I520" s="242"/>
      <c r="J520" s="307"/>
      <c r="K520" s="242"/>
      <c r="L520" s="242"/>
      <c r="M520" s="242"/>
      <c r="N520" s="242"/>
      <c r="O520" s="242"/>
      <c r="P520" s="243"/>
    </row>
    <row r="521" spans="1:16" ht="20.100000000000001" customHeight="1" x14ac:dyDescent="0.15">
      <c r="A521" s="256">
        <f>IF(A520="",ROW()-2-COUNTBLANK($A$3:$A520),A520+1)</f>
        <v>519</v>
      </c>
      <c r="B521" s="257">
        <f>IF(A521="","",IF(B520="",ROW()-2-COUNTBLANK($B$3:$B520),B520+1))</f>
        <v>519</v>
      </c>
      <c r="C521" s="241"/>
      <c r="D521" s="242" t="str">
        <f>IF(C521="","",(COUNTIF($C$3:C521,C521)+100))</f>
        <v/>
      </c>
      <c r="E521" s="306" t="str">
        <f>IF(C521="","",INDEX('様式A-2'!$E$9:$E$4938,MATCH(C521,'様式A-2'!$B$9:$B$438,0)))</f>
        <v/>
      </c>
      <c r="F521" s="306"/>
      <c r="G521" s="242"/>
      <c r="H521" s="242"/>
      <c r="I521" s="242"/>
      <c r="J521" s="307"/>
      <c r="K521" s="242"/>
      <c r="L521" s="242"/>
      <c r="M521" s="242"/>
      <c r="N521" s="242"/>
      <c r="O521" s="242"/>
      <c r="P521" s="243"/>
    </row>
    <row r="522" spans="1:16" ht="20.100000000000001" customHeight="1" x14ac:dyDescent="0.15">
      <c r="A522" s="256">
        <f>IF(A521="",ROW()-2-COUNTBLANK($A$3:$A521),A521+1)</f>
        <v>520</v>
      </c>
      <c r="B522" s="257">
        <f>IF(A522="","",IF(B521="",ROW()-2-COUNTBLANK($B$3:$B521),B521+1))</f>
        <v>520</v>
      </c>
      <c r="C522" s="241"/>
      <c r="D522" s="242" t="str">
        <f>IF(C522="","",(COUNTIF($C$3:C522,C522)+100))</f>
        <v/>
      </c>
      <c r="E522" s="306" t="str">
        <f>IF(C522="","",INDEX('様式A-2'!$E$9:$E$4938,MATCH(C522,'様式A-2'!$B$9:$B$438,0)))</f>
        <v/>
      </c>
      <c r="F522" s="306"/>
      <c r="G522" s="242"/>
      <c r="H522" s="242"/>
      <c r="I522" s="242"/>
      <c r="J522" s="307"/>
      <c r="K522" s="242"/>
      <c r="L522" s="242"/>
      <c r="M522" s="242"/>
      <c r="N522" s="242"/>
      <c r="O522" s="242"/>
      <c r="P522" s="243"/>
    </row>
    <row r="523" spans="1:16" ht="20.100000000000001" customHeight="1" x14ac:dyDescent="0.15">
      <c r="A523" s="256">
        <f>IF(A522="",ROW()-2-COUNTBLANK($A$3:$A522),A522+1)</f>
        <v>521</v>
      </c>
      <c r="B523" s="257">
        <f>IF(A523="","",IF(B522="",ROW()-2-COUNTBLANK($B$3:$B522),B522+1))</f>
        <v>521</v>
      </c>
      <c r="C523" s="241"/>
      <c r="D523" s="242" t="str">
        <f>IF(C523="","",(COUNTIF($C$3:C523,C523)+100))</f>
        <v/>
      </c>
      <c r="E523" s="306" t="str">
        <f>IF(C523="","",INDEX('様式A-2'!$E$9:$E$4938,MATCH(C523,'様式A-2'!$B$9:$B$438,0)))</f>
        <v/>
      </c>
      <c r="F523" s="306"/>
      <c r="G523" s="242"/>
      <c r="H523" s="242"/>
      <c r="I523" s="242"/>
      <c r="J523" s="307"/>
      <c r="K523" s="242"/>
      <c r="L523" s="242"/>
      <c r="M523" s="242"/>
      <c r="N523" s="242"/>
      <c r="O523" s="242"/>
      <c r="P523" s="243"/>
    </row>
    <row r="524" spans="1:16" ht="20.100000000000001" customHeight="1" x14ac:dyDescent="0.15">
      <c r="A524" s="256">
        <f>IF(A523="",ROW()-2-COUNTBLANK($A$3:$A523),A523+1)</f>
        <v>522</v>
      </c>
      <c r="B524" s="257">
        <f>IF(A524="","",IF(B523="",ROW()-2-COUNTBLANK($B$3:$B523),B523+1))</f>
        <v>522</v>
      </c>
      <c r="C524" s="241"/>
      <c r="D524" s="242" t="str">
        <f>IF(C524="","",(COUNTIF($C$3:C524,C524)+100))</f>
        <v/>
      </c>
      <c r="E524" s="306" t="str">
        <f>IF(C524="","",INDEX('様式A-2'!$E$9:$E$4938,MATCH(C524,'様式A-2'!$B$9:$B$438,0)))</f>
        <v/>
      </c>
      <c r="F524" s="306"/>
      <c r="G524" s="242"/>
      <c r="H524" s="242"/>
      <c r="I524" s="242"/>
      <c r="J524" s="307"/>
      <c r="K524" s="242"/>
      <c r="L524" s="242"/>
      <c r="M524" s="242"/>
      <c r="N524" s="242"/>
      <c r="O524" s="242"/>
      <c r="P524" s="243"/>
    </row>
    <row r="525" spans="1:16" ht="20.100000000000001" customHeight="1" x14ac:dyDescent="0.15">
      <c r="A525" s="256">
        <f>IF(A524="",ROW()-2-COUNTBLANK($A$3:$A524),A524+1)</f>
        <v>523</v>
      </c>
      <c r="B525" s="257">
        <f>IF(A525="","",IF(B524="",ROW()-2-COUNTBLANK($B$3:$B524),B524+1))</f>
        <v>523</v>
      </c>
      <c r="C525" s="241"/>
      <c r="D525" s="242" t="str">
        <f>IF(C525="","",(COUNTIF($C$3:C525,C525)+100))</f>
        <v/>
      </c>
      <c r="E525" s="306" t="str">
        <f>IF(C525="","",INDEX('様式A-2'!$E$9:$E$4938,MATCH(C525,'様式A-2'!$B$9:$B$438,0)))</f>
        <v/>
      </c>
      <c r="F525" s="306"/>
      <c r="G525" s="242"/>
      <c r="H525" s="242"/>
      <c r="I525" s="242"/>
      <c r="J525" s="307"/>
      <c r="K525" s="242"/>
      <c r="L525" s="242"/>
      <c r="M525" s="242"/>
      <c r="N525" s="242"/>
      <c r="O525" s="242"/>
      <c r="P525" s="243"/>
    </row>
    <row r="526" spans="1:16" ht="20.100000000000001" customHeight="1" x14ac:dyDescent="0.15">
      <c r="A526" s="256">
        <f>IF(A525="",ROW()-2-COUNTBLANK($A$3:$A525),A525+1)</f>
        <v>524</v>
      </c>
      <c r="B526" s="257">
        <f>IF(A526="","",IF(B525="",ROW()-2-COUNTBLANK($B$3:$B525),B525+1))</f>
        <v>524</v>
      </c>
      <c r="C526" s="241"/>
      <c r="D526" s="242" t="str">
        <f>IF(C526="","",(COUNTIF($C$3:C526,C526)+100))</f>
        <v/>
      </c>
      <c r="E526" s="306" t="str">
        <f>IF(C526="","",INDEX('様式A-2'!$E$9:$E$4938,MATCH(C526,'様式A-2'!$B$9:$B$438,0)))</f>
        <v/>
      </c>
      <c r="F526" s="306"/>
      <c r="G526" s="242"/>
      <c r="H526" s="242"/>
      <c r="I526" s="242"/>
      <c r="J526" s="307"/>
      <c r="K526" s="242"/>
      <c r="L526" s="242"/>
      <c r="M526" s="242"/>
      <c r="N526" s="242"/>
      <c r="O526" s="242"/>
      <c r="P526" s="243"/>
    </row>
    <row r="527" spans="1:16" ht="20.100000000000001" customHeight="1" x14ac:dyDescent="0.15">
      <c r="A527" s="256">
        <f>IF(A526="",ROW()-2-COUNTBLANK($A$3:$A526),A526+1)</f>
        <v>525</v>
      </c>
      <c r="B527" s="257">
        <f>IF(A527="","",IF(B526="",ROW()-2-COUNTBLANK($B$3:$B526),B526+1))</f>
        <v>525</v>
      </c>
      <c r="C527" s="241"/>
      <c r="D527" s="242" t="str">
        <f>IF(C527="","",(COUNTIF($C$3:C527,C527)+100))</f>
        <v/>
      </c>
      <c r="E527" s="306" t="str">
        <f>IF(C527="","",INDEX('様式A-2'!$E$9:$E$4938,MATCH(C527,'様式A-2'!$B$9:$B$438,0)))</f>
        <v/>
      </c>
      <c r="F527" s="306"/>
      <c r="G527" s="242"/>
      <c r="H527" s="242"/>
      <c r="I527" s="242"/>
      <c r="J527" s="307"/>
      <c r="K527" s="242"/>
      <c r="L527" s="242"/>
      <c r="M527" s="242"/>
      <c r="N527" s="242"/>
      <c r="O527" s="242"/>
      <c r="P527" s="243"/>
    </row>
    <row r="528" spans="1:16" ht="20.100000000000001" customHeight="1" x14ac:dyDescent="0.15">
      <c r="A528" s="256">
        <f>IF(A527="",ROW()-2-COUNTBLANK($A$3:$A527),A527+1)</f>
        <v>526</v>
      </c>
      <c r="B528" s="257">
        <f>IF(A528="","",IF(B527="",ROW()-2-COUNTBLANK($B$3:$B527),B527+1))</f>
        <v>526</v>
      </c>
      <c r="C528" s="241"/>
      <c r="D528" s="242" t="str">
        <f>IF(C528="","",(COUNTIF($C$3:C528,C528)+100))</f>
        <v/>
      </c>
      <c r="E528" s="306" t="str">
        <f>IF(C528="","",INDEX('様式A-2'!$E$9:$E$4938,MATCH(C528,'様式A-2'!$B$9:$B$438,0)))</f>
        <v/>
      </c>
      <c r="F528" s="306"/>
      <c r="G528" s="242"/>
      <c r="H528" s="242"/>
      <c r="I528" s="242"/>
      <c r="J528" s="307"/>
      <c r="K528" s="242"/>
      <c r="L528" s="242"/>
      <c r="M528" s="242"/>
      <c r="N528" s="242"/>
      <c r="O528" s="242"/>
      <c r="P528" s="243"/>
    </row>
    <row r="529" spans="1:16" ht="20.100000000000001" customHeight="1" x14ac:dyDescent="0.15">
      <c r="A529" s="256">
        <f>IF(A528="",ROW()-2-COUNTBLANK($A$3:$A528),A528+1)</f>
        <v>527</v>
      </c>
      <c r="B529" s="257">
        <f>IF(A529="","",IF(B528="",ROW()-2-COUNTBLANK($B$3:$B528),B528+1))</f>
        <v>527</v>
      </c>
      <c r="C529" s="241"/>
      <c r="D529" s="242" t="str">
        <f>IF(C529="","",(COUNTIF($C$3:C529,C529)+100))</f>
        <v/>
      </c>
      <c r="E529" s="306" t="str">
        <f>IF(C529="","",INDEX('様式A-2'!$E$9:$E$4938,MATCH(C529,'様式A-2'!$B$9:$B$438,0)))</f>
        <v/>
      </c>
      <c r="F529" s="306"/>
      <c r="G529" s="242"/>
      <c r="H529" s="242"/>
      <c r="I529" s="242"/>
      <c r="J529" s="307"/>
      <c r="K529" s="242"/>
      <c r="L529" s="242"/>
      <c r="M529" s="242"/>
      <c r="N529" s="242"/>
      <c r="O529" s="242"/>
      <c r="P529" s="243"/>
    </row>
    <row r="530" spans="1:16" ht="20.100000000000001" customHeight="1" x14ac:dyDescent="0.15">
      <c r="A530" s="256">
        <f>IF(A529="",ROW()-2-COUNTBLANK($A$3:$A529),A529+1)</f>
        <v>528</v>
      </c>
      <c r="B530" s="257">
        <f>IF(A530="","",IF(B529="",ROW()-2-COUNTBLANK($B$3:$B529),B529+1))</f>
        <v>528</v>
      </c>
      <c r="C530" s="241"/>
      <c r="D530" s="242" t="str">
        <f>IF(C530="","",(COUNTIF($C$3:C530,C530)+100))</f>
        <v/>
      </c>
      <c r="E530" s="306" t="str">
        <f>IF(C530="","",INDEX('様式A-2'!$E$9:$E$4938,MATCH(C530,'様式A-2'!$B$9:$B$438,0)))</f>
        <v/>
      </c>
      <c r="F530" s="306"/>
      <c r="G530" s="242"/>
      <c r="H530" s="242"/>
      <c r="I530" s="242"/>
      <c r="J530" s="307"/>
      <c r="K530" s="242"/>
      <c r="L530" s="242"/>
      <c r="M530" s="242"/>
      <c r="N530" s="242"/>
      <c r="O530" s="242"/>
      <c r="P530" s="243"/>
    </row>
    <row r="531" spans="1:16" ht="20.100000000000001" customHeight="1" x14ac:dyDescent="0.15">
      <c r="A531" s="256">
        <f>IF(A530="",ROW()-2-COUNTBLANK($A$3:$A530),A530+1)</f>
        <v>529</v>
      </c>
      <c r="B531" s="257">
        <f>IF(A531="","",IF(B530="",ROW()-2-COUNTBLANK($B$3:$B530),B530+1))</f>
        <v>529</v>
      </c>
      <c r="C531" s="241"/>
      <c r="D531" s="242" t="str">
        <f>IF(C531="","",(COUNTIF($C$3:C531,C531)+100))</f>
        <v/>
      </c>
      <c r="E531" s="306" t="str">
        <f>IF(C531="","",INDEX('様式A-2'!$E$9:$E$4938,MATCH(C531,'様式A-2'!$B$9:$B$438,0)))</f>
        <v/>
      </c>
      <c r="F531" s="306"/>
      <c r="G531" s="242"/>
      <c r="H531" s="242"/>
      <c r="I531" s="242"/>
      <c r="J531" s="307"/>
      <c r="K531" s="242"/>
      <c r="L531" s="242"/>
      <c r="M531" s="242"/>
      <c r="N531" s="242"/>
      <c r="O531" s="242"/>
      <c r="P531" s="243"/>
    </row>
    <row r="532" spans="1:16" ht="20.100000000000001" customHeight="1" x14ac:dyDescent="0.15">
      <c r="A532" s="256">
        <f>IF(A531="",ROW()-2-COUNTBLANK($A$3:$A531),A531+1)</f>
        <v>530</v>
      </c>
      <c r="B532" s="257">
        <f>IF(A532="","",IF(B531="",ROW()-2-COUNTBLANK($B$3:$B531),B531+1))</f>
        <v>530</v>
      </c>
      <c r="C532" s="241"/>
      <c r="D532" s="242" t="str">
        <f>IF(C532="","",(COUNTIF($C$3:C532,C532)+100))</f>
        <v/>
      </c>
      <c r="E532" s="306" t="str">
        <f>IF(C532="","",INDEX('様式A-2'!$E$9:$E$4938,MATCH(C532,'様式A-2'!$B$9:$B$438,0)))</f>
        <v/>
      </c>
      <c r="F532" s="306"/>
      <c r="G532" s="242"/>
      <c r="H532" s="242"/>
      <c r="I532" s="242"/>
      <c r="J532" s="307"/>
      <c r="K532" s="242"/>
      <c r="L532" s="242"/>
      <c r="M532" s="242"/>
      <c r="N532" s="242"/>
      <c r="O532" s="242"/>
      <c r="P532" s="243"/>
    </row>
    <row r="533" spans="1:16" ht="20.100000000000001" customHeight="1" x14ac:dyDescent="0.15">
      <c r="A533" s="256">
        <f>IF(A532="",ROW()-2-COUNTBLANK($A$3:$A532),A532+1)</f>
        <v>531</v>
      </c>
      <c r="B533" s="257">
        <f>IF(A533="","",IF(B532="",ROW()-2-COUNTBLANK($B$3:$B532),B532+1))</f>
        <v>531</v>
      </c>
      <c r="C533" s="241"/>
      <c r="D533" s="242" t="str">
        <f>IF(C533="","",(COUNTIF($C$3:C533,C533)+100))</f>
        <v/>
      </c>
      <c r="E533" s="306" t="str">
        <f>IF(C533="","",INDEX('様式A-2'!$E$9:$E$4938,MATCH(C533,'様式A-2'!$B$9:$B$438,0)))</f>
        <v/>
      </c>
      <c r="F533" s="306"/>
      <c r="G533" s="242"/>
      <c r="H533" s="242"/>
      <c r="I533" s="242"/>
      <c r="J533" s="307"/>
      <c r="K533" s="242"/>
      <c r="L533" s="242"/>
      <c r="M533" s="242"/>
      <c r="N533" s="242"/>
      <c r="O533" s="242"/>
      <c r="P533" s="243"/>
    </row>
    <row r="534" spans="1:16" ht="20.100000000000001" customHeight="1" x14ac:dyDescent="0.15">
      <c r="A534" s="256">
        <f>IF(A533="",ROW()-2-COUNTBLANK($A$3:$A533),A533+1)</f>
        <v>532</v>
      </c>
      <c r="B534" s="257">
        <f>IF(A534="","",IF(B533="",ROW()-2-COUNTBLANK($B$3:$B533),B533+1))</f>
        <v>532</v>
      </c>
      <c r="C534" s="241"/>
      <c r="D534" s="242" t="str">
        <f>IF(C534="","",(COUNTIF($C$3:C534,C534)+100))</f>
        <v/>
      </c>
      <c r="E534" s="306" t="str">
        <f>IF(C534="","",INDEX('様式A-2'!$E$9:$E$4938,MATCH(C534,'様式A-2'!$B$9:$B$438,0)))</f>
        <v/>
      </c>
      <c r="F534" s="306"/>
      <c r="G534" s="242"/>
      <c r="H534" s="242"/>
      <c r="I534" s="242"/>
      <c r="J534" s="307"/>
      <c r="K534" s="242"/>
      <c r="L534" s="242"/>
      <c r="M534" s="242"/>
      <c r="N534" s="242"/>
      <c r="O534" s="242"/>
      <c r="P534" s="243"/>
    </row>
    <row r="535" spans="1:16" ht="20.100000000000001" customHeight="1" x14ac:dyDescent="0.15">
      <c r="A535" s="256">
        <f>IF(A534="",ROW()-2-COUNTBLANK($A$3:$A534),A534+1)</f>
        <v>533</v>
      </c>
      <c r="B535" s="257">
        <f>IF(A535="","",IF(B534="",ROW()-2-COUNTBLANK($B$3:$B534),B534+1))</f>
        <v>533</v>
      </c>
      <c r="C535" s="241"/>
      <c r="D535" s="242" t="str">
        <f>IF(C535="","",(COUNTIF($C$3:C535,C535)+100))</f>
        <v/>
      </c>
      <c r="E535" s="306" t="str">
        <f>IF(C535="","",INDEX('様式A-2'!$E$9:$E$4938,MATCH(C535,'様式A-2'!$B$9:$B$438,0)))</f>
        <v/>
      </c>
      <c r="F535" s="306"/>
      <c r="G535" s="242"/>
      <c r="H535" s="242"/>
      <c r="I535" s="242"/>
      <c r="J535" s="307"/>
      <c r="K535" s="242"/>
      <c r="L535" s="242"/>
      <c r="M535" s="242"/>
      <c r="N535" s="242"/>
      <c r="O535" s="242"/>
      <c r="P535" s="243"/>
    </row>
    <row r="536" spans="1:16" ht="20.100000000000001" customHeight="1" x14ac:dyDescent="0.15">
      <c r="A536" s="256">
        <f>IF(A535="",ROW()-2-COUNTBLANK($A$3:$A535),A535+1)</f>
        <v>534</v>
      </c>
      <c r="B536" s="257">
        <f>IF(A536="","",IF(B535="",ROW()-2-COUNTBLANK($B$3:$B535),B535+1))</f>
        <v>534</v>
      </c>
      <c r="C536" s="241"/>
      <c r="D536" s="242" t="str">
        <f>IF(C536="","",(COUNTIF($C$3:C536,C536)+100))</f>
        <v/>
      </c>
      <c r="E536" s="306" t="str">
        <f>IF(C536="","",INDEX('様式A-2'!$E$9:$E$4938,MATCH(C536,'様式A-2'!$B$9:$B$438,0)))</f>
        <v/>
      </c>
      <c r="F536" s="306"/>
      <c r="G536" s="242"/>
      <c r="H536" s="242"/>
      <c r="I536" s="242"/>
      <c r="J536" s="307"/>
      <c r="K536" s="242"/>
      <c r="L536" s="242"/>
      <c r="M536" s="242"/>
      <c r="N536" s="242"/>
      <c r="O536" s="242"/>
      <c r="P536" s="243"/>
    </row>
    <row r="537" spans="1:16" ht="20.100000000000001" customHeight="1" x14ac:dyDescent="0.15">
      <c r="A537" s="256">
        <f>IF(A536="",ROW()-2-COUNTBLANK($A$3:$A536),A536+1)</f>
        <v>535</v>
      </c>
      <c r="B537" s="257">
        <f>IF(A537="","",IF(B536="",ROW()-2-COUNTBLANK($B$3:$B536),B536+1))</f>
        <v>535</v>
      </c>
      <c r="C537" s="241"/>
      <c r="D537" s="242" t="str">
        <f>IF(C537="","",(COUNTIF($C$3:C537,C537)+100))</f>
        <v/>
      </c>
      <c r="E537" s="306" t="str">
        <f>IF(C537="","",INDEX('様式A-2'!$E$9:$E$4938,MATCH(C537,'様式A-2'!$B$9:$B$438,0)))</f>
        <v/>
      </c>
      <c r="F537" s="306"/>
      <c r="G537" s="242"/>
      <c r="H537" s="242"/>
      <c r="I537" s="242"/>
      <c r="J537" s="307"/>
      <c r="K537" s="242"/>
      <c r="L537" s="242"/>
      <c r="M537" s="242"/>
      <c r="N537" s="242"/>
      <c r="O537" s="242"/>
      <c r="P537" s="243"/>
    </row>
    <row r="538" spans="1:16" ht="20.100000000000001" customHeight="1" x14ac:dyDescent="0.15">
      <c r="A538" s="256">
        <f>IF(A537="",ROW()-2-COUNTBLANK($A$3:$A537),A537+1)</f>
        <v>536</v>
      </c>
      <c r="B538" s="257">
        <f>IF(A538="","",IF(B537="",ROW()-2-COUNTBLANK($B$3:$B537),B537+1))</f>
        <v>536</v>
      </c>
      <c r="C538" s="241"/>
      <c r="D538" s="242" t="str">
        <f>IF(C538="","",(COUNTIF($C$3:C538,C538)+100))</f>
        <v/>
      </c>
      <c r="E538" s="306" t="str">
        <f>IF(C538="","",INDEX('様式A-2'!$E$9:$E$4938,MATCH(C538,'様式A-2'!$B$9:$B$438,0)))</f>
        <v/>
      </c>
      <c r="F538" s="306"/>
      <c r="G538" s="242"/>
      <c r="H538" s="242"/>
      <c r="I538" s="242"/>
      <c r="J538" s="307"/>
      <c r="K538" s="242"/>
      <c r="L538" s="242"/>
      <c r="M538" s="242"/>
      <c r="N538" s="242"/>
      <c r="O538" s="242"/>
      <c r="P538" s="243"/>
    </row>
    <row r="539" spans="1:16" ht="20.100000000000001" customHeight="1" x14ac:dyDescent="0.15">
      <c r="A539" s="256">
        <f>IF(A538="",ROW()-2-COUNTBLANK($A$3:$A538),A538+1)</f>
        <v>537</v>
      </c>
      <c r="B539" s="257">
        <f>IF(A539="","",IF(B538="",ROW()-2-COUNTBLANK($B$3:$B538),B538+1))</f>
        <v>537</v>
      </c>
      <c r="C539" s="241"/>
      <c r="D539" s="242" t="str">
        <f>IF(C539="","",(COUNTIF($C$3:C539,C539)+100))</f>
        <v/>
      </c>
      <c r="E539" s="306" t="str">
        <f>IF(C539="","",INDEX('様式A-2'!$E$9:$E$4938,MATCH(C539,'様式A-2'!$B$9:$B$438,0)))</f>
        <v/>
      </c>
      <c r="F539" s="306"/>
      <c r="G539" s="242"/>
      <c r="H539" s="242"/>
      <c r="I539" s="242"/>
      <c r="J539" s="307"/>
      <c r="K539" s="242"/>
      <c r="L539" s="242"/>
      <c r="M539" s="242"/>
      <c r="N539" s="242"/>
      <c r="O539" s="242"/>
      <c r="P539" s="243"/>
    </row>
    <row r="540" spans="1:16" ht="20.100000000000001" customHeight="1" x14ac:dyDescent="0.15">
      <c r="A540" s="256">
        <f>IF(A539="",ROW()-2-COUNTBLANK($A$3:$A539),A539+1)</f>
        <v>538</v>
      </c>
      <c r="B540" s="257">
        <f>IF(A540="","",IF(B539="",ROW()-2-COUNTBLANK($B$3:$B539),B539+1))</f>
        <v>538</v>
      </c>
      <c r="C540" s="241"/>
      <c r="D540" s="242" t="str">
        <f>IF(C540="","",(COUNTIF($C$3:C540,C540)+100))</f>
        <v/>
      </c>
      <c r="E540" s="306" t="str">
        <f>IF(C540="","",INDEX('様式A-2'!$E$9:$E$4938,MATCH(C540,'様式A-2'!$B$9:$B$438,0)))</f>
        <v/>
      </c>
      <c r="F540" s="306"/>
      <c r="G540" s="242"/>
      <c r="H540" s="242"/>
      <c r="I540" s="242"/>
      <c r="J540" s="307"/>
      <c r="K540" s="242"/>
      <c r="L540" s="242"/>
      <c r="M540" s="242"/>
      <c r="N540" s="242"/>
      <c r="O540" s="242"/>
      <c r="P540" s="243"/>
    </row>
    <row r="541" spans="1:16" ht="20.100000000000001" customHeight="1" x14ac:dyDescent="0.15">
      <c r="A541" s="256">
        <f>IF(A540="",ROW()-2-COUNTBLANK($A$3:$A540),A540+1)</f>
        <v>539</v>
      </c>
      <c r="B541" s="257">
        <f>IF(A541="","",IF(B540="",ROW()-2-COUNTBLANK($B$3:$B540),B540+1))</f>
        <v>539</v>
      </c>
      <c r="C541" s="241"/>
      <c r="D541" s="242" t="str">
        <f>IF(C541="","",(COUNTIF($C$3:C541,C541)+100))</f>
        <v/>
      </c>
      <c r="E541" s="306" t="str">
        <f>IF(C541="","",INDEX('様式A-2'!$E$9:$E$4938,MATCH(C541,'様式A-2'!$B$9:$B$438,0)))</f>
        <v/>
      </c>
      <c r="F541" s="306"/>
      <c r="G541" s="242"/>
      <c r="H541" s="242"/>
      <c r="I541" s="242"/>
      <c r="J541" s="307"/>
      <c r="K541" s="242"/>
      <c r="L541" s="242"/>
      <c r="M541" s="242"/>
      <c r="N541" s="242"/>
      <c r="O541" s="242"/>
      <c r="P541" s="243"/>
    </row>
    <row r="542" spans="1:16" ht="20.100000000000001" customHeight="1" x14ac:dyDescent="0.15">
      <c r="A542" s="256">
        <f>IF(A541="",ROW()-2-COUNTBLANK($A$3:$A541),A541+1)</f>
        <v>540</v>
      </c>
      <c r="B542" s="257">
        <f>IF(A542="","",IF(B541="",ROW()-2-COUNTBLANK($B$3:$B541),B541+1))</f>
        <v>540</v>
      </c>
      <c r="C542" s="241"/>
      <c r="D542" s="242" t="str">
        <f>IF(C542="","",(COUNTIF($C$3:C542,C542)+100))</f>
        <v/>
      </c>
      <c r="E542" s="306" t="str">
        <f>IF(C542="","",INDEX('様式A-2'!$E$9:$E$4938,MATCH(C542,'様式A-2'!$B$9:$B$438,0)))</f>
        <v/>
      </c>
      <c r="F542" s="306"/>
      <c r="G542" s="242"/>
      <c r="H542" s="242"/>
      <c r="I542" s="242"/>
      <c r="J542" s="307"/>
      <c r="K542" s="242"/>
      <c r="L542" s="242"/>
      <c r="M542" s="242"/>
      <c r="N542" s="242"/>
      <c r="O542" s="242"/>
      <c r="P542" s="243"/>
    </row>
    <row r="543" spans="1:16" ht="20.100000000000001" customHeight="1" x14ac:dyDescent="0.15">
      <c r="A543" s="256">
        <f>IF(A542="",ROW()-2-COUNTBLANK($A$3:$A542),A542+1)</f>
        <v>541</v>
      </c>
      <c r="B543" s="257">
        <f>IF(A543="","",IF(B542="",ROW()-2-COUNTBLANK($B$3:$B542),B542+1))</f>
        <v>541</v>
      </c>
      <c r="C543" s="241"/>
      <c r="D543" s="242" t="str">
        <f>IF(C543="","",(COUNTIF($C$3:C543,C543)+100))</f>
        <v/>
      </c>
      <c r="E543" s="306" t="str">
        <f>IF(C543="","",INDEX('様式A-2'!$E$9:$E$4938,MATCH(C543,'様式A-2'!$B$9:$B$438,0)))</f>
        <v/>
      </c>
      <c r="F543" s="306"/>
      <c r="G543" s="242"/>
      <c r="H543" s="242"/>
      <c r="I543" s="242"/>
      <c r="J543" s="307"/>
      <c r="K543" s="242"/>
      <c r="L543" s="242"/>
      <c r="M543" s="242"/>
      <c r="N543" s="242"/>
      <c r="O543" s="242"/>
      <c r="P543" s="243"/>
    </row>
    <row r="544" spans="1:16" ht="20.100000000000001" customHeight="1" x14ac:dyDescent="0.15">
      <c r="A544" s="256">
        <f>IF(A543="",ROW()-2-COUNTBLANK($A$3:$A543),A543+1)</f>
        <v>542</v>
      </c>
      <c r="B544" s="257">
        <f>IF(A544="","",IF(B543="",ROW()-2-COUNTBLANK($B$3:$B543),B543+1))</f>
        <v>542</v>
      </c>
      <c r="C544" s="241"/>
      <c r="D544" s="242" t="str">
        <f>IF(C544="","",(COUNTIF($C$3:C544,C544)+100))</f>
        <v/>
      </c>
      <c r="E544" s="306" t="str">
        <f>IF(C544="","",INDEX('様式A-2'!$E$9:$E$4938,MATCH(C544,'様式A-2'!$B$9:$B$438,0)))</f>
        <v/>
      </c>
      <c r="F544" s="306"/>
      <c r="G544" s="242"/>
      <c r="H544" s="242"/>
      <c r="I544" s="242"/>
      <c r="J544" s="307"/>
      <c r="K544" s="242"/>
      <c r="L544" s="242"/>
      <c r="M544" s="242"/>
      <c r="N544" s="242"/>
      <c r="O544" s="242"/>
      <c r="P544" s="243"/>
    </row>
    <row r="545" spans="1:16" ht="20.100000000000001" customHeight="1" x14ac:dyDescent="0.15">
      <c r="A545" s="256">
        <f>IF(A544="",ROW()-2-COUNTBLANK($A$3:$A544),A544+1)</f>
        <v>543</v>
      </c>
      <c r="B545" s="257">
        <f>IF(A545="","",IF(B544="",ROW()-2-COUNTBLANK($B$3:$B544),B544+1))</f>
        <v>543</v>
      </c>
      <c r="C545" s="241"/>
      <c r="D545" s="242" t="str">
        <f>IF(C545="","",(COUNTIF($C$3:C545,C545)+100))</f>
        <v/>
      </c>
      <c r="E545" s="306" t="str">
        <f>IF(C545="","",INDEX('様式A-2'!$E$9:$E$4938,MATCH(C545,'様式A-2'!$B$9:$B$438,0)))</f>
        <v/>
      </c>
      <c r="F545" s="306"/>
      <c r="G545" s="242"/>
      <c r="H545" s="242"/>
      <c r="I545" s="242"/>
      <c r="J545" s="307"/>
      <c r="K545" s="242"/>
      <c r="L545" s="242"/>
      <c r="M545" s="242"/>
      <c r="N545" s="242"/>
      <c r="O545" s="242"/>
      <c r="P545" s="243"/>
    </row>
    <row r="546" spans="1:16" ht="20.100000000000001" customHeight="1" x14ac:dyDescent="0.15">
      <c r="A546" s="256">
        <f>IF(A545="",ROW()-2-COUNTBLANK($A$3:$A545),A545+1)</f>
        <v>544</v>
      </c>
      <c r="B546" s="257">
        <f>IF(A546="","",IF(B545="",ROW()-2-COUNTBLANK($B$3:$B545),B545+1))</f>
        <v>544</v>
      </c>
      <c r="C546" s="241"/>
      <c r="D546" s="242" t="str">
        <f>IF(C546="","",(COUNTIF($C$3:C546,C546)+100))</f>
        <v/>
      </c>
      <c r="E546" s="306" t="str">
        <f>IF(C546="","",INDEX('様式A-2'!$E$9:$E$4938,MATCH(C546,'様式A-2'!$B$9:$B$438,0)))</f>
        <v/>
      </c>
      <c r="F546" s="306"/>
      <c r="G546" s="242"/>
      <c r="H546" s="242"/>
      <c r="I546" s="242"/>
      <c r="J546" s="307"/>
      <c r="K546" s="242"/>
      <c r="L546" s="242"/>
      <c r="M546" s="242"/>
      <c r="N546" s="242"/>
      <c r="O546" s="242"/>
      <c r="P546" s="243"/>
    </row>
    <row r="547" spans="1:16" ht="20.100000000000001" customHeight="1" x14ac:dyDescent="0.15">
      <c r="A547" s="256">
        <f>IF(A546="",ROW()-2-COUNTBLANK($A$3:$A546),A546+1)</f>
        <v>545</v>
      </c>
      <c r="B547" s="257">
        <f>IF(A547="","",IF(B546="",ROW()-2-COUNTBLANK($B$3:$B546),B546+1))</f>
        <v>545</v>
      </c>
      <c r="C547" s="241"/>
      <c r="D547" s="242" t="str">
        <f>IF(C547="","",(COUNTIF($C$3:C547,C547)+100))</f>
        <v/>
      </c>
      <c r="E547" s="306" t="str">
        <f>IF(C547="","",INDEX('様式A-2'!$E$9:$E$4938,MATCH(C547,'様式A-2'!$B$9:$B$438,0)))</f>
        <v/>
      </c>
      <c r="F547" s="306"/>
      <c r="G547" s="242"/>
      <c r="H547" s="242"/>
      <c r="I547" s="242"/>
      <c r="J547" s="307"/>
      <c r="K547" s="242"/>
      <c r="L547" s="242"/>
      <c r="M547" s="242"/>
      <c r="N547" s="242"/>
      <c r="O547" s="242"/>
      <c r="P547" s="243"/>
    </row>
    <row r="548" spans="1:16" ht="20.100000000000001" customHeight="1" x14ac:dyDescent="0.15">
      <c r="A548" s="256">
        <f>IF(A547="",ROW()-2-COUNTBLANK($A$3:$A547),A547+1)</f>
        <v>546</v>
      </c>
      <c r="B548" s="257">
        <f>IF(A548="","",IF(B547="",ROW()-2-COUNTBLANK($B$3:$B547),B547+1))</f>
        <v>546</v>
      </c>
      <c r="C548" s="241"/>
      <c r="D548" s="242" t="str">
        <f>IF(C548="","",(COUNTIF($C$3:C548,C548)+100))</f>
        <v/>
      </c>
      <c r="E548" s="306" t="str">
        <f>IF(C548="","",INDEX('様式A-2'!$E$9:$E$4938,MATCH(C548,'様式A-2'!$B$9:$B$438,0)))</f>
        <v/>
      </c>
      <c r="F548" s="306"/>
      <c r="G548" s="242"/>
      <c r="H548" s="242"/>
      <c r="I548" s="242"/>
      <c r="J548" s="307"/>
      <c r="K548" s="242"/>
      <c r="L548" s="242"/>
      <c r="M548" s="242"/>
      <c r="N548" s="242"/>
      <c r="O548" s="242"/>
      <c r="P548" s="243"/>
    </row>
    <row r="549" spans="1:16" ht="20.100000000000001" customHeight="1" x14ac:dyDescent="0.15">
      <c r="A549" s="256">
        <f>IF(A548="",ROW()-2-COUNTBLANK($A$3:$A548),A548+1)</f>
        <v>547</v>
      </c>
      <c r="B549" s="257">
        <f>IF(A549="","",IF(B548="",ROW()-2-COUNTBLANK($B$3:$B548),B548+1))</f>
        <v>547</v>
      </c>
      <c r="C549" s="241"/>
      <c r="D549" s="242" t="str">
        <f>IF(C549="","",(COUNTIF($C$3:C549,C549)+100))</f>
        <v/>
      </c>
      <c r="E549" s="306" t="str">
        <f>IF(C549="","",INDEX('様式A-2'!$E$9:$E$4938,MATCH(C549,'様式A-2'!$B$9:$B$438,0)))</f>
        <v/>
      </c>
      <c r="F549" s="306"/>
      <c r="G549" s="242"/>
      <c r="H549" s="242"/>
      <c r="I549" s="242"/>
      <c r="J549" s="307"/>
      <c r="K549" s="242"/>
      <c r="L549" s="242"/>
      <c r="M549" s="242"/>
      <c r="N549" s="242"/>
      <c r="O549" s="242"/>
      <c r="P549" s="243"/>
    </row>
    <row r="550" spans="1:16" ht="20.100000000000001" customHeight="1" x14ac:dyDescent="0.15">
      <c r="A550" s="256">
        <f>IF(A549="",ROW()-2-COUNTBLANK($A$3:$A549),A549+1)</f>
        <v>548</v>
      </c>
      <c r="B550" s="257">
        <f>IF(A550="","",IF(B549="",ROW()-2-COUNTBLANK($B$3:$B549),B549+1))</f>
        <v>548</v>
      </c>
      <c r="C550" s="241"/>
      <c r="D550" s="242" t="str">
        <f>IF(C550="","",(COUNTIF($C$3:C550,C550)+100))</f>
        <v/>
      </c>
      <c r="E550" s="306" t="str">
        <f>IF(C550="","",INDEX('様式A-2'!$E$9:$E$4938,MATCH(C550,'様式A-2'!$B$9:$B$438,0)))</f>
        <v/>
      </c>
      <c r="F550" s="306"/>
      <c r="G550" s="242"/>
      <c r="H550" s="242"/>
      <c r="I550" s="242"/>
      <c r="J550" s="307"/>
      <c r="K550" s="242"/>
      <c r="L550" s="242"/>
      <c r="M550" s="242"/>
      <c r="N550" s="242"/>
      <c r="O550" s="242"/>
      <c r="P550" s="243"/>
    </row>
    <row r="551" spans="1:16" ht="20.100000000000001" customHeight="1" x14ac:dyDescent="0.15">
      <c r="A551" s="256">
        <f>IF(A550="",ROW()-2-COUNTBLANK($A$3:$A550),A550+1)</f>
        <v>549</v>
      </c>
      <c r="B551" s="257">
        <f>IF(A551="","",IF(B550="",ROW()-2-COUNTBLANK($B$3:$B550),B550+1))</f>
        <v>549</v>
      </c>
      <c r="C551" s="241"/>
      <c r="D551" s="242" t="str">
        <f>IF(C551="","",(COUNTIF($C$3:C551,C551)+100))</f>
        <v/>
      </c>
      <c r="E551" s="306" t="str">
        <f>IF(C551="","",INDEX('様式A-2'!$E$9:$E$4938,MATCH(C551,'様式A-2'!$B$9:$B$438,0)))</f>
        <v/>
      </c>
      <c r="F551" s="306"/>
      <c r="G551" s="242"/>
      <c r="H551" s="242"/>
      <c r="I551" s="242"/>
      <c r="J551" s="307"/>
      <c r="K551" s="242"/>
      <c r="L551" s="242"/>
      <c r="M551" s="242"/>
      <c r="N551" s="242"/>
      <c r="O551" s="242"/>
      <c r="P551" s="243"/>
    </row>
    <row r="552" spans="1:16" ht="20.100000000000001" customHeight="1" x14ac:dyDescent="0.15">
      <c r="A552" s="256">
        <f>IF(A551="",ROW()-2-COUNTBLANK($A$3:$A551),A551+1)</f>
        <v>550</v>
      </c>
      <c r="B552" s="257">
        <f>IF(A552="","",IF(B551="",ROW()-2-COUNTBLANK($B$3:$B551),B551+1))</f>
        <v>550</v>
      </c>
      <c r="C552" s="241"/>
      <c r="D552" s="242" t="str">
        <f>IF(C552="","",(COUNTIF($C$3:C552,C552)+100))</f>
        <v/>
      </c>
      <c r="E552" s="306" t="str">
        <f>IF(C552="","",INDEX('様式A-2'!$E$9:$E$4938,MATCH(C552,'様式A-2'!$B$9:$B$438,0)))</f>
        <v/>
      </c>
      <c r="F552" s="306"/>
      <c r="G552" s="242"/>
      <c r="H552" s="242"/>
      <c r="I552" s="242"/>
      <c r="J552" s="307"/>
      <c r="K552" s="242"/>
      <c r="L552" s="242"/>
      <c r="M552" s="242"/>
      <c r="N552" s="242"/>
      <c r="O552" s="242"/>
      <c r="P552" s="243"/>
    </row>
    <row r="553" spans="1:16" ht="20.100000000000001" customHeight="1" x14ac:dyDescent="0.15">
      <c r="A553" s="256">
        <f>IF(A552="",ROW()-2-COUNTBLANK($A$3:$A552),A552+1)</f>
        <v>551</v>
      </c>
      <c r="B553" s="257">
        <f>IF(A553="","",IF(B552="",ROW()-2-COUNTBLANK($B$3:$B552),B552+1))</f>
        <v>551</v>
      </c>
      <c r="C553" s="241"/>
      <c r="D553" s="242" t="str">
        <f>IF(C553="","",(COUNTIF($C$3:C553,C553)+100))</f>
        <v/>
      </c>
      <c r="E553" s="306" t="str">
        <f>IF(C553="","",INDEX('様式A-2'!$E$9:$E$4938,MATCH(C553,'様式A-2'!$B$9:$B$438,0)))</f>
        <v/>
      </c>
      <c r="F553" s="306"/>
      <c r="G553" s="242"/>
      <c r="H553" s="242"/>
      <c r="I553" s="242"/>
      <c r="J553" s="307"/>
      <c r="K553" s="242"/>
      <c r="L553" s="242"/>
      <c r="M553" s="242"/>
      <c r="N553" s="242"/>
      <c r="O553" s="242"/>
      <c r="P553" s="243"/>
    </row>
    <row r="554" spans="1:16" ht="20.100000000000001" customHeight="1" x14ac:dyDescent="0.15">
      <c r="A554" s="256">
        <f>IF(A553="",ROW()-2-COUNTBLANK($A$3:$A553),A553+1)</f>
        <v>552</v>
      </c>
      <c r="B554" s="257">
        <f>IF(A554="","",IF(B553="",ROW()-2-COUNTBLANK($B$3:$B553),B553+1))</f>
        <v>552</v>
      </c>
      <c r="C554" s="241"/>
      <c r="D554" s="242" t="str">
        <f>IF(C554="","",(COUNTIF($C$3:C554,C554)+100))</f>
        <v/>
      </c>
      <c r="E554" s="306" t="str">
        <f>IF(C554="","",INDEX('様式A-2'!$E$9:$E$4938,MATCH(C554,'様式A-2'!$B$9:$B$438,0)))</f>
        <v/>
      </c>
      <c r="F554" s="306"/>
      <c r="G554" s="242"/>
      <c r="H554" s="242"/>
      <c r="I554" s="242"/>
      <c r="J554" s="307"/>
      <c r="K554" s="242"/>
      <c r="L554" s="242"/>
      <c r="M554" s="242"/>
      <c r="N554" s="242"/>
      <c r="O554" s="242"/>
      <c r="P554" s="243"/>
    </row>
    <row r="555" spans="1:16" ht="20.100000000000001" customHeight="1" x14ac:dyDescent="0.15">
      <c r="A555" s="256">
        <f>IF(A554="",ROW()-2-COUNTBLANK($A$3:$A554),A554+1)</f>
        <v>553</v>
      </c>
      <c r="B555" s="257">
        <f>IF(A555="","",IF(B554="",ROW()-2-COUNTBLANK($B$3:$B554),B554+1))</f>
        <v>553</v>
      </c>
      <c r="C555" s="241"/>
      <c r="D555" s="242" t="str">
        <f>IF(C555="","",(COUNTIF($C$3:C555,C555)+100))</f>
        <v/>
      </c>
      <c r="E555" s="306" t="str">
        <f>IF(C555="","",INDEX('様式A-2'!$E$9:$E$4938,MATCH(C555,'様式A-2'!$B$9:$B$438,0)))</f>
        <v/>
      </c>
      <c r="F555" s="306"/>
      <c r="G555" s="242"/>
      <c r="H555" s="242"/>
      <c r="I555" s="242"/>
      <c r="J555" s="307"/>
      <c r="K555" s="242"/>
      <c r="L555" s="242"/>
      <c r="M555" s="242"/>
      <c r="N555" s="242"/>
      <c r="O555" s="242"/>
      <c r="P555" s="243"/>
    </row>
    <row r="556" spans="1:16" ht="20.100000000000001" customHeight="1" x14ac:dyDescent="0.15">
      <c r="A556" s="256">
        <f>IF(A555="",ROW()-2-COUNTBLANK($A$3:$A555),A555+1)</f>
        <v>554</v>
      </c>
      <c r="B556" s="257">
        <f>IF(A556="","",IF(B555="",ROW()-2-COUNTBLANK($B$3:$B555),B555+1))</f>
        <v>554</v>
      </c>
      <c r="C556" s="241"/>
      <c r="D556" s="242" t="str">
        <f>IF(C556="","",(COUNTIF($C$3:C556,C556)+100))</f>
        <v/>
      </c>
      <c r="E556" s="306" t="str">
        <f>IF(C556="","",INDEX('様式A-2'!$E$9:$E$4938,MATCH(C556,'様式A-2'!$B$9:$B$438,0)))</f>
        <v/>
      </c>
      <c r="F556" s="306"/>
      <c r="G556" s="242"/>
      <c r="H556" s="242"/>
      <c r="I556" s="242"/>
      <c r="J556" s="307"/>
      <c r="K556" s="242"/>
      <c r="L556" s="242"/>
      <c r="M556" s="242"/>
      <c r="N556" s="242"/>
      <c r="O556" s="242"/>
      <c r="P556" s="243"/>
    </row>
    <row r="557" spans="1:16" ht="20.100000000000001" customHeight="1" x14ac:dyDescent="0.15">
      <c r="A557" s="256">
        <f>IF(A556="",ROW()-2-COUNTBLANK($A$3:$A556),A556+1)</f>
        <v>555</v>
      </c>
      <c r="B557" s="257">
        <f>IF(A557="","",IF(B556="",ROW()-2-COUNTBLANK($B$3:$B556),B556+1))</f>
        <v>555</v>
      </c>
      <c r="C557" s="241"/>
      <c r="D557" s="242" t="str">
        <f>IF(C557="","",(COUNTIF($C$3:C557,C557)+100))</f>
        <v/>
      </c>
      <c r="E557" s="306" t="str">
        <f>IF(C557="","",INDEX('様式A-2'!$E$9:$E$4938,MATCH(C557,'様式A-2'!$B$9:$B$438,0)))</f>
        <v/>
      </c>
      <c r="F557" s="306"/>
      <c r="G557" s="242"/>
      <c r="H557" s="242"/>
      <c r="I557" s="242"/>
      <c r="J557" s="307"/>
      <c r="K557" s="242"/>
      <c r="L557" s="242"/>
      <c r="M557" s="242"/>
      <c r="N557" s="242"/>
      <c r="O557" s="242"/>
      <c r="P557" s="243"/>
    </row>
    <row r="558" spans="1:16" ht="20.100000000000001" customHeight="1" x14ac:dyDescent="0.15">
      <c r="A558" s="256">
        <f>IF(A557="",ROW()-2-COUNTBLANK($A$3:$A557),A557+1)</f>
        <v>556</v>
      </c>
      <c r="B558" s="257">
        <f>IF(A558="","",IF(B557="",ROW()-2-COUNTBLANK($B$3:$B557),B557+1))</f>
        <v>556</v>
      </c>
      <c r="C558" s="241"/>
      <c r="D558" s="242" t="str">
        <f>IF(C558="","",(COUNTIF($C$3:C558,C558)+100))</f>
        <v/>
      </c>
      <c r="E558" s="306" t="str">
        <f>IF(C558="","",INDEX('様式A-2'!$E$9:$E$4938,MATCH(C558,'様式A-2'!$B$9:$B$438,0)))</f>
        <v/>
      </c>
      <c r="F558" s="306"/>
      <c r="G558" s="242"/>
      <c r="H558" s="242"/>
      <c r="I558" s="242"/>
      <c r="J558" s="307"/>
      <c r="K558" s="242"/>
      <c r="L558" s="242"/>
      <c r="M558" s="242"/>
      <c r="N558" s="242"/>
      <c r="O558" s="242"/>
      <c r="P558" s="243"/>
    </row>
    <row r="559" spans="1:16" ht="20.100000000000001" customHeight="1" x14ac:dyDescent="0.15">
      <c r="A559" s="256">
        <f>IF(A558="",ROW()-2-COUNTBLANK($A$3:$A558),A558+1)</f>
        <v>557</v>
      </c>
      <c r="B559" s="257">
        <f>IF(A559="","",IF(B558="",ROW()-2-COUNTBLANK($B$3:$B558),B558+1))</f>
        <v>557</v>
      </c>
      <c r="C559" s="241"/>
      <c r="D559" s="242" t="str">
        <f>IF(C559="","",(COUNTIF($C$3:C559,C559)+100))</f>
        <v/>
      </c>
      <c r="E559" s="306" t="str">
        <f>IF(C559="","",INDEX('様式A-2'!$E$9:$E$4938,MATCH(C559,'様式A-2'!$B$9:$B$438,0)))</f>
        <v/>
      </c>
      <c r="F559" s="306"/>
      <c r="G559" s="242"/>
      <c r="H559" s="242"/>
      <c r="I559" s="242"/>
      <c r="J559" s="307"/>
      <c r="K559" s="242"/>
      <c r="L559" s="242"/>
      <c r="M559" s="242"/>
      <c r="N559" s="242"/>
      <c r="O559" s="242"/>
      <c r="P559" s="243"/>
    </row>
    <row r="560" spans="1:16" ht="20.100000000000001" customHeight="1" x14ac:dyDescent="0.15">
      <c r="A560" s="256">
        <f>IF(A559="",ROW()-2-COUNTBLANK($A$3:$A559),A559+1)</f>
        <v>558</v>
      </c>
      <c r="B560" s="257">
        <f>IF(A560="","",IF(B559="",ROW()-2-COUNTBLANK($B$3:$B559),B559+1))</f>
        <v>558</v>
      </c>
      <c r="C560" s="241"/>
      <c r="D560" s="242" t="str">
        <f>IF(C560="","",(COUNTIF($C$3:C560,C560)+100))</f>
        <v/>
      </c>
      <c r="E560" s="306" t="str">
        <f>IF(C560="","",INDEX('様式A-2'!$E$9:$E$4938,MATCH(C560,'様式A-2'!$B$9:$B$438,0)))</f>
        <v/>
      </c>
      <c r="F560" s="306"/>
      <c r="G560" s="242"/>
      <c r="H560" s="242"/>
      <c r="I560" s="242"/>
      <c r="J560" s="307"/>
      <c r="K560" s="242"/>
      <c r="L560" s="242"/>
      <c r="M560" s="242"/>
      <c r="N560" s="242"/>
      <c r="O560" s="242"/>
      <c r="P560" s="243"/>
    </row>
    <row r="561" spans="1:16" ht="20.100000000000001" customHeight="1" x14ac:dyDescent="0.15">
      <c r="A561" s="256">
        <f>IF(A560="",ROW()-2-COUNTBLANK($A$3:$A560),A560+1)</f>
        <v>559</v>
      </c>
      <c r="B561" s="257">
        <f>IF(A561="","",IF(B560="",ROW()-2-COUNTBLANK($B$3:$B560),B560+1))</f>
        <v>559</v>
      </c>
      <c r="C561" s="241"/>
      <c r="D561" s="242" t="str">
        <f>IF(C561="","",(COUNTIF($C$3:C561,C561)+100))</f>
        <v/>
      </c>
      <c r="E561" s="306" t="str">
        <f>IF(C561="","",INDEX('様式A-2'!$E$9:$E$4938,MATCH(C561,'様式A-2'!$B$9:$B$438,0)))</f>
        <v/>
      </c>
      <c r="F561" s="306"/>
      <c r="G561" s="242"/>
      <c r="H561" s="242"/>
      <c r="I561" s="242"/>
      <c r="J561" s="307"/>
      <c r="K561" s="242"/>
      <c r="L561" s="242"/>
      <c r="M561" s="242"/>
      <c r="N561" s="242"/>
      <c r="O561" s="242"/>
      <c r="P561" s="243"/>
    </row>
    <row r="562" spans="1:16" ht="20.100000000000001" customHeight="1" x14ac:dyDescent="0.15">
      <c r="A562" s="256">
        <f>IF(A561="",ROW()-2-COUNTBLANK($A$3:$A561),A561+1)</f>
        <v>560</v>
      </c>
      <c r="B562" s="257">
        <f>IF(A562="","",IF(B561="",ROW()-2-COUNTBLANK($B$3:$B561),B561+1))</f>
        <v>560</v>
      </c>
      <c r="C562" s="241"/>
      <c r="D562" s="242" t="str">
        <f>IF(C562="","",(COUNTIF($C$3:C562,C562)+100))</f>
        <v/>
      </c>
      <c r="E562" s="306" t="str">
        <f>IF(C562="","",INDEX('様式A-2'!$E$9:$E$4938,MATCH(C562,'様式A-2'!$B$9:$B$438,0)))</f>
        <v/>
      </c>
      <c r="F562" s="306"/>
      <c r="G562" s="242"/>
      <c r="H562" s="242"/>
      <c r="I562" s="242"/>
      <c r="J562" s="307"/>
      <c r="K562" s="242"/>
      <c r="L562" s="242"/>
      <c r="M562" s="242"/>
      <c r="N562" s="242"/>
      <c r="O562" s="242"/>
      <c r="P562" s="243"/>
    </row>
    <row r="563" spans="1:16" ht="20.100000000000001" customHeight="1" x14ac:dyDescent="0.15">
      <c r="A563" s="256">
        <f>IF(A562="",ROW()-2-COUNTBLANK($A$3:$A562),A562+1)</f>
        <v>561</v>
      </c>
      <c r="B563" s="257">
        <f>IF(A563="","",IF(B562="",ROW()-2-COUNTBLANK($B$3:$B562),B562+1))</f>
        <v>561</v>
      </c>
      <c r="C563" s="241"/>
      <c r="D563" s="242" t="str">
        <f>IF(C563="","",(COUNTIF($C$3:C563,C563)+100))</f>
        <v/>
      </c>
      <c r="E563" s="306" t="str">
        <f>IF(C563="","",INDEX('様式A-2'!$E$9:$E$4938,MATCH(C563,'様式A-2'!$B$9:$B$438,0)))</f>
        <v/>
      </c>
      <c r="F563" s="306"/>
      <c r="G563" s="242"/>
      <c r="H563" s="242"/>
      <c r="I563" s="242"/>
      <c r="J563" s="307"/>
      <c r="K563" s="242"/>
      <c r="L563" s="242"/>
      <c r="M563" s="242"/>
      <c r="N563" s="242"/>
      <c r="O563" s="242"/>
      <c r="P563" s="243"/>
    </row>
    <row r="564" spans="1:16" ht="20.100000000000001" customHeight="1" x14ac:dyDescent="0.15">
      <c r="A564" s="256">
        <f>IF(A563="",ROW()-2-COUNTBLANK($A$3:$A563),A563+1)</f>
        <v>562</v>
      </c>
      <c r="B564" s="257">
        <f>IF(A564="","",IF(B563="",ROW()-2-COUNTBLANK($B$3:$B563),B563+1))</f>
        <v>562</v>
      </c>
      <c r="C564" s="241"/>
      <c r="D564" s="242" t="str">
        <f>IF(C564="","",(COUNTIF($C$3:C564,C564)+100))</f>
        <v/>
      </c>
      <c r="E564" s="306" t="str">
        <f>IF(C564="","",INDEX('様式A-2'!$E$9:$E$4938,MATCH(C564,'様式A-2'!$B$9:$B$438,0)))</f>
        <v/>
      </c>
      <c r="F564" s="306"/>
      <c r="G564" s="242"/>
      <c r="H564" s="242"/>
      <c r="I564" s="242"/>
      <c r="J564" s="307"/>
      <c r="K564" s="242"/>
      <c r="L564" s="242"/>
      <c r="M564" s="242"/>
      <c r="N564" s="242"/>
      <c r="O564" s="242"/>
      <c r="P564" s="243"/>
    </row>
    <row r="565" spans="1:16" ht="20.100000000000001" customHeight="1" x14ac:dyDescent="0.15">
      <c r="A565" s="256">
        <f>IF(A564="",ROW()-2-COUNTBLANK($A$3:$A564),A564+1)</f>
        <v>563</v>
      </c>
      <c r="B565" s="257">
        <f>IF(A565="","",IF(B564="",ROW()-2-COUNTBLANK($B$3:$B564),B564+1))</f>
        <v>563</v>
      </c>
      <c r="C565" s="241"/>
      <c r="D565" s="242" t="str">
        <f>IF(C565="","",(COUNTIF($C$3:C565,C565)+100))</f>
        <v/>
      </c>
      <c r="E565" s="306" t="str">
        <f>IF(C565="","",INDEX('様式A-2'!$E$9:$E$4938,MATCH(C565,'様式A-2'!$B$9:$B$438,0)))</f>
        <v/>
      </c>
      <c r="F565" s="306"/>
      <c r="G565" s="242"/>
      <c r="H565" s="242"/>
      <c r="I565" s="242"/>
      <c r="J565" s="307"/>
      <c r="K565" s="242"/>
      <c r="L565" s="242"/>
      <c r="M565" s="242"/>
      <c r="N565" s="242"/>
      <c r="O565" s="242"/>
      <c r="P565" s="243"/>
    </row>
    <row r="566" spans="1:16" ht="20.100000000000001" customHeight="1" x14ac:dyDescent="0.15">
      <c r="A566" s="256">
        <f>IF(A565="",ROW()-2-COUNTBLANK($A$3:$A565),A565+1)</f>
        <v>564</v>
      </c>
      <c r="B566" s="257">
        <f>IF(A566="","",IF(B565="",ROW()-2-COUNTBLANK($B$3:$B565),B565+1))</f>
        <v>564</v>
      </c>
      <c r="C566" s="241"/>
      <c r="D566" s="242" t="str">
        <f>IF(C566="","",(COUNTIF($C$3:C566,C566)+100))</f>
        <v/>
      </c>
      <c r="E566" s="306" t="str">
        <f>IF(C566="","",INDEX('様式A-2'!$E$9:$E$4938,MATCH(C566,'様式A-2'!$B$9:$B$438,0)))</f>
        <v/>
      </c>
      <c r="F566" s="306"/>
      <c r="G566" s="242"/>
      <c r="H566" s="242"/>
      <c r="I566" s="242"/>
      <c r="J566" s="307"/>
      <c r="K566" s="242"/>
      <c r="L566" s="242"/>
      <c r="M566" s="242"/>
      <c r="N566" s="242"/>
      <c r="O566" s="242"/>
      <c r="P566" s="243"/>
    </row>
    <row r="567" spans="1:16" ht="20.100000000000001" customHeight="1" x14ac:dyDescent="0.15">
      <c r="A567" s="256">
        <f>IF(A566="",ROW()-2-COUNTBLANK($A$3:$A566),A566+1)</f>
        <v>565</v>
      </c>
      <c r="B567" s="257">
        <f>IF(A567="","",IF(B566="",ROW()-2-COUNTBLANK($B$3:$B566),B566+1))</f>
        <v>565</v>
      </c>
      <c r="C567" s="241"/>
      <c r="D567" s="242" t="str">
        <f>IF(C567="","",(COUNTIF($C$3:C567,C567)+100))</f>
        <v/>
      </c>
      <c r="E567" s="306" t="str">
        <f>IF(C567="","",INDEX('様式A-2'!$E$9:$E$4938,MATCH(C567,'様式A-2'!$B$9:$B$438,0)))</f>
        <v/>
      </c>
      <c r="F567" s="306"/>
      <c r="G567" s="242"/>
      <c r="H567" s="242"/>
      <c r="I567" s="242"/>
      <c r="J567" s="307"/>
      <c r="K567" s="242"/>
      <c r="L567" s="242"/>
      <c r="M567" s="242"/>
      <c r="N567" s="242"/>
      <c r="O567" s="242"/>
      <c r="P567" s="243"/>
    </row>
    <row r="568" spans="1:16" ht="20.100000000000001" customHeight="1" x14ac:dyDescent="0.15">
      <c r="A568" s="256">
        <f>IF(A567="",ROW()-2-COUNTBLANK($A$3:$A567),A567+1)</f>
        <v>566</v>
      </c>
      <c r="B568" s="257">
        <f>IF(A568="","",IF(B567="",ROW()-2-COUNTBLANK($B$3:$B567),B567+1))</f>
        <v>566</v>
      </c>
      <c r="C568" s="241"/>
      <c r="D568" s="242" t="str">
        <f>IF(C568="","",(COUNTIF($C$3:C568,C568)+100))</f>
        <v/>
      </c>
      <c r="E568" s="306" t="str">
        <f>IF(C568="","",INDEX('様式A-2'!$E$9:$E$4938,MATCH(C568,'様式A-2'!$B$9:$B$438,0)))</f>
        <v/>
      </c>
      <c r="F568" s="306"/>
      <c r="G568" s="242"/>
      <c r="H568" s="242"/>
      <c r="I568" s="242"/>
      <c r="J568" s="307"/>
      <c r="K568" s="242"/>
      <c r="L568" s="242"/>
      <c r="M568" s="242"/>
      <c r="N568" s="242"/>
      <c r="O568" s="242"/>
      <c r="P568" s="243"/>
    </row>
    <row r="569" spans="1:16" ht="20.100000000000001" customHeight="1" x14ac:dyDescent="0.15">
      <c r="A569" s="256">
        <f>IF(A568="",ROW()-2-COUNTBLANK($A$3:$A568),A568+1)</f>
        <v>567</v>
      </c>
      <c r="B569" s="257">
        <f>IF(A569="","",IF(B568="",ROW()-2-COUNTBLANK($B$3:$B568),B568+1))</f>
        <v>567</v>
      </c>
      <c r="C569" s="241"/>
      <c r="D569" s="242" t="str">
        <f>IF(C569="","",(COUNTIF($C$3:C569,C569)+100))</f>
        <v/>
      </c>
      <c r="E569" s="306" t="str">
        <f>IF(C569="","",INDEX('様式A-2'!$E$9:$E$4938,MATCH(C569,'様式A-2'!$B$9:$B$438,0)))</f>
        <v/>
      </c>
      <c r="F569" s="306"/>
      <c r="G569" s="242"/>
      <c r="H569" s="242"/>
      <c r="I569" s="242"/>
      <c r="J569" s="307"/>
      <c r="K569" s="242"/>
      <c r="L569" s="242"/>
      <c r="M569" s="242"/>
      <c r="N569" s="242"/>
      <c r="O569" s="242"/>
      <c r="P569" s="243"/>
    </row>
    <row r="570" spans="1:16" ht="20.100000000000001" customHeight="1" x14ac:dyDescent="0.15">
      <c r="A570" s="256">
        <f>IF(A569="",ROW()-2-COUNTBLANK($A$3:$A569),A569+1)</f>
        <v>568</v>
      </c>
      <c r="B570" s="257">
        <f>IF(A570="","",IF(B569="",ROW()-2-COUNTBLANK($B$3:$B569),B569+1))</f>
        <v>568</v>
      </c>
      <c r="C570" s="241"/>
      <c r="D570" s="242" t="str">
        <f>IF(C570="","",(COUNTIF($C$3:C570,C570)+100))</f>
        <v/>
      </c>
      <c r="E570" s="306" t="str">
        <f>IF(C570="","",INDEX('様式A-2'!$E$9:$E$4938,MATCH(C570,'様式A-2'!$B$9:$B$438,0)))</f>
        <v/>
      </c>
      <c r="F570" s="306"/>
      <c r="G570" s="242"/>
      <c r="H570" s="242"/>
      <c r="I570" s="242"/>
      <c r="J570" s="307"/>
      <c r="K570" s="242"/>
      <c r="L570" s="242"/>
      <c r="M570" s="242"/>
      <c r="N570" s="242"/>
      <c r="O570" s="242"/>
      <c r="P570" s="243"/>
    </row>
    <row r="571" spans="1:16" ht="20.100000000000001" customHeight="1" x14ac:dyDescent="0.15">
      <c r="A571" s="256">
        <f>IF(A570="",ROW()-2-COUNTBLANK($A$3:$A570),A570+1)</f>
        <v>569</v>
      </c>
      <c r="B571" s="257">
        <f>IF(A571="","",IF(B570="",ROW()-2-COUNTBLANK($B$3:$B570),B570+1))</f>
        <v>569</v>
      </c>
      <c r="C571" s="241"/>
      <c r="D571" s="242" t="str">
        <f>IF(C571="","",(COUNTIF($C$3:C571,C571)+100))</f>
        <v/>
      </c>
      <c r="E571" s="306" t="str">
        <f>IF(C571="","",INDEX('様式A-2'!$E$9:$E$4938,MATCH(C571,'様式A-2'!$B$9:$B$438,0)))</f>
        <v/>
      </c>
      <c r="F571" s="306"/>
      <c r="G571" s="242"/>
      <c r="H571" s="242"/>
      <c r="I571" s="242"/>
      <c r="J571" s="307"/>
      <c r="K571" s="242"/>
      <c r="L571" s="242"/>
      <c r="M571" s="242"/>
      <c r="N571" s="242"/>
      <c r="O571" s="242"/>
      <c r="P571" s="243"/>
    </row>
    <row r="572" spans="1:16" ht="20.100000000000001" customHeight="1" x14ac:dyDescent="0.15">
      <c r="A572" s="256">
        <f>IF(A571="",ROW()-2-COUNTBLANK($A$3:$A571),A571+1)</f>
        <v>570</v>
      </c>
      <c r="B572" s="257">
        <f>IF(A572="","",IF(B571="",ROW()-2-COUNTBLANK($B$3:$B571),B571+1))</f>
        <v>570</v>
      </c>
      <c r="C572" s="241"/>
      <c r="D572" s="242" t="str">
        <f>IF(C572="","",(COUNTIF($C$3:C572,C572)+100))</f>
        <v/>
      </c>
      <c r="E572" s="306" t="str">
        <f>IF(C572="","",INDEX('様式A-2'!$E$9:$E$4938,MATCH(C572,'様式A-2'!$B$9:$B$438,0)))</f>
        <v/>
      </c>
      <c r="F572" s="306"/>
      <c r="G572" s="242"/>
      <c r="H572" s="242"/>
      <c r="I572" s="242"/>
      <c r="J572" s="307"/>
      <c r="K572" s="242"/>
      <c r="L572" s="242"/>
      <c r="M572" s="242"/>
      <c r="N572" s="242"/>
      <c r="O572" s="242"/>
      <c r="P572" s="243"/>
    </row>
    <row r="573" spans="1:16" ht="20.100000000000001" customHeight="1" x14ac:dyDescent="0.15">
      <c r="A573" s="256">
        <f>IF(A572="",ROW()-2-COUNTBLANK($A$3:$A572),A572+1)</f>
        <v>571</v>
      </c>
      <c r="B573" s="257">
        <f>IF(A573="","",IF(B572="",ROW()-2-COUNTBLANK($B$3:$B572),B572+1))</f>
        <v>571</v>
      </c>
      <c r="C573" s="241"/>
      <c r="D573" s="242" t="str">
        <f>IF(C573="","",(COUNTIF($C$3:C573,C573)+100))</f>
        <v/>
      </c>
      <c r="E573" s="306" t="str">
        <f>IF(C573="","",INDEX('様式A-2'!$E$9:$E$4938,MATCH(C573,'様式A-2'!$B$9:$B$438,0)))</f>
        <v/>
      </c>
      <c r="F573" s="306"/>
      <c r="G573" s="242"/>
      <c r="H573" s="242"/>
      <c r="I573" s="242"/>
      <c r="J573" s="307"/>
      <c r="K573" s="242"/>
      <c r="L573" s="242"/>
      <c r="M573" s="242"/>
      <c r="N573" s="242"/>
      <c r="O573" s="242"/>
      <c r="P573" s="243"/>
    </row>
    <row r="574" spans="1:16" ht="20.100000000000001" customHeight="1" x14ac:dyDescent="0.15">
      <c r="A574" s="256">
        <f>IF(A573="",ROW()-2-COUNTBLANK($A$3:$A573),A573+1)</f>
        <v>572</v>
      </c>
      <c r="B574" s="257">
        <f>IF(A574="","",IF(B573="",ROW()-2-COUNTBLANK($B$3:$B573),B573+1))</f>
        <v>572</v>
      </c>
      <c r="C574" s="241"/>
      <c r="D574" s="242" t="str">
        <f>IF(C574="","",(COUNTIF($C$3:C574,C574)+100))</f>
        <v/>
      </c>
      <c r="E574" s="306" t="str">
        <f>IF(C574="","",INDEX('様式A-2'!$E$9:$E$4938,MATCH(C574,'様式A-2'!$B$9:$B$438,0)))</f>
        <v/>
      </c>
      <c r="F574" s="306"/>
      <c r="G574" s="242"/>
      <c r="H574" s="242"/>
      <c r="I574" s="242"/>
      <c r="J574" s="307"/>
      <c r="K574" s="242"/>
      <c r="L574" s="242"/>
      <c r="M574" s="242"/>
      <c r="N574" s="242"/>
      <c r="O574" s="242"/>
      <c r="P574" s="243"/>
    </row>
    <row r="575" spans="1:16" ht="20.100000000000001" customHeight="1" x14ac:dyDescent="0.15">
      <c r="A575" s="256">
        <f>IF(A574="",ROW()-2-COUNTBLANK($A$3:$A574),A574+1)</f>
        <v>573</v>
      </c>
      <c r="B575" s="257">
        <f>IF(A575="","",IF(B574="",ROW()-2-COUNTBLANK($B$3:$B574),B574+1))</f>
        <v>573</v>
      </c>
      <c r="C575" s="241"/>
      <c r="D575" s="242" t="str">
        <f>IF(C575="","",(COUNTIF($C$3:C575,C575)+100))</f>
        <v/>
      </c>
      <c r="E575" s="306" t="str">
        <f>IF(C575="","",INDEX('様式A-2'!$E$9:$E$4938,MATCH(C575,'様式A-2'!$B$9:$B$438,0)))</f>
        <v/>
      </c>
      <c r="F575" s="306"/>
      <c r="G575" s="242"/>
      <c r="H575" s="242"/>
      <c r="I575" s="242"/>
      <c r="J575" s="307"/>
      <c r="K575" s="242"/>
      <c r="L575" s="242"/>
      <c r="M575" s="242"/>
      <c r="N575" s="242"/>
      <c r="O575" s="242"/>
      <c r="P575" s="243"/>
    </row>
    <row r="576" spans="1:16" ht="20.100000000000001" customHeight="1" x14ac:dyDescent="0.15">
      <c r="A576" s="256">
        <f>IF(A575="",ROW()-2-COUNTBLANK($A$3:$A575),A575+1)</f>
        <v>574</v>
      </c>
      <c r="B576" s="257">
        <f>IF(A576="","",IF(B575="",ROW()-2-COUNTBLANK($B$3:$B575),B575+1))</f>
        <v>574</v>
      </c>
      <c r="C576" s="241"/>
      <c r="D576" s="242" t="str">
        <f>IF(C576="","",(COUNTIF($C$3:C576,C576)+100))</f>
        <v/>
      </c>
      <c r="E576" s="306" t="str">
        <f>IF(C576="","",INDEX('様式A-2'!$E$9:$E$4938,MATCH(C576,'様式A-2'!$B$9:$B$438,0)))</f>
        <v/>
      </c>
      <c r="F576" s="306"/>
      <c r="G576" s="242"/>
      <c r="H576" s="242"/>
      <c r="I576" s="242"/>
      <c r="J576" s="307"/>
      <c r="K576" s="242"/>
      <c r="L576" s="242"/>
      <c r="M576" s="242"/>
      <c r="N576" s="242"/>
      <c r="O576" s="242"/>
      <c r="P576" s="243"/>
    </row>
    <row r="577" spans="1:16" ht="20.100000000000001" customHeight="1" x14ac:dyDescent="0.15">
      <c r="A577" s="256">
        <f>IF(A576="",ROW()-2-COUNTBLANK($A$3:$A576),A576+1)</f>
        <v>575</v>
      </c>
      <c r="B577" s="257">
        <f>IF(A577="","",IF(B576="",ROW()-2-COUNTBLANK($B$3:$B576),B576+1))</f>
        <v>575</v>
      </c>
      <c r="C577" s="241"/>
      <c r="D577" s="242" t="str">
        <f>IF(C577="","",(COUNTIF($C$3:C577,C577)+100))</f>
        <v/>
      </c>
      <c r="E577" s="306" t="str">
        <f>IF(C577="","",INDEX('様式A-2'!$E$9:$E$4938,MATCH(C577,'様式A-2'!$B$9:$B$438,0)))</f>
        <v/>
      </c>
      <c r="F577" s="306"/>
      <c r="G577" s="242"/>
      <c r="H577" s="242"/>
      <c r="I577" s="242"/>
      <c r="J577" s="307"/>
      <c r="K577" s="242"/>
      <c r="L577" s="242"/>
      <c r="M577" s="242"/>
      <c r="N577" s="242"/>
      <c r="O577" s="242"/>
      <c r="P577" s="243"/>
    </row>
    <row r="578" spans="1:16" ht="20.100000000000001" customHeight="1" x14ac:dyDescent="0.15">
      <c r="A578" s="256">
        <f>IF(A577="",ROW()-2-COUNTBLANK($A$3:$A577),A577+1)</f>
        <v>576</v>
      </c>
      <c r="B578" s="257">
        <f>IF(A578="","",IF(B577="",ROW()-2-COUNTBLANK($B$3:$B577),B577+1))</f>
        <v>576</v>
      </c>
      <c r="C578" s="241"/>
      <c r="D578" s="242" t="str">
        <f>IF(C578="","",(COUNTIF($C$3:C578,C578)+100))</f>
        <v/>
      </c>
      <c r="E578" s="306" t="str">
        <f>IF(C578="","",INDEX('様式A-2'!$E$9:$E$4938,MATCH(C578,'様式A-2'!$B$9:$B$438,0)))</f>
        <v/>
      </c>
      <c r="F578" s="306"/>
      <c r="G578" s="242"/>
      <c r="H578" s="242"/>
      <c r="I578" s="242"/>
      <c r="J578" s="307"/>
      <c r="K578" s="242"/>
      <c r="L578" s="242"/>
      <c r="M578" s="242"/>
      <c r="N578" s="242"/>
      <c r="O578" s="242"/>
      <c r="P578" s="243"/>
    </row>
    <row r="579" spans="1:16" ht="20.100000000000001" customHeight="1" x14ac:dyDescent="0.15">
      <c r="A579" s="256">
        <f>IF(A578="",ROW()-2-COUNTBLANK($A$3:$A578),A578+1)</f>
        <v>577</v>
      </c>
      <c r="B579" s="257">
        <f>IF(A579="","",IF(B578="",ROW()-2-COUNTBLANK($B$3:$B578),B578+1))</f>
        <v>577</v>
      </c>
      <c r="C579" s="241"/>
      <c r="D579" s="242" t="str">
        <f>IF(C579="","",(COUNTIF($C$3:C579,C579)+100))</f>
        <v/>
      </c>
      <c r="E579" s="306" t="str">
        <f>IF(C579="","",INDEX('様式A-2'!$E$9:$E$4938,MATCH(C579,'様式A-2'!$B$9:$B$438,0)))</f>
        <v/>
      </c>
      <c r="F579" s="306"/>
      <c r="G579" s="242"/>
      <c r="H579" s="242"/>
      <c r="I579" s="242"/>
      <c r="J579" s="307"/>
      <c r="K579" s="242"/>
      <c r="L579" s="242"/>
      <c r="M579" s="242"/>
      <c r="N579" s="242"/>
      <c r="O579" s="242"/>
      <c r="P579" s="243"/>
    </row>
    <row r="580" spans="1:16" ht="20.100000000000001" customHeight="1" x14ac:dyDescent="0.15">
      <c r="A580" s="256">
        <f>IF(A579="",ROW()-2-COUNTBLANK($A$3:$A579),A579+1)</f>
        <v>578</v>
      </c>
      <c r="B580" s="257">
        <f>IF(A580="","",IF(B579="",ROW()-2-COUNTBLANK($B$3:$B579),B579+1))</f>
        <v>578</v>
      </c>
      <c r="C580" s="241"/>
      <c r="D580" s="242" t="str">
        <f>IF(C580="","",(COUNTIF($C$3:C580,C580)+100))</f>
        <v/>
      </c>
      <c r="E580" s="306" t="str">
        <f>IF(C580="","",INDEX('様式A-2'!$E$9:$E$4938,MATCH(C580,'様式A-2'!$B$9:$B$438,0)))</f>
        <v/>
      </c>
      <c r="F580" s="306"/>
      <c r="G580" s="242"/>
      <c r="H580" s="242"/>
      <c r="I580" s="242"/>
      <c r="J580" s="307"/>
      <c r="K580" s="242"/>
      <c r="L580" s="242"/>
      <c r="M580" s="242"/>
      <c r="N580" s="242"/>
      <c r="O580" s="242"/>
      <c r="P580" s="243"/>
    </row>
    <row r="581" spans="1:16" ht="20.100000000000001" customHeight="1" x14ac:dyDescent="0.15">
      <c r="A581" s="256">
        <f>IF(A580="",ROW()-2-COUNTBLANK($A$3:$A580),A580+1)</f>
        <v>579</v>
      </c>
      <c r="B581" s="257">
        <f>IF(A581="","",IF(B580="",ROW()-2-COUNTBLANK($B$3:$B580),B580+1))</f>
        <v>579</v>
      </c>
      <c r="C581" s="241"/>
      <c r="D581" s="242" t="str">
        <f>IF(C581="","",(COUNTIF($C$3:C581,C581)+100))</f>
        <v/>
      </c>
      <c r="E581" s="306" t="str">
        <f>IF(C581="","",INDEX('様式A-2'!$E$9:$E$4938,MATCH(C581,'様式A-2'!$B$9:$B$438,0)))</f>
        <v/>
      </c>
      <c r="F581" s="306"/>
      <c r="G581" s="242"/>
      <c r="H581" s="242"/>
      <c r="I581" s="242"/>
      <c r="J581" s="307"/>
      <c r="K581" s="242"/>
      <c r="L581" s="242"/>
      <c r="M581" s="242"/>
      <c r="N581" s="242"/>
      <c r="O581" s="242"/>
      <c r="P581" s="243"/>
    </row>
    <row r="582" spans="1:16" ht="20.100000000000001" customHeight="1" x14ac:dyDescent="0.15">
      <c r="A582" s="256">
        <f>IF(A581="",ROW()-2-COUNTBLANK($A$3:$A581),A581+1)</f>
        <v>580</v>
      </c>
      <c r="B582" s="257">
        <f>IF(A582="","",IF(B581="",ROW()-2-COUNTBLANK($B$3:$B581),B581+1))</f>
        <v>580</v>
      </c>
      <c r="C582" s="241"/>
      <c r="D582" s="242" t="str">
        <f>IF(C582="","",(COUNTIF($C$3:C582,C582)+100))</f>
        <v/>
      </c>
      <c r="E582" s="306" t="str">
        <f>IF(C582="","",INDEX('様式A-2'!$E$9:$E$4938,MATCH(C582,'様式A-2'!$B$9:$B$438,0)))</f>
        <v/>
      </c>
      <c r="F582" s="306"/>
      <c r="G582" s="242"/>
      <c r="H582" s="242"/>
      <c r="I582" s="242"/>
      <c r="J582" s="307"/>
      <c r="K582" s="242"/>
      <c r="L582" s="242"/>
      <c r="M582" s="242"/>
      <c r="N582" s="242"/>
      <c r="O582" s="242"/>
      <c r="P582" s="243"/>
    </row>
    <row r="583" spans="1:16" ht="20.100000000000001" customHeight="1" x14ac:dyDescent="0.15">
      <c r="A583" s="256">
        <f>IF(A582="",ROW()-2-COUNTBLANK($A$3:$A582),A582+1)</f>
        <v>581</v>
      </c>
      <c r="B583" s="257">
        <f>IF(A583="","",IF(B582="",ROW()-2-COUNTBLANK($B$3:$B582),B582+1))</f>
        <v>581</v>
      </c>
      <c r="C583" s="241"/>
      <c r="D583" s="242" t="str">
        <f>IF(C583="","",(COUNTIF($C$3:C583,C583)+100))</f>
        <v/>
      </c>
      <c r="E583" s="306" t="str">
        <f>IF(C583="","",INDEX('様式A-2'!$E$9:$E$4938,MATCH(C583,'様式A-2'!$B$9:$B$438,0)))</f>
        <v/>
      </c>
      <c r="F583" s="306"/>
      <c r="G583" s="242"/>
      <c r="H583" s="242"/>
      <c r="I583" s="242"/>
      <c r="J583" s="307"/>
      <c r="K583" s="242"/>
      <c r="L583" s="242"/>
      <c r="M583" s="242"/>
      <c r="N583" s="242"/>
      <c r="O583" s="242"/>
      <c r="P583" s="243"/>
    </row>
    <row r="584" spans="1:16" ht="20.100000000000001" customHeight="1" x14ac:dyDescent="0.15">
      <c r="A584" s="256">
        <f>IF(A583="",ROW()-2-COUNTBLANK($A$3:$A583),A583+1)</f>
        <v>582</v>
      </c>
      <c r="B584" s="257">
        <f>IF(A584="","",IF(B583="",ROW()-2-COUNTBLANK($B$3:$B583),B583+1))</f>
        <v>582</v>
      </c>
      <c r="C584" s="241"/>
      <c r="D584" s="242" t="str">
        <f>IF(C584="","",(COUNTIF($C$3:C584,C584)+100))</f>
        <v/>
      </c>
      <c r="E584" s="306" t="str">
        <f>IF(C584="","",INDEX('様式A-2'!$E$9:$E$4938,MATCH(C584,'様式A-2'!$B$9:$B$438,0)))</f>
        <v/>
      </c>
      <c r="F584" s="306"/>
      <c r="G584" s="242"/>
      <c r="H584" s="242"/>
      <c r="I584" s="242"/>
      <c r="J584" s="307"/>
      <c r="K584" s="242"/>
      <c r="L584" s="242"/>
      <c r="M584" s="242"/>
      <c r="N584" s="242"/>
      <c r="O584" s="242"/>
      <c r="P584" s="243"/>
    </row>
    <row r="585" spans="1:16" ht="20.100000000000001" customHeight="1" x14ac:dyDescent="0.15">
      <c r="A585" s="256">
        <f>IF(A584="",ROW()-2-COUNTBLANK($A$3:$A584),A584+1)</f>
        <v>583</v>
      </c>
      <c r="B585" s="257">
        <f>IF(A585="","",IF(B584="",ROW()-2-COUNTBLANK($B$3:$B584),B584+1))</f>
        <v>583</v>
      </c>
      <c r="C585" s="241"/>
      <c r="D585" s="242" t="str">
        <f>IF(C585="","",(COUNTIF($C$3:C585,C585)+100))</f>
        <v/>
      </c>
      <c r="E585" s="306" t="str">
        <f>IF(C585="","",INDEX('様式A-2'!$E$9:$E$4938,MATCH(C585,'様式A-2'!$B$9:$B$438,0)))</f>
        <v/>
      </c>
      <c r="F585" s="306"/>
      <c r="G585" s="242"/>
      <c r="H585" s="242"/>
      <c r="I585" s="242"/>
      <c r="J585" s="307"/>
      <c r="K585" s="242"/>
      <c r="L585" s="242"/>
      <c r="M585" s="242"/>
      <c r="N585" s="242"/>
      <c r="O585" s="242"/>
      <c r="P585" s="243"/>
    </row>
    <row r="586" spans="1:16" ht="20.100000000000001" customHeight="1" x14ac:dyDescent="0.15">
      <c r="A586" s="256">
        <f>IF(A585="",ROW()-2-COUNTBLANK($A$3:$A585),A585+1)</f>
        <v>584</v>
      </c>
      <c r="B586" s="257">
        <f>IF(A586="","",IF(B585="",ROW()-2-COUNTBLANK($B$3:$B585),B585+1))</f>
        <v>584</v>
      </c>
      <c r="C586" s="241"/>
      <c r="D586" s="242" t="str">
        <f>IF(C586="","",(COUNTIF($C$3:C586,C586)+100))</f>
        <v/>
      </c>
      <c r="E586" s="306" t="str">
        <f>IF(C586="","",INDEX('様式A-2'!$E$9:$E$4938,MATCH(C586,'様式A-2'!$B$9:$B$438,0)))</f>
        <v/>
      </c>
      <c r="F586" s="306"/>
      <c r="G586" s="242"/>
      <c r="H586" s="242"/>
      <c r="I586" s="242"/>
      <c r="J586" s="307"/>
      <c r="K586" s="242"/>
      <c r="L586" s="242"/>
      <c r="M586" s="242"/>
      <c r="N586" s="242"/>
      <c r="O586" s="242"/>
      <c r="P586" s="243"/>
    </row>
    <row r="587" spans="1:16" ht="20.100000000000001" customHeight="1" x14ac:dyDescent="0.15">
      <c r="A587" s="256">
        <f>IF(A586="",ROW()-2-COUNTBLANK($A$3:$A586),A586+1)</f>
        <v>585</v>
      </c>
      <c r="B587" s="257">
        <f>IF(A587="","",IF(B586="",ROW()-2-COUNTBLANK($B$3:$B586),B586+1))</f>
        <v>585</v>
      </c>
      <c r="C587" s="241"/>
      <c r="D587" s="242" t="str">
        <f>IF(C587="","",(COUNTIF($C$3:C587,C587)+100))</f>
        <v/>
      </c>
      <c r="E587" s="306" t="str">
        <f>IF(C587="","",INDEX('様式A-2'!$E$9:$E$4938,MATCH(C587,'様式A-2'!$B$9:$B$438,0)))</f>
        <v/>
      </c>
      <c r="F587" s="306"/>
      <c r="G587" s="242"/>
      <c r="H587" s="242"/>
      <c r="I587" s="242"/>
      <c r="J587" s="307"/>
      <c r="K587" s="242"/>
      <c r="L587" s="242"/>
      <c r="M587" s="242"/>
      <c r="N587" s="242"/>
      <c r="O587" s="242"/>
      <c r="P587" s="243"/>
    </row>
    <row r="588" spans="1:16" ht="20.100000000000001" customHeight="1" x14ac:dyDescent="0.15">
      <c r="A588" s="256">
        <f>IF(A587="",ROW()-2-COUNTBLANK($A$3:$A587),A587+1)</f>
        <v>586</v>
      </c>
      <c r="B588" s="257">
        <f>IF(A588="","",IF(B587="",ROW()-2-COUNTBLANK($B$3:$B587),B587+1))</f>
        <v>586</v>
      </c>
      <c r="C588" s="241"/>
      <c r="D588" s="242" t="str">
        <f>IF(C588="","",(COUNTIF($C$3:C588,C588)+100))</f>
        <v/>
      </c>
      <c r="E588" s="306" t="str">
        <f>IF(C588="","",INDEX('様式A-2'!$E$9:$E$4938,MATCH(C588,'様式A-2'!$B$9:$B$438,0)))</f>
        <v/>
      </c>
      <c r="F588" s="306"/>
      <c r="G588" s="242"/>
      <c r="H588" s="242"/>
      <c r="I588" s="242"/>
      <c r="J588" s="307"/>
      <c r="K588" s="242"/>
      <c r="L588" s="242"/>
      <c r="M588" s="242"/>
      <c r="N588" s="242"/>
      <c r="O588" s="242"/>
      <c r="P588" s="243"/>
    </row>
    <row r="589" spans="1:16" ht="20.100000000000001" customHeight="1" x14ac:dyDescent="0.15">
      <c r="A589" s="256">
        <f>IF(A588="",ROW()-2-COUNTBLANK($A$3:$A588),A588+1)</f>
        <v>587</v>
      </c>
      <c r="B589" s="257">
        <f>IF(A589="","",IF(B588="",ROW()-2-COUNTBLANK($B$3:$B588),B588+1))</f>
        <v>587</v>
      </c>
      <c r="C589" s="241"/>
      <c r="D589" s="242" t="str">
        <f>IF(C589="","",(COUNTIF($C$3:C589,C589)+100))</f>
        <v/>
      </c>
      <c r="E589" s="306" t="str">
        <f>IF(C589="","",INDEX('様式A-2'!$E$9:$E$4938,MATCH(C589,'様式A-2'!$B$9:$B$438,0)))</f>
        <v/>
      </c>
      <c r="F589" s="306"/>
      <c r="G589" s="242"/>
      <c r="H589" s="242"/>
      <c r="I589" s="242"/>
      <c r="J589" s="307"/>
      <c r="K589" s="242"/>
      <c r="L589" s="242"/>
      <c r="M589" s="242"/>
      <c r="N589" s="242"/>
      <c r="O589" s="242"/>
      <c r="P589" s="243"/>
    </row>
    <row r="590" spans="1:16" ht="20.100000000000001" customHeight="1" x14ac:dyDescent="0.15">
      <c r="A590" s="256">
        <f>IF(A589="",ROW()-2-COUNTBLANK($A$3:$A589),A589+1)</f>
        <v>588</v>
      </c>
      <c r="B590" s="257">
        <f>IF(A590="","",IF(B589="",ROW()-2-COUNTBLANK($B$3:$B589),B589+1))</f>
        <v>588</v>
      </c>
      <c r="C590" s="241"/>
      <c r="D590" s="242" t="str">
        <f>IF(C590="","",(COUNTIF($C$3:C590,C590)+100))</f>
        <v/>
      </c>
      <c r="E590" s="306" t="str">
        <f>IF(C590="","",INDEX('様式A-2'!$E$9:$E$4938,MATCH(C590,'様式A-2'!$B$9:$B$438,0)))</f>
        <v/>
      </c>
      <c r="F590" s="306"/>
      <c r="G590" s="242"/>
      <c r="H590" s="242"/>
      <c r="I590" s="242"/>
      <c r="J590" s="307"/>
      <c r="K590" s="242"/>
      <c r="L590" s="242"/>
      <c r="M590" s="242"/>
      <c r="N590" s="242"/>
      <c r="O590" s="242"/>
      <c r="P590" s="243"/>
    </row>
    <row r="591" spans="1:16" ht="20.100000000000001" customHeight="1" x14ac:dyDescent="0.15">
      <c r="A591" s="256">
        <f>IF(A590="",ROW()-2-COUNTBLANK($A$3:$A590),A590+1)</f>
        <v>589</v>
      </c>
      <c r="B591" s="257">
        <f>IF(A591="","",IF(B590="",ROW()-2-COUNTBLANK($B$3:$B590),B590+1))</f>
        <v>589</v>
      </c>
      <c r="C591" s="241"/>
      <c r="D591" s="242" t="str">
        <f>IF(C591="","",(COUNTIF($C$3:C591,C591)+100))</f>
        <v/>
      </c>
      <c r="E591" s="306" t="str">
        <f>IF(C591="","",INDEX('様式A-2'!$E$9:$E$4938,MATCH(C591,'様式A-2'!$B$9:$B$438,0)))</f>
        <v/>
      </c>
      <c r="F591" s="306"/>
      <c r="G591" s="242"/>
      <c r="H591" s="242"/>
      <c r="I591" s="242"/>
      <c r="J591" s="307"/>
      <c r="K591" s="242"/>
      <c r="L591" s="242"/>
      <c r="M591" s="242"/>
      <c r="N591" s="242"/>
      <c r="O591" s="242"/>
      <c r="P591" s="243"/>
    </row>
    <row r="592" spans="1:16" ht="20.100000000000001" customHeight="1" x14ac:dyDescent="0.15">
      <c r="A592" s="256">
        <f>IF(A591="",ROW()-2-COUNTBLANK($A$3:$A591),A591+1)</f>
        <v>590</v>
      </c>
      <c r="B592" s="257">
        <f>IF(A592="","",IF(B591="",ROW()-2-COUNTBLANK($B$3:$B591),B591+1))</f>
        <v>590</v>
      </c>
      <c r="C592" s="241"/>
      <c r="D592" s="242" t="str">
        <f>IF(C592="","",(COUNTIF($C$3:C592,C592)+100))</f>
        <v/>
      </c>
      <c r="E592" s="306" t="str">
        <f>IF(C592="","",INDEX('様式A-2'!$E$9:$E$4938,MATCH(C592,'様式A-2'!$B$9:$B$438,0)))</f>
        <v/>
      </c>
      <c r="F592" s="306"/>
      <c r="G592" s="242"/>
      <c r="H592" s="242"/>
      <c r="I592" s="242"/>
      <c r="J592" s="307"/>
      <c r="K592" s="242"/>
      <c r="L592" s="242"/>
      <c r="M592" s="242"/>
      <c r="N592" s="242"/>
      <c r="O592" s="242"/>
      <c r="P592" s="243"/>
    </row>
    <row r="593" spans="1:16" ht="20.100000000000001" customHeight="1" x14ac:dyDescent="0.15">
      <c r="A593" s="256">
        <f>IF(A592="",ROW()-2-COUNTBLANK($A$3:$A592),A592+1)</f>
        <v>591</v>
      </c>
      <c r="B593" s="257">
        <f>IF(A593="","",IF(B592="",ROW()-2-COUNTBLANK($B$3:$B592),B592+1))</f>
        <v>591</v>
      </c>
      <c r="C593" s="241"/>
      <c r="D593" s="242" t="str">
        <f>IF(C593="","",(COUNTIF($C$3:C593,C593)+100))</f>
        <v/>
      </c>
      <c r="E593" s="306" t="str">
        <f>IF(C593="","",INDEX('様式A-2'!$E$9:$E$4938,MATCH(C593,'様式A-2'!$B$9:$B$438,0)))</f>
        <v/>
      </c>
      <c r="F593" s="306"/>
      <c r="G593" s="242"/>
      <c r="H593" s="242"/>
      <c r="I593" s="242"/>
      <c r="J593" s="307"/>
      <c r="K593" s="242"/>
      <c r="L593" s="242"/>
      <c r="M593" s="242"/>
      <c r="N593" s="242"/>
      <c r="O593" s="242"/>
      <c r="P593" s="243"/>
    </row>
    <row r="594" spans="1:16" ht="20.100000000000001" customHeight="1" x14ac:dyDescent="0.15">
      <c r="A594" s="256">
        <f>IF(A593="",ROW()-2-COUNTBLANK($A$3:$A593),A593+1)</f>
        <v>592</v>
      </c>
      <c r="B594" s="257">
        <f>IF(A594="","",IF(B593="",ROW()-2-COUNTBLANK($B$3:$B593),B593+1))</f>
        <v>592</v>
      </c>
      <c r="C594" s="241"/>
      <c r="D594" s="242" t="str">
        <f>IF(C594="","",(COUNTIF($C$3:C594,C594)+100))</f>
        <v/>
      </c>
      <c r="E594" s="306" t="str">
        <f>IF(C594="","",INDEX('様式A-2'!$E$9:$E$4938,MATCH(C594,'様式A-2'!$B$9:$B$438,0)))</f>
        <v/>
      </c>
      <c r="F594" s="306"/>
      <c r="G594" s="242"/>
      <c r="H594" s="242"/>
      <c r="I594" s="242"/>
      <c r="J594" s="307"/>
      <c r="K594" s="242"/>
      <c r="L594" s="242"/>
      <c r="M594" s="242"/>
      <c r="N594" s="242"/>
      <c r="O594" s="242"/>
      <c r="P594" s="243"/>
    </row>
    <row r="595" spans="1:16" ht="20.100000000000001" customHeight="1" x14ac:dyDescent="0.15">
      <c r="A595" s="256">
        <f>IF(A594="",ROW()-2-COUNTBLANK($A$3:$A594),A594+1)</f>
        <v>593</v>
      </c>
      <c r="B595" s="257">
        <f>IF(A595="","",IF(B594="",ROW()-2-COUNTBLANK($B$3:$B594),B594+1))</f>
        <v>593</v>
      </c>
      <c r="C595" s="241"/>
      <c r="D595" s="242" t="str">
        <f>IF(C595="","",(COUNTIF($C$3:C595,C595)+100))</f>
        <v/>
      </c>
      <c r="E595" s="306" t="str">
        <f>IF(C595="","",INDEX('様式A-2'!$E$9:$E$4938,MATCH(C595,'様式A-2'!$B$9:$B$438,0)))</f>
        <v/>
      </c>
      <c r="F595" s="306"/>
      <c r="G595" s="242"/>
      <c r="H595" s="242"/>
      <c r="I595" s="242"/>
      <c r="J595" s="307"/>
      <c r="K595" s="242"/>
      <c r="L595" s="242"/>
      <c r="M595" s="242"/>
      <c r="N595" s="242"/>
      <c r="O595" s="242"/>
      <c r="P595" s="243"/>
    </row>
    <row r="596" spans="1:16" ht="20.100000000000001" customHeight="1" x14ac:dyDescent="0.15">
      <c r="A596" s="256">
        <f>IF(A595="",ROW()-2-COUNTBLANK($A$3:$A595),A595+1)</f>
        <v>594</v>
      </c>
      <c r="B596" s="257">
        <f>IF(A596="","",IF(B595="",ROW()-2-COUNTBLANK($B$3:$B595),B595+1))</f>
        <v>594</v>
      </c>
      <c r="C596" s="241"/>
      <c r="D596" s="242" t="str">
        <f>IF(C596="","",(COUNTIF($C$3:C596,C596)+100))</f>
        <v/>
      </c>
      <c r="E596" s="306" t="str">
        <f>IF(C596="","",INDEX('様式A-2'!$E$9:$E$4938,MATCH(C596,'様式A-2'!$B$9:$B$438,0)))</f>
        <v/>
      </c>
      <c r="F596" s="306"/>
      <c r="G596" s="242"/>
      <c r="H596" s="242"/>
      <c r="I596" s="242"/>
      <c r="J596" s="307"/>
      <c r="K596" s="242"/>
      <c r="L596" s="242"/>
      <c r="M596" s="242"/>
      <c r="N596" s="242"/>
      <c r="O596" s="242"/>
      <c r="P596" s="243"/>
    </row>
    <row r="597" spans="1:16" ht="20.100000000000001" customHeight="1" x14ac:dyDescent="0.15">
      <c r="A597" s="256">
        <f>IF(A596="",ROW()-2-COUNTBLANK($A$3:$A596),A596+1)</f>
        <v>595</v>
      </c>
      <c r="B597" s="257">
        <f>IF(A597="","",IF(B596="",ROW()-2-COUNTBLANK($B$3:$B596),B596+1))</f>
        <v>595</v>
      </c>
      <c r="C597" s="241"/>
      <c r="D597" s="242" t="str">
        <f>IF(C597="","",(COUNTIF($C$3:C597,C597)+100))</f>
        <v/>
      </c>
      <c r="E597" s="306" t="str">
        <f>IF(C597="","",INDEX('様式A-2'!$E$9:$E$4938,MATCH(C597,'様式A-2'!$B$9:$B$438,0)))</f>
        <v/>
      </c>
      <c r="F597" s="306"/>
      <c r="G597" s="242"/>
      <c r="H597" s="242"/>
      <c r="I597" s="242"/>
      <c r="J597" s="307"/>
      <c r="K597" s="242"/>
      <c r="L597" s="242"/>
      <c r="M597" s="242"/>
      <c r="N597" s="242"/>
      <c r="O597" s="242"/>
      <c r="P597" s="243"/>
    </row>
    <row r="598" spans="1:16" ht="20.100000000000001" customHeight="1" x14ac:dyDescent="0.15">
      <c r="A598" s="256">
        <f>IF(A597="",ROW()-2-COUNTBLANK($A$3:$A597),A597+1)</f>
        <v>596</v>
      </c>
      <c r="B598" s="257">
        <f>IF(A598="","",IF(B597="",ROW()-2-COUNTBLANK($B$3:$B597),B597+1))</f>
        <v>596</v>
      </c>
      <c r="C598" s="241"/>
      <c r="D598" s="242" t="str">
        <f>IF(C598="","",(COUNTIF($C$3:C598,C598)+100))</f>
        <v/>
      </c>
      <c r="E598" s="306" t="str">
        <f>IF(C598="","",INDEX('様式A-2'!$E$9:$E$4938,MATCH(C598,'様式A-2'!$B$9:$B$438,0)))</f>
        <v/>
      </c>
      <c r="F598" s="306"/>
      <c r="G598" s="242"/>
      <c r="H598" s="242"/>
      <c r="I598" s="242"/>
      <c r="J598" s="307"/>
      <c r="K598" s="242"/>
      <c r="L598" s="242"/>
      <c r="M598" s="242"/>
      <c r="N598" s="242"/>
      <c r="O598" s="242"/>
      <c r="P598" s="243"/>
    </row>
    <row r="599" spans="1:16" ht="20.100000000000001" customHeight="1" x14ac:dyDescent="0.15">
      <c r="A599" s="256">
        <f>IF(A598="",ROW()-2-COUNTBLANK($A$3:$A598),A598+1)</f>
        <v>597</v>
      </c>
      <c r="B599" s="257">
        <f>IF(A599="","",IF(B598="",ROW()-2-COUNTBLANK($B$3:$B598),B598+1))</f>
        <v>597</v>
      </c>
      <c r="C599" s="241"/>
      <c r="D599" s="242" t="str">
        <f>IF(C599="","",(COUNTIF($C$3:C599,C599)+100))</f>
        <v/>
      </c>
      <c r="E599" s="306" t="str">
        <f>IF(C599="","",INDEX('様式A-2'!$E$9:$E$4938,MATCH(C599,'様式A-2'!$B$9:$B$438,0)))</f>
        <v/>
      </c>
      <c r="F599" s="306"/>
      <c r="G599" s="242"/>
      <c r="H599" s="242"/>
      <c r="I599" s="242"/>
      <c r="J599" s="307"/>
      <c r="K599" s="242"/>
      <c r="L599" s="242"/>
      <c r="M599" s="242"/>
      <c r="N599" s="242"/>
      <c r="O599" s="242"/>
      <c r="P599" s="243"/>
    </row>
    <row r="600" spans="1:16" ht="20.100000000000001" customHeight="1" x14ac:dyDescent="0.15">
      <c r="A600" s="256">
        <f>IF(A599="",ROW()-2-COUNTBLANK($A$3:$A599),A599+1)</f>
        <v>598</v>
      </c>
      <c r="B600" s="257">
        <f>IF(A600="","",IF(B599="",ROW()-2-COUNTBLANK($B$3:$B599),B599+1))</f>
        <v>598</v>
      </c>
      <c r="C600" s="241"/>
      <c r="D600" s="242" t="str">
        <f>IF(C600="","",(COUNTIF($C$3:C600,C600)+100))</f>
        <v/>
      </c>
      <c r="E600" s="306" t="str">
        <f>IF(C600="","",INDEX('様式A-2'!$E$9:$E$4938,MATCH(C600,'様式A-2'!$B$9:$B$438,0)))</f>
        <v/>
      </c>
      <c r="F600" s="306"/>
      <c r="G600" s="242"/>
      <c r="H600" s="242"/>
      <c r="I600" s="242"/>
      <c r="J600" s="307"/>
      <c r="K600" s="242"/>
      <c r="L600" s="242"/>
      <c r="M600" s="242"/>
      <c r="N600" s="242"/>
      <c r="O600" s="242"/>
      <c r="P600" s="243"/>
    </row>
    <row r="601" spans="1:16" ht="20.100000000000001" customHeight="1" x14ac:dyDescent="0.15">
      <c r="A601" s="256">
        <f>IF(A600="",ROW()-2-COUNTBLANK($A$3:$A600),A600+1)</f>
        <v>599</v>
      </c>
      <c r="B601" s="257">
        <f>IF(A601="","",IF(B600="",ROW()-2-COUNTBLANK($B$3:$B600),B600+1))</f>
        <v>599</v>
      </c>
      <c r="C601" s="241"/>
      <c r="D601" s="242" t="str">
        <f>IF(C601="","",(COUNTIF($C$3:C601,C601)+100))</f>
        <v/>
      </c>
      <c r="E601" s="306" t="str">
        <f>IF(C601="","",INDEX('様式A-2'!$E$9:$E$4938,MATCH(C601,'様式A-2'!$B$9:$B$438,0)))</f>
        <v/>
      </c>
      <c r="F601" s="306"/>
      <c r="G601" s="242"/>
      <c r="H601" s="242"/>
      <c r="I601" s="242"/>
      <c r="J601" s="307"/>
      <c r="K601" s="242"/>
      <c r="L601" s="242"/>
      <c r="M601" s="242"/>
      <c r="N601" s="242"/>
      <c r="O601" s="242"/>
      <c r="P601" s="243"/>
    </row>
    <row r="602" spans="1:16" ht="20.100000000000001" customHeight="1" x14ac:dyDescent="0.15">
      <c r="A602" s="256">
        <f>IF(A601="",ROW()-2-COUNTBLANK($A$3:$A601),A601+1)</f>
        <v>600</v>
      </c>
      <c r="B602" s="257">
        <f>IF(A602="","",IF(B601="",ROW()-2-COUNTBLANK($B$3:$B601),B601+1))</f>
        <v>600</v>
      </c>
      <c r="C602" s="241"/>
      <c r="D602" s="242" t="str">
        <f>IF(C602="","",(COUNTIF($C$3:C602,C602)+100))</f>
        <v/>
      </c>
      <c r="E602" s="306" t="str">
        <f>IF(C602="","",INDEX('様式A-2'!$E$9:$E$4938,MATCH(C602,'様式A-2'!$B$9:$B$438,0)))</f>
        <v/>
      </c>
      <c r="F602" s="306"/>
      <c r="G602" s="242"/>
      <c r="H602" s="242"/>
      <c r="I602" s="242"/>
      <c r="J602" s="307"/>
      <c r="K602" s="242"/>
      <c r="L602" s="242"/>
      <c r="M602" s="242"/>
      <c r="N602" s="242"/>
      <c r="O602" s="242"/>
      <c r="P602" s="243"/>
    </row>
    <row r="603" spans="1:16" ht="20.100000000000001" customHeight="1" x14ac:dyDescent="0.15">
      <c r="A603" s="256">
        <f>IF(A602="",ROW()-2-COUNTBLANK($A$3:$A602),A602+1)</f>
        <v>601</v>
      </c>
      <c r="B603" s="257">
        <f>IF(A603="","",IF(B602="",ROW()-2-COUNTBLANK($B$3:$B602),B602+1))</f>
        <v>601</v>
      </c>
      <c r="C603" s="241"/>
      <c r="D603" s="242" t="str">
        <f>IF(C603="","",(COUNTIF($C$3:C603,C603)+100))</f>
        <v/>
      </c>
      <c r="E603" s="306" t="str">
        <f>IF(C603="","",INDEX('様式A-2'!$E$9:$E$4938,MATCH(C603,'様式A-2'!$B$9:$B$438,0)))</f>
        <v/>
      </c>
      <c r="F603" s="306"/>
      <c r="G603" s="242"/>
      <c r="H603" s="242"/>
      <c r="I603" s="242"/>
      <c r="J603" s="307"/>
      <c r="K603" s="242"/>
      <c r="L603" s="242"/>
      <c r="M603" s="242"/>
      <c r="N603" s="242"/>
      <c r="O603" s="242"/>
      <c r="P603" s="243"/>
    </row>
    <row r="604" spans="1:16" ht="20.100000000000001" customHeight="1" x14ac:dyDescent="0.15">
      <c r="A604" s="256">
        <f>IF(A603="",ROW()-2-COUNTBLANK($A$3:$A603),A603+1)</f>
        <v>602</v>
      </c>
      <c r="B604" s="257">
        <f>IF(A604="","",IF(B603="",ROW()-2-COUNTBLANK($B$3:$B603),B603+1))</f>
        <v>602</v>
      </c>
      <c r="C604" s="241"/>
      <c r="D604" s="242" t="str">
        <f>IF(C604="","",(COUNTIF($C$3:C604,C604)+100))</f>
        <v/>
      </c>
      <c r="E604" s="306" t="str">
        <f>IF(C604="","",INDEX('様式A-2'!$E$9:$E$4938,MATCH(C604,'様式A-2'!$B$9:$B$438,0)))</f>
        <v/>
      </c>
      <c r="F604" s="306"/>
      <c r="G604" s="242"/>
      <c r="H604" s="242"/>
      <c r="I604" s="242"/>
      <c r="J604" s="307"/>
      <c r="K604" s="242"/>
      <c r="L604" s="242"/>
      <c r="M604" s="242"/>
      <c r="N604" s="242"/>
      <c r="O604" s="242"/>
      <c r="P604" s="243"/>
    </row>
    <row r="605" spans="1:16" ht="20.100000000000001" customHeight="1" x14ac:dyDescent="0.15">
      <c r="A605" s="256">
        <f>IF(A604="",ROW()-2-COUNTBLANK($A$3:$A604),A604+1)</f>
        <v>603</v>
      </c>
      <c r="B605" s="257">
        <f>IF(A605="","",IF(B604="",ROW()-2-COUNTBLANK($B$3:$B604),B604+1))</f>
        <v>603</v>
      </c>
      <c r="C605" s="241"/>
      <c r="D605" s="242" t="str">
        <f>IF(C605="","",(COUNTIF($C$3:C605,C605)+100))</f>
        <v/>
      </c>
      <c r="E605" s="306" t="str">
        <f>IF(C605="","",INDEX('様式A-2'!$E$9:$E$4938,MATCH(C605,'様式A-2'!$B$9:$B$438,0)))</f>
        <v/>
      </c>
      <c r="F605" s="306"/>
      <c r="G605" s="242"/>
      <c r="H605" s="242"/>
      <c r="I605" s="242"/>
      <c r="J605" s="307"/>
      <c r="K605" s="242"/>
      <c r="L605" s="242"/>
      <c r="M605" s="242"/>
      <c r="N605" s="242"/>
      <c r="O605" s="242"/>
      <c r="P605" s="243"/>
    </row>
    <row r="606" spans="1:16" ht="20.100000000000001" customHeight="1" x14ac:dyDescent="0.15">
      <c r="A606" s="256">
        <f>IF(A605="",ROW()-2-COUNTBLANK($A$3:$A605),A605+1)</f>
        <v>604</v>
      </c>
      <c r="B606" s="257">
        <f>IF(A606="","",IF(B605="",ROW()-2-COUNTBLANK($B$3:$B605),B605+1))</f>
        <v>604</v>
      </c>
      <c r="C606" s="241"/>
      <c r="D606" s="242" t="str">
        <f>IF(C606="","",(COUNTIF($C$3:C606,C606)+100))</f>
        <v/>
      </c>
      <c r="E606" s="306" t="str">
        <f>IF(C606="","",INDEX('様式A-2'!$E$9:$E$4938,MATCH(C606,'様式A-2'!$B$9:$B$438,0)))</f>
        <v/>
      </c>
      <c r="F606" s="306"/>
      <c r="G606" s="242"/>
      <c r="H606" s="242"/>
      <c r="I606" s="242"/>
      <c r="J606" s="307"/>
      <c r="K606" s="242"/>
      <c r="L606" s="242"/>
      <c r="M606" s="242"/>
      <c r="N606" s="242"/>
      <c r="O606" s="242"/>
      <c r="P606" s="243"/>
    </row>
    <row r="607" spans="1:16" ht="20.100000000000001" customHeight="1" x14ac:dyDescent="0.15">
      <c r="A607" s="256">
        <f>IF(A606="",ROW()-2-COUNTBLANK($A$3:$A606),A606+1)</f>
        <v>605</v>
      </c>
      <c r="B607" s="257">
        <f>IF(A607="","",IF(B606="",ROW()-2-COUNTBLANK($B$3:$B606),B606+1))</f>
        <v>605</v>
      </c>
      <c r="C607" s="241"/>
      <c r="D607" s="242" t="str">
        <f>IF(C607="","",(COUNTIF($C$3:C607,C607)+100))</f>
        <v/>
      </c>
      <c r="E607" s="306" t="str">
        <f>IF(C607="","",INDEX('様式A-2'!$E$9:$E$4938,MATCH(C607,'様式A-2'!$B$9:$B$438,0)))</f>
        <v/>
      </c>
      <c r="F607" s="306"/>
      <c r="G607" s="242"/>
      <c r="H607" s="242"/>
      <c r="I607" s="242"/>
      <c r="J607" s="307"/>
      <c r="K607" s="242"/>
      <c r="L607" s="242"/>
      <c r="M607" s="242"/>
      <c r="N607" s="242"/>
      <c r="O607" s="242"/>
      <c r="P607" s="243"/>
    </row>
    <row r="608" spans="1:16" ht="20.100000000000001" customHeight="1" x14ac:dyDescent="0.15">
      <c r="A608" s="256">
        <f>IF(A607="",ROW()-2-COUNTBLANK($A$3:$A607),A607+1)</f>
        <v>606</v>
      </c>
      <c r="B608" s="257">
        <f>IF(A608="","",IF(B607="",ROW()-2-COUNTBLANK($B$3:$B607),B607+1))</f>
        <v>606</v>
      </c>
      <c r="C608" s="241"/>
      <c r="D608" s="242" t="str">
        <f>IF(C608="","",(COUNTIF($C$3:C608,C608)+100))</f>
        <v/>
      </c>
      <c r="E608" s="306" t="str">
        <f>IF(C608="","",INDEX('様式A-2'!$E$9:$E$4938,MATCH(C608,'様式A-2'!$B$9:$B$438,0)))</f>
        <v/>
      </c>
      <c r="F608" s="306"/>
      <c r="G608" s="242"/>
      <c r="H608" s="242"/>
      <c r="I608" s="242"/>
      <c r="J608" s="307"/>
      <c r="K608" s="242"/>
      <c r="L608" s="242"/>
      <c r="M608" s="242"/>
      <c r="N608" s="242"/>
      <c r="O608" s="242"/>
      <c r="P608" s="243"/>
    </row>
    <row r="609" spans="1:16" ht="20.100000000000001" customHeight="1" x14ac:dyDescent="0.15">
      <c r="A609" s="256">
        <f>IF(A608="",ROW()-2-COUNTBLANK($A$3:$A608),A608+1)</f>
        <v>607</v>
      </c>
      <c r="B609" s="257">
        <f>IF(A609="","",IF(B608="",ROW()-2-COUNTBLANK($B$3:$B608),B608+1))</f>
        <v>607</v>
      </c>
      <c r="C609" s="241"/>
      <c r="D609" s="242" t="str">
        <f>IF(C609="","",(COUNTIF($C$3:C609,C609)+100))</f>
        <v/>
      </c>
      <c r="E609" s="306" t="str">
        <f>IF(C609="","",INDEX('様式A-2'!$E$9:$E$4938,MATCH(C609,'様式A-2'!$B$9:$B$438,0)))</f>
        <v/>
      </c>
      <c r="F609" s="306"/>
      <c r="G609" s="242"/>
      <c r="H609" s="242"/>
      <c r="I609" s="242"/>
      <c r="J609" s="307"/>
      <c r="K609" s="242"/>
      <c r="L609" s="242"/>
      <c r="M609" s="242"/>
      <c r="N609" s="242"/>
      <c r="O609" s="242"/>
      <c r="P609" s="243"/>
    </row>
    <row r="610" spans="1:16" ht="20.100000000000001" customHeight="1" x14ac:dyDescent="0.15">
      <c r="A610" s="256">
        <f>IF(A609="",ROW()-2-COUNTBLANK($A$3:$A609),A609+1)</f>
        <v>608</v>
      </c>
      <c r="B610" s="257">
        <f>IF(A610="","",IF(B609="",ROW()-2-COUNTBLANK($B$3:$B609),B609+1))</f>
        <v>608</v>
      </c>
      <c r="C610" s="241"/>
      <c r="D610" s="242" t="str">
        <f>IF(C610="","",(COUNTIF($C$3:C610,C610)+100))</f>
        <v/>
      </c>
      <c r="E610" s="306" t="str">
        <f>IF(C610="","",INDEX('様式A-2'!$E$9:$E$4938,MATCH(C610,'様式A-2'!$B$9:$B$438,0)))</f>
        <v/>
      </c>
      <c r="F610" s="306"/>
      <c r="G610" s="242"/>
      <c r="H610" s="242"/>
      <c r="I610" s="242"/>
      <c r="J610" s="307"/>
      <c r="K610" s="242"/>
      <c r="L610" s="242"/>
      <c r="M610" s="242"/>
      <c r="N610" s="242"/>
      <c r="O610" s="242"/>
      <c r="P610" s="243"/>
    </row>
    <row r="611" spans="1:16" ht="20.100000000000001" customHeight="1" x14ac:dyDescent="0.15">
      <c r="A611" s="256">
        <f>IF(A610="",ROW()-2-COUNTBLANK($A$3:$A610),A610+1)</f>
        <v>609</v>
      </c>
      <c r="B611" s="257">
        <f>IF(A611="","",IF(B610="",ROW()-2-COUNTBLANK($B$3:$B610),B610+1))</f>
        <v>609</v>
      </c>
      <c r="C611" s="241"/>
      <c r="D611" s="242" t="str">
        <f>IF(C611="","",(COUNTIF($C$3:C611,C611)+100))</f>
        <v/>
      </c>
      <c r="E611" s="306" t="str">
        <f>IF(C611="","",INDEX('様式A-2'!$E$9:$E$4938,MATCH(C611,'様式A-2'!$B$9:$B$438,0)))</f>
        <v/>
      </c>
      <c r="F611" s="306"/>
      <c r="G611" s="242"/>
      <c r="H611" s="242"/>
      <c r="I611" s="242"/>
      <c r="J611" s="307"/>
      <c r="K611" s="242"/>
      <c r="L611" s="242"/>
      <c r="M611" s="242"/>
      <c r="N611" s="242"/>
      <c r="O611" s="242"/>
      <c r="P611" s="243"/>
    </row>
    <row r="612" spans="1:16" ht="20.100000000000001" customHeight="1" x14ac:dyDescent="0.15">
      <c r="A612" s="256">
        <f>IF(A611="",ROW()-2-COUNTBLANK($A$3:$A611),A611+1)</f>
        <v>610</v>
      </c>
      <c r="B612" s="257">
        <f>IF(A612="","",IF(B611="",ROW()-2-COUNTBLANK($B$3:$B611),B611+1))</f>
        <v>610</v>
      </c>
      <c r="C612" s="241"/>
      <c r="D612" s="242" t="str">
        <f>IF(C612="","",(COUNTIF($C$3:C612,C612)+100))</f>
        <v/>
      </c>
      <c r="E612" s="306" t="str">
        <f>IF(C612="","",INDEX('様式A-2'!$E$9:$E$4938,MATCH(C612,'様式A-2'!$B$9:$B$438,0)))</f>
        <v/>
      </c>
      <c r="F612" s="306"/>
      <c r="G612" s="242"/>
      <c r="H612" s="242"/>
      <c r="I612" s="242"/>
      <c r="J612" s="307"/>
      <c r="K612" s="242"/>
      <c r="L612" s="242"/>
      <c r="M612" s="242"/>
      <c r="N612" s="242"/>
      <c r="O612" s="242"/>
      <c r="P612" s="243"/>
    </row>
    <row r="613" spans="1:16" ht="20.100000000000001" customHeight="1" x14ac:dyDescent="0.15">
      <c r="A613" s="256">
        <f>IF(A612="",ROW()-2-COUNTBLANK($A$3:$A612),A612+1)</f>
        <v>611</v>
      </c>
      <c r="B613" s="257">
        <f>IF(A613="","",IF(B612="",ROW()-2-COUNTBLANK($B$3:$B612),B612+1))</f>
        <v>611</v>
      </c>
      <c r="C613" s="241"/>
      <c r="D613" s="242" t="str">
        <f>IF(C613="","",(COUNTIF($C$3:C613,C613)+100))</f>
        <v/>
      </c>
      <c r="E613" s="306" t="str">
        <f>IF(C613="","",INDEX('様式A-2'!$E$9:$E$4938,MATCH(C613,'様式A-2'!$B$9:$B$438,0)))</f>
        <v/>
      </c>
      <c r="F613" s="306"/>
      <c r="G613" s="242"/>
      <c r="H613" s="242"/>
      <c r="I613" s="242"/>
      <c r="J613" s="307"/>
      <c r="K613" s="242"/>
      <c r="L613" s="242"/>
      <c r="M613" s="242"/>
      <c r="N613" s="242"/>
      <c r="O613" s="242"/>
      <c r="P613" s="243"/>
    </row>
    <row r="614" spans="1:16" ht="20.100000000000001" customHeight="1" x14ac:dyDescent="0.15">
      <c r="A614" s="256">
        <f>IF(A613="",ROW()-2-COUNTBLANK($A$3:$A613),A613+1)</f>
        <v>612</v>
      </c>
      <c r="B614" s="257">
        <f>IF(A614="","",IF(B613="",ROW()-2-COUNTBLANK($B$3:$B613),B613+1))</f>
        <v>612</v>
      </c>
      <c r="C614" s="241"/>
      <c r="D614" s="242" t="str">
        <f>IF(C614="","",(COUNTIF($C$3:C614,C614)+100))</f>
        <v/>
      </c>
      <c r="E614" s="306" t="str">
        <f>IF(C614="","",INDEX('様式A-2'!$E$9:$E$4938,MATCH(C614,'様式A-2'!$B$9:$B$438,0)))</f>
        <v/>
      </c>
      <c r="F614" s="306"/>
      <c r="G614" s="242"/>
      <c r="H614" s="242"/>
      <c r="I614" s="242"/>
      <c r="J614" s="307"/>
      <c r="K614" s="242"/>
      <c r="L614" s="242"/>
      <c r="M614" s="242"/>
      <c r="N614" s="242"/>
      <c r="O614" s="242"/>
      <c r="P614" s="243"/>
    </row>
    <row r="615" spans="1:16" ht="20.100000000000001" customHeight="1" x14ac:dyDescent="0.15">
      <c r="A615" s="256">
        <f>IF(A614="",ROW()-2-COUNTBLANK($A$3:$A614),A614+1)</f>
        <v>613</v>
      </c>
      <c r="B615" s="257">
        <f>IF(A615="","",IF(B614="",ROW()-2-COUNTBLANK($B$3:$B614),B614+1))</f>
        <v>613</v>
      </c>
      <c r="C615" s="241"/>
      <c r="D615" s="242" t="str">
        <f>IF(C615="","",(COUNTIF($C$3:C615,C615)+100))</f>
        <v/>
      </c>
      <c r="E615" s="306" t="str">
        <f>IF(C615="","",INDEX('様式A-2'!$E$9:$E$4938,MATCH(C615,'様式A-2'!$B$9:$B$438,0)))</f>
        <v/>
      </c>
      <c r="F615" s="306"/>
      <c r="G615" s="242"/>
      <c r="H615" s="242"/>
      <c r="I615" s="242"/>
      <c r="J615" s="307"/>
      <c r="K615" s="242"/>
      <c r="L615" s="242"/>
      <c r="M615" s="242"/>
      <c r="N615" s="242"/>
      <c r="O615" s="242"/>
      <c r="P615" s="243"/>
    </row>
    <row r="616" spans="1:16" ht="20.100000000000001" customHeight="1" x14ac:dyDescent="0.15">
      <c r="A616" s="256">
        <f>IF(A615="",ROW()-2-COUNTBLANK($A$3:$A615),A615+1)</f>
        <v>614</v>
      </c>
      <c r="B616" s="257">
        <f>IF(A616="","",IF(B615="",ROW()-2-COUNTBLANK($B$3:$B615),B615+1))</f>
        <v>614</v>
      </c>
      <c r="C616" s="241"/>
      <c r="D616" s="242" t="str">
        <f>IF(C616="","",(COUNTIF($C$3:C616,C616)+100))</f>
        <v/>
      </c>
      <c r="E616" s="306" t="str">
        <f>IF(C616="","",INDEX('様式A-2'!$E$9:$E$4938,MATCH(C616,'様式A-2'!$B$9:$B$438,0)))</f>
        <v/>
      </c>
      <c r="F616" s="306"/>
      <c r="G616" s="242"/>
      <c r="H616" s="242"/>
      <c r="I616" s="242"/>
      <c r="J616" s="307"/>
      <c r="K616" s="242"/>
      <c r="L616" s="242"/>
      <c r="M616" s="242"/>
      <c r="N616" s="242"/>
      <c r="O616" s="242"/>
      <c r="P616" s="243"/>
    </row>
    <row r="617" spans="1:16" ht="20.100000000000001" customHeight="1" x14ac:dyDescent="0.15">
      <c r="A617" s="256">
        <f>IF(A616="",ROW()-2-COUNTBLANK($A$3:$A616),A616+1)</f>
        <v>615</v>
      </c>
      <c r="B617" s="257">
        <f>IF(A617="","",IF(B616="",ROW()-2-COUNTBLANK($B$3:$B616),B616+1))</f>
        <v>615</v>
      </c>
      <c r="C617" s="241"/>
      <c r="D617" s="242" t="str">
        <f>IF(C617="","",(COUNTIF($C$3:C617,C617)+100))</f>
        <v/>
      </c>
      <c r="E617" s="306" t="str">
        <f>IF(C617="","",INDEX('様式A-2'!$E$9:$E$4938,MATCH(C617,'様式A-2'!$B$9:$B$438,0)))</f>
        <v/>
      </c>
      <c r="F617" s="306"/>
      <c r="G617" s="242"/>
      <c r="H617" s="242"/>
      <c r="I617" s="242"/>
      <c r="J617" s="307"/>
      <c r="K617" s="242"/>
      <c r="L617" s="242"/>
      <c r="M617" s="242"/>
      <c r="N617" s="242"/>
      <c r="O617" s="242"/>
      <c r="P617" s="243"/>
    </row>
    <row r="618" spans="1:16" ht="20.100000000000001" customHeight="1" x14ac:dyDescent="0.15">
      <c r="A618" s="256">
        <f>IF(A617="",ROW()-2-COUNTBLANK($A$3:$A617),A617+1)</f>
        <v>616</v>
      </c>
      <c r="B618" s="257">
        <f>IF(A618="","",IF(B617="",ROW()-2-COUNTBLANK($B$3:$B617),B617+1))</f>
        <v>616</v>
      </c>
      <c r="C618" s="241"/>
      <c r="D618" s="242" t="str">
        <f>IF(C618="","",(COUNTIF($C$3:C618,C618)+100))</f>
        <v/>
      </c>
      <c r="E618" s="306" t="str">
        <f>IF(C618="","",INDEX('様式A-2'!$E$9:$E$4938,MATCH(C618,'様式A-2'!$B$9:$B$438,0)))</f>
        <v/>
      </c>
      <c r="F618" s="306"/>
      <c r="G618" s="242"/>
      <c r="H618" s="242"/>
      <c r="I618" s="242"/>
      <c r="J618" s="307"/>
      <c r="K618" s="242"/>
      <c r="L618" s="242"/>
      <c r="M618" s="242"/>
      <c r="N618" s="242"/>
      <c r="O618" s="242"/>
      <c r="P618" s="243"/>
    </row>
    <row r="619" spans="1:16" ht="20.100000000000001" customHeight="1" x14ac:dyDescent="0.15">
      <c r="A619" s="256">
        <f>IF(A618="",ROW()-2-COUNTBLANK($A$3:$A618),A618+1)</f>
        <v>617</v>
      </c>
      <c r="B619" s="257">
        <f>IF(A619="","",IF(B618="",ROW()-2-COUNTBLANK($B$3:$B618),B618+1))</f>
        <v>617</v>
      </c>
      <c r="C619" s="241"/>
      <c r="D619" s="242" t="str">
        <f>IF(C619="","",(COUNTIF($C$3:C619,C619)+100))</f>
        <v/>
      </c>
      <c r="E619" s="306" t="str">
        <f>IF(C619="","",INDEX('様式A-2'!$E$9:$E$4938,MATCH(C619,'様式A-2'!$B$9:$B$438,0)))</f>
        <v/>
      </c>
      <c r="F619" s="306"/>
      <c r="G619" s="242"/>
      <c r="H619" s="242"/>
      <c r="I619" s="242"/>
      <c r="J619" s="307"/>
      <c r="K619" s="242"/>
      <c r="L619" s="242"/>
      <c r="M619" s="242"/>
      <c r="N619" s="242"/>
      <c r="O619" s="242"/>
      <c r="P619" s="243"/>
    </row>
    <row r="620" spans="1:16" ht="20.100000000000001" customHeight="1" x14ac:dyDescent="0.15">
      <c r="A620" s="256">
        <f>IF(A619="",ROW()-2-COUNTBLANK($A$3:$A619),A619+1)</f>
        <v>618</v>
      </c>
      <c r="B620" s="257">
        <f>IF(A620="","",IF(B619="",ROW()-2-COUNTBLANK($B$3:$B619),B619+1))</f>
        <v>618</v>
      </c>
      <c r="C620" s="241"/>
      <c r="D620" s="242" t="str">
        <f>IF(C620="","",(COUNTIF($C$3:C620,C620)+100))</f>
        <v/>
      </c>
      <c r="E620" s="306" t="str">
        <f>IF(C620="","",INDEX('様式A-2'!$E$9:$E$4938,MATCH(C620,'様式A-2'!$B$9:$B$438,0)))</f>
        <v/>
      </c>
      <c r="F620" s="306"/>
      <c r="G620" s="242"/>
      <c r="H620" s="242"/>
      <c r="I620" s="242"/>
      <c r="J620" s="307"/>
      <c r="K620" s="242"/>
      <c r="L620" s="242"/>
      <c r="M620" s="242"/>
      <c r="N620" s="242"/>
      <c r="O620" s="242"/>
      <c r="P620" s="243"/>
    </row>
    <row r="621" spans="1:16" ht="20.100000000000001" customHeight="1" x14ac:dyDescent="0.15">
      <c r="A621" s="256">
        <f>IF(A620="",ROW()-2-COUNTBLANK($A$3:$A620),A620+1)</f>
        <v>619</v>
      </c>
      <c r="B621" s="257">
        <f>IF(A621="","",IF(B620="",ROW()-2-COUNTBLANK($B$3:$B620),B620+1))</f>
        <v>619</v>
      </c>
      <c r="C621" s="241"/>
      <c r="D621" s="242" t="str">
        <f>IF(C621="","",(COUNTIF($C$3:C621,C621)+100))</f>
        <v/>
      </c>
      <c r="E621" s="306" t="str">
        <f>IF(C621="","",INDEX('様式A-2'!$E$9:$E$4938,MATCH(C621,'様式A-2'!$B$9:$B$438,0)))</f>
        <v/>
      </c>
      <c r="F621" s="306"/>
      <c r="G621" s="242"/>
      <c r="H621" s="242"/>
      <c r="I621" s="242"/>
      <c r="J621" s="307"/>
      <c r="K621" s="242"/>
      <c r="L621" s="242"/>
      <c r="M621" s="242"/>
      <c r="N621" s="242"/>
      <c r="O621" s="242"/>
      <c r="P621" s="243"/>
    </row>
    <row r="622" spans="1:16" ht="20.100000000000001" customHeight="1" x14ac:dyDescent="0.15">
      <c r="A622" s="256">
        <f>IF(A621="",ROW()-2-COUNTBLANK($A$3:$A621),A621+1)</f>
        <v>620</v>
      </c>
      <c r="B622" s="257">
        <f>IF(A622="","",IF(B621="",ROW()-2-COUNTBLANK($B$3:$B621),B621+1))</f>
        <v>620</v>
      </c>
      <c r="C622" s="241"/>
      <c r="D622" s="242" t="str">
        <f>IF(C622="","",(COUNTIF($C$3:C622,C622)+100))</f>
        <v/>
      </c>
      <c r="E622" s="306" t="str">
        <f>IF(C622="","",INDEX('様式A-2'!$E$9:$E$4938,MATCH(C622,'様式A-2'!$B$9:$B$438,0)))</f>
        <v/>
      </c>
      <c r="F622" s="306"/>
      <c r="G622" s="242"/>
      <c r="H622" s="242"/>
      <c r="I622" s="242"/>
      <c r="J622" s="307"/>
      <c r="K622" s="242"/>
      <c r="L622" s="242"/>
      <c r="M622" s="242"/>
      <c r="N622" s="242"/>
      <c r="O622" s="242"/>
      <c r="P622" s="243"/>
    </row>
    <row r="623" spans="1:16" ht="20.100000000000001" customHeight="1" x14ac:dyDescent="0.15">
      <c r="A623" s="256">
        <f>IF(A622="",ROW()-2-COUNTBLANK($A$3:$A622),A622+1)</f>
        <v>621</v>
      </c>
      <c r="B623" s="257">
        <f>IF(A623="","",IF(B622="",ROW()-2-COUNTBLANK($B$3:$B622),B622+1))</f>
        <v>621</v>
      </c>
      <c r="C623" s="241"/>
      <c r="D623" s="242" t="str">
        <f>IF(C623="","",(COUNTIF($C$3:C623,C623)+100))</f>
        <v/>
      </c>
      <c r="E623" s="306" t="str">
        <f>IF(C623="","",INDEX('様式A-2'!$E$9:$E$4938,MATCH(C623,'様式A-2'!$B$9:$B$438,0)))</f>
        <v/>
      </c>
      <c r="F623" s="306"/>
      <c r="G623" s="242"/>
      <c r="H623" s="242"/>
      <c r="I623" s="242"/>
      <c r="J623" s="307"/>
      <c r="K623" s="242"/>
      <c r="L623" s="242"/>
      <c r="M623" s="242"/>
      <c r="N623" s="242"/>
      <c r="O623" s="242"/>
      <c r="P623" s="243"/>
    </row>
    <row r="624" spans="1:16" ht="20.100000000000001" customHeight="1" x14ac:dyDescent="0.15">
      <c r="A624" s="256">
        <f>IF(A623="",ROW()-2-COUNTBLANK($A$3:$A623),A623+1)</f>
        <v>622</v>
      </c>
      <c r="B624" s="257">
        <f>IF(A624="","",IF(B623="",ROW()-2-COUNTBLANK($B$3:$B623),B623+1))</f>
        <v>622</v>
      </c>
      <c r="C624" s="241"/>
      <c r="D624" s="242" t="str">
        <f>IF(C624="","",(COUNTIF($C$3:C624,C624)+100))</f>
        <v/>
      </c>
      <c r="E624" s="306" t="str">
        <f>IF(C624="","",INDEX('様式A-2'!$E$9:$E$4938,MATCH(C624,'様式A-2'!$B$9:$B$438,0)))</f>
        <v/>
      </c>
      <c r="F624" s="306"/>
      <c r="G624" s="242"/>
      <c r="H624" s="242"/>
      <c r="I624" s="242"/>
      <c r="J624" s="307"/>
      <c r="K624" s="242"/>
      <c r="L624" s="242"/>
      <c r="M624" s="242"/>
      <c r="N624" s="242"/>
      <c r="O624" s="242"/>
      <c r="P624" s="243"/>
    </row>
    <row r="625" spans="1:16" ht="20.100000000000001" customHeight="1" x14ac:dyDescent="0.15">
      <c r="A625" s="256">
        <f>IF(A624="",ROW()-2-COUNTBLANK($A$3:$A624),A624+1)</f>
        <v>623</v>
      </c>
      <c r="B625" s="257">
        <f>IF(A625="","",IF(B624="",ROW()-2-COUNTBLANK($B$3:$B624),B624+1))</f>
        <v>623</v>
      </c>
      <c r="C625" s="241"/>
      <c r="D625" s="242" t="str">
        <f>IF(C625="","",(COUNTIF($C$3:C625,C625)+100))</f>
        <v/>
      </c>
      <c r="E625" s="306" t="str">
        <f>IF(C625="","",INDEX('様式A-2'!$E$9:$E$4938,MATCH(C625,'様式A-2'!$B$9:$B$438,0)))</f>
        <v/>
      </c>
      <c r="F625" s="306"/>
      <c r="G625" s="242"/>
      <c r="H625" s="242"/>
      <c r="I625" s="242"/>
      <c r="J625" s="307"/>
      <c r="K625" s="242"/>
      <c r="L625" s="242"/>
      <c r="M625" s="242"/>
      <c r="N625" s="242"/>
      <c r="O625" s="242"/>
      <c r="P625" s="243"/>
    </row>
    <row r="626" spans="1:16" ht="20.100000000000001" customHeight="1" x14ac:dyDescent="0.15">
      <c r="A626" s="256">
        <f>IF(A625="",ROW()-2-COUNTBLANK($A$3:$A625),A625+1)</f>
        <v>624</v>
      </c>
      <c r="B626" s="257">
        <f>IF(A626="","",IF(B625="",ROW()-2-COUNTBLANK($B$3:$B625),B625+1))</f>
        <v>624</v>
      </c>
      <c r="C626" s="241"/>
      <c r="D626" s="242" t="str">
        <f>IF(C626="","",(COUNTIF($C$3:C626,C626)+100))</f>
        <v/>
      </c>
      <c r="E626" s="306" t="str">
        <f>IF(C626="","",INDEX('様式A-2'!$E$9:$E$4938,MATCH(C626,'様式A-2'!$B$9:$B$438,0)))</f>
        <v/>
      </c>
      <c r="F626" s="306"/>
      <c r="G626" s="242"/>
      <c r="H626" s="242"/>
      <c r="I626" s="242"/>
      <c r="J626" s="307"/>
      <c r="K626" s="242"/>
      <c r="L626" s="242"/>
      <c r="M626" s="242"/>
      <c r="N626" s="242"/>
      <c r="O626" s="242"/>
      <c r="P626" s="243"/>
    </row>
    <row r="627" spans="1:16" ht="20.100000000000001" customHeight="1" x14ac:dyDescent="0.15">
      <c r="A627" s="256">
        <f>IF(A626="",ROW()-2-COUNTBLANK($A$3:$A626),A626+1)</f>
        <v>625</v>
      </c>
      <c r="B627" s="257">
        <f>IF(A627="","",IF(B626="",ROW()-2-COUNTBLANK($B$3:$B626),B626+1))</f>
        <v>625</v>
      </c>
      <c r="C627" s="241"/>
      <c r="D627" s="242" t="str">
        <f>IF(C627="","",(COUNTIF($C$3:C627,C627)+100))</f>
        <v/>
      </c>
      <c r="E627" s="306" t="str">
        <f>IF(C627="","",INDEX('様式A-2'!$E$9:$E$4938,MATCH(C627,'様式A-2'!$B$9:$B$438,0)))</f>
        <v/>
      </c>
      <c r="F627" s="306"/>
      <c r="G627" s="242"/>
      <c r="H627" s="242"/>
      <c r="I627" s="242"/>
      <c r="J627" s="307"/>
      <c r="K627" s="242"/>
      <c r="L627" s="242"/>
      <c r="M627" s="242"/>
      <c r="N627" s="242"/>
      <c r="O627" s="242"/>
      <c r="P627" s="243"/>
    </row>
    <row r="628" spans="1:16" ht="20.100000000000001" customHeight="1" x14ac:dyDescent="0.15">
      <c r="A628" s="256">
        <f>IF(A627="",ROW()-2-COUNTBLANK($A$3:$A627),A627+1)</f>
        <v>626</v>
      </c>
      <c r="B628" s="257">
        <f>IF(A628="","",IF(B627="",ROW()-2-COUNTBLANK($B$3:$B627),B627+1))</f>
        <v>626</v>
      </c>
      <c r="C628" s="241"/>
      <c r="D628" s="242" t="str">
        <f>IF(C628="","",(COUNTIF($C$3:C628,C628)+100))</f>
        <v/>
      </c>
      <c r="E628" s="306" t="str">
        <f>IF(C628="","",INDEX('様式A-2'!$E$9:$E$4938,MATCH(C628,'様式A-2'!$B$9:$B$438,0)))</f>
        <v/>
      </c>
      <c r="F628" s="306"/>
      <c r="G628" s="242"/>
      <c r="H628" s="242"/>
      <c r="I628" s="242"/>
      <c r="J628" s="307"/>
      <c r="K628" s="242"/>
      <c r="L628" s="242"/>
      <c r="M628" s="242"/>
      <c r="N628" s="242"/>
      <c r="O628" s="242"/>
      <c r="P628" s="243"/>
    </row>
    <row r="629" spans="1:16" ht="20.100000000000001" customHeight="1" x14ac:dyDescent="0.15">
      <c r="A629" s="256">
        <f>IF(A628="",ROW()-2-COUNTBLANK($A$3:$A628),A628+1)</f>
        <v>627</v>
      </c>
      <c r="B629" s="257">
        <f>IF(A629="","",IF(B628="",ROW()-2-COUNTBLANK($B$3:$B628),B628+1))</f>
        <v>627</v>
      </c>
      <c r="C629" s="241"/>
      <c r="D629" s="242" t="str">
        <f>IF(C629="","",(COUNTIF($C$3:C629,C629)+100))</f>
        <v/>
      </c>
      <c r="E629" s="306" t="str">
        <f>IF(C629="","",INDEX('様式A-2'!$E$9:$E$4938,MATCH(C629,'様式A-2'!$B$9:$B$438,0)))</f>
        <v/>
      </c>
      <c r="F629" s="306"/>
      <c r="G629" s="242"/>
      <c r="H629" s="242"/>
      <c r="I629" s="242"/>
      <c r="J629" s="307"/>
      <c r="K629" s="242"/>
      <c r="L629" s="242"/>
      <c r="M629" s="242"/>
      <c r="N629" s="242"/>
      <c r="O629" s="242"/>
      <c r="P629" s="243"/>
    </row>
    <row r="630" spans="1:16" ht="20.100000000000001" customHeight="1" x14ac:dyDescent="0.15">
      <c r="A630" s="256">
        <f>IF(A629="",ROW()-2-COUNTBLANK($A$3:$A629),A629+1)</f>
        <v>628</v>
      </c>
      <c r="B630" s="257">
        <f>IF(A630="","",IF(B629="",ROW()-2-COUNTBLANK($B$3:$B629),B629+1))</f>
        <v>628</v>
      </c>
      <c r="C630" s="241"/>
      <c r="D630" s="242" t="str">
        <f>IF(C630="","",(COUNTIF($C$3:C630,C630)+100))</f>
        <v/>
      </c>
      <c r="E630" s="306" t="str">
        <f>IF(C630="","",INDEX('様式A-2'!$E$9:$E$4938,MATCH(C630,'様式A-2'!$B$9:$B$438,0)))</f>
        <v/>
      </c>
      <c r="F630" s="306"/>
      <c r="G630" s="242"/>
      <c r="H630" s="242"/>
      <c r="I630" s="242"/>
      <c r="J630" s="307"/>
      <c r="K630" s="242"/>
      <c r="L630" s="242"/>
      <c r="M630" s="242"/>
      <c r="N630" s="242"/>
      <c r="O630" s="242"/>
      <c r="P630" s="243"/>
    </row>
    <row r="631" spans="1:16" ht="20.100000000000001" customHeight="1" x14ac:dyDescent="0.15">
      <c r="A631" s="256">
        <f>IF(A630="",ROW()-2-COUNTBLANK($A$3:$A630),A630+1)</f>
        <v>629</v>
      </c>
      <c r="B631" s="257">
        <f>IF(A631="","",IF(B630="",ROW()-2-COUNTBLANK($B$3:$B630),B630+1))</f>
        <v>629</v>
      </c>
      <c r="C631" s="241"/>
      <c r="D631" s="242" t="str">
        <f>IF(C631="","",(COUNTIF($C$3:C631,C631)+100))</f>
        <v/>
      </c>
      <c r="E631" s="306" t="str">
        <f>IF(C631="","",INDEX('様式A-2'!$E$9:$E$4938,MATCH(C631,'様式A-2'!$B$9:$B$438,0)))</f>
        <v/>
      </c>
      <c r="F631" s="306"/>
      <c r="G631" s="242"/>
      <c r="H631" s="242"/>
      <c r="I631" s="242"/>
      <c r="J631" s="307"/>
      <c r="K631" s="242"/>
      <c r="L631" s="242"/>
      <c r="M631" s="242"/>
      <c r="N631" s="242"/>
      <c r="O631" s="242"/>
      <c r="P631" s="243"/>
    </row>
    <row r="632" spans="1:16" ht="20.100000000000001" customHeight="1" x14ac:dyDescent="0.15">
      <c r="A632" s="256">
        <f>IF(A631="",ROW()-2-COUNTBLANK($A$3:$A631),A631+1)</f>
        <v>630</v>
      </c>
      <c r="B632" s="257">
        <f>IF(A632="","",IF(B631="",ROW()-2-COUNTBLANK($B$3:$B631),B631+1))</f>
        <v>630</v>
      </c>
      <c r="C632" s="241"/>
      <c r="D632" s="242" t="str">
        <f>IF(C632="","",(COUNTIF($C$3:C632,C632)+100))</f>
        <v/>
      </c>
      <c r="E632" s="306" t="str">
        <f>IF(C632="","",INDEX('様式A-2'!$E$9:$E$4938,MATCH(C632,'様式A-2'!$B$9:$B$438,0)))</f>
        <v/>
      </c>
      <c r="F632" s="306"/>
      <c r="G632" s="242"/>
      <c r="H632" s="242"/>
      <c r="I632" s="242"/>
      <c r="J632" s="307"/>
      <c r="K632" s="242"/>
      <c r="L632" s="242"/>
      <c r="M632" s="242"/>
      <c r="N632" s="242"/>
      <c r="O632" s="242"/>
      <c r="P632" s="243"/>
    </row>
    <row r="633" spans="1:16" ht="20.100000000000001" customHeight="1" x14ac:dyDescent="0.15">
      <c r="A633" s="256">
        <f>IF(A632="",ROW()-2-COUNTBLANK($A$3:$A632),A632+1)</f>
        <v>631</v>
      </c>
      <c r="B633" s="257">
        <f>IF(A633="","",IF(B632="",ROW()-2-COUNTBLANK($B$3:$B632),B632+1))</f>
        <v>631</v>
      </c>
      <c r="C633" s="241"/>
      <c r="D633" s="242" t="str">
        <f>IF(C633="","",(COUNTIF($C$3:C633,C633)+100))</f>
        <v/>
      </c>
      <c r="E633" s="306" t="str">
        <f>IF(C633="","",INDEX('様式A-2'!$E$9:$E$4938,MATCH(C633,'様式A-2'!$B$9:$B$438,0)))</f>
        <v/>
      </c>
      <c r="F633" s="306"/>
      <c r="G633" s="242"/>
      <c r="H633" s="242"/>
      <c r="I633" s="242"/>
      <c r="J633" s="307"/>
      <c r="K633" s="242"/>
      <c r="L633" s="242"/>
      <c r="M633" s="242"/>
      <c r="N633" s="242"/>
      <c r="O633" s="242"/>
      <c r="P633" s="243"/>
    </row>
    <row r="634" spans="1:16" ht="20.100000000000001" customHeight="1" x14ac:dyDescent="0.15">
      <c r="A634" s="256">
        <f>IF(A633="",ROW()-2-COUNTBLANK($A$3:$A633),A633+1)</f>
        <v>632</v>
      </c>
      <c r="B634" s="257">
        <f>IF(A634="","",IF(B633="",ROW()-2-COUNTBLANK($B$3:$B633),B633+1))</f>
        <v>632</v>
      </c>
      <c r="C634" s="241"/>
      <c r="D634" s="242" t="str">
        <f>IF(C634="","",(COUNTIF($C$3:C634,C634)+100))</f>
        <v/>
      </c>
      <c r="E634" s="306" t="str">
        <f>IF(C634="","",INDEX('様式A-2'!$E$9:$E$4938,MATCH(C634,'様式A-2'!$B$9:$B$438,0)))</f>
        <v/>
      </c>
      <c r="F634" s="306"/>
      <c r="G634" s="242"/>
      <c r="H634" s="242"/>
      <c r="I634" s="242"/>
      <c r="J634" s="307"/>
      <c r="K634" s="242"/>
      <c r="L634" s="242"/>
      <c r="M634" s="242"/>
      <c r="N634" s="242"/>
      <c r="O634" s="242"/>
      <c r="P634" s="243"/>
    </row>
    <row r="635" spans="1:16" ht="20.100000000000001" customHeight="1" x14ac:dyDescent="0.15">
      <c r="A635" s="256">
        <f>IF(A634="",ROW()-2-COUNTBLANK($A$3:$A634),A634+1)</f>
        <v>633</v>
      </c>
      <c r="B635" s="257">
        <f>IF(A635="","",IF(B634="",ROW()-2-COUNTBLANK($B$3:$B634),B634+1))</f>
        <v>633</v>
      </c>
      <c r="C635" s="241"/>
      <c r="D635" s="242" t="str">
        <f>IF(C635="","",(COUNTIF($C$3:C635,C635)+100))</f>
        <v/>
      </c>
      <c r="E635" s="306" t="str">
        <f>IF(C635="","",INDEX('様式A-2'!$E$9:$E$4938,MATCH(C635,'様式A-2'!$B$9:$B$438,0)))</f>
        <v/>
      </c>
      <c r="F635" s="306"/>
      <c r="G635" s="242"/>
      <c r="H635" s="242"/>
      <c r="I635" s="242"/>
      <c r="J635" s="307"/>
      <c r="K635" s="242"/>
      <c r="L635" s="242"/>
      <c r="M635" s="242"/>
      <c r="N635" s="242"/>
      <c r="O635" s="242"/>
      <c r="P635" s="243"/>
    </row>
    <row r="636" spans="1:16" ht="20.100000000000001" customHeight="1" x14ac:dyDescent="0.15">
      <c r="A636" s="256">
        <f>IF(A635="",ROW()-2-COUNTBLANK($A$3:$A635),A635+1)</f>
        <v>634</v>
      </c>
      <c r="B636" s="257">
        <f>IF(A636="","",IF(B635="",ROW()-2-COUNTBLANK($B$3:$B635),B635+1))</f>
        <v>634</v>
      </c>
      <c r="C636" s="241"/>
      <c r="D636" s="242" t="str">
        <f>IF(C636="","",(COUNTIF($C$3:C636,C636)+100))</f>
        <v/>
      </c>
      <c r="E636" s="306" t="str">
        <f>IF(C636="","",INDEX('様式A-2'!$E$9:$E$4938,MATCH(C636,'様式A-2'!$B$9:$B$438,0)))</f>
        <v/>
      </c>
      <c r="F636" s="306"/>
      <c r="G636" s="242"/>
      <c r="H636" s="242"/>
      <c r="I636" s="242"/>
      <c r="J636" s="307"/>
      <c r="K636" s="242"/>
      <c r="L636" s="242"/>
      <c r="M636" s="242"/>
      <c r="N636" s="242"/>
      <c r="O636" s="242"/>
      <c r="P636" s="243"/>
    </row>
    <row r="637" spans="1:16" ht="20.100000000000001" customHeight="1" x14ac:dyDescent="0.15">
      <c r="A637" s="256">
        <f>IF(A636="",ROW()-2-COUNTBLANK($A$3:$A636),A636+1)</f>
        <v>635</v>
      </c>
      <c r="B637" s="257">
        <f>IF(A637="","",IF(B636="",ROW()-2-COUNTBLANK($B$3:$B636),B636+1))</f>
        <v>635</v>
      </c>
      <c r="C637" s="241"/>
      <c r="D637" s="242" t="str">
        <f>IF(C637="","",(COUNTIF($C$3:C637,C637)+100))</f>
        <v/>
      </c>
      <c r="E637" s="306" t="str">
        <f>IF(C637="","",INDEX('様式A-2'!$E$9:$E$4938,MATCH(C637,'様式A-2'!$B$9:$B$438,0)))</f>
        <v/>
      </c>
      <c r="F637" s="306"/>
      <c r="G637" s="242"/>
      <c r="H637" s="242"/>
      <c r="I637" s="242"/>
      <c r="J637" s="307"/>
      <c r="K637" s="242"/>
      <c r="L637" s="242"/>
      <c r="M637" s="242"/>
      <c r="N637" s="242"/>
      <c r="O637" s="242"/>
      <c r="P637" s="243"/>
    </row>
    <row r="638" spans="1:16" ht="20.100000000000001" customHeight="1" x14ac:dyDescent="0.15">
      <c r="A638" s="256">
        <f>IF(A637="",ROW()-2-COUNTBLANK($A$3:$A637),A637+1)</f>
        <v>636</v>
      </c>
      <c r="B638" s="257">
        <f>IF(A638="","",IF(B637="",ROW()-2-COUNTBLANK($B$3:$B637),B637+1))</f>
        <v>636</v>
      </c>
      <c r="C638" s="241"/>
      <c r="D638" s="242" t="str">
        <f>IF(C638="","",(COUNTIF($C$3:C638,C638)+100))</f>
        <v/>
      </c>
      <c r="E638" s="306" t="str">
        <f>IF(C638="","",INDEX('様式A-2'!$E$9:$E$4938,MATCH(C638,'様式A-2'!$B$9:$B$438,0)))</f>
        <v/>
      </c>
      <c r="F638" s="306"/>
      <c r="G638" s="242"/>
      <c r="H638" s="242"/>
      <c r="I638" s="242"/>
      <c r="J638" s="307"/>
      <c r="K638" s="242"/>
      <c r="L638" s="242"/>
      <c r="M638" s="242"/>
      <c r="N638" s="242"/>
      <c r="O638" s="242"/>
      <c r="P638" s="243"/>
    </row>
    <row r="639" spans="1:16" ht="20.100000000000001" customHeight="1" x14ac:dyDescent="0.15">
      <c r="A639" s="256">
        <f>IF(A638="",ROW()-2-COUNTBLANK($A$3:$A638),A638+1)</f>
        <v>637</v>
      </c>
      <c r="B639" s="257">
        <f>IF(A639="","",IF(B638="",ROW()-2-COUNTBLANK($B$3:$B638),B638+1))</f>
        <v>637</v>
      </c>
      <c r="C639" s="241"/>
      <c r="D639" s="242" t="str">
        <f>IF(C639="","",(COUNTIF($C$3:C639,C639)+100))</f>
        <v/>
      </c>
      <c r="E639" s="306" t="str">
        <f>IF(C639="","",INDEX('様式A-2'!$E$9:$E$4938,MATCH(C639,'様式A-2'!$B$9:$B$438,0)))</f>
        <v/>
      </c>
      <c r="F639" s="306"/>
      <c r="G639" s="242"/>
      <c r="H639" s="242"/>
      <c r="I639" s="242"/>
      <c r="J639" s="307"/>
      <c r="K639" s="242"/>
      <c r="L639" s="242"/>
      <c r="M639" s="242"/>
      <c r="N639" s="242"/>
      <c r="O639" s="242"/>
      <c r="P639" s="243"/>
    </row>
    <row r="640" spans="1:16" ht="20.100000000000001" customHeight="1" x14ac:dyDescent="0.15">
      <c r="A640" s="256">
        <f>IF(A639="",ROW()-2-COUNTBLANK($A$3:$A639),A639+1)</f>
        <v>638</v>
      </c>
      <c r="B640" s="257">
        <f>IF(A640="","",IF(B639="",ROW()-2-COUNTBLANK($B$3:$B639),B639+1))</f>
        <v>638</v>
      </c>
      <c r="C640" s="241"/>
      <c r="D640" s="242" t="str">
        <f>IF(C640="","",(COUNTIF($C$3:C640,C640)+100))</f>
        <v/>
      </c>
      <c r="E640" s="306" t="str">
        <f>IF(C640="","",INDEX('様式A-2'!$E$9:$E$4938,MATCH(C640,'様式A-2'!$B$9:$B$438,0)))</f>
        <v/>
      </c>
      <c r="F640" s="306"/>
      <c r="G640" s="242"/>
      <c r="H640" s="242"/>
      <c r="I640" s="242"/>
      <c r="J640" s="307"/>
      <c r="K640" s="242"/>
      <c r="L640" s="242"/>
      <c r="M640" s="242"/>
      <c r="N640" s="242"/>
      <c r="O640" s="242"/>
      <c r="P640" s="243"/>
    </row>
    <row r="641" spans="1:16" ht="20.100000000000001" customHeight="1" x14ac:dyDescent="0.15">
      <c r="A641" s="256">
        <f>IF(A640="",ROW()-2-COUNTBLANK($A$3:$A640),A640+1)</f>
        <v>639</v>
      </c>
      <c r="B641" s="257">
        <f>IF(A641="","",IF(B640="",ROW()-2-COUNTBLANK($B$3:$B640),B640+1))</f>
        <v>639</v>
      </c>
      <c r="C641" s="241"/>
      <c r="D641" s="242" t="str">
        <f>IF(C641="","",(COUNTIF($C$3:C641,C641)+100))</f>
        <v/>
      </c>
      <c r="E641" s="306" t="str">
        <f>IF(C641="","",INDEX('様式A-2'!$E$9:$E$4938,MATCH(C641,'様式A-2'!$B$9:$B$438,0)))</f>
        <v/>
      </c>
      <c r="F641" s="306"/>
      <c r="G641" s="242"/>
      <c r="H641" s="242"/>
      <c r="I641" s="242"/>
      <c r="J641" s="307"/>
      <c r="K641" s="242"/>
      <c r="L641" s="242"/>
      <c r="M641" s="242"/>
      <c r="N641" s="242"/>
      <c r="O641" s="242"/>
      <c r="P641" s="243"/>
    </row>
    <row r="642" spans="1:16" ht="20.100000000000001" customHeight="1" x14ac:dyDescent="0.15">
      <c r="A642" s="256">
        <f>IF(A641="",ROW()-2-COUNTBLANK($A$3:$A641),A641+1)</f>
        <v>640</v>
      </c>
      <c r="B642" s="257">
        <f>IF(A642="","",IF(B641="",ROW()-2-COUNTBLANK($B$3:$B641),B641+1))</f>
        <v>640</v>
      </c>
      <c r="C642" s="241"/>
      <c r="D642" s="242" t="str">
        <f>IF(C642="","",(COUNTIF($C$3:C642,C642)+100))</f>
        <v/>
      </c>
      <c r="E642" s="306" t="str">
        <f>IF(C642="","",INDEX('様式A-2'!$E$9:$E$4938,MATCH(C642,'様式A-2'!$B$9:$B$438,0)))</f>
        <v/>
      </c>
      <c r="F642" s="306"/>
      <c r="G642" s="242"/>
      <c r="H642" s="242"/>
      <c r="I642" s="242"/>
      <c r="J642" s="307"/>
      <c r="K642" s="242"/>
      <c r="L642" s="242"/>
      <c r="M642" s="242"/>
      <c r="N642" s="242"/>
      <c r="O642" s="242"/>
      <c r="P642" s="243"/>
    </row>
    <row r="643" spans="1:16" ht="20.100000000000001" customHeight="1" x14ac:dyDescent="0.15">
      <c r="A643" s="256">
        <f>IF(A642="",ROW()-2-COUNTBLANK($A$3:$A642),A642+1)</f>
        <v>641</v>
      </c>
      <c r="B643" s="257">
        <f>IF(A643="","",IF(B642="",ROW()-2-COUNTBLANK($B$3:$B642),B642+1))</f>
        <v>641</v>
      </c>
      <c r="C643" s="241"/>
      <c r="D643" s="242" t="str">
        <f>IF(C643="","",(COUNTIF($C$3:C643,C643)+100))</f>
        <v/>
      </c>
      <c r="E643" s="306" t="str">
        <f>IF(C643="","",INDEX('様式A-2'!$E$9:$E$4938,MATCH(C643,'様式A-2'!$B$9:$B$438,0)))</f>
        <v/>
      </c>
      <c r="F643" s="306"/>
      <c r="G643" s="242"/>
      <c r="H643" s="242"/>
      <c r="I643" s="242"/>
      <c r="J643" s="307"/>
      <c r="K643" s="242"/>
      <c r="L643" s="242"/>
      <c r="M643" s="242"/>
      <c r="N643" s="242"/>
      <c r="O643" s="242"/>
      <c r="P643" s="243"/>
    </row>
    <row r="644" spans="1:16" ht="20.100000000000001" customHeight="1" x14ac:dyDescent="0.15">
      <c r="A644" s="256">
        <f>IF(A643="",ROW()-2-COUNTBLANK($A$3:$A643),A643+1)</f>
        <v>642</v>
      </c>
      <c r="B644" s="257">
        <f>IF(A644="","",IF(B643="",ROW()-2-COUNTBLANK($B$3:$B643),B643+1))</f>
        <v>642</v>
      </c>
      <c r="C644" s="241"/>
      <c r="D644" s="242" t="str">
        <f>IF(C644="","",(COUNTIF($C$3:C644,C644)+100))</f>
        <v/>
      </c>
      <c r="E644" s="306" t="str">
        <f>IF(C644="","",INDEX('様式A-2'!$E$9:$E$4938,MATCH(C644,'様式A-2'!$B$9:$B$438,0)))</f>
        <v/>
      </c>
      <c r="F644" s="306"/>
      <c r="G644" s="242"/>
      <c r="H644" s="242"/>
      <c r="I644" s="242"/>
      <c r="J644" s="307"/>
      <c r="K644" s="242"/>
      <c r="L644" s="242"/>
      <c r="M644" s="242"/>
      <c r="N644" s="242"/>
      <c r="O644" s="242"/>
      <c r="P644" s="243"/>
    </row>
    <row r="645" spans="1:16" ht="20.100000000000001" customHeight="1" x14ac:dyDescent="0.15">
      <c r="A645" s="256">
        <f>IF(A644="",ROW()-2-COUNTBLANK($A$3:$A644),A644+1)</f>
        <v>643</v>
      </c>
      <c r="B645" s="257">
        <f>IF(A645="","",IF(B644="",ROW()-2-COUNTBLANK($B$3:$B644),B644+1))</f>
        <v>643</v>
      </c>
      <c r="C645" s="241"/>
      <c r="D645" s="242" t="str">
        <f>IF(C645="","",(COUNTIF($C$3:C645,C645)+100))</f>
        <v/>
      </c>
      <c r="E645" s="306" t="str">
        <f>IF(C645="","",INDEX('様式A-2'!$E$9:$E$4938,MATCH(C645,'様式A-2'!$B$9:$B$438,0)))</f>
        <v/>
      </c>
      <c r="F645" s="306"/>
      <c r="G645" s="242"/>
      <c r="H645" s="242"/>
      <c r="I645" s="242"/>
      <c r="J645" s="307"/>
      <c r="K645" s="242"/>
      <c r="L645" s="242"/>
      <c r="M645" s="242"/>
      <c r="N645" s="242"/>
      <c r="O645" s="242"/>
      <c r="P645" s="243"/>
    </row>
    <row r="646" spans="1:16" ht="20.100000000000001" customHeight="1" x14ac:dyDescent="0.15">
      <c r="A646" s="256">
        <f>IF(A645="",ROW()-2-COUNTBLANK($A$3:$A645),A645+1)</f>
        <v>644</v>
      </c>
      <c r="B646" s="257">
        <f>IF(A646="","",IF(B645="",ROW()-2-COUNTBLANK($B$3:$B645),B645+1))</f>
        <v>644</v>
      </c>
      <c r="C646" s="241"/>
      <c r="D646" s="242" t="str">
        <f>IF(C646="","",(COUNTIF($C$3:C646,C646)+100))</f>
        <v/>
      </c>
      <c r="E646" s="306" t="str">
        <f>IF(C646="","",INDEX('様式A-2'!$E$9:$E$4938,MATCH(C646,'様式A-2'!$B$9:$B$438,0)))</f>
        <v/>
      </c>
      <c r="F646" s="306"/>
      <c r="G646" s="242"/>
      <c r="H646" s="242"/>
      <c r="I646" s="242"/>
      <c r="J646" s="307"/>
      <c r="K646" s="242"/>
      <c r="L646" s="242"/>
      <c r="M646" s="242"/>
      <c r="N646" s="242"/>
      <c r="O646" s="242"/>
      <c r="P646" s="243"/>
    </row>
    <row r="647" spans="1:16" ht="20.100000000000001" customHeight="1" x14ac:dyDescent="0.15">
      <c r="A647" s="256">
        <f>IF(A646="",ROW()-2-COUNTBLANK($A$3:$A646),A646+1)</f>
        <v>645</v>
      </c>
      <c r="B647" s="257">
        <f>IF(A647="","",IF(B646="",ROW()-2-COUNTBLANK($B$3:$B646),B646+1))</f>
        <v>645</v>
      </c>
      <c r="C647" s="241"/>
      <c r="D647" s="242" t="str">
        <f>IF(C647="","",(COUNTIF($C$3:C647,C647)+100))</f>
        <v/>
      </c>
      <c r="E647" s="306" t="str">
        <f>IF(C647="","",INDEX('様式A-2'!$E$9:$E$4938,MATCH(C647,'様式A-2'!$B$9:$B$438,0)))</f>
        <v/>
      </c>
      <c r="F647" s="306"/>
      <c r="G647" s="242"/>
      <c r="H647" s="242"/>
      <c r="I647" s="242"/>
      <c r="J647" s="307"/>
      <c r="K647" s="242"/>
      <c r="L647" s="242"/>
      <c r="M647" s="242"/>
      <c r="N647" s="242"/>
      <c r="O647" s="242"/>
      <c r="P647" s="243"/>
    </row>
    <row r="648" spans="1:16" ht="20.100000000000001" customHeight="1" x14ac:dyDescent="0.15">
      <c r="A648" s="256">
        <f>IF(A647="",ROW()-2-COUNTBLANK($A$3:$A647),A647+1)</f>
        <v>646</v>
      </c>
      <c r="B648" s="257">
        <f>IF(A648="","",IF(B647="",ROW()-2-COUNTBLANK($B$3:$B647),B647+1))</f>
        <v>646</v>
      </c>
      <c r="C648" s="241"/>
      <c r="D648" s="242" t="str">
        <f>IF(C648="","",(COUNTIF($C$3:C648,C648)+100))</f>
        <v/>
      </c>
      <c r="E648" s="306" t="str">
        <f>IF(C648="","",INDEX('様式A-2'!$E$9:$E$4938,MATCH(C648,'様式A-2'!$B$9:$B$438,0)))</f>
        <v/>
      </c>
      <c r="F648" s="306"/>
      <c r="G648" s="242"/>
      <c r="H648" s="242"/>
      <c r="I648" s="242"/>
      <c r="J648" s="307"/>
      <c r="K648" s="242"/>
      <c r="L648" s="242"/>
      <c r="M648" s="242"/>
      <c r="N648" s="242"/>
      <c r="O648" s="242"/>
      <c r="P648" s="243"/>
    </row>
    <row r="649" spans="1:16" ht="20.100000000000001" customHeight="1" x14ac:dyDescent="0.15">
      <c r="A649" s="256">
        <f>IF(A648="",ROW()-2-COUNTBLANK($A$3:$A648),A648+1)</f>
        <v>647</v>
      </c>
      <c r="B649" s="257">
        <f>IF(A649="","",IF(B648="",ROW()-2-COUNTBLANK($B$3:$B648),B648+1))</f>
        <v>647</v>
      </c>
      <c r="C649" s="241"/>
      <c r="D649" s="242" t="str">
        <f>IF(C649="","",(COUNTIF($C$3:C649,C649)+100))</f>
        <v/>
      </c>
      <c r="E649" s="306" t="str">
        <f>IF(C649="","",INDEX('様式A-2'!$E$9:$E$4938,MATCH(C649,'様式A-2'!$B$9:$B$438,0)))</f>
        <v/>
      </c>
      <c r="F649" s="306"/>
      <c r="G649" s="242"/>
      <c r="H649" s="242"/>
      <c r="I649" s="242"/>
      <c r="J649" s="307"/>
      <c r="K649" s="242"/>
      <c r="L649" s="242"/>
      <c r="M649" s="242"/>
      <c r="N649" s="242"/>
      <c r="O649" s="242"/>
      <c r="P649" s="243"/>
    </row>
    <row r="650" spans="1:16" ht="20.100000000000001" customHeight="1" x14ac:dyDescent="0.15">
      <c r="A650" s="256">
        <f>IF(A649="",ROW()-2-COUNTBLANK($A$3:$A649),A649+1)</f>
        <v>648</v>
      </c>
      <c r="B650" s="257">
        <f>IF(A650="","",IF(B649="",ROW()-2-COUNTBLANK($B$3:$B649),B649+1))</f>
        <v>648</v>
      </c>
      <c r="C650" s="241"/>
      <c r="D650" s="242" t="str">
        <f>IF(C650="","",(COUNTIF($C$3:C650,C650)+100))</f>
        <v/>
      </c>
      <c r="E650" s="306" t="str">
        <f>IF(C650="","",INDEX('様式A-2'!$E$9:$E$4938,MATCH(C650,'様式A-2'!$B$9:$B$438,0)))</f>
        <v/>
      </c>
      <c r="F650" s="306"/>
      <c r="G650" s="242"/>
      <c r="H650" s="242"/>
      <c r="I650" s="242"/>
      <c r="J650" s="307"/>
      <c r="K650" s="242"/>
      <c r="L650" s="242"/>
      <c r="M650" s="242"/>
      <c r="N650" s="242"/>
      <c r="O650" s="242"/>
      <c r="P650" s="243"/>
    </row>
    <row r="651" spans="1:16" ht="20.100000000000001" customHeight="1" x14ac:dyDescent="0.15">
      <c r="A651" s="256">
        <f>IF(A650="",ROW()-2-COUNTBLANK($A$3:$A650),A650+1)</f>
        <v>649</v>
      </c>
      <c r="B651" s="257">
        <f>IF(A651="","",IF(B650="",ROW()-2-COUNTBLANK($B$3:$B650),B650+1))</f>
        <v>649</v>
      </c>
      <c r="C651" s="241"/>
      <c r="D651" s="242" t="str">
        <f>IF(C651="","",(COUNTIF($C$3:C651,C651)+100))</f>
        <v/>
      </c>
      <c r="E651" s="306" t="str">
        <f>IF(C651="","",INDEX('様式A-2'!$E$9:$E$4938,MATCH(C651,'様式A-2'!$B$9:$B$438,0)))</f>
        <v/>
      </c>
      <c r="F651" s="306"/>
      <c r="G651" s="242"/>
      <c r="H651" s="242"/>
      <c r="I651" s="242"/>
      <c r="J651" s="307"/>
      <c r="K651" s="242"/>
      <c r="L651" s="242"/>
      <c r="M651" s="242"/>
      <c r="N651" s="242"/>
      <c r="O651" s="242"/>
      <c r="P651" s="243"/>
    </row>
    <row r="652" spans="1:16" ht="20.100000000000001" customHeight="1" x14ac:dyDescent="0.15">
      <c r="A652" s="256">
        <f>IF(A651="",ROW()-2-COUNTBLANK($A$3:$A651),A651+1)</f>
        <v>650</v>
      </c>
      <c r="B652" s="257">
        <f>IF(A652="","",IF(B651="",ROW()-2-COUNTBLANK($B$3:$B651),B651+1))</f>
        <v>650</v>
      </c>
      <c r="C652" s="241"/>
      <c r="D652" s="242" t="str">
        <f>IF(C652="","",(COUNTIF($C$3:C652,C652)+100))</f>
        <v/>
      </c>
      <c r="E652" s="306" t="str">
        <f>IF(C652="","",INDEX('様式A-2'!$E$9:$E$4938,MATCH(C652,'様式A-2'!$B$9:$B$438,0)))</f>
        <v/>
      </c>
      <c r="F652" s="306"/>
      <c r="G652" s="242"/>
      <c r="H652" s="242"/>
      <c r="I652" s="242"/>
      <c r="J652" s="307"/>
      <c r="K652" s="242"/>
      <c r="L652" s="242"/>
      <c r="M652" s="242"/>
      <c r="N652" s="242"/>
      <c r="O652" s="242"/>
      <c r="P652" s="243"/>
    </row>
    <row r="653" spans="1:16" ht="20.100000000000001" customHeight="1" x14ac:dyDescent="0.15">
      <c r="A653" s="256">
        <f>IF(A652="",ROW()-2-COUNTBLANK($A$3:$A652),A652+1)</f>
        <v>651</v>
      </c>
      <c r="B653" s="257">
        <f>IF(A653="","",IF(B652="",ROW()-2-COUNTBLANK($B$3:$B652),B652+1))</f>
        <v>651</v>
      </c>
      <c r="C653" s="241"/>
      <c r="D653" s="242" t="str">
        <f>IF(C653="","",(COUNTIF($C$3:C653,C653)+100))</f>
        <v/>
      </c>
      <c r="E653" s="306" t="str">
        <f>IF(C653="","",INDEX('様式A-2'!$E$9:$E$4938,MATCH(C653,'様式A-2'!$B$9:$B$438,0)))</f>
        <v/>
      </c>
      <c r="F653" s="306"/>
      <c r="G653" s="242"/>
      <c r="H653" s="242"/>
      <c r="I653" s="242"/>
      <c r="J653" s="307"/>
      <c r="K653" s="242"/>
      <c r="L653" s="242"/>
      <c r="M653" s="242"/>
      <c r="N653" s="242"/>
      <c r="O653" s="242"/>
      <c r="P653" s="243"/>
    </row>
    <row r="654" spans="1:16" ht="20.100000000000001" customHeight="1" x14ac:dyDescent="0.15">
      <c r="A654" s="256">
        <f>IF(A653="",ROW()-2-COUNTBLANK($A$3:$A653),A653+1)</f>
        <v>652</v>
      </c>
      <c r="B654" s="257">
        <f>IF(A654="","",IF(B653="",ROW()-2-COUNTBLANK($B$3:$B653),B653+1))</f>
        <v>652</v>
      </c>
      <c r="C654" s="241"/>
      <c r="D654" s="242" t="str">
        <f>IF(C654="","",(COUNTIF($C$3:C654,C654)+100))</f>
        <v/>
      </c>
      <c r="E654" s="306" t="str">
        <f>IF(C654="","",INDEX('様式A-2'!$E$9:$E$4938,MATCH(C654,'様式A-2'!$B$9:$B$438,0)))</f>
        <v/>
      </c>
      <c r="F654" s="306"/>
      <c r="G654" s="242"/>
      <c r="H654" s="242"/>
      <c r="I654" s="242"/>
      <c r="J654" s="307"/>
      <c r="K654" s="242"/>
      <c r="L654" s="242"/>
      <c r="M654" s="242"/>
      <c r="N654" s="242"/>
      <c r="O654" s="242"/>
      <c r="P654" s="243"/>
    </row>
    <row r="655" spans="1:16" ht="20.100000000000001" customHeight="1" x14ac:dyDescent="0.15">
      <c r="A655" s="256">
        <f>IF(A654="",ROW()-2-COUNTBLANK($A$3:$A654),A654+1)</f>
        <v>653</v>
      </c>
      <c r="B655" s="257">
        <f>IF(A655="","",IF(B654="",ROW()-2-COUNTBLANK($B$3:$B654),B654+1))</f>
        <v>653</v>
      </c>
      <c r="C655" s="241"/>
      <c r="D655" s="242" t="str">
        <f>IF(C655="","",(COUNTIF($C$3:C655,C655)+100))</f>
        <v/>
      </c>
      <c r="E655" s="306" t="str">
        <f>IF(C655="","",INDEX('様式A-2'!$E$9:$E$4938,MATCH(C655,'様式A-2'!$B$9:$B$438,0)))</f>
        <v/>
      </c>
      <c r="F655" s="306"/>
      <c r="G655" s="242"/>
      <c r="H655" s="242"/>
      <c r="I655" s="242"/>
      <c r="J655" s="307"/>
      <c r="K655" s="242"/>
      <c r="L655" s="242"/>
      <c r="M655" s="242"/>
      <c r="N655" s="242"/>
      <c r="O655" s="242"/>
      <c r="P655" s="243"/>
    </row>
    <row r="656" spans="1:16" ht="20.100000000000001" customHeight="1" x14ac:dyDescent="0.15">
      <c r="A656" s="256">
        <f>IF(A655="",ROW()-2-COUNTBLANK($A$3:$A655),A655+1)</f>
        <v>654</v>
      </c>
      <c r="B656" s="257">
        <f>IF(A656="","",IF(B655="",ROW()-2-COUNTBLANK($B$3:$B655),B655+1))</f>
        <v>654</v>
      </c>
      <c r="C656" s="241"/>
      <c r="D656" s="242" t="str">
        <f>IF(C656="","",(COUNTIF($C$3:C656,C656)+100))</f>
        <v/>
      </c>
      <c r="E656" s="306" t="str">
        <f>IF(C656="","",INDEX('様式A-2'!$E$9:$E$4938,MATCH(C656,'様式A-2'!$B$9:$B$438,0)))</f>
        <v/>
      </c>
      <c r="F656" s="306"/>
      <c r="G656" s="242"/>
      <c r="H656" s="242"/>
      <c r="I656" s="242"/>
      <c r="J656" s="307"/>
      <c r="K656" s="242"/>
      <c r="L656" s="242"/>
      <c r="M656" s="242"/>
      <c r="N656" s="242"/>
      <c r="O656" s="242"/>
      <c r="P656" s="243"/>
    </row>
    <row r="657" spans="1:16" ht="20.100000000000001" customHeight="1" x14ac:dyDescent="0.15">
      <c r="A657" s="256">
        <f>IF(A656="",ROW()-2-COUNTBLANK($A$3:$A656),A656+1)</f>
        <v>655</v>
      </c>
      <c r="B657" s="257">
        <f>IF(A657="","",IF(B656="",ROW()-2-COUNTBLANK($B$3:$B656),B656+1))</f>
        <v>655</v>
      </c>
      <c r="C657" s="241"/>
      <c r="D657" s="242" t="str">
        <f>IF(C657="","",(COUNTIF($C$3:C657,C657)+100))</f>
        <v/>
      </c>
      <c r="E657" s="306" t="str">
        <f>IF(C657="","",INDEX('様式A-2'!$E$9:$E$4938,MATCH(C657,'様式A-2'!$B$9:$B$438,0)))</f>
        <v/>
      </c>
      <c r="F657" s="306"/>
      <c r="G657" s="242"/>
      <c r="H657" s="242"/>
      <c r="I657" s="242"/>
      <c r="J657" s="307"/>
      <c r="K657" s="242"/>
      <c r="L657" s="242"/>
      <c r="M657" s="242"/>
      <c r="N657" s="242"/>
      <c r="O657" s="242"/>
      <c r="P657" s="243"/>
    </row>
    <row r="658" spans="1:16" ht="20.100000000000001" customHeight="1" x14ac:dyDescent="0.15">
      <c r="A658" s="256">
        <f>IF(A657="",ROW()-2-COUNTBLANK($A$3:$A657),A657+1)</f>
        <v>656</v>
      </c>
      <c r="B658" s="257">
        <f>IF(A658="","",IF(B657="",ROW()-2-COUNTBLANK($B$3:$B657),B657+1))</f>
        <v>656</v>
      </c>
      <c r="C658" s="241"/>
      <c r="D658" s="242" t="str">
        <f>IF(C658="","",(COUNTIF($C$3:C658,C658)+100))</f>
        <v/>
      </c>
      <c r="E658" s="306" t="str">
        <f>IF(C658="","",INDEX('様式A-2'!$E$9:$E$4938,MATCH(C658,'様式A-2'!$B$9:$B$438,0)))</f>
        <v/>
      </c>
      <c r="F658" s="306"/>
      <c r="G658" s="242"/>
      <c r="H658" s="242"/>
      <c r="I658" s="242"/>
      <c r="J658" s="307"/>
      <c r="K658" s="242"/>
      <c r="L658" s="242"/>
      <c r="M658" s="242"/>
      <c r="N658" s="242"/>
      <c r="O658" s="242"/>
      <c r="P658" s="243"/>
    </row>
    <row r="659" spans="1:16" ht="20.100000000000001" customHeight="1" x14ac:dyDescent="0.15">
      <c r="A659" s="256">
        <f>IF(A658="",ROW()-2-COUNTBLANK($A$3:$A658),A658+1)</f>
        <v>657</v>
      </c>
      <c r="B659" s="257">
        <f>IF(A659="","",IF(B658="",ROW()-2-COUNTBLANK($B$3:$B658),B658+1))</f>
        <v>657</v>
      </c>
      <c r="C659" s="241"/>
      <c r="D659" s="242" t="str">
        <f>IF(C659="","",(COUNTIF($C$3:C659,C659)+100))</f>
        <v/>
      </c>
      <c r="E659" s="306" t="str">
        <f>IF(C659="","",INDEX('様式A-2'!$E$9:$E$4938,MATCH(C659,'様式A-2'!$B$9:$B$438,0)))</f>
        <v/>
      </c>
      <c r="F659" s="306"/>
      <c r="G659" s="242"/>
      <c r="H659" s="242"/>
      <c r="I659" s="242"/>
      <c r="J659" s="307"/>
      <c r="K659" s="242"/>
      <c r="L659" s="242"/>
      <c r="M659" s="242"/>
      <c r="N659" s="242"/>
      <c r="O659" s="242"/>
      <c r="P659" s="243"/>
    </row>
    <row r="660" spans="1:16" ht="20.100000000000001" customHeight="1" x14ac:dyDescent="0.15">
      <c r="A660" s="256">
        <f>IF(A659="",ROW()-2-COUNTBLANK($A$3:$A659),A659+1)</f>
        <v>658</v>
      </c>
      <c r="B660" s="257">
        <f>IF(A660="","",IF(B659="",ROW()-2-COUNTBLANK($B$3:$B659),B659+1))</f>
        <v>658</v>
      </c>
      <c r="C660" s="241"/>
      <c r="D660" s="242" t="str">
        <f>IF(C660="","",(COUNTIF($C$3:C660,C660)+100))</f>
        <v/>
      </c>
      <c r="E660" s="306" t="str">
        <f>IF(C660="","",INDEX('様式A-2'!$E$9:$E$4938,MATCH(C660,'様式A-2'!$B$9:$B$438,0)))</f>
        <v/>
      </c>
      <c r="F660" s="306"/>
      <c r="G660" s="242"/>
      <c r="H660" s="242"/>
      <c r="I660" s="242"/>
      <c r="J660" s="307"/>
      <c r="K660" s="242"/>
      <c r="L660" s="242"/>
      <c r="M660" s="242"/>
      <c r="N660" s="242"/>
      <c r="O660" s="242"/>
      <c r="P660" s="243"/>
    </row>
    <row r="661" spans="1:16" ht="20.100000000000001" customHeight="1" x14ac:dyDescent="0.15">
      <c r="A661" s="256">
        <f>IF(A660="",ROW()-2-COUNTBLANK($A$3:$A660),A660+1)</f>
        <v>659</v>
      </c>
      <c r="B661" s="257">
        <f>IF(A661="","",IF(B660="",ROW()-2-COUNTBLANK($B$3:$B660),B660+1))</f>
        <v>659</v>
      </c>
      <c r="C661" s="241"/>
      <c r="D661" s="242" t="str">
        <f>IF(C661="","",(COUNTIF($C$3:C661,C661)+100))</f>
        <v/>
      </c>
      <c r="E661" s="306" t="str">
        <f>IF(C661="","",INDEX('様式A-2'!$E$9:$E$4938,MATCH(C661,'様式A-2'!$B$9:$B$438,0)))</f>
        <v/>
      </c>
      <c r="F661" s="306"/>
      <c r="G661" s="242"/>
      <c r="H661" s="242"/>
      <c r="I661" s="242"/>
      <c r="J661" s="307"/>
      <c r="K661" s="242"/>
      <c r="L661" s="242"/>
      <c r="M661" s="242"/>
      <c r="N661" s="242"/>
      <c r="O661" s="242"/>
      <c r="P661" s="243"/>
    </row>
    <row r="662" spans="1:16" ht="20.100000000000001" customHeight="1" x14ac:dyDescent="0.15">
      <c r="A662" s="256">
        <f>IF(A661="",ROW()-2-COUNTBLANK($A$3:$A661),A661+1)</f>
        <v>660</v>
      </c>
      <c r="B662" s="257">
        <f>IF(A662="","",IF(B661="",ROW()-2-COUNTBLANK($B$3:$B661),B661+1))</f>
        <v>660</v>
      </c>
      <c r="C662" s="241"/>
      <c r="D662" s="242" t="str">
        <f>IF(C662="","",(COUNTIF($C$3:C662,C662)+100))</f>
        <v/>
      </c>
      <c r="E662" s="306" t="str">
        <f>IF(C662="","",INDEX('様式A-2'!$E$9:$E$4938,MATCH(C662,'様式A-2'!$B$9:$B$438,0)))</f>
        <v/>
      </c>
      <c r="F662" s="306"/>
      <c r="G662" s="242"/>
      <c r="H662" s="242"/>
      <c r="I662" s="242"/>
      <c r="J662" s="307"/>
      <c r="K662" s="242"/>
      <c r="L662" s="242"/>
      <c r="M662" s="242"/>
      <c r="N662" s="242"/>
      <c r="O662" s="242"/>
      <c r="P662" s="243"/>
    </row>
    <row r="663" spans="1:16" ht="20.100000000000001" customHeight="1" x14ac:dyDescent="0.15">
      <c r="A663" s="256">
        <f>IF(A662="",ROW()-2-COUNTBLANK($A$3:$A662),A662+1)</f>
        <v>661</v>
      </c>
      <c r="B663" s="257">
        <f>IF(A663="","",IF(B662="",ROW()-2-COUNTBLANK($B$3:$B662),B662+1))</f>
        <v>661</v>
      </c>
      <c r="C663" s="241"/>
      <c r="D663" s="242" t="str">
        <f>IF(C663="","",(COUNTIF($C$3:C663,C663)+100))</f>
        <v/>
      </c>
      <c r="E663" s="306" t="str">
        <f>IF(C663="","",INDEX('様式A-2'!$E$9:$E$4938,MATCH(C663,'様式A-2'!$B$9:$B$438,0)))</f>
        <v/>
      </c>
      <c r="F663" s="306"/>
      <c r="G663" s="242"/>
      <c r="H663" s="242"/>
      <c r="I663" s="242"/>
      <c r="J663" s="307"/>
      <c r="K663" s="242"/>
      <c r="L663" s="242"/>
      <c r="M663" s="242"/>
      <c r="N663" s="242"/>
      <c r="O663" s="242"/>
      <c r="P663" s="243"/>
    </row>
    <row r="664" spans="1:16" ht="20.100000000000001" customHeight="1" x14ac:dyDescent="0.15">
      <c r="A664" s="256">
        <f>IF(A663="",ROW()-2-COUNTBLANK($A$3:$A663),A663+1)</f>
        <v>662</v>
      </c>
      <c r="B664" s="257">
        <f>IF(A664="","",IF(B663="",ROW()-2-COUNTBLANK($B$3:$B663),B663+1))</f>
        <v>662</v>
      </c>
      <c r="C664" s="241"/>
      <c r="D664" s="242" t="str">
        <f>IF(C664="","",(COUNTIF($C$3:C664,C664)+100))</f>
        <v/>
      </c>
      <c r="E664" s="306" t="str">
        <f>IF(C664="","",INDEX('様式A-2'!$E$9:$E$4938,MATCH(C664,'様式A-2'!$B$9:$B$438,0)))</f>
        <v/>
      </c>
      <c r="F664" s="306"/>
      <c r="G664" s="242"/>
      <c r="H664" s="242"/>
      <c r="I664" s="242"/>
      <c r="J664" s="307"/>
      <c r="K664" s="242"/>
      <c r="L664" s="242"/>
      <c r="M664" s="242"/>
      <c r="N664" s="242"/>
      <c r="O664" s="242"/>
      <c r="P664" s="243"/>
    </row>
    <row r="665" spans="1:16" ht="20.100000000000001" customHeight="1" x14ac:dyDescent="0.15">
      <c r="A665" s="256">
        <f>IF(A664="",ROW()-2-COUNTBLANK($A$3:$A664),A664+1)</f>
        <v>663</v>
      </c>
      <c r="B665" s="257">
        <f>IF(A665="","",IF(B664="",ROW()-2-COUNTBLANK($B$3:$B664),B664+1))</f>
        <v>663</v>
      </c>
      <c r="C665" s="241"/>
      <c r="D665" s="242" t="str">
        <f>IF(C665="","",(COUNTIF($C$3:C665,C665)+100))</f>
        <v/>
      </c>
      <c r="E665" s="306" t="str">
        <f>IF(C665="","",INDEX('様式A-2'!$E$9:$E$4938,MATCH(C665,'様式A-2'!$B$9:$B$438,0)))</f>
        <v/>
      </c>
      <c r="F665" s="306"/>
      <c r="G665" s="242"/>
      <c r="H665" s="242"/>
      <c r="I665" s="242"/>
      <c r="J665" s="307"/>
      <c r="K665" s="242"/>
      <c r="L665" s="242"/>
      <c r="M665" s="242"/>
      <c r="N665" s="242"/>
      <c r="O665" s="242"/>
      <c r="P665" s="243"/>
    </row>
    <row r="666" spans="1:16" ht="20.100000000000001" customHeight="1" x14ac:dyDescent="0.15">
      <c r="A666" s="256">
        <f>IF(A665="",ROW()-2-COUNTBLANK($A$3:$A665),A665+1)</f>
        <v>664</v>
      </c>
      <c r="B666" s="257">
        <f>IF(A666="","",IF(B665="",ROW()-2-COUNTBLANK($B$3:$B665),B665+1))</f>
        <v>664</v>
      </c>
      <c r="C666" s="241"/>
      <c r="D666" s="242" t="str">
        <f>IF(C666="","",(COUNTIF($C$3:C666,C666)+100))</f>
        <v/>
      </c>
      <c r="E666" s="306" t="str">
        <f>IF(C666="","",INDEX('様式A-2'!$E$9:$E$4938,MATCH(C666,'様式A-2'!$B$9:$B$438,0)))</f>
        <v/>
      </c>
      <c r="F666" s="306"/>
      <c r="G666" s="242"/>
      <c r="H666" s="242"/>
      <c r="I666" s="242"/>
      <c r="J666" s="307"/>
      <c r="K666" s="242"/>
      <c r="L666" s="242"/>
      <c r="M666" s="242"/>
      <c r="N666" s="242"/>
      <c r="O666" s="242"/>
      <c r="P666" s="243"/>
    </row>
    <row r="667" spans="1:16" ht="20.100000000000001" customHeight="1" x14ac:dyDescent="0.15">
      <c r="A667" s="256">
        <f>IF(A666="",ROW()-2-COUNTBLANK($A$3:$A666),A666+1)</f>
        <v>665</v>
      </c>
      <c r="B667" s="257">
        <f>IF(A667="","",IF(B666="",ROW()-2-COUNTBLANK($B$3:$B666),B666+1))</f>
        <v>665</v>
      </c>
      <c r="C667" s="241"/>
      <c r="D667" s="242" t="str">
        <f>IF(C667="","",(COUNTIF($C$3:C667,C667)+100))</f>
        <v/>
      </c>
      <c r="E667" s="306" t="str">
        <f>IF(C667="","",INDEX('様式A-2'!$E$9:$E$4938,MATCH(C667,'様式A-2'!$B$9:$B$438,0)))</f>
        <v/>
      </c>
      <c r="F667" s="306"/>
      <c r="G667" s="242"/>
      <c r="H667" s="242"/>
      <c r="I667" s="242"/>
      <c r="J667" s="307"/>
      <c r="K667" s="242"/>
      <c r="L667" s="242"/>
      <c r="M667" s="242"/>
      <c r="N667" s="242"/>
      <c r="O667" s="242"/>
      <c r="P667" s="243"/>
    </row>
    <row r="668" spans="1:16" ht="20.100000000000001" customHeight="1" x14ac:dyDescent="0.15">
      <c r="A668" s="256">
        <f>IF(A667="",ROW()-2-COUNTBLANK($A$3:$A667),A667+1)</f>
        <v>666</v>
      </c>
      <c r="B668" s="257">
        <f>IF(A668="","",IF(B667="",ROW()-2-COUNTBLANK($B$3:$B667),B667+1))</f>
        <v>666</v>
      </c>
      <c r="C668" s="241"/>
      <c r="D668" s="242" t="str">
        <f>IF(C668="","",(COUNTIF($C$3:C668,C668)+100))</f>
        <v/>
      </c>
      <c r="E668" s="306" t="str">
        <f>IF(C668="","",INDEX('様式A-2'!$E$9:$E$4938,MATCH(C668,'様式A-2'!$B$9:$B$438,0)))</f>
        <v/>
      </c>
      <c r="F668" s="306"/>
      <c r="G668" s="242"/>
      <c r="H668" s="242"/>
      <c r="I668" s="242"/>
      <c r="J668" s="307"/>
      <c r="K668" s="242"/>
      <c r="L668" s="242"/>
      <c r="M668" s="242"/>
      <c r="N668" s="242"/>
      <c r="O668" s="242"/>
      <c r="P668" s="243"/>
    </row>
    <row r="669" spans="1:16" ht="20.100000000000001" customHeight="1" x14ac:dyDescent="0.15">
      <c r="A669" s="256">
        <f>IF(A668="",ROW()-2-COUNTBLANK($A$3:$A668),A668+1)</f>
        <v>667</v>
      </c>
      <c r="B669" s="257">
        <f>IF(A669="","",IF(B668="",ROW()-2-COUNTBLANK($B$3:$B668),B668+1))</f>
        <v>667</v>
      </c>
      <c r="C669" s="241"/>
      <c r="D669" s="242" t="str">
        <f>IF(C669="","",(COUNTIF($C$3:C669,C669)+100))</f>
        <v/>
      </c>
      <c r="E669" s="306" t="str">
        <f>IF(C669="","",INDEX('様式A-2'!$E$9:$E$4938,MATCH(C669,'様式A-2'!$B$9:$B$438,0)))</f>
        <v/>
      </c>
      <c r="F669" s="306"/>
      <c r="G669" s="242"/>
      <c r="H669" s="242"/>
      <c r="I669" s="242"/>
      <c r="J669" s="307"/>
      <c r="K669" s="242"/>
      <c r="L669" s="242"/>
      <c r="M669" s="242"/>
      <c r="N669" s="242"/>
      <c r="O669" s="242"/>
      <c r="P669" s="243"/>
    </row>
    <row r="670" spans="1:16" ht="20.100000000000001" customHeight="1" x14ac:dyDescent="0.15">
      <c r="A670" s="256">
        <f>IF(A669="",ROW()-2-COUNTBLANK($A$3:$A669),A669+1)</f>
        <v>668</v>
      </c>
      <c r="B670" s="257">
        <f>IF(A670="","",IF(B669="",ROW()-2-COUNTBLANK($B$3:$B669),B669+1))</f>
        <v>668</v>
      </c>
      <c r="C670" s="241"/>
      <c r="D670" s="242" t="str">
        <f>IF(C670="","",(COUNTIF($C$3:C670,C670)+100))</f>
        <v/>
      </c>
      <c r="E670" s="306" t="str">
        <f>IF(C670="","",INDEX('様式A-2'!$E$9:$E$4938,MATCH(C670,'様式A-2'!$B$9:$B$438,0)))</f>
        <v/>
      </c>
      <c r="F670" s="306"/>
      <c r="G670" s="242"/>
      <c r="H670" s="242"/>
      <c r="I670" s="242"/>
      <c r="J670" s="307"/>
      <c r="K670" s="242"/>
      <c r="L670" s="242"/>
      <c r="M670" s="242"/>
      <c r="N670" s="242"/>
      <c r="O670" s="242"/>
      <c r="P670" s="243"/>
    </row>
    <row r="671" spans="1:16" ht="20.100000000000001" customHeight="1" x14ac:dyDescent="0.15">
      <c r="A671" s="256">
        <f>IF(A670="",ROW()-2-COUNTBLANK($A$3:$A670),A670+1)</f>
        <v>669</v>
      </c>
      <c r="B671" s="257">
        <f>IF(A671="","",IF(B670="",ROW()-2-COUNTBLANK($B$3:$B670),B670+1))</f>
        <v>669</v>
      </c>
      <c r="C671" s="241"/>
      <c r="D671" s="242" t="str">
        <f>IF(C671="","",(COUNTIF($C$3:C671,C671)+100))</f>
        <v/>
      </c>
      <c r="E671" s="306" t="str">
        <f>IF(C671="","",INDEX('様式A-2'!$E$9:$E$4938,MATCH(C671,'様式A-2'!$B$9:$B$438,0)))</f>
        <v/>
      </c>
      <c r="F671" s="306"/>
      <c r="G671" s="242"/>
      <c r="H671" s="242"/>
      <c r="I671" s="242"/>
      <c r="J671" s="307"/>
      <c r="K671" s="242"/>
      <c r="L671" s="242"/>
      <c r="M671" s="242"/>
      <c r="N671" s="242"/>
      <c r="O671" s="242"/>
      <c r="P671" s="243"/>
    </row>
    <row r="672" spans="1:16" ht="20.100000000000001" customHeight="1" x14ac:dyDescent="0.15">
      <c r="A672" s="256">
        <f>IF(A671="",ROW()-2-COUNTBLANK($A$3:$A671),A671+1)</f>
        <v>670</v>
      </c>
      <c r="B672" s="257">
        <f>IF(A672="","",IF(B671="",ROW()-2-COUNTBLANK($B$3:$B671),B671+1))</f>
        <v>670</v>
      </c>
      <c r="C672" s="241"/>
      <c r="D672" s="242" t="str">
        <f>IF(C672="","",(COUNTIF($C$3:C672,C672)+100))</f>
        <v/>
      </c>
      <c r="E672" s="306" t="str">
        <f>IF(C672="","",INDEX('様式A-2'!$E$9:$E$4938,MATCH(C672,'様式A-2'!$B$9:$B$438,0)))</f>
        <v/>
      </c>
      <c r="F672" s="306"/>
      <c r="G672" s="242"/>
      <c r="H672" s="242"/>
      <c r="I672" s="242"/>
      <c r="J672" s="307"/>
      <c r="K672" s="242"/>
      <c r="L672" s="242"/>
      <c r="M672" s="242"/>
      <c r="N672" s="242"/>
      <c r="O672" s="242"/>
      <c r="P672" s="243"/>
    </row>
    <row r="673" spans="1:16" ht="20.100000000000001" customHeight="1" x14ac:dyDescent="0.15">
      <c r="A673" s="256">
        <f>IF(A672="",ROW()-2-COUNTBLANK($A$3:$A672),A672+1)</f>
        <v>671</v>
      </c>
      <c r="B673" s="257">
        <f>IF(A673="","",IF(B672="",ROW()-2-COUNTBLANK($B$3:$B672),B672+1))</f>
        <v>671</v>
      </c>
      <c r="C673" s="241"/>
      <c r="D673" s="242" t="str">
        <f>IF(C673="","",(COUNTIF($C$3:C673,C673)+100))</f>
        <v/>
      </c>
      <c r="E673" s="306" t="str">
        <f>IF(C673="","",INDEX('様式A-2'!$E$9:$E$4938,MATCH(C673,'様式A-2'!$B$9:$B$438,0)))</f>
        <v/>
      </c>
      <c r="F673" s="306"/>
      <c r="G673" s="242"/>
      <c r="H673" s="242"/>
      <c r="I673" s="242"/>
      <c r="J673" s="307"/>
      <c r="K673" s="242"/>
      <c r="L673" s="242"/>
      <c r="M673" s="242"/>
      <c r="N673" s="242"/>
      <c r="O673" s="242"/>
      <c r="P673" s="243"/>
    </row>
    <row r="674" spans="1:16" ht="20.100000000000001" customHeight="1" x14ac:dyDescent="0.15">
      <c r="A674" s="256">
        <f>IF(A673="",ROW()-2-COUNTBLANK($A$3:$A673),A673+1)</f>
        <v>672</v>
      </c>
      <c r="B674" s="257">
        <f>IF(A674="","",IF(B673="",ROW()-2-COUNTBLANK($B$3:$B673),B673+1))</f>
        <v>672</v>
      </c>
      <c r="C674" s="241"/>
      <c r="D674" s="242" t="str">
        <f>IF(C674="","",(COUNTIF($C$3:C674,C674)+100))</f>
        <v/>
      </c>
      <c r="E674" s="306" t="str">
        <f>IF(C674="","",INDEX('様式A-2'!$E$9:$E$4938,MATCH(C674,'様式A-2'!$B$9:$B$438,0)))</f>
        <v/>
      </c>
      <c r="F674" s="306"/>
      <c r="G674" s="242"/>
      <c r="H674" s="242"/>
      <c r="I674" s="242"/>
      <c r="J674" s="307"/>
      <c r="K674" s="242"/>
      <c r="L674" s="242"/>
      <c r="M674" s="242"/>
      <c r="N674" s="242"/>
      <c r="O674" s="242"/>
      <c r="P674" s="243"/>
    </row>
    <row r="675" spans="1:16" ht="20.100000000000001" customHeight="1" x14ac:dyDescent="0.15">
      <c r="A675" s="256">
        <f>IF(A674="",ROW()-2-COUNTBLANK($A$3:$A674),A674+1)</f>
        <v>673</v>
      </c>
      <c r="B675" s="257">
        <f>IF(A675="","",IF(B674="",ROW()-2-COUNTBLANK($B$3:$B674),B674+1))</f>
        <v>673</v>
      </c>
      <c r="C675" s="241"/>
      <c r="D675" s="242" t="str">
        <f>IF(C675="","",(COUNTIF($C$3:C675,C675)+100))</f>
        <v/>
      </c>
      <c r="E675" s="306" t="str">
        <f>IF(C675="","",INDEX('様式A-2'!$E$9:$E$4938,MATCH(C675,'様式A-2'!$B$9:$B$438,0)))</f>
        <v/>
      </c>
      <c r="F675" s="306"/>
      <c r="G675" s="242"/>
      <c r="H675" s="242"/>
      <c r="I675" s="242"/>
      <c r="J675" s="307"/>
      <c r="K675" s="242"/>
      <c r="L675" s="242"/>
      <c r="M675" s="242"/>
      <c r="N675" s="242"/>
      <c r="O675" s="242"/>
      <c r="P675" s="243"/>
    </row>
    <row r="676" spans="1:16" ht="20.100000000000001" customHeight="1" x14ac:dyDescent="0.15">
      <c r="A676" s="256">
        <f>IF(A675="",ROW()-2-COUNTBLANK($A$3:$A675),A675+1)</f>
        <v>674</v>
      </c>
      <c r="B676" s="257">
        <f>IF(A676="","",IF(B675="",ROW()-2-COUNTBLANK($B$3:$B675),B675+1))</f>
        <v>674</v>
      </c>
      <c r="C676" s="241"/>
      <c r="D676" s="242" t="str">
        <f>IF(C676="","",(COUNTIF($C$3:C676,C676)+100))</f>
        <v/>
      </c>
      <c r="E676" s="306" t="str">
        <f>IF(C676="","",INDEX('様式A-2'!$E$9:$E$4938,MATCH(C676,'様式A-2'!$B$9:$B$438,0)))</f>
        <v/>
      </c>
      <c r="F676" s="306"/>
      <c r="G676" s="242"/>
      <c r="H676" s="242"/>
      <c r="I676" s="242"/>
      <c r="J676" s="307"/>
      <c r="K676" s="242"/>
      <c r="L676" s="242"/>
      <c r="M676" s="242"/>
      <c r="N676" s="242"/>
      <c r="O676" s="242"/>
      <c r="P676" s="243"/>
    </row>
    <row r="677" spans="1:16" ht="20.100000000000001" customHeight="1" x14ac:dyDescent="0.15">
      <c r="A677" s="256">
        <f>IF(A676="",ROW()-2-COUNTBLANK($A$3:$A676),A676+1)</f>
        <v>675</v>
      </c>
      <c r="B677" s="257">
        <f>IF(A677="","",IF(B676="",ROW()-2-COUNTBLANK($B$3:$B676),B676+1))</f>
        <v>675</v>
      </c>
      <c r="C677" s="241"/>
      <c r="D677" s="242" t="str">
        <f>IF(C677="","",(COUNTIF($C$3:C677,C677)+100))</f>
        <v/>
      </c>
      <c r="E677" s="306" t="str">
        <f>IF(C677="","",INDEX('様式A-2'!$E$9:$E$4938,MATCH(C677,'様式A-2'!$B$9:$B$438,0)))</f>
        <v/>
      </c>
      <c r="F677" s="306"/>
      <c r="G677" s="242"/>
      <c r="H677" s="242"/>
      <c r="I677" s="242"/>
      <c r="J677" s="307"/>
      <c r="K677" s="242"/>
      <c r="L677" s="242"/>
      <c r="M677" s="242"/>
      <c r="N677" s="242"/>
      <c r="O677" s="242"/>
      <c r="P677" s="243"/>
    </row>
    <row r="678" spans="1:16" ht="20.100000000000001" customHeight="1" x14ac:dyDescent="0.15">
      <c r="A678" s="256">
        <f>IF(A677="",ROW()-2-COUNTBLANK($A$3:$A677),A677+1)</f>
        <v>676</v>
      </c>
      <c r="B678" s="257">
        <f>IF(A678="","",IF(B677="",ROW()-2-COUNTBLANK($B$3:$B677),B677+1))</f>
        <v>676</v>
      </c>
      <c r="C678" s="241"/>
      <c r="D678" s="242" t="str">
        <f>IF(C678="","",(COUNTIF($C$3:C678,C678)+100))</f>
        <v/>
      </c>
      <c r="E678" s="306" t="str">
        <f>IF(C678="","",INDEX('様式A-2'!$E$9:$E$4938,MATCH(C678,'様式A-2'!$B$9:$B$438,0)))</f>
        <v/>
      </c>
      <c r="F678" s="306"/>
      <c r="G678" s="242"/>
      <c r="H678" s="242"/>
      <c r="I678" s="242"/>
      <c r="J678" s="307"/>
      <c r="K678" s="242"/>
      <c r="L678" s="242"/>
      <c r="M678" s="242"/>
      <c r="N678" s="242"/>
      <c r="O678" s="242"/>
      <c r="P678" s="243"/>
    </row>
    <row r="679" spans="1:16" ht="20.100000000000001" customHeight="1" x14ac:dyDescent="0.15">
      <c r="A679" s="256">
        <f>IF(A678="",ROW()-2-COUNTBLANK($A$3:$A678),A678+1)</f>
        <v>677</v>
      </c>
      <c r="B679" s="257">
        <f>IF(A679="","",IF(B678="",ROW()-2-COUNTBLANK($B$3:$B678),B678+1))</f>
        <v>677</v>
      </c>
      <c r="C679" s="241"/>
      <c r="D679" s="242" t="str">
        <f>IF(C679="","",(COUNTIF($C$3:C679,C679)+100))</f>
        <v/>
      </c>
      <c r="E679" s="306" t="str">
        <f>IF(C679="","",INDEX('様式A-2'!$E$9:$E$4938,MATCH(C679,'様式A-2'!$B$9:$B$438,0)))</f>
        <v/>
      </c>
      <c r="F679" s="306"/>
      <c r="G679" s="242"/>
      <c r="H679" s="242"/>
      <c r="I679" s="242"/>
      <c r="J679" s="307"/>
      <c r="K679" s="242"/>
      <c r="L679" s="242"/>
      <c r="M679" s="242"/>
      <c r="N679" s="242"/>
      <c r="O679" s="242"/>
      <c r="P679" s="243"/>
    </row>
    <row r="680" spans="1:16" ht="20.100000000000001" customHeight="1" x14ac:dyDescent="0.15">
      <c r="A680" s="256">
        <f>IF(A679="",ROW()-2-COUNTBLANK($A$3:$A679),A679+1)</f>
        <v>678</v>
      </c>
      <c r="B680" s="257">
        <f>IF(A680="","",IF(B679="",ROW()-2-COUNTBLANK($B$3:$B679),B679+1))</f>
        <v>678</v>
      </c>
      <c r="C680" s="241"/>
      <c r="D680" s="242" t="str">
        <f>IF(C680="","",(COUNTIF($C$3:C680,C680)+100))</f>
        <v/>
      </c>
      <c r="E680" s="306" t="str">
        <f>IF(C680="","",INDEX('様式A-2'!$E$9:$E$4938,MATCH(C680,'様式A-2'!$B$9:$B$438,0)))</f>
        <v/>
      </c>
      <c r="F680" s="306"/>
      <c r="G680" s="242"/>
      <c r="H680" s="242"/>
      <c r="I680" s="242"/>
      <c r="J680" s="307"/>
      <c r="K680" s="242"/>
      <c r="L680" s="242"/>
      <c r="M680" s="242"/>
      <c r="N680" s="242"/>
      <c r="O680" s="242"/>
      <c r="P680" s="243"/>
    </row>
    <row r="681" spans="1:16" ht="20.100000000000001" customHeight="1" x14ac:dyDescent="0.15">
      <c r="A681" s="256">
        <f>IF(A680="",ROW()-2-COUNTBLANK($A$3:$A680),A680+1)</f>
        <v>679</v>
      </c>
      <c r="B681" s="257">
        <f>IF(A681="","",IF(B680="",ROW()-2-COUNTBLANK($B$3:$B680),B680+1))</f>
        <v>679</v>
      </c>
      <c r="C681" s="241"/>
      <c r="D681" s="242" t="str">
        <f>IF(C681="","",(COUNTIF($C$3:C681,C681)+100))</f>
        <v/>
      </c>
      <c r="E681" s="306" t="str">
        <f>IF(C681="","",INDEX('様式A-2'!$E$9:$E$4938,MATCH(C681,'様式A-2'!$B$9:$B$438,0)))</f>
        <v/>
      </c>
      <c r="F681" s="306"/>
      <c r="G681" s="242"/>
      <c r="H681" s="242"/>
      <c r="I681" s="242"/>
      <c r="J681" s="307"/>
      <c r="K681" s="242"/>
      <c r="L681" s="242"/>
      <c r="M681" s="242"/>
      <c r="N681" s="242"/>
      <c r="O681" s="242"/>
      <c r="P681" s="243"/>
    </row>
    <row r="682" spans="1:16" ht="20.100000000000001" customHeight="1" x14ac:dyDescent="0.15">
      <c r="A682" s="256">
        <f>IF(A681="",ROW()-2-COUNTBLANK($A$3:$A681),A681+1)</f>
        <v>680</v>
      </c>
      <c r="B682" s="257">
        <f>IF(A682="","",IF(B681="",ROW()-2-COUNTBLANK($B$3:$B681),B681+1))</f>
        <v>680</v>
      </c>
      <c r="C682" s="241"/>
      <c r="D682" s="242" t="str">
        <f>IF(C682="","",(COUNTIF($C$3:C682,C682)+100))</f>
        <v/>
      </c>
      <c r="E682" s="306" t="str">
        <f>IF(C682="","",INDEX('様式A-2'!$E$9:$E$4938,MATCH(C682,'様式A-2'!$B$9:$B$438,0)))</f>
        <v/>
      </c>
      <c r="F682" s="306"/>
      <c r="G682" s="242"/>
      <c r="H682" s="242"/>
      <c r="I682" s="242"/>
      <c r="J682" s="307"/>
      <c r="K682" s="242"/>
      <c r="L682" s="242"/>
      <c r="M682" s="242"/>
      <c r="N682" s="242"/>
      <c r="O682" s="242"/>
      <c r="P682" s="243"/>
    </row>
    <row r="683" spans="1:16" ht="20.100000000000001" customHeight="1" x14ac:dyDescent="0.15">
      <c r="A683" s="256">
        <f>IF(A682="",ROW()-2-COUNTBLANK($A$3:$A682),A682+1)</f>
        <v>681</v>
      </c>
      <c r="B683" s="257">
        <f>IF(A683="","",IF(B682="",ROW()-2-COUNTBLANK($B$3:$B682),B682+1))</f>
        <v>681</v>
      </c>
      <c r="C683" s="241"/>
      <c r="D683" s="242" t="str">
        <f>IF(C683="","",(COUNTIF($C$3:C683,C683)+100))</f>
        <v/>
      </c>
      <c r="E683" s="306" t="str">
        <f>IF(C683="","",INDEX('様式A-2'!$E$9:$E$4938,MATCH(C683,'様式A-2'!$B$9:$B$438,0)))</f>
        <v/>
      </c>
      <c r="F683" s="306"/>
      <c r="G683" s="242"/>
      <c r="H683" s="242"/>
      <c r="I683" s="242"/>
      <c r="J683" s="307"/>
      <c r="K683" s="242"/>
      <c r="L683" s="242"/>
      <c r="M683" s="242"/>
      <c r="N683" s="242"/>
      <c r="O683" s="242"/>
      <c r="P683" s="243"/>
    </row>
    <row r="684" spans="1:16" ht="20.100000000000001" customHeight="1" x14ac:dyDescent="0.15">
      <c r="A684" s="256">
        <f>IF(A683="",ROW()-2-COUNTBLANK($A$3:$A683),A683+1)</f>
        <v>682</v>
      </c>
      <c r="B684" s="257">
        <f>IF(A684="","",IF(B683="",ROW()-2-COUNTBLANK($B$3:$B683),B683+1))</f>
        <v>682</v>
      </c>
      <c r="C684" s="241"/>
      <c r="D684" s="242" t="str">
        <f>IF(C684="","",(COUNTIF($C$3:C684,C684)+100))</f>
        <v/>
      </c>
      <c r="E684" s="306" t="str">
        <f>IF(C684="","",INDEX('様式A-2'!$E$9:$E$4938,MATCH(C684,'様式A-2'!$B$9:$B$438,0)))</f>
        <v/>
      </c>
      <c r="F684" s="306"/>
      <c r="G684" s="242"/>
      <c r="H684" s="242"/>
      <c r="I684" s="242"/>
      <c r="J684" s="307"/>
      <c r="K684" s="242"/>
      <c r="L684" s="242"/>
      <c r="M684" s="242"/>
      <c r="N684" s="242"/>
      <c r="O684" s="242"/>
      <c r="P684" s="243"/>
    </row>
    <row r="685" spans="1:16" ht="20.100000000000001" customHeight="1" x14ac:dyDescent="0.15">
      <c r="A685" s="256">
        <f>IF(A684="",ROW()-2-COUNTBLANK($A$3:$A684),A684+1)</f>
        <v>683</v>
      </c>
      <c r="B685" s="257">
        <f>IF(A685="","",IF(B684="",ROW()-2-COUNTBLANK($B$3:$B684),B684+1))</f>
        <v>683</v>
      </c>
      <c r="C685" s="241"/>
      <c r="D685" s="242" t="str">
        <f>IF(C685="","",(COUNTIF($C$3:C685,C685)+100))</f>
        <v/>
      </c>
      <c r="E685" s="306" t="str">
        <f>IF(C685="","",INDEX('様式A-2'!$E$9:$E$4938,MATCH(C685,'様式A-2'!$B$9:$B$438,0)))</f>
        <v/>
      </c>
      <c r="F685" s="306"/>
      <c r="G685" s="242"/>
      <c r="H685" s="242"/>
      <c r="I685" s="242"/>
      <c r="J685" s="307"/>
      <c r="K685" s="242"/>
      <c r="L685" s="242"/>
      <c r="M685" s="242"/>
      <c r="N685" s="242"/>
      <c r="O685" s="242"/>
      <c r="P685" s="243"/>
    </row>
    <row r="686" spans="1:16" ht="20.100000000000001" customHeight="1" x14ac:dyDescent="0.15">
      <c r="A686" s="256">
        <f>IF(A685="",ROW()-2-COUNTBLANK($A$3:$A685),A685+1)</f>
        <v>684</v>
      </c>
      <c r="B686" s="257">
        <f>IF(A686="","",IF(B685="",ROW()-2-COUNTBLANK($B$3:$B685),B685+1))</f>
        <v>684</v>
      </c>
      <c r="C686" s="241"/>
      <c r="D686" s="242" t="str">
        <f>IF(C686="","",(COUNTIF($C$3:C686,C686)+100))</f>
        <v/>
      </c>
      <c r="E686" s="306" t="str">
        <f>IF(C686="","",INDEX('様式A-2'!$E$9:$E$4938,MATCH(C686,'様式A-2'!$B$9:$B$438,0)))</f>
        <v/>
      </c>
      <c r="F686" s="306"/>
      <c r="G686" s="242"/>
      <c r="H686" s="242"/>
      <c r="I686" s="242"/>
      <c r="J686" s="307"/>
      <c r="K686" s="242"/>
      <c r="L686" s="242"/>
      <c r="M686" s="242"/>
      <c r="N686" s="242"/>
      <c r="O686" s="242"/>
      <c r="P686" s="243"/>
    </row>
    <row r="687" spans="1:16" ht="20.100000000000001" customHeight="1" x14ac:dyDescent="0.15">
      <c r="A687" s="256">
        <f>IF(A686="",ROW()-2-COUNTBLANK($A$3:$A686),A686+1)</f>
        <v>685</v>
      </c>
      <c r="B687" s="257">
        <f>IF(A687="","",IF(B686="",ROW()-2-COUNTBLANK($B$3:$B686),B686+1))</f>
        <v>685</v>
      </c>
      <c r="C687" s="241"/>
      <c r="D687" s="242" t="str">
        <f>IF(C687="","",(COUNTIF($C$3:C687,C687)+100))</f>
        <v/>
      </c>
      <c r="E687" s="306" t="str">
        <f>IF(C687="","",INDEX('様式A-2'!$E$9:$E$4938,MATCH(C687,'様式A-2'!$B$9:$B$438,0)))</f>
        <v/>
      </c>
      <c r="F687" s="306"/>
      <c r="G687" s="242"/>
      <c r="H687" s="242"/>
      <c r="I687" s="242"/>
      <c r="J687" s="307"/>
      <c r="K687" s="242"/>
      <c r="L687" s="242"/>
      <c r="M687" s="242"/>
      <c r="N687" s="242"/>
      <c r="O687" s="242"/>
      <c r="P687" s="243"/>
    </row>
    <row r="688" spans="1:16" ht="20.100000000000001" customHeight="1" x14ac:dyDescent="0.15">
      <c r="A688" s="256">
        <f>IF(A687="",ROW()-2-COUNTBLANK($A$3:$A687),A687+1)</f>
        <v>686</v>
      </c>
      <c r="B688" s="257">
        <f>IF(A688="","",IF(B687="",ROW()-2-COUNTBLANK($B$3:$B687),B687+1))</f>
        <v>686</v>
      </c>
      <c r="C688" s="241"/>
      <c r="D688" s="242" t="str">
        <f>IF(C688="","",(COUNTIF($C$3:C688,C688)+100))</f>
        <v/>
      </c>
      <c r="E688" s="306" t="str">
        <f>IF(C688="","",INDEX('様式A-2'!$E$9:$E$4938,MATCH(C688,'様式A-2'!$B$9:$B$438,0)))</f>
        <v/>
      </c>
      <c r="F688" s="306"/>
      <c r="G688" s="242"/>
      <c r="H688" s="242"/>
      <c r="I688" s="242"/>
      <c r="J688" s="307"/>
      <c r="K688" s="242"/>
      <c r="L688" s="242"/>
      <c r="M688" s="242"/>
      <c r="N688" s="242"/>
      <c r="O688" s="242"/>
      <c r="P688" s="243"/>
    </row>
    <row r="689" spans="1:16" ht="20.100000000000001" customHeight="1" x14ac:dyDescent="0.15">
      <c r="A689" s="256">
        <f>IF(A688="",ROW()-2-COUNTBLANK($A$3:$A688),A688+1)</f>
        <v>687</v>
      </c>
      <c r="B689" s="257">
        <f>IF(A689="","",IF(B688="",ROW()-2-COUNTBLANK($B$3:$B688),B688+1))</f>
        <v>687</v>
      </c>
      <c r="C689" s="241"/>
      <c r="D689" s="242" t="str">
        <f>IF(C689="","",(COUNTIF($C$3:C689,C689)+100))</f>
        <v/>
      </c>
      <c r="E689" s="306" t="str">
        <f>IF(C689="","",INDEX('様式A-2'!$E$9:$E$4938,MATCH(C689,'様式A-2'!$B$9:$B$438,0)))</f>
        <v/>
      </c>
      <c r="F689" s="306"/>
      <c r="G689" s="242"/>
      <c r="H689" s="242"/>
      <c r="I689" s="242"/>
      <c r="J689" s="307"/>
      <c r="K689" s="242"/>
      <c r="L689" s="242"/>
      <c r="M689" s="242"/>
      <c r="N689" s="242"/>
      <c r="O689" s="242"/>
      <c r="P689" s="243"/>
    </row>
    <row r="690" spans="1:16" ht="20.100000000000001" customHeight="1" x14ac:dyDescent="0.15">
      <c r="A690" s="256">
        <f>IF(A689="",ROW()-2-COUNTBLANK($A$3:$A689),A689+1)</f>
        <v>688</v>
      </c>
      <c r="B690" s="257">
        <f>IF(A690="","",IF(B689="",ROW()-2-COUNTBLANK($B$3:$B689),B689+1))</f>
        <v>688</v>
      </c>
      <c r="C690" s="241"/>
      <c r="D690" s="242" t="str">
        <f>IF(C690="","",(COUNTIF($C$3:C690,C690)+100))</f>
        <v/>
      </c>
      <c r="E690" s="306" t="str">
        <f>IF(C690="","",INDEX('様式A-2'!$E$9:$E$4938,MATCH(C690,'様式A-2'!$B$9:$B$438,0)))</f>
        <v/>
      </c>
      <c r="F690" s="306"/>
      <c r="G690" s="242"/>
      <c r="H690" s="242"/>
      <c r="I690" s="242"/>
      <c r="J690" s="307"/>
      <c r="K690" s="242"/>
      <c r="L690" s="242"/>
      <c r="M690" s="242"/>
      <c r="N690" s="242"/>
      <c r="O690" s="242"/>
      <c r="P690" s="243"/>
    </row>
    <row r="691" spans="1:16" ht="20.100000000000001" customHeight="1" x14ac:dyDescent="0.15">
      <c r="A691" s="256">
        <f>IF(A690="",ROW()-2-COUNTBLANK($A$3:$A690),A690+1)</f>
        <v>689</v>
      </c>
      <c r="B691" s="257">
        <f>IF(A691="","",IF(B690="",ROW()-2-COUNTBLANK($B$3:$B690),B690+1))</f>
        <v>689</v>
      </c>
      <c r="C691" s="241"/>
      <c r="D691" s="242" t="str">
        <f>IF(C691="","",(COUNTIF($C$3:C691,C691)+100))</f>
        <v/>
      </c>
      <c r="E691" s="306" t="str">
        <f>IF(C691="","",INDEX('様式A-2'!$E$9:$E$4938,MATCH(C691,'様式A-2'!$B$9:$B$438,0)))</f>
        <v/>
      </c>
      <c r="F691" s="306"/>
      <c r="G691" s="242"/>
      <c r="H691" s="242"/>
      <c r="I691" s="242"/>
      <c r="J691" s="307"/>
      <c r="K691" s="242"/>
      <c r="L691" s="242"/>
      <c r="M691" s="242"/>
      <c r="N691" s="242"/>
      <c r="O691" s="242"/>
      <c r="P691" s="243"/>
    </row>
    <row r="692" spans="1:16" ht="20.100000000000001" customHeight="1" x14ac:dyDescent="0.15">
      <c r="A692" s="256">
        <f>IF(A691="",ROW()-2-COUNTBLANK($A$3:$A691),A691+1)</f>
        <v>690</v>
      </c>
      <c r="B692" s="257">
        <f>IF(A692="","",IF(B691="",ROW()-2-COUNTBLANK($B$3:$B691),B691+1))</f>
        <v>690</v>
      </c>
      <c r="C692" s="241"/>
      <c r="D692" s="242" t="str">
        <f>IF(C692="","",(COUNTIF($C$3:C692,C692)+100))</f>
        <v/>
      </c>
      <c r="E692" s="306" t="str">
        <f>IF(C692="","",INDEX('様式A-2'!$E$9:$E$4938,MATCH(C692,'様式A-2'!$B$9:$B$438,0)))</f>
        <v/>
      </c>
      <c r="F692" s="306"/>
      <c r="G692" s="242"/>
      <c r="H692" s="242"/>
      <c r="I692" s="242"/>
      <c r="J692" s="307"/>
      <c r="K692" s="242"/>
      <c r="L692" s="242"/>
      <c r="M692" s="242"/>
      <c r="N692" s="242"/>
      <c r="O692" s="242"/>
      <c r="P692" s="243"/>
    </row>
    <row r="693" spans="1:16" ht="20.100000000000001" customHeight="1" x14ac:dyDescent="0.15">
      <c r="A693" s="256">
        <f>IF(A692="",ROW()-2-COUNTBLANK($A$3:$A692),A692+1)</f>
        <v>691</v>
      </c>
      <c r="B693" s="257">
        <f>IF(A693="","",IF(B692="",ROW()-2-COUNTBLANK($B$3:$B692),B692+1))</f>
        <v>691</v>
      </c>
      <c r="C693" s="241"/>
      <c r="D693" s="242" t="str">
        <f>IF(C693="","",(COUNTIF($C$3:C693,C693)+100))</f>
        <v/>
      </c>
      <c r="E693" s="306" t="str">
        <f>IF(C693="","",INDEX('様式A-2'!$E$9:$E$4938,MATCH(C693,'様式A-2'!$B$9:$B$438,0)))</f>
        <v/>
      </c>
      <c r="F693" s="306"/>
      <c r="G693" s="242"/>
      <c r="H693" s="242"/>
      <c r="I693" s="242"/>
      <c r="J693" s="307"/>
      <c r="K693" s="242"/>
      <c r="L693" s="242"/>
      <c r="M693" s="242"/>
      <c r="N693" s="242"/>
      <c r="O693" s="242"/>
      <c r="P693" s="243"/>
    </row>
    <row r="694" spans="1:16" ht="20.100000000000001" customHeight="1" x14ac:dyDescent="0.15">
      <c r="A694" s="256">
        <f>IF(A693="",ROW()-2-COUNTBLANK($A$3:$A693),A693+1)</f>
        <v>692</v>
      </c>
      <c r="B694" s="257">
        <f>IF(A694="","",IF(B693="",ROW()-2-COUNTBLANK($B$3:$B693),B693+1))</f>
        <v>692</v>
      </c>
      <c r="C694" s="241"/>
      <c r="D694" s="242" t="str">
        <f>IF(C694="","",(COUNTIF($C$3:C694,C694)+100))</f>
        <v/>
      </c>
      <c r="E694" s="306" t="str">
        <f>IF(C694="","",INDEX('様式A-2'!$E$9:$E$4938,MATCH(C694,'様式A-2'!$B$9:$B$438,0)))</f>
        <v/>
      </c>
      <c r="F694" s="306"/>
      <c r="G694" s="242"/>
      <c r="H694" s="242"/>
      <c r="I694" s="242"/>
      <c r="J694" s="307"/>
      <c r="K694" s="242"/>
      <c r="L694" s="242"/>
      <c r="M694" s="242"/>
      <c r="N694" s="242"/>
      <c r="O694" s="242"/>
      <c r="P694" s="243"/>
    </row>
    <row r="695" spans="1:16" ht="20.100000000000001" customHeight="1" x14ac:dyDescent="0.15">
      <c r="A695" s="256">
        <f>IF(A694="",ROW()-2-COUNTBLANK($A$3:$A694),A694+1)</f>
        <v>693</v>
      </c>
      <c r="B695" s="257">
        <f>IF(A695="","",IF(B694="",ROW()-2-COUNTBLANK($B$3:$B694),B694+1))</f>
        <v>693</v>
      </c>
      <c r="C695" s="241"/>
      <c r="D695" s="242" t="str">
        <f>IF(C695="","",(COUNTIF($C$3:C695,C695)+100))</f>
        <v/>
      </c>
      <c r="E695" s="306" t="str">
        <f>IF(C695="","",INDEX('様式A-2'!$E$9:$E$4938,MATCH(C695,'様式A-2'!$B$9:$B$438,0)))</f>
        <v/>
      </c>
      <c r="F695" s="306"/>
      <c r="G695" s="242"/>
      <c r="H695" s="242"/>
      <c r="I695" s="242"/>
      <c r="J695" s="307"/>
      <c r="K695" s="242"/>
      <c r="L695" s="242"/>
      <c r="M695" s="242"/>
      <c r="N695" s="242"/>
      <c r="O695" s="242"/>
      <c r="P695" s="243"/>
    </row>
    <row r="696" spans="1:16" ht="20.100000000000001" customHeight="1" x14ac:dyDescent="0.15">
      <c r="A696" s="256">
        <f>IF(A695="",ROW()-2-COUNTBLANK($A$3:$A695),A695+1)</f>
        <v>694</v>
      </c>
      <c r="B696" s="257">
        <f>IF(A696="","",IF(B695="",ROW()-2-COUNTBLANK($B$3:$B695),B695+1))</f>
        <v>694</v>
      </c>
      <c r="C696" s="241"/>
      <c r="D696" s="242" t="str">
        <f>IF(C696="","",(COUNTIF($C$3:C696,C696)+100))</f>
        <v/>
      </c>
      <c r="E696" s="306" t="str">
        <f>IF(C696="","",INDEX('様式A-2'!$E$9:$E$4938,MATCH(C696,'様式A-2'!$B$9:$B$438,0)))</f>
        <v/>
      </c>
      <c r="F696" s="306"/>
      <c r="G696" s="242"/>
      <c r="H696" s="242"/>
      <c r="I696" s="242"/>
      <c r="J696" s="307"/>
      <c r="K696" s="242"/>
      <c r="L696" s="242"/>
      <c r="M696" s="242"/>
      <c r="N696" s="242"/>
      <c r="O696" s="242"/>
      <c r="P696" s="243"/>
    </row>
    <row r="697" spans="1:16" ht="20.100000000000001" customHeight="1" x14ac:dyDescent="0.15">
      <c r="A697" s="256">
        <f>IF(A696="",ROW()-2-COUNTBLANK($A$3:$A696),A696+1)</f>
        <v>695</v>
      </c>
      <c r="B697" s="257">
        <f>IF(A697="","",IF(B696="",ROW()-2-COUNTBLANK($B$3:$B696),B696+1))</f>
        <v>695</v>
      </c>
      <c r="C697" s="241"/>
      <c r="D697" s="242" t="str">
        <f>IF(C697="","",(COUNTIF($C$3:C697,C697)+100))</f>
        <v/>
      </c>
      <c r="E697" s="306" t="str">
        <f>IF(C697="","",INDEX('様式A-2'!$E$9:$E$4938,MATCH(C697,'様式A-2'!$B$9:$B$438,0)))</f>
        <v/>
      </c>
      <c r="F697" s="306"/>
      <c r="G697" s="242"/>
      <c r="H697" s="242"/>
      <c r="I697" s="242"/>
      <c r="J697" s="307"/>
      <c r="K697" s="242"/>
      <c r="L697" s="242"/>
      <c r="M697" s="242"/>
      <c r="N697" s="242"/>
      <c r="O697" s="242"/>
      <c r="P697" s="243"/>
    </row>
    <row r="698" spans="1:16" ht="20.100000000000001" customHeight="1" x14ac:dyDescent="0.15">
      <c r="A698" s="256">
        <f>IF(A697="",ROW()-2-COUNTBLANK($A$3:$A697),A697+1)</f>
        <v>696</v>
      </c>
      <c r="B698" s="257">
        <f>IF(A698="","",IF(B697="",ROW()-2-COUNTBLANK($B$3:$B697),B697+1))</f>
        <v>696</v>
      </c>
      <c r="C698" s="241"/>
      <c r="D698" s="242" t="str">
        <f>IF(C698="","",(COUNTIF($C$3:C698,C698)+100))</f>
        <v/>
      </c>
      <c r="E698" s="306" t="str">
        <f>IF(C698="","",INDEX('様式A-2'!$E$9:$E$4938,MATCH(C698,'様式A-2'!$B$9:$B$438,0)))</f>
        <v/>
      </c>
      <c r="F698" s="306"/>
      <c r="G698" s="242"/>
      <c r="H698" s="242"/>
      <c r="I698" s="242"/>
      <c r="J698" s="307"/>
      <c r="K698" s="242"/>
      <c r="L698" s="242"/>
      <c r="M698" s="242"/>
      <c r="N698" s="242"/>
      <c r="O698" s="242"/>
      <c r="P698" s="243"/>
    </row>
    <row r="699" spans="1:16" ht="20.100000000000001" customHeight="1" x14ac:dyDescent="0.15">
      <c r="A699" s="256">
        <f>IF(A698="",ROW()-2-COUNTBLANK($A$3:$A698),A698+1)</f>
        <v>697</v>
      </c>
      <c r="B699" s="257">
        <f>IF(A699="","",IF(B698="",ROW()-2-COUNTBLANK($B$3:$B698),B698+1))</f>
        <v>697</v>
      </c>
      <c r="C699" s="241"/>
      <c r="D699" s="242" t="str">
        <f>IF(C699="","",(COUNTIF($C$3:C699,C699)+100))</f>
        <v/>
      </c>
      <c r="E699" s="306" t="str">
        <f>IF(C699="","",INDEX('様式A-2'!$E$9:$E$4938,MATCH(C699,'様式A-2'!$B$9:$B$438,0)))</f>
        <v/>
      </c>
      <c r="F699" s="306"/>
      <c r="G699" s="242"/>
      <c r="H699" s="242"/>
      <c r="I699" s="242"/>
      <c r="J699" s="307"/>
      <c r="K699" s="242"/>
      <c r="L699" s="242"/>
      <c r="M699" s="242"/>
      <c r="N699" s="242"/>
      <c r="O699" s="242"/>
      <c r="P699" s="243"/>
    </row>
    <row r="700" spans="1:16" ht="20.100000000000001" customHeight="1" x14ac:dyDescent="0.15">
      <c r="A700" s="256">
        <f>IF(A699="",ROW()-2-COUNTBLANK($A$3:$A699),A699+1)</f>
        <v>698</v>
      </c>
      <c r="B700" s="257">
        <f>IF(A700="","",IF(B699="",ROW()-2-COUNTBLANK($B$3:$B699),B699+1))</f>
        <v>698</v>
      </c>
      <c r="C700" s="241"/>
      <c r="D700" s="242" t="str">
        <f>IF(C700="","",(COUNTIF($C$3:C700,C700)+100))</f>
        <v/>
      </c>
      <c r="E700" s="306" t="str">
        <f>IF(C700="","",INDEX('様式A-2'!$E$9:$E$4938,MATCH(C700,'様式A-2'!$B$9:$B$438,0)))</f>
        <v/>
      </c>
      <c r="F700" s="306"/>
      <c r="G700" s="242"/>
      <c r="H700" s="242"/>
      <c r="I700" s="242"/>
      <c r="J700" s="307"/>
      <c r="K700" s="242"/>
      <c r="L700" s="242"/>
      <c r="M700" s="242"/>
      <c r="N700" s="242"/>
      <c r="O700" s="242"/>
      <c r="P700" s="243"/>
    </row>
    <row r="701" spans="1:16" ht="20.100000000000001" customHeight="1" x14ac:dyDescent="0.15">
      <c r="A701" s="256">
        <f>IF(A700="",ROW()-2-COUNTBLANK($A$3:$A700),A700+1)</f>
        <v>699</v>
      </c>
      <c r="B701" s="257">
        <f>IF(A701="","",IF(B700="",ROW()-2-COUNTBLANK($B$3:$B700),B700+1))</f>
        <v>699</v>
      </c>
      <c r="C701" s="241"/>
      <c r="D701" s="242" t="str">
        <f>IF(C701="","",(COUNTIF($C$3:C701,C701)+100))</f>
        <v/>
      </c>
      <c r="E701" s="306" t="str">
        <f>IF(C701="","",INDEX('様式A-2'!$E$9:$E$4938,MATCH(C701,'様式A-2'!$B$9:$B$438,0)))</f>
        <v/>
      </c>
      <c r="F701" s="306"/>
      <c r="G701" s="242"/>
      <c r="H701" s="242"/>
      <c r="I701" s="242"/>
      <c r="J701" s="307"/>
      <c r="K701" s="242"/>
      <c r="L701" s="242"/>
      <c r="M701" s="242"/>
      <c r="N701" s="242"/>
      <c r="O701" s="242"/>
      <c r="P701" s="243"/>
    </row>
    <row r="702" spans="1:16" ht="20.100000000000001" customHeight="1" x14ac:dyDescent="0.15">
      <c r="A702" s="256">
        <f>IF(A701="",ROW()-2-COUNTBLANK($A$3:$A701),A701+1)</f>
        <v>700</v>
      </c>
      <c r="B702" s="257">
        <f>IF(A702="","",IF(B701="",ROW()-2-COUNTBLANK($B$3:$B701),B701+1))</f>
        <v>700</v>
      </c>
      <c r="C702" s="241"/>
      <c r="D702" s="242" t="str">
        <f>IF(C702="","",(COUNTIF($C$3:C702,C702)+100))</f>
        <v/>
      </c>
      <c r="E702" s="306" t="str">
        <f>IF(C702="","",INDEX('様式A-2'!$E$9:$E$4938,MATCH(C702,'様式A-2'!$B$9:$B$438,0)))</f>
        <v/>
      </c>
      <c r="F702" s="306"/>
      <c r="G702" s="242"/>
      <c r="H702" s="242"/>
      <c r="I702" s="242"/>
      <c r="J702" s="307"/>
      <c r="K702" s="242"/>
      <c r="L702" s="242"/>
      <c r="M702" s="242"/>
      <c r="N702" s="242"/>
      <c r="O702" s="242"/>
      <c r="P702" s="243"/>
    </row>
    <row r="703" spans="1:16" ht="20.100000000000001" customHeight="1" x14ac:dyDescent="0.15">
      <c r="A703" s="256">
        <f>IF(A702="",ROW()-2-COUNTBLANK($A$3:$A702),A702+1)</f>
        <v>701</v>
      </c>
      <c r="B703" s="257">
        <f>IF(A703="","",IF(B702="",ROW()-2-COUNTBLANK($B$3:$B702),B702+1))</f>
        <v>701</v>
      </c>
      <c r="C703" s="241"/>
      <c r="D703" s="242" t="str">
        <f>IF(C703="","",(COUNTIF($C$3:C703,C703)+100))</f>
        <v/>
      </c>
      <c r="E703" s="306" t="str">
        <f>IF(C703="","",INDEX('様式A-2'!$E$9:$E$4938,MATCH(C703,'様式A-2'!$B$9:$B$438,0)))</f>
        <v/>
      </c>
      <c r="F703" s="306"/>
      <c r="G703" s="242"/>
      <c r="H703" s="242"/>
      <c r="I703" s="242"/>
      <c r="J703" s="307"/>
      <c r="K703" s="242"/>
      <c r="L703" s="242"/>
      <c r="M703" s="242"/>
      <c r="N703" s="242"/>
      <c r="O703" s="242"/>
      <c r="P703" s="243"/>
    </row>
    <row r="704" spans="1:16" ht="20.100000000000001" customHeight="1" x14ac:dyDescent="0.15">
      <c r="A704" s="256">
        <f>IF(A703="",ROW()-2-COUNTBLANK($A$3:$A703),A703+1)</f>
        <v>702</v>
      </c>
      <c r="B704" s="257">
        <f>IF(A704="","",IF(B703="",ROW()-2-COUNTBLANK($B$3:$B703),B703+1))</f>
        <v>702</v>
      </c>
      <c r="C704" s="241"/>
      <c r="D704" s="242" t="str">
        <f>IF(C704="","",(COUNTIF($C$3:C704,C704)+100))</f>
        <v/>
      </c>
      <c r="E704" s="306" t="str">
        <f>IF(C704="","",INDEX('様式A-2'!$E$9:$E$4938,MATCH(C704,'様式A-2'!$B$9:$B$438,0)))</f>
        <v/>
      </c>
      <c r="F704" s="306"/>
      <c r="G704" s="242"/>
      <c r="H704" s="242"/>
      <c r="I704" s="242"/>
      <c r="J704" s="307"/>
      <c r="K704" s="242"/>
      <c r="L704" s="242"/>
      <c r="M704" s="242"/>
      <c r="N704" s="242"/>
      <c r="O704" s="242"/>
      <c r="P704" s="243"/>
    </row>
    <row r="705" spans="1:16" ht="20.100000000000001" customHeight="1" x14ac:dyDescent="0.15">
      <c r="A705" s="256">
        <f>IF(A704="",ROW()-2-COUNTBLANK($A$3:$A704),A704+1)</f>
        <v>703</v>
      </c>
      <c r="B705" s="257">
        <f>IF(A705="","",IF(B704="",ROW()-2-COUNTBLANK($B$3:$B704),B704+1))</f>
        <v>703</v>
      </c>
      <c r="C705" s="241"/>
      <c r="D705" s="242" t="str">
        <f>IF(C705="","",(COUNTIF($C$3:C705,C705)+100))</f>
        <v/>
      </c>
      <c r="E705" s="306" t="str">
        <f>IF(C705="","",INDEX('様式A-2'!$E$9:$E$4938,MATCH(C705,'様式A-2'!$B$9:$B$438,0)))</f>
        <v/>
      </c>
      <c r="F705" s="306"/>
      <c r="G705" s="242"/>
      <c r="H705" s="242"/>
      <c r="I705" s="242"/>
      <c r="J705" s="307"/>
      <c r="K705" s="242"/>
      <c r="L705" s="242"/>
      <c r="M705" s="242"/>
      <c r="N705" s="242"/>
      <c r="O705" s="242"/>
      <c r="P705" s="243"/>
    </row>
    <row r="706" spans="1:16" ht="20.100000000000001" customHeight="1" x14ac:dyDescent="0.15">
      <c r="A706" s="256">
        <f>IF(A705="",ROW()-2-COUNTBLANK($A$3:$A705),A705+1)</f>
        <v>704</v>
      </c>
      <c r="B706" s="257">
        <f>IF(A706="","",IF(B705="",ROW()-2-COUNTBLANK($B$3:$B705),B705+1))</f>
        <v>704</v>
      </c>
      <c r="C706" s="241"/>
      <c r="D706" s="242" t="str">
        <f>IF(C706="","",(COUNTIF($C$3:C706,C706)+100))</f>
        <v/>
      </c>
      <c r="E706" s="306" t="str">
        <f>IF(C706="","",INDEX('様式A-2'!$E$9:$E$4938,MATCH(C706,'様式A-2'!$B$9:$B$438,0)))</f>
        <v/>
      </c>
      <c r="F706" s="306"/>
      <c r="G706" s="242"/>
      <c r="H706" s="242"/>
      <c r="I706" s="242"/>
      <c r="J706" s="307"/>
      <c r="K706" s="242"/>
      <c r="L706" s="242"/>
      <c r="M706" s="242"/>
      <c r="N706" s="242"/>
      <c r="O706" s="242"/>
      <c r="P706" s="243"/>
    </row>
    <row r="707" spans="1:16" ht="20.100000000000001" customHeight="1" x14ac:dyDescent="0.15">
      <c r="A707" s="256">
        <f>IF(A706="",ROW()-2-COUNTBLANK($A$3:$A706),A706+1)</f>
        <v>705</v>
      </c>
      <c r="B707" s="257">
        <f>IF(A707="","",IF(B706="",ROW()-2-COUNTBLANK($B$3:$B706),B706+1))</f>
        <v>705</v>
      </c>
      <c r="C707" s="241"/>
      <c r="D707" s="242" t="str">
        <f>IF(C707="","",(COUNTIF($C$3:C707,C707)+100))</f>
        <v/>
      </c>
      <c r="E707" s="306" t="str">
        <f>IF(C707="","",INDEX('様式A-2'!$E$9:$E$4938,MATCH(C707,'様式A-2'!$B$9:$B$438,0)))</f>
        <v/>
      </c>
      <c r="F707" s="306"/>
      <c r="G707" s="242"/>
      <c r="H707" s="242"/>
      <c r="I707" s="242"/>
      <c r="J707" s="307"/>
      <c r="K707" s="242"/>
      <c r="L707" s="242"/>
      <c r="M707" s="242"/>
      <c r="N707" s="242"/>
      <c r="O707" s="242"/>
      <c r="P707" s="243"/>
    </row>
    <row r="708" spans="1:16" ht="20.100000000000001" customHeight="1" x14ac:dyDescent="0.15">
      <c r="A708" s="256">
        <f>IF(A707="",ROW()-2-COUNTBLANK($A$3:$A707),A707+1)</f>
        <v>706</v>
      </c>
      <c r="B708" s="257">
        <f>IF(A708="","",IF(B707="",ROW()-2-COUNTBLANK($B$3:$B707),B707+1))</f>
        <v>706</v>
      </c>
      <c r="C708" s="241"/>
      <c r="D708" s="242" t="str">
        <f>IF(C708="","",(COUNTIF($C$3:C708,C708)+100))</f>
        <v/>
      </c>
      <c r="E708" s="306" t="str">
        <f>IF(C708="","",INDEX('様式A-2'!$E$9:$E$4938,MATCH(C708,'様式A-2'!$B$9:$B$438,0)))</f>
        <v/>
      </c>
      <c r="F708" s="306"/>
      <c r="G708" s="242"/>
      <c r="H708" s="242"/>
      <c r="I708" s="242"/>
      <c r="J708" s="307"/>
      <c r="K708" s="242"/>
      <c r="L708" s="242"/>
      <c r="M708" s="242"/>
      <c r="N708" s="242"/>
      <c r="O708" s="242"/>
      <c r="P708" s="243"/>
    </row>
    <row r="709" spans="1:16" ht="20.100000000000001" customHeight="1" x14ac:dyDescent="0.15">
      <c r="A709" s="256">
        <f>IF(A708="",ROW()-2-COUNTBLANK($A$3:$A708),A708+1)</f>
        <v>707</v>
      </c>
      <c r="B709" s="257">
        <f>IF(A709="","",IF(B708="",ROW()-2-COUNTBLANK($B$3:$B708),B708+1))</f>
        <v>707</v>
      </c>
      <c r="C709" s="241"/>
      <c r="D709" s="242" t="str">
        <f>IF(C709="","",(COUNTIF($C$3:C709,C709)+100))</f>
        <v/>
      </c>
      <c r="E709" s="306" t="str">
        <f>IF(C709="","",INDEX('様式A-2'!$E$9:$E$4938,MATCH(C709,'様式A-2'!$B$9:$B$438,0)))</f>
        <v/>
      </c>
      <c r="F709" s="306"/>
      <c r="G709" s="242"/>
      <c r="H709" s="242"/>
      <c r="I709" s="242"/>
      <c r="J709" s="307"/>
      <c r="K709" s="242"/>
      <c r="L709" s="242"/>
      <c r="M709" s="242"/>
      <c r="N709" s="242"/>
      <c r="O709" s="242"/>
      <c r="P709" s="243"/>
    </row>
    <row r="710" spans="1:16" ht="20.100000000000001" customHeight="1" x14ac:dyDescent="0.15">
      <c r="A710" s="256">
        <f>IF(A709="",ROW()-2-COUNTBLANK($A$3:$A709),A709+1)</f>
        <v>708</v>
      </c>
      <c r="B710" s="257">
        <f>IF(A710="","",IF(B709="",ROW()-2-COUNTBLANK($B$3:$B709),B709+1))</f>
        <v>708</v>
      </c>
      <c r="C710" s="241"/>
      <c r="D710" s="242" t="str">
        <f>IF(C710="","",(COUNTIF($C$3:C710,C710)+100))</f>
        <v/>
      </c>
      <c r="E710" s="306" t="str">
        <f>IF(C710="","",INDEX('様式A-2'!$E$9:$E$4938,MATCH(C710,'様式A-2'!$B$9:$B$438,0)))</f>
        <v/>
      </c>
      <c r="F710" s="306"/>
      <c r="G710" s="242"/>
      <c r="H710" s="242"/>
      <c r="I710" s="242"/>
      <c r="J710" s="307"/>
      <c r="K710" s="242"/>
      <c r="L710" s="242"/>
      <c r="M710" s="242"/>
      <c r="N710" s="242"/>
      <c r="O710" s="242"/>
      <c r="P710" s="243"/>
    </row>
    <row r="711" spans="1:16" ht="20.100000000000001" customHeight="1" x14ac:dyDescent="0.15">
      <c r="A711" s="256">
        <f>IF(A710="",ROW()-2-COUNTBLANK($A$3:$A710),A710+1)</f>
        <v>709</v>
      </c>
      <c r="B711" s="257">
        <f>IF(A711="","",IF(B710="",ROW()-2-COUNTBLANK($B$3:$B710),B710+1))</f>
        <v>709</v>
      </c>
      <c r="C711" s="241"/>
      <c r="D711" s="242" t="str">
        <f>IF(C711="","",(COUNTIF($C$3:C711,C711)+100))</f>
        <v/>
      </c>
      <c r="E711" s="306" t="str">
        <f>IF(C711="","",INDEX('様式A-2'!$E$9:$E$4938,MATCH(C711,'様式A-2'!$B$9:$B$438,0)))</f>
        <v/>
      </c>
      <c r="F711" s="306"/>
      <c r="G711" s="242"/>
      <c r="H711" s="242"/>
      <c r="I711" s="242"/>
      <c r="J711" s="307"/>
      <c r="K711" s="242"/>
      <c r="L711" s="242"/>
      <c r="M711" s="242"/>
      <c r="N711" s="242"/>
      <c r="O711" s="242"/>
      <c r="P711" s="243"/>
    </row>
    <row r="712" spans="1:16" ht="20.100000000000001" customHeight="1" x14ac:dyDescent="0.15">
      <c r="A712" s="256">
        <f>IF(A711="",ROW()-2-COUNTBLANK($A$3:$A711),A711+1)</f>
        <v>710</v>
      </c>
      <c r="B712" s="257">
        <f>IF(A712="","",IF(B711="",ROW()-2-COUNTBLANK($B$3:$B711),B711+1))</f>
        <v>710</v>
      </c>
      <c r="C712" s="241"/>
      <c r="D712" s="242" t="str">
        <f>IF(C712="","",(COUNTIF($C$3:C712,C712)+100))</f>
        <v/>
      </c>
      <c r="E712" s="306" t="str">
        <f>IF(C712="","",INDEX('様式A-2'!$E$9:$E$4938,MATCH(C712,'様式A-2'!$B$9:$B$438,0)))</f>
        <v/>
      </c>
      <c r="F712" s="306"/>
      <c r="G712" s="242"/>
      <c r="H712" s="242"/>
      <c r="I712" s="242"/>
      <c r="J712" s="307"/>
      <c r="K712" s="242"/>
      <c r="L712" s="242"/>
      <c r="M712" s="242"/>
      <c r="N712" s="242"/>
      <c r="O712" s="242"/>
      <c r="P712" s="243"/>
    </row>
    <row r="713" spans="1:16" ht="20.100000000000001" customHeight="1" x14ac:dyDescent="0.15">
      <c r="A713" s="256">
        <f>IF(A712="",ROW()-2-COUNTBLANK($A$3:$A712),A712+1)</f>
        <v>711</v>
      </c>
      <c r="B713" s="257">
        <f>IF(A713="","",IF(B712="",ROW()-2-COUNTBLANK($B$3:$B712),B712+1))</f>
        <v>711</v>
      </c>
      <c r="C713" s="241"/>
      <c r="D713" s="242" t="str">
        <f>IF(C713="","",(COUNTIF($C$3:C713,C713)+100))</f>
        <v/>
      </c>
      <c r="E713" s="306" t="str">
        <f>IF(C713="","",INDEX('様式A-2'!$E$9:$E$4938,MATCH(C713,'様式A-2'!$B$9:$B$438,0)))</f>
        <v/>
      </c>
      <c r="F713" s="306"/>
      <c r="G713" s="242"/>
      <c r="H713" s="242"/>
      <c r="I713" s="242"/>
      <c r="J713" s="307"/>
      <c r="K713" s="242"/>
      <c r="L713" s="242"/>
      <c r="M713" s="242"/>
      <c r="N713" s="242"/>
      <c r="O713" s="242"/>
      <c r="P713" s="243"/>
    </row>
    <row r="714" spans="1:16" ht="20.100000000000001" customHeight="1" x14ac:dyDescent="0.15">
      <c r="A714" s="256">
        <f>IF(A713="",ROW()-2-COUNTBLANK($A$3:$A713),A713+1)</f>
        <v>712</v>
      </c>
      <c r="B714" s="257">
        <f>IF(A714="","",IF(B713="",ROW()-2-COUNTBLANK($B$3:$B713),B713+1))</f>
        <v>712</v>
      </c>
      <c r="C714" s="241"/>
      <c r="D714" s="242" t="str">
        <f>IF(C714="","",(COUNTIF($C$3:C714,C714)+100))</f>
        <v/>
      </c>
      <c r="E714" s="306" t="str">
        <f>IF(C714="","",INDEX('様式A-2'!$E$9:$E$4938,MATCH(C714,'様式A-2'!$B$9:$B$438,0)))</f>
        <v/>
      </c>
      <c r="F714" s="306"/>
      <c r="G714" s="242"/>
      <c r="H714" s="242"/>
      <c r="I714" s="242"/>
      <c r="J714" s="307"/>
      <c r="K714" s="242"/>
      <c r="L714" s="242"/>
      <c r="M714" s="242"/>
      <c r="N714" s="242"/>
      <c r="O714" s="242"/>
      <c r="P714" s="243"/>
    </row>
    <row r="715" spans="1:16" ht="20.100000000000001" customHeight="1" x14ac:dyDescent="0.15">
      <c r="A715" s="256">
        <f>IF(A714="",ROW()-2-COUNTBLANK($A$3:$A714),A714+1)</f>
        <v>713</v>
      </c>
      <c r="B715" s="257">
        <f>IF(A715="","",IF(B714="",ROW()-2-COUNTBLANK($B$3:$B714),B714+1))</f>
        <v>713</v>
      </c>
      <c r="C715" s="241"/>
      <c r="D715" s="242" t="str">
        <f>IF(C715="","",(COUNTIF($C$3:C715,C715)+100))</f>
        <v/>
      </c>
      <c r="E715" s="306" t="str">
        <f>IF(C715="","",INDEX('様式A-2'!$E$9:$E$4938,MATCH(C715,'様式A-2'!$B$9:$B$438,0)))</f>
        <v/>
      </c>
      <c r="F715" s="306"/>
      <c r="G715" s="242"/>
      <c r="H715" s="242"/>
      <c r="I715" s="242"/>
      <c r="J715" s="307"/>
      <c r="K715" s="242"/>
      <c r="L715" s="242"/>
      <c r="M715" s="242"/>
      <c r="N715" s="242"/>
      <c r="O715" s="242"/>
      <c r="P715" s="243"/>
    </row>
    <row r="716" spans="1:16" ht="20.100000000000001" customHeight="1" x14ac:dyDescent="0.15">
      <c r="A716" s="256">
        <f>IF(A715="",ROW()-2-COUNTBLANK($A$3:$A715),A715+1)</f>
        <v>714</v>
      </c>
      <c r="B716" s="257">
        <f>IF(A716="","",IF(B715="",ROW()-2-COUNTBLANK($B$3:$B715),B715+1))</f>
        <v>714</v>
      </c>
      <c r="C716" s="241"/>
      <c r="D716" s="242" t="str">
        <f>IF(C716="","",(COUNTIF($C$3:C716,C716)+100))</f>
        <v/>
      </c>
      <c r="E716" s="306" t="str">
        <f>IF(C716="","",INDEX('様式A-2'!$E$9:$E$4938,MATCH(C716,'様式A-2'!$B$9:$B$438,0)))</f>
        <v/>
      </c>
      <c r="F716" s="306"/>
      <c r="G716" s="242"/>
      <c r="H716" s="242"/>
      <c r="I716" s="242"/>
      <c r="J716" s="307"/>
      <c r="K716" s="242"/>
      <c r="L716" s="242"/>
      <c r="M716" s="242"/>
      <c r="N716" s="242"/>
      <c r="O716" s="242"/>
      <c r="P716" s="243"/>
    </row>
    <row r="717" spans="1:16" ht="20.100000000000001" customHeight="1" x14ac:dyDescent="0.15">
      <c r="A717" s="256">
        <f>IF(A716="",ROW()-2-COUNTBLANK($A$3:$A716),A716+1)</f>
        <v>715</v>
      </c>
      <c r="B717" s="257">
        <f>IF(A717="","",IF(B716="",ROW()-2-COUNTBLANK($B$3:$B716),B716+1))</f>
        <v>715</v>
      </c>
      <c r="C717" s="241"/>
      <c r="D717" s="242" t="str">
        <f>IF(C717="","",(COUNTIF($C$3:C717,C717)+100))</f>
        <v/>
      </c>
      <c r="E717" s="306" t="str">
        <f>IF(C717="","",INDEX('様式A-2'!$E$9:$E$4938,MATCH(C717,'様式A-2'!$B$9:$B$438,0)))</f>
        <v/>
      </c>
      <c r="F717" s="306"/>
      <c r="G717" s="242"/>
      <c r="H717" s="242"/>
      <c r="I717" s="242"/>
      <c r="J717" s="307"/>
      <c r="K717" s="242"/>
      <c r="L717" s="242"/>
      <c r="M717" s="242"/>
      <c r="N717" s="242"/>
      <c r="O717" s="242"/>
      <c r="P717" s="243"/>
    </row>
    <row r="718" spans="1:16" ht="20.100000000000001" customHeight="1" x14ac:dyDescent="0.15">
      <c r="A718" s="256">
        <f>IF(A717="",ROW()-2-COUNTBLANK($A$3:$A717),A717+1)</f>
        <v>716</v>
      </c>
      <c r="B718" s="257">
        <f>IF(A718="","",IF(B717="",ROW()-2-COUNTBLANK($B$3:$B717),B717+1))</f>
        <v>716</v>
      </c>
      <c r="C718" s="241"/>
      <c r="D718" s="242" t="str">
        <f>IF(C718="","",(COUNTIF($C$3:C718,C718)+100))</f>
        <v/>
      </c>
      <c r="E718" s="306" t="str">
        <f>IF(C718="","",INDEX('様式A-2'!$E$9:$E$4938,MATCH(C718,'様式A-2'!$B$9:$B$438,0)))</f>
        <v/>
      </c>
      <c r="F718" s="306"/>
      <c r="G718" s="242"/>
      <c r="H718" s="242"/>
      <c r="I718" s="242"/>
      <c r="J718" s="307"/>
      <c r="K718" s="242"/>
      <c r="L718" s="242"/>
      <c r="M718" s="242"/>
      <c r="N718" s="242"/>
      <c r="O718" s="242"/>
      <c r="P718" s="243"/>
    </row>
    <row r="719" spans="1:16" ht="20.100000000000001" customHeight="1" x14ac:dyDescent="0.15">
      <c r="A719" s="256">
        <f>IF(A718="",ROW()-2-COUNTBLANK($A$3:$A718),A718+1)</f>
        <v>717</v>
      </c>
      <c r="B719" s="257">
        <f>IF(A719="","",IF(B718="",ROW()-2-COUNTBLANK($B$3:$B718),B718+1))</f>
        <v>717</v>
      </c>
      <c r="C719" s="241"/>
      <c r="D719" s="242" t="str">
        <f>IF(C719="","",(COUNTIF($C$3:C719,C719)+100))</f>
        <v/>
      </c>
      <c r="E719" s="306" t="str">
        <f>IF(C719="","",INDEX('様式A-2'!$E$9:$E$4938,MATCH(C719,'様式A-2'!$B$9:$B$438,0)))</f>
        <v/>
      </c>
      <c r="F719" s="306"/>
      <c r="G719" s="242"/>
      <c r="H719" s="242"/>
      <c r="I719" s="242"/>
      <c r="J719" s="307"/>
      <c r="K719" s="242"/>
      <c r="L719" s="242"/>
      <c r="M719" s="242"/>
      <c r="N719" s="242"/>
      <c r="O719" s="242"/>
      <c r="P719" s="243"/>
    </row>
    <row r="720" spans="1:16" ht="20.100000000000001" customHeight="1" x14ac:dyDescent="0.15">
      <c r="A720" s="256">
        <f>IF(A719="",ROW()-2-COUNTBLANK($A$3:$A719),A719+1)</f>
        <v>718</v>
      </c>
      <c r="B720" s="257">
        <f>IF(A720="","",IF(B719="",ROW()-2-COUNTBLANK($B$3:$B719),B719+1))</f>
        <v>718</v>
      </c>
      <c r="C720" s="241"/>
      <c r="D720" s="242" t="str">
        <f>IF(C720="","",(COUNTIF($C$3:C720,C720)+100))</f>
        <v/>
      </c>
      <c r="E720" s="306" t="str">
        <f>IF(C720="","",INDEX('様式A-2'!$E$9:$E$4938,MATCH(C720,'様式A-2'!$B$9:$B$438,0)))</f>
        <v/>
      </c>
      <c r="F720" s="306"/>
      <c r="G720" s="242"/>
      <c r="H720" s="242"/>
      <c r="I720" s="242"/>
      <c r="J720" s="307"/>
      <c r="K720" s="242"/>
      <c r="L720" s="242"/>
      <c r="M720" s="242"/>
      <c r="N720" s="242"/>
      <c r="O720" s="242"/>
      <c r="P720" s="243"/>
    </row>
    <row r="721" spans="1:16" ht="20.100000000000001" customHeight="1" x14ac:dyDescent="0.15">
      <c r="A721" s="256">
        <f>IF(A720="",ROW()-2-COUNTBLANK($A$3:$A720),A720+1)</f>
        <v>719</v>
      </c>
      <c r="B721" s="257">
        <f>IF(A721="","",IF(B720="",ROW()-2-COUNTBLANK($B$3:$B720),B720+1))</f>
        <v>719</v>
      </c>
      <c r="C721" s="241"/>
      <c r="D721" s="242" t="str">
        <f>IF(C721="","",(COUNTIF($C$3:C721,C721)+100))</f>
        <v/>
      </c>
      <c r="E721" s="306" t="str">
        <f>IF(C721="","",INDEX('様式A-2'!$E$9:$E$4938,MATCH(C721,'様式A-2'!$B$9:$B$438,0)))</f>
        <v/>
      </c>
      <c r="F721" s="306"/>
      <c r="G721" s="242"/>
      <c r="H721" s="242"/>
      <c r="I721" s="242"/>
      <c r="J721" s="307"/>
      <c r="K721" s="242"/>
      <c r="L721" s="242"/>
      <c r="M721" s="242"/>
      <c r="N721" s="242"/>
      <c r="O721" s="242"/>
      <c r="P721" s="243"/>
    </row>
    <row r="722" spans="1:16" ht="20.100000000000001" customHeight="1" x14ac:dyDescent="0.15">
      <c r="A722" s="256">
        <f>IF(A721="",ROW()-2-COUNTBLANK($A$3:$A721),A721+1)</f>
        <v>720</v>
      </c>
      <c r="B722" s="257">
        <f>IF(A722="","",IF(B721="",ROW()-2-COUNTBLANK($B$3:$B721),B721+1))</f>
        <v>720</v>
      </c>
      <c r="C722" s="241"/>
      <c r="D722" s="242" t="str">
        <f>IF(C722="","",(COUNTIF($C$3:C722,C722)+100))</f>
        <v/>
      </c>
      <c r="E722" s="306" t="str">
        <f>IF(C722="","",INDEX('様式A-2'!$E$9:$E$4938,MATCH(C722,'様式A-2'!$B$9:$B$438,0)))</f>
        <v/>
      </c>
      <c r="F722" s="306"/>
      <c r="G722" s="242"/>
      <c r="H722" s="242"/>
      <c r="I722" s="242"/>
      <c r="J722" s="307"/>
      <c r="K722" s="242"/>
      <c r="L722" s="242"/>
      <c r="M722" s="242"/>
      <c r="N722" s="242"/>
      <c r="O722" s="242"/>
      <c r="P722" s="243"/>
    </row>
    <row r="723" spans="1:16" ht="20.100000000000001" customHeight="1" x14ac:dyDescent="0.15">
      <c r="A723" s="256">
        <f>IF(A722="",ROW()-2-COUNTBLANK($A$3:$A722),A722+1)</f>
        <v>721</v>
      </c>
      <c r="B723" s="257">
        <f>IF(A723="","",IF(B722="",ROW()-2-COUNTBLANK($B$3:$B722),B722+1))</f>
        <v>721</v>
      </c>
      <c r="C723" s="241"/>
      <c r="D723" s="242" t="str">
        <f>IF(C723="","",(COUNTIF($C$3:C723,C723)+100))</f>
        <v/>
      </c>
      <c r="E723" s="306" t="str">
        <f>IF(C723="","",INDEX('様式A-2'!$E$9:$E$4938,MATCH(C723,'様式A-2'!$B$9:$B$438,0)))</f>
        <v/>
      </c>
      <c r="F723" s="306"/>
      <c r="G723" s="242"/>
      <c r="H723" s="242"/>
      <c r="I723" s="242"/>
      <c r="J723" s="307"/>
      <c r="K723" s="242"/>
      <c r="L723" s="242"/>
      <c r="M723" s="242"/>
      <c r="N723" s="242"/>
      <c r="O723" s="242"/>
      <c r="P723" s="243"/>
    </row>
    <row r="724" spans="1:16" ht="20.100000000000001" customHeight="1" x14ac:dyDescent="0.15">
      <c r="A724" s="256">
        <f>IF(A723="",ROW()-2-COUNTBLANK($A$3:$A723),A723+1)</f>
        <v>722</v>
      </c>
      <c r="B724" s="257">
        <f>IF(A724="","",IF(B723="",ROW()-2-COUNTBLANK($B$3:$B723),B723+1))</f>
        <v>722</v>
      </c>
      <c r="C724" s="241"/>
      <c r="D724" s="242" t="str">
        <f>IF(C724="","",(COUNTIF($C$3:C724,C724)+100))</f>
        <v/>
      </c>
      <c r="E724" s="306" t="str">
        <f>IF(C724="","",INDEX('様式A-2'!$E$9:$E$4938,MATCH(C724,'様式A-2'!$B$9:$B$438,0)))</f>
        <v/>
      </c>
      <c r="F724" s="306"/>
      <c r="G724" s="242"/>
      <c r="H724" s="242"/>
      <c r="I724" s="242"/>
      <c r="J724" s="307"/>
      <c r="K724" s="242"/>
      <c r="L724" s="242"/>
      <c r="M724" s="242"/>
      <c r="N724" s="242"/>
      <c r="O724" s="242"/>
      <c r="P724" s="243"/>
    </row>
    <row r="725" spans="1:16" ht="20.100000000000001" customHeight="1" x14ac:dyDescent="0.15">
      <c r="A725" s="256">
        <f>IF(A724="",ROW()-2-COUNTBLANK($A$3:$A724),A724+1)</f>
        <v>723</v>
      </c>
      <c r="B725" s="257">
        <f>IF(A725="","",IF(B724="",ROW()-2-COUNTBLANK($B$3:$B724),B724+1))</f>
        <v>723</v>
      </c>
      <c r="C725" s="241"/>
      <c r="D725" s="242" t="str">
        <f>IF(C725="","",(COUNTIF($C$3:C725,C725)+100))</f>
        <v/>
      </c>
      <c r="E725" s="306" t="str">
        <f>IF(C725="","",INDEX('様式A-2'!$E$9:$E$4938,MATCH(C725,'様式A-2'!$B$9:$B$438,0)))</f>
        <v/>
      </c>
      <c r="F725" s="306"/>
      <c r="G725" s="242"/>
      <c r="H725" s="242"/>
      <c r="I725" s="242"/>
      <c r="J725" s="307"/>
      <c r="K725" s="242"/>
      <c r="L725" s="242"/>
      <c r="M725" s="242"/>
      <c r="N725" s="242"/>
      <c r="O725" s="242"/>
      <c r="P725" s="243"/>
    </row>
    <row r="726" spans="1:16" ht="20.100000000000001" customHeight="1" x14ac:dyDescent="0.15">
      <c r="A726" s="256">
        <f>IF(A725="",ROW()-2-COUNTBLANK($A$3:$A725),A725+1)</f>
        <v>724</v>
      </c>
      <c r="B726" s="257">
        <f>IF(A726="","",IF(B725="",ROW()-2-COUNTBLANK($B$3:$B725),B725+1))</f>
        <v>724</v>
      </c>
      <c r="C726" s="241"/>
      <c r="D726" s="242" t="str">
        <f>IF(C726="","",(COUNTIF($C$3:C726,C726)+100))</f>
        <v/>
      </c>
      <c r="E726" s="306" t="str">
        <f>IF(C726="","",INDEX('様式A-2'!$E$9:$E$4938,MATCH(C726,'様式A-2'!$B$9:$B$438,0)))</f>
        <v/>
      </c>
      <c r="F726" s="306"/>
      <c r="G726" s="242"/>
      <c r="H726" s="242"/>
      <c r="I726" s="242"/>
      <c r="J726" s="307"/>
      <c r="K726" s="242"/>
      <c r="L726" s="242"/>
      <c r="M726" s="242"/>
      <c r="N726" s="242"/>
      <c r="O726" s="242"/>
      <c r="P726" s="243"/>
    </row>
    <row r="727" spans="1:16" ht="20.100000000000001" customHeight="1" x14ac:dyDescent="0.15">
      <c r="A727" s="256">
        <f>IF(A726="",ROW()-2-COUNTBLANK($A$3:$A726),A726+1)</f>
        <v>725</v>
      </c>
      <c r="B727" s="257">
        <f>IF(A727="","",IF(B726="",ROW()-2-COUNTBLANK($B$3:$B726),B726+1))</f>
        <v>725</v>
      </c>
      <c r="C727" s="241"/>
      <c r="D727" s="242" t="str">
        <f>IF(C727="","",(COUNTIF($C$3:C727,C727)+100))</f>
        <v/>
      </c>
      <c r="E727" s="306" t="str">
        <f>IF(C727="","",INDEX('様式A-2'!$E$9:$E$4938,MATCH(C727,'様式A-2'!$B$9:$B$438,0)))</f>
        <v/>
      </c>
      <c r="F727" s="306"/>
      <c r="G727" s="242"/>
      <c r="H727" s="242"/>
      <c r="I727" s="242"/>
      <c r="J727" s="307"/>
      <c r="K727" s="242"/>
      <c r="L727" s="242"/>
      <c r="M727" s="242"/>
      <c r="N727" s="242"/>
      <c r="O727" s="242"/>
      <c r="P727" s="243"/>
    </row>
    <row r="728" spans="1:16" ht="20.100000000000001" customHeight="1" x14ac:dyDescent="0.15">
      <c r="A728" s="256">
        <f>IF(A727="",ROW()-2-COUNTBLANK($A$3:$A727),A727+1)</f>
        <v>726</v>
      </c>
      <c r="B728" s="257">
        <f>IF(A728="","",IF(B727="",ROW()-2-COUNTBLANK($B$3:$B727),B727+1))</f>
        <v>726</v>
      </c>
      <c r="C728" s="241"/>
      <c r="D728" s="242" t="str">
        <f>IF(C728="","",(COUNTIF($C$3:C728,C728)+100))</f>
        <v/>
      </c>
      <c r="E728" s="306" t="str">
        <f>IF(C728="","",INDEX('様式A-2'!$E$9:$E$4938,MATCH(C728,'様式A-2'!$B$9:$B$438,0)))</f>
        <v/>
      </c>
      <c r="F728" s="306"/>
      <c r="G728" s="242"/>
      <c r="H728" s="242"/>
      <c r="I728" s="242"/>
      <c r="J728" s="307"/>
      <c r="K728" s="242"/>
      <c r="L728" s="242"/>
      <c r="M728" s="242"/>
      <c r="N728" s="242"/>
      <c r="O728" s="242"/>
      <c r="P728" s="243"/>
    </row>
    <row r="729" spans="1:16" ht="20.100000000000001" customHeight="1" x14ac:dyDescent="0.15">
      <c r="A729" s="256">
        <f>IF(A728="",ROW()-2-COUNTBLANK($A$3:$A728),A728+1)</f>
        <v>727</v>
      </c>
      <c r="B729" s="257">
        <f>IF(A729="","",IF(B728="",ROW()-2-COUNTBLANK($B$3:$B728),B728+1))</f>
        <v>727</v>
      </c>
      <c r="C729" s="241"/>
      <c r="D729" s="242" t="str">
        <f>IF(C729="","",(COUNTIF($C$3:C729,C729)+100))</f>
        <v/>
      </c>
      <c r="E729" s="306" t="str">
        <f>IF(C729="","",INDEX('様式A-2'!$E$9:$E$4938,MATCH(C729,'様式A-2'!$B$9:$B$438,0)))</f>
        <v/>
      </c>
      <c r="F729" s="306"/>
      <c r="G729" s="242"/>
      <c r="H729" s="242"/>
      <c r="I729" s="242"/>
      <c r="J729" s="307"/>
      <c r="K729" s="242"/>
      <c r="L729" s="242"/>
      <c r="M729" s="242"/>
      <c r="N729" s="242"/>
      <c r="O729" s="242"/>
      <c r="P729" s="243"/>
    </row>
    <row r="730" spans="1:16" ht="20.100000000000001" customHeight="1" x14ac:dyDescent="0.15">
      <c r="A730" s="256">
        <f>IF(A729="",ROW()-2-COUNTBLANK($A$3:$A729),A729+1)</f>
        <v>728</v>
      </c>
      <c r="B730" s="257">
        <f>IF(A730="","",IF(B729="",ROW()-2-COUNTBLANK($B$3:$B729),B729+1))</f>
        <v>728</v>
      </c>
      <c r="C730" s="241"/>
      <c r="D730" s="242" t="str">
        <f>IF(C730="","",(COUNTIF($C$3:C730,C730)+100))</f>
        <v/>
      </c>
      <c r="E730" s="306" t="str">
        <f>IF(C730="","",INDEX('様式A-2'!$E$9:$E$4938,MATCH(C730,'様式A-2'!$B$9:$B$438,0)))</f>
        <v/>
      </c>
      <c r="F730" s="306"/>
      <c r="G730" s="242"/>
      <c r="H730" s="242"/>
      <c r="I730" s="242"/>
      <c r="J730" s="307"/>
      <c r="K730" s="242"/>
      <c r="L730" s="242"/>
      <c r="M730" s="242"/>
      <c r="N730" s="242"/>
      <c r="O730" s="242"/>
      <c r="P730" s="243"/>
    </row>
    <row r="731" spans="1:16" ht="20.100000000000001" customHeight="1" x14ac:dyDescent="0.15">
      <c r="A731" s="256">
        <f>IF(A730="",ROW()-2-COUNTBLANK($A$3:$A730),A730+1)</f>
        <v>729</v>
      </c>
      <c r="B731" s="257">
        <f>IF(A731="","",IF(B730="",ROW()-2-COUNTBLANK($B$3:$B730),B730+1))</f>
        <v>729</v>
      </c>
      <c r="C731" s="241"/>
      <c r="D731" s="242" t="str">
        <f>IF(C731="","",(COUNTIF($C$3:C731,C731)+100))</f>
        <v/>
      </c>
      <c r="E731" s="306" t="str">
        <f>IF(C731="","",INDEX('様式A-2'!$E$9:$E$4938,MATCH(C731,'様式A-2'!$B$9:$B$438,0)))</f>
        <v/>
      </c>
      <c r="F731" s="306"/>
      <c r="G731" s="242"/>
      <c r="H731" s="242"/>
      <c r="I731" s="242"/>
      <c r="J731" s="307"/>
      <c r="K731" s="242"/>
      <c r="L731" s="242"/>
      <c r="M731" s="242"/>
      <c r="N731" s="242"/>
      <c r="O731" s="242"/>
      <c r="P731" s="243"/>
    </row>
    <row r="732" spans="1:16" ht="20.100000000000001" customHeight="1" x14ac:dyDescent="0.15">
      <c r="A732" s="256">
        <f>IF(A731="",ROW()-2-COUNTBLANK($A$3:$A731),A731+1)</f>
        <v>730</v>
      </c>
      <c r="B732" s="257">
        <f>IF(A732="","",IF(B731="",ROW()-2-COUNTBLANK($B$3:$B731),B731+1))</f>
        <v>730</v>
      </c>
      <c r="C732" s="241"/>
      <c r="D732" s="242" t="str">
        <f>IF(C732="","",(COUNTIF($C$3:C732,C732)+100))</f>
        <v/>
      </c>
      <c r="E732" s="306" t="str">
        <f>IF(C732="","",INDEX('様式A-2'!$E$9:$E$4938,MATCH(C732,'様式A-2'!$B$9:$B$438,0)))</f>
        <v/>
      </c>
      <c r="F732" s="306"/>
      <c r="G732" s="242"/>
      <c r="H732" s="242"/>
      <c r="I732" s="242"/>
      <c r="J732" s="307"/>
      <c r="K732" s="242"/>
      <c r="L732" s="242"/>
      <c r="M732" s="242"/>
      <c r="N732" s="242"/>
      <c r="O732" s="242"/>
      <c r="P732" s="243"/>
    </row>
    <row r="733" spans="1:16" ht="20.100000000000001" customHeight="1" x14ac:dyDescent="0.15">
      <c r="A733" s="256">
        <f>IF(A732="",ROW()-2-COUNTBLANK($A$3:$A732),A732+1)</f>
        <v>731</v>
      </c>
      <c r="B733" s="257">
        <f>IF(A733="","",IF(B732="",ROW()-2-COUNTBLANK($B$3:$B732),B732+1))</f>
        <v>731</v>
      </c>
      <c r="C733" s="241"/>
      <c r="D733" s="242" t="str">
        <f>IF(C733="","",(COUNTIF($C$3:C733,C733)+100))</f>
        <v/>
      </c>
      <c r="E733" s="306" t="str">
        <f>IF(C733="","",INDEX('様式A-2'!$E$9:$E$4938,MATCH(C733,'様式A-2'!$B$9:$B$438,0)))</f>
        <v/>
      </c>
      <c r="F733" s="306"/>
      <c r="G733" s="242"/>
      <c r="H733" s="242"/>
      <c r="I733" s="242"/>
      <c r="J733" s="307"/>
      <c r="K733" s="242"/>
      <c r="L733" s="242"/>
      <c r="M733" s="242"/>
      <c r="N733" s="242"/>
      <c r="O733" s="242"/>
      <c r="P733" s="243"/>
    </row>
    <row r="734" spans="1:16" ht="20.100000000000001" customHeight="1" x14ac:dyDescent="0.15">
      <c r="A734" s="256">
        <f>IF(A733="",ROW()-2-COUNTBLANK($A$3:$A733),A733+1)</f>
        <v>732</v>
      </c>
      <c r="B734" s="257">
        <f>IF(A734="","",IF(B733="",ROW()-2-COUNTBLANK($B$3:$B733),B733+1))</f>
        <v>732</v>
      </c>
      <c r="C734" s="241"/>
      <c r="D734" s="242" t="str">
        <f>IF(C734="","",(COUNTIF($C$3:C734,C734)+100))</f>
        <v/>
      </c>
      <c r="E734" s="306" t="str">
        <f>IF(C734="","",INDEX('様式A-2'!$E$9:$E$4938,MATCH(C734,'様式A-2'!$B$9:$B$438,0)))</f>
        <v/>
      </c>
      <c r="F734" s="306"/>
      <c r="G734" s="242"/>
      <c r="H734" s="242"/>
      <c r="I734" s="242"/>
      <c r="J734" s="307"/>
      <c r="K734" s="242"/>
      <c r="L734" s="242"/>
      <c r="M734" s="242"/>
      <c r="N734" s="242"/>
      <c r="O734" s="242"/>
      <c r="P734" s="243"/>
    </row>
    <row r="735" spans="1:16" ht="20.100000000000001" customHeight="1" x14ac:dyDescent="0.15">
      <c r="A735" s="256">
        <f>IF(A734="",ROW()-2-COUNTBLANK($A$3:$A734),A734+1)</f>
        <v>733</v>
      </c>
      <c r="B735" s="257">
        <f>IF(A735="","",IF(B734="",ROW()-2-COUNTBLANK($B$3:$B734),B734+1))</f>
        <v>733</v>
      </c>
      <c r="C735" s="241"/>
      <c r="D735" s="242" t="str">
        <f>IF(C735="","",(COUNTIF($C$3:C735,C735)+100))</f>
        <v/>
      </c>
      <c r="E735" s="306" t="str">
        <f>IF(C735="","",INDEX('様式A-2'!$E$9:$E$4938,MATCH(C735,'様式A-2'!$B$9:$B$438,0)))</f>
        <v/>
      </c>
      <c r="F735" s="306"/>
      <c r="G735" s="242"/>
      <c r="H735" s="242"/>
      <c r="I735" s="242"/>
      <c r="J735" s="307"/>
      <c r="K735" s="242"/>
      <c r="L735" s="242"/>
      <c r="M735" s="242"/>
      <c r="N735" s="242"/>
      <c r="O735" s="242"/>
      <c r="P735" s="243"/>
    </row>
    <row r="736" spans="1:16" ht="20.100000000000001" customHeight="1" x14ac:dyDescent="0.15">
      <c r="A736" s="256">
        <f>IF(A735="",ROW()-2-COUNTBLANK($A$3:$A735),A735+1)</f>
        <v>734</v>
      </c>
      <c r="B736" s="257">
        <f>IF(A736="","",IF(B735="",ROW()-2-COUNTBLANK($B$3:$B735),B735+1))</f>
        <v>734</v>
      </c>
      <c r="C736" s="241"/>
      <c r="D736" s="242" t="str">
        <f>IF(C736="","",(COUNTIF($C$3:C736,C736)+100))</f>
        <v/>
      </c>
      <c r="E736" s="306" t="str">
        <f>IF(C736="","",INDEX('様式A-2'!$E$9:$E$4938,MATCH(C736,'様式A-2'!$B$9:$B$438,0)))</f>
        <v/>
      </c>
      <c r="F736" s="306"/>
      <c r="G736" s="242"/>
      <c r="H736" s="242"/>
      <c r="I736" s="242"/>
      <c r="J736" s="307"/>
      <c r="K736" s="242"/>
      <c r="L736" s="242"/>
      <c r="M736" s="242"/>
      <c r="N736" s="242"/>
      <c r="O736" s="242"/>
      <c r="P736" s="243"/>
    </row>
    <row r="737" spans="1:16" ht="20.100000000000001" customHeight="1" x14ac:dyDescent="0.15">
      <c r="A737" s="256">
        <f>IF(A736="",ROW()-2-COUNTBLANK($A$3:$A736),A736+1)</f>
        <v>735</v>
      </c>
      <c r="B737" s="257">
        <f>IF(A737="","",IF(B736="",ROW()-2-COUNTBLANK($B$3:$B736),B736+1))</f>
        <v>735</v>
      </c>
      <c r="C737" s="241"/>
      <c r="D737" s="242" t="str">
        <f>IF(C737="","",(COUNTIF($C$3:C737,C737)+100))</f>
        <v/>
      </c>
      <c r="E737" s="306" t="str">
        <f>IF(C737="","",INDEX('様式A-2'!$E$9:$E$4938,MATCH(C737,'様式A-2'!$B$9:$B$438,0)))</f>
        <v/>
      </c>
      <c r="F737" s="306"/>
      <c r="G737" s="242"/>
      <c r="H737" s="242"/>
      <c r="I737" s="242"/>
      <c r="J737" s="307"/>
      <c r="K737" s="242"/>
      <c r="L737" s="242"/>
      <c r="M737" s="242"/>
      <c r="N737" s="242"/>
      <c r="O737" s="242"/>
      <c r="P737" s="243"/>
    </row>
    <row r="738" spans="1:16" ht="20.100000000000001" customHeight="1" x14ac:dyDescent="0.15">
      <c r="A738" s="256">
        <f>IF(A737="",ROW()-2-COUNTBLANK($A$3:$A737),A737+1)</f>
        <v>736</v>
      </c>
      <c r="B738" s="257">
        <f>IF(A738="","",IF(B737="",ROW()-2-COUNTBLANK($B$3:$B737),B737+1))</f>
        <v>736</v>
      </c>
      <c r="C738" s="241"/>
      <c r="D738" s="242" t="str">
        <f>IF(C738="","",(COUNTIF($C$3:C738,C738)+100))</f>
        <v/>
      </c>
      <c r="E738" s="306" t="str">
        <f>IF(C738="","",INDEX('様式A-2'!$E$9:$E$4938,MATCH(C738,'様式A-2'!$B$9:$B$438,0)))</f>
        <v/>
      </c>
      <c r="F738" s="306"/>
      <c r="G738" s="242"/>
      <c r="H738" s="242"/>
      <c r="I738" s="242"/>
      <c r="J738" s="307"/>
      <c r="K738" s="242"/>
      <c r="L738" s="242"/>
      <c r="M738" s="242"/>
      <c r="N738" s="242"/>
      <c r="O738" s="242"/>
      <c r="P738" s="243"/>
    </row>
    <row r="739" spans="1:16" ht="20.100000000000001" customHeight="1" x14ac:dyDescent="0.15">
      <c r="A739" s="256">
        <f>IF(A738="",ROW()-2-COUNTBLANK($A$3:$A738),A738+1)</f>
        <v>737</v>
      </c>
      <c r="B739" s="257">
        <f>IF(A739="","",IF(B738="",ROW()-2-COUNTBLANK($B$3:$B738),B738+1))</f>
        <v>737</v>
      </c>
      <c r="C739" s="241"/>
      <c r="D739" s="242" t="str">
        <f>IF(C739="","",(COUNTIF($C$3:C739,C739)+100))</f>
        <v/>
      </c>
      <c r="E739" s="306" t="str">
        <f>IF(C739="","",INDEX('様式A-2'!$E$9:$E$4938,MATCH(C739,'様式A-2'!$B$9:$B$438,0)))</f>
        <v/>
      </c>
      <c r="F739" s="306"/>
      <c r="G739" s="242"/>
      <c r="H739" s="242"/>
      <c r="I739" s="242"/>
      <c r="J739" s="307"/>
      <c r="K739" s="242"/>
      <c r="L739" s="242"/>
      <c r="M739" s="242"/>
      <c r="N739" s="242"/>
      <c r="O739" s="242"/>
      <c r="P739" s="243"/>
    </row>
    <row r="740" spans="1:16" ht="20.100000000000001" customHeight="1" x14ac:dyDescent="0.15">
      <c r="A740" s="256">
        <f>IF(A739="",ROW()-2-COUNTBLANK($A$3:$A739),A739+1)</f>
        <v>738</v>
      </c>
      <c r="B740" s="257">
        <f>IF(A740="","",IF(B739="",ROW()-2-COUNTBLANK($B$3:$B739),B739+1))</f>
        <v>738</v>
      </c>
      <c r="C740" s="241"/>
      <c r="D740" s="242" t="str">
        <f>IF(C740="","",(COUNTIF($C$3:C740,C740)+100))</f>
        <v/>
      </c>
      <c r="E740" s="306" t="str">
        <f>IF(C740="","",INDEX('様式A-2'!$E$9:$E$4938,MATCH(C740,'様式A-2'!$B$9:$B$438,0)))</f>
        <v/>
      </c>
      <c r="F740" s="306"/>
      <c r="G740" s="242"/>
      <c r="H740" s="242"/>
      <c r="I740" s="242"/>
      <c r="J740" s="307"/>
      <c r="K740" s="242"/>
      <c r="L740" s="242"/>
      <c r="M740" s="242"/>
      <c r="N740" s="242"/>
      <c r="O740" s="242"/>
      <c r="P740" s="243"/>
    </row>
    <row r="741" spans="1:16" ht="20.100000000000001" customHeight="1" x14ac:dyDescent="0.15">
      <c r="A741" s="256">
        <f>IF(A740="",ROW()-2-COUNTBLANK($A$3:$A740),A740+1)</f>
        <v>739</v>
      </c>
      <c r="B741" s="257">
        <f>IF(A741="","",IF(B740="",ROW()-2-COUNTBLANK($B$3:$B740),B740+1))</f>
        <v>739</v>
      </c>
      <c r="C741" s="241"/>
      <c r="D741" s="242" t="str">
        <f>IF(C741="","",(COUNTIF($C$3:C741,C741)+100))</f>
        <v/>
      </c>
      <c r="E741" s="306" t="str">
        <f>IF(C741="","",INDEX('様式A-2'!$E$9:$E$4938,MATCH(C741,'様式A-2'!$B$9:$B$438,0)))</f>
        <v/>
      </c>
      <c r="F741" s="306"/>
      <c r="G741" s="242"/>
      <c r="H741" s="242"/>
      <c r="I741" s="242"/>
      <c r="J741" s="307"/>
      <c r="K741" s="242"/>
      <c r="L741" s="242"/>
      <c r="M741" s="242"/>
      <c r="N741" s="242"/>
      <c r="O741" s="242"/>
      <c r="P741" s="243"/>
    </row>
    <row r="742" spans="1:16" ht="20.100000000000001" customHeight="1" x14ac:dyDescent="0.15">
      <c r="A742" s="256">
        <f>IF(A741="",ROW()-2-COUNTBLANK($A$3:$A741),A741+1)</f>
        <v>740</v>
      </c>
      <c r="B742" s="257">
        <f>IF(A742="","",IF(B741="",ROW()-2-COUNTBLANK($B$3:$B741),B741+1))</f>
        <v>740</v>
      </c>
      <c r="C742" s="241"/>
      <c r="D742" s="242" t="str">
        <f>IF(C742="","",(COUNTIF($C$3:C742,C742)+100))</f>
        <v/>
      </c>
      <c r="E742" s="306" t="str">
        <f>IF(C742="","",INDEX('様式A-2'!$E$9:$E$4938,MATCH(C742,'様式A-2'!$B$9:$B$438,0)))</f>
        <v/>
      </c>
      <c r="F742" s="306"/>
      <c r="G742" s="242"/>
      <c r="H742" s="242"/>
      <c r="I742" s="242"/>
      <c r="J742" s="307"/>
      <c r="K742" s="242"/>
      <c r="L742" s="242"/>
      <c r="M742" s="242"/>
      <c r="N742" s="242"/>
      <c r="O742" s="242"/>
      <c r="P742" s="243"/>
    </row>
    <row r="743" spans="1:16" ht="20.100000000000001" customHeight="1" x14ac:dyDescent="0.15">
      <c r="A743" s="256">
        <f>IF(A742="",ROW()-2-COUNTBLANK($A$3:$A742),A742+1)</f>
        <v>741</v>
      </c>
      <c r="B743" s="257">
        <f>IF(A743="","",IF(B742="",ROW()-2-COUNTBLANK($B$3:$B742),B742+1))</f>
        <v>741</v>
      </c>
      <c r="C743" s="241"/>
      <c r="D743" s="242" t="str">
        <f>IF(C743="","",(COUNTIF($C$3:C743,C743)+100))</f>
        <v/>
      </c>
      <c r="E743" s="306" t="str">
        <f>IF(C743="","",INDEX('様式A-2'!$E$9:$E$4938,MATCH(C743,'様式A-2'!$B$9:$B$438,0)))</f>
        <v/>
      </c>
      <c r="F743" s="306"/>
      <c r="G743" s="242"/>
      <c r="H743" s="242"/>
      <c r="I743" s="242"/>
      <c r="J743" s="307"/>
      <c r="K743" s="242"/>
      <c r="L743" s="242"/>
      <c r="M743" s="242"/>
      <c r="N743" s="242"/>
      <c r="O743" s="242"/>
      <c r="P743" s="243"/>
    </row>
    <row r="744" spans="1:16" ht="20.100000000000001" customHeight="1" x14ac:dyDescent="0.15">
      <c r="A744" s="256">
        <f>IF(A743="",ROW()-2-COUNTBLANK($A$3:$A743),A743+1)</f>
        <v>742</v>
      </c>
      <c r="B744" s="257">
        <f>IF(A744="","",IF(B743="",ROW()-2-COUNTBLANK($B$3:$B743),B743+1))</f>
        <v>742</v>
      </c>
      <c r="C744" s="241"/>
      <c r="D744" s="242" t="str">
        <f>IF(C744="","",(COUNTIF($C$3:C744,C744)+100))</f>
        <v/>
      </c>
      <c r="E744" s="306" t="str">
        <f>IF(C744="","",INDEX('様式A-2'!$E$9:$E$4938,MATCH(C744,'様式A-2'!$B$9:$B$438,0)))</f>
        <v/>
      </c>
      <c r="F744" s="306"/>
      <c r="G744" s="242"/>
      <c r="H744" s="242"/>
      <c r="I744" s="242"/>
      <c r="J744" s="307"/>
      <c r="K744" s="242"/>
      <c r="L744" s="242"/>
      <c r="M744" s="242"/>
      <c r="N744" s="242"/>
      <c r="O744" s="242"/>
      <c r="P744" s="243"/>
    </row>
    <row r="745" spans="1:16" ht="20.100000000000001" customHeight="1" x14ac:dyDescent="0.15">
      <c r="A745" s="256">
        <f>IF(A744="",ROW()-2-COUNTBLANK($A$3:$A744),A744+1)</f>
        <v>743</v>
      </c>
      <c r="B745" s="257">
        <f>IF(A745="","",IF(B744="",ROW()-2-COUNTBLANK($B$3:$B744),B744+1))</f>
        <v>743</v>
      </c>
      <c r="C745" s="241"/>
      <c r="D745" s="242" t="str">
        <f>IF(C745="","",(COUNTIF($C$3:C745,C745)+100))</f>
        <v/>
      </c>
      <c r="E745" s="306" t="str">
        <f>IF(C745="","",INDEX('様式A-2'!$E$9:$E$4938,MATCH(C745,'様式A-2'!$B$9:$B$438,0)))</f>
        <v/>
      </c>
      <c r="F745" s="306"/>
      <c r="G745" s="242"/>
      <c r="H745" s="242"/>
      <c r="I745" s="242"/>
      <c r="J745" s="307"/>
      <c r="K745" s="242"/>
      <c r="L745" s="242"/>
      <c r="M745" s="242"/>
      <c r="N745" s="242"/>
      <c r="O745" s="242"/>
      <c r="P745" s="243"/>
    </row>
    <row r="746" spans="1:16" ht="20.100000000000001" customHeight="1" x14ac:dyDescent="0.15">
      <c r="A746" s="256">
        <f>IF(A745="",ROW()-2-COUNTBLANK($A$3:$A745),A745+1)</f>
        <v>744</v>
      </c>
      <c r="B746" s="257">
        <f>IF(A746="","",IF(B745="",ROW()-2-COUNTBLANK($B$3:$B745),B745+1))</f>
        <v>744</v>
      </c>
      <c r="C746" s="241"/>
      <c r="D746" s="242" t="str">
        <f>IF(C746="","",(COUNTIF($C$3:C746,C746)+100))</f>
        <v/>
      </c>
      <c r="E746" s="306" t="str">
        <f>IF(C746="","",INDEX('様式A-2'!$E$9:$E$4938,MATCH(C746,'様式A-2'!$B$9:$B$438,0)))</f>
        <v/>
      </c>
      <c r="F746" s="306"/>
      <c r="G746" s="242"/>
      <c r="H746" s="242"/>
      <c r="I746" s="242"/>
      <c r="J746" s="307"/>
      <c r="K746" s="242"/>
      <c r="L746" s="242"/>
      <c r="M746" s="242"/>
      <c r="N746" s="242"/>
      <c r="O746" s="242"/>
      <c r="P746" s="243"/>
    </row>
    <row r="747" spans="1:16" ht="20.100000000000001" customHeight="1" x14ac:dyDescent="0.15">
      <c r="A747" s="256">
        <f>IF(A746="",ROW()-2-COUNTBLANK($A$3:$A746),A746+1)</f>
        <v>745</v>
      </c>
      <c r="B747" s="257">
        <f>IF(A747="","",IF(B746="",ROW()-2-COUNTBLANK($B$3:$B746),B746+1))</f>
        <v>745</v>
      </c>
      <c r="C747" s="241"/>
      <c r="D747" s="242" t="str">
        <f>IF(C747="","",(COUNTIF($C$3:C747,C747)+100))</f>
        <v/>
      </c>
      <c r="E747" s="306" t="str">
        <f>IF(C747="","",INDEX('様式A-2'!$E$9:$E$4938,MATCH(C747,'様式A-2'!$B$9:$B$438,0)))</f>
        <v/>
      </c>
      <c r="F747" s="306"/>
      <c r="G747" s="242"/>
      <c r="H747" s="242"/>
      <c r="I747" s="242"/>
      <c r="J747" s="307"/>
      <c r="K747" s="242"/>
      <c r="L747" s="242"/>
      <c r="M747" s="242"/>
      <c r="N747" s="242"/>
      <c r="O747" s="242"/>
      <c r="P747" s="243"/>
    </row>
    <row r="748" spans="1:16" ht="20.100000000000001" customHeight="1" x14ac:dyDescent="0.15">
      <c r="A748" s="256">
        <f>IF(A747="",ROW()-2-COUNTBLANK($A$3:$A747),A747+1)</f>
        <v>746</v>
      </c>
      <c r="B748" s="257">
        <f>IF(A748="","",IF(B747="",ROW()-2-COUNTBLANK($B$3:$B747),B747+1))</f>
        <v>746</v>
      </c>
      <c r="C748" s="241"/>
      <c r="D748" s="242" t="str">
        <f>IF(C748="","",(COUNTIF($C$3:C748,C748)+100))</f>
        <v/>
      </c>
      <c r="E748" s="306" t="str">
        <f>IF(C748="","",INDEX('様式A-2'!$E$9:$E$4938,MATCH(C748,'様式A-2'!$B$9:$B$438,0)))</f>
        <v/>
      </c>
      <c r="F748" s="306"/>
      <c r="G748" s="242"/>
      <c r="H748" s="242"/>
      <c r="I748" s="242"/>
      <c r="J748" s="307"/>
      <c r="K748" s="242"/>
      <c r="L748" s="242"/>
      <c r="M748" s="242"/>
      <c r="N748" s="242"/>
      <c r="O748" s="242"/>
      <c r="P748" s="243"/>
    </row>
    <row r="749" spans="1:16" ht="20.100000000000001" customHeight="1" x14ac:dyDescent="0.15">
      <c r="A749" s="256">
        <f>IF(A748="",ROW()-2-COUNTBLANK($A$3:$A748),A748+1)</f>
        <v>747</v>
      </c>
      <c r="B749" s="257">
        <f>IF(A749="","",IF(B748="",ROW()-2-COUNTBLANK($B$3:$B748),B748+1))</f>
        <v>747</v>
      </c>
      <c r="C749" s="241"/>
      <c r="D749" s="242" t="str">
        <f>IF(C749="","",(COUNTIF($C$3:C749,C749)+100))</f>
        <v/>
      </c>
      <c r="E749" s="306" t="str">
        <f>IF(C749="","",INDEX('様式A-2'!$E$9:$E$4938,MATCH(C749,'様式A-2'!$B$9:$B$438,0)))</f>
        <v/>
      </c>
      <c r="F749" s="306"/>
      <c r="G749" s="242"/>
      <c r="H749" s="242"/>
      <c r="I749" s="242"/>
      <c r="J749" s="307"/>
      <c r="K749" s="242"/>
      <c r="L749" s="242"/>
      <c r="M749" s="242"/>
      <c r="N749" s="242"/>
      <c r="O749" s="242"/>
      <c r="P749" s="243"/>
    </row>
    <row r="750" spans="1:16" ht="20.100000000000001" customHeight="1" x14ac:dyDescent="0.15">
      <c r="A750" s="256">
        <f>IF(A749="",ROW()-2-COUNTBLANK($A$3:$A749),A749+1)</f>
        <v>748</v>
      </c>
      <c r="B750" s="257">
        <f>IF(A750="","",IF(B749="",ROW()-2-COUNTBLANK($B$3:$B749),B749+1))</f>
        <v>748</v>
      </c>
      <c r="C750" s="241"/>
      <c r="D750" s="242" t="str">
        <f>IF(C750="","",(COUNTIF($C$3:C750,C750)+100))</f>
        <v/>
      </c>
      <c r="E750" s="306" t="str">
        <f>IF(C750="","",INDEX('様式A-2'!$E$9:$E$4938,MATCH(C750,'様式A-2'!$B$9:$B$438,0)))</f>
        <v/>
      </c>
      <c r="F750" s="306"/>
      <c r="G750" s="242"/>
      <c r="H750" s="242"/>
      <c r="I750" s="242"/>
      <c r="J750" s="307"/>
      <c r="K750" s="242"/>
      <c r="L750" s="242"/>
      <c r="M750" s="242"/>
      <c r="N750" s="242"/>
      <c r="O750" s="242"/>
      <c r="P750" s="243"/>
    </row>
    <row r="751" spans="1:16" ht="20.100000000000001" customHeight="1" x14ac:dyDescent="0.15">
      <c r="A751" s="256">
        <f>IF(A750="",ROW()-2-COUNTBLANK($A$3:$A750),A750+1)</f>
        <v>749</v>
      </c>
      <c r="B751" s="257">
        <f>IF(A751="","",IF(B750="",ROW()-2-COUNTBLANK($B$3:$B750),B750+1))</f>
        <v>749</v>
      </c>
      <c r="C751" s="241"/>
      <c r="D751" s="242" t="str">
        <f>IF(C751="","",(COUNTIF($C$3:C751,C751)+100))</f>
        <v/>
      </c>
      <c r="E751" s="306" t="str">
        <f>IF(C751="","",INDEX('様式A-2'!$E$9:$E$4938,MATCH(C751,'様式A-2'!$B$9:$B$438,0)))</f>
        <v/>
      </c>
      <c r="F751" s="306"/>
      <c r="G751" s="242"/>
      <c r="H751" s="242"/>
      <c r="I751" s="242"/>
      <c r="J751" s="307"/>
      <c r="K751" s="242"/>
      <c r="L751" s="242"/>
      <c r="M751" s="242"/>
      <c r="N751" s="242"/>
      <c r="O751" s="242"/>
      <c r="P751" s="243"/>
    </row>
    <row r="752" spans="1:16" ht="20.100000000000001" customHeight="1" x14ac:dyDescent="0.15">
      <c r="A752" s="256">
        <f>IF(A751="",ROW()-2-COUNTBLANK($A$3:$A751),A751+1)</f>
        <v>750</v>
      </c>
      <c r="B752" s="257">
        <f>IF(A752="","",IF(B751="",ROW()-2-COUNTBLANK($B$3:$B751),B751+1))</f>
        <v>750</v>
      </c>
      <c r="C752" s="241"/>
      <c r="D752" s="242" t="str">
        <f>IF(C752="","",(COUNTIF($C$3:C752,C752)+100))</f>
        <v/>
      </c>
      <c r="E752" s="306" t="str">
        <f>IF(C752="","",INDEX('様式A-2'!$E$9:$E$4938,MATCH(C752,'様式A-2'!$B$9:$B$438,0)))</f>
        <v/>
      </c>
      <c r="F752" s="306"/>
      <c r="G752" s="242"/>
      <c r="H752" s="242"/>
      <c r="I752" s="242"/>
      <c r="J752" s="307"/>
      <c r="K752" s="242"/>
      <c r="L752" s="242"/>
      <c r="M752" s="242"/>
      <c r="N752" s="242"/>
      <c r="O752" s="242"/>
      <c r="P752" s="243"/>
    </row>
    <row r="753" spans="1:16" ht="20.100000000000001" customHeight="1" x14ac:dyDescent="0.15">
      <c r="A753" s="256">
        <f>IF(A752="",ROW()-2-COUNTBLANK($A$3:$A752),A752+1)</f>
        <v>751</v>
      </c>
      <c r="B753" s="257">
        <f>IF(A753="","",IF(B752="",ROW()-2-COUNTBLANK($B$3:$B752),B752+1))</f>
        <v>751</v>
      </c>
      <c r="C753" s="241"/>
      <c r="D753" s="242" t="str">
        <f>IF(C753="","",(COUNTIF($C$3:C753,C753)+100))</f>
        <v/>
      </c>
      <c r="E753" s="306" t="str">
        <f>IF(C753="","",INDEX('様式A-2'!$E$9:$E$4938,MATCH(C753,'様式A-2'!$B$9:$B$438,0)))</f>
        <v/>
      </c>
      <c r="F753" s="306"/>
      <c r="G753" s="242"/>
      <c r="H753" s="242"/>
      <c r="I753" s="242"/>
      <c r="J753" s="307"/>
      <c r="K753" s="242"/>
      <c r="L753" s="242"/>
      <c r="M753" s="242"/>
      <c r="N753" s="242"/>
      <c r="O753" s="242"/>
      <c r="P753" s="243"/>
    </row>
    <row r="754" spans="1:16" ht="20.100000000000001" customHeight="1" x14ac:dyDescent="0.15">
      <c r="A754" s="256">
        <f>IF(A753="",ROW()-2-COUNTBLANK($A$3:$A753),A753+1)</f>
        <v>752</v>
      </c>
      <c r="B754" s="257">
        <f>IF(A754="","",IF(B753="",ROW()-2-COUNTBLANK($B$3:$B753),B753+1))</f>
        <v>752</v>
      </c>
      <c r="C754" s="241"/>
      <c r="D754" s="242" t="str">
        <f>IF(C754="","",(COUNTIF($C$3:C754,C754)+100))</f>
        <v/>
      </c>
      <c r="E754" s="306" t="str">
        <f>IF(C754="","",INDEX('様式A-2'!$E$9:$E$4938,MATCH(C754,'様式A-2'!$B$9:$B$438,0)))</f>
        <v/>
      </c>
      <c r="F754" s="306"/>
      <c r="G754" s="242"/>
      <c r="H754" s="242"/>
      <c r="I754" s="242"/>
      <c r="J754" s="307"/>
      <c r="K754" s="242"/>
      <c r="L754" s="242"/>
      <c r="M754" s="242"/>
      <c r="N754" s="242"/>
      <c r="O754" s="242"/>
      <c r="P754" s="243"/>
    </row>
    <row r="755" spans="1:16" ht="20.100000000000001" customHeight="1" x14ac:dyDescent="0.15">
      <c r="A755" s="256">
        <f>IF(A754="",ROW()-2-COUNTBLANK($A$3:$A754),A754+1)</f>
        <v>753</v>
      </c>
      <c r="B755" s="257">
        <f>IF(A755="","",IF(B754="",ROW()-2-COUNTBLANK($B$3:$B754),B754+1))</f>
        <v>753</v>
      </c>
      <c r="C755" s="241"/>
      <c r="D755" s="242" t="str">
        <f>IF(C755="","",(COUNTIF($C$3:C755,C755)+100))</f>
        <v/>
      </c>
      <c r="E755" s="306" t="str">
        <f>IF(C755="","",INDEX('様式A-2'!$E$9:$E$4938,MATCH(C755,'様式A-2'!$B$9:$B$438,0)))</f>
        <v/>
      </c>
      <c r="F755" s="306"/>
      <c r="G755" s="242"/>
      <c r="H755" s="242"/>
      <c r="I755" s="242"/>
      <c r="J755" s="307"/>
      <c r="K755" s="242"/>
      <c r="L755" s="242"/>
      <c r="M755" s="242"/>
      <c r="N755" s="242"/>
      <c r="O755" s="242"/>
      <c r="P755" s="243"/>
    </row>
    <row r="756" spans="1:16" ht="20.100000000000001" customHeight="1" x14ac:dyDescent="0.15">
      <c r="A756" s="256">
        <f>IF(A755="",ROW()-2-COUNTBLANK($A$3:$A755),A755+1)</f>
        <v>754</v>
      </c>
      <c r="B756" s="257">
        <f>IF(A756="","",IF(B755="",ROW()-2-COUNTBLANK($B$3:$B755),B755+1))</f>
        <v>754</v>
      </c>
      <c r="C756" s="241"/>
      <c r="D756" s="242" t="str">
        <f>IF(C756="","",(COUNTIF($C$3:C756,C756)+100))</f>
        <v/>
      </c>
      <c r="E756" s="306" t="str">
        <f>IF(C756="","",INDEX('様式A-2'!$E$9:$E$4938,MATCH(C756,'様式A-2'!$B$9:$B$438,0)))</f>
        <v/>
      </c>
      <c r="F756" s="306"/>
      <c r="G756" s="242"/>
      <c r="H756" s="242"/>
      <c r="I756" s="242"/>
      <c r="J756" s="307"/>
      <c r="K756" s="242"/>
      <c r="L756" s="242"/>
      <c r="M756" s="242"/>
      <c r="N756" s="242"/>
      <c r="O756" s="242"/>
      <c r="P756" s="243"/>
    </row>
    <row r="757" spans="1:16" ht="20.100000000000001" customHeight="1" x14ac:dyDescent="0.15">
      <c r="A757" s="256">
        <f>IF(A756="",ROW()-2-COUNTBLANK($A$3:$A756),A756+1)</f>
        <v>755</v>
      </c>
      <c r="B757" s="257">
        <f>IF(A757="","",IF(B756="",ROW()-2-COUNTBLANK($B$3:$B756),B756+1))</f>
        <v>755</v>
      </c>
      <c r="C757" s="241"/>
      <c r="D757" s="242" t="str">
        <f>IF(C757="","",(COUNTIF($C$3:C757,C757)+100))</f>
        <v/>
      </c>
      <c r="E757" s="306" t="str">
        <f>IF(C757="","",INDEX('様式A-2'!$E$9:$E$4938,MATCH(C757,'様式A-2'!$B$9:$B$438,0)))</f>
        <v/>
      </c>
      <c r="F757" s="306"/>
      <c r="G757" s="242"/>
      <c r="H757" s="242"/>
      <c r="I757" s="242"/>
      <c r="J757" s="307"/>
      <c r="K757" s="242"/>
      <c r="L757" s="242"/>
      <c r="M757" s="242"/>
      <c r="N757" s="242"/>
      <c r="O757" s="242"/>
      <c r="P757" s="243"/>
    </row>
    <row r="758" spans="1:16" ht="20.100000000000001" customHeight="1" x14ac:dyDescent="0.15">
      <c r="A758" s="256">
        <f>IF(A757="",ROW()-2-COUNTBLANK($A$3:$A757),A757+1)</f>
        <v>756</v>
      </c>
      <c r="B758" s="257">
        <f>IF(A758="","",IF(B757="",ROW()-2-COUNTBLANK($B$3:$B757),B757+1))</f>
        <v>756</v>
      </c>
      <c r="C758" s="241"/>
      <c r="D758" s="242" t="str">
        <f>IF(C758="","",(COUNTIF($C$3:C758,C758)+100))</f>
        <v/>
      </c>
      <c r="E758" s="306" t="str">
        <f>IF(C758="","",INDEX('様式A-2'!$E$9:$E$4938,MATCH(C758,'様式A-2'!$B$9:$B$438,0)))</f>
        <v/>
      </c>
      <c r="F758" s="306"/>
      <c r="G758" s="242"/>
      <c r="H758" s="242"/>
      <c r="I758" s="242"/>
      <c r="J758" s="307"/>
      <c r="K758" s="242"/>
      <c r="L758" s="242"/>
      <c r="M758" s="242"/>
      <c r="N758" s="242"/>
      <c r="O758" s="242"/>
      <c r="P758" s="243"/>
    </row>
    <row r="759" spans="1:16" ht="20.100000000000001" customHeight="1" x14ac:dyDescent="0.15">
      <c r="A759" s="256">
        <f>IF(A758="",ROW()-2-COUNTBLANK($A$3:$A758),A758+1)</f>
        <v>757</v>
      </c>
      <c r="B759" s="257">
        <f>IF(A759="","",IF(B758="",ROW()-2-COUNTBLANK($B$3:$B758),B758+1))</f>
        <v>757</v>
      </c>
      <c r="C759" s="241"/>
      <c r="D759" s="242" t="str">
        <f>IF(C759="","",(COUNTIF($C$3:C759,C759)+100))</f>
        <v/>
      </c>
      <c r="E759" s="306" t="str">
        <f>IF(C759="","",INDEX('様式A-2'!$E$9:$E$4938,MATCH(C759,'様式A-2'!$B$9:$B$438,0)))</f>
        <v/>
      </c>
      <c r="F759" s="306"/>
      <c r="G759" s="242"/>
      <c r="H759" s="242"/>
      <c r="I759" s="242"/>
      <c r="J759" s="307"/>
      <c r="K759" s="242"/>
      <c r="L759" s="242"/>
      <c r="M759" s="242"/>
      <c r="N759" s="242"/>
      <c r="O759" s="242"/>
      <c r="P759" s="243"/>
    </row>
    <row r="760" spans="1:16" ht="20.100000000000001" customHeight="1" x14ac:dyDescent="0.15">
      <c r="A760" s="256">
        <f>IF(A759="",ROW()-2-COUNTBLANK($A$3:$A759),A759+1)</f>
        <v>758</v>
      </c>
      <c r="B760" s="257">
        <f>IF(A760="","",IF(B759="",ROW()-2-COUNTBLANK($B$3:$B759),B759+1))</f>
        <v>758</v>
      </c>
      <c r="C760" s="241"/>
      <c r="D760" s="242" t="str">
        <f>IF(C760="","",(COUNTIF($C$3:C760,C760)+100))</f>
        <v/>
      </c>
      <c r="E760" s="306" t="str">
        <f>IF(C760="","",INDEX('様式A-2'!$E$9:$E$4938,MATCH(C760,'様式A-2'!$B$9:$B$438,0)))</f>
        <v/>
      </c>
      <c r="F760" s="306"/>
      <c r="G760" s="242"/>
      <c r="H760" s="242"/>
      <c r="I760" s="242"/>
      <c r="J760" s="307"/>
      <c r="K760" s="242"/>
      <c r="L760" s="242"/>
      <c r="M760" s="242"/>
      <c r="N760" s="242"/>
      <c r="O760" s="242"/>
      <c r="P760" s="243"/>
    </row>
    <row r="761" spans="1:16" ht="20.100000000000001" customHeight="1" x14ac:dyDescent="0.15">
      <c r="A761" s="256">
        <f>IF(A760="",ROW()-2-COUNTBLANK($A$3:$A760),A760+1)</f>
        <v>759</v>
      </c>
      <c r="B761" s="257">
        <f>IF(A761="","",IF(B760="",ROW()-2-COUNTBLANK($B$3:$B760),B760+1))</f>
        <v>759</v>
      </c>
      <c r="C761" s="241"/>
      <c r="D761" s="242" t="str">
        <f>IF(C761="","",(COUNTIF($C$3:C761,C761)+100))</f>
        <v/>
      </c>
      <c r="E761" s="306" t="str">
        <f>IF(C761="","",INDEX('様式A-2'!$E$9:$E$4938,MATCH(C761,'様式A-2'!$B$9:$B$438,0)))</f>
        <v/>
      </c>
      <c r="F761" s="306"/>
      <c r="G761" s="242"/>
      <c r="H761" s="242"/>
      <c r="I761" s="242"/>
      <c r="J761" s="307"/>
      <c r="K761" s="242"/>
      <c r="L761" s="242"/>
      <c r="M761" s="242"/>
      <c r="N761" s="242"/>
      <c r="O761" s="242"/>
      <c r="P761" s="243"/>
    </row>
    <row r="762" spans="1:16" ht="20.100000000000001" customHeight="1" x14ac:dyDescent="0.15">
      <c r="A762" s="256">
        <f>IF(A761="",ROW()-2-COUNTBLANK($A$3:$A761),A761+1)</f>
        <v>760</v>
      </c>
      <c r="B762" s="257">
        <f>IF(A762="","",IF(B761="",ROW()-2-COUNTBLANK($B$3:$B761),B761+1))</f>
        <v>760</v>
      </c>
      <c r="C762" s="241"/>
      <c r="D762" s="242" t="str">
        <f>IF(C762="","",(COUNTIF($C$3:C762,C762)+100))</f>
        <v/>
      </c>
      <c r="E762" s="306" t="str">
        <f>IF(C762="","",INDEX('様式A-2'!$E$9:$E$4938,MATCH(C762,'様式A-2'!$B$9:$B$438,0)))</f>
        <v/>
      </c>
      <c r="F762" s="306"/>
      <c r="G762" s="242"/>
      <c r="H762" s="242"/>
      <c r="I762" s="242"/>
      <c r="J762" s="307"/>
      <c r="K762" s="242"/>
      <c r="L762" s="242"/>
      <c r="M762" s="242"/>
      <c r="N762" s="242"/>
      <c r="O762" s="242"/>
      <c r="P762" s="243"/>
    </row>
    <row r="763" spans="1:16" ht="20.100000000000001" customHeight="1" x14ac:dyDescent="0.15">
      <c r="A763" s="256">
        <f>IF(A762="",ROW()-2-COUNTBLANK($A$3:$A762),A762+1)</f>
        <v>761</v>
      </c>
      <c r="B763" s="257">
        <f>IF(A763="","",IF(B762="",ROW()-2-COUNTBLANK($B$3:$B762),B762+1))</f>
        <v>761</v>
      </c>
      <c r="C763" s="241"/>
      <c r="D763" s="242" t="str">
        <f>IF(C763="","",(COUNTIF($C$3:C763,C763)+100))</f>
        <v/>
      </c>
      <c r="E763" s="306" t="str">
        <f>IF(C763="","",INDEX('様式A-2'!$E$9:$E$4938,MATCH(C763,'様式A-2'!$B$9:$B$438,0)))</f>
        <v/>
      </c>
      <c r="F763" s="306"/>
      <c r="G763" s="242"/>
      <c r="H763" s="242"/>
      <c r="I763" s="242"/>
      <c r="J763" s="307"/>
      <c r="K763" s="242"/>
      <c r="L763" s="242"/>
      <c r="M763" s="242"/>
      <c r="N763" s="242"/>
      <c r="O763" s="242"/>
      <c r="P763" s="243"/>
    </row>
    <row r="764" spans="1:16" ht="20.100000000000001" customHeight="1" x14ac:dyDescent="0.15">
      <c r="A764" s="256">
        <f>IF(A763="",ROW()-2-COUNTBLANK($A$3:$A763),A763+1)</f>
        <v>762</v>
      </c>
      <c r="B764" s="257">
        <f>IF(A764="","",IF(B763="",ROW()-2-COUNTBLANK($B$3:$B763),B763+1))</f>
        <v>762</v>
      </c>
      <c r="C764" s="241"/>
      <c r="D764" s="242" t="str">
        <f>IF(C764="","",(COUNTIF($C$3:C764,C764)+100))</f>
        <v/>
      </c>
      <c r="E764" s="306" t="str">
        <f>IF(C764="","",INDEX('様式A-2'!$E$9:$E$4938,MATCH(C764,'様式A-2'!$B$9:$B$438,0)))</f>
        <v/>
      </c>
      <c r="F764" s="306"/>
      <c r="G764" s="242"/>
      <c r="H764" s="242"/>
      <c r="I764" s="242"/>
      <c r="J764" s="307"/>
      <c r="K764" s="242"/>
      <c r="L764" s="242"/>
      <c r="M764" s="242"/>
      <c r="N764" s="242"/>
      <c r="O764" s="242"/>
      <c r="P764" s="243"/>
    </row>
    <row r="765" spans="1:16" ht="20.100000000000001" customHeight="1" x14ac:dyDescent="0.15">
      <c r="A765" s="256">
        <f>IF(A764="",ROW()-2-COUNTBLANK($A$3:$A764),A764+1)</f>
        <v>763</v>
      </c>
      <c r="B765" s="257">
        <f>IF(A765="","",IF(B764="",ROW()-2-COUNTBLANK($B$3:$B764),B764+1))</f>
        <v>763</v>
      </c>
      <c r="C765" s="241"/>
      <c r="D765" s="242" t="str">
        <f>IF(C765="","",(COUNTIF($C$3:C765,C765)+100))</f>
        <v/>
      </c>
      <c r="E765" s="306" t="str">
        <f>IF(C765="","",INDEX('様式A-2'!$E$9:$E$4938,MATCH(C765,'様式A-2'!$B$9:$B$438,0)))</f>
        <v/>
      </c>
      <c r="F765" s="306"/>
      <c r="G765" s="242"/>
      <c r="H765" s="242"/>
      <c r="I765" s="242"/>
      <c r="J765" s="307"/>
      <c r="K765" s="242"/>
      <c r="L765" s="242"/>
      <c r="M765" s="242"/>
      <c r="N765" s="242"/>
      <c r="O765" s="242"/>
      <c r="P765" s="243"/>
    </row>
    <row r="766" spans="1:16" ht="20.100000000000001" customHeight="1" x14ac:dyDescent="0.15">
      <c r="A766" s="256">
        <f>IF(A765="",ROW()-2-COUNTBLANK($A$3:$A765),A765+1)</f>
        <v>764</v>
      </c>
      <c r="B766" s="257">
        <f>IF(A766="","",IF(B765="",ROW()-2-COUNTBLANK($B$3:$B765),B765+1))</f>
        <v>764</v>
      </c>
      <c r="C766" s="241"/>
      <c r="D766" s="242" t="str">
        <f>IF(C766="","",(COUNTIF($C$3:C766,C766)+100))</f>
        <v/>
      </c>
      <c r="E766" s="306" t="str">
        <f>IF(C766="","",INDEX('様式A-2'!$E$9:$E$4938,MATCH(C766,'様式A-2'!$B$9:$B$438,0)))</f>
        <v/>
      </c>
      <c r="F766" s="306"/>
      <c r="G766" s="242"/>
      <c r="H766" s="242"/>
      <c r="I766" s="242"/>
      <c r="J766" s="307"/>
      <c r="K766" s="242"/>
      <c r="L766" s="242"/>
      <c r="M766" s="242"/>
      <c r="N766" s="242"/>
      <c r="O766" s="242"/>
      <c r="P766" s="243"/>
    </row>
    <row r="767" spans="1:16" ht="20.100000000000001" customHeight="1" x14ac:dyDescent="0.15">
      <c r="A767" s="256">
        <f>IF(A766="",ROW()-2-COUNTBLANK($A$3:$A766),A766+1)</f>
        <v>765</v>
      </c>
      <c r="B767" s="257">
        <f>IF(A767="","",IF(B766="",ROW()-2-COUNTBLANK($B$3:$B766),B766+1))</f>
        <v>765</v>
      </c>
      <c r="C767" s="241"/>
      <c r="D767" s="242" t="str">
        <f>IF(C767="","",(COUNTIF($C$3:C767,C767)+100))</f>
        <v/>
      </c>
      <c r="E767" s="306" t="str">
        <f>IF(C767="","",INDEX('様式A-2'!$E$9:$E$4938,MATCH(C767,'様式A-2'!$B$9:$B$438,0)))</f>
        <v/>
      </c>
      <c r="F767" s="306"/>
      <c r="G767" s="242"/>
      <c r="H767" s="242"/>
      <c r="I767" s="242"/>
      <c r="J767" s="307"/>
      <c r="K767" s="242"/>
      <c r="L767" s="242"/>
      <c r="M767" s="242"/>
      <c r="N767" s="242"/>
      <c r="O767" s="242"/>
      <c r="P767" s="243"/>
    </row>
    <row r="768" spans="1:16" ht="20.100000000000001" customHeight="1" x14ac:dyDescent="0.15">
      <c r="A768" s="256">
        <f>IF(A767="",ROW()-2-COUNTBLANK($A$3:$A767),A767+1)</f>
        <v>766</v>
      </c>
      <c r="B768" s="257">
        <f>IF(A768="","",IF(B767="",ROW()-2-COUNTBLANK($B$3:$B767),B767+1))</f>
        <v>766</v>
      </c>
      <c r="C768" s="241"/>
      <c r="D768" s="242" t="str">
        <f>IF(C768="","",(COUNTIF($C$3:C768,C768)+100))</f>
        <v/>
      </c>
      <c r="E768" s="306" t="str">
        <f>IF(C768="","",INDEX('様式A-2'!$E$9:$E$4938,MATCH(C768,'様式A-2'!$B$9:$B$438,0)))</f>
        <v/>
      </c>
      <c r="F768" s="306"/>
      <c r="G768" s="242"/>
      <c r="H768" s="242"/>
      <c r="I768" s="242"/>
      <c r="J768" s="307"/>
      <c r="K768" s="242"/>
      <c r="L768" s="242"/>
      <c r="M768" s="242"/>
      <c r="N768" s="242"/>
      <c r="O768" s="242"/>
      <c r="P768" s="243"/>
    </row>
    <row r="769" spans="1:16" ht="20.100000000000001" customHeight="1" x14ac:dyDescent="0.15">
      <c r="A769" s="256">
        <f>IF(A768="",ROW()-2-COUNTBLANK($A$3:$A768),A768+1)</f>
        <v>767</v>
      </c>
      <c r="B769" s="257">
        <f>IF(A769="","",IF(B768="",ROW()-2-COUNTBLANK($B$3:$B768),B768+1))</f>
        <v>767</v>
      </c>
      <c r="C769" s="241"/>
      <c r="D769" s="242" t="str">
        <f>IF(C769="","",(COUNTIF($C$3:C769,C769)+100))</f>
        <v/>
      </c>
      <c r="E769" s="306" t="str">
        <f>IF(C769="","",INDEX('様式A-2'!$E$9:$E$4938,MATCH(C769,'様式A-2'!$B$9:$B$438,0)))</f>
        <v/>
      </c>
      <c r="F769" s="306"/>
      <c r="G769" s="242"/>
      <c r="H769" s="242"/>
      <c r="I769" s="242"/>
      <c r="J769" s="307"/>
      <c r="K769" s="242"/>
      <c r="L769" s="242"/>
      <c r="M769" s="242"/>
      <c r="N769" s="242"/>
      <c r="O769" s="242"/>
      <c r="P769" s="243"/>
    </row>
    <row r="770" spans="1:16" ht="20.100000000000001" customHeight="1" x14ac:dyDescent="0.15">
      <c r="A770" s="256">
        <f>IF(A769="",ROW()-2-COUNTBLANK($A$3:$A769),A769+1)</f>
        <v>768</v>
      </c>
      <c r="B770" s="257">
        <f>IF(A770="","",IF(B769="",ROW()-2-COUNTBLANK($B$3:$B769),B769+1))</f>
        <v>768</v>
      </c>
      <c r="C770" s="241"/>
      <c r="D770" s="242" t="str">
        <f>IF(C770="","",(COUNTIF($C$3:C770,C770)+100))</f>
        <v/>
      </c>
      <c r="E770" s="306" t="str">
        <f>IF(C770="","",INDEX('様式A-2'!$E$9:$E$4938,MATCH(C770,'様式A-2'!$B$9:$B$438,0)))</f>
        <v/>
      </c>
      <c r="F770" s="306"/>
      <c r="G770" s="242"/>
      <c r="H770" s="242"/>
      <c r="I770" s="242"/>
      <c r="J770" s="307"/>
      <c r="K770" s="242"/>
      <c r="L770" s="242"/>
      <c r="M770" s="242"/>
      <c r="N770" s="242"/>
      <c r="O770" s="242"/>
      <c r="P770" s="243"/>
    </row>
    <row r="771" spans="1:16" ht="20.100000000000001" customHeight="1" x14ac:dyDescent="0.15">
      <c r="A771" s="256">
        <f>IF(A770="",ROW()-2-COUNTBLANK($A$3:$A770),A770+1)</f>
        <v>769</v>
      </c>
      <c r="B771" s="257">
        <f>IF(A771="","",IF(B770="",ROW()-2-COUNTBLANK($B$3:$B770),B770+1))</f>
        <v>769</v>
      </c>
      <c r="C771" s="241"/>
      <c r="D771" s="242" t="str">
        <f>IF(C771="","",(COUNTIF($C$3:C771,C771)+100))</f>
        <v/>
      </c>
      <c r="E771" s="306" t="str">
        <f>IF(C771="","",INDEX('様式A-2'!$E$9:$E$4938,MATCH(C771,'様式A-2'!$B$9:$B$438,0)))</f>
        <v/>
      </c>
      <c r="F771" s="306"/>
      <c r="G771" s="242"/>
      <c r="H771" s="242"/>
      <c r="I771" s="242"/>
      <c r="J771" s="307"/>
      <c r="K771" s="242"/>
      <c r="L771" s="242"/>
      <c r="M771" s="242"/>
      <c r="N771" s="242"/>
      <c r="O771" s="242"/>
      <c r="P771" s="243"/>
    </row>
    <row r="772" spans="1:16" ht="20.100000000000001" customHeight="1" x14ac:dyDescent="0.15">
      <c r="A772" s="256">
        <f>IF(A771="",ROW()-2-COUNTBLANK($A$3:$A771),A771+1)</f>
        <v>770</v>
      </c>
      <c r="B772" s="257">
        <f>IF(A772="","",IF(B771="",ROW()-2-COUNTBLANK($B$3:$B771),B771+1))</f>
        <v>770</v>
      </c>
      <c r="C772" s="241"/>
      <c r="D772" s="242" t="str">
        <f>IF(C772="","",(COUNTIF($C$3:C772,C772)+100))</f>
        <v/>
      </c>
      <c r="E772" s="306" t="str">
        <f>IF(C772="","",INDEX('様式A-2'!$E$9:$E$4938,MATCH(C772,'様式A-2'!$B$9:$B$438,0)))</f>
        <v/>
      </c>
      <c r="F772" s="306"/>
      <c r="G772" s="242"/>
      <c r="H772" s="242"/>
      <c r="I772" s="242"/>
      <c r="J772" s="307"/>
      <c r="K772" s="242"/>
      <c r="L772" s="242"/>
      <c r="M772" s="242"/>
      <c r="N772" s="242"/>
      <c r="O772" s="242"/>
      <c r="P772" s="243"/>
    </row>
    <row r="773" spans="1:16" ht="20.100000000000001" customHeight="1" x14ac:dyDescent="0.15">
      <c r="A773" s="256">
        <f>IF(A772="",ROW()-2-COUNTBLANK($A$3:$A772),A772+1)</f>
        <v>771</v>
      </c>
      <c r="B773" s="257">
        <f>IF(A773="","",IF(B772="",ROW()-2-COUNTBLANK($B$3:$B772),B772+1))</f>
        <v>771</v>
      </c>
      <c r="C773" s="241"/>
      <c r="D773" s="242" t="str">
        <f>IF(C773="","",(COUNTIF($C$3:C773,C773)+100))</f>
        <v/>
      </c>
      <c r="E773" s="306" t="str">
        <f>IF(C773="","",INDEX('様式A-2'!$E$9:$E$4938,MATCH(C773,'様式A-2'!$B$9:$B$438,0)))</f>
        <v/>
      </c>
      <c r="F773" s="306"/>
      <c r="G773" s="242"/>
      <c r="H773" s="242"/>
      <c r="I773" s="242"/>
      <c r="J773" s="307"/>
      <c r="K773" s="242"/>
      <c r="L773" s="242"/>
      <c r="M773" s="242"/>
      <c r="N773" s="242"/>
      <c r="O773" s="242"/>
      <c r="P773" s="243"/>
    </row>
    <row r="774" spans="1:16" ht="20.100000000000001" customHeight="1" x14ac:dyDescent="0.15">
      <c r="A774" s="256">
        <f>IF(A773="",ROW()-2-COUNTBLANK($A$3:$A773),A773+1)</f>
        <v>772</v>
      </c>
      <c r="B774" s="257">
        <f>IF(A774="","",IF(B773="",ROW()-2-COUNTBLANK($B$3:$B773),B773+1))</f>
        <v>772</v>
      </c>
      <c r="C774" s="241"/>
      <c r="D774" s="242" t="str">
        <f>IF(C774="","",(COUNTIF($C$3:C774,C774)+100))</f>
        <v/>
      </c>
      <c r="E774" s="306" t="str">
        <f>IF(C774="","",INDEX('様式A-2'!$E$9:$E$4938,MATCH(C774,'様式A-2'!$B$9:$B$438,0)))</f>
        <v/>
      </c>
      <c r="F774" s="306"/>
      <c r="G774" s="242"/>
      <c r="H774" s="242"/>
      <c r="I774" s="242"/>
      <c r="J774" s="307"/>
      <c r="K774" s="242"/>
      <c r="L774" s="242"/>
      <c r="M774" s="242"/>
      <c r="N774" s="242"/>
      <c r="O774" s="242"/>
      <c r="P774" s="243"/>
    </row>
    <row r="775" spans="1:16" ht="20.100000000000001" customHeight="1" x14ac:dyDescent="0.15">
      <c r="A775" s="256">
        <f>IF(A774="",ROW()-2-COUNTBLANK($A$3:$A774),A774+1)</f>
        <v>773</v>
      </c>
      <c r="B775" s="257">
        <f>IF(A775="","",IF(B774="",ROW()-2-COUNTBLANK($B$3:$B774),B774+1))</f>
        <v>773</v>
      </c>
      <c r="C775" s="241"/>
      <c r="D775" s="242" t="str">
        <f>IF(C775="","",(COUNTIF($C$3:C775,C775)+100))</f>
        <v/>
      </c>
      <c r="E775" s="306" t="str">
        <f>IF(C775="","",INDEX('様式A-2'!$E$9:$E$4938,MATCH(C775,'様式A-2'!$B$9:$B$438,0)))</f>
        <v/>
      </c>
      <c r="F775" s="306"/>
      <c r="G775" s="242"/>
      <c r="H775" s="242"/>
      <c r="I775" s="242"/>
      <c r="J775" s="307"/>
      <c r="K775" s="242"/>
      <c r="L775" s="242"/>
      <c r="M775" s="242"/>
      <c r="N775" s="242"/>
      <c r="O775" s="242"/>
      <c r="P775" s="243"/>
    </row>
    <row r="776" spans="1:16" ht="20.100000000000001" customHeight="1" x14ac:dyDescent="0.15">
      <c r="A776" s="256">
        <f>IF(A775="",ROW()-2-COUNTBLANK($A$3:$A775),A775+1)</f>
        <v>774</v>
      </c>
      <c r="B776" s="257">
        <f>IF(A776="","",IF(B775="",ROW()-2-COUNTBLANK($B$3:$B775),B775+1))</f>
        <v>774</v>
      </c>
      <c r="C776" s="241"/>
      <c r="D776" s="242" t="str">
        <f>IF(C776="","",(COUNTIF($C$3:C776,C776)+100))</f>
        <v/>
      </c>
      <c r="E776" s="306" t="str">
        <f>IF(C776="","",INDEX('様式A-2'!$E$9:$E$4938,MATCH(C776,'様式A-2'!$B$9:$B$438,0)))</f>
        <v/>
      </c>
      <c r="F776" s="306"/>
      <c r="G776" s="242"/>
      <c r="H776" s="242"/>
      <c r="I776" s="242"/>
      <c r="J776" s="307"/>
      <c r="K776" s="242"/>
      <c r="L776" s="242"/>
      <c r="M776" s="242"/>
      <c r="N776" s="242"/>
      <c r="O776" s="242"/>
      <c r="P776" s="243"/>
    </row>
    <row r="777" spans="1:16" ht="20.100000000000001" customHeight="1" x14ac:dyDescent="0.15">
      <c r="A777" s="256">
        <f>IF(A776="",ROW()-2-COUNTBLANK($A$3:$A776),A776+1)</f>
        <v>775</v>
      </c>
      <c r="B777" s="257">
        <f>IF(A777="","",IF(B776="",ROW()-2-COUNTBLANK($B$3:$B776),B776+1))</f>
        <v>775</v>
      </c>
      <c r="C777" s="241"/>
      <c r="D777" s="242" t="str">
        <f>IF(C777="","",(COUNTIF($C$3:C777,C777)+100))</f>
        <v/>
      </c>
      <c r="E777" s="306" t="str">
        <f>IF(C777="","",INDEX('様式A-2'!$E$9:$E$4938,MATCH(C777,'様式A-2'!$B$9:$B$438,0)))</f>
        <v/>
      </c>
      <c r="F777" s="306"/>
      <c r="G777" s="242"/>
      <c r="H777" s="242"/>
      <c r="I777" s="242"/>
      <c r="J777" s="307"/>
      <c r="K777" s="242"/>
      <c r="L777" s="242"/>
      <c r="M777" s="242"/>
      <c r="N777" s="242"/>
      <c r="O777" s="242"/>
      <c r="P777" s="243"/>
    </row>
    <row r="778" spans="1:16" ht="20.100000000000001" customHeight="1" x14ac:dyDescent="0.15">
      <c r="A778" s="256">
        <f>IF(A777="",ROW()-2-COUNTBLANK($A$3:$A777),A777+1)</f>
        <v>776</v>
      </c>
      <c r="B778" s="257">
        <f>IF(A778="","",IF(B777="",ROW()-2-COUNTBLANK($B$3:$B777),B777+1))</f>
        <v>776</v>
      </c>
      <c r="C778" s="241"/>
      <c r="D778" s="242" t="str">
        <f>IF(C778="","",(COUNTIF($C$3:C778,C778)+100))</f>
        <v/>
      </c>
      <c r="E778" s="306" t="str">
        <f>IF(C778="","",INDEX('様式A-2'!$E$9:$E$4938,MATCH(C778,'様式A-2'!$B$9:$B$438,0)))</f>
        <v/>
      </c>
      <c r="F778" s="306"/>
      <c r="G778" s="242"/>
      <c r="H778" s="242"/>
      <c r="I778" s="242"/>
      <c r="J778" s="307"/>
      <c r="K778" s="242"/>
      <c r="L778" s="242"/>
      <c r="M778" s="242"/>
      <c r="N778" s="242"/>
      <c r="O778" s="242"/>
      <c r="P778" s="243"/>
    </row>
    <row r="779" spans="1:16" ht="20.100000000000001" customHeight="1" x14ac:dyDescent="0.15">
      <c r="A779" s="256">
        <f>IF(A778="",ROW()-2-COUNTBLANK($A$3:$A778),A778+1)</f>
        <v>777</v>
      </c>
      <c r="B779" s="257">
        <f>IF(A779="","",IF(B778="",ROW()-2-COUNTBLANK($B$3:$B778),B778+1))</f>
        <v>777</v>
      </c>
      <c r="C779" s="241"/>
      <c r="D779" s="242" t="str">
        <f>IF(C779="","",(COUNTIF($C$3:C779,C779)+100))</f>
        <v/>
      </c>
      <c r="E779" s="306" t="str">
        <f>IF(C779="","",INDEX('様式A-2'!$E$9:$E$4938,MATCH(C779,'様式A-2'!$B$9:$B$438,0)))</f>
        <v/>
      </c>
      <c r="F779" s="306"/>
      <c r="G779" s="242"/>
      <c r="H779" s="242"/>
      <c r="I779" s="242"/>
      <c r="J779" s="307"/>
      <c r="K779" s="242"/>
      <c r="L779" s="242"/>
      <c r="M779" s="242"/>
      <c r="N779" s="242"/>
      <c r="O779" s="242"/>
      <c r="P779" s="243"/>
    </row>
    <row r="780" spans="1:16" ht="20.100000000000001" customHeight="1" x14ac:dyDescent="0.15">
      <c r="A780" s="256">
        <f>IF(A779="",ROW()-2-COUNTBLANK($A$3:$A779),A779+1)</f>
        <v>778</v>
      </c>
      <c r="B780" s="257">
        <f>IF(A780="","",IF(B779="",ROW()-2-COUNTBLANK($B$3:$B779),B779+1))</f>
        <v>778</v>
      </c>
      <c r="C780" s="241"/>
      <c r="D780" s="242" t="str">
        <f>IF(C780="","",(COUNTIF($C$3:C780,C780)+100))</f>
        <v/>
      </c>
      <c r="E780" s="306" t="str">
        <f>IF(C780="","",INDEX('様式A-2'!$E$9:$E$4938,MATCH(C780,'様式A-2'!$B$9:$B$438,0)))</f>
        <v/>
      </c>
      <c r="F780" s="306"/>
      <c r="G780" s="242"/>
      <c r="H780" s="242"/>
      <c r="I780" s="242"/>
      <c r="J780" s="307"/>
      <c r="K780" s="242"/>
      <c r="L780" s="242"/>
      <c r="M780" s="242"/>
      <c r="N780" s="242"/>
      <c r="O780" s="242"/>
      <c r="P780" s="243"/>
    </row>
    <row r="781" spans="1:16" ht="20.100000000000001" customHeight="1" x14ac:dyDescent="0.15">
      <c r="A781" s="256">
        <f>IF(A780="",ROW()-2-COUNTBLANK($A$3:$A780),A780+1)</f>
        <v>779</v>
      </c>
      <c r="B781" s="257">
        <f>IF(A781="","",IF(B780="",ROW()-2-COUNTBLANK($B$3:$B780),B780+1))</f>
        <v>779</v>
      </c>
      <c r="C781" s="241"/>
      <c r="D781" s="242" t="str">
        <f>IF(C781="","",(COUNTIF($C$3:C781,C781)+100))</f>
        <v/>
      </c>
      <c r="E781" s="306" t="str">
        <f>IF(C781="","",INDEX('様式A-2'!$E$9:$E$4938,MATCH(C781,'様式A-2'!$B$9:$B$438,0)))</f>
        <v/>
      </c>
      <c r="F781" s="306"/>
      <c r="G781" s="242"/>
      <c r="H781" s="242"/>
      <c r="I781" s="242"/>
      <c r="J781" s="307"/>
      <c r="K781" s="242"/>
      <c r="L781" s="242"/>
      <c r="M781" s="242"/>
      <c r="N781" s="242"/>
      <c r="O781" s="242"/>
      <c r="P781" s="243"/>
    </row>
    <row r="782" spans="1:16" ht="20.100000000000001" customHeight="1" x14ac:dyDescent="0.15">
      <c r="A782" s="256">
        <f>IF(A781="",ROW()-2-COUNTBLANK($A$3:$A781),A781+1)</f>
        <v>780</v>
      </c>
      <c r="B782" s="257">
        <f>IF(A782="","",IF(B781="",ROW()-2-COUNTBLANK($B$3:$B781),B781+1))</f>
        <v>780</v>
      </c>
      <c r="C782" s="241"/>
      <c r="D782" s="242" t="str">
        <f>IF(C782="","",(COUNTIF($C$3:C782,C782)+100))</f>
        <v/>
      </c>
      <c r="E782" s="306" t="str">
        <f>IF(C782="","",INDEX('様式A-2'!$E$9:$E$4938,MATCH(C782,'様式A-2'!$B$9:$B$438,0)))</f>
        <v/>
      </c>
      <c r="F782" s="306"/>
      <c r="G782" s="242"/>
      <c r="H782" s="242"/>
      <c r="I782" s="242"/>
      <c r="J782" s="307"/>
      <c r="K782" s="242"/>
      <c r="L782" s="242"/>
      <c r="M782" s="242"/>
      <c r="N782" s="242"/>
      <c r="O782" s="242"/>
      <c r="P782" s="243"/>
    </row>
    <row r="783" spans="1:16" ht="20.100000000000001" customHeight="1" x14ac:dyDescent="0.15">
      <c r="A783" s="256">
        <f>IF(A782="",ROW()-2-COUNTBLANK($A$3:$A782),A782+1)</f>
        <v>781</v>
      </c>
      <c r="B783" s="257">
        <f>IF(A783="","",IF(B782="",ROW()-2-COUNTBLANK($B$3:$B782),B782+1))</f>
        <v>781</v>
      </c>
      <c r="C783" s="241"/>
      <c r="D783" s="242" t="str">
        <f>IF(C783="","",(COUNTIF($C$3:C783,C783)+100))</f>
        <v/>
      </c>
      <c r="E783" s="306" t="str">
        <f>IF(C783="","",INDEX('様式A-2'!$E$9:$E$4938,MATCH(C783,'様式A-2'!$B$9:$B$438,0)))</f>
        <v/>
      </c>
      <c r="F783" s="306"/>
      <c r="G783" s="242"/>
      <c r="H783" s="242"/>
      <c r="I783" s="242"/>
      <c r="J783" s="307"/>
      <c r="K783" s="242"/>
      <c r="L783" s="242"/>
      <c r="M783" s="242"/>
      <c r="N783" s="242"/>
      <c r="O783" s="242"/>
      <c r="P783" s="243"/>
    </row>
    <row r="784" spans="1:16" ht="20.100000000000001" customHeight="1" x14ac:dyDescent="0.15">
      <c r="A784" s="256">
        <f>IF(A783="",ROW()-2-COUNTBLANK($A$3:$A783),A783+1)</f>
        <v>782</v>
      </c>
      <c r="B784" s="257">
        <f>IF(A784="","",IF(B783="",ROW()-2-COUNTBLANK($B$3:$B783),B783+1))</f>
        <v>782</v>
      </c>
      <c r="C784" s="241"/>
      <c r="D784" s="242" t="str">
        <f>IF(C784="","",(COUNTIF($C$3:C784,C784)+100))</f>
        <v/>
      </c>
      <c r="E784" s="306" t="str">
        <f>IF(C784="","",INDEX('様式A-2'!$E$9:$E$4938,MATCH(C784,'様式A-2'!$B$9:$B$438,0)))</f>
        <v/>
      </c>
      <c r="F784" s="306"/>
      <c r="G784" s="242"/>
      <c r="H784" s="242"/>
      <c r="I784" s="242"/>
      <c r="J784" s="307"/>
      <c r="K784" s="242"/>
      <c r="L784" s="242"/>
      <c r="M784" s="242"/>
      <c r="N784" s="242"/>
      <c r="O784" s="242"/>
      <c r="P784" s="243"/>
    </row>
    <row r="785" spans="1:16" ht="20.100000000000001" customHeight="1" x14ac:dyDescent="0.15">
      <c r="A785" s="256">
        <f>IF(A784="",ROW()-2-COUNTBLANK($A$3:$A784),A784+1)</f>
        <v>783</v>
      </c>
      <c r="B785" s="257">
        <f>IF(A785="","",IF(B784="",ROW()-2-COUNTBLANK($B$3:$B784),B784+1))</f>
        <v>783</v>
      </c>
      <c r="C785" s="241"/>
      <c r="D785" s="242" t="str">
        <f>IF(C785="","",(COUNTIF($C$3:C785,C785)+100))</f>
        <v/>
      </c>
      <c r="E785" s="306" t="str">
        <f>IF(C785="","",INDEX('様式A-2'!$E$9:$E$4938,MATCH(C785,'様式A-2'!$B$9:$B$438,0)))</f>
        <v/>
      </c>
      <c r="F785" s="306"/>
      <c r="G785" s="242"/>
      <c r="H785" s="242"/>
      <c r="I785" s="242"/>
      <c r="J785" s="307"/>
      <c r="K785" s="242"/>
      <c r="L785" s="242"/>
      <c r="M785" s="242"/>
      <c r="N785" s="242"/>
      <c r="O785" s="242"/>
      <c r="P785" s="243"/>
    </row>
    <row r="786" spans="1:16" ht="20.100000000000001" customHeight="1" x14ac:dyDescent="0.15">
      <c r="A786" s="256">
        <f>IF(A785="",ROW()-2-COUNTBLANK($A$3:$A785),A785+1)</f>
        <v>784</v>
      </c>
      <c r="B786" s="257">
        <f>IF(A786="","",IF(B785="",ROW()-2-COUNTBLANK($B$3:$B785),B785+1))</f>
        <v>784</v>
      </c>
      <c r="C786" s="241"/>
      <c r="D786" s="242" t="str">
        <f>IF(C786="","",(COUNTIF($C$3:C786,C786)+100))</f>
        <v/>
      </c>
      <c r="E786" s="306" t="str">
        <f>IF(C786="","",INDEX('様式A-2'!$E$9:$E$4938,MATCH(C786,'様式A-2'!$B$9:$B$438,0)))</f>
        <v/>
      </c>
      <c r="F786" s="306"/>
      <c r="G786" s="242"/>
      <c r="H786" s="242"/>
      <c r="I786" s="242"/>
      <c r="J786" s="307"/>
      <c r="K786" s="242"/>
      <c r="L786" s="242"/>
      <c r="M786" s="242"/>
      <c r="N786" s="242"/>
      <c r="O786" s="242"/>
      <c r="P786" s="243"/>
    </row>
    <row r="787" spans="1:16" ht="20.100000000000001" customHeight="1" x14ac:dyDescent="0.15">
      <c r="A787" s="256">
        <f>IF(A786="",ROW()-2-COUNTBLANK($A$3:$A786),A786+1)</f>
        <v>785</v>
      </c>
      <c r="B787" s="257">
        <f>IF(A787="","",IF(B786="",ROW()-2-COUNTBLANK($B$3:$B786),B786+1))</f>
        <v>785</v>
      </c>
      <c r="C787" s="241"/>
      <c r="D787" s="242" t="str">
        <f>IF(C787="","",(COUNTIF($C$3:C787,C787)+100))</f>
        <v/>
      </c>
      <c r="E787" s="306" t="str">
        <f>IF(C787="","",INDEX('様式A-2'!$E$9:$E$4938,MATCH(C787,'様式A-2'!$B$9:$B$438,0)))</f>
        <v/>
      </c>
      <c r="F787" s="306"/>
      <c r="G787" s="242"/>
      <c r="H787" s="242"/>
      <c r="I787" s="242"/>
      <c r="J787" s="307"/>
      <c r="K787" s="242"/>
      <c r="L787" s="242"/>
      <c r="M787" s="242"/>
      <c r="N787" s="242"/>
      <c r="O787" s="242"/>
      <c r="P787" s="243"/>
    </row>
    <row r="788" spans="1:16" ht="20.100000000000001" customHeight="1" x14ac:dyDescent="0.15">
      <c r="A788" s="256">
        <f>IF(A787="",ROW()-2-COUNTBLANK($A$3:$A787),A787+1)</f>
        <v>786</v>
      </c>
      <c r="B788" s="257">
        <f>IF(A788="","",IF(B787="",ROW()-2-COUNTBLANK($B$3:$B787),B787+1))</f>
        <v>786</v>
      </c>
      <c r="C788" s="241"/>
      <c r="D788" s="242" t="str">
        <f>IF(C788="","",(COUNTIF($C$3:C788,C788)+100))</f>
        <v/>
      </c>
      <c r="E788" s="306" t="str">
        <f>IF(C788="","",INDEX('様式A-2'!$E$9:$E$4938,MATCH(C788,'様式A-2'!$B$9:$B$438,0)))</f>
        <v/>
      </c>
      <c r="F788" s="306"/>
      <c r="G788" s="242"/>
      <c r="H788" s="242"/>
      <c r="I788" s="242"/>
      <c r="J788" s="307"/>
      <c r="K788" s="242"/>
      <c r="L788" s="242"/>
      <c r="M788" s="242"/>
      <c r="N788" s="242"/>
      <c r="O788" s="242"/>
      <c r="P788" s="243"/>
    </row>
    <row r="789" spans="1:16" ht="20.100000000000001" customHeight="1" x14ac:dyDescent="0.15">
      <c r="A789" s="256">
        <f>IF(A788="",ROW()-2-COUNTBLANK($A$3:$A788),A788+1)</f>
        <v>787</v>
      </c>
      <c r="B789" s="257">
        <f>IF(A789="","",IF(B788="",ROW()-2-COUNTBLANK($B$3:$B788),B788+1))</f>
        <v>787</v>
      </c>
      <c r="C789" s="241"/>
      <c r="D789" s="242" t="str">
        <f>IF(C789="","",(COUNTIF($C$3:C789,C789)+100))</f>
        <v/>
      </c>
      <c r="E789" s="306" t="str">
        <f>IF(C789="","",INDEX('様式A-2'!$E$9:$E$4938,MATCH(C789,'様式A-2'!$B$9:$B$438,0)))</f>
        <v/>
      </c>
      <c r="F789" s="306"/>
      <c r="G789" s="242"/>
      <c r="H789" s="242"/>
      <c r="I789" s="242"/>
      <c r="J789" s="307"/>
      <c r="K789" s="242"/>
      <c r="L789" s="242"/>
      <c r="M789" s="242"/>
      <c r="N789" s="242"/>
      <c r="O789" s="242"/>
      <c r="P789" s="243"/>
    </row>
    <row r="790" spans="1:16" ht="20.100000000000001" customHeight="1" x14ac:dyDescent="0.15">
      <c r="A790" s="256">
        <f>IF(A789="",ROW()-2-COUNTBLANK($A$3:$A789),A789+1)</f>
        <v>788</v>
      </c>
      <c r="B790" s="257">
        <f>IF(A790="","",IF(B789="",ROW()-2-COUNTBLANK($B$3:$B789),B789+1))</f>
        <v>788</v>
      </c>
      <c r="C790" s="241"/>
      <c r="D790" s="242" t="str">
        <f>IF(C790="","",(COUNTIF($C$3:C790,C790)+100))</f>
        <v/>
      </c>
      <c r="E790" s="306" t="str">
        <f>IF(C790="","",INDEX('様式A-2'!$E$9:$E$4938,MATCH(C790,'様式A-2'!$B$9:$B$438,0)))</f>
        <v/>
      </c>
      <c r="F790" s="306"/>
      <c r="G790" s="242"/>
      <c r="H790" s="242"/>
      <c r="I790" s="242"/>
      <c r="J790" s="307"/>
      <c r="K790" s="242"/>
      <c r="L790" s="242"/>
      <c r="M790" s="242"/>
      <c r="N790" s="242"/>
      <c r="O790" s="242"/>
      <c r="P790" s="243"/>
    </row>
    <row r="791" spans="1:16" ht="20.100000000000001" customHeight="1" x14ac:dyDescent="0.15">
      <c r="A791" s="256">
        <f>IF(A790="",ROW()-2-COUNTBLANK($A$3:$A790),A790+1)</f>
        <v>789</v>
      </c>
      <c r="B791" s="257">
        <f>IF(A791="","",IF(B790="",ROW()-2-COUNTBLANK($B$3:$B790),B790+1))</f>
        <v>789</v>
      </c>
      <c r="C791" s="241"/>
      <c r="D791" s="242" t="str">
        <f>IF(C791="","",(COUNTIF($C$3:C791,C791)+100))</f>
        <v/>
      </c>
      <c r="E791" s="306" t="str">
        <f>IF(C791="","",INDEX('様式A-2'!$E$9:$E$4938,MATCH(C791,'様式A-2'!$B$9:$B$438,0)))</f>
        <v/>
      </c>
      <c r="F791" s="306"/>
      <c r="G791" s="242"/>
      <c r="H791" s="242"/>
      <c r="I791" s="242"/>
      <c r="J791" s="307"/>
      <c r="K791" s="242"/>
      <c r="L791" s="242"/>
      <c r="M791" s="242"/>
      <c r="N791" s="242"/>
      <c r="O791" s="242"/>
      <c r="P791" s="243"/>
    </row>
    <row r="792" spans="1:16" ht="20.100000000000001" customHeight="1" x14ac:dyDescent="0.15">
      <c r="A792" s="256">
        <f>IF(A791="",ROW()-2-COUNTBLANK($A$3:$A791),A791+1)</f>
        <v>790</v>
      </c>
      <c r="B792" s="257">
        <f>IF(A792="","",IF(B791="",ROW()-2-COUNTBLANK($B$3:$B791),B791+1))</f>
        <v>790</v>
      </c>
      <c r="C792" s="241"/>
      <c r="D792" s="242" t="str">
        <f>IF(C792="","",(COUNTIF($C$3:C792,C792)+100))</f>
        <v/>
      </c>
      <c r="E792" s="306" t="str">
        <f>IF(C792="","",INDEX('様式A-2'!$E$9:$E$4938,MATCH(C792,'様式A-2'!$B$9:$B$438,0)))</f>
        <v/>
      </c>
      <c r="F792" s="306"/>
      <c r="G792" s="242"/>
      <c r="H792" s="242"/>
      <c r="I792" s="242"/>
      <c r="J792" s="307"/>
      <c r="K792" s="242"/>
      <c r="L792" s="242"/>
      <c r="M792" s="242"/>
      <c r="N792" s="242"/>
      <c r="O792" s="242"/>
      <c r="P792" s="243"/>
    </row>
    <row r="793" spans="1:16" ht="20.100000000000001" customHeight="1" x14ac:dyDescent="0.15">
      <c r="A793" s="256">
        <f>IF(A792="",ROW()-2-COUNTBLANK($A$3:$A792),A792+1)</f>
        <v>791</v>
      </c>
      <c r="B793" s="257">
        <f>IF(A793="","",IF(B792="",ROW()-2-COUNTBLANK($B$3:$B792),B792+1))</f>
        <v>791</v>
      </c>
      <c r="C793" s="241"/>
      <c r="D793" s="242" t="str">
        <f>IF(C793="","",(COUNTIF($C$3:C793,C793)+100))</f>
        <v/>
      </c>
      <c r="E793" s="306" t="str">
        <f>IF(C793="","",INDEX('様式A-2'!$E$9:$E$4938,MATCH(C793,'様式A-2'!$B$9:$B$438,0)))</f>
        <v/>
      </c>
      <c r="F793" s="306"/>
      <c r="G793" s="242"/>
      <c r="H793" s="242"/>
      <c r="I793" s="242"/>
      <c r="J793" s="307"/>
      <c r="K793" s="242"/>
      <c r="L793" s="242"/>
      <c r="M793" s="242"/>
      <c r="N793" s="242"/>
      <c r="O793" s="242"/>
      <c r="P793" s="243"/>
    </row>
    <row r="794" spans="1:16" ht="20.100000000000001" customHeight="1" x14ac:dyDescent="0.15">
      <c r="A794" s="256">
        <f>IF(A793="",ROW()-2-COUNTBLANK($A$3:$A793),A793+1)</f>
        <v>792</v>
      </c>
      <c r="B794" s="257">
        <f>IF(A794="","",IF(B793="",ROW()-2-COUNTBLANK($B$3:$B793),B793+1))</f>
        <v>792</v>
      </c>
      <c r="C794" s="241"/>
      <c r="D794" s="242" t="str">
        <f>IF(C794="","",(COUNTIF($C$3:C794,C794)+100))</f>
        <v/>
      </c>
      <c r="E794" s="306" t="str">
        <f>IF(C794="","",INDEX('様式A-2'!$E$9:$E$4938,MATCH(C794,'様式A-2'!$B$9:$B$438,0)))</f>
        <v/>
      </c>
      <c r="F794" s="306"/>
      <c r="G794" s="242"/>
      <c r="H794" s="242"/>
      <c r="I794" s="242"/>
      <c r="J794" s="307"/>
      <c r="K794" s="242"/>
      <c r="L794" s="242"/>
      <c r="M794" s="242"/>
      <c r="N794" s="242"/>
      <c r="O794" s="242"/>
      <c r="P794" s="243"/>
    </row>
    <row r="795" spans="1:16" ht="20.100000000000001" customHeight="1" x14ac:dyDescent="0.15">
      <c r="A795" s="256">
        <f>IF(A794="",ROW()-2-COUNTBLANK($A$3:$A794),A794+1)</f>
        <v>793</v>
      </c>
      <c r="B795" s="257">
        <f>IF(A795="","",IF(B794="",ROW()-2-COUNTBLANK($B$3:$B794),B794+1))</f>
        <v>793</v>
      </c>
      <c r="C795" s="241"/>
      <c r="D795" s="242" t="str">
        <f>IF(C795="","",(COUNTIF($C$3:C795,C795)+100))</f>
        <v/>
      </c>
      <c r="E795" s="306" t="str">
        <f>IF(C795="","",INDEX('様式A-2'!$E$9:$E$4938,MATCH(C795,'様式A-2'!$B$9:$B$438,0)))</f>
        <v/>
      </c>
      <c r="F795" s="306"/>
      <c r="G795" s="242"/>
      <c r="H795" s="242"/>
      <c r="I795" s="242"/>
      <c r="J795" s="307"/>
      <c r="K795" s="242"/>
      <c r="L795" s="242"/>
      <c r="M795" s="242"/>
      <c r="N795" s="242"/>
      <c r="O795" s="242"/>
      <c r="P795" s="243"/>
    </row>
    <row r="796" spans="1:16" ht="20.100000000000001" customHeight="1" x14ac:dyDescent="0.15">
      <c r="A796" s="256">
        <f>IF(A795="",ROW()-2-COUNTBLANK($A$3:$A795),A795+1)</f>
        <v>794</v>
      </c>
      <c r="B796" s="257">
        <f>IF(A796="","",IF(B795="",ROW()-2-COUNTBLANK($B$3:$B795),B795+1))</f>
        <v>794</v>
      </c>
      <c r="C796" s="241"/>
      <c r="D796" s="242" t="str">
        <f>IF(C796="","",(COUNTIF($C$3:C796,C796)+100))</f>
        <v/>
      </c>
      <c r="E796" s="306" t="str">
        <f>IF(C796="","",INDEX('様式A-2'!$E$9:$E$4938,MATCH(C796,'様式A-2'!$B$9:$B$438,0)))</f>
        <v/>
      </c>
      <c r="F796" s="306"/>
      <c r="G796" s="242"/>
      <c r="H796" s="242"/>
      <c r="I796" s="242"/>
      <c r="J796" s="307"/>
      <c r="K796" s="242"/>
      <c r="L796" s="242"/>
      <c r="M796" s="242"/>
      <c r="N796" s="242"/>
      <c r="O796" s="242"/>
      <c r="P796" s="243"/>
    </row>
    <row r="797" spans="1:16" ht="20.100000000000001" customHeight="1" x14ac:dyDescent="0.15">
      <c r="A797" s="256">
        <f>IF(A796="",ROW()-2-COUNTBLANK($A$3:$A796),A796+1)</f>
        <v>795</v>
      </c>
      <c r="B797" s="257">
        <f>IF(A797="","",IF(B796="",ROW()-2-COUNTBLANK($B$3:$B796),B796+1))</f>
        <v>795</v>
      </c>
      <c r="C797" s="241"/>
      <c r="D797" s="242" t="str">
        <f>IF(C797="","",(COUNTIF($C$3:C797,C797)+100))</f>
        <v/>
      </c>
      <c r="E797" s="306" t="str">
        <f>IF(C797="","",INDEX('様式A-2'!$E$9:$E$4938,MATCH(C797,'様式A-2'!$B$9:$B$438,0)))</f>
        <v/>
      </c>
      <c r="F797" s="306"/>
      <c r="G797" s="242"/>
      <c r="H797" s="242"/>
      <c r="I797" s="242"/>
      <c r="J797" s="307"/>
      <c r="K797" s="242"/>
      <c r="L797" s="242"/>
      <c r="M797" s="242"/>
      <c r="N797" s="242"/>
      <c r="O797" s="242"/>
      <c r="P797" s="243"/>
    </row>
    <row r="798" spans="1:16" ht="20.100000000000001" customHeight="1" x14ac:dyDescent="0.15">
      <c r="A798" s="256">
        <f>IF(A797="",ROW()-2-COUNTBLANK($A$3:$A797),A797+1)</f>
        <v>796</v>
      </c>
      <c r="B798" s="257">
        <f>IF(A798="","",IF(B797="",ROW()-2-COUNTBLANK($B$3:$B797),B797+1))</f>
        <v>796</v>
      </c>
      <c r="C798" s="241"/>
      <c r="D798" s="242" t="str">
        <f>IF(C798="","",(COUNTIF($C$3:C798,C798)+100))</f>
        <v/>
      </c>
      <c r="E798" s="306" t="str">
        <f>IF(C798="","",INDEX('様式A-2'!$E$9:$E$4938,MATCH(C798,'様式A-2'!$B$9:$B$438,0)))</f>
        <v/>
      </c>
      <c r="F798" s="306"/>
      <c r="G798" s="242"/>
      <c r="H798" s="242"/>
      <c r="I798" s="242"/>
      <c r="J798" s="307"/>
      <c r="K798" s="242"/>
      <c r="L798" s="242"/>
      <c r="M798" s="242"/>
      <c r="N798" s="242"/>
      <c r="O798" s="242"/>
      <c r="P798" s="243"/>
    </row>
    <row r="799" spans="1:16" ht="20.100000000000001" customHeight="1" x14ac:dyDescent="0.15">
      <c r="A799" s="256">
        <f>IF(A798="",ROW()-2-COUNTBLANK($A$3:$A798),A798+1)</f>
        <v>797</v>
      </c>
      <c r="B799" s="257">
        <f>IF(A799="","",IF(B798="",ROW()-2-COUNTBLANK($B$3:$B798),B798+1))</f>
        <v>797</v>
      </c>
      <c r="C799" s="241"/>
      <c r="D799" s="242" t="str">
        <f>IF(C799="","",(COUNTIF($C$3:C799,C799)+100))</f>
        <v/>
      </c>
      <c r="E799" s="306" t="str">
        <f>IF(C799="","",INDEX('様式A-2'!$E$9:$E$4938,MATCH(C799,'様式A-2'!$B$9:$B$438,0)))</f>
        <v/>
      </c>
      <c r="F799" s="306"/>
      <c r="G799" s="242"/>
      <c r="H799" s="242"/>
      <c r="I799" s="242"/>
      <c r="J799" s="307"/>
      <c r="K799" s="242"/>
      <c r="L799" s="242"/>
      <c r="M799" s="242"/>
      <c r="N799" s="242"/>
      <c r="O799" s="242"/>
      <c r="P799" s="243"/>
    </row>
    <row r="800" spans="1:16" ht="20.100000000000001" customHeight="1" x14ac:dyDescent="0.15">
      <c r="A800" s="256">
        <f>IF(A799="",ROW()-2-COUNTBLANK($A$3:$A799),A799+1)</f>
        <v>798</v>
      </c>
      <c r="B800" s="257">
        <f>IF(A800="","",IF(B799="",ROW()-2-COUNTBLANK($B$3:$B799),B799+1))</f>
        <v>798</v>
      </c>
      <c r="C800" s="241"/>
      <c r="D800" s="242" t="str">
        <f>IF(C800="","",(COUNTIF($C$3:C800,C800)+100))</f>
        <v/>
      </c>
      <c r="E800" s="306" t="str">
        <f>IF(C800="","",INDEX('様式A-2'!$E$9:$E$4938,MATCH(C800,'様式A-2'!$B$9:$B$438,0)))</f>
        <v/>
      </c>
      <c r="F800" s="306"/>
      <c r="G800" s="242"/>
      <c r="H800" s="242"/>
      <c r="I800" s="242"/>
      <c r="J800" s="307"/>
      <c r="K800" s="242"/>
      <c r="L800" s="242"/>
      <c r="M800" s="242"/>
      <c r="N800" s="242"/>
      <c r="O800" s="242"/>
      <c r="P800" s="243"/>
    </row>
    <row r="801" spans="1:16" ht="20.100000000000001" customHeight="1" x14ac:dyDescent="0.15">
      <c r="A801" s="256">
        <f>IF(A800="",ROW()-2-COUNTBLANK($A$3:$A800),A800+1)</f>
        <v>799</v>
      </c>
      <c r="B801" s="257">
        <f>IF(A801="","",IF(B800="",ROW()-2-COUNTBLANK($B$3:$B800),B800+1))</f>
        <v>799</v>
      </c>
      <c r="C801" s="241"/>
      <c r="D801" s="242" t="str">
        <f>IF(C801="","",(COUNTIF($C$3:C801,C801)+100))</f>
        <v/>
      </c>
      <c r="E801" s="306" t="str">
        <f>IF(C801="","",INDEX('様式A-2'!$E$9:$E$4938,MATCH(C801,'様式A-2'!$B$9:$B$438,0)))</f>
        <v/>
      </c>
      <c r="F801" s="306"/>
      <c r="G801" s="242"/>
      <c r="H801" s="242"/>
      <c r="I801" s="242"/>
      <c r="J801" s="307"/>
      <c r="K801" s="242"/>
      <c r="L801" s="242"/>
      <c r="M801" s="242"/>
      <c r="N801" s="242"/>
      <c r="O801" s="242"/>
      <c r="P801" s="243"/>
    </row>
    <row r="802" spans="1:16" ht="20.100000000000001" customHeight="1" x14ac:dyDescent="0.15">
      <c r="A802" s="256">
        <f>IF(A801="",ROW()-2-COUNTBLANK($A$3:$A801),A801+1)</f>
        <v>800</v>
      </c>
      <c r="B802" s="257">
        <f>IF(A802="","",IF(B801="",ROW()-2-COUNTBLANK($B$3:$B801),B801+1))</f>
        <v>800</v>
      </c>
      <c r="C802" s="241"/>
      <c r="D802" s="242" t="str">
        <f>IF(C802="","",(COUNTIF($C$3:C802,C802)+100))</f>
        <v/>
      </c>
      <c r="E802" s="306" t="str">
        <f>IF(C802="","",INDEX('様式A-2'!$E$9:$E$4938,MATCH(C802,'様式A-2'!$B$9:$B$438,0)))</f>
        <v/>
      </c>
      <c r="F802" s="306"/>
      <c r="G802" s="242"/>
      <c r="H802" s="242"/>
      <c r="I802" s="242"/>
      <c r="J802" s="307"/>
      <c r="K802" s="242"/>
      <c r="L802" s="242"/>
      <c r="M802" s="242"/>
      <c r="N802" s="242"/>
      <c r="O802" s="242"/>
      <c r="P802" s="243"/>
    </row>
    <row r="803" spans="1:16" ht="20.100000000000001" customHeight="1" x14ac:dyDescent="0.15">
      <c r="A803" s="256">
        <f>IF(A802="",ROW()-2-COUNTBLANK($A$3:$A802),A802+1)</f>
        <v>801</v>
      </c>
      <c r="B803" s="257">
        <f>IF(A803="","",IF(B802="",ROW()-2-COUNTBLANK($B$3:$B802),B802+1))</f>
        <v>801</v>
      </c>
      <c r="C803" s="241"/>
      <c r="D803" s="242" t="str">
        <f>IF(C803="","",(COUNTIF($C$3:C803,C803)+100))</f>
        <v/>
      </c>
      <c r="E803" s="306" t="str">
        <f>IF(C803="","",INDEX('様式A-2'!$E$9:$E$4938,MATCH(C803,'様式A-2'!$B$9:$B$438,0)))</f>
        <v/>
      </c>
      <c r="F803" s="306"/>
      <c r="G803" s="242"/>
      <c r="H803" s="242"/>
      <c r="I803" s="242"/>
      <c r="J803" s="307"/>
      <c r="K803" s="242"/>
      <c r="L803" s="242"/>
      <c r="M803" s="242"/>
      <c r="N803" s="242"/>
      <c r="O803" s="242"/>
      <c r="P803" s="243"/>
    </row>
    <row r="804" spans="1:16" ht="20.100000000000001" customHeight="1" x14ac:dyDescent="0.15">
      <c r="A804" s="256">
        <f>IF(A803="",ROW()-2-COUNTBLANK($A$3:$A803),A803+1)</f>
        <v>802</v>
      </c>
      <c r="B804" s="257">
        <f>IF(A804="","",IF(B803="",ROW()-2-COUNTBLANK($B$3:$B803),B803+1))</f>
        <v>802</v>
      </c>
      <c r="C804" s="241"/>
      <c r="D804" s="242" t="str">
        <f>IF(C804="","",(COUNTIF($C$3:C804,C804)+100))</f>
        <v/>
      </c>
      <c r="E804" s="306" t="str">
        <f>IF(C804="","",INDEX('様式A-2'!$E$9:$E$4938,MATCH(C804,'様式A-2'!$B$9:$B$438,0)))</f>
        <v/>
      </c>
      <c r="F804" s="306"/>
      <c r="G804" s="242"/>
      <c r="H804" s="242"/>
      <c r="I804" s="242"/>
      <c r="J804" s="307"/>
      <c r="K804" s="242"/>
      <c r="L804" s="242"/>
      <c r="M804" s="242"/>
      <c r="N804" s="242"/>
      <c r="O804" s="242"/>
      <c r="P804" s="243"/>
    </row>
    <row r="805" spans="1:16" ht="20.100000000000001" customHeight="1" x14ac:dyDescent="0.15">
      <c r="A805" s="256">
        <f>IF(A804="",ROW()-2-COUNTBLANK($A$3:$A804),A804+1)</f>
        <v>803</v>
      </c>
      <c r="B805" s="257">
        <f>IF(A805="","",IF(B804="",ROW()-2-COUNTBLANK($B$3:$B804),B804+1))</f>
        <v>803</v>
      </c>
      <c r="C805" s="241"/>
      <c r="D805" s="242" t="str">
        <f>IF(C805="","",(COUNTIF($C$3:C805,C805)+100))</f>
        <v/>
      </c>
      <c r="E805" s="306" t="str">
        <f>IF(C805="","",INDEX('様式A-2'!$E$9:$E$4938,MATCH(C805,'様式A-2'!$B$9:$B$438,0)))</f>
        <v/>
      </c>
      <c r="F805" s="306"/>
      <c r="G805" s="242"/>
      <c r="H805" s="242"/>
      <c r="I805" s="242"/>
      <c r="J805" s="307"/>
      <c r="K805" s="242"/>
      <c r="L805" s="242"/>
      <c r="M805" s="242"/>
      <c r="N805" s="242"/>
      <c r="O805" s="242"/>
      <c r="P805" s="243"/>
    </row>
    <row r="806" spans="1:16" ht="20.100000000000001" customHeight="1" x14ac:dyDescent="0.15">
      <c r="A806" s="256">
        <f>IF(A805="",ROW()-2-COUNTBLANK($A$3:$A805),A805+1)</f>
        <v>804</v>
      </c>
      <c r="B806" s="257">
        <f>IF(A806="","",IF(B805="",ROW()-2-COUNTBLANK($B$3:$B805),B805+1))</f>
        <v>804</v>
      </c>
      <c r="C806" s="241"/>
      <c r="D806" s="242" t="str">
        <f>IF(C806="","",(COUNTIF($C$3:C806,C806)+100))</f>
        <v/>
      </c>
      <c r="E806" s="306" t="str">
        <f>IF(C806="","",INDEX('様式A-2'!$E$9:$E$4938,MATCH(C806,'様式A-2'!$B$9:$B$438,0)))</f>
        <v/>
      </c>
      <c r="F806" s="306"/>
      <c r="G806" s="242"/>
      <c r="H806" s="242"/>
      <c r="I806" s="242"/>
      <c r="J806" s="307"/>
      <c r="K806" s="242"/>
      <c r="L806" s="242"/>
      <c r="M806" s="242"/>
      <c r="N806" s="242"/>
      <c r="O806" s="242"/>
      <c r="P806" s="243"/>
    </row>
    <row r="807" spans="1:16" ht="20.100000000000001" customHeight="1" x14ac:dyDescent="0.15">
      <c r="A807" s="256">
        <f>IF(A806="",ROW()-2-COUNTBLANK($A$3:$A806),A806+1)</f>
        <v>805</v>
      </c>
      <c r="B807" s="257">
        <f>IF(A807="","",IF(B806="",ROW()-2-COUNTBLANK($B$3:$B806),B806+1))</f>
        <v>805</v>
      </c>
      <c r="C807" s="241"/>
      <c r="D807" s="242" t="str">
        <f>IF(C807="","",(COUNTIF($C$3:C807,C807)+100))</f>
        <v/>
      </c>
      <c r="E807" s="306" t="str">
        <f>IF(C807="","",INDEX('様式A-2'!$E$9:$E$4938,MATCH(C807,'様式A-2'!$B$9:$B$438,0)))</f>
        <v/>
      </c>
      <c r="F807" s="306"/>
      <c r="G807" s="242"/>
      <c r="H807" s="242"/>
      <c r="I807" s="242"/>
      <c r="J807" s="307"/>
      <c r="K807" s="242"/>
      <c r="L807" s="242"/>
      <c r="M807" s="242"/>
      <c r="N807" s="242"/>
      <c r="O807" s="242"/>
      <c r="P807" s="243"/>
    </row>
    <row r="808" spans="1:16" ht="20.100000000000001" customHeight="1" x14ac:dyDescent="0.15">
      <c r="A808" s="256">
        <f>IF(A807="",ROW()-2-COUNTBLANK($A$3:$A807),A807+1)</f>
        <v>806</v>
      </c>
      <c r="B808" s="257">
        <f>IF(A808="","",IF(B807="",ROW()-2-COUNTBLANK($B$3:$B807),B807+1))</f>
        <v>806</v>
      </c>
      <c r="C808" s="241"/>
      <c r="D808" s="242" t="str">
        <f>IF(C808="","",(COUNTIF($C$3:C808,C808)+100))</f>
        <v/>
      </c>
      <c r="E808" s="306" t="str">
        <f>IF(C808="","",INDEX('様式A-2'!$E$9:$E$4938,MATCH(C808,'様式A-2'!$B$9:$B$438,0)))</f>
        <v/>
      </c>
      <c r="F808" s="306"/>
      <c r="G808" s="242"/>
      <c r="H808" s="242"/>
      <c r="I808" s="242"/>
      <c r="J808" s="307"/>
      <c r="K808" s="242"/>
      <c r="L808" s="242"/>
      <c r="M808" s="242"/>
      <c r="N808" s="242"/>
      <c r="O808" s="242"/>
      <c r="P808" s="243"/>
    </row>
    <row r="809" spans="1:16" ht="20.100000000000001" customHeight="1" x14ac:dyDescent="0.15">
      <c r="A809" s="256">
        <f>IF(A808="",ROW()-2-COUNTBLANK($A$3:$A808),A808+1)</f>
        <v>807</v>
      </c>
      <c r="B809" s="257">
        <f>IF(A809="","",IF(B808="",ROW()-2-COUNTBLANK($B$3:$B808),B808+1))</f>
        <v>807</v>
      </c>
      <c r="C809" s="241"/>
      <c r="D809" s="242" t="str">
        <f>IF(C809="","",(COUNTIF($C$3:C809,C809)+100))</f>
        <v/>
      </c>
      <c r="E809" s="306" t="str">
        <f>IF(C809="","",INDEX('様式A-2'!$E$9:$E$4938,MATCH(C809,'様式A-2'!$B$9:$B$438,0)))</f>
        <v/>
      </c>
      <c r="F809" s="306"/>
      <c r="G809" s="242"/>
      <c r="H809" s="242"/>
      <c r="I809" s="242"/>
      <c r="J809" s="307"/>
      <c r="K809" s="242"/>
      <c r="L809" s="242"/>
      <c r="M809" s="242"/>
      <c r="N809" s="242"/>
      <c r="O809" s="242"/>
      <c r="P809" s="243"/>
    </row>
    <row r="810" spans="1:16" ht="20.100000000000001" customHeight="1" x14ac:dyDescent="0.15">
      <c r="A810" s="256">
        <f>IF(A809="",ROW()-2-COUNTBLANK($A$3:$A809),A809+1)</f>
        <v>808</v>
      </c>
      <c r="B810" s="257">
        <f>IF(A810="","",IF(B809="",ROW()-2-COUNTBLANK($B$3:$B809),B809+1))</f>
        <v>808</v>
      </c>
      <c r="C810" s="241"/>
      <c r="D810" s="242" t="str">
        <f>IF(C810="","",(COUNTIF($C$3:C810,C810)+100))</f>
        <v/>
      </c>
      <c r="E810" s="306" t="str">
        <f>IF(C810="","",INDEX('様式A-2'!$E$9:$E$4938,MATCH(C810,'様式A-2'!$B$9:$B$438,0)))</f>
        <v/>
      </c>
      <c r="F810" s="306"/>
      <c r="G810" s="242"/>
      <c r="H810" s="242"/>
      <c r="I810" s="242"/>
      <c r="J810" s="307"/>
      <c r="K810" s="242"/>
      <c r="L810" s="242"/>
      <c r="M810" s="242"/>
      <c r="N810" s="242"/>
      <c r="O810" s="242"/>
      <c r="P810" s="243"/>
    </row>
    <row r="811" spans="1:16" ht="20.100000000000001" customHeight="1" x14ac:dyDescent="0.15">
      <c r="A811" s="256">
        <f>IF(A810="",ROW()-2-COUNTBLANK($A$3:$A810),A810+1)</f>
        <v>809</v>
      </c>
      <c r="B811" s="257">
        <f>IF(A811="","",IF(B810="",ROW()-2-COUNTBLANK($B$3:$B810),B810+1))</f>
        <v>809</v>
      </c>
      <c r="C811" s="241"/>
      <c r="D811" s="242" t="str">
        <f>IF(C811="","",(COUNTIF($C$3:C811,C811)+100))</f>
        <v/>
      </c>
      <c r="E811" s="306" t="str">
        <f>IF(C811="","",INDEX('様式A-2'!$E$9:$E$4938,MATCH(C811,'様式A-2'!$B$9:$B$438,0)))</f>
        <v/>
      </c>
      <c r="F811" s="306"/>
      <c r="G811" s="242"/>
      <c r="H811" s="242"/>
      <c r="I811" s="242"/>
      <c r="J811" s="307"/>
      <c r="K811" s="242"/>
      <c r="L811" s="242"/>
      <c r="M811" s="242"/>
      <c r="N811" s="242"/>
      <c r="O811" s="242"/>
      <c r="P811" s="243"/>
    </row>
    <row r="812" spans="1:16" ht="20.100000000000001" customHeight="1" x14ac:dyDescent="0.15">
      <c r="A812" s="256">
        <f>IF(A811="",ROW()-2-COUNTBLANK($A$3:$A811),A811+1)</f>
        <v>810</v>
      </c>
      <c r="B812" s="257">
        <f>IF(A812="","",IF(B811="",ROW()-2-COUNTBLANK($B$3:$B811),B811+1))</f>
        <v>810</v>
      </c>
      <c r="C812" s="241"/>
      <c r="D812" s="242" t="str">
        <f>IF(C812="","",(COUNTIF($C$3:C812,C812)+100))</f>
        <v/>
      </c>
      <c r="E812" s="306" t="str">
        <f>IF(C812="","",INDEX('様式A-2'!$E$9:$E$4938,MATCH(C812,'様式A-2'!$B$9:$B$438,0)))</f>
        <v/>
      </c>
      <c r="F812" s="306"/>
      <c r="G812" s="242"/>
      <c r="H812" s="242"/>
      <c r="I812" s="242"/>
      <c r="J812" s="307"/>
      <c r="K812" s="242"/>
      <c r="L812" s="242"/>
      <c r="M812" s="242"/>
      <c r="N812" s="242"/>
      <c r="O812" s="242"/>
      <c r="P812" s="243"/>
    </row>
    <row r="813" spans="1:16" ht="20.100000000000001" customHeight="1" x14ac:dyDescent="0.15">
      <c r="A813" s="256">
        <f>IF(A812="",ROW()-2-COUNTBLANK($A$3:$A812),A812+1)</f>
        <v>811</v>
      </c>
      <c r="B813" s="257">
        <f>IF(A813="","",IF(B812="",ROW()-2-COUNTBLANK($B$3:$B812),B812+1))</f>
        <v>811</v>
      </c>
      <c r="C813" s="241"/>
      <c r="D813" s="242" t="str">
        <f>IF(C813="","",(COUNTIF($C$3:C813,C813)+100))</f>
        <v/>
      </c>
      <c r="E813" s="306" t="str">
        <f>IF(C813="","",INDEX('様式A-2'!$E$9:$E$4938,MATCH(C813,'様式A-2'!$B$9:$B$438,0)))</f>
        <v/>
      </c>
      <c r="F813" s="306"/>
      <c r="G813" s="242"/>
      <c r="H813" s="242"/>
      <c r="I813" s="242"/>
      <c r="J813" s="307"/>
      <c r="K813" s="242"/>
      <c r="L813" s="242"/>
      <c r="M813" s="242"/>
      <c r="N813" s="242"/>
      <c r="O813" s="242"/>
      <c r="P813" s="243"/>
    </row>
    <row r="814" spans="1:16" ht="20.100000000000001" customHeight="1" x14ac:dyDescent="0.15">
      <c r="A814" s="256">
        <f>IF(A813="",ROW()-2-COUNTBLANK($A$3:$A813),A813+1)</f>
        <v>812</v>
      </c>
      <c r="B814" s="257">
        <f>IF(A814="","",IF(B813="",ROW()-2-COUNTBLANK($B$3:$B813),B813+1))</f>
        <v>812</v>
      </c>
      <c r="C814" s="241"/>
      <c r="D814" s="242" t="str">
        <f>IF(C814="","",(COUNTIF($C$3:C814,C814)+100))</f>
        <v/>
      </c>
      <c r="E814" s="306" t="str">
        <f>IF(C814="","",INDEX('様式A-2'!$E$9:$E$4938,MATCH(C814,'様式A-2'!$B$9:$B$438,0)))</f>
        <v/>
      </c>
      <c r="F814" s="306"/>
      <c r="G814" s="242"/>
      <c r="H814" s="242"/>
      <c r="I814" s="242"/>
      <c r="J814" s="307"/>
      <c r="K814" s="242"/>
      <c r="L814" s="242"/>
      <c r="M814" s="242"/>
      <c r="N814" s="242"/>
      <c r="O814" s="242"/>
      <c r="P814" s="243"/>
    </row>
    <row r="815" spans="1:16" ht="20.100000000000001" customHeight="1" x14ac:dyDescent="0.15">
      <c r="A815" s="256">
        <f>IF(A814="",ROW()-2-COUNTBLANK($A$3:$A814),A814+1)</f>
        <v>813</v>
      </c>
      <c r="B815" s="257">
        <f>IF(A815="","",IF(B814="",ROW()-2-COUNTBLANK($B$3:$B814),B814+1))</f>
        <v>813</v>
      </c>
      <c r="C815" s="241"/>
      <c r="D815" s="242" t="str">
        <f>IF(C815="","",(COUNTIF($C$3:C815,C815)+100))</f>
        <v/>
      </c>
      <c r="E815" s="306" t="str">
        <f>IF(C815="","",INDEX('様式A-2'!$E$9:$E$4938,MATCH(C815,'様式A-2'!$B$9:$B$438,0)))</f>
        <v/>
      </c>
      <c r="F815" s="306"/>
      <c r="G815" s="242"/>
      <c r="H815" s="242"/>
      <c r="I815" s="242"/>
      <c r="J815" s="307"/>
      <c r="K815" s="242"/>
      <c r="L815" s="242"/>
      <c r="M815" s="242"/>
      <c r="N815" s="242"/>
      <c r="O815" s="242"/>
      <c r="P815" s="243"/>
    </row>
    <row r="816" spans="1:16" ht="20.100000000000001" customHeight="1" x14ac:dyDescent="0.15">
      <c r="A816" s="256">
        <f>IF(A815="",ROW()-2-COUNTBLANK($A$3:$A815),A815+1)</f>
        <v>814</v>
      </c>
      <c r="B816" s="257">
        <f>IF(A816="","",IF(B815="",ROW()-2-COUNTBLANK($B$3:$B815),B815+1))</f>
        <v>814</v>
      </c>
      <c r="C816" s="241"/>
      <c r="D816" s="242" t="str">
        <f>IF(C816="","",(COUNTIF($C$3:C816,C816)+100))</f>
        <v/>
      </c>
      <c r="E816" s="306" t="str">
        <f>IF(C816="","",INDEX('様式A-2'!$E$9:$E$4938,MATCH(C816,'様式A-2'!$B$9:$B$438,0)))</f>
        <v/>
      </c>
      <c r="F816" s="306"/>
      <c r="G816" s="242"/>
      <c r="H816" s="242"/>
      <c r="I816" s="242"/>
      <c r="J816" s="307"/>
      <c r="K816" s="242"/>
      <c r="L816" s="242"/>
      <c r="M816" s="242"/>
      <c r="N816" s="242"/>
      <c r="O816" s="242"/>
      <c r="P816" s="243"/>
    </row>
    <row r="817" spans="1:16" ht="20.100000000000001" customHeight="1" x14ac:dyDescent="0.15">
      <c r="A817" s="256">
        <f>IF(A816="",ROW()-2-COUNTBLANK($A$3:$A816),A816+1)</f>
        <v>815</v>
      </c>
      <c r="B817" s="257">
        <f>IF(A817="","",IF(B816="",ROW()-2-COUNTBLANK($B$3:$B816),B816+1))</f>
        <v>815</v>
      </c>
      <c r="C817" s="241"/>
      <c r="D817" s="242" t="str">
        <f>IF(C817="","",(COUNTIF($C$3:C817,C817)+100))</f>
        <v/>
      </c>
      <c r="E817" s="306" t="str">
        <f>IF(C817="","",INDEX('様式A-2'!$E$9:$E$4938,MATCH(C817,'様式A-2'!$B$9:$B$438,0)))</f>
        <v/>
      </c>
      <c r="F817" s="306"/>
      <c r="G817" s="242"/>
      <c r="H817" s="242"/>
      <c r="I817" s="242"/>
      <c r="J817" s="307"/>
      <c r="K817" s="242"/>
      <c r="L817" s="242"/>
      <c r="M817" s="242"/>
      <c r="N817" s="242"/>
      <c r="O817" s="242"/>
      <c r="P817" s="243"/>
    </row>
    <row r="818" spans="1:16" ht="20.100000000000001" customHeight="1" x14ac:dyDescent="0.15">
      <c r="A818" s="256">
        <f>IF(A817="",ROW()-2-COUNTBLANK($A$3:$A817),A817+1)</f>
        <v>816</v>
      </c>
      <c r="B818" s="257">
        <f>IF(A818="","",IF(B817="",ROW()-2-COUNTBLANK($B$3:$B817),B817+1))</f>
        <v>816</v>
      </c>
      <c r="C818" s="241"/>
      <c r="D818" s="242" t="str">
        <f>IF(C818="","",(COUNTIF($C$3:C818,C818)+100))</f>
        <v/>
      </c>
      <c r="E818" s="306" t="str">
        <f>IF(C818="","",INDEX('様式A-2'!$E$9:$E$4938,MATCH(C818,'様式A-2'!$B$9:$B$438,0)))</f>
        <v/>
      </c>
      <c r="F818" s="306"/>
      <c r="G818" s="242"/>
      <c r="H818" s="242"/>
      <c r="I818" s="242"/>
      <c r="J818" s="307"/>
      <c r="K818" s="242"/>
      <c r="L818" s="242"/>
      <c r="M818" s="242"/>
      <c r="N818" s="242"/>
      <c r="O818" s="242"/>
      <c r="P818" s="243"/>
    </row>
    <row r="819" spans="1:16" ht="20.100000000000001" customHeight="1" x14ac:dyDescent="0.15">
      <c r="A819" s="256">
        <f>IF(A818="",ROW()-2-COUNTBLANK($A$3:$A818),A818+1)</f>
        <v>817</v>
      </c>
      <c r="B819" s="257">
        <f>IF(A819="","",IF(B818="",ROW()-2-COUNTBLANK($B$3:$B818),B818+1))</f>
        <v>817</v>
      </c>
      <c r="C819" s="241"/>
      <c r="D819" s="242" t="str">
        <f>IF(C819="","",(COUNTIF($C$3:C819,C819)+100))</f>
        <v/>
      </c>
      <c r="E819" s="306" t="str">
        <f>IF(C819="","",INDEX('様式A-2'!$E$9:$E$4938,MATCH(C819,'様式A-2'!$B$9:$B$438,0)))</f>
        <v/>
      </c>
      <c r="F819" s="306"/>
      <c r="G819" s="242"/>
      <c r="H819" s="242"/>
      <c r="I819" s="242"/>
      <c r="J819" s="307"/>
      <c r="K819" s="242"/>
      <c r="L819" s="242"/>
      <c r="M819" s="242"/>
      <c r="N819" s="242"/>
      <c r="O819" s="242"/>
      <c r="P819" s="243"/>
    </row>
    <row r="820" spans="1:16" ht="20.100000000000001" customHeight="1" x14ac:dyDescent="0.15">
      <c r="A820" s="256">
        <f>IF(A819="",ROW()-2-COUNTBLANK($A$3:$A819),A819+1)</f>
        <v>818</v>
      </c>
      <c r="B820" s="257">
        <f>IF(A820="","",IF(B819="",ROW()-2-COUNTBLANK($B$3:$B819),B819+1))</f>
        <v>818</v>
      </c>
      <c r="C820" s="241"/>
      <c r="D820" s="242" t="str">
        <f>IF(C820="","",(COUNTIF($C$3:C820,C820)+100))</f>
        <v/>
      </c>
      <c r="E820" s="306" t="str">
        <f>IF(C820="","",INDEX('様式A-2'!$E$9:$E$4938,MATCH(C820,'様式A-2'!$B$9:$B$438,0)))</f>
        <v/>
      </c>
      <c r="F820" s="306"/>
      <c r="G820" s="242"/>
      <c r="H820" s="242"/>
      <c r="I820" s="242"/>
      <c r="J820" s="307"/>
      <c r="K820" s="242"/>
      <c r="L820" s="242"/>
      <c r="M820" s="242"/>
      <c r="N820" s="242"/>
      <c r="O820" s="242"/>
      <c r="P820" s="243"/>
    </row>
    <row r="821" spans="1:16" ht="20.100000000000001" customHeight="1" x14ac:dyDescent="0.15">
      <c r="A821" s="256">
        <f>IF(A820="",ROW()-2-COUNTBLANK($A$3:$A820),A820+1)</f>
        <v>819</v>
      </c>
      <c r="B821" s="257">
        <f>IF(A821="","",IF(B820="",ROW()-2-COUNTBLANK($B$3:$B820),B820+1))</f>
        <v>819</v>
      </c>
      <c r="C821" s="241"/>
      <c r="D821" s="242" t="str">
        <f>IF(C821="","",(COUNTIF($C$3:C821,C821)+100))</f>
        <v/>
      </c>
      <c r="E821" s="306" t="str">
        <f>IF(C821="","",INDEX('様式A-2'!$E$9:$E$4938,MATCH(C821,'様式A-2'!$B$9:$B$438,0)))</f>
        <v/>
      </c>
      <c r="F821" s="306"/>
      <c r="G821" s="242"/>
      <c r="H821" s="242"/>
      <c r="I821" s="242"/>
      <c r="J821" s="307"/>
      <c r="K821" s="242"/>
      <c r="L821" s="242"/>
      <c r="M821" s="242"/>
      <c r="N821" s="242"/>
      <c r="O821" s="242"/>
      <c r="P821" s="243"/>
    </row>
    <row r="822" spans="1:16" ht="20.100000000000001" customHeight="1" x14ac:dyDescent="0.15">
      <c r="A822" s="256">
        <f>IF(A821="",ROW()-2-COUNTBLANK($A$3:$A821),A821+1)</f>
        <v>820</v>
      </c>
      <c r="B822" s="257">
        <f>IF(A822="","",IF(B821="",ROW()-2-COUNTBLANK($B$3:$B821),B821+1))</f>
        <v>820</v>
      </c>
      <c r="C822" s="241"/>
      <c r="D822" s="242" t="str">
        <f>IF(C822="","",(COUNTIF($C$3:C822,C822)+100))</f>
        <v/>
      </c>
      <c r="E822" s="306" t="str">
        <f>IF(C822="","",INDEX('様式A-2'!$E$9:$E$4938,MATCH(C822,'様式A-2'!$B$9:$B$438,0)))</f>
        <v/>
      </c>
      <c r="F822" s="306"/>
      <c r="G822" s="242"/>
      <c r="H822" s="242"/>
      <c r="I822" s="242"/>
      <c r="J822" s="307"/>
      <c r="K822" s="242"/>
      <c r="L822" s="242"/>
      <c r="M822" s="242"/>
      <c r="N822" s="242"/>
      <c r="O822" s="242"/>
      <c r="P822" s="243"/>
    </row>
    <row r="823" spans="1:16" ht="20.100000000000001" customHeight="1" x14ac:dyDescent="0.15">
      <c r="A823" s="256">
        <f>IF(A822="",ROW()-2-COUNTBLANK($A$3:$A822),A822+1)</f>
        <v>821</v>
      </c>
      <c r="B823" s="257">
        <f>IF(A823="","",IF(B822="",ROW()-2-COUNTBLANK($B$3:$B822),B822+1))</f>
        <v>821</v>
      </c>
      <c r="C823" s="241"/>
      <c r="D823" s="242" t="str">
        <f>IF(C823="","",(COUNTIF($C$3:C823,C823)+100))</f>
        <v/>
      </c>
      <c r="E823" s="306" t="str">
        <f>IF(C823="","",INDEX('様式A-2'!$E$9:$E$4938,MATCH(C823,'様式A-2'!$B$9:$B$438,0)))</f>
        <v/>
      </c>
      <c r="F823" s="306"/>
      <c r="G823" s="242"/>
      <c r="H823" s="242"/>
      <c r="I823" s="242"/>
      <c r="J823" s="307"/>
      <c r="K823" s="242"/>
      <c r="L823" s="242"/>
      <c r="M823" s="242"/>
      <c r="N823" s="242"/>
      <c r="O823" s="242"/>
      <c r="P823" s="243"/>
    </row>
    <row r="824" spans="1:16" ht="20.100000000000001" customHeight="1" x14ac:dyDescent="0.15">
      <c r="A824" s="256">
        <f>IF(A823="",ROW()-2-COUNTBLANK($A$3:$A823),A823+1)</f>
        <v>822</v>
      </c>
      <c r="B824" s="257">
        <f>IF(A824="","",IF(B823="",ROW()-2-COUNTBLANK($B$3:$B823),B823+1))</f>
        <v>822</v>
      </c>
      <c r="C824" s="241"/>
      <c r="D824" s="242" t="str">
        <f>IF(C824="","",(COUNTIF($C$3:C824,C824)+100))</f>
        <v/>
      </c>
      <c r="E824" s="306" t="str">
        <f>IF(C824="","",INDEX('様式A-2'!$E$9:$E$4938,MATCH(C824,'様式A-2'!$B$9:$B$438,0)))</f>
        <v/>
      </c>
      <c r="F824" s="306"/>
      <c r="G824" s="242"/>
      <c r="H824" s="242"/>
      <c r="I824" s="242"/>
      <c r="J824" s="307"/>
      <c r="K824" s="242"/>
      <c r="L824" s="242"/>
      <c r="M824" s="242"/>
      <c r="N824" s="242"/>
      <c r="O824" s="242"/>
      <c r="P824" s="243"/>
    </row>
    <row r="825" spans="1:16" ht="20.100000000000001" customHeight="1" x14ac:dyDescent="0.15">
      <c r="A825" s="256">
        <f>IF(A824="",ROW()-2-COUNTBLANK($A$3:$A824),A824+1)</f>
        <v>823</v>
      </c>
      <c r="B825" s="257">
        <f>IF(A825="","",IF(B824="",ROW()-2-COUNTBLANK($B$3:$B824),B824+1))</f>
        <v>823</v>
      </c>
      <c r="C825" s="241"/>
      <c r="D825" s="242" t="str">
        <f>IF(C825="","",(COUNTIF($C$3:C825,C825)+100))</f>
        <v/>
      </c>
      <c r="E825" s="306" t="str">
        <f>IF(C825="","",INDEX('様式A-2'!$E$9:$E$4938,MATCH(C825,'様式A-2'!$B$9:$B$438,0)))</f>
        <v/>
      </c>
      <c r="F825" s="306"/>
      <c r="G825" s="242"/>
      <c r="H825" s="242"/>
      <c r="I825" s="242"/>
      <c r="J825" s="307"/>
      <c r="K825" s="242"/>
      <c r="L825" s="242"/>
      <c r="M825" s="242"/>
      <c r="N825" s="242"/>
      <c r="O825" s="242"/>
      <c r="P825" s="243"/>
    </row>
    <row r="826" spans="1:16" ht="20.100000000000001" customHeight="1" x14ac:dyDescent="0.15">
      <c r="A826" s="256">
        <f>IF(A825="",ROW()-2-COUNTBLANK($A$3:$A825),A825+1)</f>
        <v>824</v>
      </c>
      <c r="B826" s="257">
        <f>IF(A826="","",IF(B825="",ROW()-2-COUNTBLANK($B$3:$B825),B825+1))</f>
        <v>824</v>
      </c>
      <c r="C826" s="241"/>
      <c r="D826" s="242" t="str">
        <f>IF(C826="","",(COUNTIF($C$3:C826,C826)+100))</f>
        <v/>
      </c>
      <c r="E826" s="306" t="str">
        <f>IF(C826="","",INDEX('様式A-2'!$E$9:$E$4938,MATCH(C826,'様式A-2'!$B$9:$B$438,0)))</f>
        <v/>
      </c>
      <c r="F826" s="306"/>
      <c r="G826" s="242"/>
      <c r="H826" s="242"/>
      <c r="I826" s="242"/>
      <c r="J826" s="307"/>
      <c r="K826" s="242"/>
      <c r="L826" s="242"/>
      <c r="M826" s="242"/>
      <c r="N826" s="242"/>
      <c r="O826" s="242"/>
      <c r="P826" s="243"/>
    </row>
    <row r="827" spans="1:16" ht="20.100000000000001" customHeight="1" x14ac:dyDescent="0.15">
      <c r="A827" s="256">
        <f>IF(A826="",ROW()-2-COUNTBLANK($A$3:$A826),A826+1)</f>
        <v>825</v>
      </c>
      <c r="B827" s="257">
        <f>IF(A827="","",IF(B826="",ROW()-2-COUNTBLANK($B$3:$B826),B826+1))</f>
        <v>825</v>
      </c>
      <c r="C827" s="241"/>
      <c r="D827" s="242" t="str">
        <f>IF(C827="","",(COUNTIF($C$3:C827,C827)+100))</f>
        <v/>
      </c>
      <c r="E827" s="306" t="str">
        <f>IF(C827="","",INDEX('様式A-2'!$E$9:$E$4938,MATCH(C827,'様式A-2'!$B$9:$B$438,0)))</f>
        <v/>
      </c>
      <c r="F827" s="306"/>
      <c r="G827" s="242"/>
      <c r="H827" s="242"/>
      <c r="I827" s="242"/>
      <c r="J827" s="307"/>
      <c r="K827" s="242"/>
      <c r="L827" s="242"/>
      <c r="M827" s="242"/>
      <c r="N827" s="242"/>
      <c r="O827" s="242"/>
      <c r="P827" s="243"/>
    </row>
    <row r="828" spans="1:16" ht="20.100000000000001" customHeight="1" x14ac:dyDescent="0.15">
      <c r="A828" s="256">
        <f>IF(A827="",ROW()-2-COUNTBLANK($A$3:$A827),A827+1)</f>
        <v>826</v>
      </c>
      <c r="B828" s="257">
        <f>IF(A828="","",IF(B827="",ROW()-2-COUNTBLANK($B$3:$B827),B827+1))</f>
        <v>826</v>
      </c>
      <c r="C828" s="241"/>
      <c r="D828" s="242" t="str">
        <f>IF(C828="","",(COUNTIF($C$3:C828,C828)+100))</f>
        <v/>
      </c>
      <c r="E828" s="306" t="str">
        <f>IF(C828="","",INDEX('様式A-2'!$E$9:$E$4938,MATCH(C828,'様式A-2'!$B$9:$B$438,0)))</f>
        <v/>
      </c>
      <c r="F828" s="306"/>
      <c r="G828" s="242"/>
      <c r="H828" s="242"/>
      <c r="I828" s="242"/>
      <c r="J828" s="307"/>
      <c r="K828" s="242"/>
      <c r="L828" s="242"/>
      <c r="M828" s="242"/>
      <c r="N828" s="242"/>
      <c r="O828" s="242"/>
      <c r="P828" s="243"/>
    </row>
    <row r="829" spans="1:16" ht="20.100000000000001" customHeight="1" x14ac:dyDescent="0.15">
      <c r="A829" s="256">
        <f>IF(A828="",ROW()-2-COUNTBLANK($A$3:$A828),A828+1)</f>
        <v>827</v>
      </c>
      <c r="B829" s="257">
        <f>IF(A829="","",IF(B828="",ROW()-2-COUNTBLANK($B$3:$B828),B828+1))</f>
        <v>827</v>
      </c>
      <c r="C829" s="241"/>
      <c r="D829" s="242" t="str">
        <f>IF(C829="","",(COUNTIF($C$3:C829,C829)+100))</f>
        <v/>
      </c>
      <c r="E829" s="306" t="str">
        <f>IF(C829="","",INDEX('様式A-2'!$E$9:$E$4938,MATCH(C829,'様式A-2'!$B$9:$B$438,0)))</f>
        <v/>
      </c>
      <c r="F829" s="306"/>
      <c r="G829" s="242"/>
      <c r="H829" s="242"/>
      <c r="I829" s="242"/>
      <c r="J829" s="307"/>
      <c r="K829" s="242"/>
      <c r="L829" s="242"/>
      <c r="M829" s="242"/>
      <c r="N829" s="242"/>
      <c r="O829" s="242"/>
      <c r="P829" s="243"/>
    </row>
    <row r="830" spans="1:16" ht="20.100000000000001" customHeight="1" x14ac:dyDescent="0.15">
      <c r="A830" s="256">
        <f>IF(A829="",ROW()-2-COUNTBLANK($A$3:$A829),A829+1)</f>
        <v>828</v>
      </c>
      <c r="B830" s="257">
        <f>IF(A830="","",IF(B829="",ROW()-2-COUNTBLANK($B$3:$B829),B829+1))</f>
        <v>828</v>
      </c>
      <c r="C830" s="241"/>
      <c r="D830" s="242" t="str">
        <f>IF(C830="","",(COUNTIF($C$3:C830,C830)+100))</f>
        <v/>
      </c>
      <c r="E830" s="306" t="str">
        <f>IF(C830="","",INDEX('様式A-2'!$E$9:$E$4938,MATCH(C830,'様式A-2'!$B$9:$B$438,0)))</f>
        <v/>
      </c>
      <c r="F830" s="306"/>
      <c r="G830" s="242"/>
      <c r="H830" s="242"/>
      <c r="I830" s="242"/>
      <c r="J830" s="307"/>
      <c r="K830" s="242"/>
      <c r="L830" s="242"/>
      <c r="M830" s="242"/>
      <c r="N830" s="242"/>
      <c r="O830" s="242"/>
      <c r="P830" s="243"/>
    </row>
    <row r="831" spans="1:16" ht="20.100000000000001" customHeight="1" x14ac:dyDescent="0.15">
      <c r="A831" s="256">
        <f>IF(A830="",ROW()-2-COUNTBLANK($A$3:$A830),A830+1)</f>
        <v>829</v>
      </c>
      <c r="B831" s="257">
        <f>IF(A831="","",IF(B830="",ROW()-2-COUNTBLANK($B$3:$B830),B830+1))</f>
        <v>829</v>
      </c>
      <c r="C831" s="241"/>
      <c r="D831" s="242" t="str">
        <f>IF(C831="","",(COUNTIF($C$3:C831,C831)+100))</f>
        <v/>
      </c>
      <c r="E831" s="306" t="str">
        <f>IF(C831="","",INDEX('様式A-2'!$E$9:$E$4938,MATCH(C831,'様式A-2'!$B$9:$B$438,0)))</f>
        <v/>
      </c>
      <c r="F831" s="306"/>
      <c r="G831" s="242"/>
      <c r="H831" s="242"/>
      <c r="I831" s="242"/>
      <c r="J831" s="307"/>
      <c r="K831" s="242"/>
      <c r="L831" s="242"/>
      <c r="M831" s="242"/>
      <c r="N831" s="242"/>
      <c r="O831" s="242"/>
      <c r="P831" s="243"/>
    </row>
    <row r="832" spans="1:16" ht="20.100000000000001" customHeight="1" x14ac:dyDescent="0.15">
      <c r="A832" s="256">
        <f>IF(A831="",ROW()-2-COUNTBLANK($A$3:$A831),A831+1)</f>
        <v>830</v>
      </c>
      <c r="B832" s="257">
        <f>IF(A832="","",IF(B831="",ROW()-2-COUNTBLANK($B$3:$B831),B831+1))</f>
        <v>830</v>
      </c>
      <c r="C832" s="241"/>
      <c r="D832" s="242" t="str">
        <f>IF(C832="","",(COUNTIF($C$3:C832,C832)+100))</f>
        <v/>
      </c>
      <c r="E832" s="306" t="str">
        <f>IF(C832="","",INDEX('様式A-2'!$E$9:$E$4938,MATCH(C832,'様式A-2'!$B$9:$B$438,0)))</f>
        <v/>
      </c>
      <c r="F832" s="306"/>
      <c r="G832" s="242"/>
      <c r="H832" s="242"/>
      <c r="I832" s="242"/>
      <c r="J832" s="307"/>
      <c r="K832" s="242"/>
      <c r="L832" s="242"/>
      <c r="M832" s="242"/>
      <c r="N832" s="242"/>
      <c r="O832" s="242"/>
      <c r="P832" s="243"/>
    </row>
    <row r="833" spans="1:16" ht="20.100000000000001" customHeight="1" x14ac:dyDescent="0.15">
      <c r="A833" s="256">
        <f>IF(A832="",ROW()-2-COUNTBLANK($A$3:$A832),A832+1)</f>
        <v>831</v>
      </c>
      <c r="B833" s="257">
        <f>IF(A833="","",IF(B832="",ROW()-2-COUNTBLANK($B$3:$B832),B832+1))</f>
        <v>831</v>
      </c>
      <c r="C833" s="241"/>
      <c r="D833" s="242" t="str">
        <f>IF(C833="","",(COUNTIF($C$3:C833,C833)+100))</f>
        <v/>
      </c>
      <c r="E833" s="306" t="str">
        <f>IF(C833="","",INDEX('様式A-2'!$E$9:$E$4938,MATCH(C833,'様式A-2'!$B$9:$B$438,0)))</f>
        <v/>
      </c>
      <c r="F833" s="306"/>
      <c r="G833" s="242"/>
      <c r="H833" s="242"/>
      <c r="I833" s="242"/>
      <c r="J833" s="307"/>
      <c r="K833" s="242"/>
      <c r="L833" s="242"/>
      <c r="M833" s="242"/>
      <c r="N833" s="242"/>
      <c r="O833" s="242"/>
      <c r="P833" s="243"/>
    </row>
    <row r="834" spans="1:16" ht="20.100000000000001" customHeight="1" x14ac:dyDescent="0.15">
      <c r="A834" s="256">
        <f>IF(A833="",ROW()-2-COUNTBLANK($A$3:$A833),A833+1)</f>
        <v>832</v>
      </c>
      <c r="B834" s="257">
        <f>IF(A834="","",IF(B833="",ROW()-2-COUNTBLANK($B$3:$B833),B833+1))</f>
        <v>832</v>
      </c>
      <c r="C834" s="241"/>
      <c r="D834" s="242" t="str">
        <f>IF(C834="","",(COUNTIF($C$3:C834,C834)+100))</f>
        <v/>
      </c>
      <c r="E834" s="306" t="str">
        <f>IF(C834="","",INDEX('様式A-2'!$E$9:$E$4938,MATCH(C834,'様式A-2'!$B$9:$B$438,0)))</f>
        <v/>
      </c>
      <c r="F834" s="306"/>
      <c r="G834" s="242"/>
      <c r="H834" s="242"/>
      <c r="I834" s="242"/>
      <c r="J834" s="307"/>
      <c r="K834" s="242"/>
      <c r="L834" s="242"/>
      <c r="M834" s="242"/>
      <c r="N834" s="242"/>
      <c r="O834" s="242"/>
      <c r="P834" s="243"/>
    </row>
    <row r="835" spans="1:16" ht="20.100000000000001" customHeight="1" x14ac:dyDescent="0.15">
      <c r="A835" s="256">
        <f>IF(A834="",ROW()-2-COUNTBLANK($A$3:$A834),A834+1)</f>
        <v>833</v>
      </c>
      <c r="B835" s="257">
        <f>IF(A835="","",IF(B834="",ROW()-2-COUNTBLANK($B$3:$B834),B834+1))</f>
        <v>833</v>
      </c>
      <c r="C835" s="241"/>
      <c r="D835" s="242" t="str">
        <f>IF(C835="","",(COUNTIF($C$3:C835,C835)+100))</f>
        <v/>
      </c>
      <c r="E835" s="306" t="str">
        <f>IF(C835="","",INDEX('様式A-2'!$E$9:$E$4938,MATCH(C835,'様式A-2'!$B$9:$B$438,0)))</f>
        <v/>
      </c>
      <c r="F835" s="306"/>
      <c r="G835" s="242"/>
      <c r="H835" s="242"/>
      <c r="I835" s="242"/>
      <c r="J835" s="307"/>
      <c r="K835" s="242"/>
      <c r="L835" s="242"/>
      <c r="M835" s="242"/>
      <c r="N835" s="242"/>
      <c r="O835" s="242"/>
      <c r="P835" s="243"/>
    </row>
    <row r="836" spans="1:16" ht="20.100000000000001" customHeight="1" x14ac:dyDescent="0.15">
      <c r="A836" s="256">
        <f>IF(A835="",ROW()-2-COUNTBLANK($A$3:$A835),A835+1)</f>
        <v>834</v>
      </c>
      <c r="B836" s="257">
        <f>IF(A836="","",IF(B835="",ROW()-2-COUNTBLANK($B$3:$B835),B835+1))</f>
        <v>834</v>
      </c>
      <c r="C836" s="241"/>
      <c r="D836" s="242" t="str">
        <f>IF(C836="","",(COUNTIF($C$3:C836,C836)+100))</f>
        <v/>
      </c>
      <c r="E836" s="306" t="str">
        <f>IF(C836="","",INDEX('様式A-2'!$E$9:$E$4938,MATCH(C836,'様式A-2'!$B$9:$B$438,0)))</f>
        <v/>
      </c>
      <c r="F836" s="306"/>
      <c r="G836" s="242"/>
      <c r="H836" s="242"/>
      <c r="I836" s="242"/>
      <c r="J836" s="307"/>
      <c r="K836" s="242"/>
      <c r="L836" s="242"/>
      <c r="M836" s="242"/>
      <c r="N836" s="242"/>
      <c r="O836" s="242"/>
      <c r="P836" s="243"/>
    </row>
    <row r="837" spans="1:16" ht="20.100000000000001" customHeight="1" x14ac:dyDescent="0.15">
      <c r="A837" s="256">
        <f>IF(A836="",ROW()-2-COUNTBLANK($A$3:$A836),A836+1)</f>
        <v>835</v>
      </c>
      <c r="B837" s="257">
        <f>IF(A837="","",IF(B836="",ROW()-2-COUNTBLANK($B$3:$B836),B836+1))</f>
        <v>835</v>
      </c>
      <c r="C837" s="241"/>
      <c r="D837" s="242" t="str">
        <f>IF(C837="","",(COUNTIF($C$3:C837,C837)+100))</f>
        <v/>
      </c>
      <c r="E837" s="306" t="str">
        <f>IF(C837="","",INDEX('様式A-2'!$E$9:$E$4938,MATCH(C837,'様式A-2'!$B$9:$B$438,0)))</f>
        <v/>
      </c>
      <c r="F837" s="306"/>
      <c r="G837" s="242"/>
      <c r="H837" s="242"/>
      <c r="I837" s="242"/>
      <c r="J837" s="307"/>
      <c r="K837" s="242"/>
      <c r="L837" s="242"/>
      <c r="M837" s="242"/>
      <c r="N837" s="242"/>
      <c r="O837" s="242"/>
      <c r="P837" s="243"/>
    </row>
    <row r="838" spans="1:16" ht="20.100000000000001" customHeight="1" x14ac:dyDescent="0.15">
      <c r="A838" s="256">
        <f>IF(A837="",ROW()-2-COUNTBLANK($A$3:$A837),A837+1)</f>
        <v>836</v>
      </c>
      <c r="B838" s="257">
        <f>IF(A838="","",IF(B837="",ROW()-2-COUNTBLANK($B$3:$B837),B837+1))</f>
        <v>836</v>
      </c>
      <c r="C838" s="241"/>
      <c r="D838" s="242" t="str">
        <f>IF(C838="","",(COUNTIF($C$3:C838,C838)+100))</f>
        <v/>
      </c>
      <c r="E838" s="306" t="str">
        <f>IF(C838="","",INDEX('様式A-2'!$E$9:$E$4938,MATCH(C838,'様式A-2'!$B$9:$B$438,0)))</f>
        <v/>
      </c>
      <c r="F838" s="306"/>
      <c r="G838" s="242"/>
      <c r="H838" s="242"/>
      <c r="I838" s="242"/>
      <c r="J838" s="307"/>
      <c r="K838" s="242"/>
      <c r="L838" s="242"/>
      <c r="M838" s="242"/>
      <c r="N838" s="242"/>
      <c r="O838" s="242"/>
      <c r="P838" s="243"/>
    </row>
    <row r="839" spans="1:16" ht="20.100000000000001" customHeight="1" x14ac:dyDescent="0.15">
      <c r="A839" s="256">
        <f>IF(A838="",ROW()-2-COUNTBLANK($A$3:$A838),A838+1)</f>
        <v>837</v>
      </c>
      <c r="B839" s="257">
        <f>IF(A839="","",IF(B838="",ROW()-2-COUNTBLANK($B$3:$B838),B838+1))</f>
        <v>837</v>
      </c>
      <c r="C839" s="241"/>
      <c r="D839" s="242" t="str">
        <f>IF(C839="","",(COUNTIF($C$3:C839,C839)+100))</f>
        <v/>
      </c>
      <c r="E839" s="306" t="str">
        <f>IF(C839="","",INDEX('様式A-2'!$E$9:$E$4938,MATCH(C839,'様式A-2'!$B$9:$B$438,0)))</f>
        <v/>
      </c>
      <c r="F839" s="306"/>
      <c r="G839" s="242"/>
      <c r="H839" s="242"/>
      <c r="I839" s="242"/>
      <c r="J839" s="307"/>
      <c r="K839" s="242"/>
      <c r="L839" s="242"/>
      <c r="M839" s="242"/>
      <c r="N839" s="242"/>
      <c r="O839" s="242"/>
      <c r="P839" s="243"/>
    </row>
    <row r="840" spans="1:16" ht="20.100000000000001" customHeight="1" x14ac:dyDescent="0.15">
      <c r="A840" s="256">
        <f>IF(A839="",ROW()-2-COUNTBLANK($A$3:$A839),A839+1)</f>
        <v>838</v>
      </c>
      <c r="B840" s="257">
        <f>IF(A840="","",IF(B839="",ROW()-2-COUNTBLANK($B$3:$B839),B839+1))</f>
        <v>838</v>
      </c>
      <c r="C840" s="241"/>
      <c r="D840" s="242" t="str">
        <f>IF(C840="","",(COUNTIF($C$3:C840,C840)+100))</f>
        <v/>
      </c>
      <c r="E840" s="306" t="str">
        <f>IF(C840="","",INDEX('様式A-2'!$E$9:$E$4938,MATCH(C840,'様式A-2'!$B$9:$B$438,0)))</f>
        <v/>
      </c>
      <c r="F840" s="306"/>
      <c r="G840" s="242"/>
      <c r="H840" s="242"/>
      <c r="I840" s="242"/>
      <c r="J840" s="307"/>
      <c r="K840" s="242"/>
      <c r="L840" s="242"/>
      <c r="M840" s="242"/>
      <c r="N840" s="242"/>
      <c r="O840" s="242"/>
      <c r="P840" s="243"/>
    </row>
    <row r="841" spans="1:16" ht="20.100000000000001" customHeight="1" x14ac:dyDescent="0.15">
      <c r="A841" s="256">
        <f>IF(A840="",ROW()-2-COUNTBLANK($A$3:$A840),A840+1)</f>
        <v>839</v>
      </c>
      <c r="B841" s="257">
        <f>IF(A841="","",IF(B840="",ROW()-2-COUNTBLANK($B$3:$B840),B840+1))</f>
        <v>839</v>
      </c>
      <c r="C841" s="241"/>
      <c r="D841" s="242" t="str">
        <f>IF(C841="","",(COUNTIF($C$3:C841,C841)+100))</f>
        <v/>
      </c>
      <c r="E841" s="306" t="str">
        <f>IF(C841="","",INDEX('様式A-2'!$E$9:$E$4938,MATCH(C841,'様式A-2'!$B$9:$B$438,0)))</f>
        <v/>
      </c>
      <c r="F841" s="306"/>
      <c r="G841" s="242"/>
      <c r="H841" s="242"/>
      <c r="I841" s="242"/>
      <c r="J841" s="307"/>
      <c r="K841" s="242"/>
      <c r="L841" s="242"/>
      <c r="M841" s="242"/>
      <c r="N841" s="242"/>
      <c r="O841" s="242"/>
      <c r="P841" s="243"/>
    </row>
    <row r="842" spans="1:16" ht="20.100000000000001" customHeight="1" x14ac:dyDescent="0.15">
      <c r="A842" s="256">
        <f>IF(A841="",ROW()-2-COUNTBLANK($A$3:$A841),A841+1)</f>
        <v>840</v>
      </c>
      <c r="B842" s="257">
        <f>IF(A842="","",IF(B841="",ROW()-2-COUNTBLANK($B$3:$B841),B841+1))</f>
        <v>840</v>
      </c>
      <c r="C842" s="241"/>
      <c r="D842" s="242" t="str">
        <f>IF(C842="","",(COUNTIF($C$3:C842,C842)+100))</f>
        <v/>
      </c>
      <c r="E842" s="306" t="str">
        <f>IF(C842="","",INDEX('様式A-2'!$E$9:$E$4938,MATCH(C842,'様式A-2'!$B$9:$B$438,0)))</f>
        <v/>
      </c>
      <c r="F842" s="306"/>
      <c r="G842" s="242"/>
      <c r="H842" s="242"/>
      <c r="I842" s="242"/>
      <c r="J842" s="307"/>
      <c r="K842" s="242"/>
      <c r="L842" s="242"/>
      <c r="M842" s="242"/>
      <c r="N842" s="242"/>
      <c r="O842" s="242"/>
      <c r="P842" s="243"/>
    </row>
    <row r="843" spans="1:16" ht="20.100000000000001" customHeight="1" x14ac:dyDescent="0.15">
      <c r="A843" s="256">
        <f>IF(A842="",ROW()-2-COUNTBLANK($A$3:$A842),A842+1)</f>
        <v>841</v>
      </c>
      <c r="B843" s="257">
        <f>IF(A843="","",IF(B842="",ROW()-2-COUNTBLANK($B$3:$B842),B842+1))</f>
        <v>841</v>
      </c>
      <c r="C843" s="241"/>
      <c r="D843" s="242" t="str">
        <f>IF(C843="","",(COUNTIF($C$3:C843,C843)+100))</f>
        <v/>
      </c>
      <c r="E843" s="306" t="str">
        <f>IF(C843="","",INDEX('様式A-2'!$E$9:$E$4938,MATCH(C843,'様式A-2'!$B$9:$B$438,0)))</f>
        <v/>
      </c>
      <c r="F843" s="306"/>
      <c r="G843" s="242"/>
      <c r="H843" s="242"/>
      <c r="I843" s="242"/>
      <c r="J843" s="307"/>
      <c r="K843" s="242"/>
      <c r="L843" s="242"/>
      <c r="M843" s="242"/>
      <c r="N843" s="242"/>
      <c r="O843" s="242"/>
      <c r="P843" s="243"/>
    </row>
    <row r="844" spans="1:16" ht="20.100000000000001" customHeight="1" x14ac:dyDescent="0.15">
      <c r="A844" s="256">
        <f>IF(A843="",ROW()-2-COUNTBLANK($A$3:$A843),A843+1)</f>
        <v>842</v>
      </c>
      <c r="B844" s="257">
        <f>IF(A844="","",IF(B843="",ROW()-2-COUNTBLANK($B$3:$B843),B843+1))</f>
        <v>842</v>
      </c>
      <c r="C844" s="241"/>
      <c r="D844" s="242" t="str">
        <f>IF(C844="","",(COUNTIF($C$3:C844,C844)+100))</f>
        <v/>
      </c>
      <c r="E844" s="306" t="str">
        <f>IF(C844="","",INDEX('様式A-2'!$E$9:$E$4938,MATCH(C844,'様式A-2'!$B$9:$B$438,0)))</f>
        <v/>
      </c>
      <c r="F844" s="306"/>
      <c r="G844" s="242"/>
      <c r="H844" s="242"/>
      <c r="I844" s="242"/>
      <c r="J844" s="307"/>
      <c r="K844" s="242"/>
      <c r="L844" s="242"/>
      <c r="M844" s="242"/>
      <c r="N844" s="242"/>
      <c r="O844" s="242"/>
      <c r="P844" s="243"/>
    </row>
    <row r="845" spans="1:16" ht="20.100000000000001" customHeight="1" x14ac:dyDescent="0.15">
      <c r="A845" s="256">
        <f>IF(A844="",ROW()-2-COUNTBLANK($A$3:$A844),A844+1)</f>
        <v>843</v>
      </c>
      <c r="B845" s="257">
        <f>IF(A845="","",IF(B844="",ROW()-2-COUNTBLANK($B$3:$B844),B844+1))</f>
        <v>843</v>
      </c>
      <c r="C845" s="241"/>
      <c r="D845" s="242" t="str">
        <f>IF(C845="","",(COUNTIF($C$3:C845,C845)+100))</f>
        <v/>
      </c>
      <c r="E845" s="306" t="str">
        <f>IF(C845="","",INDEX('様式A-2'!$E$9:$E$4938,MATCH(C845,'様式A-2'!$B$9:$B$438,0)))</f>
        <v/>
      </c>
      <c r="F845" s="306"/>
      <c r="G845" s="242"/>
      <c r="H845" s="242"/>
      <c r="I845" s="242"/>
      <c r="J845" s="307"/>
      <c r="K845" s="242"/>
      <c r="L845" s="242"/>
      <c r="M845" s="242"/>
      <c r="N845" s="242"/>
      <c r="O845" s="242"/>
      <c r="P845" s="243"/>
    </row>
    <row r="846" spans="1:16" ht="20.100000000000001" customHeight="1" x14ac:dyDescent="0.15">
      <c r="A846" s="256">
        <f>IF(A845="",ROW()-2-COUNTBLANK($A$3:$A845),A845+1)</f>
        <v>844</v>
      </c>
      <c r="B846" s="257">
        <f>IF(A846="","",IF(B845="",ROW()-2-COUNTBLANK($B$3:$B845),B845+1))</f>
        <v>844</v>
      </c>
      <c r="C846" s="241"/>
      <c r="D846" s="242" t="str">
        <f>IF(C846="","",(COUNTIF($C$3:C846,C846)+100))</f>
        <v/>
      </c>
      <c r="E846" s="306" t="str">
        <f>IF(C846="","",INDEX('様式A-2'!$E$9:$E$4938,MATCH(C846,'様式A-2'!$B$9:$B$438,0)))</f>
        <v/>
      </c>
      <c r="F846" s="306"/>
      <c r="G846" s="242"/>
      <c r="H846" s="242"/>
      <c r="I846" s="242"/>
      <c r="J846" s="307"/>
      <c r="K846" s="242"/>
      <c r="L846" s="242"/>
      <c r="M846" s="242"/>
      <c r="N846" s="242"/>
      <c r="O846" s="242"/>
      <c r="P846" s="243"/>
    </row>
    <row r="847" spans="1:16" ht="20.100000000000001" customHeight="1" x14ac:dyDescent="0.15">
      <c r="A847" s="256">
        <f>IF(A846="",ROW()-2-COUNTBLANK($A$3:$A846),A846+1)</f>
        <v>845</v>
      </c>
      <c r="B847" s="257">
        <f>IF(A847="","",IF(B846="",ROW()-2-COUNTBLANK($B$3:$B846),B846+1))</f>
        <v>845</v>
      </c>
      <c r="C847" s="241"/>
      <c r="D847" s="242" t="str">
        <f>IF(C847="","",(COUNTIF($C$3:C847,C847)+100))</f>
        <v/>
      </c>
      <c r="E847" s="306" t="str">
        <f>IF(C847="","",INDEX('様式A-2'!$E$9:$E$4938,MATCH(C847,'様式A-2'!$B$9:$B$438,0)))</f>
        <v/>
      </c>
      <c r="F847" s="306"/>
      <c r="G847" s="242"/>
      <c r="H847" s="242"/>
      <c r="I847" s="242"/>
      <c r="J847" s="307"/>
      <c r="K847" s="242"/>
      <c r="L847" s="242"/>
      <c r="M847" s="242"/>
      <c r="N847" s="242"/>
      <c r="O847" s="242"/>
      <c r="P847" s="243"/>
    </row>
    <row r="848" spans="1:16" ht="20.100000000000001" customHeight="1" x14ac:dyDescent="0.15">
      <c r="A848" s="256">
        <f>IF(A847="",ROW()-2-COUNTBLANK($A$3:$A847),A847+1)</f>
        <v>846</v>
      </c>
      <c r="B848" s="257">
        <f>IF(A848="","",IF(B847="",ROW()-2-COUNTBLANK($B$3:$B847),B847+1))</f>
        <v>846</v>
      </c>
      <c r="C848" s="241"/>
      <c r="D848" s="242" t="str">
        <f>IF(C848="","",(COUNTIF($C$3:C848,C848)+100))</f>
        <v/>
      </c>
      <c r="E848" s="306" t="str">
        <f>IF(C848="","",INDEX('様式A-2'!$E$9:$E$4938,MATCH(C848,'様式A-2'!$B$9:$B$438,0)))</f>
        <v/>
      </c>
      <c r="F848" s="306"/>
      <c r="G848" s="242"/>
      <c r="H848" s="242"/>
      <c r="I848" s="242"/>
      <c r="J848" s="307"/>
      <c r="K848" s="242"/>
      <c r="L848" s="242"/>
      <c r="M848" s="242"/>
      <c r="N848" s="242"/>
      <c r="O848" s="242"/>
      <c r="P848" s="243"/>
    </row>
    <row r="849" spans="1:16" ht="20.100000000000001" customHeight="1" x14ac:dyDescent="0.15">
      <c r="A849" s="256">
        <f>IF(A848="",ROW()-2-COUNTBLANK($A$3:$A848),A848+1)</f>
        <v>847</v>
      </c>
      <c r="B849" s="257">
        <f>IF(A849="","",IF(B848="",ROW()-2-COUNTBLANK($B$3:$B848),B848+1))</f>
        <v>847</v>
      </c>
      <c r="C849" s="241"/>
      <c r="D849" s="242" t="str">
        <f>IF(C849="","",(COUNTIF($C$3:C849,C849)+100))</f>
        <v/>
      </c>
      <c r="E849" s="306" t="str">
        <f>IF(C849="","",INDEX('様式A-2'!$E$9:$E$4938,MATCH(C849,'様式A-2'!$B$9:$B$438,0)))</f>
        <v/>
      </c>
      <c r="F849" s="306"/>
      <c r="G849" s="242"/>
      <c r="H849" s="242"/>
      <c r="I849" s="242"/>
      <c r="J849" s="307"/>
      <c r="K849" s="242"/>
      <c r="L849" s="242"/>
      <c r="M849" s="242"/>
      <c r="N849" s="242"/>
      <c r="O849" s="242"/>
      <c r="P849" s="243"/>
    </row>
    <row r="850" spans="1:16" ht="20.100000000000001" customHeight="1" x14ac:dyDescent="0.15">
      <c r="A850" s="256">
        <f>IF(A849="",ROW()-2-COUNTBLANK($A$3:$A849),A849+1)</f>
        <v>848</v>
      </c>
      <c r="B850" s="257">
        <f>IF(A850="","",IF(B849="",ROW()-2-COUNTBLANK($B$3:$B849),B849+1))</f>
        <v>848</v>
      </c>
      <c r="C850" s="241"/>
      <c r="D850" s="242" t="str">
        <f>IF(C850="","",(COUNTIF($C$3:C850,C850)+100))</f>
        <v/>
      </c>
      <c r="E850" s="306" t="str">
        <f>IF(C850="","",INDEX('様式A-2'!$E$9:$E$4938,MATCH(C850,'様式A-2'!$B$9:$B$438,0)))</f>
        <v/>
      </c>
      <c r="F850" s="306"/>
      <c r="G850" s="242"/>
      <c r="H850" s="242"/>
      <c r="I850" s="242"/>
      <c r="J850" s="307"/>
      <c r="K850" s="242"/>
      <c r="L850" s="242"/>
      <c r="M850" s="242"/>
      <c r="N850" s="242"/>
      <c r="O850" s="242"/>
      <c r="P850" s="243"/>
    </row>
    <row r="851" spans="1:16" ht="20.100000000000001" customHeight="1" x14ac:dyDescent="0.15">
      <c r="A851" s="256">
        <f>IF(A850="",ROW()-2-COUNTBLANK($A$3:$A850),A850+1)</f>
        <v>849</v>
      </c>
      <c r="B851" s="257">
        <f>IF(A851="","",IF(B850="",ROW()-2-COUNTBLANK($B$3:$B850),B850+1))</f>
        <v>849</v>
      </c>
      <c r="C851" s="241"/>
      <c r="D851" s="242" t="str">
        <f>IF(C851="","",(COUNTIF($C$3:C851,C851)+100))</f>
        <v/>
      </c>
      <c r="E851" s="306" t="str">
        <f>IF(C851="","",INDEX('様式A-2'!$E$9:$E$4938,MATCH(C851,'様式A-2'!$B$9:$B$438,0)))</f>
        <v/>
      </c>
      <c r="F851" s="306"/>
      <c r="G851" s="242"/>
      <c r="H851" s="242"/>
      <c r="I851" s="242"/>
      <c r="J851" s="307"/>
      <c r="K851" s="242"/>
      <c r="L851" s="242"/>
      <c r="M851" s="242"/>
      <c r="N851" s="242"/>
      <c r="O851" s="242"/>
      <c r="P851" s="243"/>
    </row>
    <row r="852" spans="1:16" ht="20.100000000000001" customHeight="1" x14ac:dyDescent="0.15">
      <c r="A852" s="256">
        <f>IF(A851="",ROW()-2-COUNTBLANK($A$3:$A851),A851+1)</f>
        <v>850</v>
      </c>
      <c r="B852" s="257">
        <f>IF(A852="","",IF(B851="",ROW()-2-COUNTBLANK($B$3:$B851),B851+1))</f>
        <v>850</v>
      </c>
      <c r="C852" s="241"/>
      <c r="D852" s="242" t="str">
        <f>IF(C852="","",(COUNTIF($C$3:C852,C852)+100))</f>
        <v/>
      </c>
      <c r="E852" s="306" t="str">
        <f>IF(C852="","",INDEX('様式A-2'!$E$9:$E$4938,MATCH(C852,'様式A-2'!$B$9:$B$438,0)))</f>
        <v/>
      </c>
      <c r="F852" s="306"/>
      <c r="G852" s="242"/>
      <c r="H852" s="242"/>
      <c r="I852" s="242"/>
      <c r="J852" s="307"/>
      <c r="K852" s="242"/>
      <c r="L852" s="242"/>
      <c r="M852" s="242"/>
      <c r="N852" s="242"/>
      <c r="O852" s="242"/>
      <c r="P852" s="243"/>
    </row>
    <row r="853" spans="1:16" ht="20.100000000000001" customHeight="1" x14ac:dyDescent="0.15">
      <c r="A853" s="256">
        <f>IF(A852="",ROW()-2-COUNTBLANK($A$3:$A852),A852+1)</f>
        <v>851</v>
      </c>
      <c r="B853" s="257">
        <f>IF(A853="","",IF(B852="",ROW()-2-COUNTBLANK($B$3:$B852),B852+1))</f>
        <v>851</v>
      </c>
      <c r="C853" s="241"/>
      <c r="D853" s="242" t="str">
        <f>IF(C853="","",(COUNTIF($C$3:C853,C853)+100))</f>
        <v/>
      </c>
      <c r="E853" s="306" t="str">
        <f>IF(C853="","",INDEX('様式A-2'!$E$9:$E$4938,MATCH(C853,'様式A-2'!$B$9:$B$438,0)))</f>
        <v/>
      </c>
      <c r="F853" s="306"/>
      <c r="G853" s="242"/>
      <c r="H853" s="242"/>
      <c r="I853" s="242"/>
      <c r="J853" s="307"/>
      <c r="K853" s="242"/>
      <c r="L853" s="242"/>
      <c r="M853" s="242"/>
      <c r="N853" s="242"/>
      <c r="O853" s="242"/>
      <c r="P853" s="243"/>
    </row>
    <row r="854" spans="1:16" ht="20.100000000000001" customHeight="1" x14ac:dyDescent="0.15">
      <c r="A854" s="256">
        <f>IF(A853="",ROW()-2-COUNTBLANK($A$3:$A853),A853+1)</f>
        <v>852</v>
      </c>
      <c r="B854" s="257">
        <f>IF(A854="","",IF(B853="",ROW()-2-COUNTBLANK($B$3:$B853),B853+1))</f>
        <v>852</v>
      </c>
      <c r="C854" s="241"/>
      <c r="D854" s="242" t="str">
        <f>IF(C854="","",(COUNTIF($C$3:C854,C854)+100))</f>
        <v/>
      </c>
      <c r="E854" s="306" t="str">
        <f>IF(C854="","",INDEX('様式A-2'!$E$9:$E$4938,MATCH(C854,'様式A-2'!$B$9:$B$438,0)))</f>
        <v/>
      </c>
      <c r="F854" s="306"/>
      <c r="G854" s="242"/>
      <c r="H854" s="242"/>
      <c r="I854" s="242"/>
      <c r="J854" s="307"/>
      <c r="K854" s="242"/>
      <c r="L854" s="242"/>
      <c r="M854" s="242"/>
      <c r="N854" s="242"/>
      <c r="O854" s="242"/>
      <c r="P854" s="243"/>
    </row>
    <row r="855" spans="1:16" ht="20.100000000000001" customHeight="1" x14ac:dyDescent="0.15">
      <c r="A855" s="256">
        <f>IF(A854="",ROW()-2-COUNTBLANK($A$3:$A854),A854+1)</f>
        <v>853</v>
      </c>
      <c r="B855" s="257">
        <f>IF(A855="","",IF(B854="",ROW()-2-COUNTBLANK($B$3:$B854),B854+1))</f>
        <v>853</v>
      </c>
      <c r="C855" s="241"/>
      <c r="D855" s="242" t="str">
        <f>IF(C855="","",(COUNTIF($C$3:C855,C855)+100))</f>
        <v/>
      </c>
      <c r="E855" s="306" t="str">
        <f>IF(C855="","",INDEX('様式A-2'!$E$9:$E$4938,MATCH(C855,'様式A-2'!$B$9:$B$438,0)))</f>
        <v/>
      </c>
      <c r="F855" s="306"/>
      <c r="G855" s="242"/>
      <c r="H855" s="242"/>
      <c r="I855" s="242"/>
      <c r="J855" s="307"/>
      <c r="K855" s="242"/>
      <c r="L855" s="242"/>
      <c r="M855" s="242"/>
      <c r="N855" s="242"/>
      <c r="O855" s="242"/>
      <c r="P855" s="243"/>
    </row>
    <row r="856" spans="1:16" ht="20.100000000000001" customHeight="1" x14ac:dyDescent="0.15">
      <c r="A856" s="256">
        <f>IF(A855="",ROW()-2-COUNTBLANK($A$3:$A855),A855+1)</f>
        <v>854</v>
      </c>
      <c r="B856" s="257">
        <f>IF(A856="","",IF(B855="",ROW()-2-COUNTBLANK($B$3:$B855),B855+1))</f>
        <v>854</v>
      </c>
      <c r="C856" s="241"/>
      <c r="D856" s="242" t="str">
        <f>IF(C856="","",(COUNTIF($C$3:C856,C856)+100))</f>
        <v/>
      </c>
      <c r="E856" s="306" t="str">
        <f>IF(C856="","",INDEX('様式A-2'!$E$9:$E$4938,MATCH(C856,'様式A-2'!$B$9:$B$438,0)))</f>
        <v/>
      </c>
      <c r="F856" s="306"/>
      <c r="G856" s="242"/>
      <c r="H856" s="242"/>
      <c r="I856" s="242"/>
      <c r="J856" s="307"/>
      <c r="K856" s="242"/>
      <c r="L856" s="242"/>
      <c r="M856" s="242"/>
      <c r="N856" s="242"/>
      <c r="O856" s="242"/>
      <c r="P856" s="243"/>
    </row>
    <row r="857" spans="1:16" ht="20.100000000000001" customHeight="1" x14ac:dyDescent="0.15">
      <c r="A857" s="256">
        <f>IF(A856="",ROW()-2-COUNTBLANK($A$3:$A856),A856+1)</f>
        <v>855</v>
      </c>
      <c r="B857" s="257">
        <f>IF(A857="","",IF(B856="",ROW()-2-COUNTBLANK($B$3:$B856),B856+1))</f>
        <v>855</v>
      </c>
      <c r="C857" s="241"/>
      <c r="D857" s="242" t="str">
        <f>IF(C857="","",(COUNTIF($C$3:C857,C857)+100))</f>
        <v/>
      </c>
      <c r="E857" s="306" t="str">
        <f>IF(C857="","",INDEX('様式A-2'!$E$9:$E$4938,MATCH(C857,'様式A-2'!$B$9:$B$438,0)))</f>
        <v/>
      </c>
      <c r="F857" s="306"/>
      <c r="G857" s="242"/>
      <c r="H857" s="242"/>
      <c r="I857" s="242"/>
      <c r="J857" s="307"/>
      <c r="K857" s="242"/>
      <c r="L857" s="242"/>
      <c r="M857" s="242"/>
      <c r="N857" s="242"/>
      <c r="O857" s="242"/>
      <c r="P857" s="243"/>
    </row>
    <row r="858" spans="1:16" ht="20.100000000000001" customHeight="1" x14ac:dyDescent="0.15">
      <c r="A858" s="256">
        <f>IF(A857="",ROW()-2-COUNTBLANK($A$3:$A857),A857+1)</f>
        <v>856</v>
      </c>
      <c r="B858" s="257">
        <f>IF(A858="","",IF(B857="",ROW()-2-COUNTBLANK($B$3:$B857),B857+1))</f>
        <v>856</v>
      </c>
      <c r="C858" s="241"/>
      <c r="D858" s="242" t="str">
        <f>IF(C858="","",(COUNTIF($C$3:C858,C858)+100))</f>
        <v/>
      </c>
      <c r="E858" s="306" t="str">
        <f>IF(C858="","",INDEX('様式A-2'!$E$9:$E$4938,MATCH(C858,'様式A-2'!$B$9:$B$438,0)))</f>
        <v/>
      </c>
      <c r="F858" s="306"/>
      <c r="G858" s="242"/>
      <c r="H858" s="242"/>
      <c r="I858" s="242"/>
      <c r="J858" s="307"/>
      <c r="K858" s="242"/>
      <c r="L858" s="242"/>
      <c r="M858" s="242"/>
      <c r="N858" s="242"/>
      <c r="O858" s="242"/>
      <c r="P858" s="243"/>
    </row>
    <row r="859" spans="1:16" ht="20.100000000000001" customHeight="1" x14ac:dyDescent="0.15">
      <c r="A859" s="256">
        <f>IF(A858="",ROW()-2-COUNTBLANK($A$3:$A858),A858+1)</f>
        <v>857</v>
      </c>
      <c r="B859" s="257">
        <f>IF(A859="","",IF(B858="",ROW()-2-COUNTBLANK($B$3:$B858),B858+1))</f>
        <v>857</v>
      </c>
      <c r="C859" s="241"/>
      <c r="D859" s="242" t="str">
        <f>IF(C859="","",(COUNTIF($C$3:C859,C859)+100))</f>
        <v/>
      </c>
      <c r="E859" s="306" t="str">
        <f>IF(C859="","",INDEX('様式A-2'!$E$9:$E$4938,MATCH(C859,'様式A-2'!$B$9:$B$438,0)))</f>
        <v/>
      </c>
      <c r="F859" s="306"/>
      <c r="G859" s="242"/>
      <c r="H859" s="242"/>
      <c r="I859" s="242"/>
      <c r="J859" s="307"/>
      <c r="K859" s="242"/>
      <c r="L859" s="242"/>
      <c r="M859" s="242"/>
      <c r="N859" s="242"/>
      <c r="O859" s="242"/>
      <c r="P859" s="243"/>
    </row>
    <row r="860" spans="1:16" ht="20.100000000000001" customHeight="1" x14ac:dyDescent="0.15">
      <c r="A860" s="256">
        <f>IF(A859="",ROW()-2-COUNTBLANK($A$3:$A859),A859+1)</f>
        <v>858</v>
      </c>
      <c r="B860" s="257">
        <f>IF(A860="","",IF(B859="",ROW()-2-COUNTBLANK($B$3:$B859),B859+1))</f>
        <v>858</v>
      </c>
      <c r="C860" s="241"/>
      <c r="D860" s="242" t="str">
        <f>IF(C860="","",(COUNTIF($C$3:C860,C860)+100))</f>
        <v/>
      </c>
      <c r="E860" s="306" t="str">
        <f>IF(C860="","",INDEX('様式A-2'!$E$9:$E$4938,MATCH(C860,'様式A-2'!$B$9:$B$438,0)))</f>
        <v/>
      </c>
      <c r="F860" s="306"/>
      <c r="G860" s="242"/>
      <c r="H860" s="242"/>
      <c r="I860" s="242"/>
      <c r="J860" s="307"/>
      <c r="K860" s="242"/>
      <c r="L860" s="242"/>
      <c r="M860" s="242"/>
      <c r="N860" s="242"/>
      <c r="O860" s="242"/>
      <c r="P860" s="243"/>
    </row>
    <row r="861" spans="1:16" ht="20.100000000000001" customHeight="1" x14ac:dyDescent="0.15">
      <c r="A861" s="256">
        <f>IF(A860="",ROW()-2-COUNTBLANK($A$3:$A860),A860+1)</f>
        <v>859</v>
      </c>
      <c r="B861" s="257">
        <f>IF(A861="","",IF(B860="",ROW()-2-COUNTBLANK($B$3:$B860),B860+1))</f>
        <v>859</v>
      </c>
      <c r="C861" s="241"/>
      <c r="D861" s="242" t="str">
        <f>IF(C861="","",(COUNTIF($C$3:C861,C861)+100))</f>
        <v/>
      </c>
      <c r="E861" s="306" t="str">
        <f>IF(C861="","",INDEX('様式A-2'!$E$9:$E$4938,MATCH(C861,'様式A-2'!$B$9:$B$438,0)))</f>
        <v/>
      </c>
      <c r="F861" s="306"/>
      <c r="G861" s="242"/>
      <c r="H861" s="242"/>
      <c r="I861" s="242"/>
      <c r="J861" s="307"/>
      <c r="K861" s="242"/>
      <c r="L861" s="242"/>
      <c r="M861" s="242"/>
      <c r="N861" s="242"/>
      <c r="O861" s="242"/>
      <c r="P861" s="243"/>
    </row>
    <row r="862" spans="1:16" ht="20.100000000000001" customHeight="1" x14ac:dyDescent="0.15">
      <c r="A862" s="256">
        <f>IF(A861="",ROW()-2-COUNTBLANK($A$3:$A861),A861+1)</f>
        <v>860</v>
      </c>
      <c r="B862" s="257">
        <f>IF(A862="","",IF(B861="",ROW()-2-COUNTBLANK($B$3:$B861),B861+1))</f>
        <v>860</v>
      </c>
      <c r="C862" s="241"/>
      <c r="D862" s="242" t="str">
        <f>IF(C862="","",(COUNTIF($C$3:C862,C862)+100))</f>
        <v/>
      </c>
      <c r="E862" s="306" t="str">
        <f>IF(C862="","",INDEX('様式A-2'!$E$9:$E$4938,MATCH(C862,'様式A-2'!$B$9:$B$438,0)))</f>
        <v/>
      </c>
      <c r="F862" s="306"/>
      <c r="G862" s="242"/>
      <c r="H862" s="242"/>
      <c r="I862" s="242"/>
      <c r="J862" s="307"/>
      <c r="K862" s="242"/>
      <c r="L862" s="242"/>
      <c r="M862" s="242"/>
      <c r="N862" s="242"/>
      <c r="O862" s="242"/>
      <c r="P862" s="243"/>
    </row>
    <row r="863" spans="1:16" ht="20.100000000000001" customHeight="1" x14ac:dyDescent="0.15">
      <c r="A863" s="256">
        <f>IF(A862="",ROW()-2-COUNTBLANK($A$3:$A862),A862+1)</f>
        <v>861</v>
      </c>
      <c r="B863" s="257">
        <f>IF(A863="","",IF(B862="",ROW()-2-COUNTBLANK($B$3:$B862),B862+1))</f>
        <v>861</v>
      </c>
      <c r="C863" s="241"/>
      <c r="D863" s="242" t="str">
        <f>IF(C863="","",(COUNTIF($C$3:C863,C863)+100))</f>
        <v/>
      </c>
      <c r="E863" s="306" t="str">
        <f>IF(C863="","",INDEX('様式A-2'!$E$9:$E$4938,MATCH(C863,'様式A-2'!$B$9:$B$438,0)))</f>
        <v/>
      </c>
      <c r="F863" s="306"/>
      <c r="G863" s="242"/>
      <c r="H863" s="242"/>
      <c r="I863" s="242"/>
      <c r="J863" s="307"/>
      <c r="K863" s="242"/>
      <c r="L863" s="242"/>
      <c r="M863" s="242"/>
      <c r="N863" s="242"/>
      <c r="O863" s="242"/>
      <c r="P863" s="243"/>
    </row>
    <row r="864" spans="1:16" ht="20.100000000000001" customHeight="1" x14ac:dyDescent="0.15">
      <c r="A864" s="256">
        <f>IF(A863="",ROW()-2-COUNTBLANK($A$3:$A863),A863+1)</f>
        <v>862</v>
      </c>
      <c r="B864" s="257">
        <f>IF(A864="","",IF(B863="",ROW()-2-COUNTBLANK($B$3:$B863),B863+1))</f>
        <v>862</v>
      </c>
      <c r="C864" s="241"/>
      <c r="D864" s="242" t="str">
        <f>IF(C864="","",(COUNTIF($C$3:C864,C864)+100))</f>
        <v/>
      </c>
      <c r="E864" s="306" t="str">
        <f>IF(C864="","",INDEX('様式A-2'!$E$9:$E$4938,MATCH(C864,'様式A-2'!$B$9:$B$438,0)))</f>
        <v/>
      </c>
      <c r="F864" s="306"/>
      <c r="G864" s="242"/>
      <c r="H864" s="242"/>
      <c r="I864" s="242"/>
      <c r="J864" s="307"/>
      <c r="K864" s="242"/>
      <c r="L864" s="242"/>
      <c r="M864" s="242"/>
      <c r="N864" s="242"/>
      <c r="O864" s="242"/>
      <c r="P864" s="243"/>
    </row>
    <row r="865" spans="1:16" ht="20.100000000000001" customHeight="1" x14ac:dyDescent="0.15">
      <c r="A865" s="256">
        <f>IF(A864="",ROW()-2-COUNTBLANK($A$3:$A864),A864+1)</f>
        <v>863</v>
      </c>
      <c r="B865" s="257">
        <f>IF(A865="","",IF(B864="",ROW()-2-COUNTBLANK($B$3:$B864),B864+1))</f>
        <v>863</v>
      </c>
      <c r="C865" s="241"/>
      <c r="D865" s="242" t="str">
        <f>IF(C865="","",(COUNTIF($C$3:C865,C865)+100))</f>
        <v/>
      </c>
      <c r="E865" s="306" t="str">
        <f>IF(C865="","",INDEX('様式A-2'!$E$9:$E$4938,MATCH(C865,'様式A-2'!$B$9:$B$438,0)))</f>
        <v/>
      </c>
      <c r="F865" s="306"/>
      <c r="G865" s="242"/>
      <c r="H865" s="242"/>
      <c r="I865" s="242"/>
      <c r="J865" s="307"/>
      <c r="K865" s="242"/>
      <c r="L865" s="242"/>
      <c r="M865" s="242"/>
      <c r="N865" s="242"/>
      <c r="O865" s="242"/>
      <c r="P865" s="243"/>
    </row>
    <row r="866" spans="1:16" ht="20.100000000000001" customHeight="1" x14ac:dyDescent="0.15">
      <c r="A866" s="256">
        <f>IF(A865="",ROW()-2-COUNTBLANK($A$3:$A865),A865+1)</f>
        <v>864</v>
      </c>
      <c r="B866" s="257">
        <f>IF(A866="","",IF(B865="",ROW()-2-COUNTBLANK($B$3:$B865),B865+1))</f>
        <v>864</v>
      </c>
      <c r="C866" s="241"/>
      <c r="D866" s="242" t="str">
        <f>IF(C866="","",(COUNTIF($C$3:C866,C866)+100))</f>
        <v/>
      </c>
      <c r="E866" s="306" t="str">
        <f>IF(C866="","",INDEX('様式A-2'!$E$9:$E$4938,MATCH(C866,'様式A-2'!$B$9:$B$438,0)))</f>
        <v/>
      </c>
      <c r="F866" s="306"/>
      <c r="G866" s="242"/>
      <c r="H866" s="242"/>
      <c r="I866" s="242"/>
      <c r="J866" s="307"/>
      <c r="K866" s="242"/>
      <c r="L866" s="242"/>
      <c r="M866" s="242"/>
      <c r="N866" s="242"/>
      <c r="O866" s="242"/>
      <c r="P866" s="243"/>
    </row>
    <row r="867" spans="1:16" ht="20.100000000000001" customHeight="1" x14ac:dyDescent="0.15">
      <c r="A867" s="256">
        <f>IF(A866="",ROW()-2-COUNTBLANK($A$3:$A866),A866+1)</f>
        <v>865</v>
      </c>
      <c r="B867" s="257">
        <f>IF(A867="","",IF(B866="",ROW()-2-COUNTBLANK($B$3:$B866),B866+1))</f>
        <v>865</v>
      </c>
      <c r="C867" s="241"/>
      <c r="D867" s="242" t="str">
        <f>IF(C867="","",(COUNTIF($C$3:C867,C867)+100))</f>
        <v/>
      </c>
      <c r="E867" s="306" t="str">
        <f>IF(C867="","",INDEX('様式A-2'!$E$9:$E$4938,MATCH(C867,'様式A-2'!$B$9:$B$438,0)))</f>
        <v/>
      </c>
      <c r="F867" s="306"/>
      <c r="G867" s="242"/>
      <c r="H867" s="242"/>
      <c r="I867" s="242"/>
      <c r="J867" s="307"/>
      <c r="K867" s="242"/>
      <c r="L867" s="242"/>
      <c r="M867" s="242"/>
      <c r="N867" s="242"/>
      <c r="O867" s="242"/>
      <c r="P867" s="243"/>
    </row>
    <row r="868" spans="1:16" ht="20.100000000000001" customHeight="1" x14ac:dyDescent="0.15">
      <c r="A868" s="256">
        <f>IF(A867="",ROW()-2-COUNTBLANK($A$3:$A867),A867+1)</f>
        <v>866</v>
      </c>
      <c r="B868" s="257">
        <f>IF(A868="","",IF(B867="",ROW()-2-COUNTBLANK($B$3:$B867),B867+1))</f>
        <v>866</v>
      </c>
      <c r="C868" s="241"/>
      <c r="D868" s="242" t="str">
        <f>IF(C868="","",(COUNTIF($C$3:C868,C868)+100))</f>
        <v/>
      </c>
      <c r="E868" s="306" t="str">
        <f>IF(C868="","",INDEX('様式A-2'!$E$9:$E$4938,MATCH(C868,'様式A-2'!$B$9:$B$438,0)))</f>
        <v/>
      </c>
      <c r="F868" s="306"/>
      <c r="G868" s="242"/>
      <c r="H868" s="242"/>
      <c r="I868" s="242"/>
      <c r="J868" s="307"/>
      <c r="K868" s="242"/>
      <c r="L868" s="242"/>
      <c r="M868" s="242"/>
      <c r="N868" s="242"/>
      <c r="O868" s="242"/>
      <c r="P868" s="243"/>
    </row>
    <row r="869" spans="1:16" ht="20.100000000000001" customHeight="1" x14ac:dyDescent="0.15">
      <c r="A869" s="256">
        <f>IF(A868="",ROW()-2-COUNTBLANK($A$3:$A868),A868+1)</f>
        <v>867</v>
      </c>
      <c r="B869" s="257">
        <f>IF(A869="","",IF(B868="",ROW()-2-COUNTBLANK($B$3:$B868),B868+1))</f>
        <v>867</v>
      </c>
      <c r="C869" s="241"/>
      <c r="D869" s="242" t="str">
        <f>IF(C869="","",(COUNTIF($C$3:C869,C869)+100))</f>
        <v/>
      </c>
      <c r="E869" s="306" t="str">
        <f>IF(C869="","",INDEX('様式A-2'!$E$9:$E$4938,MATCH(C869,'様式A-2'!$B$9:$B$438,0)))</f>
        <v/>
      </c>
      <c r="F869" s="306"/>
      <c r="G869" s="242"/>
      <c r="H869" s="242"/>
      <c r="I869" s="242"/>
      <c r="J869" s="307"/>
      <c r="K869" s="242"/>
      <c r="L869" s="242"/>
      <c r="M869" s="242"/>
      <c r="N869" s="242"/>
      <c r="O869" s="242"/>
      <c r="P869" s="243"/>
    </row>
    <row r="870" spans="1:16" ht="20.100000000000001" customHeight="1" x14ac:dyDescent="0.15">
      <c r="A870" s="256">
        <f>IF(A869="",ROW()-2-COUNTBLANK($A$3:$A869),A869+1)</f>
        <v>868</v>
      </c>
      <c r="B870" s="257">
        <f>IF(A870="","",IF(B869="",ROW()-2-COUNTBLANK($B$3:$B869),B869+1))</f>
        <v>868</v>
      </c>
      <c r="C870" s="241"/>
      <c r="D870" s="242" t="str">
        <f>IF(C870="","",(COUNTIF($C$3:C870,C870)+100))</f>
        <v/>
      </c>
      <c r="E870" s="306" t="str">
        <f>IF(C870="","",INDEX('様式A-2'!$E$9:$E$4938,MATCH(C870,'様式A-2'!$B$9:$B$438,0)))</f>
        <v/>
      </c>
      <c r="F870" s="306"/>
      <c r="G870" s="242"/>
      <c r="H870" s="242"/>
      <c r="I870" s="242"/>
      <c r="J870" s="307"/>
      <c r="K870" s="242"/>
      <c r="L870" s="242"/>
      <c r="M870" s="242"/>
      <c r="N870" s="242"/>
      <c r="O870" s="242"/>
      <c r="P870" s="243"/>
    </row>
    <row r="871" spans="1:16" ht="20.100000000000001" customHeight="1" x14ac:dyDescent="0.15">
      <c r="A871" s="256">
        <f>IF(A870="",ROW()-2-COUNTBLANK($A$3:$A870),A870+1)</f>
        <v>869</v>
      </c>
      <c r="B871" s="257">
        <f>IF(A871="","",IF(B870="",ROW()-2-COUNTBLANK($B$3:$B870),B870+1))</f>
        <v>869</v>
      </c>
      <c r="C871" s="241"/>
      <c r="D871" s="242" t="str">
        <f>IF(C871="","",(COUNTIF($C$3:C871,C871)+100))</f>
        <v/>
      </c>
      <c r="E871" s="306" t="str">
        <f>IF(C871="","",INDEX('様式A-2'!$E$9:$E$4938,MATCH(C871,'様式A-2'!$B$9:$B$438,0)))</f>
        <v/>
      </c>
      <c r="F871" s="306"/>
      <c r="G871" s="242"/>
      <c r="H871" s="242"/>
      <c r="I871" s="242"/>
      <c r="J871" s="307"/>
      <c r="K871" s="242"/>
      <c r="L871" s="242"/>
      <c r="M871" s="242"/>
      <c r="N871" s="242"/>
      <c r="O871" s="242"/>
      <c r="P871" s="243"/>
    </row>
    <row r="872" spans="1:16" ht="20.100000000000001" customHeight="1" x14ac:dyDescent="0.15">
      <c r="A872" s="256">
        <f>IF(A871="",ROW()-2-COUNTBLANK($A$3:$A871),A871+1)</f>
        <v>870</v>
      </c>
      <c r="B872" s="257">
        <f>IF(A872="","",IF(B871="",ROW()-2-COUNTBLANK($B$3:$B871),B871+1))</f>
        <v>870</v>
      </c>
      <c r="C872" s="241"/>
      <c r="D872" s="242" t="str">
        <f>IF(C872="","",(COUNTIF($C$3:C872,C872)+100))</f>
        <v/>
      </c>
      <c r="E872" s="306" t="str">
        <f>IF(C872="","",INDEX('様式A-2'!$E$9:$E$4938,MATCH(C872,'様式A-2'!$B$9:$B$438,0)))</f>
        <v/>
      </c>
      <c r="F872" s="306"/>
      <c r="G872" s="242"/>
      <c r="H872" s="242"/>
      <c r="I872" s="242"/>
      <c r="J872" s="307"/>
      <c r="K872" s="242"/>
      <c r="L872" s="242"/>
      <c r="M872" s="242"/>
      <c r="N872" s="242"/>
      <c r="O872" s="242"/>
      <c r="P872" s="243"/>
    </row>
    <row r="873" spans="1:16" ht="20.100000000000001" customHeight="1" x14ac:dyDescent="0.15">
      <c r="A873" s="256">
        <f>IF(A872="",ROW()-2-COUNTBLANK($A$3:$A872),A872+1)</f>
        <v>871</v>
      </c>
      <c r="B873" s="257">
        <f>IF(A873="","",IF(B872="",ROW()-2-COUNTBLANK($B$3:$B872),B872+1))</f>
        <v>871</v>
      </c>
      <c r="C873" s="241"/>
      <c r="D873" s="242" t="str">
        <f>IF(C873="","",(COUNTIF($C$3:C873,C873)+100))</f>
        <v/>
      </c>
      <c r="E873" s="306" t="str">
        <f>IF(C873="","",INDEX('様式A-2'!$E$9:$E$4938,MATCH(C873,'様式A-2'!$B$9:$B$438,0)))</f>
        <v/>
      </c>
      <c r="F873" s="306"/>
      <c r="G873" s="242"/>
      <c r="H873" s="242"/>
      <c r="I873" s="242"/>
      <c r="J873" s="307"/>
      <c r="K873" s="242"/>
      <c r="L873" s="242"/>
      <c r="M873" s="242"/>
      <c r="N873" s="242"/>
      <c r="O873" s="242"/>
      <c r="P873" s="243"/>
    </row>
    <row r="874" spans="1:16" ht="20.100000000000001" customHeight="1" x14ac:dyDescent="0.15">
      <c r="A874" s="256">
        <f>IF(A873="",ROW()-2-COUNTBLANK($A$3:$A873),A873+1)</f>
        <v>872</v>
      </c>
      <c r="B874" s="257">
        <f>IF(A874="","",IF(B873="",ROW()-2-COUNTBLANK($B$3:$B873),B873+1))</f>
        <v>872</v>
      </c>
      <c r="C874" s="241"/>
      <c r="D874" s="242" t="str">
        <f>IF(C874="","",(COUNTIF($C$3:C874,C874)+100))</f>
        <v/>
      </c>
      <c r="E874" s="306" t="str">
        <f>IF(C874="","",INDEX('様式A-2'!$E$9:$E$4938,MATCH(C874,'様式A-2'!$B$9:$B$438,0)))</f>
        <v/>
      </c>
      <c r="F874" s="306"/>
      <c r="G874" s="242"/>
      <c r="H874" s="242"/>
      <c r="I874" s="242"/>
      <c r="J874" s="307"/>
      <c r="K874" s="242"/>
      <c r="L874" s="242"/>
      <c r="M874" s="242"/>
      <c r="N874" s="242"/>
      <c r="O874" s="242"/>
      <c r="P874" s="243"/>
    </row>
    <row r="875" spans="1:16" ht="20.100000000000001" customHeight="1" x14ac:dyDescent="0.15">
      <c r="A875" s="256">
        <f>IF(A874="",ROW()-2-COUNTBLANK($A$3:$A874),A874+1)</f>
        <v>873</v>
      </c>
      <c r="B875" s="257">
        <f>IF(A875="","",IF(B874="",ROW()-2-COUNTBLANK($B$3:$B874),B874+1))</f>
        <v>873</v>
      </c>
      <c r="C875" s="241"/>
      <c r="D875" s="242" t="str">
        <f>IF(C875="","",(COUNTIF($C$3:C875,C875)+100))</f>
        <v/>
      </c>
      <c r="E875" s="306" t="str">
        <f>IF(C875="","",INDEX('様式A-2'!$E$9:$E$4938,MATCH(C875,'様式A-2'!$B$9:$B$438,0)))</f>
        <v/>
      </c>
      <c r="F875" s="306"/>
      <c r="G875" s="242"/>
      <c r="H875" s="242"/>
      <c r="I875" s="242"/>
      <c r="J875" s="307"/>
      <c r="K875" s="242"/>
      <c r="L875" s="242"/>
      <c r="M875" s="242"/>
      <c r="N875" s="242"/>
      <c r="O875" s="242"/>
      <c r="P875" s="243"/>
    </row>
    <row r="876" spans="1:16" ht="20.100000000000001" customHeight="1" x14ac:dyDescent="0.15">
      <c r="A876" s="256">
        <f>IF(A875="",ROW()-2-COUNTBLANK($A$3:$A875),A875+1)</f>
        <v>874</v>
      </c>
      <c r="B876" s="257">
        <f>IF(A876="","",IF(B875="",ROW()-2-COUNTBLANK($B$3:$B875),B875+1))</f>
        <v>874</v>
      </c>
      <c r="C876" s="241"/>
      <c r="D876" s="242" t="str">
        <f>IF(C876="","",(COUNTIF($C$3:C876,C876)+100))</f>
        <v/>
      </c>
      <c r="E876" s="306" t="str">
        <f>IF(C876="","",INDEX('様式A-2'!$E$9:$E$4938,MATCH(C876,'様式A-2'!$B$9:$B$438,0)))</f>
        <v/>
      </c>
      <c r="F876" s="306"/>
      <c r="G876" s="242"/>
      <c r="H876" s="242"/>
      <c r="I876" s="242"/>
      <c r="J876" s="307"/>
      <c r="K876" s="242"/>
      <c r="L876" s="242"/>
      <c r="M876" s="242"/>
      <c r="N876" s="242"/>
      <c r="O876" s="242"/>
      <c r="P876" s="243"/>
    </row>
    <row r="877" spans="1:16" ht="20.100000000000001" customHeight="1" x14ac:dyDescent="0.15">
      <c r="A877" s="256">
        <f>IF(A876="",ROW()-2-COUNTBLANK($A$3:$A876),A876+1)</f>
        <v>875</v>
      </c>
      <c r="B877" s="257">
        <f>IF(A877="","",IF(B876="",ROW()-2-COUNTBLANK($B$3:$B876),B876+1))</f>
        <v>875</v>
      </c>
      <c r="C877" s="241"/>
      <c r="D877" s="242" t="str">
        <f>IF(C877="","",(COUNTIF($C$3:C877,C877)+100))</f>
        <v/>
      </c>
      <c r="E877" s="306" t="str">
        <f>IF(C877="","",INDEX('様式A-2'!$E$9:$E$4938,MATCH(C877,'様式A-2'!$B$9:$B$438,0)))</f>
        <v/>
      </c>
      <c r="F877" s="306"/>
      <c r="G877" s="242"/>
      <c r="H877" s="242"/>
      <c r="I877" s="242"/>
      <c r="J877" s="307"/>
      <c r="K877" s="242"/>
      <c r="L877" s="242"/>
      <c r="M877" s="242"/>
      <c r="N877" s="242"/>
      <c r="O877" s="242"/>
      <c r="P877" s="243"/>
    </row>
    <row r="878" spans="1:16" ht="20.100000000000001" customHeight="1" x14ac:dyDescent="0.15">
      <c r="A878" s="256">
        <f>IF(A877="",ROW()-2-COUNTBLANK($A$3:$A877),A877+1)</f>
        <v>876</v>
      </c>
      <c r="B878" s="257">
        <f>IF(A878="","",IF(B877="",ROW()-2-COUNTBLANK($B$3:$B877),B877+1))</f>
        <v>876</v>
      </c>
      <c r="C878" s="241"/>
      <c r="D878" s="242" t="str">
        <f>IF(C878="","",(COUNTIF($C$3:C878,C878)+100))</f>
        <v/>
      </c>
      <c r="E878" s="306" t="str">
        <f>IF(C878="","",INDEX('様式A-2'!$E$9:$E$4938,MATCH(C878,'様式A-2'!$B$9:$B$438,0)))</f>
        <v/>
      </c>
      <c r="F878" s="306"/>
      <c r="G878" s="242"/>
      <c r="H878" s="242"/>
      <c r="I878" s="242"/>
      <c r="J878" s="307"/>
      <c r="K878" s="242"/>
      <c r="L878" s="242"/>
      <c r="M878" s="242"/>
      <c r="N878" s="242"/>
      <c r="O878" s="242"/>
      <c r="P878" s="243"/>
    </row>
    <row r="879" spans="1:16" ht="20.100000000000001" customHeight="1" x14ac:dyDescent="0.15">
      <c r="A879" s="256">
        <f>IF(A878="",ROW()-2-COUNTBLANK($A$3:$A878),A878+1)</f>
        <v>877</v>
      </c>
      <c r="B879" s="257">
        <f>IF(A879="","",IF(B878="",ROW()-2-COUNTBLANK($B$3:$B878),B878+1))</f>
        <v>877</v>
      </c>
      <c r="C879" s="241"/>
      <c r="D879" s="242" t="str">
        <f>IF(C879="","",(COUNTIF($C$3:C879,C879)+100))</f>
        <v/>
      </c>
      <c r="E879" s="306" t="str">
        <f>IF(C879="","",INDEX('様式A-2'!$E$9:$E$4938,MATCH(C879,'様式A-2'!$B$9:$B$438,0)))</f>
        <v/>
      </c>
      <c r="F879" s="306"/>
      <c r="G879" s="242"/>
      <c r="H879" s="242"/>
      <c r="I879" s="242"/>
      <c r="J879" s="307"/>
      <c r="K879" s="242"/>
      <c r="L879" s="242"/>
      <c r="M879" s="242"/>
      <c r="N879" s="242"/>
      <c r="O879" s="242"/>
      <c r="P879" s="243"/>
    </row>
    <row r="880" spans="1:16" ht="20.100000000000001" customHeight="1" x14ac:dyDescent="0.15">
      <c r="A880" s="256">
        <f>IF(A879="",ROW()-2-COUNTBLANK($A$3:$A879),A879+1)</f>
        <v>878</v>
      </c>
      <c r="B880" s="257">
        <f>IF(A880="","",IF(B879="",ROW()-2-COUNTBLANK($B$3:$B879),B879+1))</f>
        <v>878</v>
      </c>
      <c r="C880" s="241"/>
      <c r="D880" s="242" t="str">
        <f>IF(C880="","",(COUNTIF($C$3:C880,C880)+100))</f>
        <v/>
      </c>
      <c r="E880" s="306" t="str">
        <f>IF(C880="","",INDEX('様式A-2'!$E$9:$E$4938,MATCH(C880,'様式A-2'!$B$9:$B$438,0)))</f>
        <v/>
      </c>
      <c r="F880" s="306"/>
      <c r="G880" s="242"/>
      <c r="H880" s="242"/>
      <c r="I880" s="242"/>
      <c r="J880" s="307"/>
      <c r="K880" s="242"/>
      <c r="L880" s="242"/>
      <c r="M880" s="242"/>
      <c r="N880" s="242"/>
      <c r="O880" s="242"/>
      <c r="P880" s="243"/>
    </row>
    <row r="881" spans="1:16" ht="20.100000000000001" customHeight="1" x14ac:dyDescent="0.15">
      <c r="A881" s="256">
        <f>IF(A880="",ROW()-2-COUNTBLANK($A$3:$A880),A880+1)</f>
        <v>879</v>
      </c>
      <c r="B881" s="257">
        <f>IF(A881="","",IF(B880="",ROW()-2-COUNTBLANK($B$3:$B880),B880+1))</f>
        <v>879</v>
      </c>
      <c r="C881" s="241"/>
      <c r="D881" s="242" t="str">
        <f>IF(C881="","",(COUNTIF($C$3:C881,C881)+100))</f>
        <v/>
      </c>
      <c r="E881" s="306" t="str">
        <f>IF(C881="","",INDEX('様式A-2'!$E$9:$E$4938,MATCH(C881,'様式A-2'!$B$9:$B$438,0)))</f>
        <v/>
      </c>
      <c r="F881" s="306"/>
      <c r="G881" s="242"/>
      <c r="H881" s="242"/>
      <c r="I881" s="242"/>
      <c r="J881" s="307"/>
      <c r="K881" s="242"/>
      <c r="L881" s="242"/>
      <c r="M881" s="242"/>
      <c r="N881" s="242"/>
      <c r="O881" s="242"/>
      <c r="P881" s="243"/>
    </row>
    <row r="882" spans="1:16" ht="20.100000000000001" customHeight="1" x14ac:dyDescent="0.15">
      <c r="A882" s="256">
        <f>IF(A881="",ROW()-2-COUNTBLANK($A$3:$A881),A881+1)</f>
        <v>880</v>
      </c>
      <c r="B882" s="257">
        <f>IF(A882="","",IF(B881="",ROW()-2-COUNTBLANK($B$3:$B881),B881+1))</f>
        <v>880</v>
      </c>
      <c r="C882" s="241"/>
      <c r="D882" s="242" t="str">
        <f>IF(C882="","",(COUNTIF($C$3:C882,C882)+100))</f>
        <v/>
      </c>
      <c r="E882" s="306" t="str">
        <f>IF(C882="","",INDEX('様式A-2'!$E$9:$E$4938,MATCH(C882,'様式A-2'!$B$9:$B$438,0)))</f>
        <v/>
      </c>
      <c r="F882" s="306"/>
      <c r="G882" s="242"/>
      <c r="H882" s="242"/>
      <c r="I882" s="242"/>
      <c r="J882" s="307"/>
      <c r="K882" s="242"/>
      <c r="L882" s="242"/>
      <c r="M882" s="242"/>
      <c r="N882" s="242"/>
      <c r="O882" s="242"/>
      <c r="P882" s="243"/>
    </row>
    <row r="883" spans="1:16" ht="20.100000000000001" customHeight="1" x14ac:dyDescent="0.15">
      <c r="A883" s="256">
        <f>IF(A882="",ROW()-2-COUNTBLANK($A$3:$A882),A882+1)</f>
        <v>881</v>
      </c>
      <c r="B883" s="257">
        <f>IF(A883="","",IF(B882="",ROW()-2-COUNTBLANK($B$3:$B882),B882+1))</f>
        <v>881</v>
      </c>
      <c r="C883" s="241"/>
      <c r="D883" s="242" t="str">
        <f>IF(C883="","",(COUNTIF($C$3:C883,C883)+100))</f>
        <v/>
      </c>
      <c r="E883" s="306" t="str">
        <f>IF(C883="","",INDEX('様式A-2'!$E$9:$E$4938,MATCH(C883,'様式A-2'!$B$9:$B$438,0)))</f>
        <v/>
      </c>
      <c r="F883" s="306"/>
      <c r="G883" s="242"/>
      <c r="H883" s="242"/>
      <c r="I883" s="242"/>
      <c r="J883" s="307"/>
      <c r="K883" s="242"/>
      <c r="L883" s="242"/>
      <c r="M883" s="242"/>
      <c r="N883" s="242"/>
      <c r="O883" s="242"/>
      <c r="P883" s="243"/>
    </row>
    <row r="884" spans="1:16" ht="20.100000000000001" customHeight="1" x14ac:dyDescent="0.15">
      <c r="A884" s="256">
        <f>IF(A883="",ROW()-2-COUNTBLANK($A$3:$A883),A883+1)</f>
        <v>882</v>
      </c>
      <c r="B884" s="257">
        <f>IF(A884="","",IF(B883="",ROW()-2-COUNTBLANK($B$3:$B883),B883+1))</f>
        <v>882</v>
      </c>
      <c r="C884" s="241"/>
      <c r="D884" s="242" t="str">
        <f>IF(C884="","",(COUNTIF($C$3:C884,C884)+100))</f>
        <v/>
      </c>
      <c r="E884" s="306" t="str">
        <f>IF(C884="","",INDEX('様式A-2'!$E$9:$E$4938,MATCH(C884,'様式A-2'!$B$9:$B$438,0)))</f>
        <v/>
      </c>
      <c r="F884" s="306"/>
      <c r="G884" s="242"/>
      <c r="H884" s="242"/>
      <c r="I884" s="242"/>
      <c r="J884" s="307"/>
      <c r="K884" s="242"/>
      <c r="L884" s="242"/>
      <c r="M884" s="242"/>
      <c r="N884" s="242"/>
      <c r="O884" s="242"/>
      <c r="P884" s="243"/>
    </row>
    <row r="885" spans="1:16" ht="20.100000000000001" customHeight="1" x14ac:dyDescent="0.15">
      <c r="A885" s="256">
        <f>IF(A884="",ROW()-2-COUNTBLANK($A$3:$A884),A884+1)</f>
        <v>883</v>
      </c>
      <c r="B885" s="257">
        <f>IF(A885="","",IF(B884="",ROW()-2-COUNTBLANK($B$3:$B884),B884+1))</f>
        <v>883</v>
      </c>
      <c r="C885" s="241"/>
      <c r="D885" s="242" t="str">
        <f>IF(C885="","",(COUNTIF($C$3:C885,C885)+100))</f>
        <v/>
      </c>
      <c r="E885" s="306" t="str">
        <f>IF(C885="","",INDEX('様式A-2'!$E$9:$E$4938,MATCH(C885,'様式A-2'!$B$9:$B$438,0)))</f>
        <v/>
      </c>
      <c r="F885" s="306"/>
      <c r="G885" s="242"/>
      <c r="H885" s="242"/>
      <c r="I885" s="242"/>
      <c r="J885" s="307"/>
      <c r="K885" s="242"/>
      <c r="L885" s="242"/>
      <c r="M885" s="242"/>
      <c r="N885" s="242"/>
      <c r="O885" s="242"/>
      <c r="P885" s="243"/>
    </row>
    <row r="886" spans="1:16" ht="20.100000000000001" customHeight="1" x14ac:dyDescent="0.15">
      <c r="A886" s="256">
        <f>IF(A885="",ROW()-2-COUNTBLANK($A$3:$A885),A885+1)</f>
        <v>884</v>
      </c>
      <c r="B886" s="257">
        <f>IF(A886="","",IF(B885="",ROW()-2-COUNTBLANK($B$3:$B885),B885+1))</f>
        <v>884</v>
      </c>
      <c r="C886" s="241"/>
      <c r="D886" s="242" t="str">
        <f>IF(C886="","",(COUNTIF($C$3:C886,C886)+100))</f>
        <v/>
      </c>
      <c r="E886" s="306" t="str">
        <f>IF(C886="","",INDEX('様式A-2'!$E$9:$E$4938,MATCH(C886,'様式A-2'!$B$9:$B$438,0)))</f>
        <v/>
      </c>
      <c r="F886" s="306"/>
      <c r="G886" s="242"/>
      <c r="H886" s="242"/>
      <c r="I886" s="242"/>
      <c r="J886" s="307"/>
      <c r="K886" s="242"/>
      <c r="L886" s="242"/>
      <c r="M886" s="242"/>
      <c r="N886" s="242"/>
      <c r="O886" s="242"/>
      <c r="P886" s="243"/>
    </row>
    <row r="887" spans="1:16" ht="20.100000000000001" customHeight="1" x14ac:dyDescent="0.15">
      <c r="A887" s="256">
        <f>IF(A886="",ROW()-2-COUNTBLANK($A$3:$A886),A886+1)</f>
        <v>885</v>
      </c>
      <c r="B887" s="257">
        <f>IF(A887="","",IF(B886="",ROW()-2-COUNTBLANK($B$3:$B886),B886+1))</f>
        <v>885</v>
      </c>
      <c r="C887" s="241"/>
      <c r="D887" s="242" t="str">
        <f>IF(C887="","",(COUNTIF($C$3:C887,C887)+100))</f>
        <v/>
      </c>
      <c r="E887" s="306" t="str">
        <f>IF(C887="","",INDEX('様式A-2'!$E$9:$E$4938,MATCH(C887,'様式A-2'!$B$9:$B$438,0)))</f>
        <v/>
      </c>
      <c r="F887" s="306"/>
      <c r="G887" s="242"/>
      <c r="H887" s="242"/>
      <c r="I887" s="242"/>
      <c r="J887" s="307"/>
      <c r="K887" s="242"/>
      <c r="L887" s="242"/>
      <c r="M887" s="242"/>
      <c r="N887" s="242"/>
      <c r="O887" s="242"/>
      <c r="P887" s="243"/>
    </row>
    <row r="888" spans="1:16" ht="20.100000000000001" customHeight="1" x14ac:dyDescent="0.15">
      <c r="A888" s="256">
        <f>IF(A887="",ROW()-2-COUNTBLANK($A$3:$A887),A887+1)</f>
        <v>886</v>
      </c>
      <c r="B888" s="257">
        <f>IF(A888="","",IF(B887="",ROW()-2-COUNTBLANK($B$3:$B887),B887+1))</f>
        <v>886</v>
      </c>
      <c r="C888" s="241"/>
      <c r="D888" s="242" t="str">
        <f>IF(C888="","",(COUNTIF($C$3:C888,C888)+100))</f>
        <v/>
      </c>
      <c r="E888" s="306" t="str">
        <f>IF(C888="","",INDEX('様式A-2'!$E$9:$E$4938,MATCH(C888,'様式A-2'!$B$9:$B$438,0)))</f>
        <v/>
      </c>
      <c r="F888" s="306"/>
      <c r="G888" s="242"/>
      <c r="H888" s="242"/>
      <c r="I888" s="242"/>
      <c r="J888" s="307"/>
      <c r="K888" s="242"/>
      <c r="L888" s="242"/>
      <c r="M888" s="242"/>
      <c r="N888" s="242"/>
      <c r="O888" s="242"/>
      <c r="P888" s="243"/>
    </row>
    <row r="889" spans="1:16" ht="20.100000000000001" customHeight="1" x14ac:dyDescent="0.15">
      <c r="A889" s="256">
        <f>IF(A888="",ROW()-2-COUNTBLANK($A$3:$A888),A888+1)</f>
        <v>887</v>
      </c>
      <c r="B889" s="257">
        <f>IF(A889="","",IF(B888="",ROW()-2-COUNTBLANK($B$3:$B888),B888+1))</f>
        <v>887</v>
      </c>
      <c r="C889" s="241"/>
      <c r="D889" s="242" t="str">
        <f>IF(C889="","",(COUNTIF($C$3:C889,C889)+100))</f>
        <v/>
      </c>
      <c r="E889" s="306" t="str">
        <f>IF(C889="","",INDEX('様式A-2'!$E$9:$E$4938,MATCH(C889,'様式A-2'!$B$9:$B$438,0)))</f>
        <v/>
      </c>
      <c r="F889" s="306"/>
      <c r="G889" s="242"/>
      <c r="H889" s="242"/>
      <c r="I889" s="242"/>
      <c r="J889" s="307"/>
      <c r="K889" s="242"/>
      <c r="L889" s="242"/>
      <c r="M889" s="242"/>
      <c r="N889" s="242"/>
      <c r="O889" s="242"/>
      <c r="P889" s="243"/>
    </row>
    <row r="890" spans="1:16" ht="20.100000000000001" customHeight="1" x14ac:dyDescent="0.15">
      <c r="A890" s="256">
        <f>IF(A889="",ROW()-2-COUNTBLANK($A$3:$A889),A889+1)</f>
        <v>888</v>
      </c>
      <c r="B890" s="257">
        <f>IF(A890="","",IF(B889="",ROW()-2-COUNTBLANK($B$3:$B889),B889+1))</f>
        <v>888</v>
      </c>
      <c r="C890" s="241"/>
      <c r="D890" s="242" t="str">
        <f>IF(C890="","",(COUNTIF($C$3:C890,C890)+100))</f>
        <v/>
      </c>
      <c r="E890" s="306" t="str">
        <f>IF(C890="","",INDEX('様式A-2'!$E$9:$E$4938,MATCH(C890,'様式A-2'!$B$9:$B$438,0)))</f>
        <v/>
      </c>
      <c r="F890" s="306"/>
      <c r="G890" s="242"/>
      <c r="H890" s="242"/>
      <c r="I890" s="242"/>
      <c r="J890" s="307"/>
      <c r="K890" s="242"/>
      <c r="L890" s="242"/>
      <c r="M890" s="242"/>
      <c r="N890" s="242"/>
      <c r="O890" s="242"/>
      <c r="P890" s="243"/>
    </row>
    <row r="891" spans="1:16" ht="20.100000000000001" customHeight="1" x14ac:dyDescent="0.15">
      <c r="A891" s="256">
        <f>IF(A890="",ROW()-2-COUNTBLANK($A$3:$A890),A890+1)</f>
        <v>889</v>
      </c>
      <c r="B891" s="257">
        <f>IF(A891="","",IF(B890="",ROW()-2-COUNTBLANK($B$3:$B890),B890+1))</f>
        <v>889</v>
      </c>
      <c r="C891" s="241"/>
      <c r="D891" s="242" t="str">
        <f>IF(C891="","",(COUNTIF($C$3:C891,C891)+100))</f>
        <v/>
      </c>
      <c r="E891" s="306" t="str">
        <f>IF(C891="","",INDEX('様式A-2'!$E$9:$E$4938,MATCH(C891,'様式A-2'!$B$9:$B$438,0)))</f>
        <v/>
      </c>
      <c r="F891" s="306"/>
      <c r="G891" s="242"/>
      <c r="H891" s="242"/>
      <c r="I891" s="242"/>
      <c r="J891" s="307"/>
      <c r="K891" s="242"/>
      <c r="L891" s="242"/>
      <c r="M891" s="242"/>
      <c r="N891" s="242"/>
      <c r="O891" s="242"/>
      <c r="P891" s="243"/>
    </row>
    <row r="892" spans="1:16" ht="20.100000000000001" customHeight="1" x14ac:dyDescent="0.15">
      <c r="A892" s="256">
        <f>IF(A891="",ROW()-2-COUNTBLANK($A$3:$A891),A891+1)</f>
        <v>890</v>
      </c>
      <c r="B892" s="257">
        <f>IF(A892="","",IF(B891="",ROW()-2-COUNTBLANK($B$3:$B891),B891+1))</f>
        <v>890</v>
      </c>
      <c r="C892" s="241"/>
      <c r="D892" s="242" t="str">
        <f>IF(C892="","",(COUNTIF($C$3:C892,C892)+100))</f>
        <v/>
      </c>
      <c r="E892" s="306" t="str">
        <f>IF(C892="","",INDEX('様式A-2'!$E$9:$E$4938,MATCH(C892,'様式A-2'!$B$9:$B$438,0)))</f>
        <v/>
      </c>
      <c r="F892" s="306"/>
      <c r="G892" s="242"/>
      <c r="H892" s="242"/>
      <c r="I892" s="242"/>
      <c r="J892" s="307"/>
      <c r="K892" s="242"/>
      <c r="L892" s="242"/>
      <c r="M892" s="242"/>
      <c r="N892" s="242"/>
      <c r="O892" s="242"/>
      <c r="P892" s="243"/>
    </row>
    <row r="893" spans="1:16" ht="20.100000000000001" customHeight="1" x14ac:dyDescent="0.15">
      <c r="A893" s="256">
        <f>IF(A892="",ROW()-2-COUNTBLANK($A$3:$A892),A892+1)</f>
        <v>891</v>
      </c>
      <c r="B893" s="257">
        <f>IF(A893="","",IF(B892="",ROW()-2-COUNTBLANK($B$3:$B892),B892+1))</f>
        <v>891</v>
      </c>
      <c r="C893" s="241"/>
      <c r="D893" s="242" t="str">
        <f>IF(C893="","",(COUNTIF($C$3:C893,C893)+100))</f>
        <v/>
      </c>
      <c r="E893" s="306" t="str">
        <f>IF(C893="","",INDEX('様式A-2'!$E$9:$E$4938,MATCH(C893,'様式A-2'!$B$9:$B$438,0)))</f>
        <v/>
      </c>
      <c r="F893" s="306"/>
      <c r="G893" s="242"/>
      <c r="H893" s="242"/>
      <c r="I893" s="242"/>
      <c r="J893" s="307"/>
      <c r="K893" s="242"/>
      <c r="L893" s="242"/>
      <c r="M893" s="242"/>
      <c r="N893" s="242"/>
      <c r="O893" s="242"/>
      <c r="P893" s="243"/>
    </row>
    <row r="894" spans="1:16" ht="20.100000000000001" customHeight="1" x14ac:dyDescent="0.15">
      <c r="A894" s="256">
        <f>IF(A893="",ROW()-2-COUNTBLANK($A$3:$A893),A893+1)</f>
        <v>892</v>
      </c>
      <c r="B894" s="257">
        <f>IF(A894="","",IF(B893="",ROW()-2-COUNTBLANK($B$3:$B893),B893+1))</f>
        <v>892</v>
      </c>
      <c r="C894" s="241"/>
      <c r="D894" s="242" t="str">
        <f>IF(C894="","",(COUNTIF($C$3:C894,C894)+100))</f>
        <v/>
      </c>
      <c r="E894" s="306" t="str">
        <f>IF(C894="","",INDEX('様式A-2'!$E$9:$E$4938,MATCH(C894,'様式A-2'!$B$9:$B$438,0)))</f>
        <v/>
      </c>
      <c r="F894" s="306"/>
      <c r="G894" s="242"/>
      <c r="H894" s="242"/>
      <c r="I894" s="242"/>
      <c r="J894" s="307"/>
      <c r="K894" s="242"/>
      <c r="L894" s="242"/>
      <c r="M894" s="242"/>
      <c r="N894" s="242"/>
      <c r="O894" s="242"/>
      <c r="P894" s="243"/>
    </row>
    <row r="895" spans="1:16" ht="20.100000000000001" customHeight="1" x14ac:dyDescent="0.15">
      <c r="A895" s="256">
        <f>IF(A894="",ROW()-2-COUNTBLANK($A$3:$A894),A894+1)</f>
        <v>893</v>
      </c>
      <c r="B895" s="257">
        <f>IF(A895="","",IF(B894="",ROW()-2-COUNTBLANK($B$3:$B894),B894+1))</f>
        <v>893</v>
      </c>
      <c r="C895" s="241"/>
      <c r="D895" s="242" t="str">
        <f>IF(C895="","",(COUNTIF($C$3:C895,C895)+100))</f>
        <v/>
      </c>
      <c r="E895" s="306" t="str">
        <f>IF(C895="","",INDEX('様式A-2'!$E$9:$E$4938,MATCH(C895,'様式A-2'!$B$9:$B$438,0)))</f>
        <v/>
      </c>
      <c r="F895" s="306"/>
      <c r="G895" s="242"/>
      <c r="H895" s="242"/>
      <c r="I895" s="242"/>
      <c r="J895" s="307"/>
      <c r="K895" s="242"/>
      <c r="L895" s="242"/>
      <c r="M895" s="242"/>
      <c r="N895" s="242"/>
      <c r="O895" s="242"/>
      <c r="P895" s="243"/>
    </row>
    <row r="896" spans="1:16" ht="20.100000000000001" customHeight="1" x14ac:dyDescent="0.15">
      <c r="A896" s="256">
        <f>IF(A895="",ROW()-2-COUNTBLANK($A$3:$A895),A895+1)</f>
        <v>894</v>
      </c>
      <c r="B896" s="257">
        <f>IF(A896="","",IF(B895="",ROW()-2-COUNTBLANK($B$3:$B895),B895+1))</f>
        <v>894</v>
      </c>
      <c r="C896" s="241"/>
      <c r="D896" s="242" t="str">
        <f>IF(C896="","",(COUNTIF($C$3:C896,C896)+100))</f>
        <v/>
      </c>
      <c r="E896" s="306" t="str">
        <f>IF(C896="","",INDEX('様式A-2'!$E$9:$E$4938,MATCH(C896,'様式A-2'!$B$9:$B$438,0)))</f>
        <v/>
      </c>
      <c r="F896" s="306"/>
      <c r="G896" s="242"/>
      <c r="H896" s="242"/>
      <c r="I896" s="242"/>
      <c r="J896" s="307"/>
      <c r="K896" s="242"/>
      <c r="L896" s="242"/>
      <c r="M896" s="242"/>
      <c r="N896" s="242"/>
      <c r="O896" s="242"/>
      <c r="P896" s="243"/>
    </row>
    <row r="897" spans="1:16" ht="20.100000000000001" customHeight="1" x14ac:dyDescent="0.15">
      <c r="A897" s="256">
        <f>IF(A896="",ROW()-2-COUNTBLANK($A$3:$A896),A896+1)</f>
        <v>895</v>
      </c>
      <c r="B897" s="257">
        <f>IF(A897="","",IF(B896="",ROW()-2-COUNTBLANK($B$3:$B896),B896+1))</f>
        <v>895</v>
      </c>
      <c r="C897" s="241"/>
      <c r="D897" s="242" t="str">
        <f>IF(C897="","",(COUNTIF($C$3:C897,C897)+100))</f>
        <v/>
      </c>
      <c r="E897" s="306" t="str">
        <f>IF(C897="","",INDEX('様式A-2'!$E$9:$E$4938,MATCH(C897,'様式A-2'!$B$9:$B$438,0)))</f>
        <v/>
      </c>
      <c r="F897" s="306"/>
      <c r="G897" s="242"/>
      <c r="H897" s="242"/>
      <c r="I897" s="242"/>
      <c r="J897" s="307"/>
      <c r="K897" s="242"/>
      <c r="L897" s="242"/>
      <c r="M897" s="242"/>
      <c r="N897" s="242"/>
      <c r="O897" s="242"/>
      <c r="P897" s="243"/>
    </row>
    <row r="898" spans="1:16" ht="20.100000000000001" customHeight="1" x14ac:dyDescent="0.15">
      <c r="A898" s="256">
        <f>IF(A897="",ROW()-2-COUNTBLANK($A$3:$A897),A897+1)</f>
        <v>896</v>
      </c>
      <c r="B898" s="257">
        <f>IF(A898="","",IF(B897="",ROW()-2-COUNTBLANK($B$3:$B897),B897+1))</f>
        <v>896</v>
      </c>
      <c r="C898" s="241"/>
      <c r="D898" s="242" t="str">
        <f>IF(C898="","",(COUNTIF($C$3:C898,C898)+100))</f>
        <v/>
      </c>
      <c r="E898" s="306" t="str">
        <f>IF(C898="","",INDEX('様式A-2'!$E$9:$E$4938,MATCH(C898,'様式A-2'!$B$9:$B$438,0)))</f>
        <v/>
      </c>
      <c r="F898" s="306"/>
      <c r="G898" s="242"/>
      <c r="H898" s="242"/>
      <c r="I898" s="242"/>
      <c r="J898" s="307"/>
      <c r="K898" s="242"/>
      <c r="L898" s="242"/>
      <c r="M898" s="242"/>
      <c r="N898" s="242"/>
      <c r="O898" s="242"/>
      <c r="P898" s="243"/>
    </row>
    <row r="899" spans="1:16" ht="20.100000000000001" customHeight="1" x14ac:dyDescent="0.15">
      <c r="A899" s="256">
        <f>IF(A898="",ROW()-2-COUNTBLANK($A$3:$A898),A898+1)</f>
        <v>897</v>
      </c>
      <c r="B899" s="257">
        <f>IF(A899="","",IF(B898="",ROW()-2-COUNTBLANK($B$3:$B898),B898+1))</f>
        <v>897</v>
      </c>
      <c r="C899" s="241"/>
      <c r="D899" s="242" t="str">
        <f>IF(C899="","",(COUNTIF($C$3:C899,C899)+100))</f>
        <v/>
      </c>
      <c r="E899" s="306" t="str">
        <f>IF(C899="","",INDEX('様式A-2'!$E$9:$E$4938,MATCH(C899,'様式A-2'!$B$9:$B$438,0)))</f>
        <v/>
      </c>
      <c r="F899" s="306"/>
      <c r="G899" s="242"/>
      <c r="H899" s="242"/>
      <c r="I899" s="242"/>
      <c r="J899" s="307"/>
      <c r="K899" s="242"/>
      <c r="L899" s="242"/>
      <c r="M899" s="242"/>
      <c r="N899" s="242"/>
      <c r="O899" s="242"/>
      <c r="P899" s="243"/>
    </row>
    <row r="900" spans="1:16" ht="20.100000000000001" customHeight="1" x14ac:dyDescent="0.15">
      <c r="A900" s="256">
        <f>IF(A899="",ROW()-2-COUNTBLANK($A$3:$A899),A899+1)</f>
        <v>898</v>
      </c>
      <c r="B900" s="257">
        <f>IF(A900="","",IF(B899="",ROW()-2-COUNTBLANK($B$3:$B899),B899+1))</f>
        <v>898</v>
      </c>
      <c r="C900" s="241"/>
      <c r="D900" s="242" t="str">
        <f>IF(C900="","",(COUNTIF($C$3:C900,C900)+100))</f>
        <v/>
      </c>
      <c r="E900" s="306" t="str">
        <f>IF(C900="","",INDEX('様式A-2'!$E$9:$E$4938,MATCH(C900,'様式A-2'!$B$9:$B$438,0)))</f>
        <v/>
      </c>
      <c r="F900" s="306"/>
      <c r="G900" s="242"/>
      <c r="H900" s="242"/>
      <c r="I900" s="242"/>
      <c r="J900" s="307"/>
      <c r="K900" s="242"/>
      <c r="L900" s="242"/>
      <c r="M900" s="242"/>
      <c r="N900" s="242"/>
      <c r="O900" s="242"/>
      <c r="P900" s="243"/>
    </row>
    <row r="901" spans="1:16" ht="20.100000000000001" customHeight="1" x14ac:dyDescent="0.15">
      <c r="A901" s="256">
        <f>IF(A900="",ROW()-2-COUNTBLANK($A$3:$A900),A900+1)</f>
        <v>899</v>
      </c>
      <c r="B901" s="257">
        <f>IF(A901="","",IF(B900="",ROW()-2-COUNTBLANK($B$3:$B900),B900+1))</f>
        <v>899</v>
      </c>
      <c r="C901" s="241"/>
      <c r="D901" s="242" t="str">
        <f>IF(C901="","",(COUNTIF($C$3:C901,C901)+100))</f>
        <v/>
      </c>
      <c r="E901" s="306" t="str">
        <f>IF(C901="","",INDEX('様式A-2'!$E$9:$E$4938,MATCH(C901,'様式A-2'!$B$9:$B$438,0)))</f>
        <v/>
      </c>
      <c r="F901" s="306"/>
      <c r="G901" s="242"/>
      <c r="H901" s="242"/>
      <c r="I901" s="242"/>
      <c r="J901" s="307"/>
      <c r="K901" s="242"/>
      <c r="L901" s="242"/>
      <c r="M901" s="242"/>
      <c r="N901" s="242"/>
      <c r="O901" s="242"/>
      <c r="P901" s="243"/>
    </row>
    <row r="902" spans="1:16" ht="20.100000000000001" customHeight="1" x14ac:dyDescent="0.15">
      <c r="A902" s="256">
        <f>IF(A901="",ROW()-2-COUNTBLANK($A$3:$A901),A901+1)</f>
        <v>900</v>
      </c>
      <c r="B902" s="257">
        <f>IF(A902="","",IF(B901="",ROW()-2-COUNTBLANK($B$3:$B901),B901+1))</f>
        <v>900</v>
      </c>
      <c r="C902" s="241"/>
      <c r="D902" s="242" t="str">
        <f>IF(C902="","",(COUNTIF($C$3:C902,C902)+100))</f>
        <v/>
      </c>
      <c r="E902" s="306" t="str">
        <f>IF(C902="","",INDEX('様式A-2'!$E$9:$E$4938,MATCH(C902,'様式A-2'!$B$9:$B$438,0)))</f>
        <v/>
      </c>
      <c r="F902" s="306"/>
      <c r="G902" s="242"/>
      <c r="H902" s="242"/>
      <c r="I902" s="242"/>
      <c r="J902" s="307"/>
      <c r="K902" s="242"/>
      <c r="L902" s="242"/>
      <c r="M902" s="242"/>
      <c r="N902" s="242"/>
      <c r="O902" s="242"/>
      <c r="P902" s="243"/>
    </row>
    <row r="903" spans="1:16" ht="20.100000000000001" customHeight="1" x14ac:dyDescent="0.15">
      <c r="A903" s="256">
        <f>IF(A902="",ROW()-2-COUNTBLANK($A$3:$A902),A902+1)</f>
        <v>901</v>
      </c>
      <c r="B903" s="257">
        <f>IF(A903="","",IF(B902="",ROW()-2-COUNTBLANK($B$3:$B902),B902+1))</f>
        <v>901</v>
      </c>
      <c r="C903" s="241"/>
      <c r="D903" s="242" t="str">
        <f>IF(C903="","",(COUNTIF($C$3:C903,C903)+100))</f>
        <v/>
      </c>
      <c r="E903" s="306" t="str">
        <f>IF(C903="","",INDEX('様式A-2'!$E$9:$E$4938,MATCH(C903,'様式A-2'!$B$9:$B$438,0)))</f>
        <v/>
      </c>
      <c r="F903" s="306"/>
      <c r="G903" s="242"/>
      <c r="H903" s="242"/>
      <c r="I903" s="242"/>
      <c r="J903" s="307"/>
      <c r="K903" s="242"/>
      <c r="L903" s="242"/>
      <c r="M903" s="242"/>
      <c r="N903" s="242"/>
      <c r="O903" s="242"/>
      <c r="P903" s="243"/>
    </row>
    <row r="904" spans="1:16" ht="20.100000000000001" customHeight="1" x14ac:dyDescent="0.15">
      <c r="A904" s="256">
        <f>IF(A903="",ROW()-2-COUNTBLANK($A$3:$A903),A903+1)</f>
        <v>902</v>
      </c>
      <c r="B904" s="257">
        <f>IF(A904="","",IF(B903="",ROW()-2-COUNTBLANK($B$3:$B903),B903+1))</f>
        <v>902</v>
      </c>
      <c r="C904" s="241"/>
      <c r="D904" s="242" t="str">
        <f>IF(C904="","",(COUNTIF($C$3:C904,C904)+100))</f>
        <v/>
      </c>
      <c r="E904" s="306" t="str">
        <f>IF(C904="","",INDEX('様式A-2'!$E$9:$E$4938,MATCH(C904,'様式A-2'!$B$9:$B$438,0)))</f>
        <v/>
      </c>
      <c r="F904" s="306"/>
      <c r="G904" s="242"/>
      <c r="H904" s="242"/>
      <c r="I904" s="242"/>
      <c r="J904" s="307"/>
      <c r="K904" s="242"/>
      <c r="L904" s="242"/>
      <c r="M904" s="242"/>
      <c r="N904" s="242"/>
      <c r="O904" s="242"/>
      <c r="P904" s="243"/>
    </row>
    <row r="905" spans="1:16" ht="20.100000000000001" customHeight="1" x14ac:dyDescent="0.15">
      <c r="A905" s="256">
        <f>IF(A904="",ROW()-2-COUNTBLANK($A$3:$A904),A904+1)</f>
        <v>903</v>
      </c>
      <c r="B905" s="257">
        <f>IF(A905="","",IF(B904="",ROW()-2-COUNTBLANK($B$3:$B904),B904+1))</f>
        <v>903</v>
      </c>
      <c r="C905" s="241"/>
      <c r="D905" s="242" t="str">
        <f>IF(C905="","",(COUNTIF($C$3:C905,C905)+100))</f>
        <v/>
      </c>
      <c r="E905" s="306" t="str">
        <f>IF(C905="","",INDEX('様式A-2'!$E$9:$E$4938,MATCH(C905,'様式A-2'!$B$9:$B$438,0)))</f>
        <v/>
      </c>
      <c r="F905" s="306"/>
      <c r="G905" s="242"/>
      <c r="H905" s="242"/>
      <c r="I905" s="242"/>
      <c r="J905" s="307"/>
      <c r="K905" s="242"/>
      <c r="L905" s="242"/>
      <c r="M905" s="242"/>
      <c r="N905" s="242"/>
      <c r="O905" s="242"/>
      <c r="P905" s="243"/>
    </row>
    <row r="906" spans="1:16" ht="20.100000000000001" customHeight="1" x14ac:dyDescent="0.15">
      <c r="A906" s="256">
        <f>IF(A905="",ROW()-2-COUNTBLANK($A$3:$A905),A905+1)</f>
        <v>904</v>
      </c>
      <c r="B906" s="257">
        <f>IF(A906="","",IF(B905="",ROW()-2-COUNTBLANK($B$3:$B905),B905+1))</f>
        <v>904</v>
      </c>
      <c r="C906" s="241"/>
      <c r="D906" s="242" t="str">
        <f>IF(C906="","",(COUNTIF($C$3:C906,C906)+100))</f>
        <v/>
      </c>
      <c r="E906" s="306" t="str">
        <f>IF(C906="","",INDEX('様式A-2'!$E$9:$E$4938,MATCH(C906,'様式A-2'!$B$9:$B$438,0)))</f>
        <v/>
      </c>
      <c r="F906" s="306"/>
      <c r="G906" s="242"/>
      <c r="H906" s="242"/>
      <c r="I906" s="242"/>
      <c r="J906" s="307"/>
      <c r="K906" s="242"/>
      <c r="L906" s="242"/>
      <c r="M906" s="242"/>
      <c r="N906" s="242"/>
      <c r="O906" s="242"/>
      <c r="P906" s="243"/>
    </row>
    <row r="907" spans="1:16" ht="20.100000000000001" customHeight="1" x14ac:dyDescent="0.15">
      <c r="A907" s="256">
        <f>IF(A906="",ROW()-2-COUNTBLANK($A$3:$A906),A906+1)</f>
        <v>905</v>
      </c>
      <c r="B907" s="257">
        <f>IF(A907="","",IF(B906="",ROW()-2-COUNTBLANK($B$3:$B906),B906+1))</f>
        <v>905</v>
      </c>
      <c r="C907" s="241"/>
      <c r="D907" s="242" t="str">
        <f>IF(C907="","",(COUNTIF($C$3:C907,C907)+100))</f>
        <v/>
      </c>
      <c r="E907" s="306" t="str">
        <f>IF(C907="","",INDEX('様式A-2'!$E$9:$E$4938,MATCH(C907,'様式A-2'!$B$9:$B$438,0)))</f>
        <v/>
      </c>
      <c r="F907" s="306"/>
      <c r="G907" s="242"/>
      <c r="H907" s="242"/>
      <c r="I907" s="242"/>
      <c r="J907" s="307"/>
      <c r="K907" s="242"/>
      <c r="L907" s="242"/>
      <c r="M907" s="242"/>
      <c r="N907" s="242"/>
      <c r="O907" s="242"/>
      <c r="P907" s="243"/>
    </row>
    <row r="908" spans="1:16" ht="20.100000000000001" customHeight="1" x14ac:dyDescent="0.15">
      <c r="A908" s="256">
        <f>IF(A907="",ROW()-2-COUNTBLANK($A$3:$A907),A907+1)</f>
        <v>906</v>
      </c>
      <c r="B908" s="257">
        <f>IF(A908="","",IF(B907="",ROW()-2-COUNTBLANK($B$3:$B907),B907+1))</f>
        <v>906</v>
      </c>
      <c r="C908" s="241"/>
      <c r="D908" s="242" t="str">
        <f>IF(C908="","",(COUNTIF($C$3:C908,C908)+100))</f>
        <v/>
      </c>
      <c r="E908" s="306" t="str">
        <f>IF(C908="","",INDEX('様式A-2'!$E$9:$E$4938,MATCH(C908,'様式A-2'!$B$9:$B$438,0)))</f>
        <v/>
      </c>
      <c r="F908" s="306"/>
      <c r="G908" s="242"/>
      <c r="H908" s="242"/>
      <c r="I908" s="242"/>
      <c r="J908" s="307"/>
      <c r="K908" s="242"/>
      <c r="L908" s="242"/>
      <c r="M908" s="242"/>
      <c r="N908" s="242"/>
      <c r="O908" s="242"/>
      <c r="P908" s="243"/>
    </row>
    <row r="909" spans="1:16" ht="20.100000000000001" customHeight="1" x14ac:dyDescent="0.15">
      <c r="A909" s="256">
        <f>IF(A908="",ROW()-2-COUNTBLANK($A$3:$A908),A908+1)</f>
        <v>907</v>
      </c>
      <c r="B909" s="257">
        <f>IF(A909="","",IF(B908="",ROW()-2-COUNTBLANK($B$3:$B908),B908+1))</f>
        <v>907</v>
      </c>
      <c r="C909" s="241"/>
      <c r="D909" s="242" t="str">
        <f>IF(C909="","",(COUNTIF($C$3:C909,C909)+100))</f>
        <v/>
      </c>
      <c r="E909" s="306" t="str">
        <f>IF(C909="","",INDEX('様式A-2'!$E$9:$E$4938,MATCH(C909,'様式A-2'!$B$9:$B$438,0)))</f>
        <v/>
      </c>
      <c r="F909" s="306"/>
      <c r="G909" s="242"/>
      <c r="H909" s="242"/>
      <c r="I909" s="242"/>
      <c r="J909" s="307"/>
      <c r="K909" s="242"/>
      <c r="L909" s="242"/>
      <c r="M909" s="242"/>
      <c r="N909" s="242"/>
      <c r="O909" s="242"/>
      <c r="P909" s="243"/>
    </row>
    <row r="910" spans="1:16" ht="20.100000000000001" customHeight="1" x14ac:dyDescent="0.15">
      <c r="A910" s="256">
        <f>IF(A909="",ROW()-2-COUNTBLANK($A$3:$A909),A909+1)</f>
        <v>908</v>
      </c>
      <c r="B910" s="257">
        <f>IF(A910="","",IF(B909="",ROW()-2-COUNTBLANK($B$3:$B909),B909+1))</f>
        <v>908</v>
      </c>
      <c r="C910" s="241"/>
      <c r="D910" s="242" t="str">
        <f>IF(C910="","",(COUNTIF($C$3:C910,C910)+100))</f>
        <v/>
      </c>
      <c r="E910" s="306" t="str">
        <f>IF(C910="","",INDEX('様式A-2'!$E$9:$E$4938,MATCH(C910,'様式A-2'!$B$9:$B$438,0)))</f>
        <v/>
      </c>
      <c r="F910" s="306"/>
      <c r="G910" s="242"/>
      <c r="H910" s="242"/>
      <c r="I910" s="242"/>
      <c r="J910" s="307"/>
      <c r="K910" s="242"/>
      <c r="L910" s="242"/>
      <c r="M910" s="242"/>
      <c r="N910" s="242"/>
      <c r="O910" s="242"/>
      <c r="P910" s="243"/>
    </row>
    <row r="911" spans="1:16" ht="20.100000000000001" customHeight="1" x14ac:dyDescent="0.15">
      <c r="A911" s="256">
        <f>IF(A910="",ROW()-2-COUNTBLANK($A$3:$A910),A910+1)</f>
        <v>909</v>
      </c>
      <c r="B911" s="257">
        <f>IF(A911="","",IF(B910="",ROW()-2-COUNTBLANK($B$3:$B910),B910+1))</f>
        <v>909</v>
      </c>
      <c r="C911" s="241"/>
      <c r="D911" s="242" t="str">
        <f>IF(C911="","",(COUNTIF($C$3:C911,C911)+100))</f>
        <v/>
      </c>
      <c r="E911" s="306" t="str">
        <f>IF(C911="","",INDEX('様式A-2'!$E$9:$E$4938,MATCH(C911,'様式A-2'!$B$9:$B$438,0)))</f>
        <v/>
      </c>
      <c r="F911" s="306"/>
      <c r="G911" s="242"/>
      <c r="H911" s="242"/>
      <c r="I911" s="242"/>
      <c r="J911" s="307"/>
      <c r="K911" s="242"/>
      <c r="L911" s="242"/>
      <c r="M911" s="242"/>
      <c r="N911" s="242"/>
      <c r="O911" s="242"/>
      <c r="P911" s="243"/>
    </row>
    <row r="912" spans="1:16" ht="20.100000000000001" customHeight="1" x14ac:dyDescent="0.15">
      <c r="A912" s="256">
        <f>IF(A911="",ROW()-2-COUNTBLANK($A$3:$A911),A911+1)</f>
        <v>910</v>
      </c>
      <c r="B912" s="257">
        <f>IF(A912="","",IF(B911="",ROW()-2-COUNTBLANK($B$3:$B911),B911+1))</f>
        <v>910</v>
      </c>
      <c r="C912" s="241"/>
      <c r="D912" s="242" t="str">
        <f>IF(C912="","",(COUNTIF($C$3:C912,C912)+100))</f>
        <v/>
      </c>
      <c r="E912" s="306" t="str">
        <f>IF(C912="","",INDEX('様式A-2'!$E$9:$E$4938,MATCH(C912,'様式A-2'!$B$9:$B$438,0)))</f>
        <v/>
      </c>
      <c r="F912" s="306"/>
      <c r="G912" s="242"/>
      <c r="H912" s="242"/>
      <c r="I912" s="242"/>
      <c r="J912" s="307"/>
      <c r="K912" s="242"/>
      <c r="L912" s="242"/>
      <c r="M912" s="242"/>
      <c r="N912" s="242"/>
      <c r="O912" s="242"/>
      <c r="P912" s="243"/>
    </row>
    <row r="913" spans="1:16" ht="20.100000000000001" customHeight="1" x14ac:dyDescent="0.15">
      <c r="A913" s="256">
        <f>IF(A912="",ROW()-2-COUNTBLANK($A$3:$A912),A912+1)</f>
        <v>911</v>
      </c>
      <c r="B913" s="257">
        <f>IF(A913="","",IF(B912="",ROW()-2-COUNTBLANK($B$3:$B912),B912+1))</f>
        <v>911</v>
      </c>
      <c r="C913" s="241"/>
      <c r="D913" s="242" t="str">
        <f>IF(C913="","",(COUNTIF($C$3:C913,C913)+100))</f>
        <v/>
      </c>
      <c r="E913" s="306" t="str">
        <f>IF(C913="","",INDEX('様式A-2'!$E$9:$E$4938,MATCH(C913,'様式A-2'!$B$9:$B$438,0)))</f>
        <v/>
      </c>
      <c r="F913" s="306"/>
      <c r="G913" s="242"/>
      <c r="H913" s="242"/>
      <c r="I913" s="242"/>
      <c r="J913" s="307"/>
      <c r="K913" s="242"/>
      <c r="L913" s="242"/>
      <c r="M913" s="242"/>
      <c r="N913" s="242"/>
      <c r="O913" s="242"/>
      <c r="P913" s="243"/>
    </row>
    <row r="914" spans="1:16" ht="20.100000000000001" customHeight="1" x14ac:dyDescent="0.15">
      <c r="A914" s="256">
        <f>IF(A913="",ROW()-2-COUNTBLANK($A$3:$A913),A913+1)</f>
        <v>912</v>
      </c>
      <c r="B914" s="257">
        <f>IF(A914="","",IF(B913="",ROW()-2-COUNTBLANK($B$3:$B913),B913+1))</f>
        <v>912</v>
      </c>
      <c r="C914" s="241"/>
      <c r="D914" s="242" t="str">
        <f>IF(C914="","",(COUNTIF($C$3:C914,C914)+100))</f>
        <v/>
      </c>
      <c r="E914" s="306" t="str">
        <f>IF(C914="","",INDEX('様式A-2'!$E$9:$E$4938,MATCH(C914,'様式A-2'!$B$9:$B$438,0)))</f>
        <v/>
      </c>
      <c r="F914" s="306"/>
      <c r="G914" s="242"/>
      <c r="H914" s="242"/>
      <c r="I914" s="242"/>
      <c r="J914" s="307"/>
      <c r="K914" s="242"/>
      <c r="L914" s="242"/>
      <c r="M914" s="242"/>
      <c r="N914" s="242"/>
      <c r="O914" s="242"/>
      <c r="P914" s="243"/>
    </row>
    <row r="915" spans="1:16" ht="20.100000000000001" customHeight="1" x14ac:dyDescent="0.15">
      <c r="A915" s="256">
        <f>IF(A914="",ROW()-2-COUNTBLANK($A$3:$A914),A914+1)</f>
        <v>913</v>
      </c>
      <c r="B915" s="257">
        <f>IF(A915="","",IF(B914="",ROW()-2-COUNTBLANK($B$3:$B914),B914+1))</f>
        <v>913</v>
      </c>
      <c r="C915" s="241"/>
      <c r="D915" s="242" t="str">
        <f>IF(C915="","",(COUNTIF($C$3:C915,C915)+100))</f>
        <v/>
      </c>
      <c r="E915" s="306" t="str">
        <f>IF(C915="","",INDEX('様式A-2'!$E$9:$E$4938,MATCH(C915,'様式A-2'!$B$9:$B$438,0)))</f>
        <v/>
      </c>
      <c r="F915" s="306"/>
      <c r="G915" s="242"/>
      <c r="H915" s="242"/>
      <c r="I915" s="242"/>
      <c r="J915" s="307"/>
      <c r="K915" s="242"/>
      <c r="L915" s="242"/>
      <c r="M915" s="242"/>
      <c r="N915" s="242"/>
      <c r="O915" s="242"/>
      <c r="P915" s="243"/>
    </row>
    <row r="916" spans="1:16" ht="20.100000000000001" customHeight="1" x14ac:dyDescent="0.15">
      <c r="A916" s="256">
        <f>IF(A915="",ROW()-2-COUNTBLANK($A$3:$A915),A915+1)</f>
        <v>914</v>
      </c>
      <c r="B916" s="257">
        <f>IF(A916="","",IF(B915="",ROW()-2-COUNTBLANK($B$3:$B915),B915+1))</f>
        <v>914</v>
      </c>
      <c r="C916" s="241"/>
      <c r="D916" s="242" t="str">
        <f>IF(C916="","",(COUNTIF($C$3:C916,C916)+100))</f>
        <v/>
      </c>
      <c r="E916" s="306" t="str">
        <f>IF(C916="","",INDEX('様式A-2'!$E$9:$E$4938,MATCH(C916,'様式A-2'!$B$9:$B$438,0)))</f>
        <v/>
      </c>
      <c r="F916" s="306"/>
      <c r="G916" s="242"/>
      <c r="H916" s="242"/>
      <c r="I916" s="242"/>
      <c r="J916" s="307"/>
      <c r="K916" s="242"/>
      <c r="L916" s="242"/>
      <c r="M916" s="242"/>
      <c r="N916" s="242"/>
      <c r="O916" s="242"/>
      <c r="P916" s="243"/>
    </row>
    <row r="917" spans="1:16" ht="20.100000000000001" customHeight="1" x14ac:dyDescent="0.15">
      <c r="A917" s="256">
        <f>IF(A916="",ROW()-2-COUNTBLANK($A$3:$A916),A916+1)</f>
        <v>915</v>
      </c>
      <c r="B917" s="257">
        <f>IF(A917="","",IF(B916="",ROW()-2-COUNTBLANK($B$3:$B916),B916+1))</f>
        <v>915</v>
      </c>
      <c r="C917" s="241"/>
      <c r="D917" s="242" t="str">
        <f>IF(C917="","",(COUNTIF($C$3:C917,C917)+100))</f>
        <v/>
      </c>
      <c r="E917" s="306" t="str">
        <f>IF(C917="","",INDEX('様式A-2'!$E$9:$E$4938,MATCH(C917,'様式A-2'!$B$9:$B$438,0)))</f>
        <v/>
      </c>
      <c r="F917" s="306"/>
      <c r="G917" s="242"/>
      <c r="H917" s="242"/>
      <c r="I917" s="242"/>
      <c r="J917" s="307"/>
      <c r="K917" s="242"/>
      <c r="L917" s="242"/>
      <c r="M917" s="242"/>
      <c r="N917" s="242"/>
      <c r="O917" s="242"/>
      <c r="P917" s="243"/>
    </row>
    <row r="918" spans="1:16" ht="20.100000000000001" customHeight="1" x14ac:dyDescent="0.15">
      <c r="A918" s="256">
        <f>IF(A917="",ROW()-2-COUNTBLANK($A$3:$A917),A917+1)</f>
        <v>916</v>
      </c>
      <c r="B918" s="257">
        <f>IF(A918="","",IF(B917="",ROW()-2-COUNTBLANK($B$3:$B917),B917+1))</f>
        <v>916</v>
      </c>
      <c r="C918" s="241"/>
      <c r="D918" s="242" t="str">
        <f>IF(C918="","",(COUNTIF($C$3:C918,C918)+100))</f>
        <v/>
      </c>
      <c r="E918" s="306" t="str">
        <f>IF(C918="","",INDEX('様式A-2'!$E$9:$E$4938,MATCH(C918,'様式A-2'!$B$9:$B$438,0)))</f>
        <v/>
      </c>
      <c r="F918" s="306"/>
      <c r="G918" s="242"/>
      <c r="H918" s="242"/>
      <c r="I918" s="242"/>
      <c r="J918" s="307"/>
      <c r="K918" s="242"/>
      <c r="L918" s="242"/>
      <c r="M918" s="242"/>
      <c r="N918" s="242"/>
      <c r="O918" s="242"/>
      <c r="P918" s="243"/>
    </row>
    <row r="919" spans="1:16" ht="20.100000000000001" customHeight="1" x14ac:dyDescent="0.15">
      <c r="A919" s="256">
        <f>IF(A918="",ROW()-2-COUNTBLANK($A$3:$A918),A918+1)</f>
        <v>917</v>
      </c>
      <c r="B919" s="257">
        <f>IF(A919="","",IF(B918="",ROW()-2-COUNTBLANK($B$3:$B918),B918+1))</f>
        <v>917</v>
      </c>
      <c r="C919" s="241"/>
      <c r="D919" s="242" t="str">
        <f>IF(C919="","",(COUNTIF($C$3:C919,C919)+100))</f>
        <v/>
      </c>
      <c r="E919" s="306" t="str">
        <f>IF(C919="","",INDEX('様式A-2'!$E$9:$E$4938,MATCH(C919,'様式A-2'!$B$9:$B$438,0)))</f>
        <v/>
      </c>
      <c r="F919" s="306"/>
      <c r="G919" s="242"/>
      <c r="H919" s="242"/>
      <c r="I919" s="242"/>
      <c r="J919" s="307"/>
      <c r="K919" s="242"/>
      <c r="L919" s="242"/>
      <c r="M919" s="242"/>
      <c r="N919" s="242"/>
      <c r="O919" s="242"/>
      <c r="P919" s="243"/>
    </row>
    <row r="920" spans="1:16" ht="20.100000000000001" customHeight="1" x14ac:dyDescent="0.15">
      <c r="A920" s="256">
        <f>IF(A919="",ROW()-2-COUNTBLANK($A$3:$A919),A919+1)</f>
        <v>918</v>
      </c>
      <c r="B920" s="257">
        <f>IF(A920="","",IF(B919="",ROW()-2-COUNTBLANK($B$3:$B919),B919+1))</f>
        <v>918</v>
      </c>
      <c r="C920" s="241"/>
      <c r="D920" s="242" t="str">
        <f>IF(C920="","",(COUNTIF($C$3:C920,C920)+100))</f>
        <v/>
      </c>
      <c r="E920" s="306" t="str">
        <f>IF(C920="","",INDEX('様式A-2'!$E$9:$E$4938,MATCH(C920,'様式A-2'!$B$9:$B$438,0)))</f>
        <v/>
      </c>
      <c r="F920" s="306"/>
      <c r="G920" s="242"/>
      <c r="H920" s="242"/>
      <c r="I920" s="242"/>
      <c r="J920" s="307"/>
      <c r="K920" s="242"/>
      <c r="L920" s="242"/>
      <c r="M920" s="242"/>
      <c r="N920" s="242"/>
      <c r="O920" s="242"/>
      <c r="P920" s="243"/>
    </row>
    <row r="921" spans="1:16" ht="20.100000000000001" customHeight="1" x14ac:dyDescent="0.15">
      <c r="A921" s="256">
        <f>IF(A920="",ROW()-2-COUNTBLANK($A$3:$A920),A920+1)</f>
        <v>919</v>
      </c>
      <c r="B921" s="257">
        <f>IF(A921="","",IF(B920="",ROW()-2-COUNTBLANK($B$3:$B920),B920+1))</f>
        <v>919</v>
      </c>
      <c r="C921" s="241"/>
      <c r="D921" s="242" t="str">
        <f>IF(C921="","",(COUNTIF($C$3:C921,C921)+100))</f>
        <v/>
      </c>
      <c r="E921" s="306" t="str">
        <f>IF(C921="","",INDEX('様式A-2'!$E$9:$E$4938,MATCH(C921,'様式A-2'!$B$9:$B$438,0)))</f>
        <v/>
      </c>
      <c r="F921" s="306"/>
      <c r="G921" s="242"/>
      <c r="H921" s="242"/>
      <c r="I921" s="242"/>
      <c r="J921" s="307"/>
      <c r="K921" s="242"/>
      <c r="L921" s="242"/>
      <c r="M921" s="242"/>
      <c r="N921" s="242"/>
      <c r="O921" s="242"/>
      <c r="P921" s="243"/>
    </row>
    <row r="922" spans="1:16" ht="20.100000000000001" customHeight="1" x14ac:dyDescent="0.15">
      <c r="A922" s="256">
        <f>IF(A921="",ROW()-2-COUNTBLANK($A$3:$A921),A921+1)</f>
        <v>920</v>
      </c>
      <c r="B922" s="257">
        <f>IF(A922="","",IF(B921="",ROW()-2-COUNTBLANK($B$3:$B921),B921+1))</f>
        <v>920</v>
      </c>
      <c r="C922" s="241"/>
      <c r="D922" s="242" t="str">
        <f>IF(C922="","",(COUNTIF($C$3:C922,C922)+100))</f>
        <v/>
      </c>
      <c r="E922" s="306" t="str">
        <f>IF(C922="","",INDEX('様式A-2'!$E$9:$E$4938,MATCH(C922,'様式A-2'!$B$9:$B$438,0)))</f>
        <v/>
      </c>
      <c r="F922" s="306"/>
      <c r="G922" s="242"/>
      <c r="H922" s="242"/>
      <c r="I922" s="242"/>
      <c r="J922" s="307"/>
      <c r="K922" s="242"/>
      <c r="L922" s="242"/>
      <c r="M922" s="242"/>
      <c r="N922" s="242"/>
      <c r="O922" s="242"/>
      <c r="P922" s="243"/>
    </row>
    <row r="923" spans="1:16" ht="20.100000000000001" customHeight="1" x14ac:dyDescent="0.15">
      <c r="A923" s="256">
        <f>IF(A922="",ROW()-2-COUNTBLANK($A$3:$A922),A922+1)</f>
        <v>921</v>
      </c>
      <c r="B923" s="257">
        <f>IF(A923="","",IF(B922="",ROW()-2-COUNTBLANK($B$3:$B922),B922+1))</f>
        <v>921</v>
      </c>
      <c r="C923" s="241"/>
      <c r="D923" s="242" t="str">
        <f>IF(C923="","",(COUNTIF($C$3:C923,C923)+100))</f>
        <v/>
      </c>
      <c r="E923" s="306" t="str">
        <f>IF(C923="","",INDEX('様式A-2'!$E$9:$E$4938,MATCH(C923,'様式A-2'!$B$9:$B$438,0)))</f>
        <v/>
      </c>
      <c r="F923" s="306"/>
      <c r="G923" s="242"/>
      <c r="H923" s="242"/>
      <c r="I923" s="242"/>
      <c r="J923" s="307"/>
      <c r="K923" s="242"/>
      <c r="L923" s="242"/>
      <c r="M923" s="242"/>
      <c r="N923" s="242"/>
      <c r="O923" s="242"/>
      <c r="P923" s="243"/>
    </row>
    <row r="924" spans="1:16" ht="20.100000000000001" customHeight="1" x14ac:dyDescent="0.15">
      <c r="A924" s="256">
        <f>IF(A923="",ROW()-2-COUNTBLANK($A$3:$A923),A923+1)</f>
        <v>922</v>
      </c>
      <c r="B924" s="257">
        <f>IF(A924="","",IF(B923="",ROW()-2-COUNTBLANK($B$3:$B923),B923+1))</f>
        <v>922</v>
      </c>
      <c r="C924" s="241"/>
      <c r="D924" s="242" t="str">
        <f>IF(C924="","",(COUNTIF($C$3:C924,C924)+100))</f>
        <v/>
      </c>
      <c r="E924" s="306" t="str">
        <f>IF(C924="","",INDEX('様式A-2'!$E$9:$E$4938,MATCH(C924,'様式A-2'!$B$9:$B$438,0)))</f>
        <v/>
      </c>
      <c r="F924" s="306"/>
      <c r="G924" s="242"/>
      <c r="H924" s="242"/>
      <c r="I924" s="242"/>
      <c r="J924" s="307"/>
      <c r="K924" s="242"/>
      <c r="L924" s="242"/>
      <c r="M924" s="242"/>
      <c r="N924" s="242"/>
      <c r="O924" s="242"/>
      <c r="P924" s="243"/>
    </row>
    <row r="925" spans="1:16" ht="20.100000000000001" customHeight="1" x14ac:dyDescent="0.15">
      <c r="A925" s="256">
        <f>IF(A924="",ROW()-2-COUNTBLANK($A$3:$A924),A924+1)</f>
        <v>923</v>
      </c>
      <c r="B925" s="257">
        <f>IF(A925="","",IF(B924="",ROW()-2-COUNTBLANK($B$3:$B924),B924+1))</f>
        <v>923</v>
      </c>
      <c r="C925" s="241"/>
      <c r="D925" s="242" t="str">
        <f>IF(C925="","",(COUNTIF($C$3:C925,C925)+100))</f>
        <v/>
      </c>
      <c r="E925" s="306" t="str">
        <f>IF(C925="","",INDEX('様式A-2'!$E$9:$E$4938,MATCH(C925,'様式A-2'!$B$9:$B$438,0)))</f>
        <v/>
      </c>
      <c r="F925" s="306"/>
      <c r="G925" s="242"/>
      <c r="H925" s="242"/>
      <c r="I925" s="242"/>
      <c r="J925" s="307"/>
      <c r="K925" s="242"/>
      <c r="L925" s="242"/>
      <c r="M925" s="242"/>
      <c r="N925" s="242"/>
      <c r="O925" s="242"/>
      <c r="P925" s="243"/>
    </row>
    <row r="926" spans="1:16" ht="20.100000000000001" customHeight="1" x14ac:dyDescent="0.15">
      <c r="A926" s="256">
        <f>IF(A925="",ROW()-2-COUNTBLANK($A$3:$A925),A925+1)</f>
        <v>924</v>
      </c>
      <c r="B926" s="257">
        <f>IF(A926="","",IF(B925="",ROW()-2-COUNTBLANK($B$3:$B925),B925+1))</f>
        <v>924</v>
      </c>
      <c r="C926" s="241"/>
      <c r="D926" s="242" t="str">
        <f>IF(C926="","",(COUNTIF($C$3:C926,C926)+100))</f>
        <v/>
      </c>
      <c r="E926" s="306" t="str">
        <f>IF(C926="","",INDEX('様式A-2'!$E$9:$E$4938,MATCH(C926,'様式A-2'!$B$9:$B$438,0)))</f>
        <v/>
      </c>
      <c r="F926" s="306"/>
      <c r="G926" s="242"/>
      <c r="H926" s="242"/>
      <c r="I926" s="242"/>
      <c r="J926" s="307"/>
      <c r="K926" s="242"/>
      <c r="L926" s="242"/>
      <c r="M926" s="242"/>
      <c r="N926" s="242"/>
      <c r="O926" s="242"/>
      <c r="P926" s="243"/>
    </row>
    <row r="927" spans="1:16" ht="20.100000000000001" customHeight="1" x14ac:dyDescent="0.15">
      <c r="A927" s="256">
        <f>IF(A926="",ROW()-2-COUNTBLANK($A$3:$A926),A926+1)</f>
        <v>925</v>
      </c>
      <c r="B927" s="257">
        <f>IF(A927="","",IF(B926="",ROW()-2-COUNTBLANK($B$3:$B926),B926+1))</f>
        <v>925</v>
      </c>
      <c r="C927" s="241"/>
      <c r="D927" s="242" t="str">
        <f>IF(C927="","",(COUNTIF($C$3:C927,C927)+100))</f>
        <v/>
      </c>
      <c r="E927" s="306" t="str">
        <f>IF(C927="","",INDEX('様式A-2'!$E$9:$E$4938,MATCH(C927,'様式A-2'!$B$9:$B$438,0)))</f>
        <v/>
      </c>
      <c r="F927" s="306"/>
      <c r="G927" s="242"/>
      <c r="H927" s="242"/>
      <c r="I927" s="242"/>
      <c r="J927" s="307"/>
      <c r="K927" s="242"/>
      <c r="L927" s="242"/>
      <c r="M927" s="242"/>
      <c r="N927" s="242"/>
      <c r="O927" s="242"/>
      <c r="P927" s="243"/>
    </row>
    <row r="928" spans="1:16" ht="20.100000000000001" customHeight="1" x14ac:dyDescent="0.15">
      <c r="A928" s="256">
        <f>IF(A927="",ROW()-2-COUNTBLANK($A$3:$A927),A927+1)</f>
        <v>926</v>
      </c>
      <c r="B928" s="257">
        <f>IF(A928="","",IF(B927="",ROW()-2-COUNTBLANK($B$3:$B927),B927+1))</f>
        <v>926</v>
      </c>
      <c r="C928" s="241"/>
      <c r="D928" s="242" t="str">
        <f>IF(C928="","",(COUNTIF($C$3:C928,C928)+100))</f>
        <v/>
      </c>
      <c r="E928" s="306" t="str">
        <f>IF(C928="","",INDEX('様式A-2'!$E$9:$E$4938,MATCH(C928,'様式A-2'!$B$9:$B$438,0)))</f>
        <v/>
      </c>
      <c r="F928" s="306"/>
      <c r="G928" s="242"/>
      <c r="H928" s="242"/>
      <c r="I928" s="242"/>
      <c r="J928" s="307"/>
      <c r="K928" s="242"/>
      <c r="L928" s="242"/>
      <c r="M928" s="242"/>
      <c r="N928" s="242"/>
      <c r="O928" s="242"/>
      <c r="P928" s="243"/>
    </row>
    <row r="929" spans="1:16" ht="20.100000000000001" customHeight="1" x14ac:dyDescent="0.15">
      <c r="A929" s="256">
        <f>IF(A928="",ROW()-2-COUNTBLANK($A$3:$A928),A928+1)</f>
        <v>927</v>
      </c>
      <c r="B929" s="257">
        <f>IF(A929="","",IF(B928="",ROW()-2-COUNTBLANK($B$3:$B928),B928+1))</f>
        <v>927</v>
      </c>
      <c r="C929" s="241"/>
      <c r="D929" s="242" t="str">
        <f>IF(C929="","",(COUNTIF($C$3:C929,C929)+100))</f>
        <v/>
      </c>
      <c r="E929" s="306" t="str">
        <f>IF(C929="","",INDEX('様式A-2'!$E$9:$E$4938,MATCH(C929,'様式A-2'!$B$9:$B$438,0)))</f>
        <v/>
      </c>
      <c r="F929" s="306"/>
      <c r="G929" s="242"/>
      <c r="H929" s="242"/>
      <c r="I929" s="242"/>
      <c r="J929" s="307"/>
      <c r="K929" s="242"/>
      <c r="L929" s="242"/>
      <c r="M929" s="242"/>
      <c r="N929" s="242"/>
      <c r="O929" s="242"/>
      <c r="P929" s="243"/>
    </row>
    <row r="930" spans="1:16" ht="20.100000000000001" customHeight="1" x14ac:dyDescent="0.15">
      <c r="A930" s="256">
        <f>IF(A929="",ROW()-2-COUNTBLANK($A$3:$A929),A929+1)</f>
        <v>928</v>
      </c>
      <c r="B930" s="257">
        <f>IF(A930="","",IF(B929="",ROW()-2-COUNTBLANK($B$3:$B929),B929+1))</f>
        <v>928</v>
      </c>
      <c r="C930" s="241"/>
      <c r="D930" s="242" t="str">
        <f>IF(C930="","",(COUNTIF($C$3:C930,C930)+100))</f>
        <v/>
      </c>
      <c r="E930" s="306" t="str">
        <f>IF(C930="","",INDEX('様式A-2'!$E$9:$E$4938,MATCH(C930,'様式A-2'!$B$9:$B$438,0)))</f>
        <v/>
      </c>
      <c r="F930" s="306"/>
      <c r="G930" s="242"/>
      <c r="H930" s="242"/>
      <c r="I930" s="242"/>
      <c r="J930" s="307"/>
      <c r="K930" s="242"/>
      <c r="L930" s="242"/>
      <c r="M930" s="242"/>
      <c r="N930" s="242"/>
      <c r="O930" s="242"/>
      <c r="P930" s="243"/>
    </row>
    <row r="931" spans="1:16" ht="20.100000000000001" customHeight="1" x14ac:dyDescent="0.15">
      <c r="A931" s="256">
        <f>IF(A930="",ROW()-2-COUNTBLANK($A$3:$A930),A930+1)</f>
        <v>929</v>
      </c>
      <c r="B931" s="257">
        <f>IF(A931="","",IF(B930="",ROW()-2-COUNTBLANK($B$3:$B930),B930+1))</f>
        <v>929</v>
      </c>
      <c r="C931" s="241"/>
      <c r="D931" s="242" t="str">
        <f>IF(C931="","",(COUNTIF($C$3:C931,C931)+100))</f>
        <v/>
      </c>
      <c r="E931" s="306" t="str">
        <f>IF(C931="","",INDEX('様式A-2'!$E$9:$E$4938,MATCH(C931,'様式A-2'!$B$9:$B$438,0)))</f>
        <v/>
      </c>
      <c r="F931" s="306"/>
      <c r="G931" s="242"/>
      <c r="H931" s="242"/>
      <c r="I931" s="242"/>
      <c r="J931" s="307"/>
      <c r="K931" s="242"/>
      <c r="L931" s="242"/>
      <c r="M931" s="242"/>
      <c r="N931" s="242"/>
      <c r="O931" s="242"/>
      <c r="P931" s="243"/>
    </row>
    <row r="932" spans="1:16" ht="20.100000000000001" customHeight="1" x14ac:dyDescent="0.15">
      <c r="A932" s="256">
        <f>IF(A931="",ROW()-2-COUNTBLANK($A$3:$A931),A931+1)</f>
        <v>930</v>
      </c>
      <c r="B932" s="257">
        <f>IF(A932="","",IF(B931="",ROW()-2-COUNTBLANK($B$3:$B931),B931+1))</f>
        <v>930</v>
      </c>
      <c r="C932" s="241"/>
      <c r="D932" s="242" t="str">
        <f>IF(C932="","",(COUNTIF($C$3:C932,C932)+100))</f>
        <v/>
      </c>
      <c r="E932" s="306" t="str">
        <f>IF(C932="","",INDEX('様式A-2'!$E$9:$E$4938,MATCH(C932,'様式A-2'!$B$9:$B$438,0)))</f>
        <v/>
      </c>
      <c r="F932" s="306"/>
      <c r="G932" s="242"/>
      <c r="H932" s="242"/>
      <c r="I932" s="242"/>
      <c r="J932" s="307"/>
      <c r="K932" s="242"/>
      <c r="L932" s="242"/>
      <c r="M932" s="242"/>
      <c r="N932" s="242"/>
      <c r="O932" s="242"/>
      <c r="P932" s="243"/>
    </row>
    <row r="933" spans="1:16" ht="20.100000000000001" customHeight="1" x14ac:dyDescent="0.15">
      <c r="A933" s="256">
        <f>IF(A932="",ROW()-2-COUNTBLANK($A$3:$A932),A932+1)</f>
        <v>931</v>
      </c>
      <c r="B933" s="257">
        <f>IF(A933="","",IF(B932="",ROW()-2-COUNTBLANK($B$3:$B932),B932+1))</f>
        <v>931</v>
      </c>
      <c r="C933" s="241"/>
      <c r="D933" s="242" t="str">
        <f>IF(C933="","",(COUNTIF($C$3:C933,C933)+100))</f>
        <v/>
      </c>
      <c r="E933" s="306" t="str">
        <f>IF(C933="","",INDEX('様式A-2'!$E$9:$E$4938,MATCH(C933,'様式A-2'!$B$9:$B$438,0)))</f>
        <v/>
      </c>
      <c r="F933" s="306"/>
      <c r="G933" s="242"/>
      <c r="H933" s="242"/>
      <c r="I933" s="242"/>
      <c r="J933" s="307"/>
      <c r="K933" s="242"/>
      <c r="L933" s="242"/>
      <c r="M933" s="242"/>
      <c r="N933" s="242"/>
      <c r="O933" s="242"/>
      <c r="P933" s="243"/>
    </row>
    <row r="934" spans="1:16" ht="20.100000000000001" customHeight="1" x14ac:dyDescent="0.15">
      <c r="A934" s="256">
        <f>IF(A933="",ROW()-2-COUNTBLANK($A$3:$A933),A933+1)</f>
        <v>932</v>
      </c>
      <c r="B934" s="257">
        <f>IF(A934="","",IF(B933="",ROW()-2-COUNTBLANK($B$3:$B933),B933+1))</f>
        <v>932</v>
      </c>
      <c r="C934" s="241"/>
      <c r="D934" s="242" t="str">
        <f>IF(C934="","",(COUNTIF($C$3:C934,C934)+100))</f>
        <v/>
      </c>
      <c r="E934" s="306" t="str">
        <f>IF(C934="","",INDEX('様式A-2'!$E$9:$E$4938,MATCH(C934,'様式A-2'!$B$9:$B$438,0)))</f>
        <v/>
      </c>
      <c r="F934" s="306"/>
      <c r="G934" s="242"/>
      <c r="H934" s="242"/>
      <c r="I934" s="242"/>
      <c r="J934" s="307"/>
      <c r="K934" s="242"/>
      <c r="L934" s="242"/>
      <c r="M934" s="242"/>
      <c r="N934" s="242"/>
      <c r="O934" s="242"/>
      <c r="P934" s="243"/>
    </row>
    <row r="935" spans="1:16" ht="20.100000000000001" customHeight="1" x14ac:dyDescent="0.15">
      <c r="A935" s="256">
        <f>IF(A934="",ROW()-2-COUNTBLANK($A$3:$A934),A934+1)</f>
        <v>933</v>
      </c>
      <c r="B935" s="257">
        <f>IF(A935="","",IF(B934="",ROW()-2-COUNTBLANK($B$3:$B934),B934+1))</f>
        <v>933</v>
      </c>
      <c r="C935" s="241"/>
      <c r="D935" s="242" t="str">
        <f>IF(C935="","",(COUNTIF($C$3:C935,C935)+100))</f>
        <v/>
      </c>
      <c r="E935" s="306" t="str">
        <f>IF(C935="","",INDEX('様式A-2'!$E$9:$E$4938,MATCH(C935,'様式A-2'!$B$9:$B$438,0)))</f>
        <v/>
      </c>
      <c r="F935" s="306"/>
      <c r="G935" s="242"/>
      <c r="H935" s="242"/>
      <c r="I935" s="242"/>
      <c r="J935" s="307"/>
      <c r="K935" s="242"/>
      <c r="L935" s="242"/>
      <c r="M935" s="242"/>
      <c r="N935" s="242"/>
      <c r="O935" s="242"/>
      <c r="P935" s="243"/>
    </row>
    <row r="936" spans="1:16" ht="20.100000000000001" customHeight="1" x14ac:dyDescent="0.15">
      <c r="A936" s="256">
        <f>IF(A935="",ROW()-2-COUNTBLANK($A$3:$A935),A935+1)</f>
        <v>934</v>
      </c>
      <c r="B936" s="257">
        <f>IF(A936="","",IF(B935="",ROW()-2-COUNTBLANK($B$3:$B935),B935+1))</f>
        <v>934</v>
      </c>
      <c r="C936" s="241"/>
      <c r="D936" s="242" t="str">
        <f>IF(C936="","",(COUNTIF($C$3:C936,C936)+100))</f>
        <v/>
      </c>
      <c r="E936" s="306" t="str">
        <f>IF(C936="","",INDEX('様式A-2'!$E$9:$E$4938,MATCH(C936,'様式A-2'!$B$9:$B$438,0)))</f>
        <v/>
      </c>
      <c r="F936" s="306"/>
      <c r="G936" s="242"/>
      <c r="H936" s="242"/>
      <c r="I936" s="242"/>
      <c r="J936" s="307"/>
      <c r="K936" s="242"/>
      <c r="L936" s="242"/>
      <c r="M936" s="242"/>
      <c r="N936" s="242"/>
      <c r="O936" s="242"/>
      <c r="P936" s="243"/>
    </row>
    <row r="937" spans="1:16" ht="20.100000000000001" customHeight="1" x14ac:dyDescent="0.15">
      <c r="A937" s="256">
        <f>IF(A936="",ROW()-2-COUNTBLANK($A$3:$A936),A936+1)</f>
        <v>935</v>
      </c>
      <c r="B937" s="257">
        <f>IF(A937="","",IF(B936="",ROW()-2-COUNTBLANK($B$3:$B936),B936+1))</f>
        <v>935</v>
      </c>
      <c r="C937" s="241"/>
      <c r="D937" s="242" t="str">
        <f>IF(C937="","",(COUNTIF($C$3:C937,C937)+100))</f>
        <v/>
      </c>
      <c r="E937" s="306" t="str">
        <f>IF(C937="","",INDEX('様式A-2'!$E$9:$E$4938,MATCH(C937,'様式A-2'!$B$9:$B$438,0)))</f>
        <v/>
      </c>
      <c r="F937" s="306"/>
      <c r="G937" s="242"/>
      <c r="H937" s="242"/>
      <c r="I937" s="242"/>
      <c r="J937" s="307"/>
      <c r="K937" s="242"/>
      <c r="L937" s="242"/>
      <c r="M937" s="242"/>
      <c r="N937" s="242"/>
      <c r="O937" s="242"/>
      <c r="P937" s="243"/>
    </row>
    <row r="938" spans="1:16" ht="20.100000000000001" customHeight="1" x14ac:dyDescent="0.15">
      <c r="A938" s="256">
        <f>IF(A937="",ROW()-2-COUNTBLANK($A$3:$A937),A937+1)</f>
        <v>936</v>
      </c>
      <c r="B938" s="257">
        <f>IF(A938="","",IF(B937="",ROW()-2-COUNTBLANK($B$3:$B937),B937+1))</f>
        <v>936</v>
      </c>
      <c r="C938" s="241"/>
      <c r="D938" s="242" t="str">
        <f>IF(C938="","",(COUNTIF($C$3:C938,C938)+100))</f>
        <v/>
      </c>
      <c r="E938" s="306" t="str">
        <f>IF(C938="","",INDEX('様式A-2'!$E$9:$E$4938,MATCH(C938,'様式A-2'!$B$9:$B$438,0)))</f>
        <v/>
      </c>
      <c r="F938" s="306"/>
      <c r="G938" s="242"/>
      <c r="H938" s="242"/>
      <c r="I938" s="242"/>
      <c r="J938" s="307"/>
      <c r="K938" s="242"/>
      <c r="L938" s="242"/>
      <c r="M938" s="242"/>
      <c r="N938" s="242"/>
      <c r="O938" s="242"/>
      <c r="P938" s="243"/>
    </row>
    <row r="939" spans="1:16" ht="20.100000000000001" customHeight="1" x14ac:dyDescent="0.15">
      <c r="A939" s="256">
        <f>IF(A938="",ROW()-2-COUNTBLANK($A$3:$A938),A938+1)</f>
        <v>937</v>
      </c>
      <c r="B939" s="257">
        <f>IF(A939="","",IF(B938="",ROW()-2-COUNTBLANK($B$3:$B938),B938+1))</f>
        <v>937</v>
      </c>
      <c r="C939" s="241"/>
      <c r="D939" s="242" t="str">
        <f>IF(C939="","",(COUNTIF($C$3:C939,C939)+100))</f>
        <v/>
      </c>
      <c r="E939" s="306" t="str">
        <f>IF(C939="","",INDEX('様式A-2'!$E$9:$E$4938,MATCH(C939,'様式A-2'!$B$9:$B$438,0)))</f>
        <v/>
      </c>
      <c r="F939" s="306"/>
      <c r="G939" s="242"/>
      <c r="H939" s="242"/>
      <c r="I939" s="242"/>
      <c r="J939" s="307"/>
      <c r="K939" s="242"/>
      <c r="L939" s="242"/>
      <c r="M939" s="242"/>
      <c r="N939" s="242"/>
      <c r="O939" s="242"/>
      <c r="P939" s="243"/>
    </row>
    <row r="940" spans="1:16" ht="20.100000000000001" customHeight="1" x14ac:dyDescent="0.15">
      <c r="A940" s="256">
        <f>IF(A939="",ROW()-2-COUNTBLANK($A$3:$A939),A939+1)</f>
        <v>938</v>
      </c>
      <c r="B940" s="257">
        <f>IF(A940="","",IF(B939="",ROW()-2-COUNTBLANK($B$3:$B939),B939+1))</f>
        <v>938</v>
      </c>
      <c r="C940" s="241"/>
      <c r="D940" s="242" t="str">
        <f>IF(C940="","",(COUNTIF($C$3:C940,C940)+100))</f>
        <v/>
      </c>
      <c r="E940" s="306" t="str">
        <f>IF(C940="","",INDEX('様式A-2'!$E$9:$E$4938,MATCH(C940,'様式A-2'!$B$9:$B$438,0)))</f>
        <v/>
      </c>
      <c r="F940" s="306"/>
      <c r="G940" s="242"/>
      <c r="H940" s="242"/>
      <c r="I940" s="242"/>
      <c r="J940" s="307"/>
      <c r="K940" s="242"/>
      <c r="L940" s="242"/>
      <c r="M940" s="242"/>
      <c r="N940" s="242"/>
      <c r="O940" s="242"/>
      <c r="P940" s="243"/>
    </row>
    <row r="941" spans="1:16" ht="20.100000000000001" customHeight="1" x14ac:dyDescent="0.15">
      <c r="A941" s="256">
        <f>IF(A940="",ROW()-2-COUNTBLANK($A$3:$A940),A940+1)</f>
        <v>939</v>
      </c>
      <c r="B941" s="257">
        <f>IF(A941="","",IF(B940="",ROW()-2-COUNTBLANK($B$3:$B940),B940+1))</f>
        <v>939</v>
      </c>
      <c r="C941" s="241"/>
      <c r="D941" s="242" t="str">
        <f>IF(C941="","",(COUNTIF($C$3:C941,C941)+100))</f>
        <v/>
      </c>
      <c r="E941" s="306" t="str">
        <f>IF(C941="","",INDEX('様式A-2'!$E$9:$E$4938,MATCH(C941,'様式A-2'!$B$9:$B$438,0)))</f>
        <v/>
      </c>
      <c r="F941" s="306"/>
      <c r="G941" s="242"/>
      <c r="H941" s="242"/>
      <c r="I941" s="242"/>
      <c r="J941" s="307"/>
      <c r="K941" s="242"/>
      <c r="L941" s="242"/>
      <c r="M941" s="242"/>
      <c r="N941" s="242"/>
      <c r="O941" s="242"/>
      <c r="P941" s="243"/>
    </row>
    <row r="942" spans="1:16" ht="20.100000000000001" customHeight="1" x14ac:dyDescent="0.15">
      <c r="A942" s="256">
        <f>IF(A941="",ROW()-2-COUNTBLANK($A$3:$A941),A941+1)</f>
        <v>940</v>
      </c>
      <c r="B942" s="257">
        <f>IF(A942="","",IF(B941="",ROW()-2-COUNTBLANK($B$3:$B941),B941+1))</f>
        <v>940</v>
      </c>
      <c r="C942" s="241"/>
      <c r="D942" s="242" t="str">
        <f>IF(C942="","",(COUNTIF($C$3:C942,C942)+100))</f>
        <v/>
      </c>
      <c r="E942" s="306" t="str">
        <f>IF(C942="","",INDEX('様式A-2'!$E$9:$E$4938,MATCH(C942,'様式A-2'!$B$9:$B$438,0)))</f>
        <v/>
      </c>
      <c r="F942" s="306"/>
      <c r="G942" s="242"/>
      <c r="H942" s="242"/>
      <c r="I942" s="242"/>
      <c r="J942" s="307"/>
      <c r="K942" s="242"/>
      <c r="L942" s="242"/>
      <c r="M942" s="242"/>
      <c r="N942" s="242"/>
      <c r="O942" s="242"/>
      <c r="P942" s="243"/>
    </row>
    <row r="943" spans="1:16" ht="20.100000000000001" customHeight="1" x14ac:dyDescent="0.15">
      <c r="A943" s="256">
        <f>IF(A942="",ROW()-2-COUNTBLANK($A$3:$A942),A942+1)</f>
        <v>941</v>
      </c>
      <c r="B943" s="257">
        <f>IF(A943="","",IF(B942="",ROW()-2-COUNTBLANK($B$3:$B942),B942+1))</f>
        <v>941</v>
      </c>
      <c r="C943" s="241"/>
      <c r="D943" s="242" t="str">
        <f>IF(C943="","",(COUNTIF($C$3:C943,C943)+100))</f>
        <v/>
      </c>
      <c r="E943" s="306" t="str">
        <f>IF(C943="","",INDEX('様式A-2'!$E$9:$E$4938,MATCH(C943,'様式A-2'!$B$9:$B$438,0)))</f>
        <v/>
      </c>
      <c r="F943" s="306"/>
      <c r="G943" s="242"/>
      <c r="H943" s="242"/>
      <c r="I943" s="242"/>
      <c r="J943" s="307"/>
      <c r="K943" s="242"/>
      <c r="L943" s="242"/>
      <c r="M943" s="242"/>
      <c r="N943" s="242"/>
      <c r="O943" s="242"/>
      <c r="P943" s="243"/>
    </row>
    <row r="944" spans="1:16" ht="20.100000000000001" customHeight="1" x14ac:dyDescent="0.15">
      <c r="A944" s="256">
        <f>IF(A943="",ROW()-2-COUNTBLANK($A$3:$A943),A943+1)</f>
        <v>942</v>
      </c>
      <c r="B944" s="257">
        <f>IF(A944="","",IF(B943="",ROW()-2-COUNTBLANK($B$3:$B943),B943+1))</f>
        <v>942</v>
      </c>
      <c r="C944" s="241"/>
      <c r="D944" s="242" t="str">
        <f>IF(C944="","",(COUNTIF($C$3:C944,C944)+100))</f>
        <v/>
      </c>
      <c r="E944" s="306" t="str">
        <f>IF(C944="","",INDEX('様式A-2'!$E$9:$E$4938,MATCH(C944,'様式A-2'!$B$9:$B$438,0)))</f>
        <v/>
      </c>
      <c r="F944" s="306"/>
      <c r="G944" s="242"/>
      <c r="H944" s="242"/>
      <c r="I944" s="242"/>
      <c r="J944" s="307"/>
      <c r="K944" s="242"/>
      <c r="L944" s="242"/>
      <c r="M944" s="242"/>
      <c r="N944" s="242"/>
      <c r="O944" s="242"/>
      <c r="P944" s="243"/>
    </row>
    <row r="945" spans="1:16" ht="20.100000000000001" customHeight="1" x14ac:dyDescent="0.15">
      <c r="A945" s="256">
        <f>IF(A944="",ROW()-2-COUNTBLANK($A$3:$A944),A944+1)</f>
        <v>943</v>
      </c>
      <c r="B945" s="257">
        <f>IF(A945="","",IF(B944="",ROW()-2-COUNTBLANK($B$3:$B944),B944+1))</f>
        <v>943</v>
      </c>
      <c r="C945" s="241"/>
      <c r="D945" s="242" t="str">
        <f>IF(C945="","",(COUNTIF($C$3:C945,C945)+100))</f>
        <v/>
      </c>
      <c r="E945" s="306" t="str">
        <f>IF(C945="","",INDEX('様式A-2'!$E$9:$E$4938,MATCH(C945,'様式A-2'!$B$9:$B$438,0)))</f>
        <v/>
      </c>
      <c r="F945" s="306"/>
      <c r="G945" s="242"/>
      <c r="H945" s="242"/>
      <c r="I945" s="242"/>
      <c r="J945" s="307"/>
      <c r="K945" s="242"/>
      <c r="L945" s="242"/>
      <c r="M945" s="242"/>
      <c r="N945" s="242"/>
      <c r="O945" s="242"/>
      <c r="P945" s="243"/>
    </row>
    <row r="946" spans="1:16" ht="20.100000000000001" customHeight="1" x14ac:dyDescent="0.15">
      <c r="A946" s="256">
        <f>IF(A945="",ROW()-2-COUNTBLANK($A$3:$A945),A945+1)</f>
        <v>944</v>
      </c>
      <c r="B946" s="257">
        <f>IF(A946="","",IF(B945="",ROW()-2-COUNTBLANK($B$3:$B945),B945+1))</f>
        <v>944</v>
      </c>
      <c r="C946" s="241"/>
      <c r="D946" s="242" t="str">
        <f>IF(C946="","",(COUNTIF($C$3:C946,C946)+100))</f>
        <v/>
      </c>
      <c r="E946" s="306" t="str">
        <f>IF(C946="","",INDEX('様式A-2'!$E$9:$E$4938,MATCH(C946,'様式A-2'!$B$9:$B$438,0)))</f>
        <v/>
      </c>
      <c r="F946" s="306"/>
      <c r="G946" s="242"/>
      <c r="H946" s="242"/>
      <c r="I946" s="242"/>
      <c r="J946" s="307"/>
      <c r="K946" s="242"/>
      <c r="L946" s="242"/>
      <c r="M946" s="242"/>
      <c r="N946" s="242"/>
      <c r="O946" s="242"/>
      <c r="P946" s="243"/>
    </row>
    <row r="947" spans="1:16" ht="20.100000000000001" customHeight="1" x14ac:dyDescent="0.15">
      <c r="A947" s="256">
        <f>IF(A946="",ROW()-2-COUNTBLANK($A$3:$A946),A946+1)</f>
        <v>945</v>
      </c>
      <c r="B947" s="257">
        <f>IF(A947="","",IF(B946="",ROW()-2-COUNTBLANK($B$3:$B946),B946+1))</f>
        <v>945</v>
      </c>
      <c r="C947" s="241"/>
      <c r="D947" s="242" t="str">
        <f>IF(C947="","",(COUNTIF($C$3:C947,C947)+100))</f>
        <v/>
      </c>
      <c r="E947" s="306" t="str">
        <f>IF(C947="","",INDEX('様式A-2'!$E$9:$E$4938,MATCH(C947,'様式A-2'!$B$9:$B$438,0)))</f>
        <v/>
      </c>
      <c r="F947" s="306"/>
      <c r="G947" s="242"/>
      <c r="H947" s="242"/>
      <c r="I947" s="242"/>
      <c r="J947" s="307"/>
      <c r="K947" s="242"/>
      <c r="L947" s="242"/>
      <c r="M947" s="242"/>
      <c r="N947" s="242"/>
      <c r="O947" s="242"/>
      <c r="P947" s="243"/>
    </row>
    <row r="948" spans="1:16" ht="20.100000000000001" customHeight="1" x14ac:dyDescent="0.15">
      <c r="A948" s="256">
        <f>IF(A947="",ROW()-2-COUNTBLANK($A$3:$A947),A947+1)</f>
        <v>946</v>
      </c>
      <c r="B948" s="257">
        <f>IF(A948="","",IF(B947="",ROW()-2-COUNTBLANK($B$3:$B947),B947+1))</f>
        <v>946</v>
      </c>
      <c r="C948" s="241"/>
      <c r="D948" s="242" t="str">
        <f>IF(C948="","",(COUNTIF($C$3:C948,C948)+100))</f>
        <v/>
      </c>
      <c r="E948" s="306" t="str">
        <f>IF(C948="","",INDEX('様式A-2'!$E$9:$E$4938,MATCH(C948,'様式A-2'!$B$9:$B$438,0)))</f>
        <v/>
      </c>
      <c r="F948" s="306"/>
      <c r="G948" s="242"/>
      <c r="H948" s="242"/>
      <c r="I948" s="242"/>
      <c r="J948" s="307"/>
      <c r="K948" s="242"/>
      <c r="L948" s="242"/>
      <c r="M948" s="242"/>
      <c r="N948" s="242"/>
      <c r="O948" s="242"/>
      <c r="P948" s="243"/>
    </row>
    <row r="949" spans="1:16" ht="20.100000000000001" customHeight="1" x14ac:dyDescent="0.15">
      <c r="A949" s="256">
        <f>IF(A948="",ROW()-2-COUNTBLANK($A$3:$A948),A948+1)</f>
        <v>947</v>
      </c>
      <c r="B949" s="257">
        <f>IF(A949="","",IF(B948="",ROW()-2-COUNTBLANK($B$3:$B948),B948+1))</f>
        <v>947</v>
      </c>
      <c r="C949" s="241"/>
      <c r="D949" s="242" t="str">
        <f>IF(C949="","",(COUNTIF($C$3:C949,C949)+100))</f>
        <v/>
      </c>
      <c r="E949" s="306" t="str">
        <f>IF(C949="","",INDEX('様式A-2'!$E$9:$E$4938,MATCH(C949,'様式A-2'!$B$9:$B$438,0)))</f>
        <v/>
      </c>
      <c r="F949" s="306"/>
      <c r="G949" s="242"/>
      <c r="H949" s="242"/>
      <c r="I949" s="242"/>
      <c r="J949" s="307"/>
      <c r="K949" s="242"/>
      <c r="L949" s="242"/>
      <c r="M949" s="242"/>
      <c r="N949" s="242"/>
      <c r="O949" s="242"/>
      <c r="P949" s="243"/>
    </row>
    <row r="950" spans="1:16" ht="20.100000000000001" customHeight="1" x14ac:dyDescent="0.15">
      <c r="A950" s="256">
        <f>IF(A949="",ROW()-2-COUNTBLANK($A$3:$A949),A949+1)</f>
        <v>948</v>
      </c>
      <c r="B950" s="257">
        <f>IF(A950="","",IF(B949="",ROW()-2-COUNTBLANK($B$3:$B949),B949+1))</f>
        <v>948</v>
      </c>
      <c r="C950" s="241"/>
      <c r="D950" s="242" t="str">
        <f>IF(C950="","",(COUNTIF($C$3:C950,C950)+100))</f>
        <v/>
      </c>
      <c r="E950" s="306" t="str">
        <f>IF(C950="","",INDEX('様式A-2'!$E$9:$E$4938,MATCH(C950,'様式A-2'!$B$9:$B$438,0)))</f>
        <v/>
      </c>
      <c r="F950" s="306"/>
      <c r="G950" s="242"/>
      <c r="H950" s="242"/>
      <c r="I950" s="242"/>
      <c r="J950" s="307"/>
      <c r="K950" s="242"/>
      <c r="L950" s="242"/>
      <c r="M950" s="242"/>
      <c r="N950" s="242"/>
      <c r="O950" s="242"/>
      <c r="P950" s="243"/>
    </row>
    <row r="951" spans="1:16" ht="20.100000000000001" customHeight="1" x14ac:dyDescent="0.15">
      <c r="A951" s="256">
        <f>IF(A950="",ROW()-2-COUNTBLANK($A$3:$A950),A950+1)</f>
        <v>949</v>
      </c>
      <c r="B951" s="257">
        <f>IF(A951="","",IF(B950="",ROW()-2-COUNTBLANK($B$3:$B950),B950+1))</f>
        <v>949</v>
      </c>
      <c r="C951" s="241"/>
      <c r="D951" s="242" t="str">
        <f>IF(C951="","",(COUNTIF($C$3:C951,C951)+100))</f>
        <v/>
      </c>
      <c r="E951" s="306" t="str">
        <f>IF(C951="","",INDEX('様式A-2'!$E$9:$E$4938,MATCH(C951,'様式A-2'!$B$9:$B$438,0)))</f>
        <v/>
      </c>
      <c r="F951" s="306"/>
      <c r="G951" s="242"/>
      <c r="H951" s="242"/>
      <c r="I951" s="242"/>
      <c r="J951" s="307"/>
      <c r="K951" s="242"/>
      <c r="L951" s="242"/>
      <c r="M951" s="242"/>
      <c r="N951" s="242"/>
      <c r="O951" s="242"/>
      <c r="P951" s="243"/>
    </row>
    <row r="952" spans="1:16" ht="20.100000000000001" customHeight="1" x14ac:dyDescent="0.15">
      <c r="A952" s="256">
        <f>IF(A951="",ROW()-2-COUNTBLANK($A$3:$A951),A951+1)</f>
        <v>950</v>
      </c>
      <c r="B952" s="257">
        <f>IF(A952="","",IF(B951="",ROW()-2-COUNTBLANK($B$3:$B951),B951+1))</f>
        <v>950</v>
      </c>
      <c r="C952" s="241"/>
      <c r="D952" s="242" t="str">
        <f>IF(C952="","",(COUNTIF($C$3:C952,C952)+100))</f>
        <v/>
      </c>
      <c r="E952" s="306" t="str">
        <f>IF(C952="","",INDEX('様式A-2'!$E$9:$E$4938,MATCH(C952,'様式A-2'!$B$9:$B$438,0)))</f>
        <v/>
      </c>
      <c r="F952" s="306"/>
      <c r="G952" s="242"/>
      <c r="H952" s="242"/>
      <c r="I952" s="242"/>
      <c r="J952" s="307"/>
      <c r="K952" s="242"/>
      <c r="L952" s="242"/>
      <c r="M952" s="242"/>
      <c r="N952" s="242"/>
      <c r="O952" s="242"/>
      <c r="P952" s="243"/>
    </row>
    <row r="953" spans="1:16" ht="20.100000000000001" customHeight="1" x14ac:dyDescent="0.15">
      <c r="A953" s="256">
        <f>IF(A952="",ROW()-2-COUNTBLANK($A$3:$A952),A952+1)</f>
        <v>951</v>
      </c>
      <c r="B953" s="257">
        <f>IF(A953="","",IF(B952="",ROW()-2-COUNTBLANK($B$3:$B952),B952+1))</f>
        <v>951</v>
      </c>
      <c r="C953" s="241"/>
      <c r="D953" s="242" t="str">
        <f>IF(C953="","",(COUNTIF($C$3:C953,C953)+100))</f>
        <v/>
      </c>
      <c r="E953" s="306" t="str">
        <f>IF(C953="","",INDEX('様式A-2'!$E$9:$E$4938,MATCH(C953,'様式A-2'!$B$9:$B$438,0)))</f>
        <v/>
      </c>
      <c r="F953" s="306"/>
      <c r="G953" s="242"/>
      <c r="H953" s="242"/>
      <c r="I953" s="242"/>
      <c r="J953" s="307"/>
      <c r="K953" s="242"/>
      <c r="L953" s="242"/>
      <c r="M953" s="242"/>
      <c r="N953" s="242"/>
      <c r="O953" s="242"/>
      <c r="P953" s="243"/>
    </row>
    <row r="954" spans="1:16" ht="20.100000000000001" customHeight="1" x14ac:dyDescent="0.15">
      <c r="A954" s="256">
        <f>IF(A953="",ROW()-2-COUNTBLANK($A$3:$A953),A953+1)</f>
        <v>952</v>
      </c>
      <c r="B954" s="257">
        <f>IF(A954="","",IF(B953="",ROW()-2-COUNTBLANK($B$3:$B953),B953+1))</f>
        <v>952</v>
      </c>
      <c r="C954" s="241"/>
      <c r="D954" s="242" t="str">
        <f>IF(C954="","",(COUNTIF($C$3:C954,C954)+100))</f>
        <v/>
      </c>
      <c r="E954" s="306" t="str">
        <f>IF(C954="","",INDEX('様式A-2'!$E$9:$E$4938,MATCH(C954,'様式A-2'!$B$9:$B$438,0)))</f>
        <v/>
      </c>
      <c r="F954" s="306"/>
      <c r="G954" s="242"/>
      <c r="H954" s="242"/>
      <c r="I954" s="242"/>
      <c r="J954" s="307"/>
      <c r="K954" s="242"/>
      <c r="L954" s="242"/>
      <c r="M954" s="242"/>
      <c r="N954" s="242"/>
      <c r="O954" s="242"/>
      <c r="P954" s="243"/>
    </row>
    <row r="955" spans="1:16" ht="20.100000000000001" customHeight="1" x14ac:dyDescent="0.15">
      <c r="A955" s="256">
        <f>IF(A954="",ROW()-2-COUNTBLANK($A$3:$A954),A954+1)</f>
        <v>953</v>
      </c>
      <c r="B955" s="257">
        <f>IF(A955="","",IF(B954="",ROW()-2-COUNTBLANK($B$3:$B954),B954+1))</f>
        <v>953</v>
      </c>
      <c r="C955" s="241"/>
      <c r="D955" s="242" t="str">
        <f>IF(C955="","",(COUNTIF($C$3:C955,C955)+100))</f>
        <v/>
      </c>
      <c r="E955" s="306" t="str">
        <f>IF(C955="","",INDEX('様式A-2'!$E$9:$E$4938,MATCH(C955,'様式A-2'!$B$9:$B$438,0)))</f>
        <v/>
      </c>
      <c r="F955" s="306"/>
      <c r="G955" s="242"/>
      <c r="H955" s="242"/>
      <c r="I955" s="242"/>
      <c r="J955" s="307"/>
      <c r="K955" s="242"/>
      <c r="L955" s="242"/>
      <c r="M955" s="242"/>
      <c r="N955" s="242"/>
      <c r="O955" s="242"/>
      <c r="P955" s="243"/>
    </row>
    <row r="956" spans="1:16" ht="20.100000000000001" customHeight="1" x14ac:dyDescent="0.15">
      <c r="A956" s="256">
        <f>IF(A955="",ROW()-2-COUNTBLANK($A$3:$A955),A955+1)</f>
        <v>954</v>
      </c>
      <c r="B956" s="257">
        <f>IF(A956="","",IF(B955="",ROW()-2-COUNTBLANK($B$3:$B955),B955+1))</f>
        <v>954</v>
      </c>
      <c r="C956" s="241"/>
      <c r="D956" s="242" t="str">
        <f>IF(C956="","",(COUNTIF($C$3:C956,C956)+100))</f>
        <v/>
      </c>
      <c r="E956" s="306" t="str">
        <f>IF(C956="","",INDEX('様式A-2'!$E$9:$E$4938,MATCH(C956,'様式A-2'!$B$9:$B$438,0)))</f>
        <v/>
      </c>
      <c r="F956" s="306"/>
      <c r="G956" s="242"/>
      <c r="H956" s="242"/>
      <c r="I956" s="242"/>
      <c r="J956" s="307"/>
      <c r="K956" s="242"/>
      <c r="L956" s="242"/>
      <c r="M956" s="242"/>
      <c r="N956" s="242"/>
      <c r="O956" s="242"/>
      <c r="P956" s="243"/>
    </row>
    <row r="957" spans="1:16" ht="20.100000000000001" customHeight="1" x14ac:dyDescent="0.15">
      <c r="A957" s="256">
        <f>IF(A956="",ROW()-2-COUNTBLANK($A$3:$A956),A956+1)</f>
        <v>955</v>
      </c>
      <c r="B957" s="257">
        <f>IF(A957="","",IF(B956="",ROW()-2-COUNTBLANK($B$3:$B956),B956+1))</f>
        <v>955</v>
      </c>
      <c r="C957" s="241"/>
      <c r="D957" s="242" t="str">
        <f>IF(C957="","",(COUNTIF($C$3:C957,C957)+100))</f>
        <v/>
      </c>
      <c r="E957" s="306" t="str">
        <f>IF(C957="","",INDEX('様式A-2'!$E$9:$E$4938,MATCH(C957,'様式A-2'!$B$9:$B$438,0)))</f>
        <v/>
      </c>
      <c r="F957" s="306"/>
      <c r="G957" s="242"/>
      <c r="H957" s="242"/>
      <c r="I957" s="242"/>
      <c r="J957" s="307"/>
      <c r="K957" s="242"/>
      <c r="L957" s="242"/>
      <c r="M957" s="242"/>
      <c r="N957" s="242"/>
      <c r="O957" s="242"/>
      <c r="P957" s="243"/>
    </row>
    <row r="958" spans="1:16" ht="20.100000000000001" customHeight="1" x14ac:dyDescent="0.15">
      <c r="A958" s="256">
        <f>IF(A957="",ROW()-2-COUNTBLANK($A$3:$A957),A957+1)</f>
        <v>956</v>
      </c>
      <c r="B958" s="257">
        <f>IF(A958="","",IF(B957="",ROW()-2-COUNTBLANK($B$3:$B957),B957+1))</f>
        <v>956</v>
      </c>
      <c r="C958" s="241"/>
      <c r="D958" s="242" t="str">
        <f>IF(C958="","",(COUNTIF($C$3:C958,C958)+100))</f>
        <v/>
      </c>
      <c r="E958" s="306" t="str">
        <f>IF(C958="","",INDEX('様式A-2'!$E$9:$E$4938,MATCH(C958,'様式A-2'!$B$9:$B$438,0)))</f>
        <v/>
      </c>
      <c r="F958" s="306"/>
      <c r="G958" s="242"/>
      <c r="H958" s="242"/>
      <c r="I958" s="242"/>
      <c r="J958" s="307"/>
      <c r="K958" s="242"/>
      <c r="L958" s="242"/>
      <c r="M958" s="242"/>
      <c r="N958" s="242"/>
      <c r="O958" s="242"/>
      <c r="P958" s="243"/>
    </row>
    <row r="959" spans="1:16" ht="20.100000000000001" customHeight="1" x14ac:dyDescent="0.15">
      <c r="A959" s="256">
        <f>IF(A958="",ROW()-2-COUNTBLANK($A$3:$A958),A958+1)</f>
        <v>957</v>
      </c>
      <c r="B959" s="257">
        <f>IF(A959="","",IF(B958="",ROW()-2-COUNTBLANK($B$3:$B958),B958+1))</f>
        <v>957</v>
      </c>
      <c r="C959" s="241"/>
      <c r="D959" s="242" t="str">
        <f>IF(C959="","",(COUNTIF($C$3:C959,C959)+100))</f>
        <v/>
      </c>
      <c r="E959" s="306" t="str">
        <f>IF(C959="","",INDEX('様式A-2'!$E$9:$E$4938,MATCH(C959,'様式A-2'!$B$9:$B$438,0)))</f>
        <v/>
      </c>
      <c r="F959" s="306"/>
      <c r="G959" s="242"/>
      <c r="H959" s="242"/>
      <c r="I959" s="242"/>
      <c r="J959" s="307"/>
      <c r="K959" s="242"/>
      <c r="L959" s="242"/>
      <c r="M959" s="242"/>
      <c r="N959" s="242"/>
      <c r="O959" s="242"/>
      <c r="P959" s="243"/>
    </row>
    <row r="960" spans="1:16" ht="20.100000000000001" customHeight="1" x14ac:dyDescent="0.15">
      <c r="A960" s="256">
        <f>IF(A959="",ROW()-2-COUNTBLANK($A$3:$A959),A959+1)</f>
        <v>958</v>
      </c>
      <c r="B960" s="257">
        <f>IF(A960="","",IF(B959="",ROW()-2-COUNTBLANK($B$3:$B959),B959+1))</f>
        <v>958</v>
      </c>
      <c r="C960" s="241"/>
      <c r="D960" s="242" t="str">
        <f>IF(C960="","",(COUNTIF($C$3:C960,C960)+100))</f>
        <v/>
      </c>
      <c r="E960" s="306" t="str">
        <f>IF(C960="","",INDEX('様式A-2'!$E$9:$E$4938,MATCH(C960,'様式A-2'!$B$9:$B$438,0)))</f>
        <v/>
      </c>
      <c r="F960" s="306"/>
      <c r="G960" s="242"/>
      <c r="H960" s="242"/>
      <c r="I960" s="242"/>
      <c r="J960" s="307"/>
      <c r="K960" s="242"/>
      <c r="L960" s="242"/>
      <c r="M960" s="242"/>
      <c r="N960" s="242"/>
      <c r="O960" s="242"/>
      <c r="P960" s="243"/>
    </row>
    <row r="961" spans="1:16" ht="20.100000000000001" customHeight="1" x14ac:dyDescent="0.15">
      <c r="A961" s="256">
        <f>IF(A960="",ROW()-2-COUNTBLANK($A$3:$A960),A960+1)</f>
        <v>959</v>
      </c>
      <c r="B961" s="257">
        <f>IF(A961="","",IF(B960="",ROW()-2-COUNTBLANK($B$3:$B960),B960+1))</f>
        <v>959</v>
      </c>
      <c r="C961" s="241"/>
      <c r="D961" s="242" t="str">
        <f>IF(C961="","",(COUNTIF($C$3:C961,C961)+100))</f>
        <v/>
      </c>
      <c r="E961" s="306" t="str">
        <f>IF(C961="","",INDEX('様式A-2'!$E$9:$E$4938,MATCH(C961,'様式A-2'!$B$9:$B$438,0)))</f>
        <v/>
      </c>
      <c r="F961" s="306"/>
      <c r="G961" s="242"/>
      <c r="H961" s="242"/>
      <c r="I961" s="242"/>
      <c r="J961" s="307"/>
      <c r="K961" s="242"/>
      <c r="L961" s="242"/>
      <c r="M961" s="242"/>
      <c r="N961" s="242"/>
      <c r="O961" s="242"/>
      <c r="P961" s="243"/>
    </row>
    <row r="962" spans="1:16" ht="20.100000000000001" customHeight="1" x14ac:dyDescent="0.15">
      <c r="A962" s="256">
        <f>IF(A961="",ROW()-2-COUNTBLANK($A$3:$A961),A961+1)</f>
        <v>960</v>
      </c>
      <c r="B962" s="257">
        <f>IF(A962="","",IF(B961="",ROW()-2-COUNTBLANK($B$3:$B961),B961+1))</f>
        <v>960</v>
      </c>
      <c r="C962" s="241"/>
      <c r="D962" s="242" t="str">
        <f>IF(C962="","",(COUNTIF($C$3:C962,C962)+100))</f>
        <v/>
      </c>
      <c r="E962" s="306" t="str">
        <f>IF(C962="","",INDEX('様式A-2'!$E$9:$E$4938,MATCH(C962,'様式A-2'!$B$9:$B$438,0)))</f>
        <v/>
      </c>
      <c r="F962" s="306"/>
      <c r="G962" s="242"/>
      <c r="H962" s="242"/>
      <c r="I962" s="242"/>
      <c r="J962" s="307"/>
      <c r="K962" s="242"/>
      <c r="L962" s="242"/>
      <c r="M962" s="242"/>
      <c r="N962" s="242"/>
      <c r="O962" s="242"/>
      <c r="P962" s="243"/>
    </row>
    <row r="963" spans="1:16" ht="20.100000000000001" customHeight="1" x14ac:dyDescent="0.15">
      <c r="A963" s="256">
        <f>IF(A962="",ROW()-2-COUNTBLANK($A$3:$A962),A962+1)</f>
        <v>961</v>
      </c>
      <c r="B963" s="257">
        <f>IF(A963="","",IF(B962="",ROW()-2-COUNTBLANK($B$3:$B962),B962+1))</f>
        <v>961</v>
      </c>
      <c r="C963" s="241"/>
      <c r="D963" s="242" t="str">
        <f>IF(C963="","",(COUNTIF($C$3:C963,C963)+100))</f>
        <v/>
      </c>
      <c r="E963" s="306" t="str">
        <f>IF(C963="","",INDEX('様式A-2'!$E$9:$E$4938,MATCH(C963,'様式A-2'!$B$9:$B$438,0)))</f>
        <v/>
      </c>
      <c r="F963" s="306"/>
      <c r="G963" s="242"/>
      <c r="H963" s="242"/>
      <c r="I963" s="242"/>
      <c r="J963" s="307"/>
      <c r="K963" s="242"/>
      <c r="L963" s="242"/>
      <c r="M963" s="242"/>
      <c r="N963" s="242"/>
      <c r="O963" s="242"/>
      <c r="P963" s="243"/>
    </row>
    <row r="964" spans="1:16" ht="20.100000000000001" customHeight="1" x14ac:dyDescent="0.15">
      <c r="A964" s="256">
        <f>IF(A963="",ROW()-2-COUNTBLANK($A$3:$A963),A963+1)</f>
        <v>962</v>
      </c>
      <c r="B964" s="257">
        <f>IF(A964="","",IF(B963="",ROW()-2-COUNTBLANK($B$3:$B963),B963+1))</f>
        <v>962</v>
      </c>
      <c r="C964" s="241"/>
      <c r="D964" s="242" t="str">
        <f>IF(C964="","",(COUNTIF($C$3:C964,C964)+100))</f>
        <v/>
      </c>
      <c r="E964" s="306" t="str">
        <f>IF(C964="","",INDEX('様式A-2'!$E$9:$E$4938,MATCH(C964,'様式A-2'!$B$9:$B$438,0)))</f>
        <v/>
      </c>
      <c r="F964" s="306"/>
      <c r="G964" s="242"/>
      <c r="H964" s="242"/>
      <c r="I964" s="242"/>
      <c r="J964" s="307"/>
      <c r="K964" s="242"/>
      <c r="L964" s="242"/>
      <c r="M964" s="242"/>
      <c r="N964" s="242"/>
      <c r="O964" s="242"/>
      <c r="P964" s="243"/>
    </row>
    <row r="965" spans="1:16" ht="20.100000000000001" customHeight="1" x14ac:dyDescent="0.15">
      <c r="A965" s="256">
        <f>IF(A964="",ROW()-2-COUNTBLANK($A$3:$A964),A964+1)</f>
        <v>963</v>
      </c>
      <c r="B965" s="257">
        <f>IF(A965="","",IF(B964="",ROW()-2-COUNTBLANK($B$3:$B964),B964+1))</f>
        <v>963</v>
      </c>
      <c r="C965" s="241"/>
      <c r="D965" s="242" t="str">
        <f>IF(C965="","",(COUNTIF($C$3:C965,C965)+100))</f>
        <v/>
      </c>
      <c r="E965" s="306" t="str">
        <f>IF(C965="","",INDEX('様式A-2'!$E$9:$E$4938,MATCH(C965,'様式A-2'!$B$9:$B$438,0)))</f>
        <v/>
      </c>
      <c r="F965" s="306"/>
      <c r="G965" s="242"/>
      <c r="H965" s="242"/>
      <c r="I965" s="242"/>
      <c r="J965" s="307"/>
      <c r="K965" s="242"/>
      <c r="L965" s="242"/>
      <c r="M965" s="242"/>
      <c r="N965" s="242"/>
      <c r="O965" s="242"/>
      <c r="P965" s="243"/>
    </row>
    <row r="966" spans="1:16" ht="20.100000000000001" customHeight="1" x14ac:dyDescent="0.15">
      <c r="A966" s="256">
        <f>IF(A965="",ROW()-2-COUNTBLANK($A$3:$A965),A965+1)</f>
        <v>964</v>
      </c>
      <c r="B966" s="257">
        <f>IF(A966="","",IF(B965="",ROW()-2-COUNTBLANK($B$3:$B965),B965+1))</f>
        <v>964</v>
      </c>
      <c r="C966" s="241"/>
      <c r="D966" s="242" t="str">
        <f>IF(C966="","",(COUNTIF($C$3:C966,C966)+100))</f>
        <v/>
      </c>
      <c r="E966" s="306" t="str">
        <f>IF(C966="","",INDEX('様式A-2'!$E$9:$E$4938,MATCH(C966,'様式A-2'!$B$9:$B$438,0)))</f>
        <v/>
      </c>
      <c r="F966" s="306"/>
      <c r="G966" s="242"/>
      <c r="H966" s="242"/>
      <c r="I966" s="242"/>
      <c r="J966" s="307"/>
      <c r="K966" s="242"/>
      <c r="L966" s="242"/>
      <c r="M966" s="242"/>
      <c r="N966" s="242"/>
      <c r="O966" s="242"/>
      <c r="P966" s="243"/>
    </row>
    <row r="967" spans="1:16" ht="20.100000000000001" customHeight="1" x14ac:dyDescent="0.15">
      <c r="A967" s="256">
        <f>IF(A966="",ROW()-2-COUNTBLANK($A$3:$A966),A966+1)</f>
        <v>965</v>
      </c>
      <c r="B967" s="257">
        <f>IF(A967="","",IF(B966="",ROW()-2-COUNTBLANK($B$3:$B966),B966+1))</f>
        <v>965</v>
      </c>
      <c r="C967" s="241"/>
      <c r="D967" s="242" t="str">
        <f>IF(C967="","",(COUNTIF($C$3:C967,C967)+100))</f>
        <v/>
      </c>
      <c r="E967" s="306" t="str">
        <f>IF(C967="","",INDEX('様式A-2'!$E$9:$E$4938,MATCH(C967,'様式A-2'!$B$9:$B$438,0)))</f>
        <v/>
      </c>
      <c r="F967" s="306"/>
      <c r="G967" s="242"/>
      <c r="H967" s="242"/>
      <c r="I967" s="242"/>
      <c r="J967" s="307"/>
      <c r="K967" s="242"/>
      <c r="L967" s="242"/>
      <c r="M967" s="242"/>
      <c r="N967" s="242"/>
      <c r="O967" s="242"/>
      <c r="P967" s="243"/>
    </row>
    <row r="968" spans="1:16" ht="20.100000000000001" customHeight="1" x14ac:dyDescent="0.15">
      <c r="A968" s="256">
        <f>IF(A967="",ROW()-2-COUNTBLANK($A$3:$A967),A967+1)</f>
        <v>966</v>
      </c>
      <c r="B968" s="257">
        <f>IF(A968="","",IF(B967="",ROW()-2-COUNTBLANK($B$3:$B967),B967+1))</f>
        <v>966</v>
      </c>
      <c r="C968" s="241"/>
      <c r="D968" s="242" t="str">
        <f>IF(C968="","",(COUNTIF($C$3:C968,C968)+100))</f>
        <v/>
      </c>
      <c r="E968" s="306" t="str">
        <f>IF(C968="","",INDEX('様式A-2'!$E$9:$E$4938,MATCH(C968,'様式A-2'!$B$9:$B$438,0)))</f>
        <v/>
      </c>
      <c r="F968" s="306"/>
      <c r="G968" s="242"/>
      <c r="H968" s="242"/>
      <c r="I968" s="242"/>
      <c r="J968" s="307"/>
      <c r="K968" s="242"/>
      <c r="L968" s="242"/>
      <c r="M968" s="242"/>
      <c r="N968" s="242"/>
      <c r="O968" s="242"/>
      <c r="P968" s="243"/>
    </row>
    <row r="969" spans="1:16" ht="20.100000000000001" customHeight="1" x14ac:dyDescent="0.15">
      <c r="A969" s="256">
        <f>IF(A968="",ROW()-2-COUNTBLANK($A$3:$A968),A968+1)</f>
        <v>967</v>
      </c>
      <c r="B969" s="257">
        <f>IF(A969="","",IF(B968="",ROW()-2-COUNTBLANK($B$3:$B968),B968+1))</f>
        <v>967</v>
      </c>
      <c r="C969" s="241"/>
      <c r="D969" s="242" t="str">
        <f>IF(C969="","",(COUNTIF($C$3:C969,C969)+100))</f>
        <v/>
      </c>
      <c r="E969" s="306" t="str">
        <f>IF(C969="","",INDEX('様式A-2'!$E$9:$E$4938,MATCH(C969,'様式A-2'!$B$9:$B$438,0)))</f>
        <v/>
      </c>
      <c r="F969" s="306"/>
      <c r="G969" s="242"/>
      <c r="H969" s="242"/>
      <c r="I969" s="242"/>
      <c r="J969" s="307"/>
      <c r="K969" s="242"/>
      <c r="L969" s="242"/>
      <c r="M969" s="242"/>
      <c r="N969" s="242"/>
      <c r="O969" s="242"/>
      <c r="P969" s="243"/>
    </row>
    <row r="970" spans="1:16" ht="20.100000000000001" customHeight="1" x14ac:dyDescent="0.15">
      <c r="A970" s="256">
        <f>IF(A969="",ROW()-2-COUNTBLANK($A$3:$A969),A969+1)</f>
        <v>968</v>
      </c>
      <c r="B970" s="257">
        <f>IF(A970="","",IF(B969="",ROW()-2-COUNTBLANK($B$3:$B969),B969+1))</f>
        <v>968</v>
      </c>
      <c r="C970" s="241"/>
      <c r="D970" s="242" t="str">
        <f>IF(C970="","",(COUNTIF($C$3:C970,C970)+100))</f>
        <v/>
      </c>
      <c r="E970" s="306" t="str">
        <f>IF(C970="","",INDEX('様式A-2'!$E$9:$E$4938,MATCH(C970,'様式A-2'!$B$9:$B$438,0)))</f>
        <v/>
      </c>
      <c r="F970" s="306"/>
      <c r="G970" s="242"/>
      <c r="H970" s="242"/>
      <c r="I970" s="242"/>
      <c r="J970" s="307"/>
      <c r="K970" s="242"/>
      <c r="L970" s="242"/>
      <c r="M970" s="242"/>
      <c r="N970" s="242"/>
      <c r="O970" s="242"/>
      <c r="P970" s="243"/>
    </row>
    <row r="971" spans="1:16" ht="20.100000000000001" customHeight="1" x14ac:dyDescent="0.15">
      <c r="A971" s="256">
        <f>IF(A970="",ROW()-2-COUNTBLANK($A$3:$A970),A970+1)</f>
        <v>969</v>
      </c>
      <c r="B971" s="257">
        <f>IF(A971="","",IF(B970="",ROW()-2-COUNTBLANK($B$3:$B970),B970+1))</f>
        <v>969</v>
      </c>
      <c r="C971" s="241"/>
      <c r="D971" s="242" t="str">
        <f>IF(C971="","",(COUNTIF($C$3:C971,C971)+100))</f>
        <v/>
      </c>
      <c r="E971" s="306" t="str">
        <f>IF(C971="","",INDEX('様式A-2'!$E$9:$E$4938,MATCH(C971,'様式A-2'!$B$9:$B$438,0)))</f>
        <v/>
      </c>
      <c r="F971" s="306"/>
      <c r="G971" s="242"/>
      <c r="H971" s="242"/>
      <c r="I971" s="242"/>
      <c r="J971" s="307"/>
      <c r="K971" s="242"/>
      <c r="L971" s="242"/>
      <c r="M971" s="242"/>
      <c r="N971" s="242"/>
      <c r="O971" s="242"/>
      <c r="P971" s="243"/>
    </row>
    <row r="972" spans="1:16" ht="20.100000000000001" customHeight="1" x14ac:dyDescent="0.15">
      <c r="A972" s="256">
        <f>IF(A971="",ROW()-2-COUNTBLANK($A$3:$A971),A971+1)</f>
        <v>970</v>
      </c>
      <c r="B972" s="257">
        <f>IF(A972="","",IF(B971="",ROW()-2-COUNTBLANK($B$3:$B971),B971+1))</f>
        <v>970</v>
      </c>
      <c r="C972" s="241"/>
      <c r="D972" s="242" t="str">
        <f>IF(C972="","",(COUNTIF($C$3:C972,C972)+100))</f>
        <v/>
      </c>
      <c r="E972" s="306" t="str">
        <f>IF(C972="","",INDEX('様式A-2'!$E$9:$E$4938,MATCH(C972,'様式A-2'!$B$9:$B$438,0)))</f>
        <v/>
      </c>
      <c r="F972" s="306"/>
      <c r="G972" s="242"/>
      <c r="H972" s="242"/>
      <c r="I972" s="242"/>
      <c r="J972" s="307"/>
      <c r="K972" s="242"/>
      <c r="L972" s="242"/>
      <c r="M972" s="242"/>
      <c r="N972" s="242"/>
      <c r="O972" s="242"/>
      <c r="P972" s="243"/>
    </row>
    <row r="973" spans="1:16" ht="20.100000000000001" customHeight="1" x14ac:dyDescent="0.15">
      <c r="A973" s="256">
        <f>IF(A972="",ROW()-2-COUNTBLANK($A$3:$A972),A972+1)</f>
        <v>971</v>
      </c>
      <c r="B973" s="257">
        <f>IF(A973="","",IF(B972="",ROW()-2-COUNTBLANK($B$3:$B972),B972+1))</f>
        <v>971</v>
      </c>
      <c r="C973" s="241"/>
      <c r="D973" s="242" t="str">
        <f>IF(C973="","",(COUNTIF($C$3:C973,C973)+100))</f>
        <v/>
      </c>
      <c r="E973" s="306" t="str">
        <f>IF(C973="","",INDEX('様式A-2'!$E$9:$E$4938,MATCH(C973,'様式A-2'!$B$9:$B$438,0)))</f>
        <v/>
      </c>
      <c r="F973" s="306"/>
      <c r="G973" s="242"/>
      <c r="H973" s="242"/>
      <c r="I973" s="242"/>
      <c r="J973" s="307"/>
      <c r="K973" s="242"/>
      <c r="L973" s="242"/>
      <c r="M973" s="242"/>
      <c r="N973" s="242"/>
      <c r="O973" s="242"/>
      <c r="P973" s="243"/>
    </row>
    <row r="974" spans="1:16" ht="20.100000000000001" customHeight="1" x14ac:dyDescent="0.15">
      <c r="A974" s="256">
        <f>IF(A973="",ROW()-2-COUNTBLANK($A$3:$A973),A973+1)</f>
        <v>972</v>
      </c>
      <c r="B974" s="257">
        <f>IF(A974="","",IF(B973="",ROW()-2-COUNTBLANK($B$3:$B973),B973+1))</f>
        <v>972</v>
      </c>
      <c r="C974" s="241"/>
      <c r="D974" s="242" t="str">
        <f>IF(C974="","",(COUNTIF($C$3:C974,C974)+100))</f>
        <v/>
      </c>
      <c r="E974" s="306" t="str">
        <f>IF(C974="","",INDEX('様式A-2'!$E$9:$E$4938,MATCH(C974,'様式A-2'!$B$9:$B$438,0)))</f>
        <v/>
      </c>
      <c r="F974" s="306"/>
      <c r="G974" s="242"/>
      <c r="H974" s="242"/>
      <c r="I974" s="242"/>
      <c r="J974" s="307"/>
      <c r="K974" s="242"/>
      <c r="L974" s="242"/>
      <c r="M974" s="242"/>
      <c r="N974" s="242"/>
      <c r="O974" s="242"/>
      <c r="P974" s="243"/>
    </row>
    <row r="975" spans="1:16" ht="20.100000000000001" customHeight="1" x14ac:dyDescent="0.15">
      <c r="A975" s="256">
        <f>IF(A974="",ROW()-2-COUNTBLANK($A$3:$A974),A974+1)</f>
        <v>973</v>
      </c>
      <c r="B975" s="257">
        <f>IF(A975="","",IF(B974="",ROW()-2-COUNTBLANK($B$3:$B974),B974+1))</f>
        <v>973</v>
      </c>
      <c r="C975" s="241"/>
      <c r="D975" s="242" t="str">
        <f>IF(C975="","",(COUNTIF($C$3:C975,C975)+100))</f>
        <v/>
      </c>
      <c r="E975" s="306" t="str">
        <f>IF(C975="","",INDEX('様式A-2'!$E$9:$E$4938,MATCH(C975,'様式A-2'!$B$9:$B$438,0)))</f>
        <v/>
      </c>
      <c r="F975" s="306"/>
      <c r="G975" s="242"/>
      <c r="H975" s="242"/>
      <c r="I975" s="242"/>
      <c r="J975" s="307"/>
      <c r="K975" s="242"/>
      <c r="L975" s="242"/>
      <c r="M975" s="242"/>
      <c r="N975" s="242"/>
      <c r="O975" s="242"/>
      <c r="P975" s="243"/>
    </row>
    <row r="976" spans="1:16" ht="20.100000000000001" customHeight="1" x14ac:dyDescent="0.15">
      <c r="A976" s="256">
        <f>IF(A975="",ROW()-2-COUNTBLANK($A$3:$A975),A975+1)</f>
        <v>974</v>
      </c>
      <c r="B976" s="257">
        <f>IF(A976="","",IF(B975="",ROW()-2-COUNTBLANK($B$3:$B975),B975+1))</f>
        <v>974</v>
      </c>
      <c r="C976" s="241"/>
      <c r="D976" s="242" t="str">
        <f>IF(C976="","",(COUNTIF($C$3:C976,C976)+100))</f>
        <v/>
      </c>
      <c r="E976" s="306" t="str">
        <f>IF(C976="","",INDEX('様式A-2'!$E$9:$E$4938,MATCH(C976,'様式A-2'!$B$9:$B$438,0)))</f>
        <v/>
      </c>
      <c r="F976" s="306"/>
      <c r="G976" s="242"/>
      <c r="H976" s="242"/>
      <c r="I976" s="242"/>
      <c r="J976" s="307"/>
      <c r="K976" s="242"/>
      <c r="L976" s="242"/>
      <c r="M976" s="242"/>
      <c r="N976" s="242"/>
      <c r="O976" s="242"/>
      <c r="P976" s="243"/>
    </row>
    <row r="977" spans="1:16" ht="20.100000000000001" customHeight="1" x14ac:dyDescent="0.15">
      <c r="A977" s="256">
        <f>IF(A976="",ROW()-2-COUNTBLANK($A$3:$A976),A976+1)</f>
        <v>975</v>
      </c>
      <c r="B977" s="257">
        <f>IF(A977="","",IF(B976="",ROW()-2-COUNTBLANK($B$3:$B976),B976+1))</f>
        <v>975</v>
      </c>
      <c r="C977" s="241"/>
      <c r="D977" s="242" t="str">
        <f>IF(C977="","",(COUNTIF($C$3:C977,C977)+100))</f>
        <v/>
      </c>
      <c r="E977" s="306" t="str">
        <f>IF(C977="","",INDEX('様式A-2'!$E$9:$E$4938,MATCH(C977,'様式A-2'!$B$9:$B$438,0)))</f>
        <v/>
      </c>
      <c r="F977" s="306"/>
      <c r="G977" s="242"/>
      <c r="H977" s="242"/>
      <c r="I977" s="242"/>
      <c r="J977" s="307"/>
      <c r="K977" s="242"/>
      <c r="L977" s="242"/>
      <c r="M977" s="242"/>
      <c r="N977" s="242"/>
      <c r="O977" s="242"/>
      <c r="P977" s="243"/>
    </row>
    <row r="978" spans="1:16" ht="20.100000000000001" customHeight="1" x14ac:dyDescent="0.15">
      <c r="A978" s="256">
        <f>IF(A977="",ROW()-2-COUNTBLANK($A$3:$A977),A977+1)</f>
        <v>976</v>
      </c>
      <c r="B978" s="257">
        <f>IF(A978="","",IF(B977="",ROW()-2-COUNTBLANK($B$3:$B977),B977+1))</f>
        <v>976</v>
      </c>
      <c r="C978" s="241"/>
      <c r="D978" s="242" t="str">
        <f>IF(C978="","",(COUNTIF($C$3:C978,C978)+100))</f>
        <v/>
      </c>
      <c r="E978" s="306" t="str">
        <f>IF(C978="","",INDEX('様式A-2'!$E$9:$E$4938,MATCH(C978,'様式A-2'!$B$9:$B$438,0)))</f>
        <v/>
      </c>
      <c r="F978" s="306"/>
      <c r="G978" s="242"/>
      <c r="H978" s="242"/>
      <c r="I978" s="242"/>
      <c r="J978" s="307"/>
      <c r="K978" s="242"/>
      <c r="L978" s="242"/>
      <c r="M978" s="242"/>
      <c r="N978" s="242"/>
      <c r="O978" s="242"/>
      <c r="P978" s="243"/>
    </row>
    <row r="979" spans="1:16" ht="20.100000000000001" customHeight="1" x14ac:dyDescent="0.15">
      <c r="A979" s="256">
        <f>IF(A978="",ROW()-2-COUNTBLANK($A$3:$A978),A978+1)</f>
        <v>977</v>
      </c>
      <c r="B979" s="257">
        <f>IF(A979="","",IF(B978="",ROW()-2-COUNTBLANK($B$3:$B978),B978+1))</f>
        <v>977</v>
      </c>
      <c r="C979" s="241"/>
      <c r="D979" s="242" t="str">
        <f>IF(C979="","",(COUNTIF($C$3:C979,C979)+100))</f>
        <v/>
      </c>
      <c r="E979" s="306" t="str">
        <f>IF(C979="","",INDEX('様式A-2'!$E$9:$E$4938,MATCH(C979,'様式A-2'!$B$9:$B$438,0)))</f>
        <v/>
      </c>
      <c r="F979" s="306"/>
      <c r="G979" s="242"/>
      <c r="H979" s="242"/>
      <c r="I979" s="242"/>
      <c r="J979" s="307"/>
      <c r="K979" s="242"/>
      <c r="L979" s="242"/>
      <c r="M979" s="242"/>
      <c r="N979" s="242"/>
      <c r="O979" s="242"/>
      <c r="P979" s="243"/>
    </row>
    <row r="980" spans="1:16" ht="20.100000000000001" customHeight="1" x14ac:dyDescent="0.15">
      <c r="A980" s="256">
        <f>IF(A979="",ROW()-2-COUNTBLANK($A$3:$A979),A979+1)</f>
        <v>978</v>
      </c>
      <c r="B980" s="257">
        <f>IF(A980="","",IF(B979="",ROW()-2-COUNTBLANK($B$3:$B979),B979+1))</f>
        <v>978</v>
      </c>
      <c r="C980" s="241"/>
      <c r="D980" s="242" t="str">
        <f>IF(C980="","",(COUNTIF($C$3:C980,C980)+100))</f>
        <v/>
      </c>
      <c r="E980" s="306" t="str">
        <f>IF(C980="","",INDEX('様式A-2'!$E$9:$E$4938,MATCH(C980,'様式A-2'!$B$9:$B$438,0)))</f>
        <v/>
      </c>
      <c r="F980" s="306"/>
      <c r="G980" s="242"/>
      <c r="H980" s="242"/>
      <c r="I980" s="242"/>
      <c r="J980" s="307"/>
      <c r="K980" s="242"/>
      <c r="L980" s="242"/>
      <c r="M980" s="242"/>
      <c r="N980" s="242"/>
      <c r="O980" s="242"/>
      <c r="P980" s="243"/>
    </row>
    <row r="981" spans="1:16" ht="20.100000000000001" customHeight="1" x14ac:dyDescent="0.15">
      <c r="A981" s="256">
        <f>IF(A980="",ROW()-2-COUNTBLANK($A$3:$A980),A980+1)</f>
        <v>979</v>
      </c>
      <c r="B981" s="257">
        <f>IF(A981="","",IF(B980="",ROW()-2-COUNTBLANK($B$3:$B980),B980+1))</f>
        <v>979</v>
      </c>
      <c r="C981" s="241"/>
      <c r="D981" s="242" t="str">
        <f>IF(C981="","",(COUNTIF($C$3:C981,C981)+100))</f>
        <v/>
      </c>
      <c r="E981" s="306" t="str">
        <f>IF(C981="","",INDEX('様式A-2'!$E$9:$E$4938,MATCH(C981,'様式A-2'!$B$9:$B$438,0)))</f>
        <v/>
      </c>
      <c r="F981" s="306"/>
      <c r="G981" s="242"/>
      <c r="H981" s="242"/>
      <c r="I981" s="242"/>
      <c r="J981" s="307"/>
      <c r="K981" s="242"/>
      <c r="L981" s="242"/>
      <c r="M981" s="242"/>
      <c r="N981" s="242"/>
      <c r="O981" s="242"/>
      <c r="P981" s="243"/>
    </row>
    <row r="982" spans="1:16" ht="20.100000000000001" customHeight="1" x14ac:dyDescent="0.15">
      <c r="A982" s="256">
        <f>IF(A981="",ROW()-2-COUNTBLANK($A$3:$A981),A981+1)</f>
        <v>980</v>
      </c>
      <c r="B982" s="257">
        <f>IF(A982="","",IF(B981="",ROW()-2-COUNTBLANK($B$3:$B981),B981+1))</f>
        <v>980</v>
      </c>
      <c r="C982" s="241"/>
      <c r="D982" s="242" t="str">
        <f>IF(C982="","",(COUNTIF($C$3:C982,C982)+100))</f>
        <v/>
      </c>
      <c r="E982" s="306" t="str">
        <f>IF(C982="","",INDEX('様式A-2'!$E$9:$E$4938,MATCH(C982,'様式A-2'!$B$9:$B$438,0)))</f>
        <v/>
      </c>
      <c r="F982" s="306"/>
      <c r="G982" s="242"/>
      <c r="H982" s="242"/>
      <c r="I982" s="242"/>
      <c r="J982" s="307"/>
      <c r="K982" s="242"/>
      <c r="L982" s="242"/>
      <c r="M982" s="242"/>
      <c r="N982" s="242"/>
      <c r="O982" s="242"/>
      <c r="P982" s="243"/>
    </row>
    <row r="983" spans="1:16" ht="20.100000000000001" customHeight="1" x14ac:dyDescent="0.15">
      <c r="A983" s="256">
        <f>IF(A982="",ROW()-2-COUNTBLANK($A$3:$A982),A982+1)</f>
        <v>981</v>
      </c>
      <c r="B983" s="257">
        <f>IF(A983="","",IF(B982="",ROW()-2-COUNTBLANK($B$3:$B982),B982+1))</f>
        <v>981</v>
      </c>
      <c r="C983" s="241"/>
      <c r="D983" s="242" t="str">
        <f>IF(C983="","",(COUNTIF($C$3:C983,C983)+100))</f>
        <v/>
      </c>
      <c r="E983" s="306" t="str">
        <f>IF(C983="","",INDEX('様式A-2'!$E$9:$E$4938,MATCH(C983,'様式A-2'!$B$9:$B$438,0)))</f>
        <v/>
      </c>
      <c r="F983" s="306"/>
      <c r="G983" s="242"/>
      <c r="H983" s="242"/>
      <c r="I983" s="242"/>
      <c r="J983" s="307"/>
      <c r="K983" s="242"/>
      <c r="L983" s="242"/>
      <c r="M983" s="242"/>
      <c r="N983" s="242"/>
      <c r="O983" s="242"/>
      <c r="P983" s="243"/>
    </row>
    <row r="984" spans="1:16" ht="20.100000000000001" customHeight="1" x14ac:dyDescent="0.15">
      <c r="A984" s="256">
        <f>IF(A983="",ROW()-2-COUNTBLANK($A$3:$A983),A983+1)</f>
        <v>982</v>
      </c>
      <c r="B984" s="257">
        <f>IF(A984="","",IF(B983="",ROW()-2-COUNTBLANK($B$3:$B983),B983+1))</f>
        <v>982</v>
      </c>
      <c r="C984" s="241"/>
      <c r="D984" s="242" t="str">
        <f>IF(C984="","",(COUNTIF($C$3:C984,C984)+100))</f>
        <v/>
      </c>
      <c r="E984" s="306" t="str">
        <f>IF(C984="","",INDEX('様式A-2'!$E$9:$E$4938,MATCH(C984,'様式A-2'!$B$9:$B$438,0)))</f>
        <v/>
      </c>
      <c r="F984" s="306"/>
      <c r="G984" s="242"/>
      <c r="H984" s="242"/>
      <c r="I984" s="242"/>
      <c r="J984" s="307"/>
      <c r="K984" s="242"/>
      <c r="L984" s="242"/>
      <c r="M984" s="242"/>
      <c r="N984" s="242"/>
      <c r="O984" s="242"/>
      <c r="P984" s="243"/>
    </row>
    <row r="985" spans="1:16" ht="20.100000000000001" customHeight="1" x14ac:dyDescent="0.15">
      <c r="A985" s="256">
        <f>IF(A984="",ROW()-2-COUNTBLANK($A$3:$A984),A984+1)</f>
        <v>983</v>
      </c>
      <c r="B985" s="257">
        <f>IF(A985="","",IF(B984="",ROW()-2-COUNTBLANK($B$3:$B984),B984+1))</f>
        <v>983</v>
      </c>
      <c r="C985" s="241"/>
      <c r="D985" s="242" t="str">
        <f>IF(C985="","",(COUNTIF($C$3:C985,C985)+100))</f>
        <v/>
      </c>
      <c r="E985" s="306" t="str">
        <f>IF(C985="","",INDEX('様式A-2'!$E$9:$E$4938,MATCH(C985,'様式A-2'!$B$9:$B$438,0)))</f>
        <v/>
      </c>
      <c r="F985" s="306"/>
      <c r="G985" s="242"/>
      <c r="H985" s="242"/>
      <c r="I985" s="242"/>
      <c r="J985" s="307"/>
      <c r="K985" s="242"/>
      <c r="L985" s="242"/>
      <c r="M985" s="242"/>
      <c r="N985" s="242"/>
      <c r="O985" s="242"/>
      <c r="P985" s="243"/>
    </row>
    <row r="986" spans="1:16" ht="20.100000000000001" customHeight="1" x14ac:dyDescent="0.15">
      <c r="A986" s="256">
        <f>IF(A985="",ROW()-2-COUNTBLANK($A$3:$A985),A985+1)</f>
        <v>984</v>
      </c>
      <c r="B986" s="257">
        <f>IF(A986="","",IF(B985="",ROW()-2-COUNTBLANK($B$3:$B985),B985+1))</f>
        <v>984</v>
      </c>
      <c r="C986" s="241"/>
      <c r="D986" s="242" t="str">
        <f>IF(C986="","",(COUNTIF($C$3:C986,C986)+100))</f>
        <v/>
      </c>
      <c r="E986" s="306" t="str">
        <f>IF(C986="","",INDEX('様式A-2'!$E$9:$E$4938,MATCH(C986,'様式A-2'!$B$9:$B$438,0)))</f>
        <v/>
      </c>
      <c r="F986" s="306"/>
      <c r="G986" s="242"/>
      <c r="H986" s="242"/>
      <c r="I986" s="242"/>
      <c r="J986" s="307"/>
      <c r="K986" s="242"/>
      <c r="L986" s="242"/>
      <c r="M986" s="242"/>
      <c r="N986" s="242"/>
      <c r="O986" s="242"/>
      <c r="P986" s="243"/>
    </row>
    <row r="987" spans="1:16" ht="20.100000000000001" customHeight="1" x14ac:dyDescent="0.15">
      <c r="A987" s="256">
        <f>IF(A986="",ROW()-2-COUNTBLANK($A$3:$A986),A986+1)</f>
        <v>985</v>
      </c>
      <c r="B987" s="257">
        <f>IF(A987="","",IF(B986="",ROW()-2-COUNTBLANK($B$3:$B986),B986+1))</f>
        <v>985</v>
      </c>
      <c r="C987" s="241"/>
      <c r="D987" s="242" t="str">
        <f>IF(C987="","",(COUNTIF($C$3:C987,C987)+100))</f>
        <v/>
      </c>
      <c r="E987" s="306" t="str">
        <f>IF(C987="","",INDEX('様式A-2'!$E$9:$E$4938,MATCH(C987,'様式A-2'!$B$9:$B$438,0)))</f>
        <v/>
      </c>
      <c r="F987" s="306"/>
      <c r="G987" s="242"/>
      <c r="H987" s="242"/>
      <c r="I987" s="242"/>
      <c r="J987" s="307"/>
      <c r="K987" s="242"/>
      <c r="L987" s="242"/>
      <c r="M987" s="242"/>
      <c r="N987" s="242"/>
      <c r="O987" s="242"/>
      <c r="P987" s="243"/>
    </row>
    <row r="988" spans="1:16" ht="20.100000000000001" customHeight="1" x14ac:dyDescent="0.15">
      <c r="A988" s="256">
        <f>IF(A987="",ROW()-2-COUNTBLANK($A$3:$A987),A987+1)</f>
        <v>986</v>
      </c>
      <c r="B988" s="257">
        <f>IF(A988="","",IF(B987="",ROW()-2-COUNTBLANK($B$3:$B987),B987+1))</f>
        <v>986</v>
      </c>
      <c r="C988" s="241"/>
      <c r="D988" s="242" t="str">
        <f>IF(C988="","",(COUNTIF($C$3:C988,C988)+100))</f>
        <v/>
      </c>
      <c r="E988" s="306" t="str">
        <f>IF(C988="","",INDEX('様式A-2'!$E$9:$E$4938,MATCH(C988,'様式A-2'!$B$9:$B$438,0)))</f>
        <v/>
      </c>
      <c r="F988" s="306"/>
      <c r="G988" s="242"/>
      <c r="H988" s="242"/>
      <c r="I988" s="242"/>
      <c r="J988" s="307"/>
      <c r="K988" s="242"/>
      <c r="L988" s="242"/>
      <c r="M988" s="242"/>
      <c r="N988" s="242"/>
      <c r="O988" s="242"/>
      <c r="P988" s="243"/>
    </row>
    <row r="989" spans="1:16" ht="20.100000000000001" customHeight="1" x14ac:dyDescent="0.15">
      <c r="A989" s="256">
        <f>IF(A988="",ROW()-2-COUNTBLANK($A$3:$A988),A988+1)</f>
        <v>987</v>
      </c>
      <c r="B989" s="257">
        <f>IF(A989="","",IF(B988="",ROW()-2-COUNTBLANK($B$3:$B988),B988+1))</f>
        <v>987</v>
      </c>
      <c r="C989" s="241"/>
      <c r="D989" s="242" t="str">
        <f>IF(C989="","",(COUNTIF($C$3:C989,C989)+100))</f>
        <v/>
      </c>
      <c r="E989" s="306" t="str">
        <f>IF(C989="","",INDEX('様式A-2'!$E$9:$E$4938,MATCH(C989,'様式A-2'!$B$9:$B$438,0)))</f>
        <v/>
      </c>
      <c r="F989" s="306"/>
      <c r="G989" s="242"/>
      <c r="H989" s="242"/>
      <c r="I989" s="242"/>
      <c r="J989" s="307"/>
      <c r="K989" s="242"/>
      <c r="L989" s="242"/>
      <c r="M989" s="242"/>
      <c r="N989" s="242"/>
      <c r="O989" s="242"/>
      <c r="P989" s="243"/>
    </row>
    <row r="990" spans="1:16" ht="20.100000000000001" customHeight="1" x14ac:dyDescent="0.15">
      <c r="A990" s="256">
        <f>IF(A989="",ROW()-2-COUNTBLANK($A$3:$A989),A989+1)</f>
        <v>988</v>
      </c>
      <c r="B990" s="257">
        <f>IF(A990="","",IF(B989="",ROW()-2-COUNTBLANK($B$3:$B989),B989+1))</f>
        <v>988</v>
      </c>
      <c r="C990" s="241"/>
      <c r="D990" s="242" t="str">
        <f>IF(C990="","",(COUNTIF($C$3:C990,C990)+100))</f>
        <v/>
      </c>
      <c r="E990" s="306" t="str">
        <f>IF(C990="","",INDEX('様式A-2'!$E$9:$E$4938,MATCH(C990,'様式A-2'!$B$9:$B$438,0)))</f>
        <v/>
      </c>
      <c r="F990" s="306"/>
      <c r="G990" s="242"/>
      <c r="H990" s="242"/>
      <c r="I990" s="242"/>
      <c r="J990" s="307"/>
      <c r="K990" s="242"/>
      <c r="L990" s="242"/>
      <c r="M990" s="242"/>
      <c r="N990" s="242"/>
      <c r="O990" s="242"/>
      <c r="P990" s="243"/>
    </row>
    <row r="991" spans="1:16" ht="20.100000000000001" customHeight="1" x14ac:dyDescent="0.15">
      <c r="A991" s="256">
        <f>IF(A990="",ROW()-2-COUNTBLANK($A$3:$A990),A990+1)</f>
        <v>989</v>
      </c>
      <c r="B991" s="257">
        <f>IF(A991="","",IF(B990="",ROW()-2-COUNTBLANK($B$3:$B990),B990+1))</f>
        <v>989</v>
      </c>
      <c r="C991" s="241"/>
      <c r="D991" s="242" t="str">
        <f>IF(C991="","",(COUNTIF($C$3:C991,C991)+100))</f>
        <v/>
      </c>
      <c r="E991" s="306" t="str">
        <f>IF(C991="","",INDEX('様式A-2'!$E$9:$E$4938,MATCH(C991,'様式A-2'!$B$9:$B$438,0)))</f>
        <v/>
      </c>
      <c r="F991" s="306"/>
      <c r="G991" s="242"/>
      <c r="H991" s="242"/>
      <c r="I991" s="242"/>
      <c r="J991" s="307"/>
      <c r="K991" s="242"/>
      <c r="L991" s="242"/>
      <c r="M991" s="242"/>
      <c r="N991" s="242"/>
      <c r="O991" s="242"/>
      <c r="P991" s="243"/>
    </row>
    <row r="992" spans="1:16" ht="20.100000000000001" customHeight="1" x14ac:dyDescent="0.15">
      <c r="A992" s="256">
        <f>IF(A991="",ROW()-2-COUNTBLANK($A$3:$A991),A991+1)</f>
        <v>990</v>
      </c>
      <c r="B992" s="257">
        <f>IF(A992="","",IF(B991="",ROW()-2-COUNTBLANK($B$3:$B991),B991+1))</f>
        <v>990</v>
      </c>
      <c r="C992" s="241"/>
      <c r="D992" s="242" t="str">
        <f>IF(C992="","",(COUNTIF($C$3:C992,C992)+100))</f>
        <v/>
      </c>
      <c r="E992" s="306" t="str">
        <f>IF(C992="","",INDEX('様式A-2'!$E$9:$E$4938,MATCH(C992,'様式A-2'!$B$9:$B$438,0)))</f>
        <v/>
      </c>
      <c r="F992" s="306"/>
      <c r="G992" s="242"/>
      <c r="H992" s="242"/>
      <c r="I992" s="242"/>
      <c r="J992" s="307"/>
      <c r="K992" s="242"/>
      <c r="L992" s="242"/>
      <c r="M992" s="242"/>
      <c r="N992" s="242"/>
      <c r="O992" s="242"/>
      <c r="P992" s="243"/>
    </row>
    <row r="993" spans="1:16" ht="20.100000000000001" customHeight="1" x14ac:dyDescent="0.15">
      <c r="A993" s="256">
        <f>IF(A992="",ROW()-2-COUNTBLANK($A$3:$A992),A992+1)</f>
        <v>991</v>
      </c>
      <c r="B993" s="257">
        <f>IF(A993="","",IF(B992="",ROW()-2-COUNTBLANK($B$3:$B992),B992+1))</f>
        <v>991</v>
      </c>
      <c r="C993" s="241"/>
      <c r="D993" s="242" t="str">
        <f>IF(C993="","",(COUNTIF($C$3:C993,C993)+100))</f>
        <v/>
      </c>
      <c r="E993" s="306" t="str">
        <f>IF(C993="","",INDEX('様式A-2'!$E$9:$E$4938,MATCH(C993,'様式A-2'!$B$9:$B$438,0)))</f>
        <v/>
      </c>
      <c r="F993" s="306"/>
      <c r="G993" s="242"/>
      <c r="H993" s="242"/>
      <c r="I993" s="242"/>
      <c r="J993" s="307"/>
      <c r="K993" s="242"/>
      <c r="L993" s="242"/>
      <c r="M993" s="242"/>
      <c r="N993" s="242"/>
      <c r="O993" s="242"/>
      <c r="P993" s="243"/>
    </row>
    <row r="994" spans="1:16" ht="20.100000000000001" customHeight="1" x14ac:dyDescent="0.15">
      <c r="A994" s="256">
        <f>IF(A993="",ROW()-2-COUNTBLANK($A$3:$A993),A993+1)</f>
        <v>992</v>
      </c>
      <c r="B994" s="257">
        <f>IF(A994="","",IF(B993="",ROW()-2-COUNTBLANK($B$3:$B993),B993+1))</f>
        <v>992</v>
      </c>
      <c r="C994" s="241"/>
      <c r="D994" s="242" t="str">
        <f>IF(C994="","",(COUNTIF($C$3:C994,C994)+100))</f>
        <v/>
      </c>
      <c r="E994" s="306" t="str">
        <f>IF(C994="","",INDEX('様式A-2'!$E$9:$E$4938,MATCH(C994,'様式A-2'!$B$9:$B$438,0)))</f>
        <v/>
      </c>
      <c r="F994" s="306"/>
      <c r="G994" s="242"/>
      <c r="H994" s="242"/>
      <c r="I994" s="242"/>
      <c r="J994" s="307"/>
      <c r="K994" s="242"/>
      <c r="L994" s="242"/>
      <c r="M994" s="242"/>
      <c r="N994" s="242"/>
      <c r="O994" s="242"/>
      <c r="P994" s="243"/>
    </row>
    <row r="995" spans="1:16" ht="20.100000000000001" customHeight="1" x14ac:dyDescent="0.15">
      <c r="A995" s="256">
        <f>IF(A994="",ROW()-2-COUNTBLANK($A$3:$A994),A994+1)</f>
        <v>993</v>
      </c>
      <c r="B995" s="257">
        <f>IF(A995="","",IF(B994="",ROW()-2-COUNTBLANK($B$3:$B994),B994+1))</f>
        <v>993</v>
      </c>
      <c r="C995" s="241"/>
      <c r="D995" s="242" t="str">
        <f>IF(C995="","",(COUNTIF($C$3:C995,C995)+100))</f>
        <v/>
      </c>
      <c r="E995" s="306" t="str">
        <f>IF(C995="","",INDEX('様式A-2'!$E$9:$E$4938,MATCH(C995,'様式A-2'!$B$9:$B$438,0)))</f>
        <v/>
      </c>
      <c r="F995" s="306"/>
      <c r="G995" s="242"/>
      <c r="H995" s="242"/>
      <c r="I995" s="242"/>
      <c r="J995" s="307"/>
      <c r="K995" s="242"/>
      <c r="L995" s="242"/>
      <c r="M995" s="242"/>
      <c r="N995" s="242"/>
      <c r="O995" s="242"/>
      <c r="P995" s="243"/>
    </row>
    <row r="996" spans="1:16" ht="20.100000000000001" customHeight="1" x14ac:dyDescent="0.15">
      <c r="A996" s="256">
        <f>IF(A995="",ROW()-2-COUNTBLANK($A$3:$A995),A995+1)</f>
        <v>994</v>
      </c>
      <c r="B996" s="257">
        <f>IF(A996="","",IF(B995="",ROW()-2-COUNTBLANK($B$3:$B995),B995+1))</f>
        <v>994</v>
      </c>
      <c r="C996" s="241"/>
      <c r="D996" s="242" t="str">
        <f>IF(C996="","",(COUNTIF($C$3:C996,C996)+100))</f>
        <v/>
      </c>
      <c r="E996" s="306" t="str">
        <f>IF(C996="","",INDEX('様式A-2'!$E$9:$E$4938,MATCH(C996,'様式A-2'!$B$9:$B$438,0)))</f>
        <v/>
      </c>
      <c r="F996" s="306"/>
      <c r="G996" s="242"/>
      <c r="H996" s="242"/>
      <c r="I996" s="242"/>
      <c r="J996" s="307"/>
      <c r="K996" s="242"/>
      <c r="L996" s="242"/>
      <c r="M996" s="242"/>
      <c r="N996" s="242"/>
      <c r="O996" s="242"/>
      <c r="P996" s="243"/>
    </row>
    <row r="997" spans="1:16" ht="20.100000000000001" customHeight="1" x14ac:dyDescent="0.15">
      <c r="A997" s="256">
        <f>IF(A996="",ROW()-2-COUNTBLANK($A$3:$A996),A996+1)</f>
        <v>995</v>
      </c>
      <c r="B997" s="257">
        <f>IF(A997="","",IF(B996="",ROW()-2-COUNTBLANK($B$3:$B996),B996+1))</f>
        <v>995</v>
      </c>
      <c r="C997" s="241"/>
      <c r="D997" s="242" t="str">
        <f>IF(C997="","",(COUNTIF($C$3:C997,C997)+100))</f>
        <v/>
      </c>
      <c r="E997" s="306" t="str">
        <f>IF(C997="","",INDEX('様式A-2'!$E$9:$E$4938,MATCH(C997,'様式A-2'!$B$9:$B$438,0)))</f>
        <v/>
      </c>
      <c r="F997" s="306"/>
      <c r="G997" s="242"/>
      <c r="H997" s="242"/>
      <c r="I997" s="242"/>
      <c r="J997" s="307"/>
      <c r="K997" s="242"/>
      <c r="L997" s="242"/>
      <c r="M997" s="242"/>
      <c r="N997" s="242"/>
      <c r="O997" s="242"/>
      <c r="P997" s="243"/>
    </row>
    <row r="998" spans="1:16" ht="20.100000000000001" customHeight="1" x14ac:dyDescent="0.15">
      <c r="A998" s="256">
        <f>IF(A997="",ROW()-2-COUNTBLANK($A$3:$A997),A997+1)</f>
        <v>996</v>
      </c>
      <c r="B998" s="257">
        <f>IF(A998="","",IF(B997="",ROW()-2-COUNTBLANK($B$3:$B997),B997+1))</f>
        <v>996</v>
      </c>
      <c r="C998" s="241"/>
      <c r="D998" s="242" t="str">
        <f>IF(C998="","",(COUNTIF($C$3:C998,C998)+100))</f>
        <v/>
      </c>
      <c r="E998" s="306" t="str">
        <f>IF(C998="","",INDEX('様式A-2'!$E$9:$E$4938,MATCH(C998,'様式A-2'!$B$9:$B$438,0)))</f>
        <v/>
      </c>
      <c r="F998" s="306"/>
      <c r="G998" s="242"/>
      <c r="H998" s="242"/>
      <c r="I998" s="242"/>
      <c r="J998" s="307"/>
      <c r="K998" s="242"/>
      <c r="L998" s="242"/>
      <c r="M998" s="242"/>
      <c r="N998" s="242"/>
      <c r="O998" s="242"/>
      <c r="P998" s="243"/>
    </row>
    <row r="999" spans="1:16" ht="20.100000000000001" customHeight="1" x14ac:dyDescent="0.15">
      <c r="A999" s="256">
        <f>IF(A998="",ROW()-2-COUNTBLANK($A$3:$A998),A998+1)</f>
        <v>997</v>
      </c>
      <c r="B999" s="257">
        <f>IF(A999="","",IF(B998="",ROW()-2-COUNTBLANK($B$3:$B998),B998+1))</f>
        <v>997</v>
      </c>
      <c r="C999" s="241"/>
      <c r="D999" s="242" t="str">
        <f>IF(C999="","",(COUNTIF($C$3:C999,C999)+100))</f>
        <v/>
      </c>
      <c r="E999" s="306" t="str">
        <f>IF(C999="","",INDEX('様式A-2'!$E$9:$E$4938,MATCH(C999,'様式A-2'!$B$9:$B$438,0)))</f>
        <v/>
      </c>
      <c r="F999" s="306"/>
      <c r="G999" s="242"/>
      <c r="H999" s="242"/>
      <c r="I999" s="242"/>
      <c r="J999" s="307"/>
      <c r="K999" s="242"/>
      <c r="L999" s="242"/>
      <c r="M999" s="242"/>
      <c r="N999" s="242"/>
      <c r="O999" s="242"/>
      <c r="P999" s="243"/>
    </row>
    <row r="1000" spans="1:16" ht="20.100000000000001" customHeight="1" x14ac:dyDescent="0.15">
      <c r="A1000" s="256">
        <f>IF(A999="",ROW()-2-COUNTBLANK($A$3:$A999),A999+1)</f>
        <v>998</v>
      </c>
      <c r="B1000" s="257">
        <f>IF(A1000="","",IF(B999="",ROW()-2-COUNTBLANK($B$3:$B999),B999+1))</f>
        <v>998</v>
      </c>
      <c r="C1000" s="241"/>
      <c r="D1000" s="242" t="str">
        <f>IF(C1000="","",(COUNTIF($C$3:C1000,C1000)+100))</f>
        <v/>
      </c>
      <c r="E1000" s="306" t="str">
        <f>IF(C1000="","",INDEX('様式A-2'!$E$9:$E$4938,MATCH(C1000,'様式A-2'!$B$9:$B$438,0)))</f>
        <v/>
      </c>
      <c r="F1000" s="306"/>
      <c r="G1000" s="242"/>
      <c r="H1000" s="242"/>
      <c r="I1000" s="242"/>
      <c r="J1000" s="307"/>
      <c r="K1000" s="242"/>
      <c r="L1000" s="242"/>
      <c r="M1000" s="242"/>
      <c r="N1000" s="242"/>
      <c r="O1000" s="242"/>
      <c r="P1000" s="243"/>
    </row>
    <row r="1001" spans="1:16" ht="20.100000000000001" customHeight="1" x14ac:dyDescent="0.15">
      <c r="A1001" s="256">
        <f>IF(A1000="",ROW()-2-COUNTBLANK($A$3:$A1000),A1000+1)</f>
        <v>999</v>
      </c>
      <c r="B1001" s="257">
        <f>IF(A1001="","",IF(B1000="",ROW()-2-COUNTBLANK($B$3:$B1000),B1000+1))</f>
        <v>999</v>
      </c>
      <c r="C1001" s="241"/>
      <c r="D1001" s="242" t="str">
        <f>IF(C1001="","",(COUNTIF($C$3:C1001,C1001)+100))</f>
        <v/>
      </c>
      <c r="E1001" s="306" t="str">
        <f>IF(C1001="","",INDEX('様式A-2'!$E$9:$E$4938,MATCH(C1001,'様式A-2'!$B$9:$B$438,0)))</f>
        <v/>
      </c>
      <c r="F1001" s="306"/>
      <c r="G1001" s="242"/>
      <c r="H1001" s="242"/>
      <c r="I1001" s="242"/>
      <c r="J1001" s="307"/>
      <c r="K1001" s="242"/>
      <c r="L1001" s="242"/>
      <c r="M1001" s="242"/>
      <c r="N1001" s="242"/>
      <c r="O1001" s="242"/>
      <c r="P1001" s="243"/>
    </row>
    <row r="1002" spans="1:16" ht="20.100000000000001" customHeight="1" x14ac:dyDescent="0.15">
      <c r="A1002" s="256">
        <f>IF(A1001="",ROW()-2-COUNTBLANK($A$3:$A1001),A1001+1)</f>
        <v>1000</v>
      </c>
      <c r="B1002" s="253">
        <f>IF(A1002="","",IF(B1001="",ROW()-2-COUNTBLANK($B$3:$B1001),B1001+1))</f>
        <v>1000</v>
      </c>
      <c r="C1002" s="241"/>
      <c r="D1002" s="242" t="str">
        <f>IF(C1002="","",(COUNTIF($C$3:C1002,C1002)+100))</f>
        <v/>
      </c>
      <c r="E1002" s="306" t="str">
        <f>IF(C1002="","",INDEX('様式A-2'!$E$9:$E$4938,MATCH(C1002,'様式A-2'!$B$9:$B$438,0)))</f>
        <v/>
      </c>
      <c r="F1002" s="306"/>
      <c r="G1002" s="242"/>
      <c r="H1002" s="242"/>
      <c r="I1002" s="242"/>
      <c r="J1002" s="307"/>
      <c r="K1002" s="242"/>
      <c r="L1002" s="242"/>
      <c r="M1002" s="242"/>
      <c r="N1002" s="242"/>
      <c r="O1002" s="242"/>
      <c r="P1002" s="243"/>
    </row>
  </sheetData>
  <mergeCells count="8">
    <mergeCell ref="O1:O2"/>
    <mergeCell ref="A1:A2"/>
    <mergeCell ref="B1:B2"/>
    <mergeCell ref="I1:J1"/>
    <mergeCell ref="K1:L1"/>
    <mergeCell ref="M1:N1"/>
    <mergeCell ref="F1:H1"/>
    <mergeCell ref="F2:G2"/>
  </mergeCells>
  <phoneticPr fontId="8"/>
  <dataValidations count="1">
    <dataValidation type="list" errorStyle="warning" allowBlank="1" showInputMessage="1" showErrorMessage="1" sqref="G3:G1002" xr:uid="{25059EDC-B9F0-4EF2-B099-3290281B97B5}">
      <formula1>INDIRECT(F3)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8">
        <x14:dataValidation type="list" errorStyle="information" allowBlank="1" showInputMessage="1" showErrorMessage="1" xr:uid="{220AF807-6B8F-44B7-B7D5-88C22C6CA6BE}">
          <x14:formula1>
            <xm:f>'(参考)リスト'!$B$51:$B$54</xm:f>
          </x14:formula1>
          <xm:sqref>F3:F1002</xm:sqref>
        </x14:dataValidation>
        <x14:dataValidation type="list" errorStyle="information" allowBlank="1" showInputMessage="1" showErrorMessage="1" xr:uid="{F11FEEA7-028C-4CD8-BC6C-CFB50ECD9240}">
          <x14:formula1>
            <xm:f>'(参考)リスト'!$D$51:$D$53</xm:f>
          </x14:formula1>
          <xm:sqref>H3:H1002</xm:sqref>
        </x14:dataValidation>
        <x14:dataValidation type="list" errorStyle="warning" allowBlank="1" showInputMessage="1" showErrorMessage="1" xr:uid="{EA42984B-27E6-42E2-AA11-5EB3B3745CC9}">
          <x14:formula1>
            <xm:f>'(参考)リスト'!$E$51:$E$58</xm:f>
          </x14:formula1>
          <xm:sqref>I3:I1002</xm:sqref>
        </x14:dataValidation>
        <x14:dataValidation type="list" errorStyle="information" allowBlank="1" showInputMessage="1" showErrorMessage="1" xr:uid="{005A3D4D-7C9B-479D-B8B1-C352D7E001EE}">
          <x14:formula1>
            <xm:f>'(参考)リスト'!$F$51:$F$52</xm:f>
          </x14:formula1>
          <xm:sqref>L6:L1002 K3:K1002</xm:sqref>
        </x14:dataValidation>
        <x14:dataValidation type="list" errorStyle="information" allowBlank="1" showInputMessage="1" showErrorMessage="1" xr:uid="{C140FF02-87D4-4775-B981-54E2213674D8}">
          <x14:formula1>
            <xm:f>'(参考)リスト'!$G$51:$G$53</xm:f>
          </x14:formula1>
          <xm:sqref>M3:M1002</xm:sqref>
        </x14:dataValidation>
        <x14:dataValidation type="list" allowBlank="1" showInputMessage="1" xr:uid="{1831A8ED-9577-4652-8998-A0F9F9E11720}">
          <x14:formula1>
            <xm:f>'(参考)リスト'!$S$40:$S$47</xm:f>
          </x14:formula1>
          <xm:sqref>N3:N1002</xm:sqref>
        </x14:dataValidation>
        <x14:dataValidation type="list" errorStyle="information" allowBlank="1" showInputMessage="1" showErrorMessage="1" xr:uid="{4CE2A797-9BB6-4A70-B9FC-2AAD7557B1B6}">
          <x14:formula1>
            <xm:f>'(参考)リスト'!$F$51:$F$53</xm:f>
          </x14:formula1>
          <xm:sqref>L3:L5</xm:sqref>
        </x14:dataValidation>
        <x14:dataValidation type="list" allowBlank="1" showInputMessage="1" xr:uid="{F76AA8FE-416F-4A71-B7F5-A00268017528}">
          <x14:formula1>
            <xm:f>'(参考)リスト'!$T$40:$T$46</xm:f>
          </x14:formula1>
          <xm:sqref>O3:O1002</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E21F5-C072-4975-940A-0C3DC52189DB}">
  <sheetPr codeName="Sheet22">
    <tabColor rgb="FFFF6699"/>
  </sheetPr>
  <dimension ref="A1:P1002"/>
  <sheetViews>
    <sheetView showZeros="0" zoomScaleNormal="100" workbookViewId="0">
      <selection activeCell="B3" sqref="B3"/>
    </sheetView>
  </sheetViews>
  <sheetFormatPr defaultRowHeight="12" x14ac:dyDescent="0.15"/>
  <cols>
    <col min="1" max="1" width="9" style="314"/>
    <col min="2" max="3" width="8.625" style="314" customWidth="1"/>
    <col min="4" max="4" width="12.625" style="314" customWidth="1"/>
    <col min="5" max="6" width="10.625" style="314" customWidth="1"/>
    <col min="7" max="7" width="15.625" style="314" customWidth="1"/>
    <col min="8" max="11" width="8.625" style="314" customWidth="1"/>
    <col min="12" max="15" width="16.625" style="314" customWidth="1"/>
    <col min="16" max="16" width="40.625" style="314" customWidth="1"/>
    <col min="17" max="16384" width="9" style="314"/>
  </cols>
  <sheetData>
    <row r="1" spans="1:16" ht="15.95" customHeight="1" x14ac:dyDescent="0.15">
      <c r="A1" s="308" t="s">
        <v>811</v>
      </c>
      <c r="B1" s="309" t="s">
        <v>227</v>
      </c>
      <c r="C1" s="309" t="s">
        <v>471</v>
      </c>
      <c r="D1" s="309" t="s">
        <v>207</v>
      </c>
      <c r="E1" s="309" t="s">
        <v>206</v>
      </c>
      <c r="F1" s="309" t="s">
        <v>472</v>
      </c>
      <c r="G1" s="309" t="s">
        <v>6</v>
      </c>
      <c r="H1" s="310" t="s">
        <v>812</v>
      </c>
      <c r="I1" s="311"/>
      <c r="J1" s="312" t="s">
        <v>317</v>
      </c>
      <c r="K1" s="312"/>
      <c r="L1" s="313" t="s">
        <v>813</v>
      </c>
      <c r="M1" s="313" t="s">
        <v>757</v>
      </c>
      <c r="N1" s="313" t="s">
        <v>814</v>
      </c>
      <c r="O1" s="313" t="s">
        <v>815</v>
      </c>
      <c r="P1" s="313" t="s">
        <v>571</v>
      </c>
    </row>
    <row r="2" spans="1:16" ht="15.95" customHeight="1" x14ac:dyDescent="0.15">
      <c r="A2" s="315" t="s">
        <v>816</v>
      </c>
      <c r="B2" s="316"/>
      <c r="C2" s="316"/>
      <c r="D2" s="316"/>
      <c r="E2" s="316"/>
      <c r="F2" s="316"/>
      <c r="G2" s="316"/>
      <c r="H2" s="317" t="s">
        <v>817</v>
      </c>
      <c r="I2" s="317" t="s">
        <v>818</v>
      </c>
      <c r="J2" s="317" t="s">
        <v>817</v>
      </c>
      <c r="K2" s="317" t="s">
        <v>818</v>
      </c>
      <c r="L2" s="318"/>
      <c r="M2" s="318"/>
      <c r="N2" s="318"/>
      <c r="O2" s="318"/>
      <c r="P2" s="318"/>
    </row>
    <row r="3" spans="1:16" ht="15.95" customHeight="1" x14ac:dyDescent="0.15">
      <c r="A3" s="319">
        <v>1</v>
      </c>
      <c r="B3" s="320">
        <f>IFERROR(VLOOKUP($A3,'様式C-1-1用'!$B$3:$AI$977,3,0),"")</f>
        <v>1</v>
      </c>
      <c r="C3" s="321">
        <f>IFERROR(VLOOKUP($A3,'様式C-1-1用'!$B$3:$AI$977,4,0),"")</f>
        <v>1</v>
      </c>
      <c r="D3" s="321" t="str">
        <f>IFERROR(VLOOKUP($A3,'様式C-1-1用'!$B$3:$AI$977,6,0),"")</f>
        <v>覆工・坑門</v>
      </c>
      <c r="E3" s="321" t="str">
        <f>IFERROR(VLOOKUP($A3,'様式C-1-1用'!$B$3:$AI$977,7,0),"")</f>
        <v>側壁（左側）</v>
      </c>
      <c r="F3" s="321" t="str">
        <f>IFERROR(VLOOKUP($A3,'様式C-1-1用'!$B$3:$AI$977,8,0),"")</f>
        <v>材質劣化</v>
      </c>
      <c r="G3" s="321" t="str">
        <f>IFERROR(VLOOKUP($A3,'様式C-1-1用'!$B$3:$AI$977,10,0),"")</f>
        <v>うき・はく離</v>
      </c>
      <c r="H3" s="321">
        <f>IFERROR(VLOOKUP($A3,'様式C-1-1用'!$B$3:$AI$977,22,0),"")</f>
        <v>0</v>
      </c>
      <c r="I3" s="321" t="str">
        <f>IFERROR(VLOOKUP($A3,'様式C-1-1用'!$B$3:$AI$977,23,0),"")</f>
        <v>Ⅱb</v>
      </c>
      <c r="J3" s="321" t="str">
        <f>IFERROR(VLOOKUP($A3,'様式C-1-1用'!$B$3:$AI$977,24,0),"")</f>
        <v>Ⅱ</v>
      </c>
      <c r="K3" s="321" t="str">
        <f>IFERROR(VLOOKUP($A3,'様式C-1-1用'!$B$3:$AI$977,25,0),"")</f>
        <v>Ⅱ</v>
      </c>
      <c r="L3" s="321" t="str">
        <f>IFERROR(VLOOKUP($A3,'様式C-1-1用'!$B$3:$AI$977,16,0),"")</f>
        <v xml:space="preserve">0.1m×7.5m </v>
      </c>
      <c r="M3" s="321" t="str">
        <f>IFERROR(VLOOKUP($A3,'様式C-1-1用'!$B$3:$AI$977,34,0),"")</f>
        <v>0.1m×0.6m (過年度写S1-1),0.1m×0.4m (過年度写S1-2),
0.1m×0.6m (過年度写S1-3),
0.2m×2.3m (過年度写S1-4)</v>
      </c>
      <c r="N3" s="321" t="str">
        <f>IFERROR(VLOOKUP($A3,'様式C-1-1用'!$B$3:$AI$977,30,0),"")</f>
        <v>－</v>
      </c>
      <c r="O3" s="321" t="str">
        <f>IF(VLOOKUP($A3,'様式C-1-1用'!$B$3:$AI$977,29,0)="－","なし",VLOOKUP($A3,'様式C-1-1用'!$B$3:$AI$977,29,0))</f>
        <v>監視（日常巡視）</v>
      </c>
      <c r="P3" s="322" t="str">
        <f>IFERROR(VLOOKUP($A3,'様式C-1-1用'!$B$3:$AI$977,33,0),"")</f>
        <v xml:space="preserve">うき・はく離、0.1m×7.5m </v>
      </c>
    </row>
    <row r="4" spans="1:16" ht="15.95" customHeight="1" x14ac:dyDescent="0.15">
      <c r="A4" s="314">
        <v>2</v>
      </c>
      <c r="B4" s="320">
        <f>IFERROR(VLOOKUP($A4,'様式C-1-1用'!$B$3:$AI$977,3,0),"")</f>
        <v>1</v>
      </c>
      <c r="C4" s="321">
        <f>IFERROR(VLOOKUP($A4,'様式C-1-1用'!$B$3:$AI$977,4,0),"")</f>
        <v>5</v>
      </c>
      <c r="D4" s="321" t="str">
        <f>IFERROR(VLOOKUP($A4,'様式C-1-1用'!$B$3:$AI$977,6,0),"")</f>
        <v>覆工・坑門</v>
      </c>
      <c r="E4" s="321" t="str">
        <f>IFERROR(VLOOKUP($A4,'様式C-1-1用'!$B$3:$AI$977,7,0),"")</f>
        <v>アーチ（左側）</v>
      </c>
      <c r="F4" s="321" t="str">
        <f>IFERROR(VLOOKUP($A4,'様式C-1-1用'!$B$3:$AI$977,8,0),"")</f>
        <v>漏水</v>
      </c>
      <c r="G4" s="321" t="str">
        <f>IFERROR(VLOOKUP($A4,'様式C-1-1用'!$B$3:$AI$977,10,0),"")</f>
        <v>漏水</v>
      </c>
      <c r="H4" s="321">
        <f>IFERROR(VLOOKUP($A4,'様式C-1-1用'!$B$3:$AI$977,22,0),"")</f>
        <v>0</v>
      </c>
      <c r="I4" s="321" t="str">
        <f>IFERROR(VLOOKUP($A4,'様式C-1-1用'!$B$3:$AI$977,23,0),"")</f>
        <v>Ⅱb</v>
      </c>
      <c r="J4" s="321" t="str">
        <f>IFERROR(VLOOKUP($A4,'様式C-1-1用'!$B$3:$AI$977,24,0),"")</f>
        <v>Ⅱ</v>
      </c>
      <c r="K4" s="321" t="str">
        <f>IFERROR(VLOOKUP($A4,'様式C-1-1用'!$B$3:$AI$977,25,0),"")</f>
        <v>Ⅱ</v>
      </c>
      <c r="L4" s="321" t="str">
        <f>IFERROR(VLOOKUP($A4,'様式C-1-1用'!$B$3:$AI$977,16,0),"")</f>
        <v>0.8m×6.8m にじみ</v>
      </c>
      <c r="M4" s="321" t="str">
        <f>IFERROR(VLOOKUP($A4,'様式C-1-1用'!$B$3:$AI$977,34,0),"")</f>
        <v>0.8m×6.8m にじみ</v>
      </c>
      <c r="N4" s="321" t="str">
        <f>IFERROR(VLOOKUP($A4,'様式C-1-1用'!$B$3:$AI$977,30,0),"")</f>
        <v>－</v>
      </c>
      <c r="O4" s="321" t="str">
        <f>IF(VLOOKUP($A4,'様式C-1-1用'!$B$3:$AI$977,29,0)="－","なし",VLOOKUP($A4,'様式C-1-1用'!$B$3:$AI$977,29,0))</f>
        <v>監視（日常巡視）</v>
      </c>
      <c r="P4" s="322" t="str">
        <f>IFERROR(VLOOKUP($A4,'様式C-1-1用'!$B$3:$AI$977,33,0),"")</f>
        <v>漏水、0.8m×6.8m にじみ</v>
      </c>
    </row>
    <row r="5" spans="1:16" ht="15.95" customHeight="1" x14ac:dyDescent="0.15">
      <c r="A5" s="314">
        <v>3</v>
      </c>
      <c r="B5" s="320">
        <f>IFERROR(VLOOKUP($A5,'様式C-1-1用'!$B$3:$AI$977,3,0),"")</f>
        <v>1</v>
      </c>
      <c r="C5" s="321">
        <f>IFERROR(VLOOKUP($A5,'様式C-1-1用'!$B$3:$AI$977,4,0),"")</f>
        <v>6</v>
      </c>
      <c r="D5" s="321" t="str">
        <f>IFERROR(VLOOKUP($A5,'様式C-1-1用'!$B$3:$AI$977,6,0),"")</f>
        <v>覆工・坑門</v>
      </c>
      <c r="E5" s="321" t="str">
        <f>IFERROR(VLOOKUP($A5,'様式C-1-1用'!$B$3:$AI$977,7,0),"")</f>
        <v>アーチ（右側）</v>
      </c>
      <c r="F5" s="321" t="str">
        <f>IFERROR(VLOOKUP($A5,'様式C-1-1用'!$B$3:$AI$977,8,0),"")</f>
        <v>漏水</v>
      </c>
      <c r="G5" s="321" t="str">
        <f>IFERROR(VLOOKUP($A5,'様式C-1-1用'!$B$3:$AI$977,10,0),"")</f>
        <v>漏水</v>
      </c>
      <c r="H5" s="321">
        <f>IFERROR(VLOOKUP($A5,'様式C-1-1用'!$B$3:$AI$977,22,0),"")</f>
        <v>0</v>
      </c>
      <c r="I5" s="321" t="str">
        <f>IFERROR(VLOOKUP($A5,'様式C-1-1用'!$B$3:$AI$977,23,0),"")</f>
        <v>Ⅱb</v>
      </c>
      <c r="J5" s="321" t="str">
        <f>IFERROR(VLOOKUP($A5,'様式C-1-1用'!$B$3:$AI$977,24,0),"")</f>
        <v>Ⅱ</v>
      </c>
      <c r="K5" s="321" t="str">
        <f>IFERROR(VLOOKUP($A5,'様式C-1-1用'!$B$3:$AI$977,25,0),"")</f>
        <v>Ⅱ</v>
      </c>
      <c r="L5" s="321" t="str">
        <f>IFERROR(VLOOKUP($A5,'様式C-1-1用'!$B$3:$AI$977,16,0),"")</f>
        <v>0.6m×8.3m にじみ</v>
      </c>
      <c r="M5" s="321" t="str">
        <f>IFERROR(VLOOKUP($A5,'様式C-1-1用'!$B$3:$AI$977,34,0),"")</f>
        <v>0.6m×8.3m にじみ</v>
      </c>
      <c r="N5" s="321" t="str">
        <f>IFERROR(VLOOKUP($A5,'様式C-1-1用'!$B$3:$AI$977,30,0),"")</f>
        <v>－</v>
      </c>
      <c r="O5" s="321" t="str">
        <f>IF(VLOOKUP($A5,'様式C-1-1用'!$B$3:$AI$977,29,0)="－","なし",VLOOKUP($A5,'様式C-1-1用'!$B$3:$AI$977,29,0))</f>
        <v>監視（日常巡視）</v>
      </c>
      <c r="P5" s="322" t="str">
        <f>IFERROR(VLOOKUP($A5,'様式C-1-1用'!$B$3:$AI$977,33,0),"")</f>
        <v>漏水、0.6m×8.3m にじみ</v>
      </c>
    </row>
    <row r="6" spans="1:16" ht="15.95" customHeight="1" x14ac:dyDescent="0.15">
      <c r="A6" s="314">
        <v>4</v>
      </c>
      <c r="B6" s="320">
        <f>IFERROR(VLOOKUP($A6,'様式C-1-1用'!$B$3:$AI$977,3,0),"")</f>
        <v>1</v>
      </c>
      <c r="C6" s="321">
        <f>IFERROR(VLOOKUP($A6,'様式C-1-1用'!$B$3:$AI$977,4,0),"")</f>
        <v>7</v>
      </c>
      <c r="D6" s="321" t="str">
        <f>IFERROR(VLOOKUP($A6,'様式C-1-1用'!$B$3:$AI$977,6,0),"")</f>
        <v>覆工・坑門</v>
      </c>
      <c r="E6" s="321" t="str">
        <f>IFERROR(VLOOKUP($A6,'様式C-1-1用'!$B$3:$AI$977,7,0),"")</f>
        <v>アーチ（右側）</v>
      </c>
      <c r="F6" s="321" t="str">
        <f>IFERROR(VLOOKUP($A6,'様式C-1-1用'!$B$3:$AI$977,8,0),"")</f>
        <v>材質劣化</v>
      </c>
      <c r="G6" s="321" t="str">
        <f>IFERROR(VLOOKUP($A6,'様式C-1-1用'!$B$3:$AI$977,10,0),"")</f>
        <v>補修跡</v>
      </c>
      <c r="H6" s="321">
        <f>IFERROR(VLOOKUP($A6,'様式C-1-1用'!$B$3:$AI$977,22,0),"")</f>
        <v>0</v>
      </c>
      <c r="I6" s="321" t="str">
        <f>IFERROR(VLOOKUP($A6,'様式C-1-1用'!$B$3:$AI$977,23,0),"")</f>
        <v>Ⅰ</v>
      </c>
      <c r="J6" s="321" t="str">
        <f>IFERROR(VLOOKUP($A6,'様式C-1-1用'!$B$3:$AI$977,24,0),"")</f>
        <v>Ⅰ</v>
      </c>
      <c r="K6" s="321" t="str">
        <f>IFERROR(VLOOKUP($A6,'様式C-1-1用'!$B$3:$AI$977,25,0),"")</f>
        <v>Ⅰ</v>
      </c>
      <c r="L6" s="321" t="str">
        <f>IFERROR(VLOOKUP($A6,'様式C-1-1用'!$B$3:$AI$977,16,0),"")</f>
        <v>15.6m×0.4m 導水工</v>
      </c>
      <c r="M6" s="321" t="str">
        <f>IFERROR(VLOOKUP($A6,'様式C-1-1用'!$B$3:$AI$977,34,0),"")</f>
        <v>うき5.7m×0.1m</v>
      </c>
      <c r="N6" s="321" t="str">
        <f>IFERROR(VLOOKUP($A6,'様式C-1-1用'!$B$3:$AI$977,30,0),"")</f>
        <v>－</v>
      </c>
      <c r="O6" s="321" t="str">
        <f>IF(VLOOKUP($A6,'様式C-1-1用'!$B$3:$AI$977,29,0)="－","なし",VLOOKUP($A6,'様式C-1-1用'!$B$3:$AI$977,29,0))</f>
        <v>なし</v>
      </c>
      <c r="P6" s="322" t="str">
        <f>IFERROR(VLOOKUP($A6,'様式C-1-1用'!$B$3:$AI$977,33,0),"")</f>
        <v>補修跡、15.6m×0.4m 導水工</v>
      </c>
    </row>
    <row r="7" spans="1:16" ht="15.95" customHeight="1" x14ac:dyDescent="0.15">
      <c r="A7" s="314">
        <v>5</v>
      </c>
      <c r="B7" s="320">
        <f>IFERROR(VLOOKUP($A7,'様式C-1-1用'!$B$3:$AI$977,3,0),"")</f>
        <v>1</v>
      </c>
      <c r="C7" s="321">
        <f>IFERROR(VLOOKUP($A7,'様式C-1-1用'!$B$3:$AI$977,4,0),"")</f>
        <v>8</v>
      </c>
      <c r="D7" s="321" t="str">
        <f>IFERROR(VLOOKUP($A7,'様式C-1-1用'!$B$3:$AI$977,6,0),"")</f>
        <v>覆工・坑門</v>
      </c>
      <c r="E7" s="321" t="str">
        <f>IFERROR(VLOOKUP($A7,'様式C-1-1用'!$B$3:$AI$977,7,0),"")</f>
        <v>側壁（右側）</v>
      </c>
      <c r="F7" s="321" t="str">
        <f>IFERROR(VLOOKUP($A7,'様式C-1-1用'!$B$3:$AI$977,8,0),"")</f>
        <v>材質劣化</v>
      </c>
      <c r="G7" s="321" t="str">
        <f>IFERROR(VLOOKUP($A7,'様式C-1-1用'!$B$3:$AI$977,10,0),"")</f>
        <v>うき・はく離</v>
      </c>
      <c r="H7" s="321">
        <f>IFERROR(VLOOKUP($A7,'様式C-1-1用'!$B$3:$AI$977,22,0),"")</f>
        <v>0</v>
      </c>
      <c r="I7" s="321" t="str">
        <f>IFERROR(VLOOKUP($A7,'様式C-1-1用'!$B$3:$AI$977,23,0),"")</f>
        <v>Ⅱb</v>
      </c>
      <c r="J7" s="321" t="str">
        <f>IFERROR(VLOOKUP($A7,'様式C-1-1用'!$B$3:$AI$977,24,0),"")</f>
        <v>Ⅱ</v>
      </c>
      <c r="K7" s="321" t="str">
        <f>IFERROR(VLOOKUP($A7,'様式C-1-1用'!$B$3:$AI$977,25,0),"")</f>
        <v>Ⅱ</v>
      </c>
      <c r="L7" s="321" t="str">
        <f>IFERROR(VLOOKUP($A7,'様式C-1-1用'!$B$3:$AI$977,16,0),"")</f>
        <v xml:space="preserve">0.2m×1.5m </v>
      </c>
      <c r="M7" s="321" t="str">
        <f>IFERROR(VLOOKUP($A7,'様式C-1-1用'!$B$3:$AI$977,34,0),"")</f>
        <v>うき0.3m×0.3m (過年度写S1-8),うき0.15m×0.7m (過年度写S1-9)</v>
      </c>
      <c r="N7" s="321" t="str">
        <f>IFERROR(VLOOKUP($A7,'様式C-1-1用'!$B$3:$AI$977,30,0),"")</f>
        <v>－</v>
      </c>
      <c r="O7" s="321" t="str">
        <f>IF(VLOOKUP($A7,'様式C-1-1用'!$B$3:$AI$977,29,0)="－","なし",VLOOKUP($A7,'様式C-1-1用'!$B$3:$AI$977,29,0))</f>
        <v>監視（日常巡視）</v>
      </c>
      <c r="P7" s="322" t="str">
        <f>IFERROR(VLOOKUP($A7,'様式C-1-1用'!$B$3:$AI$977,33,0),"")</f>
        <v xml:space="preserve">うき・はく離、0.2m×1.5m </v>
      </c>
    </row>
    <row r="8" spans="1:16" ht="15.95" customHeight="1" x14ac:dyDescent="0.15">
      <c r="A8" s="314">
        <v>6</v>
      </c>
      <c r="B8" s="320">
        <f>IFERROR(VLOOKUP($A8,'様式C-1-1用'!$B$3:$AI$977,3,0),"")</f>
        <v>1</v>
      </c>
      <c r="C8" s="321">
        <f>IFERROR(VLOOKUP($A8,'様式C-1-1用'!$B$3:$AI$977,4,0),"")</f>
        <v>10</v>
      </c>
      <c r="D8" s="321" t="str">
        <f>IFERROR(VLOOKUP($A8,'様式C-1-1用'!$B$3:$AI$977,6,0),"")</f>
        <v>路面</v>
      </c>
      <c r="E8" s="321" t="str">
        <f>IFERROR(VLOOKUP($A8,'様式C-1-1用'!$B$3:$AI$977,7,0),"")</f>
        <v>監査歩廊</v>
      </c>
      <c r="F8" s="321" t="str">
        <f>IFERROR(VLOOKUP($A8,'様式C-1-1用'!$B$3:$AI$977,8,0),"")</f>
        <v>材質劣化</v>
      </c>
      <c r="G8" s="321" t="str">
        <f>IFERROR(VLOOKUP($A8,'様式C-1-1用'!$B$3:$AI$977,10,0),"")</f>
        <v>欠損</v>
      </c>
      <c r="H8" s="321">
        <f>IFERROR(VLOOKUP($A8,'様式C-1-1用'!$B$3:$AI$977,22,0),"")</f>
        <v>0</v>
      </c>
      <c r="I8" s="321" t="str">
        <f>IFERROR(VLOOKUP($A8,'様式C-1-1用'!$B$3:$AI$977,23,0),"")</f>
        <v>－</v>
      </c>
      <c r="J8" s="321" t="str">
        <f>IFERROR(VLOOKUP($A8,'様式C-1-1用'!$B$3:$AI$977,24,0),"")</f>
        <v>－</v>
      </c>
      <c r="K8" s="321" t="str">
        <f>IFERROR(VLOOKUP($A8,'様式C-1-1用'!$B$3:$AI$977,25,0),"")</f>
        <v>－</v>
      </c>
      <c r="L8" s="321" t="str">
        <f>IFERROR(VLOOKUP($A8,'様式C-1-1用'!$B$3:$AI$977,16,0),"")</f>
        <v xml:space="preserve">0.5m×0.5m </v>
      </c>
      <c r="M8" s="321" t="str">
        <f>IFERROR(VLOOKUP($A8,'様式C-1-1用'!$B$3:$AI$977,34,0),"")</f>
        <v>鉄筋露出0.45m×0.5m×0.01m</v>
      </c>
      <c r="N8" s="321" t="str">
        <f>IFERROR(VLOOKUP($A8,'様式C-1-1用'!$B$3:$AI$977,30,0),"")</f>
        <v>－</v>
      </c>
      <c r="O8" s="321" t="str">
        <f>IF(VLOOKUP($A8,'様式C-1-1用'!$B$3:$AI$977,29,0)="－","なし",VLOOKUP($A8,'様式C-1-1用'!$B$3:$AI$977,29,0))</f>
        <v>なし</v>
      </c>
      <c r="P8" s="322" t="str">
        <f>IFERROR(VLOOKUP($A8,'様式C-1-1用'!$B$3:$AI$977,33,0),"")</f>
        <v xml:space="preserve">欠損、0.5m×0.5m </v>
      </c>
    </row>
    <row r="9" spans="1:16" ht="15.95" customHeight="1" x14ac:dyDescent="0.15">
      <c r="A9" s="314">
        <v>7</v>
      </c>
      <c r="B9" s="320">
        <f>IFERROR(VLOOKUP($A9,'様式C-1-1用'!$B$3:$AI$977,3,0),"")</f>
        <v>1</v>
      </c>
      <c r="C9" s="321">
        <f>IFERROR(VLOOKUP($A9,'様式C-1-1用'!$B$3:$AI$977,4,0),"")</f>
        <v>11</v>
      </c>
      <c r="D9" s="321" t="str">
        <f>IFERROR(VLOOKUP($A9,'様式C-1-1用'!$B$3:$AI$977,6,0),"")</f>
        <v>覆工・坑門</v>
      </c>
      <c r="E9" s="321" t="str">
        <f>IFERROR(VLOOKUP($A9,'様式C-1-1用'!$B$3:$AI$977,7,0),"")</f>
        <v>側壁（右側）</v>
      </c>
      <c r="F9" s="321" t="str">
        <f>IFERROR(VLOOKUP($A9,'様式C-1-1用'!$B$3:$AI$977,8,0),"")</f>
        <v>材質劣化</v>
      </c>
      <c r="G9" s="321" t="str">
        <f>IFERROR(VLOOKUP($A9,'様式C-1-1用'!$B$3:$AI$977,10,0),"")</f>
        <v>うき・はく離</v>
      </c>
      <c r="H9" s="321">
        <f>IFERROR(VLOOKUP($A9,'様式C-1-1用'!$B$3:$AI$977,22,0),"")</f>
        <v>0</v>
      </c>
      <c r="I9" s="321" t="str">
        <f>IFERROR(VLOOKUP($A9,'様式C-1-1用'!$B$3:$AI$977,23,0),"")</f>
        <v>Ⅱb</v>
      </c>
      <c r="J9" s="321" t="str">
        <f>IFERROR(VLOOKUP($A9,'様式C-1-1用'!$B$3:$AI$977,24,0),"")</f>
        <v>Ⅱ</v>
      </c>
      <c r="K9" s="321" t="str">
        <f>IFERROR(VLOOKUP($A9,'様式C-1-1用'!$B$3:$AI$977,25,0),"")</f>
        <v>Ⅱ</v>
      </c>
      <c r="L9" s="321" t="str">
        <f>IFERROR(VLOOKUP($A9,'様式C-1-1用'!$B$3:$AI$977,16,0),"")</f>
        <v xml:space="preserve">2.7m×0.1m </v>
      </c>
      <c r="M9" s="321" t="str">
        <f>IFERROR(VLOOKUP($A9,'様式C-1-1用'!$B$3:$AI$977,34,0),"")</f>
        <v>－</v>
      </c>
      <c r="N9" s="321" t="str">
        <f>IFERROR(VLOOKUP($A9,'様式C-1-1用'!$B$3:$AI$977,30,0),"")</f>
        <v>－</v>
      </c>
      <c r="O9" s="321" t="str">
        <f>IF(VLOOKUP($A9,'様式C-1-1用'!$B$3:$AI$977,29,0)="－","なし",VLOOKUP($A9,'様式C-1-1用'!$B$3:$AI$977,29,0))</f>
        <v>なし</v>
      </c>
      <c r="P9" s="322" t="str">
        <f>IFERROR(VLOOKUP($A9,'様式C-1-1用'!$B$3:$AI$977,33,0),"")</f>
        <v xml:space="preserve">うき・はく離、2.7m×0.1m </v>
      </c>
    </row>
    <row r="10" spans="1:16" ht="15.95" customHeight="1" x14ac:dyDescent="0.15">
      <c r="A10" s="314">
        <v>8</v>
      </c>
      <c r="B10" s="320">
        <f>IFERROR(VLOOKUP($A10,'様式C-1-1用'!$B$3:$AI$977,3,0),"")</f>
        <v>2</v>
      </c>
      <c r="C10" s="321">
        <f>IFERROR(VLOOKUP($A10,'様式C-1-1用'!$B$3:$AI$977,4,0),"")</f>
        <v>1</v>
      </c>
      <c r="D10" s="321" t="str">
        <f>IFERROR(VLOOKUP($A10,'様式C-1-1用'!$B$3:$AI$977,6,0),"")</f>
        <v>覆工・坑門</v>
      </c>
      <c r="E10" s="321" t="str">
        <f>IFERROR(VLOOKUP($A10,'様式C-1-1用'!$B$3:$AI$977,7,0),"")</f>
        <v>アーチ（左側）</v>
      </c>
      <c r="F10" s="321" t="str">
        <f>IFERROR(VLOOKUP($A10,'様式C-1-1用'!$B$3:$AI$977,8,0),"")</f>
        <v>材質劣化</v>
      </c>
      <c r="G10" s="321" t="str">
        <f>IFERROR(VLOOKUP($A10,'様式C-1-1用'!$B$3:$AI$977,10,0),"")</f>
        <v>はく落</v>
      </c>
      <c r="H10" s="321">
        <f>IFERROR(VLOOKUP($A10,'様式C-1-1用'!$B$3:$AI$977,22,0),"")</f>
        <v>0</v>
      </c>
      <c r="I10" s="321" t="str">
        <f>IFERROR(VLOOKUP($A10,'様式C-1-1用'!$B$3:$AI$977,23,0),"")</f>
        <v>Ⅰ</v>
      </c>
      <c r="J10" s="321" t="str">
        <f>IFERROR(VLOOKUP($A10,'様式C-1-1用'!$B$3:$AI$977,24,0),"")</f>
        <v>Ⅰ</v>
      </c>
      <c r="K10" s="321" t="str">
        <f>IFERROR(VLOOKUP($A10,'様式C-1-1用'!$B$3:$AI$977,25,0),"")</f>
        <v>Ⅰ</v>
      </c>
      <c r="L10" s="321" t="str">
        <f>IFERROR(VLOOKUP($A10,'様式C-1-1用'!$B$3:$AI$977,16,0),"")</f>
        <v xml:space="preserve">0.4m×0.1m </v>
      </c>
      <c r="M10" s="321" t="str">
        <f>IFERROR(VLOOKUP($A10,'様式C-1-1用'!$B$3:$AI$977,34,0),"")</f>
        <v>うき0.3m×0.05m</v>
      </c>
      <c r="N10" s="321" t="str">
        <f>IFERROR(VLOOKUP($A10,'様式C-1-1用'!$B$3:$AI$977,30,0),"")</f>
        <v>－</v>
      </c>
      <c r="O10" s="321" t="str">
        <f>IF(VLOOKUP($A10,'様式C-1-1用'!$B$3:$AI$977,29,0)="－","なし",VLOOKUP($A10,'様式C-1-1用'!$B$3:$AI$977,29,0))</f>
        <v>なし</v>
      </c>
      <c r="P10" s="322" t="str">
        <f>IFERROR(VLOOKUP($A10,'様式C-1-1用'!$B$3:$AI$977,33,0),"")</f>
        <v xml:space="preserve">はく落、0.4m×0.1m </v>
      </c>
    </row>
    <row r="11" spans="1:16" ht="15.95" customHeight="1" x14ac:dyDescent="0.15">
      <c r="A11" s="314">
        <v>9</v>
      </c>
      <c r="B11" s="320">
        <f>IFERROR(VLOOKUP($A11,'様式C-1-1用'!$B$3:$AI$977,3,0),"")</f>
        <v>2</v>
      </c>
      <c r="C11" s="321">
        <f>IFERROR(VLOOKUP($A11,'様式C-1-1用'!$B$3:$AI$977,4,0),"")</f>
        <v>2</v>
      </c>
      <c r="D11" s="321" t="str">
        <f>IFERROR(VLOOKUP($A11,'様式C-1-1用'!$B$3:$AI$977,6,0),"")</f>
        <v>覆工・坑門</v>
      </c>
      <c r="E11" s="321" t="str">
        <f>IFERROR(VLOOKUP($A11,'様式C-1-1用'!$B$3:$AI$977,7,0),"")</f>
        <v>アーチ（右側）</v>
      </c>
      <c r="F11" s="321" t="str">
        <f>IFERROR(VLOOKUP($A11,'様式C-1-1用'!$B$3:$AI$977,8,0),"")</f>
        <v>漏水</v>
      </c>
      <c r="G11" s="321" t="str">
        <f>IFERROR(VLOOKUP($A11,'様式C-1-1用'!$B$3:$AI$977,10,0),"")</f>
        <v>漏水</v>
      </c>
      <c r="H11" s="321">
        <f>IFERROR(VLOOKUP($A11,'様式C-1-1用'!$B$3:$AI$977,22,0),"")</f>
        <v>0</v>
      </c>
      <c r="I11" s="321" t="str">
        <f>IFERROR(VLOOKUP($A11,'様式C-1-1用'!$B$3:$AI$977,23,0),"")</f>
        <v>Ⅱb</v>
      </c>
      <c r="J11" s="321" t="str">
        <f>IFERROR(VLOOKUP($A11,'様式C-1-1用'!$B$3:$AI$977,24,0),"")</f>
        <v>Ⅱ</v>
      </c>
      <c r="K11" s="321" t="str">
        <f>IFERROR(VLOOKUP($A11,'様式C-1-1用'!$B$3:$AI$977,25,0),"")</f>
        <v>Ⅱ</v>
      </c>
      <c r="L11" s="321" t="str">
        <f>IFERROR(VLOOKUP($A11,'様式C-1-1用'!$B$3:$AI$977,16,0),"")</f>
        <v>0.6m×6.8m にじみ</v>
      </c>
      <c r="M11" s="321" t="str">
        <f>IFERROR(VLOOKUP($A11,'様式C-1-1用'!$B$3:$AI$977,34,0),"")</f>
        <v>0.6m×6.8m にじみ</v>
      </c>
      <c r="N11" s="321" t="str">
        <f>IFERROR(VLOOKUP($A11,'様式C-1-1用'!$B$3:$AI$977,30,0),"")</f>
        <v>－</v>
      </c>
      <c r="O11" s="321" t="str">
        <f>IF(VLOOKUP($A11,'様式C-1-1用'!$B$3:$AI$977,29,0)="－","なし",VLOOKUP($A11,'様式C-1-1用'!$B$3:$AI$977,29,0))</f>
        <v>監視（日常巡視）</v>
      </c>
      <c r="P11" s="322" t="str">
        <f>IFERROR(VLOOKUP($A11,'様式C-1-1用'!$B$3:$AI$977,33,0),"")</f>
        <v>漏水、0.6m×6.8m にじみ</v>
      </c>
    </row>
    <row r="12" spans="1:16" ht="15.95" customHeight="1" x14ac:dyDescent="0.15">
      <c r="A12" s="314">
        <v>10</v>
      </c>
      <c r="B12" s="320">
        <f>IFERROR(VLOOKUP($A12,'様式C-1-1用'!$B$3:$AI$977,3,0),"")</f>
        <v>2</v>
      </c>
      <c r="C12" s="321">
        <f>IFERROR(VLOOKUP($A12,'様式C-1-1用'!$B$3:$AI$977,4,0),"")</f>
        <v>3</v>
      </c>
      <c r="D12" s="321" t="str">
        <f>IFERROR(VLOOKUP($A12,'様式C-1-1用'!$B$3:$AI$977,6,0),"")</f>
        <v>路面</v>
      </c>
      <c r="E12" s="321" t="str">
        <f>IFERROR(VLOOKUP($A12,'様式C-1-1用'!$B$3:$AI$977,7,0),"")</f>
        <v>監査歩廊</v>
      </c>
      <c r="F12" s="321" t="str">
        <f>IFERROR(VLOOKUP($A12,'様式C-1-1用'!$B$3:$AI$977,8,0),"")</f>
        <v>材質劣化</v>
      </c>
      <c r="G12" s="321" t="str">
        <f>IFERROR(VLOOKUP($A12,'様式C-1-1用'!$B$3:$AI$977,10,0),"")</f>
        <v>欠損</v>
      </c>
      <c r="H12" s="321">
        <f>IFERROR(VLOOKUP($A12,'様式C-1-1用'!$B$3:$AI$977,22,0),"")</f>
        <v>0</v>
      </c>
      <c r="I12" s="321" t="str">
        <f>IFERROR(VLOOKUP($A12,'様式C-1-1用'!$B$3:$AI$977,23,0),"")</f>
        <v>－</v>
      </c>
      <c r="J12" s="321" t="str">
        <f>IFERROR(VLOOKUP($A12,'様式C-1-1用'!$B$3:$AI$977,24,0),"")</f>
        <v>－</v>
      </c>
      <c r="K12" s="321" t="str">
        <f>IFERROR(VLOOKUP($A12,'様式C-1-1用'!$B$3:$AI$977,25,0),"")</f>
        <v>－</v>
      </c>
      <c r="L12" s="321" t="str">
        <f>IFERROR(VLOOKUP($A12,'様式C-1-1用'!$B$3:$AI$977,16,0),"")</f>
        <v>0.5m×0.2m 内部鉄筋露出</v>
      </c>
      <c r="M12" s="321" t="str">
        <f>IFERROR(VLOOKUP($A12,'様式C-1-1用'!$B$3:$AI$977,34,0),"")</f>
        <v>鉄筋露出0.4m×0.1m×0.01m</v>
      </c>
      <c r="N12" s="321" t="str">
        <f>IFERROR(VLOOKUP($A12,'様式C-1-1用'!$B$3:$AI$977,30,0),"")</f>
        <v>－</v>
      </c>
      <c r="O12" s="321" t="str">
        <f>IF(VLOOKUP($A12,'様式C-1-1用'!$B$3:$AI$977,29,0)="－","なし",VLOOKUP($A12,'様式C-1-1用'!$B$3:$AI$977,29,0))</f>
        <v>なし</v>
      </c>
      <c r="P12" s="322" t="str">
        <f>IFERROR(VLOOKUP($A12,'様式C-1-1用'!$B$3:$AI$977,33,0),"")</f>
        <v>欠損、0.5m×0.2m 内部鉄筋露出</v>
      </c>
    </row>
    <row r="13" spans="1:16" ht="15.95" customHeight="1" x14ac:dyDescent="0.15">
      <c r="A13" s="314">
        <v>11</v>
      </c>
      <c r="B13" s="320">
        <f>IFERROR(VLOOKUP($A13,'様式C-1-1用'!$B$3:$AI$977,3,0),"")</f>
        <v>2</v>
      </c>
      <c r="C13" s="321">
        <f>IFERROR(VLOOKUP($A13,'様式C-1-1用'!$B$3:$AI$977,4,0),"")</f>
        <v>4</v>
      </c>
      <c r="D13" s="321" t="str">
        <f>IFERROR(VLOOKUP($A13,'様式C-1-1用'!$B$3:$AI$977,6,0),"")</f>
        <v>路面</v>
      </c>
      <c r="E13" s="321" t="str">
        <f>IFERROR(VLOOKUP($A13,'様式C-1-1用'!$B$3:$AI$977,7,0),"")</f>
        <v>監査歩廊</v>
      </c>
      <c r="F13" s="321" t="str">
        <f>IFERROR(VLOOKUP($A13,'様式C-1-1用'!$B$3:$AI$977,8,0),"")</f>
        <v>材質劣化</v>
      </c>
      <c r="G13" s="321" t="str">
        <f>IFERROR(VLOOKUP($A13,'様式C-1-1用'!$B$3:$AI$977,10,0),"")</f>
        <v>欠損</v>
      </c>
      <c r="H13" s="321">
        <f>IFERROR(VLOOKUP($A13,'様式C-1-1用'!$B$3:$AI$977,22,0),"")</f>
        <v>0</v>
      </c>
      <c r="I13" s="321" t="str">
        <f>IFERROR(VLOOKUP($A13,'様式C-1-1用'!$B$3:$AI$977,23,0),"")</f>
        <v>－</v>
      </c>
      <c r="J13" s="321" t="str">
        <f>IFERROR(VLOOKUP($A13,'様式C-1-1用'!$B$3:$AI$977,24,0),"")</f>
        <v>－</v>
      </c>
      <c r="K13" s="321" t="str">
        <f>IFERROR(VLOOKUP($A13,'様式C-1-1用'!$B$3:$AI$977,25,0),"")</f>
        <v>－</v>
      </c>
      <c r="L13" s="321" t="str">
        <f>IFERROR(VLOOKUP($A13,'様式C-1-1用'!$B$3:$AI$977,16,0),"")</f>
        <v>0.5m×0.1m 内部鉄筋露出</v>
      </c>
      <c r="M13" s="321" t="str">
        <f>IFERROR(VLOOKUP($A13,'様式C-1-1用'!$B$3:$AI$977,34,0),"")</f>
        <v>鉄筋露出0.45m×0.15m×0.01m</v>
      </c>
      <c r="N13" s="321" t="str">
        <f>IFERROR(VLOOKUP($A13,'様式C-1-1用'!$B$3:$AI$977,30,0),"")</f>
        <v>－</v>
      </c>
      <c r="O13" s="321" t="str">
        <f>IF(VLOOKUP($A13,'様式C-1-1用'!$B$3:$AI$977,29,0)="－","なし",VLOOKUP($A13,'様式C-1-1用'!$B$3:$AI$977,29,0))</f>
        <v>なし</v>
      </c>
      <c r="P13" s="322" t="str">
        <f>IFERROR(VLOOKUP($A13,'様式C-1-1用'!$B$3:$AI$977,33,0),"")</f>
        <v>欠損、0.5m×0.1m 内部鉄筋露出</v>
      </c>
    </row>
    <row r="14" spans="1:16" ht="15.95" customHeight="1" x14ac:dyDescent="0.15">
      <c r="A14" s="314">
        <v>12</v>
      </c>
      <c r="B14" s="320">
        <f>IFERROR(VLOOKUP($A14,'様式C-1-1用'!$B$3:$AI$977,3,0),"")</f>
        <v>2</v>
      </c>
      <c r="C14" s="321">
        <f>IFERROR(VLOOKUP($A14,'様式C-1-1用'!$B$3:$AI$977,4,0),"")</f>
        <v>5</v>
      </c>
      <c r="D14" s="321" t="str">
        <f>IFERROR(VLOOKUP($A14,'様式C-1-1用'!$B$3:$AI$977,6,0),"")</f>
        <v>路面</v>
      </c>
      <c r="E14" s="321" t="str">
        <f>IFERROR(VLOOKUP($A14,'様式C-1-1用'!$B$3:$AI$977,7,0),"")</f>
        <v>車道</v>
      </c>
      <c r="F14" s="321" t="str">
        <f>IFERROR(VLOOKUP($A14,'様式C-1-1用'!$B$3:$AI$977,8,0),"")</f>
        <v>漏水</v>
      </c>
      <c r="G14" s="321" t="str">
        <f>IFERROR(VLOOKUP($A14,'様式C-1-1用'!$B$3:$AI$977,10,0),"")</f>
        <v>漏水</v>
      </c>
      <c r="H14" s="321">
        <f>IFERROR(VLOOKUP($A14,'様式C-1-1用'!$B$3:$AI$977,22,0),"")</f>
        <v>0</v>
      </c>
      <c r="I14" s="321" t="str">
        <f>IFERROR(VLOOKUP($A14,'様式C-1-1用'!$B$3:$AI$977,23,0),"")</f>
        <v>－</v>
      </c>
      <c r="J14" s="321" t="str">
        <f>IFERROR(VLOOKUP($A14,'様式C-1-1用'!$B$3:$AI$977,24,0),"")</f>
        <v>－</v>
      </c>
      <c r="K14" s="321" t="str">
        <f>IFERROR(VLOOKUP($A14,'様式C-1-1用'!$B$3:$AI$977,25,0),"")</f>
        <v>－</v>
      </c>
      <c r="L14" s="321" t="str">
        <f>IFERROR(VLOOKUP($A14,'様式C-1-1用'!$B$3:$AI$977,16,0),"")</f>
        <v>1.0m×0.9m 遊離石灰</v>
      </c>
      <c r="M14" s="321" t="str">
        <f>IFERROR(VLOOKUP($A14,'様式C-1-1用'!$B$3:$AI$977,34,0),"")</f>
        <v>1.0m×0.9m 遊離石灰</v>
      </c>
      <c r="N14" s="321" t="str">
        <f>IFERROR(VLOOKUP($A14,'様式C-1-1用'!$B$3:$AI$977,30,0),"")</f>
        <v>－</v>
      </c>
      <c r="O14" s="321" t="str">
        <f>IF(VLOOKUP($A14,'様式C-1-1用'!$B$3:$AI$977,29,0)="－","なし",VLOOKUP($A14,'様式C-1-1用'!$B$3:$AI$977,29,0))</f>
        <v>なし</v>
      </c>
      <c r="P14" s="322" t="str">
        <f>IFERROR(VLOOKUP($A14,'様式C-1-1用'!$B$3:$AI$977,33,0),"")</f>
        <v>漏水、1.0m×0.9m 遊離石灰</v>
      </c>
    </row>
    <row r="15" spans="1:16" ht="15.95" customHeight="1" x14ac:dyDescent="0.15">
      <c r="A15" s="314">
        <v>13</v>
      </c>
      <c r="B15" s="320">
        <f>IFERROR(VLOOKUP($A15,'様式C-1-1用'!$B$3:$AI$977,3,0),"")</f>
        <v>2</v>
      </c>
      <c r="C15" s="321">
        <f>IFERROR(VLOOKUP($A15,'様式C-1-1用'!$B$3:$AI$977,4,0),"")</f>
        <v>6</v>
      </c>
      <c r="D15" s="321" t="str">
        <f>IFERROR(VLOOKUP($A15,'様式C-1-1用'!$B$3:$AI$977,6,0),"")</f>
        <v>路面</v>
      </c>
      <c r="E15" s="321" t="str">
        <f>IFERROR(VLOOKUP($A15,'様式C-1-1用'!$B$3:$AI$977,7,0),"")</f>
        <v>監査歩廊</v>
      </c>
      <c r="F15" s="321" t="str">
        <f>IFERROR(VLOOKUP($A15,'様式C-1-1用'!$B$3:$AI$977,8,0),"")</f>
        <v>材質劣化</v>
      </c>
      <c r="G15" s="321" t="str">
        <f>IFERROR(VLOOKUP($A15,'様式C-1-1用'!$B$3:$AI$977,10,0),"")</f>
        <v>欠損</v>
      </c>
      <c r="H15" s="321">
        <f>IFERROR(VLOOKUP($A15,'様式C-1-1用'!$B$3:$AI$977,22,0),"")</f>
        <v>0</v>
      </c>
      <c r="I15" s="321" t="str">
        <f>IFERROR(VLOOKUP($A15,'様式C-1-1用'!$B$3:$AI$977,23,0),"")</f>
        <v>－</v>
      </c>
      <c r="J15" s="321" t="str">
        <f>IFERROR(VLOOKUP($A15,'様式C-1-1用'!$B$3:$AI$977,24,0),"")</f>
        <v>－</v>
      </c>
      <c r="K15" s="321" t="str">
        <f>IFERROR(VLOOKUP($A15,'様式C-1-1用'!$B$3:$AI$977,25,0),"")</f>
        <v>－</v>
      </c>
      <c r="L15" s="321" t="str">
        <f>IFERROR(VLOOKUP($A15,'様式C-1-1用'!$B$3:$AI$977,16,0),"")</f>
        <v xml:space="preserve">0.5m×0.2m </v>
      </c>
      <c r="M15" s="321" t="str">
        <f>IFERROR(VLOOKUP($A15,'様式C-1-1用'!$B$3:$AI$977,34,0),"")</f>
        <v>鉄筋露出0.3m×0.15m×0.02m</v>
      </c>
      <c r="N15" s="321" t="str">
        <f>IFERROR(VLOOKUP($A15,'様式C-1-1用'!$B$3:$AI$977,30,0),"")</f>
        <v>－</v>
      </c>
      <c r="O15" s="321" t="str">
        <f>IF(VLOOKUP($A15,'様式C-1-1用'!$B$3:$AI$977,29,0)="－","なし",VLOOKUP($A15,'様式C-1-1用'!$B$3:$AI$977,29,0))</f>
        <v>なし</v>
      </c>
      <c r="P15" s="322" t="str">
        <f>IFERROR(VLOOKUP($A15,'様式C-1-1用'!$B$3:$AI$977,33,0),"")</f>
        <v xml:space="preserve">欠損、0.5m×0.2m </v>
      </c>
    </row>
    <row r="16" spans="1:16" ht="15.95" customHeight="1" x14ac:dyDescent="0.15">
      <c r="A16" s="314">
        <v>14</v>
      </c>
      <c r="B16" s="320">
        <f>IFERROR(VLOOKUP($A16,'様式C-1-1用'!$B$3:$AI$977,3,0),"")</f>
        <v>3</v>
      </c>
      <c r="C16" s="321">
        <f>IFERROR(VLOOKUP($A16,'様式C-1-1用'!$B$3:$AI$977,4,0),"")</f>
        <v>1</v>
      </c>
      <c r="D16" s="321" t="str">
        <f>IFERROR(VLOOKUP($A16,'様式C-1-1用'!$B$3:$AI$977,6,0),"")</f>
        <v>覆工・坑門</v>
      </c>
      <c r="E16" s="321" t="str">
        <f>IFERROR(VLOOKUP($A16,'様式C-1-1用'!$B$3:$AI$977,7,0),"")</f>
        <v>アーチ（天端）</v>
      </c>
      <c r="F16" s="321" t="str">
        <f>IFERROR(VLOOKUP($A16,'様式C-1-1用'!$B$3:$AI$977,8,0),"")</f>
        <v>漏水</v>
      </c>
      <c r="G16" s="321" t="str">
        <f>IFERROR(VLOOKUP($A16,'様式C-1-1用'!$B$3:$AI$977,10,0),"")</f>
        <v>補修跡</v>
      </c>
      <c r="H16" s="321">
        <f>IFERROR(VLOOKUP($A16,'様式C-1-1用'!$B$3:$AI$977,22,0),"")</f>
        <v>0</v>
      </c>
      <c r="I16" s="321" t="str">
        <f>IFERROR(VLOOKUP($A16,'様式C-1-1用'!$B$3:$AI$977,23,0),"")</f>
        <v>Ⅰ</v>
      </c>
      <c r="J16" s="321" t="str">
        <f>IFERROR(VLOOKUP($A16,'様式C-1-1用'!$B$3:$AI$977,24,0),"")</f>
        <v>Ⅰ</v>
      </c>
      <c r="K16" s="321" t="str">
        <f>IFERROR(VLOOKUP($A16,'様式C-1-1用'!$B$3:$AI$977,25,0),"")</f>
        <v>Ⅰ</v>
      </c>
      <c r="L16" s="321" t="str">
        <f>IFERROR(VLOOKUP($A16,'様式C-1-1用'!$B$3:$AI$977,16,0),"")</f>
        <v>15.6m×0.4m 導水工</v>
      </c>
      <c r="M16" s="321" t="str">
        <f>IFERROR(VLOOKUP($A16,'様式C-1-1用'!$B$3:$AI$977,34,0),"")</f>
        <v>にじみ</v>
      </c>
      <c r="N16" s="321" t="str">
        <f>IFERROR(VLOOKUP($A16,'様式C-1-1用'!$B$3:$AI$977,30,0),"")</f>
        <v>－</v>
      </c>
      <c r="O16" s="321" t="str">
        <f>IF(VLOOKUP($A16,'様式C-1-1用'!$B$3:$AI$977,29,0)="－","なし",VLOOKUP($A16,'様式C-1-1用'!$B$3:$AI$977,29,0))</f>
        <v>なし</v>
      </c>
      <c r="P16" s="322" t="str">
        <f>IFERROR(VLOOKUP($A16,'様式C-1-1用'!$B$3:$AI$977,33,0),"")</f>
        <v>補修跡、15.6m×0.4m 導水工</v>
      </c>
    </row>
    <row r="17" spans="1:16" ht="15.95" customHeight="1" x14ac:dyDescent="0.15">
      <c r="A17" s="314">
        <v>15</v>
      </c>
      <c r="B17" s="320">
        <f>IFERROR(VLOOKUP($A17,'様式C-1-1用'!$B$3:$AI$977,3,0),"")</f>
        <v>3</v>
      </c>
      <c r="C17" s="321">
        <f>IFERROR(VLOOKUP($A17,'様式C-1-1用'!$B$3:$AI$977,4,0),"")</f>
        <v>2</v>
      </c>
      <c r="D17" s="321" t="str">
        <f>IFERROR(VLOOKUP($A17,'様式C-1-1用'!$B$3:$AI$977,6,0),"")</f>
        <v>路面</v>
      </c>
      <c r="E17" s="321" t="str">
        <f>IFERROR(VLOOKUP($A17,'様式C-1-1用'!$B$3:$AI$977,7,0),"")</f>
        <v>監査歩廊</v>
      </c>
      <c r="F17" s="321" t="str">
        <f>IFERROR(VLOOKUP($A17,'様式C-1-1用'!$B$3:$AI$977,8,0),"")</f>
        <v>材質劣化</v>
      </c>
      <c r="G17" s="321" t="str">
        <f>IFERROR(VLOOKUP($A17,'様式C-1-1用'!$B$3:$AI$977,10,0),"")</f>
        <v>欠損</v>
      </c>
      <c r="H17" s="321">
        <f>IFERROR(VLOOKUP($A17,'様式C-1-1用'!$B$3:$AI$977,22,0),"")</f>
        <v>0</v>
      </c>
      <c r="I17" s="321" t="str">
        <f>IFERROR(VLOOKUP($A17,'様式C-1-1用'!$B$3:$AI$977,23,0),"")</f>
        <v>－</v>
      </c>
      <c r="J17" s="321" t="str">
        <f>IFERROR(VLOOKUP($A17,'様式C-1-1用'!$B$3:$AI$977,24,0),"")</f>
        <v>－</v>
      </c>
      <c r="K17" s="321" t="str">
        <f>IFERROR(VLOOKUP($A17,'様式C-1-1用'!$B$3:$AI$977,25,0),"")</f>
        <v>－</v>
      </c>
      <c r="L17" s="321" t="str">
        <f>IFERROR(VLOOKUP($A17,'様式C-1-1用'!$B$3:$AI$977,16,0),"")</f>
        <v>0.5m×0.1m 内部鉄筋露出</v>
      </c>
      <c r="M17" s="321" t="str">
        <f>IFERROR(VLOOKUP($A17,'様式C-1-1用'!$B$3:$AI$977,34,0),"")</f>
        <v>鉄筋露出0.45m×0.15m×0.01m</v>
      </c>
      <c r="N17" s="321" t="str">
        <f>IFERROR(VLOOKUP($A17,'様式C-1-1用'!$B$3:$AI$977,30,0),"")</f>
        <v>－</v>
      </c>
      <c r="O17" s="321" t="str">
        <f>IF(VLOOKUP($A17,'様式C-1-1用'!$B$3:$AI$977,29,0)="－","なし",VLOOKUP($A17,'様式C-1-1用'!$B$3:$AI$977,29,0))</f>
        <v>なし</v>
      </c>
      <c r="P17" s="322" t="str">
        <f>IFERROR(VLOOKUP($A17,'様式C-1-1用'!$B$3:$AI$977,33,0),"")</f>
        <v>欠損、0.5m×0.1m 内部鉄筋露出</v>
      </c>
    </row>
    <row r="18" spans="1:16" ht="15.95" customHeight="1" x14ac:dyDescent="0.15">
      <c r="A18" s="314">
        <v>16</v>
      </c>
      <c r="B18" s="320">
        <f>IFERROR(VLOOKUP($A18,'様式C-1-1用'!$B$3:$AI$977,3,0),"")</f>
        <v>3</v>
      </c>
      <c r="C18" s="321">
        <f>IFERROR(VLOOKUP($A18,'様式C-1-1用'!$B$3:$AI$977,4,0),"")</f>
        <v>3</v>
      </c>
      <c r="D18" s="321" t="str">
        <f>IFERROR(VLOOKUP($A18,'様式C-1-1用'!$B$3:$AI$977,6,0),"")</f>
        <v>路面</v>
      </c>
      <c r="E18" s="321" t="str">
        <f>IFERROR(VLOOKUP($A18,'様式C-1-1用'!$B$3:$AI$977,7,0),"")</f>
        <v>車道</v>
      </c>
      <c r="F18" s="321" t="str">
        <f>IFERROR(VLOOKUP($A18,'様式C-1-1用'!$B$3:$AI$977,8,0),"")</f>
        <v>材質劣化</v>
      </c>
      <c r="G18" s="321" t="str">
        <f>IFERROR(VLOOKUP($A18,'様式C-1-1用'!$B$3:$AI$977,10,0),"")</f>
        <v>うき・はく離</v>
      </c>
      <c r="H18" s="321">
        <f>IFERROR(VLOOKUP($A18,'様式C-1-1用'!$B$3:$AI$977,22,0),"")</f>
        <v>0</v>
      </c>
      <c r="I18" s="321" t="str">
        <f>IFERROR(VLOOKUP($A18,'様式C-1-1用'!$B$3:$AI$977,23,0),"")</f>
        <v>－</v>
      </c>
      <c r="J18" s="321" t="str">
        <f>IFERROR(VLOOKUP($A18,'様式C-1-1用'!$B$3:$AI$977,24,0),"")</f>
        <v>－</v>
      </c>
      <c r="K18" s="321" t="str">
        <f>IFERROR(VLOOKUP($A18,'様式C-1-1用'!$B$3:$AI$977,25,0),"")</f>
        <v>－</v>
      </c>
      <c r="L18" s="321" t="str">
        <f>IFERROR(VLOOKUP($A18,'様式C-1-1用'!$B$3:$AI$977,16,0),"")</f>
        <v xml:space="preserve">0.2m×0.1m </v>
      </c>
      <c r="M18" s="321" t="str">
        <f>IFERROR(VLOOKUP($A18,'様式C-1-1用'!$B$3:$AI$977,34,0),"")</f>
        <v>うき0.2m×0.05m</v>
      </c>
      <c r="N18" s="321" t="str">
        <f>IFERROR(VLOOKUP($A18,'様式C-1-1用'!$B$3:$AI$977,30,0),"")</f>
        <v>－</v>
      </c>
      <c r="O18" s="321" t="str">
        <f>IF(VLOOKUP($A18,'様式C-1-1用'!$B$3:$AI$977,29,0)="－","なし",VLOOKUP($A18,'様式C-1-1用'!$B$3:$AI$977,29,0))</f>
        <v>なし</v>
      </c>
      <c r="P18" s="322" t="str">
        <f>IFERROR(VLOOKUP($A18,'様式C-1-1用'!$B$3:$AI$977,33,0),"")</f>
        <v xml:space="preserve">うき・はく離、0.2m×0.1m </v>
      </c>
    </row>
    <row r="19" spans="1:16" ht="15.95" customHeight="1" x14ac:dyDescent="0.15">
      <c r="A19" s="314">
        <v>17</v>
      </c>
      <c r="B19" s="320">
        <f>IFERROR(VLOOKUP($A19,'様式C-1-1用'!$B$3:$AI$977,3,0),"")</f>
        <v>3</v>
      </c>
      <c r="C19" s="321">
        <f>IFERROR(VLOOKUP($A19,'様式C-1-1用'!$B$3:$AI$977,4,0),"")</f>
        <v>4</v>
      </c>
      <c r="D19" s="321" t="str">
        <f>IFERROR(VLOOKUP($A19,'様式C-1-1用'!$B$3:$AI$977,6,0),"")</f>
        <v>路面</v>
      </c>
      <c r="E19" s="321" t="str">
        <f>IFERROR(VLOOKUP($A19,'様式C-1-1用'!$B$3:$AI$977,7,0),"")</f>
        <v>車道</v>
      </c>
      <c r="F19" s="321" t="str">
        <f>IFERROR(VLOOKUP($A19,'様式C-1-1用'!$B$3:$AI$977,8,0),"")</f>
        <v>漏水</v>
      </c>
      <c r="G19" s="321" t="str">
        <f>IFERROR(VLOOKUP($A19,'様式C-1-1用'!$B$3:$AI$977,10,0),"")</f>
        <v>漏水</v>
      </c>
      <c r="H19" s="321">
        <f>IFERROR(VLOOKUP($A19,'様式C-1-1用'!$B$3:$AI$977,22,0),"")</f>
        <v>0</v>
      </c>
      <c r="I19" s="321" t="str">
        <f>IFERROR(VLOOKUP($A19,'様式C-1-1用'!$B$3:$AI$977,23,0),"")</f>
        <v>－</v>
      </c>
      <c r="J19" s="321" t="str">
        <f>IFERROR(VLOOKUP($A19,'様式C-1-1用'!$B$3:$AI$977,24,0),"")</f>
        <v>－</v>
      </c>
      <c r="K19" s="321" t="str">
        <f>IFERROR(VLOOKUP($A19,'様式C-1-1用'!$B$3:$AI$977,25,0),"")</f>
        <v>－</v>
      </c>
      <c r="L19" s="321" t="str">
        <f>IFERROR(VLOOKUP($A19,'様式C-1-1用'!$B$3:$AI$977,16,0),"")</f>
        <v>0.5m×1.1m 遊離石灰</v>
      </c>
      <c r="M19" s="321" t="str">
        <f>IFERROR(VLOOKUP($A19,'様式C-1-1用'!$B$3:$AI$977,34,0),"")</f>
        <v>0.5m×1.1m 遊離石灰</v>
      </c>
      <c r="N19" s="321" t="str">
        <f>IFERROR(VLOOKUP($A19,'様式C-1-1用'!$B$3:$AI$977,30,0),"")</f>
        <v>－</v>
      </c>
      <c r="O19" s="321" t="str">
        <f>IF(VLOOKUP($A19,'様式C-1-1用'!$B$3:$AI$977,29,0)="－","なし",VLOOKUP($A19,'様式C-1-1用'!$B$3:$AI$977,29,0))</f>
        <v>なし</v>
      </c>
      <c r="P19" s="322" t="str">
        <f>IFERROR(VLOOKUP($A19,'様式C-1-1用'!$B$3:$AI$977,33,0),"")</f>
        <v>漏水、0.5m×1.1m 遊離石灰</v>
      </c>
    </row>
    <row r="20" spans="1:16" ht="15.95" customHeight="1" x14ac:dyDescent="0.15">
      <c r="A20" s="314">
        <v>18</v>
      </c>
      <c r="B20" s="320">
        <f>IFERROR(VLOOKUP($A20,'様式C-1-1用'!$B$3:$AI$977,3,0),"")</f>
        <v>3</v>
      </c>
      <c r="C20" s="321">
        <f>IFERROR(VLOOKUP($A20,'様式C-1-1用'!$B$3:$AI$977,4,0),"")</f>
        <v>5</v>
      </c>
      <c r="D20" s="321" t="str">
        <f>IFERROR(VLOOKUP($A20,'様式C-1-1用'!$B$3:$AI$977,6,0),"")</f>
        <v>路面</v>
      </c>
      <c r="E20" s="321" t="str">
        <f>IFERROR(VLOOKUP($A20,'様式C-1-1用'!$B$3:$AI$977,7,0),"")</f>
        <v>車道</v>
      </c>
      <c r="F20" s="321" t="str">
        <f>IFERROR(VLOOKUP($A20,'様式C-1-1用'!$B$3:$AI$977,8,0),"")</f>
        <v>材質劣化</v>
      </c>
      <c r="G20" s="321" t="str">
        <f>IFERROR(VLOOKUP($A20,'様式C-1-1用'!$B$3:$AI$977,10,0),"")</f>
        <v>鉄筋露出</v>
      </c>
      <c r="H20" s="321">
        <f>IFERROR(VLOOKUP($A20,'様式C-1-1用'!$B$3:$AI$977,22,0),"")</f>
        <v>0</v>
      </c>
      <c r="I20" s="321" t="str">
        <f>IFERROR(VLOOKUP($A20,'様式C-1-1用'!$B$3:$AI$977,23,0),"")</f>
        <v>－</v>
      </c>
      <c r="J20" s="321" t="str">
        <f>IFERROR(VLOOKUP($A20,'様式C-1-1用'!$B$3:$AI$977,24,0),"")</f>
        <v>－</v>
      </c>
      <c r="K20" s="321" t="str">
        <f>IFERROR(VLOOKUP($A20,'様式C-1-1用'!$B$3:$AI$977,25,0),"")</f>
        <v>－</v>
      </c>
      <c r="L20" s="321" t="str">
        <f>IFERROR(VLOOKUP($A20,'様式C-1-1用'!$B$3:$AI$977,16,0),"")</f>
        <v xml:space="preserve">0.4m×0.1m </v>
      </c>
      <c r="M20" s="321" t="str">
        <f>IFERROR(VLOOKUP($A20,'様式C-1-1用'!$B$3:$AI$977,34,0),"")</f>
        <v>うき0.3m×0.05m</v>
      </c>
      <c r="N20" s="321" t="str">
        <f>IFERROR(VLOOKUP($A20,'様式C-1-1用'!$B$3:$AI$977,30,0),"")</f>
        <v>－</v>
      </c>
      <c r="O20" s="321" t="str">
        <f>IF(VLOOKUP($A20,'様式C-1-1用'!$B$3:$AI$977,29,0)="－","なし",VLOOKUP($A20,'様式C-1-1用'!$B$3:$AI$977,29,0))</f>
        <v>なし</v>
      </c>
      <c r="P20" s="322" t="str">
        <f>IFERROR(VLOOKUP($A20,'様式C-1-1用'!$B$3:$AI$977,33,0),"")</f>
        <v xml:space="preserve">鉄筋露出、0.4m×0.1m </v>
      </c>
    </row>
    <row r="21" spans="1:16" ht="15.95" customHeight="1" x14ac:dyDescent="0.15">
      <c r="A21" s="314">
        <v>19</v>
      </c>
      <c r="B21" s="320">
        <f>IFERROR(VLOOKUP($A21,'様式C-1-1用'!$B$3:$AI$977,3,0),"")</f>
        <v>3</v>
      </c>
      <c r="C21" s="321">
        <f>IFERROR(VLOOKUP($A21,'様式C-1-1用'!$B$3:$AI$977,4,0),"")</f>
        <v>6</v>
      </c>
      <c r="D21" s="321" t="str">
        <f>IFERROR(VLOOKUP($A21,'様式C-1-1用'!$B$3:$AI$977,6,0),"")</f>
        <v>路面</v>
      </c>
      <c r="E21" s="321" t="str">
        <f>IFERROR(VLOOKUP($A21,'様式C-1-1用'!$B$3:$AI$977,7,0),"")</f>
        <v>監査歩廊</v>
      </c>
      <c r="F21" s="321" t="str">
        <f>IFERROR(VLOOKUP($A21,'様式C-1-1用'!$B$3:$AI$977,8,0),"")</f>
        <v>材質劣化</v>
      </c>
      <c r="G21" s="321" t="str">
        <f>IFERROR(VLOOKUP($A21,'様式C-1-1用'!$B$3:$AI$977,10,0),"")</f>
        <v>欠損</v>
      </c>
      <c r="H21" s="321">
        <f>IFERROR(VLOOKUP($A21,'様式C-1-1用'!$B$3:$AI$977,22,0),"")</f>
        <v>0</v>
      </c>
      <c r="I21" s="321" t="str">
        <f>IFERROR(VLOOKUP($A21,'様式C-1-1用'!$B$3:$AI$977,23,0),"")</f>
        <v>－</v>
      </c>
      <c r="J21" s="321" t="str">
        <f>IFERROR(VLOOKUP($A21,'様式C-1-1用'!$B$3:$AI$977,24,0),"")</f>
        <v>－</v>
      </c>
      <c r="K21" s="321" t="str">
        <f>IFERROR(VLOOKUP($A21,'様式C-1-1用'!$B$3:$AI$977,25,0),"")</f>
        <v>－</v>
      </c>
      <c r="L21" s="321" t="str">
        <f>IFERROR(VLOOKUP($A21,'様式C-1-1用'!$B$3:$AI$977,16,0),"")</f>
        <v>0.5m×0.1m 内部鉄筋露出</v>
      </c>
      <c r="M21" s="321" t="str">
        <f>IFERROR(VLOOKUP($A21,'様式C-1-1用'!$B$3:$AI$977,34,0),"")</f>
        <v>鉄筋露出0.4m×0.1m×0.02m</v>
      </c>
      <c r="N21" s="321" t="str">
        <f>IFERROR(VLOOKUP($A21,'様式C-1-1用'!$B$3:$AI$977,30,0),"")</f>
        <v>－</v>
      </c>
      <c r="O21" s="321" t="str">
        <f>IF(VLOOKUP($A21,'様式C-1-1用'!$B$3:$AI$977,29,0)="－","なし",VLOOKUP($A21,'様式C-1-1用'!$B$3:$AI$977,29,0))</f>
        <v>なし</v>
      </c>
      <c r="P21" s="322" t="str">
        <f>IFERROR(VLOOKUP($A21,'様式C-1-1用'!$B$3:$AI$977,33,0),"")</f>
        <v>欠損、0.5m×0.1m 内部鉄筋露出</v>
      </c>
    </row>
    <row r="22" spans="1:16" ht="15.95" customHeight="1" x14ac:dyDescent="0.15">
      <c r="A22" s="314">
        <v>20</v>
      </c>
      <c r="B22" s="320">
        <f>IFERROR(VLOOKUP($A22,'様式C-1-1用'!$B$3:$AI$977,3,0),"")</f>
        <v>4</v>
      </c>
      <c r="C22" s="321">
        <f>IFERROR(VLOOKUP($A22,'様式C-1-1用'!$B$3:$AI$977,4,0),"")</f>
        <v>1</v>
      </c>
      <c r="D22" s="321" t="str">
        <f>IFERROR(VLOOKUP($A22,'様式C-1-1用'!$B$3:$AI$977,6,0),"")</f>
        <v>覆工・坑門</v>
      </c>
      <c r="E22" s="321" t="str">
        <f>IFERROR(VLOOKUP($A22,'様式C-1-1用'!$B$3:$AI$977,7,0),"")</f>
        <v>側壁（左側）</v>
      </c>
      <c r="F22" s="321" t="str">
        <f>IFERROR(VLOOKUP($A22,'様式C-1-1用'!$B$3:$AI$977,8,0),"")</f>
        <v>材質劣化</v>
      </c>
      <c r="G22" s="321" t="str">
        <f>IFERROR(VLOOKUP($A22,'様式C-1-1用'!$B$3:$AI$977,10,0),"")</f>
        <v>うき・はく離</v>
      </c>
      <c r="H22" s="321">
        <f>IFERROR(VLOOKUP($A22,'様式C-1-1用'!$B$3:$AI$977,22,0),"")</f>
        <v>0</v>
      </c>
      <c r="I22" s="321" t="str">
        <f>IFERROR(VLOOKUP($A22,'様式C-1-1用'!$B$3:$AI$977,23,0),"")</f>
        <v>Ⅱb</v>
      </c>
      <c r="J22" s="321" t="str">
        <f>IFERROR(VLOOKUP($A22,'様式C-1-1用'!$B$3:$AI$977,24,0),"")</f>
        <v>Ⅱ</v>
      </c>
      <c r="K22" s="321" t="str">
        <f>IFERROR(VLOOKUP($A22,'様式C-1-1用'!$B$3:$AI$977,25,0),"")</f>
        <v>Ⅱ</v>
      </c>
      <c r="L22" s="321" t="str">
        <f>IFERROR(VLOOKUP($A22,'様式C-1-1用'!$B$3:$AI$977,16,0),"")</f>
        <v xml:space="preserve">2.4m×1.7m </v>
      </c>
      <c r="M22" s="321" t="str">
        <f>IFERROR(VLOOKUP($A22,'様式C-1-1用'!$B$3:$AI$977,34,0),"")</f>
        <v>うき2.3m×0.1m</v>
      </c>
      <c r="N22" s="321" t="str">
        <f>IFERROR(VLOOKUP($A22,'様式C-1-1用'!$B$3:$AI$977,30,0),"")</f>
        <v>－</v>
      </c>
      <c r="O22" s="321" t="str">
        <f>IF(VLOOKUP($A22,'様式C-1-1用'!$B$3:$AI$977,29,0)="－","なし",VLOOKUP($A22,'様式C-1-1用'!$B$3:$AI$977,29,0))</f>
        <v>監視（日常巡視）</v>
      </c>
      <c r="P22" s="322" t="str">
        <f>IFERROR(VLOOKUP($A22,'様式C-1-1用'!$B$3:$AI$977,33,0),"")</f>
        <v xml:space="preserve">うき・はく離、2.4m×1.7m </v>
      </c>
    </row>
    <row r="23" spans="1:16" ht="15.95" customHeight="1" x14ac:dyDescent="0.15">
      <c r="A23" s="314">
        <v>21</v>
      </c>
      <c r="B23" s="320">
        <f>IFERROR(VLOOKUP($A23,'様式C-1-1用'!$B$3:$AI$977,3,0),"")</f>
        <v>4</v>
      </c>
      <c r="C23" s="321">
        <f>IFERROR(VLOOKUP($A23,'様式C-1-1用'!$B$3:$AI$977,4,0),"")</f>
        <v>2</v>
      </c>
      <c r="D23" s="321" t="str">
        <f>IFERROR(VLOOKUP($A23,'様式C-1-1用'!$B$3:$AI$977,6,0),"")</f>
        <v>覆工・坑門</v>
      </c>
      <c r="E23" s="321" t="str">
        <f>IFERROR(VLOOKUP($A23,'様式C-1-1用'!$B$3:$AI$977,7,0),"")</f>
        <v>アーチ（左側）</v>
      </c>
      <c r="F23" s="321" t="str">
        <f>IFERROR(VLOOKUP($A23,'様式C-1-1用'!$B$3:$AI$977,8,0),"")</f>
        <v>材質劣化</v>
      </c>
      <c r="G23" s="321" t="str">
        <f>IFERROR(VLOOKUP($A23,'様式C-1-1用'!$B$3:$AI$977,10,0),"")</f>
        <v>補修跡</v>
      </c>
      <c r="H23" s="321">
        <f>IFERROR(VLOOKUP($A23,'様式C-1-1用'!$B$3:$AI$977,22,0),"")</f>
        <v>0</v>
      </c>
      <c r="I23" s="321" t="str">
        <f>IFERROR(VLOOKUP($A23,'様式C-1-1用'!$B$3:$AI$977,23,0),"")</f>
        <v>Ⅰ</v>
      </c>
      <c r="J23" s="321" t="str">
        <f>IFERROR(VLOOKUP($A23,'様式C-1-1用'!$B$3:$AI$977,24,0),"")</f>
        <v>Ⅰ</v>
      </c>
      <c r="K23" s="321" t="str">
        <f>IFERROR(VLOOKUP($A23,'様式C-1-1用'!$B$3:$AI$977,25,0),"")</f>
        <v>Ⅰ</v>
      </c>
      <c r="L23" s="321" t="str">
        <f>IFERROR(VLOOKUP($A23,'様式C-1-1用'!$B$3:$AI$977,16,0),"")</f>
        <v>15.6m×0.4m 導水工</v>
      </c>
      <c r="M23" s="321" t="str">
        <f>IFERROR(VLOOKUP($A23,'様式C-1-1用'!$B$3:$AI$977,34,0),"")</f>
        <v>うき5.4m×0.1m</v>
      </c>
      <c r="N23" s="321" t="str">
        <f>IFERROR(VLOOKUP($A23,'様式C-1-1用'!$B$3:$AI$977,30,0),"")</f>
        <v>－</v>
      </c>
      <c r="O23" s="321" t="str">
        <f>IF(VLOOKUP($A23,'様式C-1-1用'!$B$3:$AI$977,29,0)="－","なし",VLOOKUP($A23,'様式C-1-1用'!$B$3:$AI$977,29,0))</f>
        <v>なし</v>
      </c>
      <c r="P23" s="322" t="str">
        <f>IFERROR(VLOOKUP($A23,'様式C-1-1用'!$B$3:$AI$977,33,0),"")</f>
        <v>補修跡、15.6m×0.4m 導水工</v>
      </c>
    </row>
    <row r="24" spans="1:16" ht="15.95" customHeight="1" x14ac:dyDescent="0.15">
      <c r="A24" s="314">
        <v>22</v>
      </c>
      <c r="B24" s="320">
        <f>IFERROR(VLOOKUP($A24,'様式C-1-1用'!$B$3:$AI$977,3,0),"")</f>
        <v>4</v>
      </c>
      <c r="C24" s="321">
        <f>IFERROR(VLOOKUP($A24,'様式C-1-1用'!$B$3:$AI$977,4,0),"")</f>
        <v>3</v>
      </c>
      <c r="D24" s="321" t="str">
        <f>IFERROR(VLOOKUP($A24,'様式C-1-1用'!$B$3:$AI$977,6,0),"")</f>
        <v>覆工・坑門</v>
      </c>
      <c r="E24" s="321" t="str">
        <f>IFERROR(VLOOKUP($A24,'様式C-1-1用'!$B$3:$AI$977,7,0),"")</f>
        <v>アーチ（左側）</v>
      </c>
      <c r="F24" s="321" t="str">
        <f>IFERROR(VLOOKUP($A24,'様式C-1-1用'!$B$3:$AI$977,8,0),"")</f>
        <v>漏水</v>
      </c>
      <c r="G24" s="321" t="str">
        <f>IFERROR(VLOOKUP($A24,'様式C-1-1用'!$B$3:$AI$977,10,0),"")</f>
        <v>補修跡</v>
      </c>
      <c r="H24" s="321">
        <f>IFERROR(VLOOKUP($A24,'様式C-1-1用'!$B$3:$AI$977,22,0),"")</f>
        <v>0</v>
      </c>
      <c r="I24" s="321" t="str">
        <f>IFERROR(VLOOKUP($A24,'様式C-1-1用'!$B$3:$AI$977,23,0),"")</f>
        <v>Ⅰ</v>
      </c>
      <c r="J24" s="321" t="str">
        <f>IFERROR(VLOOKUP($A24,'様式C-1-1用'!$B$3:$AI$977,24,0),"")</f>
        <v>Ⅰ</v>
      </c>
      <c r="K24" s="321" t="str">
        <f>IFERROR(VLOOKUP($A24,'様式C-1-1用'!$B$3:$AI$977,25,0),"")</f>
        <v>Ⅰ</v>
      </c>
      <c r="L24" s="321" t="str">
        <f>IFERROR(VLOOKUP($A24,'様式C-1-1用'!$B$3:$AI$977,16,0),"")</f>
        <v>6.4m×0.4m 導水工</v>
      </c>
      <c r="M24" s="321" t="str">
        <f>IFERROR(VLOOKUP($A24,'様式C-1-1用'!$B$3:$AI$977,34,0),"")</f>
        <v>にじみ</v>
      </c>
      <c r="N24" s="321" t="str">
        <f>IFERROR(VLOOKUP($A24,'様式C-1-1用'!$B$3:$AI$977,30,0),"")</f>
        <v>－</v>
      </c>
      <c r="O24" s="321" t="str">
        <f>IF(VLOOKUP($A24,'様式C-1-1用'!$B$3:$AI$977,29,0)="－","なし",VLOOKUP($A24,'様式C-1-1用'!$B$3:$AI$977,29,0))</f>
        <v>なし</v>
      </c>
      <c r="P24" s="322" t="str">
        <f>IFERROR(VLOOKUP($A24,'様式C-1-1用'!$B$3:$AI$977,33,0),"")</f>
        <v>補修跡、6.4m×0.4m 導水工</v>
      </c>
    </row>
    <row r="25" spans="1:16" ht="15.95" customHeight="1" x14ac:dyDescent="0.15">
      <c r="A25" s="314">
        <v>23</v>
      </c>
      <c r="B25" s="320">
        <f>IFERROR(VLOOKUP($A25,'様式C-1-1用'!$B$3:$AI$977,3,0),"")</f>
        <v>4</v>
      </c>
      <c r="C25" s="321">
        <f>IFERROR(VLOOKUP($A25,'様式C-1-1用'!$B$3:$AI$977,4,0),"")</f>
        <v>4</v>
      </c>
      <c r="D25" s="321" t="str">
        <f>IFERROR(VLOOKUP($A25,'様式C-1-1用'!$B$3:$AI$977,6,0),"")</f>
        <v>覆工・坑門</v>
      </c>
      <c r="E25" s="321" t="str">
        <f>IFERROR(VLOOKUP($A25,'様式C-1-1用'!$B$3:$AI$977,7,0),"")</f>
        <v>アーチ（天端）</v>
      </c>
      <c r="F25" s="321" t="str">
        <f>IFERROR(VLOOKUP($A25,'様式C-1-1用'!$B$3:$AI$977,8,0),"")</f>
        <v>漏水</v>
      </c>
      <c r="G25" s="321" t="str">
        <f>IFERROR(VLOOKUP($A25,'様式C-1-1用'!$B$3:$AI$977,10,0),"")</f>
        <v>補修跡</v>
      </c>
      <c r="H25" s="321">
        <f>IFERROR(VLOOKUP($A25,'様式C-1-1用'!$B$3:$AI$977,22,0),"")</f>
        <v>0</v>
      </c>
      <c r="I25" s="321" t="str">
        <f>IFERROR(VLOOKUP($A25,'様式C-1-1用'!$B$3:$AI$977,23,0),"")</f>
        <v>Ⅰ</v>
      </c>
      <c r="J25" s="321" t="str">
        <f>IFERROR(VLOOKUP($A25,'様式C-1-1用'!$B$3:$AI$977,24,0),"")</f>
        <v>Ⅰ</v>
      </c>
      <c r="K25" s="321" t="str">
        <f>IFERROR(VLOOKUP($A25,'様式C-1-1用'!$B$3:$AI$977,25,0),"")</f>
        <v>Ⅰ</v>
      </c>
      <c r="L25" s="321" t="str">
        <f>IFERROR(VLOOKUP($A25,'様式C-1-1用'!$B$3:$AI$977,16,0),"")</f>
        <v>1.8m×0.15m 導水工</v>
      </c>
      <c r="M25" s="321" t="str">
        <f>IFERROR(VLOOKUP($A25,'様式C-1-1用'!$B$3:$AI$977,34,0),"")</f>
        <v>にじみ</v>
      </c>
      <c r="N25" s="321" t="str">
        <f>IFERROR(VLOOKUP($A25,'様式C-1-1用'!$B$3:$AI$977,30,0),"")</f>
        <v>－</v>
      </c>
      <c r="O25" s="321" t="str">
        <f>IF(VLOOKUP($A25,'様式C-1-1用'!$B$3:$AI$977,29,0)="－","なし",VLOOKUP($A25,'様式C-1-1用'!$B$3:$AI$977,29,0))</f>
        <v>なし</v>
      </c>
      <c r="P25" s="322" t="str">
        <f>IFERROR(VLOOKUP($A25,'様式C-1-1用'!$B$3:$AI$977,33,0),"")</f>
        <v>補修跡、1.8m×0.15m 導水工</v>
      </c>
    </row>
    <row r="26" spans="1:16" ht="15.95" customHeight="1" x14ac:dyDescent="0.15">
      <c r="A26" s="314">
        <v>24</v>
      </c>
      <c r="B26" s="320">
        <f>IFERROR(VLOOKUP($A26,'様式C-1-1用'!$B$3:$AI$977,3,0),"")</f>
        <v>4</v>
      </c>
      <c r="C26" s="321">
        <f>IFERROR(VLOOKUP($A26,'様式C-1-1用'!$B$3:$AI$977,4,0),"")</f>
        <v>5</v>
      </c>
      <c r="D26" s="321" t="str">
        <f>IFERROR(VLOOKUP($A26,'様式C-1-1用'!$B$3:$AI$977,6,0),"")</f>
        <v>覆工・坑門</v>
      </c>
      <c r="E26" s="321" t="str">
        <f>IFERROR(VLOOKUP($A26,'様式C-1-1用'!$B$3:$AI$977,7,0),"")</f>
        <v>アーチ（右側）</v>
      </c>
      <c r="F26" s="321" t="str">
        <f>IFERROR(VLOOKUP($A26,'様式C-1-1用'!$B$3:$AI$977,8,0),"")</f>
        <v>材質劣化</v>
      </c>
      <c r="G26" s="321" t="str">
        <f>IFERROR(VLOOKUP($A26,'様式C-1-1用'!$B$3:$AI$977,10,0),"")</f>
        <v>補修跡</v>
      </c>
      <c r="H26" s="321">
        <f>IFERROR(VLOOKUP($A26,'様式C-1-1用'!$B$3:$AI$977,22,0),"")</f>
        <v>0</v>
      </c>
      <c r="I26" s="321" t="str">
        <f>IFERROR(VLOOKUP($A26,'様式C-1-1用'!$B$3:$AI$977,23,0),"")</f>
        <v>Ⅰ</v>
      </c>
      <c r="J26" s="321" t="str">
        <f>IFERROR(VLOOKUP($A26,'様式C-1-1用'!$B$3:$AI$977,24,0),"")</f>
        <v>Ⅰ</v>
      </c>
      <c r="K26" s="321" t="str">
        <f>IFERROR(VLOOKUP($A26,'様式C-1-1用'!$B$3:$AI$977,25,0),"")</f>
        <v>Ⅰ</v>
      </c>
      <c r="L26" s="321" t="str">
        <f>IFERROR(VLOOKUP($A26,'様式C-1-1用'!$B$3:$AI$977,16,0),"")</f>
        <v>3.7m×1.4m メッシュシート</v>
      </c>
      <c r="M26" s="321" t="str">
        <f>IFERROR(VLOOKUP($A26,'様式C-1-1用'!$B$3:$AI$977,34,0),"")</f>
        <v>うき0.5m×0.1m</v>
      </c>
      <c r="N26" s="321" t="str">
        <f>IFERROR(VLOOKUP($A26,'様式C-1-1用'!$B$3:$AI$977,30,0),"")</f>
        <v>－</v>
      </c>
      <c r="O26" s="321" t="str">
        <f>IF(VLOOKUP($A26,'様式C-1-1用'!$B$3:$AI$977,29,0)="－","なし",VLOOKUP($A26,'様式C-1-1用'!$B$3:$AI$977,29,0))</f>
        <v>なし</v>
      </c>
      <c r="P26" s="322" t="str">
        <f>IFERROR(VLOOKUP($A26,'様式C-1-1用'!$B$3:$AI$977,33,0),"")</f>
        <v>補修跡、3.7m×1.4m メッシュシート</v>
      </c>
    </row>
    <row r="27" spans="1:16" ht="15.95" customHeight="1" x14ac:dyDescent="0.15">
      <c r="A27" s="314">
        <v>25</v>
      </c>
      <c r="B27" s="320">
        <f>IFERROR(VLOOKUP($A27,'様式C-1-1用'!$B$3:$AI$977,3,0),"")</f>
        <v>4</v>
      </c>
      <c r="C27" s="321">
        <f>IFERROR(VLOOKUP($A27,'様式C-1-1用'!$B$3:$AI$977,4,0),"")</f>
        <v>6</v>
      </c>
      <c r="D27" s="321" t="str">
        <f>IFERROR(VLOOKUP($A27,'様式C-1-1用'!$B$3:$AI$977,6,0),"")</f>
        <v>覆工・坑門</v>
      </c>
      <c r="E27" s="321" t="str">
        <f>IFERROR(VLOOKUP($A27,'様式C-1-1用'!$B$3:$AI$977,7,0),"")</f>
        <v>アーチ（右側）</v>
      </c>
      <c r="F27" s="321" t="str">
        <f>IFERROR(VLOOKUP($A27,'様式C-1-1用'!$B$3:$AI$977,8,0),"")</f>
        <v>漏水</v>
      </c>
      <c r="G27" s="321" t="str">
        <f>IFERROR(VLOOKUP($A27,'様式C-1-1用'!$B$3:$AI$977,10,0),"")</f>
        <v>漏水</v>
      </c>
      <c r="H27" s="321">
        <f>IFERROR(VLOOKUP($A27,'様式C-1-1用'!$B$3:$AI$977,22,0),"")</f>
        <v>0</v>
      </c>
      <c r="I27" s="321" t="str">
        <f>IFERROR(VLOOKUP($A27,'様式C-1-1用'!$B$3:$AI$977,23,0),"")</f>
        <v>Ⅱb</v>
      </c>
      <c r="J27" s="321" t="str">
        <f>IFERROR(VLOOKUP($A27,'様式C-1-1用'!$B$3:$AI$977,24,0),"")</f>
        <v>Ⅱ</v>
      </c>
      <c r="K27" s="321" t="str">
        <f>IFERROR(VLOOKUP($A27,'様式C-1-1用'!$B$3:$AI$977,25,0),"")</f>
        <v>Ⅱ</v>
      </c>
      <c r="L27" s="321" t="str">
        <f>IFERROR(VLOOKUP($A27,'様式C-1-1用'!$B$3:$AI$977,16,0),"")</f>
        <v>0.6m×5.6m にじみ</v>
      </c>
      <c r="M27" s="321" t="str">
        <f>IFERROR(VLOOKUP($A27,'様式C-1-1用'!$B$3:$AI$977,34,0),"")</f>
        <v>0.6m×5.6m にじみ</v>
      </c>
      <c r="N27" s="321" t="str">
        <f>IFERROR(VLOOKUP($A27,'様式C-1-1用'!$B$3:$AI$977,30,0),"")</f>
        <v>－</v>
      </c>
      <c r="O27" s="321" t="str">
        <f>IF(VLOOKUP($A27,'様式C-1-1用'!$B$3:$AI$977,29,0)="－","なし",VLOOKUP($A27,'様式C-1-1用'!$B$3:$AI$977,29,0))</f>
        <v>監視（日常巡視）</v>
      </c>
      <c r="P27" s="322" t="str">
        <f>IFERROR(VLOOKUP($A27,'様式C-1-1用'!$B$3:$AI$977,33,0),"")</f>
        <v>漏水、0.6m×5.6m にじみ(今回路面の滞水確認。)</v>
      </c>
    </row>
    <row r="28" spans="1:16" ht="15.95" customHeight="1" x14ac:dyDescent="0.15">
      <c r="A28" s="314">
        <v>26</v>
      </c>
      <c r="B28" s="320">
        <f>IFERROR(VLOOKUP($A28,'様式C-1-1用'!$B$3:$AI$977,3,0),"")</f>
        <v>4</v>
      </c>
      <c r="C28" s="321">
        <f>IFERROR(VLOOKUP($A28,'様式C-1-1用'!$B$3:$AI$977,4,0),"")</f>
        <v>7</v>
      </c>
      <c r="D28" s="321" t="str">
        <f>IFERROR(VLOOKUP($A28,'様式C-1-1用'!$B$3:$AI$977,6,0),"")</f>
        <v>覆工・坑門</v>
      </c>
      <c r="E28" s="321" t="str">
        <f>IFERROR(VLOOKUP($A28,'様式C-1-1用'!$B$3:$AI$977,7,0),"")</f>
        <v>側壁（右側）</v>
      </c>
      <c r="F28" s="321" t="str">
        <f>IFERROR(VLOOKUP($A28,'様式C-1-1用'!$B$3:$AI$977,8,0),"")</f>
        <v>材質劣化</v>
      </c>
      <c r="G28" s="321" t="str">
        <f>IFERROR(VLOOKUP($A28,'様式C-1-1用'!$B$3:$AI$977,10,0),"")</f>
        <v>うき・はく離</v>
      </c>
      <c r="H28" s="321">
        <f>IFERROR(VLOOKUP($A28,'様式C-1-1用'!$B$3:$AI$977,22,0),"")</f>
        <v>0</v>
      </c>
      <c r="I28" s="321" t="str">
        <f>IFERROR(VLOOKUP($A28,'様式C-1-1用'!$B$3:$AI$977,23,0),"")</f>
        <v>Ⅱb</v>
      </c>
      <c r="J28" s="321" t="str">
        <f>IFERROR(VLOOKUP($A28,'様式C-1-1用'!$B$3:$AI$977,24,0),"")</f>
        <v>Ⅱ</v>
      </c>
      <c r="K28" s="321" t="str">
        <f>IFERROR(VLOOKUP($A28,'様式C-1-1用'!$B$3:$AI$977,25,0),"")</f>
        <v>Ⅱ</v>
      </c>
      <c r="L28" s="321" t="str">
        <f>IFERROR(VLOOKUP($A28,'様式C-1-1用'!$B$3:$AI$977,16,0),"")</f>
        <v xml:space="preserve">0.1m×0.2m </v>
      </c>
      <c r="M28" s="321" t="str">
        <f>IFERROR(VLOOKUP($A28,'様式C-1-1用'!$B$3:$AI$977,34,0),"")</f>
        <v xml:space="preserve">0.1m×0.2m </v>
      </c>
      <c r="N28" s="321" t="str">
        <f>IFERROR(VLOOKUP($A28,'様式C-1-1用'!$B$3:$AI$977,30,0),"")</f>
        <v>－</v>
      </c>
      <c r="O28" s="321" t="str">
        <f>IF(VLOOKUP($A28,'様式C-1-1用'!$B$3:$AI$977,29,0)="－","なし",VLOOKUP($A28,'様式C-1-1用'!$B$3:$AI$977,29,0))</f>
        <v>監視（日常巡視）</v>
      </c>
      <c r="P28" s="322" t="str">
        <f>IFERROR(VLOOKUP($A28,'様式C-1-1用'!$B$3:$AI$977,33,0),"")</f>
        <v xml:space="preserve">うき・はく離、0.1m×0.2m </v>
      </c>
    </row>
    <row r="29" spans="1:16" ht="15.95" customHeight="1" x14ac:dyDescent="0.15">
      <c r="A29" s="314">
        <v>27</v>
      </c>
      <c r="B29" s="320">
        <f>IFERROR(VLOOKUP($A29,'様式C-1-1用'!$B$3:$AI$977,3,0),"")</f>
        <v>4</v>
      </c>
      <c r="C29" s="321">
        <f>IFERROR(VLOOKUP($A29,'様式C-1-1用'!$B$3:$AI$977,4,0),"")</f>
        <v>8</v>
      </c>
      <c r="D29" s="321" t="str">
        <f>IFERROR(VLOOKUP($A29,'様式C-1-1用'!$B$3:$AI$977,6,0),"")</f>
        <v>路面</v>
      </c>
      <c r="E29" s="321" t="str">
        <f>IFERROR(VLOOKUP($A29,'様式C-1-1用'!$B$3:$AI$977,7,0),"")</f>
        <v>監査歩廊</v>
      </c>
      <c r="F29" s="321" t="str">
        <f>IFERROR(VLOOKUP($A29,'様式C-1-1用'!$B$3:$AI$977,8,0),"")</f>
        <v>材質劣化</v>
      </c>
      <c r="G29" s="321" t="str">
        <f>IFERROR(VLOOKUP($A29,'様式C-1-1用'!$B$3:$AI$977,10,0),"")</f>
        <v>欠損</v>
      </c>
      <c r="H29" s="321">
        <f>IFERROR(VLOOKUP($A29,'様式C-1-1用'!$B$3:$AI$977,22,0),"")</f>
        <v>0</v>
      </c>
      <c r="I29" s="321" t="str">
        <f>IFERROR(VLOOKUP($A29,'様式C-1-1用'!$B$3:$AI$977,23,0),"")</f>
        <v>－</v>
      </c>
      <c r="J29" s="321" t="str">
        <f>IFERROR(VLOOKUP($A29,'様式C-1-1用'!$B$3:$AI$977,24,0),"")</f>
        <v>－</v>
      </c>
      <c r="K29" s="321" t="str">
        <f>IFERROR(VLOOKUP($A29,'様式C-1-1用'!$B$3:$AI$977,25,0),"")</f>
        <v>－</v>
      </c>
      <c r="L29" s="321" t="str">
        <f>IFERROR(VLOOKUP($A29,'様式C-1-1用'!$B$3:$AI$977,16,0),"")</f>
        <v>0.15m×0.5m 内部鉄筋露出</v>
      </c>
      <c r="M29" s="321" t="str">
        <f>IFERROR(VLOOKUP($A29,'様式C-1-1用'!$B$3:$AI$977,34,0),"")</f>
        <v>鉄筋露出0.15m×0.5m×0.01m</v>
      </c>
      <c r="N29" s="321" t="str">
        <f>IFERROR(VLOOKUP($A29,'様式C-1-1用'!$B$3:$AI$977,30,0),"")</f>
        <v>－</v>
      </c>
      <c r="O29" s="321" t="str">
        <f>IF(VLOOKUP($A29,'様式C-1-1用'!$B$3:$AI$977,29,0)="－","なし",VLOOKUP($A29,'様式C-1-1用'!$B$3:$AI$977,29,0))</f>
        <v>なし</v>
      </c>
      <c r="P29" s="322" t="str">
        <f>IFERROR(VLOOKUP($A29,'様式C-1-1用'!$B$3:$AI$977,33,0),"")</f>
        <v>欠損、0.15m×0.5m 内部鉄筋露出</v>
      </c>
    </row>
    <row r="30" spans="1:16" ht="15.95" customHeight="1" x14ac:dyDescent="0.15">
      <c r="A30" s="314">
        <v>28</v>
      </c>
      <c r="B30" s="320">
        <f>IFERROR(VLOOKUP($A30,'様式C-1-1用'!$B$3:$AI$977,3,0),"")</f>
        <v>4</v>
      </c>
      <c r="C30" s="321">
        <f>IFERROR(VLOOKUP($A30,'様式C-1-1用'!$B$3:$AI$977,4,0),"")</f>
        <v>9</v>
      </c>
      <c r="D30" s="321" t="str">
        <f>IFERROR(VLOOKUP($A30,'様式C-1-1用'!$B$3:$AI$977,6,0),"")</f>
        <v>路面</v>
      </c>
      <c r="E30" s="321" t="str">
        <f>IFERROR(VLOOKUP($A30,'様式C-1-1用'!$B$3:$AI$977,7,0),"")</f>
        <v>車道</v>
      </c>
      <c r="F30" s="321" t="str">
        <f>IFERROR(VLOOKUP($A30,'様式C-1-1用'!$B$3:$AI$977,8,0),"")</f>
        <v>漏水</v>
      </c>
      <c r="G30" s="321" t="str">
        <f>IFERROR(VLOOKUP($A30,'様式C-1-1用'!$B$3:$AI$977,10,0),"")</f>
        <v>漏水</v>
      </c>
      <c r="H30" s="321">
        <f>IFERROR(VLOOKUP($A30,'様式C-1-1用'!$B$3:$AI$977,22,0),"")</f>
        <v>0</v>
      </c>
      <c r="I30" s="321" t="str">
        <f>IFERROR(VLOOKUP($A30,'様式C-1-1用'!$B$3:$AI$977,23,0),"")</f>
        <v>－</v>
      </c>
      <c r="J30" s="321" t="str">
        <f>IFERROR(VLOOKUP($A30,'様式C-1-1用'!$B$3:$AI$977,24,0),"")</f>
        <v>－</v>
      </c>
      <c r="K30" s="321" t="str">
        <f>IFERROR(VLOOKUP($A30,'様式C-1-1用'!$B$3:$AI$977,25,0),"")</f>
        <v>－</v>
      </c>
      <c r="L30" s="321" t="str">
        <f>IFERROR(VLOOKUP($A30,'様式C-1-1用'!$B$3:$AI$977,16,0),"")</f>
        <v>0.8m×1.3m にじみ,遊離石灰</v>
      </c>
      <c r="M30" s="321" t="str">
        <f>IFERROR(VLOOKUP($A30,'様式C-1-1用'!$B$3:$AI$977,34,0),"")</f>
        <v>0.8m×1.3m にじみ,遊離石灰</v>
      </c>
      <c r="N30" s="321" t="str">
        <f>IFERROR(VLOOKUP($A30,'様式C-1-1用'!$B$3:$AI$977,30,0),"")</f>
        <v>－</v>
      </c>
      <c r="O30" s="321" t="str">
        <f>IF(VLOOKUP($A30,'様式C-1-1用'!$B$3:$AI$977,29,0)="－","なし",VLOOKUP($A30,'様式C-1-1用'!$B$3:$AI$977,29,0))</f>
        <v>なし</v>
      </c>
      <c r="P30" s="322" t="str">
        <f>IFERROR(VLOOKUP($A30,'様式C-1-1用'!$B$3:$AI$977,33,0),"")</f>
        <v>漏水、0.8m×1.3m にじみ,遊離石灰</v>
      </c>
    </row>
    <row r="31" spans="1:16" ht="15.95" customHeight="1" x14ac:dyDescent="0.15">
      <c r="A31" s="314">
        <v>29</v>
      </c>
      <c r="B31" s="320">
        <f>IFERROR(VLOOKUP($A31,'様式C-1-1用'!$B$3:$AI$977,3,0),"")</f>
        <v>4</v>
      </c>
      <c r="C31" s="321">
        <f>IFERROR(VLOOKUP($A31,'様式C-1-1用'!$B$3:$AI$977,4,0),"")</f>
        <v>10</v>
      </c>
      <c r="D31" s="321" t="str">
        <f>IFERROR(VLOOKUP($A31,'様式C-1-1用'!$B$3:$AI$977,6,0),"")</f>
        <v>路面</v>
      </c>
      <c r="E31" s="321" t="str">
        <f>IFERROR(VLOOKUP($A31,'様式C-1-1用'!$B$3:$AI$977,7,0),"")</f>
        <v>車道</v>
      </c>
      <c r="F31" s="321" t="str">
        <f>IFERROR(VLOOKUP($A31,'様式C-1-1用'!$B$3:$AI$977,8,0),"")</f>
        <v>材質劣化</v>
      </c>
      <c r="G31" s="321" t="str">
        <f>IFERROR(VLOOKUP($A31,'様式C-1-1用'!$B$3:$AI$977,10,0),"")</f>
        <v>うき・はく離</v>
      </c>
      <c r="H31" s="321">
        <f>IFERROR(VLOOKUP($A31,'様式C-1-1用'!$B$3:$AI$977,22,0),"")</f>
        <v>0</v>
      </c>
      <c r="I31" s="321" t="str">
        <f>IFERROR(VLOOKUP($A31,'様式C-1-1用'!$B$3:$AI$977,23,0),"")</f>
        <v>－</v>
      </c>
      <c r="J31" s="321" t="str">
        <f>IFERROR(VLOOKUP($A31,'様式C-1-1用'!$B$3:$AI$977,24,0),"")</f>
        <v>－</v>
      </c>
      <c r="K31" s="321" t="str">
        <f>IFERROR(VLOOKUP($A31,'様式C-1-1用'!$B$3:$AI$977,25,0),"")</f>
        <v>－</v>
      </c>
      <c r="L31" s="321" t="str">
        <f>IFERROR(VLOOKUP($A31,'様式C-1-1用'!$B$3:$AI$977,16,0),"")</f>
        <v xml:space="preserve">0.2m×0.1m </v>
      </c>
      <c r="M31" s="321" t="str">
        <f>IFERROR(VLOOKUP($A31,'様式C-1-1用'!$B$3:$AI$977,34,0),"")</f>
        <v xml:space="preserve">0.2m×0.1m </v>
      </c>
      <c r="N31" s="321" t="str">
        <f>IFERROR(VLOOKUP($A31,'様式C-1-1用'!$B$3:$AI$977,30,0),"")</f>
        <v>－</v>
      </c>
      <c r="O31" s="321" t="str">
        <f>IF(VLOOKUP($A31,'様式C-1-1用'!$B$3:$AI$977,29,0)="－","なし",VLOOKUP($A31,'様式C-1-1用'!$B$3:$AI$977,29,0))</f>
        <v>なし</v>
      </c>
      <c r="P31" s="322" t="str">
        <f>IFERROR(VLOOKUP($A31,'様式C-1-1用'!$B$3:$AI$977,33,0),"")</f>
        <v xml:space="preserve">うき・はく離、0.2m×0.1m </v>
      </c>
    </row>
    <row r="32" spans="1:16" ht="15.95" customHeight="1" x14ac:dyDescent="0.15">
      <c r="A32" s="314">
        <v>30</v>
      </c>
      <c r="B32" s="320">
        <f>IFERROR(VLOOKUP($A32,'様式C-1-1用'!$B$3:$AI$977,3,0),"")</f>
        <v>4</v>
      </c>
      <c r="C32" s="321">
        <f>IFERROR(VLOOKUP($A32,'様式C-1-1用'!$B$3:$AI$977,4,0),"")</f>
        <v>11</v>
      </c>
      <c r="D32" s="321" t="str">
        <f>IFERROR(VLOOKUP($A32,'様式C-1-1用'!$B$3:$AI$977,6,0),"")</f>
        <v>覆工・坑門</v>
      </c>
      <c r="E32" s="321" t="str">
        <f>IFERROR(VLOOKUP($A32,'様式C-1-1用'!$B$3:$AI$977,7,0),"")</f>
        <v>側壁（左側）</v>
      </c>
      <c r="F32" s="321" t="str">
        <f>IFERROR(VLOOKUP($A32,'様式C-1-1用'!$B$3:$AI$977,8,0),"")</f>
        <v>材質劣化</v>
      </c>
      <c r="G32" s="321" t="str">
        <f>IFERROR(VLOOKUP($A32,'様式C-1-1用'!$B$3:$AI$977,10,0),"")</f>
        <v>うき・はく離</v>
      </c>
      <c r="H32" s="321">
        <f>IFERROR(VLOOKUP($A32,'様式C-1-1用'!$B$3:$AI$977,22,0),"")</f>
        <v>0</v>
      </c>
      <c r="I32" s="321" t="str">
        <f>IFERROR(VLOOKUP($A32,'様式C-1-1用'!$B$3:$AI$977,23,0),"")</f>
        <v>Ⅱb</v>
      </c>
      <c r="J32" s="321" t="str">
        <f>IFERROR(VLOOKUP($A32,'様式C-1-1用'!$B$3:$AI$977,24,0),"")</f>
        <v>Ⅱ</v>
      </c>
      <c r="K32" s="321" t="str">
        <f>IFERROR(VLOOKUP($A32,'様式C-1-1用'!$B$3:$AI$977,25,0),"")</f>
        <v>Ⅱ</v>
      </c>
      <c r="L32" s="321" t="str">
        <f>IFERROR(VLOOKUP($A32,'様式C-1-1用'!$B$3:$AI$977,16,0),"")</f>
        <v xml:space="preserve">0.2m×0.6m </v>
      </c>
      <c r="M32" s="321" t="str">
        <f>IFERROR(VLOOKUP($A32,'様式C-1-1用'!$B$3:$AI$977,34,0),"")</f>
        <v>－</v>
      </c>
      <c r="N32" s="321" t="str">
        <f>IFERROR(VLOOKUP($A32,'様式C-1-1用'!$B$3:$AI$977,30,0),"")</f>
        <v>－</v>
      </c>
      <c r="O32" s="321" t="str">
        <f>IF(VLOOKUP($A32,'様式C-1-1用'!$B$3:$AI$977,29,0)="－","なし",VLOOKUP($A32,'様式C-1-1用'!$B$3:$AI$977,29,0))</f>
        <v>なし</v>
      </c>
      <c r="P32" s="322" t="str">
        <f>IFERROR(VLOOKUP($A32,'様式C-1-1用'!$B$3:$AI$977,33,0),"")</f>
        <v xml:space="preserve">うき・はく離、0.2m×0.6m </v>
      </c>
    </row>
    <row r="33" spans="1:16" ht="15.95" customHeight="1" x14ac:dyDescent="0.15">
      <c r="A33" s="314">
        <v>31</v>
      </c>
      <c r="B33" s="320">
        <f>IFERROR(VLOOKUP($A33,'様式C-1-1用'!$B$3:$AI$977,3,0),"")</f>
        <v>4</v>
      </c>
      <c r="C33" s="321">
        <f>IFERROR(VLOOKUP($A33,'様式C-1-1用'!$B$3:$AI$977,4,0),"")</f>
        <v>12</v>
      </c>
      <c r="D33" s="321" t="str">
        <f>IFERROR(VLOOKUP($A33,'様式C-1-1用'!$B$3:$AI$977,6,0),"")</f>
        <v>覆工・坑門</v>
      </c>
      <c r="E33" s="321" t="str">
        <f>IFERROR(VLOOKUP($A33,'様式C-1-1用'!$B$3:$AI$977,7,0),"")</f>
        <v>側壁（左側）</v>
      </c>
      <c r="F33" s="321" t="str">
        <f>IFERROR(VLOOKUP($A33,'様式C-1-1用'!$B$3:$AI$977,8,0),"")</f>
        <v>材質劣化</v>
      </c>
      <c r="G33" s="321" t="str">
        <f>IFERROR(VLOOKUP($A33,'様式C-1-1用'!$B$3:$AI$977,10,0),"")</f>
        <v>うき・はく離</v>
      </c>
      <c r="H33" s="321">
        <f>IFERROR(VLOOKUP($A33,'様式C-1-1用'!$B$3:$AI$977,22,0),"")</f>
        <v>0</v>
      </c>
      <c r="I33" s="321" t="str">
        <f>IFERROR(VLOOKUP($A33,'様式C-1-1用'!$B$3:$AI$977,23,0),"")</f>
        <v>Ⅱb</v>
      </c>
      <c r="J33" s="321" t="str">
        <f>IFERROR(VLOOKUP($A33,'様式C-1-1用'!$B$3:$AI$977,24,0),"")</f>
        <v>Ⅱ</v>
      </c>
      <c r="K33" s="321" t="str">
        <f>IFERROR(VLOOKUP($A33,'様式C-1-1用'!$B$3:$AI$977,25,0),"")</f>
        <v>Ⅱ</v>
      </c>
      <c r="L33" s="321" t="str">
        <f>IFERROR(VLOOKUP($A33,'様式C-1-1用'!$B$3:$AI$977,16,0),"")</f>
        <v xml:space="preserve">0.1m×1.5m </v>
      </c>
      <c r="M33" s="321" t="str">
        <f>IFERROR(VLOOKUP($A33,'様式C-1-1用'!$B$3:$AI$977,34,0),"")</f>
        <v>－</v>
      </c>
      <c r="N33" s="321" t="str">
        <f>IFERROR(VLOOKUP($A33,'様式C-1-1用'!$B$3:$AI$977,30,0),"")</f>
        <v>－</v>
      </c>
      <c r="O33" s="321" t="str">
        <f>IF(VLOOKUP($A33,'様式C-1-1用'!$B$3:$AI$977,29,0)="－","なし",VLOOKUP($A33,'様式C-1-1用'!$B$3:$AI$977,29,0))</f>
        <v>なし</v>
      </c>
      <c r="P33" s="322" t="str">
        <f>IFERROR(VLOOKUP($A33,'様式C-1-1用'!$B$3:$AI$977,33,0),"")</f>
        <v xml:space="preserve">うき・はく離、0.1m×1.5m </v>
      </c>
    </row>
    <row r="34" spans="1:16" ht="15.95" customHeight="1" x14ac:dyDescent="0.15">
      <c r="A34" s="314">
        <v>32</v>
      </c>
      <c r="B34" s="320">
        <f>IFERROR(VLOOKUP($A34,'様式C-1-1用'!$B$3:$AI$977,3,0),"")</f>
        <v>4</v>
      </c>
      <c r="C34" s="321">
        <f>IFERROR(VLOOKUP($A34,'様式C-1-1用'!$B$3:$AI$977,4,0),"")</f>
        <v>13</v>
      </c>
      <c r="D34" s="321" t="str">
        <f>IFERROR(VLOOKUP($A34,'様式C-1-1用'!$B$3:$AI$977,6,0),"")</f>
        <v>路面</v>
      </c>
      <c r="E34" s="321" t="str">
        <f>IFERROR(VLOOKUP($A34,'様式C-1-1用'!$B$3:$AI$977,7,0),"")</f>
        <v>監査歩廊</v>
      </c>
      <c r="F34" s="321" t="str">
        <f>IFERROR(VLOOKUP($A34,'様式C-1-1用'!$B$3:$AI$977,8,0),"")</f>
        <v>漏水</v>
      </c>
      <c r="G34" s="321" t="str">
        <f>IFERROR(VLOOKUP($A34,'様式C-1-1用'!$B$3:$AI$977,10,0),"")</f>
        <v>滞水・沈砂</v>
      </c>
      <c r="H34" s="321">
        <f>IFERROR(VLOOKUP($A34,'様式C-1-1用'!$B$3:$AI$977,22,0),"")</f>
        <v>0</v>
      </c>
      <c r="I34" s="321" t="str">
        <f>IFERROR(VLOOKUP($A34,'様式C-1-1用'!$B$3:$AI$977,23,0),"")</f>
        <v>－</v>
      </c>
      <c r="J34" s="321" t="str">
        <f>IFERROR(VLOOKUP($A34,'様式C-1-1用'!$B$3:$AI$977,24,0),"")</f>
        <v>－</v>
      </c>
      <c r="K34" s="321" t="str">
        <f>IFERROR(VLOOKUP($A34,'様式C-1-1用'!$B$3:$AI$977,25,0),"")</f>
        <v>－</v>
      </c>
      <c r="L34" s="321" t="str">
        <f>IFERROR(VLOOKUP($A34,'様式C-1-1用'!$B$3:$AI$977,16,0),"")</f>
        <v xml:space="preserve">0.4m×1.7m </v>
      </c>
      <c r="M34" s="321" t="str">
        <f>IFERROR(VLOOKUP($A34,'様式C-1-1用'!$B$3:$AI$977,34,0),"")</f>
        <v>－</v>
      </c>
      <c r="N34" s="321" t="str">
        <f>IFERROR(VLOOKUP($A34,'様式C-1-1用'!$B$3:$AI$977,30,0),"")</f>
        <v>－</v>
      </c>
      <c r="O34" s="321" t="str">
        <f>IF(VLOOKUP($A34,'様式C-1-1用'!$B$3:$AI$977,29,0)="－","なし",VLOOKUP($A34,'様式C-1-1用'!$B$3:$AI$977,29,0))</f>
        <v>なし</v>
      </c>
      <c r="P34" s="322" t="str">
        <f>IFERROR(VLOOKUP($A34,'様式C-1-1用'!$B$3:$AI$977,33,0),"")</f>
        <v xml:space="preserve">滞水・沈砂、0.4m×1.7m </v>
      </c>
    </row>
    <row r="35" spans="1:16" ht="15.95" customHeight="1" x14ac:dyDescent="0.15">
      <c r="A35" s="314">
        <v>33</v>
      </c>
      <c r="B35" s="320">
        <f>IFERROR(VLOOKUP($A35,'様式C-1-1用'!$B$3:$AI$977,3,0),"")</f>
        <v>4</v>
      </c>
      <c r="C35" s="321">
        <f>IFERROR(VLOOKUP($A35,'様式C-1-1用'!$B$3:$AI$977,4,0),"")</f>
        <v>14</v>
      </c>
      <c r="D35" s="321" t="str">
        <f>IFERROR(VLOOKUP($A35,'様式C-1-1用'!$B$3:$AI$977,6,0),"")</f>
        <v>路面</v>
      </c>
      <c r="E35" s="321" t="str">
        <f>IFERROR(VLOOKUP($A35,'様式C-1-1用'!$B$3:$AI$977,7,0),"")</f>
        <v>監査歩廊</v>
      </c>
      <c r="F35" s="321" t="str">
        <f>IFERROR(VLOOKUP($A35,'様式C-1-1用'!$B$3:$AI$977,8,0),"")</f>
        <v>漏水</v>
      </c>
      <c r="G35" s="321" t="str">
        <f>IFERROR(VLOOKUP($A35,'様式C-1-1用'!$B$3:$AI$977,10,0),"")</f>
        <v>滞水・沈砂</v>
      </c>
      <c r="H35" s="321">
        <f>IFERROR(VLOOKUP($A35,'様式C-1-1用'!$B$3:$AI$977,22,0),"")</f>
        <v>0</v>
      </c>
      <c r="I35" s="321" t="str">
        <f>IFERROR(VLOOKUP($A35,'様式C-1-1用'!$B$3:$AI$977,23,0),"")</f>
        <v>－</v>
      </c>
      <c r="J35" s="321" t="str">
        <f>IFERROR(VLOOKUP($A35,'様式C-1-1用'!$B$3:$AI$977,24,0),"")</f>
        <v>－</v>
      </c>
      <c r="K35" s="321" t="str">
        <f>IFERROR(VLOOKUP($A35,'様式C-1-1用'!$B$3:$AI$977,25,0),"")</f>
        <v>－</v>
      </c>
      <c r="L35" s="321" t="str">
        <f>IFERROR(VLOOKUP($A35,'様式C-1-1用'!$B$3:$AI$977,16,0),"")</f>
        <v xml:space="preserve">0.4m×1.7m </v>
      </c>
      <c r="M35" s="321" t="str">
        <f>IFERROR(VLOOKUP($A35,'様式C-1-1用'!$B$3:$AI$977,34,0),"")</f>
        <v>－</v>
      </c>
      <c r="N35" s="321" t="str">
        <f>IFERROR(VLOOKUP($A35,'様式C-1-1用'!$B$3:$AI$977,30,0),"")</f>
        <v>－</v>
      </c>
      <c r="O35" s="321" t="str">
        <f>IF(VLOOKUP($A35,'様式C-1-1用'!$B$3:$AI$977,29,0)="－","なし",VLOOKUP($A35,'様式C-1-1用'!$B$3:$AI$977,29,0))</f>
        <v>なし</v>
      </c>
      <c r="P35" s="322" t="str">
        <f>IFERROR(VLOOKUP($A35,'様式C-1-1用'!$B$3:$AI$977,33,0),"")</f>
        <v xml:space="preserve">滞水・沈砂、0.4m×1.7m </v>
      </c>
    </row>
    <row r="36" spans="1:16" ht="15.95" customHeight="1" x14ac:dyDescent="0.15">
      <c r="A36" s="314">
        <v>34</v>
      </c>
      <c r="B36" s="320">
        <f>IFERROR(VLOOKUP($A36,'様式C-1-1用'!$B$3:$AI$977,3,0),"")</f>
        <v>4</v>
      </c>
      <c r="C36" s="321">
        <f>IFERROR(VLOOKUP($A36,'様式C-1-1用'!$B$3:$AI$977,4,0),"")</f>
        <v>15</v>
      </c>
      <c r="D36" s="321" t="str">
        <f>IFERROR(VLOOKUP($A36,'様式C-1-1用'!$B$3:$AI$977,6,0),"")</f>
        <v>路面</v>
      </c>
      <c r="E36" s="321" t="str">
        <f>IFERROR(VLOOKUP($A36,'様式C-1-1用'!$B$3:$AI$977,7,0),"")</f>
        <v>監査歩廊</v>
      </c>
      <c r="F36" s="321" t="str">
        <f>IFERROR(VLOOKUP($A36,'様式C-1-1用'!$B$3:$AI$977,8,0),"")</f>
        <v>漏水</v>
      </c>
      <c r="G36" s="321" t="str">
        <f>IFERROR(VLOOKUP($A36,'様式C-1-1用'!$B$3:$AI$977,10,0),"")</f>
        <v>滞水・沈砂</v>
      </c>
      <c r="H36" s="321">
        <f>IFERROR(VLOOKUP($A36,'様式C-1-1用'!$B$3:$AI$977,22,0),"")</f>
        <v>0</v>
      </c>
      <c r="I36" s="321" t="str">
        <f>IFERROR(VLOOKUP($A36,'様式C-1-1用'!$B$3:$AI$977,23,0),"")</f>
        <v>－</v>
      </c>
      <c r="J36" s="321" t="str">
        <f>IFERROR(VLOOKUP($A36,'様式C-1-1用'!$B$3:$AI$977,24,0),"")</f>
        <v>－</v>
      </c>
      <c r="K36" s="321" t="str">
        <f>IFERROR(VLOOKUP($A36,'様式C-1-1用'!$B$3:$AI$977,25,0),"")</f>
        <v>－</v>
      </c>
      <c r="L36" s="321" t="str">
        <f>IFERROR(VLOOKUP($A36,'様式C-1-1用'!$B$3:$AI$977,16,0),"")</f>
        <v xml:space="preserve">0.8m×3.0m </v>
      </c>
      <c r="M36" s="321" t="str">
        <f>IFERROR(VLOOKUP($A36,'様式C-1-1用'!$B$3:$AI$977,34,0),"")</f>
        <v>－</v>
      </c>
      <c r="N36" s="321" t="str">
        <f>IFERROR(VLOOKUP($A36,'様式C-1-1用'!$B$3:$AI$977,30,0),"")</f>
        <v>－</v>
      </c>
      <c r="O36" s="321" t="str">
        <f>IF(VLOOKUP($A36,'様式C-1-1用'!$B$3:$AI$977,29,0)="－","なし",VLOOKUP($A36,'様式C-1-1用'!$B$3:$AI$977,29,0))</f>
        <v>なし</v>
      </c>
      <c r="P36" s="322" t="str">
        <f>IFERROR(VLOOKUP($A36,'様式C-1-1用'!$B$3:$AI$977,33,0),"")</f>
        <v>滞水・沈砂、0.8m×3.0m (S4-6漏水(にじみ)からの滞水)</v>
      </c>
    </row>
    <row r="37" spans="1:16" ht="15.95" customHeight="1" x14ac:dyDescent="0.15">
      <c r="A37" s="314">
        <v>35</v>
      </c>
      <c r="B37" s="320">
        <f>IFERROR(VLOOKUP($A37,'様式C-1-1用'!$B$3:$AI$977,3,0),"")</f>
        <v>5</v>
      </c>
      <c r="C37" s="321">
        <f>IFERROR(VLOOKUP($A37,'様式C-1-1用'!$B$3:$AI$977,4,0),"")</f>
        <v>1</v>
      </c>
      <c r="D37" s="321" t="str">
        <f>IFERROR(VLOOKUP($A37,'様式C-1-1用'!$B$3:$AI$977,6,0),"")</f>
        <v>覆工・坑門</v>
      </c>
      <c r="E37" s="321" t="str">
        <f>IFERROR(VLOOKUP($A37,'様式C-1-1用'!$B$3:$AI$977,7,0),"")</f>
        <v>側壁（左側）</v>
      </c>
      <c r="F37" s="321" t="str">
        <f>IFERROR(VLOOKUP($A37,'様式C-1-1用'!$B$3:$AI$977,8,0),"")</f>
        <v>材質劣化</v>
      </c>
      <c r="G37" s="321" t="str">
        <f>IFERROR(VLOOKUP($A37,'様式C-1-1用'!$B$3:$AI$977,10,0),"")</f>
        <v>うき・はく離</v>
      </c>
      <c r="H37" s="321">
        <f>IFERROR(VLOOKUP($A37,'様式C-1-1用'!$B$3:$AI$977,22,0),"")</f>
        <v>0</v>
      </c>
      <c r="I37" s="321" t="str">
        <f>IFERROR(VLOOKUP($A37,'様式C-1-1用'!$B$3:$AI$977,23,0),"")</f>
        <v>Ⅱb</v>
      </c>
      <c r="J37" s="321" t="str">
        <f>IFERROR(VLOOKUP($A37,'様式C-1-1用'!$B$3:$AI$977,24,0),"")</f>
        <v>Ⅱ</v>
      </c>
      <c r="K37" s="321" t="str">
        <f>IFERROR(VLOOKUP($A37,'様式C-1-1用'!$B$3:$AI$977,25,0),"")</f>
        <v>Ⅱ</v>
      </c>
      <c r="L37" s="321" t="str">
        <f>IFERROR(VLOOKUP($A37,'様式C-1-1用'!$B$3:$AI$977,16,0),"")</f>
        <v xml:space="preserve">0.1m×4.4m </v>
      </c>
      <c r="M37" s="321" t="str">
        <f>IFERROR(VLOOKUP($A37,'様式C-1-1用'!$B$3:$AI$977,34,0),"")</f>
        <v>0.1m×0.2m (過年度写S5-1),0.1m×0.4m (過年度写S5-2),0.1m×0.9m (過年度写S5-3),
0.2m×0.7m (過年度写S5-4)</v>
      </c>
      <c r="N37" s="321" t="str">
        <f>IFERROR(VLOOKUP($A37,'様式C-1-1用'!$B$3:$AI$977,30,0),"")</f>
        <v>－</v>
      </c>
      <c r="O37" s="321" t="str">
        <f>IF(VLOOKUP($A37,'様式C-1-1用'!$B$3:$AI$977,29,0)="－","なし",VLOOKUP($A37,'様式C-1-1用'!$B$3:$AI$977,29,0))</f>
        <v>監視（日常巡視）</v>
      </c>
      <c r="P37" s="322" t="str">
        <f>IFERROR(VLOOKUP($A37,'様式C-1-1用'!$B$3:$AI$977,33,0),"")</f>
        <v xml:space="preserve">うき・はく離、0.1m×4.4m </v>
      </c>
    </row>
    <row r="38" spans="1:16" ht="15.95" customHeight="1" x14ac:dyDescent="0.15">
      <c r="A38" s="314">
        <v>36</v>
      </c>
      <c r="B38" s="320">
        <f>IFERROR(VLOOKUP($A38,'様式C-1-1用'!$B$3:$AI$977,3,0),"")</f>
        <v>5</v>
      </c>
      <c r="C38" s="321">
        <f>IFERROR(VLOOKUP($A38,'様式C-1-1用'!$B$3:$AI$977,4,0),"")</f>
        <v>5</v>
      </c>
      <c r="D38" s="321" t="str">
        <f>IFERROR(VLOOKUP($A38,'様式C-1-1用'!$B$3:$AI$977,6,0),"")</f>
        <v>覆工・坑門</v>
      </c>
      <c r="E38" s="321" t="str">
        <f>IFERROR(VLOOKUP($A38,'様式C-1-1用'!$B$3:$AI$977,7,0),"")</f>
        <v>アーチ（左側）</v>
      </c>
      <c r="F38" s="321" t="str">
        <f>IFERROR(VLOOKUP($A38,'様式C-1-1用'!$B$3:$AI$977,8,0),"")</f>
        <v>漏水</v>
      </c>
      <c r="G38" s="321" t="str">
        <f>IFERROR(VLOOKUP($A38,'様式C-1-1用'!$B$3:$AI$977,10,0),"")</f>
        <v>漏水</v>
      </c>
      <c r="H38" s="321">
        <f>IFERROR(VLOOKUP($A38,'様式C-1-1用'!$B$3:$AI$977,22,0),"")</f>
        <v>0</v>
      </c>
      <c r="I38" s="321" t="str">
        <f>IFERROR(VLOOKUP($A38,'様式C-1-1用'!$B$3:$AI$977,23,0),"")</f>
        <v>Ⅱb</v>
      </c>
      <c r="J38" s="321" t="str">
        <f>IFERROR(VLOOKUP($A38,'様式C-1-1用'!$B$3:$AI$977,24,0),"")</f>
        <v>Ⅱ</v>
      </c>
      <c r="K38" s="321" t="str">
        <f>IFERROR(VLOOKUP($A38,'様式C-1-1用'!$B$3:$AI$977,25,0),"")</f>
        <v>Ⅱ</v>
      </c>
      <c r="L38" s="321" t="str">
        <f>IFERROR(VLOOKUP($A38,'様式C-1-1用'!$B$3:$AI$977,16,0),"")</f>
        <v>0.25m×5.7m 遊離石灰</v>
      </c>
      <c r="M38" s="321" t="str">
        <f>IFERROR(VLOOKUP($A38,'様式C-1-1用'!$B$3:$AI$977,34,0),"")</f>
        <v>にじみ</v>
      </c>
      <c r="N38" s="321" t="str">
        <f>IFERROR(VLOOKUP($A38,'様式C-1-1用'!$B$3:$AI$977,30,0),"")</f>
        <v>－</v>
      </c>
      <c r="O38" s="321" t="str">
        <f>IF(VLOOKUP($A38,'様式C-1-1用'!$B$3:$AI$977,29,0)="－","なし",VLOOKUP($A38,'様式C-1-1用'!$B$3:$AI$977,29,0))</f>
        <v>監視（日常巡視）</v>
      </c>
      <c r="P38" s="322" t="str">
        <f>IFERROR(VLOOKUP($A38,'様式C-1-1用'!$B$3:$AI$977,33,0),"")</f>
        <v>漏水、0.25m×5.7m 遊離石灰</v>
      </c>
    </row>
    <row r="39" spans="1:16" ht="15.95" customHeight="1" x14ac:dyDescent="0.15">
      <c r="A39" s="314">
        <v>37</v>
      </c>
      <c r="B39" s="320">
        <f>IFERROR(VLOOKUP($A39,'様式C-1-1用'!$B$3:$AI$977,3,0),"")</f>
        <v>5</v>
      </c>
      <c r="C39" s="321">
        <f>IFERROR(VLOOKUP($A39,'様式C-1-1用'!$B$3:$AI$977,4,0),"")</f>
        <v>6</v>
      </c>
      <c r="D39" s="321" t="str">
        <f>IFERROR(VLOOKUP($A39,'様式C-1-1用'!$B$3:$AI$977,6,0),"")</f>
        <v>覆工・坑門</v>
      </c>
      <c r="E39" s="321" t="str">
        <f>IFERROR(VLOOKUP($A39,'様式C-1-1用'!$B$3:$AI$977,7,0),"")</f>
        <v>アーチ（左側）</v>
      </c>
      <c r="F39" s="321" t="str">
        <f>IFERROR(VLOOKUP($A39,'様式C-1-1用'!$B$3:$AI$977,8,0),"")</f>
        <v>漏水</v>
      </c>
      <c r="G39" s="321" t="str">
        <f>IFERROR(VLOOKUP($A39,'様式C-1-1用'!$B$3:$AI$977,10,0),"")</f>
        <v>漏水</v>
      </c>
      <c r="H39" s="321">
        <f>IFERROR(VLOOKUP($A39,'様式C-1-1用'!$B$3:$AI$977,22,0),"")</f>
        <v>0</v>
      </c>
      <c r="I39" s="321" t="str">
        <f>IFERROR(VLOOKUP($A39,'様式C-1-1用'!$B$3:$AI$977,23,0),"")</f>
        <v>Ⅱb</v>
      </c>
      <c r="J39" s="321" t="str">
        <f>IFERROR(VLOOKUP($A39,'様式C-1-1用'!$B$3:$AI$977,24,0),"")</f>
        <v>Ⅱ</v>
      </c>
      <c r="K39" s="321" t="str">
        <f>IFERROR(VLOOKUP($A39,'様式C-1-1用'!$B$3:$AI$977,25,0),"")</f>
        <v>Ⅱ</v>
      </c>
      <c r="L39" s="321" t="str">
        <f>IFERROR(VLOOKUP($A39,'様式C-1-1用'!$B$3:$AI$977,16,0),"")</f>
        <v>0.2m×4.1m 遊離石灰</v>
      </c>
      <c r="M39" s="321" t="str">
        <f>IFERROR(VLOOKUP($A39,'様式C-1-1用'!$B$3:$AI$977,34,0),"")</f>
        <v>にじみ</v>
      </c>
      <c r="N39" s="321" t="str">
        <f>IFERROR(VLOOKUP($A39,'様式C-1-1用'!$B$3:$AI$977,30,0),"")</f>
        <v>－</v>
      </c>
      <c r="O39" s="321" t="str">
        <f>IF(VLOOKUP($A39,'様式C-1-1用'!$B$3:$AI$977,29,0)="－","なし",VLOOKUP($A39,'様式C-1-1用'!$B$3:$AI$977,29,0))</f>
        <v>監視（日常巡視）</v>
      </c>
      <c r="P39" s="322" t="str">
        <f>IFERROR(VLOOKUP($A39,'様式C-1-1用'!$B$3:$AI$977,33,0),"")</f>
        <v>漏水、0.2m×4.1m 遊離石灰</v>
      </c>
    </row>
    <row r="40" spans="1:16" ht="15.95" customHeight="1" x14ac:dyDescent="0.15">
      <c r="A40" s="314">
        <v>38</v>
      </c>
      <c r="B40" s="320">
        <f>IFERROR(VLOOKUP($A40,'様式C-1-1用'!$B$3:$AI$977,3,0),"")</f>
        <v>5</v>
      </c>
      <c r="C40" s="321">
        <f>IFERROR(VLOOKUP($A40,'様式C-1-1用'!$B$3:$AI$977,4,0),"")</f>
        <v>7</v>
      </c>
      <c r="D40" s="321" t="str">
        <f>IFERROR(VLOOKUP($A40,'様式C-1-1用'!$B$3:$AI$977,6,0),"")</f>
        <v>覆工・坑門</v>
      </c>
      <c r="E40" s="321" t="str">
        <f>IFERROR(VLOOKUP($A40,'様式C-1-1用'!$B$3:$AI$977,7,0),"")</f>
        <v>アーチ（左側）</v>
      </c>
      <c r="F40" s="321" t="str">
        <f>IFERROR(VLOOKUP($A40,'様式C-1-1用'!$B$3:$AI$977,8,0),"")</f>
        <v>漏水</v>
      </c>
      <c r="G40" s="321" t="str">
        <f>IFERROR(VLOOKUP($A40,'様式C-1-1用'!$B$3:$AI$977,10,0),"")</f>
        <v>漏水</v>
      </c>
      <c r="H40" s="321">
        <f>IFERROR(VLOOKUP($A40,'様式C-1-1用'!$B$3:$AI$977,22,0),"")</f>
        <v>0</v>
      </c>
      <c r="I40" s="321" t="str">
        <f>IFERROR(VLOOKUP($A40,'様式C-1-1用'!$B$3:$AI$977,23,0),"")</f>
        <v>Ⅱb</v>
      </c>
      <c r="J40" s="321" t="str">
        <f>IFERROR(VLOOKUP($A40,'様式C-1-1用'!$B$3:$AI$977,24,0),"")</f>
        <v>Ⅱ</v>
      </c>
      <c r="K40" s="321" t="str">
        <f>IFERROR(VLOOKUP($A40,'様式C-1-1用'!$B$3:$AI$977,25,0),"")</f>
        <v>Ⅱ</v>
      </c>
      <c r="L40" s="321" t="str">
        <f>IFERROR(VLOOKUP($A40,'様式C-1-1用'!$B$3:$AI$977,16,0),"")</f>
        <v>2.1m×7.1m 遊離石灰</v>
      </c>
      <c r="M40" s="321" t="str">
        <f>IFERROR(VLOOKUP($A40,'様式C-1-1用'!$B$3:$AI$977,34,0),"")</f>
        <v>にじみ</v>
      </c>
      <c r="N40" s="321" t="str">
        <f>IFERROR(VLOOKUP($A40,'様式C-1-1用'!$B$3:$AI$977,30,0),"")</f>
        <v>－</v>
      </c>
      <c r="O40" s="321" t="str">
        <f>IF(VLOOKUP($A40,'様式C-1-1用'!$B$3:$AI$977,29,0)="－","なし",VLOOKUP($A40,'様式C-1-1用'!$B$3:$AI$977,29,0))</f>
        <v>監視（日常巡視）</v>
      </c>
      <c r="P40" s="322" t="str">
        <f>IFERROR(VLOOKUP($A40,'様式C-1-1用'!$B$3:$AI$977,33,0),"")</f>
        <v>漏水、2.1m×7.1m 遊離石灰</v>
      </c>
    </row>
    <row r="41" spans="1:16" ht="15.95" customHeight="1" x14ac:dyDescent="0.15">
      <c r="A41" s="314">
        <v>39</v>
      </c>
      <c r="B41" s="320">
        <f>IFERROR(VLOOKUP($A41,'様式C-1-1用'!$B$3:$AI$977,3,0),"")</f>
        <v>5</v>
      </c>
      <c r="C41" s="321">
        <f>IFERROR(VLOOKUP($A41,'様式C-1-1用'!$B$3:$AI$977,4,0),"")</f>
        <v>8</v>
      </c>
      <c r="D41" s="321" t="str">
        <f>IFERROR(VLOOKUP($A41,'様式C-1-1用'!$B$3:$AI$977,6,0),"")</f>
        <v>覆工・坑門</v>
      </c>
      <c r="E41" s="321" t="str">
        <f>IFERROR(VLOOKUP($A41,'様式C-1-1用'!$B$3:$AI$977,7,0),"")</f>
        <v>アーチ（右側）</v>
      </c>
      <c r="F41" s="321" t="str">
        <f>IFERROR(VLOOKUP($A41,'様式C-1-1用'!$B$3:$AI$977,8,0),"")</f>
        <v>漏水</v>
      </c>
      <c r="G41" s="321" t="str">
        <f>IFERROR(VLOOKUP($A41,'様式C-1-1用'!$B$3:$AI$977,10,0),"")</f>
        <v>漏水</v>
      </c>
      <c r="H41" s="321">
        <f>IFERROR(VLOOKUP($A41,'様式C-1-1用'!$B$3:$AI$977,22,0),"")</f>
        <v>0</v>
      </c>
      <c r="I41" s="321" t="str">
        <f>IFERROR(VLOOKUP($A41,'様式C-1-1用'!$B$3:$AI$977,23,0),"")</f>
        <v>Ⅱb</v>
      </c>
      <c r="J41" s="321" t="str">
        <f>IFERROR(VLOOKUP($A41,'様式C-1-1用'!$B$3:$AI$977,24,0),"")</f>
        <v>Ⅱ</v>
      </c>
      <c r="K41" s="321" t="str">
        <f>IFERROR(VLOOKUP($A41,'様式C-1-1用'!$B$3:$AI$977,25,0),"")</f>
        <v>Ⅱ</v>
      </c>
      <c r="L41" s="321" t="str">
        <f>IFERROR(VLOOKUP($A41,'様式C-1-1用'!$B$3:$AI$977,16,0),"")</f>
        <v>0.2m×8.1m にじみ(一部遊離石灰)</v>
      </c>
      <c r="M41" s="321" t="str">
        <f>IFERROR(VLOOKUP($A41,'様式C-1-1用'!$B$3:$AI$977,34,0),"")</f>
        <v>にじみ</v>
      </c>
      <c r="N41" s="321" t="str">
        <f>IFERROR(VLOOKUP($A41,'様式C-1-1用'!$B$3:$AI$977,30,0),"")</f>
        <v>－</v>
      </c>
      <c r="O41" s="321" t="str">
        <f>IF(VLOOKUP($A41,'様式C-1-1用'!$B$3:$AI$977,29,0)="－","なし",VLOOKUP($A41,'様式C-1-1用'!$B$3:$AI$977,29,0))</f>
        <v>監視（日常巡視）</v>
      </c>
      <c r="P41" s="322" t="str">
        <f>IFERROR(VLOOKUP($A41,'様式C-1-1用'!$B$3:$AI$977,33,0),"")</f>
        <v>漏水、0.2m×8.1m にじみ(一部遊離石灰)</v>
      </c>
    </row>
    <row r="42" spans="1:16" ht="15.95" customHeight="1" x14ac:dyDescent="0.15">
      <c r="A42" s="314">
        <v>40</v>
      </c>
      <c r="B42" s="320">
        <f>IFERROR(VLOOKUP($A42,'様式C-1-1用'!$B$3:$AI$977,3,0),"")</f>
        <v>5</v>
      </c>
      <c r="C42" s="321">
        <f>IFERROR(VLOOKUP($A42,'様式C-1-1用'!$B$3:$AI$977,4,0),"")</f>
        <v>9</v>
      </c>
      <c r="D42" s="321" t="str">
        <f>IFERROR(VLOOKUP($A42,'様式C-1-1用'!$B$3:$AI$977,6,0),"")</f>
        <v>覆工・坑門</v>
      </c>
      <c r="E42" s="321" t="str">
        <f>IFERROR(VLOOKUP($A42,'様式C-1-1用'!$B$3:$AI$977,7,0),"")</f>
        <v>アーチ（右側）</v>
      </c>
      <c r="F42" s="321" t="str">
        <f>IFERROR(VLOOKUP($A42,'様式C-1-1用'!$B$3:$AI$977,8,0),"")</f>
        <v>漏水</v>
      </c>
      <c r="G42" s="321" t="str">
        <f>IFERROR(VLOOKUP($A42,'様式C-1-1用'!$B$3:$AI$977,10,0),"")</f>
        <v>補修跡</v>
      </c>
      <c r="H42" s="321">
        <f>IFERROR(VLOOKUP($A42,'様式C-1-1用'!$B$3:$AI$977,22,0),"")</f>
        <v>0</v>
      </c>
      <c r="I42" s="321" t="str">
        <f>IFERROR(VLOOKUP($A42,'様式C-1-1用'!$B$3:$AI$977,23,0),"")</f>
        <v>Ⅰ</v>
      </c>
      <c r="J42" s="321" t="str">
        <f>IFERROR(VLOOKUP($A42,'様式C-1-1用'!$B$3:$AI$977,24,0),"")</f>
        <v>Ⅰ</v>
      </c>
      <c r="K42" s="321" t="str">
        <f>IFERROR(VLOOKUP($A42,'様式C-1-1用'!$B$3:$AI$977,25,0),"")</f>
        <v>Ⅰ</v>
      </c>
      <c r="L42" s="321" t="str">
        <f>IFERROR(VLOOKUP($A42,'様式C-1-1用'!$B$3:$AI$977,16,0),"")</f>
        <v>7.6m×0.4m 導水工</v>
      </c>
      <c r="M42" s="321" t="str">
        <f>IFERROR(VLOOKUP($A42,'様式C-1-1用'!$B$3:$AI$977,34,0),"")</f>
        <v>滴水(2滴/分)</v>
      </c>
      <c r="N42" s="321" t="str">
        <f>IFERROR(VLOOKUP($A42,'様式C-1-1用'!$B$3:$AI$977,30,0),"")</f>
        <v>－</v>
      </c>
      <c r="O42" s="321" t="str">
        <f>IF(VLOOKUP($A42,'様式C-1-1用'!$B$3:$AI$977,29,0)="－","なし",VLOOKUP($A42,'様式C-1-1用'!$B$3:$AI$977,29,0))</f>
        <v>なし</v>
      </c>
      <c r="P42" s="322" t="str">
        <f>IFERROR(VLOOKUP($A42,'様式C-1-1用'!$B$3:$AI$977,33,0),"")</f>
        <v>補修跡、7.6m×0.4m 導水工</v>
      </c>
    </row>
    <row r="43" spans="1:16" ht="15.95" customHeight="1" x14ac:dyDescent="0.15">
      <c r="A43" s="314">
        <v>41</v>
      </c>
      <c r="B43" s="320">
        <f>IFERROR(VLOOKUP($A43,'様式C-1-1用'!$B$3:$AI$977,3,0),"")</f>
        <v>5</v>
      </c>
      <c r="C43" s="321">
        <f>IFERROR(VLOOKUP($A43,'様式C-1-1用'!$B$3:$AI$977,4,0),"")</f>
        <v>10</v>
      </c>
      <c r="D43" s="321" t="str">
        <f>IFERROR(VLOOKUP($A43,'様式C-1-1用'!$B$3:$AI$977,6,0),"")</f>
        <v>覆工・坑門</v>
      </c>
      <c r="E43" s="321" t="str">
        <f>IFERROR(VLOOKUP($A43,'様式C-1-1用'!$B$3:$AI$977,7,0),"")</f>
        <v>側壁（右側）</v>
      </c>
      <c r="F43" s="321" t="str">
        <f>IFERROR(VLOOKUP($A43,'様式C-1-1用'!$B$3:$AI$977,8,0),"")</f>
        <v>材質劣化</v>
      </c>
      <c r="G43" s="321" t="str">
        <f>IFERROR(VLOOKUP($A43,'様式C-1-1用'!$B$3:$AI$977,10,0),"")</f>
        <v>うき・はく離</v>
      </c>
      <c r="H43" s="321">
        <f>IFERROR(VLOOKUP($A43,'様式C-1-1用'!$B$3:$AI$977,22,0),"")</f>
        <v>0</v>
      </c>
      <c r="I43" s="321" t="str">
        <f>IFERROR(VLOOKUP($A43,'様式C-1-1用'!$B$3:$AI$977,23,0),"")</f>
        <v>Ⅱb</v>
      </c>
      <c r="J43" s="321" t="str">
        <f>IFERROR(VLOOKUP($A43,'様式C-1-1用'!$B$3:$AI$977,24,0),"")</f>
        <v>Ⅱ</v>
      </c>
      <c r="K43" s="321" t="str">
        <f>IFERROR(VLOOKUP($A43,'様式C-1-1用'!$B$3:$AI$977,25,0),"")</f>
        <v>Ⅱ</v>
      </c>
      <c r="L43" s="321" t="str">
        <f>IFERROR(VLOOKUP($A43,'様式C-1-1用'!$B$3:$AI$977,16,0),"")</f>
        <v xml:space="preserve">0.1m×3.0m </v>
      </c>
      <c r="M43" s="321" t="str">
        <f>IFERROR(VLOOKUP($A43,'様式C-1-1用'!$B$3:$AI$977,34,0),"")</f>
        <v>0.1m×1.9m</v>
      </c>
      <c r="N43" s="321" t="str">
        <f>IFERROR(VLOOKUP($A43,'様式C-1-1用'!$B$3:$AI$977,30,0),"")</f>
        <v>－</v>
      </c>
      <c r="O43" s="321" t="str">
        <f>IF(VLOOKUP($A43,'様式C-1-1用'!$B$3:$AI$977,29,0)="－","なし",VLOOKUP($A43,'様式C-1-1用'!$B$3:$AI$977,29,0))</f>
        <v>監視（日常巡視）</v>
      </c>
      <c r="P43" s="322" t="str">
        <f>IFERROR(VLOOKUP($A43,'様式C-1-1用'!$B$3:$AI$977,33,0),"")</f>
        <v xml:space="preserve">うき・はく離、0.1m×3.0m </v>
      </c>
    </row>
    <row r="44" spans="1:16" ht="15.95" customHeight="1" x14ac:dyDescent="0.15">
      <c r="A44" s="314">
        <v>42</v>
      </c>
      <c r="B44" s="320">
        <f>IFERROR(VLOOKUP($A44,'様式C-1-1用'!$B$3:$AI$977,3,0),"")</f>
        <v>5</v>
      </c>
      <c r="C44" s="321">
        <f>IFERROR(VLOOKUP($A44,'様式C-1-1用'!$B$3:$AI$977,4,0),"")</f>
        <v>11</v>
      </c>
      <c r="D44" s="321" t="str">
        <f>IFERROR(VLOOKUP($A44,'様式C-1-1用'!$B$3:$AI$977,6,0),"")</f>
        <v>覆工・坑門</v>
      </c>
      <c r="E44" s="321" t="str">
        <f>IFERROR(VLOOKUP($A44,'様式C-1-1用'!$B$3:$AI$977,7,0),"")</f>
        <v>側壁（右側）</v>
      </c>
      <c r="F44" s="321" t="str">
        <f>IFERROR(VLOOKUP($A44,'様式C-1-1用'!$B$3:$AI$977,8,0),"")</f>
        <v>材質劣化</v>
      </c>
      <c r="G44" s="321" t="str">
        <f>IFERROR(VLOOKUP($A44,'様式C-1-1用'!$B$3:$AI$977,10,0),"")</f>
        <v>うき・はく離</v>
      </c>
      <c r="H44" s="321">
        <f>IFERROR(VLOOKUP($A44,'様式C-1-1用'!$B$3:$AI$977,22,0),"")</f>
        <v>0</v>
      </c>
      <c r="I44" s="321" t="str">
        <f>IFERROR(VLOOKUP($A44,'様式C-1-1用'!$B$3:$AI$977,23,0),"")</f>
        <v>Ⅱb</v>
      </c>
      <c r="J44" s="321" t="str">
        <f>IFERROR(VLOOKUP($A44,'様式C-1-1用'!$B$3:$AI$977,24,0),"")</f>
        <v>Ⅱ</v>
      </c>
      <c r="K44" s="321" t="str">
        <f>IFERROR(VLOOKUP($A44,'様式C-1-1用'!$B$3:$AI$977,25,0),"")</f>
        <v>Ⅱ</v>
      </c>
      <c r="L44" s="321" t="str">
        <f>IFERROR(VLOOKUP($A44,'様式C-1-1用'!$B$3:$AI$977,16,0),"")</f>
        <v xml:space="preserve">2.4m×0.1m </v>
      </c>
      <c r="M44" s="321" t="str">
        <f>IFERROR(VLOOKUP($A44,'様式C-1-1用'!$B$3:$AI$977,34,0),"")</f>
        <v>2.3m×0.1m</v>
      </c>
      <c r="N44" s="321" t="str">
        <f>IFERROR(VLOOKUP($A44,'様式C-1-1用'!$B$3:$AI$977,30,0),"")</f>
        <v>－</v>
      </c>
      <c r="O44" s="321" t="str">
        <f>IF(VLOOKUP($A44,'様式C-1-1用'!$B$3:$AI$977,29,0)="－","なし",VLOOKUP($A44,'様式C-1-1用'!$B$3:$AI$977,29,0))</f>
        <v>監視（日常巡視）</v>
      </c>
      <c r="P44" s="322" t="str">
        <f>IFERROR(VLOOKUP($A44,'様式C-1-1用'!$B$3:$AI$977,33,0),"")</f>
        <v xml:space="preserve">うき・はく離、2.4m×0.1m </v>
      </c>
    </row>
    <row r="45" spans="1:16" ht="15.95" customHeight="1" x14ac:dyDescent="0.15">
      <c r="A45" s="314">
        <v>43</v>
      </c>
      <c r="B45" s="320">
        <f>IFERROR(VLOOKUP($A45,'様式C-1-1用'!$B$3:$AI$977,3,0),"")</f>
        <v>5</v>
      </c>
      <c r="C45" s="321">
        <f>IFERROR(VLOOKUP($A45,'様式C-1-1用'!$B$3:$AI$977,4,0),"")</f>
        <v>12</v>
      </c>
      <c r="D45" s="321" t="str">
        <f>IFERROR(VLOOKUP($A45,'様式C-1-1用'!$B$3:$AI$977,6,0),"")</f>
        <v>覆工・坑門</v>
      </c>
      <c r="E45" s="321" t="str">
        <f>IFERROR(VLOOKUP($A45,'様式C-1-1用'!$B$3:$AI$977,7,0),"")</f>
        <v>側壁（右側）</v>
      </c>
      <c r="F45" s="321" t="str">
        <f>IFERROR(VLOOKUP($A45,'様式C-1-1用'!$B$3:$AI$977,8,0),"")</f>
        <v>材質劣化</v>
      </c>
      <c r="G45" s="321" t="str">
        <f>IFERROR(VLOOKUP($A45,'様式C-1-1用'!$B$3:$AI$977,10,0),"")</f>
        <v>うき・はく離</v>
      </c>
      <c r="H45" s="321">
        <f>IFERROR(VLOOKUP($A45,'様式C-1-1用'!$B$3:$AI$977,22,0),"")</f>
        <v>0</v>
      </c>
      <c r="I45" s="321" t="str">
        <f>IFERROR(VLOOKUP($A45,'様式C-1-1用'!$B$3:$AI$977,23,0),"")</f>
        <v>Ⅱb</v>
      </c>
      <c r="J45" s="321" t="str">
        <f>IFERROR(VLOOKUP($A45,'様式C-1-1用'!$B$3:$AI$977,24,0),"")</f>
        <v>Ⅱ</v>
      </c>
      <c r="K45" s="321" t="str">
        <f>IFERROR(VLOOKUP($A45,'様式C-1-1用'!$B$3:$AI$977,25,0),"")</f>
        <v>Ⅱ</v>
      </c>
      <c r="L45" s="321" t="str">
        <f>IFERROR(VLOOKUP($A45,'様式C-1-1用'!$B$3:$AI$977,16,0),"")</f>
        <v xml:space="preserve">0.1m×5.3m </v>
      </c>
      <c r="M45" s="321" t="str">
        <f>IFERROR(VLOOKUP($A45,'様式C-1-1用'!$B$3:$AI$977,34,0),"")</f>
        <v>0.1m×1.7m</v>
      </c>
      <c r="N45" s="321" t="str">
        <f>IFERROR(VLOOKUP($A45,'様式C-1-1用'!$B$3:$AI$977,30,0),"")</f>
        <v>－</v>
      </c>
      <c r="O45" s="321" t="str">
        <f>IF(VLOOKUP($A45,'様式C-1-1用'!$B$3:$AI$977,29,0)="－","なし",VLOOKUP($A45,'様式C-1-1用'!$B$3:$AI$977,29,0))</f>
        <v>監視（日常巡視）</v>
      </c>
      <c r="P45" s="322" t="str">
        <f>IFERROR(VLOOKUP($A45,'様式C-1-1用'!$B$3:$AI$977,33,0),"")</f>
        <v xml:space="preserve">うき・はく離、0.1m×5.3m </v>
      </c>
    </row>
    <row r="46" spans="1:16" ht="15.95" customHeight="1" x14ac:dyDescent="0.15">
      <c r="A46" s="314">
        <v>44</v>
      </c>
      <c r="B46" s="320">
        <f>IFERROR(VLOOKUP($A46,'様式C-1-1用'!$B$3:$AI$977,3,0),"")</f>
        <v>5</v>
      </c>
      <c r="C46" s="321">
        <f>IFERROR(VLOOKUP($A46,'様式C-1-1用'!$B$3:$AI$977,4,0),"")</f>
        <v>13</v>
      </c>
      <c r="D46" s="321" t="str">
        <f>IFERROR(VLOOKUP($A46,'様式C-1-1用'!$B$3:$AI$977,6,0),"")</f>
        <v>路面</v>
      </c>
      <c r="E46" s="321" t="str">
        <f>IFERROR(VLOOKUP($A46,'様式C-1-1用'!$B$3:$AI$977,7,0),"")</f>
        <v>監査歩廊</v>
      </c>
      <c r="F46" s="321" t="str">
        <f>IFERROR(VLOOKUP($A46,'様式C-1-1用'!$B$3:$AI$977,8,0),"")</f>
        <v>材質劣化</v>
      </c>
      <c r="G46" s="321" t="str">
        <f>IFERROR(VLOOKUP($A46,'様式C-1-1用'!$B$3:$AI$977,10,0),"")</f>
        <v>欠損</v>
      </c>
      <c r="H46" s="321">
        <f>IFERROR(VLOOKUP($A46,'様式C-1-1用'!$B$3:$AI$977,22,0),"")</f>
        <v>0</v>
      </c>
      <c r="I46" s="321" t="str">
        <f>IFERROR(VLOOKUP($A46,'様式C-1-1用'!$B$3:$AI$977,23,0),"")</f>
        <v>－</v>
      </c>
      <c r="J46" s="321" t="str">
        <f>IFERROR(VLOOKUP($A46,'様式C-1-1用'!$B$3:$AI$977,24,0),"")</f>
        <v>－</v>
      </c>
      <c r="K46" s="321" t="str">
        <f>IFERROR(VLOOKUP($A46,'様式C-1-1用'!$B$3:$AI$977,25,0),"")</f>
        <v>－</v>
      </c>
      <c r="L46" s="321" t="str">
        <f>IFERROR(VLOOKUP($A46,'様式C-1-1用'!$B$3:$AI$977,16,0),"")</f>
        <v>0.3m×0.1m 内部鉄筋露出</v>
      </c>
      <c r="M46" s="321" t="str">
        <f>IFERROR(VLOOKUP($A46,'様式C-1-1用'!$B$3:$AI$977,34,0),"")</f>
        <v>鉄筋露出0.3m×0.1m×0.02m</v>
      </c>
      <c r="N46" s="321" t="str">
        <f>IFERROR(VLOOKUP($A46,'様式C-1-1用'!$B$3:$AI$977,30,0),"")</f>
        <v>－</v>
      </c>
      <c r="O46" s="321" t="str">
        <f>IF(VLOOKUP($A46,'様式C-1-1用'!$B$3:$AI$977,29,0)="－","なし",VLOOKUP($A46,'様式C-1-1用'!$B$3:$AI$977,29,0))</f>
        <v>なし</v>
      </c>
      <c r="P46" s="322" t="str">
        <f>IFERROR(VLOOKUP($A46,'様式C-1-1用'!$B$3:$AI$977,33,0),"")</f>
        <v>欠損、0.3m×0.1m 内部鉄筋露出</v>
      </c>
    </row>
    <row r="47" spans="1:16" ht="15.95" customHeight="1" x14ac:dyDescent="0.15">
      <c r="A47" s="314">
        <v>45</v>
      </c>
      <c r="B47" s="320">
        <f>IFERROR(VLOOKUP($A47,'様式C-1-1用'!$B$3:$AI$977,3,0),"")</f>
        <v>5</v>
      </c>
      <c r="C47" s="321">
        <f>IFERROR(VLOOKUP($A47,'様式C-1-1用'!$B$3:$AI$977,4,0),"")</f>
        <v>14</v>
      </c>
      <c r="D47" s="321" t="str">
        <f>IFERROR(VLOOKUP($A47,'様式C-1-1用'!$B$3:$AI$977,6,0),"")</f>
        <v>路面</v>
      </c>
      <c r="E47" s="321" t="str">
        <f>IFERROR(VLOOKUP($A47,'様式C-1-1用'!$B$3:$AI$977,7,0),"")</f>
        <v>監査歩廊</v>
      </c>
      <c r="F47" s="321" t="str">
        <f>IFERROR(VLOOKUP($A47,'様式C-1-1用'!$B$3:$AI$977,8,0),"")</f>
        <v>漏水</v>
      </c>
      <c r="G47" s="321" t="str">
        <f>IFERROR(VLOOKUP($A47,'様式C-1-1用'!$B$3:$AI$977,10,0),"")</f>
        <v>滞水・沈砂</v>
      </c>
      <c r="H47" s="321">
        <f>IFERROR(VLOOKUP($A47,'様式C-1-1用'!$B$3:$AI$977,22,0),"")</f>
        <v>0</v>
      </c>
      <c r="I47" s="321" t="str">
        <f>IFERROR(VLOOKUP($A47,'様式C-1-1用'!$B$3:$AI$977,23,0),"")</f>
        <v>－</v>
      </c>
      <c r="J47" s="321" t="str">
        <f>IFERROR(VLOOKUP($A47,'様式C-1-1用'!$B$3:$AI$977,24,0),"")</f>
        <v>－</v>
      </c>
      <c r="K47" s="321" t="str">
        <f>IFERROR(VLOOKUP($A47,'様式C-1-1用'!$B$3:$AI$977,25,0),"")</f>
        <v>－</v>
      </c>
      <c r="L47" s="321" t="str">
        <f>IFERROR(VLOOKUP($A47,'様式C-1-1用'!$B$3:$AI$977,16,0),"")</f>
        <v xml:space="preserve">0.5m×6.9m </v>
      </c>
      <c r="M47" s="321" t="str">
        <f>IFERROR(VLOOKUP($A47,'様式C-1-1用'!$B$3:$AI$977,34,0),"")</f>
        <v>－</v>
      </c>
      <c r="N47" s="321" t="str">
        <f>IFERROR(VLOOKUP($A47,'様式C-1-1用'!$B$3:$AI$977,30,0),"")</f>
        <v>－</v>
      </c>
      <c r="O47" s="321" t="str">
        <f>IF(VLOOKUP($A47,'様式C-1-1用'!$B$3:$AI$977,29,0)="－","なし",VLOOKUP($A47,'様式C-1-1用'!$B$3:$AI$977,29,0))</f>
        <v>なし</v>
      </c>
      <c r="P47" s="322" t="str">
        <f>IFERROR(VLOOKUP($A47,'様式C-1-1用'!$B$3:$AI$977,33,0),"")</f>
        <v>滞水・沈砂、0.5m×6.9m (S6-4漏水(にじみ)からの滞水)</v>
      </c>
    </row>
    <row r="48" spans="1:16" ht="15.95" customHeight="1" x14ac:dyDescent="0.15">
      <c r="A48" s="314">
        <v>46</v>
      </c>
      <c r="B48" s="320">
        <f>IFERROR(VLOOKUP($A48,'様式C-1-1用'!$B$3:$AI$977,3,0),"")</f>
        <v>6</v>
      </c>
      <c r="C48" s="321">
        <f>IFERROR(VLOOKUP($A48,'様式C-1-1用'!$B$3:$AI$977,4,0),"")</f>
        <v>1</v>
      </c>
      <c r="D48" s="321" t="str">
        <f>IFERROR(VLOOKUP($A48,'様式C-1-1用'!$B$3:$AI$977,6,0),"")</f>
        <v>覆工・坑門</v>
      </c>
      <c r="E48" s="321" t="str">
        <f>IFERROR(VLOOKUP($A48,'様式C-1-1用'!$B$3:$AI$977,7,0),"")</f>
        <v>側壁（左側）</v>
      </c>
      <c r="F48" s="321" t="str">
        <f>IFERROR(VLOOKUP($A48,'様式C-1-1用'!$B$3:$AI$977,8,0),"")</f>
        <v>材質劣化</v>
      </c>
      <c r="G48" s="321" t="str">
        <f>IFERROR(VLOOKUP($A48,'様式C-1-1用'!$B$3:$AI$977,10,0),"")</f>
        <v>うき・はく離</v>
      </c>
      <c r="H48" s="321">
        <f>IFERROR(VLOOKUP($A48,'様式C-1-1用'!$B$3:$AI$977,22,0),"")</f>
        <v>0</v>
      </c>
      <c r="I48" s="321" t="str">
        <f>IFERROR(VLOOKUP($A48,'様式C-1-1用'!$B$3:$AI$977,23,0),"")</f>
        <v>Ⅱb</v>
      </c>
      <c r="J48" s="321" t="str">
        <f>IFERROR(VLOOKUP($A48,'様式C-1-1用'!$B$3:$AI$977,24,0),"")</f>
        <v>Ⅱ</v>
      </c>
      <c r="K48" s="321" t="str">
        <f>IFERROR(VLOOKUP($A48,'様式C-1-1用'!$B$3:$AI$977,25,0),"")</f>
        <v>Ⅱ</v>
      </c>
      <c r="L48" s="321" t="str">
        <f>IFERROR(VLOOKUP($A48,'様式C-1-1用'!$B$3:$AI$977,16,0),"")</f>
        <v xml:space="preserve">0.1m×1.5m </v>
      </c>
      <c r="M48" s="321" t="str">
        <f>IFERROR(VLOOKUP($A48,'様式C-1-1用'!$B$3:$AI$977,34,0),"")</f>
        <v xml:space="preserve">0.1m×1.5m </v>
      </c>
      <c r="N48" s="321" t="str">
        <f>IFERROR(VLOOKUP($A48,'様式C-1-1用'!$B$3:$AI$977,30,0),"")</f>
        <v>－</v>
      </c>
      <c r="O48" s="321" t="str">
        <f>IF(VLOOKUP($A48,'様式C-1-1用'!$B$3:$AI$977,29,0)="－","なし",VLOOKUP($A48,'様式C-1-1用'!$B$3:$AI$977,29,0))</f>
        <v>監視（日常巡視）</v>
      </c>
      <c r="P48" s="322" t="str">
        <f>IFERROR(VLOOKUP($A48,'様式C-1-1用'!$B$3:$AI$977,33,0),"")</f>
        <v xml:space="preserve">うき・はく離、0.1m×1.5m </v>
      </c>
    </row>
    <row r="49" spans="1:16" ht="15.95" customHeight="1" x14ac:dyDescent="0.15">
      <c r="A49" s="314">
        <v>47</v>
      </c>
      <c r="B49" s="320">
        <f>IFERROR(VLOOKUP($A49,'様式C-1-1用'!$B$3:$AI$977,3,0),"")</f>
        <v>6</v>
      </c>
      <c r="C49" s="321">
        <f>IFERROR(VLOOKUP($A49,'様式C-1-1用'!$B$3:$AI$977,4,0),"")</f>
        <v>2</v>
      </c>
      <c r="D49" s="321" t="str">
        <f>IFERROR(VLOOKUP($A49,'様式C-1-1用'!$B$3:$AI$977,6,0),"")</f>
        <v>覆工・坑門</v>
      </c>
      <c r="E49" s="321" t="str">
        <f>IFERROR(VLOOKUP($A49,'様式C-1-1用'!$B$3:$AI$977,7,0),"")</f>
        <v>アーチ（左側）</v>
      </c>
      <c r="F49" s="321" t="str">
        <f>IFERROR(VLOOKUP($A49,'様式C-1-1用'!$B$3:$AI$977,8,0),"")</f>
        <v>漏水</v>
      </c>
      <c r="G49" s="321" t="str">
        <f>IFERROR(VLOOKUP($A49,'様式C-1-1用'!$B$3:$AI$977,10,0),"")</f>
        <v>漏水</v>
      </c>
      <c r="H49" s="321">
        <f>IFERROR(VLOOKUP($A49,'様式C-1-1用'!$B$3:$AI$977,22,0),"")</f>
        <v>0</v>
      </c>
      <c r="I49" s="321" t="str">
        <f>IFERROR(VLOOKUP($A49,'様式C-1-1用'!$B$3:$AI$977,23,0),"")</f>
        <v>Ⅱb</v>
      </c>
      <c r="J49" s="321" t="str">
        <f>IFERROR(VLOOKUP($A49,'様式C-1-1用'!$B$3:$AI$977,24,0),"")</f>
        <v>Ⅱ</v>
      </c>
      <c r="K49" s="321" t="str">
        <f>IFERROR(VLOOKUP($A49,'様式C-1-1用'!$B$3:$AI$977,25,0),"")</f>
        <v>Ⅱ</v>
      </c>
      <c r="L49" s="321" t="str">
        <f>IFERROR(VLOOKUP($A49,'様式C-1-1用'!$B$3:$AI$977,16,0),"")</f>
        <v>0.1m×6.9m にじみ</v>
      </c>
      <c r="M49" s="321" t="str">
        <f>IFERROR(VLOOKUP($A49,'様式C-1-1用'!$B$3:$AI$977,34,0),"")</f>
        <v>0.1m×6.9m にじみ</v>
      </c>
      <c r="N49" s="321" t="str">
        <f>IFERROR(VLOOKUP($A49,'様式C-1-1用'!$B$3:$AI$977,30,0),"")</f>
        <v>－</v>
      </c>
      <c r="O49" s="321" t="str">
        <f>IF(VLOOKUP($A49,'様式C-1-1用'!$B$3:$AI$977,29,0)="－","なし",VLOOKUP($A49,'様式C-1-1用'!$B$3:$AI$977,29,0))</f>
        <v>監視（日常巡視）</v>
      </c>
      <c r="P49" s="322" t="str">
        <f>IFERROR(VLOOKUP($A49,'様式C-1-1用'!$B$3:$AI$977,33,0),"")</f>
        <v>漏水、0.1m×6.9m にじみ</v>
      </c>
    </row>
    <row r="50" spans="1:16" ht="15.95" customHeight="1" x14ac:dyDescent="0.15">
      <c r="A50" s="314">
        <v>48</v>
      </c>
      <c r="B50" s="320">
        <f>IFERROR(VLOOKUP($A50,'様式C-1-1用'!$B$3:$AI$977,3,0),"")</f>
        <v>6</v>
      </c>
      <c r="C50" s="321">
        <f>IFERROR(VLOOKUP($A50,'様式C-1-1用'!$B$3:$AI$977,4,0),"")</f>
        <v>3</v>
      </c>
      <c r="D50" s="321" t="str">
        <f>IFERROR(VLOOKUP($A50,'様式C-1-1用'!$B$3:$AI$977,6,0),"")</f>
        <v>覆工・坑門</v>
      </c>
      <c r="E50" s="321" t="str">
        <f>IFERROR(VLOOKUP($A50,'様式C-1-1用'!$B$3:$AI$977,7,0),"")</f>
        <v>アーチ（左側）</v>
      </c>
      <c r="F50" s="321" t="str">
        <f>IFERROR(VLOOKUP($A50,'様式C-1-1用'!$B$3:$AI$977,8,0),"")</f>
        <v>漏水</v>
      </c>
      <c r="G50" s="321" t="str">
        <f>IFERROR(VLOOKUP($A50,'様式C-1-1用'!$B$3:$AI$977,10,0),"")</f>
        <v>漏水</v>
      </c>
      <c r="H50" s="321">
        <f>IFERROR(VLOOKUP($A50,'様式C-1-1用'!$B$3:$AI$977,22,0),"")</f>
        <v>0</v>
      </c>
      <c r="I50" s="321" t="str">
        <f>IFERROR(VLOOKUP($A50,'様式C-1-1用'!$B$3:$AI$977,23,0),"")</f>
        <v>Ⅱb</v>
      </c>
      <c r="J50" s="321" t="str">
        <f>IFERROR(VLOOKUP($A50,'様式C-1-1用'!$B$3:$AI$977,24,0),"")</f>
        <v>Ⅱ</v>
      </c>
      <c r="K50" s="321" t="str">
        <f>IFERROR(VLOOKUP($A50,'様式C-1-1用'!$B$3:$AI$977,25,0),"")</f>
        <v>Ⅱ</v>
      </c>
      <c r="L50" s="321" t="str">
        <f>IFERROR(VLOOKUP($A50,'様式C-1-1用'!$B$3:$AI$977,16,0),"")</f>
        <v>0.38m×7.2m 遊離石灰</v>
      </c>
      <c r="M50" s="321" t="str">
        <f>IFERROR(VLOOKUP($A50,'様式C-1-1用'!$B$3:$AI$977,34,0),"")</f>
        <v>にじみ</v>
      </c>
      <c r="N50" s="321" t="str">
        <f>IFERROR(VLOOKUP($A50,'様式C-1-1用'!$B$3:$AI$977,30,0),"")</f>
        <v>－</v>
      </c>
      <c r="O50" s="321" t="str">
        <f>IF(VLOOKUP($A50,'様式C-1-1用'!$B$3:$AI$977,29,0)="－","なし",VLOOKUP($A50,'様式C-1-1用'!$B$3:$AI$977,29,0))</f>
        <v>監視（日常巡視）</v>
      </c>
      <c r="P50" s="322" t="str">
        <f>IFERROR(VLOOKUP($A50,'様式C-1-1用'!$B$3:$AI$977,33,0),"")</f>
        <v>漏水、0.38m×7.2m 遊離石灰</v>
      </c>
    </row>
    <row r="51" spans="1:16" ht="15.95" customHeight="1" x14ac:dyDescent="0.15">
      <c r="A51" s="314">
        <v>49</v>
      </c>
      <c r="B51" s="320">
        <f>IFERROR(VLOOKUP($A51,'様式C-1-1用'!$B$3:$AI$977,3,0),"")</f>
        <v>6</v>
      </c>
      <c r="C51" s="321">
        <f>IFERROR(VLOOKUP($A51,'様式C-1-1用'!$B$3:$AI$977,4,0),"")</f>
        <v>4</v>
      </c>
      <c r="D51" s="321" t="str">
        <f>IFERROR(VLOOKUP($A51,'様式C-1-1用'!$B$3:$AI$977,6,0),"")</f>
        <v>覆工・坑門</v>
      </c>
      <c r="E51" s="321" t="str">
        <f>IFERROR(VLOOKUP($A51,'様式C-1-1用'!$B$3:$AI$977,7,0),"")</f>
        <v>アーチ（右側）</v>
      </c>
      <c r="F51" s="321" t="str">
        <f>IFERROR(VLOOKUP($A51,'様式C-1-1用'!$B$3:$AI$977,8,0),"")</f>
        <v>漏水</v>
      </c>
      <c r="G51" s="321" t="str">
        <f>IFERROR(VLOOKUP($A51,'様式C-1-1用'!$B$3:$AI$977,10,0),"")</f>
        <v>漏水</v>
      </c>
      <c r="H51" s="321">
        <f>IFERROR(VLOOKUP($A51,'様式C-1-1用'!$B$3:$AI$977,22,0),"")</f>
        <v>0</v>
      </c>
      <c r="I51" s="321" t="str">
        <f>IFERROR(VLOOKUP($A51,'様式C-1-1用'!$B$3:$AI$977,23,0),"")</f>
        <v>Ⅱb</v>
      </c>
      <c r="J51" s="321" t="str">
        <f>IFERROR(VLOOKUP($A51,'様式C-1-1用'!$B$3:$AI$977,24,0),"")</f>
        <v>Ⅱ</v>
      </c>
      <c r="K51" s="321" t="str">
        <f>IFERROR(VLOOKUP($A51,'様式C-1-1用'!$B$3:$AI$977,25,0),"")</f>
        <v>Ⅱ</v>
      </c>
      <c r="L51" s="321" t="str">
        <f>IFERROR(VLOOKUP($A51,'様式C-1-1用'!$B$3:$AI$977,16,0),"")</f>
        <v>0.25m×7.8m にじみ</v>
      </c>
      <c r="M51" s="321" t="str">
        <f>IFERROR(VLOOKUP($A51,'様式C-1-1用'!$B$3:$AI$977,34,0),"")</f>
        <v>0.25m×7.8m にじみ</v>
      </c>
      <c r="N51" s="321" t="str">
        <f>IFERROR(VLOOKUP($A51,'様式C-1-1用'!$B$3:$AI$977,30,0),"")</f>
        <v>－</v>
      </c>
      <c r="O51" s="321" t="str">
        <f>IF(VLOOKUP($A51,'様式C-1-1用'!$B$3:$AI$977,29,0)="－","なし",VLOOKUP($A51,'様式C-1-1用'!$B$3:$AI$977,29,0))</f>
        <v>監視（日常巡視）</v>
      </c>
      <c r="P51" s="322" t="str">
        <f>IFERROR(VLOOKUP($A51,'様式C-1-1用'!$B$3:$AI$977,33,0),"")</f>
        <v>漏水、0.25m×7.8 にじみ (今回路面の滞水確認。)</v>
      </c>
    </row>
    <row r="52" spans="1:16" ht="15.95" customHeight="1" x14ac:dyDescent="0.15">
      <c r="A52" s="314">
        <v>50</v>
      </c>
      <c r="B52" s="320">
        <f>IFERROR(VLOOKUP($A52,'様式C-1-1用'!$B$3:$AI$977,3,0),"")</f>
        <v>6</v>
      </c>
      <c r="C52" s="321">
        <f>IFERROR(VLOOKUP($A52,'様式C-1-1用'!$B$3:$AI$977,4,0),"")</f>
        <v>5</v>
      </c>
      <c r="D52" s="321" t="str">
        <f>IFERROR(VLOOKUP($A52,'様式C-1-1用'!$B$3:$AI$977,6,0),"")</f>
        <v>覆工・坑門</v>
      </c>
      <c r="E52" s="321" t="str">
        <f>IFERROR(VLOOKUP($A52,'様式C-1-1用'!$B$3:$AI$977,7,0),"")</f>
        <v>アーチ（右側）</v>
      </c>
      <c r="F52" s="321" t="str">
        <f>IFERROR(VLOOKUP($A52,'様式C-1-1用'!$B$3:$AI$977,8,0),"")</f>
        <v>漏水</v>
      </c>
      <c r="G52" s="321" t="str">
        <f>IFERROR(VLOOKUP($A52,'様式C-1-1用'!$B$3:$AI$977,10,0),"")</f>
        <v>漏水</v>
      </c>
      <c r="H52" s="321">
        <f>IFERROR(VLOOKUP($A52,'様式C-1-1用'!$B$3:$AI$977,22,0),"")</f>
        <v>0</v>
      </c>
      <c r="I52" s="321" t="str">
        <f>IFERROR(VLOOKUP($A52,'様式C-1-1用'!$B$3:$AI$977,23,0),"")</f>
        <v>Ⅱb</v>
      </c>
      <c r="J52" s="321" t="str">
        <f>IFERROR(VLOOKUP($A52,'様式C-1-1用'!$B$3:$AI$977,24,0),"")</f>
        <v>Ⅱ</v>
      </c>
      <c r="K52" s="321" t="str">
        <f>IFERROR(VLOOKUP($A52,'様式C-1-1用'!$B$3:$AI$977,25,0),"")</f>
        <v>Ⅱ</v>
      </c>
      <c r="L52" s="321" t="str">
        <f>IFERROR(VLOOKUP($A52,'様式C-1-1用'!$B$3:$AI$977,16,0),"")</f>
        <v>1.1m×7.1m 遊離石灰</v>
      </c>
      <c r="M52" s="321" t="str">
        <f>IFERROR(VLOOKUP($A52,'様式C-1-1用'!$B$3:$AI$977,34,0),"")</f>
        <v>にじみ</v>
      </c>
      <c r="N52" s="321" t="str">
        <f>IFERROR(VLOOKUP($A52,'様式C-1-1用'!$B$3:$AI$977,30,0),"")</f>
        <v>－</v>
      </c>
      <c r="O52" s="321" t="str">
        <f>IF(VLOOKUP($A52,'様式C-1-1用'!$B$3:$AI$977,29,0)="－","なし",VLOOKUP($A52,'様式C-1-1用'!$B$3:$AI$977,29,0))</f>
        <v>監視（日常巡視）</v>
      </c>
      <c r="P52" s="322" t="str">
        <f>IFERROR(VLOOKUP($A52,'様式C-1-1用'!$B$3:$AI$977,33,0),"")</f>
        <v>漏水、1.1m×7.1m 遊離石灰</v>
      </c>
    </row>
    <row r="53" spans="1:16" ht="15.95" customHeight="1" x14ac:dyDescent="0.15">
      <c r="A53" s="314">
        <v>51</v>
      </c>
      <c r="B53" s="320">
        <f>IFERROR(VLOOKUP($A53,'様式C-1-1用'!$B$3:$AI$977,3,0),"")</f>
        <v>6</v>
      </c>
      <c r="C53" s="321">
        <f>IFERROR(VLOOKUP($A53,'様式C-1-1用'!$B$3:$AI$977,4,0),"")</f>
        <v>6</v>
      </c>
      <c r="D53" s="321" t="str">
        <f>IFERROR(VLOOKUP($A53,'様式C-1-1用'!$B$3:$AI$977,6,0),"")</f>
        <v>覆工・坑門</v>
      </c>
      <c r="E53" s="321" t="str">
        <f>IFERROR(VLOOKUP($A53,'様式C-1-1用'!$B$3:$AI$977,7,0),"")</f>
        <v>アーチ（右側）</v>
      </c>
      <c r="F53" s="321" t="str">
        <f>IFERROR(VLOOKUP($A53,'様式C-1-1用'!$B$3:$AI$977,8,0),"")</f>
        <v>漏水</v>
      </c>
      <c r="G53" s="321" t="str">
        <f>IFERROR(VLOOKUP($A53,'様式C-1-1用'!$B$3:$AI$977,10,0),"")</f>
        <v>漏水</v>
      </c>
      <c r="H53" s="321">
        <f>IFERROR(VLOOKUP($A53,'様式C-1-1用'!$B$3:$AI$977,22,0),"")</f>
        <v>0</v>
      </c>
      <c r="I53" s="321" t="str">
        <f>IFERROR(VLOOKUP($A53,'様式C-1-1用'!$B$3:$AI$977,23,0),"")</f>
        <v>Ⅱb</v>
      </c>
      <c r="J53" s="321" t="str">
        <f>IFERROR(VLOOKUP($A53,'様式C-1-1用'!$B$3:$AI$977,24,0),"")</f>
        <v>Ⅱ</v>
      </c>
      <c r="K53" s="321" t="str">
        <f>IFERROR(VLOOKUP($A53,'様式C-1-1用'!$B$3:$AI$977,25,0),"")</f>
        <v>Ⅱ</v>
      </c>
      <c r="L53" s="321" t="str">
        <f>IFERROR(VLOOKUP($A53,'様式C-1-1用'!$B$3:$AI$977,16,0),"")</f>
        <v>0.2m×3.7m 遊離石灰</v>
      </c>
      <c r="M53" s="321" t="str">
        <f>IFERROR(VLOOKUP($A53,'様式C-1-1用'!$B$3:$AI$977,34,0),"")</f>
        <v>にじみ</v>
      </c>
      <c r="N53" s="321" t="str">
        <f>IFERROR(VLOOKUP($A53,'様式C-1-1用'!$B$3:$AI$977,30,0),"")</f>
        <v>－</v>
      </c>
      <c r="O53" s="321" t="str">
        <f>IF(VLOOKUP($A53,'様式C-1-1用'!$B$3:$AI$977,29,0)="－","なし",VLOOKUP($A53,'様式C-1-1用'!$B$3:$AI$977,29,0))</f>
        <v>監視（日常巡視）</v>
      </c>
      <c r="P53" s="322" t="str">
        <f>IFERROR(VLOOKUP($A53,'様式C-1-1用'!$B$3:$AI$977,33,0),"")</f>
        <v>漏水、0.2m×3.7m 遊離石灰</v>
      </c>
    </row>
    <row r="54" spans="1:16" ht="15.95" customHeight="1" x14ac:dyDescent="0.15">
      <c r="A54" s="314">
        <v>52</v>
      </c>
      <c r="B54" s="320">
        <f>IFERROR(VLOOKUP($A54,'様式C-1-1用'!$B$3:$AI$977,3,0),"")</f>
        <v>6</v>
      </c>
      <c r="C54" s="321">
        <f>IFERROR(VLOOKUP($A54,'様式C-1-1用'!$B$3:$AI$977,4,0),"")</f>
        <v>7</v>
      </c>
      <c r="D54" s="321" t="str">
        <f>IFERROR(VLOOKUP($A54,'様式C-1-1用'!$B$3:$AI$977,6,0),"")</f>
        <v>覆工・坑門</v>
      </c>
      <c r="E54" s="321" t="str">
        <f>IFERROR(VLOOKUP($A54,'様式C-1-1用'!$B$3:$AI$977,7,0),"")</f>
        <v>アーチ（右側）</v>
      </c>
      <c r="F54" s="321" t="str">
        <f>IFERROR(VLOOKUP($A54,'様式C-1-1用'!$B$3:$AI$977,8,0),"")</f>
        <v>漏水</v>
      </c>
      <c r="G54" s="321" t="str">
        <f>IFERROR(VLOOKUP($A54,'様式C-1-1用'!$B$3:$AI$977,10,0),"")</f>
        <v>補修跡</v>
      </c>
      <c r="H54" s="321">
        <f>IFERROR(VLOOKUP($A54,'様式C-1-1用'!$B$3:$AI$977,22,0),"")</f>
        <v>0</v>
      </c>
      <c r="I54" s="321" t="str">
        <f>IFERROR(VLOOKUP($A54,'様式C-1-1用'!$B$3:$AI$977,23,0),"")</f>
        <v>Ⅰ</v>
      </c>
      <c r="J54" s="321" t="str">
        <f>IFERROR(VLOOKUP($A54,'様式C-1-1用'!$B$3:$AI$977,24,0),"")</f>
        <v>Ⅰ</v>
      </c>
      <c r="K54" s="321" t="str">
        <f>IFERROR(VLOOKUP($A54,'様式C-1-1用'!$B$3:$AI$977,25,0),"")</f>
        <v>Ⅰ</v>
      </c>
      <c r="L54" s="321" t="str">
        <f>IFERROR(VLOOKUP($A54,'様式C-1-1用'!$B$3:$AI$977,16,0),"")</f>
        <v>6.7m×0.4m 導水工</v>
      </c>
      <c r="M54" s="321" t="str">
        <f>IFERROR(VLOOKUP($A54,'様式C-1-1用'!$B$3:$AI$977,34,0),"")</f>
        <v>うき3.9m×0.15m</v>
      </c>
      <c r="N54" s="321" t="str">
        <f>IFERROR(VLOOKUP($A54,'様式C-1-1用'!$B$3:$AI$977,30,0),"")</f>
        <v>－</v>
      </c>
      <c r="O54" s="321" t="str">
        <f>IF(VLOOKUP($A54,'様式C-1-1用'!$B$3:$AI$977,29,0)="－","なし",VLOOKUP($A54,'様式C-1-1用'!$B$3:$AI$977,29,0))</f>
        <v>なし</v>
      </c>
      <c r="P54" s="322" t="str">
        <f>IFERROR(VLOOKUP($A54,'様式C-1-1用'!$B$3:$AI$977,33,0),"")</f>
        <v>補修跡、6.7m×0.4m 導水工</v>
      </c>
    </row>
    <row r="55" spans="1:16" ht="15.95" customHeight="1" x14ac:dyDescent="0.15">
      <c r="A55" s="314">
        <v>53</v>
      </c>
      <c r="B55" s="320">
        <f>IFERROR(VLOOKUP($A55,'様式C-1-1用'!$B$3:$AI$977,3,0),"")</f>
        <v>6</v>
      </c>
      <c r="C55" s="321">
        <f>IFERROR(VLOOKUP($A55,'様式C-1-1用'!$B$3:$AI$977,4,0),"")</f>
        <v>8</v>
      </c>
      <c r="D55" s="321" t="str">
        <f>IFERROR(VLOOKUP($A55,'様式C-1-1用'!$B$3:$AI$977,6,0),"")</f>
        <v>路面</v>
      </c>
      <c r="E55" s="321" t="str">
        <f>IFERROR(VLOOKUP($A55,'様式C-1-1用'!$B$3:$AI$977,7,0),"")</f>
        <v>監査歩廊</v>
      </c>
      <c r="F55" s="321" t="str">
        <f>IFERROR(VLOOKUP($A55,'様式C-1-1用'!$B$3:$AI$977,8,0),"")</f>
        <v>材質劣化</v>
      </c>
      <c r="G55" s="321" t="str">
        <f>IFERROR(VLOOKUP($A55,'様式C-1-1用'!$B$3:$AI$977,10,0),"")</f>
        <v>欠損</v>
      </c>
      <c r="H55" s="321">
        <f>IFERROR(VLOOKUP($A55,'様式C-1-1用'!$B$3:$AI$977,22,0),"")</f>
        <v>0</v>
      </c>
      <c r="I55" s="321" t="str">
        <f>IFERROR(VLOOKUP($A55,'様式C-1-1用'!$B$3:$AI$977,23,0),"")</f>
        <v>－</v>
      </c>
      <c r="J55" s="321" t="str">
        <f>IFERROR(VLOOKUP($A55,'様式C-1-1用'!$B$3:$AI$977,24,0),"")</f>
        <v>－</v>
      </c>
      <c r="K55" s="321" t="str">
        <f>IFERROR(VLOOKUP($A55,'様式C-1-1用'!$B$3:$AI$977,25,0),"")</f>
        <v>－</v>
      </c>
      <c r="L55" s="321" t="str">
        <f>IFERROR(VLOOKUP($A55,'様式C-1-1用'!$B$3:$AI$977,16,0),"")</f>
        <v xml:space="preserve">0.2m×0.5m </v>
      </c>
      <c r="M55" s="321" t="str">
        <f>IFERROR(VLOOKUP($A55,'様式C-1-1用'!$B$3:$AI$977,34,0),"")</f>
        <v>鉄筋露出0.15m×0.5m×0.02m</v>
      </c>
      <c r="N55" s="321" t="str">
        <f>IFERROR(VLOOKUP($A55,'様式C-1-1用'!$B$3:$AI$977,30,0),"")</f>
        <v>－</v>
      </c>
      <c r="O55" s="321" t="str">
        <f>IF(VLOOKUP($A55,'様式C-1-1用'!$B$3:$AI$977,29,0)="－","なし",VLOOKUP($A55,'様式C-1-1用'!$B$3:$AI$977,29,0))</f>
        <v>なし</v>
      </c>
      <c r="P55" s="322" t="str">
        <f>IFERROR(VLOOKUP($A55,'様式C-1-1用'!$B$3:$AI$977,33,0),"")</f>
        <v xml:space="preserve">欠損、0.2m×0.5m </v>
      </c>
    </row>
    <row r="56" spans="1:16" ht="15.95" customHeight="1" x14ac:dyDescent="0.15">
      <c r="A56" s="314">
        <v>54</v>
      </c>
      <c r="B56" s="320">
        <f>IFERROR(VLOOKUP($A56,'様式C-1-1用'!$B$3:$AI$977,3,0),"")</f>
        <v>6</v>
      </c>
      <c r="C56" s="321">
        <f>IFERROR(VLOOKUP($A56,'様式C-1-1用'!$B$3:$AI$977,4,0),"")</f>
        <v>9</v>
      </c>
      <c r="D56" s="321" t="str">
        <f>IFERROR(VLOOKUP($A56,'様式C-1-1用'!$B$3:$AI$977,6,0),"")</f>
        <v>路面</v>
      </c>
      <c r="E56" s="321" t="str">
        <f>IFERROR(VLOOKUP($A56,'様式C-1-1用'!$B$3:$AI$977,7,0),"")</f>
        <v>車道</v>
      </c>
      <c r="F56" s="321" t="str">
        <f>IFERROR(VLOOKUP($A56,'様式C-1-1用'!$B$3:$AI$977,8,0),"")</f>
        <v>漏水</v>
      </c>
      <c r="G56" s="321" t="str">
        <f>IFERROR(VLOOKUP($A56,'様式C-1-1用'!$B$3:$AI$977,10,0),"")</f>
        <v>滞水・沈砂</v>
      </c>
      <c r="H56" s="321">
        <f>IFERROR(VLOOKUP($A56,'様式C-1-1用'!$B$3:$AI$977,22,0),"")</f>
        <v>0</v>
      </c>
      <c r="I56" s="321" t="str">
        <f>IFERROR(VLOOKUP($A56,'様式C-1-1用'!$B$3:$AI$977,23,0),"")</f>
        <v>－</v>
      </c>
      <c r="J56" s="321" t="str">
        <f>IFERROR(VLOOKUP($A56,'様式C-1-1用'!$B$3:$AI$977,24,0),"")</f>
        <v>－</v>
      </c>
      <c r="K56" s="321" t="str">
        <f>IFERROR(VLOOKUP($A56,'様式C-1-1用'!$B$3:$AI$977,25,0),"")</f>
        <v>－</v>
      </c>
      <c r="L56" s="321" t="str">
        <f>IFERROR(VLOOKUP($A56,'様式C-1-1用'!$B$3:$AI$977,16,0),"")</f>
        <v xml:space="preserve">0.4m×1.1m </v>
      </c>
      <c r="M56" s="321" t="str">
        <f>IFERROR(VLOOKUP($A56,'様式C-1-1用'!$B$3:$AI$977,34,0),"")</f>
        <v>－</v>
      </c>
      <c r="N56" s="321" t="str">
        <f>IFERROR(VLOOKUP($A56,'様式C-1-1用'!$B$3:$AI$977,30,0),"")</f>
        <v>－</v>
      </c>
      <c r="O56" s="321" t="str">
        <f>IF(VLOOKUP($A56,'様式C-1-1用'!$B$3:$AI$977,29,0)="－","なし",VLOOKUP($A56,'様式C-1-1用'!$B$3:$AI$977,29,0))</f>
        <v>なし</v>
      </c>
      <c r="P56" s="322" t="str">
        <f>IFERROR(VLOOKUP($A56,'様式C-1-1用'!$B$3:$AI$977,33,0),"")</f>
        <v>滞水・沈砂、0.4m×1.1m (S6-2漏水(にじみ)からの滞水)</v>
      </c>
    </row>
    <row r="57" spans="1:16" ht="15.95" customHeight="1" x14ac:dyDescent="0.15">
      <c r="A57" s="314">
        <v>55</v>
      </c>
      <c r="B57" s="320">
        <f>IFERROR(VLOOKUP($A57,'様式C-1-1用'!$B$3:$AI$977,3,0),"")</f>
        <v>6</v>
      </c>
      <c r="C57" s="321">
        <f>IFERROR(VLOOKUP($A57,'様式C-1-1用'!$B$3:$AI$977,4,0),"")</f>
        <v>10</v>
      </c>
      <c r="D57" s="321" t="str">
        <f>IFERROR(VLOOKUP($A57,'様式C-1-1用'!$B$3:$AI$977,6,0),"")</f>
        <v>路面</v>
      </c>
      <c r="E57" s="321" t="str">
        <f>IFERROR(VLOOKUP($A57,'様式C-1-1用'!$B$3:$AI$977,7,0),"")</f>
        <v>監査歩廊</v>
      </c>
      <c r="F57" s="321" t="str">
        <f>IFERROR(VLOOKUP($A57,'様式C-1-1用'!$B$3:$AI$977,8,0),"")</f>
        <v>漏水</v>
      </c>
      <c r="G57" s="321" t="str">
        <f>IFERROR(VLOOKUP($A57,'様式C-1-1用'!$B$3:$AI$977,10,0),"")</f>
        <v>滞水・沈砂</v>
      </c>
      <c r="H57" s="321">
        <f>IFERROR(VLOOKUP($A57,'様式C-1-1用'!$B$3:$AI$977,22,0),"")</f>
        <v>0</v>
      </c>
      <c r="I57" s="321" t="str">
        <f>IFERROR(VLOOKUP($A57,'様式C-1-1用'!$B$3:$AI$977,23,0),"")</f>
        <v>－</v>
      </c>
      <c r="J57" s="321" t="str">
        <f>IFERROR(VLOOKUP($A57,'様式C-1-1用'!$B$3:$AI$977,24,0),"")</f>
        <v>－</v>
      </c>
      <c r="K57" s="321" t="str">
        <f>IFERROR(VLOOKUP($A57,'様式C-1-1用'!$B$3:$AI$977,25,0),"")</f>
        <v>－</v>
      </c>
      <c r="L57" s="321" t="str">
        <f>IFERROR(VLOOKUP($A57,'様式C-1-1用'!$B$3:$AI$977,16,0),"")</f>
        <v xml:space="preserve">0.7m×4.6m </v>
      </c>
      <c r="M57" s="321" t="str">
        <f>IFERROR(VLOOKUP($A57,'様式C-1-1用'!$B$3:$AI$977,34,0),"")</f>
        <v>－</v>
      </c>
      <c r="N57" s="321" t="str">
        <f>IFERROR(VLOOKUP($A57,'様式C-1-1用'!$B$3:$AI$977,30,0),"")</f>
        <v>－</v>
      </c>
      <c r="O57" s="321" t="str">
        <f>IF(VLOOKUP($A57,'様式C-1-1用'!$B$3:$AI$977,29,0)="－","なし",VLOOKUP($A57,'様式C-1-1用'!$B$3:$AI$977,29,0))</f>
        <v>なし</v>
      </c>
      <c r="P57" s="322" t="str">
        <f>IFERROR(VLOOKUP($A57,'様式C-1-1用'!$B$3:$AI$977,33,0),"")</f>
        <v>滞水・沈砂、0.7m×4.6m (S6-4漏水(にじみ)からの滞水)</v>
      </c>
    </row>
    <row r="58" spans="1:16" ht="15.95" customHeight="1" x14ac:dyDescent="0.15">
      <c r="A58" s="314">
        <v>56</v>
      </c>
      <c r="B58" s="320">
        <f>IFERROR(VLOOKUP($A58,'様式C-1-1用'!$B$3:$AI$977,3,0),"")</f>
        <v>7</v>
      </c>
      <c r="C58" s="321">
        <f>IFERROR(VLOOKUP($A58,'様式C-1-1用'!$B$3:$AI$977,4,0),"")</f>
        <v>1</v>
      </c>
      <c r="D58" s="321" t="str">
        <f>IFERROR(VLOOKUP($A58,'様式C-1-1用'!$B$3:$AI$977,6,0),"")</f>
        <v>覆工・坑門</v>
      </c>
      <c r="E58" s="321" t="str">
        <f>IFERROR(VLOOKUP($A58,'様式C-1-1用'!$B$3:$AI$977,7,0),"")</f>
        <v>側壁（左側）</v>
      </c>
      <c r="F58" s="321" t="str">
        <f>IFERROR(VLOOKUP($A58,'様式C-1-1用'!$B$3:$AI$977,8,0),"")</f>
        <v>材質劣化</v>
      </c>
      <c r="G58" s="321" t="str">
        <f>IFERROR(VLOOKUP($A58,'様式C-1-1用'!$B$3:$AI$977,10,0),"")</f>
        <v>うき・はく離</v>
      </c>
      <c r="H58" s="321">
        <f>IFERROR(VLOOKUP($A58,'様式C-1-1用'!$B$3:$AI$977,22,0),"")</f>
        <v>0</v>
      </c>
      <c r="I58" s="321" t="str">
        <f>IFERROR(VLOOKUP($A58,'様式C-1-1用'!$B$3:$AI$977,23,0),"")</f>
        <v>Ⅱb</v>
      </c>
      <c r="J58" s="321" t="str">
        <f>IFERROR(VLOOKUP($A58,'様式C-1-1用'!$B$3:$AI$977,24,0),"")</f>
        <v>Ⅱ</v>
      </c>
      <c r="K58" s="321" t="str">
        <f>IFERROR(VLOOKUP($A58,'様式C-1-1用'!$B$3:$AI$977,25,0),"")</f>
        <v>Ⅱ</v>
      </c>
      <c r="L58" s="321" t="str">
        <f>IFERROR(VLOOKUP($A58,'様式C-1-1用'!$B$3:$AI$977,16,0),"")</f>
        <v xml:space="preserve">0.1m×3.0m </v>
      </c>
      <c r="M58" s="321" t="str">
        <f>IFERROR(VLOOKUP($A58,'様式C-1-1用'!$B$3:$AI$977,34,0),"")</f>
        <v>0.2m×1.1m</v>
      </c>
      <c r="N58" s="321" t="str">
        <f>IFERROR(VLOOKUP($A58,'様式C-1-1用'!$B$3:$AI$977,30,0),"")</f>
        <v>－</v>
      </c>
      <c r="O58" s="321" t="str">
        <f>IF(VLOOKUP($A58,'様式C-1-1用'!$B$3:$AI$977,29,0)="－","なし",VLOOKUP($A58,'様式C-1-1用'!$B$3:$AI$977,29,0))</f>
        <v>監視（日常巡視）</v>
      </c>
      <c r="P58" s="322" t="str">
        <f>IFERROR(VLOOKUP($A58,'様式C-1-1用'!$B$3:$AI$977,33,0),"")</f>
        <v xml:space="preserve">うき・はく離、0.1m×3.0m </v>
      </c>
    </row>
    <row r="59" spans="1:16" ht="15.95" customHeight="1" x14ac:dyDescent="0.15">
      <c r="A59" s="314">
        <v>57</v>
      </c>
      <c r="B59" s="320">
        <f>IFERROR(VLOOKUP($A59,'様式C-1-1用'!$B$3:$AI$977,3,0),"")</f>
        <v>7</v>
      </c>
      <c r="C59" s="321">
        <f>IFERROR(VLOOKUP($A59,'様式C-1-1用'!$B$3:$AI$977,4,0),"")</f>
        <v>2</v>
      </c>
      <c r="D59" s="321" t="str">
        <f>IFERROR(VLOOKUP($A59,'様式C-1-1用'!$B$3:$AI$977,6,0),"")</f>
        <v>覆工・坑門</v>
      </c>
      <c r="E59" s="321" t="str">
        <f>IFERROR(VLOOKUP($A59,'様式C-1-1用'!$B$3:$AI$977,7,0),"")</f>
        <v>側壁（左側）</v>
      </c>
      <c r="F59" s="321" t="str">
        <f>IFERROR(VLOOKUP($A59,'様式C-1-1用'!$B$3:$AI$977,8,0),"")</f>
        <v>材質劣化</v>
      </c>
      <c r="G59" s="321" t="str">
        <f>IFERROR(VLOOKUP($A59,'様式C-1-1用'!$B$3:$AI$977,10,0),"")</f>
        <v>うき・はく離</v>
      </c>
      <c r="H59" s="321">
        <f>IFERROR(VLOOKUP($A59,'様式C-1-1用'!$B$3:$AI$977,22,0),"")</f>
        <v>0</v>
      </c>
      <c r="I59" s="321" t="str">
        <f>IFERROR(VLOOKUP($A59,'様式C-1-1用'!$B$3:$AI$977,23,0),"")</f>
        <v>Ⅱb</v>
      </c>
      <c r="J59" s="321" t="str">
        <f>IFERROR(VLOOKUP($A59,'様式C-1-1用'!$B$3:$AI$977,24,0),"")</f>
        <v>Ⅱ</v>
      </c>
      <c r="K59" s="321" t="str">
        <f>IFERROR(VLOOKUP($A59,'様式C-1-1用'!$B$3:$AI$977,25,0),"")</f>
        <v>Ⅱ</v>
      </c>
      <c r="L59" s="321" t="str">
        <f>IFERROR(VLOOKUP($A59,'様式C-1-1用'!$B$3:$AI$977,16,0),"")</f>
        <v xml:space="preserve">0.1m×2.2m </v>
      </c>
      <c r="M59" s="321" t="str">
        <f>IFERROR(VLOOKUP($A59,'様式C-1-1用'!$B$3:$AI$977,34,0),"")</f>
        <v>0.2m×1.1m</v>
      </c>
      <c r="N59" s="321" t="str">
        <f>IFERROR(VLOOKUP($A59,'様式C-1-1用'!$B$3:$AI$977,30,0),"")</f>
        <v>－</v>
      </c>
      <c r="O59" s="321" t="str">
        <f>IF(VLOOKUP($A59,'様式C-1-1用'!$B$3:$AI$977,29,0)="－","なし",VLOOKUP($A59,'様式C-1-1用'!$B$3:$AI$977,29,0))</f>
        <v>監視（日常巡視）</v>
      </c>
      <c r="P59" s="322" t="str">
        <f>IFERROR(VLOOKUP($A59,'様式C-1-1用'!$B$3:$AI$977,33,0),"")</f>
        <v xml:space="preserve">うき・はく離、0.1m×2.2m </v>
      </c>
    </row>
    <row r="60" spans="1:16" ht="15.95" customHeight="1" x14ac:dyDescent="0.15">
      <c r="A60" s="314">
        <v>58</v>
      </c>
      <c r="B60" s="320">
        <f>IFERROR(VLOOKUP($A60,'様式C-1-1用'!$B$3:$AI$977,3,0),"")</f>
        <v>7</v>
      </c>
      <c r="C60" s="321">
        <f>IFERROR(VLOOKUP($A60,'様式C-1-1用'!$B$3:$AI$977,4,0),"")</f>
        <v>3</v>
      </c>
      <c r="D60" s="321" t="str">
        <f>IFERROR(VLOOKUP($A60,'様式C-1-1用'!$B$3:$AI$977,6,0),"")</f>
        <v>覆工・坑門</v>
      </c>
      <c r="E60" s="321" t="str">
        <f>IFERROR(VLOOKUP($A60,'様式C-1-1用'!$B$3:$AI$977,7,0),"")</f>
        <v>側壁（左側）</v>
      </c>
      <c r="F60" s="321" t="str">
        <f>IFERROR(VLOOKUP($A60,'様式C-1-1用'!$B$3:$AI$977,8,0),"")</f>
        <v>材質劣化</v>
      </c>
      <c r="G60" s="321" t="str">
        <f>IFERROR(VLOOKUP($A60,'様式C-1-1用'!$B$3:$AI$977,10,0),"")</f>
        <v>うき・はく離</v>
      </c>
      <c r="H60" s="321">
        <f>IFERROR(VLOOKUP($A60,'様式C-1-1用'!$B$3:$AI$977,22,0),"")</f>
        <v>0</v>
      </c>
      <c r="I60" s="321" t="str">
        <f>IFERROR(VLOOKUP($A60,'様式C-1-1用'!$B$3:$AI$977,23,0),"")</f>
        <v>Ⅱb</v>
      </c>
      <c r="J60" s="321" t="str">
        <f>IFERROR(VLOOKUP($A60,'様式C-1-1用'!$B$3:$AI$977,24,0),"")</f>
        <v>Ⅱ</v>
      </c>
      <c r="K60" s="321" t="str">
        <f>IFERROR(VLOOKUP($A60,'様式C-1-1用'!$B$3:$AI$977,25,0),"")</f>
        <v>Ⅱ</v>
      </c>
      <c r="L60" s="321" t="str">
        <f>IFERROR(VLOOKUP($A60,'様式C-1-1用'!$B$3:$AI$977,16,0),"")</f>
        <v xml:space="preserve">0.1m×2.3m </v>
      </c>
      <c r="M60" s="321" t="str">
        <f>IFERROR(VLOOKUP($A60,'様式C-1-1用'!$B$3:$AI$977,34,0),"")</f>
        <v>0.2m×2.3m</v>
      </c>
      <c r="N60" s="321" t="str">
        <f>IFERROR(VLOOKUP($A60,'様式C-1-1用'!$B$3:$AI$977,30,0),"")</f>
        <v>－</v>
      </c>
      <c r="O60" s="321" t="str">
        <f>IF(VLOOKUP($A60,'様式C-1-1用'!$B$3:$AI$977,29,0)="－","なし",VLOOKUP($A60,'様式C-1-1用'!$B$3:$AI$977,29,0))</f>
        <v>監視（日常巡視）</v>
      </c>
      <c r="P60" s="322" t="str">
        <f>IFERROR(VLOOKUP($A60,'様式C-1-1用'!$B$3:$AI$977,33,0),"")</f>
        <v xml:space="preserve">うき・はく離、0.1m×2.3m </v>
      </c>
    </row>
    <row r="61" spans="1:16" ht="15.95" customHeight="1" x14ac:dyDescent="0.15">
      <c r="A61" s="314">
        <v>59</v>
      </c>
      <c r="B61" s="320">
        <f>IFERROR(VLOOKUP($A61,'様式C-1-1用'!$B$3:$AI$977,3,0),"")</f>
        <v>7</v>
      </c>
      <c r="C61" s="321">
        <f>IFERROR(VLOOKUP($A61,'様式C-1-1用'!$B$3:$AI$977,4,0),"")</f>
        <v>4</v>
      </c>
      <c r="D61" s="321" t="str">
        <f>IFERROR(VLOOKUP($A61,'様式C-1-1用'!$B$3:$AI$977,6,0),"")</f>
        <v>覆工・坑門</v>
      </c>
      <c r="E61" s="321" t="str">
        <f>IFERROR(VLOOKUP($A61,'様式C-1-1用'!$B$3:$AI$977,7,0),"")</f>
        <v>アーチ（右側）</v>
      </c>
      <c r="F61" s="321" t="str">
        <f>IFERROR(VLOOKUP($A61,'様式C-1-1用'!$B$3:$AI$977,8,0),"")</f>
        <v>材質劣化</v>
      </c>
      <c r="G61" s="321" t="str">
        <f>IFERROR(VLOOKUP($A61,'様式C-1-1用'!$B$3:$AI$977,10,0),"")</f>
        <v>補修跡</v>
      </c>
      <c r="H61" s="321">
        <f>IFERROR(VLOOKUP($A61,'様式C-1-1用'!$B$3:$AI$977,22,0),"")</f>
        <v>0</v>
      </c>
      <c r="I61" s="321" t="str">
        <f>IFERROR(VLOOKUP($A61,'様式C-1-1用'!$B$3:$AI$977,23,0),"")</f>
        <v>Ⅰ</v>
      </c>
      <c r="J61" s="321" t="str">
        <f>IFERROR(VLOOKUP($A61,'様式C-1-1用'!$B$3:$AI$977,24,0),"")</f>
        <v>Ⅰ</v>
      </c>
      <c r="K61" s="321" t="str">
        <f>IFERROR(VLOOKUP($A61,'様式C-1-1用'!$B$3:$AI$977,25,0),"")</f>
        <v>Ⅰ</v>
      </c>
      <c r="L61" s="321" t="str">
        <f>IFERROR(VLOOKUP($A61,'様式C-1-1用'!$B$3:$AI$977,16,0),"")</f>
        <v>4.7m×0.4m 導水工</v>
      </c>
      <c r="M61" s="321" t="str">
        <f>IFERROR(VLOOKUP($A61,'様式C-1-1用'!$B$3:$AI$977,34,0),"")</f>
        <v>うき2.3m×0.15m</v>
      </c>
      <c r="N61" s="321" t="str">
        <f>IFERROR(VLOOKUP($A61,'様式C-1-1用'!$B$3:$AI$977,30,0),"")</f>
        <v>－</v>
      </c>
      <c r="O61" s="321" t="str">
        <f>IF(VLOOKUP($A61,'様式C-1-1用'!$B$3:$AI$977,29,0)="－","なし",VLOOKUP($A61,'様式C-1-1用'!$B$3:$AI$977,29,0))</f>
        <v>なし</v>
      </c>
      <c r="P61" s="322" t="str">
        <f>IFERROR(VLOOKUP($A61,'様式C-1-1用'!$B$3:$AI$977,33,0),"")</f>
        <v>補修跡、4.7m×0.4m 導水工</v>
      </c>
    </row>
    <row r="62" spans="1:16" ht="15.95" customHeight="1" x14ac:dyDescent="0.15">
      <c r="A62" s="314">
        <v>60</v>
      </c>
      <c r="B62" s="320">
        <f>IFERROR(VLOOKUP($A62,'様式C-1-1用'!$B$3:$AI$977,3,0),"")</f>
        <v>7</v>
      </c>
      <c r="C62" s="321">
        <f>IFERROR(VLOOKUP($A62,'様式C-1-1用'!$B$3:$AI$977,4,0),"")</f>
        <v>5</v>
      </c>
      <c r="D62" s="321" t="str">
        <f>IFERROR(VLOOKUP($A62,'様式C-1-1用'!$B$3:$AI$977,6,0),"")</f>
        <v>覆工・坑門</v>
      </c>
      <c r="E62" s="321" t="str">
        <f>IFERROR(VLOOKUP($A62,'様式C-1-1用'!$B$3:$AI$977,7,0),"")</f>
        <v>側壁（右側）</v>
      </c>
      <c r="F62" s="321" t="str">
        <f>IFERROR(VLOOKUP($A62,'様式C-1-1用'!$B$3:$AI$977,8,0),"")</f>
        <v>材質劣化</v>
      </c>
      <c r="G62" s="321" t="str">
        <f>IFERROR(VLOOKUP($A62,'様式C-1-1用'!$B$3:$AI$977,10,0),"")</f>
        <v>うき・はく離</v>
      </c>
      <c r="H62" s="321">
        <f>IFERROR(VLOOKUP($A62,'様式C-1-1用'!$B$3:$AI$977,22,0),"")</f>
        <v>0</v>
      </c>
      <c r="I62" s="321" t="str">
        <f>IFERROR(VLOOKUP($A62,'様式C-1-1用'!$B$3:$AI$977,23,0),"")</f>
        <v>Ⅱb</v>
      </c>
      <c r="J62" s="321" t="str">
        <f>IFERROR(VLOOKUP($A62,'様式C-1-1用'!$B$3:$AI$977,24,0),"")</f>
        <v>Ⅱ</v>
      </c>
      <c r="K62" s="321" t="str">
        <f>IFERROR(VLOOKUP($A62,'様式C-1-1用'!$B$3:$AI$977,25,0),"")</f>
        <v>Ⅱ</v>
      </c>
      <c r="L62" s="321" t="str">
        <f>IFERROR(VLOOKUP($A62,'様式C-1-1用'!$B$3:$AI$977,16,0),"")</f>
        <v xml:space="preserve">0.1m×1.0m </v>
      </c>
      <c r="M62" s="321" t="str">
        <f>IFERROR(VLOOKUP($A62,'様式C-1-1用'!$B$3:$AI$977,34,0),"")</f>
        <v>0.1m×0.7m</v>
      </c>
      <c r="N62" s="321" t="str">
        <f>IFERROR(VLOOKUP($A62,'様式C-1-1用'!$B$3:$AI$977,30,0),"")</f>
        <v>－</v>
      </c>
      <c r="O62" s="321" t="str">
        <f>IF(VLOOKUP($A62,'様式C-1-1用'!$B$3:$AI$977,29,0)="－","なし",VLOOKUP($A62,'様式C-1-1用'!$B$3:$AI$977,29,0))</f>
        <v>監視（日常巡視）</v>
      </c>
      <c r="P62" s="322" t="str">
        <f>IFERROR(VLOOKUP($A62,'様式C-1-1用'!$B$3:$AI$977,33,0),"")</f>
        <v xml:space="preserve">うき・はく離、0.1m×1.0m </v>
      </c>
    </row>
    <row r="63" spans="1:16" ht="15.95" customHeight="1" x14ac:dyDescent="0.15">
      <c r="A63" s="314">
        <v>61</v>
      </c>
      <c r="B63" s="320">
        <f>IFERROR(VLOOKUP($A63,'様式C-1-1用'!$B$3:$AI$977,3,0),"")</f>
        <v>7</v>
      </c>
      <c r="C63" s="321">
        <f>IFERROR(VLOOKUP($A63,'様式C-1-1用'!$B$3:$AI$977,4,0),"")</f>
        <v>6</v>
      </c>
      <c r="D63" s="321" t="str">
        <f>IFERROR(VLOOKUP($A63,'様式C-1-1用'!$B$3:$AI$977,6,0),"")</f>
        <v>路面</v>
      </c>
      <c r="E63" s="321" t="str">
        <f>IFERROR(VLOOKUP($A63,'様式C-1-1用'!$B$3:$AI$977,7,0),"")</f>
        <v>監査歩廊</v>
      </c>
      <c r="F63" s="321" t="str">
        <f>IFERROR(VLOOKUP($A63,'様式C-1-1用'!$B$3:$AI$977,8,0),"")</f>
        <v>材質劣化</v>
      </c>
      <c r="G63" s="321" t="str">
        <f>IFERROR(VLOOKUP($A63,'様式C-1-1用'!$B$3:$AI$977,10,0),"")</f>
        <v>鉄筋露出</v>
      </c>
      <c r="H63" s="321">
        <f>IFERROR(VLOOKUP($A63,'様式C-1-1用'!$B$3:$AI$977,22,0),"")</f>
        <v>0</v>
      </c>
      <c r="I63" s="321" t="str">
        <f>IFERROR(VLOOKUP($A63,'様式C-1-1用'!$B$3:$AI$977,23,0),"")</f>
        <v>－</v>
      </c>
      <c r="J63" s="321" t="str">
        <f>IFERROR(VLOOKUP($A63,'様式C-1-1用'!$B$3:$AI$977,24,0),"")</f>
        <v>－</v>
      </c>
      <c r="K63" s="321" t="str">
        <f>IFERROR(VLOOKUP($A63,'様式C-1-1用'!$B$3:$AI$977,25,0),"")</f>
        <v>－</v>
      </c>
      <c r="L63" s="321" t="str">
        <f>IFERROR(VLOOKUP($A63,'様式C-1-1用'!$B$3:$AI$977,16,0),"")</f>
        <v xml:space="preserve">0.5m×0.5m </v>
      </c>
      <c r="M63" s="321" t="str">
        <f>IFERROR(VLOOKUP($A63,'様式C-1-1用'!$B$3:$AI$977,34,0),"")</f>
        <v>0.1m×0.5m×0.01m</v>
      </c>
      <c r="N63" s="321" t="str">
        <f>IFERROR(VLOOKUP($A63,'様式C-1-1用'!$B$3:$AI$977,30,0),"")</f>
        <v>－</v>
      </c>
      <c r="O63" s="321" t="str">
        <f>IF(VLOOKUP($A63,'様式C-1-1用'!$B$3:$AI$977,29,0)="－","なし",VLOOKUP($A63,'様式C-1-1用'!$B$3:$AI$977,29,0))</f>
        <v>なし</v>
      </c>
      <c r="P63" s="322" t="str">
        <f>IFERROR(VLOOKUP($A63,'様式C-1-1用'!$B$3:$AI$977,33,0),"")</f>
        <v xml:space="preserve">鉄筋露出、0.5m×0.5m </v>
      </c>
    </row>
    <row r="64" spans="1:16" ht="15.95" customHeight="1" x14ac:dyDescent="0.15">
      <c r="A64" s="314">
        <v>62</v>
      </c>
      <c r="B64" s="320">
        <f>IFERROR(VLOOKUP($A64,'様式C-1-1用'!$B$3:$AI$977,3,0),"")</f>
        <v>7</v>
      </c>
      <c r="C64" s="321">
        <f>IFERROR(VLOOKUP($A64,'様式C-1-1用'!$B$3:$AI$977,4,0),"")</f>
        <v>7</v>
      </c>
      <c r="D64" s="321" t="str">
        <f>IFERROR(VLOOKUP($A64,'様式C-1-1用'!$B$3:$AI$977,6,0),"")</f>
        <v>覆工・坑門</v>
      </c>
      <c r="E64" s="321" t="str">
        <f>IFERROR(VLOOKUP($A64,'様式C-1-1用'!$B$3:$AI$977,7,0),"")</f>
        <v>側壁（右側）</v>
      </c>
      <c r="F64" s="321" t="str">
        <f>IFERROR(VLOOKUP($A64,'様式C-1-1用'!$B$3:$AI$977,8,0),"")</f>
        <v>材質劣化</v>
      </c>
      <c r="G64" s="321" t="str">
        <f>IFERROR(VLOOKUP($A64,'様式C-1-1用'!$B$3:$AI$977,10,0),"")</f>
        <v>うき・はく離</v>
      </c>
      <c r="H64" s="321">
        <f>IFERROR(VLOOKUP($A64,'様式C-1-1用'!$B$3:$AI$977,22,0),"")</f>
        <v>0</v>
      </c>
      <c r="I64" s="321" t="str">
        <f>IFERROR(VLOOKUP($A64,'様式C-1-1用'!$B$3:$AI$977,23,0),"")</f>
        <v>Ⅱb</v>
      </c>
      <c r="J64" s="321" t="str">
        <f>IFERROR(VLOOKUP($A64,'様式C-1-1用'!$B$3:$AI$977,24,0),"")</f>
        <v>Ⅱ</v>
      </c>
      <c r="K64" s="321" t="str">
        <f>IFERROR(VLOOKUP($A64,'様式C-1-1用'!$B$3:$AI$977,25,0),"")</f>
        <v>Ⅱ</v>
      </c>
      <c r="L64" s="321" t="str">
        <f>IFERROR(VLOOKUP($A64,'様式C-1-1用'!$B$3:$AI$977,16,0),"")</f>
        <v>0.2m×0.1m (一部欠損)</v>
      </c>
      <c r="M64" s="321" t="str">
        <f>IFERROR(VLOOKUP($A64,'様式C-1-1用'!$B$3:$AI$977,34,0),"")</f>
        <v>－</v>
      </c>
      <c r="N64" s="321" t="str">
        <f>IFERROR(VLOOKUP($A64,'様式C-1-1用'!$B$3:$AI$977,30,0),"")</f>
        <v>－</v>
      </c>
      <c r="O64" s="321" t="str">
        <f>IF(VLOOKUP($A64,'様式C-1-1用'!$B$3:$AI$977,29,0)="－","なし",VLOOKUP($A64,'様式C-1-1用'!$B$3:$AI$977,29,0))</f>
        <v>なし</v>
      </c>
      <c r="P64" s="322" t="str">
        <f>IFERROR(VLOOKUP($A64,'様式C-1-1用'!$B$3:$AI$977,33,0),"")</f>
        <v>うき・はく離、0.2m×0.1m (一部欠損)</v>
      </c>
    </row>
    <row r="65" spans="1:16" ht="15.95" customHeight="1" x14ac:dyDescent="0.15">
      <c r="A65" s="314">
        <v>63</v>
      </c>
      <c r="B65" s="320">
        <f>IFERROR(VLOOKUP($A65,'様式C-1-1用'!$B$3:$AI$977,3,0),"")</f>
        <v>7</v>
      </c>
      <c r="C65" s="321">
        <f>IFERROR(VLOOKUP($A65,'様式C-1-1用'!$B$3:$AI$977,4,0),"")</f>
        <v>8</v>
      </c>
      <c r="D65" s="321" t="str">
        <f>IFERROR(VLOOKUP($A65,'様式C-1-1用'!$B$3:$AI$977,6,0),"")</f>
        <v>覆工・坑門</v>
      </c>
      <c r="E65" s="321" t="str">
        <f>IFERROR(VLOOKUP($A65,'様式C-1-1用'!$B$3:$AI$977,7,0),"")</f>
        <v>側壁（右側）</v>
      </c>
      <c r="F65" s="321" t="str">
        <f>IFERROR(VLOOKUP($A65,'様式C-1-1用'!$B$3:$AI$977,8,0),"")</f>
        <v>材質劣化</v>
      </c>
      <c r="G65" s="321" t="str">
        <f>IFERROR(VLOOKUP($A65,'様式C-1-1用'!$B$3:$AI$977,10,0),"")</f>
        <v>うき・はく離</v>
      </c>
      <c r="H65" s="321">
        <f>IFERROR(VLOOKUP($A65,'様式C-1-1用'!$B$3:$AI$977,22,0),"")</f>
        <v>0</v>
      </c>
      <c r="I65" s="321" t="str">
        <f>IFERROR(VLOOKUP($A65,'様式C-1-1用'!$B$3:$AI$977,23,0),"")</f>
        <v>Ⅱb</v>
      </c>
      <c r="J65" s="321" t="str">
        <f>IFERROR(VLOOKUP($A65,'様式C-1-1用'!$B$3:$AI$977,24,0),"")</f>
        <v>Ⅱ</v>
      </c>
      <c r="K65" s="321" t="str">
        <f>IFERROR(VLOOKUP($A65,'様式C-1-1用'!$B$3:$AI$977,25,0),"")</f>
        <v>Ⅱ</v>
      </c>
      <c r="L65" s="321" t="str">
        <f>IFERROR(VLOOKUP($A65,'様式C-1-1用'!$B$3:$AI$977,16,0),"")</f>
        <v xml:space="preserve">0.3m×1.2m </v>
      </c>
      <c r="M65" s="321" t="str">
        <f>IFERROR(VLOOKUP($A65,'様式C-1-1用'!$B$3:$AI$977,34,0),"")</f>
        <v>－</v>
      </c>
      <c r="N65" s="321" t="str">
        <f>IFERROR(VLOOKUP($A65,'様式C-1-1用'!$B$3:$AI$977,30,0),"")</f>
        <v>－</v>
      </c>
      <c r="O65" s="321" t="str">
        <f>IF(VLOOKUP($A65,'様式C-1-1用'!$B$3:$AI$977,29,0)="－","なし",VLOOKUP($A65,'様式C-1-1用'!$B$3:$AI$977,29,0))</f>
        <v>なし</v>
      </c>
      <c r="P65" s="322" t="str">
        <f>IFERROR(VLOOKUP($A65,'様式C-1-1用'!$B$3:$AI$977,33,0),"")</f>
        <v xml:space="preserve">うき・はく離、0.3m×1.2m </v>
      </c>
    </row>
    <row r="66" spans="1:16" ht="15.95" customHeight="1" x14ac:dyDescent="0.15">
      <c r="A66" s="314">
        <v>64</v>
      </c>
      <c r="B66" s="320">
        <f>IFERROR(VLOOKUP($A66,'様式C-1-1用'!$B$3:$AI$977,3,0),"")</f>
        <v>8</v>
      </c>
      <c r="C66" s="321">
        <f>IFERROR(VLOOKUP($A66,'様式C-1-1用'!$B$3:$AI$977,4,0),"")</f>
        <v>1</v>
      </c>
      <c r="D66" s="321" t="str">
        <f>IFERROR(VLOOKUP($A66,'様式C-1-1用'!$B$3:$AI$977,6,0),"")</f>
        <v>覆工・坑門</v>
      </c>
      <c r="E66" s="321" t="str">
        <f>IFERROR(VLOOKUP($A66,'様式C-1-1用'!$B$3:$AI$977,7,0),"")</f>
        <v>側壁（左側）</v>
      </c>
      <c r="F66" s="321" t="str">
        <f>IFERROR(VLOOKUP($A66,'様式C-1-1用'!$B$3:$AI$977,8,0),"")</f>
        <v>材質劣化</v>
      </c>
      <c r="G66" s="321" t="str">
        <f>IFERROR(VLOOKUP($A66,'様式C-1-1用'!$B$3:$AI$977,10,0),"")</f>
        <v>うき・はく離</v>
      </c>
      <c r="H66" s="321">
        <f>IFERROR(VLOOKUP($A66,'様式C-1-1用'!$B$3:$AI$977,22,0),"")</f>
        <v>0</v>
      </c>
      <c r="I66" s="321" t="str">
        <f>IFERROR(VLOOKUP($A66,'様式C-1-1用'!$B$3:$AI$977,23,0),"")</f>
        <v>Ⅱb</v>
      </c>
      <c r="J66" s="321" t="str">
        <f>IFERROR(VLOOKUP($A66,'様式C-1-1用'!$B$3:$AI$977,24,0),"")</f>
        <v>Ⅱ</v>
      </c>
      <c r="K66" s="321" t="str">
        <f>IFERROR(VLOOKUP($A66,'様式C-1-1用'!$B$3:$AI$977,25,0),"")</f>
        <v>Ⅱ</v>
      </c>
      <c r="L66" s="321" t="str">
        <f>IFERROR(VLOOKUP($A66,'様式C-1-1用'!$B$3:$AI$977,16,0),"")</f>
        <v xml:space="preserve">0.1m×9.0m </v>
      </c>
      <c r="M66" s="321" t="str">
        <f>IFERROR(VLOOKUP($A66,'様式C-1-1用'!$B$3:$AI$977,34,0),"")</f>
        <v xml:space="preserve">0.1m×9.0m </v>
      </c>
      <c r="N66" s="321" t="str">
        <f>IFERROR(VLOOKUP($A66,'様式C-1-1用'!$B$3:$AI$977,30,0),"")</f>
        <v>－</v>
      </c>
      <c r="O66" s="321" t="str">
        <f>IF(VLOOKUP($A66,'様式C-1-1用'!$B$3:$AI$977,29,0)="－","なし",VLOOKUP($A66,'様式C-1-1用'!$B$3:$AI$977,29,0))</f>
        <v>監視（日常巡視）</v>
      </c>
      <c r="P66" s="322" t="str">
        <f>IFERROR(VLOOKUP($A66,'様式C-1-1用'!$B$3:$AI$977,33,0),"")</f>
        <v xml:space="preserve">うき・はく離、0.1m×9.0m </v>
      </c>
    </row>
    <row r="67" spans="1:16" ht="15.95" customHeight="1" x14ac:dyDescent="0.15">
      <c r="A67" s="314">
        <v>65</v>
      </c>
      <c r="B67" s="320">
        <f>IFERROR(VLOOKUP($A67,'様式C-1-1用'!$B$3:$AI$977,3,0),"")</f>
        <v>8</v>
      </c>
      <c r="C67" s="321">
        <f>IFERROR(VLOOKUP($A67,'様式C-1-1用'!$B$3:$AI$977,4,0),"")</f>
        <v>2</v>
      </c>
      <c r="D67" s="321" t="str">
        <f>IFERROR(VLOOKUP($A67,'様式C-1-1用'!$B$3:$AI$977,6,0),"")</f>
        <v>覆工・坑門</v>
      </c>
      <c r="E67" s="321" t="str">
        <f>IFERROR(VLOOKUP($A67,'様式C-1-1用'!$B$3:$AI$977,7,0),"")</f>
        <v>アーチ（左側）</v>
      </c>
      <c r="F67" s="321" t="str">
        <f>IFERROR(VLOOKUP($A67,'様式C-1-1用'!$B$3:$AI$977,8,0),"")</f>
        <v>漏水</v>
      </c>
      <c r="G67" s="321" t="str">
        <f>IFERROR(VLOOKUP($A67,'様式C-1-1用'!$B$3:$AI$977,10,0),"")</f>
        <v>漏水</v>
      </c>
      <c r="H67" s="321">
        <f>IFERROR(VLOOKUP($A67,'様式C-1-1用'!$B$3:$AI$977,22,0),"")</f>
        <v>0</v>
      </c>
      <c r="I67" s="321" t="str">
        <f>IFERROR(VLOOKUP($A67,'様式C-1-1用'!$B$3:$AI$977,23,0),"")</f>
        <v>Ⅱb</v>
      </c>
      <c r="J67" s="321" t="str">
        <f>IFERROR(VLOOKUP($A67,'様式C-1-1用'!$B$3:$AI$977,24,0),"")</f>
        <v>Ⅱ</v>
      </c>
      <c r="K67" s="321" t="str">
        <f>IFERROR(VLOOKUP($A67,'様式C-1-1用'!$B$3:$AI$977,25,0),"")</f>
        <v>Ⅱ</v>
      </c>
      <c r="L67" s="321" t="str">
        <f>IFERROR(VLOOKUP($A67,'様式C-1-1用'!$B$3:$AI$977,16,0),"")</f>
        <v>0.33m×4.8m にじみ</v>
      </c>
      <c r="M67" s="321" t="str">
        <f>IFERROR(VLOOKUP($A67,'様式C-1-1用'!$B$3:$AI$977,34,0),"")</f>
        <v>0.33m×4.8m にじみ</v>
      </c>
      <c r="N67" s="321" t="str">
        <f>IFERROR(VLOOKUP($A67,'様式C-1-1用'!$B$3:$AI$977,30,0),"")</f>
        <v>－</v>
      </c>
      <c r="O67" s="321" t="str">
        <f>IF(VLOOKUP($A67,'様式C-1-1用'!$B$3:$AI$977,29,0)="－","なし",VLOOKUP($A67,'様式C-1-1用'!$B$3:$AI$977,29,0))</f>
        <v>監視（日常巡視）</v>
      </c>
      <c r="P67" s="322" t="str">
        <f>IFERROR(VLOOKUP($A67,'様式C-1-1用'!$B$3:$AI$977,33,0),"")</f>
        <v>漏水、0.33m×4.8m にじみ</v>
      </c>
    </row>
    <row r="68" spans="1:16" ht="15.95" customHeight="1" x14ac:dyDescent="0.15">
      <c r="A68" s="314">
        <v>66</v>
      </c>
      <c r="B68" s="320">
        <f>IFERROR(VLOOKUP($A68,'様式C-1-1用'!$B$3:$AI$977,3,0),"")</f>
        <v>8</v>
      </c>
      <c r="C68" s="321">
        <f>IFERROR(VLOOKUP($A68,'様式C-1-1用'!$B$3:$AI$977,4,0),"")</f>
        <v>3</v>
      </c>
      <c r="D68" s="321" t="str">
        <f>IFERROR(VLOOKUP($A68,'様式C-1-1用'!$B$3:$AI$977,6,0),"")</f>
        <v>覆工・坑門</v>
      </c>
      <c r="E68" s="321" t="str">
        <f>IFERROR(VLOOKUP($A68,'様式C-1-1用'!$B$3:$AI$977,7,0),"")</f>
        <v>アーチ（左側）</v>
      </c>
      <c r="F68" s="321" t="str">
        <f>IFERROR(VLOOKUP($A68,'様式C-1-1用'!$B$3:$AI$977,8,0),"")</f>
        <v>漏水</v>
      </c>
      <c r="G68" s="321" t="str">
        <f>IFERROR(VLOOKUP($A68,'様式C-1-1用'!$B$3:$AI$977,10,0),"")</f>
        <v>漏水</v>
      </c>
      <c r="H68" s="321">
        <f>IFERROR(VLOOKUP($A68,'様式C-1-1用'!$B$3:$AI$977,22,0),"")</f>
        <v>0</v>
      </c>
      <c r="I68" s="321" t="str">
        <f>IFERROR(VLOOKUP($A68,'様式C-1-1用'!$B$3:$AI$977,23,0),"")</f>
        <v>Ⅱb</v>
      </c>
      <c r="J68" s="321" t="str">
        <f>IFERROR(VLOOKUP($A68,'様式C-1-1用'!$B$3:$AI$977,24,0),"")</f>
        <v>Ⅱ</v>
      </c>
      <c r="K68" s="321" t="str">
        <f>IFERROR(VLOOKUP($A68,'様式C-1-1用'!$B$3:$AI$977,25,0),"")</f>
        <v>Ⅱ</v>
      </c>
      <c r="L68" s="321" t="str">
        <f>IFERROR(VLOOKUP($A68,'様式C-1-1用'!$B$3:$AI$977,16,0),"")</f>
        <v>0.15m×7.0m 遊離石灰</v>
      </c>
      <c r="M68" s="321" t="str">
        <f>IFERROR(VLOOKUP($A68,'様式C-1-1用'!$B$3:$AI$977,34,0),"")</f>
        <v>にじみ</v>
      </c>
      <c r="N68" s="321" t="str">
        <f>IFERROR(VLOOKUP($A68,'様式C-1-1用'!$B$3:$AI$977,30,0),"")</f>
        <v>－</v>
      </c>
      <c r="O68" s="321" t="str">
        <f>IF(VLOOKUP($A68,'様式C-1-1用'!$B$3:$AI$977,29,0)="－","なし",VLOOKUP($A68,'様式C-1-1用'!$B$3:$AI$977,29,0))</f>
        <v>監視（日常巡視）</v>
      </c>
      <c r="P68" s="322" t="str">
        <f>IFERROR(VLOOKUP($A68,'様式C-1-1用'!$B$3:$AI$977,33,0),"")</f>
        <v>漏水、0.15m×7.0m 遊離石灰</v>
      </c>
    </row>
    <row r="69" spans="1:16" ht="15.95" customHeight="1" x14ac:dyDescent="0.15">
      <c r="A69" s="314">
        <v>67</v>
      </c>
      <c r="B69" s="320">
        <f>IFERROR(VLOOKUP($A69,'様式C-1-1用'!$B$3:$AI$977,3,0),"")</f>
        <v>8</v>
      </c>
      <c r="C69" s="321">
        <f>IFERROR(VLOOKUP($A69,'様式C-1-1用'!$B$3:$AI$977,4,0),"")</f>
        <v>4</v>
      </c>
      <c r="D69" s="321" t="str">
        <f>IFERROR(VLOOKUP($A69,'様式C-1-1用'!$B$3:$AI$977,6,0),"")</f>
        <v>覆工・坑門</v>
      </c>
      <c r="E69" s="321" t="str">
        <f>IFERROR(VLOOKUP($A69,'様式C-1-1用'!$B$3:$AI$977,7,0),"")</f>
        <v>アーチ（左側）</v>
      </c>
      <c r="F69" s="321" t="str">
        <f>IFERROR(VLOOKUP($A69,'様式C-1-1用'!$B$3:$AI$977,8,0),"")</f>
        <v>材質劣化</v>
      </c>
      <c r="G69" s="321" t="str">
        <f>IFERROR(VLOOKUP($A69,'様式C-1-1用'!$B$3:$AI$977,10,0),"")</f>
        <v>補修跡</v>
      </c>
      <c r="H69" s="321">
        <f>IFERROR(VLOOKUP($A69,'様式C-1-1用'!$B$3:$AI$977,22,0),"")</f>
        <v>0</v>
      </c>
      <c r="I69" s="321" t="str">
        <f>IFERROR(VLOOKUP($A69,'様式C-1-1用'!$B$3:$AI$977,23,0),"")</f>
        <v>Ⅰ</v>
      </c>
      <c r="J69" s="321" t="str">
        <f>IFERROR(VLOOKUP($A69,'様式C-1-1用'!$B$3:$AI$977,24,0),"")</f>
        <v>Ⅰ</v>
      </c>
      <c r="K69" s="321" t="str">
        <f>IFERROR(VLOOKUP($A69,'様式C-1-1用'!$B$3:$AI$977,25,0),"")</f>
        <v>Ⅰ</v>
      </c>
      <c r="L69" s="321" t="str">
        <f>IFERROR(VLOOKUP($A69,'様式C-1-1用'!$B$3:$AI$977,16,0),"")</f>
        <v>2.7m×1.0m メッシュシート</v>
      </c>
      <c r="M69" s="321" t="str">
        <f>IFERROR(VLOOKUP($A69,'様式C-1-1用'!$B$3:$AI$977,34,0),"")</f>
        <v>既設応急対策工1.7m×0.3m</v>
      </c>
      <c r="N69" s="321" t="str">
        <f>IFERROR(VLOOKUP($A69,'様式C-1-1用'!$B$3:$AI$977,30,0),"")</f>
        <v>－</v>
      </c>
      <c r="O69" s="321" t="str">
        <f>IF(VLOOKUP($A69,'様式C-1-1用'!$B$3:$AI$977,29,0)="－","なし",VLOOKUP($A69,'様式C-1-1用'!$B$3:$AI$977,29,0))</f>
        <v>なし</v>
      </c>
      <c r="P69" s="322" t="str">
        <f>IFERROR(VLOOKUP($A69,'様式C-1-1用'!$B$3:$AI$977,33,0),"")</f>
        <v>補修跡、2.7m×1.0m メッシュシート</v>
      </c>
    </row>
    <row r="70" spans="1:16" ht="15.95" customHeight="1" x14ac:dyDescent="0.15">
      <c r="A70" s="314">
        <v>68</v>
      </c>
      <c r="B70" s="320">
        <f>IFERROR(VLOOKUP($A70,'様式C-1-1用'!$B$3:$AI$977,3,0),"")</f>
        <v>8</v>
      </c>
      <c r="C70" s="321">
        <f>IFERROR(VLOOKUP($A70,'様式C-1-1用'!$B$3:$AI$977,4,0),"")</f>
        <v>5</v>
      </c>
      <c r="D70" s="321" t="str">
        <f>IFERROR(VLOOKUP($A70,'様式C-1-1用'!$B$3:$AI$977,6,0),"")</f>
        <v>覆工・坑門</v>
      </c>
      <c r="E70" s="321" t="str">
        <f>IFERROR(VLOOKUP($A70,'様式C-1-1用'!$B$3:$AI$977,7,0),"")</f>
        <v>アーチ（右側）</v>
      </c>
      <c r="F70" s="321" t="str">
        <f>IFERROR(VLOOKUP($A70,'様式C-1-1用'!$B$3:$AI$977,8,0),"")</f>
        <v>漏水</v>
      </c>
      <c r="G70" s="321" t="str">
        <f>IFERROR(VLOOKUP($A70,'様式C-1-1用'!$B$3:$AI$977,10,0),"")</f>
        <v>漏水</v>
      </c>
      <c r="H70" s="321">
        <f>IFERROR(VLOOKUP($A70,'様式C-1-1用'!$B$3:$AI$977,22,0),"")</f>
        <v>0</v>
      </c>
      <c r="I70" s="321" t="str">
        <f>IFERROR(VLOOKUP($A70,'様式C-1-1用'!$B$3:$AI$977,23,0),"")</f>
        <v>Ⅱb</v>
      </c>
      <c r="J70" s="321" t="str">
        <f>IFERROR(VLOOKUP($A70,'様式C-1-1用'!$B$3:$AI$977,24,0),"")</f>
        <v>Ⅱ</v>
      </c>
      <c r="K70" s="321" t="str">
        <f>IFERROR(VLOOKUP($A70,'様式C-1-1用'!$B$3:$AI$977,25,0),"")</f>
        <v>Ⅱ</v>
      </c>
      <c r="L70" s="321" t="str">
        <f>IFERROR(VLOOKUP($A70,'様式C-1-1用'!$B$3:$AI$977,16,0),"")</f>
        <v>1.5m×7.5m にじみ</v>
      </c>
      <c r="M70" s="321" t="str">
        <f>IFERROR(VLOOKUP($A70,'様式C-1-1用'!$B$3:$AI$977,34,0),"")</f>
        <v>1.5m×7.5m にじみ</v>
      </c>
      <c r="N70" s="321" t="str">
        <f>IFERROR(VLOOKUP($A70,'様式C-1-1用'!$B$3:$AI$977,30,0),"")</f>
        <v>－</v>
      </c>
      <c r="O70" s="321" t="str">
        <f>IF(VLOOKUP($A70,'様式C-1-1用'!$B$3:$AI$977,29,0)="－","なし",VLOOKUP($A70,'様式C-1-1用'!$B$3:$AI$977,29,0))</f>
        <v>監視（日常巡視）</v>
      </c>
      <c r="P70" s="322" t="str">
        <f>IFERROR(VLOOKUP($A70,'様式C-1-1用'!$B$3:$AI$977,33,0),"")</f>
        <v>漏水、1.5m×7.5m にじみ</v>
      </c>
    </row>
    <row r="71" spans="1:16" ht="15.95" customHeight="1" x14ac:dyDescent="0.15">
      <c r="A71" s="314">
        <v>69</v>
      </c>
      <c r="B71" s="320">
        <f>IFERROR(VLOOKUP($A71,'様式C-1-1用'!$B$3:$AI$977,3,0),"")</f>
        <v>8</v>
      </c>
      <c r="C71" s="321">
        <f>IFERROR(VLOOKUP($A71,'様式C-1-1用'!$B$3:$AI$977,4,0),"")</f>
        <v>6</v>
      </c>
      <c r="D71" s="321" t="str">
        <f>IFERROR(VLOOKUP($A71,'様式C-1-1用'!$B$3:$AI$977,6,0),"")</f>
        <v>覆工・坑門</v>
      </c>
      <c r="E71" s="321" t="str">
        <f>IFERROR(VLOOKUP($A71,'様式C-1-1用'!$B$3:$AI$977,7,0),"")</f>
        <v>アーチ（天端）</v>
      </c>
      <c r="F71" s="321" t="str">
        <f>IFERROR(VLOOKUP($A71,'様式C-1-1用'!$B$3:$AI$977,8,0),"")</f>
        <v>材質劣化</v>
      </c>
      <c r="G71" s="321" t="str">
        <f>IFERROR(VLOOKUP($A71,'様式C-1-1用'!$B$3:$AI$977,10,0),"")</f>
        <v>ひび割れ</v>
      </c>
      <c r="H71" s="321">
        <f>IFERROR(VLOOKUP($A71,'様式C-1-1用'!$B$3:$AI$977,22,0),"")</f>
        <v>0</v>
      </c>
      <c r="I71" s="321" t="str">
        <f>IFERROR(VLOOKUP($A71,'様式C-1-1用'!$B$3:$AI$977,23,0),"")</f>
        <v>Ⅱb</v>
      </c>
      <c r="J71" s="321" t="str">
        <f>IFERROR(VLOOKUP($A71,'様式C-1-1用'!$B$3:$AI$977,24,0),"")</f>
        <v>Ⅱ</v>
      </c>
      <c r="K71" s="321" t="str">
        <f>IFERROR(VLOOKUP($A71,'様式C-1-1用'!$B$3:$AI$977,25,0),"")</f>
        <v>Ⅱ</v>
      </c>
      <c r="L71" s="321" t="str">
        <f>IFERROR(VLOOKUP($A71,'様式C-1-1用'!$B$3:$AI$977,16,0),"")</f>
        <v>幅0.3mm×長さ2.7m</v>
      </c>
      <c r="M71" s="321" t="str">
        <f>IFERROR(VLOOKUP($A71,'様式C-1-1用'!$B$3:$AI$977,34,0),"")</f>
        <v>幅0.4mm×長さ2.6m</v>
      </c>
      <c r="N71" s="321" t="str">
        <f>IFERROR(VLOOKUP($A71,'様式C-1-1用'!$B$3:$AI$977,30,0),"")</f>
        <v>－</v>
      </c>
      <c r="O71" s="321" t="str">
        <f>IF(VLOOKUP($A71,'様式C-1-1用'!$B$3:$AI$977,29,0)="－","なし",VLOOKUP($A71,'様式C-1-1用'!$B$3:$AI$977,29,0))</f>
        <v>監視（日常巡視）</v>
      </c>
      <c r="P71" s="322" t="str">
        <f>IFERROR(VLOOKUP($A71,'様式C-1-1用'!$B$3:$AI$977,33,0),"")</f>
        <v>ひび割れ、幅0.3mm×長さ2.7m</v>
      </c>
    </row>
    <row r="72" spans="1:16" ht="15.95" customHeight="1" x14ac:dyDescent="0.15">
      <c r="A72" s="314">
        <v>70</v>
      </c>
      <c r="B72" s="320">
        <f>IFERROR(VLOOKUP($A72,'様式C-1-1用'!$B$3:$AI$977,3,0),"")</f>
        <v>8</v>
      </c>
      <c r="C72" s="321">
        <f>IFERROR(VLOOKUP($A72,'様式C-1-1用'!$B$3:$AI$977,4,0),"")</f>
        <v>7</v>
      </c>
      <c r="D72" s="321" t="str">
        <f>IFERROR(VLOOKUP($A72,'様式C-1-1用'!$B$3:$AI$977,6,0),"")</f>
        <v>覆工・坑門</v>
      </c>
      <c r="E72" s="321" t="str">
        <f>IFERROR(VLOOKUP($A72,'様式C-1-1用'!$B$3:$AI$977,7,0),"")</f>
        <v>アーチ（右側）</v>
      </c>
      <c r="F72" s="321" t="str">
        <f>IFERROR(VLOOKUP($A72,'様式C-1-1用'!$B$3:$AI$977,8,0),"")</f>
        <v>漏水</v>
      </c>
      <c r="G72" s="321" t="str">
        <f>IFERROR(VLOOKUP($A72,'様式C-1-1用'!$B$3:$AI$977,10,0),"")</f>
        <v>漏水</v>
      </c>
      <c r="H72" s="321">
        <f>IFERROR(VLOOKUP($A72,'様式C-1-1用'!$B$3:$AI$977,22,0),"")</f>
        <v>0</v>
      </c>
      <c r="I72" s="321" t="str">
        <f>IFERROR(VLOOKUP($A72,'様式C-1-1用'!$B$3:$AI$977,23,0),"")</f>
        <v>Ⅱb</v>
      </c>
      <c r="J72" s="321" t="str">
        <f>IFERROR(VLOOKUP($A72,'様式C-1-1用'!$B$3:$AI$977,24,0),"")</f>
        <v>Ⅱ</v>
      </c>
      <c r="K72" s="321" t="str">
        <f>IFERROR(VLOOKUP($A72,'様式C-1-1用'!$B$3:$AI$977,25,0),"")</f>
        <v>Ⅱ</v>
      </c>
      <c r="L72" s="321" t="str">
        <f>IFERROR(VLOOKUP($A72,'様式C-1-1用'!$B$3:$AI$977,16,0),"")</f>
        <v>0.05m×3.2m にじみ</v>
      </c>
      <c r="M72" s="321" t="str">
        <f>IFERROR(VLOOKUP($A72,'様式C-1-1用'!$B$3:$AI$977,34,0),"")</f>
        <v>0.05m×3.2m にじみ</v>
      </c>
      <c r="N72" s="321" t="str">
        <f>IFERROR(VLOOKUP($A72,'様式C-1-1用'!$B$3:$AI$977,30,0),"")</f>
        <v>－</v>
      </c>
      <c r="O72" s="321" t="str">
        <f>IF(VLOOKUP($A72,'様式C-1-1用'!$B$3:$AI$977,29,0)="－","なし",VLOOKUP($A72,'様式C-1-1用'!$B$3:$AI$977,29,0))</f>
        <v>監視（日常巡視）</v>
      </c>
      <c r="P72" s="322" t="str">
        <f>IFERROR(VLOOKUP($A72,'様式C-1-1用'!$B$3:$AI$977,33,0),"")</f>
        <v>漏水、0.05m×3.2m にじみ</v>
      </c>
    </row>
    <row r="73" spans="1:16" ht="15.95" customHeight="1" x14ac:dyDescent="0.15">
      <c r="A73" s="314">
        <v>71</v>
      </c>
      <c r="B73" s="320">
        <f>IFERROR(VLOOKUP($A73,'様式C-1-1用'!$B$3:$AI$977,3,0),"")</f>
        <v>8</v>
      </c>
      <c r="C73" s="321">
        <f>IFERROR(VLOOKUP($A73,'様式C-1-1用'!$B$3:$AI$977,4,0),"")</f>
        <v>8</v>
      </c>
      <c r="D73" s="321" t="str">
        <f>IFERROR(VLOOKUP($A73,'様式C-1-1用'!$B$3:$AI$977,6,0),"")</f>
        <v>覆工・坑門</v>
      </c>
      <c r="E73" s="321" t="str">
        <f>IFERROR(VLOOKUP($A73,'様式C-1-1用'!$B$3:$AI$977,7,0),"")</f>
        <v>側壁（右側）</v>
      </c>
      <c r="F73" s="321" t="str">
        <f>IFERROR(VLOOKUP($A73,'様式C-1-1用'!$B$3:$AI$977,8,0),"")</f>
        <v>材質劣化</v>
      </c>
      <c r="G73" s="321" t="str">
        <f>IFERROR(VLOOKUP($A73,'様式C-1-1用'!$B$3:$AI$977,10,0),"")</f>
        <v>うき・はく離</v>
      </c>
      <c r="H73" s="321">
        <f>IFERROR(VLOOKUP($A73,'様式C-1-1用'!$B$3:$AI$977,22,0),"")</f>
        <v>0</v>
      </c>
      <c r="I73" s="321" t="str">
        <f>IFERROR(VLOOKUP($A73,'様式C-1-1用'!$B$3:$AI$977,23,0),"")</f>
        <v>Ⅱb</v>
      </c>
      <c r="J73" s="321" t="str">
        <f>IFERROR(VLOOKUP($A73,'様式C-1-1用'!$B$3:$AI$977,24,0),"")</f>
        <v>Ⅱ</v>
      </c>
      <c r="K73" s="321" t="str">
        <f>IFERROR(VLOOKUP($A73,'様式C-1-1用'!$B$3:$AI$977,25,0),"")</f>
        <v>Ⅱ</v>
      </c>
      <c r="L73" s="321" t="str">
        <f>IFERROR(VLOOKUP($A73,'様式C-1-1用'!$B$3:$AI$977,16,0),"")</f>
        <v xml:space="preserve">0.1m×9.0m </v>
      </c>
      <c r="M73" s="321" t="str">
        <f>IFERROR(VLOOKUP($A73,'様式C-1-1用'!$B$3:$AI$977,34,0),"")</f>
        <v>0.2m×6.9m (過年度写S8-8),,0.1m×1.5m (過年度写S8-9)</v>
      </c>
      <c r="N73" s="321" t="str">
        <f>IFERROR(VLOOKUP($A73,'様式C-1-1用'!$B$3:$AI$977,30,0),"")</f>
        <v>－</v>
      </c>
      <c r="O73" s="321" t="str">
        <f>IF(VLOOKUP($A73,'様式C-1-1用'!$B$3:$AI$977,29,0)="－","なし",VLOOKUP($A73,'様式C-1-1用'!$B$3:$AI$977,29,0))</f>
        <v>監視（日常巡視）</v>
      </c>
      <c r="P73" s="322" t="str">
        <f>IFERROR(VLOOKUP($A73,'様式C-1-1用'!$B$3:$AI$977,33,0),"")</f>
        <v xml:space="preserve">うき・はく離、0.1m×9.0m </v>
      </c>
    </row>
    <row r="74" spans="1:16" ht="15.95" customHeight="1" x14ac:dyDescent="0.15">
      <c r="A74" s="314">
        <v>72</v>
      </c>
      <c r="B74" s="320">
        <f>IFERROR(VLOOKUP($A74,'様式C-1-1用'!$B$3:$AI$977,3,0),"")</f>
        <v>8</v>
      </c>
      <c r="C74" s="321">
        <f>IFERROR(VLOOKUP($A74,'様式C-1-1用'!$B$3:$AI$977,4,0),"")</f>
        <v>10</v>
      </c>
      <c r="D74" s="321" t="str">
        <f>IFERROR(VLOOKUP($A74,'様式C-1-1用'!$B$3:$AI$977,6,0),"")</f>
        <v>路面</v>
      </c>
      <c r="E74" s="321" t="str">
        <f>IFERROR(VLOOKUP($A74,'様式C-1-1用'!$B$3:$AI$977,7,0),"")</f>
        <v>車道</v>
      </c>
      <c r="F74" s="321" t="str">
        <f>IFERROR(VLOOKUP($A74,'様式C-1-1用'!$B$3:$AI$977,8,0),"")</f>
        <v>材質劣化</v>
      </c>
      <c r="G74" s="321" t="str">
        <f>IFERROR(VLOOKUP($A74,'様式C-1-1用'!$B$3:$AI$977,10,0),"")</f>
        <v>うき・はく離</v>
      </c>
      <c r="H74" s="321">
        <f>IFERROR(VLOOKUP($A74,'様式C-1-1用'!$B$3:$AI$977,22,0),"")</f>
        <v>0</v>
      </c>
      <c r="I74" s="321" t="str">
        <f>IFERROR(VLOOKUP($A74,'様式C-1-1用'!$B$3:$AI$977,23,0),"")</f>
        <v>－</v>
      </c>
      <c r="J74" s="321" t="str">
        <f>IFERROR(VLOOKUP($A74,'様式C-1-1用'!$B$3:$AI$977,24,0),"")</f>
        <v>－</v>
      </c>
      <c r="K74" s="321" t="str">
        <f>IFERROR(VLOOKUP($A74,'様式C-1-1用'!$B$3:$AI$977,25,0),"")</f>
        <v>－</v>
      </c>
      <c r="L74" s="321" t="str">
        <f>IFERROR(VLOOKUP($A74,'様式C-1-1用'!$B$3:$AI$977,16,0),"")</f>
        <v xml:space="preserve">0.5m×0.1m </v>
      </c>
      <c r="M74" s="321" t="str">
        <f>IFERROR(VLOOKUP($A74,'様式C-1-1用'!$B$3:$AI$977,34,0),"")</f>
        <v xml:space="preserve">0.5m×0.1m </v>
      </c>
      <c r="N74" s="321" t="str">
        <f>IFERROR(VLOOKUP($A74,'様式C-1-1用'!$B$3:$AI$977,30,0),"")</f>
        <v>－</v>
      </c>
      <c r="O74" s="321" t="str">
        <f>IF(VLOOKUP($A74,'様式C-1-1用'!$B$3:$AI$977,29,0)="－","なし",VLOOKUP($A74,'様式C-1-1用'!$B$3:$AI$977,29,0))</f>
        <v>なし</v>
      </c>
      <c r="P74" s="322" t="str">
        <f>IFERROR(VLOOKUP($A74,'様式C-1-1用'!$B$3:$AI$977,33,0),"")</f>
        <v xml:space="preserve">うき・はく離、0.5m×0.1m </v>
      </c>
    </row>
    <row r="75" spans="1:16" ht="15.95" customHeight="1" x14ac:dyDescent="0.15">
      <c r="A75" s="314">
        <v>73</v>
      </c>
      <c r="B75" s="320">
        <f>IFERROR(VLOOKUP($A75,'様式C-1-1用'!$B$3:$AI$977,3,0),"")</f>
        <v>8</v>
      </c>
      <c r="C75" s="321">
        <f>IFERROR(VLOOKUP($A75,'様式C-1-1用'!$B$3:$AI$977,4,0),"")</f>
        <v>11</v>
      </c>
      <c r="D75" s="321" t="str">
        <f>IFERROR(VLOOKUP($A75,'様式C-1-1用'!$B$3:$AI$977,6,0),"")</f>
        <v>路面</v>
      </c>
      <c r="E75" s="321" t="str">
        <f>IFERROR(VLOOKUP($A75,'様式C-1-1用'!$B$3:$AI$977,7,0),"")</f>
        <v>車道</v>
      </c>
      <c r="F75" s="321" t="str">
        <f>IFERROR(VLOOKUP($A75,'様式C-1-1用'!$B$3:$AI$977,8,0),"")</f>
        <v>材質劣化</v>
      </c>
      <c r="G75" s="321" t="str">
        <f>IFERROR(VLOOKUP($A75,'様式C-1-1用'!$B$3:$AI$977,10,0),"")</f>
        <v>うき・はく離</v>
      </c>
      <c r="H75" s="321">
        <f>IFERROR(VLOOKUP($A75,'様式C-1-1用'!$B$3:$AI$977,22,0),"")</f>
        <v>0</v>
      </c>
      <c r="I75" s="321" t="str">
        <f>IFERROR(VLOOKUP($A75,'様式C-1-1用'!$B$3:$AI$977,23,0),"")</f>
        <v>－</v>
      </c>
      <c r="J75" s="321" t="str">
        <f>IFERROR(VLOOKUP($A75,'様式C-1-1用'!$B$3:$AI$977,24,0),"")</f>
        <v>－</v>
      </c>
      <c r="K75" s="321" t="str">
        <f>IFERROR(VLOOKUP($A75,'様式C-1-1用'!$B$3:$AI$977,25,0),"")</f>
        <v>－</v>
      </c>
      <c r="L75" s="321" t="str">
        <f>IFERROR(VLOOKUP($A75,'様式C-1-1用'!$B$3:$AI$977,16,0),"")</f>
        <v xml:space="preserve">0.3m×0.05m </v>
      </c>
      <c r="M75" s="321" t="str">
        <f>IFERROR(VLOOKUP($A75,'様式C-1-1用'!$B$3:$AI$977,34,0),"")</f>
        <v xml:space="preserve">0.3m×0.05m </v>
      </c>
      <c r="N75" s="321" t="str">
        <f>IFERROR(VLOOKUP($A75,'様式C-1-1用'!$B$3:$AI$977,30,0),"")</f>
        <v>－</v>
      </c>
      <c r="O75" s="321" t="str">
        <f>IF(VLOOKUP($A75,'様式C-1-1用'!$B$3:$AI$977,29,0)="－","なし",VLOOKUP($A75,'様式C-1-1用'!$B$3:$AI$977,29,0))</f>
        <v>なし</v>
      </c>
      <c r="P75" s="322" t="str">
        <f>IFERROR(VLOOKUP($A75,'様式C-1-1用'!$B$3:$AI$977,33,0),"")</f>
        <v xml:space="preserve">うき・はく離、0.3m×0.05m </v>
      </c>
    </row>
    <row r="76" spans="1:16" ht="15.95" customHeight="1" x14ac:dyDescent="0.15">
      <c r="A76" s="314">
        <v>74</v>
      </c>
      <c r="B76" s="320">
        <f>IFERROR(VLOOKUP($A76,'様式C-1-1用'!$B$3:$AI$977,3,0),"")</f>
        <v>8</v>
      </c>
      <c r="C76" s="321">
        <f>IFERROR(VLOOKUP($A76,'様式C-1-1用'!$B$3:$AI$977,4,0),"")</f>
        <v>12</v>
      </c>
      <c r="D76" s="321" t="str">
        <f>IFERROR(VLOOKUP($A76,'様式C-1-1用'!$B$3:$AI$977,6,0),"")</f>
        <v>路面</v>
      </c>
      <c r="E76" s="321" t="str">
        <f>IFERROR(VLOOKUP($A76,'様式C-1-1用'!$B$3:$AI$977,7,0),"")</f>
        <v>監査歩廊</v>
      </c>
      <c r="F76" s="321" t="str">
        <f>IFERROR(VLOOKUP($A76,'様式C-1-1用'!$B$3:$AI$977,8,0),"")</f>
        <v>材質劣化</v>
      </c>
      <c r="G76" s="321" t="str">
        <f>IFERROR(VLOOKUP($A76,'様式C-1-1用'!$B$3:$AI$977,10,0),"")</f>
        <v>欠損</v>
      </c>
      <c r="H76" s="321">
        <f>IFERROR(VLOOKUP($A76,'様式C-1-1用'!$B$3:$AI$977,22,0),"")</f>
        <v>0</v>
      </c>
      <c r="I76" s="321" t="str">
        <f>IFERROR(VLOOKUP($A76,'様式C-1-1用'!$B$3:$AI$977,23,0),"")</f>
        <v>－</v>
      </c>
      <c r="J76" s="321" t="str">
        <f>IFERROR(VLOOKUP($A76,'様式C-1-1用'!$B$3:$AI$977,24,0),"")</f>
        <v>－</v>
      </c>
      <c r="K76" s="321" t="str">
        <f>IFERROR(VLOOKUP($A76,'様式C-1-1用'!$B$3:$AI$977,25,0),"")</f>
        <v>－</v>
      </c>
      <c r="L76" s="321" t="str">
        <f>IFERROR(VLOOKUP($A76,'様式C-1-1用'!$B$3:$AI$977,16,0),"")</f>
        <v>0.5m×0.5m 内部鉄筋露出</v>
      </c>
      <c r="M76" s="321" t="str">
        <f>IFERROR(VLOOKUP($A76,'様式C-1-1用'!$B$3:$AI$977,34,0),"")</f>
        <v>鉄筋露出0.5m×0.3m×0.02m</v>
      </c>
      <c r="N76" s="321" t="str">
        <f>IFERROR(VLOOKUP($A76,'様式C-1-1用'!$B$3:$AI$977,30,0),"")</f>
        <v>－</v>
      </c>
      <c r="O76" s="321" t="str">
        <f>IF(VLOOKUP($A76,'様式C-1-1用'!$B$3:$AI$977,29,0)="－","なし",VLOOKUP($A76,'様式C-1-1用'!$B$3:$AI$977,29,0))</f>
        <v>なし</v>
      </c>
      <c r="P76" s="322" t="str">
        <f>IFERROR(VLOOKUP($A76,'様式C-1-1用'!$B$3:$AI$977,33,0),"")</f>
        <v>欠損、0.5m×0.5m 内部鉄筋露出</v>
      </c>
    </row>
    <row r="77" spans="1:16" ht="15.95" customHeight="1" x14ac:dyDescent="0.15">
      <c r="A77" s="314">
        <v>75</v>
      </c>
      <c r="B77" s="320">
        <f>IFERROR(VLOOKUP($A77,'様式C-1-1用'!$B$3:$AI$977,3,0),"")</f>
        <v>8</v>
      </c>
      <c r="C77" s="321">
        <f>IFERROR(VLOOKUP($A77,'様式C-1-1用'!$B$3:$AI$977,4,0),"")</f>
        <v>13</v>
      </c>
      <c r="D77" s="321" t="str">
        <f>IFERROR(VLOOKUP($A77,'様式C-1-1用'!$B$3:$AI$977,6,0),"")</f>
        <v>路面</v>
      </c>
      <c r="E77" s="321" t="str">
        <f>IFERROR(VLOOKUP($A77,'様式C-1-1用'!$B$3:$AI$977,7,0),"")</f>
        <v>監査歩廊</v>
      </c>
      <c r="F77" s="321" t="str">
        <f>IFERROR(VLOOKUP($A77,'様式C-1-1用'!$B$3:$AI$977,8,0),"")</f>
        <v>材質劣化</v>
      </c>
      <c r="G77" s="321" t="str">
        <f>IFERROR(VLOOKUP($A77,'様式C-1-1用'!$B$3:$AI$977,10,0),"")</f>
        <v>欠損</v>
      </c>
      <c r="H77" s="321">
        <f>IFERROR(VLOOKUP($A77,'様式C-1-1用'!$B$3:$AI$977,22,0),"")</f>
        <v>0</v>
      </c>
      <c r="I77" s="321" t="str">
        <f>IFERROR(VLOOKUP($A77,'様式C-1-1用'!$B$3:$AI$977,23,0),"")</f>
        <v>－</v>
      </c>
      <c r="J77" s="321" t="str">
        <f>IFERROR(VLOOKUP($A77,'様式C-1-1用'!$B$3:$AI$977,24,0),"")</f>
        <v>－</v>
      </c>
      <c r="K77" s="321" t="str">
        <f>IFERROR(VLOOKUP($A77,'様式C-1-1用'!$B$3:$AI$977,25,0),"")</f>
        <v>－</v>
      </c>
      <c r="L77" s="321" t="str">
        <f>IFERROR(VLOOKUP($A77,'様式C-1-1用'!$B$3:$AI$977,16,0),"")</f>
        <v xml:space="preserve">0.4m×0.5m </v>
      </c>
      <c r="M77" s="321" t="str">
        <f>IFERROR(VLOOKUP($A77,'様式C-1-1用'!$B$3:$AI$977,34,0),"")</f>
        <v>鉄筋露出0.25m×0.5m×0.01m</v>
      </c>
      <c r="N77" s="321" t="str">
        <f>IFERROR(VLOOKUP($A77,'様式C-1-1用'!$B$3:$AI$977,30,0),"")</f>
        <v>－</v>
      </c>
      <c r="O77" s="321" t="str">
        <f>IF(VLOOKUP($A77,'様式C-1-1用'!$B$3:$AI$977,29,0)="－","なし",VLOOKUP($A77,'様式C-1-1用'!$B$3:$AI$977,29,0))</f>
        <v>なし</v>
      </c>
      <c r="P77" s="322" t="str">
        <f>IFERROR(VLOOKUP($A77,'様式C-1-1用'!$B$3:$AI$977,33,0),"")</f>
        <v xml:space="preserve">欠損、0.4m×0.5m </v>
      </c>
    </row>
    <row r="78" spans="1:16" ht="15.95" customHeight="1" x14ac:dyDescent="0.15">
      <c r="A78" s="314">
        <v>76</v>
      </c>
      <c r="B78" s="320">
        <f>IFERROR(VLOOKUP($A78,'様式C-1-1用'!$B$3:$AI$977,3,0),"")</f>
        <v>8</v>
      </c>
      <c r="C78" s="321">
        <f>IFERROR(VLOOKUP($A78,'様式C-1-1用'!$B$3:$AI$977,4,0),"")</f>
        <v>14</v>
      </c>
      <c r="D78" s="321" t="str">
        <f>IFERROR(VLOOKUP($A78,'様式C-1-1用'!$B$3:$AI$977,6,0),"")</f>
        <v>路面</v>
      </c>
      <c r="E78" s="321" t="str">
        <f>IFERROR(VLOOKUP($A78,'様式C-1-1用'!$B$3:$AI$977,7,0),"")</f>
        <v>監査歩廊</v>
      </c>
      <c r="F78" s="321" t="str">
        <f>IFERROR(VLOOKUP($A78,'様式C-1-1用'!$B$3:$AI$977,8,0),"")</f>
        <v>材質劣化</v>
      </c>
      <c r="G78" s="321" t="str">
        <f>IFERROR(VLOOKUP($A78,'様式C-1-1用'!$B$3:$AI$977,10,0),"")</f>
        <v>欠損</v>
      </c>
      <c r="H78" s="321">
        <f>IFERROR(VLOOKUP($A78,'様式C-1-1用'!$B$3:$AI$977,22,0),"")</f>
        <v>0</v>
      </c>
      <c r="I78" s="321" t="str">
        <f>IFERROR(VLOOKUP($A78,'様式C-1-1用'!$B$3:$AI$977,23,0),"")</f>
        <v>－</v>
      </c>
      <c r="J78" s="321" t="str">
        <f>IFERROR(VLOOKUP($A78,'様式C-1-1用'!$B$3:$AI$977,24,0),"")</f>
        <v>－</v>
      </c>
      <c r="K78" s="321" t="str">
        <f>IFERROR(VLOOKUP($A78,'様式C-1-1用'!$B$3:$AI$977,25,0),"")</f>
        <v>－</v>
      </c>
      <c r="L78" s="321" t="str">
        <f>IFERROR(VLOOKUP($A78,'様式C-1-1用'!$B$3:$AI$977,16,0),"")</f>
        <v xml:space="preserve">0.2m×0.5m </v>
      </c>
      <c r="M78" s="321" t="str">
        <f>IFERROR(VLOOKUP($A78,'様式C-1-1用'!$B$3:$AI$977,34,0),"")</f>
        <v>鉄筋露出0.15m×0.5m×0.01m</v>
      </c>
      <c r="N78" s="321" t="str">
        <f>IFERROR(VLOOKUP($A78,'様式C-1-1用'!$B$3:$AI$977,30,0),"")</f>
        <v>－</v>
      </c>
      <c r="O78" s="321" t="str">
        <f>IF(VLOOKUP($A78,'様式C-1-1用'!$B$3:$AI$977,29,0)="－","なし",VLOOKUP($A78,'様式C-1-1用'!$B$3:$AI$977,29,0))</f>
        <v>なし</v>
      </c>
      <c r="P78" s="322" t="str">
        <f>IFERROR(VLOOKUP($A78,'様式C-1-1用'!$B$3:$AI$977,33,0),"")</f>
        <v xml:space="preserve">欠損、0.2m×0.5m </v>
      </c>
    </row>
    <row r="79" spans="1:16" ht="15.95" customHeight="1" x14ac:dyDescent="0.15">
      <c r="A79" s="314">
        <v>77</v>
      </c>
      <c r="B79" s="320">
        <f>IFERROR(VLOOKUP($A79,'様式C-1-1用'!$B$3:$AI$977,3,0),"")</f>
        <v>8</v>
      </c>
      <c r="C79" s="321">
        <f>IFERROR(VLOOKUP($A79,'様式C-1-1用'!$B$3:$AI$977,4,0),"")</f>
        <v>15</v>
      </c>
      <c r="D79" s="321" t="str">
        <f>IFERROR(VLOOKUP($A79,'様式C-1-1用'!$B$3:$AI$977,6,0),"")</f>
        <v>路面</v>
      </c>
      <c r="E79" s="321" t="str">
        <f>IFERROR(VLOOKUP($A79,'様式C-1-1用'!$B$3:$AI$977,7,0),"")</f>
        <v>監査歩廊</v>
      </c>
      <c r="F79" s="321" t="str">
        <f>IFERROR(VLOOKUP($A79,'様式C-1-1用'!$B$3:$AI$977,8,0),"")</f>
        <v>材質劣化</v>
      </c>
      <c r="G79" s="321" t="str">
        <f>IFERROR(VLOOKUP($A79,'様式C-1-1用'!$B$3:$AI$977,10,0),"")</f>
        <v>欠損</v>
      </c>
      <c r="H79" s="321">
        <f>IFERROR(VLOOKUP($A79,'様式C-1-1用'!$B$3:$AI$977,22,0),"")</f>
        <v>0</v>
      </c>
      <c r="I79" s="321" t="str">
        <f>IFERROR(VLOOKUP($A79,'様式C-1-1用'!$B$3:$AI$977,23,0),"")</f>
        <v>－</v>
      </c>
      <c r="J79" s="321" t="str">
        <f>IFERROR(VLOOKUP($A79,'様式C-1-1用'!$B$3:$AI$977,24,0),"")</f>
        <v>－</v>
      </c>
      <c r="K79" s="321" t="str">
        <f>IFERROR(VLOOKUP($A79,'様式C-1-1用'!$B$3:$AI$977,25,0),"")</f>
        <v>－</v>
      </c>
      <c r="L79" s="321" t="str">
        <f>IFERROR(VLOOKUP($A79,'様式C-1-1用'!$B$3:$AI$977,16,0),"")</f>
        <v>0.5m×0.5m 内部鉄筋露出</v>
      </c>
      <c r="M79" s="321" t="str">
        <f>IFERROR(VLOOKUP($A79,'様式C-1-1用'!$B$3:$AI$977,34,0),"")</f>
        <v>鉄筋露出0.3m×0.5m×0.01m</v>
      </c>
      <c r="N79" s="321" t="str">
        <f>IFERROR(VLOOKUP($A79,'様式C-1-1用'!$B$3:$AI$977,30,0),"")</f>
        <v>－</v>
      </c>
      <c r="O79" s="321" t="str">
        <f>IF(VLOOKUP($A79,'様式C-1-1用'!$B$3:$AI$977,29,0)="－","なし",VLOOKUP($A79,'様式C-1-1用'!$B$3:$AI$977,29,0))</f>
        <v>なし</v>
      </c>
      <c r="P79" s="322" t="str">
        <f>IFERROR(VLOOKUP($A79,'様式C-1-1用'!$B$3:$AI$977,33,0),"")</f>
        <v>欠損、0.5m×0.5m 内部鉄筋露出</v>
      </c>
    </row>
    <row r="80" spans="1:16" ht="15.95" customHeight="1" x14ac:dyDescent="0.15">
      <c r="A80" s="314">
        <v>78</v>
      </c>
      <c r="B80" s="320">
        <f>IFERROR(VLOOKUP($A80,'様式C-1-1用'!$B$3:$AI$977,3,0),"")</f>
        <v>9</v>
      </c>
      <c r="C80" s="321">
        <f>IFERROR(VLOOKUP($A80,'様式C-1-1用'!$B$3:$AI$977,4,0),"")</f>
        <v>1</v>
      </c>
      <c r="D80" s="321" t="str">
        <f>IFERROR(VLOOKUP($A80,'様式C-1-1用'!$B$3:$AI$977,6,0),"")</f>
        <v>覆工・坑門</v>
      </c>
      <c r="E80" s="321" t="str">
        <f>IFERROR(VLOOKUP($A80,'様式C-1-1用'!$B$3:$AI$977,7,0),"")</f>
        <v>側壁（左側）</v>
      </c>
      <c r="F80" s="321" t="str">
        <f>IFERROR(VLOOKUP($A80,'様式C-1-1用'!$B$3:$AI$977,8,0),"")</f>
        <v>材質劣化</v>
      </c>
      <c r="G80" s="321" t="str">
        <f>IFERROR(VLOOKUP($A80,'様式C-1-1用'!$B$3:$AI$977,10,0),"")</f>
        <v>うき・はく離</v>
      </c>
      <c r="H80" s="321">
        <f>IFERROR(VLOOKUP($A80,'様式C-1-1用'!$B$3:$AI$977,22,0),"")</f>
        <v>0</v>
      </c>
      <c r="I80" s="321" t="str">
        <f>IFERROR(VLOOKUP($A80,'様式C-1-1用'!$B$3:$AI$977,23,0),"")</f>
        <v>Ⅱb</v>
      </c>
      <c r="J80" s="321" t="str">
        <f>IFERROR(VLOOKUP($A80,'様式C-1-1用'!$B$3:$AI$977,24,0),"")</f>
        <v>Ⅱ</v>
      </c>
      <c r="K80" s="321" t="str">
        <f>IFERROR(VLOOKUP($A80,'様式C-1-1用'!$B$3:$AI$977,25,0),"")</f>
        <v>Ⅱ</v>
      </c>
      <c r="L80" s="321" t="str">
        <f>IFERROR(VLOOKUP($A80,'様式C-1-1用'!$B$3:$AI$977,16,0),"")</f>
        <v xml:space="preserve">0.1m×9.0m </v>
      </c>
      <c r="M80" s="321" t="str">
        <f>IFERROR(VLOOKUP($A80,'様式C-1-1用'!$B$3:$AI$977,34,0),"")</f>
        <v>0.15m×9.0m</v>
      </c>
      <c r="N80" s="321" t="str">
        <f>IFERROR(VLOOKUP($A80,'様式C-1-1用'!$B$3:$AI$977,30,0),"")</f>
        <v>－</v>
      </c>
      <c r="O80" s="321" t="str">
        <f>IF(VLOOKUP($A80,'様式C-1-1用'!$B$3:$AI$977,29,0)="－","なし",VLOOKUP($A80,'様式C-1-1用'!$B$3:$AI$977,29,0))</f>
        <v>監視（日常巡視）</v>
      </c>
      <c r="P80" s="322" t="str">
        <f>IFERROR(VLOOKUP($A80,'様式C-1-1用'!$B$3:$AI$977,33,0),"")</f>
        <v xml:space="preserve">うき・はく離、0.1m×9.0m </v>
      </c>
    </row>
    <row r="81" spans="1:16" ht="15.95" customHeight="1" x14ac:dyDescent="0.15">
      <c r="A81" s="314">
        <v>79</v>
      </c>
      <c r="B81" s="320">
        <f>IFERROR(VLOOKUP($A81,'様式C-1-1用'!$B$3:$AI$977,3,0),"")</f>
        <v>9</v>
      </c>
      <c r="C81" s="321">
        <f>IFERROR(VLOOKUP($A81,'様式C-1-1用'!$B$3:$AI$977,4,0),"")</f>
        <v>2</v>
      </c>
      <c r="D81" s="321" t="str">
        <f>IFERROR(VLOOKUP($A81,'様式C-1-1用'!$B$3:$AI$977,6,0),"")</f>
        <v>覆工・坑門</v>
      </c>
      <c r="E81" s="321" t="str">
        <f>IFERROR(VLOOKUP($A81,'様式C-1-1用'!$B$3:$AI$977,7,0),"")</f>
        <v>アーチ（左側）</v>
      </c>
      <c r="F81" s="321" t="str">
        <f>IFERROR(VLOOKUP($A81,'様式C-1-1用'!$B$3:$AI$977,8,0),"")</f>
        <v>漏水</v>
      </c>
      <c r="G81" s="321" t="str">
        <f>IFERROR(VLOOKUP($A81,'様式C-1-1用'!$B$3:$AI$977,10,0),"")</f>
        <v>漏水</v>
      </c>
      <c r="H81" s="321">
        <f>IFERROR(VLOOKUP($A81,'様式C-1-1用'!$B$3:$AI$977,22,0),"")</f>
        <v>0</v>
      </c>
      <c r="I81" s="321" t="str">
        <f>IFERROR(VLOOKUP($A81,'様式C-1-1用'!$B$3:$AI$977,23,0),"")</f>
        <v>Ⅱb</v>
      </c>
      <c r="J81" s="321" t="str">
        <f>IFERROR(VLOOKUP($A81,'様式C-1-1用'!$B$3:$AI$977,24,0),"")</f>
        <v>Ⅱ</v>
      </c>
      <c r="K81" s="321" t="str">
        <f>IFERROR(VLOOKUP($A81,'様式C-1-1用'!$B$3:$AI$977,25,0),"")</f>
        <v>Ⅱ</v>
      </c>
      <c r="L81" s="321" t="str">
        <f>IFERROR(VLOOKUP($A81,'様式C-1-1用'!$B$3:$AI$977,16,0),"")</f>
        <v>0.15m×4.0m 遊離石灰</v>
      </c>
      <c r="M81" s="321" t="str">
        <f>IFERROR(VLOOKUP($A81,'様式C-1-1用'!$B$3:$AI$977,34,0),"")</f>
        <v>にじみ</v>
      </c>
      <c r="N81" s="321" t="str">
        <f>IFERROR(VLOOKUP($A81,'様式C-1-1用'!$B$3:$AI$977,30,0),"")</f>
        <v>－</v>
      </c>
      <c r="O81" s="321" t="str">
        <f>IF(VLOOKUP($A81,'様式C-1-1用'!$B$3:$AI$977,29,0)="－","なし",VLOOKUP($A81,'様式C-1-1用'!$B$3:$AI$977,29,0))</f>
        <v>監視（日常巡視）</v>
      </c>
      <c r="P81" s="322" t="str">
        <f>IFERROR(VLOOKUP($A81,'様式C-1-1用'!$B$3:$AI$977,33,0),"")</f>
        <v>漏水、0.15m×4.0m 遊離石灰</v>
      </c>
    </row>
    <row r="82" spans="1:16" ht="15.95" customHeight="1" x14ac:dyDescent="0.15">
      <c r="A82" s="314">
        <v>80</v>
      </c>
      <c r="B82" s="320">
        <f>IFERROR(VLOOKUP($A82,'様式C-1-1用'!$B$3:$AI$977,3,0),"")</f>
        <v>9</v>
      </c>
      <c r="C82" s="321">
        <f>IFERROR(VLOOKUP($A82,'様式C-1-1用'!$B$3:$AI$977,4,0),"")</f>
        <v>3</v>
      </c>
      <c r="D82" s="321" t="str">
        <f>IFERROR(VLOOKUP($A82,'様式C-1-1用'!$B$3:$AI$977,6,0),"")</f>
        <v>覆工・坑門</v>
      </c>
      <c r="E82" s="321" t="str">
        <f>IFERROR(VLOOKUP($A82,'様式C-1-1用'!$B$3:$AI$977,7,0),"")</f>
        <v>アーチ（左側）</v>
      </c>
      <c r="F82" s="321" t="str">
        <f>IFERROR(VLOOKUP($A82,'様式C-1-1用'!$B$3:$AI$977,8,0),"")</f>
        <v>漏水</v>
      </c>
      <c r="G82" s="321" t="str">
        <f>IFERROR(VLOOKUP($A82,'様式C-1-1用'!$B$3:$AI$977,10,0),"")</f>
        <v>漏水</v>
      </c>
      <c r="H82" s="321">
        <f>IFERROR(VLOOKUP($A82,'様式C-1-1用'!$B$3:$AI$977,22,0),"")</f>
        <v>0</v>
      </c>
      <c r="I82" s="321" t="str">
        <f>IFERROR(VLOOKUP($A82,'様式C-1-1用'!$B$3:$AI$977,23,0),"")</f>
        <v>Ⅱb</v>
      </c>
      <c r="J82" s="321" t="str">
        <f>IFERROR(VLOOKUP($A82,'様式C-1-1用'!$B$3:$AI$977,24,0),"")</f>
        <v>Ⅱ</v>
      </c>
      <c r="K82" s="321" t="str">
        <f>IFERROR(VLOOKUP($A82,'様式C-1-1用'!$B$3:$AI$977,25,0),"")</f>
        <v>Ⅱ</v>
      </c>
      <c r="L82" s="321" t="str">
        <f>IFERROR(VLOOKUP($A82,'様式C-1-1用'!$B$3:$AI$977,16,0),"")</f>
        <v>0.4m×7.2m にじみ</v>
      </c>
      <c r="M82" s="321" t="str">
        <f>IFERROR(VLOOKUP($A82,'様式C-1-1用'!$B$3:$AI$977,34,0),"")</f>
        <v>0.4m×7.2m にじみ</v>
      </c>
      <c r="N82" s="321" t="str">
        <f>IFERROR(VLOOKUP($A82,'様式C-1-1用'!$B$3:$AI$977,30,0),"")</f>
        <v>－</v>
      </c>
      <c r="O82" s="321" t="str">
        <f>IF(VLOOKUP($A82,'様式C-1-1用'!$B$3:$AI$977,29,0)="－","なし",VLOOKUP($A82,'様式C-1-1用'!$B$3:$AI$977,29,0))</f>
        <v>監視（日常巡視）</v>
      </c>
      <c r="P82" s="322" t="str">
        <f>IFERROR(VLOOKUP($A82,'様式C-1-1用'!$B$3:$AI$977,33,0),"")</f>
        <v>漏水、0.4m×7.2m にじみ</v>
      </c>
    </row>
    <row r="83" spans="1:16" ht="15.95" customHeight="1" x14ac:dyDescent="0.15">
      <c r="A83" s="314">
        <v>81</v>
      </c>
      <c r="B83" s="320">
        <f>IFERROR(VLOOKUP($A83,'様式C-1-1用'!$B$3:$AI$977,3,0),"")</f>
        <v>9</v>
      </c>
      <c r="C83" s="321">
        <f>IFERROR(VLOOKUP($A83,'様式C-1-1用'!$B$3:$AI$977,4,0),"")</f>
        <v>4</v>
      </c>
      <c r="D83" s="321" t="str">
        <f>IFERROR(VLOOKUP($A83,'様式C-1-1用'!$B$3:$AI$977,6,0),"")</f>
        <v>覆工・坑門</v>
      </c>
      <c r="E83" s="321" t="str">
        <f>IFERROR(VLOOKUP($A83,'様式C-1-1用'!$B$3:$AI$977,7,0),"")</f>
        <v>アーチ（左側）</v>
      </c>
      <c r="F83" s="321" t="str">
        <f>IFERROR(VLOOKUP($A83,'様式C-1-1用'!$B$3:$AI$977,8,0),"")</f>
        <v>漏水</v>
      </c>
      <c r="G83" s="321" t="str">
        <f>IFERROR(VLOOKUP($A83,'様式C-1-1用'!$B$3:$AI$977,10,0),"")</f>
        <v>漏水</v>
      </c>
      <c r="H83" s="321">
        <f>IFERROR(VLOOKUP($A83,'様式C-1-1用'!$B$3:$AI$977,22,0),"")</f>
        <v>0</v>
      </c>
      <c r="I83" s="321" t="str">
        <f>IFERROR(VLOOKUP($A83,'様式C-1-1用'!$B$3:$AI$977,23,0),"")</f>
        <v>Ⅱb</v>
      </c>
      <c r="J83" s="321" t="str">
        <f>IFERROR(VLOOKUP($A83,'様式C-1-1用'!$B$3:$AI$977,24,0),"")</f>
        <v>Ⅱ</v>
      </c>
      <c r="K83" s="321" t="str">
        <f>IFERROR(VLOOKUP($A83,'様式C-1-1用'!$B$3:$AI$977,25,0),"")</f>
        <v>Ⅱ</v>
      </c>
      <c r="L83" s="321" t="str">
        <f>IFERROR(VLOOKUP($A83,'様式C-1-1用'!$B$3:$AI$977,16,0),"")</f>
        <v>0.3m×7.8m にじみ</v>
      </c>
      <c r="M83" s="321" t="str">
        <f>IFERROR(VLOOKUP($A83,'様式C-1-1用'!$B$3:$AI$977,34,0),"")</f>
        <v>0.3m×7.8m にじみ</v>
      </c>
      <c r="N83" s="321" t="str">
        <f>IFERROR(VLOOKUP($A83,'様式C-1-1用'!$B$3:$AI$977,30,0),"")</f>
        <v>－</v>
      </c>
      <c r="O83" s="321" t="str">
        <f>IF(VLOOKUP($A83,'様式C-1-1用'!$B$3:$AI$977,29,0)="－","なし",VLOOKUP($A83,'様式C-1-1用'!$B$3:$AI$977,29,0))</f>
        <v>監視（日常巡視）</v>
      </c>
      <c r="P83" s="322" t="str">
        <f>IFERROR(VLOOKUP($A83,'様式C-1-1用'!$B$3:$AI$977,33,0),"")</f>
        <v>漏水、0.3m×7.8m にじみ</v>
      </c>
    </row>
    <row r="84" spans="1:16" ht="15.95" customHeight="1" x14ac:dyDescent="0.15">
      <c r="A84" s="314">
        <v>82</v>
      </c>
      <c r="B84" s="320">
        <f>IFERROR(VLOOKUP($A84,'様式C-1-1用'!$B$3:$AI$977,3,0),"")</f>
        <v>9</v>
      </c>
      <c r="C84" s="321">
        <f>IFERROR(VLOOKUP($A84,'様式C-1-1用'!$B$3:$AI$977,4,0),"")</f>
        <v>5</v>
      </c>
      <c r="D84" s="321" t="str">
        <f>IFERROR(VLOOKUP($A84,'様式C-1-1用'!$B$3:$AI$977,6,0),"")</f>
        <v>覆工・坑門</v>
      </c>
      <c r="E84" s="321" t="str">
        <f>IFERROR(VLOOKUP($A84,'様式C-1-1用'!$B$3:$AI$977,7,0),"")</f>
        <v>アーチ（右側）</v>
      </c>
      <c r="F84" s="321" t="str">
        <f>IFERROR(VLOOKUP($A84,'様式C-1-1用'!$B$3:$AI$977,8,0),"")</f>
        <v>漏水</v>
      </c>
      <c r="G84" s="321" t="str">
        <f>IFERROR(VLOOKUP($A84,'様式C-1-1用'!$B$3:$AI$977,10,0),"")</f>
        <v>漏水</v>
      </c>
      <c r="H84" s="321">
        <f>IFERROR(VLOOKUP($A84,'様式C-1-1用'!$B$3:$AI$977,22,0),"")</f>
        <v>0</v>
      </c>
      <c r="I84" s="321" t="str">
        <f>IFERROR(VLOOKUP($A84,'様式C-1-1用'!$B$3:$AI$977,23,0),"")</f>
        <v>Ⅱb</v>
      </c>
      <c r="J84" s="321" t="str">
        <f>IFERROR(VLOOKUP($A84,'様式C-1-1用'!$B$3:$AI$977,24,0),"")</f>
        <v>Ⅱ</v>
      </c>
      <c r="K84" s="321" t="str">
        <f>IFERROR(VLOOKUP($A84,'様式C-1-1用'!$B$3:$AI$977,25,0),"")</f>
        <v>Ⅱ</v>
      </c>
      <c r="L84" s="321" t="str">
        <f>IFERROR(VLOOKUP($A84,'様式C-1-1用'!$B$3:$AI$977,16,0),"")</f>
        <v>2.1m×7.2m にじみ</v>
      </c>
      <c r="M84" s="321" t="str">
        <f>IFERROR(VLOOKUP($A84,'様式C-1-1用'!$B$3:$AI$977,34,0),"")</f>
        <v>2.1m×7.2m にじみ</v>
      </c>
      <c r="N84" s="321" t="str">
        <f>IFERROR(VLOOKUP($A84,'様式C-1-1用'!$B$3:$AI$977,30,0),"")</f>
        <v>－</v>
      </c>
      <c r="O84" s="321" t="str">
        <f>IF(VLOOKUP($A84,'様式C-1-1用'!$B$3:$AI$977,29,0)="－","なし",VLOOKUP($A84,'様式C-1-1用'!$B$3:$AI$977,29,0))</f>
        <v>監視（日常巡視）</v>
      </c>
      <c r="P84" s="322" t="str">
        <f>IFERROR(VLOOKUP($A84,'様式C-1-1用'!$B$3:$AI$977,33,0),"")</f>
        <v>漏水、2.1m×7.2m にじみ</v>
      </c>
    </row>
    <row r="85" spans="1:16" ht="15.95" customHeight="1" x14ac:dyDescent="0.15">
      <c r="A85" s="314">
        <v>83</v>
      </c>
      <c r="B85" s="320">
        <f>IFERROR(VLOOKUP($A85,'様式C-1-1用'!$B$3:$AI$977,3,0),"")</f>
        <v>9</v>
      </c>
      <c r="C85" s="321">
        <f>IFERROR(VLOOKUP($A85,'様式C-1-1用'!$B$3:$AI$977,4,0),"")</f>
        <v>6</v>
      </c>
      <c r="D85" s="321" t="str">
        <f>IFERROR(VLOOKUP($A85,'様式C-1-1用'!$B$3:$AI$977,6,0),"")</f>
        <v>覆工・坑門</v>
      </c>
      <c r="E85" s="321" t="str">
        <f>IFERROR(VLOOKUP($A85,'様式C-1-1用'!$B$3:$AI$977,7,0),"")</f>
        <v>側壁（右側）</v>
      </c>
      <c r="F85" s="321" t="str">
        <f>IFERROR(VLOOKUP($A85,'様式C-1-1用'!$B$3:$AI$977,8,0),"")</f>
        <v>材質劣化</v>
      </c>
      <c r="G85" s="321" t="str">
        <f>IFERROR(VLOOKUP($A85,'様式C-1-1用'!$B$3:$AI$977,10,0),"")</f>
        <v>うき・はく離</v>
      </c>
      <c r="H85" s="321">
        <f>IFERROR(VLOOKUP($A85,'様式C-1-1用'!$B$3:$AI$977,22,0),"")</f>
        <v>0</v>
      </c>
      <c r="I85" s="321" t="str">
        <f>IFERROR(VLOOKUP($A85,'様式C-1-1用'!$B$3:$AI$977,23,0),"")</f>
        <v>Ⅱb</v>
      </c>
      <c r="J85" s="321" t="str">
        <f>IFERROR(VLOOKUP($A85,'様式C-1-1用'!$B$3:$AI$977,24,0),"")</f>
        <v>Ⅱ</v>
      </c>
      <c r="K85" s="321" t="str">
        <f>IFERROR(VLOOKUP($A85,'様式C-1-1用'!$B$3:$AI$977,25,0),"")</f>
        <v>Ⅱ</v>
      </c>
      <c r="L85" s="321" t="str">
        <f>IFERROR(VLOOKUP($A85,'様式C-1-1用'!$B$3:$AI$977,16,0),"")</f>
        <v xml:space="preserve">0.1m×9.0m </v>
      </c>
      <c r="M85" s="321" t="str">
        <f>IFERROR(VLOOKUP($A85,'様式C-1-1用'!$B$3:$AI$977,34,0),"")</f>
        <v>0.1m×1.5m (過年度写S9-6),0.1m×4.7m (過年度写S9-7),0.1m×1.7m (過年度写S9-8)</v>
      </c>
      <c r="N85" s="321" t="str">
        <f>IFERROR(VLOOKUP($A85,'様式C-1-1用'!$B$3:$AI$977,30,0),"")</f>
        <v>－</v>
      </c>
      <c r="O85" s="321" t="str">
        <f>IF(VLOOKUP($A85,'様式C-1-1用'!$B$3:$AI$977,29,0)="－","なし",VLOOKUP($A85,'様式C-1-1用'!$B$3:$AI$977,29,0))</f>
        <v>監視（日常巡視）</v>
      </c>
      <c r="P85" s="322" t="str">
        <f>IFERROR(VLOOKUP($A85,'様式C-1-1用'!$B$3:$AI$977,33,0),"")</f>
        <v xml:space="preserve">うき・はく離、0.1m×9.0m </v>
      </c>
    </row>
    <row r="86" spans="1:16" ht="15.95" customHeight="1" x14ac:dyDescent="0.15">
      <c r="A86" s="314">
        <v>84</v>
      </c>
      <c r="B86" s="320">
        <f>IFERROR(VLOOKUP($A86,'様式C-1-1用'!$B$3:$AI$977,3,0),"")</f>
        <v>9</v>
      </c>
      <c r="C86" s="321">
        <f>IFERROR(VLOOKUP($A86,'様式C-1-1用'!$B$3:$AI$977,4,0),"")</f>
        <v>9</v>
      </c>
      <c r="D86" s="321" t="str">
        <f>IFERROR(VLOOKUP($A86,'様式C-1-1用'!$B$3:$AI$977,6,0),"")</f>
        <v>覆工・坑門</v>
      </c>
      <c r="E86" s="321" t="str">
        <f>IFERROR(VLOOKUP($A86,'様式C-1-1用'!$B$3:$AI$977,7,0),"")</f>
        <v>側壁（右側）</v>
      </c>
      <c r="F86" s="321" t="str">
        <f>IFERROR(VLOOKUP($A86,'様式C-1-1用'!$B$3:$AI$977,8,0),"")</f>
        <v>材質劣化</v>
      </c>
      <c r="G86" s="321" t="str">
        <f>IFERROR(VLOOKUP($A86,'様式C-1-1用'!$B$3:$AI$977,10,0),"")</f>
        <v>はく落</v>
      </c>
      <c r="H86" s="321">
        <f>IFERROR(VLOOKUP($A86,'様式C-1-1用'!$B$3:$AI$977,22,0),"")</f>
        <v>0</v>
      </c>
      <c r="I86" s="321" t="str">
        <f>IFERROR(VLOOKUP($A86,'様式C-1-1用'!$B$3:$AI$977,23,0),"")</f>
        <v>Ⅰ</v>
      </c>
      <c r="J86" s="321" t="str">
        <f>IFERROR(VLOOKUP($A86,'様式C-1-1用'!$B$3:$AI$977,24,0),"")</f>
        <v>Ⅰ</v>
      </c>
      <c r="K86" s="321" t="str">
        <f>IFERROR(VLOOKUP($A86,'様式C-1-1用'!$B$3:$AI$977,25,0),"")</f>
        <v>Ⅰ</v>
      </c>
      <c r="L86" s="321" t="str">
        <f>IFERROR(VLOOKUP($A86,'様式C-1-1用'!$B$3:$AI$977,16,0),"")</f>
        <v xml:space="preserve">0.2m×0.1m </v>
      </c>
      <c r="M86" s="321" t="str">
        <f>IFERROR(VLOOKUP($A86,'様式C-1-1用'!$B$3:$AI$977,34,0),"")</f>
        <v>うき0.2m×0.05m</v>
      </c>
      <c r="N86" s="321" t="str">
        <f>IFERROR(VLOOKUP($A86,'様式C-1-1用'!$B$3:$AI$977,30,0),"")</f>
        <v>－</v>
      </c>
      <c r="O86" s="321" t="str">
        <f>IF(VLOOKUP($A86,'様式C-1-1用'!$B$3:$AI$977,29,0)="－","なし",VLOOKUP($A86,'様式C-1-1用'!$B$3:$AI$977,29,0))</f>
        <v>なし</v>
      </c>
      <c r="P86" s="322" t="str">
        <f>IFERROR(VLOOKUP($A86,'様式C-1-1用'!$B$3:$AI$977,33,0),"")</f>
        <v xml:space="preserve">はく落、0.2m×0.1m </v>
      </c>
    </row>
    <row r="87" spans="1:16" ht="15.95" customHeight="1" x14ac:dyDescent="0.15">
      <c r="A87" s="314">
        <v>85</v>
      </c>
      <c r="B87" s="320">
        <f>IFERROR(VLOOKUP($A87,'様式C-1-1用'!$B$3:$AI$977,3,0),"")</f>
        <v>9</v>
      </c>
      <c r="C87" s="321">
        <f>IFERROR(VLOOKUP($A87,'様式C-1-1用'!$B$3:$AI$977,4,0),"")</f>
        <v>10</v>
      </c>
      <c r="D87" s="321" t="str">
        <f>IFERROR(VLOOKUP($A87,'様式C-1-1用'!$B$3:$AI$977,6,0),"")</f>
        <v>路面</v>
      </c>
      <c r="E87" s="321" t="str">
        <f>IFERROR(VLOOKUP($A87,'様式C-1-1用'!$B$3:$AI$977,7,0),"")</f>
        <v>車道</v>
      </c>
      <c r="F87" s="321" t="str">
        <f>IFERROR(VLOOKUP($A87,'様式C-1-1用'!$B$3:$AI$977,8,0),"")</f>
        <v>材質劣化</v>
      </c>
      <c r="G87" s="321" t="str">
        <f>IFERROR(VLOOKUP($A87,'様式C-1-1用'!$B$3:$AI$977,10,0),"")</f>
        <v>うき・はく離</v>
      </c>
      <c r="H87" s="321">
        <f>IFERROR(VLOOKUP($A87,'様式C-1-1用'!$B$3:$AI$977,22,0),"")</f>
        <v>0</v>
      </c>
      <c r="I87" s="321" t="str">
        <f>IFERROR(VLOOKUP($A87,'様式C-1-1用'!$B$3:$AI$977,23,0),"")</f>
        <v>－</v>
      </c>
      <c r="J87" s="321" t="str">
        <f>IFERROR(VLOOKUP($A87,'様式C-1-1用'!$B$3:$AI$977,24,0),"")</f>
        <v>－</v>
      </c>
      <c r="K87" s="321" t="str">
        <f>IFERROR(VLOOKUP($A87,'様式C-1-1用'!$B$3:$AI$977,25,0),"")</f>
        <v>－</v>
      </c>
      <c r="L87" s="321" t="str">
        <f>IFERROR(VLOOKUP($A87,'様式C-1-1用'!$B$3:$AI$977,16,0),"")</f>
        <v xml:space="preserve">0.3m×0.1m </v>
      </c>
      <c r="M87" s="321" t="str">
        <f>IFERROR(VLOOKUP($A87,'様式C-1-1用'!$B$3:$AI$977,34,0),"")</f>
        <v>0.05m×1.8m</v>
      </c>
      <c r="N87" s="321" t="str">
        <f>IFERROR(VLOOKUP($A87,'様式C-1-1用'!$B$3:$AI$977,30,0),"")</f>
        <v>－</v>
      </c>
      <c r="O87" s="321" t="str">
        <f>IF(VLOOKUP($A87,'様式C-1-1用'!$B$3:$AI$977,29,0)="－","なし",VLOOKUP($A87,'様式C-1-1用'!$B$3:$AI$977,29,0))</f>
        <v>なし</v>
      </c>
      <c r="P87" s="322" t="str">
        <f>IFERROR(VLOOKUP($A87,'様式C-1-1用'!$B$3:$AI$977,33,0),"")</f>
        <v xml:space="preserve">うき・はく離、0.3m×0.1m </v>
      </c>
    </row>
    <row r="88" spans="1:16" ht="15.95" customHeight="1" x14ac:dyDescent="0.15">
      <c r="A88" s="314">
        <v>86</v>
      </c>
      <c r="B88" s="320">
        <f>IFERROR(VLOOKUP($A88,'様式C-1-1用'!$B$3:$AI$977,3,0),"")</f>
        <v>9</v>
      </c>
      <c r="C88" s="321">
        <f>IFERROR(VLOOKUP($A88,'様式C-1-1用'!$B$3:$AI$977,4,0),"")</f>
        <v>11</v>
      </c>
      <c r="D88" s="321" t="str">
        <f>IFERROR(VLOOKUP($A88,'様式C-1-1用'!$B$3:$AI$977,6,0),"")</f>
        <v>路面</v>
      </c>
      <c r="E88" s="321" t="str">
        <f>IFERROR(VLOOKUP($A88,'様式C-1-1用'!$B$3:$AI$977,7,0),"")</f>
        <v>監査歩廊</v>
      </c>
      <c r="F88" s="321" t="str">
        <f>IFERROR(VLOOKUP($A88,'様式C-1-1用'!$B$3:$AI$977,8,0),"")</f>
        <v>材質劣化</v>
      </c>
      <c r="G88" s="321" t="str">
        <f>IFERROR(VLOOKUP($A88,'様式C-1-1用'!$B$3:$AI$977,10,0),"")</f>
        <v>欠損</v>
      </c>
      <c r="H88" s="321">
        <f>IFERROR(VLOOKUP($A88,'様式C-1-1用'!$B$3:$AI$977,22,0),"")</f>
        <v>0</v>
      </c>
      <c r="I88" s="321" t="str">
        <f>IFERROR(VLOOKUP($A88,'様式C-1-1用'!$B$3:$AI$977,23,0),"")</f>
        <v>－</v>
      </c>
      <c r="J88" s="321" t="str">
        <f>IFERROR(VLOOKUP($A88,'様式C-1-1用'!$B$3:$AI$977,24,0),"")</f>
        <v>－</v>
      </c>
      <c r="K88" s="321" t="str">
        <f>IFERROR(VLOOKUP($A88,'様式C-1-1用'!$B$3:$AI$977,25,0),"")</f>
        <v>－</v>
      </c>
      <c r="L88" s="321" t="str">
        <f>IFERROR(VLOOKUP($A88,'様式C-1-1用'!$B$3:$AI$977,16,0),"")</f>
        <v>0.5m×1.0m 内部鉄筋露出</v>
      </c>
      <c r="M88" s="321" t="str">
        <f>IFERROR(VLOOKUP($A88,'様式C-1-1用'!$B$3:$AI$977,34,0),"")</f>
        <v>鉄筋露出0.5m×0.45m×0.02m</v>
      </c>
      <c r="N88" s="321" t="str">
        <f>IFERROR(VLOOKUP($A88,'様式C-1-1用'!$B$3:$AI$977,30,0),"")</f>
        <v>－</v>
      </c>
      <c r="O88" s="321" t="str">
        <f>IF(VLOOKUP($A88,'様式C-1-1用'!$B$3:$AI$977,29,0)="－","なし",VLOOKUP($A88,'様式C-1-1用'!$B$3:$AI$977,29,0))</f>
        <v>なし</v>
      </c>
      <c r="P88" s="322" t="str">
        <f>IFERROR(VLOOKUP($A88,'様式C-1-1用'!$B$3:$AI$977,33,0),"")</f>
        <v>欠損、0.5m×1.0m 内部鉄筋露出</v>
      </c>
    </row>
    <row r="89" spans="1:16" ht="15.95" customHeight="1" x14ac:dyDescent="0.15">
      <c r="A89" s="314">
        <v>87</v>
      </c>
      <c r="B89" s="320">
        <f>IFERROR(VLOOKUP($A89,'様式C-1-1用'!$B$3:$AI$977,3,0),"")</f>
        <v>9</v>
      </c>
      <c r="C89" s="321">
        <f>IFERROR(VLOOKUP($A89,'様式C-1-1用'!$B$3:$AI$977,4,0),"")</f>
        <v>12</v>
      </c>
      <c r="D89" s="321" t="str">
        <f>IFERROR(VLOOKUP($A89,'様式C-1-1用'!$B$3:$AI$977,6,0),"")</f>
        <v>覆工・坑門</v>
      </c>
      <c r="E89" s="321" t="str">
        <f>IFERROR(VLOOKUP($A89,'様式C-1-1用'!$B$3:$AI$977,7,0),"")</f>
        <v>側壁（右側）</v>
      </c>
      <c r="F89" s="321" t="str">
        <f>IFERROR(VLOOKUP($A89,'様式C-1-1用'!$B$3:$AI$977,8,0),"")</f>
        <v>材質劣化</v>
      </c>
      <c r="G89" s="321" t="str">
        <f>IFERROR(VLOOKUP($A89,'様式C-1-1用'!$B$3:$AI$977,10,0),"")</f>
        <v>うき・はく離</v>
      </c>
      <c r="H89" s="321">
        <f>IFERROR(VLOOKUP($A89,'様式C-1-1用'!$B$3:$AI$977,22,0),"")</f>
        <v>0</v>
      </c>
      <c r="I89" s="321" t="str">
        <f>IFERROR(VLOOKUP($A89,'様式C-1-1用'!$B$3:$AI$977,23,0),"")</f>
        <v>Ⅱb</v>
      </c>
      <c r="J89" s="321" t="str">
        <f>IFERROR(VLOOKUP($A89,'様式C-1-1用'!$B$3:$AI$977,24,0),"")</f>
        <v>Ⅱ</v>
      </c>
      <c r="K89" s="321" t="str">
        <f>IFERROR(VLOOKUP($A89,'様式C-1-1用'!$B$3:$AI$977,25,0),"")</f>
        <v>Ⅱ</v>
      </c>
      <c r="L89" s="321" t="str">
        <f>IFERROR(VLOOKUP($A89,'様式C-1-1用'!$B$3:$AI$977,16,0),"")</f>
        <v xml:space="preserve">1.5m×0.1m </v>
      </c>
      <c r="M89" s="321" t="str">
        <f>IFERROR(VLOOKUP($A89,'様式C-1-1用'!$B$3:$AI$977,34,0),"")</f>
        <v>－</v>
      </c>
      <c r="N89" s="321" t="str">
        <f>IFERROR(VLOOKUP($A89,'様式C-1-1用'!$B$3:$AI$977,30,0),"")</f>
        <v>－</v>
      </c>
      <c r="O89" s="321" t="str">
        <f>IF(VLOOKUP($A89,'様式C-1-1用'!$B$3:$AI$977,29,0)="－","なし",VLOOKUP($A89,'様式C-1-1用'!$B$3:$AI$977,29,0))</f>
        <v>なし</v>
      </c>
      <c r="P89" s="322" t="str">
        <f>IFERROR(VLOOKUP($A89,'様式C-1-1用'!$B$3:$AI$977,33,0),"")</f>
        <v xml:space="preserve">うき・はく離、1.5m×0.1m </v>
      </c>
    </row>
    <row r="90" spans="1:16" ht="15.95" customHeight="1" x14ac:dyDescent="0.15">
      <c r="A90" s="314">
        <v>88</v>
      </c>
      <c r="B90" s="320">
        <f>IFERROR(VLOOKUP($A90,'様式C-1-1用'!$B$3:$AI$977,3,0),"")</f>
        <v>10</v>
      </c>
      <c r="C90" s="321">
        <f>IFERROR(VLOOKUP($A90,'様式C-1-1用'!$B$3:$AI$977,4,0),"")</f>
        <v>1</v>
      </c>
      <c r="D90" s="321" t="str">
        <f>IFERROR(VLOOKUP($A90,'様式C-1-1用'!$B$3:$AI$977,6,0),"")</f>
        <v>覆工・坑門</v>
      </c>
      <c r="E90" s="321" t="str">
        <f>IFERROR(VLOOKUP($A90,'様式C-1-1用'!$B$3:$AI$977,7,0),"")</f>
        <v>側壁（左側）</v>
      </c>
      <c r="F90" s="321" t="str">
        <f>IFERROR(VLOOKUP($A90,'様式C-1-1用'!$B$3:$AI$977,8,0),"")</f>
        <v>材質劣化</v>
      </c>
      <c r="G90" s="321" t="str">
        <f>IFERROR(VLOOKUP($A90,'様式C-1-1用'!$B$3:$AI$977,10,0),"")</f>
        <v>うき・はく離</v>
      </c>
      <c r="H90" s="321">
        <f>IFERROR(VLOOKUP($A90,'様式C-1-1用'!$B$3:$AI$977,22,0),"")</f>
        <v>0</v>
      </c>
      <c r="I90" s="321" t="str">
        <f>IFERROR(VLOOKUP($A90,'様式C-1-1用'!$B$3:$AI$977,23,0),"")</f>
        <v>Ⅱb</v>
      </c>
      <c r="J90" s="321" t="str">
        <f>IFERROR(VLOOKUP($A90,'様式C-1-1用'!$B$3:$AI$977,24,0),"")</f>
        <v>Ⅱ</v>
      </c>
      <c r="K90" s="321" t="str">
        <f>IFERROR(VLOOKUP($A90,'様式C-1-1用'!$B$3:$AI$977,25,0),"")</f>
        <v>Ⅱ</v>
      </c>
      <c r="L90" s="321" t="str">
        <f>IFERROR(VLOOKUP($A90,'様式C-1-1用'!$B$3:$AI$977,16,0),"")</f>
        <v xml:space="preserve">0.1m×9.0m </v>
      </c>
      <c r="M90" s="321" t="str">
        <f>IFERROR(VLOOKUP($A90,'様式C-1-1用'!$B$3:$AI$977,34,0),"")</f>
        <v>0.1m×3.3m (過年度写S10-1),0.1m×0.9m (過年度写S10-2),0.1m×3.2m (過年度写S10-3)</v>
      </c>
      <c r="N90" s="321" t="str">
        <f>IFERROR(VLOOKUP($A90,'様式C-1-1用'!$B$3:$AI$977,30,0),"")</f>
        <v>－</v>
      </c>
      <c r="O90" s="321" t="str">
        <f>IF(VLOOKUP($A90,'様式C-1-1用'!$B$3:$AI$977,29,0)="－","なし",VLOOKUP($A90,'様式C-1-1用'!$B$3:$AI$977,29,0))</f>
        <v>監視（日常巡視）</v>
      </c>
      <c r="P90" s="322" t="str">
        <f>IFERROR(VLOOKUP($A90,'様式C-1-1用'!$B$3:$AI$977,33,0),"")</f>
        <v xml:space="preserve">うき・はく離、0.1m×9.0m </v>
      </c>
    </row>
    <row r="91" spans="1:16" ht="15.95" customHeight="1" x14ac:dyDescent="0.15">
      <c r="A91" s="314">
        <v>89</v>
      </c>
      <c r="B91" s="320">
        <f>IFERROR(VLOOKUP($A91,'様式C-1-1用'!$B$3:$AI$977,3,0),"")</f>
        <v>10</v>
      </c>
      <c r="C91" s="321">
        <f>IFERROR(VLOOKUP($A91,'様式C-1-1用'!$B$3:$AI$977,4,0),"")</f>
        <v>4</v>
      </c>
      <c r="D91" s="321" t="str">
        <f>IFERROR(VLOOKUP($A91,'様式C-1-1用'!$B$3:$AI$977,6,0),"")</f>
        <v>覆工・坑門</v>
      </c>
      <c r="E91" s="321" t="str">
        <f>IFERROR(VLOOKUP($A91,'様式C-1-1用'!$B$3:$AI$977,7,0),"")</f>
        <v>アーチ（左側）</v>
      </c>
      <c r="F91" s="321" t="str">
        <f>IFERROR(VLOOKUP($A91,'様式C-1-1用'!$B$3:$AI$977,8,0),"")</f>
        <v>漏水</v>
      </c>
      <c r="G91" s="321" t="str">
        <f>IFERROR(VLOOKUP($A91,'様式C-1-1用'!$B$3:$AI$977,10,0),"")</f>
        <v>漏水</v>
      </c>
      <c r="H91" s="321">
        <f>IFERROR(VLOOKUP($A91,'様式C-1-1用'!$B$3:$AI$977,22,0),"")</f>
        <v>0</v>
      </c>
      <c r="I91" s="321" t="str">
        <f>IFERROR(VLOOKUP($A91,'様式C-1-1用'!$B$3:$AI$977,23,0),"")</f>
        <v>Ⅱb</v>
      </c>
      <c r="J91" s="321" t="str">
        <f>IFERROR(VLOOKUP($A91,'様式C-1-1用'!$B$3:$AI$977,24,0),"")</f>
        <v>Ⅱ</v>
      </c>
      <c r="K91" s="321" t="str">
        <f>IFERROR(VLOOKUP($A91,'様式C-1-1用'!$B$3:$AI$977,25,0),"")</f>
        <v>Ⅱ</v>
      </c>
      <c r="L91" s="321" t="str">
        <f>IFERROR(VLOOKUP($A91,'様式C-1-1用'!$B$3:$AI$977,16,0),"")</f>
        <v>0.08m×5.2m 遊離石灰</v>
      </c>
      <c r="M91" s="321" t="str">
        <f>IFERROR(VLOOKUP($A91,'様式C-1-1用'!$B$3:$AI$977,34,0),"")</f>
        <v>にじみ</v>
      </c>
      <c r="N91" s="321" t="str">
        <f>IFERROR(VLOOKUP($A91,'様式C-1-1用'!$B$3:$AI$977,30,0),"")</f>
        <v>－</v>
      </c>
      <c r="O91" s="321" t="str">
        <f>IF(VLOOKUP($A91,'様式C-1-1用'!$B$3:$AI$977,29,0)="－","なし",VLOOKUP($A91,'様式C-1-1用'!$B$3:$AI$977,29,0))</f>
        <v>監視（日常巡視）</v>
      </c>
      <c r="P91" s="322" t="str">
        <f>IFERROR(VLOOKUP($A91,'様式C-1-1用'!$B$3:$AI$977,33,0),"")</f>
        <v>漏水、0.08m×5.2m 遊離石灰</v>
      </c>
    </row>
    <row r="92" spans="1:16" ht="15.95" customHeight="1" x14ac:dyDescent="0.15">
      <c r="A92" s="314">
        <v>90</v>
      </c>
      <c r="B92" s="320">
        <f>IFERROR(VLOOKUP($A92,'様式C-1-1用'!$B$3:$AI$977,3,0),"")</f>
        <v>10</v>
      </c>
      <c r="C92" s="321">
        <f>IFERROR(VLOOKUP($A92,'様式C-1-1用'!$B$3:$AI$977,4,0),"")</f>
        <v>5</v>
      </c>
      <c r="D92" s="321" t="str">
        <f>IFERROR(VLOOKUP($A92,'様式C-1-1用'!$B$3:$AI$977,6,0),"")</f>
        <v>覆工・坑門</v>
      </c>
      <c r="E92" s="321" t="str">
        <f>IFERROR(VLOOKUP($A92,'様式C-1-1用'!$B$3:$AI$977,7,0),"")</f>
        <v>アーチ（天端）</v>
      </c>
      <c r="F92" s="321" t="str">
        <f>IFERROR(VLOOKUP($A92,'様式C-1-1用'!$B$3:$AI$977,8,0),"")</f>
        <v>漏水</v>
      </c>
      <c r="G92" s="321" t="str">
        <f>IFERROR(VLOOKUP($A92,'様式C-1-1用'!$B$3:$AI$977,10,0),"")</f>
        <v>漏水</v>
      </c>
      <c r="H92" s="321">
        <f>IFERROR(VLOOKUP($A92,'様式C-1-1用'!$B$3:$AI$977,22,0),"")</f>
        <v>0</v>
      </c>
      <c r="I92" s="321" t="str">
        <f>IFERROR(VLOOKUP($A92,'様式C-1-1用'!$B$3:$AI$977,23,0),"")</f>
        <v>Ⅱb</v>
      </c>
      <c r="J92" s="321" t="str">
        <f>IFERROR(VLOOKUP($A92,'様式C-1-1用'!$B$3:$AI$977,24,0),"")</f>
        <v>Ⅱ</v>
      </c>
      <c r="K92" s="321" t="str">
        <f>IFERROR(VLOOKUP($A92,'様式C-1-1用'!$B$3:$AI$977,25,0),"")</f>
        <v>Ⅱ</v>
      </c>
      <c r="L92" s="321" t="str">
        <f>IFERROR(VLOOKUP($A92,'様式C-1-1用'!$B$3:$AI$977,16,0),"")</f>
        <v>0.4m×9.2m にじみ</v>
      </c>
      <c r="M92" s="321" t="str">
        <f>IFERROR(VLOOKUP($A92,'様式C-1-1用'!$B$3:$AI$977,34,0),"")</f>
        <v>ひび割れ幅0.4mm、にじみ</v>
      </c>
      <c r="N92" s="321" t="str">
        <f>IFERROR(VLOOKUP($A92,'様式C-1-1用'!$B$3:$AI$977,30,0),"")</f>
        <v>－</v>
      </c>
      <c r="O92" s="321" t="str">
        <f>IF(VLOOKUP($A92,'様式C-1-1用'!$B$3:$AI$977,29,0)="－","なし",VLOOKUP($A92,'様式C-1-1用'!$B$3:$AI$977,29,0))</f>
        <v>監視（日常巡視）</v>
      </c>
      <c r="P92" s="322" t="str">
        <f>IFERROR(VLOOKUP($A92,'様式C-1-1用'!$B$3:$AI$977,33,0),"")</f>
        <v>漏水、0.4m×9.2m にじみ</v>
      </c>
    </row>
    <row r="93" spans="1:16" ht="15.95" customHeight="1" x14ac:dyDescent="0.15">
      <c r="A93" s="314">
        <v>91</v>
      </c>
      <c r="B93" s="320">
        <f>IFERROR(VLOOKUP($A93,'様式C-1-1用'!$B$3:$AI$977,3,0),"")</f>
        <v>10</v>
      </c>
      <c r="C93" s="321">
        <f>IFERROR(VLOOKUP($A93,'様式C-1-1用'!$B$3:$AI$977,4,0),"")</f>
        <v>6</v>
      </c>
      <c r="D93" s="321" t="str">
        <f>IFERROR(VLOOKUP($A93,'様式C-1-1用'!$B$3:$AI$977,6,0),"")</f>
        <v>覆工・坑門</v>
      </c>
      <c r="E93" s="321" t="str">
        <f>IFERROR(VLOOKUP($A93,'様式C-1-1用'!$B$3:$AI$977,7,0),"")</f>
        <v>アーチ（左側）</v>
      </c>
      <c r="F93" s="321" t="str">
        <f>IFERROR(VLOOKUP($A93,'様式C-1-1用'!$B$3:$AI$977,8,0),"")</f>
        <v>漏水</v>
      </c>
      <c r="G93" s="321" t="str">
        <f>IFERROR(VLOOKUP($A93,'様式C-1-1用'!$B$3:$AI$977,10,0),"")</f>
        <v>漏水</v>
      </c>
      <c r="H93" s="321">
        <f>IFERROR(VLOOKUP($A93,'様式C-1-1用'!$B$3:$AI$977,22,0),"")</f>
        <v>0</v>
      </c>
      <c r="I93" s="321" t="str">
        <f>IFERROR(VLOOKUP($A93,'様式C-1-1用'!$B$3:$AI$977,23,0),"")</f>
        <v>Ⅱb</v>
      </c>
      <c r="J93" s="321" t="str">
        <f>IFERROR(VLOOKUP($A93,'様式C-1-1用'!$B$3:$AI$977,24,0),"")</f>
        <v>Ⅱ</v>
      </c>
      <c r="K93" s="321" t="str">
        <f>IFERROR(VLOOKUP($A93,'様式C-1-1用'!$B$3:$AI$977,25,0),"")</f>
        <v>Ⅱ</v>
      </c>
      <c r="L93" s="321" t="str">
        <f>IFERROR(VLOOKUP($A93,'様式C-1-1用'!$B$3:$AI$977,16,0),"")</f>
        <v>1.20m×7.3m にじみ</v>
      </c>
      <c r="M93" s="321" t="str">
        <f>IFERROR(VLOOKUP($A93,'様式C-1-1用'!$B$3:$AI$977,34,0),"")</f>
        <v>1.20m×7.3m にじみ</v>
      </c>
      <c r="N93" s="321" t="str">
        <f>IFERROR(VLOOKUP($A93,'様式C-1-1用'!$B$3:$AI$977,30,0),"")</f>
        <v>－</v>
      </c>
      <c r="O93" s="321" t="str">
        <f>IF(VLOOKUP($A93,'様式C-1-1用'!$B$3:$AI$977,29,0)="－","なし",VLOOKUP($A93,'様式C-1-1用'!$B$3:$AI$977,29,0))</f>
        <v>監視（日常巡視）</v>
      </c>
      <c r="P93" s="322" t="str">
        <f>IFERROR(VLOOKUP($A93,'様式C-1-1用'!$B$3:$AI$977,33,0),"")</f>
        <v>漏水、1.20m×7.3m にじみ</v>
      </c>
    </row>
    <row r="94" spans="1:16" ht="15.95" customHeight="1" x14ac:dyDescent="0.15">
      <c r="A94" s="314">
        <v>92</v>
      </c>
      <c r="B94" s="320">
        <f>IFERROR(VLOOKUP($A94,'様式C-1-1用'!$B$3:$AI$977,3,0),"")</f>
        <v>10</v>
      </c>
      <c r="C94" s="321">
        <f>IFERROR(VLOOKUP($A94,'様式C-1-1用'!$B$3:$AI$977,4,0),"")</f>
        <v>7</v>
      </c>
      <c r="D94" s="321" t="str">
        <f>IFERROR(VLOOKUP($A94,'様式C-1-1用'!$B$3:$AI$977,6,0),"")</f>
        <v>覆工・坑門</v>
      </c>
      <c r="E94" s="321" t="str">
        <f>IFERROR(VLOOKUP($A94,'様式C-1-1用'!$B$3:$AI$977,7,0),"")</f>
        <v>側壁（右側）</v>
      </c>
      <c r="F94" s="321" t="str">
        <f>IFERROR(VLOOKUP($A94,'様式C-1-1用'!$B$3:$AI$977,8,0),"")</f>
        <v>材質劣化</v>
      </c>
      <c r="G94" s="321" t="str">
        <f>IFERROR(VLOOKUP($A94,'様式C-1-1用'!$B$3:$AI$977,10,0),"")</f>
        <v>うき・はく離</v>
      </c>
      <c r="H94" s="321">
        <f>IFERROR(VLOOKUP($A94,'様式C-1-1用'!$B$3:$AI$977,22,0),"")</f>
        <v>0</v>
      </c>
      <c r="I94" s="321" t="str">
        <f>IFERROR(VLOOKUP($A94,'様式C-1-1用'!$B$3:$AI$977,23,0),"")</f>
        <v>Ⅱb</v>
      </c>
      <c r="J94" s="321" t="str">
        <f>IFERROR(VLOOKUP($A94,'様式C-1-1用'!$B$3:$AI$977,24,0),"")</f>
        <v>Ⅱ</v>
      </c>
      <c r="K94" s="321" t="str">
        <f>IFERROR(VLOOKUP($A94,'様式C-1-1用'!$B$3:$AI$977,25,0),"")</f>
        <v>Ⅱ</v>
      </c>
      <c r="L94" s="321" t="str">
        <f>IFERROR(VLOOKUP($A94,'様式C-1-1用'!$B$3:$AI$977,16,0),"")</f>
        <v xml:space="preserve">0.1m×9.0m </v>
      </c>
      <c r="M94" s="321" t="str">
        <f>IFERROR(VLOOKUP($A94,'様式C-1-1用'!$B$3:$AI$977,34,0),"")</f>
        <v>0.1m×3.6m (過年度写S10-7),0.1m×1.7m (過年度写S10-8)</v>
      </c>
      <c r="N94" s="321" t="str">
        <f>IFERROR(VLOOKUP($A94,'様式C-1-1用'!$B$3:$AI$977,30,0),"")</f>
        <v>－</v>
      </c>
      <c r="O94" s="321" t="str">
        <f>IF(VLOOKUP($A94,'様式C-1-1用'!$B$3:$AI$977,29,0)="－","なし",VLOOKUP($A94,'様式C-1-1用'!$B$3:$AI$977,29,0))</f>
        <v>監視（日常巡視）</v>
      </c>
      <c r="P94" s="322" t="str">
        <f>IFERROR(VLOOKUP($A94,'様式C-1-1用'!$B$3:$AI$977,33,0),"")</f>
        <v xml:space="preserve">うき・はく離、0.1m×9.0m </v>
      </c>
    </row>
    <row r="95" spans="1:16" ht="15.95" customHeight="1" x14ac:dyDescent="0.15">
      <c r="A95" s="314">
        <v>93</v>
      </c>
      <c r="B95" s="320">
        <f>IFERROR(VLOOKUP($A95,'様式C-1-1用'!$B$3:$AI$977,3,0),"")</f>
        <v>10</v>
      </c>
      <c r="C95" s="321">
        <f>IFERROR(VLOOKUP($A95,'様式C-1-1用'!$B$3:$AI$977,4,0),"")</f>
        <v>9</v>
      </c>
      <c r="D95" s="321" t="str">
        <f>IFERROR(VLOOKUP($A95,'様式C-1-1用'!$B$3:$AI$977,6,0),"")</f>
        <v>路面</v>
      </c>
      <c r="E95" s="321" t="str">
        <f>IFERROR(VLOOKUP($A95,'様式C-1-1用'!$B$3:$AI$977,7,0),"")</f>
        <v>監査歩廊</v>
      </c>
      <c r="F95" s="321" t="str">
        <f>IFERROR(VLOOKUP($A95,'様式C-1-1用'!$B$3:$AI$977,8,0),"")</f>
        <v>材質劣化</v>
      </c>
      <c r="G95" s="321" t="str">
        <f>IFERROR(VLOOKUP($A95,'様式C-1-1用'!$B$3:$AI$977,10,0),"")</f>
        <v>欠損</v>
      </c>
      <c r="H95" s="321">
        <f>IFERROR(VLOOKUP($A95,'様式C-1-1用'!$B$3:$AI$977,22,0),"")</f>
        <v>0</v>
      </c>
      <c r="I95" s="321" t="str">
        <f>IFERROR(VLOOKUP($A95,'様式C-1-1用'!$B$3:$AI$977,23,0),"")</f>
        <v>－</v>
      </c>
      <c r="J95" s="321" t="str">
        <f>IFERROR(VLOOKUP($A95,'様式C-1-1用'!$B$3:$AI$977,24,0),"")</f>
        <v>－</v>
      </c>
      <c r="K95" s="321" t="str">
        <f>IFERROR(VLOOKUP($A95,'様式C-1-1用'!$B$3:$AI$977,25,0),"")</f>
        <v>－</v>
      </c>
      <c r="L95" s="321" t="str">
        <f>IFERROR(VLOOKUP($A95,'様式C-1-1用'!$B$3:$AI$977,16,0),"")</f>
        <v>0.5m×0.5m 内部鉄筋露出</v>
      </c>
      <c r="M95" s="321" t="str">
        <f>IFERROR(VLOOKUP($A95,'様式C-1-1用'!$B$3:$AI$977,34,0),"")</f>
        <v>鉄筋露出0.5m×0.3m×0.02m</v>
      </c>
      <c r="N95" s="321" t="str">
        <f>IFERROR(VLOOKUP($A95,'様式C-1-1用'!$B$3:$AI$977,30,0),"")</f>
        <v>－</v>
      </c>
      <c r="O95" s="321" t="str">
        <f>IF(VLOOKUP($A95,'様式C-1-1用'!$B$3:$AI$977,29,0)="－","なし",VLOOKUP($A95,'様式C-1-1用'!$B$3:$AI$977,29,0))</f>
        <v>なし</v>
      </c>
      <c r="P95" s="322" t="str">
        <f>IFERROR(VLOOKUP($A95,'様式C-1-1用'!$B$3:$AI$977,33,0),"")</f>
        <v>欠損、0.5m×0.5m 内部鉄筋露出</v>
      </c>
    </row>
    <row r="96" spans="1:16" ht="15.95" customHeight="1" x14ac:dyDescent="0.15">
      <c r="A96" s="314">
        <v>94</v>
      </c>
      <c r="B96" s="320">
        <f>IFERROR(VLOOKUP($A96,'様式C-1-1用'!$B$3:$AI$977,3,0),"")</f>
        <v>11</v>
      </c>
      <c r="C96" s="321">
        <f>IFERROR(VLOOKUP($A96,'様式C-1-1用'!$B$3:$AI$977,4,0),"")</f>
        <v>1</v>
      </c>
      <c r="D96" s="321" t="str">
        <f>IFERROR(VLOOKUP($A96,'様式C-1-1用'!$B$3:$AI$977,6,0),"")</f>
        <v>覆工・坑門</v>
      </c>
      <c r="E96" s="321" t="str">
        <f>IFERROR(VLOOKUP($A96,'様式C-1-1用'!$B$3:$AI$977,7,0),"")</f>
        <v>側壁（左側）</v>
      </c>
      <c r="F96" s="321" t="str">
        <f>IFERROR(VLOOKUP($A96,'様式C-1-1用'!$B$3:$AI$977,8,0),"")</f>
        <v>材質劣化</v>
      </c>
      <c r="G96" s="321" t="str">
        <f>IFERROR(VLOOKUP($A96,'様式C-1-1用'!$B$3:$AI$977,10,0),"")</f>
        <v>うき・はく離</v>
      </c>
      <c r="H96" s="321">
        <f>IFERROR(VLOOKUP($A96,'様式C-1-1用'!$B$3:$AI$977,22,0),"")</f>
        <v>0</v>
      </c>
      <c r="I96" s="321" t="str">
        <f>IFERROR(VLOOKUP($A96,'様式C-1-1用'!$B$3:$AI$977,23,0),"")</f>
        <v>Ⅱb</v>
      </c>
      <c r="J96" s="321" t="str">
        <f>IFERROR(VLOOKUP($A96,'様式C-1-1用'!$B$3:$AI$977,24,0),"")</f>
        <v>Ⅱ</v>
      </c>
      <c r="K96" s="321" t="str">
        <f>IFERROR(VLOOKUP($A96,'様式C-1-1用'!$B$3:$AI$977,25,0),"")</f>
        <v>Ⅱ</v>
      </c>
      <c r="L96" s="321" t="str">
        <f>IFERROR(VLOOKUP($A96,'様式C-1-1用'!$B$3:$AI$977,16,0),"")</f>
        <v xml:space="preserve">0.1m×9.0m </v>
      </c>
      <c r="M96" s="321" t="str">
        <f>IFERROR(VLOOKUP($A96,'様式C-1-1用'!$B$3:$AI$977,34,0),"")</f>
        <v>0.1m×2.0m (過年度写S11-1),0.1m×0.8m (過年度写S11-2),0.15m×4.8m (過年度写S11-3)</v>
      </c>
      <c r="N96" s="321" t="str">
        <f>IFERROR(VLOOKUP($A96,'様式C-1-1用'!$B$3:$AI$977,30,0),"")</f>
        <v>－</v>
      </c>
      <c r="O96" s="321" t="str">
        <f>IF(VLOOKUP($A96,'様式C-1-1用'!$B$3:$AI$977,29,0)="－","なし",VLOOKUP($A96,'様式C-1-1用'!$B$3:$AI$977,29,0))</f>
        <v>監視（日常巡視）</v>
      </c>
      <c r="P96" s="322" t="str">
        <f>IFERROR(VLOOKUP($A96,'様式C-1-1用'!$B$3:$AI$977,33,0),"")</f>
        <v xml:space="preserve">うき・はく離、0.1m×9.0m </v>
      </c>
    </row>
    <row r="97" spans="1:16" ht="15.95" customHeight="1" x14ac:dyDescent="0.15">
      <c r="A97" s="314">
        <v>95</v>
      </c>
      <c r="B97" s="320">
        <f>IFERROR(VLOOKUP($A97,'様式C-1-1用'!$B$3:$AI$977,3,0),"")</f>
        <v>11</v>
      </c>
      <c r="C97" s="321">
        <f>IFERROR(VLOOKUP($A97,'様式C-1-1用'!$B$3:$AI$977,4,0),"")</f>
        <v>4</v>
      </c>
      <c r="D97" s="321" t="str">
        <f>IFERROR(VLOOKUP($A97,'様式C-1-1用'!$B$3:$AI$977,6,0),"")</f>
        <v>覆工・坑門</v>
      </c>
      <c r="E97" s="321" t="str">
        <f>IFERROR(VLOOKUP($A97,'様式C-1-1用'!$B$3:$AI$977,7,0),"")</f>
        <v>アーチ（左側）</v>
      </c>
      <c r="F97" s="321" t="str">
        <f>IFERROR(VLOOKUP($A97,'様式C-1-1用'!$B$3:$AI$977,8,0),"")</f>
        <v>漏水</v>
      </c>
      <c r="G97" s="321" t="str">
        <f>IFERROR(VLOOKUP($A97,'様式C-1-1用'!$B$3:$AI$977,10,0),"")</f>
        <v>漏水</v>
      </c>
      <c r="H97" s="321">
        <f>IFERROR(VLOOKUP($A97,'様式C-1-1用'!$B$3:$AI$977,22,0),"")</f>
        <v>0</v>
      </c>
      <c r="I97" s="321" t="str">
        <f>IFERROR(VLOOKUP($A97,'様式C-1-1用'!$B$3:$AI$977,23,0),"")</f>
        <v>Ⅱb</v>
      </c>
      <c r="J97" s="321" t="str">
        <f>IFERROR(VLOOKUP($A97,'様式C-1-1用'!$B$3:$AI$977,24,0),"")</f>
        <v>Ⅱ</v>
      </c>
      <c r="K97" s="321" t="str">
        <f>IFERROR(VLOOKUP($A97,'様式C-1-1用'!$B$3:$AI$977,25,0),"")</f>
        <v>Ⅱ</v>
      </c>
      <c r="L97" s="321" t="str">
        <f>IFERROR(VLOOKUP($A97,'様式C-1-1用'!$B$3:$AI$977,16,0),"")</f>
        <v>0.1m×7.4m にじみ</v>
      </c>
      <c r="M97" s="321" t="str">
        <f>IFERROR(VLOOKUP($A97,'様式C-1-1用'!$B$3:$AI$977,34,0),"")</f>
        <v>0.1m×7.4m にじみ</v>
      </c>
      <c r="N97" s="321" t="str">
        <f>IFERROR(VLOOKUP($A97,'様式C-1-1用'!$B$3:$AI$977,30,0),"")</f>
        <v>－</v>
      </c>
      <c r="O97" s="321" t="str">
        <f>IF(VLOOKUP($A97,'様式C-1-1用'!$B$3:$AI$977,29,0)="－","なし",VLOOKUP($A97,'様式C-1-1用'!$B$3:$AI$977,29,0))</f>
        <v>監視（日常巡視）</v>
      </c>
      <c r="P97" s="322" t="str">
        <f>IFERROR(VLOOKUP($A97,'様式C-1-1用'!$B$3:$AI$977,33,0),"")</f>
        <v>漏水、0.1m×7.4m にじみ</v>
      </c>
    </row>
    <row r="98" spans="1:16" ht="15.95" customHeight="1" x14ac:dyDescent="0.15">
      <c r="A98" s="314">
        <v>96</v>
      </c>
      <c r="B98" s="320">
        <f>IFERROR(VLOOKUP($A98,'様式C-1-1用'!$B$3:$AI$977,3,0),"")</f>
        <v>11</v>
      </c>
      <c r="C98" s="321">
        <f>IFERROR(VLOOKUP($A98,'様式C-1-1用'!$B$3:$AI$977,4,0),"")</f>
        <v>5</v>
      </c>
      <c r="D98" s="321" t="str">
        <f>IFERROR(VLOOKUP($A98,'様式C-1-1用'!$B$3:$AI$977,6,0),"")</f>
        <v>覆工・坑門</v>
      </c>
      <c r="E98" s="321" t="str">
        <f>IFERROR(VLOOKUP($A98,'様式C-1-1用'!$B$3:$AI$977,7,0),"")</f>
        <v>アーチ（天端）</v>
      </c>
      <c r="F98" s="321" t="str">
        <f>IFERROR(VLOOKUP($A98,'様式C-1-1用'!$B$3:$AI$977,8,0),"")</f>
        <v>材質劣化</v>
      </c>
      <c r="G98" s="321" t="str">
        <f>IFERROR(VLOOKUP($A98,'様式C-1-1用'!$B$3:$AI$977,10,0),"")</f>
        <v>ひび割れ</v>
      </c>
      <c r="H98" s="321">
        <f>IFERROR(VLOOKUP($A98,'様式C-1-1用'!$B$3:$AI$977,22,0),"")</f>
        <v>0</v>
      </c>
      <c r="I98" s="321" t="str">
        <f>IFERROR(VLOOKUP($A98,'様式C-1-1用'!$B$3:$AI$977,23,0),"")</f>
        <v>Ⅱb</v>
      </c>
      <c r="J98" s="321" t="str">
        <f>IFERROR(VLOOKUP($A98,'様式C-1-1用'!$B$3:$AI$977,24,0),"")</f>
        <v>Ⅱ</v>
      </c>
      <c r="K98" s="321" t="str">
        <f>IFERROR(VLOOKUP($A98,'様式C-1-1用'!$B$3:$AI$977,25,0),"")</f>
        <v>Ⅱ</v>
      </c>
      <c r="L98" s="321" t="str">
        <f>IFERROR(VLOOKUP($A98,'様式C-1-1用'!$B$3:$AI$977,16,0),"")</f>
        <v>幅0.2mm×長さ1.7m</v>
      </c>
      <c r="M98" s="321" t="str">
        <f>IFERROR(VLOOKUP($A98,'様式C-1-1用'!$B$3:$AI$977,34,0),"")</f>
        <v>幅0.3mm×長さ2.4m</v>
      </c>
      <c r="N98" s="321" t="str">
        <f>IFERROR(VLOOKUP($A98,'様式C-1-1用'!$B$3:$AI$977,30,0),"")</f>
        <v>－</v>
      </c>
      <c r="O98" s="321" t="str">
        <f>IF(VLOOKUP($A98,'様式C-1-1用'!$B$3:$AI$977,29,0)="－","なし",VLOOKUP($A98,'様式C-1-1用'!$B$3:$AI$977,29,0))</f>
        <v>監視（日常巡視）</v>
      </c>
      <c r="P98" s="322" t="str">
        <f>IFERROR(VLOOKUP($A98,'様式C-1-1用'!$B$3:$AI$977,33,0),"")</f>
        <v>ひび割れ、幅0.2mm×長さ1.7m</v>
      </c>
    </row>
    <row r="99" spans="1:16" ht="15.95" customHeight="1" x14ac:dyDescent="0.15">
      <c r="A99" s="314">
        <v>97</v>
      </c>
      <c r="B99" s="320">
        <f>IFERROR(VLOOKUP($A99,'様式C-1-1用'!$B$3:$AI$977,3,0),"")</f>
        <v>11</v>
      </c>
      <c r="C99" s="321">
        <f>IFERROR(VLOOKUP($A99,'様式C-1-1用'!$B$3:$AI$977,4,0),"")</f>
        <v>6</v>
      </c>
      <c r="D99" s="321" t="str">
        <f>IFERROR(VLOOKUP($A99,'様式C-1-1用'!$B$3:$AI$977,6,0),"")</f>
        <v>覆工・坑門</v>
      </c>
      <c r="E99" s="321" t="str">
        <f>IFERROR(VLOOKUP($A99,'様式C-1-1用'!$B$3:$AI$977,7,0),"")</f>
        <v>アーチ（右側）</v>
      </c>
      <c r="F99" s="321" t="str">
        <f>IFERROR(VLOOKUP($A99,'様式C-1-1用'!$B$3:$AI$977,8,0),"")</f>
        <v>漏水</v>
      </c>
      <c r="G99" s="321" t="str">
        <f>IFERROR(VLOOKUP($A99,'様式C-1-1用'!$B$3:$AI$977,10,0),"")</f>
        <v>漏水</v>
      </c>
      <c r="H99" s="321">
        <f>IFERROR(VLOOKUP($A99,'様式C-1-1用'!$B$3:$AI$977,22,0),"")</f>
        <v>0</v>
      </c>
      <c r="I99" s="321" t="str">
        <f>IFERROR(VLOOKUP($A99,'様式C-1-1用'!$B$3:$AI$977,23,0),"")</f>
        <v>Ⅱb</v>
      </c>
      <c r="J99" s="321" t="str">
        <f>IFERROR(VLOOKUP($A99,'様式C-1-1用'!$B$3:$AI$977,24,0),"")</f>
        <v>Ⅱ</v>
      </c>
      <c r="K99" s="321" t="str">
        <f>IFERROR(VLOOKUP($A99,'様式C-1-1用'!$B$3:$AI$977,25,0),"")</f>
        <v>Ⅱ</v>
      </c>
      <c r="L99" s="321" t="str">
        <f>IFERROR(VLOOKUP($A99,'様式C-1-1用'!$B$3:$AI$977,16,0),"")</f>
        <v>0.6m×6.8m にじみ</v>
      </c>
      <c r="M99" s="321" t="str">
        <f>IFERROR(VLOOKUP($A99,'様式C-1-1用'!$B$3:$AI$977,34,0),"")</f>
        <v>0.6m×6.8m にじみ</v>
      </c>
      <c r="N99" s="321" t="str">
        <f>IFERROR(VLOOKUP($A99,'様式C-1-1用'!$B$3:$AI$977,30,0),"")</f>
        <v>－</v>
      </c>
      <c r="O99" s="321" t="str">
        <f>IF(VLOOKUP($A99,'様式C-1-1用'!$B$3:$AI$977,29,0)="－","なし",VLOOKUP($A99,'様式C-1-1用'!$B$3:$AI$977,29,0))</f>
        <v>監視（日常巡視）</v>
      </c>
      <c r="P99" s="322" t="str">
        <f>IFERROR(VLOOKUP($A99,'様式C-1-1用'!$B$3:$AI$977,33,0),"")</f>
        <v>漏水、0.6m×6.8m にじみ</v>
      </c>
    </row>
    <row r="100" spans="1:16" ht="15.95" customHeight="1" x14ac:dyDescent="0.15">
      <c r="A100" s="314">
        <v>98</v>
      </c>
      <c r="B100" s="320">
        <f>IFERROR(VLOOKUP($A100,'様式C-1-1用'!$B$3:$AI$977,3,0),"")</f>
        <v>11</v>
      </c>
      <c r="C100" s="321">
        <f>IFERROR(VLOOKUP($A100,'様式C-1-1用'!$B$3:$AI$977,4,0),"")</f>
        <v>7</v>
      </c>
      <c r="D100" s="321" t="str">
        <f>IFERROR(VLOOKUP($A100,'様式C-1-1用'!$B$3:$AI$977,6,0),"")</f>
        <v>覆工・坑門</v>
      </c>
      <c r="E100" s="321" t="str">
        <f>IFERROR(VLOOKUP($A100,'様式C-1-1用'!$B$3:$AI$977,7,0),"")</f>
        <v>側壁（右側）</v>
      </c>
      <c r="F100" s="321" t="str">
        <f>IFERROR(VLOOKUP($A100,'様式C-1-1用'!$B$3:$AI$977,8,0),"")</f>
        <v>材質劣化</v>
      </c>
      <c r="G100" s="321" t="str">
        <f>IFERROR(VLOOKUP($A100,'様式C-1-1用'!$B$3:$AI$977,10,0),"")</f>
        <v>うき・はく離</v>
      </c>
      <c r="H100" s="321">
        <f>IFERROR(VLOOKUP($A100,'様式C-1-1用'!$B$3:$AI$977,22,0),"")</f>
        <v>0</v>
      </c>
      <c r="I100" s="321" t="str">
        <f>IFERROR(VLOOKUP($A100,'様式C-1-1用'!$B$3:$AI$977,23,0),"")</f>
        <v>Ⅱb</v>
      </c>
      <c r="J100" s="321" t="str">
        <f>IFERROR(VLOOKUP($A100,'様式C-1-1用'!$B$3:$AI$977,24,0),"")</f>
        <v>Ⅱ</v>
      </c>
      <c r="K100" s="321" t="str">
        <f>IFERROR(VLOOKUP($A100,'様式C-1-1用'!$B$3:$AI$977,25,0),"")</f>
        <v>Ⅱ</v>
      </c>
      <c r="L100" s="321" t="str">
        <f>IFERROR(VLOOKUP($A100,'様式C-1-1用'!$B$3:$AI$977,16,0),"")</f>
        <v xml:space="preserve">0.1m×9.0m </v>
      </c>
      <c r="M100" s="321" t="str">
        <f>IFERROR(VLOOKUP($A100,'様式C-1-1用'!$B$3:$AI$977,34,0),"")</f>
        <v xml:space="preserve">0.1m×9.0m </v>
      </c>
      <c r="N100" s="321" t="str">
        <f>IFERROR(VLOOKUP($A100,'様式C-1-1用'!$B$3:$AI$977,30,0),"")</f>
        <v>－</v>
      </c>
      <c r="O100" s="321" t="str">
        <f>IF(VLOOKUP($A100,'様式C-1-1用'!$B$3:$AI$977,29,0)="－","なし",VLOOKUP($A100,'様式C-1-1用'!$B$3:$AI$977,29,0))</f>
        <v>監視（日常巡視）</v>
      </c>
      <c r="P100" s="322" t="str">
        <f>IFERROR(VLOOKUP($A100,'様式C-1-1用'!$B$3:$AI$977,33,0),"")</f>
        <v xml:space="preserve">うき・はく離、0.1m×9.0m </v>
      </c>
    </row>
    <row r="101" spans="1:16" ht="15.95" customHeight="1" x14ac:dyDescent="0.15">
      <c r="A101" s="314">
        <v>99</v>
      </c>
      <c r="B101" s="320">
        <f>IFERROR(VLOOKUP($A101,'様式C-1-1用'!$B$3:$AI$977,3,0),"")</f>
        <v>11</v>
      </c>
      <c r="C101" s="321">
        <f>IFERROR(VLOOKUP($A101,'様式C-1-1用'!$B$3:$AI$977,4,0),"")</f>
        <v>8</v>
      </c>
      <c r="D101" s="321" t="str">
        <f>IFERROR(VLOOKUP($A101,'様式C-1-1用'!$B$3:$AI$977,6,0),"")</f>
        <v>路面</v>
      </c>
      <c r="E101" s="321" t="str">
        <f>IFERROR(VLOOKUP($A101,'様式C-1-1用'!$B$3:$AI$977,7,0),"")</f>
        <v>車道</v>
      </c>
      <c r="F101" s="321" t="str">
        <f>IFERROR(VLOOKUP($A101,'様式C-1-1用'!$B$3:$AI$977,8,0),"")</f>
        <v>材質劣化</v>
      </c>
      <c r="G101" s="321" t="str">
        <f>IFERROR(VLOOKUP($A101,'様式C-1-1用'!$B$3:$AI$977,10,0),"")</f>
        <v>うき・はく離</v>
      </c>
      <c r="H101" s="321">
        <f>IFERROR(VLOOKUP($A101,'様式C-1-1用'!$B$3:$AI$977,22,0),"")</f>
        <v>0</v>
      </c>
      <c r="I101" s="321" t="str">
        <f>IFERROR(VLOOKUP($A101,'様式C-1-1用'!$B$3:$AI$977,23,0),"")</f>
        <v>－</v>
      </c>
      <c r="J101" s="321" t="str">
        <f>IFERROR(VLOOKUP($A101,'様式C-1-1用'!$B$3:$AI$977,24,0),"")</f>
        <v>－</v>
      </c>
      <c r="K101" s="321" t="str">
        <f>IFERROR(VLOOKUP($A101,'様式C-1-1用'!$B$3:$AI$977,25,0),"")</f>
        <v>－</v>
      </c>
      <c r="L101" s="321" t="str">
        <f>IFERROR(VLOOKUP($A101,'様式C-1-1用'!$B$3:$AI$977,16,0),"")</f>
        <v xml:space="preserve">2.5m×0.1m </v>
      </c>
      <c r="M101" s="321" t="str">
        <f>IFERROR(VLOOKUP($A101,'様式C-1-1用'!$B$3:$AI$977,34,0),"")</f>
        <v>2.5m×0.15m</v>
      </c>
      <c r="N101" s="321" t="str">
        <f>IFERROR(VLOOKUP($A101,'様式C-1-1用'!$B$3:$AI$977,30,0),"")</f>
        <v>－</v>
      </c>
      <c r="O101" s="321" t="str">
        <f>IF(VLOOKUP($A101,'様式C-1-1用'!$B$3:$AI$977,29,0)="－","なし",VLOOKUP($A101,'様式C-1-1用'!$B$3:$AI$977,29,0))</f>
        <v>なし</v>
      </c>
      <c r="P101" s="322" t="str">
        <f>IFERROR(VLOOKUP($A101,'様式C-1-1用'!$B$3:$AI$977,33,0),"")</f>
        <v xml:space="preserve">うき・はく離、2.5m×0.1m </v>
      </c>
    </row>
    <row r="102" spans="1:16" ht="15.95" customHeight="1" x14ac:dyDescent="0.15">
      <c r="A102" s="314">
        <v>100</v>
      </c>
      <c r="B102" s="320">
        <f>IFERROR(VLOOKUP($A102,'様式C-1-1用'!$B$3:$AI$977,3,0),"")</f>
        <v>11</v>
      </c>
      <c r="C102" s="321">
        <f>IFERROR(VLOOKUP($A102,'様式C-1-1用'!$B$3:$AI$977,4,0),"")</f>
        <v>9</v>
      </c>
      <c r="D102" s="321" t="str">
        <f>IFERROR(VLOOKUP($A102,'様式C-1-1用'!$B$3:$AI$977,6,0),"")</f>
        <v>路面</v>
      </c>
      <c r="E102" s="321" t="str">
        <f>IFERROR(VLOOKUP($A102,'様式C-1-1用'!$B$3:$AI$977,7,0),"")</f>
        <v>車道</v>
      </c>
      <c r="F102" s="321" t="str">
        <f>IFERROR(VLOOKUP($A102,'様式C-1-1用'!$B$3:$AI$977,8,0),"")</f>
        <v>材質劣化</v>
      </c>
      <c r="G102" s="321" t="str">
        <f>IFERROR(VLOOKUP($A102,'様式C-1-1用'!$B$3:$AI$977,10,0),"")</f>
        <v>欠損</v>
      </c>
      <c r="H102" s="321">
        <f>IFERROR(VLOOKUP($A102,'様式C-1-1用'!$B$3:$AI$977,22,0),"")</f>
        <v>0</v>
      </c>
      <c r="I102" s="321" t="str">
        <f>IFERROR(VLOOKUP($A102,'様式C-1-1用'!$B$3:$AI$977,23,0),"")</f>
        <v>－</v>
      </c>
      <c r="J102" s="321" t="str">
        <f>IFERROR(VLOOKUP($A102,'様式C-1-1用'!$B$3:$AI$977,24,0),"")</f>
        <v>－</v>
      </c>
      <c r="K102" s="321" t="str">
        <f>IFERROR(VLOOKUP($A102,'様式C-1-1用'!$B$3:$AI$977,25,0),"")</f>
        <v>－</v>
      </c>
      <c r="L102" s="321" t="str">
        <f>IFERROR(VLOOKUP($A102,'様式C-1-1用'!$B$3:$AI$977,16,0),"")</f>
        <v xml:space="preserve">3.0m×0.1m </v>
      </c>
      <c r="M102" s="321" t="str">
        <f>IFERROR(VLOOKUP($A102,'様式C-1-1用'!$B$3:$AI$977,34,0),"")</f>
        <v>うき0.1m×0.1m</v>
      </c>
      <c r="N102" s="321" t="str">
        <f>IFERROR(VLOOKUP($A102,'様式C-1-1用'!$B$3:$AI$977,30,0),"")</f>
        <v>－</v>
      </c>
      <c r="O102" s="321" t="str">
        <f>IF(VLOOKUP($A102,'様式C-1-1用'!$B$3:$AI$977,29,0)="－","なし",VLOOKUP($A102,'様式C-1-1用'!$B$3:$AI$977,29,0))</f>
        <v>なし</v>
      </c>
      <c r="P102" s="322" t="str">
        <f>IFERROR(VLOOKUP($A102,'様式C-1-1用'!$B$3:$AI$977,33,0),"")</f>
        <v xml:space="preserve">欠損、3.0m×0.1m </v>
      </c>
    </row>
    <row r="103" spans="1:16" ht="15.95" customHeight="1" x14ac:dyDescent="0.15">
      <c r="A103" s="314">
        <v>101</v>
      </c>
      <c r="B103" s="320">
        <f>IFERROR(VLOOKUP($A103,'様式C-1-1用'!$B$3:$AI$977,3,0),"")</f>
        <v>11</v>
      </c>
      <c r="C103" s="321">
        <f>IFERROR(VLOOKUP($A103,'様式C-1-1用'!$B$3:$AI$977,4,0),"")</f>
        <v>10</v>
      </c>
      <c r="D103" s="321" t="str">
        <f>IFERROR(VLOOKUP($A103,'様式C-1-1用'!$B$3:$AI$977,6,0),"")</f>
        <v>路面</v>
      </c>
      <c r="E103" s="321" t="str">
        <f>IFERROR(VLOOKUP($A103,'様式C-1-1用'!$B$3:$AI$977,7,0),"")</f>
        <v>監査歩廊</v>
      </c>
      <c r="F103" s="321" t="str">
        <f>IFERROR(VLOOKUP($A103,'様式C-1-1用'!$B$3:$AI$977,8,0),"")</f>
        <v>材質劣化</v>
      </c>
      <c r="G103" s="321" t="str">
        <f>IFERROR(VLOOKUP($A103,'様式C-1-1用'!$B$3:$AI$977,10,0),"")</f>
        <v>破損</v>
      </c>
      <c r="H103" s="321">
        <f>IFERROR(VLOOKUP($A103,'様式C-1-1用'!$B$3:$AI$977,22,0),"")</f>
        <v>0</v>
      </c>
      <c r="I103" s="321" t="str">
        <f>IFERROR(VLOOKUP($A103,'様式C-1-1用'!$B$3:$AI$977,23,0),"")</f>
        <v>－</v>
      </c>
      <c r="J103" s="321" t="str">
        <f>IFERROR(VLOOKUP($A103,'様式C-1-1用'!$B$3:$AI$977,24,0),"")</f>
        <v>－</v>
      </c>
      <c r="K103" s="321" t="str">
        <f>IFERROR(VLOOKUP($A103,'様式C-1-1用'!$B$3:$AI$977,25,0),"")</f>
        <v>－</v>
      </c>
      <c r="L103" s="321" t="str">
        <f>IFERROR(VLOOKUP($A103,'様式C-1-1用'!$B$3:$AI$977,16,0),"")</f>
        <v xml:space="preserve">0.5m×0.15m </v>
      </c>
      <c r="M103" s="321" t="str">
        <f>IFERROR(VLOOKUP($A103,'様式C-1-1用'!$B$3:$AI$977,34,0),"")</f>
        <v xml:space="preserve">0.5m×0.15m </v>
      </c>
      <c r="N103" s="321" t="str">
        <f>IFERROR(VLOOKUP($A103,'様式C-1-1用'!$B$3:$AI$977,30,0),"")</f>
        <v>－</v>
      </c>
      <c r="O103" s="321" t="str">
        <f>IF(VLOOKUP($A103,'様式C-1-1用'!$B$3:$AI$977,29,0)="－","なし",VLOOKUP($A103,'様式C-1-1用'!$B$3:$AI$977,29,0))</f>
        <v>なし</v>
      </c>
      <c r="P103" s="322" t="str">
        <f>IFERROR(VLOOKUP($A103,'様式C-1-1用'!$B$3:$AI$977,33,0),"")</f>
        <v xml:space="preserve">破損、0.5m×0.15m </v>
      </c>
    </row>
    <row r="104" spans="1:16" ht="15.95" customHeight="1" x14ac:dyDescent="0.15">
      <c r="A104" s="314">
        <v>102</v>
      </c>
      <c r="B104" s="320">
        <f>IFERROR(VLOOKUP($A104,'様式C-1-1用'!$B$3:$AI$977,3,0),"")</f>
        <v>12</v>
      </c>
      <c r="C104" s="321">
        <f>IFERROR(VLOOKUP($A104,'様式C-1-1用'!$B$3:$AI$977,4,0),"")</f>
        <v>1</v>
      </c>
      <c r="D104" s="321" t="str">
        <f>IFERROR(VLOOKUP($A104,'様式C-1-1用'!$B$3:$AI$977,6,0),"")</f>
        <v>覆工・坑門</v>
      </c>
      <c r="E104" s="321" t="str">
        <f>IFERROR(VLOOKUP($A104,'様式C-1-1用'!$B$3:$AI$977,7,0),"")</f>
        <v>側壁（左側）</v>
      </c>
      <c r="F104" s="321" t="str">
        <f>IFERROR(VLOOKUP($A104,'様式C-1-1用'!$B$3:$AI$977,8,0),"")</f>
        <v>材質劣化</v>
      </c>
      <c r="G104" s="321" t="str">
        <f>IFERROR(VLOOKUP($A104,'様式C-1-1用'!$B$3:$AI$977,10,0),"")</f>
        <v>うき・はく離</v>
      </c>
      <c r="H104" s="321">
        <f>IFERROR(VLOOKUP($A104,'様式C-1-1用'!$B$3:$AI$977,22,0),"")</f>
        <v>0</v>
      </c>
      <c r="I104" s="321" t="str">
        <f>IFERROR(VLOOKUP($A104,'様式C-1-1用'!$B$3:$AI$977,23,0),"")</f>
        <v>Ⅱb</v>
      </c>
      <c r="J104" s="321" t="str">
        <f>IFERROR(VLOOKUP($A104,'様式C-1-1用'!$B$3:$AI$977,24,0),"")</f>
        <v>Ⅱ</v>
      </c>
      <c r="K104" s="321" t="str">
        <f>IFERROR(VLOOKUP($A104,'様式C-1-1用'!$B$3:$AI$977,25,0),"")</f>
        <v>Ⅱ</v>
      </c>
      <c r="L104" s="321" t="str">
        <f>IFERROR(VLOOKUP($A104,'様式C-1-1用'!$B$3:$AI$977,16,0),"")</f>
        <v xml:space="preserve">0.1m×8.9m </v>
      </c>
      <c r="M104" s="321" t="str">
        <f>IFERROR(VLOOKUP($A104,'様式C-1-1用'!$B$3:$AI$977,34,0),"")</f>
        <v>0.1m×1.8m (過年度写S12-1),0.1m×2.0m (過年度写S12-2),0.15m×3.5m (過年度写S12-3)</v>
      </c>
      <c r="N104" s="321" t="str">
        <f>IFERROR(VLOOKUP($A104,'様式C-1-1用'!$B$3:$AI$977,30,0),"")</f>
        <v>－</v>
      </c>
      <c r="O104" s="321" t="str">
        <f>IF(VLOOKUP($A104,'様式C-1-1用'!$B$3:$AI$977,29,0)="－","なし",VLOOKUP($A104,'様式C-1-1用'!$B$3:$AI$977,29,0))</f>
        <v>監視（日常巡視）</v>
      </c>
      <c r="P104" s="322" t="str">
        <f>IFERROR(VLOOKUP($A104,'様式C-1-1用'!$B$3:$AI$977,33,0),"")</f>
        <v xml:space="preserve">うき・はく離、0.1m×8.9m </v>
      </c>
    </row>
    <row r="105" spans="1:16" ht="15.95" customHeight="1" x14ac:dyDescent="0.15">
      <c r="A105" s="314">
        <v>103</v>
      </c>
      <c r="B105" s="320">
        <f>IFERROR(VLOOKUP($A105,'様式C-1-1用'!$B$3:$AI$977,3,0),"")</f>
        <v>12</v>
      </c>
      <c r="C105" s="321">
        <f>IFERROR(VLOOKUP($A105,'様式C-1-1用'!$B$3:$AI$977,4,0),"")</f>
        <v>4</v>
      </c>
      <c r="D105" s="321" t="str">
        <f>IFERROR(VLOOKUP($A105,'様式C-1-1用'!$B$3:$AI$977,6,0),"")</f>
        <v>覆工・坑門</v>
      </c>
      <c r="E105" s="321" t="str">
        <f>IFERROR(VLOOKUP($A105,'様式C-1-1用'!$B$3:$AI$977,7,0),"")</f>
        <v>アーチ（左側）</v>
      </c>
      <c r="F105" s="321" t="str">
        <f>IFERROR(VLOOKUP($A105,'様式C-1-1用'!$B$3:$AI$977,8,0),"")</f>
        <v>漏水</v>
      </c>
      <c r="G105" s="321" t="str">
        <f>IFERROR(VLOOKUP($A105,'様式C-1-1用'!$B$3:$AI$977,10,0),"")</f>
        <v>漏水</v>
      </c>
      <c r="H105" s="321">
        <f>IFERROR(VLOOKUP($A105,'様式C-1-1用'!$B$3:$AI$977,22,0),"")</f>
        <v>0</v>
      </c>
      <c r="I105" s="321" t="str">
        <f>IFERROR(VLOOKUP($A105,'様式C-1-1用'!$B$3:$AI$977,23,0),"")</f>
        <v>Ⅱb</v>
      </c>
      <c r="J105" s="321" t="str">
        <f>IFERROR(VLOOKUP($A105,'様式C-1-1用'!$B$3:$AI$977,24,0),"")</f>
        <v>Ⅱ</v>
      </c>
      <c r="K105" s="321" t="str">
        <f>IFERROR(VLOOKUP($A105,'様式C-1-1用'!$B$3:$AI$977,25,0),"")</f>
        <v>Ⅱ</v>
      </c>
      <c r="L105" s="321" t="str">
        <f>IFERROR(VLOOKUP($A105,'様式C-1-1用'!$B$3:$AI$977,16,0),"")</f>
        <v>1.5m×7.6m 遊離石灰</v>
      </c>
      <c r="M105" s="321" t="str">
        <f>IFERROR(VLOOKUP($A105,'様式C-1-1用'!$B$3:$AI$977,34,0),"")</f>
        <v>にじみ</v>
      </c>
      <c r="N105" s="321" t="str">
        <f>IFERROR(VLOOKUP($A105,'様式C-1-1用'!$B$3:$AI$977,30,0),"")</f>
        <v>－</v>
      </c>
      <c r="O105" s="321" t="str">
        <f>IF(VLOOKUP($A105,'様式C-1-1用'!$B$3:$AI$977,29,0)="－","なし",VLOOKUP($A105,'様式C-1-1用'!$B$3:$AI$977,29,0))</f>
        <v>監視（日常巡視）</v>
      </c>
      <c r="P105" s="322" t="str">
        <f>IFERROR(VLOOKUP($A105,'様式C-1-1用'!$B$3:$AI$977,33,0),"")</f>
        <v>漏水、1.5m×7.6m 遊離石灰</v>
      </c>
    </row>
    <row r="106" spans="1:16" ht="15.95" customHeight="1" x14ac:dyDescent="0.15">
      <c r="A106" s="314">
        <v>104</v>
      </c>
      <c r="B106" s="320">
        <f>IFERROR(VLOOKUP($A106,'様式C-1-1用'!$B$3:$AI$977,3,0),"")</f>
        <v>12</v>
      </c>
      <c r="C106" s="321">
        <f>IFERROR(VLOOKUP($A106,'様式C-1-1用'!$B$3:$AI$977,4,0),"")</f>
        <v>5</v>
      </c>
      <c r="D106" s="321" t="str">
        <f>IFERROR(VLOOKUP($A106,'様式C-1-1用'!$B$3:$AI$977,6,0),"")</f>
        <v>覆工・坑門</v>
      </c>
      <c r="E106" s="321" t="str">
        <f>IFERROR(VLOOKUP($A106,'様式C-1-1用'!$B$3:$AI$977,7,0),"")</f>
        <v>アーチ（天端）</v>
      </c>
      <c r="F106" s="321" t="str">
        <f>IFERROR(VLOOKUP($A106,'様式C-1-1用'!$B$3:$AI$977,8,0),"")</f>
        <v>材質劣化</v>
      </c>
      <c r="G106" s="321" t="str">
        <f>IFERROR(VLOOKUP($A106,'様式C-1-1用'!$B$3:$AI$977,10,0),"")</f>
        <v>ひび割れ</v>
      </c>
      <c r="H106" s="321">
        <f>IFERROR(VLOOKUP($A106,'様式C-1-1用'!$B$3:$AI$977,22,0),"")</f>
        <v>0</v>
      </c>
      <c r="I106" s="321" t="str">
        <f>IFERROR(VLOOKUP($A106,'様式C-1-1用'!$B$3:$AI$977,23,0),"")</f>
        <v>Ⅱb</v>
      </c>
      <c r="J106" s="321" t="str">
        <f>IFERROR(VLOOKUP($A106,'様式C-1-1用'!$B$3:$AI$977,24,0),"")</f>
        <v>Ⅱ</v>
      </c>
      <c r="K106" s="321" t="str">
        <f>IFERROR(VLOOKUP($A106,'様式C-1-1用'!$B$3:$AI$977,25,0),"")</f>
        <v>Ⅱ</v>
      </c>
      <c r="L106" s="321" t="str">
        <f>IFERROR(VLOOKUP($A106,'様式C-1-1用'!$B$3:$AI$977,16,0),"")</f>
        <v>幅0.3mm×長さ3.8m</v>
      </c>
      <c r="M106" s="321" t="str">
        <f>IFERROR(VLOOKUP($A106,'様式C-1-1用'!$B$3:$AI$977,34,0),"")</f>
        <v>幅0.4mm×長さ16m,にじみ</v>
      </c>
      <c r="N106" s="321" t="str">
        <f>IFERROR(VLOOKUP($A106,'様式C-1-1用'!$B$3:$AI$977,30,0),"")</f>
        <v>－</v>
      </c>
      <c r="O106" s="321" t="str">
        <f>IF(VLOOKUP($A106,'様式C-1-1用'!$B$3:$AI$977,29,0)="－","なし",VLOOKUP($A106,'様式C-1-1用'!$B$3:$AI$977,29,0))</f>
        <v>監視（日常巡視）</v>
      </c>
      <c r="P106" s="322" t="str">
        <f>IFERROR(VLOOKUP($A106,'様式C-1-1用'!$B$3:$AI$977,33,0),"")</f>
        <v>ひび割れ、幅0.3mm×長さ3.8m</v>
      </c>
    </row>
    <row r="107" spans="1:16" ht="15.95" customHeight="1" x14ac:dyDescent="0.15">
      <c r="A107" s="314">
        <v>105</v>
      </c>
      <c r="B107" s="320">
        <f>IFERROR(VLOOKUP($A107,'様式C-1-1用'!$B$3:$AI$977,3,0),"")</f>
        <v>12</v>
      </c>
      <c r="C107" s="321">
        <f>IFERROR(VLOOKUP($A107,'様式C-1-1用'!$B$3:$AI$977,4,0),"")</f>
        <v>6</v>
      </c>
      <c r="D107" s="321" t="str">
        <f>IFERROR(VLOOKUP($A107,'様式C-1-1用'!$B$3:$AI$977,6,0),"")</f>
        <v>覆工・坑門</v>
      </c>
      <c r="E107" s="321" t="str">
        <f>IFERROR(VLOOKUP($A107,'様式C-1-1用'!$B$3:$AI$977,7,0),"")</f>
        <v>アーチ（右側）</v>
      </c>
      <c r="F107" s="321" t="str">
        <f>IFERROR(VLOOKUP($A107,'様式C-1-1用'!$B$3:$AI$977,8,0),"")</f>
        <v>漏水</v>
      </c>
      <c r="G107" s="321" t="str">
        <f>IFERROR(VLOOKUP($A107,'様式C-1-1用'!$B$3:$AI$977,10,0),"")</f>
        <v>漏水</v>
      </c>
      <c r="H107" s="321">
        <f>IFERROR(VLOOKUP($A107,'様式C-1-1用'!$B$3:$AI$977,22,0),"")</f>
        <v>0</v>
      </c>
      <c r="I107" s="321" t="str">
        <f>IFERROR(VLOOKUP($A107,'様式C-1-1用'!$B$3:$AI$977,23,0),"")</f>
        <v>Ⅱb</v>
      </c>
      <c r="J107" s="321" t="str">
        <f>IFERROR(VLOOKUP($A107,'様式C-1-1用'!$B$3:$AI$977,24,0),"")</f>
        <v>Ⅱ</v>
      </c>
      <c r="K107" s="321" t="str">
        <f>IFERROR(VLOOKUP($A107,'様式C-1-1用'!$B$3:$AI$977,25,0),"")</f>
        <v>Ⅱ</v>
      </c>
      <c r="L107" s="321" t="str">
        <f>IFERROR(VLOOKUP($A107,'様式C-1-1用'!$B$3:$AI$977,16,0),"")</f>
        <v>2.6m×7.3m 遊離石灰</v>
      </c>
      <c r="M107" s="321" t="str">
        <f>IFERROR(VLOOKUP($A107,'様式C-1-1用'!$B$3:$AI$977,34,0),"")</f>
        <v>にじみ</v>
      </c>
      <c r="N107" s="321" t="str">
        <f>IFERROR(VLOOKUP($A107,'様式C-1-1用'!$B$3:$AI$977,30,0),"")</f>
        <v>－</v>
      </c>
      <c r="O107" s="321" t="str">
        <f>IF(VLOOKUP($A107,'様式C-1-1用'!$B$3:$AI$977,29,0)="－","なし",VLOOKUP($A107,'様式C-1-1用'!$B$3:$AI$977,29,0))</f>
        <v>監視（日常巡視）</v>
      </c>
      <c r="P107" s="322" t="str">
        <f>IFERROR(VLOOKUP($A107,'様式C-1-1用'!$B$3:$AI$977,33,0),"")</f>
        <v>漏水、2.6m×7.3m 遊離石灰</v>
      </c>
    </row>
    <row r="108" spans="1:16" ht="15.95" customHeight="1" x14ac:dyDescent="0.15">
      <c r="A108" s="314">
        <v>106</v>
      </c>
      <c r="B108" s="320">
        <f>IFERROR(VLOOKUP($A108,'様式C-1-1用'!$B$3:$AI$977,3,0),"")</f>
        <v>12</v>
      </c>
      <c r="C108" s="321">
        <f>IFERROR(VLOOKUP($A108,'様式C-1-1用'!$B$3:$AI$977,4,0),"")</f>
        <v>7</v>
      </c>
      <c r="D108" s="321" t="str">
        <f>IFERROR(VLOOKUP($A108,'様式C-1-1用'!$B$3:$AI$977,6,0),"")</f>
        <v>覆工・坑門</v>
      </c>
      <c r="E108" s="321" t="str">
        <f>IFERROR(VLOOKUP($A108,'様式C-1-1用'!$B$3:$AI$977,7,0),"")</f>
        <v>側壁（右側）</v>
      </c>
      <c r="F108" s="321" t="str">
        <f>IFERROR(VLOOKUP($A108,'様式C-1-1用'!$B$3:$AI$977,8,0),"")</f>
        <v>材質劣化</v>
      </c>
      <c r="G108" s="321" t="str">
        <f>IFERROR(VLOOKUP($A108,'様式C-1-1用'!$B$3:$AI$977,10,0),"")</f>
        <v>うき・はく離</v>
      </c>
      <c r="H108" s="321">
        <f>IFERROR(VLOOKUP($A108,'様式C-1-1用'!$B$3:$AI$977,22,0),"")</f>
        <v>0</v>
      </c>
      <c r="I108" s="321" t="str">
        <f>IFERROR(VLOOKUP($A108,'様式C-1-1用'!$B$3:$AI$977,23,0),"")</f>
        <v>Ⅱb</v>
      </c>
      <c r="J108" s="321" t="str">
        <f>IFERROR(VLOOKUP($A108,'様式C-1-1用'!$B$3:$AI$977,24,0),"")</f>
        <v>Ⅱ</v>
      </c>
      <c r="K108" s="321" t="str">
        <f>IFERROR(VLOOKUP($A108,'様式C-1-1用'!$B$3:$AI$977,25,0),"")</f>
        <v>Ⅱ</v>
      </c>
      <c r="L108" s="321" t="str">
        <f>IFERROR(VLOOKUP($A108,'様式C-1-1用'!$B$3:$AI$977,16,0),"")</f>
        <v xml:space="preserve">0.1m×9.0m </v>
      </c>
      <c r="M108" s="321" t="str">
        <f>IFERROR(VLOOKUP($A108,'様式C-1-1用'!$B$3:$AI$977,34,0),"")</f>
        <v>0.1m×8.9m</v>
      </c>
      <c r="N108" s="321" t="str">
        <f>IFERROR(VLOOKUP($A108,'様式C-1-1用'!$B$3:$AI$977,30,0),"")</f>
        <v>－</v>
      </c>
      <c r="O108" s="321" t="str">
        <f>IF(VLOOKUP($A108,'様式C-1-1用'!$B$3:$AI$977,29,0)="－","なし",VLOOKUP($A108,'様式C-1-1用'!$B$3:$AI$977,29,0))</f>
        <v>監視（日常巡視）</v>
      </c>
      <c r="P108" s="322" t="str">
        <f>IFERROR(VLOOKUP($A108,'様式C-1-1用'!$B$3:$AI$977,33,0),"")</f>
        <v xml:space="preserve">うき・はく離、0.1m×9.0m </v>
      </c>
    </row>
    <row r="109" spans="1:16" ht="15.95" customHeight="1" x14ac:dyDescent="0.15">
      <c r="A109" s="314">
        <v>107</v>
      </c>
      <c r="B109" s="320">
        <f>IFERROR(VLOOKUP($A109,'様式C-1-1用'!$B$3:$AI$977,3,0),"")</f>
        <v>13</v>
      </c>
      <c r="C109" s="321">
        <f>IFERROR(VLOOKUP($A109,'様式C-1-1用'!$B$3:$AI$977,4,0),"")</f>
        <v>1</v>
      </c>
      <c r="D109" s="321" t="str">
        <f>IFERROR(VLOOKUP($A109,'様式C-1-1用'!$B$3:$AI$977,6,0),"")</f>
        <v>覆工・坑門</v>
      </c>
      <c r="E109" s="321" t="str">
        <f>IFERROR(VLOOKUP($A109,'様式C-1-1用'!$B$3:$AI$977,7,0),"")</f>
        <v>側壁（左側）</v>
      </c>
      <c r="F109" s="321" t="str">
        <f>IFERROR(VLOOKUP($A109,'様式C-1-1用'!$B$3:$AI$977,8,0),"")</f>
        <v>材質劣化</v>
      </c>
      <c r="G109" s="321" t="str">
        <f>IFERROR(VLOOKUP($A109,'様式C-1-1用'!$B$3:$AI$977,10,0),"")</f>
        <v>うき・はく離</v>
      </c>
      <c r="H109" s="321">
        <f>IFERROR(VLOOKUP($A109,'様式C-1-1用'!$B$3:$AI$977,22,0),"")</f>
        <v>0</v>
      </c>
      <c r="I109" s="321" t="str">
        <f>IFERROR(VLOOKUP($A109,'様式C-1-1用'!$B$3:$AI$977,23,0),"")</f>
        <v>Ⅱb</v>
      </c>
      <c r="J109" s="321" t="str">
        <f>IFERROR(VLOOKUP($A109,'様式C-1-1用'!$B$3:$AI$977,24,0),"")</f>
        <v>Ⅱ</v>
      </c>
      <c r="K109" s="321" t="str">
        <f>IFERROR(VLOOKUP($A109,'様式C-1-1用'!$B$3:$AI$977,25,0),"")</f>
        <v>Ⅱ</v>
      </c>
      <c r="L109" s="321" t="str">
        <f>IFERROR(VLOOKUP($A109,'様式C-1-1用'!$B$3:$AI$977,16,0),"")</f>
        <v xml:space="preserve">0.1m×9.0m </v>
      </c>
      <c r="M109" s="321" t="str">
        <f>IFERROR(VLOOKUP($A109,'様式C-1-1用'!$B$3:$AI$977,34,0),"")</f>
        <v>0.15m×5.0m (過年度写S13-1),0.15m×1.0m (過年度写S13-2)</v>
      </c>
      <c r="N109" s="321" t="str">
        <f>IFERROR(VLOOKUP($A109,'様式C-1-1用'!$B$3:$AI$977,30,0),"")</f>
        <v>－</v>
      </c>
      <c r="O109" s="321" t="str">
        <f>IF(VLOOKUP($A109,'様式C-1-1用'!$B$3:$AI$977,29,0)="－","なし",VLOOKUP($A109,'様式C-1-1用'!$B$3:$AI$977,29,0))</f>
        <v>監視（日常巡視）</v>
      </c>
      <c r="P109" s="322" t="str">
        <f>IFERROR(VLOOKUP($A109,'様式C-1-1用'!$B$3:$AI$977,33,0),"")</f>
        <v xml:space="preserve">うき・はく離、0.1m×9.0m </v>
      </c>
    </row>
    <row r="110" spans="1:16" ht="15.95" customHeight="1" x14ac:dyDescent="0.15">
      <c r="A110" s="314">
        <v>108</v>
      </c>
      <c r="B110" s="320">
        <f>IFERROR(VLOOKUP($A110,'様式C-1-1用'!$B$3:$AI$977,3,0),"")</f>
        <v>13</v>
      </c>
      <c r="C110" s="321">
        <f>IFERROR(VLOOKUP($A110,'様式C-1-1用'!$B$3:$AI$977,4,0),"")</f>
        <v>3</v>
      </c>
      <c r="D110" s="321" t="str">
        <f>IFERROR(VLOOKUP($A110,'様式C-1-1用'!$B$3:$AI$977,6,0),"")</f>
        <v>覆工・坑門</v>
      </c>
      <c r="E110" s="321" t="str">
        <f>IFERROR(VLOOKUP($A110,'様式C-1-1用'!$B$3:$AI$977,7,0),"")</f>
        <v>アーチ（左側）</v>
      </c>
      <c r="F110" s="321" t="str">
        <f>IFERROR(VLOOKUP($A110,'様式C-1-1用'!$B$3:$AI$977,8,0),"")</f>
        <v>漏水</v>
      </c>
      <c r="G110" s="321" t="str">
        <f>IFERROR(VLOOKUP($A110,'様式C-1-1用'!$B$3:$AI$977,10,0),"")</f>
        <v>漏水</v>
      </c>
      <c r="H110" s="321">
        <f>IFERROR(VLOOKUP($A110,'様式C-1-1用'!$B$3:$AI$977,22,0),"")</f>
        <v>0</v>
      </c>
      <c r="I110" s="321" t="str">
        <f>IFERROR(VLOOKUP($A110,'様式C-1-1用'!$B$3:$AI$977,23,0),"")</f>
        <v>Ⅱb</v>
      </c>
      <c r="J110" s="321" t="str">
        <f>IFERROR(VLOOKUP($A110,'様式C-1-1用'!$B$3:$AI$977,24,0),"")</f>
        <v>Ⅱ</v>
      </c>
      <c r="K110" s="321" t="str">
        <f>IFERROR(VLOOKUP($A110,'様式C-1-1用'!$B$3:$AI$977,25,0),"")</f>
        <v>Ⅱ</v>
      </c>
      <c r="L110" s="321" t="str">
        <f>IFERROR(VLOOKUP($A110,'様式C-1-1用'!$B$3:$AI$977,16,0),"")</f>
        <v>0.1m×4.4m 遊離石灰</v>
      </c>
      <c r="M110" s="321" t="str">
        <f>IFERROR(VLOOKUP($A110,'様式C-1-1用'!$B$3:$AI$977,34,0),"")</f>
        <v>にじみ</v>
      </c>
      <c r="N110" s="321" t="str">
        <f>IFERROR(VLOOKUP($A110,'様式C-1-1用'!$B$3:$AI$977,30,0),"")</f>
        <v>－</v>
      </c>
      <c r="O110" s="321" t="str">
        <f>IF(VLOOKUP($A110,'様式C-1-1用'!$B$3:$AI$977,29,0)="－","なし",VLOOKUP($A110,'様式C-1-1用'!$B$3:$AI$977,29,0))</f>
        <v>監視（日常巡視）</v>
      </c>
      <c r="P110" s="322" t="str">
        <f>IFERROR(VLOOKUP($A110,'様式C-1-1用'!$B$3:$AI$977,33,0),"")</f>
        <v>漏水、0.1m×4.4m 遊離石灰</v>
      </c>
    </row>
    <row r="111" spans="1:16" ht="15.95" customHeight="1" x14ac:dyDescent="0.15">
      <c r="A111" s="314">
        <v>109</v>
      </c>
      <c r="B111" s="320">
        <f>IFERROR(VLOOKUP($A111,'様式C-1-1用'!$B$3:$AI$977,3,0),"")</f>
        <v>13</v>
      </c>
      <c r="C111" s="321">
        <f>IFERROR(VLOOKUP($A111,'様式C-1-1用'!$B$3:$AI$977,4,0),"")</f>
        <v>4</v>
      </c>
      <c r="D111" s="321" t="str">
        <f>IFERROR(VLOOKUP($A111,'様式C-1-1用'!$B$3:$AI$977,6,0),"")</f>
        <v>覆工・坑門</v>
      </c>
      <c r="E111" s="321" t="str">
        <f>IFERROR(VLOOKUP($A111,'様式C-1-1用'!$B$3:$AI$977,7,0),"")</f>
        <v>アーチ（左側）</v>
      </c>
      <c r="F111" s="321" t="str">
        <f>IFERROR(VLOOKUP($A111,'様式C-1-1用'!$B$3:$AI$977,8,0),"")</f>
        <v>漏水</v>
      </c>
      <c r="G111" s="321" t="str">
        <f>IFERROR(VLOOKUP($A111,'様式C-1-1用'!$B$3:$AI$977,10,0),"")</f>
        <v>漏水</v>
      </c>
      <c r="H111" s="321">
        <f>IFERROR(VLOOKUP($A111,'様式C-1-1用'!$B$3:$AI$977,22,0),"")</f>
        <v>0</v>
      </c>
      <c r="I111" s="321" t="str">
        <f>IFERROR(VLOOKUP($A111,'様式C-1-1用'!$B$3:$AI$977,23,0),"")</f>
        <v>Ⅱb</v>
      </c>
      <c r="J111" s="321" t="str">
        <f>IFERROR(VLOOKUP($A111,'様式C-1-1用'!$B$3:$AI$977,24,0),"")</f>
        <v>Ⅱ</v>
      </c>
      <c r="K111" s="321" t="str">
        <f>IFERROR(VLOOKUP($A111,'様式C-1-1用'!$B$3:$AI$977,25,0),"")</f>
        <v>Ⅱ</v>
      </c>
      <c r="L111" s="321" t="str">
        <f>IFERROR(VLOOKUP($A111,'様式C-1-1用'!$B$3:$AI$977,16,0),"")</f>
        <v>0.8m×7.7m 遊離石灰</v>
      </c>
      <c r="M111" s="321" t="str">
        <f>IFERROR(VLOOKUP($A111,'様式C-1-1用'!$B$3:$AI$977,34,0),"")</f>
        <v>にじみ</v>
      </c>
      <c r="N111" s="321" t="str">
        <f>IFERROR(VLOOKUP($A111,'様式C-1-1用'!$B$3:$AI$977,30,0),"")</f>
        <v>－</v>
      </c>
      <c r="O111" s="321" t="str">
        <f>IF(VLOOKUP($A111,'様式C-1-1用'!$B$3:$AI$977,29,0)="－","なし",VLOOKUP($A111,'様式C-1-1用'!$B$3:$AI$977,29,0))</f>
        <v>監視（日常巡視）</v>
      </c>
      <c r="P111" s="322" t="str">
        <f>IFERROR(VLOOKUP($A111,'様式C-1-1用'!$B$3:$AI$977,33,0),"")</f>
        <v>漏水、0.8m×7.7m 遊離石灰</v>
      </c>
    </row>
    <row r="112" spans="1:16" ht="15.95" customHeight="1" x14ac:dyDescent="0.15">
      <c r="A112" s="314">
        <v>110</v>
      </c>
      <c r="B112" s="320">
        <f>IFERROR(VLOOKUP($A112,'様式C-1-1用'!$B$3:$AI$977,3,0),"")</f>
        <v>13</v>
      </c>
      <c r="C112" s="321">
        <f>IFERROR(VLOOKUP($A112,'様式C-1-1用'!$B$3:$AI$977,4,0),"")</f>
        <v>5</v>
      </c>
      <c r="D112" s="321" t="str">
        <f>IFERROR(VLOOKUP($A112,'様式C-1-1用'!$B$3:$AI$977,6,0),"")</f>
        <v>覆工・坑門</v>
      </c>
      <c r="E112" s="321" t="str">
        <f>IFERROR(VLOOKUP($A112,'様式C-1-1用'!$B$3:$AI$977,7,0),"")</f>
        <v>アーチ（天端）</v>
      </c>
      <c r="F112" s="321" t="str">
        <f>IFERROR(VLOOKUP($A112,'様式C-1-1用'!$B$3:$AI$977,8,0),"")</f>
        <v>漏水</v>
      </c>
      <c r="G112" s="321" t="str">
        <f>IFERROR(VLOOKUP($A112,'様式C-1-1用'!$B$3:$AI$977,10,0),"")</f>
        <v>漏水</v>
      </c>
      <c r="H112" s="321">
        <f>IFERROR(VLOOKUP($A112,'様式C-1-1用'!$B$3:$AI$977,22,0),"")</f>
        <v>0</v>
      </c>
      <c r="I112" s="321" t="str">
        <f>IFERROR(VLOOKUP($A112,'様式C-1-1用'!$B$3:$AI$977,23,0),"")</f>
        <v>Ⅱb</v>
      </c>
      <c r="J112" s="321" t="str">
        <f>IFERROR(VLOOKUP($A112,'様式C-1-1用'!$B$3:$AI$977,24,0),"")</f>
        <v>Ⅱ</v>
      </c>
      <c r="K112" s="321" t="str">
        <f>IFERROR(VLOOKUP($A112,'様式C-1-1用'!$B$3:$AI$977,25,0),"")</f>
        <v>Ⅱ</v>
      </c>
      <c r="L112" s="321" t="str">
        <f>IFERROR(VLOOKUP($A112,'様式C-1-1用'!$B$3:$AI$977,16,0),"")</f>
        <v>1.0m×7.6m 遊離石灰(ひび割れ有)幅0.3mm×長さ6.8m</v>
      </c>
      <c r="M112" s="321" t="str">
        <f>IFERROR(VLOOKUP($A112,'様式C-1-1用'!$B$3:$AI$977,34,0),"")</f>
        <v>にじみ,ひび割れ幅0.5mm×長さ6.8m</v>
      </c>
      <c r="N112" s="321" t="str">
        <f>IFERROR(VLOOKUP($A112,'様式C-1-1用'!$B$3:$AI$977,30,0),"")</f>
        <v>－</v>
      </c>
      <c r="O112" s="321" t="str">
        <f>IF(VLOOKUP($A112,'様式C-1-1用'!$B$3:$AI$977,29,0)="－","なし",VLOOKUP($A112,'様式C-1-1用'!$B$3:$AI$977,29,0))</f>
        <v>監視（日常巡視）</v>
      </c>
      <c r="P112" s="322" t="str">
        <f>IFERROR(VLOOKUP($A112,'様式C-1-1用'!$B$3:$AI$977,33,0),"")</f>
        <v>漏水、1.0m×7.6m 遊離石灰(ひび割れ有)幅0.3mm×長さ6.8m</v>
      </c>
    </row>
    <row r="113" spans="1:16" ht="15.95" customHeight="1" x14ac:dyDescent="0.15">
      <c r="A113" s="314">
        <v>111</v>
      </c>
      <c r="B113" s="320">
        <f>IFERROR(VLOOKUP($A113,'様式C-1-1用'!$B$3:$AI$977,3,0),"")</f>
        <v>13</v>
      </c>
      <c r="C113" s="321">
        <f>IFERROR(VLOOKUP($A113,'様式C-1-1用'!$B$3:$AI$977,4,0),"")</f>
        <v>6</v>
      </c>
      <c r="D113" s="321" t="str">
        <f>IFERROR(VLOOKUP($A113,'様式C-1-1用'!$B$3:$AI$977,6,0),"")</f>
        <v>覆工・坑門</v>
      </c>
      <c r="E113" s="321" t="str">
        <f>IFERROR(VLOOKUP($A113,'様式C-1-1用'!$B$3:$AI$977,7,0),"")</f>
        <v>アーチ（天端）</v>
      </c>
      <c r="F113" s="321" t="str">
        <f>IFERROR(VLOOKUP($A113,'様式C-1-1用'!$B$3:$AI$977,8,0),"")</f>
        <v>材質劣化</v>
      </c>
      <c r="G113" s="321" t="str">
        <f>IFERROR(VLOOKUP($A113,'様式C-1-1用'!$B$3:$AI$977,10,0),"")</f>
        <v>補修跡</v>
      </c>
      <c r="H113" s="321">
        <f>IFERROR(VLOOKUP($A113,'様式C-1-1用'!$B$3:$AI$977,22,0),"")</f>
        <v>0</v>
      </c>
      <c r="I113" s="321" t="str">
        <f>IFERROR(VLOOKUP($A113,'様式C-1-1用'!$B$3:$AI$977,23,0),"")</f>
        <v>Ⅰ</v>
      </c>
      <c r="J113" s="321" t="str">
        <f>IFERROR(VLOOKUP($A113,'様式C-1-1用'!$B$3:$AI$977,24,0),"")</f>
        <v>Ⅰ</v>
      </c>
      <c r="K113" s="321" t="str">
        <f>IFERROR(VLOOKUP($A113,'様式C-1-1用'!$B$3:$AI$977,25,0),"")</f>
        <v>Ⅰ</v>
      </c>
      <c r="L113" s="321" t="str">
        <f>IFERROR(VLOOKUP($A113,'様式C-1-1用'!$B$3:$AI$977,16,0),"")</f>
        <v>3.2m×1.9m メッシュシート</v>
      </c>
      <c r="M113" s="321" t="str">
        <f>IFERROR(VLOOKUP($A113,'様式C-1-1用'!$B$3:$AI$977,34,0),"")</f>
        <v>うき1.4m×0.1m</v>
      </c>
      <c r="N113" s="321" t="str">
        <f>IFERROR(VLOOKUP($A113,'様式C-1-1用'!$B$3:$AI$977,30,0),"")</f>
        <v>－</v>
      </c>
      <c r="O113" s="321" t="str">
        <f>IF(VLOOKUP($A113,'様式C-1-1用'!$B$3:$AI$977,29,0)="－","なし",VLOOKUP($A113,'様式C-1-1用'!$B$3:$AI$977,29,0))</f>
        <v>なし</v>
      </c>
      <c r="P113" s="322" t="str">
        <f>IFERROR(VLOOKUP($A113,'様式C-1-1用'!$B$3:$AI$977,33,0),"")</f>
        <v>補修跡、3.2m×1.9m メッシュシート</v>
      </c>
    </row>
    <row r="114" spans="1:16" ht="15.95" customHeight="1" x14ac:dyDescent="0.15">
      <c r="A114" s="314">
        <v>112</v>
      </c>
      <c r="B114" s="320">
        <f>IFERROR(VLOOKUP($A114,'様式C-1-1用'!$B$3:$AI$977,3,0),"")</f>
        <v>13</v>
      </c>
      <c r="C114" s="321">
        <f>IFERROR(VLOOKUP($A114,'様式C-1-1用'!$B$3:$AI$977,4,0),"")</f>
        <v>7</v>
      </c>
      <c r="D114" s="321" t="str">
        <f>IFERROR(VLOOKUP($A114,'様式C-1-1用'!$B$3:$AI$977,6,0),"")</f>
        <v>覆工・坑門</v>
      </c>
      <c r="E114" s="321" t="str">
        <f>IFERROR(VLOOKUP($A114,'様式C-1-1用'!$B$3:$AI$977,7,0),"")</f>
        <v>側壁（右側）</v>
      </c>
      <c r="F114" s="321" t="str">
        <f>IFERROR(VLOOKUP($A114,'様式C-1-1用'!$B$3:$AI$977,8,0),"")</f>
        <v>材質劣化</v>
      </c>
      <c r="G114" s="321" t="str">
        <f>IFERROR(VLOOKUP($A114,'様式C-1-1用'!$B$3:$AI$977,10,0),"")</f>
        <v>うき・はく離</v>
      </c>
      <c r="H114" s="321">
        <f>IFERROR(VLOOKUP($A114,'様式C-1-1用'!$B$3:$AI$977,22,0),"")</f>
        <v>0</v>
      </c>
      <c r="I114" s="321" t="str">
        <f>IFERROR(VLOOKUP($A114,'様式C-1-1用'!$B$3:$AI$977,23,0),"")</f>
        <v>Ⅱb</v>
      </c>
      <c r="J114" s="321" t="str">
        <f>IFERROR(VLOOKUP($A114,'様式C-1-1用'!$B$3:$AI$977,24,0),"")</f>
        <v>Ⅱ</v>
      </c>
      <c r="K114" s="321" t="str">
        <f>IFERROR(VLOOKUP($A114,'様式C-1-1用'!$B$3:$AI$977,25,0),"")</f>
        <v>Ⅱ</v>
      </c>
      <c r="L114" s="321" t="str">
        <f>IFERROR(VLOOKUP($A114,'様式C-1-1用'!$B$3:$AI$977,16,0),"")</f>
        <v xml:space="preserve">0.1m×9.0m </v>
      </c>
      <c r="M114" s="321" t="str">
        <f>IFERROR(VLOOKUP($A114,'様式C-1-1用'!$B$3:$AI$977,34,0),"")</f>
        <v xml:space="preserve">0.1m×9.0m </v>
      </c>
      <c r="N114" s="321" t="str">
        <f>IFERROR(VLOOKUP($A114,'様式C-1-1用'!$B$3:$AI$977,30,0),"")</f>
        <v>－</v>
      </c>
      <c r="O114" s="321" t="str">
        <f>IF(VLOOKUP($A114,'様式C-1-1用'!$B$3:$AI$977,29,0)="－","なし",VLOOKUP($A114,'様式C-1-1用'!$B$3:$AI$977,29,0))</f>
        <v>監視（日常巡視）</v>
      </c>
      <c r="P114" s="322" t="str">
        <f>IFERROR(VLOOKUP($A114,'様式C-1-1用'!$B$3:$AI$977,33,0),"")</f>
        <v xml:space="preserve">うき・はく離、0.1m×9.0m </v>
      </c>
    </row>
    <row r="115" spans="1:16" ht="15.95" customHeight="1" x14ac:dyDescent="0.15">
      <c r="A115" s="314">
        <v>113</v>
      </c>
      <c r="B115" s="320">
        <f>IFERROR(VLOOKUP($A115,'様式C-1-1用'!$B$3:$AI$977,3,0),"")</f>
        <v>13</v>
      </c>
      <c r="C115" s="321">
        <f>IFERROR(VLOOKUP($A115,'様式C-1-1用'!$B$3:$AI$977,4,0),"")</f>
        <v>8</v>
      </c>
      <c r="D115" s="321" t="str">
        <f>IFERROR(VLOOKUP($A115,'様式C-1-1用'!$B$3:$AI$977,6,0),"")</f>
        <v>路面</v>
      </c>
      <c r="E115" s="321" t="str">
        <f>IFERROR(VLOOKUP($A115,'様式C-1-1用'!$B$3:$AI$977,7,0),"")</f>
        <v>監査歩廊</v>
      </c>
      <c r="F115" s="321" t="str">
        <f>IFERROR(VLOOKUP($A115,'様式C-1-1用'!$B$3:$AI$977,8,0),"")</f>
        <v>材質劣化</v>
      </c>
      <c r="G115" s="321" t="str">
        <f>IFERROR(VLOOKUP($A115,'様式C-1-1用'!$B$3:$AI$977,10,0),"")</f>
        <v>うき・はく離</v>
      </c>
      <c r="H115" s="321">
        <f>IFERROR(VLOOKUP($A115,'様式C-1-1用'!$B$3:$AI$977,22,0),"")</f>
        <v>0</v>
      </c>
      <c r="I115" s="321" t="str">
        <f>IFERROR(VLOOKUP($A115,'様式C-1-1用'!$B$3:$AI$977,23,0),"")</f>
        <v>－</v>
      </c>
      <c r="J115" s="321" t="str">
        <f>IFERROR(VLOOKUP($A115,'様式C-1-1用'!$B$3:$AI$977,24,0),"")</f>
        <v>－</v>
      </c>
      <c r="K115" s="321" t="str">
        <f>IFERROR(VLOOKUP($A115,'様式C-1-1用'!$B$3:$AI$977,25,0),"")</f>
        <v>－</v>
      </c>
      <c r="L115" s="321" t="str">
        <f>IFERROR(VLOOKUP($A115,'様式C-1-1用'!$B$3:$AI$977,16,0),"")</f>
        <v xml:space="preserve">0.5m×0.05m </v>
      </c>
      <c r="M115" s="321" t="str">
        <f>IFERROR(VLOOKUP($A115,'様式C-1-1用'!$B$3:$AI$977,34,0),"")</f>
        <v xml:space="preserve">0.5m×0.05m </v>
      </c>
      <c r="N115" s="321" t="str">
        <f>IFERROR(VLOOKUP($A115,'様式C-1-1用'!$B$3:$AI$977,30,0),"")</f>
        <v>－</v>
      </c>
      <c r="O115" s="321" t="str">
        <f>IF(VLOOKUP($A115,'様式C-1-1用'!$B$3:$AI$977,29,0)="－","なし",VLOOKUP($A115,'様式C-1-1用'!$B$3:$AI$977,29,0))</f>
        <v>なし</v>
      </c>
      <c r="P115" s="322" t="str">
        <f>IFERROR(VLOOKUP($A115,'様式C-1-1用'!$B$3:$AI$977,33,0),"")</f>
        <v xml:space="preserve">うき・はく離、0.5m×0.05m </v>
      </c>
    </row>
    <row r="116" spans="1:16" ht="15.95" customHeight="1" x14ac:dyDescent="0.15">
      <c r="A116" s="314">
        <v>114</v>
      </c>
      <c r="B116" s="320">
        <f>IFERROR(VLOOKUP($A116,'様式C-1-1用'!$B$3:$AI$977,3,0),"")</f>
        <v>14</v>
      </c>
      <c r="C116" s="321">
        <f>IFERROR(VLOOKUP($A116,'様式C-1-1用'!$B$3:$AI$977,4,0),"")</f>
        <v>1</v>
      </c>
      <c r="D116" s="321" t="str">
        <f>IFERROR(VLOOKUP($A116,'様式C-1-1用'!$B$3:$AI$977,6,0),"")</f>
        <v>覆工・坑門</v>
      </c>
      <c r="E116" s="321" t="str">
        <f>IFERROR(VLOOKUP($A116,'様式C-1-1用'!$B$3:$AI$977,7,0),"")</f>
        <v>側壁（左側）</v>
      </c>
      <c r="F116" s="321" t="str">
        <f>IFERROR(VLOOKUP($A116,'様式C-1-1用'!$B$3:$AI$977,8,0),"")</f>
        <v>材質劣化</v>
      </c>
      <c r="G116" s="321" t="str">
        <f>IFERROR(VLOOKUP($A116,'様式C-1-1用'!$B$3:$AI$977,10,0),"")</f>
        <v>うき・はく離</v>
      </c>
      <c r="H116" s="321">
        <f>IFERROR(VLOOKUP($A116,'様式C-1-1用'!$B$3:$AI$977,22,0),"")</f>
        <v>0</v>
      </c>
      <c r="I116" s="321" t="str">
        <f>IFERROR(VLOOKUP($A116,'様式C-1-1用'!$B$3:$AI$977,23,0),"")</f>
        <v>Ⅱb</v>
      </c>
      <c r="J116" s="321" t="str">
        <f>IFERROR(VLOOKUP($A116,'様式C-1-1用'!$B$3:$AI$977,24,0),"")</f>
        <v>Ⅱ</v>
      </c>
      <c r="K116" s="321" t="str">
        <f>IFERROR(VLOOKUP($A116,'様式C-1-1用'!$B$3:$AI$977,25,0),"")</f>
        <v>Ⅱ</v>
      </c>
      <c r="L116" s="321" t="str">
        <f>IFERROR(VLOOKUP($A116,'様式C-1-1用'!$B$3:$AI$977,16,0),"")</f>
        <v xml:space="preserve">0.1m×9.1m </v>
      </c>
      <c r="M116" s="321" t="str">
        <f>IFERROR(VLOOKUP($A116,'様式C-1-1用'!$B$3:$AI$977,34,0),"")</f>
        <v>0.15m×3.0m (過年度写S14-1),0.1m×2.3m(過年度写S14-2)</v>
      </c>
      <c r="N116" s="321" t="str">
        <f>IFERROR(VLOOKUP($A116,'様式C-1-1用'!$B$3:$AI$977,30,0),"")</f>
        <v>－</v>
      </c>
      <c r="O116" s="321" t="str">
        <f>IF(VLOOKUP($A116,'様式C-1-1用'!$B$3:$AI$977,29,0)="－","なし",VLOOKUP($A116,'様式C-1-1用'!$B$3:$AI$977,29,0))</f>
        <v>監視（日常巡視）</v>
      </c>
      <c r="P116" s="322" t="str">
        <f>IFERROR(VLOOKUP($A116,'様式C-1-1用'!$B$3:$AI$977,33,0),"")</f>
        <v xml:space="preserve">うき・はく離、0.1m×9.1m </v>
      </c>
    </row>
    <row r="117" spans="1:16" ht="15.95" customHeight="1" x14ac:dyDescent="0.15">
      <c r="A117" s="314">
        <v>115</v>
      </c>
      <c r="B117" s="320">
        <f>IFERROR(VLOOKUP($A117,'様式C-1-1用'!$B$3:$AI$977,3,0),"")</f>
        <v>14</v>
      </c>
      <c r="C117" s="321">
        <f>IFERROR(VLOOKUP($A117,'様式C-1-1用'!$B$3:$AI$977,4,0),"")</f>
        <v>3</v>
      </c>
      <c r="D117" s="321" t="str">
        <f>IFERROR(VLOOKUP($A117,'様式C-1-1用'!$B$3:$AI$977,6,0),"")</f>
        <v>覆工・坑門</v>
      </c>
      <c r="E117" s="321" t="str">
        <f>IFERROR(VLOOKUP($A117,'様式C-1-1用'!$B$3:$AI$977,7,0),"")</f>
        <v>アーチ（天端）</v>
      </c>
      <c r="F117" s="321" t="str">
        <f>IFERROR(VLOOKUP($A117,'様式C-1-1用'!$B$3:$AI$977,8,0),"")</f>
        <v>材質劣化</v>
      </c>
      <c r="G117" s="321" t="str">
        <f>IFERROR(VLOOKUP($A117,'様式C-1-1用'!$B$3:$AI$977,10,0),"")</f>
        <v>補修跡</v>
      </c>
      <c r="H117" s="321">
        <f>IFERROR(VLOOKUP($A117,'様式C-1-1用'!$B$3:$AI$977,22,0),"")</f>
        <v>0</v>
      </c>
      <c r="I117" s="321" t="str">
        <f>IFERROR(VLOOKUP($A117,'様式C-1-1用'!$B$3:$AI$977,23,0),"")</f>
        <v>Ⅰ</v>
      </c>
      <c r="J117" s="321" t="str">
        <f>IFERROR(VLOOKUP($A117,'様式C-1-1用'!$B$3:$AI$977,24,0),"")</f>
        <v>Ⅰ</v>
      </c>
      <c r="K117" s="321" t="str">
        <f>IFERROR(VLOOKUP($A117,'様式C-1-1用'!$B$3:$AI$977,25,0),"")</f>
        <v>Ⅰ</v>
      </c>
      <c r="L117" s="321" t="str">
        <f>IFERROR(VLOOKUP($A117,'様式C-1-1用'!$B$3:$AI$977,16,0),"")</f>
        <v>3.2m×1.9m メッシュシート</v>
      </c>
      <c r="M117" s="321" t="str">
        <f>IFERROR(VLOOKUP($A117,'様式C-1-1用'!$B$3:$AI$977,34,0),"")</f>
        <v>ひび割れ幅1.0mm×長さ3.3m</v>
      </c>
      <c r="N117" s="321" t="str">
        <f>IFERROR(VLOOKUP($A117,'様式C-1-1用'!$B$3:$AI$977,30,0),"")</f>
        <v>－</v>
      </c>
      <c r="O117" s="321" t="str">
        <f>IF(VLOOKUP($A117,'様式C-1-1用'!$B$3:$AI$977,29,0)="－","なし",VLOOKUP($A117,'様式C-1-1用'!$B$3:$AI$977,29,0))</f>
        <v>なし</v>
      </c>
      <c r="P117" s="322" t="str">
        <f>IFERROR(VLOOKUP($A117,'様式C-1-1用'!$B$3:$AI$977,33,0),"")</f>
        <v>補修跡、3.2m×1.9m メッシュシート</v>
      </c>
    </row>
    <row r="118" spans="1:16" ht="15.95" customHeight="1" x14ac:dyDescent="0.15">
      <c r="A118" s="314">
        <v>116</v>
      </c>
      <c r="B118" s="320">
        <f>IFERROR(VLOOKUP($A118,'様式C-1-1用'!$B$3:$AI$977,3,0),"")</f>
        <v>14</v>
      </c>
      <c r="C118" s="321">
        <f>IFERROR(VLOOKUP($A118,'様式C-1-1用'!$B$3:$AI$977,4,0),"")</f>
        <v>4</v>
      </c>
      <c r="D118" s="321" t="str">
        <f>IFERROR(VLOOKUP($A118,'様式C-1-1用'!$B$3:$AI$977,6,0),"")</f>
        <v>覆工・坑門</v>
      </c>
      <c r="E118" s="321" t="str">
        <f>IFERROR(VLOOKUP($A118,'様式C-1-1用'!$B$3:$AI$977,7,0),"")</f>
        <v>アーチ（右側）</v>
      </c>
      <c r="F118" s="321" t="str">
        <f>IFERROR(VLOOKUP($A118,'様式C-1-1用'!$B$3:$AI$977,8,0),"")</f>
        <v>材質劣化</v>
      </c>
      <c r="G118" s="321" t="str">
        <f>IFERROR(VLOOKUP($A118,'様式C-1-1用'!$B$3:$AI$977,10,0),"")</f>
        <v>補修跡</v>
      </c>
      <c r="H118" s="321">
        <f>IFERROR(VLOOKUP($A118,'様式C-1-1用'!$B$3:$AI$977,22,0),"")</f>
        <v>0</v>
      </c>
      <c r="I118" s="321" t="str">
        <f>IFERROR(VLOOKUP($A118,'様式C-1-1用'!$B$3:$AI$977,23,0),"")</f>
        <v>Ⅰ</v>
      </c>
      <c r="J118" s="321" t="str">
        <f>IFERROR(VLOOKUP($A118,'様式C-1-1用'!$B$3:$AI$977,24,0),"")</f>
        <v>Ⅰ</v>
      </c>
      <c r="K118" s="321" t="str">
        <f>IFERROR(VLOOKUP($A118,'様式C-1-1用'!$B$3:$AI$977,25,0),"")</f>
        <v>Ⅰ</v>
      </c>
      <c r="L118" s="321" t="str">
        <f>IFERROR(VLOOKUP($A118,'様式C-1-1用'!$B$3:$AI$977,16,0),"")</f>
        <v>7.8m×0.4m 導水工</v>
      </c>
      <c r="M118" s="321" t="str">
        <f>IFERROR(VLOOKUP($A118,'様式C-1-1用'!$B$3:$AI$977,34,0),"")</f>
        <v>うき5.4m×0.1m</v>
      </c>
      <c r="N118" s="321" t="str">
        <f>IFERROR(VLOOKUP($A118,'様式C-1-1用'!$B$3:$AI$977,30,0),"")</f>
        <v>－</v>
      </c>
      <c r="O118" s="321" t="str">
        <f>IF(VLOOKUP($A118,'様式C-1-1用'!$B$3:$AI$977,29,0)="－","なし",VLOOKUP($A118,'様式C-1-1用'!$B$3:$AI$977,29,0))</f>
        <v>なし</v>
      </c>
      <c r="P118" s="322" t="str">
        <f>IFERROR(VLOOKUP($A118,'様式C-1-1用'!$B$3:$AI$977,33,0),"")</f>
        <v>補修跡、7.8m×0.4m 導水工</v>
      </c>
    </row>
    <row r="119" spans="1:16" ht="15.95" customHeight="1" x14ac:dyDescent="0.15">
      <c r="A119" s="314">
        <v>117</v>
      </c>
      <c r="B119" s="320">
        <f>IFERROR(VLOOKUP($A119,'様式C-1-1用'!$B$3:$AI$977,3,0),"")</f>
        <v>14</v>
      </c>
      <c r="C119" s="321">
        <f>IFERROR(VLOOKUP($A119,'様式C-1-1用'!$B$3:$AI$977,4,0),"")</f>
        <v>5</v>
      </c>
      <c r="D119" s="321" t="str">
        <f>IFERROR(VLOOKUP($A119,'様式C-1-1用'!$B$3:$AI$977,6,0),"")</f>
        <v>覆工・坑門</v>
      </c>
      <c r="E119" s="321" t="str">
        <f>IFERROR(VLOOKUP($A119,'様式C-1-1用'!$B$3:$AI$977,7,0),"")</f>
        <v>側壁（右側）</v>
      </c>
      <c r="F119" s="321" t="str">
        <f>IFERROR(VLOOKUP($A119,'様式C-1-1用'!$B$3:$AI$977,8,0),"")</f>
        <v>材質劣化</v>
      </c>
      <c r="G119" s="321" t="str">
        <f>IFERROR(VLOOKUP($A119,'様式C-1-1用'!$B$3:$AI$977,10,0),"")</f>
        <v>うき・はく離</v>
      </c>
      <c r="H119" s="321">
        <f>IFERROR(VLOOKUP($A119,'様式C-1-1用'!$B$3:$AI$977,22,0),"")</f>
        <v>0</v>
      </c>
      <c r="I119" s="321" t="str">
        <f>IFERROR(VLOOKUP($A119,'様式C-1-1用'!$B$3:$AI$977,23,0),"")</f>
        <v>Ⅱb</v>
      </c>
      <c r="J119" s="321" t="str">
        <f>IFERROR(VLOOKUP($A119,'様式C-1-1用'!$B$3:$AI$977,24,0),"")</f>
        <v>Ⅱ</v>
      </c>
      <c r="K119" s="321" t="str">
        <f>IFERROR(VLOOKUP($A119,'様式C-1-1用'!$B$3:$AI$977,25,0),"")</f>
        <v>Ⅱ</v>
      </c>
      <c r="L119" s="321" t="str">
        <f>IFERROR(VLOOKUP($A119,'様式C-1-1用'!$B$3:$AI$977,16,0),"")</f>
        <v xml:space="preserve">0.1m×9.0m </v>
      </c>
      <c r="M119" s="321" t="str">
        <f>IFERROR(VLOOKUP($A119,'様式C-1-1用'!$B$3:$AI$977,34,0),"")</f>
        <v>うき0.1m×7.5m(過年度写S14-5),うき0.1m×0.5m(過年度写S14-6)</v>
      </c>
      <c r="N119" s="321" t="str">
        <f>IFERROR(VLOOKUP($A119,'様式C-1-1用'!$B$3:$AI$977,30,0),"")</f>
        <v>－</v>
      </c>
      <c r="O119" s="321" t="str">
        <f>IF(VLOOKUP($A119,'様式C-1-1用'!$B$3:$AI$977,29,0)="－","なし",VLOOKUP($A119,'様式C-1-1用'!$B$3:$AI$977,29,0))</f>
        <v>監視（日常巡視）</v>
      </c>
      <c r="P119" s="322" t="str">
        <f>IFERROR(VLOOKUP($A119,'様式C-1-1用'!$B$3:$AI$977,33,0),"")</f>
        <v xml:space="preserve">うき・はく離、0.1m×9.0m </v>
      </c>
    </row>
    <row r="120" spans="1:16" ht="15.95" customHeight="1" x14ac:dyDescent="0.15">
      <c r="A120" s="314">
        <v>118</v>
      </c>
      <c r="B120" s="320">
        <f>IFERROR(VLOOKUP($A120,'様式C-1-1用'!$B$3:$AI$977,3,0),"")</f>
        <v>15</v>
      </c>
      <c r="C120" s="321">
        <f>IFERROR(VLOOKUP($A120,'様式C-1-1用'!$B$3:$AI$977,4,0),"")</f>
        <v>1</v>
      </c>
      <c r="D120" s="321" t="str">
        <f>IFERROR(VLOOKUP($A120,'様式C-1-1用'!$B$3:$AI$977,6,0),"")</f>
        <v>覆工・坑門</v>
      </c>
      <c r="E120" s="321" t="str">
        <f>IFERROR(VLOOKUP($A120,'様式C-1-1用'!$B$3:$AI$977,7,0),"")</f>
        <v>側壁（左側）</v>
      </c>
      <c r="F120" s="321" t="str">
        <f>IFERROR(VLOOKUP($A120,'様式C-1-1用'!$B$3:$AI$977,8,0),"")</f>
        <v>材質劣化</v>
      </c>
      <c r="G120" s="321" t="str">
        <f>IFERROR(VLOOKUP($A120,'様式C-1-1用'!$B$3:$AI$977,10,0),"")</f>
        <v>うき・はく離</v>
      </c>
      <c r="H120" s="321">
        <f>IFERROR(VLOOKUP($A120,'様式C-1-1用'!$B$3:$AI$977,22,0),"")</f>
        <v>0</v>
      </c>
      <c r="I120" s="321" t="str">
        <f>IFERROR(VLOOKUP($A120,'様式C-1-1用'!$B$3:$AI$977,23,0),"")</f>
        <v>Ⅱb</v>
      </c>
      <c r="J120" s="321" t="str">
        <f>IFERROR(VLOOKUP($A120,'様式C-1-1用'!$B$3:$AI$977,24,0),"")</f>
        <v>Ⅱ</v>
      </c>
      <c r="K120" s="321" t="str">
        <f>IFERROR(VLOOKUP($A120,'様式C-1-1用'!$B$3:$AI$977,25,0),"")</f>
        <v>Ⅱ</v>
      </c>
      <c r="L120" s="321" t="str">
        <f>IFERROR(VLOOKUP($A120,'様式C-1-1用'!$B$3:$AI$977,16,0),"")</f>
        <v xml:space="preserve">0.1m×9.0m </v>
      </c>
      <c r="M120" s="321" t="str">
        <f>IFERROR(VLOOKUP($A120,'様式C-1-1用'!$B$3:$AI$977,34,0),"")</f>
        <v>うき0.15m×7.8m</v>
      </c>
      <c r="N120" s="321" t="str">
        <f>IFERROR(VLOOKUP($A120,'様式C-1-1用'!$B$3:$AI$977,30,0),"")</f>
        <v>－</v>
      </c>
      <c r="O120" s="321" t="str">
        <f>IF(VLOOKUP($A120,'様式C-1-1用'!$B$3:$AI$977,29,0)="－","なし",VLOOKUP($A120,'様式C-1-1用'!$B$3:$AI$977,29,0))</f>
        <v>監視（日常巡視）</v>
      </c>
      <c r="P120" s="322" t="str">
        <f>IFERROR(VLOOKUP($A120,'様式C-1-1用'!$B$3:$AI$977,33,0),"")</f>
        <v xml:space="preserve">うき・はく離、0.1m×9.0m </v>
      </c>
    </row>
    <row r="121" spans="1:16" ht="15.95" customHeight="1" x14ac:dyDescent="0.15">
      <c r="A121" s="314">
        <v>119</v>
      </c>
      <c r="B121" s="320">
        <f>IFERROR(VLOOKUP($A121,'様式C-1-1用'!$B$3:$AI$977,3,0),"")</f>
        <v>15</v>
      </c>
      <c r="C121" s="321">
        <f>IFERROR(VLOOKUP($A121,'様式C-1-1用'!$B$3:$AI$977,4,0),"")</f>
        <v>2</v>
      </c>
      <c r="D121" s="321" t="str">
        <f>IFERROR(VLOOKUP($A121,'様式C-1-1用'!$B$3:$AI$977,6,0),"")</f>
        <v>覆工・坑門</v>
      </c>
      <c r="E121" s="321" t="str">
        <f>IFERROR(VLOOKUP($A121,'様式C-1-1用'!$B$3:$AI$977,7,0),"")</f>
        <v>側壁（左側）</v>
      </c>
      <c r="F121" s="321" t="str">
        <f>IFERROR(VLOOKUP($A121,'様式C-1-1用'!$B$3:$AI$977,8,0),"")</f>
        <v>材質劣化</v>
      </c>
      <c r="G121" s="321" t="str">
        <f>IFERROR(VLOOKUP($A121,'様式C-1-1用'!$B$3:$AI$977,10,0),"")</f>
        <v>補修跡</v>
      </c>
      <c r="H121" s="321">
        <f>IFERROR(VLOOKUP($A121,'様式C-1-1用'!$B$3:$AI$977,22,0),"")</f>
        <v>0</v>
      </c>
      <c r="I121" s="321" t="str">
        <f>IFERROR(VLOOKUP($A121,'様式C-1-1用'!$B$3:$AI$977,23,0),"")</f>
        <v>Ⅰ</v>
      </c>
      <c r="J121" s="321" t="str">
        <f>IFERROR(VLOOKUP($A121,'様式C-1-1用'!$B$3:$AI$977,24,0),"")</f>
        <v>Ⅰ</v>
      </c>
      <c r="K121" s="321" t="str">
        <f>IFERROR(VLOOKUP($A121,'様式C-1-1用'!$B$3:$AI$977,25,0),"")</f>
        <v>Ⅰ</v>
      </c>
      <c r="L121" s="321" t="str">
        <f>IFERROR(VLOOKUP($A121,'様式C-1-1用'!$B$3:$AI$977,16,0),"")</f>
        <v>1.8m×1.2m メッシュシート</v>
      </c>
      <c r="M121" s="321" t="str">
        <f>IFERROR(VLOOKUP($A121,'様式C-1-1用'!$B$3:$AI$977,34,0),"")</f>
        <v>うき0.1m×0.3m(過年度写S15-2),うき0.4m×0.1m(過年度写S15-3)</v>
      </c>
      <c r="N121" s="321" t="str">
        <f>IFERROR(VLOOKUP($A121,'様式C-1-1用'!$B$3:$AI$977,30,0),"")</f>
        <v>－</v>
      </c>
      <c r="O121" s="321" t="str">
        <f>IF(VLOOKUP($A121,'様式C-1-1用'!$B$3:$AI$977,29,0)="－","なし",VLOOKUP($A121,'様式C-1-1用'!$B$3:$AI$977,29,0))</f>
        <v>なし</v>
      </c>
      <c r="P121" s="322" t="str">
        <f>IFERROR(VLOOKUP($A121,'様式C-1-1用'!$B$3:$AI$977,33,0),"")</f>
        <v>補修跡、1.8m×1.2m メッシュシート</v>
      </c>
    </row>
    <row r="122" spans="1:16" ht="15.95" customHeight="1" x14ac:dyDescent="0.15">
      <c r="A122" s="314">
        <v>120</v>
      </c>
      <c r="B122" s="320">
        <f>IFERROR(VLOOKUP($A122,'様式C-1-1用'!$B$3:$AI$977,3,0),"")</f>
        <v>15</v>
      </c>
      <c r="C122" s="321">
        <f>IFERROR(VLOOKUP($A122,'様式C-1-1用'!$B$3:$AI$977,4,0),"")</f>
        <v>4</v>
      </c>
      <c r="D122" s="321" t="str">
        <f>IFERROR(VLOOKUP($A122,'様式C-1-1用'!$B$3:$AI$977,6,0),"")</f>
        <v>覆工・坑門</v>
      </c>
      <c r="E122" s="321" t="str">
        <f>IFERROR(VLOOKUP($A122,'様式C-1-1用'!$B$3:$AI$977,7,0),"")</f>
        <v>アーチ（左側）</v>
      </c>
      <c r="F122" s="321" t="str">
        <f>IFERROR(VLOOKUP($A122,'様式C-1-1用'!$B$3:$AI$977,8,0),"")</f>
        <v>材質劣化</v>
      </c>
      <c r="G122" s="321" t="str">
        <f>IFERROR(VLOOKUP($A122,'様式C-1-1用'!$B$3:$AI$977,10,0),"")</f>
        <v>鉄筋露出</v>
      </c>
      <c r="H122" s="321">
        <f>IFERROR(VLOOKUP($A122,'様式C-1-1用'!$B$3:$AI$977,22,0),"")</f>
        <v>0</v>
      </c>
      <c r="I122" s="321" t="str">
        <f>IFERROR(VLOOKUP($A122,'様式C-1-1用'!$B$3:$AI$977,23,0),"")</f>
        <v>Ⅱa</v>
      </c>
      <c r="J122" s="321" t="str">
        <f>IFERROR(VLOOKUP($A122,'様式C-1-1用'!$B$3:$AI$977,24,0),"")</f>
        <v>Ⅱ</v>
      </c>
      <c r="K122" s="321" t="str">
        <f>IFERROR(VLOOKUP($A122,'様式C-1-1用'!$B$3:$AI$977,25,0),"")</f>
        <v>Ⅱ</v>
      </c>
      <c r="L122" s="321" t="str">
        <f>IFERROR(VLOOKUP($A122,'様式C-1-1用'!$B$3:$AI$977,16,0),"")</f>
        <v xml:space="preserve">0.1m×0.1m </v>
      </c>
      <c r="M122" s="321" t="str">
        <f>IFERROR(VLOOKUP($A122,'様式C-1-1用'!$B$3:$AI$977,34,0),"")</f>
        <v>0.1m×0.05m×0.005m</v>
      </c>
      <c r="N122" s="321" t="str">
        <f>IFERROR(VLOOKUP($A122,'様式C-1-1用'!$B$3:$AI$977,30,0),"")</f>
        <v>－</v>
      </c>
      <c r="O122" s="321" t="str">
        <f>IF(VLOOKUP($A122,'様式C-1-1用'!$B$3:$AI$977,29,0)="－","なし",VLOOKUP($A122,'様式C-1-1用'!$B$3:$AI$977,29,0))</f>
        <v>監視（重点）</v>
      </c>
      <c r="P122" s="322" t="str">
        <f>IFERROR(VLOOKUP($A122,'様式C-1-1用'!$B$3:$AI$977,33,0),"")</f>
        <v xml:space="preserve">鉄筋露出、0.1m×0.1m </v>
      </c>
    </row>
    <row r="123" spans="1:16" ht="15.95" customHeight="1" x14ac:dyDescent="0.15">
      <c r="A123" s="314">
        <v>121</v>
      </c>
      <c r="B123" s="320">
        <f>IFERROR(VLOOKUP($A123,'様式C-1-1用'!$B$3:$AI$977,3,0),"")</f>
        <v>15</v>
      </c>
      <c r="C123" s="321">
        <f>IFERROR(VLOOKUP($A123,'様式C-1-1用'!$B$3:$AI$977,4,0),"")</f>
        <v>5</v>
      </c>
      <c r="D123" s="321" t="str">
        <f>IFERROR(VLOOKUP($A123,'様式C-1-1用'!$B$3:$AI$977,6,0),"")</f>
        <v>覆工・坑門</v>
      </c>
      <c r="E123" s="321" t="str">
        <f>IFERROR(VLOOKUP($A123,'様式C-1-1用'!$B$3:$AI$977,7,0),"")</f>
        <v>アーチ（左側）</v>
      </c>
      <c r="F123" s="321" t="str">
        <f>IFERROR(VLOOKUP($A123,'様式C-1-1用'!$B$3:$AI$977,8,0),"")</f>
        <v>材質劣化</v>
      </c>
      <c r="G123" s="321" t="str">
        <f>IFERROR(VLOOKUP($A123,'様式C-1-1用'!$B$3:$AI$977,10,0),"")</f>
        <v>はく落</v>
      </c>
      <c r="H123" s="321">
        <f>IFERROR(VLOOKUP($A123,'様式C-1-1用'!$B$3:$AI$977,22,0),"")</f>
        <v>0</v>
      </c>
      <c r="I123" s="321" t="str">
        <f>IFERROR(VLOOKUP($A123,'様式C-1-1用'!$B$3:$AI$977,23,0),"")</f>
        <v>Ⅰ</v>
      </c>
      <c r="J123" s="321" t="str">
        <f>IFERROR(VLOOKUP($A123,'様式C-1-1用'!$B$3:$AI$977,24,0),"")</f>
        <v>Ⅰ</v>
      </c>
      <c r="K123" s="321" t="str">
        <f>IFERROR(VLOOKUP($A123,'様式C-1-1用'!$B$3:$AI$977,25,0),"")</f>
        <v>Ⅰ</v>
      </c>
      <c r="L123" s="321" t="str">
        <f>IFERROR(VLOOKUP($A123,'様式C-1-1用'!$B$3:$AI$977,16,0),"")</f>
        <v>0.5m×0.1m D=0.1mm</v>
      </c>
      <c r="M123" s="321" t="str">
        <f>IFERROR(VLOOKUP($A123,'様式C-1-1用'!$B$3:$AI$977,34,0),"")</f>
        <v>うき0.35m×0.05m</v>
      </c>
      <c r="N123" s="321" t="str">
        <f>IFERROR(VLOOKUP($A123,'様式C-1-1用'!$B$3:$AI$977,30,0),"")</f>
        <v>－</v>
      </c>
      <c r="O123" s="321" t="str">
        <f>IF(VLOOKUP($A123,'様式C-1-1用'!$B$3:$AI$977,29,0)="－","なし",VLOOKUP($A123,'様式C-1-1用'!$B$3:$AI$977,29,0))</f>
        <v>なし</v>
      </c>
      <c r="P123" s="322" t="str">
        <f>IFERROR(VLOOKUP($A123,'様式C-1-1用'!$B$3:$AI$977,33,0),"")</f>
        <v>はく落、0.5m×0.1m D=0.1mm</v>
      </c>
    </row>
    <row r="124" spans="1:16" ht="15.95" customHeight="1" x14ac:dyDescent="0.15">
      <c r="A124" s="314">
        <v>122</v>
      </c>
      <c r="B124" s="320">
        <f>IFERROR(VLOOKUP($A124,'様式C-1-1用'!$B$3:$AI$977,3,0),"")</f>
        <v>15</v>
      </c>
      <c r="C124" s="321">
        <f>IFERROR(VLOOKUP($A124,'様式C-1-1用'!$B$3:$AI$977,4,0),"")</f>
        <v>6</v>
      </c>
      <c r="D124" s="321" t="str">
        <f>IFERROR(VLOOKUP($A124,'様式C-1-1用'!$B$3:$AI$977,6,0),"")</f>
        <v>覆工・坑門</v>
      </c>
      <c r="E124" s="321" t="str">
        <f>IFERROR(VLOOKUP($A124,'様式C-1-1用'!$B$3:$AI$977,7,0),"")</f>
        <v>アーチ（左側）</v>
      </c>
      <c r="F124" s="321" t="str">
        <f>IFERROR(VLOOKUP($A124,'様式C-1-1用'!$B$3:$AI$977,8,0),"")</f>
        <v>漏水</v>
      </c>
      <c r="G124" s="321" t="str">
        <f>IFERROR(VLOOKUP($A124,'様式C-1-1用'!$B$3:$AI$977,10,0),"")</f>
        <v>漏水</v>
      </c>
      <c r="H124" s="321">
        <f>IFERROR(VLOOKUP($A124,'様式C-1-1用'!$B$3:$AI$977,22,0),"")</f>
        <v>0</v>
      </c>
      <c r="I124" s="321" t="str">
        <f>IFERROR(VLOOKUP($A124,'様式C-1-1用'!$B$3:$AI$977,23,0),"")</f>
        <v>Ⅱb</v>
      </c>
      <c r="J124" s="321" t="str">
        <f>IFERROR(VLOOKUP($A124,'様式C-1-1用'!$B$3:$AI$977,24,0),"")</f>
        <v>Ⅱ</v>
      </c>
      <c r="K124" s="321" t="str">
        <f>IFERROR(VLOOKUP($A124,'様式C-1-1用'!$B$3:$AI$977,25,0),"")</f>
        <v>Ⅱ</v>
      </c>
      <c r="L124" s="321" t="str">
        <f>IFERROR(VLOOKUP($A124,'様式C-1-1用'!$B$3:$AI$977,16,0),"")</f>
        <v>0.4m×7.4m 遊離石灰</v>
      </c>
      <c r="M124" s="321" t="str">
        <f>IFERROR(VLOOKUP($A124,'様式C-1-1用'!$B$3:$AI$977,34,0),"")</f>
        <v>にじみ</v>
      </c>
      <c r="N124" s="321" t="str">
        <f>IFERROR(VLOOKUP($A124,'様式C-1-1用'!$B$3:$AI$977,30,0),"")</f>
        <v>－</v>
      </c>
      <c r="O124" s="321" t="str">
        <f>IF(VLOOKUP($A124,'様式C-1-1用'!$B$3:$AI$977,29,0)="－","なし",VLOOKUP($A124,'様式C-1-1用'!$B$3:$AI$977,29,0))</f>
        <v>監視（日常巡視）</v>
      </c>
      <c r="P124" s="322" t="str">
        <f>IFERROR(VLOOKUP($A124,'様式C-1-1用'!$B$3:$AI$977,33,0),"")</f>
        <v>漏水、0.4m×7.4m 遊離石灰</v>
      </c>
    </row>
    <row r="125" spans="1:16" ht="15.95" customHeight="1" x14ac:dyDescent="0.15">
      <c r="A125" s="314">
        <v>123</v>
      </c>
      <c r="B125" s="320">
        <f>IFERROR(VLOOKUP($A125,'様式C-1-1用'!$B$3:$AI$977,3,0),"")</f>
        <v>15</v>
      </c>
      <c r="C125" s="321">
        <f>IFERROR(VLOOKUP($A125,'様式C-1-1用'!$B$3:$AI$977,4,0),"")</f>
        <v>7</v>
      </c>
      <c r="D125" s="321" t="str">
        <f>IFERROR(VLOOKUP($A125,'様式C-1-1用'!$B$3:$AI$977,6,0),"")</f>
        <v>覆工・坑門</v>
      </c>
      <c r="E125" s="321" t="str">
        <f>IFERROR(VLOOKUP($A125,'様式C-1-1用'!$B$3:$AI$977,7,0),"")</f>
        <v>側壁（右側）</v>
      </c>
      <c r="F125" s="321" t="str">
        <f>IFERROR(VLOOKUP($A125,'様式C-1-1用'!$B$3:$AI$977,8,0),"")</f>
        <v>材質劣化</v>
      </c>
      <c r="G125" s="321" t="str">
        <f>IFERROR(VLOOKUP($A125,'様式C-1-1用'!$B$3:$AI$977,10,0),"")</f>
        <v>うき・はく離</v>
      </c>
      <c r="H125" s="321">
        <f>IFERROR(VLOOKUP($A125,'様式C-1-1用'!$B$3:$AI$977,22,0),"")</f>
        <v>0</v>
      </c>
      <c r="I125" s="321" t="str">
        <f>IFERROR(VLOOKUP($A125,'様式C-1-1用'!$B$3:$AI$977,23,0),"")</f>
        <v>Ⅱb</v>
      </c>
      <c r="J125" s="321" t="str">
        <f>IFERROR(VLOOKUP($A125,'様式C-1-1用'!$B$3:$AI$977,24,0),"")</f>
        <v>Ⅱ</v>
      </c>
      <c r="K125" s="321" t="str">
        <f>IFERROR(VLOOKUP($A125,'様式C-1-1用'!$B$3:$AI$977,25,0),"")</f>
        <v>Ⅱ</v>
      </c>
      <c r="L125" s="321" t="str">
        <f>IFERROR(VLOOKUP($A125,'様式C-1-1用'!$B$3:$AI$977,16,0),"")</f>
        <v xml:space="preserve">0.1m×9.0m </v>
      </c>
      <c r="M125" s="321" t="str">
        <f>IFERROR(VLOOKUP($A125,'様式C-1-1用'!$B$3:$AI$977,34,0),"")</f>
        <v>うき0.1m×3.0m(過年度写S15-7),うき0.1m×3.7m(過年度写S15-8)</v>
      </c>
      <c r="N125" s="321" t="str">
        <f>IFERROR(VLOOKUP($A125,'様式C-1-1用'!$B$3:$AI$977,30,0),"")</f>
        <v>－</v>
      </c>
      <c r="O125" s="321" t="str">
        <f>IF(VLOOKUP($A125,'様式C-1-1用'!$B$3:$AI$977,29,0)="－","なし",VLOOKUP($A125,'様式C-1-1用'!$B$3:$AI$977,29,0))</f>
        <v>監視（日常巡視）</v>
      </c>
      <c r="P125" s="322" t="str">
        <f>IFERROR(VLOOKUP($A125,'様式C-1-1用'!$B$3:$AI$977,33,0),"")</f>
        <v xml:space="preserve">うき・はく離、0.1m×9.0m </v>
      </c>
    </row>
    <row r="126" spans="1:16" ht="15.95" customHeight="1" x14ac:dyDescent="0.15">
      <c r="A126" s="314">
        <v>124</v>
      </c>
      <c r="B126" s="320">
        <f>IFERROR(VLOOKUP($A126,'様式C-1-1用'!$B$3:$AI$977,3,0),"")</f>
        <v>15</v>
      </c>
      <c r="C126" s="321">
        <f>IFERROR(VLOOKUP($A126,'様式C-1-1用'!$B$3:$AI$977,4,0),"")</f>
        <v>9</v>
      </c>
      <c r="D126" s="321" t="str">
        <f>IFERROR(VLOOKUP($A126,'様式C-1-1用'!$B$3:$AI$977,6,0),"")</f>
        <v>路面</v>
      </c>
      <c r="E126" s="321" t="str">
        <f>IFERROR(VLOOKUP($A126,'様式C-1-1用'!$B$3:$AI$977,7,0),"")</f>
        <v>監査歩廊</v>
      </c>
      <c r="F126" s="321" t="str">
        <f>IFERROR(VLOOKUP($A126,'様式C-1-1用'!$B$3:$AI$977,8,0),"")</f>
        <v>材質劣化</v>
      </c>
      <c r="G126" s="321" t="str">
        <f>IFERROR(VLOOKUP($A126,'様式C-1-1用'!$B$3:$AI$977,10,0),"")</f>
        <v>欠損</v>
      </c>
      <c r="H126" s="321">
        <f>IFERROR(VLOOKUP($A126,'様式C-1-1用'!$B$3:$AI$977,22,0),"")</f>
        <v>0</v>
      </c>
      <c r="I126" s="321" t="str">
        <f>IFERROR(VLOOKUP($A126,'様式C-1-1用'!$B$3:$AI$977,23,0),"")</f>
        <v>－</v>
      </c>
      <c r="J126" s="321" t="str">
        <f>IFERROR(VLOOKUP($A126,'様式C-1-1用'!$B$3:$AI$977,24,0),"")</f>
        <v>－</v>
      </c>
      <c r="K126" s="321" t="str">
        <f>IFERROR(VLOOKUP($A126,'様式C-1-1用'!$B$3:$AI$977,25,0),"")</f>
        <v>－</v>
      </c>
      <c r="L126" s="321" t="str">
        <f>IFERROR(VLOOKUP($A126,'様式C-1-1用'!$B$3:$AI$977,16,0),"")</f>
        <v xml:space="preserve">0.3m×0.3m </v>
      </c>
      <c r="M126" s="321" t="str">
        <f>IFERROR(VLOOKUP($A126,'様式C-1-1用'!$B$3:$AI$977,34,0),"")</f>
        <v>鉄筋露出0.3m×0.25m×0.02m</v>
      </c>
      <c r="N126" s="321" t="str">
        <f>IFERROR(VLOOKUP($A126,'様式C-1-1用'!$B$3:$AI$977,30,0),"")</f>
        <v>－</v>
      </c>
      <c r="O126" s="321" t="str">
        <f>IF(VLOOKUP($A126,'様式C-1-1用'!$B$3:$AI$977,29,0)="－","なし",VLOOKUP($A126,'様式C-1-1用'!$B$3:$AI$977,29,0))</f>
        <v>なし</v>
      </c>
      <c r="P126" s="322" t="str">
        <f>IFERROR(VLOOKUP($A126,'様式C-1-1用'!$B$3:$AI$977,33,0),"")</f>
        <v xml:space="preserve">欠損、0.3m×0.3m </v>
      </c>
    </row>
    <row r="127" spans="1:16" ht="15.95" customHeight="1" x14ac:dyDescent="0.15">
      <c r="A127" s="314">
        <v>125</v>
      </c>
      <c r="B127" s="320">
        <f>IFERROR(VLOOKUP($A127,'様式C-1-1用'!$B$3:$AI$977,3,0),"")</f>
        <v>15</v>
      </c>
      <c r="C127" s="321">
        <f>IFERROR(VLOOKUP($A127,'様式C-1-1用'!$B$3:$AI$977,4,0),"")</f>
        <v>10</v>
      </c>
      <c r="D127" s="321" t="str">
        <f>IFERROR(VLOOKUP($A127,'様式C-1-1用'!$B$3:$AI$977,6,0),"")</f>
        <v>路面</v>
      </c>
      <c r="E127" s="321" t="str">
        <f>IFERROR(VLOOKUP($A127,'様式C-1-1用'!$B$3:$AI$977,7,0),"")</f>
        <v>監査歩廊</v>
      </c>
      <c r="F127" s="321" t="str">
        <f>IFERROR(VLOOKUP($A127,'様式C-1-1用'!$B$3:$AI$977,8,0),"")</f>
        <v>材質劣化</v>
      </c>
      <c r="G127" s="321" t="str">
        <f>IFERROR(VLOOKUP($A127,'様式C-1-1用'!$B$3:$AI$977,10,0),"")</f>
        <v>欠損</v>
      </c>
      <c r="H127" s="321">
        <f>IFERROR(VLOOKUP($A127,'様式C-1-1用'!$B$3:$AI$977,22,0),"")</f>
        <v>0</v>
      </c>
      <c r="I127" s="321" t="str">
        <f>IFERROR(VLOOKUP($A127,'様式C-1-1用'!$B$3:$AI$977,23,0),"")</f>
        <v>－</v>
      </c>
      <c r="J127" s="321" t="str">
        <f>IFERROR(VLOOKUP($A127,'様式C-1-1用'!$B$3:$AI$977,24,0),"")</f>
        <v>－</v>
      </c>
      <c r="K127" s="321" t="str">
        <f>IFERROR(VLOOKUP($A127,'様式C-1-1用'!$B$3:$AI$977,25,0),"")</f>
        <v>－</v>
      </c>
      <c r="L127" s="321" t="str">
        <f>IFERROR(VLOOKUP($A127,'様式C-1-1用'!$B$3:$AI$977,16,0),"")</f>
        <v xml:space="preserve">0.1m×0.05m </v>
      </c>
      <c r="M127" s="321" t="str">
        <f>IFERROR(VLOOKUP($A127,'様式C-1-1用'!$B$3:$AI$977,34,0),"")</f>
        <v>鉄筋露出0.15m×0.05m×0.01m</v>
      </c>
      <c r="N127" s="321" t="str">
        <f>IFERROR(VLOOKUP($A127,'様式C-1-1用'!$B$3:$AI$977,30,0),"")</f>
        <v>－</v>
      </c>
      <c r="O127" s="321" t="str">
        <f>IF(VLOOKUP($A127,'様式C-1-1用'!$B$3:$AI$977,29,0)="－","なし",VLOOKUP($A127,'様式C-1-1用'!$B$3:$AI$977,29,0))</f>
        <v>なし</v>
      </c>
      <c r="P127" s="322" t="str">
        <f>IFERROR(VLOOKUP($A127,'様式C-1-1用'!$B$3:$AI$977,33,0),"")</f>
        <v xml:space="preserve">欠損、0.1m×0.05m </v>
      </c>
    </row>
    <row r="128" spans="1:16" ht="15.95" customHeight="1" x14ac:dyDescent="0.15">
      <c r="A128" s="314">
        <v>126</v>
      </c>
      <c r="B128" s="320">
        <f>IFERROR(VLOOKUP($A128,'様式C-1-1用'!$B$3:$AI$977,3,0),"")</f>
        <v>16</v>
      </c>
      <c r="C128" s="321">
        <f>IFERROR(VLOOKUP($A128,'様式C-1-1用'!$B$3:$AI$977,4,0),"")</f>
        <v>1</v>
      </c>
      <c r="D128" s="321" t="str">
        <f>IFERROR(VLOOKUP($A128,'様式C-1-1用'!$B$3:$AI$977,6,0),"")</f>
        <v>覆工・坑門</v>
      </c>
      <c r="E128" s="321" t="str">
        <f>IFERROR(VLOOKUP($A128,'様式C-1-1用'!$B$3:$AI$977,7,0),"")</f>
        <v>側壁（左側）</v>
      </c>
      <c r="F128" s="321" t="str">
        <f>IFERROR(VLOOKUP($A128,'様式C-1-1用'!$B$3:$AI$977,8,0),"")</f>
        <v>材質劣化</v>
      </c>
      <c r="G128" s="321" t="str">
        <f>IFERROR(VLOOKUP($A128,'様式C-1-1用'!$B$3:$AI$977,10,0),"")</f>
        <v>うき・はく離</v>
      </c>
      <c r="H128" s="321">
        <f>IFERROR(VLOOKUP($A128,'様式C-1-1用'!$B$3:$AI$977,22,0),"")</f>
        <v>0</v>
      </c>
      <c r="I128" s="321" t="str">
        <f>IFERROR(VLOOKUP($A128,'様式C-1-1用'!$B$3:$AI$977,23,0),"")</f>
        <v>Ⅱb</v>
      </c>
      <c r="J128" s="321" t="str">
        <f>IFERROR(VLOOKUP($A128,'様式C-1-1用'!$B$3:$AI$977,24,0),"")</f>
        <v>Ⅱ</v>
      </c>
      <c r="K128" s="321" t="str">
        <f>IFERROR(VLOOKUP($A128,'様式C-1-1用'!$B$3:$AI$977,25,0),"")</f>
        <v>Ⅱ</v>
      </c>
      <c r="L128" s="321" t="str">
        <f>IFERROR(VLOOKUP($A128,'様式C-1-1用'!$B$3:$AI$977,16,0),"")</f>
        <v xml:space="preserve">0.1m×1.5m </v>
      </c>
      <c r="M128" s="321" t="str">
        <f>IFERROR(VLOOKUP($A128,'様式C-1-1用'!$B$3:$AI$977,34,0),"")</f>
        <v>0.15m×1.5m</v>
      </c>
      <c r="N128" s="321" t="str">
        <f>IFERROR(VLOOKUP($A128,'様式C-1-1用'!$B$3:$AI$977,30,0),"")</f>
        <v>－</v>
      </c>
      <c r="O128" s="321" t="str">
        <f>IF(VLOOKUP($A128,'様式C-1-1用'!$B$3:$AI$977,29,0)="－","なし",VLOOKUP($A128,'様式C-1-1用'!$B$3:$AI$977,29,0))</f>
        <v>監視（日常巡視）</v>
      </c>
      <c r="P128" s="322" t="str">
        <f>IFERROR(VLOOKUP($A128,'様式C-1-1用'!$B$3:$AI$977,33,0),"")</f>
        <v xml:space="preserve">うき・はく離、0.1m×1.5m </v>
      </c>
    </row>
    <row r="129" spans="1:16" ht="15.95" customHeight="1" x14ac:dyDescent="0.15">
      <c r="A129" s="314">
        <v>127</v>
      </c>
      <c r="B129" s="320">
        <f>IFERROR(VLOOKUP($A129,'様式C-1-1用'!$B$3:$AI$977,3,0),"")</f>
        <v>16</v>
      </c>
      <c r="C129" s="321">
        <f>IFERROR(VLOOKUP($A129,'様式C-1-1用'!$B$3:$AI$977,4,0),"")</f>
        <v>2</v>
      </c>
      <c r="D129" s="321" t="str">
        <f>IFERROR(VLOOKUP($A129,'様式C-1-1用'!$B$3:$AI$977,6,0),"")</f>
        <v>覆工・坑門</v>
      </c>
      <c r="E129" s="321" t="str">
        <f>IFERROR(VLOOKUP($A129,'様式C-1-1用'!$B$3:$AI$977,7,0),"")</f>
        <v>アーチ（天端）</v>
      </c>
      <c r="F129" s="321" t="str">
        <f>IFERROR(VLOOKUP($A129,'様式C-1-1用'!$B$3:$AI$977,8,0),"")</f>
        <v>材質劣化</v>
      </c>
      <c r="G129" s="321" t="str">
        <f>IFERROR(VLOOKUP($A129,'様式C-1-1用'!$B$3:$AI$977,10,0),"")</f>
        <v>ひび割れ</v>
      </c>
      <c r="H129" s="321">
        <f>IFERROR(VLOOKUP($A129,'様式C-1-1用'!$B$3:$AI$977,22,0),"")</f>
        <v>0</v>
      </c>
      <c r="I129" s="321" t="str">
        <f>IFERROR(VLOOKUP($A129,'様式C-1-1用'!$B$3:$AI$977,23,0),"")</f>
        <v>Ⅱb</v>
      </c>
      <c r="J129" s="321" t="str">
        <f>IFERROR(VLOOKUP($A129,'様式C-1-1用'!$B$3:$AI$977,24,0),"")</f>
        <v>Ⅱ</v>
      </c>
      <c r="K129" s="321" t="str">
        <f>IFERROR(VLOOKUP($A129,'様式C-1-1用'!$B$3:$AI$977,25,0),"")</f>
        <v>Ⅱ</v>
      </c>
      <c r="L129" s="321" t="str">
        <f>IFERROR(VLOOKUP($A129,'様式C-1-1用'!$B$3:$AI$977,16,0),"")</f>
        <v>幅0.5mm×長さ3.5m</v>
      </c>
      <c r="M129" s="321" t="str">
        <f>IFERROR(VLOOKUP($A129,'様式C-1-1用'!$B$3:$AI$977,34,0),"")</f>
        <v>幅1.2mm×長さ3.5m</v>
      </c>
      <c r="N129" s="321" t="str">
        <f>IFERROR(VLOOKUP($A129,'様式C-1-1用'!$B$3:$AI$977,30,0),"")</f>
        <v>－</v>
      </c>
      <c r="O129" s="321" t="str">
        <f>IF(VLOOKUP($A129,'様式C-1-1用'!$B$3:$AI$977,29,0)="－","なし",VLOOKUP($A129,'様式C-1-1用'!$B$3:$AI$977,29,0))</f>
        <v>監視（日常巡視）</v>
      </c>
      <c r="P129" s="322" t="str">
        <f>IFERROR(VLOOKUP($A129,'様式C-1-1用'!$B$3:$AI$977,33,0),"")</f>
        <v>ひび割れ、幅0.5mm×長さ3.5m</v>
      </c>
    </row>
    <row r="130" spans="1:16" ht="15.95" customHeight="1" x14ac:dyDescent="0.15">
      <c r="A130" s="314">
        <v>128</v>
      </c>
      <c r="B130" s="320">
        <f>IFERROR(VLOOKUP($A130,'様式C-1-1用'!$B$3:$AI$977,3,0),"")</f>
        <v>16</v>
      </c>
      <c r="C130" s="321">
        <f>IFERROR(VLOOKUP($A130,'様式C-1-1用'!$B$3:$AI$977,4,0),"")</f>
        <v>3</v>
      </c>
      <c r="D130" s="321" t="str">
        <f>IFERROR(VLOOKUP($A130,'様式C-1-1用'!$B$3:$AI$977,6,0),"")</f>
        <v>覆工・坑門</v>
      </c>
      <c r="E130" s="321" t="str">
        <f>IFERROR(VLOOKUP($A130,'様式C-1-1用'!$B$3:$AI$977,7,0),"")</f>
        <v>アーチ（左側）</v>
      </c>
      <c r="F130" s="321" t="str">
        <f>IFERROR(VLOOKUP($A130,'様式C-1-1用'!$B$3:$AI$977,8,0),"")</f>
        <v>材質劣化</v>
      </c>
      <c r="G130" s="321" t="str">
        <f>IFERROR(VLOOKUP($A130,'様式C-1-1用'!$B$3:$AI$977,10,0),"")</f>
        <v>補修跡</v>
      </c>
      <c r="H130" s="321">
        <f>IFERROR(VLOOKUP($A130,'様式C-1-1用'!$B$3:$AI$977,22,0),"")</f>
        <v>0</v>
      </c>
      <c r="I130" s="321" t="str">
        <f>IFERROR(VLOOKUP($A130,'様式C-1-1用'!$B$3:$AI$977,23,0),"")</f>
        <v>Ⅰ</v>
      </c>
      <c r="J130" s="321" t="str">
        <f>IFERROR(VLOOKUP($A130,'様式C-1-1用'!$B$3:$AI$977,24,0),"")</f>
        <v>Ⅰ</v>
      </c>
      <c r="K130" s="321" t="str">
        <f>IFERROR(VLOOKUP($A130,'様式C-1-1用'!$B$3:$AI$977,25,0),"")</f>
        <v>Ⅰ</v>
      </c>
      <c r="L130" s="321" t="str">
        <f>IFERROR(VLOOKUP($A130,'様式C-1-1用'!$B$3:$AI$977,16,0),"")</f>
        <v>2.7m×1.0m メッシュシート</v>
      </c>
      <c r="M130" s="321" t="str">
        <f>IFERROR(VLOOKUP($A130,'様式C-1-1用'!$B$3:$AI$977,34,0),"")</f>
        <v>既設応急対策工1.7m×0.3m</v>
      </c>
      <c r="N130" s="321" t="str">
        <f>IFERROR(VLOOKUP($A130,'様式C-1-1用'!$B$3:$AI$977,30,0),"")</f>
        <v>－</v>
      </c>
      <c r="O130" s="321" t="str">
        <f>IF(VLOOKUP($A130,'様式C-1-1用'!$B$3:$AI$977,29,0)="－","なし",VLOOKUP($A130,'様式C-1-1用'!$B$3:$AI$977,29,0))</f>
        <v>なし</v>
      </c>
      <c r="P130" s="322" t="str">
        <f>IFERROR(VLOOKUP($A130,'様式C-1-1用'!$B$3:$AI$977,33,0),"")</f>
        <v>補修跡、2.7m×1.0m メッシュシート</v>
      </c>
    </row>
    <row r="131" spans="1:16" ht="15.95" customHeight="1" x14ac:dyDescent="0.15">
      <c r="A131" s="314">
        <v>129</v>
      </c>
      <c r="B131" s="320">
        <f>IFERROR(VLOOKUP($A131,'様式C-1-1用'!$B$3:$AI$977,3,0),"")</f>
        <v>16</v>
      </c>
      <c r="C131" s="321">
        <f>IFERROR(VLOOKUP($A131,'様式C-1-1用'!$B$3:$AI$977,4,0),"")</f>
        <v>4</v>
      </c>
      <c r="D131" s="321" t="str">
        <f>IFERROR(VLOOKUP($A131,'様式C-1-1用'!$B$3:$AI$977,6,0),"")</f>
        <v>覆工・坑門</v>
      </c>
      <c r="E131" s="321" t="str">
        <f>IFERROR(VLOOKUP($A131,'様式C-1-1用'!$B$3:$AI$977,7,0),"")</f>
        <v>アーチ（右側）</v>
      </c>
      <c r="F131" s="321" t="str">
        <f>IFERROR(VLOOKUP($A131,'様式C-1-1用'!$B$3:$AI$977,8,0),"")</f>
        <v>漏水</v>
      </c>
      <c r="G131" s="321" t="str">
        <f>IFERROR(VLOOKUP($A131,'様式C-1-1用'!$B$3:$AI$977,10,0),"")</f>
        <v>漏水</v>
      </c>
      <c r="H131" s="321">
        <f>IFERROR(VLOOKUP($A131,'様式C-1-1用'!$B$3:$AI$977,22,0),"")</f>
        <v>0</v>
      </c>
      <c r="I131" s="321" t="str">
        <f>IFERROR(VLOOKUP($A131,'様式C-1-1用'!$B$3:$AI$977,23,0),"")</f>
        <v>Ⅱb</v>
      </c>
      <c r="J131" s="321" t="str">
        <f>IFERROR(VLOOKUP($A131,'様式C-1-1用'!$B$3:$AI$977,24,0),"")</f>
        <v>Ⅱ</v>
      </c>
      <c r="K131" s="321" t="str">
        <f>IFERROR(VLOOKUP($A131,'様式C-1-1用'!$B$3:$AI$977,25,0),"")</f>
        <v>Ⅱ</v>
      </c>
      <c r="L131" s="321" t="str">
        <f>IFERROR(VLOOKUP($A131,'様式C-1-1用'!$B$3:$AI$977,16,0),"")</f>
        <v>1.8m×7.4m にじみ</v>
      </c>
      <c r="M131" s="321" t="str">
        <f>IFERROR(VLOOKUP($A131,'様式C-1-1用'!$B$3:$AI$977,34,0),"")</f>
        <v>1.8m×7.4m にじみ</v>
      </c>
      <c r="N131" s="321" t="str">
        <f>IFERROR(VLOOKUP($A131,'様式C-1-1用'!$B$3:$AI$977,30,0),"")</f>
        <v>－</v>
      </c>
      <c r="O131" s="321" t="str">
        <f>IF(VLOOKUP($A131,'様式C-1-1用'!$B$3:$AI$977,29,0)="－","なし",VLOOKUP($A131,'様式C-1-1用'!$B$3:$AI$977,29,0))</f>
        <v>監視（日常巡視）</v>
      </c>
      <c r="P131" s="322" t="str">
        <f>IFERROR(VLOOKUP($A131,'様式C-1-1用'!$B$3:$AI$977,33,0),"")</f>
        <v>漏水、1.8m×7.4m にじみ</v>
      </c>
    </row>
    <row r="132" spans="1:16" ht="15.95" customHeight="1" x14ac:dyDescent="0.15">
      <c r="A132" s="314">
        <v>130</v>
      </c>
      <c r="B132" s="320">
        <f>IFERROR(VLOOKUP($A132,'様式C-1-1用'!$B$3:$AI$977,3,0),"")</f>
        <v>16</v>
      </c>
      <c r="C132" s="321">
        <f>IFERROR(VLOOKUP($A132,'様式C-1-1用'!$B$3:$AI$977,4,0),"")</f>
        <v>5</v>
      </c>
      <c r="D132" s="321" t="str">
        <f>IFERROR(VLOOKUP($A132,'様式C-1-1用'!$B$3:$AI$977,6,0),"")</f>
        <v>覆工・坑門</v>
      </c>
      <c r="E132" s="321" t="str">
        <f>IFERROR(VLOOKUP($A132,'様式C-1-1用'!$B$3:$AI$977,7,0),"")</f>
        <v>側壁（右側）</v>
      </c>
      <c r="F132" s="321" t="str">
        <f>IFERROR(VLOOKUP($A132,'様式C-1-1用'!$B$3:$AI$977,8,0),"")</f>
        <v>材質劣化</v>
      </c>
      <c r="G132" s="321" t="str">
        <f>IFERROR(VLOOKUP($A132,'様式C-1-1用'!$B$3:$AI$977,10,0),"")</f>
        <v>うき・はく離</v>
      </c>
      <c r="H132" s="321">
        <f>IFERROR(VLOOKUP($A132,'様式C-1-1用'!$B$3:$AI$977,22,0),"")</f>
        <v>0</v>
      </c>
      <c r="I132" s="321" t="str">
        <f>IFERROR(VLOOKUP($A132,'様式C-1-1用'!$B$3:$AI$977,23,0),"")</f>
        <v>Ⅱb</v>
      </c>
      <c r="J132" s="321" t="str">
        <f>IFERROR(VLOOKUP($A132,'様式C-1-1用'!$B$3:$AI$977,24,0),"")</f>
        <v>Ⅱ</v>
      </c>
      <c r="K132" s="321" t="str">
        <f>IFERROR(VLOOKUP($A132,'様式C-1-1用'!$B$3:$AI$977,25,0),"")</f>
        <v>Ⅱ</v>
      </c>
      <c r="L132" s="321" t="str">
        <f>IFERROR(VLOOKUP($A132,'様式C-1-1用'!$B$3:$AI$977,16,0),"")</f>
        <v xml:space="preserve">0.1m×9.0m </v>
      </c>
      <c r="M132" s="321" t="str">
        <f>IFERROR(VLOOKUP($A132,'様式C-1-1用'!$B$3:$AI$977,34,0),"")</f>
        <v>0.1m×8.9m</v>
      </c>
      <c r="N132" s="321" t="str">
        <f>IFERROR(VLOOKUP($A132,'様式C-1-1用'!$B$3:$AI$977,30,0),"")</f>
        <v>－</v>
      </c>
      <c r="O132" s="321" t="str">
        <f>IF(VLOOKUP($A132,'様式C-1-1用'!$B$3:$AI$977,29,0)="－","なし",VLOOKUP($A132,'様式C-1-1用'!$B$3:$AI$977,29,0))</f>
        <v>監視（日常巡視）</v>
      </c>
      <c r="P132" s="322" t="str">
        <f>IFERROR(VLOOKUP($A132,'様式C-1-1用'!$B$3:$AI$977,33,0),"")</f>
        <v xml:space="preserve">うき・はく離、0.1m×9.0m </v>
      </c>
    </row>
    <row r="133" spans="1:16" ht="15.95" customHeight="1" x14ac:dyDescent="0.15">
      <c r="A133" s="314">
        <v>131</v>
      </c>
      <c r="B133" s="320">
        <f>IFERROR(VLOOKUP($A133,'様式C-1-1用'!$B$3:$AI$977,3,0),"")</f>
        <v>16</v>
      </c>
      <c r="C133" s="321">
        <f>IFERROR(VLOOKUP($A133,'様式C-1-1用'!$B$3:$AI$977,4,0),"")</f>
        <v>6</v>
      </c>
      <c r="D133" s="321" t="str">
        <f>IFERROR(VLOOKUP($A133,'様式C-1-1用'!$B$3:$AI$977,6,0),"")</f>
        <v>路面</v>
      </c>
      <c r="E133" s="321" t="str">
        <f>IFERROR(VLOOKUP($A133,'様式C-1-1用'!$B$3:$AI$977,7,0),"")</f>
        <v>車道</v>
      </c>
      <c r="F133" s="321" t="str">
        <f>IFERROR(VLOOKUP($A133,'様式C-1-1用'!$B$3:$AI$977,8,0),"")</f>
        <v>材質劣化</v>
      </c>
      <c r="G133" s="321" t="str">
        <f>IFERROR(VLOOKUP($A133,'様式C-1-1用'!$B$3:$AI$977,10,0),"")</f>
        <v>うき・はく離</v>
      </c>
      <c r="H133" s="321">
        <f>IFERROR(VLOOKUP($A133,'様式C-1-1用'!$B$3:$AI$977,22,0),"")</f>
        <v>0</v>
      </c>
      <c r="I133" s="321" t="str">
        <f>IFERROR(VLOOKUP($A133,'様式C-1-1用'!$B$3:$AI$977,23,0),"")</f>
        <v>－</v>
      </c>
      <c r="J133" s="321" t="str">
        <f>IFERROR(VLOOKUP($A133,'様式C-1-1用'!$B$3:$AI$977,24,0),"")</f>
        <v>－</v>
      </c>
      <c r="K133" s="321" t="str">
        <f>IFERROR(VLOOKUP($A133,'様式C-1-1用'!$B$3:$AI$977,25,0),"")</f>
        <v>－</v>
      </c>
      <c r="L133" s="321" t="str">
        <f>IFERROR(VLOOKUP($A133,'様式C-1-1用'!$B$3:$AI$977,16,0),"")</f>
        <v xml:space="preserve">0.3m×0.3m </v>
      </c>
      <c r="M133" s="321" t="str">
        <f>IFERROR(VLOOKUP($A133,'様式C-1-1用'!$B$3:$AI$977,34,0),"")</f>
        <v>0.3m×0.35m</v>
      </c>
      <c r="N133" s="321" t="str">
        <f>IFERROR(VLOOKUP($A133,'様式C-1-1用'!$B$3:$AI$977,30,0),"")</f>
        <v>－</v>
      </c>
      <c r="O133" s="321" t="str">
        <f>IF(VLOOKUP($A133,'様式C-1-1用'!$B$3:$AI$977,29,0)="－","なし",VLOOKUP($A133,'様式C-1-1用'!$B$3:$AI$977,29,0))</f>
        <v>なし</v>
      </c>
      <c r="P133" s="322" t="str">
        <f>IFERROR(VLOOKUP($A133,'様式C-1-1用'!$B$3:$AI$977,33,0),"")</f>
        <v xml:space="preserve">うき・はく離、0.3m×0.3m </v>
      </c>
    </row>
    <row r="134" spans="1:16" ht="15.95" customHeight="1" x14ac:dyDescent="0.15">
      <c r="A134" s="314">
        <v>132</v>
      </c>
      <c r="B134" s="320">
        <f>IFERROR(VLOOKUP($A134,'様式C-1-1用'!$B$3:$AI$977,3,0),"")</f>
        <v>16</v>
      </c>
      <c r="C134" s="321">
        <f>IFERROR(VLOOKUP($A134,'様式C-1-1用'!$B$3:$AI$977,4,0),"")</f>
        <v>7</v>
      </c>
      <c r="D134" s="321" t="str">
        <f>IFERROR(VLOOKUP($A134,'様式C-1-1用'!$B$3:$AI$977,6,0),"")</f>
        <v>路面</v>
      </c>
      <c r="E134" s="321" t="str">
        <f>IFERROR(VLOOKUP($A134,'様式C-1-1用'!$B$3:$AI$977,7,0),"")</f>
        <v>車道</v>
      </c>
      <c r="F134" s="321" t="str">
        <f>IFERROR(VLOOKUP($A134,'様式C-1-1用'!$B$3:$AI$977,8,0),"")</f>
        <v>材質劣化</v>
      </c>
      <c r="G134" s="321" t="str">
        <f>IFERROR(VLOOKUP($A134,'様式C-1-1用'!$B$3:$AI$977,10,0),"")</f>
        <v>うき・はく離</v>
      </c>
      <c r="H134" s="321">
        <f>IFERROR(VLOOKUP($A134,'様式C-1-1用'!$B$3:$AI$977,22,0),"")</f>
        <v>0</v>
      </c>
      <c r="I134" s="321" t="str">
        <f>IFERROR(VLOOKUP($A134,'様式C-1-1用'!$B$3:$AI$977,23,0),"")</f>
        <v>－</v>
      </c>
      <c r="J134" s="321" t="str">
        <f>IFERROR(VLOOKUP($A134,'様式C-1-1用'!$B$3:$AI$977,24,0),"")</f>
        <v>－</v>
      </c>
      <c r="K134" s="321" t="str">
        <f>IFERROR(VLOOKUP($A134,'様式C-1-1用'!$B$3:$AI$977,25,0),"")</f>
        <v>－</v>
      </c>
      <c r="L134" s="321" t="str">
        <f>IFERROR(VLOOKUP($A134,'様式C-1-1用'!$B$3:$AI$977,16,0),"")</f>
        <v xml:space="preserve">0.4m×0.05m </v>
      </c>
      <c r="M134" s="321" t="str">
        <f>IFERROR(VLOOKUP($A134,'様式C-1-1用'!$B$3:$AI$977,34,0),"")</f>
        <v xml:space="preserve">0.4m×0.05m </v>
      </c>
      <c r="N134" s="321" t="str">
        <f>IFERROR(VLOOKUP($A134,'様式C-1-1用'!$B$3:$AI$977,30,0),"")</f>
        <v>－</v>
      </c>
      <c r="O134" s="321" t="str">
        <f>IF(VLOOKUP($A134,'様式C-1-1用'!$B$3:$AI$977,29,0)="－","なし",VLOOKUP($A134,'様式C-1-1用'!$B$3:$AI$977,29,0))</f>
        <v>なし</v>
      </c>
      <c r="P134" s="322" t="str">
        <f>IFERROR(VLOOKUP($A134,'様式C-1-1用'!$B$3:$AI$977,33,0),"")</f>
        <v xml:space="preserve">うき・はく離、0.4m×0.05m </v>
      </c>
    </row>
    <row r="135" spans="1:16" ht="15.95" customHeight="1" x14ac:dyDescent="0.15">
      <c r="A135" s="314">
        <v>133</v>
      </c>
      <c r="B135" s="320">
        <f>IFERROR(VLOOKUP($A135,'様式C-1-1用'!$B$3:$AI$977,3,0),"")</f>
        <v>16</v>
      </c>
      <c r="C135" s="321">
        <f>IFERROR(VLOOKUP($A135,'様式C-1-1用'!$B$3:$AI$977,4,0),"")</f>
        <v>8</v>
      </c>
      <c r="D135" s="321" t="str">
        <f>IFERROR(VLOOKUP($A135,'様式C-1-1用'!$B$3:$AI$977,6,0),"")</f>
        <v>路面</v>
      </c>
      <c r="E135" s="321" t="str">
        <f>IFERROR(VLOOKUP($A135,'様式C-1-1用'!$B$3:$AI$977,7,0),"")</f>
        <v>車道</v>
      </c>
      <c r="F135" s="321" t="str">
        <f>IFERROR(VLOOKUP($A135,'様式C-1-1用'!$B$3:$AI$977,8,0),"")</f>
        <v>材質劣化</v>
      </c>
      <c r="G135" s="321" t="str">
        <f>IFERROR(VLOOKUP($A135,'様式C-1-1用'!$B$3:$AI$977,10,0),"")</f>
        <v>うき・はく離</v>
      </c>
      <c r="H135" s="321">
        <f>IFERROR(VLOOKUP($A135,'様式C-1-1用'!$B$3:$AI$977,22,0),"")</f>
        <v>0</v>
      </c>
      <c r="I135" s="321" t="str">
        <f>IFERROR(VLOOKUP($A135,'様式C-1-1用'!$B$3:$AI$977,23,0),"")</f>
        <v>－</v>
      </c>
      <c r="J135" s="321" t="str">
        <f>IFERROR(VLOOKUP($A135,'様式C-1-1用'!$B$3:$AI$977,24,0),"")</f>
        <v>－</v>
      </c>
      <c r="K135" s="321" t="str">
        <f>IFERROR(VLOOKUP($A135,'様式C-1-1用'!$B$3:$AI$977,25,0),"")</f>
        <v>－</v>
      </c>
      <c r="L135" s="321" t="str">
        <f>IFERROR(VLOOKUP($A135,'様式C-1-1用'!$B$3:$AI$977,16,0),"")</f>
        <v xml:space="preserve">0.3m×0.05m </v>
      </c>
      <c r="M135" s="321" t="str">
        <f>IFERROR(VLOOKUP($A135,'様式C-1-1用'!$B$3:$AI$977,34,0),"")</f>
        <v xml:space="preserve">0.3m×0.05m </v>
      </c>
      <c r="N135" s="321" t="str">
        <f>IFERROR(VLOOKUP($A135,'様式C-1-1用'!$B$3:$AI$977,30,0),"")</f>
        <v>－</v>
      </c>
      <c r="O135" s="321" t="str">
        <f>IF(VLOOKUP($A135,'様式C-1-1用'!$B$3:$AI$977,29,0)="－","なし",VLOOKUP($A135,'様式C-1-1用'!$B$3:$AI$977,29,0))</f>
        <v>なし</v>
      </c>
      <c r="P135" s="322" t="str">
        <f>IFERROR(VLOOKUP($A135,'様式C-1-1用'!$B$3:$AI$977,33,0),"")</f>
        <v xml:space="preserve">うき・はく離、0.3m×0.05m </v>
      </c>
    </row>
    <row r="136" spans="1:16" ht="15.95" customHeight="1" x14ac:dyDescent="0.15">
      <c r="A136" s="314">
        <v>134</v>
      </c>
      <c r="B136" s="320">
        <f>IFERROR(VLOOKUP($A136,'様式C-1-1用'!$B$3:$AI$977,3,0),"")</f>
        <v>16</v>
      </c>
      <c r="C136" s="321">
        <f>IFERROR(VLOOKUP($A136,'様式C-1-1用'!$B$3:$AI$977,4,0),"")</f>
        <v>9</v>
      </c>
      <c r="D136" s="321" t="str">
        <f>IFERROR(VLOOKUP($A136,'様式C-1-1用'!$B$3:$AI$977,6,0),"")</f>
        <v>覆工・坑門</v>
      </c>
      <c r="E136" s="321" t="str">
        <f>IFERROR(VLOOKUP($A136,'様式C-1-1用'!$B$3:$AI$977,7,0),"")</f>
        <v>側壁（左側）</v>
      </c>
      <c r="F136" s="321" t="str">
        <f>IFERROR(VLOOKUP($A136,'様式C-1-1用'!$B$3:$AI$977,8,0),"")</f>
        <v>材質劣化</v>
      </c>
      <c r="G136" s="321" t="str">
        <f>IFERROR(VLOOKUP($A136,'様式C-1-1用'!$B$3:$AI$977,10,0),"")</f>
        <v>うき・はく離</v>
      </c>
      <c r="H136" s="321">
        <f>IFERROR(VLOOKUP($A136,'様式C-1-1用'!$B$3:$AI$977,22,0),"")</f>
        <v>0</v>
      </c>
      <c r="I136" s="321" t="str">
        <f>IFERROR(VLOOKUP($A136,'様式C-1-1用'!$B$3:$AI$977,23,0),"")</f>
        <v>Ⅱb</v>
      </c>
      <c r="J136" s="321" t="str">
        <f>IFERROR(VLOOKUP($A136,'様式C-1-1用'!$B$3:$AI$977,24,0),"")</f>
        <v>Ⅱ</v>
      </c>
      <c r="K136" s="321" t="str">
        <f>IFERROR(VLOOKUP($A136,'様式C-1-1用'!$B$3:$AI$977,25,0),"")</f>
        <v>Ⅱ</v>
      </c>
      <c r="L136" s="321" t="str">
        <f>IFERROR(VLOOKUP($A136,'様式C-1-1用'!$B$3:$AI$977,16,0),"")</f>
        <v xml:space="preserve">0.1m×4.0m </v>
      </c>
      <c r="M136" s="321" t="str">
        <f>IFERROR(VLOOKUP($A136,'様式C-1-1用'!$B$3:$AI$977,34,0),"")</f>
        <v>－</v>
      </c>
      <c r="N136" s="321" t="str">
        <f>IFERROR(VLOOKUP($A136,'様式C-1-1用'!$B$3:$AI$977,30,0),"")</f>
        <v>－</v>
      </c>
      <c r="O136" s="321" t="str">
        <f>IF(VLOOKUP($A136,'様式C-1-1用'!$B$3:$AI$977,29,0)="－","なし",VLOOKUP($A136,'様式C-1-1用'!$B$3:$AI$977,29,0))</f>
        <v>なし</v>
      </c>
      <c r="P136" s="322" t="str">
        <f>IFERROR(VLOOKUP($A136,'様式C-1-1用'!$B$3:$AI$977,33,0),"")</f>
        <v xml:space="preserve">うき・はく離、0.1m×4.0m </v>
      </c>
    </row>
    <row r="137" spans="1:16" ht="15.95" customHeight="1" x14ac:dyDescent="0.15">
      <c r="A137" s="314">
        <v>135</v>
      </c>
      <c r="B137" s="320">
        <f>IFERROR(VLOOKUP($A137,'様式C-1-1用'!$B$3:$AI$977,3,0),"")</f>
        <v>17</v>
      </c>
      <c r="C137" s="321">
        <f>IFERROR(VLOOKUP($A137,'様式C-1-1用'!$B$3:$AI$977,4,0),"")</f>
        <v>1</v>
      </c>
      <c r="D137" s="321" t="str">
        <f>IFERROR(VLOOKUP($A137,'様式C-1-1用'!$B$3:$AI$977,6,0),"")</f>
        <v>覆工・坑門</v>
      </c>
      <c r="E137" s="321" t="str">
        <f>IFERROR(VLOOKUP($A137,'様式C-1-1用'!$B$3:$AI$977,7,0),"")</f>
        <v>側壁（左側）</v>
      </c>
      <c r="F137" s="321" t="str">
        <f>IFERROR(VLOOKUP($A137,'様式C-1-1用'!$B$3:$AI$977,8,0),"")</f>
        <v>材質劣化</v>
      </c>
      <c r="G137" s="321" t="str">
        <f>IFERROR(VLOOKUP($A137,'様式C-1-1用'!$B$3:$AI$977,10,0),"")</f>
        <v>うき・はく離</v>
      </c>
      <c r="H137" s="321">
        <f>IFERROR(VLOOKUP($A137,'様式C-1-1用'!$B$3:$AI$977,22,0),"")</f>
        <v>0</v>
      </c>
      <c r="I137" s="321" t="str">
        <f>IFERROR(VLOOKUP($A137,'様式C-1-1用'!$B$3:$AI$977,23,0),"")</f>
        <v>Ⅱb</v>
      </c>
      <c r="J137" s="321" t="str">
        <f>IFERROR(VLOOKUP($A137,'様式C-1-1用'!$B$3:$AI$977,24,0),"")</f>
        <v>Ⅱ</v>
      </c>
      <c r="K137" s="321" t="str">
        <f>IFERROR(VLOOKUP($A137,'様式C-1-1用'!$B$3:$AI$977,25,0),"")</f>
        <v>Ⅱ</v>
      </c>
      <c r="L137" s="321" t="str">
        <f>IFERROR(VLOOKUP($A137,'様式C-1-1用'!$B$3:$AI$977,16,0),"")</f>
        <v xml:space="preserve">0.1m×9.0m </v>
      </c>
      <c r="M137" s="321" t="str">
        <f>IFERROR(VLOOKUP($A137,'様式C-1-1用'!$B$3:$AI$977,34,0),"")</f>
        <v>0.1m×1.1m(過年度写S17-1),0.1m×2.1m(過年度写S17-2),
0.15m×4.8m(過年度写S17-3)</v>
      </c>
      <c r="N137" s="321" t="str">
        <f>IFERROR(VLOOKUP($A137,'様式C-1-1用'!$B$3:$AI$977,30,0),"")</f>
        <v>－</v>
      </c>
      <c r="O137" s="321" t="str">
        <f>IF(VLOOKUP($A137,'様式C-1-1用'!$B$3:$AI$977,29,0)="－","なし",VLOOKUP($A137,'様式C-1-1用'!$B$3:$AI$977,29,0))</f>
        <v>監視（日常巡視）</v>
      </c>
      <c r="P137" s="322" t="str">
        <f>IFERROR(VLOOKUP($A137,'様式C-1-1用'!$B$3:$AI$977,33,0),"")</f>
        <v xml:space="preserve">うき・はく離、0.1m×9.0m </v>
      </c>
    </row>
    <row r="138" spans="1:16" ht="15.95" customHeight="1" x14ac:dyDescent="0.15">
      <c r="A138" s="314">
        <v>136</v>
      </c>
      <c r="B138" s="320">
        <f>IFERROR(VLOOKUP($A138,'様式C-1-1用'!$B$3:$AI$977,3,0),"")</f>
        <v>17</v>
      </c>
      <c r="C138" s="321">
        <f>IFERROR(VLOOKUP($A138,'様式C-1-1用'!$B$3:$AI$977,4,0),"")</f>
        <v>4</v>
      </c>
      <c r="D138" s="321" t="str">
        <f>IFERROR(VLOOKUP($A138,'様式C-1-1用'!$B$3:$AI$977,6,0),"")</f>
        <v>覆工・坑門</v>
      </c>
      <c r="E138" s="321" t="str">
        <f>IFERROR(VLOOKUP($A138,'様式C-1-1用'!$B$3:$AI$977,7,0),"")</f>
        <v>アーチ（右側）</v>
      </c>
      <c r="F138" s="321" t="str">
        <f>IFERROR(VLOOKUP($A138,'様式C-1-1用'!$B$3:$AI$977,8,0),"")</f>
        <v>漏水</v>
      </c>
      <c r="G138" s="321" t="str">
        <f>IFERROR(VLOOKUP($A138,'様式C-1-1用'!$B$3:$AI$977,10,0),"")</f>
        <v>漏水</v>
      </c>
      <c r="H138" s="321">
        <f>IFERROR(VLOOKUP($A138,'様式C-1-1用'!$B$3:$AI$977,22,0),"")</f>
        <v>0</v>
      </c>
      <c r="I138" s="321" t="str">
        <f>IFERROR(VLOOKUP($A138,'様式C-1-1用'!$B$3:$AI$977,23,0),"")</f>
        <v>Ⅱb</v>
      </c>
      <c r="J138" s="321" t="str">
        <f>IFERROR(VLOOKUP($A138,'様式C-1-1用'!$B$3:$AI$977,24,0),"")</f>
        <v>Ⅱ</v>
      </c>
      <c r="K138" s="321" t="str">
        <f>IFERROR(VLOOKUP($A138,'様式C-1-1用'!$B$3:$AI$977,25,0),"")</f>
        <v>Ⅱ</v>
      </c>
      <c r="L138" s="321" t="str">
        <f>IFERROR(VLOOKUP($A138,'様式C-1-1用'!$B$3:$AI$977,16,0),"")</f>
        <v>0.1m×9.0m にじみ</v>
      </c>
      <c r="M138" s="321" t="str">
        <f>IFERROR(VLOOKUP($A138,'様式C-1-1用'!$B$3:$AI$977,34,0),"")</f>
        <v>0.1m×9.0m にじみ</v>
      </c>
      <c r="N138" s="321" t="str">
        <f>IFERROR(VLOOKUP($A138,'様式C-1-1用'!$B$3:$AI$977,30,0),"")</f>
        <v>－</v>
      </c>
      <c r="O138" s="321" t="str">
        <f>IF(VLOOKUP($A138,'様式C-1-1用'!$B$3:$AI$977,29,0)="－","なし",VLOOKUP($A138,'様式C-1-1用'!$B$3:$AI$977,29,0))</f>
        <v>監視（日常巡視）</v>
      </c>
      <c r="P138" s="322" t="str">
        <f>IFERROR(VLOOKUP($A138,'様式C-1-1用'!$B$3:$AI$977,33,0),"")</f>
        <v>漏水、0.1m×9.0m にじみ</v>
      </c>
    </row>
    <row r="139" spans="1:16" ht="15.95" customHeight="1" x14ac:dyDescent="0.15">
      <c r="A139" s="314">
        <v>137</v>
      </c>
      <c r="B139" s="320">
        <f>IFERROR(VLOOKUP($A139,'様式C-1-1用'!$B$3:$AI$977,3,0),"")</f>
        <v>17</v>
      </c>
      <c r="C139" s="321">
        <f>IFERROR(VLOOKUP($A139,'様式C-1-1用'!$B$3:$AI$977,4,0),"")</f>
        <v>5</v>
      </c>
      <c r="D139" s="321" t="str">
        <f>IFERROR(VLOOKUP($A139,'様式C-1-1用'!$B$3:$AI$977,6,0),"")</f>
        <v>覆工・坑門</v>
      </c>
      <c r="E139" s="321" t="str">
        <f>IFERROR(VLOOKUP($A139,'様式C-1-1用'!$B$3:$AI$977,7,0),"")</f>
        <v>側壁（右側）</v>
      </c>
      <c r="F139" s="321" t="str">
        <f>IFERROR(VLOOKUP($A139,'様式C-1-1用'!$B$3:$AI$977,8,0),"")</f>
        <v>材質劣化</v>
      </c>
      <c r="G139" s="321" t="str">
        <f>IFERROR(VLOOKUP($A139,'様式C-1-1用'!$B$3:$AI$977,10,0),"")</f>
        <v>うき・はく離</v>
      </c>
      <c r="H139" s="321">
        <f>IFERROR(VLOOKUP($A139,'様式C-1-1用'!$B$3:$AI$977,22,0),"")</f>
        <v>0</v>
      </c>
      <c r="I139" s="321" t="str">
        <f>IFERROR(VLOOKUP($A139,'様式C-1-1用'!$B$3:$AI$977,23,0),"")</f>
        <v>Ⅱb</v>
      </c>
      <c r="J139" s="321" t="str">
        <f>IFERROR(VLOOKUP($A139,'様式C-1-1用'!$B$3:$AI$977,24,0),"")</f>
        <v>Ⅱ</v>
      </c>
      <c r="K139" s="321" t="str">
        <f>IFERROR(VLOOKUP($A139,'様式C-1-1用'!$B$3:$AI$977,25,0),"")</f>
        <v>Ⅱ</v>
      </c>
      <c r="L139" s="321" t="str">
        <f>IFERROR(VLOOKUP($A139,'様式C-1-1用'!$B$3:$AI$977,16,0),"")</f>
        <v xml:space="preserve">0.1m×4.2m </v>
      </c>
      <c r="M139" s="321" t="str">
        <f>IFERROR(VLOOKUP($A139,'様式C-1-1用'!$B$3:$AI$977,34,0),"")</f>
        <v>0.1m×1.2m(過年度写S17-5),0.1m×1.1m(過年度写S17-6),
0.1m×0.8m(過年度写S17-7)</v>
      </c>
      <c r="N139" s="321" t="str">
        <f>IFERROR(VLOOKUP($A139,'様式C-1-1用'!$B$3:$AI$977,30,0),"")</f>
        <v>－</v>
      </c>
      <c r="O139" s="321" t="str">
        <f>IF(VLOOKUP($A139,'様式C-1-1用'!$B$3:$AI$977,29,0)="－","なし",VLOOKUP($A139,'様式C-1-1用'!$B$3:$AI$977,29,0))</f>
        <v>監視（日常巡視）</v>
      </c>
      <c r="P139" s="322" t="str">
        <f>IFERROR(VLOOKUP($A139,'様式C-1-1用'!$B$3:$AI$977,33,0),"")</f>
        <v xml:space="preserve">うき・はく離、0.1m×4.2m </v>
      </c>
    </row>
    <row r="140" spans="1:16" ht="15.95" customHeight="1" x14ac:dyDescent="0.15">
      <c r="A140" s="314">
        <v>138</v>
      </c>
      <c r="B140" s="320">
        <f>IFERROR(VLOOKUP($A140,'様式C-1-1用'!$B$3:$AI$977,3,0),"")</f>
        <v>17</v>
      </c>
      <c r="C140" s="321">
        <f>IFERROR(VLOOKUP($A140,'様式C-1-1用'!$B$3:$AI$977,4,0),"")</f>
        <v>8</v>
      </c>
      <c r="D140" s="321" t="str">
        <f>IFERROR(VLOOKUP($A140,'様式C-1-1用'!$B$3:$AI$977,6,0),"")</f>
        <v>覆工・坑門</v>
      </c>
      <c r="E140" s="321" t="str">
        <f>IFERROR(VLOOKUP($A140,'様式C-1-1用'!$B$3:$AI$977,7,0),"")</f>
        <v>側壁（右側）</v>
      </c>
      <c r="F140" s="321" t="str">
        <f>IFERROR(VLOOKUP($A140,'様式C-1-1用'!$B$3:$AI$977,8,0),"")</f>
        <v>材質劣化</v>
      </c>
      <c r="G140" s="321" t="str">
        <f>IFERROR(VLOOKUP($A140,'様式C-1-1用'!$B$3:$AI$977,10,0),"")</f>
        <v>うき・はく離</v>
      </c>
      <c r="H140" s="321">
        <f>IFERROR(VLOOKUP($A140,'様式C-1-1用'!$B$3:$AI$977,22,0),"")</f>
        <v>0</v>
      </c>
      <c r="I140" s="321" t="str">
        <f>IFERROR(VLOOKUP($A140,'様式C-1-1用'!$B$3:$AI$977,23,0),"")</f>
        <v>Ⅱb</v>
      </c>
      <c r="J140" s="321" t="str">
        <f>IFERROR(VLOOKUP($A140,'様式C-1-1用'!$B$3:$AI$977,24,0),"")</f>
        <v>Ⅱ</v>
      </c>
      <c r="K140" s="321" t="str">
        <f>IFERROR(VLOOKUP($A140,'様式C-1-1用'!$B$3:$AI$977,25,0),"")</f>
        <v>Ⅱ</v>
      </c>
      <c r="L140" s="321" t="str">
        <f>IFERROR(VLOOKUP($A140,'様式C-1-1用'!$B$3:$AI$977,16,0),"")</f>
        <v xml:space="preserve">0.2m×3.6m </v>
      </c>
      <c r="M140" s="321" t="str">
        <f>IFERROR(VLOOKUP($A140,'様式C-1-1用'!$B$3:$AI$977,34,0),"")</f>
        <v>0.1m×0.4m(過年度写S17-8),0.1m×0.5m(過年度写S17-9),
0.2m×1.4m(過年度写S17-10)</v>
      </c>
      <c r="N140" s="321" t="str">
        <f>IFERROR(VLOOKUP($A140,'様式C-1-1用'!$B$3:$AI$977,30,0),"")</f>
        <v>－</v>
      </c>
      <c r="O140" s="321" t="str">
        <f>IF(VLOOKUP($A140,'様式C-1-1用'!$B$3:$AI$977,29,0)="－","なし",VLOOKUP($A140,'様式C-1-1用'!$B$3:$AI$977,29,0))</f>
        <v>監視（日常巡視）</v>
      </c>
      <c r="P140" s="322" t="str">
        <f>IFERROR(VLOOKUP($A140,'様式C-1-1用'!$B$3:$AI$977,33,0),"")</f>
        <v xml:space="preserve">うき・はく離、0.2m×3.6m </v>
      </c>
    </row>
    <row r="141" spans="1:16" ht="15.95" customHeight="1" x14ac:dyDescent="0.15">
      <c r="A141" s="314">
        <v>139</v>
      </c>
      <c r="B141" s="320">
        <f>IFERROR(VLOOKUP($A141,'様式C-1-1用'!$B$3:$AI$977,3,0),"")</f>
        <v>18</v>
      </c>
      <c r="C141" s="321">
        <f>IFERROR(VLOOKUP($A141,'様式C-1-1用'!$B$3:$AI$977,4,0),"")</f>
        <v>1</v>
      </c>
      <c r="D141" s="321" t="str">
        <f>IFERROR(VLOOKUP($A141,'様式C-1-1用'!$B$3:$AI$977,6,0),"")</f>
        <v>覆工・坑門</v>
      </c>
      <c r="E141" s="321" t="str">
        <f>IFERROR(VLOOKUP($A141,'様式C-1-1用'!$B$3:$AI$977,7,0),"")</f>
        <v>側壁（左側）</v>
      </c>
      <c r="F141" s="321" t="str">
        <f>IFERROR(VLOOKUP($A141,'様式C-1-1用'!$B$3:$AI$977,8,0),"")</f>
        <v>材質劣化</v>
      </c>
      <c r="G141" s="321" t="str">
        <f>IFERROR(VLOOKUP($A141,'様式C-1-1用'!$B$3:$AI$977,10,0),"")</f>
        <v>うき・はく離</v>
      </c>
      <c r="H141" s="321">
        <f>IFERROR(VLOOKUP($A141,'様式C-1-1用'!$B$3:$AI$977,22,0),"")</f>
        <v>0</v>
      </c>
      <c r="I141" s="321" t="str">
        <f>IFERROR(VLOOKUP($A141,'様式C-1-1用'!$B$3:$AI$977,23,0),"")</f>
        <v>Ⅱb</v>
      </c>
      <c r="J141" s="321" t="str">
        <f>IFERROR(VLOOKUP($A141,'様式C-1-1用'!$B$3:$AI$977,24,0),"")</f>
        <v>Ⅱ</v>
      </c>
      <c r="K141" s="321" t="str">
        <f>IFERROR(VLOOKUP($A141,'様式C-1-1用'!$B$3:$AI$977,25,0),"")</f>
        <v>Ⅱ</v>
      </c>
      <c r="L141" s="321" t="str">
        <f>IFERROR(VLOOKUP($A141,'様式C-1-1用'!$B$3:$AI$977,16,0),"")</f>
        <v xml:space="preserve">0.1m×8.9m </v>
      </c>
      <c r="M141" s="321" t="str">
        <f>IFERROR(VLOOKUP($A141,'様式C-1-1用'!$B$3:$AI$977,34,0),"")</f>
        <v>0.1m×3.3m (過年度写S18-1),0.1m×2.4m (過年度写S18-2)</v>
      </c>
      <c r="N141" s="321" t="str">
        <f>IFERROR(VLOOKUP($A141,'様式C-1-1用'!$B$3:$AI$977,30,0),"")</f>
        <v>－</v>
      </c>
      <c r="O141" s="321" t="str">
        <f>IF(VLOOKUP($A141,'様式C-1-1用'!$B$3:$AI$977,29,0)="－","なし",VLOOKUP($A141,'様式C-1-1用'!$B$3:$AI$977,29,0))</f>
        <v>監視（日常巡視）</v>
      </c>
      <c r="P141" s="322" t="str">
        <f>IFERROR(VLOOKUP($A141,'様式C-1-1用'!$B$3:$AI$977,33,0),"")</f>
        <v xml:space="preserve">うき・はく離、0.1m×8.9m </v>
      </c>
    </row>
    <row r="142" spans="1:16" ht="15.95" customHeight="1" x14ac:dyDescent="0.15">
      <c r="A142" s="314">
        <v>140</v>
      </c>
      <c r="B142" s="320">
        <f>IFERROR(VLOOKUP($A142,'様式C-1-1用'!$B$3:$AI$977,3,0),"")</f>
        <v>18</v>
      </c>
      <c r="C142" s="321">
        <f>IFERROR(VLOOKUP($A142,'様式C-1-1用'!$B$3:$AI$977,4,0),"")</f>
        <v>3</v>
      </c>
      <c r="D142" s="321" t="str">
        <f>IFERROR(VLOOKUP($A142,'様式C-1-1用'!$B$3:$AI$977,6,0),"")</f>
        <v>覆工・坑門</v>
      </c>
      <c r="E142" s="321" t="str">
        <f>IFERROR(VLOOKUP($A142,'様式C-1-1用'!$B$3:$AI$977,7,0),"")</f>
        <v>アーチ（左側）</v>
      </c>
      <c r="F142" s="321" t="str">
        <f>IFERROR(VLOOKUP($A142,'様式C-1-1用'!$B$3:$AI$977,8,0),"")</f>
        <v>漏水</v>
      </c>
      <c r="G142" s="321" t="str">
        <f>IFERROR(VLOOKUP($A142,'様式C-1-1用'!$B$3:$AI$977,10,0),"")</f>
        <v>漏水</v>
      </c>
      <c r="H142" s="321">
        <f>IFERROR(VLOOKUP($A142,'様式C-1-1用'!$B$3:$AI$977,22,0),"")</f>
        <v>0</v>
      </c>
      <c r="I142" s="321" t="str">
        <f>IFERROR(VLOOKUP($A142,'様式C-1-1用'!$B$3:$AI$977,23,0),"")</f>
        <v>Ⅱb</v>
      </c>
      <c r="J142" s="321" t="str">
        <f>IFERROR(VLOOKUP($A142,'様式C-1-1用'!$B$3:$AI$977,24,0),"")</f>
        <v>Ⅱ</v>
      </c>
      <c r="K142" s="321" t="str">
        <f>IFERROR(VLOOKUP($A142,'様式C-1-1用'!$B$3:$AI$977,25,0),"")</f>
        <v>Ⅱ</v>
      </c>
      <c r="L142" s="321" t="str">
        <f>IFERROR(VLOOKUP($A142,'様式C-1-1用'!$B$3:$AI$977,16,0),"")</f>
        <v>0.3m×4.7m 遊離石灰</v>
      </c>
      <c r="M142" s="321" t="str">
        <f>IFERROR(VLOOKUP($A142,'様式C-1-1用'!$B$3:$AI$977,34,0),"")</f>
        <v>にじみ</v>
      </c>
      <c r="N142" s="321" t="str">
        <f>IFERROR(VLOOKUP($A142,'様式C-1-1用'!$B$3:$AI$977,30,0),"")</f>
        <v>－</v>
      </c>
      <c r="O142" s="321" t="str">
        <f>IF(VLOOKUP($A142,'様式C-1-1用'!$B$3:$AI$977,29,0)="－","なし",VLOOKUP($A142,'様式C-1-1用'!$B$3:$AI$977,29,0))</f>
        <v>監視（日常巡視）</v>
      </c>
      <c r="P142" s="322" t="str">
        <f>IFERROR(VLOOKUP($A142,'様式C-1-1用'!$B$3:$AI$977,33,0),"")</f>
        <v>漏水、0.3m×4.7m 遊離石灰</v>
      </c>
    </row>
    <row r="143" spans="1:16" ht="15.95" customHeight="1" x14ac:dyDescent="0.15">
      <c r="A143" s="314">
        <v>141</v>
      </c>
      <c r="B143" s="320">
        <f>IFERROR(VLOOKUP($A143,'様式C-1-1用'!$B$3:$AI$977,3,0),"")</f>
        <v>18</v>
      </c>
      <c r="C143" s="321">
        <f>IFERROR(VLOOKUP($A143,'様式C-1-1用'!$B$3:$AI$977,4,0),"")</f>
        <v>4</v>
      </c>
      <c r="D143" s="321" t="str">
        <f>IFERROR(VLOOKUP($A143,'様式C-1-1用'!$B$3:$AI$977,6,0),"")</f>
        <v>覆工・坑門</v>
      </c>
      <c r="E143" s="321" t="str">
        <f>IFERROR(VLOOKUP($A143,'様式C-1-1用'!$B$3:$AI$977,7,0),"")</f>
        <v>アーチ（天端）</v>
      </c>
      <c r="F143" s="321" t="str">
        <f>IFERROR(VLOOKUP($A143,'様式C-1-1用'!$B$3:$AI$977,8,0),"")</f>
        <v>材質劣化</v>
      </c>
      <c r="G143" s="321" t="str">
        <f>IFERROR(VLOOKUP($A143,'様式C-1-1用'!$B$3:$AI$977,10,0),"")</f>
        <v>ひび割れ</v>
      </c>
      <c r="H143" s="321">
        <f>IFERROR(VLOOKUP($A143,'様式C-1-1用'!$B$3:$AI$977,22,0),"")</f>
        <v>0</v>
      </c>
      <c r="I143" s="321" t="str">
        <f>IFERROR(VLOOKUP($A143,'様式C-1-1用'!$B$3:$AI$977,23,0),"")</f>
        <v>Ⅱb</v>
      </c>
      <c r="J143" s="321" t="str">
        <f>IFERROR(VLOOKUP($A143,'様式C-1-1用'!$B$3:$AI$977,24,0),"")</f>
        <v>Ⅱ</v>
      </c>
      <c r="K143" s="321" t="str">
        <f>IFERROR(VLOOKUP($A143,'様式C-1-1用'!$B$3:$AI$977,25,0),"")</f>
        <v>Ⅱ</v>
      </c>
      <c r="L143" s="321" t="str">
        <f>IFERROR(VLOOKUP($A143,'様式C-1-1用'!$B$3:$AI$977,16,0),"")</f>
        <v>幅0.3mm×長さ4.5m</v>
      </c>
      <c r="M143" s="321" t="str">
        <f>IFERROR(VLOOKUP($A143,'様式C-1-1用'!$B$3:$AI$977,34,0),"")</f>
        <v>幅0.3mm×長さ4.5m</v>
      </c>
      <c r="N143" s="321" t="str">
        <f>IFERROR(VLOOKUP($A143,'様式C-1-1用'!$B$3:$AI$977,30,0),"")</f>
        <v>－</v>
      </c>
      <c r="O143" s="321" t="str">
        <f>IF(VLOOKUP($A143,'様式C-1-1用'!$B$3:$AI$977,29,0)="－","なし",VLOOKUP($A143,'様式C-1-1用'!$B$3:$AI$977,29,0))</f>
        <v>監視（日常巡視）</v>
      </c>
      <c r="P143" s="322" t="str">
        <f>IFERROR(VLOOKUP($A143,'様式C-1-1用'!$B$3:$AI$977,33,0),"")</f>
        <v>ひび割れ、幅0.3mm×長さ4.5m</v>
      </c>
    </row>
    <row r="144" spans="1:16" ht="15.95" customHeight="1" x14ac:dyDescent="0.15">
      <c r="A144" s="314">
        <v>142</v>
      </c>
      <c r="B144" s="320">
        <f>IFERROR(VLOOKUP($A144,'様式C-1-1用'!$B$3:$AI$977,3,0),"")</f>
        <v>18</v>
      </c>
      <c r="C144" s="321">
        <f>IFERROR(VLOOKUP($A144,'様式C-1-1用'!$B$3:$AI$977,4,0),"")</f>
        <v>5</v>
      </c>
      <c r="D144" s="321" t="str">
        <f>IFERROR(VLOOKUP($A144,'様式C-1-1用'!$B$3:$AI$977,6,0),"")</f>
        <v>覆工・坑門</v>
      </c>
      <c r="E144" s="321" t="str">
        <f>IFERROR(VLOOKUP($A144,'様式C-1-1用'!$B$3:$AI$977,7,0),"")</f>
        <v>アーチ（右側）</v>
      </c>
      <c r="F144" s="321" t="str">
        <f>IFERROR(VLOOKUP($A144,'様式C-1-1用'!$B$3:$AI$977,8,0),"")</f>
        <v>漏水</v>
      </c>
      <c r="G144" s="321" t="str">
        <f>IFERROR(VLOOKUP($A144,'様式C-1-1用'!$B$3:$AI$977,10,0),"")</f>
        <v>漏水</v>
      </c>
      <c r="H144" s="321">
        <f>IFERROR(VLOOKUP($A144,'様式C-1-1用'!$B$3:$AI$977,22,0),"")</f>
        <v>0</v>
      </c>
      <c r="I144" s="321" t="str">
        <f>IFERROR(VLOOKUP($A144,'様式C-1-1用'!$B$3:$AI$977,23,0),"")</f>
        <v>Ⅱb</v>
      </c>
      <c r="J144" s="321" t="str">
        <f>IFERROR(VLOOKUP($A144,'様式C-1-1用'!$B$3:$AI$977,24,0),"")</f>
        <v>Ⅱ</v>
      </c>
      <c r="K144" s="321" t="str">
        <f>IFERROR(VLOOKUP($A144,'様式C-1-1用'!$B$3:$AI$977,25,0),"")</f>
        <v>Ⅱ</v>
      </c>
      <c r="L144" s="321" t="str">
        <f>IFERROR(VLOOKUP($A144,'様式C-1-1用'!$B$3:$AI$977,16,0),"")</f>
        <v>0.47m×7.0m にじみ</v>
      </c>
      <c r="M144" s="321" t="str">
        <f>IFERROR(VLOOKUP($A144,'様式C-1-1用'!$B$3:$AI$977,34,0),"")</f>
        <v>0.47m×7.0m にじみ</v>
      </c>
      <c r="N144" s="321" t="str">
        <f>IFERROR(VLOOKUP($A144,'様式C-1-1用'!$B$3:$AI$977,30,0),"")</f>
        <v>－</v>
      </c>
      <c r="O144" s="321" t="str">
        <f>IF(VLOOKUP($A144,'様式C-1-1用'!$B$3:$AI$977,29,0)="－","なし",VLOOKUP($A144,'様式C-1-1用'!$B$3:$AI$977,29,0))</f>
        <v>監視（日常巡視）</v>
      </c>
      <c r="P144" s="322" t="str">
        <f>IFERROR(VLOOKUP($A144,'様式C-1-1用'!$B$3:$AI$977,33,0),"")</f>
        <v>漏水、0.47m×7.0m にじみ</v>
      </c>
    </row>
    <row r="145" spans="1:16" ht="15.95" customHeight="1" x14ac:dyDescent="0.15">
      <c r="A145" s="314">
        <v>143</v>
      </c>
      <c r="B145" s="320">
        <f>IFERROR(VLOOKUP($A145,'様式C-1-1用'!$B$3:$AI$977,3,0),"")</f>
        <v>18</v>
      </c>
      <c r="C145" s="321">
        <f>IFERROR(VLOOKUP($A145,'様式C-1-1用'!$B$3:$AI$977,4,0),"")</f>
        <v>6</v>
      </c>
      <c r="D145" s="321" t="str">
        <f>IFERROR(VLOOKUP($A145,'様式C-1-1用'!$B$3:$AI$977,6,0),"")</f>
        <v>覆工・坑門</v>
      </c>
      <c r="E145" s="321" t="str">
        <f>IFERROR(VLOOKUP($A145,'様式C-1-1用'!$B$3:$AI$977,7,0),"")</f>
        <v>アーチ（右側）</v>
      </c>
      <c r="F145" s="321" t="str">
        <f>IFERROR(VLOOKUP($A145,'様式C-1-1用'!$B$3:$AI$977,8,0),"")</f>
        <v>漏水</v>
      </c>
      <c r="G145" s="321" t="str">
        <f>IFERROR(VLOOKUP($A145,'様式C-1-1用'!$B$3:$AI$977,10,0),"")</f>
        <v>漏水</v>
      </c>
      <c r="H145" s="321">
        <f>IFERROR(VLOOKUP($A145,'様式C-1-1用'!$B$3:$AI$977,22,0),"")</f>
        <v>0</v>
      </c>
      <c r="I145" s="321" t="str">
        <f>IFERROR(VLOOKUP($A145,'様式C-1-1用'!$B$3:$AI$977,23,0),"")</f>
        <v>Ⅱb</v>
      </c>
      <c r="J145" s="321" t="str">
        <f>IFERROR(VLOOKUP($A145,'様式C-1-1用'!$B$3:$AI$977,24,0),"")</f>
        <v>Ⅱ</v>
      </c>
      <c r="K145" s="321" t="str">
        <f>IFERROR(VLOOKUP($A145,'様式C-1-1用'!$B$3:$AI$977,25,0),"")</f>
        <v>Ⅱ</v>
      </c>
      <c r="L145" s="321" t="str">
        <f>IFERROR(VLOOKUP($A145,'様式C-1-1用'!$B$3:$AI$977,16,0),"")</f>
        <v>0.2m×2.4m にじみ</v>
      </c>
      <c r="M145" s="321" t="str">
        <f>IFERROR(VLOOKUP($A145,'様式C-1-1用'!$B$3:$AI$977,34,0),"")</f>
        <v>0.2m×2.4m にじみ</v>
      </c>
      <c r="N145" s="321" t="str">
        <f>IFERROR(VLOOKUP($A145,'様式C-1-1用'!$B$3:$AI$977,30,0),"")</f>
        <v>－</v>
      </c>
      <c r="O145" s="321" t="str">
        <f>IF(VLOOKUP($A145,'様式C-1-1用'!$B$3:$AI$977,29,0)="－","なし",VLOOKUP($A145,'様式C-1-1用'!$B$3:$AI$977,29,0))</f>
        <v>監視（日常巡視）</v>
      </c>
      <c r="P145" s="322" t="str">
        <f>IFERROR(VLOOKUP($A145,'様式C-1-1用'!$B$3:$AI$977,33,0),"")</f>
        <v>漏水、0.2m×2.4m にじみ</v>
      </c>
    </row>
    <row r="146" spans="1:16" ht="15.95" customHeight="1" x14ac:dyDescent="0.15">
      <c r="A146" s="314">
        <v>144</v>
      </c>
      <c r="B146" s="320">
        <f>IFERROR(VLOOKUP($A146,'様式C-1-1用'!$B$3:$AI$977,3,0),"")</f>
        <v>18</v>
      </c>
      <c r="C146" s="321">
        <f>IFERROR(VLOOKUP($A146,'様式C-1-1用'!$B$3:$AI$977,4,0),"")</f>
        <v>7</v>
      </c>
      <c r="D146" s="321" t="str">
        <f>IFERROR(VLOOKUP($A146,'様式C-1-1用'!$B$3:$AI$977,6,0),"")</f>
        <v>覆工・坑門</v>
      </c>
      <c r="E146" s="321" t="str">
        <f>IFERROR(VLOOKUP($A146,'様式C-1-1用'!$B$3:$AI$977,7,0),"")</f>
        <v>側壁（右側）</v>
      </c>
      <c r="F146" s="321" t="str">
        <f>IFERROR(VLOOKUP($A146,'様式C-1-1用'!$B$3:$AI$977,8,0),"")</f>
        <v>材質劣化</v>
      </c>
      <c r="G146" s="321" t="str">
        <f>IFERROR(VLOOKUP($A146,'様式C-1-1用'!$B$3:$AI$977,10,0),"")</f>
        <v>うき・はく離</v>
      </c>
      <c r="H146" s="321">
        <f>IFERROR(VLOOKUP($A146,'様式C-1-1用'!$B$3:$AI$977,22,0),"")</f>
        <v>0</v>
      </c>
      <c r="I146" s="321" t="str">
        <f>IFERROR(VLOOKUP($A146,'様式C-1-1用'!$B$3:$AI$977,23,0),"")</f>
        <v>Ⅱb</v>
      </c>
      <c r="J146" s="321" t="str">
        <f>IFERROR(VLOOKUP($A146,'様式C-1-1用'!$B$3:$AI$977,24,0),"")</f>
        <v>Ⅱ</v>
      </c>
      <c r="K146" s="321" t="str">
        <f>IFERROR(VLOOKUP($A146,'様式C-1-1用'!$B$3:$AI$977,25,0),"")</f>
        <v>Ⅱ</v>
      </c>
      <c r="L146" s="321" t="str">
        <f>IFERROR(VLOOKUP($A146,'様式C-1-1用'!$B$3:$AI$977,16,0),"")</f>
        <v xml:space="preserve">0.1m×1.5m </v>
      </c>
      <c r="M146" s="321" t="str">
        <f>IFERROR(VLOOKUP($A146,'様式C-1-1用'!$B$3:$AI$977,34,0),"")</f>
        <v>0.2m×1.1m</v>
      </c>
      <c r="N146" s="321" t="str">
        <f>IFERROR(VLOOKUP($A146,'様式C-1-1用'!$B$3:$AI$977,30,0),"")</f>
        <v>－</v>
      </c>
      <c r="O146" s="321" t="str">
        <f>IF(VLOOKUP($A146,'様式C-1-1用'!$B$3:$AI$977,29,0)="－","なし",VLOOKUP($A146,'様式C-1-1用'!$B$3:$AI$977,29,0))</f>
        <v>監視（日常巡視）</v>
      </c>
      <c r="P146" s="322" t="str">
        <f>IFERROR(VLOOKUP($A146,'様式C-1-1用'!$B$3:$AI$977,33,0),"")</f>
        <v xml:space="preserve">うき・はく離、0.1m×1.5m </v>
      </c>
    </row>
    <row r="147" spans="1:16" ht="15.95" customHeight="1" x14ac:dyDescent="0.15">
      <c r="A147" s="314">
        <v>145</v>
      </c>
      <c r="B147" s="320">
        <f>IFERROR(VLOOKUP($A147,'様式C-1-1用'!$B$3:$AI$977,3,0),"")</f>
        <v>18</v>
      </c>
      <c r="C147" s="321">
        <f>IFERROR(VLOOKUP($A147,'様式C-1-1用'!$B$3:$AI$977,4,0),"")</f>
        <v>8</v>
      </c>
      <c r="D147" s="321" t="str">
        <f>IFERROR(VLOOKUP($A147,'様式C-1-1用'!$B$3:$AI$977,6,0),"")</f>
        <v>路面</v>
      </c>
      <c r="E147" s="321" t="str">
        <f>IFERROR(VLOOKUP($A147,'様式C-1-1用'!$B$3:$AI$977,7,0),"")</f>
        <v>車道</v>
      </c>
      <c r="F147" s="321" t="str">
        <f>IFERROR(VLOOKUP($A147,'様式C-1-1用'!$B$3:$AI$977,8,0),"")</f>
        <v>材質劣化</v>
      </c>
      <c r="G147" s="321" t="str">
        <f>IFERROR(VLOOKUP($A147,'様式C-1-1用'!$B$3:$AI$977,10,0),"")</f>
        <v>欠損</v>
      </c>
      <c r="H147" s="321">
        <f>IFERROR(VLOOKUP($A147,'様式C-1-1用'!$B$3:$AI$977,22,0),"")</f>
        <v>0</v>
      </c>
      <c r="I147" s="321" t="str">
        <f>IFERROR(VLOOKUP($A147,'様式C-1-1用'!$B$3:$AI$977,23,0),"")</f>
        <v>－</v>
      </c>
      <c r="J147" s="321" t="str">
        <f>IFERROR(VLOOKUP($A147,'様式C-1-1用'!$B$3:$AI$977,24,0),"")</f>
        <v>－</v>
      </c>
      <c r="K147" s="321" t="str">
        <f>IFERROR(VLOOKUP($A147,'様式C-1-1用'!$B$3:$AI$977,25,0),"")</f>
        <v>－</v>
      </c>
      <c r="L147" s="321" t="str">
        <f>IFERROR(VLOOKUP($A147,'様式C-1-1用'!$B$3:$AI$977,16,0),"")</f>
        <v>3.0m×0.3m ひび割れ有(幅7.0mm×長さ3.0m)</v>
      </c>
      <c r="M147" s="321" t="str">
        <f>IFERROR(VLOOKUP($A147,'様式C-1-1用'!$B$3:$AI$977,34,0),"")</f>
        <v>ひび割れ幅7.0mm×長さ3.0m (過年度写S18-8),うき0.3m×0.05m (過年度写S18-9)</v>
      </c>
      <c r="N147" s="321" t="str">
        <f>IFERROR(VLOOKUP($A147,'様式C-1-1用'!$B$3:$AI$977,30,0),"")</f>
        <v>－</v>
      </c>
      <c r="O147" s="321" t="str">
        <f>IF(VLOOKUP($A147,'様式C-1-1用'!$B$3:$AI$977,29,0)="－","なし",VLOOKUP($A147,'様式C-1-1用'!$B$3:$AI$977,29,0))</f>
        <v>なし</v>
      </c>
      <c r="P147" s="322" t="str">
        <f>IFERROR(VLOOKUP($A147,'様式C-1-1用'!$B$3:$AI$977,33,0),"")</f>
        <v>欠損、3.0m×0.3m ひび割れ有(幅7.0mm×長さ3.0m)</v>
      </c>
    </row>
    <row r="148" spans="1:16" ht="15.95" customHeight="1" x14ac:dyDescent="0.15">
      <c r="A148" s="314">
        <v>146</v>
      </c>
      <c r="B148" s="320">
        <f>IFERROR(VLOOKUP($A148,'様式C-1-1用'!$B$3:$AI$977,3,0),"")</f>
        <v>18</v>
      </c>
      <c r="C148" s="321">
        <f>IFERROR(VLOOKUP($A148,'様式C-1-1用'!$B$3:$AI$977,4,0),"")</f>
        <v>10</v>
      </c>
      <c r="D148" s="321" t="str">
        <f>IFERROR(VLOOKUP($A148,'様式C-1-1用'!$B$3:$AI$977,6,0),"")</f>
        <v>路面</v>
      </c>
      <c r="E148" s="321" t="str">
        <f>IFERROR(VLOOKUP($A148,'様式C-1-1用'!$B$3:$AI$977,7,0),"")</f>
        <v>車道</v>
      </c>
      <c r="F148" s="321" t="str">
        <f>IFERROR(VLOOKUP($A148,'様式C-1-1用'!$B$3:$AI$977,8,0),"")</f>
        <v>材質劣化</v>
      </c>
      <c r="G148" s="321" t="str">
        <f>IFERROR(VLOOKUP($A148,'様式C-1-1用'!$B$3:$AI$977,10,0),"")</f>
        <v>うき・はく離</v>
      </c>
      <c r="H148" s="321">
        <f>IFERROR(VLOOKUP($A148,'様式C-1-1用'!$B$3:$AI$977,22,0),"")</f>
        <v>0</v>
      </c>
      <c r="I148" s="321" t="str">
        <f>IFERROR(VLOOKUP($A148,'様式C-1-1用'!$B$3:$AI$977,23,0),"")</f>
        <v>－</v>
      </c>
      <c r="J148" s="321" t="str">
        <f>IFERROR(VLOOKUP($A148,'様式C-1-1用'!$B$3:$AI$977,24,0),"")</f>
        <v>－</v>
      </c>
      <c r="K148" s="321" t="str">
        <f>IFERROR(VLOOKUP($A148,'様式C-1-1用'!$B$3:$AI$977,25,0),"")</f>
        <v>－</v>
      </c>
      <c r="L148" s="321" t="str">
        <f>IFERROR(VLOOKUP($A148,'様式C-1-1用'!$B$3:$AI$977,16,0),"")</f>
        <v xml:space="preserve">0.3m×0.2m </v>
      </c>
      <c r="M148" s="321" t="str">
        <f>IFERROR(VLOOKUP($A148,'様式C-1-1用'!$B$3:$AI$977,34,0),"")</f>
        <v xml:space="preserve">0.3m×0.2m </v>
      </c>
      <c r="N148" s="321" t="str">
        <f>IFERROR(VLOOKUP($A148,'様式C-1-1用'!$B$3:$AI$977,30,0),"")</f>
        <v>－</v>
      </c>
      <c r="O148" s="321" t="str">
        <f>IF(VLOOKUP($A148,'様式C-1-1用'!$B$3:$AI$977,29,0)="－","なし",VLOOKUP($A148,'様式C-1-1用'!$B$3:$AI$977,29,0))</f>
        <v>なし</v>
      </c>
      <c r="P148" s="322" t="str">
        <f>IFERROR(VLOOKUP($A148,'様式C-1-1用'!$B$3:$AI$977,33,0),"")</f>
        <v xml:space="preserve">うき・はく離、0.3m×0.2m </v>
      </c>
    </row>
    <row r="149" spans="1:16" ht="15.95" customHeight="1" x14ac:dyDescent="0.15">
      <c r="A149" s="314">
        <v>147</v>
      </c>
      <c r="B149" s="320">
        <f>IFERROR(VLOOKUP($A149,'様式C-1-1用'!$B$3:$AI$977,3,0),"")</f>
        <v>18</v>
      </c>
      <c r="C149" s="321">
        <f>IFERROR(VLOOKUP($A149,'様式C-1-1用'!$B$3:$AI$977,4,0),"")</f>
        <v>11</v>
      </c>
      <c r="D149" s="321" t="str">
        <f>IFERROR(VLOOKUP($A149,'様式C-1-1用'!$B$3:$AI$977,6,0),"")</f>
        <v>路面</v>
      </c>
      <c r="E149" s="321" t="str">
        <f>IFERROR(VLOOKUP($A149,'様式C-1-1用'!$B$3:$AI$977,7,0),"")</f>
        <v>車道</v>
      </c>
      <c r="F149" s="321" t="str">
        <f>IFERROR(VLOOKUP($A149,'様式C-1-1用'!$B$3:$AI$977,8,0),"")</f>
        <v>材質劣化</v>
      </c>
      <c r="G149" s="321" t="str">
        <f>IFERROR(VLOOKUP($A149,'様式C-1-1用'!$B$3:$AI$977,10,0),"")</f>
        <v>うき・はく離</v>
      </c>
      <c r="H149" s="321">
        <f>IFERROR(VLOOKUP($A149,'様式C-1-1用'!$B$3:$AI$977,22,0),"")</f>
        <v>0</v>
      </c>
      <c r="I149" s="321" t="str">
        <f>IFERROR(VLOOKUP($A149,'様式C-1-1用'!$B$3:$AI$977,23,0),"")</f>
        <v>－</v>
      </c>
      <c r="J149" s="321" t="str">
        <f>IFERROR(VLOOKUP($A149,'様式C-1-1用'!$B$3:$AI$977,24,0),"")</f>
        <v>－</v>
      </c>
      <c r="K149" s="321" t="str">
        <f>IFERROR(VLOOKUP($A149,'様式C-1-1用'!$B$3:$AI$977,25,0),"")</f>
        <v>－</v>
      </c>
      <c r="L149" s="321" t="str">
        <f>IFERROR(VLOOKUP($A149,'様式C-1-1用'!$B$3:$AI$977,16,0),"")</f>
        <v xml:space="preserve">0.9m×0.05m </v>
      </c>
      <c r="M149" s="321" t="str">
        <f>IFERROR(VLOOKUP($A149,'様式C-1-1用'!$B$3:$AI$977,34,0),"")</f>
        <v xml:space="preserve">0.9m×0.05m </v>
      </c>
      <c r="N149" s="321" t="str">
        <f>IFERROR(VLOOKUP($A149,'様式C-1-1用'!$B$3:$AI$977,30,0),"")</f>
        <v>－</v>
      </c>
      <c r="O149" s="321" t="str">
        <f>IF(VLOOKUP($A149,'様式C-1-1用'!$B$3:$AI$977,29,0)="－","なし",VLOOKUP($A149,'様式C-1-1用'!$B$3:$AI$977,29,0))</f>
        <v>なし</v>
      </c>
      <c r="P149" s="322" t="str">
        <f>IFERROR(VLOOKUP($A149,'様式C-1-1用'!$B$3:$AI$977,33,0),"")</f>
        <v xml:space="preserve">うき・はく離、0.9m×0.05m </v>
      </c>
    </row>
    <row r="150" spans="1:16" ht="15.95" customHeight="1" x14ac:dyDescent="0.15">
      <c r="A150" s="314">
        <v>148</v>
      </c>
      <c r="B150" s="320">
        <f>IFERROR(VLOOKUP($A150,'様式C-1-1用'!$B$3:$AI$977,3,0),"")</f>
        <v>18</v>
      </c>
      <c r="C150" s="321">
        <f>IFERROR(VLOOKUP($A150,'様式C-1-1用'!$B$3:$AI$977,4,0),"")</f>
        <v>12</v>
      </c>
      <c r="D150" s="321" t="str">
        <f>IFERROR(VLOOKUP($A150,'様式C-1-1用'!$B$3:$AI$977,6,0),"")</f>
        <v>覆工・坑門</v>
      </c>
      <c r="E150" s="321" t="str">
        <f>IFERROR(VLOOKUP($A150,'様式C-1-1用'!$B$3:$AI$977,7,0),"")</f>
        <v>側壁（右側）</v>
      </c>
      <c r="F150" s="321" t="str">
        <f>IFERROR(VLOOKUP($A150,'様式C-1-1用'!$B$3:$AI$977,8,0),"")</f>
        <v>材質劣化</v>
      </c>
      <c r="G150" s="321" t="str">
        <f>IFERROR(VLOOKUP($A150,'様式C-1-1用'!$B$3:$AI$977,10,0),"")</f>
        <v>うき・はく離</v>
      </c>
      <c r="H150" s="321">
        <f>IFERROR(VLOOKUP($A150,'様式C-1-1用'!$B$3:$AI$977,22,0),"")</f>
        <v>0</v>
      </c>
      <c r="I150" s="321" t="str">
        <f>IFERROR(VLOOKUP($A150,'様式C-1-1用'!$B$3:$AI$977,23,0),"")</f>
        <v>Ⅱb</v>
      </c>
      <c r="J150" s="321" t="str">
        <f>IFERROR(VLOOKUP($A150,'様式C-1-1用'!$B$3:$AI$977,24,0),"")</f>
        <v>Ⅱ</v>
      </c>
      <c r="K150" s="321" t="str">
        <f>IFERROR(VLOOKUP($A150,'様式C-1-1用'!$B$3:$AI$977,25,0),"")</f>
        <v>Ⅱ</v>
      </c>
      <c r="L150" s="321" t="str">
        <f>IFERROR(VLOOKUP($A150,'様式C-1-1用'!$B$3:$AI$977,16,0),"")</f>
        <v xml:space="preserve">0.4m×0.1m </v>
      </c>
      <c r="M150" s="321" t="str">
        <f>IFERROR(VLOOKUP($A150,'様式C-1-1用'!$B$3:$AI$977,34,0),"")</f>
        <v>－</v>
      </c>
      <c r="N150" s="321" t="str">
        <f>IFERROR(VLOOKUP($A150,'様式C-1-1用'!$B$3:$AI$977,30,0),"")</f>
        <v>－</v>
      </c>
      <c r="O150" s="321" t="str">
        <f>IF(VLOOKUP($A150,'様式C-1-1用'!$B$3:$AI$977,29,0)="－","なし",VLOOKUP($A150,'様式C-1-1用'!$B$3:$AI$977,29,0))</f>
        <v>なし</v>
      </c>
      <c r="P150" s="322" t="str">
        <f>IFERROR(VLOOKUP($A150,'様式C-1-1用'!$B$3:$AI$977,33,0),"")</f>
        <v xml:space="preserve">うき・はく離、0.4m×0.1m </v>
      </c>
    </row>
    <row r="151" spans="1:16" ht="15.95" customHeight="1" x14ac:dyDescent="0.15">
      <c r="A151" s="314">
        <v>149</v>
      </c>
      <c r="B151" s="320">
        <f>IFERROR(VLOOKUP($A151,'様式C-1-1用'!$B$3:$AI$977,3,0),"")</f>
        <v>19</v>
      </c>
      <c r="C151" s="321">
        <f>IFERROR(VLOOKUP($A151,'様式C-1-1用'!$B$3:$AI$977,4,0),"")</f>
        <v>1</v>
      </c>
      <c r="D151" s="321" t="str">
        <f>IFERROR(VLOOKUP($A151,'様式C-1-1用'!$B$3:$AI$977,6,0),"")</f>
        <v>覆工・坑門</v>
      </c>
      <c r="E151" s="321" t="str">
        <f>IFERROR(VLOOKUP($A151,'様式C-1-1用'!$B$3:$AI$977,7,0),"")</f>
        <v>アーチ（左側）</v>
      </c>
      <c r="F151" s="321" t="str">
        <f>IFERROR(VLOOKUP($A151,'様式C-1-1用'!$B$3:$AI$977,8,0),"")</f>
        <v>材質劣化</v>
      </c>
      <c r="G151" s="321" t="str">
        <f>IFERROR(VLOOKUP($A151,'様式C-1-1用'!$B$3:$AI$977,10,0),"")</f>
        <v>補修跡</v>
      </c>
      <c r="H151" s="321">
        <f>IFERROR(VLOOKUP($A151,'様式C-1-1用'!$B$3:$AI$977,22,0),"")</f>
        <v>0</v>
      </c>
      <c r="I151" s="321" t="str">
        <f>IFERROR(VLOOKUP($A151,'様式C-1-1用'!$B$3:$AI$977,23,0),"")</f>
        <v>Ⅰ</v>
      </c>
      <c r="J151" s="321" t="str">
        <f>IFERROR(VLOOKUP($A151,'様式C-1-1用'!$B$3:$AI$977,24,0),"")</f>
        <v>Ⅰ</v>
      </c>
      <c r="K151" s="321" t="str">
        <f>IFERROR(VLOOKUP($A151,'様式C-1-1用'!$B$3:$AI$977,25,0),"")</f>
        <v>Ⅰ</v>
      </c>
      <c r="L151" s="321" t="str">
        <f>IFERROR(VLOOKUP($A151,'様式C-1-1用'!$B$3:$AI$977,16,0),"")</f>
        <v>1.6m×1.0m メッシュシート</v>
      </c>
      <c r="M151" s="321" t="str">
        <f>IFERROR(VLOOKUP($A151,'様式C-1-1用'!$B$3:$AI$977,34,0),"")</f>
        <v>うき0.6m×0.1m</v>
      </c>
      <c r="N151" s="321" t="str">
        <f>IFERROR(VLOOKUP($A151,'様式C-1-1用'!$B$3:$AI$977,30,0),"")</f>
        <v>－</v>
      </c>
      <c r="O151" s="321" t="str">
        <f>IF(VLOOKUP($A151,'様式C-1-1用'!$B$3:$AI$977,29,0)="－","なし",VLOOKUP($A151,'様式C-1-1用'!$B$3:$AI$977,29,0))</f>
        <v>なし</v>
      </c>
      <c r="P151" s="322" t="str">
        <f>IFERROR(VLOOKUP($A151,'様式C-1-1用'!$B$3:$AI$977,33,0),"")</f>
        <v>補修跡、1.6m×1.0m メッシュシート</v>
      </c>
    </row>
    <row r="152" spans="1:16" ht="15.95" customHeight="1" x14ac:dyDescent="0.15">
      <c r="A152" s="314">
        <v>150</v>
      </c>
      <c r="B152" s="320">
        <f>IFERROR(VLOOKUP($A152,'様式C-1-1用'!$B$3:$AI$977,3,0),"")</f>
        <v>19</v>
      </c>
      <c r="C152" s="321">
        <f>IFERROR(VLOOKUP($A152,'様式C-1-1用'!$B$3:$AI$977,4,0),"")</f>
        <v>2</v>
      </c>
      <c r="D152" s="321" t="str">
        <f>IFERROR(VLOOKUP($A152,'様式C-1-1用'!$B$3:$AI$977,6,0),"")</f>
        <v>覆工・坑門</v>
      </c>
      <c r="E152" s="321" t="str">
        <f>IFERROR(VLOOKUP($A152,'様式C-1-1用'!$B$3:$AI$977,7,0),"")</f>
        <v>アーチ（天端）</v>
      </c>
      <c r="F152" s="321" t="str">
        <f>IFERROR(VLOOKUP($A152,'様式C-1-1用'!$B$3:$AI$977,8,0),"")</f>
        <v>材質劣化</v>
      </c>
      <c r="G152" s="321" t="str">
        <f>IFERROR(VLOOKUP($A152,'様式C-1-1用'!$B$3:$AI$977,10,0),"")</f>
        <v>ひび割れ</v>
      </c>
      <c r="H152" s="321">
        <f>IFERROR(VLOOKUP($A152,'様式C-1-1用'!$B$3:$AI$977,22,0),"")</f>
        <v>0</v>
      </c>
      <c r="I152" s="321" t="str">
        <f>IFERROR(VLOOKUP($A152,'様式C-1-1用'!$B$3:$AI$977,23,0),"")</f>
        <v>Ⅱb</v>
      </c>
      <c r="J152" s="321" t="str">
        <f>IFERROR(VLOOKUP($A152,'様式C-1-1用'!$B$3:$AI$977,24,0),"")</f>
        <v>Ⅱ</v>
      </c>
      <c r="K152" s="321" t="str">
        <f>IFERROR(VLOOKUP($A152,'様式C-1-1用'!$B$3:$AI$977,25,0),"")</f>
        <v>Ⅱ</v>
      </c>
      <c r="L152" s="321" t="str">
        <f>IFERROR(VLOOKUP($A152,'様式C-1-1用'!$B$3:$AI$977,16,0),"")</f>
        <v>幅0.3mm×長さ6.8m</v>
      </c>
      <c r="M152" s="321" t="str">
        <f>IFERROR(VLOOKUP($A152,'様式C-1-1用'!$B$3:$AI$977,34,0),"")</f>
        <v>幅0.3mm×長さ6.8m</v>
      </c>
      <c r="N152" s="321" t="str">
        <f>IFERROR(VLOOKUP($A152,'様式C-1-1用'!$B$3:$AI$977,30,0),"")</f>
        <v>－</v>
      </c>
      <c r="O152" s="321" t="str">
        <f>IF(VLOOKUP($A152,'様式C-1-1用'!$B$3:$AI$977,29,0)="－","なし",VLOOKUP($A152,'様式C-1-1用'!$B$3:$AI$977,29,0))</f>
        <v>監視（日常巡視）</v>
      </c>
      <c r="P152" s="322" t="str">
        <f>IFERROR(VLOOKUP($A152,'様式C-1-1用'!$B$3:$AI$977,33,0),"")</f>
        <v>ひび割れ、幅0.3mm×長さ6.8m</v>
      </c>
    </row>
    <row r="153" spans="1:16" ht="15.95" customHeight="1" x14ac:dyDescent="0.15">
      <c r="A153" s="314">
        <v>151</v>
      </c>
      <c r="B153" s="320">
        <f>IFERROR(VLOOKUP($A153,'様式C-1-1用'!$B$3:$AI$977,3,0),"")</f>
        <v>19</v>
      </c>
      <c r="C153" s="321">
        <f>IFERROR(VLOOKUP($A153,'様式C-1-1用'!$B$3:$AI$977,4,0),"")</f>
        <v>3</v>
      </c>
      <c r="D153" s="321" t="str">
        <f>IFERROR(VLOOKUP($A153,'様式C-1-1用'!$B$3:$AI$977,6,0),"")</f>
        <v>覆工・坑門</v>
      </c>
      <c r="E153" s="321" t="str">
        <f>IFERROR(VLOOKUP($A153,'様式C-1-1用'!$B$3:$AI$977,7,0),"")</f>
        <v>側壁（右側）</v>
      </c>
      <c r="F153" s="321" t="str">
        <f>IFERROR(VLOOKUP($A153,'様式C-1-1用'!$B$3:$AI$977,8,0),"")</f>
        <v>材質劣化</v>
      </c>
      <c r="G153" s="321" t="str">
        <f>IFERROR(VLOOKUP($A153,'様式C-1-1用'!$B$3:$AI$977,10,0),"")</f>
        <v>うき・はく離</v>
      </c>
      <c r="H153" s="321">
        <f>IFERROR(VLOOKUP($A153,'様式C-1-1用'!$B$3:$AI$977,22,0),"")</f>
        <v>0</v>
      </c>
      <c r="I153" s="321" t="str">
        <f>IFERROR(VLOOKUP($A153,'様式C-1-1用'!$B$3:$AI$977,23,0),"")</f>
        <v>Ⅱb</v>
      </c>
      <c r="J153" s="321" t="str">
        <f>IFERROR(VLOOKUP($A153,'様式C-1-1用'!$B$3:$AI$977,24,0),"")</f>
        <v>Ⅱ</v>
      </c>
      <c r="K153" s="321" t="str">
        <f>IFERROR(VLOOKUP($A153,'様式C-1-1用'!$B$3:$AI$977,25,0),"")</f>
        <v>Ⅱ</v>
      </c>
      <c r="L153" s="321" t="str">
        <f>IFERROR(VLOOKUP($A153,'様式C-1-1用'!$B$3:$AI$977,16,0),"")</f>
        <v xml:space="preserve">0.1m×0.9m </v>
      </c>
      <c r="M153" s="321" t="str">
        <f>IFERROR(VLOOKUP($A153,'様式C-1-1用'!$B$3:$AI$977,34,0),"")</f>
        <v xml:space="preserve">0.1m×0.9m </v>
      </c>
      <c r="N153" s="321" t="str">
        <f>IFERROR(VLOOKUP($A153,'様式C-1-1用'!$B$3:$AI$977,30,0),"")</f>
        <v>－</v>
      </c>
      <c r="O153" s="321" t="str">
        <f>IF(VLOOKUP($A153,'様式C-1-1用'!$B$3:$AI$977,29,0)="－","なし",VLOOKUP($A153,'様式C-1-1用'!$B$3:$AI$977,29,0))</f>
        <v>監視（日常巡視）</v>
      </c>
      <c r="P153" s="322" t="str">
        <f>IFERROR(VLOOKUP($A153,'様式C-1-1用'!$B$3:$AI$977,33,0),"")</f>
        <v xml:space="preserve">うき・はく離、0.1m×0.9m </v>
      </c>
    </row>
    <row r="154" spans="1:16" ht="15.95" customHeight="1" x14ac:dyDescent="0.15">
      <c r="A154" s="314">
        <v>152</v>
      </c>
      <c r="B154" s="320">
        <f>IFERROR(VLOOKUP($A154,'様式C-1-1用'!$B$3:$AI$977,3,0),"")</f>
        <v>19</v>
      </c>
      <c r="C154" s="321">
        <f>IFERROR(VLOOKUP($A154,'様式C-1-1用'!$B$3:$AI$977,4,0),"")</f>
        <v>4</v>
      </c>
      <c r="D154" s="321" t="str">
        <f>IFERROR(VLOOKUP($A154,'様式C-1-1用'!$B$3:$AI$977,6,0),"")</f>
        <v>覆工・坑門</v>
      </c>
      <c r="E154" s="321" t="str">
        <f>IFERROR(VLOOKUP($A154,'様式C-1-1用'!$B$3:$AI$977,7,0),"")</f>
        <v>側壁（右側）</v>
      </c>
      <c r="F154" s="321" t="str">
        <f>IFERROR(VLOOKUP($A154,'様式C-1-1用'!$B$3:$AI$977,8,0),"")</f>
        <v>材質劣化</v>
      </c>
      <c r="G154" s="321" t="str">
        <f>IFERROR(VLOOKUP($A154,'様式C-1-1用'!$B$3:$AI$977,10,0),"")</f>
        <v>うき・はく離</v>
      </c>
      <c r="H154" s="321">
        <f>IFERROR(VLOOKUP($A154,'様式C-1-1用'!$B$3:$AI$977,22,0),"")</f>
        <v>0</v>
      </c>
      <c r="I154" s="321" t="str">
        <f>IFERROR(VLOOKUP($A154,'様式C-1-1用'!$B$3:$AI$977,23,0),"")</f>
        <v>Ⅱb</v>
      </c>
      <c r="J154" s="321" t="str">
        <f>IFERROR(VLOOKUP($A154,'様式C-1-1用'!$B$3:$AI$977,24,0),"")</f>
        <v>Ⅱ</v>
      </c>
      <c r="K154" s="321" t="str">
        <f>IFERROR(VLOOKUP($A154,'様式C-1-1用'!$B$3:$AI$977,25,0),"")</f>
        <v>Ⅱ</v>
      </c>
      <c r="L154" s="321" t="str">
        <f>IFERROR(VLOOKUP($A154,'様式C-1-1用'!$B$3:$AI$977,16,0),"")</f>
        <v xml:space="preserve">0.1m×0.6m </v>
      </c>
      <c r="M154" s="321" t="str">
        <f>IFERROR(VLOOKUP($A154,'様式C-1-1用'!$B$3:$AI$977,34,0),"")</f>
        <v xml:space="preserve">0.1m×0.6m </v>
      </c>
      <c r="N154" s="321" t="str">
        <f>IFERROR(VLOOKUP($A154,'様式C-1-1用'!$B$3:$AI$977,30,0),"")</f>
        <v>－</v>
      </c>
      <c r="O154" s="321" t="str">
        <f>IF(VLOOKUP($A154,'様式C-1-1用'!$B$3:$AI$977,29,0)="－","なし",VLOOKUP($A154,'様式C-1-1用'!$B$3:$AI$977,29,0))</f>
        <v>監視（日常巡視）</v>
      </c>
      <c r="P154" s="322" t="str">
        <f>IFERROR(VLOOKUP($A154,'様式C-1-1用'!$B$3:$AI$977,33,0),"")</f>
        <v xml:space="preserve">うき・はく離、0.1m×0.6m </v>
      </c>
    </row>
    <row r="155" spans="1:16" ht="15.95" customHeight="1" x14ac:dyDescent="0.15">
      <c r="A155" s="314">
        <v>153</v>
      </c>
      <c r="B155" s="320">
        <f>IFERROR(VLOOKUP($A155,'様式C-1-1用'!$B$3:$AI$977,3,0),"")</f>
        <v>19</v>
      </c>
      <c r="C155" s="321">
        <f>IFERROR(VLOOKUP($A155,'様式C-1-1用'!$B$3:$AI$977,4,0),"")</f>
        <v>5</v>
      </c>
      <c r="D155" s="321" t="str">
        <f>IFERROR(VLOOKUP($A155,'様式C-1-1用'!$B$3:$AI$977,6,0),"")</f>
        <v>覆工・坑門</v>
      </c>
      <c r="E155" s="321" t="str">
        <f>IFERROR(VLOOKUP($A155,'様式C-1-1用'!$B$3:$AI$977,7,0),"")</f>
        <v>側壁（右側）</v>
      </c>
      <c r="F155" s="321" t="str">
        <f>IFERROR(VLOOKUP($A155,'様式C-1-1用'!$B$3:$AI$977,8,0),"")</f>
        <v>材質劣化</v>
      </c>
      <c r="G155" s="321" t="str">
        <f>IFERROR(VLOOKUP($A155,'様式C-1-1用'!$B$3:$AI$977,10,0),"")</f>
        <v>うき・はく離</v>
      </c>
      <c r="H155" s="321">
        <f>IFERROR(VLOOKUP($A155,'様式C-1-1用'!$B$3:$AI$977,22,0),"")</f>
        <v>0</v>
      </c>
      <c r="I155" s="321" t="str">
        <f>IFERROR(VLOOKUP($A155,'様式C-1-1用'!$B$3:$AI$977,23,0),"")</f>
        <v>Ⅱb</v>
      </c>
      <c r="J155" s="321" t="str">
        <f>IFERROR(VLOOKUP($A155,'様式C-1-1用'!$B$3:$AI$977,24,0),"")</f>
        <v>Ⅱ</v>
      </c>
      <c r="K155" s="321" t="str">
        <f>IFERROR(VLOOKUP($A155,'様式C-1-1用'!$B$3:$AI$977,25,0),"")</f>
        <v>Ⅱ</v>
      </c>
      <c r="L155" s="321" t="str">
        <f>IFERROR(VLOOKUP($A155,'様式C-1-1用'!$B$3:$AI$977,16,0),"")</f>
        <v xml:space="preserve">0.2m×1.7m </v>
      </c>
      <c r="M155" s="321" t="str">
        <f>IFERROR(VLOOKUP($A155,'様式C-1-1用'!$B$3:$AI$977,34,0),"")</f>
        <v>0.2m×1.5m</v>
      </c>
      <c r="N155" s="321" t="str">
        <f>IFERROR(VLOOKUP($A155,'様式C-1-1用'!$B$3:$AI$977,30,0),"")</f>
        <v>－</v>
      </c>
      <c r="O155" s="321" t="str">
        <f>IF(VLOOKUP($A155,'様式C-1-1用'!$B$3:$AI$977,29,0)="－","なし",VLOOKUP($A155,'様式C-1-1用'!$B$3:$AI$977,29,0))</f>
        <v>監視（日常巡視）</v>
      </c>
      <c r="P155" s="322" t="str">
        <f>IFERROR(VLOOKUP($A155,'様式C-1-1用'!$B$3:$AI$977,33,0),"")</f>
        <v xml:space="preserve">うき・はく離、0.2m×1.7m </v>
      </c>
    </row>
    <row r="156" spans="1:16" ht="15.95" customHeight="1" x14ac:dyDescent="0.15">
      <c r="A156" s="314">
        <v>154</v>
      </c>
      <c r="B156" s="320">
        <f>IFERROR(VLOOKUP($A156,'様式C-1-1用'!$B$3:$AI$977,3,0),"")</f>
        <v>19</v>
      </c>
      <c r="C156" s="321">
        <f>IFERROR(VLOOKUP($A156,'様式C-1-1用'!$B$3:$AI$977,4,0),"")</f>
        <v>6</v>
      </c>
      <c r="D156" s="321" t="str">
        <f>IFERROR(VLOOKUP($A156,'様式C-1-1用'!$B$3:$AI$977,6,0),"")</f>
        <v>覆工・坑門</v>
      </c>
      <c r="E156" s="321" t="str">
        <f>IFERROR(VLOOKUP($A156,'様式C-1-1用'!$B$3:$AI$977,7,0),"")</f>
        <v>側壁（右側）</v>
      </c>
      <c r="F156" s="321" t="str">
        <f>IFERROR(VLOOKUP($A156,'様式C-1-1用'!$B$3:$AI$977,8,0),"")</f>
        <v>材質劣化</v>
      </c>
      <c r="G156" s="321" t="str">
        <f>IFERROR(VLOOKUP($A156,'様式C-1-1用'!$B$3:$AI$977,10,0),"")</f>
        <v>うき・はく離</v>
      </c>
      <c r="H156" s="321">
        <f>IFERROR(VLOOKUP($A156,'様式C-1-1用'!$B$3:$AI$977,22,0),"")</f>
        <v>0</v>
      </c>
      <c r="I156" s="321" t="str">
        <f>IFERROR(VLOOKUP($A156,'様式C-1-1用'!$B$3:$AI$977,23,0),"")</f>
        <v>Ⅱb</v>
      </c>
      <c r="J156" s="321" t="str">
        <f>IFERROR(VLOOKUP($A156,'様式C-1-1用'!$B$3:$AI$977,24,0),"")</f>
        <v>Ⅱ</v>
      </c>
      <c r="K156" s="321" t="str">
        <f>IFERROR(VLOOKUP($A156,'様式C-1-1用'!$B$3:$AI$977,25,0),"")</f>
        <v>Ⅱ</v>
      </c>
      <c r="L156" s="321" t="str">
        <f>IFERROR(VLOOKUP($A156,'様式C-1-1用'!$B$3:$AI$977,16,0),"")</f>
        <v xml:space="preserve">2.2m×0.2m </v>
      </c>
      <c r="M156" s="321" t="str">
        <f>IFERROR(VLOOKUP($A156,'様式C-1-1用'!$B$3:$AI$977,34,0),"")</f>
        <v>0.7m×0.2m</v>
      </c>
      <c r="N156" s="321" t="str">
        <f>IFERROR(VLOOKUP($A156,'様式C-1-1用'!$B$3:$AI$977,30,0),"")</f>
        <v>－</v>
      </c>
      <c r="O156" s="321" t="str">
        <f>IF(VLOOKUP($A156,'様式C-1-1用'!$B$3:$AI$977,29,0)="－","なし",VLOOKUP($A156,'様式C-1-1用'!$B$3:$AI$977,29,0))</f>
        <v>監視（日常巡視）</v>
      </c>
      <c r="P156" s="322" t="str">
        <f>IFERROR(VLOOKUP($A156,'様式C-1-1用'!$B$3:$AI$977,33,0),"")</f>
        <v xml:space="preserve">うき・はく離、2.2m×0.2m </v>
      </c>
    </row>
    <row r="157" spans="1:16" ht="15.95" customHeight="1" x14ac:dyDescent="0.15">
      <c r="A157" s="314">
        <v>155</v>
      </c>
      <c r="B157" s="320">
        <f>IFERROR(VLOOKUP($A157,'様式C-1-1用'!$B$3:$AI$977,3,0),"")</f>
        <v>19</v>
      </c>
      <c r="C157" s="321">
        <f>IFERROR(VLOOKUP($A157,'様式C-1-1用'!$B$3:$AI$977,4,0),"")</f>
        <v>7</v>
      </c>
      <c r="D157" s="321" t="str">
        <f>IFERROR(VLOOKUP($A157,'様式C-1-1用'!$B$3:$AI$977,6,0),"")</f>
        <v>路面</v>
      </c>
      <c r="E157" s="321" t="str">
        <f>IFERROR(VLOOKUP($A157,'様式C-1-1用'!$B$3:$AI$977,7,0),"")</f>
        <v>監査歩廊</v>
      </c>
      <c r="F157" s="321" t="str">
        <f>IFERROR(VLOOKUP($A157,'様式C-1-1用'!$B$3:$AI$977,8,0),"")</f>
        <v>材質劣化</v>
      </c>
      <c r="G157" s="321" t="str">
        <f>IFERROR(VLOOKUP($A157,'様式C-1-1用'!$B$3:$AI$977,10,0),"")</f>
        <v>破損</v>
      </c>
      <c r="H157" s="321">
        <f>IFERROR(VLOOKUP($A157,'様式C-1-1用'!$B$3:$AI$977,22,0),"")</f>
        <v>0</v>
      </c>
      <c r="I157" s="321" t="str">
        <f>IFERROR(VLOOKUP($A157,'様式C-1-1用'!$B$3:$AI$977,23,0),"")</f>
        <v>－</v>
      </c>
      <c r="J157" s="321" t="str">
        <f>IFERROR(VLOOKUP($A157,'様式C-1-1用'!$B$3:$AI$977,24,0),"")</f>
        <v>－</v>
      </c>
      <c r="K157" s="321" t="str">
        <f>IFERROR(VLOOKUP($A157,'様式C-1-1用'!$B$3:$AI$977,25,0),"")</f>
        <v>－</v>
      </c>
      <c r="L157" s="321" t="str">
        <f>IFERROR(VLOOKUP($A157,'様式C-1-1用'!$B$3:$AI$977,16,0),"")</f>
        <v xml:space="preserve">0.1m×0.3m </v>
      </c>
      <c r="M157" s="321" t="str">
        <f>IFERROR(VLOOKUP($A157,'様式C-1-1用'!$B$3:$AI$977,34,0),"")</f>
        <v>鉄筋露出0.05m×0.4m×0.02m</v>
      </c>
      <c r="N157" s="321" t="str">
        <f>IFERROR(VLOOKUP($A157,'様式C-1-1用'!$B$3:$AI$977,30,0),"")</f>
        <v>－</v>
      </c>
      <c r="O157" s="321" t="str">
        <f>IF(VLOOKUP($A157,'様式C-1-1用'!$B$3:$AI$977,29,0)="－","なし",VLOOKUP($A157,'様式C-1-1用'!$B$3:$AI$977,29,0))</f>
        <v>なし</v>
      </c>
      <c r="P157" s="322" t="str">
        <f>IFERROR(VLOOKUP($A157,'様式C-1-1用'!$B$3:$AI$977,33,0),"")</f>
        <v xml:space="preserve">破損、0.1m×0.3m </v>
      </c>
    </row>
    <row r="158" spans="1:16" ht="15.95" customHeight="1" x14ac:dyDescent="0.15">
      <c r="A158" s="314">
        <v>156</v>
      </c>
      <c r="B158" s="320">
        <f>IFERROR(VLOOKUP($A158,'様式C-1-1用'!$B$3:$AI$977,3,0),"")</f>
        <v>19</v>
      </c>
      <c r="C158" s="321">
        <f>IFERROR(VLOOKUP($A158,'様式C-1-1用'!$B$3:$AI$977,4,0),"")</f>
        <v>8</v>
      </c>
      <c r="D158" s="321" t="str">
        <f>IFERROR(VLOOKUP($A158,'様式C-1-1用'!$B$3:$AI$977,6,0),"")</f>
        <v>覆工・坑門</v>
      </c>
      <c r="E158" s="321" t="str">
        <f>IFERROR(VLOOKUP($A158,'様式C-1-1用'!$B$3:$AI$977,7,0),"")</f>
        <v>アーチ（右側）</v>
      </c>
      <c r="F158" s="321" t="str">
        <f>IFERROR(VLOOKUP($A158,'様式C-1-1用'!$B$3:$AI$977,8,0),"")</f>
        <v>漏水</v>
      </c>
      <c r="G158" s="321" t="str">
        <f>IFERROR(VLOOKUP($A158,'様式C-1-1用'!$B$3:$AI$977,10,0),"")</f>
        <v>漏水</v>
      </c>
      <c r="H158" s="321">
        <f>IFERROR(VLOOKUP($A158,'様式C-1-1用'!$B$3:$AI$977,22,0),"")</f>
        <v>0</v>
      </c>
      <c r="I158" s="321" t="str">
        <f>IFERROR(VLOOKUP($A158,'様式C-1-1用'!$B$3:$AI$977,23,0),"")</f>
        <v>Ⅱa</v>
      </c>
      <c r="J158" s="321" t="str">
        <f>IFERROR(VLOOKUP($A158,'様式C-1-1用'!$B$3:$AI$977,24,0),"")</f>
        <v>Ⅱ</v>
      </c>
      <c r="K158" s="321" t="str">
        <f>IFERROR(VLOOKUP($A158,'様式C-1-1用'!$B$3:$AI$977,25,0),"")</f>
        <v>Ⅱ</v>
      </c>
      <c r="L158" s="321" t="str">
        <f>IFERROR(VLOOKUP($A158,'様式C-1-1用'!$B$3:$AI$977,16,0),"")</f>
        <v>0.5m×6.1m 滴水0.01L/分</v>
      </c>
      <c r="M158" s="321" t="str">
        <f>IFERROR(VLOOKUP($A158,'様式C-1-1用'!$B$3:$AI$977,34,0),"")</f>
        <v>－</v>
      </c>
      <c r="N158" s="321" t="str">
        <f>IFERROR(VLOOKUP($A158,'様式C-1-1用'!$B$3:$AI$977,30,0),"")</f>
        <v>－</v>
      </c>
      <c r="O158" s="321" t="str">
        <f>IF(VLOOKUP($A158,'様式C-1-1用'!$B$3:$AI$977,29,0)="－","なし",VLOOKUP($A158,'様式C-1-1用'!$B$3:$AI$977,29,0))</f>
        <v>なし</v>
      </c>
      <c r="P158" s="322" t="str">
        <f>IFERROR(VLOOKUP($A158,'様式C-1-1用'!$B$3:$AI$977,33,0),"")</f>
        <v>漏水、0.5m×6.1m 滴水0.01L/分</v>
      </c>
    </row>
    <row r="159" spans="1:16" ht="15.95" customHeight="1" x14ac:dyDescent="0.15">
      <c r="A159" s="314">
        <v>157</v>
      </c>
      <c r="B159" s="320">
        <f>IFERROR(VLOOKUP($A159,'様式C-1-1用'!$B$3:$AI$977,3,0),"")</f>
        <v>19</v>
      </c>
      <c r="C159" s="321">
        <f>IFERROR(VLOOKUP($A159,'様式C-1-1用'!$B$3:$AI$977,4,0),"")</f>
        <v>9</v>
      </c>
      <c r="D159" s="321" t="str">
        <f>IFERROR(VLOOKUP($A159,'様式C-1-1用'!$B$3:$AI$977,6,0),"")</f>
        <v>覆工・坑門</v>
      </c>
      <c r="E159" s="321" t="str">
        <f>IFERROR(VLOOKUP($A159,'様式C-1-1用'!$B$3:$AI$977,7,0),"")</f>
        <v>側壁（右側）</v>
      </c>
      <c r="F159" s="321" t="str">
        <f>IFERROR(VLOOKUP($A159,'様式C-1-1用'!$B$3:$AI$977,8,0),"")</f>
        <v>材質劣化</v>
      </c>
      <c r="G159" s="321" t="str">
        <f>IFERROR(VLOOKUP($A159,'様式C-1-1用'!$B$3:$AI$977,10,0),"")</f>
        <v>うき・はく離</v>
      </c>
      <c r="H159" s="321">
        <f>IFERROR(VLOOKUP($A159,'様式C-1-1用'!$B$3:$AI$977,22,0),"")</f>
        <v>0</v>
      </c>
      <c r="I159" s="321" t="str">
        <f>IFERROR(VLOOKUP($A159,'様式C-1-1用'!$B$3:$AI$977,23,0),"")</f>
        <v>Ⅱb</v>
      </c>
      <c r="J159" s="321" t="str">
        <f>IFERROR(VLOOKUP($A159,'様式C-1-1用'!$B$3:$AI$977,24,0),"")</f>
        <v>Ⅱ</v>
      </c>
      <c r="K159" s="321" t="str">
        <f>IFERROR(VLOOKUP($A159,'様式C-1-1用'!$B$3:$AI$977,25,0),"")</f>
        <v>Ⅱ</v>
      </c>
      <c r="L159" s="321" t="str">
        <f>IFERROR(VLOOKUP($A159,'様式C-1-1用'!$B$3:$AI$977,16,0),"")</f>
        <v xml:space="preserve">2.4m×0.2m </v>
      </c>
      <c r="M159" s="321" t="str">
        <f>IFERROR(VLOOKUP($A159,'様式C-1-1用'!$B$3:$AI$977,34,0),"")</f>
        <v>－</v>
      </c>
      <c r="N159" s="321" t="str">
        <f>IFERROR(VLOOKUP($A159,'様式C-1-1用'!$B$3:$AI$977,30,0),"")</f>
        <v>－</v>
      </c>
      <c r="O159" s="321" t="str">
        <f>IF(VLOOKUP($A159,'様式C-1-1用'!$B$3:$AI$977,29,0)="－","なし",VLOOKUP($A159,'様式C-1-1用'!$B$3:$AI$977,29,0))</f>
        <v>なし</v>
      </c>
      <c r="P159" s="322" t="str">
        <f>IFERROR(VLOOKUP($A159,'様式C-1-1用'!$B$3:$AI$977,33,0),"")</f>
        <v xml:space="preserve">うき・はく離、2.4m×0.2m </v>
      </c>
    </row>
    <row r="160" spans="1:16" ht="15.95" customHeight="1" x14ac:dyDescent="0.15">
      <c r="A160" s="314">
        <v>158</v>
      </c>
      <c r="B160" s="320">
        <f>IFERROR(VLOOKUP($A160,'様式C-1-1用'!$B$3:$AI$977,3,0),"")</f>
        <v>20</v>
      </c>
      <c r="C160" s="321">
        <f>IFERROR(VLOOKUP($A160,'様式C-1-1用'!$B$3:$AI$977,4,0),"")</f>
        <v>1</v>
      </c>
      <c r="D160" s="321" t="str">
        <f>IFERROR(VLOOKUP($A160,'様式C-1-1用'!$B$3:$AI$977,6,0),"")</f>
        <v>覆工・坑門</v>
      </c>
      <c r="E160" s="321" t="str">
        <f>IFERROR(VLOOKUP($A160,'様式C-1-1用'!$B$3:$AI$977,7,0),"")</f>
        <v>側壁（左側）</v>
      </c>
      <c r="F160" s="321" t="str">
        <f>IFERROR(VLOOKUP($A160,'様式C-1-1用'!$B$3:$AI$977,8,0),"")</f>
        <v>材質劣化</v>
      </c>
      <c r="G160" s="321" t="str">
        <f>IFERROR(VLOOKUP($A160,'様式C-1-1用'!$B$3:$AI$977,10,0),"")</f>
        <v>うき・はく離</v>
      </c>
      <c r="H160" s="321">
        <f>IFERROR(VLOOKUP($A160,'様式C-1-1用'!$B$3:$AI$977,22,0),"")</f>
        <v>0</v>
      </c>
      <c r="I160" s="321" t="str">
        <f>IFERROR(VLOOKUP($A160,'様式C-1-1用'!$B$3:$AI$977,23,0),"")</f>
        <v>Ⅱb</v>
      </c>
      <c r="J160" s="321" t="str">
        <f>IFERROR(VLOOKUP($A160,'様式C-1-1用'!$B$3:$AI$977,24,0),"")</f>
        <v>Ⅱ</v>
      </c>
      <c r="K160" s="321" t="str">
        <f>IFERROR(VLOOKUP($A160,'様式C-1-1用'!$B$3:$AI$977,25,0),"")</f>
        <v>Ⅱ</v>
      </c>
      <c r="L160" s="321" t="str">
        <f>IFERROR(VLOOKUP($A160,'様式C-1-1用'!$B$3:$AI$977,16,0),"")</f>
        <v xml:space="preserve">0.1m×3.0m </v>
      </c>
      <c r="M160" s="321" t="str">
        <f>IFERROR(VLOOKUP($A160,'様式C-1-1用'!$B$3:$AI$977,34,0),"")</f>
        <v>0.1m×1.0m(過年度写S20-1),0.1m×0.6m(過年度写S20-2)</v>
      </c>
      <c r="N160" s="321" t="str">
        <f>IFERROR(VLOOKUP($A160,'様式C-1-1用'!$B$3:$AI$977,30,0),"")</f>
        <v>－</v>
      </c>
      <c r="O160" s="321" t="str">
        <f>IF(VLOOKUP($A160,'様式C-1-1用'!$B$3:$AI$977,29,0)="－","なし",VLOOKUP($A160,'様式C-1-1用'!$B$3:$AI$977,29,0))</f>
        <v>監視（日常巡視）</v>
      </c>
      <c r="P160" s="322" t="str">
        <f>IFERROR(VLOOKUP($A160,'様式C-1-1用'!$B$3:$AI$977,33,0),"")</f>
        <v xml:space="preserve">うき・はく離、0.1m×3.0m </v>
      </c>
    </row>
    <row r="161" spans="1:16" ht="15.95" customHeight="1" x14ac:dyDescent="0.15">
      <c r="A161" s="314">
        <v>159</v>
      </c>
      <c r="B161" s="320">
        <f>IFERROR(VLOOKUP($A161,'様式C-1-1用'!$B$3:$AI$977,3,0),"")</f>
        <v>20</v>
      </c>
      <c r="C161" s="321">
        <f>IFERROR(VLOOKUP($A161,'様式C-1-1用'!$B$3:$AI$977,4,0),"")</f>
        <v>3</v>
      </c>
      <c r="D161" s="321" t="str">
        <f>IFERROR(VLOOKUP($A161,'様式C-1-1用'!$B$3:$AI$977,6,0),"")</f>
        <v>覆工・坑門</v>
      </c>
      <c r="E161" s="321" t="str">
        <f>IFERROR(VLOOKUP($A161,'様式C-1-1用'!$B$3:$AI$977,7,0),"")</f>
        <v>アーチ（左側）</v>
      </c>
      <c r="F161" s="321" t="str">
        <f>IFERROR(VLOOKUP($A161,'様式C-1-1用'!$B$3:$AI$977,8,0),"")</f>
        <v>漏水</v>
      </c>
      <c r="G161" s="321" t="str">
        <f>IFERROR(VLOOKUP($A161,'様式C-1-1用'!$B$3:$AI$977,10,0),"")</f>
        <v>漏水</v>
      </c>
      <c r="H161" s="321">
        <f>IFERROR(VLOOKUP($A161,'様式C-1-1用'!$B$3:$AI$977,22,0),"")</f>
        <v>0</v>
      </c>
      <c r="I161" s="321" t="str">
        <f>IFERROR(VLOOKUP($A161,'様式C-1-1用'!$B$3:$AI$977,23,0),"")</f>
        <v>Ⅱb</v>
      </c>
      <c r="J161" s="321" t="str">
        <f>IFERROR(VLOOKUP($A161,'様式C-1-1用'!$B$3:$AI$977,24,0),"")</f>
        <v>Ⅱ</v>
      </c>
      <c r="K161" s="321" t="str">
        <f>IFERROR(VLOOKUP($A161,'様式C-1-1用'!$B$3:$AI$977,25,0),"")</f>
        <v>Ⅱ</v>
      </c>
      <c r="L161" s="321" t="str">
        <f>IFERROR(VLOOKUP($A161,'様式C-1-1用'!$B$3:$AI$977,16,0),"")</f>
        <v>0.45m×6.2m にじみ</v>
      </c>
      <c r="M161" s="321" t="str">
        <f>IFERROR(VLOOKUP($A161,'様式C-1-1用'!$B$3:$AI$977,34,0),"")</f>
        <v>0.45m×6.2m にじみ</v>
      </c>
      <c r="N161" s="321" t="str">
        <f>IFERROR(VLOOKUP($A161,'様式C-1-1用'!$B$3:$AI$977,30,0),"")</f>
        <v>－</v>
      </c>
      <c r="O161" s="321" t="str">
        <f>IF(VLOOKUP($A161,'様式C-1-1用'!$B$3:$AI$977,29,0)="－","なし",VLOOKUP($A161,'様式C-1-1用'!$B$3:$AI$977,29,0))</f>
        <v>監視（日常巡視）</v>
      </c>
      <c r="P161" s="322" t="str">
        <f>IFERROR(VLOOKUP($A161,'様式C-1-1用'!$B$3:$AI$977,33,0),"")</f>
        <v>漏水、0.45m×6.2m にじみ</v>
      </c>
    </row>
    <row r="162" spans="1:16" ht="15.95" customHeight="1" x14ac:dyDescent="0.15">
      <c r="A162" s="314">
        <v>160</v>
      </c>
      <c r="B162" s="320">
        <f>IFERROR(VLOOKUP($A162,'様式C-1-1用'!$B$3:$AI$977,3,0),"")</f>
        <v>20</v>
      </c>
      <c r="C162" s="321">
        <f>IFERROR(VLOOKUP($A162,'様式C-1-1用'!$B$3:$AI$977,4,0),"")</f>
        <v>4</v>
      </c>
      <c r="D162" s="321" t="str">
        <f>IFERROR(VLOOKUP($A162,'様式C-1-1用'!$B$3:$AI$977,6,0),"")</f>
        <v>覆工・坑門</v>
      </c>
      <c r="E162" s="321" t="str">
        <f>IFERROR(VLOOKUP($A162,'様式C-1-1用'!$B$3:$AI$977,7,0),"")</f>
        <v>アーチ（右側）</v>
      </c>
      <c r="F162" s="321" t="str">
        <f>IFERROR(VLOOKUP($A162,'様式C-1-1用'!$B$3:$AI$977,8,0),"")</f>
        <v>漏水</v>
      </c>
      <c r="G162" s="321" t="str">
        <f>IFERROR(VLOOKUP($A162,'様式C-1-1用'!$B$3:$AI$977,10,0),"")</f>
        <v>漏水</v>
      </c>
      <c r="H162" s="321">
        <f>IFERROR(VLOOKUP($A162,'様式C-1-1用'!$B$3:$AI$977,22,0),"")</f>
        <v>0</v>
      </c>
      <c r="I162" s="321" t="str">
        <f>IFERROR(VLOOKUP($A162,'様式C-1-1用'!$B$3:$AI$977,23,0),"")</f>
        <v>Ⅱb</v>
      </c>
      <c r="J162" s="321" t="str">
        <f>IFERROR(VLOOKUP($A162,'様式C-1-1用'!$B$3:$AI$977,24,0),"")</f>
        <v>Ⅱ</v>
      </c>
      <c r="K162" s="321" t="str">
        <f>IFERROR(VLOOKUP($A162,'様式C-1-1用'!$B$3:$AI$977,25,0),"")</f>
        <v>Ⅱ</v>
      </c>
      <c r="L162" s="321" t="str">
        <f>IFERROR(VLOOKUP($A162,'様式C-1-1用'!$B$3:$AI$977,16,0),"")</f>
        <v>0.3m×5.1m にじみ(一部遊離石灰)</v>
      </c>
      <c r="M162" s="321" t="str">
        <f>IFERROR(VLOOKUP($A162,'様式C-1-1用'!$B$3:$AI$977,34,0),"")</f>
        <v>にじみ</v>
      </c>
      <c r="N162" s="321" t="str">
        <f>IFERROR(VLOOKUP($A162,'様式C-1-1用'!$B$3:$AI$977,30,0),"")</f>
        <v>－</v>
      </c>
      <c r="O162" s="321" t="str">
        <f>IF(VLOOKUP($A162,'様式C-1-1用'!$B$3:$AI$977,29,0)="－","なし",VLOOKUP($A162,'様式C-1-1用'!$B$3:$AI$977,29,0))</f>
        <v>監視（日常巡視）</v>
      </c>
      <c r="P162" s="322" t="str">
        <f>IFERROR(VLOOKUP($A162,'様式C-1-1用'!$B$3:$AI$977,33,0),"")</f>
        <v>漏水、0.3m×5.1m にじみ(一部遊離石灰)</v>
      </c>
    </row>
    <row r="163" spans="1:16" ht="15.95" customHeight="1" x14ac:dyDescent="0.15">
      <c r="A163" s="314">
        <v>161</v>
      </c>
      <c r="B163" s="320">
        <f>IFERROR(VLOOKUP($A163,'様式C-1-1用'!$B$3:$AI$977,3,0),"")</f>
        <v>20</v>
      </c>
      <c r="C163" s="321">
        <f>IFERROR(VLOOKUP($A163,'様式C-1-1用'!$B$3:$AI$977,4,0),"")</f>
        <v>5</v>
      </c>
      <c r="D163" s="321" t="str">
        <f>IFERROR(VLOOKUP($A163,'様式C-1-1用'!$B$3:$AI$977,6,0),"")</f>
        <v>覆工・坑門</v>
      </c>
      <c r="E163" s="321" t="str">
        <f>IFERROR(VLOOKUP($A163,'様式C-1-1用'!$B$3:$AI$977,7,0),"")</f>
        <v>側壁（右側）</v>
      </c>
      <c r="F163" s="321" t="str">
        <f>IFERROR(VLOOKUP($A163,'様式C-1-1用'!$B$3:$AI$977,8,0),"")</f>
        <v>材質劣化</v>
      </c>
      <c r="G163" s="321" t="str">
        <f>IFERROR(VLOOKUP($A163,'様式C-1-1用'!$B$3:$AI$977,10,0),"")</f>
        <v>うき・はく離</v>
      </c>
      <c r="H163" s="321">
        <f>IFERROR(VLOOKUP($A163,'様式C-1-1用'!$B$3:$AI$977,22,0),"")</f>
        <v>0</v>
      </c>
      <c r="I163" s="321" t="str">
        <f>IFERROR(VLOOKUP($A163,'様式C-1-1用'!$B$3:$AI$977,23,0),"")</f>
        <v>Ⅱb</v>
      </c>
      <c r="J163" s="321" t="str">
        <f>IFERROR(VLOOKUP($A163,'様式C-1-1用'!$B$3:$AI$977,24,0),"")</f>
        <v>Ⅱ</v>
      </c>
      <c r="K163" s="321" t="str">
        <f>IFERROR(VLOOKUP($A163,'様式C-1-1用'!$B$3:$AI$977,25,0),"")</f>
        <v>Ⅱ</v>
      </c>
      <c r="L163" s="321" t="str">
        <f>IFERROR(VLOOKUP($A163,'様式C-1-1用'!$B$3:$AI$977,16,0),"")</f>
        <v xml:space="preserve">0.1m×0.8m </v>
      </c>
      <c r="M163" s="321" t="str">
        <f>IFERROR(VLOOKUP($A163,'様式C-1-1用'!$B$3:$AI$977,34,0),"")</f>
        <v xml:space="preserve">0.1m×0.9m </v>
      </c>
      <c r="N163" s="321" t="str">
        <f>IFERROR(VLOOKUP($A163,'様式C-1-1用'!$B$3:$AI$977,30,0),"")</f>
        <v>－</v>
      </c>
      <c r="O163" s="321" t="str">
        <f>IF(VLOOKUP($A163,'様式C-1-1用'!$B$3:$AI$977,29,0)="－","なし",VLOOKUP($A163,'様式C-1-1用'!$B$3:$AI$977,29,0))</f>
        <v>監視（日常巡視）</v>
      </c>
      <c r="P163" s="322" t="str">
        <f>IFERROR(VLOOKUP($A163,'様式C-1-1用'!$B$3:$AI$977,33,0),"")</f>
        <v xml:space="preserve">うき・はく離、0.1m×0.8m </v>
      </c>
    </row>
    <row r="164" spans="1:16" ht="15.95" customHeight="1" x14ac:dyDescent="0.15">
      <c r="A164" s="314">
        <v>162</v>
      </c>
      <c r="B164" s="320">
        <f>IFERROR(VLOOKUP($A164,'様式C-1-1用'!$B$3:$AI$977,3,0),"")</f>
        <v>20</v>
      </c>
      <c r="C164" s="321">
        <f>IFERROR(VLOOKUP($A164,'様式C-1-1用'!$B$3:$AI$977,4,0),"")</f>
        <v>6</v>
      </c>
      <c r="D164" s="321" t="str">
        <f>IFERROR(VLOOKUP($A164,'様式C-1-1用'!$B$3:$AI$977,6,0),"")</f>
        <v>覆工・坑門</v>
      </c>
      <c r="E164" s="321" t="str">
        <f>IFERROR(VLOOKUP($A164,'様式C-1-1用'!$B$3:$AI$977,7,0),"")</f>
        <v>側壁（右側）</v>
      </c>
      <c r="F164" s="321" t="str">
        <f>IFERROR(VLOOKUP($A164,'様式C-1-1用'!$B$3:$AI$977,8,0),"")</f>
        <v>材質劣化</v>
      </c>
      <c r="G164" s="321" t="str">
        <f>IFERROR(VLOOKUP($A164,'様式C-1-1用'!$B$3:$AI$977,10,0),"")</f>
        <v>うき・はく離</v>
      </c>
      <c r="H164" s="321">
        <f>IFERROR(VLOOKUP($A164,'様式C-1-1用'!$B$3:$AI$977,22,0),"")</f>
        <v>0</v>
      </c>
      <c r="I164" s="321" t="str">
        <f>IFERROR(VLOOKUP($A164,'様式C-1-1用'!$B$3:$AI$977,23,0),"")</f>
        <v>Ⅱb</v>
      </c>
      <c r="J164" s="321" t="str">
        <f>IFERROR(VLOOKUP($A164,'様式C-1-1用'!$B$3:$AI$977,24,0),"")</f>
        <v>Ⅱ</v>
      </c>
      <c r="K164" s="321" t="str">
        <f>IFERROR(VLOOKUP($A164,'様式C-1-1用'!$B$3:$AI$977,25,0),"")</f>
        <v>Ⅱ</v>
      </c>
      <c r="L164" s="321" t="str">
        <f>IFERROR(VLOOKUP($A164,'様式C-1-1用'!$B$3:$AI$977,16,0),"")</f>
        <v xml:space="preserve">0.1m×2.4m </v>
      </c>
      <c r="M164" s="321" t="str">
        <f>IFERROR(VLOOKUP($A164,'様式C-1-1用'!$B$3:$AI$977,34,0),"")</f>
        <v>0.1m×1.8m</v>
      </c>
      <c r="N164" s="321" t="str">
        <f>IFERROR(VLOOKUP($A164,'様式C-1-1用'!$B$3:$AI$977,30,0),"")</f>
        <v>－</v>
      </c>
      <c r="O164" s="321" t="str">
        <f>IF(VLOOKUP($A164,'様式C-1-1用'!$B$3:$AI$977,29,0)="－","なし",VLOOKUP($A164,'様式C-1-1用'!$B$3:$AI$977,29,0))</f>
        <v>監視（日常巡視）</v>
      </c>
      <c r="P164" s="322" t="str">
        <f>IFERROR(VLOOKUP($A164,'様式C-1-1用'!$B$3:$AI$977,33,0),"")</f>
        <v xml:space="preserve">うき・はく離、0.1m×2.4m </v>
      </c>
    </row>
    <row r="165" spans="1:16" ht="15.95" customHeight="1" x14ac:dyDescent="0.15">
      <c r="A165" s="314">
        <v>163</v>
      </c>
      <c r="B165" s="320">
        <f>IFERROR(VLOOKUP($A165,'様式C-1-1用'!$B$3:$AI$977,3,0),"")</f>
        <v>20</v>
      </c>
      <c r="C165" s="321">
        <f>IFERROR(VLOOKUP($A165,'様式C-1-1用'!$B$3:$AI$977,4,0),"")</f>
        <v>7</v>
      </c>
      <c r="D165" s="321" t="str">
        <f>IFERROR(VLOOKUP($A165,'様式C-1-1用'!$B$3:$AI$977,6,0),"")</f>
        <v>覆工・坑門</v>
      </c>
      <c r="E165" s="321" t="str">
        <f>IFERROR(VLOOKUP($A165,'様式C-1-1用'!$B$3:$AI$977,7,0),"")</f>
        <v>側壁（右側）</v>
      </c>
      <c r="F165" s="321" t="str">
        <f>IFERROR(VLOOKUP($A165,'様式C-1-1用'!$B$3:$AI$977,8,0),"")</f>
        <v>材質劣化</v>
      </c>
      <c r="G165" s="321" t="str">
        <f>IFERROR(VLOOKUP($A165,'様式C-1-1用'!$B$3:$AI$977,10,0),"")</f>
        <v>うき・はく離</v>
      </c>
      <c r="H165" s="321">
        <f>IFERROR(VLOOKUP($A165,'様式C-1-1用'!$B$3:$AI$977,22,0),"")</f>
        <v>0</v>
      </c>
      <c r="I165" s="321" t="str">
        <f>IFERROR(VLOOKUP($A165,'様式C-1-1用'!$B$3:$AI$977,23,0),"")</f>
        <v>Ⅱb</v>
      </c>
      <c r="J165" s="321" t="str">
        <f>IFERROR(VLOOKUP($A165,'様式C-1-1用'!$B$3:$AI$977,24,0),"")</f>
        <v>Ⅱ</v>
      </c>
      <c r="K165" s="321" t="str">
        <f>IFERROR(VLOOKUP($A165,'様式C-1-1用'!$B$3:$AI$977,25,0),"")</f>
        <v>Ⅱ</v>
      </c>
      <c r="L165" s="321" t="str">
        <f>IFERROR(VLOOKUP($A165,'様式C-1-1用'!$B$3:$AI$977,16,0),"")</f>
        <v xml:space="preserve">0.2m×0.1m </v>
      </c>
      <c r="M165" s="321" t="str">
        <f>IFERROR(VLOOKUP($A165,'様式C-1-1用'!$B$3:$AI$977,34,0),"")</f>
        <v xml:space="preserve">0.2m×0.1m </v>
      </c>
      <c r="N165" s="321" t="str">
        <f>IFERROR(VLOOKUP($A165,'様式C-1-1用'!$B$3:$AI$977,30,0),"")</f>
        <v>－</v>
      </c>
      <c r="O165" s="321" t="str">
        <f>IF(VLOOKUP($A165,'様式C-1-1用'!$B$3:$AI$977,29,0)="－","なし",VLOOKUP($A165,'様式C-1-1用'!$B$3:$AI$977,29,0))</f>
        <v>監視（日常巡視）</v>
      </c>
      <c r="P165" s="322" t="str">
        <f>IFERROR(VLOOKUP($A165,'様式C-1-1用'!$B$3:$AI$977,33,0),"")</f>
        <v xml:space="preserve">うき・はく離、0.2m×0.1m </v>
      </c>
    </row>
    <row r="166" spans="1:16" ht="15.95" customHeight="1" x14ac:dyDescent="0.15">
      <c r="A166" s="314">
        <v>164</v>
      </c>
      <c r="B166" s="320">
        <f>IFERROR(VLOOKUP($A166,'様式C-1-1用'!$B$3:$AI$977,3,0),"")</f>
        <v>20</v>
      </c>
      <c r="C166" s="321">
        <f>IFERROR(VLOOKUP($A166,'様式C-1-1用'!$B$3:$AI$977,4,0),"")</f>
        <v>8</v>
      </c>
      <c r="D166" s="321" t="str">
        <f>IFERROR(VLOOKUP($A166,'様式C-1-1用'!$B$3:$AI$977,6,0),"")</f>
        <v>覆工・坑門</v>
      </c>
      <c r="E166" s="321" t="str">
        <f>IFERROR(VLOOKUP($A166,'様式C-1-1用'!$B$3:$AI$977,7,0),"")</f>
        <v>側壁（右側）</v>
      </c>
      <c r="F166" s="321" t="str">
        <f>IFERROR(VLOOKUP($A166,'様式C-1-1用'!$B$3:$AI$977,8,0),"")</f>
        <v>材質劣化</v>
      </c>
      <c r="G166" s="321" t="str">
        <f>IFERROR(VLOOKUP($A166,'様式C-1-1用'!$B$3:$AI$977,10,0),"")</f>
        <v>補修跡</v>
      </c>
      <c r="H166" s="321">
        <f>IFERROR(VLOOKUP($A166,'様式C-1-1用'!$B$3:$AI$977,22,0),"")</f>
        <v>0</v>
      </c>
      <c r="I166" s="321" t="str">
        <f>IFERROR(VLOOKUP($A166,'様式C-1-1用'!$B$3:$AI$977,23,0),"")</f>
        <v>Ⅰ</v>
      </c>
      <c r="J166" s="321" t="str">
        <f>IFERROR(VLOOKUP($A166,'様式C-1-1用'!$B$3:$AI$977,24,0),"")</f>
        <v>Ⅰ</v>
      </c>
      <c r="K166" s="321" t="str">
        <f>IFERROR(VLOOKUP($A166,'様式C-1-1用'!$B$3:$AI$977,25,0),"")</f>
        <v>Ⅰ</v>
      </c>
      <c r="L166" s="321" t="str">
        <f>IFERROR(VLOOKUP($A166,'様式C-1-1用'!$B$3:$AI$977,16,0),"")</f>
        <v>1.8m×1.0m メッシュシート</v>
      </c>
      <c r="M166" s="321" t="str">
        <f>IFERROR(VLOOKUP($A166,'様式C-1-1用'!$B$3:$AI$977,34,0),"")</f>
        <v>うき0.3m×0.1m</v>
      </c>
      <c r="N166" s="321" t="str">
        <f>IFERROR(VLOOKUP($A166,'様式C-1-1用'!$B$3:$AI$977,30,0),"")</f>
        <v>－</v>
      </c>
      <c r="O166" s="321" t="str">
        <f>IF(VLOOKUP($A166,'様式C-1-1用'!$B$3:$AI$977,29,0)="－","なし",VLOOKUP($A166,'様式C-1-1用'!$B$3:$AI$977,29,0))</f>
        <v>なし</v>
      </c>
      <c r="P166" s="322" t="str">
        <f>IFERROR(VLOOKUP($A166,'様式C-1-1用'!$B$3:$AI$977,33,0),"")</f>
        <v>補修跡、1.8m×1.0m メッシュシート</v>
      </c>
    </row>
    <row r="167" spans="1:16" ht="15.95" customHeight="1" x14ac:dyDescent="0.15">
      <c r="A167" s="314">
        <v>165</v>
      </c>
      <c r="B167" s="320">
        <f>IFERROR(VLOOKUP($A167,'様式C-1-1用'!$B$3:$AI$977,3,0),"")</f>
        <v>20</v>
      </c>
      <c r="C167" s="321">
        <f>IFERROR(VLOOKUP($A167,'様式C-1-1用'!$B$3:$AI$977,4,0),"")</f>
        <v>9</v>
      </c>
      <c r="D167" s="321" t="str">
        <f>IFERROR(VLOOKUP($A167,'様式C-1-1用'!$B$3:$AI$977,6,0),"")</f>
        <v>路面</v>
      </c>
      <c r="E167" s="321" t="str">
        <f>IFERROR(VLOOKUP($A167,'様式C-1-1用'!$B$3:$AI$977,7,0),"")</f>
        <v>監査歩廊</v>
      </c>
      <c r="F167" s="321" t="str">
        <f>IFERROR(VLOOKUP($A167,'様式C-1-1用'!$B$3:$AI$977,8,0),"")</f>
        <v>材質劣化</v>
      </c>
      <c r="G167" s="321" t="str">
        <f>IFERROR(VLOOKUP($A167,'様式C-1-1用'!$B$3:$AI$977,10,0),"")</f>
        <v>欠損</v>
      </c>
      <c r="H167" s="321">
        <f>IFERROR(VLOOKUP($A167,'様式C-1-1用'!$B$3:$AI$977,22,0),"")</f>
        <v>0</v>
      </c>
      <c r="I167" s="321" t="str">
        <f>IFERROR(VLOOKUP($A167,'様式C-1-1用'!$B$3:$AI$977,23,0),"")</f>
        <v>－</v>
      </c>
      <c r="J167" s="321" t="str">
        <f>IFERROR(VLOOKUP($A167,'様式C-1-1用'!$B$3:$AI$977,24,0),"")</f>
        <v>－</v>
      </c>
      <c r="K167" s="321" t="str">
        <f>IFERROR(VLOOKUP($A167,'様式C-1-1用'!$B$3:$AI$977,25,0),"")</f>
        <v>－</v>
      </c>
      <c r="L167" s="321" t="str">
        <f>IFERROR(VLOOKUP($A167,'様式C-1-1用'!$B$3:$AI$977,16,0),"")</f>
        <v>0.2m×0.5m 内部鉄筋露出</v>
      </c>
      <c r="M167" s="321" t="str">
        <f>IFERROR(VLOOKUP($A167,'様式C-1-1用'!$B$3:$AI$977,34,0),"")</f>
        <v>鉄筋露出0.15m×0.5m×0.01m</v>
      </c>
      <c r="N167" s="321" t="str">
        <f>IFERROR(VLOOKUP($A167,'様式C-1-1用'!$B$3:$AI$977,30,0),"")</f>
        <v>－</v>
      </c>
      <c r="O167" s="321" t="str">
        <f>IF(VLOOKUP($A167,'様式C-1-1用'!$B$3:$AI$977,29,0)="－","なし",VLOOKUP($A167,'様式C-1-1用'!$B$3:$AI$977,29,0))</f>
        <v>なし</v>
      </c>
      <c r="P167" s="322" t="str">
        <f>IFERROR(VLOOKUP($A167,'様式C-1-1用'!$B$3:$AI$977,33,0),"")</f>
        <v>欠損、0.2m×0.5m 内部鉄筋露出</v>
      </c>
    </row>
    <row r="168" spans="1:16" ht="15.95" customHeight="1" x14ac:dyDescent="0.15">
      <c r="A168" s="314">
        <v>166</v>
      </c>
      <c r="B168" s="320">
        <f>IFERROR(VLOOKUP($A168,'様式C-1-1用'!$B$3:$AI$977,3,0),"")</f>
        <v>20</v>
      </c>
      <c r="C168" s="321">
        <f>IFERROR(VLOOKUP($A168,'様式C-1-1用'!$B$3:$AI$977,4,0),"")</f>
        <v>10</v>
      </c>
      <c r="D168" s="321" t="str">
        <f>IFERROR(VLOOKUP($A168,'様式C-1-1用'!$B$3:$AI$977,6,0),"")</f>
        <v>路面</v>
      </c>
      <c r="E168" s="321" t="str">
        <f>IFERROR(VLOOKUP($A168,'様式C-1-1用'!$B$3:$AI$977,7,0),"")</f>
        <v>監査歩廊</v>
      </c>
      <c r="F168" s="321" t="str">
        <f>IFERROR(VLOOKUP($A168,'様式C-1-1用'!$B$3:$AI$977,8,0),"")</f>
        <v>材質劣化</v>
      </c>
      <c r="G168" s="321" t="str">
        <f>IFERROR(VLOOKUP($A168,'様式C-1-1用'!$B$3:$AI$977,10,0),"")</f>
        <v>欠損</v>
      </c>
      <c r="H168" s="321">
        <f>IFERROR(VLOOKUP($A168,'様式C-1-1用'!$B$3:$AI$977,22,0),"")</f>
        <v>0</v>
      </c>
      <c r="I168" s="321" t="str">
        <f>IFERROR(VLOOKUP($A168,'様式C-1-1用'!$B$3:$AI$977,23,0),"")</f>
        <v>－</v>
      </c>
      <c r="J168" s="321" t="str">
        <f>IFERROR(VLOOKUP($A168,'様式C-1-1用'!$B$3:$AI$977,24,0),"")</f>
        <v>－</v>
      </c>
      <c r="K168" s="321" t="str">
        <f>IFERROR(VLOOKUP($A168,'様式C-1-1用'!$B$3:$AI$977,25,0),"")</f>
        <v>－</v>
      </c>
      <c r="L168" s="321" t="str">
        <f>IFERROR(VLOOKUP($A168,'様式C-1-1用'!$B$3:$AI$977,16,0),"")</f>
        <v xml:space="preserve">0.3m×0.2m </v>
      </c>
      <c r="M168" s="321" t="str">
        <f>IFERROR(VLOOKUP($A168,'様式C-1-1用'!$B$3:$AI$977,34,0),"")</f>
        <v>鉄筋露出0.35m×0.1m×0.01m</v>
      </c>
      <c r="N168" s="321" t="str">
        <f>IFERROR(VLOOKUP($A168,'様式C-1-1用'!$B$3:$AI$977,30,0),"")</f>
        <v>－</v>
      </c>
      <c r="O168" s="321" t="str">
        <f>IF(VLOOKUP($A168,'様式C-1-1用'!$B$3:$AI$977,29,0)="－","なし",VLOOKUP($A168,'様式C-1-1用'!$B$3:$AI$977,29,0))</f>
        <v>なし</v>
      </c>
      <c r="P168" s="322" t="str">
        <f>IFERROR(VLOOKUP($A168,'様式C-1-1用'!$B$3:$AI$977,33,0),"")</f>
        <v xml:space="preserve">欠損、0.3m×0.2m </v>
      </c>
    </row>
    <row r="169" spans="1:16" ht="15.95" customHeight="1" x14ac:dyDescent="0.15">
      <c r="A169" s="314">
        <v>167</v>
      </c>
      <c r="B169" s="320">
        <f>IFERROR(VLOOKUP($A169,'様式C-1-1用'!$B$3:$AI$977,3,0),"")</f>
        <v>20</v>
      </c>
      <c r="C169" s="321">
        <f>IFERROR(VLOOKUP($A169,'様式C-1-1用'!$B$3:$AI$977,4,0),"")</f>
        <v>11</v>
      </c>
      <c r="D169" s="321" t="str">
        <f>IFERROR(VLOOKUP($A169,'様式C-1-1用'!$B$3:$AI$977,6,0),"")</f>
        <v>路面</v>
      </c>
      <c r="E169" s="321" t="str">
        <f>IFERROR(VLOOKUP($A169,'様式C-1-1用'!$B$3:$AI$977,7,0),"")</f>
        <v>監査歩廊</v>
      </c>
      <c r="F169" s="321" t="str">
        <f>IFERROR(VLOOKUP($A169,'様式C-1-1用'!$B$3:$AI$977,8,0),"")</f>
        <v>材質劣化</v>
      </c>
      <c r="G169" s="321" t="str">
        <f>IFERROR(VLOOKUP($A169,'様式C-1-1用'!$B$3:$AI$977,10,0),"")</f>
        <v>欠損</v>
      </c>
      <c r="H169" s="321">
        <f>IFERROR(VLOOKUP($A169,'様式C-1-1用'!$B$3:$AI$977,22,0),"")</f>
        <v>0</v>
      </c>
      <c r="I169" s="321" t="str">
        <f>IFERROR(VLOOKUP($A169,'様式C-1-1用'!$B$3:$AI$977,23,0),"")</f>
        <v>－</v>
      </c>
      <c r="J169" s="321" t="str">
        <f>IFERROR(VLOOKUP($A169,'様式C-1-1用'!$B$3:$AI$977,24,0),"")</f>
        <v>－</v>
      </c>
      <c r="K169" s="321" t="str">
        <f>IFERROR(VLOOKUP($A169,'様式C-1-1用'!$B$3:$AI$977,25,0),"")</f>
        <v>－</v>
      </c>
      <c r="L169" s="321" t="str">
        <f>IFERROR(VLOOKUP($A169,'様式C-1-1用'!$B$3:$AI$977,16,0),"")</f>
        <v>0.3m×0.5m 内部鉄筋露出</v>
      </c>
      <c r="M169" s="321" t="str">
        <f>IFERROR(VLOOKUP($A169,'様式C-1-1用'!$B$3:$AI$977,34,0),"")</f>
        <v>鉄筋露出0.2m×0.5m×0.01m</v>
      </c>
      <c r="N169" s="321" t="str">
        <f>IFERROR(VLOOKUP($A169,'様式C-1-1用'!$B$3:$AI$977,30,0),"")</f>
        <v>－</v>
      </c>
      <c r="O169" s="321" t="str">
        <f>IF(VLOOKUP($A169,'様式C-1-1用'!$B$3:$AI$977,29,0)="－","なし",VLOOKUP($A169,'様式C-1-1用'!$B$3:$AI$977,29,0))</f>
        <v>なし</v>
      </c>
      <c r="P169" s="322" t="str">
        <f>IFERROR(VLOOKUP($A169,'様式C-1-1用'!$B$3:$AI$977,33,0),"")</f>
        <v>欠損、0.3m×0.5m 内部鉄筋露出</v>
      </c>
    </row>
    <row r="170" spans="1:16" ht="15.95" customHeight="1" x14ac:dyDescent="0.15">
      <c r="A170" s="314">
        <v>168</v>
      </c>
      <c r="B170" s="320">
        <f>IFERROR(VLOOKUP($A170,'様式C-1-1用'!$B$3:$AI$977,3,0),"")</f>
        <v>20</v>
      </c>
      <c r="C170" s="321">
        <f>IFERROR(VLOOKUP($A170,'様式C-1-1用'!$B$3:$AI$977,4,0),"")</f>
        <v>12</v>
      </c>
      <c r="D170" s="321" t="str">
        <f>IFERROR(VLOOKUP($A170,'様式C-1-1用'!$B$3:$AI$977,6,0),"")</f>
        <v>路面</v>
      </c>
      <c r="E170" s="321" t="str">
        <f>IFERROR(VLOOKUP($A170,'様式C-1-1用'!$B$3:$AI$977,7,0),"")</f>
        <v>車道</v>
      </c>
      <c r="F170" s="321" t="str">
        <f>IFERROR(VLOOKUP($A170,'様式C-1-1用'!$B$3:$AI$977,8,0),"")</f>
        <v>材質劣化</v>
      </c>
      <c r="G170" s="321" t="str">
        <f>IFERROR(VLOOKUP($A170,'様式C-1-1用'!$B$3:$AI$977,10,0),"")</f>
        <v>うき・はく離</v>
      </c>
      <c r="H170" s="321">
        <f>IFERROR(VLOOKUP($A170,'様式C-1-1用'!$B$3:$AI$977,22,0),"")</f>
        <v>0</v>
      </c>
      <c r="I170" s="321" t="str">
        <f>IFERROR(VLOOKUP($A170,'様式C-1-1用'!$B$3:$AI$977,23,0),"")</f>
        <v>－</v>
      </c>
      <c r="J170" s="321" t="str">
        <f>IFERROR(VLOOKUP($A170,'様式C-1-1用'!$B$3:$AI$977,24,0),"")</f>
        <v>－</v>
      </c>
      <c r="K170" s="321" t="str">
        <f>IFERROR(VLOOKUP($A170,'様式C-1-1用'!$B$3:$AI$977,25,0),"")</f>
        <v>－</v>
      </c>
      <c r="L170" s="321" t="str">
        <f>IFERROR(VLOOKUP($A170,'様式C-1-1用'!$B$3:$AI$977,16,0),"")</f>
        <v xml:space="preserve">3.0m×0.1m </v>
      </c>
      <c r="M170" s="321" t="str">
        <f>IFERROR(VLOOKUP($A170,'様式C-1-1用'!$B$3:$AI$977,34,0),"")</f>
        <v>2.2m×0.05m</v>
      </c>
      <c r="N170" s="321" t="str">
        <f>IFERROR(VLOOKUP($A170,'様式C-1-1用'!$B$3:$AI$977,30,0),"")</f>
        <v>－</v>
      </c>
      <c r="O170" s="321" t="str">
        <f>IF(VLOOKUP($A170,'様式C-1-1用'!$B$3:$AI$977,29,0)="－","なし",VLOOKUP($A170,'様式C-1-1用'!$B$3:$AI$977,29,0))</f>
        <v>なし</v>
      </c>
      <c r="P170" s="322" t="str">
        <f>IFERROR(VLOOKUP($A170,'様式C-1-1用'!$B$3:$AI$977,33,0),"")</f>
        <v xml:space="preserve">うき・はく離、3.0m×0.1m </v>
      </c>
    </row>
    <row r="171" spans="1:16" ht="15.95" customHeight="1" x14ac:dyDescent="0.15">
      <c r="A171" s="314">
        <v>169</v>
      </c>
      <c r="B171" s="320">
        <f>IFERROR(VLOOKUP($A171,'様式C-1-1用'!$B$3:$AI$977,3,0),"")</f>
        <v>21</v>
      </c>
      <c r="C171" s="321">
        <f>IFERROR(VLOOKUP($A171,'様式C-1-1用'!$B$3:$AI$977,4,0),"")</f>
        <v>1</v>
      </c>
      <c r="D171" s="321" t="str">
        <f>IFERROR(VLOOKUP($A171,'様式C-1-1用'!$B$3:$AI$977,6,0),"")</f>
        <v>覆工・坑門</v>
      </c>
      <c r="E171" s="321" t="str">
        <f>IFERROR(VLOOKUP($A171,'様式C-1-1用'!$B$3:$AI$977,7,0),"")</f>
        <v>側壁（左側）</v>
      </c>
      <c r="F171" s="321" t="str">
        <f>IFERROR(VLOOKUP($A171,'様式C-1-1用'!$B$3:$AI$977,8,0),"")</f>
        <v>材質劣化</v>
      </c>
      <c r="G171" s="321" t="str">
        <f>IFERROR(VLOOKUP($A171,'様式C-1-1用'!$B$3:$AI$977,10,0),"")</f>
        <v>うき・はく離</v>
      </c>
      <c r="H171" s="321">
        <f>IFERROR(VLOOKUP($A171,'様式C-1-1用'!$B$3:$AI$977,22,0),"")</f>
        <v>0</v>
      </c>
      <c r="I171" s="321" t="str">
        <f>IFERROR(VLOOKUP($A171,'様式C-1-1用'!$B$3:$AI$977,23,0),"")</f>
        <v>Ⅱb</v>
      </c>
      <c r="J171" s="321" t="str">
        <f>IFERROR(VLOOKUP($A171,'様式C-1-1用'!$B$3:$AI$977,24,0),"")</f>
        <v>Ⅱ</v>
      </c>
      <c r="K171" s="321" t="str">
        <f>IFERROR(VLOOKUP($A171,'様式C-1-1用'!$B$3:$AI$977,25,0),"")</f>
        <v>Ⅱ</v>
      </c>
      <c r="L171" s="321" t="str">
        <f>IFERROR(VLOOKUP($A171,'様式C-1-1用'!$B$3:$AI$977,16,0),"")</f>
        <v xml:space="preserve">0.1m×3.6m </v>
      </c>
      <c r="M171" s="321" t="str">
        <f>IFERROR(VLOOKUP($A171,'様式C-1-1用'!$B$3:$AI$977,34,0),"")</f>
        <v>0.1m×1.5m(過年度写S21-1),0.1m×0.9m(過年度写S21-2),0.1m×0.3m(過年度写S21-3)</v>
      </c>
      <c r="N171" s="321" t="str">
        <f>IFERROR(VLOOKUP($A171,'様式C-1-1用'!$B$3:$AI$977,30,0),"")</f>
        <v>－</v>
      </c>
      <c r="O171" s="321" t="str">
        <f>IF(VLOOKUP($A171,'様式C-1-1用'!$B$3:$AI$977,29,0)="－","なし",VLOOKUP($A171,'様式C-1-1用'!$B$3:$AI$977,29,0))</f>
        <v>監視（日常巡視）</v>
      </c>
      <c r="P171" s="322" t="str">
        <f>IFERROR(VLOOKUP($A171,'様式C-1-1用'!$B$3:$AI$977,33,0),"")</f>
        <v xml:space="preserve">うき・はく離、0.1m×3.6m </v>
      </c>
    </row>
    <row r="172" spans="1:16" ht="15.95" customHeight="1" x14ac:dyDescent="0.15">
      <c r="A172" s="314">
        <v>170</v>
      </c>
      <c r="B172" s="320">
        <f>IFERROR(VLOOKUP($A172,'様式C-1-1用'!$B$3:$AI$977,3,0),"")</f>
        <v>21</v>
      </c>
      <c r="C172" s="321">
        <f>IFERROR(VLOOKUP($A172,'様式C-1-1用'!$B$3:$AI$977,4,0),"")</f>
        <v>4</v>
      </c>
      <c r="D172" s="321" t="str">
        <f>IFERROR(VLOOKUP($A172,'様式C-1-1用'!$B$3:$AI$977,6,0),"")</f>
        <v>覆工・坑門</v>
      </c>
      <c r="E172" s="321" t="str">
        <f>IFERROR(VLOOKUP($A172,'様式C-1-1用'!$B$3:$AI$977,7,0),"")</f>
        <v>側壁（左側）</v>
      </c>
      <c r="F172" s="321" t="str">
        <f>IFERROR(VLOOKUP($A172,'様式C-1-1用'!$B$3:$AI$977,8,0),"")</f>
        <v>材質劣化</v>
      </c>
      <c r="G172" s="321" t="str">
        <f>IFERROR(VLOOKUP($A172,'様式C-1-1用'!$B$3:$AI$977,10,0),"")</f>
        <v>うき・はく離</v>
      </c>
      <c r="H172" s="321">
        <f>IFERROR(VLOOKUP($A172,'様式C-1-1用'!$B$3:$AI$977,22,0),"")</f>
        <v>0</v>
      </c>
      <c r="I172" s="321" t="str">
        <f>IFERROR(VLOOKUP($A172,'様式C-1-1用'!$B$3:$AI$977,23,0),"")</f>
        <v>Ⅱb</v>
      </c>
      <c r="J172" s="321" t="str">
        <f>IFERROR(VLOOKUP($A172,'様式C-1-1用'!$B$3:$AI$977,24,0),"")</f>
        <v>Ⅱ</v>
      </c>
      <c r="K172" s="321" t="str">
        <f>IFERROR(VLOOKUP($A172,'様式C-1-1用'!$B$3:$AI$977,25,0),"")</f>
        <v>Ⅱ</v>
      </c>
      <c r="L172" s="321" t="str">
        <f>IFERROR(VLOOKUP($A172,'様式C-1-1用'!$B$3:$AI$977,16,0),"")</f>
        <v xml:space="preserve">0.1m×1.5m </v>
      </c>
      <c r="M172" s="321" t="str">
        <f>IFERROR(VLOOKUP($A172,'様式C-1-1用'!$B$3:$AI$977,34,0),"")</f>
        <v xml:space="preserve">0.1m×0.9m </v>
      </c>
      <c r="N172" s="321" t="str">
        <f>IFERROR(VLOOKUP($A172,'様式C-1-1用'!$B$3:$AI$977,30,0),"")</f>
        <v>－</v>
      </c>
      <c r="O172" s="321" t="str">
        <f>IF(VLOOKUP($A172,'様式C-1-1用'!$B$3:$AI$977,29,0)="－","なし",VLOOKUP($A172,'様式C-1-1用'!$B$3:$AI$977,29,0))</f>
        <v>監視（日常巡視）</v>
      </c>
      <c r="P172" s="322" t="str">
        <f>IFERROR(VLOOKUP($A172,'様式C-1-1用'!$B$3:$AI$977,33,0),"")</f>
        <v xml:space="preserve">うき・はく離、0.1m×1.5m </v>
      </c>
    </row>
    <row r="173" spans="1:16" ht="15.95" customHeight="1" x14ac:dyDescent="0.15">
      <c r="A173" s="314">
        <v>171</v>
      </c>
      <c r="B173" s="320">
        <f>IFERROR(VLOOKUP($A173,'様式C-1-1用'!$B$3:$AI$977,3,0),"")</f>
        <v>21</v>
      </c>
      <c r="C173" s="321">
        <f>IFERROR(VLOOKUP($A173,'様式C-1-1用'!$B$3:$AI$977,4,0),"")</f>
        <v>5</v>
      </c>
      <c r="D173" s="321" t="str">
        <f>IFERROR(VLOOKUP($A173,'様式C-1-1用'!$B$3:$AI$977,6,0),"")</f>
        <v>覆工・坑門</v>
      </c>
      <c r="E173" s="321" t="str">
        <f>IFERROR(VLOOKUP($A173,'様式C-1-1用'!$B$3:$AI$977,7,0),"")</f>
        <v>側壁（左側）</v>
      </c>
      <c r="F173" s="321" t="str">
        <f>IFERROR(VLOOKUP($A173,'様式C-1-1用'!$B$3:$AI$977,8,0),"")</f>
        <v>材質劣化</v>
      </c>
      <c r="G173" s="321" t="str">
        <f>IFERROR(VLOOKUP($A173,'様式C-1-1用'!$B$3:$AI$977,10,0),"")</f>
        <v>補修跡</v>
      </c>
      <c r="H173" s="321">
        <f>IFERROR(VLOOKUP($A173,'様式C-1-1用'!$B$3:$AI$977,22,0),"")</f>
        <v>0</v>
      </c>
      <c r="I173" s="321" t="str">
        <f>IFERROR(VLOOKUP($A173,'様式C-1-1用'!$B$3:$AI$977,23,0),"")</f>
        <v>Ⅰ</v>
      </c>
      <c r="J173" s="321" t="str">
        <f>IFERROR(VLOOKUP($A173,'様式C-1-1用'!$B$3:$AI$977,24,0),"")</f>
        <v>Ⅰ</v>
      </c>
      <c r="K173" s="321" t="str">
        <f>IFERROR(VLOOKUP($A173,'様式C-1-1用'!$B$3:$AI$977,25,0),"")</f>
        <v>Ⅰ</v>
      </c>
      <c r="L173" s="321" t="str">
        <f>IFERROR(VLOOKUP($A173,'様式C-1-1用'!$B$3:$AI$977,16,0),"")</f>
        <v>1.8m×1.0m メッシュシート</v>
      </c>
      <c r="M173" s="321" t="str">
        <f>IFERROR(VLOOKUP($A173,'様式C-1-1用'!$B$3:$AI$977,34,0),"")</f>
        <v>うき0.8m×0.1m</v>
      </c>
      <c r="N173" s="321" t="str">
        <f>IFERROR(VLOOKUP($A173,'様式C-1-1用'!$B$3:$AI$977,30,0),"")</f>
        <v>－</v>
      </c>
      <c r="O173" s="321" t="str">
        <f>IF(VLOOKUP($A173,'様式C-1-1用'!$B$3:$AI$977,29,0)="－","なし",VLOOKUP($A173,'様式C-1-1用'!$B$3:$AI$977,29,0))</f>
        <v>なし</v>
      </c>
      <c r="P173" s="322" t="str">
        <f>IFERROR(VLOOKUP($A173,'様式C-1-1用'!$B$3:$AI$977,33,0),"")</f>
        <v>補修跡、1.8m×1.0m メッシュシート</v>
      </c>
    </row>
    <row r="174" spans="1:16" ht="15.95" customHeight="1" x14ac:dyDescent="0.15">
      <c r="A174" s="314">
        <v>172</v>
      </c>
      <c r="B174" s="320">
        <f>IFERROR(VLOOKUP($A174,'様式C-1-1用'!$B$3:$AI$977,3,0),"")</f>
        <v>21</v>
      </c>
      <c r="C174" s="321">
        <f>IFERROR(VLOOKUP($A174,'様式C-1-1用'!$B$3:$AI$977,4,0),"")</f>
        <v>6</v>
      </c>
      <c r="D174" s="321" t="str">
        <f>IFERROR(VLOOKUP($A174,'様式C-1-1用'!$B$3:$AI$977,6,0),"")</f>
        <v>覆工・坑門</v>
      </c>
      <c r="E174" s="321" t="str">
        <f>IFERROR(VLOOKUP($A174,'様式C-1-1用'!$B$3:$AI$977,7,0),"")</f>
        <v>アーチ（右側）</v>
      </c>
      <c r="F174" s="321" t="str">
        <f>IFERROR(VLOOKUP($A174,'様式C-1-1用'!$B$3:$AI$977,8,0),"")</f>
        <v>漏水</v>
      </c>
      <c r="G174" s="321" t="str">
        <f>IFERROR(VLOOKUP($A174,'様式C-1-1用'!$B$3:$AI$977,10,0),"")</f>
        <v>漏水</v>
      </c>
      <c r="H174" s="321">
        <f>IFERROR(VLOOKUP($A174,'様式C-1-1用'!$B$3:$AI$977,22,0),"")</f>
        <v>0</v>
      </c>
      <c r="I174" s="321" t="str">
        <f>IFERROR(VLOOKUP($A174,'様式C-1-1用'!$B$3:$AI$977,23,0),"")</f>
        <v>Ⅱb</v>
      </c>
      <c r="J174" s="321" t="str">
        <f>IFERROR(VLOOKUP($A174,'様式C-1-1用'!$B$3:$AI$977,24,0),"")</f>
        <v>Ⅱ</v>
      </c>
      <c r="K174" s="321" t="str">
        <f>IFERROR(VLOOKUP($A174,'様式C-1-1用'!$B$3:$AI$977,25,0),"")</f>
        <v>Ⅱ</v>
      </c>
      <c r="L174" s="321" t="str">
        <f>IFERROR(VLOOKUP($A174,'様式C-1-1用'!$B$3:$AI$977,16,0),"")</f>
        <v>0.6m×7.1m 遊離石灰</v>
      </c>
      <c r="M174" s="321" t="str">
        <f>IFERROR(VLOOKUP($A174,'様式C-1-1用'!$B$3:$AI$977,34,0),"")</f>
        <v>にじみ</v>
      </c>
      <c r="N174" s="321" t="str">
        <f>IFERROR(VLOOKUP($A174,'様式C-1-1用'!$B$3:$AI$977,30,0),"")</f>
        <v>－</v>
      </c>
      <c r="O174" s="321" t="str">
        <f>IF(VLOOKUP($A174,'様式C-1-1用'!$B$3:$AI$977,29,0)="－","なし",VLOOKUP($A174,'様式C-1-1用'!$B$3:$AI$977,29,0))</f>
        <v>監視（日常巡視）</v>
      </c>
      <c r="P174" s="322" t="str">
        <f>IFERROR(VLOOKUP($A174,'様式C-1-1用'!$B$3:$AI$977,33,0),"")</f>
        <v>漏水、0.6m×7.1m 遊離石灰</v>
      </c>
    </row>
    <row r="175" spans="1:16" ht="15.95" customHeight="1" x14ac:dyDescent="0.15">
      <c r="A175" s="314">
        <v>173</v>
      </c>
      <c r="B175" s="320">
        <f>IFERROR(VLOOKUP($A175,'様式C-1-1用'!$B$3:$AI$977,3,0),"")</f>
        <v>21</v>
      </c>
      <c r="C175" s="321">
        <f>IFERROR(VLOOKUP($A175,'様式C-1-1用'!$B$3:$AI$977,4,0),"")</f>
        <v>7</v>
      </c>
      <c r="D175" s="321" t="str">
        <f>IFERROR(VLOOKUP($A175,'様式C-1-1用'!$B$3:$AI$977,6,0),"")</f>
        <v>覆工・坑門</v>
      </c>
      <c r="E175" s="321" t="str">
        <f>IFERROR(VLOOKUP($A175,'様式C-1-1用'!$B$3:$AI$977,7,0),"")</f>
        <v>側壁（右側）</v>
      </c>
      <c r="F175" s="321" t="str">
        <f>IFERROR(VLOOKUP($A175,'様式C-1-1用'!$B$3:$AI$977,8,0),"")</f>
        <v>材質劣化</v>
      </c>
      <c r="G175" s="321" t="str">
        <f>IFERROR(VLOOKUP($A175,'様式C-1-1用'!$B$3:$AI$977,10,0),"")</f>
        <v>うき・はく離</v>
      </c>
      <c r="H175" s="321">
        <f>IFERROR(VLOOKUP($A175,'様式C-1-1用'!$B$3:$AI$977,22,0),"")</f>
        <v>0</v>
      </c>
      <c r="I175" s="321" t="str">
        <f>IFERROR(VLOOKUP($A175,'様式C-1-1用'!$B$3:$AI$977,23,0),"")</f>
        <v>Ⅱb</v>
      </c>
      <c r="J175" s="321" t="str">
        <f>IFERROR(VLOOKUP($A175,'様式C-1-1用'!$B$3:$AI$977,24,0),"")</f>
        <v>Ⅱ</v>
      </c>
      <c r="K175" s="321" t="str">
        <f>IFERROR(VLOOKUP($A175,'様式C-1-1用'!$B$3:$AI$977,25,0),"")</f>
        <v>Ⅱ</v>
      </c>
      <c r="L175" s="321" t="str">
        <f>IFERROR(VLOOKUP($A175,'様式C-1-1用'!$B$3:$AI$977,16,0),"")</f>
        <v xml:space="preserve">0.1m×0.4m </v>
      </c>
      <c r="M175" s="321" t="str">
        <f>IFERROR(VLOOKUP($A175,'様式C-1-1用'!$B$3:$AI$977,34,0),"")</f>
        <v xml:space="preserve">0.1m×0.4m </v>
      </c>
      <c r="N175" s="321" t="str">
        <f>IFERROR(VLOOKUP($A175,'様式C-1-1用'!$B$3:$AI$977,30,0),"")</f>
        <v>－</v>
      </c>
      <c r="O175" s="321" t="str">
        <f>IF(VLOOKUP($A175,'様式C-1-1用'!$B$3:$AI$977,29,0)="－","なし",VLOOKUP($A175,'様式C-1-1用'!$B$3:$AI$977,29,0))</f>
        <v>監視（日常巡視）</v>
      </c>
      <c r="P175" s="322" t="str">
        <f>IFERROR(VLOOKUP($A175,'様式C-1-1用'!$B$3:$AI$977,33,0),"")</f>
        <v xml:space="preserve">うき・はく離、0.1m×0.4m </v>
      </c>
    </row>
    <row r="176" spans="1:16" ht="15.95" customHeight="1" x14ac:dyDescent="0.15">
      <c r="A176" s="314">
        <v>174</v>
      </c>
      <c r="B176" s="320">
        <f>IFERROR(VLOOKUP($A176,'様式C-1-1用'!$B$3:$AI$977,3,0),"")</f>
        <v>21</v>
      </c>
      <c r="C176" s="321">
        <f>IFERROR(VLOOKUP($A176,'様式C-1-1用'!$B$3:$AI$977,4,0),"")</f>
        <v>8</v>
      </c>
      <c r="D176" s="321" t="str">
        <f>IFERROR(VLOOKUP($A176,'様式C-1-1用'!$B$3:$AI$977,6,0),"")</f>
        <v>路面</v>
      </c>
      <c r="E176" s="321" t="str">
        <f>IFERROR(VLOOKUP($A176,'様式C-1-1用'!$B$3:$AI$977,7,0),"")</f>
        <v>車道</v>
      </c>
      <c r="F176" s="321" t="str">
        <f>IFERROR(VLOOKUP($A176,'様式C-1-1用'!$B$3:$AI$977,8,0),"")</f>
        <v>漏水</v>
      </c>
      <c r="G176" s="321" t="str">
        <f>IFERROR(VLOOKUP($A176,'様式C-1-1用'!$B$3:$AI$977,10,0),"")</f>
        <v>漏水</v>
      </c>
      <c r="H176" s="321">
        <f>IFERROR(VLOOKUP($A176,'様式C-1-1用'!$B$3:$AI$977,22,0),"")</f>
        <v>0</v>
      </c>
      <c r="I176" s="321" t="str">
        <f>IFERROR(VLOOKUP($A176,'様式C-1-1用'!$B$3:$AI$977,23,0),"")</f>
        <v>－</v>
      </c>
      <c r="J176" s="321" t="str">
        <f>IFERROR(VLOOKUP($A176,'様式C-1-1用'!$B$3:$AI$977,24,0),"")</f>
        <v>－</v>
      </c>
      <c r="K176" s="321" t="str">
        <f>IFERROR(VLOOKUP($A176,'様式C-1-1用'!$B$3:$AI$977,25,0),"")</f>
        <v>－</v>
      </c>
      <c r="L176" s="321" t="str">
        <f>IFERROR(VLOOKUP($A176,'様式C-1-1用'!$B$3:$AI$977,16,0),"")</f>
        <v>0.6m×2.0m 遊離石灰</v>
      </c>
      <c r="M176" s="321" t="str">
        <f>IFERROR(VLOOKUP($A176,'様式C-1-1用'!$B$3:$AI$977,34,0),"")</f>
        <v>0.6m×2.0m 遊離石灰</v>
      </c>
      <c r="N176" s="321" t="str">
        <f>IFERROR(VLOOKUP($A176,'様式C-1-1用'!$B$3:$AI$977,30,0),"")</f>
        <v>－</v>
      </c>
      <c r="O176" s="321" t="str">
        <f>IF(VLOOKUP($A176,'様式C-1-1用'!$B$3:$AI$977,29,0)="－","なし",VLOOKUP($A176,'様式C-1-1用'!$B$3:$AI$977,29,0))</f>
        <v>なし</v>
      </c>
      <c r="P176" s="322" t="str">
        <f>IFERROR(VLOOKUP($A176,'様式C-1-1用'!$B$3:$AI$977,33,0),"")</f>
        <v>漏水、0.6m×2.0m 遊離石灰</v>
      </c>
    </row>
    <row r="177" spans="1:16" ht="15.95" customHeight="1" x14ac:dyDescent="0.15">
      <c r="A177" s="314">
        <v>175</v>
      </c>
      <c r="B177" s="320">
        <f>IFERROR(VLOOKUP($A177,'様式C-1-1用'!$B$3:$AI$977,3,0),"")</f>
        <v>21</v>
      </c>
      <c r="C177" s="321">
        <f>IFERROR(VLOOKUP($A177,'様式C-1-1用'!$B$3:$AI$977,4,0),"")</f>
        <v>9</v>
      </c>
      <c r="D177" s="321" t="str">
        <f>IFERROR(VLOOKUP($A177,'様式C-1-1用'!$B$3:$AI$977,6,0),"")</f>
        <v>路面</v>
      </c>
      <c r="E177" s="321" t="str">
        <f>IFERROR(VLOOKUP($A177,'様式C-1-1用'!$B$3:$AI$977,7,0),"")</f>
        <v>車道</v>
      </c>
      <c r="F177" s="321" t="str">
        <f>IFERROR(VLOOKUP($A177,'様式C-1-1用'!$B$3:$AI$977,8,0),"")</f>
        <v>材質劣化</v>
      </c>
      <c r="G177" s="321" t="str">
        <f>IFERROR(VLOOKUP($A177,'様式C-1-1用'!$B$3:$AI$977,10,0),"")</f>
        <v>うき・はく離</v>
      </c>
      <c r="H177" s="321">
        <f>IFERROR(VLOOKUP($A177,'様式C-1-1用'!$B$3:$AI$977,22,0),"")</f>
        <v>0</v>
      </c>
      <c r="I177" s="321" t="str">
        <f>IFERROR(VLOOKUP($A177,'様式C-1-1用'!$B$3:$AI$977,23,0),"")</f>
        <v>－</v>
      </c>
      <c r="J177" s="321" t="str">
        <f>IFERROR(VLOOKUP($A177,'様式C-1-1用'!$B$3:$AI$977,24,0),"")</f>
        <v>－</v>
      </c>
      <c r="K177" s="321" t="str">
        <f>IFERROR(VLOOKUP($A177,'様式C-1-1用'!$B$3:$AI$977,25,0),"")</f>
        <v>－</v>
      </c>
      <c r="L177" s="321" t="str">
        <f>IFERROR(VLOOKUP($A177,'様式C-1-1用'!$B$3:$AI$977,16,0),"")</f>
        <v xml:space="preserve">1.0m×0.3m </v>
      </c>
      <c r="M177" s="321" t="str">
        <f>IFERROR(VLOOKUP($A177,'様式C-1-1用'!$B$3:$AI$977,34,0),"")</f>
        <v>0.3m×0.35m</v>
      </c>
      <c r="N177" s="321" t="str">
        <f>IFERROR(VLOOKUP($A177,'様式C-1-1用'!$B$3:$AI$977,30,0),"")</f>
        <v>－</v>
      </c>
      <c r="O177" s="321" t="str">
        <f>IF(VLOOKUP($A177,'様式C-1-1用'!$B$3:$AI$977,29,0)="－","なし",VLOOKUP($A177,'様式C-1-1用'!$B$3:$AI$977,29,0))</f>
        <v>なし</v>
      </c>
      <c r="P177" s="322" t="str">
        <f>IFERROR(VLOOKUP($A177,'様式C-1-1用'!$B$3:$AI$977,33,0),"")</f>
        <v xml:space="preserve">うき・はく離、1.0m×0.3m </v>
      </c>
    </row>
    <row r="178" spans="1:16" ht="15.95" customHeight="1" x14ac:dyDescent="0.15">
      <c r="A178" s="314">
        <v>176</v>
      </c>
      <c r="B178" s="320">
        <f>IFERROR(VLOOKUP($A178,'様式C-1-1用'!$B$3:$AI$977,3,0),"")</f>
        <v>21</v>
      </c>
      <c r="C178" s="321">
        <f>IFERROR(VLOOKUP($A178,'様式C-1-1用'!$B$3:$AI$977,4,0),"")</f>
        <v>10</v>
      </c>
      <c r="D178" s="321" t="str">
        <f>IFERROR(VLOOKUP($A178,'様式C-1-1用'!$B$3:$AI$977,6,0),"")</f>
        <v>路面</v>
      </c>
      <c r="E178" s="321" t="str">
        <f>IFERROR(VLOOKUP($A178,'様式C-1-1用'!$B$3:$AI$977,7,0),"")</f>
        <v>車道</v>
      </c>
      <c r="F178" s="321" t="str">
        <f>IFERROR(VLOOKUP($A178,'様式C-1-1用'!$B$3:$AI$977,8,0),"")</f>
        <v>材質劣化</v>
      </c>
      <c r="G178" s="321" t="str">
        <f>IFERROR(VLOOKUP($A178,'様式C-1-1用'!$B$3:$AI$977,10,0),"")</f>
        <v>欠損</v>
      </c>
      <c r="H178" s="321">
        <f>IFERROR(VLOOKUP($A178,'様式C-1-1用'!$B$3:$AI$977,22,0),"")</f>
        <v>0</v>
      </c>
      <c r="I178" s="321" t="str">
        <f>IFERROR(VLOOKUP($A178,'様式C-1-1用'!$B$3:$AI$977,23,0),"")</f>
        <v>－</v>
      </c>
      <c r="J178" s="321" t="str">
        <f>IFERROR(VLOOKUP($A178,'様式C-1-1用'!$B$3:$AI$977,24,0),"")</f>
        <v>－</v>
      </c>
      <c r="K178" s="321" t="str">
        <f>IFERROR(VLOOKUP($A178,'様式C-1-1用'!$B$3:$AI$977,25,0),"")</f>
        <v>－</v>
      </c>
      <c r="L178" s="321" t="str">
        <f>IFERROR(VLOOKUP($A178,'様式C-1-1用'!$B$3:$AI$977,16,0),"")</f>
        <v>2.0m×0.1m ひび割れ有</v>
      </c>
      <c r="M178" s="321" t="str">
        <f>IFERROR(VLOOKUP($A178,'様式C-1-1用'!$B$3:$AI$977,34,0),"")</f>
        <v>うき0.1m×0.1m(過年度写S21-10),ひび割れ幅10.0mm×長さ3.0m(過年度写S21-11)</v>
      </c>
      <c r="N178" s="321" t="str">
        <f>IFERROR(VLOOKUP($A178,'様式C-1-1用'!$B$3:$AI$977,30,0),"")</f>
        <v>－</v>
      </c>
      <c r="O178" s="321" t="str">
        <f>IF(VLOOKUP($A178,'様式C-1-1用'!$B$3:$AI$977,29,0)="－","なし",VLOOKUP($A178,'様式C-1-1用'!$B$3:$AI$977,29,0))</f>
        <v>なし</v>
      </c>
      <c r="P178" s="322" t="str">
        <f>IFERROR(VLOOKUP($A178,'様式C-1-1用'!$B$3:$AI$977,33,0),"")</f>
        <v>欠損、2.0m×0.1m ひび割れ有</v>
      </c>
    </row>
    <row r="179" spans="1:16" ht="15.95" customHeight="1" x14ac:dyDescent="0.15">
      <c r="A179" s="314">
        <v>177</v>
      </c>
      <c r="B179" s="320">
        <f>IFERROR(VLOOKUP($A179,'様式C-1-1用'!$B$3:$AI$977,3,0),"")</f>
        <v>22</v>
      </c>
      <c r="C179" s="321">
        <f>IFERROR(VLOOKUP($A179,'様式C-1-1用'!$B$3:$AI$977,4,0),"")</f>
        <v>1</v>
      </c>
      <c r="D179" s="321" t="str">
        <f>IFERROR(VLOOKUP($A179,'様式C-1-1用'!$B$3:$AI$977,6,0),"")</f>
        <v>覆工・坑門</v>
      </c>
      <c r="E179" s="321" t="str">
        <f>IFERROR(VLOOKUP($A179,'様式C-1-1用'!$B$3:$AI$977,7,0),"")</f>
        <v>側壁（左側）</v>
      </c>
      <c r="F179" s="321" t="str">
        <f>IFERROR(VLOOKUP($A179,'様式C-1-1用'!$B$3:$AI$977,8,0),"")</f>
        <v>材質劣化</v>
      </c>
      <c r="G179" s="321" t="str">
        <f>IFERROR(VLOOKUP($A179,'様式C-1-1用'!$B$3:$AI$977,10,0),"")</f>
        <v>うき・はく離</v>
      </c>
      <c r="H179" s="321">
        <f>IFERROR(VLOOKUP($A179,'様式C-1-1用'!$B$3:$AI$977,22,0),"")</f>
        <v>0</v>
      </c>
      <c r="I179" s="321" t="str">
        <f>IFERROR(VLOOKUP($A179,'様式C-1-1用'!$B$3:$AI$977,23,0),"")</f>
        <v>Ⅱb</v>
      </c>
      <c r="J179" s="321" t="str">
        <f>IFERROR(VLOOKUP($A179,'様式C-1-1用'!$B$3:$AI$977,24,0),"")</f>
        <v>Ⅱ</v>
      </c>
      <c r="K179" s="321" t="str">
        <f>IFERROR(VLOOKUP($A179,'様式C-1-1用'!$B$3:$AI$977,25,0),"")</f>
        <v>Ⅱ</v>
      </c>
      <c r="L179" s="321" t="str">
        <f>IFERROR(VLOOKUP($A179,'様式C-1-1用'!$B$3:$AI$977,16,0),"")</f>
        <v xml:space="preserve">0.2m×8.9m </v>
      </c>
      <c r="M179" s="321" t="str">
        <f>IFERROR(VLOOKUP($A179,'様式C-1-1用'!$B$3:$AI$977,34,0),"")</f>
        <v>0.1m×2.9m(過年度写S22-1),0.1m×0.4m(過年度写S22-2),
0.1m×0.4m(過年度写S22-3),0.1m×0.5m(過年度写S22-4)</v>
      </c>
      <c r="N179" s="321" t="str">
        <f>IFERROR(VLOOKUP($A179,'様式C-1-1用'!$B$3:$AI$977,30,0),"")</f>
        <v>－</v>
      </c>
      <c r="O179" s="321" t="str">
        <f>IF(VLOOKUP($A179,'様式C-1-1用'!$B$3:$AI$977,29,0)="－","なし",VLOOKUP($A179,'様式C-1-1用'!$B$3:$AI$977,29,0))</f>
        <v>監視（日常巡視）</v>
      </c>
      <c r="P179" s="322" t="str">
        <f>IFERROR(VLOOKUP($A179,'様式C-1-1用'!$B$3:$AI$977,33,0),"")</f>
        <v xml:space="preserve">うき・はく離、0.2m×8.9m </v>
      </c>
    </row>
    <row r="180" spans="1:16" ht="15.95" customHeight="1" x14ac:dyDescent="0.15">
      <c r="A180" s="314">
        <v>178</v>
      </c>
      <c r="B180" s="320">
        <f>IFERROR(VLOOKUP($A180,'様式C-1-1用'!$B$3:$AI$977,3,0),"")</f>
        <v>22</v>
      </c>
      <c r="C180" s="321">
        <f>IFERROR(VLOOKUP($A180,'様式C-1-1用'!$B$3:$AI$977,4,0),"")</f>
        <v>5</v>
      </c>
      <c r="D180" s="321" t="str">
        <f>IFERROR(VLOOKUP($A180,'様式C-1-1用'!$B$3:$AI$977,6,0),"")</f>
        <v>覆工・坑門</v>
      </c>
      <c r="E180" s="321" t="str">
        <f>IFERROR(VLOOKUP($A180,'様式C-1-1用'!$B$3:$AI$977,7,0),"")</f>
        <v>アーチ（左側）</v>
      </c>
      <c r="F180" s="321" t="str">
        <f>IFERROR(VLOOKUP($A180,'様式C-1-1用'!$B$3:$AI$977,8,0),"")</f>
        <v>材質劣化</v>
      </c>
      <c r="G180" s="321" t="str">
        <f>IFERROR(VLOOKUP($A180,'様式C-1-1用'!$B$3:$AI$977,10,0),"")</f>
        <v>補修跡</v>
      </c>
      <c r="H180" s="321">
        <f>IFERROR(VLOOKUP($A180,'様式C-1-1用'!$B$3:$AI$977,22,0),"")</f>
        <v>0</v>
      </c>
      <c r="I180" s="321" t="str">
        <f>IFERROR(VLOOKUP($A180,'様式C-1-1用'!$B$3:$AI$977,23,0),"")</f>
        <v>Ⅰ</v>
      </c>
      <c r="J180" s="321" t="str">
        <f>IFERROR(VLOOKUP($A180,'様式C-1-1用'!$B$3:$AI$977,24,0),"")</f>
        <v>Ⅰ</v>
      </c>
      <c r="K180" s="321" t="str">
        <f>IFERROR(VLOOKUP($A180,'様式C-1-1用'!$B$3:$AI$977,25,0),"")</f>
        <v>Ⅰ</v>
      </c>
      <c r="L180" s="321" t="str">
        <f>IFERROR(VLOOKUP($A180,'様式C-1-1用'!$B$3:$AI$977,16,0),"")</f>
        <v>1.4m×2.4m メッシュシート</v>
      </c>
      <c r="M180" s="321" t="str">
        <f>IFERROR(VLOOKUP($A180,'様式C-1-1用'!$B$3:$AI$977,34,0),"")</f>
        <v>うき1.1m×0.1m</v>
      </c>
      <c r="N180" s="321" t="str">
        <f>IFERROR(VLOOKUP($A180,'様式C-1-1用'!$B$3:$AI$977,30,0),"")</f>
        <v>－</v>
      </c>
      <c r="O180" s="321" t="str">
        <f>IF(VLOOKUP($A180,'様式C-1-1用'!$B$3:$AI$977,29,0)="－","なし",VLOOKUP($A180,'様式C-1-1用'!$B$3:$AI$977,29,0))</f>
        <v>なし</v>
      </c>
      <c r="P180" s="322" t="str">
        <f>IFERROR(VLOOKUP($A180,'様式C-1-1用'!$B$3:$AI$977,33,0),"")</f>
        <v>補修跡、1.4m×2.4m メッシュシート</v>
      </c>
    </row>
    <row r="181" spans="1:16" ht="15.95" customHeight="1" x14ac:dyDescent="0.15">
      <c r="A181" s="314">
        <v>179</v>
      </c>
      <c r="B181" s="320">
        <f>IFERROR(VLOOKUP($A181,'様式C-1-1用'!$B$3:$AI$977,3,0),"")</f>
        <v>22</v>
      </c>
      <c r="C181" s="321">
        <f>IFERROR(VLOOKUP($A181,'様式C-1-1用'!$B$3:$AI$977,4,0),"")</f>
        <v>6</v>
      </c>
      <c r="D181" s="321" t="str">
        <f>IFERROR(VLOOKUP($A181,'様式C-1-1用'!$B$3:$AI$977,6,0),"")</f>
        <v>覆工・坑門</v>
      </c>
      <c r="E181" s="321" t="str">
        <f>IFERROR(VLOOKUP($A181,'様式C-1-1用'!$B$3:$AI$977,7,0),"")</f>
        <v>アーチ（右側）</v>
      </c>
      <c r="F181" s="321" t="str">
        <f>IFERROR(VLOOKUP($A181,'様式C-1-1用'!$B$3:$AI$977,8,0),"")</f>
        <v>材質劣化</v>
      </c>
      <c r="G181" s="321" t="str">
        <f>IFERROR(VLOOKUP($A181,'様式C-1-1用'!$B$3:$AI$977,10,0),"")</f>
        <v>うき・はく離</v>
      </c>
      <c r="H181" s="321">
        <f>IFERROR(VLOOKUP($A181,'様式C-1-1用'!$B$3:$AI$977,22,0),"")</f>
        <v>0</v>
      </c>
      <c r="I181" s="321" t="str">
        <f>IFERROR(VLOOKUP($A181,'様式C-1-1用'!$B$3:$AI$977,23,0),"")</f>
        <v>Ⅱb</v>
      </c>
      <c r="J181" s="321" t="str">
        <f>IFERROR(VLOOKUP($A181,'様式C-1-1用'!$B$3:$AI$977,24,0),"")</f>
        <v>Ⅱ</v>
      </c>
      <c r="K181" s="321" t="str">
        <f>IFERROR(VLOOKUP($A181,'様式C-1-1用'!$B$3:$AI$977,25,0),"")</f>
        <v>Ⅱ</v>
      </c>
      <c r="L181" s="321" t="str">
        <f>IFERROR(VLOOKUP($A181,'様式C-1-1用'!$B$3:$AI$977,16,0),"")</f>
        <v>0.15m×0.1m (一部はく落)</v>
      </c>
      <c r="M181" s="321" t="str">
        <f>IFERROR(VLOOKUP($A181,'様式C-1-1用'!$B$3:$AI$977,34,0),"")</f>
        <v>0.3m×0.1m</v>
      </c>
      <c r="N181" s="321" t="str">
        <f>IFERROR(VLOOKUP($A181,'様式C-1-1用'!$B$3:$AI$977,30,0),"")</f>
        <v>－</v>
      </c>
      <c r="O181" s="321" t="str">
        <f>IF(VLOOKUP($A181,'様式C-1-1用'!$B$3:$AI$977,29,0)="－","なし",VLOOKUP($A181,'様式C-1-1用'!$B$3:$AI$977,29,0))</f>
        <v>監視（日常巡視）</v>
      </c>
      <c r="P181" s="322" t="str">
        <f>IFERROR(VLOOKUP($A181,'様式C-1-1用'!$B$3:$AI$977,33,0),"")</f>
        <v>うき・はく離、0.15m×0.1m (一部はく落)</v>
      </c>
    </row>
    <row r="182" spans="1:16" ht="15.95" customHeight="1" x14ac:dyDescent="0.15">
      <c r="A182" s="314">
        <v>180</v>
      </c>
      <c r="B182" s="320">
        <f>IFERROR(VLOOKUP($A182,'様式C-1-1用'!$B$3:$AI$977,3,0),"")</f>
        <v>22</v>
      </c>
      <c r="C182" s="321">
        <f>IFERROR(VLOOKUP($A182,'様式C-1-1用'!$B$3:$AI$977,4,0),"")</f>
        <v>7</v>
      </c>
      <c r="D182" s="321" t="str">
        <f>IFERROR(VLOOKUP($A182,'様式C-1-1用'!$B$3:$AI$977,6,0),"")</f>
        <v>路面</v>
      </c>
      <c r="E182" s="321" t="str">
        <f>IFERROR(VLOOKUP($A182,'様式C-1-1用'!$B$3:$AI$977,7,0),"")</f>
        <v>車道</v>
      </c>
      <c r="F182" s="321" t="str">
        <f>IFERROR(VLOOKUP($A182,'様式C-1-1用'!$B$3:$AI$977,8,0),"")</f>
        <v>漏水</v>
      </c>
      <c r="G182" s="321" t="str">
        <f>IFERROR(VLOOKUP($A182,'様式C-1-1用'!$B$3:$AI$977,10,0),"")</f>
        <v>漏水</v>
      </c>
      <c r="H182" s="321">
        <f>IFERROR(VLOOKUP($A182,'様式C-1-1用'!$B$3:$AI$977,22,0),"")</f>
        <v>0</v>
      </c>
      <c r="I182" s="321" t="str">
        <f>IFERROR(VLOOKUP($A182,'様式C-1-1用'!$B$3:$AI$977,23,0),"")</f>
        <v>－</v>
      </c>
      <c r="J182" s="321" t="str">
        <f>IFERROR(VLOOKUP($A182,'様式C-1-1用'!$B$3:$AI$977,24,0),"")</f>
        <v>－</v>
      </c>
      <c r="K182" s="321" t="str">
        <f>IFERROR(VLOOKUP($A182,'様式C-1-1用'!$B$3:$AI$977,25,0),"")</f>
        <v>－</v>
      </c>
      <c r="L182" s="321" t="str">
        <f>IFERROR(VLOOKUP($A182,'様式C-1-1用'!$B$3:$AI$977,16,0),"")</f>
        <v>0.2m×1.4m にじみ、遊離石灰</v>
      </c>
      <c r="M182" s="321" t="str">
        <f>IFERROR(VLOOKUP($A182,'様式C-1-1用'!$B$3:$AI$977,34,0),"")</f>
        <v>0.2m×1.4m にじみ、遊離石灰</v>
      </c>
      <c r="N182" s="321" t="str">
        <f>IFERROR(VLOOKUP($A182,'様式C-1-1用'!$B$3:$AI$977,30,0),"")</f>
        <v>－</v>
      </c>
      <c r="O182" s="321" t="str">
        <f>IF(VLOOKUP($A182,'様式C-1-1用'!$B$3:$AI$977,29,0)="－","なし",VLOOKUP($A182,'様式C-1-1用'!$B$3:$AI$977,29,0))</f>
        <v>なし</v>
      </c>
      <c r="P182" s="322" t="str">
        <f>IFERROR(VLOOKUP($A182,'様式C-1-1用'!$B$3:$AI$977,33,0),"")</f>
        <v>漏水、0.2m×1.4m にじみ、遊離石灰</v>
      </c>
    </row>
    <row r="183" spans="1:16" ht="15.95" customHeight="1" x14ac:dyDescent="0.15">
      <c r="A183" s="314">
        <v>181</v>
      </c>
      <c r="B183" s="320">
        <f>IFERROR(VLOOKUP($A183,'様式C-1-1用'!$B$3:$AI$977,3,0),"")</f>
        <v>22</v>
      </c>
      <c r="C183" s="321">
        <f>IFERROR(VLOOKUP($A183,'様式C-1-1用'!$B$3:$AI$977,4,0),"")</f>
        <v>8</v>
      </c>
      <c r="D183" s="321" t="str">
        <f>IFERROR(VLOOKUP($A183,'様式C-1-1用'!$B$3:$AI$977,6,0),"")</f>
        <v>路面</v>
      </c>
      <c r="E183" s="321" t="str">
        <f>IFERROR(VLOOKUP($A183,'様式C-1-1用'!$B$3:$AI$977,7,0),"")</f>
        <v>車道</v>
      </c>
      <c r="F183" s="321" t="str">
        <f>IFERROR(VLOOKUP($A183,'様式C-1-1用'!$B$3:$AI$977,8,0),"")</f>
        <v>材質劣化</v>
      </c>
      <c r="G183" s="321" t="str">
        <f>IFERROR(VLOOKUP($A183,'様式C-1-1用'!$B$3:$AI$977,10,0),"")</f>
        <v>欠損</v>
      </c>
      <c r="H183" s="321">
        <f>IFERROR(VLOOKUP($A183,'様式C-1-1用'!$B$3:$AI$977,22,0),"")</f>
        <v>0</v>
      </c>
      <c r="I183" s="321" t="str">
        <f>IFERROR(VLOOKUP($A183,'様式C-1-1用'!$B$3:$AI$977,23,0),"")</f>
        <v>－</v>
      </c>
      <c r="J183" s="321" t="str">
        <f>IFERROR(VLOOKUP($A183,'様式C-1-1用'!$B$3:$AI$977,24,0),"")</f>
        <v>－</v>
      </c>
      <c r="K183" s="321" t="str">
        <f>IFERROR(VLOOKUP($A183,'様式C-1-1用'!$B$3:$AI$977,25,0),"")</f>
        <v>－</v>
      </c>
      <c r="L183" s="321" t="str">
        <f>IFERROR(VLOOKUP($A183,'様式C-1-1用'!$B$3:$AI$977,16,0),"")</f>
        <v xml:space="preserve">0.2m×0.05m </v>
      </c>
      <c r="M183" s="321" t="str">
        <f>IFERROR(VLOOKUP($A183,'様式C-1-1用'!$B$3:$AI$977,34,0),"")</f>
        <v>うき0.1m×0.05m</v>
      </c>
      <c r="N183" s="321" t="str">
        <f>IFERROR(VLOOKUP($A183,'様式C-1-1用'!$B$3:$AI$977,30,0),"")</f>
        <v>－</v>
      </c>
      <c r="O183" s="321" t="str">
        <f>IF(VLOOKUP($A183,'様式C-1-1用'!$B$3:$AI$977,29,0)="－","なし",VLOOKUP($A183,'様式C-1-1用'!$B$3:$AI$977,29,0))</f>
        <v>なし</v>
      </c>
      <c r="P183" s="322" t="str">
        <f>IFERROR(VLOOKUP($A183,'様式C-1-1用'!$B$3:$AI$977,33,0),"")</f>
        <v xml:space="preserve">欠損、0.2m×0.05m </v>
      </c>
    </row>
    <row r="184" spans="1:16" ht="15.95" customHeight="1" x14ac:dyDescent="0.15">
      <c r="A184" s="314">
        <v>182</v>
      </c>
      <c r="B184" s="320">
        <f>IFERROR(VLOOKUP($A184,'様式C-1-1用'!$B$3:$AI$977,3,0),"")</f>
        <v>22</v>
      </c>
      <c r="C184" s="321">
        <f>IFERROR(VLOOKUP($A184,'様式C-1-1用'!$B$3:$AI$977,4,0),"")</f>
        <v>9</v>
      </c>
      <c r="D184" s="321" t="str">
        <f>IFERROR(VLOOKUP($A184,'様式C-1-1用'!$B$3:$AI$977,6,0),"")</f>
        <v>路面</v>
      </c>
      <c r="E184" s="321" t="str">
        <f>IFERROR(VLOOKUP($A184,'様式C-1-1用'!$B$3:$AI$977,7,0),"")</f>
        <v>監査歩廊</v>
      </c>
      <c r="F184" s="321" t="str">
        <f>IFERROR(VLOOKUP($A184,'様式C-1-1用'!$B$3:$AI$977,8,0),"")</f>
        <v>材質劣化</v>
      </c>
      <c r="G184" s="321" t="str">
        <f>IFERROR(VLOOKUP($A184,'様式C-1-1用'!$B$3:$AI$977,10,0),"")</f>
        <v>破損</v>
      </c>
      <c r="H184" s="321">
        <f>IFERROR(VLOOKUP($A184,'様式C-1-1用'!$B$3:$AI$977,22,0),"")</f>
        <v>0</v>
      </c>
      <c r="I184" s="321" t="str">
        <f>IFERROR(VLOOKUP($A184,'様式C-1-1用'!$B$3:$AI$977,23,0),"")</f>
        <v>－</v>
      </c>
      <c r="J184" s="321" t="str">
        <f>IFERROR(VLOOKUP($A184,'様式C-1-1用'!$B$3:$AI$977,24,0),"")</f>
        <v>－</v>
      </c>
      <c r="K184" s="321" t="str">
        <f>IFERROR(VLOOKUP($A184,'様式C-1-1用'!$B$3:$AI$977,25,0),"")</f>
        <v>－</v>
      </c>
      <c r="L184" s="321" t="str">
        <f>IFERROR(VLOOKUP($A184,'様式C-1-1用'!$B$3:$AI$977,16,0),"")</f>
        <v xml:space="preserve">0.2m×0.5m </v>
      </c>
      <c r="M184" s="321" t="str">
        <f>IFERROR(VLOOKUP($A184,'様式C-1-1用'!$B$3:$AI$977,34,0),"")</f>
        <v>鉄筋露出0.2m×0.5m×0.01m</v>
      </c>
      <c r="N184" s="321" t="str">
        <f>IFERROR(VLOOKUP($A184,'様式C-1-1用'!$B$3:$AI$977,30,0),"")</f>
        <v>－</v>
      </c>
      <c r="O184" s="321" t="str">
        <f>IF(VLOOKUP($A184,'様式C-1-1用'!$B$3:$AI$977,29,0)="－","なし",VLOOKUP($A184,'様式C-1-1用'!$B$3:$AI$977,29,0))</f>
        <v>なし</v>
      </c>
      <c r="P184" s="322" t="str">
        <f>IFERROR(VLOOKUP($A184,'様式C-1-1用'!$B$3:$AI$977,33,0),"")</f>
        <v xml:space="preserve">破損、0.2m×0.5m </v>
      </c>
    </row>
    <row r="185" spans="1:16" ht="15.95" customHeight="1" x14ac:dyDescent="0.15">
      <c r="A185" s="314">
        <v>183</v>
      </c>
      <c r="B185" s="320">
        <f>IFERROR(VLOOKUP($A185,'様式C-1-1用'!$B$3:$AI$977,3,0),"")</f>
        <v>22</v>
      </c>
      <c r="C185" s="321">
        <f>IFERROR(VLOOKUP($A185,'様式C-1-1用'!$B$3:$AI$977,4,0),"")</f>
        <v>10</v>
      </c>
      <c r="D185" s="321" t="str">
        <f>IFERROR(VLOOKUP($A185,'様式C-1-1用'!$B$3:$AI$977,6,0),"")</f>
        <v>覆工・坑門</v>
      </c>
      <c r="E185" s="321" t="str">
        <f>IFERROR(VLOOKUP($A185,'様式C-1-1用'!$B$3:$AI$977,7,0),"")</f>
        <v>アーチ（天端）</v>
      </c>
      <c r="F185" s="321" t="str">
        <f>IFERROR(VLOOKUP($A185,'様式C-1-1用'!$B$3:$AI$977,8,0),"")</f>
        <v>漏水</v>
      </c>
      <c r="G185" s="321" t="str">
        <f>IFERROR(VLOOKUP($A185,'様式C-1-1用'!$B$3:$AI$977,10,0),"")</f>
        <v>漏水</v>
      </c>
      <c r="H185" s="321">
        <f>IFERROR(VLOOKUP($A185,'様式C-1-1用'!$B$3:$AI$977,22,0),"")</f>
        <v>0</v>
      </c>
      <c r="I185" s="321" t="str">
        <f>IFERROR(VLOOKUP($A185,'様式C-1-1用'!$B$3:$AI$977,23,0),"")</f>
        <v>Ⅱa</v>
      </c>
      <c r="J185" s="321" t="str">
        <f>IFERROR(VLOOKUP($A185,'様式C-1-1用'!$B$3:$AI$977,24,0),"")</f>
        <v>Ⅱ</v>
      </c>
      <c r="K185" s="321" t="str">
        <f>IFERROR(VLOOKUP($A185,'様式C-1-1用'!$B$3:$AI$977,25,0),"")</f>
        <v>Ⅱ</v>
      </c>
      <c r="L185" s="321" t="str">
        <f>IFERROR(VLOOKUP($A185,'様式C-1-1用'!$B$3:$AI$977,16,0),"")</f>
        <v>0.5m×11.7m 滴水0.01L/分</v>
      </c>
      <c r="M185" s="321" t="str">
        <f>IFERROR(VLOOKUP($A185,'様式C-1-1用'!$B$3:$AI$977,34,0),"")</f>
        <v>－</v>
      </c>
      <c r="N185" s="321" t="str">
        <f>IFERROR(VLOOKUP($A185,'様式C-1-1用'!$B$3:$AI$977,30,0),"")</f>
        <v>－</v>
      </c>
      <c r="O185" s="321" t="str">
        <f>IF(VLOOKUP($A185,'様式C-1-1用'!$B$3:$AI$977,29,0)="－","なし",VLOOKUP($A185,'様式C-1-1用'!$B$3:$AI$977,29,0))</f>
        <v>なし</v>
      </c>
      <c r="P185" s="322" t="str">
        <f>IFERROR(VLOOKUP($A185,'様式C-1-1用'!$B$3:$AI$977,33,0),"")</f>
        <v xml:space="preserve">漏水、0.5m×11.7m 滴水0.01L/分 </v>
      </c>
    </row>
    <row r="186" spans="1:16" ht="15.95" customHeight="1" x14ac:dyDescent="0.15">
      <c r="A186" s="314">
        <v>184</v>
      </c>
      <c r="B186" s="320">
        <f>IFERROR(VLOOKUP($A186,'様式C-1-1用'!$B$3:$AI$977,3,0),"")</f>
        <v>23</v>
      </c>
      <c r="C186" s="321">
        <f>IFERROR(VLOOKUP($A186,'様式C-1-1用'!$B$3:$AI$977,4,0),"")</f>
        <v>1</v>
      </c>
      <c r="D186" s="321" t="str">
        <f>IFERROR(VLOOKUP($A186,'様式C-1-1用'!$B$3:$AI$977,6,0),"")</f>
        <v>覆工・坑門</v>
      </c>
      <c r="E186" s="321" t="str">
        <f>IFERROR(VLOOKUP($A186,'様式C-1-1用'!$B$3:$AI$977,7,0),"")</f>
        <v>側壁（左側）</v>
      </c>
      <c r="F186" s="321" t="str">
        <f>IFERROR(VLOOKUP($A186,'様式C-1-1用'!$B$3:$AI$977,8,0),"")</f>
        <v>材質劣化</v>
      </c>
      <c r="G186" s="321" t="str">
        <f>IFERROR(VLOOKUP($A186,'様式C-1-1用'!$B$3:$AI$977,10,0),"")</f>
        <v>うき・はく離</v>
      </c>
      <c r="H186" s="321">
        <f>IFERROR(VLOOKUP($A186,'様式C-1-1用'!$B$3:$AI$977,22,0),"")</f>
        <v>0</v>
      </c>
      <c r="I186" s="321" t="str">
        <f>IFERROR(VLOOKUP($A186,'様式C-1-1用'!$B$3:$AI$977,23,0),"")</f>
        <v>Ⅱb</v>
      </c>
      <c r="J186" s="321" t="str">
        <f>IFERROR(VLOOKUP($A186,'様式C-1-1用'!$B$3:$AI$977,24,0),"")</f>
        <v>Ⅱ</v>
      </c>
      <c r="K186" s="321" t="str">
        <f>IFERROR(VLOOKUP($A186,'様式C-1-1用'!$B$3:$AI$977,25,0),"")</f>
        <v>Ⅱ</v>
      </c>
      <c r="L186" s="321" t="str">
        <f>IFERROR(VLOOKUP($A186,'様式C-1-1用'!$B$3:$AI$977,16,0),"")</f>
        <v xml:space="preserve">0.1m×3.0m </v>
      </c>
      <c r="M186" s="321" t="str">
        <f>IFERROR(VLOOKUP($A186,'様式C-1-1用'!$B$3:$AI$977,34,0),"")</f>
        <v>0.2m×1.9m</v>
      </c>
      <c r="N186" s="321" t="str">
        <f>IFERROR(VLOOKUP($A186,'様式C-1-1用'!$B$3:$AI$977,30,0),"")</f>
        <v>－</v>
      </c>
      <c r="O186" s="321" t="str">
        <f>IF(VLOOKUP($A186,'様式C-1-1用'!$B$3:$AI$977,29,0)="－","なし",VLOOKUP($A186,'様式C-1-1用'!$B$3:$AI$977,29,0))</f>
        <v>監視（日常巡視）</v>
      </c>
      <c r="P186" s="322" t="str">
        <f>IFERROR(VLOOKUP($A186,'様式C-1-1用'!$B$3:$AI$977,33,0),"")</f>
        <v xml:space="preserve">うき・はく離、0.1m×3.0m </v>
      </c>
    </row>
    <row r="187" spans="1:16" ht="15.95" customHeight="1" x14ac:dyDescent="0.15">
      <c r="A187" s="314">
        <v>185</v>
      </c>
      <c r="B187" s="320">
        <f>IFERROR(VLOOKUP($A187,'様式C-1-1用'!$B$3:$AI$977,3,0),"")</f>
        <v>23</v>
      </c>
      <c r="C187" s="321">
        <f>IFERROR(VLOOKUP($A187,'様式C-1-1用'!$B$3:$AI$977,4,0),"")</f>
        <v>2</v>
      </c>
      <c r="D187" s="321" t="str">
        <f>IFERROR(VLOOKUP($A187,'様式C-1-1用'!$B$3:$AI$977,6,0),"")</f>
        <v>覆工・坑門</v>
      </c>
      <c r="E187" s="321" t="str">
        <f>IFERROR(VLOOKUP($A187,'様式C-1-1用'!$B$3:$AI$977,7,0),"")</f>
        <v>側壁（左側）</v>
      </c>
      <c r="F187" s="321" t="str">
        <f>IFERROR(VLOOKUP($A187,'様式C-1-1用'!$B$3:$AI$977,8,0),"")</f>
        <v>材質劣化</v>
      </c>
      <c r="G187" s="321" t="str">
        <f>IFERROR(VLOOKUP($A187,'様式C-1-1用'!$B$3:$AI$977,10,0),"")</f>
        <v>うき・はく離</v>
      </c>
      <c r="H187" s="321">
        <f>IFERROR(VLOOKUP($A187,'様式C-1-1用'!$B$3:$AI$977,22,0),"")</f>
        <v>0</v>
      </c>
      <c r="I187" s="321" t="str">
        <f>IFERROR(VLOOKUP($A187,'様式C-1-1用'!$B$3:$AI$977,23,0),"")</f>
        <v>Ⅱb</v>
      </c>
      <c r="J187" s="321" t="str">
        <f>IFERROR(VLOOKUP($A187,'様式C-1-1用'!$B$3:$AI$977,24,0),"")</f>
        <v>Ⅱ</v>
      </c>
      <c r="K187" s="321" t="str">
        <f>IFERROR(VLOOKUP($A187,'様式C-1-1用'!$B$3:$AI$977,25,0),"")</f>
        <v>Ⅱ</v>
      </c>
      <c r="L187" s="321" t="str">
        <f>IFERROR(VLOOKUP($A187,'様式C-1-1用'!$B$3:$AI$977,16,0),"")</f>
        <v xml:space="preserve">0.2m×2.1m </v>
      </c>
      <c r="M187" s="321" t="str">
        <f>IFERROR(VLOOKUP($A187,'様式C-1-1用'!$B$3:$AI$977,34,0),"")</f>
        <v>0.1m×0.5m(過年度写S23-2),0.15m×1.0m(過年度写S23-3)</v>
      </c>
      <c r="N187" s="321" t="str">
        <f>IFERROR(VLOOKUP($A187,'様式C-1-1用'!$B$3:$AI$977,30,0),"")</f>
        <v>－</v>
      </c>
      <c r="O187" s="321" t="str">
        <f>IF(VLOOKUP($A187,'様式C-1-1用'!$B$3:$AI$977,29,0)="－","なし",VLOOKUP($A187,'様式C-1-1用'!$B$3:$AI$977,29,0))</f>
        <v>監視（日常巡視）</v>
      </c>
      <c r="P187" s="322" t="str">
        <f>IFERROR(VLOOKUP($A187,'様式C-1-1用'!$B$3:$AI$977,33,0),"")</f>
        <v xml:space="preserve">うき・はく離、0.2m×2.1m </v>
      </c>
    </row>
    <row r="188" spans="1:16" ht="15.95" customHeight="1" x14ac:dyDescent="0.15">
      <c r="A188" s="314">
        <v>186</v>
      </c>
      <c r="B188" s="320">
        <f>IFERROR(VLOOKUP($A188,'様式C-1-1用'!$B$3:$AI$977,3,0),"")</f>
        <v>23</v>
      </c>
      <c r="C188" s="321">
        <f>IFERROR(VLOOKUP($A188,'様式C-1-1用'!$B$3:$AI$977,4,0),"")</f>
        <v>4</v>
      </c>
      <c r="D188" s="321" t="str">
        <f>IFERROR(VLOOKUP($A188,'様式C-1-1用'!$B$3:$AI$977,6,0),"")</f>
        <v>覆工・坑門</v>
      </c>
      <c r="E188" s="321" t="str">
        <f>IFERROR(VLOOKUP($A188,'様式C-1-1用'!$B$3:$AI$977,7,0),"")</f>
        <v>側壁（左側）</v>
      </c>
      <c r="F188" s="321" t="str">
        <f>IFERROR(VLOOKUP($A188,'様式C-1-1用'!$B$3:$AI$977,8,0),"")</f>
        <v>材質劣化</v>
      </c>
      <c r="G188" s="321" t="str">
        <f>IFERROR(VLOOKUP($A188,'様式C-1-1用'!$B$3:$AI$977,10,0),"")</f>
        <v>うき・はく離</v>
      </c>
      <c r="H188" s="321">
        <f>IFERROR(VLOOKUP($A188,'様式C-1-1用'!$B$3:$AI$977,22,0),"")</f>
        <v>0</v>
      </c>
      <c r="I188" s="321" t="str">
        <f>IFERROR(VLOOKUP($A188,'様式C-1-1用'!$B$3:$AI$977,23,0),"")</f>
        <v>Ⅱb</v>
      </c>
      <c r="J188" s="321" t="str">
        <f>IFERROR(VLOOKUP($A188,'様式C-1-1用'!$B$3:$AI$977,24,0),"")</f>
        <v>Ⅱ</v>
      </c>
      <c r="K188" s="321" t="str">
        <f>IFERROR(VLOOKUP($A188,'様式C-1-1用'!$B$3:$AI$977,25,0),"")</f>
        <v>Ⅱ</v>
      </c>
      <c r="L188" s="321" t="str">
        <f>IFERROR(VLOOKUP($A188,'様式C-1-1用'!$B$3:$AI$977,16,0),"")</f>
        <v xml:space="preserve">2.4m×0.1m </v>
      </c>
      <c r="M188" s="321" t="str">
        <f>IFERROR(VLOOKUP($A188,'様式C-1-1用'!$B$3:$AI$977,34,0),"")</f>
        <v>2.3m×0.1m</v>
      </c>
      <c r="N188" s="321" t="str">
        <f>IFERROR(VLOOKUP($A188,'様式C-1-1用'!$B$3:$AI$977,30,0),"")</f>
        <v>－</v>
      </c>
      <c r="O188" s="321" t="str">
        <f>IF(VLOOKUP($A188,'様式C-1-1用'!$B$3:$AI$977,29,0)="－","なし",VLOOKUP($A188,'様式C-1-1用'!$B$3:$AI$977,29,0))</f>
        <v>監視（日常巡視）</v>
      </c>
      <c r="P188" s="322" t="str">
        <f>IFERROR(VLOOKUP($A188,'様式C-1-1用'!$B$3:$AI$977,33,0),"")</f>
        <v xml:space="preserve">うき・はく離、2.4m×0.1m </v>
      </c>
    </row>
    <row r="189" spans="1:16" ht="15.95" customHeight="1" x14ac:dyDescent="0.15">
      <c r="A189" s="314">
        <v>187</v>
      </c>
      <c r="B189" s="320">
        <f>IFERROR(VLOOKUP($A189,'様式C-1-1用'!$B$3:$AI$977,3,0),"")</f>
        <v>23</v>
      </c>
      <c r="C189" s="321">
        <f>IFERROR(VLOOKUP($A189,'様式C-1-1用'!$B$3:$AI$977,4,0),"")</f>
        <v>5</v>
      </c>
      <c r="D189" s="321" t="str">
        <f>IFERROR(VLOOKUP($A189,'様式C-1-1用'!$B$3:$AI$977,6,0),"")</f>
        <v>覆工・坑門</v>
      </c>
      <c r="E189" s="321" t="str">
        <f>IFERROR(VLOOKUP($A189,'様式C-1-1用'!$B$3:$AI$977,7,0),"")</f>
        <v>アーチ（左側）</v>
      </c>
      <c r="F189" s="321" t="str">
        <f>IFERROR(VLOOKUP($A189,'様式C-1-1用'!$B$3:$AI$977,8,0),"")</f>
        <v>材質劣化</v>
      </c>
      <c r="G189" s="321" t="str">
        <f>IFERROR(VLOOKUP($A189,'様式C-1-1用'!$B$3:$AI$977,10,0),"")</f>
        <v>補修跡</v>
      </c>
      <c r="H189" s="321">
        <f>IFERROR(VLOOKUP($A189,'様式C-1-1用'!$B$3:$AI$977,22,0),"")</f>
        <v>0</v>
      </c>
      <c r="I189" s="321" t="str">
        <f>IFERROR(VLOOKUP($A189,'様式C-1-1用'!$B$3:$AI$977,23,0),"")</f>
        <v>Ⅰ</v>
      </c>
      <c r="J189" s="321" t="str">
        <f>IFERROR(VLOOKUP($A189,'様式C-1-1用'!$B$3:$AI$977,24,0),"")</f>
        <v>Ⅰ</v>
      </c>
      <c r="K189" s="321" t="str">
        <f>IFERROR(VLOOKUP($A189,'様式C-1-1用'!$B$3:$AI$977,25,0),"")</f>
        <v>Ⅰ</v>
      </c>
      <c r="L189" s="321" t="str">
        <f>IFERROR(VLOOKUP($A189,'様式C-1-1用'!$B$3:$AI$977,16,0),"")</f>
        <v>15.6m×0.4m 導水工</v>
      </c>
      <c r="M189" s="321" t="str">
        <f>IFERROR(VLOOKUP($A189,'様式C-1-1用'!$B$3:$AI$977,34,0),"")</f>
        <v>うき4.0m×0.1m</v>
      </c>
      <c r="N189" s="321" t="str">
        <f>IFERROR(VLOOKUP($A189,'様式C-1-1用'!$B$3:$AI$977,30,0),"")</f>
        <v>－</v>
      </c>
      <c r="O189" s="321" t="str">
        <f>IF(VLOOKUP($A189,'様式C-1-1用'!$B$3:$AI$977,29,0)="－","なし",VLOOKUP($A189,'様式C-1-1用'!$B$3:$AI$977,29,0))</f>
        <v>なし</v>
      </c>
      <c r="P189" s="322" t="str">
        <f>IFERROR(VLOOKUP($A189,'様式C-1-1用'!$B$3:$AI$977,33,0),"")</f>
        <v>補修跡、15.6m×0.4m 導水工</v>
      </c>
    </row>
    <row r="190" spans="1:16" ht="15.95" customHeight="1" x14ac:dyDescent="0.15">
      <c r="A190" s="314">
        <v>188</v>
      </c>
      <c r="B190" s="320">
        <f>IFERROR(VLOOKUP($A190,'様式C-1-1用'!$B$3:$AI$977,3,0),"")</f>
        <v>23</v>
      </c>
      <c r="C190" s="321">
        <f>IFERROR(VLOOKUP($A190,'様式C-1-1用'!$B$3:$AI$977,4,0),"")</f>
        <v>6</v>
      </c>
      <c r="D190" s="321" t="str">
        <f>IFERROR(VLOOKUP($A190,'様式C-1-1用'!$B$3:$AI$977,6,0),"")</f>
        <v>覆工・坑門</v>
      </c>
      <c r="E190" s="321" t="str">
        <f>IFERROR(VLOOKUP($A190,'様式C-1-1用'!$B$3:$AI$977,7,0),"")</f>
        <v>アーチ（左側）</v>
      </c>
      <c r="F190" s="321" t="str">
        <f>IFERROR(VLOOKUP($A190,'様式C-1-1用'!$B$3:$AI$977,8,0),"")</f>
        <v>材質劣化</v>
      </c>
      <c r="G190" s="321" t="str">
        <f>IFERROR(VLOOKUP($A190,'様式C-1-1用'!$B$3:$AI$977,10,0),"")</f>
        <v>補修跡</v>
      </c>
      <c r="H190" s="321">
        <f>IFERROR(VLOOKUP($A190,'様式C-1-1用'!$B$3:$AI$977,22,0),"")</f>
        <v>0</v>
      </c>
      <c r="I190" s="321" t="str">
        <f>IFERROR(VLOOKUP($A190,'様式C-1-1用'!$B$3:$AI$977,23,0),"")</f>
        <v>Ⅰ</v>
      </c>
      <c r="J190" s="321" t="str">
        <f>IFERROR(VLOOKUP($A190,'様式C-1-1用'!$B$3:$AI$977,24,0),"")</f>
        <v>Ⅰ</v>
      </c>
      <c r="K190" s="321" t="str">
        <f>IFERROR(VLOOKUP($A190,'様式C-1-1用'!$B$3:$AI$977,25,0),"")</f>
        <v>Ⅰ</v>
      </c>
      <c r="L190" s="321" t="str">
        <f>IFERROR(VLOOKUP($A190,'様式C-1-1用'!$B$3:$AI$977,16,0),"")</f>
        <v>4.4m×8.9m メッシュシート</v>
      </c>
      <c r="M190" s="321" t="str">
        <f>IFERROR(VLOOKUP($A190,'様式C-1-1用'!$B$3:$AI$977,34,0),"")</f>
        <v>うき0.1m×4.0m(過年度写S23-6),うき3.0m×0.1m(過年度写S23-7),
うき0.15m×2.8m(過年度写S23-8),うき0.15m×0.8m(過年度写S23-9)</v>
      </c>
      <c r="N190" s="321" t="str">
        <f>IFERROR(VLOOKUP($A190,'様式C-1-1用'!$B$3:$AI$977,30,0),"")</f>
        <v>－</v>
      </c>
      <c r="O190" s="321" t="str">
        <f>IF(VLOOKUP($A190,'様式C-1-1用'!$B$3:$AI$977,29,0)="－","なし",VLOOKUP($A190,'様式C-1-1用'!$B$3:$AI$977,29,0))</f>
        <v>なし</v>
      </c>
      <c r="P190" s="322" t="str">
        <f>IFERROR(VLOOKUP($A190,'様式C-1-1用'!$B$3:$AI$977,33,0),"")</f>
        <v>補修跡、4.4m×8.9m メッシュシート</v>
      </c>
    </row>
    <row r="191" spans="1:16" ht="15.95" customHeight="1" x14ac:dyDescent="0.15">
      <c r="A191" s="314">
        <v>189</v>
      </c>
      <c r="B191" s="320">
        <f>IFERROR(VLOOKUP($A191,'様式C-1-1用'!$B$3:$AI$977,3,0),"")</f>
        <v>23</v>
      </c>
      <c r="C191" s="321">
        <f>IFERROR(VLOOKUP($A191,'様式C-1-1用'!$B$3:$AI$977,4,0),"")</f>
        <v>10</v>
      </c>
      <c r="D191" s="321" t="str">
        <f>IFERROR(VLOOKUP($A191,'様式C-1-1用'!$B$3:$AI$977,6,0),"")</f>
        <v>覆工・坑門</v>
      </c>
      <c r="E191" s="321" t="str">
        <f>IFERROR(VLOOKUP($A191,'様式C-1-1用'!$B$3:$AI$977,7,0),"")</f>
        <v>アーチ（右側）</v>
      </c>
      <c r="F191" s="321" t="str">
        <f>IFERROR(VLOOKUP($A191,'様式C-1-1用'!$B$3:$AI$977,8,0),"")</f>
        <v>材質劣化</v>
      </c>
      <c r="G191" s="321" t="str">
        <f>IFERROR(VLOOKUP($A191,'様式C-1-1用'!$B$3:$AI$977,10,0),"")</f>
        <v>補修跡</v>
      </c>
      <c r="H191" s="321">
        <f>IFERROR(VLOOKUP($A191,'様式C-1-1用'!$B$3:$AI$977,22,0),"")</f>
        <v>0</v>
      </c>
      <c r="I191" s="321" t="str">
        <f>IFERROR(VLOOKUP($A191,'様式C-1-1用'!$B$3:$AI$977,23,0),"")</f>
        <v>Ⅰ</v>
      </c>
      <c r="J191" s="321" t="str">
        <f>IFERROR(VLOOKUP($A191,'様式C-1-1用'!$B$3:$AI$977,24,0),"")</f>
        <v>Ⅰ</v>
      </c>
      <c r="K191" s="321" t="str">
        <f>IFERROR(VLOOKUP($A191,'様式C-1-1用'!$B$3:$AI$977,25,0),"")</f>
        <v>Ⅰ</v>
      </c>
      <c r="L191" s="321" t="str">
        <f>IFERROR(VLOOKUP($A191,'様式C-1-1用'!$B$3:$AI$977,16,0),"")</f>
        <v>3.6m×1.9m メッシュシート</v>
      </c>
      <c r="M191" s="321" t="str">
        <f>IFERROR(VLOOKUP($A191,'様式C-1-1用'!$B$3:$AI$977,34,0),"")</f>
        <v>2.3m×0.15m</v>
      </c>
      <c r="N191" s="321" t="str">
        <f>IFERROR(VLOOKUP($A191,'様式C-1-1用'!$B$3:$AI$977,30,0),"")</f>
        <v>－</v>
      </c>
      <c r="O191" s="321" t="str">
        <f>IF(VLOOKUP($A191,'様式C-1-1用'!$B$3:$AI$977,29,0)="－","なし",VLOOKUP($A191,'様式C-1-1用'!$B$3:$AI$977,29,0))</f>
        <v>なし</v>
      </c>
      <c r="P191" s="322" t="str">
        <f>IFERROR(VLOOKUP($A191,'様式C-1-1用'!$B$3:$AI$977,33,0),"")</f>
        <v>補修跡、3.6m×1.9m メッシュシート</v>
      </c>
    </row>
    <row r="192" spans="1:16" ht="15.95" customHeight="1" x14ac:dyDescent="0.15">
      <c r="A192" s="314">
        <v>190</v>
      </c>
      <c r="B192" s="320">
        <f>IFERROR(VLOOKUP($A192,'様式C-1-1用'!$B$3:$AI$977,3,0),"")</f>
        <v>23</v>
      </c>
      <c r="C192" s="321">
        <f>IFERROR(VLOOKUP($A192,'様式C-1-1用'!$B$3:$AI$977,4,0),"")</f>
        <v>11</v>
      </c>
      <c r="D192" s="321" t="str">
        <f>IFERROR(VLOOKUP($A192,'様式C-1-1用'!$B$3:$AI$977,6,0),"")</f>
        <v>覆工・坑門</v>
      </c>
      <c r="E192" s="321" t="str">
        <f>IFERROR(VLOOKUP($A192,'様式C-1-1用'!$B$3:$AI$977,7,0),"")</f>
        <v>アーチ（右側）</v>
      </c>
      <c r="F192" s="321" t="str">
        <f>IFERROR(VLOOKUP($A192,'様式C-1-1用'!$B$3:$AI$977,8,0),"")</f>
        <v>漏水</v>
      </c>
      <c r="G192" s="321" t="str">
        <f>IFERROR(VLOOKUP($A192,'様式C-1-1用'!$B$3:$AI$977,10,0),"")</f>
        <v>補修跡</v>
      </c>
      <c r="H192" s="321">
        <f>IFERROR(VLOOKUP($A192,'様式C-1-1用'!$B$3:$AI$977,22,0),"")</f>
        <v>0</v>
      </c>
      <c r="I192" s="321" t="str">
        <f>IFERROR(VLOOKUP($A192,'様式C-1-1用'!$B$3:$AI$977,23,0),"")</f>
        <v>Ⅰ</v>
      </c>
      <c r="J192" s="321" t="str">
        <f>IFERROR(VLOOKUP($A192,'様式C-1-1用'!$B$3:$AI$977,24,0),"")</f>
        <v>Ⅰ</v>
      </c>
      <c r="K192" s="321" t="str">
        <f>IFERROR(VLOOKUP($A192,'様式C-1-1用'!$B$3:$AI$977,25,0),"")</f>
        <v>Ⅰ</v>
      </c>
      <c r="L192" s="321" t="str">
        <f>IFERROR(VLOOKUP($A192,'様式C-1-1用'!$B$3:$AI$977,16,0),"")</f>
        <v>15.6m×0.4m 導水工</v>
      </c>
      <c r="M192" s="321" t="str">
        <f>IFERROR(VLOOKUP($A192,'様式C-1-1用'!$B$3:$AI$977,34,0),"")</f>
        <v>にじみ(過年度写S23-11,12)</v>
      </c>
      <c r="N192" s="321" t="str">
        <f>IFERROR(VLOOKUP($A192,'様式C-1-1用'!$B$3:$AI$977,30,0),"")</f>
        <v>－</v>
      </c>
      <c r="O192" s="321" t="str">
        <f>IF(VLOOKUP($A192,'様式C-1-1用'!$B$3:$AI$977,29,0)="－","なし",VLOOKUP($A192,'様式C-1-1用'!$B$3:$AI$977,29,0))</f>
        <v>なし</v>
      </c>
      <c r="P192" s="322" t="str">
        <f>IFERROR(VLOOKUP($A192,'様式C-1-1用'!$B$3:$AI$977,33,0),"")</f>
        <v>補修跡、15.6m×0.4m 導水工</v>
      </c>
    </row>
    <row r="193" spans="1:16" ht="15.95" customHeight="1" x14ac:dyDescent="0.15">
      <c r="A193" s="314">
        <v>191</v>
      </c>
      <c r="B193" s="320">
        <f>IFERROR(VLOOKUP($A193,'様式C-1-1用'!$B$3:$AI$977,3,0),"")</f>
        <v>23</v>
      </c>
      <c r="C193" s="321">
        <f>IFERROR(VLOOKUP($A193,'様式C-1-1用'!$B$3:$AI$977,4,0),"")</f>
        <v>13</v>
      </c>
      <c r="D193" s="321" t="str">
        <f>IFERROR(VLOOKUP($A193,'様式C-1-1用'!$B$3:$AI$977,6,0),"")</f>
        <v>覆工・坑門</v>
      </c>
      <c r="E193" s="321" t="str">
        <f>IFERROR(VLOOKUP($A193,'様式C-1-1用'!$B$3:$AI$977,7,0),"")</f>
        <v>側壁（右側）</v>
      </c>
      <c r="F193" s="321" t="str">
        <f>IFERROR(VLOOKUP($A193,'様式C-1-1用'!$B$3:$AI$977,8,0),"")</f>
        <v>材質劣化</v>
      </c>
      <c r="G193" s="321" t="str">
        <f>IFERROR(VLOOKUP($A193,'様式C-1-1用'!$B$3:$AI$977,10,0),"")</f>
        <v>うき・はく離</v>
      </c>
      <c r="H193" s="321">
        <f>IFERROR(VLOOKUP($A193,'様式C-1-1用'!$B$3:$AI$977,22,0),"")</f>
        <v>0</v>
      </c>
      <c r="I193" s="321" t="str">
        <f>IFERROR(VLOOKUP($A193,'様式C-1-1用'!$B$3:$AI$977,23,0),"")</f>
        <v>Ⅱb</v>
      </c>
      <c r="J193" s="321" t="str">
        <f>IFERROR(VLOOKUP($A193,'様式C-1-1用'!$B$3:$AI$977,24,0),"")</f>
        <v>Ⅱ</v>
      </c>
      <c r="K193" s="321" t="str">
        <f>IFERROR(VLOOKUP($A193,'様式C-1-1用'!$B$3:$AI$977,25,0),"")</f>
        <v>Ⅱ</v>
      </c>
      <c r="L193" s="321" t="str">
        <f>IFERROR(VLOOKUP($A193,'様式C-1-1用'!$B$3:$AI$977,16,0),"")</f>
        <v xml:space="preserve">0.1m×0.3m </v>
      </c>
      <c r="M193" s="321" t="str">
        <f>IFERROR(VLOOKUP($A193,'様式C-1-1用'!$B$3:$AI$977,34,0),"")</f>
        <v xml:space="preserve">0.1m×0.3m </v>
      </c>
      <c r="N193" s="321" t="str">
        <f>IFERROR(VLOOKUP($A193,'様式C-1-1用'!$B$3:$AI$977,30,0),"")</f>
        <v>－</v>
      </c>
      <c r="O193" s="321" t="str">
        <f>IF(VLOOKUP($A193,'様式C-1-1用'!$B$3:$AI$977,29,0)="－","なし",VLOOKUP($A193,'様式C-1-1用'!$B$3:$AI$977,29,0))</f>
        <v>監視（日常巡視）</v>
      </c>
      <c r="P193" s="322" t="str">
        <f>IFERROR(VLOOKUP($A193,'様式C-1-1用'!$B$3:$AI$977,33,0),"")</f>
        <v xml:space="preserve">うき・はく離、0.1m×0.3m </v>
      </c>
    </row>
    <row r="194" spans="1:16" ht="15.95" customHeight="1" x14ac:dyDescent="0.15">
      <c r="A194" s="314">
        <v>192</v>
      </c>
      <c r="B194" s="320">
        <f>IFERROR(VLOOKUP($A194,'様式C-1-1用'!$B$3:$AI$977,3,0),"")</f>
        <v>23</v>
      </c>
      <c r="C194" s="321">
        <f>IFERROR(VLOOKUP($A194,'様式C-1-1用'!$B$3:$AI$977,4,0),"")</f>
        <v>14</v>
      </c>
      <c r="D194" s="321" t="str">
        <f>IFERROR(VLOOKUP($A194,'様式C-1-1用'!$B$3:$AI$977,6,0),"")</f>
        <v>覆工・坑門</v>
      </c>
      <c r="E194" s="321" t="str">
        <f>IFERROR(VLOOKUP($A194,'様式C-1-1用'!$B$3:$AI$977,7,0),"")</f>
        <v>側壁（右側）</v>
      </c>
      <c r="F194" s="321" t="str">
        <f>IFERROR(VLOOKUP($A194,'様式C-1-1用'!$B$3:$AI$977,8,0),"")</f>
        <v>材質劣化</v>
      </c>
      <c r="G194" s="321" t="str">
        <f>IFERROR(VLOOKUP($A194,'様式C-1-1用'!$B$3:$AI$977,10,0),"")</f>
        <v>うき・はく離</v>
      </c>
      <c r="H194" s="321">
        <f>IFERROR(VLOOKUP($A194,'様式C-1-1用'!$B$3:$AI$977,22,0),"")</f>
        <v>0</v>
      </c>
      <c r="I194" s="321" t="str">
        <f>IFERROR(VLOOKUP($A194,'様式C-1-1用'!$B$3:$AI$977,23,0),"")</f>
        <v>Ⅱb</v>
      </c>
      <c r="J194" s="321" t="str">
        <f>IFERROR(VLOOKUP($A194,'様式C-1-1用'!$B$3:$AI$977,24,0),"")</f>
        <v>Ⅱ</v>
      </c>
      <c r="K194" s="321" t="str">
        <f>IFERROR(VLOOKUP($A194,'様式C-1-1用'!$B$3:$AI$977,25,0),"")</f>
        <v>Ⅱ</v>
      </c>
      <c r="L194" s="321" t="str">
        <f>IFERROR(VLOOKUP($A194,'様式C-1-1用'!$B$3:$AI$977,16,0),"")</f>
        <v xml:space="preserve">0.1m×0.5m </v>
      </c>
      <c r="M194" s="321" t="str">
        <f>IFERROR(VLOOKUP($A194,'様式C-1-1用'!$B$3:$AI$977,34,0),"")</f>
        <v xml:space="preserve">0.1m×0.5m </v>
      </c>
      <c r="N194" s="321" t="str">
        <f>IFERROR(VLOOKUP($A194,'様式C-1-1用'!$B$3:$AI$977,30,0),"")</f>
        <v>－</v>
      </c>
      <c r="O194" s="321" t="str">
        <f>IF(VLOOKUP($A194,'様式C-1-1用'!$B$3:$AI$977,29,0)="－","なし",VLOOKUP($A194,'様式C-1-1用'!$B$3:$AI$977,29,0))</f>
        <v>監視（日常巡視）</v>
      </c>
      <c r="P194" s="322" t="str">
        <f>IFERROR(VLOOKUP($A194,'様式C-1-1用'!$B$3:$AI$977,33,0),"")</f>
        <v xml:space="preserve">うき・はく離、0.1m×0.5m </v>
      </c>
    </row>
    <row r="195" spans="1:16" ht="15.95" customHeight="1" x14ac:dyDescent="0.15">
      <c r="A195" s="314">
        <v>193</v>
      </c>
      <c r="B195" s="320">
        <f>IFERROR(VLOOKUP($A195,'様式C-1-1用'!$B$3:$AI$977,3,0),"")</f>
        <v>23</v>
      </c>
      <c r="C195" s="321">
        <f>IFERROR(VLOOKUP($A195,'様式C-1-1用'!$B$3:$AI$977,4,0),"")</f>
        <v>15</v>
      </c>
      <c r="D195" s="321" t="str">
        <f>IFERROR(VLOOKUP($A195,'様式C-1-1用'!$B$3:$AI$977,6,0),"")</f>
        <v>覆工・坑門</v>
      </c>
      <c r="E195" s="321" t="str">
        <f>IFERROR(VLOOKUP($A195,'様式C-1-1用'!$B$3:$AI$977,7,0),"")</f>
        <v>側壁（右側）</v>
      </c>
      <c r="F195" s="321" t="str">
        <f>IFERROR(VLOOKUP($A195,'様式C-1-1用'!$B$3:$AI$977,8,0),"")</f>
        <v>材質劣化</v>
      </c>
      <c r="G195" s="321" t="str">
        <f>IFERROR(VLOOKUP($A195,'様式C-1-1用'!$B$3:$AI$977,10,0),"")</f>
        <v>うき・はく離</v>
      </c>
      <c r="H195" s="321">
        <f>IFERROR(VLOOKUP($A195,'様式C-1-1用'!$B$3:$AI$977,22,0),"")</f>
        <v>0</v>
      </c>
      <c r="I195" s="321" t="str">
        <f>IFERROR(VLOOKUP($A195,'様式C-1-1用'!$B$3:$AI$977,23,0),"")</f>
        <v>Ⅱb</v>
      </c>
      <c r="J195" s="321" t="str">
        <f>IFERROR(VLOOKUP($A195,'様式C-1-1用'!$B$3:$AI$977,24,0),"")</f>
        <v>Ⅱ</v>
      </c>
      <c r="K195" s="321" t="str">
        <f>IFERROR(VLOOKUP($A195,'様式C-1-1用'!$B$3:$AI$977,25,0),"")</f>
        <v>Ⅱ</v>
      </c>
      <c r="L195" s="321" t="str">
        <f>IFERROR(VLOOKUP($A195,'様式C-1-1用'!$B$3:$AI$977,16,0),"")</f>
        <v xml:space="preserve">0.1m×0.9m </v>
      </c>
      <c r="M195" s="321" t="str">
        <f>IFERROR(VLOOKUP($A195,'様式C-1-1用'!$B$3:$AI$977,34,0),"")</f>
        <v xml:space="preserve">0.1m×0.3m </v>
      </c>
      <c r="N195" s="321" t="str">
        <f>IFERROR(VLOOKUP($A195,'様式C-1-1用'!$B$3:$AI$977,30,0),"")</f>
        <v>－</v>
      </c>
      <c r="O195" s="321" t="str">
        <f>IF(VLOOKUP($A195,'様式C-1-1用'!$B$3:$AI$977,29,0)="－","なし",VLOOKUP($A195,'様式C-1-1用'!$B$3:$AI$977,29,0))</f>
        <v>監視（日常巡視）</v>
      </c>
      <c r="P195" s="322" t="str">
        <f>IFERROR(VLOOKUP($A195,'様式C-1-1用'!$B$3:$AI$977,33,0),"")</f>
        <v xml:space="preserve">うき・はく離、0.1m×0.9m </v>
      </c>
    </row>
    <row r="196" spans="1:16" ht="15.95" customHeight="1" x14ac:dyDescent="0.15">
      <c r="A196" s="314">
        <v>194</v>
      </c>
      <c r="B196" s="320">
        <f>IFERROR(VLOOKUP($A196,'様式C-1-1用'!$B$3:$AI$977,3,0),"")</f>
        <v>23</v>
      </c>
      <c r="C196" s="321">
        <f>IFERROR(VLOOKUP($A196,'様式C-1-1用'!$B$3:$AI$977,4,0),"")</f>
        <v>16</v>
      </c>
      <c r="D196" s="321" t="str">
        <f>IFERROR(VLOOKUP($A196,'様式C-1-1用'!$B$3:$AI$977,6,0),"")</f>
        <v>覆工・坑門</v>
      </c>
      <c r="E196" s="321" t="str">
        <f>IFERROR(VLOOKUP($A196,'様式C-1-1用'!$B$3:$AI$977,7,0),"")</f>
        <v>側壁（右側）</v>
      </c>
      <c r="F196" s="321" t="str">
        <f>IFERROR(VLOOKUP($A196,'様式C-1-1用'!$B$3:$AI$977,8,0),"")</f>
        <v>材質劣化</v>
      </c>
      <c r="G196" s="321" t="str">
        <f>IFERROR(VLOOKUP($A196,'様式C-1-1用'!$B$3:$AI$977,10,0),"")</f>
        <v>うき・はく離</v>
      </c>
      <c r="H196" s="321">
        <f>IFERROR(VLOOKUP($A196,'様式C-1-1用'!$B$3:$AI$977,22,0),"")</f>
        <v>0</v>
      </c>
      <c r="I196" s="321" t="str">
        <f>IFERROR(VLOOKUP($A196,'様式C-1-1用'!$B$3:$AI$977,23,0),"")</f>
        <v>Ⅱb</v>
      </c>
      <c r="J196" s="321" t="str">
        <f>IFERROR(VLOOKUP($A196,'様式C-1-1用'!$B$3:$AI$977,24,0),"")</f>
        <v>Ⅱ</v>
      </c>
      <c r="K196" s="321" t="str">
        <f>IFERROR(VLOOKUP($A196,'様式C-1-1用'!$B$3:$AI$977,25,0),"")</f>
        <v>Ⅱ</v>
      </c>
      <c r="L196" s="321" t="str">
        <f>IFERROR(VLOOKUP($A196,'様式C-1-1用'!$B$3:$AI$977,16,0),"")</f>
        <v xml:space="preserve">0.9m×0.1m </v>
      </c>
      <c r="M196" s="321" t="str">
        <f>IFERROR(VLOOKUP($A196,'様式C-1-1用'!$B$3:$AI$977,34,0),"")</f>
        <v xml:space="preserve">0.9m×0.1m </v>
      </c>
      <c r="N196" s="321" t="str">
        <f>IFERROR(VLOOKUP($A196,'様式C-1-1用'!$B$3:$AI$977,30,0),"")</f>
        <v>－</v>
      </c>
      <c r="O196" s="321" t="str">
        <f>IF(VLOOKUP($A196,'様式C-1-1用'!$B$3:$AI$977,29,0)="－","なし",VLOOKUP($A196,'様式C-1-1用'!$B$3:$AI$977,29,0))</f>
        <v>監視（日常巡視）</v>
      </c>
      <c r="P196" s="322" t="str">
        <f>IFERROR(VLOOKUP($A196,'様式C-1-1用'!$B$3:$AI$977,33,0),"")</f>
        <v xml:space="preserve">うき・はく離、0.9m×0.1m </v>
      </c>
    </row>
    <row r="197" spans="1:16" ht="15.95" customHeight="1" x14ac:dyDescent="0.15">
      <c r="A197" s="314">
        <v>195</v>
      </c>
      <c r="B197" s="320">
        <f>IFERROR(VLOOKUP($A197,'様式C-1-1用'!$B$3:$AI$977,3,0),"")</f>
        <v>23</v>
      </c>
      <c r="C197" s="321">
        <f>IFERROR(VLOOKUP($A197,'様式C-1-1用'!$B$3:$AI$977,4,0),"")</f>
        <v>17</v>
      </c>
      <c r="D197" s="321" t="str">
        <f>IFERROR(VLOOKUP($A197,'様式C-1-1用'!$B$3:$AI$977,6,0),"")</f>
        <v>覆工・坑門</v>
      </c>
      <c r="E197" s="321" t="str">
        <f>IFERROR(VLOOKUP($A197,'様式C-1-1用'!$B$3:$AI$977,7,0),"")</f>
        <v>側壁（右側）</v>
      </c>
      <c r="F197" s="321" t="str">
        <f>IFERROR(VLOOKUP($A197,'様式C-1-1用'!$B$3:$AI$977,8,0),"")</f>
        <v>材質劣化</v>
      </c>
      <c r="G197" s="321" t="str">
        <f>IFERROR(VLOOKUP($A197,'様式C-1-1用'!$B$3:$AI$977,10,0),"")</f>
        <v>うき・はく離</v>
      </c>
      <c r="H197" s="321">
        <f>IFERROR(VLOOKUP($A197,'様式C-1-1用'!$B$3:$AI$977,22,0),"")</f>
        <v>0</v>
      </c>
      <c r="I197" s="321" t="str">
        <f>IFERROR(VLOOKUP($A197,'様式C-1-1用'!$B$3:$AI$977,23,0),"")</f>
        <v>Ⅱb</v>
      </c>
      <c r="J197" s="321" t="str">
        <f>IFERROR(VLOOKUP($A197,'様式C-1-1用'!$B$3:$AI$977,24,0),"")</f>
        <v>Ⅱ</v>
      </c>
      <c r="K197" s="321" t="str">
        <f>IFERROR(VLOOKUP($A197,'様式C-1-1用'!$B$3:$AI$977,25,0),"")</f>
        <v>Ⅱ</v>
      </c>
      <c r="L197" s="321" t="str">
        <f>IFERROR(VLOOKUP($A197,'様式C-1-1用'!$B$3:$AI$977,16,0),"")</f>
        <v xml:space="preserve">2.3m×0.1m </v>
      </c>
      <c r="M197" s="321" t="str">
        <f>IFERROR(VLOOKUP($A197,'様式C-1-1用'!$B$3:$AI$977,34,0),"")</f>
        <v>2.4m×0.1m</v>
      </c>
      <c r="N197" s="321" t="str">
        <f>IFERROR(VLOOKUP($A197,'様式C-1-1用'!$B$3:$AI$977,30,0),"")</f>
        <v>－</v>
      </c>
      <c r="O197" s="321" t="str">
        <f>IF(VLOOKUP($A197,'様式C-1-1用'!$B$3:$AI$977,29,0)="－","なし",VLOOKUP($A197,'様式C-1-1用'!$B$3:$AI$977,29,0))</f>
        <v>監視（日常巡視）</v>
      </c>
      <c r="P197" s="322" t="str">
        <f>IFERROR(VLOOKUP($A197,'様式C-1-1用'!$B$3:$AI$977,33,0),"")</f>
        <v xml:space="preserve">うき・はく離、2.3m×0.1m </v>
      </c>
    </row>
    <row r="198" spans="1:16" ht="15.95" customHeight="1" x14ac:dyDescent="0.15">
      <c r="A198" s="314">
        <v>196</v>
      </c>
      <c r="B198" s="320">
        <f>IFERROR(VLOOKUP($A198,'様式C-1-1用'!$B$3:$AI$977,3,0),"")</f>
        <v>0</v>
      </c>
      <c r="C198" s="321" t="str">
        <f>IFERROR(VLOOKUP($A198,'様式C-1-1用'!$B$3:$AI$977,4,0),"")</f>
        <v/>
      </c>
      <c r="D198" s="321">
        <f>IFERROR(VLOOKUP($A198,'様式C-1-1用'!$B$3:$AI$977,6,0),"")</f>
        <v>0</v>
      </c>
      <c r="E198" s="321">
        <f>IFERROR(VLOOKUP($A198,'様式C-1-1用'!$B$3:$AI$977,7,0),"")</f>
        <v>0</v>
      </c>
      <c r="F198" s="321">
        <f>IFERROR(VLOOKUP($A198,'様式C-1-1用'!$B$3:$AI$977,8,0),"")</f>
        <v>0</v>
      </c>
      <c r="G198" s="321">
        <f>IFERROR(VLOOKUP($A198,'様式C-1-1用'!$B$3:$AI$977,10,0),"")</f>
        <v>0</v>
      </c>
      <c r="H198" s="321">
        <f>IFERROR(VLOOKUP($A198,'様式C-1-1用'!$B$3:$AI$977,22,0),"")</f>
        <v>0</v>
      </c>
      <c r="I198" s="321">
        <f>IFERROR(VLOOKUP($A198,'様式C-1-1用'!$B$3:$AI$977,23,0),"")</f>
        <v>0</v>
      </c>
      <c r="J198" s="321" t="str">
        <f>IFERROR(VLOOKUP($A198,'様式C-1-1用'!$B$3:$AI$977,24,0),"")</f>
        <v/>
      </c>
      <c r="K198" s="321" t="str">
        <f>IFERROR(VLOOKUP($A198,'様式C-1-1用'!$B$3:$AI$977,25,0),"")</f>
        <v/>
      </c>
      <c r="L198" s="321">
        <f>IFERROR(VLOOKUP($A198,'様式C-1-1用'!$B$3:$AI$977,16,0),"")</f>
        <v>0</v>
      </c>
      <c r="M198" s="321" t="str">
        <f>IFERROR(VLOOKUP($A198,'様式C-1-1用'!$B$3:$AI$977,34,0),"")</f>
        <v/>
      </c>
      <c r="N198" s="321" t="str">
        <f>IFERROR(VLOOKUP($A198,'様式C-1-1用'!$B$3:$AI$977,30,0),"")</f>
        <v/>
      </c>
      <c r="O198" s="321" t="str">
        <f>IF(VLOOKUP($A198,'様式C-1-1用'!$B$3:$AI$977,29,0)="－","なし",VLOOKUP($A198,'様式C-1-1用'!$B$3:$AI$977,29,0))</f>
        <v/>
      </c>
      <c r="P198" s="322" t="str">
        <f>IFERROR(VLOOKUP($A198,'様式C-1-1用'!$B$3:$AI$977,33,0),"")</f>
        <v/>
      </c>
    </row>
    <row r="199" spans="1:16" ht="15.95" customHeight="1" x14ac:dyDescent="0.15">
      <c r="A199" s="314">
        <v>197</v>
      </c>
      <c r="B199" s="320">
        <f>IFERROR(VLOOKUP($A199,'様式C-1-1用'!$B$3:$AI$977,3,0),"")</f>
        <v>0</v>
      </c>
      <c r="C199" s="321" t="str">
        <f>IFERROR(VLOOKUP($A199,'様式C-1-1用'!$B$3:$AI$977,4,0),"")</f>
        <v/>
      </c>
      <c r="D199" s="321">
        <f>IFERROR(VLOOKUP($A199,'様式C-1-1用'!$B$3:$AI$977,6,0),"")</f>
        <v>0</v>
      </c>
      <c r="E199" s="321">
        <f>IFERROR(VLOOKUP($A199,'様式C-1-1用'!$B$3:$AI$977,7,0),"")</f>
        <v>0</v>
      </c>
      <c r="F199" s="321">
        <f>IFERROR(VLOOKUP($A199,'様式C-1-1用'!$B$3:$AI$977,8,0),"")</f>
        <v>0</v>
      </c>
      <c r="G199" s="321">
        <f>IFERROR(VLOOKUP($A199,'様式C-1-1用'!$B$3:$AI$977,10,0),"")</f>
        <v>0</v>
      </c>
      <c r="H199" s="321">
        <f>IFERROR(VLOOKUP($A199,'様式C-1-1用'!$B$3:$AI$977,22,0),"")</f>
        <v>0</v>
      </c>
      <c r="I199" s="321">
        <f>IFERROR(VLOOKUP($A199,'様式C-1-1用'!$B$3:$AI$977,23,0),"")</f>
        <v>0</v>
      </c>
      <c r="J199" s="321" t="str">
        <f>IFERROR(VLOOKUP($A199,'様式C-1-1用'!$B$3:$AI$977,24,0),"")</f>
        <v/>
      </c>
      <c r="K199" s="321" t="str">
        <f>IFERROR(VLOOKUP($A199,'様式C-1-1用'!$B$3:$AI$977,25,0),"")</f>
        <v/>
      </c>
      <c r="L199" s="321">
        <f>IFERROR(VLOOKUP($A199,'様式C-1-1用'!$B$3:$AI$977,16,0),"")</f>
        <v>0</v>
      </c>
      <c r="M199" s="321" t="str">
        <f>IFERROR(VLOOKUP($A199,'様式C-1-1用'!$B$3:$AI$977,34,0),"")</f>
        <v/>
      </c>
      <c r="N199" s="321" t="str">
        <f>IFERROR(VLOOKUP($A199,'様式C-1-1用'!$B$3:$AI$977,30,0),"")</f>
        <v/>
      </c>
      <c r="O199" s="321" t="str">
        <f>IF(VLOOKUP($A199,'様式C-1-1用'!$B$3:$AI$977,29,0)="－","なし",VLOOKUP($A199,'様式C-1-1用'!$B$3:$AI$977,29,0))</f>
        <v/>
      </c>
      <c r="P199" s="322" t="str">
        <f>IFERROR(VLOOKUP($A199,'様式C-1-1用'!$B$3:$AI$977,33,0),"")</f>
        <v/>
      </c>
    </row>
    <row r="200" spans="1:16" ht="15.95" customHeight="1" x14ac:dyDescent="0.15">
      <c r="A200" s="314">
        <v>198</v>
      </c>
      <c r="B200" s="320">
        <f>IFERROR(VLOOKUP($A200,'様式C-1-1用'!$B$3:$AI$977,3,0),"")</f>
        <v>0</v>
      </c>
      <c r="C200" s="321" t="str">
        <f>IFERROR(VLOOKUP($A200,'様式C-1-1用'!$B$3:$AI$977,4,0),"")</f>
        <v/>
      </c>
      <c r="D200" s="321">
        <f>IFERROR(VLOOKUP($A200,'様式C-1-1用'!$B$3:$AI$977,6,0),"")</f>
        <v>0</v>
      </c>
      <c r="E200" s="321">
        <f>IFERROR(VLOOKUP($A200,'様式C-1-1用'!$B$3:$AI$977,7,0),"")</f>
        <v>0</v>
      </c>
      <c r="F200" s="321">
        <f>IFERROR(VLOOKUP($A200,'様式C-1-1用'!$B$3:$AI$977,8,0),"")</f>
        <v>0</v>
      </c>
      <c r="G200" s="321">
        <f>IFERROR(VLOOKUP($A200,'様式C-1-1用'!$B$3:$AI$977,10,0),"")</f>
        <v>0</v>
      </c>
      <c r="H200" s="321">
        <f>IFERROR(VLOOKUP($A200,'様式C-1-1用'!$B$3:$AI$977,22,0),"")</f>
        <v>0</v>
      </c>
      <c r="I200" s="321">
        <f>IFERROR(VLOOKUP($A200,'様式C-1-1用'!$B$3:$AI$977,23,0),"")</f>
        <v>0</v>
      </c>
      <c r="J200" s="321" t="str">
        <f>IFERROR(VLOOKUP($A200,'様式C-1-1用'!$B$3:$AI$977,24,0),"")</f>
        <v/>
      </c>
      <c r="K200" s="321" t="str">
        <f>IFERROR(VLOOKUP($A200,'様式C-1-1用'!$B$3:$AI$977,25,0),"")</f>
        <v/>
      </c>
      <c r="L200" s="321">
        <f>IFERROR(VLOOKUP($A200,'様式C-1-1用'!$B$3:$AI$977,16,0),"")</f>
        <v>0</v>
      </c>
      <c r="M200" s="321" t="str">
        <f>IFERROR(VLOOKUP($A200,'様式C-1-1用'!$B$3:$AI$977,34,0),"")</f>
        <v/>
      </c>
      <c r="N200" s="321" t="str">
        <f>IFERROR(VLOOKUP($A200,'様式C-1-1用'!$B$3:$AI$977,30,0),"")</f>
        <v/>
      </c>
      <c r="O200" s="321" t="str">
        <f>IF(VLOOKUP($A200,'様式C-1-1用'!$B$3:$AI$977,29,0)="－","なし",VLOOKUP($A200,'様式C-1-1用'!$B$3:$AI$977,29,0))</f>
        <v/>
      </c>
      <c r="P200" s="322" t="str">
        <f>IFERROR(VLOOKUP($A200,'様式C-1-1用'!$B$3:$AI$977,33,0),"")</f>
        <v/>
      </c>
    </row>
    <row r="201" spans="1:16" ht="15.95" customHeight="1" x14ac:dyDescent="0.15">
      <c r="A201" s="314">
        <v>199</v>
      </c>
      <c r="B201" s="320">
        <f>IFERROR(VLOOKUP($A201,'様式C-1-1用'!$B$3:$AI$977,3,0),"")</f>
        <v>0</v>
      </c>
      <c r="C201" s="321" t="str">
        <f>IFERROR(VLOOKUP($A201,'様式C-1-1用'!$B$3:$AI$977,4,0),"")</f>
        <v/>
      </c>
      <c r="D201" s="321">
        <f>IFERROR(VLOOKUP($A201,'様式C-1-1用'!$B$3:$AI$977,6,0),"")</f>
        <v>0</v>
      </c>
      <c r="E201" s="321">
        <f>IFERROR(VLOOKUP($A201,'様式C-1-1用'!$B$3:$AI$977,7,0),"")</f>
        <v>0</v>
      </c>
      <c r="F201" s="321">
        <f>IFERROR(VLOOKUP($A201,'様式C-1-1用'!$B$3:$AI$977,8,0),"")</f>
        <v>0</v>
      </c>
      <c r="G201" s="321">
        <f>IFERROR(VLOOKUP($A201,'様式C-1-1用'!$B$3:$AI$977,10,0),"")</f>
        <v>0</v>
      </c>
      <c r="H201" s="321">
        <f>IFERROR(VLOOKUP($A201,'様式C-1-1用'!$B$3:$AI$977,22,0),"")</f>
        <v>0</v>
      </c>
      <c r="I201" s="321">
        <f>IFERROR(VLOOKUP($A201,'様式C-1-1用'!$B$3:$AI$977,23,0),"")</f>
        <v>0</v>
      </c>
      <c r="J201" s="321" t="str">
        <f>IFERROR(VLOOKUP($A201,'様式C-1-1用'!$B$3:$AI$977,24,0),"")</f>
        <v/>
      </c>
      <c r="K201" s="321" t="str">
        <f>IFERROR(VLOOKUP($A201,'様式C-1-1用'!$B$3:$AI$977,25,0),"")</f>
        <v/>
      </c>
      <c r="L201" s="321">
        <f>IFERROR(VLOOKUP($A201,'様式C-1-1用'!$B$3:$AI$977,16,0),"")</f>
        <v>0</v>
      </c>
      <c r="M201" s="321" t="str">
        <f>IFERROR(VLOOKUP($A201,'様式C-1-1用'!$B$3:$AI$977,34,0),"")</f>
        <v/>
      </c>
      <c r="N201" s="321" t="str">
        <f>IFERROR(VLOOKUP($A201,'様式C-1-1用'!$B$3:$AI$977,30,0),"")</f>
        <v/>
      </c>
      <c r="O201" s="321" t="str">
        <f>IF(VLOOKUP($A201,'様式C-1-1用'!$B$3:$AI$977,29,0)="－","なし",VLOOKUP($A201,'様式C-1-1用'!$B$3:$AI$977,29,0))</f>
        <v/>
      </c>
      <c r="P201" s="322" t="str">
        <f>IFERROR(VLOOKUP($A201,'様式C-1-1用'!$B$3:$AI$977,33,0),"")</f>
        <v/>
      </c>
    </row>
    <row r="202" spans="1:16" ht="15.95" customHeight="1" x14ac:dyDescent="0.15">
      <c r="A202" s="314">
        <v>200</v>
      </c>
      <c r="B202" s="320">
        <f>IFERROR(VLOOKUP($A202,'様式C-1-1用'!$B$3:$AI$977,3,0),"")</f>
        <v>0</v>
      </c>
      <c r="C202" s="321" t="str">
        <f>IFERROR(VLOOKUP($A202,'様式C-1-1用'!$B$3:$AI$977,4,0),"")</f>
        <v/>
      </c>
      <c r="D202" s="321">
        <f>IFERROR(VLOOKUP($A202,'様式C-1-1用'!$B$3:$AI$977,6,0),"")</f>
        <v>0</v>
      </c>
      <c r="E202" s="321">
        <f>IFERROR(VLOOKUP($A202,'様式C-1-1用'!$B$3:$AI$977,7,0),"")</f>
        <v>0</v>
      </c>
      <c r="F202" s="321">
        <f>IFERROR(VLOOKUP($A202,'様式C-1-1用'!$B$3:$AI$977,8,0),"")</f>
        <v>0</v>
      </c>
      <c r="G202" s="321">
        <f>IFERROR(VLOOKUP($A202,'様式C-1-1用'!$B$3:$AI$977,10,0),"")</f>
        <v>0</v>
      </c>
      <c r="H202" s="321">
        <f>IFERROR(VLOOKUP($A202,'様式C-1-1用'!$B$3:$AI$977,22,0),"")</f>
        <v>0</v>
      </c>
      <c r="I202" s="321">
        <f>IFERROR(VLOOKUP($A202,'様式C-1-1用'!$B$3:$AI$977,23,0),"")</f>
        <v>0</v>
      </c>
      <c r="J202" s="321" t="str">
        <f>IFERROR(VLOOKUP($A202,'様式C-1-1用'!$B$3:$AI$977,24,0),"")</f>
        <v/>
      </c>
      <c r="K202" s="321" t="str">
        <f>IFERROR(VLOOKUP($A202,'様式C-1-1用'!$B$3:$AI$977,25,0),"")</f>
        <v/>
      </c>
      <c r="L202" s="321">
        <f>IFERROR(VLOOKUP($A202,'様式C-1-1用'!$B$3:$AI$977,16,0),"")</f>
        <v>0</v>
      </c>
      <c r="M202" s="321" t="str">
        <f>IFERROR(VLOOKUP($A202,'様式C-1-1用'!$B$3:$AI$977,34,0),"")</f>
        <v/>
      </c>
      <c r="N202" s="321" t="str">
        <f>IFERROR(VLOOKUP($A202,'様式C-1-1用'!$B$3:$AI$977,30,0),"")</f>
        <v/>
      </c>
      <c r="O202" s="321" t="str">
        <f>IF(VLOOKUP($A202,'様式C-1-1用'!$B$3:$AI$977,29,0)="－","なし",VLOOKUP($A202,'様式C-1-1用'!$B$3:$AI$977,29,0))</f>
        <v/>
      </c>
      <c r="P202" s="322" t="str">
        <f>IFERROR(VLOOKUP($A202,'様式C-1-1用'!$B$3:$AI$977,33,0),"")</f>
        <v/>
      </c>
    </row>
    <row r="203" spans="1:16" ht="15.95" customHeight="1" x14ac:dyDescent="0.15">
      <c r="A203" s="314">
        <v>201</v>
      </c>
      <c r="B203" s="320">
        <f>IFERROR(VLOOKUP($A203,'様式C-1-1用'!$B$3:$AI$977,3,0),"")</f>
        <v>0</v>
      </c>
      <c r="C203" s="321" t="str">
        <f>IFERROR(VLOOKUP($A203,'様式C-1-1用'!$B$3:$AI$977,4,0),"")</f>
        <v/>
      </c>
      <c r="D203" s="321">
        <f>IFERROR(VLOOKUP($A203,'様式C-1-1用'!$B$3:$AI$977,6,0),"")</f>
        <v>0</v>
      </c>
      <c r="E203" s="321">
        <f>IFERROR(VLOOKUP($A203,'様式C-1-1用'!$B$3:$AI$977,7,0),"")</f>
        <v>0</v>
      </c>
      <c r="F203" s="321">
        <f>IFERROR(VLOOKUP($A203,'様式C-1-1用'!$B$3:$AI$977,8,0),"")</f>
        <v>0</v>
      </c>
      <c r="G203" s="321">
        <f>IFERROR(VLOOKUP($A203,'様式C-1-1用'!$B$3:$AI$977,10,0),"")</f>
        <v>0</v>
      </c>
      <c r="H203" s="321">
        <f>IFERROR(VLOOKUP($A203,'様式C-1-1用'!$B$3:$AI$977,22,0),"")</f>
        <v>0</v>
      </c>
      <c r="I203" s="321">
        <f>IFERROR(VLOOKUP($A203,'様式C-1-1用'!$B$3:$AI$977,23,0),"")</f>
        <v>0</v>
      </c>
      <c r="J203" s="321" t="str">
        <f>IFERROR(VLOOKUP($A203,'様式C-1-1用'!$B$3:$AI$977,24,0),"")</f>
        <v/>
      </c>
      <c r="K203" s="321" t="str">
        <f>IFERROR(VLOOKUP($A203,'様式C-1-1用'!$B$3:$AI$977,25,0),"")</f>
        <v/>
      </c>
      <c r="L203" s="321">
        <f>IFERROR(VLOOKUP($A203,'様式C-1-1用'!$B$3:$AI$977,16,0),"")</f>
        <v>0</v>
      </c>
      <c r="M203" s="321" t="str">
        <f>IFERROR(VLOOKUP($A203,'様式C-1-1用'!$B$3:$AI$977,34,0),"")</f>
        <v/>
      </c>
      <c r="N203" s="321" t="str">
        <f>IFERROR(VLOOKUP($A203,'様式C-1-1用'!$B$3:$AI$977,30,0),"")</f>
        <v/>
      </c>
      <c r="O203" s="321" t="str">
        <f>IF(VLOOKUP($A203,'様式C-1-1用'!$B$3:$AI$977,29,0)="－","なし",VLOOKUP($A203,'様式C-1-1用'!$B$3:$AI$977,29,0))</f>
        <v/>
      </c>
      <c r="P203" s="322" t="str">
        <f>IFERROR(VLOOKUP($A203,'様式C-1-1用'!$B$3:$AI$977,33,0),"")</f>
        <v/>
      </c>
    </row>
    <row r="204" spans="1:16" ht="15.95" customHeight="1" x14ac:dyDescent="0.15">
      <c r="A204" s="314">
        <v>202</v>
      </c>
      <c r="B204" s="320">
        <f>IFERROR(VLOOKUP($A204,'様式C-1-1用'!$B$3:$AI$977,3,0),"")</f>
        <v>0</v>
      </c>
      <c r="C204" s="321" t="str">
        <f>IFERROR(VLOOKUP($A204,'様式C-1-1用'!$B$3:$AI$977,4,0),"")</f>
        <v/>
      </c>
      <c r="D204" s="321">
        <f>IFERROR(VLOOKUP($A204,'様式C-1-1用'!$B$3:$AI$977,6,0),"")</f>
        <v>0</v>
      </c>
      <c r="E204" s="321">
        <f>IFERROR(VLOOKUP($A204,'様式C-1-1用'!$B$3:$AI$977,7,0),"")</f>
        <v>0</v>
      </c>
      <c r="F204" s="321">
        <f>IFERROR(VLOOKUP($A204,'様式C-1-1用'!$B$3:$AI$977,8,0),"")</f>
        <v>0</v>
      </c>
      <c r="G204" s="321">
        <f>IFERROR(VLOOKUP($A204,'様式C-1-1用'!$B$3:$AI$977,10,0),"")</f>
        <v>0</v>
      </c>
      <c r="H204" s="321">
        <f>IFERROR(VLOOKUP($A204,'様式C-1-1用'!$B$3:$AI$977,22,0),"")</f>
        <v>0</v>
      </c>
      <c r="I204" s="321">
        <f>IFERROR(VLOOKUP($A204,'様式C-1-1用'!$B$3:$AI$977,23,0),"")</f>
        <v>0</v>
      </c>
      <c r="J204" s="321" t="str">
        <f>IFERROR(VLOOKUP($A204,'様式C-1-1用'!$B$3:$AI$977,24,0),"")</f>
        <v/>
      </c>
      <c r="K204" s="321" t="str">
        <f>IFERROR(VLOOKUP($A204,'様式C-1-1用'!$B$3:$AI$977,25,0),"")</f>
        <v/>
      </c>
      <c r="L204" s="321">
        <f>IFERROR(VLOOKUP($A204,'様式C-1-1用'!$B$3:$AI$977,16,0),"")</f>
        <v>0</v>
      </c>
      <c r="M204" s="321" t="str">
        <f>IFERROR(VLOOKUP($A204,'様式C-1-1用'!$B$3:$AI$977,34,0),"")</f>
        <v/>
      </c>
      <c r="N204" s="321" t="str">
        <f>IFERROR(VLOOKUP($A204,'様式C-1-1用'!$B$3:$AI$977,30,0),"")</f>
        <v/>
      </c>
      <c r="O204" s="321" t="str">
        <f>IF(VLOOKUP($A204,'様式C-1-1用'!$B$3:$AI$977,29,0)="－","なし",VLOOKUP($A204,'様式C-1-1用'!$B$3:$AI$977,29,0))</f>
        <v/>
      </c>
      <c r="P204" s="322" t="str">
        <f>IFERROR(VLOOKUP($A204,'様式C-1-1用'!$B$3:$AI$977,33,0),"")</f>
        <v/>
      </c>
    </row>
    <row r="205" spans="1:16" ht="15.95" customHeight="1" x14ac:dyDescent="0.15">
      <c r="A205" s="314">
        <v>203</v>
      </c>
      <c r="B205" s="320">
        <f>IFERROR(VLOOKUP($A205,'様式C-1-1用'!$B$3:$AI$977,3,0),"")</f>
        <v>0</v>
      </c>
      <c r="C205" s="321" t="str">
        <f>IFERROR(VLOOKUP($A205,'様式C-1-1用'!$B$3:$AI$977,4,0),"")</f>
        <v/>
      </c>
      <c r="D205" s="321">
        <f>IFERROR(VLOOKUP($A205,'様式C-1-1用'!$B$3:$AI$977,6,0),"")</f>
        <v>0</v>
      </c>
      <c r="E205" s="321">
        <f>IFERROR(VLOOKUP($A205,'様式C-1-1用'!$B$3:$AI$977,7,0),"")</f>
        <v>0</v>
      </c>
      <c r="F205" s="321">
        <f>IFERROR(VLOOKUP($A205,'様式C-1-1用'!$B$3:$AI$977,8,0),"")</f>
        <v>0</v>
      </c>
      <c r="G205" s="321">
        <f>IFERROR(VLOOKUP($A205,'様式C-1-1用'!$B$3:$AI$977,10,0),"")</f>
        <v>0</v>
      </c>
      <c r="H205" s="321">
        <f>IFERROR(VLOOKUP($A205,'様式C-1-1用'!$B$3:$AI$977,22,0),"")</f>
        <v>0</v>
      </c>
      <c r="I205" s="321">
        <f>IFERROR(VLOOKUP($A205,'様式C-1-1用'!$B$3:$AI$977,23,0),"")</f>
        <v>0</v>
      </c>
      <c r="J205" s="321" t="str">
        <f>IFERROR(VLOOKUP($A205,'様式C-1-1用'!$B$3:$AI$977,24,0),"")</f>
        <v/>
      </c>
      <c r="K205" s="321" t="str">
        <f>IFERROR(VLOOKUP($A205,'様式C-1-1用'!$B$3:$AI$977,25,0),"")</f>
        <v/>
      </c>
      <c r="L205" s="321">
        <f>IFERROR(VLOOKUP($A205,'様式C-1-1用'!$B$3:$AI$977,16,0),"")</f>
        <v>0</v>
      </c>
      <c r="M205" s="321" t="str">
        <f>IFERROR(VLOOKUP($A205,'様式C-1-1用'!$B$3:$AI$977,34,0),"")</f>
        <v/>
      </c>
      <c r="N205" s="321" t="str">
        <f>IFERROR(VLOOKUP($A205,'様式C-1-1用'!$B$3:$AI$977,30,0),"")</f>
        <v/>
      </c>
      <c r="O205" s="321" t="str">
        <f>IF(VLOOKUP($A205,'様式C-1-1用'!$B$3:$AI$977,29,0)="－","なし",VLOOKUP($A205,'様式C-1-1用'!$B$3:$AI$977,29,0))</f>
        <v/>
      </c>
      <c r="P205" s="322" t="str">
        <f>IFERROR(VLOOKUP($A205,'様式C-1-1用'!$B$3:$AI$977,33,0),"")</f>
        <v/>
      </c>
    </row>
    <row r="206" spans="1:16" ht="15.95" customHeight="1" x14ac:dyDescent="0.15">
      <c r="A206" s="314">
        <v>204</v>
      </c>
      <c r="B206" s="320">
        <f>IFERROR(VLOOKUP($A206,'様式C-1-1用'!$B$3:$AI$977,3,0),"")</f>
        <v>0</v>
      </c>
      <c r="C206" s="321" t="str">
        <f>IFERROR(VLOOKUP($A206,'様式C-1-1用'!$B$3:$AI$977,4,0),"")</f>
        <v/>
      </c>
      <c r="D206" s="321">
        <f>IFERROR(VLOOKUP($A206,'様式C-1-1用'!$B$3:$AI$977,6,0),"")</f>
        <v>0</v>
      </c>
      <c r="E206" s="321">
        <f>IFERROR(VLOOKUP($A206,'様式C-1-1用'!$B$3:$AI$977,7,0),"")</f>
        <v>0</v>
      </c>
      <c r="F206" s="321">
        <f>IFERROR(VLOOKUP($A206,'様式C-1-1用'!$B$3:$AI$977,8,0),"")</f>
        <v>0</v>
      </c>
      <c r="G206" s="321">
        <f>IFERROR(VLOOKUP($A206,'様式C-1-1用'!$B$3:$AI$977,10,0),"")</f>
        <v>0</v>
      </c>
      <c r="H206" s="321">
        <f>IFERROR(VLOOKUP($A206,'様式C-1-1用'!$B$3:$AI$977,22,0),"")</f>
        <v>0</v>
      </c>
      <c r="I206" s="321">
        <f>IFERROR(VLOOKUP($A206,'様式C-1-1用'!$B$3:$AI$977,23,0),"")</f>
        <v>0</v>
      </c>
      <c r="J206" s="321" t="str">
        <f>IFERROR(VLOOKUP($A206,'様式C-1-1用'!$B$3:$AI$977,24,0),"")</f>
        <v/>
      </c>
      <c r="K206" s="321" t="str">
        <f>IFERROR(VLOOKUP($A206,'様式C-1-1用'!$B$3:$AI$977,25,0),"")</f>
        <v/>
      </c>
      <c r="L206" s="321">
        <f>IFERROR(VLOOKUP($A206,'様式C-1-1用'!$B$3:$AI$977,16,0),"")</f>
        <v>0</v>
      </c>
      <c r="M206" s="321" t="str">
        <f>IFERROR(VLOOKUP($A206,'様式C-1-1用'!$B$3:$AI$977,34,0),"")</f>
        <v/>
      </c>
      <c r="N206" s="321" t="str">
        <f>IFERROR(VLOOKUP($A206,'様式C-1-1用'!$B$3:$AI$977,30,0),"")</f>
        <v/>
      </c>
      <c r="O206" s="321" t="str">
        <f>IF(VLOOKUP($A206,'様式C-1-1用'!$B$3:$AI$977,29,0)="－","なし",VLOOKUP($A206,'様式C-1-1用'!$B$3:$AI$977,29,0))</f>
        <v/>
      </c>
      <c r="P206" s="322" t="str">
        <f>IFERROR(VLOOKUP($A206,'様式C-1-1用'!$B$3:$AI$977,33,0),"")</f>
        <v/>
      </c>
    </row>
    <row r="207" spans="1:16" ht="15.95" customHeight="1" x14ac:dyDescent="0.15">
      <c r="A207" s="314">
        <v>205</v>
      </c>
      <c r="B207" s="320">
        <f>IFERROR(VLOOKUP($A207,'様式C-1-1用'!$B$3:$AI$977,3,0),"")</f>
        <v>0</v>
      </c>
      <c r="C207" s="321" t="str">
        <f>IFERROR(VLOOKUP($A207,'様式C-1-1用'!$B$3:$AI$977,4,0),"")</f>
        <v/>
      </c>
      <c r="D207" s="321">
        <f>IFERROR(VLOOKUP($A207,'様式C-1-1用'!$B$3:$AI$977,6,0),"")</f>
        <v>0</v>
      </c>
      <c r="E207" s="321">
        <f>IFERROR(VLOOKUP($A207,'様式C-1-1用'!$B$3:$AI$977,7,0),"")</f>
        <v>0</v>
      </c>
      <c r="F207" s="321">
        <f>IFERROR(VLOOKUP($A207,'様式C-1-1用'!$B$3:$AI$977,8,0),"")</f>
        <v>0</v>
      </c>
      <c r="G207" s="321">
        <f>IFERROR(VLOOKUP($A207,'様式C-1-1用'!$B$3:$AI$977,10,0),"")</f>
        <v>0</v>
      </c>
      <c r="H207" s="321">
        <f>IFERROR(VLOOKUP($A207,'様式C-1-1用'!$B$3:$AI$977,22,0),"")</f>
        <v>0</v>
      </c>
      <c r="I207" s="321">
        <f>IFERROR(VLOOKUP($A207,'様式C-1-1用'!$B$3:$AI$977,23,0),"")</f>
        <v>0</v>
      </c>
      <c r="J207" s="321" t="str">
        <f>IFERROR(VLOOKUP($A207,'様式C-1-1用'!$B$3:$AI$977,24,0),"")</f>
        <v/>
      </c>
      <c r="K207" s="321" t="str">
        <f>IFERROR(VLOOKUP($A207,'様式C-1-1用'!$B$3:$AI$977,25,0),"")</f>
        <v/>
      </c>
      <c r="L207" s="321">
        <f>IFERROR(VLOOKUP($A207,'様式C-1-1用'!$B$3:$AI$977,16,0),"")</f>
        <v>0</v>
      </c>
      <c r="M207" s="321" t="str">
        <f>IFERROR(VLOOKUP($A207,'様式C-1-1用'!$B$3:$AI$977,34,0),"")</f>
        <v/>
      </c>
      <c r="N207" s="321" t="str">
        <f>IFERROR(VLOOKUP($A207,'様式C-1-1用'!$B$3:$AI$977,30,0),"")</f>
        <v/>
      </c>
      <c r="O207" s="321" t="str">
        <f>IF(VLOOKUP($A207,'様式C-1-1用'!$B$3:$AI$977,29,0)="－","なし",VLOOKUP($A207,'様式C-1-1用'!$B$3:$AI$977,29,0))</f>
        <v/>
      </c>
      <c r="P207" s="322" t="str">
        <f>IFERROR(VLOOKUP($A207,'様式C-1-1用'!$B$3:$AI$977,33,0),"")</f>
        <v/>
      </c>
    </row>
    <row r="208" spans="1:16" ht="15.95" customHeight="1" x14ac:dyDescent="0.15">
      <c r="A208" s="314">
        <v>206</v>
      </c>
      <c r="B208" s="320">
        <f>IFERROR(VLOOKUP($A208,'様式C-1-1用'!$B$3:$AI$977,3,0),"")</f>
        <v>0</v>
      </c>
      <c r="C208" s="321" t="str">
        <f>IFERROR(VLOOKUP($A208,'様式C-1-1用'!$B$3:$AI$977,4,0),"")</f>
        <v/>
      </c>
      <c r="D208" s="321">
        <f>IFERROR(VLOOKUP($A208,'様式C-1-1用'!$B$3:$AI$977,6,0),"")</f>
        <v>0</v>
      </c>
      <c r="E208" s="321">
        <f>IFERROR(VLOOKUP($A208,'様式C-1-1用'!$B$3:$AI$977,7,0),"")</f>
        <v>0</v>
      </c>
      <c r="F208" s="321">
        <f>IFERROR(VLOOKUP($A208,'様式C-1-1用'!$B$3:$AI$977,8,0),"")</f>
        <v>0</v>
      </c>
      <c r="G208" s="321">
        <f>IFERROR(VLOOKUP($A208,'様式C-1-1用'!$B$3:$AI$977,10,0),"")</f>
        <v>0</v>
      </c>
      <c r="H208" s="321">
        <f>IFERROR(VLOOKUP($A208,'様式C-1-1用'!$B$3:$AI$977,22,0),"")</f>
        <v>0</v>
      </c>
      <c r="I208" s="321">
        <f>IFERROR(VLOOKUP($A208,'様式C-1-1用'!$B$3:$AI$977,23,0),"")</f>
        <v>0</v>
      </c>
      <c r="J208" s="321" t="str">
        <f>IFERROR(VLOOKUP($A208,'様式C-1-1用'!$B$3:$AI$977,24,0),"")</f>
        <v/>
      </c>
      <c r="K208" s="321" t="str">
        <f>IFERROR(VLOOKUP($A208,'様式C-1-1用'!$B$3:$AI$977,25,0),"")</f>
        <v/>
      </c>
      <c r="L208" s="321">
        <f>IFERROR(VLOOKUP($A208,'様式C-1-1用'!$B$3:$AI$977,16,0),"")</f>
        <v>0</v>
      </c>
      <c r="M208" s="321" t="str">
        <f>IFERROR(VLOOKUP($A208,'様式C-1-1用'!$B$3:$AI$977,34,0),"")</f>
        <v/>
      </c>
      <c r="N208" s="321" t="str">
        <f>IFERROR(VLOOKUP($A208,'様式C-1-1用'!$B$3:$AI$977,30,0),"")</f>
        <v/>
      </c>
      <c r="O208" s="321" t="str">
        <f>IF(VLOOKUP($A208,'様式C-1-1用'!$B$3:$AI$977,29,0)="－","なし",VLOOKUP($A208,'様式C-1-1用'!$B$3:$AI$977,29,0))</f>
        <v/>
      </c>
      <c r="P208" s="322" t="str">
        <f>IFERROR(VLOOKUP($A208,'様式C-1-1用'!$B$3:$AI$977,33,0),"")</f>
        <v/>
      </c>
    </row>
    <row r="209" spans="1:16" ht="15.95" customHeight="1" x14ac:dyDescent="0.15">
      <c r="A209" s="314">
        <v>207</v>
      </c>
      <c r="B209" s="320">
        <f>IFERROR(VLOOKUP($A209,'様式C-1-1用'!$B$3:$AI$977,3,0),"")</f>
        <v>0</v>
      </c>
      <c r="C209" s="321" t="str">
        <f>IFERROR(VLOOKUP($A209,'様式C-1-1用'!$B$3:$AI$977,4,0),"")</f>
        <v/>
      </c>
      <c r="D209" s="321">
        <f>IFERROR(VLOOKUP($A209,'様式C-1-1用'!$B$3:$AI$977,6,0),"")</f>
        <v>0</v>
      </c>
      <c r="E209" s="321">
        <f>IFERROR(VLOOKUP($A209,'様式C-1-1用'!$B$3:$AI$977,7,0),"")</f>
        <v>0</v>
      </c>
      <c r="F209" s="321">
        <f>IFERROR(VLOOKUP($A209,'様式C-1-1用'!$B$3:$AI$977,8,0),"")</f>
        <v>0</v>
      </c>
      <c r="G209" s="321">
        <f>IFERROR(VLOOKUP($A209,'様式C-1-1用'!$B$3:$AI$977,10,0),"")</f>
        <v>0</v>
      </c>
      <c r="H209" s="321">
        <f>IFERROR(VLOOKUP($A209,'様式C-1-1用'!$B$3:$AI$977,22,0),"")</f>
        <v>0</v>
      </c>
      <c r="I209" s="321">
        <f>IFERROR(VLOOKUP($A209,'様式C-1-1用'!$B$3:$AI$977,23,0),"")</f>
        <v>0</v>
      </c>
      <c r="J209" s="321" t="str">
        <f>IFERROR(VLOOKUP($A209,'様式C-1-1用'!$B$3:$AI$977,24,0),"")</f>
        <v/>
      </c>
      <c r="K209" s="321" t="str">
        <f>IFERROR(VLOOKUP($A209,'様式C-1-1用'!$B$3:$AI$977,25,0),"")</f>
        <v/>
      </c>
      <c r="L209" s="321">
        <f>IFERROR(VLOOKUP($A209,'様式C-1-1用'!$B$3:$AI$977,16,0),"")</f>
        <v>0</v>
      </c>
      <c r="M209" s="321" t="str">
        <f>IFERROR(VLOOKUP($A209,'様式C-1-1用'!$B$3:$AI$977,34,0),"")</f>
        <v/>
      </c>
      <c r="N209" s="321" t="str">
        <f>IFERROR(VLOOKUP($A209,'様式C-1-1用'!$B$3:$AI$977,30,0),"")</f>
        <v/>
      </c>
      <c r="O209" s="321" t="str">
        <f>IF(VLOOKUP($A209,'様式C-1-1用'!$B$3:$AI$977,29,0)="－","なし",VLOOKUP($A209,'様式C-1-1用'!$B$3:$AI$977,29,0))</f>
        <v/>
      </c>
      <c r="P209" s="322" t="str">
        <f>IFERROR(VLOOKUP($A209,'様式C-1-1用'!$B$3:$AI$977,33,0),"")</f>
        <v/>
      </c>
    </row>
    <row r="210" spans="1:16" ht="15.95" customHeight="1" x14ac:dyDescent="0.15">
      <c r="A210" s="314">
        <v>208</v>
      </c>
      <c r="B210" s="320">
        <f>IFERROR(VLOOKUP($A210,'様式C-1-1用'!$B$3:$AI$977,3,0),"")</f>
        <v>0</v>
      </c>
      <c r="C210" s="321" t="str">
        <f>IFERROR(VLOOKUP($A210,'様式C-1-1用'!$B$3:$AI$977,4,0),"")</f>
        <v/>
      </c>
      <c r="D210" s="321">
        <f>IFERROR(VLOOKUP($A210,'様式C-1-1用'!$B$3:$AI$977,6,0),"")</f>
        <v>0</v>
      </c>
      <c r="E210" s="321">
        <f>IFERROR(VLOOKUP($A210,'様式C-1-1用'!$B$3:$AI$977,7,0),"")</f>
        <v>0</v>
      </c>
      <c r="F210" s="321">
        <f>IFERROR(VLOOKUP($A210,'様式C-1-1用'!$B$3:$AI$977,8,0),"")</f>
        <v>0</v>
      </c>
      <c r="G210" s="321">
        <f>IFERROR(VLOOKUP($A210,'様式C-1-1用'!$B$3:$AI$977,10,0),"")</f>
        <v>0</v>
      </c>
      <c r="H210" s="321">
        <f>IFERROR(VLOOKUP($A210,'様式C-1-1用'!$B$3:$AI$977,22,0),"")</f>
        <v>0</v>
      </c>
      <c r="I210" s="321">
        <f>IFERROR(VLOOKUP($A210,'様式C-1-1用'!$B$3:$AI$977,23,0),"")</f>
        <v>0</v>
      </c>
      <c r="J210" s="321" t="str">
        <f>IFERROR(VLOOKUP($A210,'様式C-1-1用'!$B$3:$AI$977,24,0),"")</f>
        <v/>
      </c>
      <c r="K210" s="321" t="str">
        <f>IFERROR(VLOOKUP($A210,'様式C-1-1用'!$B$3:$AI$977,25,0),"")</f>
        <v/>
      </c>
      <c r="L210" s="321">
        <f>IFERROR(VLOOKUP($A210,'様式C-1-1用'!$B$3:$AI$977,16,0),"")</f>
        <v>0</v>
      </c>
      <c r="M210" s="321" t="str">
        <f>IFERROR(VLOOKUP($A210,'様式C-1-1用'!$B$3:$AI$977,34,0),"")</f>
        <v/>
      </c>
      <c r="N210" s="321" t="str">
        <f>IFERROR(VLOOKUP($A210,'様式C-1-1用'!$B$3:$AI$977,30,0),"")</f>
        <v/>
      </c>
      <c r="O210" s="321" t="str">
        <f>IF(VLOOKUP($A210,'様式C-1-1用'!$B$3:$AI$977,29,0)="－","なし",VLOOKUP($A210,'様式C-1-1用'!$B$3:$AI$977,29,0))</f>
        <v/>
      </c>
      <c r="P210" s="322" t="str">
        <f>IFERROR(VLOOKUP($A210,'様式C-1-1用'!$B$3:$AI$977,33,0),"")</f>
        <v/>
      </c>
    </row>
    <row r="211" spans="1:16" ht="15.95" customHeight="1" x14ac:dyDescent="0.15">
      <c r="A211" s="314">
        <v>209</v>
      </c>
      <c r="B211" s="320">
        <f>IFERROR(VLOOKUP($A211,'様式C-1-1用'!$B$3:$AI$977,3,0),"")</f>
        <v>0</v>
      </c>
      <c r="C211" s="321" t="str">
        <f>IFERROR(VLOOKUP($A211,'様式C-1-1用'!$B$3:$AI$977,4,0),"")</f>
        <v/>
      </c>
      <c r="D211" s="321">
        <f>IFERROR(VLOOKUP($A211,'様式C-1-1用'!$B$3:$AI$977,6,0),"")</f>
        <v>0</v>
      </c>
      <c r="E211" s="321">
        <f>IFERROR(VLOOKUP($A211,'様式C-1-1用'!$B$3:$AI$977,7,0),"")</f>
        <v>0</v>
      </c>
      <c r="F211" s="321">
        <f>IFERROR(VLOOKUP($A211,'様式C-1-1用'!$B$3:$AI$977,8,0),"")</f>
        <v>0</v>
      </c>
      <c r="G211" s="321">
        <f>IFERROR(VLOOKUP($A211,'様式C-1-1用'!$B$3:$AI$977,10,0),"")</f>
        <v>0</v>
      </c>
      <c r="H211" s="321">
        <f>IFERROR(VLOOKUP($A211,'様式C-1-1用'!$B$3:$AI$977,22,0),"")</f>
        <v>0</v>
      </c>
      <c r="I211" s="321">
        <f>IFERROR(VLOOKUP($A211,'様式C-1-1用'!$B$3:$AI$977,23,0),"")</f>
        <v>0</v>
      </c>
      <c r="J211" s="321" t="str">
        <f>IFERROR(VLOOKUP($A211,'様式C-1-1用'!$B$3:$AI$977,24,0),"")</f>
        <v/>
      </c>
      <c r="K211" s="321" t="str">
        <f>IFERROR(VLOOKUP($A211,'様式C-1-1用'!$B$3:$AI$977,25,0),"")</f>
        <v/>
      </c>
      <c r="L211" s="321">
        <f>IFERROR(VLOOKUP($A211,'様式C-1-1用'!$B$3:$AI$977,16,0),"")</f>
        <v>0</v>
      </c>
      <c r="M211" s="321" t="str">
        <f>IFERROR(VLOOKUP($A211,'様式C-1-1用'!$B$3:$AI$977,34,0),"")</f>
        <v/>
      </c>
      <c r="N211" s="321" t="str">
        <f>IFERROR(VLOOKUP($A211,'様式C-1-1用'!$B$3:$AI$977,30,0),"")</f>
        <v/>
      </c>
      <c r="O211" s="321" t="str">
        <f>IF(VLOOKUP($A211,'様式C-1-1用'!$B$3:$AI$977,29,0)="－","なし",VLOOKUP($A211,'様式C-1-1用'!$B$3:$AI$977,29,0))</f>
        <v/>
      </c>
      <c r="P211" s="322" t="str">
        <f>IFERROR(VLOOKUP($A211,'様式C-1-1用'!$B$3:$AI$977,33,0),"")</f>
        <v/>
      </c>
    </row>
    <row r="212" spans="1:16" ht="15.95" customHeight="1" x14ac:dyDescent="0.15">
      <c r="A212" s="314">
        <v>210</v>
      </c>
      <c r="B212" s="320">
        <f>IFERROR(VLOOKUP($A212,'様式C-1-1用'!$B$3:$AI$977,3,0),"")</f>
        <v>0</v>
      </c>
      <c r="C212" s="321" t="str">
        <f>IFERROR(VLOOKUP($A212,'様式C-1-1用'!$B$3:$AI$977,4,0),"")</f>
        <v/>
      </c>
      <c r="D212" s="321">
        <f>IFERROR(VLOOKUP($A212,'様式C-1-1用'!$B$3:$AI$977,6,0),"")</f>
        <v>0</v>
      </c>
      <c r="E212" s="321">
        <f>IFERROR(VLOOKUP($A212,'様式C-1-1用'!$B$3:$AI$977,7,0),"")</f>
        <v>0</v>
      </c>
      <c r="F212" s="321">
        <f>IFERROR(VLOOKUP($A212,'様式C-1-1用'!$B$3:$AI$977,8,0),"")</f>
        <v>0</v>
      </c>
      <c r="G212" s="321">
        <f>IFERROR(VLOOKUP($A212,'様式C-1-1用'!$B$3:$AI$977,10,0),"")</f>
        <v>0</v>
      </c>
      <c r="H212" s="321">
        <f>IFERROR(VLOOKUP($A212,'様式C-1-1用'!$B$3:$AI$977,22,0),"")</f>
        <v>0</v>
      </c>
      <c r="I212" s="321">
        <f>IFERROR(VLOOKUP($A212,'様式C-1-1用'!$B$3:$AI$977,23,0),"")</f>
        <v>0</v>
      </c>
      <c r="J212" s="321" t="str">
        <f>IFERROR(VLOOKUP($A212,'様式C-1-1用'!$B$3:$AI$977,24,0),"")</f>
        <v/>
      </c>
      <c r="K212" s="321" t="str">
        <f>IFERROR(VLOOKUP($A212,'様式C-1-1用'!$B$3:$AI$977,25,0),"")</f>
        <v/>
      </c>
      <c r="L212" s="321">
        <f>IFERROR(VLOOKUP($A212,'様式C-1-1用'!$B$3:$AI$977,16,0),"")</f>
        <v>0</v>
      </c>
      <c r="M212" s="321" t="str">
        <f>IFERROR(VLOOKUP($A212,'様式C-1-1用'!$B$3:$AI$977,34,0),"")</f>
        <v/>
      </c>
      <c r="N212" s="321" t="str">
        <f>IFERROR(VLOOKUP($A212,'様式C-1-1用'!$B$3:$AI$977,30,0),"")</f>
        <v/>
      </c>
      <c r="O212" s="321" t="str">
        <f>IF(VLOOKUP($A212,'様式C-1-1用'!$B$3:$AI$977,29,0)="－","なし",VLOOKUP($A212,'様式C-1-1用'!$B$3:$AI$977,29,0))</f>
        <v/>
      </c>
      <c r="P212" s="322" t="str">
        <f>IFERROR(VLOOKUP($A212,'様式C-1-1用'!$B$3:$AI$977,33,0),"")</f>
        <v/>
      </c>
    </row>
    <row r="213" spans="1:16" ht="15.95" customHeight="1" x14ac:dyDescent="0.15">
      <c r="A213" s="314">
        <v>211</v>
      </c>
      <c r="B213" s="320">
        <f>IFERROR(VLOOKUP($A213,'様式C-1-1用'!$B$3:$AI$977,3,0),"")</f>
        <v>0</v>
      </c>
      <c r="C213" s="321" t="str">
        <f>IFERROR(VLOOKUP($A213,'様式C-1-1用'!$B$3:$AI$977,4,0),"")</f>
        <v/>
      </c>
      <c r="D213" s="321">
        <f>IFERROR(VLOOKUP($A213,'様式C-1-1用'!$B$3:$AI$977,6,0),"")</f>
        <v>0</v>
      </c>
      <c r="E213" s="321">
        <f>IFERROR(VLOOKUP($A213,'様式C-1-1用'!$B$3:$AI$977,7,0),"")</f>
        <v>0</v>
      </c>
      <c r="F213" s="321">
        <f>IFERROR(VLOOKUP($A213,'様式C-1-1用'!$B$3:$AI$977,8,0),"")</f>
        <v>0</v>
      </c>
      <c r="G213" s="321">
        <f>IFERROR(VLOOKUP($A213,'様式C-1-1用'!$B$3:$AI$977,10,0),"")</f>
        <v>0</v>
      </c>
      <c r="H213" s="321">
        <f>IFERROR(VLOOKUP($A213,'様式C-1-1用'!$B$3:$AI$977,22,0),"")</f>
        <v>0</v>
      </c>
      <c r="I213" s="321">
        <f>IFERROR(VLOOKUP($A213,'様式C-1-1用'!$B$3:$AI$977,23,0),"")</f>
        <v>0</v>
      </c>
      <c r="J213" s="321" t="str">
        <f>IFERROR(VLOOKUP($A213,'様式C-1-1用'!$B$3:$AI$977,24,0),"")</f>
        <v/>
      </c>
      <c r="K213" s="321" t="str">
        <f>IFERROR(VLOOKUP($A213,'様式C-1-1用'!$B$3:$AI$977,25,0),"")</f>
        <v/>
      </c>
      <c r="L213" s="321">
        <f>IFERROR(VLOOKUP($A213,'様式C-1-1用'!$B$3:$AI$977,16,0),"")</f>
        <v>0</v>
      </c>
      <c r="M213" s="321" t="str">
        <f>IFERROR(VLOOKUP($A213,'様式C-1-1用'!$B$3:$AI$977,34,0),"")</f>
        <v/>
      </c>
      <c r="N213" s="321" t="str">
        <f>IFERROR(VLOOKUP($A213,'様式C-1-1用'!$B$3:$AI$977,30,0),"")</f>
        <v/>
      </c>
      <c r="O213" s="321" t="str">
        <f>IF(VLOOKUP($A213,'様式C-1-1用'!$B$3:$AI$977,29,0)="－","なし",VLOOKUP($A213,'様式C-1-1用'!$B$3:$AI$977,29,0))</f>
        <v/>
      </c>
      <c r="P213" s="322" t="str">
        <f>IFERROR(VLOOKUP($A213,'様式C-1-1用'!$B$3:$AI$977,33,0),"")</f>
        <v/>
      </c>
    </row>
    <row r="214" spans="1:16" ht="15.95" customHeight="1" x14ac:dyDescent="0.15">
      <c r="A214" s="314">
        <v>212</v>
      </c>
      <c r="B214" s="320">
        <f>IFERROR(VLOOKUP($A214,'様式C-1-1用'!$B$3:$AI$977,3,0),"")</f>
        <v>0</v>
      </c>
      <c r="C214" s="321" t="str">
        <f>IFERROR(VLOOKUP($A214,'様式C-1-1用'!$B$3:$AI$977,4,0),"")</f>
        <v/>
      </c>
      <c r="D214" s="321">
        <f>IFERROR(VLOOKUP($A214,'様式C-1-1用'!$B$3:$AI$977,6,0),"")</f>
        <v>0</v>
      </c>
      <c r="E214" s="321">
        <f>IFERROR(VLOOKUP($A214,'様式C-1-1用'!$B$3:$AI$977,7,0),"")</f>
        <v>0</v>
      </c>
      <c r="F214" s="321">
        <f>IFERROR(VLOOKUP($A214,'様式C-1-1用'!$B$3:$AI$977,8,0),"")</f>
        <v>0</v>
      </c>
      <c r="G214" s="321">
        <f>IFERROR(VLOOKUP($A214,'様式C-1-1用'!$B$3:$AI$977,10,0),"")</f>
        <v>0</v>
      </c>
      <c r="H214" s="321">
        <f>IFERROR(VLOOKUP($A214,'様式C-1-1用'!$B$3:$AI$977,22,0),"")</f>
        <v>0</v>
      </c>
      <c r="I214" s="321">
        <f>IFERROR(VLOOKUP($A214,'様式C-1-1用'!$B$3:$AI$977,23,0),"")</f>
        <v>0</v>
      </c>
      <c r="J214" s="321" t="str">
        <f>IFERROR(VLOOKUP($A214,'様式C-1-1用'!$B$3:$AI$977,24,0),"")</f>
        <v/>
      </c>
      <c r="K214" s="321" t="str">
        <f>IFERROR(VLOOKUP($A214,'様式C-1-1用'!$B$3:$AI$977,25,0),"")</f>
        <v/>
      </c>
      <c r="L214" s="321">
        <f>IFERROR(VLOOKUP($A214,'様式C-1-1用'!$B$3:$AI$977,16,0),"")</f>
        <v>0</v>
      </c>
      <c r="M214" s="321" t="str">
        <f>IFERROR(VLOOKUP($A214,'様式C-1-1用'!$B$3:$AI$977,34,0),"")</f>
        <v/>
      </c>
      <c r="N214" s="321" t="str">
        <f>IFERROR(VLOOKUP($A214,'様式C-1-1用'!$B$3:$AI$977,30,0),"")</f>
        <v/>
      </c>
      <c r="O214" s="321" t="str">
        <f>IF(VLOOKUP($A214,'様式C-1-1用'!$B$3:$AI$977,29,0)="－","なし",VLOOKUP($A214,'様式C-1-1用'!$B$3:$AI$977,29,0))</f>
        <v/>
      </c>
      <c r="P214" s="322" t="str">
        <f>IFERROR(VLOOKUP($A214,'様式C-1-1用'!$B$3:$AI$977,33,0),"")</f>
        <v/>
      </c>
    </row>
    <row r="215" spans="1:16" ht="15.95" customHeight="1" x14ac:dyDescent="0.15">
      <c r="A215" s="314">
        <v>213</v>
      </c>
      <c r="B215" s="320">
        <f>IFERROR(VLOOKUP($A215,'様式C-1-1用'!$B$3:$AI$977,3,0),"")</f>
        <v>0</v>
      </c>
      <c r="C215" s="321" t="str">
        <f>IFERROR(VLOOKUP($A215,'様式C-1-1用'!$B$3:$AI$977,4,0),"")</f>
        <v/>
      </c>
      <c r="D215" s="321">
        <f>IFERROR(VLOOKUP($A215,'様式C-1-1用'!$B$3:$AI$977,6,0),"")</f>
        <v>0</v>
      </c>
      <c r="E215" s="321">
        <f>IFERROR(VLOOKUP($A215,'様式C-1-1用'!$B$3:$AI$977,7,0),"")</f>
        <v>0</v>
      </c>
      <c r="F215" s="321">
        <f>IFERROR(VLOOKUP($A215,'様式C-1-1用'!$B$3:$AI$977,8,0),"")</f>
        <v>0</v>
      </c>
      <c r="G215" s="321">
        <f>IFERROR(VLOOKUP($A215,'様式C-1-1用'!$B$3:$AI$977,10,0),"")</f>
        <v>0</v>
      </c>
      <c r="H215" s="321">
        <f>IFERROR(VLOOKUP($A215,'様式C-1-1用'!$B$3:$AI$977,22,0),"")</f>
        <v>0</v>
      </c>
      <c r="I215" s="321">
        <f>IFERROR(VLOOKUP($A215,'様式C-1-1用'!$B$3:$AI$977,23,0),"")</f>
        <v>0</v>
      </c>
      <c r="J215" s="321" t="str">
        <f>IFERROR(VLOOKUP($A215,'様式C-1-1用'!$B$3:$AI$977,24,0),"")</f>
        <v/>
      </c>
      <c r="K215" s="321" t="str">
        <f>IFERROR(VLOOKUP($A215,'様式C-1-1用'!$B$3:$AI$977,25,0),"")</f>
        <v/>
      </c>
      <c r="L215" s="321">
        <f>IFERROR(VLOOKUP($A215,'様式C-1-1用'!$B$3:$AI$977,16,0),"")</f>
        <v>0</v>
      </c>
      <c r="M215" s="321" t="str">
        <f>IFERROR(VLOOKUP($A215,'様式C-1-1用'!$B$3:$AI$977,34,0),"")</f>
        <v/>
      </c>
      <c r="N215" s="321" t="str">
        <f>IFERROR(VLOOKUP($A215,'様式C-1-1用'!$B$3:$AI$977,30,0),"")</f>
        <v/>
      </c>
      <c r="O215" s="321" t="str">
        <f>IF(VLOOKUP($A215,'様式C-1-1用'!$B$3:$AI$977,29,0)="－","なし",VLOOKUP($A215,'様式C-1-1用'!$B$3:$AI$977,29,0))</f>
        <v/>
      </c>
      <c r="P215" s="322" t="str">
        <f>IFERROR(VLOOKUP($A215,'様式C-1-1用'!$B$3:$AI$977,33,0),"")</f>
        <v/>
      </c>
    </row>
    <row r="216" spans="1:16" ht="15.95" customHeight="1" x14ac:dyDescent="0.15">
      <c r="A216" s="314">
        <v>214</v>
      </c>
      <c r="B216" s="320">
        <f>IFERROR(VLOOKUP($A216,'様式C-1-1用'!$B$3:$AI$977,3,0),"")</f>
        <v>0</v>
      </c>
      <c r="C216" s="321" t="str">
        <f>IFERROR(VLOOKUP($A216,'様式C-1-1用'!$B$3:$AI$977,4,0),"")</f>
        <v/>
      </c>
      <c r="D216" s="321">
        <f>IFERROR(VLOOKUP($A216,'様式C-1-1用'!$B$3:$AI$977,6,0),"")</f>
        <v>0</v>
      </c>
      <c r="E216" s="321">
        <f>IFERROR(VLOOKUP($A216,'様式C-1-1用'!$B$3:$AI$977,7,0),"")</f>
        <v>0</v>
      </c>
      <c r="F216" s="321">
        <f>IFERROR(VLOOKUP($A216,'様式C-1-1用'!$B$3:$AI$977,8,0),"")</f>
        <v>0</v>
      </c>
      <c r="G216" s="321">
        <f>IFERROR(VLOOKUP($A216,'様式C-1-1用'!$B$3:$AI$977,10,0),"")</f>
        <v>0</v>
      </c>
      <c r="H216" s="321">
        <f>IFERROR(VLOOKUP($A216,'様式C-1-1用'!$B$3:$AI$977,22,0),"")</f>
        <v>0</v>
      </c>
      <c r="I216" s="321">
        <f>IFERROR(VLOOKUP($A216,'様式C-1-1用'!$B$3:$AI$977,23,0),"")</f>
        <v>0</v>
      </c>
      <c r="J216" s="321" t="str">
        <f>IFERROR(VLOOKUP($A216,'様式C-1-1用'!$B$3:$AI$977,24,0),"")</f>
        <v/>
      </c>
      <c r="K216" s="321" t="str">
        <f>IFERROR(VLOOKUP($A216,'様式C-1-1用'!$B$3:$AI$977,25,0),"")</f>
        <v/>
      </c>
      <c r="L216" s="321">
        <f>IFERROR(VLOOKUP($A216,'様式C-1-1用'!$B$3:$AI$977,16,0),"")</f>
        <v>0</v>
      </c>
      <c r="M216" s="321" t="str">
        <f>IFERROR(VLOOKUP($A216,'様式C-1-1用'!$B$3:$AI$977,34,0),"")</f>
        <v/>
      </c>
      <c r="N216" s="321" t="str">
        <f>IFERROR(VLOOKUP($A216,'様式C-1-1用'!$B$3:$AI$977,30,0),"")</f>
        <v/>
      </c>
      <c r="O216" s="321" t="str">
        <f>IF(VLOOKUP($A216,'様式C-1-1用'!$B$3:$AI$977,29,0)="－","なし",VLOOKUP($A216,'様式C-1-1用'!$B$3:$AI$977,29,0))</f>
        <v/>
      </c>
      <c r="P216" s="322" t="str">
        <f>IFERROR(VLOOKUP($A216,'様式C-1-1用'!$B$3:$AI$977,33,0),"")</f>
        <v/>
      </c>
    </row>
    <row r="217" spans="1:16" ht="15.95" customHeight="1" x14ac:dyDescent="0.15">
      <c r="A217" s="314">
        <v>215</v>
      </c>
      <c r="B217" s="320">
        <f>IFERROR(VLOOKUP($A217,'様式C-1-1用'!$B$3:$AI$977,3,0),"")</f>
        <v>0</v>
      </c>
      <c r="C217" s="321" t="str">
        <f>IFERROR(VLOOKUP($A217,'様式C-1-1用'!$B$3:$AI$977,4,0),"")</f>
        <v/>
      </c>
      <c r="D217" s="321">
        <f>IFERROR(VLOOKUP($A217,'様式C-1-1用'!$B$3:$AI$977,6,0),"")</f>
        <v>0</v>
      </c>
      <c r="E217" s="321">
        <f>IFERROR(VLOOKUP($A217,'様式C-1-1用'!$B$3:$AI$977,7,0),"")</f>
        <v>0</v>
      </c>
      <c r="F217" s="321">
        <f>IFERROR(VLOOKUP($A217,'様式C-1-1用'!$B$3:$AI$977,8,0),"")</f>
        <v>0</v>
      </c>
      <c r="G217" s="321">
        <f>IFERROR(VLOOKUP($A217,'様式C-1-1用'!$B$3:$AI$977,10,0),"")</f>
        <v>0</v>
      </c>
      <c r="H217" s="321">
        <f>IFERROR(VLOOKUP($A217,'様式C-1-1用'!$B$3:$AI$977,22,0),"")</f>
        <v>0</v>
      </c>
      <c r="I217" s="321">
        <f>IFERROR(VLOOKUP($A217,'様式C-1-1用'!$B$3:$AI$977,23,0),"")</f>
        <v>0</v>
      </c>
      <c r="J217" s="321" t="str">
        <f>IFERROR(VLOOKUP($A217,'様式C-1-1用'!$B$3:$AI$977,24,0),"")</f>
        <v/>
      </c>
      <c r="K217" s="321" t="str">
        <f>IFERROR(VLOOKUP($A217,'様式C-1-1用'!$B$3:$AI$977,25,0),"")</f>
        <v/>
      </c>
      <c r="L217" s="321">
        <f>IFERROR(VLOOKUP($A217,'様式C-1-1用'!$B$3:$AI$977,16,0),"")</f>
        <v>0</v>
      </c>
      <c r="M217" s="321" t="str">
        <f>IFERROR(VLOOKUP($A217,'様式C-1-1用'!$B$3:$AI$977,34,0),"")</f>
        <v/>
      </c>
      <c r="N217" s="321" t="str">
        <f>IFERROR(VLOOKUP($A217,'様式C-1-1用'!$B$3:$AI$977,30,0),"")</f>
        <v/>
      </c>
      <c r="O217" s="321" t="str">
        <f>IF(VLOOKUP($A217,'様式C-1-1用'!$B$3:$AI$977,29,0)="－","なし",VLOOKUP($A217,'様式C-1-1用'!$B$3:$AI$977,29,0))</f>
        <v/>
      </c>
      <c r="P217" s="322" t="str">
        <f>IFERROR(VLOOKUP($A217,'様式C-1-1用'!$B$3:$AI$977,33,0),"")</f>
        <v/>
      </c>
    </row>
    <row r="218" spans="1:16" ht="15.95" customHeight="1" x14ac:dyDescent="0.15">
      <c r="A218" s="314">
        <v>216</v>
      </c>
      <c r="B218" s="320">
        <f>IFERROR(VLOOKUP($A218,'様式C-1-1用'!$B$3:$AI$977,3,0),"")</f>
        <v>0</v>
      </c>
      <c r="C218" s="321" t="str">
        <f>IFERROR(VLOOKUP($A218,'様式C-1-1用'!$B$3:$AI$977,4,0),"")</f>
        <v/>
      </c>
      <c r="D218" s="321">
        <f>IFERROR(VLOOKUP($A218,'様式C-1-1用'!$B$3:$AI$977,6,0),"")</f>
        <v>0</v>
      </c>
      <c r="E218" s="321">
        <f>IFERROR(VLOOKUP($A218,'様式C-1-1用'!$B$3:$AI$977,7,0),"")</f>
        <v>0</v>
      </c>
      <c r="F218" s="321">
        <f>IFERROR(VLOOKUP($A218,'様式C-1-1用'!$B$3:$AI$977,8,0),"")</f>
        <v>0</v>
      </c>
      <c r="G218" s="321">
        <f>IFERROR(VLOOKUP($A218,'様式C-1-1用'!$B$3:$AI$977,10,0),"")</f>
        <v>0</v>
      </c>
      <c r="H218" s="321">
        <f>IFERROR(VLOOKUP($A218,'様式C-1-1用'!$B$3:$AI$977,22,0),"")</f>
        <v>0</v>
      </c>
      <c r="I218" s="321">
        <f>IFERROR(VLOOKUP($A218,'様式C-1-1用'!$B$3:$AI$977,23,0),"")</f>
        <v>0</v>
      </c>
      <c r="J218" s="321" t="str">
        <f>IFERROR(VLOOKUP($A218,'様式C-1-1用'!$B$3:$AI$977,24,0),"")</f>
        <v/>
      </c>
      <c r="K218" s="321" t="str">
        <f>IFERROR(VLOOKUP($A218,'様式C-1-1用'!$B$3:$AI$977,25,0),"")</f>
        <v/>
      </c>
      <c r="L218" s="321">
        <f>IFERROR(VLOOKUP($A218,'様式C-1-1用'!$B$3:$AI$977,16,0),"")</f>
        <v>0</v>
      </c>
      <c r="M218" s="321" t="str">
        <f>IFERROR(VLOOKUP($A218,'様式C-1-1用'!$B$3:$AI$977,34,0),"")</f>
        <v/>
      </c>
      <c r="N218" s="321" t="str">
        <f>IFERROR(VLOOKUP($A218,'様式C-1-1用'!$B$3:$AI$977,30,0),"")</f>
        <v/>
      </c>
      <c r="O218" s="321" t="str">
        <f>IF(VLOOKUP($A218,'様式C-1-1用'!$B$3:$AI$977,29,0)="－","なし",VLOOKUP($A218,'様式C-1-1用'!$B$3:$AI$977,29,0))</f>
        <v/>
      </c>
      <c r="P218" s="322" t="str">
        <f>IFERROR(VLOOKUP($A218,'様式C-1-1用'!$B$3:$AI$977,33,0),"")</f>
        <v/>
      </c>
    </row>
    <row r="219" spans="1:16" ht="15.95" customHeight="1" x14ac:dyDescent="0.15">
      <c r="A219" s="314">
        <v>217</v>
      </c>
      <c r="B219" s="320">
        <f>IFERROR(VLOOKUP($A219,'様式C-1-1用'!$B$3:$AI$977,3,0),"")</f>
        <v>0</v>
      </c>
      <c r="C219" s="321" t="str">
        <f>IFERROR(VLOOKUP($A219,'様式C-1-1用'!$B$3:$AI$977,4,0),"")</f>
        <v/>
      </c>
      <c r="D219" s="321">
        <f>IFERROR(VLOOKUP($A219,'様式C-1-1用'!$B$3:$AI$977,6,0),"")</f>
        <v>0</v>
      </c>
      <c r="E219" s="321">
        <f>IFERROR(VLOOKUP($A219,'様式C-1-1用'!$B$3:$AI$977,7,0),"")</f>
        <v>0</v>
      </c>
      <c r="F219" s="321">
        <f>IFERROR(VLOOKUP($A219,'様式C-1-1用'!$B$3:$AI$977,8,0),"")</f>
        <v>0</v>
      </c>
      <c r="G219" s="321">
        <f>IFERROR(VLOOKUP($A219,'様式C-1-1用'!$B$3:$AI$977,10,0),"")</f>
        <v>0</v>
      </c>
      <c r="H219" s="321">
        <f>IFERROR(VLOOKUP($A219,'様式C-1-1用'!$B$3:$AI$977,22,0),"")</f>
        <v>0</v>
      </c>
      <c r="I219" s="321">
        <f>IFERROR(VLOOKUP($A219,'様式C-1-1用'!$B$3:$AI$977,23,0),"")</f>
        <v>0</v>
      </c>
      <c r="J219" s="321" t="str">
        <f>IFERROR(VLOOKUP($A219,'様式C-1-1用'!$B$3:$AI$977,24,0),"")</f>
        <v/>
      </c>
      <c r="K219" s="321" t="str">
        <f>IFERROR(VLOOKUP($A219,'様式C-1-1用'!$B$3:$AI$977,25,0),"")</f>
        <v/>
      </c>
      <c r="L219" s="321">
        <f>IFERROR(VLOOKUP($A219,'様式C-1-1用'!$B$3:$AI$977,16,0),"")</f>
        <v>0</v>
      </c>
      <c r="M219" s="321" t="str">
        <f>IFERROR(VLOOKUP($A219,'様式C-1-1用'!$B$3:$AI$977,34,0),"")</f>
        <v/>
      </c>
      <c r="N219" s="321" t="str">
        <f>IFERROR(VLOOKUP($A219,'様式C-1-1用'!$B$3:$AI$977,30,0),"")</f>
        <v/>
      </c>
      <c r="O219" s="321" t="str">
        <f>IF(VLOOKUP($A219,'様式C-1-1用'!$B$3:$AI$977,29,0)="－","なし",VLOOKUP($A219,'様式C-1-1用'!$B$3:$AI$977,29,0))</f>
        <v/>
      </c>
      <c r="P219" s="322" t="str">
        <f>IFERROR(VLOOKUP($A219,'様式C-1-1用'!$B$3:$AI$977,33,0),"")</f>
        <v/>
      </c>
    </row>
    <row r="220" spans="1:16" ht="15.95" customHeight="1" x14ac:dyDescent="0.15">
      <c r="A220" s="314">
        <v>218</v>
      </c>
      <c r="B220" s="320">
        <f>IFERROR(VLOOKUP($A220,'様式C-1-1用'!$B$3:$AI$977,3,0),"")</f>
        <v>0</v>
      </c>
      <c r="C220" s="321" t="str">
        <f>IFERROR(VLOOKUP($A220,'様式C-1-1用'!$B$3:$AI$977,4,0),"")</f>
        <v/>
      </c>
      <c r="D220" s="321">
        <f>IFERROR(VLOOKUP($A220,'様式C-1-1用'!$B$3:$AI$977,6,0),"")</f>
        <v>0</v>
      </c>
      <c r="E220" s="321">
        <f>IFERROR(VLOOKUP($A220,'様式C-1-1用'!$B$3:$AI$977,7,0),"")</f>
        <v>0</v>
      </c>
      <c r="F220" s="321">
        <f>IFERROR(VLOOKUP($A220,'様式C-1-1用'!$B$3:$AI$977,8,0),"")</f>
        <v>0</v>
      </c>
      <c r="G220" s="321">
        <f>IFERROR(VLOOKUP($A220,'様式C-1-1用'!$B$3:$AI$977,10,0),"")</f>
        <v>0</v>
      </c>
      <c r="H220" s="321">
        <f>IFERROR(VLOOKUP($A220,'様式C-1-1用'!$B$3:$AI$977,22,0),"")</f>
        <v>0</v>
      </c>
      <c r="I220" s="321">
        <f>IFERROR(VLOOKUP($A220,'様式C-1-1用'!$B$3:$AI$977,23,0),"")</f>
        <v>0</v>
      </c>
      <c r="J220" s="321" t="str">
        <f>IFERROR(VLOOKUP($A220,'様式C-1-1用'!$B$3:$AI$977,24,0),"")</f>
        <v/>
      </c>
      <c r="K220" s="321" t="str">
        <f>IFERROR(VLOOKUP($A220,'様式C-1-1用'!$B$3:$AI$977,25,0),"")</f>
        <v/>
      </c>
      <c r="L220" s="321">
        <f>IFERROR(VLOOKUP($A220,'様式C-1-1用'!$B$3:$AI$977,16,0),"")</f>
        <v>0</v>
      </c>
      <c r="M220" s="321" t="str">
        <f>IFERROR(VLOOKUP($A220,'様式C-1-1用'!$B$3:$AI$977,34,0),"")</f>
        <v/>
      </c>
      <c r="N220" s="321" t="str">
        <f>IFERROR(VLOOKUP($A220,'様式C-1-1用'!$B$3:$AI$977,30,0),"")</f>
        <v/>
      </c>
      <c r="O220" s="321" t="str">
        <f>IF(VLOOKUP($A220,'様式C-1-1用'!$B$3:$AI$977,29,0)="－","なし",VLOOKUP($A220,'様式C-1-1用'!$B$3:$AI$977,29,0))</f>
        <v/>
      </c>
      <c r="P220" s="322" t="str">
        <f>IFERROR(VLOOKUP($A220,'様式C-1-1用'!$B$3:$AI$977,33,0),"")</f>
        <v/>
      </c>
    </row>
    <row r="221" spans="1:16" ht="15.95" customHeight="1" x14ac:dyDescent="0.15">
      <c r="A221" s="314">
        <v>219</v>
      </c>
      <c r="B221" s="320">
        <f>IFERROR(VLOOKUP($A221,'様式C-1-1用'!$B$3:$AI$977,3,0),"")</f>
        <v>0</v>
      </c>
      <c r="C221" s="321" t="str">
        <f>IFERROR(VLOOKUP($A221,'様式C-1-1用'!$B$3:$AI$977,4,0),"")</f>
        <v/>
      </c>
      <c r="D221" s="321">
        <f>IFERROR(VLOOKUP($A221,'様式C-1-1用'!$B$3:$AI$977,6,0),"")</f>
        <v>0</v>
      </c>
      <c r="E221" s="321">
        <f>IFERROR(VLOOKUP($A221,'様式C-1-1用'!$B$3:$AI$977,7,0),"")</f>
        <v>0</v>
      </c>
      <c r="F221" s="321">
        <f>IFERROR(VLOOKUP($A221,'様式C-1-1用'!$B$3:$AI$977,8,0),"")</f>
        <v>0</v>
      </c>
      <c r="G221" s="321">
        <f>IFERROR(VLOOKUP($A221,'様式C-1-1用'!$B$3:$AI$977,10,0),"")</f>
        <v>0</v>
      </c>
      <c r="H221" s="321">
        <f>IFERROR(VLOOKUP($A221,'様式C-1-1用'!$B$3:$AI$977,22,0),"")</f>
        <v>0</v>
      </c>
      <c r="I221" s="321">
        <f>IFERROR(VLOOKUP($A221,'様式C-1-1用'!$B$3:$AI$977,23,0),"")</f>
        <v>0</v>
      </c>
      <c r="J221" s="321" t="str">
        <f>IFERROR(VLOOKUP($A221,'様式C-1-1用'!$B$3:$AI$977,24,0),"")</f>
        <v/>
      </c>
      <c r="K221" s="321" t="str">
        <f>IFERROR(VLOOKUP($A221,'様式C-1-1用'!$B$3:$AI$977,25,0),"")</f>
        <v/>
      </c>
      <c r="L221" s="321">
        <f>IFERROR(VLOOKUP($A221,'様式C-1-1用'!$B$3:$AI$977,16,0),"")</f>
        <v>0</v>
      </c>
      <c r="M221" s="321" t="str">
        <f>IFERROR(VLOOKUP($A221,'様式C-1-1用'!$B$3:$AI$977,34,0),"")</f>
        <v/>
      </c>
      <c r="N221" s="321" t="str">
        <f>IFERROR(VLOOKUP($A221,'様式C-1-1用'!$B$3:$AI$977,30,0),"")</f>
        <v/>
      </c>
      <c r="O221" s="321" t="str">
        <f>IF(VLOOKUP($A221,'様式C-1-1用'!$B$3:$AI$977,29,0)="－","なし",VLOOKUP($A221,'様式C-1-1用'!$B$3:$AI$977,29,0))</f>
        <v/>
      </c>
      <c r="P221" s="322" t="str">
        <f>IFERROR(VLOOKUP($A221,'様式C-1-1用'!$B$3:$AI$977,33,0),"")</f>
        <v/>
      </c>
    </row>
    <row r="222" spans="1:16" ht="15.95" customHeight="1" x14ac:dyDescent="0.15">
      <c r="A222" s="314">
        <v>220</v>
      </c>
      <c r="B222" s="320">
        <f>IFERROR(VLOOKUP($A222,'様式C-1-1用'!$B$3:$AI$977,3,0),"")</f>
        <v>0</v>
      </c>
      <c r="C222" s="321" t="str">
        <f>IFERROR(VLOOKUP($A222,'様式C-1-1用'!$B$3:$AI$977,4,0),"")</f>
        <v/>
      </c>
      <c r="D222" s="321">
        <f>IFERROR(VLOOKUP($A222,'様式C-1-1用'!$B$3:$AI$977,6,0),"")</f>
        <v>0</v>
      </c>
      <c r="E222" s="321">
        <f>IFERROR(VLOOKUP($A222,'様式C-1-1用'!$B$3:$AI$977,7,0),"")</f>
        <v>0</v>
      </c>
      <c r="F222" s="321">
        <f>IFERROR(VLOOKUP($A222,'様式C-1-1用'!$B$3:$AI$977,8,0),"")</f>
        <v>0</v>
      </c>
      <c r="G222" s="321">
        <f>IFERROR(VLOOKUP($A222,'様式C-1-1用'!$B$3:$AI$977,10,0),"")</f>
        <v>0</v>
      </c>
      <c r="H222" s="321">
        <f>IFERROR(VLOOKUP($A222,'様式C-1-1用'!$B$3:$AI$977,22,0),"")</f>
        <v>0</v>
      </c>
      <c r="I222" s="321">
        <f>IFERROR(VLOOKUP($A222,'様式C-1-1用'!$B$3:$AI$977,23,0),"")</f>
        <v>0</v>
      </c>
      <c r="J222" s="321" t="str">
        <f>IFERROR(VLOOKUP($A222,'様式C-1-1用'!$B$3:$AI$977,24,0),"")</f>
        <v/>
      </c>
      <c r="K222" s="321" t="str">
        <f>IFERROR(VLOOKUP($A222,'様式C-1-1用'!$B$3:$AI$977,25,0),"")</f>
        <v/>
      </c>
      <c r="L222" s="321">
        <f>IFERROR(VLOOKUP($A222,'様式C-1-1用'!$B$3:$AI$977,16,0),"")</f>
        <v>0</v>
      </c>
      <c r="M222" s="321" t="str">
        <f>IFERROR(VLOOKUP($A222,'様式C-1-1用'!$B$3:$AI$977,34,0),"")</f>
        <v/>
      </c>
      <c r="N222" s="321" t="str">
        <f>IFERROR(VLOOKUP($A222,'様式C-1-1用'!$B$3:$AI$977,30,0),"")</f>
        <v/>
      </c>
      <c r="O222" s="321" t="str">
        <f>IF(VLOOKUP($A222,'様式C-1-1用'!$B$3:$AI$977,29,0)="－","なし",VLOOKUP($A222,'様式C-1-1用'!$B$3:$AI$977,29,0))</f>
        <v/>
      </c>
      <c r="P222" s="322" t="str">
        <f>IFERROR(VLOOKUP($A222,'様式C-1-1用'!$B$3:$AI$977,33,0),"")</f>
        <v/>
      </c>
    </row>
    <row r="223" spans="1:16" ht="15.95" customHeight="1" x14ac:dyDescent="0.15">
      <c r="A223" s="314">
        <v>221</v>
      </c>
      <c r="B223" s="320">
        <f>IFERROR(VLOOKUP($A223,'様式C-1-1用'!$B$3:$AI$977,3,0),"")</f>
        <v>0</v>
      </c>
      <c r="C223" s="321" t="str">
        <f>IFERROR(VLOOKUP($A223,'様式C-1-1用'!$B$3:$AI$977,4,0),"")</f>
        <v/>
      </c>
      <c r="D223" s="321">
        <f>IFERROR(VLOOKUP($A223,'様式C-1-1用'!$B$3:$AI$977,6,0),"")</f>
        <v>0</v>
      </c>
      <c r="E223" s="321">
        <f>IFERROR(VLOOKUP($A223,'様式C-1-1用'!$B$3:$AI$977,7,0),"")</f>
        <v>0</v>
      </c>
      <c r="F223" s="321">
        <f>IFERROR(VLOOKUP($A223,'様式C-1-1用'!$B$3:$AI$977,8,0),"")</f>
        <v>0</v>
      </c>
      <c r="G223" s="321">
        <f>IFERROR(VLOOKUP($A223,'様式C-1-1用'!$B$3:$AI$977,10,0),"")</f>
        <v>0</v>
      </c>
      <c r="H223" s="321">
        <f>IFERROR(VLOOKUP($A223,'様式C-1-1用'!$B$3:$AI$977,22,0),"")</f>
        <v>0</v>
      </c>
      <c r="I223" s="321">
        <f>IFERROR(VLOOKUP($A223,'様式C-1-1用'!$B$3:$AI$977,23,0),"")</f>
        <v>0</v>
      </c>
      <c r="J223" s="321" t="str">
        <f>IFERROR(VLOOKUP($A223,'様式C-1-1用'!$B$3:$AI$977,24,0),"")</f>
        <v/>
      </c>
      <c r="K223" s="321" t="str">
        <f>IFERROR(VLOOKUP($A223,'様式C-1-1用'!$B$3:$AI$977,25,0),"")</f>
        <v/>
      </c>
      <c r="L223" s="321">
        <f>IFERROR(VLOOKUP($A223,'様式C-1-1用'!$B$3:$AI$977,16,0),"")</f>
        <v>0</v>
      </c>
      <c r="M223" s="321" t="str">
        <f>IFERROR(VLOOKUP($A223,'様式C-1-1用'!$B$3:$AI$977,34,0),"")</f>
        <v/>
      </c>
      <c r="N223" s="321" t="str">
        <f>IFERROR(VLOOKUP($A223,'様式C-1-1用'!$B$3:$AI$977,30,0),"")</f>
        <v/>
      </c>
      <c r="O223" s="321" t="str">
        <f>IF(VLOOKUP($A223,'様式C-1-1用'!$B$3:$AI$977,29,0)="－","なし",VLOOKUP($A223,'様式C-1-1用'!$B$3:$AI$977,29,0))</f>
        <v/>
      </c>
      <c r="P223" s="322" t="str">
        <f>IFERROR(VLOOKUP($A223,'様式C-1-1用'!$B$3:$AI$977,33,0),"")</f>
        <v/>
      </c>
    </row>
    <row r="224" spans="1:16" ht="15.95" customHeight="1" x14ac:dyDescent="0.15">
      <c r="A224" s="314">
        <v>222</v>
      </c>
      <c r="B224" s="320">
        <f>IFERROR(VLOOKUP($A224,'様式C-1-1用'!$B$3:$AI$977,3,0),"")</f>
        <v>0</v>
      </c>
      <c r="C224" s="321" t="str">
        <f>IFERROR(VLOOKUP($A224,'様式C-1-1用'!$B$3:$AI$977,4,0),"")</f>
        <v/>
      </c>
      <c r="D224" s="321">
        <f>IFERROR(VLOOKUP($A224,'様式C-1-1用'!$B$3:$AI$977,6,0),"")</f>
        <v>0</v>
      </c>
      <c r="E224" s="321">
        <f>IFERROR(VLOOKUP($A224,'様式C-1-1用'!$B$3:$AI$977,7,0),"")</f>
        <v>0</v>
      </c>
      <c r="F224" s="321">
        <f>IFERROR(VLOOKUP($A224,'様式C-1-1用'!$B$3:$AI$977,8,0),"")</f>
        <v>0</v>
      </c>
      <c r="G224" s="321">
        <f>IFERROR(VLOOKUP($A224,'様式C-1-1用'!$B$3:$AI$977,10,0),"")</f>
        <v>0</v>
      </c>
      <c r="H224" s="321">
        <f>IFERROR(VLOOKUP($A224,'様式C-1-1用'!$B$3:$AI$977,22,0),"")</f>
        <v>0</v>
      </c>
      <c r="I224" s="321">
        <f>IFERROR(VLOOKUP($A224,'様式C-1-1用'!$B$3:$AI$977,23,0),"")</f>
        <v>0</v>
      </c>
      <c r="J224" s="321" t="str">
        <f>IFERROR(VLOOKUP($A224,'様式C-1-1用'!$B$3:$AI$977,24,0),"")</f>
        <v/>
      </c>
      <c r="K224" s="321" t="str">
        <f>IFERROR(VLOOKUP($A224,'様式C-1-1用'!$B$3:$AI$977,25,0),"")</f>
        <v/>
      </c>
      <c r="L224" s="321">
        <f>IFERROR(VLOOKUP($A224,'様式C-1-1用'!$B$3:$AI$977,16,0),"")</f>
        <v>0</v>
      </c>
      <c r="M224" s="321" t="str">
        <f>IFERROR(VLOOKUP($A224,'様式C-1-1用'!$B$3:$AI$977,34,0),"")</f>
        <v/>
      </c>
      <c r="N224" s="321" t="str">
        <f>IFERROR(VLOOKUP($A224,'様式C-1-1用'!$B$3:$AI$977,30,0),"")</f>
        <v/>
      </c>
      <c r="O224" s="321" t="str">
        <f>IF(VLOOKUP($A224,'様式C-1-1用'!$B$3:$AI$977,29,0)="－","なし",VLOOKUP($A224,'様式C-1-1用'!$B$3:$AI$977,29,0))</f>
        <v/>
      </c>
      <c r="P224" s="322" t="str">
        <f>IFERROR(VLOOKUP($A224,'様式C-1-1用'!$B$3:$AI$977,33,0),"")</f>
        <v/>
      </c>
    </row>
    <row r="225" spans="1:16" ht="15.95" customHeight="1" x14ac:dyDescent="0.15">
      <c r="A225" s="314">
        <v>223</v>
      </c>
      <c r="B225" s="320">
        <f>IFERROR(VLOOKUP($A225,'様式C-1-1用'!$B$3:$AI$977,3,0),"")</f>
        <v>0</v>
      </c>
      <c r="C225" s="321" t="str">
        <f>IFERROR(VLOOKUP($A225,'様式C-1-1用'!$B$3:$AI$977,4,0),"")</f>
        <v/>
      </c>
      <c r="D225" s="321">
        <f>IFERROR(VLOOKUP($A225,'様式C-1-1用'!$B$3:$AI$977,6,0),"")</f>
        <v>0</v>
      </c>
      <c r="E225" s="321">
        <f>IFERROR(VLOOKUP($A225,'様式C-1-1用'!$B$3:$AI$977,7,0),"")</f>
        <v>0</v>
      </c>
      <c r="F225" s="321">
        <f>IFERROR(VLOOKUP($A225,'様式C-1-1用'!$B$3:$AI$977,8,0),"")</f>
        <v>0</v>
      </c>
      <c r="G225" s="321">
        <f>IFERROR(VLOOKUP($A225,'様式C-1-1用'!$B$3:$AI$977,10,0),"")</f>
        <v>0</v>
      </c>
      <c r="H225" s="321">
        <f>IFERROR(VLOOKUP($A225,'様式C-1-1用'!$B$3:$AI$977,22,0),"")</f>
        <v>0</v>
      </c>
      <c r="I225" s="321">
        <f>IFERROR(VLOOKUP($A225,'様式C-1-1用'!$B$3:$AI$977,23,0),"")</f>
        <v>0</v>
      </c>
      <c r="J225" s="321" t="str">
        <f>IFERROR(VLOOKUP($A225,'様式C-1-1用'!$B$3:$AI$977,24,0),"")</f>
        <v/>
      </c>
      <c r="K225" s="321" t="str">
        <f>IFERROR(VLOOKUP($A225,'様式C-1-1用'!$B$3:$AI$977,25,0),"")</f>
        <v/>
      </c>
      <c r="L225" s="321">
        <f>IFERROR(VLOOKUP($A225,'様式C-1-1用'!$B$3:$AI$977,16,0),"")</f>
        <v>0</v>
      </c>
      <c r="M225" s="321" t="str">
        <f>IFERROR(VLOOKUP($A225,'様式C-1-1用'!$B$3:$AI$977,34,0),"")</f>
        <v/>
      </c>
      <c r="N225" s="321" t="str">
        <f>IFERROR(VLOOKUP($A225,'様式C-1-1用'!$B$3:$AI$977,30,0),"")</f>
        <v/>
      </c>
      <c r="O225" s="321" t="str">
        <f>IF(VLOOKUP($A225,'様式C-1-1用'!$B$3:$AI$977,29,0)="－","なし",VLOOKUP($A225,'様式C-1-1用'!$B$3:$AI$977,29,0))</f>
        <v/>
      </c>
      <c r="P225" s="322" t="str">
        <f>IFERROR(VLOOKUP($A225,'様式C-1-1用'!$B$3:$AI$977,33,0),"")</f>
        <v/>
      </c>
    </row>
    <row r="226" spans="1:16" ht="15.95" customHeight="1" x14ac:dyDescent="0.15">
      <c r="A226" s="314">
        <v>224</v>
      </c>
      <c r="B226" s="320">
        <f>IFERROR(VLOOKUP($A226,'様式C-1-1用'!$B$3:$AI$977,3,0),"")</f>
        <v>0</v>
      </c>
      <c r="C226" s="321" t="str">
        <f>IFERROR(VLOOKUP($A226,'様式C-1-1用'!$B$3:$AI$977,4,0),"")</f>
        <v/>
      </c>
      <c r="D226" s="321">
        <f>IFERROR(VLOOKUP($A226,'様式C-1-1用'!$B$3:$AI$977,6,0),"")</f>
        <v>0</v>
      </c>
      <c r="E226" s="321">
        <f>IFERROR(VLOOKUP($A226,'様式C-1-1用'!$B$3:$AI$977,7,0),"")</f>
        <v>0</v>
      </c>
      <c r="F226" s="321">
        <f>IFERROR(VLOOKUP($A226,'様式C-1-1用'!$B$3:$AI$977,8,0),"")</f>
        <v>0</v>
      </c>
      <c r="G226" s="321">
        <f>IFERROR(VLOOKUP($A226,'様式C-1-1用'!$B$3:$AI$977,10,0),"")</f>
        <v>0</v>
      </c>
      <c r="H226" s="321">
        <f>IFERROR(VLOOKUP($A226,'様式C-1-1用'!$B$3:$AI$977,22,0),"")</f>
        <v>0</v>
      </c>
      <c r="I226" s="321">
        <f>IFERROR(VLOOKUP($A226,'様式C-1-1用'!$B$3:$AI$977,23,0),"")</f>
        <v>0</v>
      </c>
      <c r="J226" s="321" t="str">
        <f>IFERROR(VLOOKUP($A226,'様式C-1-1用'!$B$3:$AI$977,24,0),"")</f>
        <v/>
      </c>
      <c r="K226" s="321" t="str">
        <f>IFERROR(VLOOKUP($A226,'様式C-1-1用'!$B$3:$AI$977,25,0),"")</f>
        <v/>
      </c>
      <c r="L226" s="321">
        <f>IFERROR(VLOOKUP($A226,'様式C-1-1用'!$B$3:$AI$977,16,0),"")</f>
        <v>0</v>
      </c>
      <c r="M226" s="321" t="str">
        <f>IFERROR(VLOOKUP($A226,'様式C-1-1用'!$B$3:$AI$977,34,0),"")</f>
        <v/>
      </c>
      <c r="N226" s="321" t="str">
        <f>IFERROR(VLOOKUP($A226,'様式C-1-1用'!$B$3:$AI$977,30,0),"")</f>
        <v/>
      </c>
      <c r="O226" s="321" t="str">
        <f>IF(VLOOKUP($A226,'様式C-1-1用'!$B$3:$AI$977,29,0)="－","なし",VLOOKUP($A226,'様式C-1-1用'!$B$3:$AI$977,29,0))</f>
        <v/>
      </c>
      <c r="P226" s="322" t="str">
        <f>IFERROR(VLOOKUP($A226,'様式C-1-1用'!$B$3:$AI$977,33,0),"")</f>
        <v/>
      </c>
    </row>
    <row r="227" spans="1:16" ht="15.95" customHeight="1" x14ac:dyDescent="0.15">
      <c r="A227" s="314">
        <v>225</v>
      </c>
      <c r="B227" s="320">
        <f>IFERROR(VLOOKUP($A227,'様式C-1-1用'!$B$3:$AI$977,3,0),"")</f>
        <v>0</v>
      </c>
      <c r="C227" s="321" t="str">
        <f>IFERROR(VLOOKUP($A227,'様式C-1-1用'!$B$3:$AI$977,4,0),"")</f>
        <v/>
      </c>
      <c r="D227" s="321">
        <f>IFERROR(VLOOKUP($A227,'様式C-1-1用'!$B$3:$AI$977,6,0),"")</f>
        <v>0</v>
      </c>
      <c r="E227" s="321">
        <f>IFERROR(VLOOKUP($A227,'様式C-1-1用'!$B$3:$AI$977,7,0),"")</f>
        <v>0</v>
      </c>
      <c r="F227" s="321">
        <f>IFERROR(VLOOKUP($A227,'様式C-1-1用'!$B$3:$AI$977,8,0),"")</f>
        <v>0</v>
      </c>
      <c r="G227" s="321">
        <f>IFERROR(VLOOKUP($A227,'様式C-1-1用'!$B$3:$AI$977,10,0),"")</f>
        <v>0</v>
      </c>
      <c r="H227" s="321">
        <f>IFERROR(VLOOKUP($A227,'様式C-1-1用'!$B$3:$AI$977,22,0),"")</f>
        <v>0</v>
      </c>
      <c r="I227" s="321">
        <f>IFERROR(VLOOKUP($A227,'様式C-1-1用'!$B$3:$AI$977,23,0),"")</f>
        <v>0</v>
      </c>
      <c r="J227" s="321" t="str">
        <f>IFERROR(VLOOKUP($A227,'様式C-1-1用'!$B$3:$AI$977,24,0),"")</f>
        <v/>
      </c>
      <c r="K227" s="321" t="str">
        <f>IFERROR(VLOOKUP($A227,'様式C-1-1用'!$B$3:$AI$977,25,0),"")</f>
        <v/>
      </c>
      <c r="L227" s="321">
        <f>IFERROR(VLOOKUP($A227,'様式C-1-1用'!$B$3:$AI$977,16,0),"")</f>
        <v>0</v>
      </c>
      <c r="M227" s="321" t="str">
        <f>IFERROR(VLOOKUP($A227,'様式C-1-1用'!$B$3:$AI$977,34,0),"")</f>
        <v/>
      </c>
      <c r="N227" s="321" t="str">
        <f>IFERROR(VLOOKUP($A227,'様式C-1-1用'!$B$3:$AI$977,30,0),"")</f>
        <v/>
      </c>
      <c r="O227" s="321" t="str">
        <f>IF(VLOOKUP($A227,'様式C-1-1用'!$B$3:$AI$977,29,0)="－","なし",VLOOKUP($A227,'様式C-1-1用'!$B$3:$AI$977,29,0))</f>
        <v/>
      </c>
      <c r="P227" s="322" t="str">
        <f>IFERROR(VLOOKUP($A227,'様式C-1-1用'!$B$3:$AI$977,33,0),"")</f>
        <v/>
      </c>
    </row>
    <row r="228" spans="1:16" ht="15.95" customHeight="1" x14ac:dyDescent="0.15">
      <c r="A228" s="314">
        <v>226</v>
      </c>
      <c r="B228" s="320">
        <f>IFERROR(VLOOKUP($A228,'様式C-1-1用'!$B$3:$AI$977,3,0),"")</f>
        <v>0</v>
      </c>
      <c r="C228" s="321" t="str">
        <f>IFERROR(VLOOKUP($A228,'様式C-1-1用'!$B$3:$AI$977,4,0),"")</f>
        <v/>
      </c>
      <c r="D228" s="321">
        <f>IFERROR(VLOOKUP($A228,'様式C-1-1用'!$B$3:$AI$977,6,0),"")</f>
        <v>0</v>
      </c>
      <c r="E228" s="321">
        <f>IFERROR(VLOOKUP($A228,'様式C-1-1用'!$B$3:$AI$977,7,0),"")</f>
        <v>0</v>
      </c>
      <c r="F228" s="321">
        <f>IFERROR(VLOOKUP($A228,'様式C-1-1用'!$B$3:$AI$977,8,0),"")</f>
        <v>0</v>
      </c>
      <c r="G228" s="321">
        <f>IFERROR(VLOOKUP($A228,'様式C-1-1用'!$B$3:$AI$977,10,0),"")</f>
        <v>0</v>
      </c>
      <c r="H228" s="321">
        <f>IFERROR(VLOOKUP($A228,'様式C-1-1用'!$B$3:$AI$977,22,0),"")</f>
        <v>0</v>
      </c>
      <c r="I228" s="321">
        <f>IFERROR(VLOOKUP($A228,'様式C-1-1用'!$B$3:$AI$977,23,0),"")</f>
        <v>0</v>
      </c>
      <c r="J228" s="321" t="str">
        <f>IFERROR(VLOOKUP($A228,'様式C-1-1用'!$B$3:$AI$977,24,0),"")</f>
        <v/>
      </c>
      <c r="K228" s="321" t="str">
        <f>IFERROR(VLOOKUP($A228,'様式C-1-1用'!$B$3:$AI$977,25,0),"")</f>
        <v/>
      </c>
      <c r="L228" s="321">
        <f>IFERROR(VLOOKUP($A228,'様式C-1-1用'!$B$3:$AI$977,16,0),"")</f>
        <v>0</v>
      </c>
      <c r="M228" s="321" t="str">
        <f>IFERROR(VLOOKUP($A228,'様式C-1-1用'!$B$3:$AI$977,34,0),"")</f>
        <v/>
      </c>
      <c r="N228" s="321" t="str">
        <f>IFERROR(VLOOKUP($A228,'様式C-1-1用'!$B$3:$AI$977,30,0),"")</f>
        <v/>
      </c>
      <c r="O228" s="321" t="str">
        <f>IF(VLOOKUP($A228,'様式C-1-1用'!$B$3:$AI$977,29,0)="－","なし",VLOOKUP($A228,'様式C-1-1用'!$B$3:$AI$977,29,0))</f>
        <v/>
      </c>
      <c r="P228" s="322" t="str">
        <f>IFERROR(VLOOKUP($A228,'様式C-1-1用'!$B$3:$AI$977,33,0),"")</f>
        <v/>
      </c>
    </row>
    <row r="229" spans="1:16" ht="15.95" customHeight="1" x14ac:dyDescent="0.15">
      <c r="A229" s="314">
        <v>227</v>
      </c>
      <c r="B229" s="320">
        <f>IFERROR(VLOOKUP($A229,'様式C-1-1用'!$B$3:$AI$977,3,0),"")</f>
        <v>0</v>
      </c>
      <c r="C229" s="321" t="str">
        <f>IFERROR(VLOOKUP($A229,'様式C-1-1用'!$B$3:$AI$977,4,0),"")</f>
        <v/>
      </c>
      <c r="D229" s="321">
        <f>IFERROR(VLOOKUP($A229,'様式C-1-1用'!$B$3:$AI$977,6,0),"")</f>
        <v>0</v>
      </c>
      <c r="E229" s="321">
        <f>IFERROR(VLOOKUP($A229,'様式C-1-1用'!$B$3:$AI$977,7,0),"")</f>
        <v>0</v>
      </c>
      <c r="F229" s="321">
        <f>IFERROR(VLOOKUP($A229,'様式C-1-1用'!$B$3:$AI$977,8,0),"")</f>
        <v>0</v>
      </c>
      <c r="G229" s="321">
        <f>IFERROR(VLOOKUP($A229,'様式C-1-1用'!$B$3:$AI$977,10,0),"")</f>
        <v>0</v>
      </c>
      <c r="H229" s="321">
        <f>IFERROR(VLOOKUP($A229,'様式C-1-1用'!$B$3:$AI$977,22,0),"")</f>
        <v>0</v>
      </c>
      <c r="I229" s="321">
        <f>IFERROR(VLOOKUP($A229,'様式C-1-1用'!$B$3:$AI$977,23,0),"")</f>
        <v>0</v>
      </c>
      <c r="J229" s="321" t="str">
        <f>IFERROR(VLOOKUP($A229,'様式C-1-1用'!$B$3:$AI$977,24,0),"")</f>
        <v/>
      </c>
      <c r="K229" s="321" t="str">
        <f>IFERROR(VLOOKUP($A229,'様式C-1-1用'!$B$3:$AI$977,25,0),"")</f>
        <v/>
      </c>
      <c r="L229" s="321">
        <f>IFERROR(VLOOKUP($A229,'様式C-1-1用'!$B$3:$AI$977,16,0),"")</f>
        <v>0</v>
      </c>
      <c r="M229" s="321" t="str">
        <f>IFERROR(VLOOKUP($A229,'様式C-1-1用'!$B$3:$AI$977,34,0),"")</f>
        <v/>
      </c>
      <c r="N229" s="321" t="str">
        <f>IFERROR(VLOOKUP($A229,'様式C-1-1用'!$B$3:$AI$977,30,0),"")</f>
        <v/>
      </c>
      <c r="O229" s="321" t="str">
        <f>IF(VLOOKUP($A229,'様式C-1-1用'!$B$3:$AI$977,29,0)="－","なし",VLOOKUP($A229,'様式C-1-1用'!$B$3:$AI$977,29,0))</f>
        <v/>
      </c>
      <c r="P229" s="322" t="str">
        <f>IFERROR(VLOOKUP($A229,'様式C-1-1用'!$B$3:$AI$977,33,0),"")</f>
        <v/>
      </c>
    </row>
    <row r="230" spans="1:16" ht="15.95" customHeight="1" x14ac:dyDescent="0.15">
      <c r="A230" s="314">
        <v>228</v>
      </c>
      <c r="B230" s="320">
        <f>IFERROR(VLOOKUP($A230,'様式C-1-1用'!$B$3:$AI$977,3,0),"")</f>
        <v>0</v>
      </c>
      <c r="C230" s="321" t="str">
        <f>IFERROR(VLOOKUP($A230,'様式C-1-1用'!$B$3:$AI$977,4,0),"")</f>
        <v/>
      </c>
      <c r="D230" s="321">
        <f>IFERROR(VLOOKUP($A230,'様式C-1-1用'!$B$3:$AI$977,6,0),"")</f>
        <v>0</v>
      </c>
      <c r="E230" s="321">
        <f>IFERROR(VLOOKUP($A230,'様式C-1-1用'!$B$3:$AI$977,7,0),"")</f>
        <v>0</v>
      </c>
      <c r="F230" s="321">
        <f>IFERROR(VLOOKUP($A230,'様式C-1-1用'!$B$3:$AI$977,8,0),"")</f>
        <v>0</v>
      </c>
      <c r="G230" s="321">
        <f>IFERROR(VLOOKUP($A230,'様式C-1-1用'!$B$3:$AI$977,10,0),"")</f>
        <v>0</v>
      </c>
      <c r="H230" s="321">
        <f>IFERROR(VLOOKUP($A230,'様式C-1-1用'!$B$3:$AI$977,22,0),"")</f>
        <v>0</v>
      </c>
      <c r="I230" s="321">
        <f>IFERROR(VLOOKUP($A230,'様式C-1-1用'!$B$3:$AI$977,23,0),"")</f>
        <v>0</v>
      </c>
      <c r="J230" s="321" t="str">
        <f>IFERROR(VLOOKUP($A230,'様式C-1-1用'!$B$3:$AI$977,24,0),"")</f>
        <v/>
      </c>
      <c r="K230" s="321" t="str">
        <f>IFERROR(VLOOKUP($A230,'様式C-1-1用'!$B$3:$AI$977,25,0),"")</f>
        <v/>
      </c>
      <c r="L230" s="321">
        <f>IFERROR(VLOOKUP($A230,'様式C-1-1用'!$B$3:$AI$977,16,0),"")</f>
        <v>0</v>
      </c>
      <c r="M230" s="321" t="str">
        <f>IFERROR(VLOOKUP($A230,'様式C-1-1用'!$B$3:$AI$977,34,0),"")</f>
        <v/>
      </c>
      <c r="N230" s="321" t="str">
        <f>IFERROR(VLOOKUP($A230,'様式C-1-1用'!$B$3:$AI$977,30,0),"")</f>
        <v/>
      </c>
      <c r="O230" s="321" t="str">
        <f>IF(VLOOKUP($A230,'様式C-1-1用'!$B$3:$AI$977,29,0)="－","なし",VLOOKUP($A230,'様式C-1-1用'!$B$3:$AI$977,29,0))</f>
        <v/>
      </c>
      <c r="P230" s="322" t="str">
        <f>IFERROR(VLOOKUP($A230,'様式C-1-1用'!$B$3:$AI$977,33,0),"")</f>
        <v/>
      </c>
    </row>
    <row r="231" spans="1:16" ht="15.95" customHeight="1" x14ac:dyDescent="0.15">
      <c r="A231" s="314">
        <v>229</v>
      </c>
      <c r="B231" s="320">
        <f>IFERROR(VLOOKUP($A231,'様式C-1-1用'!$B$3:$AI$977,3,0),"")</f>
        <v>0</v>
      </c>
      <c r="C231" s="321" t="str">
        <f>IFERROR(VLOOKUP($A231,'様式C-1-1用'!$B$3:$AI$977,4,0),"")</f>
        <v/>
      </c>
      <c r="D231" s="321">
        <f>IFERROR(VLOOKUP($A231,'様式C-1-1用'!$B$3:$AI$977,6,0),"")</f>
        <v>0</v>
      </c>
      <c r="E231" s="321">
        <f>IFERROR(VLOOKUP($A231,'様式C-1-1用'!$B$3:$AI$977,7,0),"")</f>
        <v>0</v>
      </c>
      <c r="F231" s="321">
        <f>IFERROR(VLOOKUP($A231,'様式C-1-1用'!$B$3:$AI$977,8,0),"")</f>
        <v>0</v>
      </c>
      <c r="G231" s="321">
        <f>IFERROR(VLOOKUP($A231,'様式C-1-1用'!$B$3:$AI$977,10,0),"")</f>
        <v>0</v>
      </c>
      <c r="H231" s="321">
        <f>IFERROR(VLOOKUP($A231,'様式C-1-1用'!$B$3:$AI$977,22,0),"")</f>
        <v>0</v>
      </c>
      <c r="I231" s="321">
        <f>IFERROR(VLOOKUP($A231,'様式C-1-1用'!$B$3:$AI$977,23,0),"")</f>
        <v>0</v>
      </c>
      <c r="J231" s="321" t="str">
        <f>IFERROR(VLOOKUP($A231,'様式C-1-1用'!$B$3:$AI$977,24,0),"")</f>
        <v/>
      </c>
      <c r="K231" s="321" t="str">
        <f>IFERROR(VLOOKUP($A231,'様式C-1-1用'!$B$3:$AI$977,25,0),"")</f>
        <v/>
      </c>
      <c r="L231" s="321">
        <f>IFERROR(VLOOKUP($A231,'様式C-1-1用'!$B$3:$AI$977,16,0),"")</f>
        <v>0</v>
      </c>
      <c r="M231" s="321" t="str">
        <f>IFERROR(VLOOKUP($A231,'様式C-1-1用'!$B$3:$AI$977,34,0),"")</f>
        <v/>
      </c>
      <c r="N231" s="321" t="str">
        <f>IFERROR(VLOOKUP($A231,'様式C-1-1用'!$B$3:$AI$977,30,0),"")</f>
        <v/>
      </c>
      <c r="O231" s="321" t="str">
        <f>IF(VLOOKUP($A231,'様式C-1-1用'!$B$3:$AI$977,29,0)="－","なし",VLOOKUP($A231,'様式C-1-1用'!$B$3:$AI$977,29,0))</f>
        <v/>
      </c>
      <c r="P231" s="322" t="str">
        <f>IFERROR(VLOOKUP($A231,'様式C-1-1用'!$B$3:$AI$977,33,0),"")</f>
        <v/>
      </c>
    </row>
    <row r="232" spans="1:16" ht="15.95" customHeight="1" x14ac:dyDescent="0.15">
      <c r="A232" s="314">
        <v>230</v>
      </c>
      <c r="B232" s="320">
        <f>IFERROR(VLOOKUP($A232,'様式C-1-1用'!$B$3:$AI$977,3,0),"")</f>
        <v>0</v>
      </c>
      <c r="C232" s="321" t="str">
        <f>IFERROR(VLOOKUP($A232,'様式C-1-1用'!$B$3:$AI$977,4,0),"")</f>
        <v/>
      </c>
      <c r="D232" s="321">
        <f>IFERROR(VLOOKUP($A232,'様式C-1-1用'!$B$3:$AI$977,6,0),"")</f>
        <v>0</v>
      </c>
      <c r="E232" s="321">
        <f>IFERROR(VLOOKUP($A232,'様式C-1-1用'!$B$3:$AI$977,7,0),"")</f>
        <v>0</v>
      </c>
      <c r="F232" s="321">
        <f>IFERROR(VLOOKUP($A232,'様式C-1-1用'!$B$3:$AI$977,8,0),"")</f>
        <v>0</v>
      </c>
      <c r="G232" s="321">
        <f>IFERROR(VLOOKUP($A232,'様式C-1-1用'!$B$3:$AI$977,10,0),"")</f>
        <v>0</v>
      </c>
      <c r="H232" s="321">
        <f>IFERROR(VLOOKUP($A232,'様式C-1-1用'!$B$3:$AI$977,22,0),"")</f>
        <v>0</v>
      </c>
      <c r="I232" s="321">
        <f>IFERROR(VLOOKUP($A232,'様式C-1-1用'!$B$3:$AI$977,23,0),"")</f>
        <v>0</v>
      </c>
      <c r="J232" s="321" t="str">
        <f>IFERROR(VLOOKUP($A232,'様式C-1-1用'!$B$3:$AI$977,24,0),"")</f>
        <v/>
      </c>
      <c r="K232" s="321" t="str">
        <f>IFERROR(VLOOKUP($A232,'様式C-1-1用'!$B$3:$AI$977,25,0),"")</f>
        <v/>
      </c>
      <c r="L232" s="321">
        <f>IFERROR(VLOOKUP($A232,'様式C-1-1用'!$B$3:$AI$977,16,0),"")</f>
        <v>0</v>
      </c>
      <c r="M232" s="321" t="str">
        <f>IFERROR(VLOOKUP($A232,'様式C-1-1用'!$B$3:$AI$977,34,0),"")</f>
        <v/>
      </c>
      <c r="N232" s="321" t="str">
        <f>IFERROR(VLOOKUP($A232,'様式C-1-1用'!$B$3:$AI$977,30,0),"")</f>
        <v/>
      </c>
      <c r="O232" s="321" t="str">
        <f>IF(VLOOKUP($A232,'様式C-1-1用'!$B$3:$AI$977,29,0)="－","なし",VLOOKUP($A232,'様式C-1-1用'!$B$3:$AI$977,29,0))</f>
        <v/>
      </c>
      <c r="P232" s="322" t="str">
        <f>IFERROR(VLOOKUP($A232,'様式C-1-1用'!$B$3:$AI$977,33,0),"")</f>
        <v/>
      </c>
    </row>
    <row r="233" spans="1:16" ht="15.95" customHeight="1" x14ac:dyDescent="0.15">
      <c r="A233" s="314">
        <v>231</v>
      </c>
      <c r="B233" s="320">
        <f>IFERROR(VLOOKUP($A233,'様式C-1-1用'!$B$3:$AI$977,3,0),"")</f>
        <v>0</v>
      </c>
      <c r="C233" s="321" t="str">
        <f>IFERROR(VLOOKUP($A233,'様式C-1-1用'!$B$3:$AI$977,4,0),"")</f>
        <v/>
      </c>
      <c r="D233" s="321">
        <f>IFERROR(VLOOKUP($A233,'様式C-1-1用'!$B$3:$AI$977,6,0),"")</f>
        <v>0</v>
      </c>
      <c r="E233" s="321">
        <f>IFERROR(VLOOKUP($A233,'様式C-1-1用'!$B$3:$AI$977,7,0),"")</f>
        <v>0</v>
      </c>
      <c r="F233" s="321">
        <f>IFERROR(VLOOKUP($A233,'様式C-1-1用'!$B$3:$AI$977,8,0),"")</f>
        <v>0</v>
      </c>
      <c r="G233" s="321">
        <f>IFERROR(VLOOKUP($A233,'様式C-1-1用'!$B$3:$AI$977,10,0),"")</f>
        <v>0</v>
      </c>
      <c r="H233" s="321">
        <f>IFERROR(VLOOKUP($A233,'様式C-1-1用'!$B$3:$AI$977,22,0),"")</f>
        <v>0</v>
      </c>
      <c r="I233" s="321">
        <f>IFERROR(VLOOKUP($A233,'様式C-1-1用'!$B$3:$AI$977,23,0),"")</f>
        <v>0</v>
      </c>
      <c r="J233" s="321" t="str">
        <f>IFERROR(VLOOKUP($A233,'様式C-1-1用'!$B$3:$AI$977,24,0),"")</f>
        <v/>
      </c>
      <c r="K233" s="321" t="str">
        <f>IFERROR(VLOOKUP($A233,'様式C-1-1用'!$B$3:$AI$977,25,0),"")</f>
        <v/>
      </c>
      <c r="L233" s="321">
        <f>IFERROR(VLOOKUP($A233,'様式C-1-1用'!$B$3:$AI$977,16,0),"")</f>
        <v>0</v>
      </c>
      <c r="M233" s="321" t="str">
        <f>IFERROR(VLOOKUP($A233,'様式C-1-1用'!$B$3:$AI$977,34,0),"")</f>
        <v/>
      </c>
      <c r="N233" s="321" t="str">
        <f>IFERROR(VLOOKUP($A233,'様式C-1-1用'!$B$3:$AI$977,30,0),"")</f>
        <v/>
      </c>
      <c r="O233" s="321" t="str">
        <f>IF(VLOOKUP($A233,'様式C-1-1用'!$B$3:$AI$977,29,0)="－","なし",VLOOKUP($A233,'様式C-1-1用'!$B$3:$AI$977,29,0))</f>
        <v/>
      </c>
      <c r="P233" s="322" t="str">
        <f>IFERROR(VLOOKUP($A233,'様式C-1-1用'!$B$3:$AI$977,33,0),"")</f>
        <v/>
      </c>
    </row>
    <row r="234" spans="1:16" ht="15.95" customHeight="1" x14ac:dyDescent="0.15">
      <c r="A234" s="314">
        <v>232</v>
      </c>
      <c r="B234" s="320">
        <f>IFERROR(VLOOKUP($A234,'様式C-1-1用'!$B$3:$AI$977,3,0),"")</f>
        <v>0</v>
      </c>
      <c r="C234" s="321" t="str">
        <f>IFERROR(VLOOKUP($A234,'様式C-1-1用'!$B$3:$AI$977,4,0),"")</f>
        <v/>
      </c>
      <c r="D234" s="321">
        <f>IFERROR(VLOOKUP($A234,'様式C-1-1用'!$B$3:$AI$977,6,0),"")</f>
        <v>0</v>
      </c>
      <c r="E234" s="321">
        <f>IFERROR(VLOOKUP($A234,'様式C-1-1用'!$B$3:$AI$977,7,0),"")</f>
        <v>0</v>
      </c>
      <c r="F234" s="321">
        <f>IFERROR(VLOOKUP($A234,'様式C-1-1用'!$B$3:$AI$977,8,0),"")</f>
        <v>0</v>
      </c>
      <c r="G234" s="321">
        <f>IFERROR(VLOOKUP($A234,'様式C-1-1用'!$B$3:$AI$977,10,0),"")</f>
        <v>0</v>
      </c>
      <c r="H234" s="321">
        <f>IFERROR(VLOOKUP($A234,'様式C-1-1用'!$B$3:$AI$977,22,0),"")</f>
        <v>0</v>
      </c>
      <c r="I234" s="321">
        <f>IFERROR(VLOOKUP($A234,'様式C-1-1用'!$B$3:$AI$977,23,0),"")</f>
        <v>0</v>
      </c>
      <c r="J234" s="321" t="str">
        <f>IFERROR(VLOOKUP($A234,'様式C-1-1用'!$B$3:$AI$977,24,0),"")</f>
        <v/>
      </c>
      <c r="K234" s="321" t="str">
        <f>IFERROR(VLOOKUP($A234,'様式C-1-1用'!$B$3:$AI$977,25,0),"")</f>
        <v/>
      </c>
      <c r="L234" s="321">
        <f>IFERROR(VLOOKUP($A234,'様式C-1-1用'!$B$3:$AI$977,16,0),"")</f>
        <v>0</v>
      </c>
      <c r="M234" s="321" t="str">
        <f>IFERROR(VLOOKUP($A234,'様式C-1-1用'!$B$3:$AI$977,34,0),"")</f>
        <v/>
      </c>
      <c r="N234" s="321" t="str">
        <f>IFERROR(VLOOKUP($A234,'様式C-1-1用'!$B$3:$AI$977,30,0),"")</f>
        <v/>
      </c>
      <c r="O234" s="321" t="str">
        <f>IF(VLOOKUP($A234,'様式C-1-1用'!$B$3:$AI$977,29,0)="－","なし",VLOOKUP($A234,'様式C-1-1用'!$B$3:$AI$977,29,0))</f>
        <v/>
      </c>
      <c r="P234" s="322" t="str">
        <f>IFERROR(VLOOKUP($A234,'様式C-1-1用'!$B$3:$AI$977,33,0),"")</f>
        <v/>
      </c>
    </row>
    <row r="235" spans="1:16" ht="15.95" customHeight="1" x14ac:dyDescent="0.15">
      <c r="A235" s="314">
        <v>233</v>
      </c>
      <c r="B235" s="320">
        <f>IFERROR(VLOOKUP($A235,'様式C-1-1用'!$B$3:$AI$977,3,0),"")</f>
        <v>0</v>
      </c>
      <c r="C235" s="321" t="str">
        <f>IFERROR(VLOOKUP($A235,'様式C-1-1用'!$B$3:$AI$977,4,0),"")</f>
        <v/>
      </c>
      <c r="D235" s="321">
        <f>IFERROR(VLOOKUP($A235,'様式C-1-1用'!$B$3:$AI$977,6,0),"")</f>
        <v>0</v>
      </c>
      <c r="E235" s="321">
        <f>IFERROR(VLOOKUP($A235,'様式C-1-1用'!$B$3:$AI$977,7,0),"")</f>
        <v>0</v>
      </c>
      <c r="F235" s="321">
        <f>IFERROR(VLOOKUP($A235,'様式C-1-1用'!$B$3:$AI$977,8,0),"")</f>
        <v>0</v>
      </c>
      <c r="G235" s="321">
        <f>IFERROR(VLOOKUP($A235,'様式C-1-1用'!$B$3:$AI$977,10,0),"")</f>
        <v>0</v>
      </c>
      <c r="H235" s="321">
        <f>IFERROR(VLOOKUP($A235,'様式C-1-1用'!$B$3:$AI$977,22,0),"")</f>
        <v>0</v>
      </c>
      <c r="I235" s="321">
        <f>IFERROR(VLOOKUP($A235,'様式C-1-1用'!$B$3:$AI$977,23,0),"")</f>
        <v>0</v>
      </c>
      <c r="J235" s="321" t="str">
        <f>IFERROR(VLOOKUP($A235,'様式C-1-1用'!$B$3:$AI$977,24,0),"")</f>
        <v/>
      </c>
      <c r="K235" s="321" t="str">
        <f>IFERROR(VLOOKUP($A235,'様式C-1-1用'!$B$3:$AI$977,25,0),"")</f>
        <v/>
      </c>
      <c r="L235" s="321">
        <f>IFERROR(VLOOKUP($A235,'様式C-1-1用'!$B$3:$AI$977,16,0),"")</f>
        <v>0</v>
      </c>
      <c r="M235" s="321" t="str">
        <f>IFERROR(VLOOKUP($A235,'様式C-1-1用'!$B$3:$AI$977,34,0),"")</f>
        <v/>
      </c>
      <c r="N235" s="321" t="str">
        <f>IFERROR(VLOOKUP($A235,'様式C-1-1用'!$B$3:$AI$977,30,0),"")</f>
        <v/>
      </c>
      <c r="O235" s="321" t="str">
        <f>IF(VLOOKUP($A235,'様式C-1-1用'!$B$3:$AI$977,29,0)="－","なし",VLOOKUP($A235,'様式C-1-1用'!$B$3:$AI$977,29,0))</f>
        <v/>
      </c>
      <c r="P235" s="322" t="str">
        <f>IFERROR(VLOOKUP($A235,'様式C-1-1用'!$B$3:$AI$977,33,0),"")</f>
        <v/>
      </c>
    </row>
    <row r="236" spans="1:16" ht="15.95" customHeight="1" x14ac:dyDescent="0.15">
      <c r="A236" s="314">
        <v>234</v>
      </c>
      <c r="B236" s="320">
        <f>IFERROR(VLOOKUP($A236,'様式C-1-1用'!$B$3:$AI$977,3,0),"")</f>
        <v>0</v>
      </c>
      <c r="C236" s="321" t="str">
        <f>IFERROR(VLOOKUP($A236,'様式C-1-1用'!$B$3:$AI$977,4,0),"")</f>
        <v/>
      </c>
      <c r="D236" s="321">
        <f>IFERROR(VLOOKUP($A236,'様式C-1-1用'!$B$3:$AI$977,6,0),"")</f>
        <v>0</v>
      </c>
      <c r="E236" s="321">
        <f>IFERROR(VLOOKUP($A236,'様式C-1-1用'!$B$3:$AI$977,7,0),"")</f>
        <v>0</v>
      </c>
      <c r="F236" s="321">
        <f>IFERROR(VLOOKUP($A236,'様式C-1-1用'!$B$3:$AI$977,8,0),"")</f>
        <v>0</v>
      </c>
      <c r="G236" s="321">
        <f>IFERROR(VLOOKUP($A236,'様式C-1-1用'!$B$3:$AI$977,10,0),"")</f>
        <v>0</v>
      </c>
      <c r="H236" s="321">
        <f>IFERROR(VLOOKUP($A236,'様式C-1-1用'!$B$3:$AI$977,22,0),"")</f>
        <v>0</v>
      </c>
      <c r="I236" s="321">
        <f>IFERROR(VLOOKUP($A236,'様式C-1-1用'!$B$3:$AI$977,23,0),"")</f>
        <v>0</v>
      </c>
      <c r="J236" s="321" t="str">
        <f>IFERROR(VLOOKUP($A236,'様式C-1-1用'!$B$3:$AI$977,24,0),"")</f>
        <v/>
      </c>
      <c r="K236" s="321" t="str">
        <f>IFERROR(VLOOKUP($A236,'様式C-1-1用'!$B$3:$AI$977,25,0),"")</f>
        <v/>
      </c>
      <c r="L236" s="321">
        <f>IFERROR(VLOOKUP($A236,'様式C-1-1用'!$B$3:$AI$977,16,0),"")</f>
        <v>0</v>
      </c>
      <c r="M236" s="321" t="str">
        <f>IFERROR(VLOOKUP($A236,'様式C-1-1用'!$B$3:$AI$977,34,0),"")</f>
        <v/>
      </c>
      <c r="N236" s="321" t="str">
        <f>IFERROR(VLOOKUP($A236,'様式C-1-1用'!$B$3:$AI$977,30,0),"")</f>
        <v/>
      </c>
      <c r="O236" s="321" t="str">
        <f>IF(VLOOKUP($A236,'様式C-1-1用'!$B$3:$AI$977,29,0)="－","なし",VLOOKUP($A236,'様式C-1-1用'!$B$3:$AI$977,29,0))</f>
        <v/>
      </c>
      <c r="P236" s="322" t="str">
        <f>IFERROR(VLOOKUP($A236,'様式C-1-1用'!$B$3:$AI$977,33,0),"")</f>
        <v/>
      </c>
    </row>
    <row r="237" spans="1:16" ht="15.95" customHeight="1" x14ac:dyDescent="0.15">
      <c r="A237" s="314">
        <v>235</v>
      </c>
      <c r="B237" s="320">
        <f>IFERROR(VLOOKUP($A237,'様式C-1-1用'!$B$3:$AI$977,3,0),"")</f>
        <v>0</v>
      </c>
      <c r="C237" s="321" t="str">
        <f>IFERROR(VLOOKUP($A237,'様式C-1-1用'!$B$3:$AI$977,4,0),"")</f>
        <v/>
      </c>
      <c r="D237" s="321">
        <f>IFERROR(VLOOKUP($A237,'様式C-1-1用'!$B$3:$AI$977,6,0),"")</f>
        <v>0</v>
      </c>
      <c r="E237" s="321">
        <f>IFERROR(VLOOKUP($A237,'様式C-1-1用'!$B$3:$AI$977,7,0),"")</f>
        <v>0</v>
      </c>
      <c r="F237" s="321">
        <f>IFERROR(VLOOKUP($A237,'様式C-1-1用'!$B$3:$AI$977,8,0),"")</f>
        <v>0</v>
      </c>
      <c r="G237" s="321">
        <f>IFERROR(VLOOKUP($A237,'様式C-1-1用'!$B$3:$AI$977,10,0),"")</f>
        <v>0</v>
      </c>
      <c r="H237" s="321">
        <f>IFERROR(VLOOKUP($A237,'様式C-1-1用'!$B$3:$AI$977,22,0),"")</f>
        <v>0</v>
      </c>
      <c r="I237" s="321">
        <f>IFERROR(VLOOKUP($A237,'様式C-1-1用'!$B$3:$AI$977,23,0),"")</f>
        <v>0</v>
      </c>
      <c r="J237" s="321" t="str">
        <f>IFERROR(VLOOKUP($A237,'様式C-1-1用'!$B$3:$AI$977,24,0),"")</f>
        <v/>
      </c>
      <c r="K237" s="321" t="str">
        <f>IFERROR(VLOOKUP($A237,'様式C-1-1用'!$B$3:$AI$977,25,0),"")</f>
        <v/>
      </c>
      <c r="L237" s="321">
        <f>IFERROR(VLOOKUP($A237,'様式C-1-1用'!$B$3:$AI$977,16,0),"")</f>
        <v>0</v>
      </c>
      <c r="M237" s="321" t="str">
        <f>IFERROR(VLOOKUP($A237,'様式C-1-1用'!$B$3:$AI$977,34,0),"")</f>
        <v/>
      </c>
      <c r="N237" s="321" t="str">
        <f>IFERROR(VLOOKUP($A237,'様式C-1-1用'!$B$3:$AI$977,30,0),"")</f>
        <v/>
      </c>
      <c r="O237" s="321" t="str">
        <f>IF(VLOOKUP($A237,'様式C-1-1用'!$B$3:$AI$977,29,0)="－","なし",VLOOKUP($A237,'様式C-1-1用'!$B$3:$AI$977,29,0))</f>
        <v/>
      </c>
      <c r="P237" s="322" t="str">
        <f>IFERROR(VLOOKUP($A237,'様式C-1-1用'!$B$3:$AI$977,33,0),"")</f>
        <v/>
      </c>
    </row>
    <row r="238" spans="1:16" ht="15.95" customHeight="1" x14ac:dyDescent="0.15">
      <c r="A238" s="314">
        <v>236</v>
      </c>
      <c r="B238" s="320">
        <f>IFERROR(VLOOKUP($A238,'様式C-1-1用'!$B$3:$AI$977,3,0),"")</f>
        <v>0</v>
      </c>
      <c r="C238" s="321" t="str">
        <f>IFERROR(VLOOKUP($A238,'様式C-1-1用'!$B$3:$AI$977,4,0),"")</f>
        <v/>
      </c>
      <c r="D238" s="321">
        <f>IFERROR(VLOOKUP($A238,'様式C-1-1用'!$B$3:$AI$977,6,0),"")</f>
        <v>0</v>
      </c>
      <c r="E238" s="321">
        <f>IFERROR(VLOOKUP($A238,'様式C-1-1用'!$B$3:$AI$977,7,0),"")</f>
        <v>0</v>
      </c>
      <c r="F238" s="321">
        <f>IFERROR(VLOOKUP($A238,'様式C-1-1用'!$B$3:$AI$977,8,0),"")</f>
        <v>0</v>
      </c>
      <c r="G238" s="321">
        <f>IFERROR(VLOOKUP($A238,'様式C-1-1用'!$B$3:$AI$977,10,0),"")</f>
        <v>0</v>
      </c>
      <c r="H238" s="321">
        <f>IFERROR(VLOOKUP($A238,'様式C-1-1用'!$B$3:$AI$977,22,0),"")</f>
        <v>0</v>
      </c>
      <c r="I238" s="321">
        <f>IFERROR(VLOOKUP($A238,'様式C-1-1用'!$B$3:$AI$977,23,0),"")</f>
        <v>0</v>
      </c>
      <c r="J238" s="321" t="str">
        <f>IFERROR(VLOOKUP($A238,'様式C-1-1用'!$B$3:$AI$977,24,0),"")</f>
        <v/>
      </c>
      <c r="K238" s="321" t="str">
        <f>IFERROR(VLOOKUP($A238,'様式C-1-1用'!$B$3:$AI$977,25,0),"")</f>
        <v/>
      </c>
      <c r="L238" s="321">
        <f>IFERROR(VLOOKUP($A238,'様式C-1-1用'!$B$3:$AI$977,16,0),"")</f>
        <v>0</v>
      </c>
      <c r="M238" s="321" t="str">
        <f>IFERROR(VLOOKUP($A238,'様式C-1-1用'!$B$3:$AI$977,34,0),"")</f>
        <v/>
      </c>
      <c r="N238" s="321" t="str">
        <f>IFERROR(VLOOKUP($A238,'様式C-1-1用'!$B$3:$AI$977,30,0),"")</f>
        <v/>
      </c>
      <c r="O238" s="321" t="str">
        <f>IF(VLOOKUP($A238,'様式C-1-1用'!$B$3:$AI$977,29,0)="－","なし",VLOOKUP($A238,'様式C-1-1用'!$B$3:$AI$977,29,0))</f>
        <v/>
      </c>
      <c r="P238" s="322" t="str">
        <f>IFERROR(VLOOKUP($A238,'様式C-1-1用'!$B$3:$AI$977,33,0),"")</f>
        <v/>
      </c>
    </row>
    <row r="239" spans="1:16" ht="15.95" customHeight="1" x14ac:dyDescent="0.15">
      <c r="A239" s="314">
        <v>237</v>
      </c>
      <c r="B239" s="320">
        <f>IFERROR(VLOOKUP($A239,'様式C-1-1用'!$B$3:$AI$977,3,0),"")</f>
        <v>0</v>
      </c>
      <c r="C239" s="321" t="str">
        <f>IFERROR(VLOOKUP($A239,'様式C-1-1用'!$B$3:$AI$977,4,0),"")</f>
        <v/>
      </c>
      <c r="D239" s="321">
        <f>IFERROR(VLOOKUP($A239,'様式C-1-1用'!$B$3:$AI$977,6,0),"")</f>
        <v>0</v>
      </c>
      <c r="E239" s="321">
        <f>IFERROR(VLOOKUP($A239,'様式C-1-1用'!$B$3:$AI$977,7,0),"")</f>
        <v>0</v>
      </c>
      <c r="F239" s="321">
        <f>IFERROR(VLOOKUP($A239,'様式C-1-1用'!$B$3:$AI$977,8,0),"")</f>
        <v>0</v>
      </c>
      <c r="G239" s="321">
        <f>IFERROR(VLOOKUP($A239,'様式C-1-1用'!$B$3:$AI$977,10,0),"")</f>
        <v>0</v>
      </c>
      <c r="H239" s="321">
        <f>IFERROR(VLOOKUP($A239,'様式C-1-1用'!$B$3:$AI$977,22,0),"")</f>
        <v>0</v>
      </c>
      <c r="I239" s="321">
        <f>IFERROR(VLOOKUP($A239,'様式C-1-1用'!$B$3:$AI$977,23,0),"")</f>
        <v>0</v>
      </c>
      <c r="J239" s="321" t="str">
        <f>IFERROR(VLOOKUP($A239,'様式C-1-1用'!$B$3:$AI$977,24,0),"")</f>
        <v/>
      </c>
      <c r="K239" s="321" t="str">
        <f>IFERROR(VLOOKUP($A239,'様式C-1-1用'!$B$3:$AI$977,25,0),"")</f>
        <v/>
      </c>
      <c r="L239" s="321">
        <f>IFERROR(VLOOKUP($A239,'様式C-1-1用'!$B$3:$AI$977,16,0),"")</f>
        <v>0</v>
      </c>
      <c r="M239" s="321" t="str">
        <f>IFERROR(VLOOKUP($A239,'様式C-1-1用'!$B$3:$AI$977,34,0),"")</f>
        <v/>
      </c>
      <c r="N239" s="321" t="str">
        <f>IFERROR(VLOOKUP($A239,'様式C-1-1用'!$B$3:$AI$977,30,0),"")</f>
        <v/>
      </c>
      <c r="O239" s="321" t="str">
        <f>IF(VLOOKUP($A239,'様式C-1-1用'!$B$3:$AI$977,29,0)="－","なし",VLOOKUP($A239,'様式C-1-1用'!$B$3:$AI$977,29,0))</f>
        <v/>
      </c>
      <c r="P239" s="322" t="str">
        <f>IFERROR(VLOOKUP($A239,'様式C-1-1用'!$B$3:$AI$977,33,0),"")</f>
        <v/>
      </c>
    </row>
    <row r="240" spans="1:16" ht="15.95" customHeight="1" x14ac:dyDescent="0.15">
      <c r="A240" s="314">
        <v>238</v>
      </c>
      <c r="B240" s="320">
        <f>IFERROR(VLOOKUP($A240,'様式C-1-1用'!$B$3:$AI$977,3,0),"")</f>
        <v>0</v>
      </c>
      <c r="C240" s="321" t="str">
        <f>IFERROR(VLOOKUP($A240,'様式C-1-1用'!$B$3:$AI$977,4,0),"")</f>
        <v/>
      </c>
      <c r="D240" s="321">
        <f>IFERROR(VLOOKUP($A240,'様式C-1-1用'!$B$3:$AI$977,6,0),"")</f>
        <v>0</v>
      </c>
      <c r="E240" s="321">
        <f>IFERROR(VLOOKUP($A240,'様式C-1-1用'!$B$3:$AI$977,7,0),"")</f>
        <v>0</v>
      </c>
      <c r="F240" s="321">
        <f>IFERROR(VLOOKUP($A240,'様式C-1-1用'!$B$3:$AI$977,8,0),"")</f>
        <v>0</v>
      </c>
      <c r="G240" s="321">
        <f>IFERROR(VLOOKUP($A240,'様式C-1-1用'!$B$3:$AI$977,10,0),"")</f>
        <v>0</v>
      </c>
      <c r="H240" s="321">
        <f>IFERROR(VLOOKUP($A240,'様式C-1-1用'!$B$3:$AI$977,22,0),"")</f>
        <v>0</v>
      </c>
      <c r="I240" s="321">
        <f>IFERROR(VLOOKUP($A240,'様式C-1-1用'!$B$3:$AI$977,23,0),"")</f>
        <v>0</v>
      </c>
      <c r="J240" s="321" t="str">
        <f>IFERROR(VLOOKUP($A240,'様式C-1-1用'!$B$3:$AI$977,24,0),"")</f>
        <v/>
      </c>
      <c r="K240" s="321" t="str">
        <f>IFERROR(VLOOKUP($A240,'様式C-1-1用'!$B$3:$AI$977,25,0),"")</f>
        <v/>
      </c>
      <c r="L240" s="321">
        <f>IFERROR(VLOOKUP($A240,'様式C-1-1用'!$B$3:$AI$977,16,0),"")</f>
        <v>0</v>
      </c>
      <c r="M240" s="321" t="str">
        <f>IFERROR(VLOOKUP($A240,'様式C-1-1用'!$B$3:$AI$977,34,0),"")</f>
        <v/>
      </c>
      <c r="N240" s="321" t="str">
        <f>IFERROR(VLOOKUP($A240,'様式C-1-1用'!$B$3:$AI$977,30,0),"")</f>
        <v/>
      </c>
      <c r="O240" s="321" t="str">
        <f>IF(VLOOKUP($A240,'様式C-1-1用'!$B$3:$AI$977,29,0)="－","なし",VLOOKUP($A240,'様式C-1-1用'!$B$3:$AI$977,29,0))</f>
        <v/>
      </c>
      <c r="P240" s="322" t="str">
        <f>IFERROR(VLOOKUP($A240,'様式C-1-1用'!$B$3:$AI$977,33,0),"")</f>
        <v/>
      </c>
    </row>
    <row r="241" spans="1:16" ht="15.95" customHeight="1" x14ac:dyDescent="0.15">
      <c r="A241" s="314">
        <v>239</v>
      </c>
      <c r="B241" s="320">
        <f>IFERROR(VLOOKUP($A241,'様式C-1-1用'!$B$3:$AI$977,3,0),"")</f>
        <v>0</v>
      </c>
      <c r="C241" s="321" t="str">
        <f>IFERROR(VLOOKUP($A241,'様式C-1-1用'!$B$3:$AI$977,4,0),"")</f>
        <v/>
      </c>
      <c r="D241" s="321">
        <f>IFERROR(VLOOKUP($A241,'様式C-1-1用'!$B$3:$AI$977,6,0),"")</f>
        <v>0</v>
      </c>
      <c r="E241" s="321">
        <f>IFERROR(VLOOKUP($A241,'様式C-1-1用'!$B$3:$AI$977,7,0),"")</f>
        <v>0</v>
      </c>
      <c r="F241" s="321">
        <f>IFERROR(VLOOKUP($A241,'様式C-1-1用'!$B$3:$AI$977,8,0),"")</f>
        <v>0</v>
      </c>
      <c r="G241" s="321">
        <f>IFERROR(VLOOKUP($A241,'様式C-1-1用'!$B$3:$AI$977,10,0),"")</f>
        <v>0</v>
      </c>
      <c r="H241" s="321">
        <f>IFERROR(VLOOKUP($A241,'様式C-1-1用'!$B$3:$AI$977,22,0),"")</f>
        <v>0</v>
      </c>
      <c r="I241" s="321">
        <f>IFERROR(VLOOKUP($A241,'様式C-1-1用'!$B$3:$AI$977,23,0),"")</f>
        <v>0</v>
      </c>
      <c r="J241" s="321" t="str">
        <f>IFERROR(VLOOKUP($A241,'様式C-1-1用'!$B$3:$AI$977,24,0),"")</f>
        <v/>
      </c>
      <c r="K241" s="321" t="str">
        <f>IFERROR(VLOOKUP($A241,'様式C-1-1用'!$B$3:$AI$977,25,0),"")</f>
        <v/>
      </c>
      <c r="L241" s="321">
        <f>IFERROR(VLOOKUP($A241,'様式C-1-1用'!$B$3:$AI$977,16,0),"")</f>
        <v>0</v>
      </c>
      <c r="M241" s="321" t="str">
        <f>IFERROR(VLOOKUP($A241,'様式C-1-1用'!$B$3:$AI$977,34,0),"")</f>
        <v/>
      </c>
      <c r="N241" s="321" t="str">
        <f>IFERROR(VLOOKUP($A241,'様式C-1-1用'!$B$3:$AI$977,30,0),"")</f>
        <v/>
      </c>
      <c r="O241" s="321" t="str">
        <f>IF(VLOOKUP($A241,'様式C-1-1用'!$B$3:$AI$977,29,0)="－","なし",VLOOKUP($A241,'様式C-1-1用'!$B$3:$AI$977,29,0))</f>
        <v/>
      </c>
      <c r="P241" s="322" t="str">
        <f>IFERROR(VLOOKUP($A241,'様式C-1-1用'!$B$3:$AI$977,33,0),"")</f>
        <v/>
      </c>
    </row>
    <row r="242" spans="1:16" ht="15.95" customHeight="1" x14ac:dyDescent="0.15">
      <c r="A242" s="314">
        <v>240</v>
      </c>
      <c r="B242" s="320">
        <f>IFERROR(VLOOKUP($A242,'様式C-1-1用'!$B$3:$AI$977,3,0),"")</f>
        <v>0</v>
      </c>
      <c r="C242" s="321" t="str">
        <f>IFERROR(VLOOKUP($A242,'様式C-1-1用'!$B$3:$AI$977,4,0),"")</f>
        <v/>
      </c>
      <c r="D242" s="321">
        <f>IFERROR(VLOOKUP($A242,'様式C-1-1用'!$B$3:$AI$977,6,0),"")</f>
        <v>0</v>
      </c>
      <c r="E242" s="321">
        <f>IFERROR(VLOOKUP($A242,'様式C-1-1用'!$B$3:$AI$977,7,0),"")</f>
        <v>0</v>
      </c>
      <c r="F242" s="321">
        <f>IFERROR(VLOOKUP($A242,'様式C-1-1用'!$B$3:$AI$977,8,0),"")</f>
        <v>0</v>
      </c>
      <c r="G242" s="321">
        <f>IFERROR(VLOOKUP($A242,'様式C-1-1用'!$B$3:$AI$977,10,0),"")</f>
        <v>0</v>
      </c>
      <c r="H242" s="321">
        <f>IFERROR(VLOOKUP($A242,'様式C-1-1用'!$B$3:$AI$977,22,0),"")</f>
        <v>0</v>
      </c>
      <c r="I242" s="321">
        <f>IFERROR(VLOOKUP($A242,'様式C-1-1用'!$B$3:$AI$977,23,0),"")</f>
        <v>0</v>
      </c>
      <c r="J242" s="321" t="str">
        <f>IFERROR(VLOOKUP($A242,'様式C-1-1用'!$B$3:$AI$977,24,0),"")</f>
        <v/>
      </c>
      <c r="K242" s="321" t="str">
        <f>IFERROR(VLOOKUP($A242,'様式C-1-1用'!$B$3:$AI$977,25,0),"")</f>
        <v/>
      </c>
      <c r="L242" s="321">
        <f>IFERROR(VLOOKUP($A242,'様式C-1-1用'!$B$3:$AI$977,16,0),"")</f>
        <v>0</v>
      </c>
      <c r="M242" s="321" t="str">
        <f>IFERROR(VLOOKUP($A242,'様式C-1-1用'!$B$3:$AI$977,34,0),"")</f>
        <v/>
      </c>
      <c r="N242" s="321" t="str">
        <f>IFERROR(VLOOKUP($A242,'様式C-1-1用'!$B$3:$AI$977,30,0),"")</f>
        <v/>
      </c>
      <c r="O242" s="321" t="str">
        <f>IF(VLOOKUP($A242,'様式C-1-1用'!$B$3:$AI$977,29,0)="－","なし",VLOOKUP($A242,'様式C-1-1用'!$B$3:$AI$977,29,0))</f>
        <v/>
      </c>
      <c r="P242" s="322" t="str">
        <f>IFERROR(VLOOKUP($A242,'様式C-1-1用'!$B$3:$AI$977,33,0),"")</f>
        <v/>
      </c>
    </row>
    <row r="243" spans="1:16" ht="15.95" customHeight="1" x14ac:dyDescent="0.15">
      <c r="A243" s="314">
        <v>241</v>
      </c>
      <c r="B243" s="320">
        <f>IFERROR(VLOOKUP($A243,'様式C-1-1用'!$B$3:$AI$977,3,0),"")</f>
        <v>0</v>
      </c>
      <c r="C243" s="321" t="str">
        <f>IFERROR(VLOOKUP($A243,'様式C-1-1用'!$B$3:$AI$977,4,0),"")</f>
        <v/>
      </c>
      <c r="D243" s="321">
        <f>IFERROR(VLOOKUP($A243,'様式C-1-1用'!$B$3:$AI$977,6,0),"")</f>
        <v>0</v>
      </c>
      <c r="E243" s="321">
        <f>IFERROR(VLOOKUP($A243,'様式C-1-1用'!$B$3:$AI$977,7,0),"")</f>
        <v>0</v>
      </c>
      <c r="F243" s="321">
        <f>IFERROR(VLOOKUP($A243,'様式C-1-1用'!$B$3:$AI$977,8,0),"")</f>
        <v>0</v>
      </c>
      <c r="G243" s="321">
        <f>IFERROR(VLOOKUP($A243,'様式C-1-1用'!$B$3:$AI$977,10,0),"")</f>
        <v>0</v>
      </c>
      <c r="H243" s="321">
        <f>IFERROR(VLOOKUP($A243,'様式C-1-1用'!$B$3:$AI$977,22,0),"")</f>
        <v>0</v>
      </c>
      <c r="I243" s="321">
        <f>IFERROR(VLOOKUP($A243,'様式C-1-1用'!$B$3:$AI$977,23,0),"")</f>
        <v>0</v>
      </c>
      <c r="J243" s="321" t="str">
        <f>IFERROR(VLOOKUP($A243,'様式C-1-1用'!$B$3:$AI$977,24,0),"")</f>
        <v/>
      </c>
      <c r="K243" s="321" t="str">
        <f>IFERROR(VLOOKUP($A243,'様式C-1-1用'!$B$3:$AI$977,25,0),"")</f>
        <v/>
      </c>
      <c r="L243" s="321">
        <f>IFERROR(VLOOKUP($A243,'様式C-1-1用'!$B$3:$AI$977,16,0),"")</f>
        <v>0</v>
      </c>
      <c r="M243" s="321" t="str">
        <f>IFERROR(VLOOKUP($A243,'様式C-1-1用'!$B$3:$AI$977,34,0),"")</f>
        <v/>
      </c>
      <c r="N243" s="321" t="str">
        <f>IFERROR(VLOOKUP($A243,'様式C-1-1用'!$B$3:$AI$977,30,0),"")</f>
        <v/>
      </c>
      <c r="O243" s="321" t="str">
        <f>IF(VLOOKUP($A243,'様式C-1-1用'!$B$3:$AI$977,29,0)="－","なし",VLOOKUP($A243,'様式C-1-1用'!$B$3:$AI$977,29,0))</f>
        <v/>
      </c>
      <c r="P243" s="322" t="str">
        <f>IFERROR(VLOOKUP($A243,'様式C-1-1用'!$B$3:$AI$977,33,0),"")</f>
        <v/>
      </c>
    </row>
    <row r="244" spans="1:16" ht="15.95" customHeight="1" x14ac:dyDescent="0.15">
      <c r="A244" s="314">
        <v>242</v>
      </c>
      <c r="B244" s="320">
        <f>IFERROR(VLOOKUP($A244,'様式C-1-1用'!$B$3:$AI$977,3,0),"")</f>
        <v>0</v>
      </c>
      <c r="C244" s="321" t="str">
        <f>IFERROR(VLOOKUP($A244,'様式C-1-1用'!$B$3:$AI$977,4,0),"")</f>
        <v/>
      </c>
      <c r="D244" s="321">
        <f>IFERROR(VLOOKUP($A244,'様式C-1-1用'!$B$3:$AI$977,6,0),"")</f>
        <v>0</v>
      </c>
      <c r="E244" s="321">
        <f>IFERROR(VLOOKUP($A244,'様式C-1-1用'!$B$3:$AI$977,7,0),"")</f>
        <v>0</v>
      </c>
      <c r="F244" s="321">
        <f>IFERROR(VLOOKUP($A244,'様式C-1-1用'!$B$3:$AI$977,8,0),"")</f>
        <v>0</v>
      </c>
      <c r="G244" s="321">
        <f>IFERROR(VLOOKUP($A244,'様式C-1-1用'!$B$3:$AI$977,10,0),"")</f>
        <v>0</v>
      </c>
      <c r="H244" s="321">
        <f>IFERROR(VLOOKUP($A244,'様式C-1-1用'!$B$3:$AI$977,22,0),"")</f>
        <v>0</v>
      </c>
      <c r="I244" s="321">
        <f>IFERROR(VLOOKUP($A244,'様式C-1-1用'!$B$3:$AI$977,23,0),"")</f>
        <v>0</v>
      </c>
      <c r="J244" s="321" t="str">
        <f>IFERROR(VLOOKUP($A244,'様式C-1-1用'!$B$3:$AI$977,24,0),"")</f>
        <v/>
      </c>
      <c r="K244" s="321" t="str">
        <f>IFERROR(VLOOKUP($A244,'様式C-1-1用'!$B$3:$AI$977,25,0),"")</f>
        <v/>
      </c>
      <c r="L244" s="321">
        <f>IFERROR(VLOOKUP($A244,'様式C-1-1用'!$B$3:$AI$977,16,0),"")</f>
        <v>0</v>
      </c>
      <c r="M244" s="321" t="str">
        <f>IFERROR(VLOOKUP($A244,'様式C-1-1用'!$B$3:$AI$977,34,0),"")</f>
        <v/>
      </c>
      <c r="N244" s="321" t="str">
        <f>IFERROR(VLOOKUP($A244,'様式C-1-1用'!$B$3:$AI$977,30,0),"")</f>
        <v/>
      </c>
      <c r="O244" s="321" t="str">
        <f>IF(VLOOKUP($A244,'様式C-1-1用'!$B$3:$AI$977,29,0)="－","なし",VLOOKUP($A244,'様式C-1-1用'!$B$3:$AI$977,29,0))</f>
        <v/>
      </c>
      <c r="P244" s="322" t="str">
        <f>IFERROR(VLOOKUP($A244,'様式C-1-1用'!$B$3:$AI$977,33,0),"")</f>
        <v/>
      </c>
    </row>
    <row r="245" spans="1:16" ht="15.95" customHeight="1" x14ac:dyDescent="0.15">
      <c r="A245" s="314">
        <v>243</v>
      </c>
      <c r="B245" s="320">
        <f>IFERROR(VLOOKUP($A245,'様式C-1-1用'!$B$3:$AI$977,3,0),"")</f>
        <v>0</v>
      </c>
      <c r="C245" s="321" t="str">
        <f>IFERROR(VLOOKUP($A245,'様式C-1-1用'!$B$3:$AI$977,4,0),"")</f>
        <v/>
      </c>
      <c r="D245" s="321">
        <f>IFERROR(VLOOKUP($A245,'様式C-1-1用'!$B$3:$AI$977,6,0),"")</f>
        <v>0</v>
      </c>
      <c r="E245" s="321">
        <f>IFERROR(VLOOKUP($A245,'様式C-1-1用'!$B$3:$AI$977,7,0),"")</f>
        <v>0</v>
      </c>
      <c r="F245" s="321">
        <f>IFERROR(VLOOKUP($A245,'様式C-1-1用'!$B$3:$AI$977,8,0),"")</f>
        <v>0</v>
      </c>
      <c r="G245" s="321">
        <f>IFERROR(VLOOKUP($A245,'様式C-1-1用'!$B$3:$AI$977,10,0),"")</f>
        <v>0</v>
      </c>
      <c r="H245" s="321">
        <f>IFERROR(VLOOKUP($A245,'様式C-1-1用'!$B$3:$AI$977,22,0),"")</f>
        <v>0</v>
      </c>
      <c r="I245" s="321">
        <f>IFERROR(VLOOKUP($A245,'様式C-1-1用'!$B$3:$AI$977,23,0),"")</f>
        <v>0</v>
      </c>
      <c r="J245" s="321" t="str">
        <f>IFERROR(VLOOKUP($A245,'様式C-1-1用'!$B$3:$AI$977,24,0),"")</f>
        <v/>
      </c>
      <c r="K245" s="321" t="str">
        <f>IFERROR(VLOOKUP($A245,'様式C-1-1用'!$B$3:$AI$977,25,0),"")</f>
        <v/>
      </c>
      <c r="L245" s="321">
        <f>IFERROR(VLOOKUP($A245,'様式C-1-1用'!$B$3:$AI$977,16,0),"")</f>
        <v>0</v>
      </c>
      <c r="M245" s="321" t="str">
        <f>IFERROR(VLOOKUP($A245,'様式C-1-1用'!$B$3:$AI$977,34,0),"")</f>
        <v/>
      </c>
      <c r="N245" s="321" t="str">
        <f>IFERROR(VLOOKUP($A245,'様式C-1-1用'!$B$3:$AI$977,30,0),"")</f>
        <v/>
      </c>
      <c r="O245" s="321" t="str">
        <f>IF(VLOOKUP($A245,'様式C-1-1用'!$B$3:$AI$977,29,0)="－","なし",VLOOKUP($A245,'様式C-1-1用'!$B$3:$AI$977,29,0))</f>
        <v/>
      </c>
      <c r="P245" s="322" t="str">
        <f>IFERROR(VLOOKUP($A245,'様式C-1-1用'!$B$3:$AI$977,33,0),"")</f>
        <v/>
      </c>
    </row>
    <row r="246" spans="1:16" ht="15.95" customHeight="1" x14ac:dyDescent="0.15">
      <c r="A246" s="314">
        <v>244</v>
      </c>
      <c r="B246" s="320">
        <f>IFERROR(VLOOKUP($A246,'様式C-1-1用'!$B$3:$AI$977,3,0),"")</f>
        <v>0</v>
      </c>
      <c r="C246" s="321" t="str">
        <f>IFERROR(VLOOKUP($A246,'様式C-1-1用'!$B$3:$AI$977,4,0),"")</f>
        <v/>
      </c>
      <c r="D246" s="321">
        <f>IFERROR(VLOOKUP($A246,'様式C-1-1用'!$B$3:$AI$977,6,0),"")</f>
        <v>0</v>
      </c>
      <c r="E246" s="321">
        <f>IFERROR(VLOOKUP($A246,'様式C-1-1用'!$B$3:$AI$977,7,0),"")</f>
        <v>0</v>
      </c>
      <c r="F246" s="321">
        <f>IFERROR(VLOOKUP($A246,'様式C-1-1用'!$B$3:$AI$977,8,0),"")</f>
        <v>0</v>
      </c>
      <c r="G246" s="321">
        <f>IFERROR(VLOOKUP($A246,'様式C-1-1用'!$B$3:$AI$977,10,0),"")</f>
        <v>0</v>
      </c>
      <c r="H246" s="321">
        <f>IFERROR(VLOOKUP($A246,'様式C-1-1用'!$B$3:$AI$977,22,0),"")</f>
        <v>0</v>
      </c>
      <c r="I246" s="321">
        <f>IFERROR(VLOOKUP($A246,'様式C-1-1用'!$B$3:$AI$977,23,0),"")</f>
        <v>0</v>
      </c>
      <c r="J246" s="321" t="str">
        <f>IFERROR(VLOOKUP($A246,'様式C-1-1用'!$B$3:$AI$977,24,0),"")</f>
        <v/>
      </c>
      <c r="K246" s="321" t="str">
        <f>IFERROR(VLOOKUP($A246,'様式C-1-1用'!$B$3:$AI$977,25,0),"")</f>
        <v/>
      </c>
      <c r="L246" s="321">
        <f>IFERROR(VLOOKUP($A246,'様式C-1-1用'!$B$3:$AI$977,16,0),"")</f>
        <v>0</v>
      </c>
      <c r="M246" s="321" t="str">
        <f>IFERROR(VLOOKUP($A246,'様式C-1-1用'!$B$3:$AI$977,34,0),"")</f>
        <v/>
      </c>
      <c r="N246" s="321" t="str">
        <f>IFERROR(VLOOKUP($A246,'様式C-1-1用'!$B$3:$AI$977,30,0),"")</f>
        <v/>
      </c>
      <c r="O246" s="321" t="str">
        <f>IF(VLOOKUP($A246,'様式C-1-1用'!$B$3:$AI$977,29,0)="－","なし",VLOOKUP($A246,'様式C-1-1用'!$B$3:$AI$977,29,0))</f>
        <v/>
      </c>
      <c r="P246" s="322" t="str">
        <f>IFERROR(VLOOKUP($A246,'様式C-1-1用'!$B$3:$AI$977,33,0),"")</f>
        <v/>
      </c>
    </row>
    <row r="247" spans="1:16" ht="15.95" customHeight="1" x14ac:dyDescent="0.15">
      <c r="A247" s="314">
        <v>245</v>
      </c>
      <c r="B247" s="320">
        <f>IFERROR(VLOOKUP($A247,'様式C-1-1用'!$B$3:$AI$977,3,0),"")</f>
        <v>0</v>
      </c>
      <c r="C247" s="321" t="str">
        <f>IFERROR(VLOOKUP($A247,'様式C-1-1用'!$B$3:$AI$977,4,0),"")</f>
        <v/>
      </c>
      <c r="D247" s="321">
        <f>IFERROR(VLOOKUP($A247,'様式C-1-1用'!$B$3:$AI$977,6,0),"")</f>
        <v>0</v>
      </c>
      <c r="E247" s="321">
        <f>IFERROR(VLOOKUP($A247,'様式C-1-1用'!$B$3:$AI$977,7,0),"")</f>
        <v>0</v>
      </c>
      <c r="F247" s="321">
        <f>IFERROR(VLOOKUP($A247,'様式C-1-1用'!$B$3:$AI$977,8,0),"")</f>
        <v>0</v>
      </c>
      <c r="G247" s="321">
        <f>IFERROR(VLOOKUP($A247,'様式C-1-1用'!$B$3:$AI$977,10,0),"")</f>
        <v>0</v>
      </c>
      <c r="H247" s="321">
        <f>IFERROR(VLOOKUP($A247,'様式C-1-1用'!$B$3:$AI$977,22,0),"")</f>
        <v>0</v>
      </c>
      <c r="I247" s="321">
        <f>IFERROR(VLOOKUP($A247,'様式C-1-1用'!$B$3:$AI$977,23,0),"")</f>
        <v>0</v>
      </c>
      <c r="J247" s="321" t="str">
        <f>IFERROR(VLOOKUP($A247,'様式C-1-1用'!$B$3:$AI$977,24,0),"")</f>
        <v/>
      </c>
      <c r="K247" s="321" t="str">
        <f>IFERROR(VLOOKUP($A247,'様式C-1-1用'!$B$3:$AI$977,25,0),"")</f>
        <v/>
      </c>
      <c r="L247" s="321">
        <f>IFERROR(VLOOKUP($A247,'様式C-1-1用'!$B$3:$AI$977,16,0),"")</f>
        <v>0</v>
      </c>
      <c r="M247" s="321" t="str">
        <f>IFERROR(VLOOKUP($A247,'様式C-1-1用'!$B$3:$AI$977,34,0),"")</f>
        <v/>
      </c>
      <c r="N247" s="321" t="str">
        <f>IFERROR(VLOOKUP($A247,'様式C-1-1用'!$B$3:$AI$977,30,0),"")</f>
        <v/>
      </c>
      <c r="O247" s="321" t="str">
        <f>IF(VLOOKUP($A247,'様式C-1-1用'!$B$3:$AI$977,29,0)="－","なし",VLOOKUP($A247,'様式C-1-1用'!$B$3:$AI$977,29,0))</f>
        <v/>
      </c>
      <c r="P247" s="322" t="str">
        <f>IFERROR(VLOOKUP($A247,'様式C-1-1用'!$B$3:$AI$977,33,0),"")</f>
        <v/>
      </c>
    </row>
    <row r="248" spans="1:16" ht="15.95" customHeight="1" x14ac:dyDescent="0.15">
      <c r="A248" s="314">
        <v>246</v>
      </c>
      <c r="B248" s="320">
        <f>IFERROR(VLOOKUP($A248,'様式C-1-1用'!$B$3:$AI$977,3,0),"")</f>
        <v>0</v>
      </c>
      <c r="C248" s="321" t="str">
        <f>IFERROR(VLOOKUP($A248,'様式C-1-1用'!$B$3:$AI$977,4,0),"")</f>
        <v/>
      </c>
      <c r="D248" s="321">
        <f>IFERROR(VLOOKUP($A248,'様式C-1-1用'!$B$3:$AI$977,6,0),"")</f>
        <v>0</v>
      </c>
      <c r="E248" s="321">
        <f>IFERROR(VLOOKUP($A248,'様式C-1-1用'!$B$3:$AI$977,7,0),"")</f>
        <v>0</v>
      </c>
      <c r="F248" s="321">
        <f>IFERROR(VLOOKUP($A248,'様式C-1-1用'!$B$3:$AI$977,8,0),"")</f>
        <v>0</v>
      </c>
      <c r="G248" s="321">
        <f>IFERROR(VLOOKUP($A248,'様式C-1-1用'!$B$3:$AI$977,10,0),"")</f>
        <v>0</v>
      </c>
      <c r="H248" s="321">
        <f>IFERROR(VLOOKUP($A248,'様式C-1-1用'!$B$3:$AI$977,22,0),"")</f>
        <v>0</v>
      </c>
      <c r="I248" s="321">
        <f>IFERROR(VLOOKUP($A248,'様式C-1-1用'!$B$3:$AI$977,23,0),"")</f>
        <v>0</v>
      </c>
      <c r="J248" s="321" t="str">
        <f>IFERROR(VLOOKUP($A248,'様式C-1-1用'!$B$3:$AI$977,24,0),"")</f>
        <v/>
      </c>
      <c r="K248" s="321" t="str">
        <f>IFERROR(VLOOKUP($A248,'様式C-1-1用'!$B$3:$AI$977,25,0),"")</f>
        <v/>
      </c>
      <c r="L248" s="321">
        <f>IFERROR(VLOOKUP($A248,'様式C-1-1用'!$B$3:$AI$977,16,0),"")</f>
        <v>0</v>
      </c>
      <c r="M248" s="321" t="str">
        <f>IFERROR(VLOOKUP($A248,'様式C-1-1用'!$B$3:$AI$977,34,0),"")</f>
        <v/>
      </c>
      <c r="N248" s="321" t="str">
        <f>IFERROR(VLOOKUP($A248,'様式C-1-1用'!$B$3:$AI$977,30,0),"")</f>
        <v/>
      </c>
      <c r="O248" s="321" t="str">
        <f>IF(VLOOKUP($A248,'様式C-1-1用'!$B$3:$AI$977,29,0)="－","なし",VLOOKUP($A248,'様式C-1-1用'!$B$3:$AI$977,29,0))</f>
        <v/>
      </c>
      <c r="P248" s="322" t="str">
        <f>IFERROR(VLOOKUP($A248,'様式C-1-1用'!$B$3:$AI$977,33,0),"")</f>
        <v/>
      </c>
    </row>
    <row r="249" spans="1:16" ht="15.95" customHeight="1" x14ac:dyDescent="0.15">
      <c r="A249" s="314">
        <v>247</v>
      </c>
      <c r="B249" s="320">
        <f>IFERROR(VLOOKUP($A249,'様式C-1-1用'!$B$3:$AI$977,3,0),"")</f>
        <v>0</v>
      </c>
      <c r="C249" s="321" t="str">
        <f>IFERROR(VLOOKUP($A249,'様式C-1-1用'!$B$3:$AI$977,4,0),"")</f>
        <v/>
      </c>
      <c r="D249" s="321">
        <f>IFERROR(VLOOKUP($A249,'様式C-1-1用'!$B$3:$AI$977,6,0),"")</f>
        <v>0</v>
      </c>
      <c r="E249" s="321">
        <f>IFERROR(VLOOKUP($A249,'様式C-1-1用'!$B$3:$AI$977,7,0),"")</f>
        <v>0</v>
      </c>
      <c r="F249" s="321">
        <f>IFERROR(VLOOKUP($A249,'様式C-1-1用'!$B$3:$AI$977,8,0),"")</f>
        <v>0</v>
      </c>
      <c r="G249" s="321">
        <f>IFERROR(VLOOKUP($A249,'様式C-1-1用'!$B$3:$AI$977,10,0),"")</f>
        <v>0</v>
      </c>
      <c r="H249" s="321">
        <f>IFERROR(VLOOKUP($A249,'様式C-1-1用'!$B$3:$AI$977,22,0),"")</f>
        <v>0</v>
      </c>
      <c r="I249" s="321">
        <f>IFERROR(VLOOKUP($A249,'様式C-1-1用'!$B$3:$AI$977,23,0),"")</f>
        <v>0</v>
      </c>
      <c r="J249" s="321" t="str">
        <f>IFERROR(VLOOKUP($A249,'様式C-1-1用'!$B$3:$AI$977,24,0),"")</f>
        <v/>
      </c>
      <c r="K249" s="321" t="str">
        <f>IFERROR(VLOOKUP($A249,'様式C-1-1用'!$B$3:$AI$977,25,0),"")</f>
        <v/>
      </c>
      <c r="L249" s="321">
        <f>IFERROR(VLOOKUP($A249,'様式C-1-1用'!$B$3:$AI$977,16,0),"")</f>
        <v>0</v>
      </c>
      <c r="M249" s="321" t="str">
        <f>IFERROR(VLOOKUP($A249,'様式C-1-1用'!$B$3:$AI$977,34,0),"")</f>
        <v/>
      </c>
      <c r="N249" s="321" t="str">
        <f>IFERROR(VLOOKUP($A249,'様式C-1-1用'!$B$3:$AI$977,30,0),"")</f>
        <v/>
      </c>
      <c r="O249" s="321" t="str">
        <f>IF(VLOOKUP($A249,'様式C-1-1用'!$B$3:$AI$977,29,0)="－","なし",VLOOKUP($A249,'様式C-1-1用'!$B$3:$AI$977,29,0))</f>
        <v/>
      </c>
      <c r="P249" s="322" t="str">
        <f>IFERROR(VLOOKUP($A249,'様式C-1-1用'!$B$3:$AI$977,33,0),"")</f>
        <v/>
      </c>
    </row>
    <row r="250" spans="1:16" ht="15.95" customHeight="1" x14ac:dyDescent="0.15">
      <c r="A250" s="314">
        <v>248</v>
      </c>
      <c r="B250" s="320">
        <f>IFERROR(VLOOKUP($A250,'様式C-1-1用'!$B$3:$AI$977,3,0),"")</f>
        <v>0</v>
      </c>
      <c r="C250" s="321" t="str">
        <f>IFERROR(VLOOKUP($A250,'様式C-1-1用'!$B$3:$AI$977,4,0),"")</f>
        <v/>
      </c>
      <c r="D250" s="321">
        <f>IFERROR(VLOOKUP($A250,'様式C-1-1用'!$B$3:$AI$977,6,0),"")</f>
        <v>0</v>
      </c>
      <c r="E250" s="321">
        <f>IFERROR(VLOOKUP($A250,'様式C-1-1用'!$B$3:$AI$977,7,0),"")</f>
        <v>0</v>
      </c>
      <c r="F250" s="321">
        <f>IFERROR(VLOOKUP($A250,'様式C-1-1用'!$B$3:$AI$977,8,0),"")</f>
        <v>0</v>
      </c>
      <c r="G250" s="321">
        <f>IFERROR(VLOOKUP($A250,'様式C-1-1用'!$B$3:$AI$977,10,0),"")</f>
        <v>0</v>
      </c>
      <c r="H250" s="321">
        <f>IFERROR(VLOOKUP($A250,'様式C-1-1用'!$B$3:$AI$977,22,0),"")</f>
        <v>0</v>
      </c>
      <c r="I250" s="321">
        <f>IFERROR(VLOOKUP($A250,'様式C-1-1用'!$B$3:$AI$977,23,0),"")</f>
        <v>0</v>
      </c>
      <c r="J250" s="321" t="str">
        <f>IFERROR(VLOOKUP($A250,'様式C-1-1用'!$B$3:$AI$977,24,0),"")</f>
        <v/>
      </c>
      <c r="K250" s="321" t="str">
        <f>IFERROR(VLOOKUP($A250,'様式C-1-1用'!$B$3:$AI$977,25,0),"")</f>
        <v/>
      </c>
      <c r="L250" s="321">
        <f>IFERROR(VLOOKUP($A250,'様式C-1-1用'!$B$3:$AI$977,16,0),"")</f>
        <v>0</v>
      </c>
      <c r="M250" s="321" t="str">
        <f>IFERROR(VLOOKUP($A250,'様式C-1-1用'!$B$3:$AI$977,34,0),"")</f>
        <v/>
      </c>
      <c r="N250" s="321" t="str">
        <f>IFERROR(VLOOKUP($A250,'様式C-1-1用'!$B$3:$AI$977,30,0),"")</f>
        <v/>
      </c>
      <c r="O250" s="321" t="str">
        <f>IF(VLOOKUP($A250,'様式C-1-1用'!$B$3:$AI$977,29,0)="－","なし",VLOOKUP($A250,'様式C-1-1用'!$B$3:$AI$977,29,0))</f>
        <v/>
      </c>
      <c r="P250" s="322" t="str">
        <f>IFERROR(VLOOKUP($A250,'様式C-1-1用'!$B$3:$AI$977,33,0),"")</f>
        <v/>
      </c>
    </row>
    <row r="251" spans="1:16" ht="15.95" customHeight="1" x14ac:dyDescent="0.15">
      <c r="A251" s="314">
        <v>249</v>
      </c>
      <c r="B251" s="320">
        <f>IFERROR(VLOOKUP($A251,'様式C-1-1用'!$B$3:$AI$977,3,0),"")</f>
        <v>0</v>
      </c>
      <c r="C251" s="321" t="str">
        <f>IFERROR(VLOOKUP($A251,'様式C-1-1用'!$B$3:$AI$977,4,0),"")</f>
        <v/>
      </c>
      <c r="D251" s="321">
        <f>IFERROR(VLOOKUP($A251,'様式C-1-1用'!$B$3:$AI$977,6,0),"")</f>
        <v>0</v>
      </c>
      <c r="E251" s="321">
        <f>IFERROR(VLOOKUP($A251,'様式C-1-1用'!$B$3:$AI$977,7,0),"")</f>
        <v>0</v>
      </c>
      <c r="F251" s="321">
        <f>IFERROR(VLOOKUP($A251,'様式C-1-1用'!$B$3:$AI$977,8,0),"")</f>
        <v>0</v>
      </c>
      <c r="G251" s="321">
        <f>IFERROR(VLOOKUP($A251,'様式C-1-1用'!$B$3:$AI$977,10,0),"")</f>
        <v>0</v>
      </c>
      <c r="H251" s="321">
        <f>IFERROR(VLOOKUP($A251,'様式C-1-1用'!$B$3:$AI$977,22,0),"")</f>
        <v>0</v>
      </c>
      <c r="I251" s="321">
        <f>IFERROR(VLOOKUP($A251,'様式C-1-1用'!$B$3:$AI$977,23,0),"")</f>
        <v>0</v>
      </c>
      <c r="J251" s="321" t="str">
        <f>IFERROR(VLOOKUP($A251,'様式C-1-1用'!$B$3:$AI$977,24,0),"")</f>
        <v/>
      </c>
      <c r="K251" s="321" t="str">
        <f>IFERROR(VLOOKUP($A251,'様式C-1-1用'!$B$3:$AI$977,25,0),"")</f>
        <v/>
      </c>
      <c r="L251" s="321">
        <f>IFERROR(VLOOKUP($A251,'様式C-1-1用'!$B$3:$AI$977,16,0),"")</f>
        <v>0</v>
      </c>
      <c r="M251" s="321" t="str">
        <f>IFERROR(VLOOKUP($A251,'様式C-1-1用'!$B$3:$AI$977,34,0),"")</f>
        <v/>
      </c>
      <c r="N251" s="321" t="str">
        <f>IFERROR(VLOOKUP($A251,'様式C-1-1用'!$B$3:$AI$977,30,0),"")</f>
        <v/>
      </c>
      <c r="O251" s="321" t="str">
        <f>IF(VLOOKUP($A251,'様式C-1-1用'!$B$3:$AI$977,29,0)="－","なし",VLOOKUP($A251,'様式C-1-1用'!$B$3:$AI$977,29,0))</f>
        <v/>
      </c>
      <c r="P251" s="322" t="str">
        <f>IFERROR(VLOOKUP($A251,'様式C-1-1用'!$B$3:$AI$977,33,0),"")</f>
        <v/>
      </c>
    </row>
    <row r="252" spans="1:16" ht="15.95" customHeight="1" x14ac:dyDescent="0.15">
      <c r="A252" s="314">
        <v>250</v>
      </c>
      <c r="B252" s="320">
        <f>IFERROR(VLOOKUP($A252,'様式C-1-1用'!$B$3:$AI$977,3,0),"")</f>
        <v>0</v>
      </c>
      <c r="C252" s="321" t="str">
        <f>IFERROR(VLOOKUP($A252,'様式C-1-1用'!$B$3:$AI$977,4,0),"")</f>
        <v/>
      </c>
      <c r="D252" s="321">
        <f>IFERROR(VLOOKUP($A252,'様式C-1-1用'!$B$3:$AI$977,6,0),"")</f>
        <v>0</v>
      </c>
      <c r="E252" s="321">
        <f>IFERROR(VLOOKUP($A252,'様式C-1-1用'!$B$3:$AI$977,7,0),"")</f>
        <v>0</v>
      </c>
      <c r="F252" s="321">
        <f>IFERROR(VLOOKUP($A252,'様式C-1-1用'!$B$3:$AI$977,8,0),"")</f>
        <v>0</v>
      </c>
      <c r="G252" s="321">
        <f>IFERROR(VLOOKUP($A252,'様式C-1-1用'!$B$3:$AI$977,10,0),"")</f>
        <v>0</v>
      </c>
      <c r="H252" s="321">
        <f>IFERROR(VLOOKUP($A252,'様式C-1-1用'!$B$3:$AI$977,22,0),"")</f>
        <v>0</v>
      </c>
      <c r="I252" s="321">
        <f>IFERROR(VLOOKUP($A252,'様式C-1-1用'!$B$3:$AI$977,23,0),"")</f>
        <v>0</v>
      </c>
      <c r="J252" s="321" t="str">
        <f>IFERROR(VLOOKUP($A252,'様式C-1-1用'!$B$3:$AI$977,24,0),"")</f>
        <v/>
      </c>
      <c r="K252" s="321" t="str">
        <f>IFERROR(VLOOKUP($A252,'様式C-1-1用'!$B$3:$AI$977,25,0),"")</f>
        <v/>
      </c>
      <c r="L252" s="321">
        <f>IFERROR(VLOOKUP($A252,'様式C-1-1用'!$B$3:$AI$977,16,0),"")</f>
        <v>0</v>
      </c>
      <c r="M252" s="321" t="str">
        <f>IFERROR(VLOOKUP($A252,'様式C-1-1用'!$B$3:$AI$977,34,0),"")</f>
        <v/>
      </c>
      <c r="N252" s="321" t="str">
        <f>IFERROR(VLOOKUP($A252,'様式C-1-1用'!$B$3:$AI$977,30,0),"")</f>
        <v/>
      </c>
      <c r="O252" s="321" t="str">
        <f>IF(VLOOKUP($A252,'様式C-1-1用'!$B$3:$AI$977,29,0)="－","なし",VLOOKUP($A252,'様式C-1-1用'!$B$3:$AI$977,29,0))</f>
        <v/>
      </c>
      <c r="P252" s="322" t="str">
        <f>IFERROR(VLOOKUP($A252,'様式C-1-1用'!$B$3:$AI$977,33,0),"")</f>
        <v/>
      </c>
    </row>
    <row r="253" spans="1:16" ht="15.95" customHeight="1" x14ac:dyDescent="0.15">
      <c r="A253" s="314">
        <v>251</v>
      </c>
      <c r="B253" s="320">
        <f>IFERROR(VLOOKUP($A253,'様式C-1-1用'!$B$3:$AI$977,3,0),"")</f>
        <v>0</v>
      </c>
      <c r="C253" s="321" t="str">
        <f>IFERROR(VLOOKUP($A253,'様式C-1-1用'!$B$3:$AI$977,4,0),"")</f>
        <v/>
      </c>
      <c r="D253" s="321">
        <f>IFERROR(VLOOKUP($A253,'様式C-1-1用'!$B$3:$AI$977,6,0),"")</f>
        <v>0</v>
      </c>
      <c r="E253" s="321">
        <f>IFERROR(VLOOKUP($A253,'様式C-1-1用'!$B$3:$AI$977,7,0),"")</f>
        <v>0</v>
      </c>
      <c r="F253" s="321">
        <f>IFERROR(VLOOKUP($A253,'様式C-1-1用'!$B$3:$AI$977,8,0),"")</f>
        <v>0</v>
      </c>
      <c r="G253" s="321">
        <f>IFERROR(VLOOKUP($A253,'様式C-1-1用'!$B$3:$AI$977,10,0),"")</f>
        <v>0</v>
      </c>
      <c r="H253" s="321">
        <f>IFERROR(VLOOKUP($A253,'様式C-1-1用'!$B$3:$AI$977,22,0),"")</f>
        <v>0</v>
      </c>
      <c r="I253" s="321">
        <f>IFERROR(VLOOKUP($A253,'様式C-1-1用'!$B$3:$AI$977,23,0),"")</f>
        <v>0</v>
      </c>
      <c r="J253" s="321" t="str">
        <f>IFERROR(VLOOKUP($A253,'様式C-1-1用'!$B$3:$AI$977,24,0),"")</f>
        <v/>
      </c>
      <c r="K253" s="321" t="str">
        <f>IFERROR(VLOOKUP($A253,'様式C-1-1用'!$B$3:$AI$977,25,0),"")</f>
        <v/>
      </c>
      <c r="L253" s="321">
        <f>IFERROR(VLOOKUP($A253,'様式C-1-1用'!$B$3:$AI$977,16,0),"")</f>
        <v>0</v>
      </c>
      <c r="M253" s="321" t="str">
        <f>IFERROR(VLOOKUP($A253,'様式C-1-1用'!$B$3:$AI$977,34,0),"")</f>
        <v/>
      </c>
      <c r="N253" s="321" t="str">
        <f>IFERROR(VLOOKUP($A253,'様式C-1-1用'!$B$3:$AI$977,30,0),"")</f>
        <v/>
      </c>
      <c r="O253" s="321" t="str">
        <f>IF(VLOOKUP($A253,'様式C-1-1用'!$B$3:$AI$977,29,0)="－","なし",VLOOKUP($A253,'様式C-1-1用'!$B$3:$AI$977,29,0))</f>
        <v/>
      </c>
      <c r="P253" s="322" t="str">
        <f>IFERROR(VLOOKUP($A253,'様式C-1-1用'!$B$3:$AI$977,33,0),"")</f>
        <v/>
      </c>
    </row>
    <row r="254" spans="1:16" ht="15.95" customHeight="1" x14ac:dyDescent="0.15">
      <c r="A254" s="314">
        <v>252</v>
      </c>
      <c r="B254" s="320">
        <f>IFERROR(VLOOKUP($A254,'様式C-1-1用'!$B$3:$AI$977,3,0),"")</f>
        <v>0</v>
      </c>
      <c r="C254" s="321" t="str">
        <f>IFERROR(VLOOKUP($A254,'様式C-1-1用'!$B$3:$AI$977,4,0),"")</f>
        <v/>
      </c>
      <c r="D254" s="321">
        <f>IFERROR(VLOOKUP($A254,'様式C-1-1用'!$B$3:$AI$977,6,0),"")</f>
        <v>0</v>
      </c>
      <c r="E254" s="321">
        <f>IFERROR(VLOOKUP($A254,'様式C-1-1用'!$B$3:$AI$977,7,0),"")</f>
        <v>0</v>
      </c>
      <c r="F254" s="321">
        <f>IFERROR(VLOOKUP($A254,'様式C-1-1用'!$B$3:$AI$977,8,0),"")</f>
        <v>0</v>
      </c>
      <c r="G254" s="321">
        <f>IFERROR(VLOOKUP($A254,'様式C-1-1用'!$B$3:$AI$977,10,0),"")</f>
        <v>0</v>
      </c>
      <c r="H254" s="321">
        <f>IFERROR(VLOOKUP($A254,'様式C-1-1用'!$B$3:$AI$977,22,0),"")</f>
        <v>0</v>
      </c>
      <c r="I254" s="321">
        <f>IFERROR(VLOOKUP($A254,'様式C-1-1用'!$B$3:$AI$977,23,0),"")</f>
        <v>0</v>
      </c>
      <c r="J254" s="321" t="str">
        <f>IFERROR(VLOOKUP($A254,'様式C-1-1用'!$B$3:$AI$977,24,0),"")</f>
        <v/>
      </c>
      <c r="K254" s="321" t="str">
        <f>IFERROR(VLOOKUP($A254,'様式C-1-1用'!$B$3:$AI$977,25,0),"")</f>
        <v/>
      </c>
      <c r="L254" s="321">
        <f>IFERROR(VLOOKUP($A254,'様式C-1-1用'!$B$3:$AI$977,16,0),"")</f>
        <v>0</v>
      </c>
      <c r="M254" s="321" t="str">
        <f>IFERROR(VLOOKUP($A254,'様式C-1-1用'!$B$3:$AI$977,34,0),"")</f>
        <v/>
      </c>
      <c r="N254" s="321" t="str">
        <f>IFERROR(VLOOKUP($A254,'様式C-1-1用'!$B$3:$AI$977,30,0),"")</f>
        <v/>
      </c>
      <c r="O254" s="321" t="str">
        <f>IF(VLOOKUP($A254,'様式C-1-1用'!$B$3:$AI$977,29,0)="－","なし",VLOOKUP($A254,'様式C-1-1用'!$B$3:$AI$977,29,0))</f>
        <v/>
      </c>
      <c r="P254" s="322" t="str">
        <f>IFERROR(VLOOKUP($A254,'様式C-1-1用'!$B$3:$AI$977,33,0),"")</f>
        <v/>
      </c>
    </row>
    <row r="255" spans="1:16" ht="15.95" customHeight="1" x14ac:dyDescent="0.15">
      <c r="A255" s="314">
        <v>253</v>
      </c>
      <c r="B255" s="320">
        <f>IFERROR(VLOOKUP($A255,'様式C-1-1用'!$B$3:$AI$977,3,0),"")</f>
        <v>0</v>
      </c>
      <c r="C255" s="321" t="str">
        <f>IFERROR(VLOOKUP($A255,'様式C-1-1用'!$B$3:$AI$977,4,0),"")</f>
        <v/>
      </c>
      <c r="D255" s="321">
        <f>IFERROR(VLOOKUP($A255,'様式C-1-1用'!$B$3:$AI$977,6,0),"")</f>
        <v>0</v>
      </c>
      <c r="E255" s="321">
        <f>IFERROR(VLOOKUP($A255,'様式C-1-1用'!$B$3:$AI$977,7,0),"")</f>
        <v>0</v>
      </c>
      <c r="F255" s="321">
        <f>IFERROR(VLOOKUP($A255,'様式C-1-1用'!$B$3:$AI$977,8,0),"")</f>
        <v>0</v>
      </c>
      <c r="G255" s="321">
        <f>IFERROR(VLOOKUP($A255,'様式C-1-1用'!$B$3:$AI$977,10,0),"")</f>
        <v>0</v>
      </c>
      <c r="H255" s="321">
        <f>IFERROR(VLOOKUP($A255,'様式C-1-1用'!$B$3:$AI$977,22,0),"")</f>
        <v>0</v>
      </c>
      <c r="I255" s="321">
        <f>IFERROR(VLOOKUP($A255,'様式C-1-1用'!$B$3:$AI$977,23,0),"")</f>
        <v>0</v>
      </c>
      <c r="J255" s="321" t="str">
        <f>IFERROR(VLOOKUP($A255,'様式C-1-1用'!$B$3:$AI$977,24,0),"")</f>
        <v/>
      </c>
      <c r="K255" s="321" t="str">
        <f>IFERROR(VLOOKUP($A255,'様式C-1-1用'!$B$3:$AI$977,25,0),"")</f>
        <v/>
      </c>
      <c r="L255" s="321">
        <f>IFERROR(VLOOKUP($A255,'様式C-1-1用'!$B$3:$AI$977,16,0),"")</f>
        <v>0</v>
      </c>
      <c r="M255" s="321" t="str">
        <f>IFERROR(VLOOKUP($A255,'様式C-1-1用'!$B$3:$AI$977,34,0),"")</f>
        <v/>
      </c>
      <c r="N255" s="321" t="str">
        <f>IFERROR(VLOOKUP($A255,'様式C-1-1用'!$B$3:$AI$977,30,0),"")</f>
        <v/>
      </c>
      <c r="O255" s="321" t="str">
        <f>IF(VLOOKUP($A255,'様式C-1-1用'!$B$3:$AI$977,29,0)="－","なし",VLOOKUP($A255,'様式C-1-1用'!$B$3:$AI$977,29,0))</f>
        <v/>
      </c>
      <c r="P255" s="322" t="str">
        <f>IFERROR(VLOOKUP($A255,'様式C-1-1用'!$B$3:$AI$977,33,0),"")</f>
        <v/>
      </c>
    </row>
    <row r="256" spans="1:16" ht="15.95" customHeight="1" x14ac:dyDescent="0.15">
      <c r="A256" s="314">
        <v>254</v>
      </c>
      <c r="B256" s="320">
        <f>IFERROR(VLOOKUP($A256,'様式C-1-1用'!$B$3:$AI$977,3,0),"")</f>
        <v>0</v>
      </c>
      <c r="C256" s="321" t="str">
        <f>IFERROR(VLOOKUP($A256,'様式C-1-1用'!$B$3:$AI$977,4,0),"")</f>
        <v/>
      </c>
      <c r="D256" s="321">
        <f>IFERROR(VLOOKUP($A256,'様式C-1-1用'!$B$3:$AI$977,6,0),"")</f>
        <v>0</v>
      </c>
      <c r="E256" s="321">
        <f>IFERROR(VLOOKUP($A256,'様式C-1-1用'!$B$3:$AI$977,7,0),"")</f>
        <v>0</v>
      </c>
      <c r="F256" s="321">
        <f>IFERROR(VLOOKUP($A256,'様式C-1-1用'!$B$3:$AI$977,8,0),"")</f>
        <v>0</v>
      </c>
      <c r="G256" s="321">
        <f>IFERROR(VLOOKUP($A256,'様式C-1-1用'!$B$3:$AI$977,10,0),"")</f>
        <v>0</v>
      </c>
      <c r="H256" s="321">
        <f>IFERROR(VLOOKUP($A256,'様式C-1-1用'!$B$3:$AI$977,22,0),"")</f>
        <v>0</v>
      </c>
      <c r="I256" s="321">
        <f>IFERROR(VLOOKUP($A256,'様式C-1-1用'!$B$3:$AI$977,23,0),"")</f>
        <v>0</v>
      </c>
      <c r="J256" s="321" t="str">
        <f>IFERROR(VLOOKUP($A256,'様式C-1-1用'!$B$3:$AI$977,24,0),"")</f>
        <v/>
      </c>
      <c r="K256" s="321" t="str">
        <f>IFERROR(VLOOKUP($A256,'様式C-1-1用'!$B$3:$AI$977,25,0),"")</f>
        <v/>
      </c>
      <c r="L256" s="321">
        <f>IFERROR(VLOOKUP($A256,'様式C-1-1用'!$B$3:$AI$977,16,0),"")</f>
        <v>0</v>
      </c>
      <c r="M256" s="321" t="str">
        <f>IFERROR(VLOOKUP($A256,'様式C-1-1用'!$B$3:$AI$977,34,0),"")</f>
        <v/>
      </c>
      <c r="N256" s="321" t="str">
        <f>IFERROR(VLOOKUP($A256,'様式C-1-1用'!$B$3:$AI$977,30,0),"")</f>
        <v/>
      </c>
      <c r="O256" s="321" t="str">
        <f>IF(VLOOKUP($A256,'様式C-1-1用'!$B$3:$AI$977,29,0)="－","なし",VLOOKUP($A256,'様式C-1-1用'!$B$3:$AI$977,29,0))</f>
        <v/>
      </c>
      <c r="P256" s="322" t="str">
        <f>IFERROR(VLOOKUP($A256,'様式C-1-1用'!$B$3:$AI$977,33,0),"")</f>
        <v/>
      </c>
    </row>
    <row r="257" spans="1:16" ht="15.95" customHeight="1" x14ac:dyDescent="0.15">
      <c r="A257" s="314">
        <v>255</v>
      </c>
      <c r="B257" s="320">
        <f>IFERROR(VLOOKUP($A257,'様式C-1-1用'!$B$3:$AI$977,3,0),"")</f>
        <v>0</v>
      </c>
      <c r="C257" s="321" t="str">
        <f>IFERROR(VLOOKUP($A257,'様式C-1-1用'!$B$3:$AI$977,4,0),"")</f>
        <v/>
      </c>
      <c r="D257" s="321">
        <f>IFERROR(VLOOKUP($A257,'様式C-1-1用'!$B$3:$AI$977,6,0),"")</f>
        <v>0</v>
      </c>
      <c r="E257" s="321">
        <f>IFERROR(VLOOKUP($A257,'様式C-1-1用'!$B$3:$AI$977,7,0),"")</f>
        <v>0</v>
      </c>
      <c r="F257" s="321">
        <f>IFERROR(VLOOKUP($A257,'様式C-1-1用'!$B$3:$AI$977,8,0),"")</f>
        <v>0</v>
      </c>
      <c r="G257" s="321">
        <f>IFERROR(VLOOKUP($A257,'様式C-1-1用'!$B$3:$AI$977,10,0),"")</f>
        <v>0</v>
      </c>
      <c r="H257" s="321">
        <f>IFERROR(VLOOKUP($A257,'様式C-1-1用'!$B$3:$AI$977,22,0),"")</f>
        <v>0</v>
      </c>
      <c r="I257" s="321">
        <f>IFERROR(VLOOKUP($A257,'様式C-1-1用'!$B$3:$AI$977,23,0),"")</f>
        <v>0</v>
      </c>
      <c r="J257" s="321" t="str">
        <f>IFERROR(VLOOKUP($A257,'様式C-1-1用'!$B$3:$AI$977,24,0),"")</f>
        <v/>
      </c>
      <c r="K257" s="321" t="str">
        <f>IFERROR(VLOOKUP($A257,'様式C-1-1用'!$B$3:$AI$977,25,0),"")</f>
        <v/>
      </c>
      <c r="L257" s="321">
        <f>IFERROR(VLOOKUP($A257,'様式C-1-1用'!$B$3:$AI$977,16,0),"")</f>
        <v>0</v>
      </c>
      <c r="M257" s="321" t="str">
        <f>IFERROR(VLOOKUP($A257,'様式C-1-1用'!$B$3:$AI$977,34,0),"")</f>
        <v/>
      </c>
      <c r="N257" s="321" t="str">
        <f>IFERROR(VLOOKUP($A257,'様式C-1-1用'!$B$3:$AI$977,30,0),"")</f>
        <v/>
      </c>
      <c r="O257" s="321" t="str">
        <f>IF(VLOOKUP($A257,'様式C-1-1用'!$B$3:$AI$977,29,0)="－","なし",VLOOKUP($A257,'様式C-1-1用'!$B$3:$AI$977,29,0))</f>
        <v/>
      </c>
      <c r="P257" s="322" t="str">
        <f>IFERROR(VLOOKUP($A257,'様式C-1-1用'!$B$3:$AI$977,33,0),"")</f>
        <v/>
      </c>
    </row>
    <row r="258" spans="1:16" ht="15.95" customHeight="1" x14ac:dyDescent="0.15">
      <c r="A258" s="314">
        <v>256</v>
      </c>
      <c r="B258" s="320">
        <f>IFERROR(VLOOKUP($A258,'様式C-1-1用'!$B$3:$AI$977,3,0),"")</f>
        <v>0</v>
      </c>
      <c r="C258" s="321" t="str">
        <f>IFERROR(VLOOKUP($A258,'様式C-1-1用'!$B$3:$AI$977,4,0),"")</f>
        <v/>
      </c>
      <c r="D258" s="321">
        <f>IFERROR(VLOOKUP($A258,'様式C-1-1用'!$B$3:$AI$977,6,0),"")</f>
        <v>0</v>
      </c>
      <c r="E258" s="321">
        <f>IFERROR(VLOOKUP($A258,'様式C-1-1用'!$B$3:$AI$977,7,0),"")</f>
        <v>0</v>
      </c>
      <c r="F258" s="321">
        <f>IFERROR(VLOOKUP($A258,'様式C-1-1用'!$B$3:$AI$977,8,0),"")</f>
        <v>0</v>
      </c>
      <c r="G258" s="321">
        <f>IFERROR(VLOOKUP($A258,'様式C-1-1用'!$B$3:$AI$977,10,0),"")</f>
        <v>0</v>
      </c>
      <c r="H258" s="321">
        <f>IFERROR(VLOOKUP($A258,'様式C-1-1用'!$B$3:$AI$977,22,0),"")</f>
        <v>0</v>
      </c>
      <c r="I258" s="321">
        <f>IFERROR(VLOOKUP($A258,'様式C-1-1用'!$B$3:$AI$977,23,0),"")</f>
        <v>0</v>
      </c>
      <c r="J258" s="321" t="str">
        <f>IFERROR(VLOOKUP($A258,'様式C-1-1用'!$B$3:$AI$977,24,0),"")</f>
        <v/>
      </c>
      <c r="K258" s="321" t="str">
        <f>IFERROR(VLOOKUP($A258,'様式C-1-1用'!$B$3:$AI$977,25,0),"")</f>
        <v/>
      </c>
      <c r="L258" s="321">
        <f>IFERROR(VLOOKUP($A258,'様式C-1-1用'!$B$3:$AI$977,16,0),"")</f>
        <v>0</v>
      </c>
      <c r="M258" s="321" t="str">
        <f>IFERROR(VLOOKUP($A258,'様式C-1-1用'!$B$3:$AI$977,34,0),"")</f>
        <v/>
      </c>
      <c r="N258" s="321" t="str">
        <f>IFERROR(VLOOKUP($A258,'様式C-1-1用'!$B$3:$AI$977,30,0),"")</f>
        <v/>
      </c>
      <c r="O258" s="321" t="str">
        <f>IF(VLOOKUP($A258,'様式C-1-1用'!$B$3:$AI$977,29,0)="－","なし",VLOOKUP($A258,'様式C-1-1用'!$B$3:$AI$977,29,0))</f>
        <v/>
      </c>
      <c r="P258" s="322" t="str">
        <f>IFERROR(VLOOKUP($A258,'様式C-1-1用'!$B$3:$AI$977,33,0),"")</f>
        <v/>
      </c>
    </row>
    <row r="259" spans="1:16" ht="15.95" customHeight="1" x14ac:dyDescent="0.15">
      <c r="A259" s="314">
        <v>257</v>
      </c>
      <c r="B259" s="320">
        <f>IFERROR(VLOOKUP($A259,'様式C-1-1用'!$B$3:$AI$977,3,0),"")</f>
        <v>0</v>
      </c>
      <c r="C259" s="321" t="str">
        <f>IFERROR(VLOOKUP($A259,'様式C-1-1用'!$B$3:$AI$977,4,0),"")</f>
        <v/>
      </c>
      <c r="D259" s="321">
        <f>IFERROR(VLOOKUP($A259,'様式C-1-1用'!$B$3:$AI$977,6,0),"")</f>
        <v>0</v>
      </c>
      <c r="E259" s="321">
        <f>IFERROR(VLOOKUP($A259,'様式C-1-1用'!$B$3:$AI$977,7,0),"")</f>
        <v>0</v>
      </c>
      <c r="F259" s="321">
        <f>IFERROR(VLOOKUP($A259,'様式C-1-1用'!$B$3:$AI$977,8,0),"")</f>
        <v>0</v>
      </c>
      <c r="G259" s="321">
        <f>IFERROR(VLOOKUP($A259,'様式C-1-1用'!$B$3:$AI$977,10,0),"")</f>
        <v>0</v>
      </c>
      <c r="H259" s="321">
        <f>IFERROR(VLOOKUP($A259,'様式C-1-1用'!$B$3:$AI$977,22,0),"")</f>
        <v>0</v>
      </c>
      <c r="I259" s="321">
        <f>IFERROR(VLOOKUP($A259,'様式C-1-1用'!$B$3:$AI$977,23,0),"")</f>
        <v>0</v>
      </c>
      <c r="J259" s="321" t="str">
        <f>IFERROR(VLOOKUP($A259,'様式C-1-1用'!$B$3:$AI$977,24,0),"")</f>
        <v/>
      </c>
      <c r="K259" s="321" t="str">
        <f>IFERROR(VLOOKUP($A259,'様式C-1-1用'!$B$3:$AI$977,25,0),"")</f>
        <v/>
      </c>
      <c r="L259" s="321">
        <f>IFERROR(VLOOKUP($A259,'様式C-1-1用'!$B$3:$AI$977,16,0),"")</f>
        <v>0</v>
      </c>
      <c r="M259" s="321" t="str">
        <f>IFERROR(VLOOKUP($A259,'様式C-1-1用'!$B$3:$AI$977,34,0),"")</f>
        <v/>
      </c>
      <c r="N259" s="321" t="str">
        <f>IFERROR(VLOOKUP($A259,'様式C-1-1用'!$B$3:$AI$977,30,0),"")</f>
        <v/>
      </c>
      <c r="O259" s="321" t="str">
        <f>IF(VLOOKUP($A259,'様式C-1-1用'!$B$3:$AI$977,29,0)="－","なし",VLOOKUP($A259,'様式C-1-1用'!$B$3:$AI$977,29,0))</f>
        <v/>
      </c>
      <c r="P259" s="322" t="str">
        <f>IFERROR(VLOOKUP($A259,'様式C-1-1用'!$B$3:$AI$977,33,0),"")</f>
        <v/>
      </c>
    </row>
    <row r="260" spans="1:16" ht="15.95" customHeight="1" x14ac:dyDescent="0.15">
      <c r="A260" s="314">
        <v>258</v>
      </c>
      <c r="B260" s="320">
        <f>IFERROR(VLOOKUP($A260,'様式C-1-1用'!$B$3:$AI$977,3,0),"")</f>
        <v>0</v>
      </c>
      <c r="C260" s="321" t="str">
        <f>IFERROR(VLOOKUP($A260,'様式C-1-1用'!$B$3:$AI$977,4,0),"")</f>
        <v/>
      </c>
      <c r="D260" s="321">
        <f>IFERROR(VLOOKUP($A260,'様式C-1-1用'!$B$3:$AI$977,6,0),"")</f>
        <v>0</v>
      </c>
      <c r="E260" s="321">
        <f>IFERROR(VLOOKUP($A260,'様式C-1-1用'!$B$3:$AI$977,7,0),"")</f>
        <v>0</v>
      </c>
      <c r="F260" s="321">
        <f>IFERROR(VLOOKUP($A260,'様式C-1-1用'!$B$3:$AI$977,8,0),"")</f>
        <v>0</v>
      </c>
      <c r="G260" s="321">
        <f>IFERROR(VLOOKUP($A260,'様式C-1-1用'!$B$3:$AI$977,10,0),"")</f>
        <v>0</v>
      </c>
      <c r="H260" s="321">
        <f>IFERROR(VLOOKUP($A260,'様式C-1-1用'!$B$3:$AI$977,22,0),"")</f>
        <v>0</v>
      </c>
      <c r="I260" s="321">
        <f>IFERROR(VLOOKUP($A260,'様式C-1-1用'!$B$3:$AI$977,23,0),"")</f>
        <v>0</v>
      </c>
      <c r="J260" s="321" t="str">
        <f>IFERROR(VLOOKUP($A260,'様式C-1-1用'!$B$3:$AI$977,24,0),"")</f>
        <v/>
      </c>
      <c r="K260" s="321" t="str">
        <f>IFERROR(VLOOKUP($A260,'様式C-1-1用'!$B$3:$AI$977,25,0),"")</f>
        <v/>
      </c>
      <c r="L260" s="321">
        <f>IFERROR(VLOOKUP($A260,'様式C-1-1用'!$B$3:$AI$977,16,0),"")</f>
        <v>0</v>
      </c>
      <c r="M260" s="321" t="str">
        <f>IFERROR(VLOOKUP($A260,'様式C-1-1用'!$B$3:$AI$977,34,0),"")</f>
        <v/>
      </c>
      <c r="N260" s="321" t="str">
        <f>IFERROR(VLOOKUP($A260,'様式C-1-1用'!$B$3:$AI$977,30,0),"")</f>
        <v/>
      </c>
      <c r="O260" s="321" t="str">
        <f>IF(VLOOKUP($A260,'様式C-1-1用'!$B$3:$AI$977,29,0)="－","なし",VLOOKUP($A260,'様式C-1-1用'!$B$3:$AI$977,29,0))</f>
        <v/>
      </c>
      <c r="P260" s="322" t="str">
        <f>IFERROR(VLOOKUP($A260,'様式C-1-1用'!$B$3:$AI$977,33,0),"")</f>
        <v/>
      </c>
    </row>
    <row r="261" spans="1:16" ht="15.95" customHeight="1" x14ac:dyDescent="0.15">
      <c r="A261" s="314">
        <v>259</v>
      </c>
      <c r="B261" s="320">
        <f>IFERROR(VLOOKUP($A261,'様式C-1-1用'!$B$3:$AI$977,3,0),"")</f>
        <v>0</v>
      </c>
      <c r="C261" s="321" t="str">
        <f>IFERROR(VLOOKUP($A261,'様式C-1-1用'!$B$3:$AI$977,4,0),"")</f>
        <v/>
      </c>
      <c r="D261" s="321">
        <f>IFERROR(VLOOKUP($A261,'様式C-1-1用'!$B$3:$AI$977,6,0),"")</f>
        <v>0</v>
      </c>
      <c r="E261" s="321">
        <f>IFERROR(VLOOKUP($A261,'様式C-1-1用'!$B$3:$AI$977,7,0),"")</f>
        <v>0</v>
      </c>
      <c r="F261" s="321">
        <f>IFERROR(VLOOKUP($A261,'様式C-1-1用'!$B$3:$AI$977,8,0),"")</f>
        <v>0</v>
      </c>
      <c r="G261" s="321">
        <f>IFERROR(VLOOKUP($A261,'様式C-1-1用'!$B$3:$AI$977,10,0),"")</f>
        <v>0</v>
      </c>
      <c r="H261" s="321">
        <f>IFERROR(VLOOKUP($A261,'様式C-1-1用'!$B$3:$AI$977,22,0),"")</f>
        <v>0</v>
      </c>
      <c r="I261" s="321">
        <f>IFERROR(VLOOKUP($A261,'様式C-1-1用'!$B$3:$AI$977,23,0),"")</f>
        <v>0</v>
      </c>
      <c r="J261" s="321" t="str">
        <f>IFERROR(VLOOKUP($A261,'様式C-1-1用'!$B$3:$AI$977,24,0),"")</f>
        <v/>
      </c>
      <c r="K261" s="321" t="str">
        <f>IFERROR(VLOOKUP($A261,'様式C-1-1用'!$B$3:$AI$977,25,0),"")</f>
        <v/>
      </c>
      <c r="L261" s="321">
        <f>IFERROR(VLOOKUP($A261,'様式C-1-1用'!$B$3:$AI$977,16,0),"")</f>
        <v>0</v>
      </c>
      <c r="M261" s="321" t="str">
        <f>IFERROR(VLOOKUP($A261,'様式C-1-1用'!$B$3:$AI$977,34,0),"")</f>
        <v/>
      </c>
      <c r="N261" s="321" t="str">
        <f>IFERROR(VLOOKUP($A261,'様式C-1-1用'!$B$3:$AI$977,30,0),"")</f>
        <v/>
      </c>
      <c r="O261" s="321" t="str">
        <f>IF(VLOOKUP($A261,'様式C-1-1用'!$B$3:$AI$977,29,0)="－","なし",VLOOKUP($A261,'様式C-1-1用'!$B$3:$AI$977,29,0))</f>
        <v/>
      </c>
      <c r="P261" s="322" t="str">
        <f>IFERROR(VLOOKUP($A261,'様式C-1-1用'!$B$3:$AI$977,33,0),"")</f>
        <v/>
      </c>
    </row>
    <row r="262" spans="1:16" ht="15.95" customHeight="1" x14ac:dyDescent="0.15">
      <c r="A262" s="314">
        <v>260</v>
      </c>
      <c r="B262" s="320">
        <f>IFERROR(VLOOKUP($A262,'様式C-1-1用'!$B$3:$AI$977,3,0),"")</f>
        <v>0</v>
      </c>
      <c r="C262" s="321" t="str">
        <f>IFERROR(VLOOKUP($A262,'様式C-1-1用'!$B$3:$AI$977,4,0),"")</f>
        <v/>
      </c>
      <c r="D262" s="321">
        <f>IFERROR(VLOOKUP($A262,'様式C-1-1用'!$B$3:$AI$977,6,0),"")</f>
        <v>0</v>
      </c>
      <c r="E262" s="321">
        <f>IFERROR(VLOOKUP($A262,'様式C-1-1用'!$B$3:$AI$977,7,0),"")</f>
        <v>0</v>
      </c>
      <c r="F262" s="321">
        <f>IFERROR(VLOOKUP($A262,'様式C-1-1用'!$B$3:$AI$977,8,0),"")</f>
        <v>0</v>
      </c>
      <c r="G262" s="321">
        <f>IFERROR(VLOOKUP($A262,'様式C-1-1用'!$B$3:$AI$977,10,0),"")</f>
        <v>0</v>
      </c>
      <c r="H262" s="321">
        <f>IFERROR(VLOOKUP($A262,'様式C-1-1用'!$B$3:$AI$977,22,0),"")</f>
        <v>0</v>
      </c>
      <c r="I262" s="321">
        <f>IFERROR(VLOOKUP($A262,'様式C-1-1用'!$B$3:$AI$977,23,0),"")</f>
        <v>0</v>
      </c>
      <c r="J262" s="321" t="str">
        <f>IFERROR(VLOOKUP($A262,'様式C-1-1用'!$B$3:$AI$977,24,0),"")</f>
        <v/>
      </c>
      <c r="K262" s="321" t="str">
        <f>IFERROR(VLOOKUP($A262,'様式C-1-1用'!$B$3:$AI$977,25,0),"")</f>
        <v/>
      </c>
      <c r="L262" s="321">
        <f>IFERROR(VLOOKUP($A262,'様式C-1-1用'!$B$3:$AI$977,16,0),"")</f>
        <v>0</v>
      </c>
      <c r="M262" s="321" t="str">
        <f>IFERROR(VLOOKUP($A262,'様式C-1-1用'!$B$3:$AI$977,34,0),"")</f>
        <v/>
      </c>
      <c r="N262" s="321" t="str">
        <f>IFERROR(VLOOKUP($A262,'様式C-1-1用'!$B$3:$AI$977,30,0),"")</f>
        <v/>
      </c>
      <c r="O262" s="321" t="str">
        <f>IF(VLOOKUP($A262,'様式C-1-1用'!$B$3:$AI$977,29,0)="－","なし",VLOOKUP($A262,'様式C-1-1用'!$B$3:$AI$977,29,0))</f>
        <v/>
      </c>
      <c r="P262" s="322" t="str">
        <f>IFERROR(VLOOKUP($A262,'様式C-1-1用'!$B$3:$AI$977,33,0),"")</f>
        <v/>
      </c>
    </row>
    <row r="263" spans="1:16" ht="15.95" customHeight="1" x14ac:dyDescent="0.15">
      <c r="A263" s="314">
        <v>261</v>
      </c>
      <c r="B263" s="320">
        <f>IFERROR(VLOOKUP($A263,'様式C-1-1用'!$B$3:$AI$977,3,0),"")</f>
        <v>0</v>
      </c>
      <c r="C263" s="321" t="str">
        <f>IFERROR(VLOOKUP($A263,'様式C-1-1用'!$B$3:$AI$977,4,0),"")</f>
        <v/>
      </c>
      <c r="D263" s="321">
        <f>IFERROR(VLOOKUP($A263,'様式C-1-1用'!$B$3:$AI$977,6,0),"")</f>
        <v>0</v>
      </c>
      <c r="E263" s="321">
        <f>IFERROR(VLOOKUP($A263,'様式C-1-1用'!$B$3:$AI$977,7,0),"")</f>
        <v>0</v>
      </c>
      <c r="F263" s="321">
        <f>IFERROR(VLOOKUP($A263,'様式C-1-1用'!$B$3:$AI$977,8,0),"")</f>
        <v>0</v>
      </c>
      <c r="G263" s="321">
        <f>IFERROR(VLOOKUP($A263,'様式C-1-1用'!$B$3:$AI$977,10,0),"")</f>
        <v>0</v>
      </c>
      <c r="H263" s="321">
        <f>IFERROR(VLOOKUP($A263,'様式C-1-1用'!$B$3:$AI$977,22,0),"")</f>
        <v>0</v>
      </c>
      <c r="I263" s="321">
        <f>IFERROR(VLOOKUP($A263,'様式C-1-1用'!$B$3:$AI$977,23,0),"")</f>
        <v>0</v>
      </c>
      <c r="J263" s="321" t="str">
        <f>IFERROR(VLOOKUP($A263,'様式C-1-1用'!$B$3:$AI$977,24,0),"")</f>
        <v/>
      </c>
      <c r="K263" s="321" t="str">
        <f>IFERROR(VLOOKUP($A263,'様式C-1-1用'!$B$3:$AI$977,25,0),"")</f>
        <v/>
      </c>
      <c r="L263" s="321">
        <f>IFERROR(VLOOKUP($A263,'様式C-1-1用'!$B$3:$AI$977,16,0),"")</f>
        <v>0</v>
      </c>
      <c r="M263" s="321" t="str">
        <f>IFERROR(VLOOKUP($A263,'様式C-1-1用'!$B$3:$AI$977,34,0),"")</f>
        <v/>
      </c>
      <c r="N263" s="321" t="str">
        <f>IFERROR(VLOOKUP($A263,'様式C-1-1用'!$B$3:$AI$977,30,0),"")</f>
        <v/>
      </c>
      <c r="O263" s="321" t="str">
        <f>IF(VLOOKUP($A263,'様式C-1-1用'!$B$3:$AI$977,29,0)="－","なし",VLOOKUP($A263,'様式C-1-1用'!$B$3:$AI$977,29,0))</f>
        <v/>
      </c>
      <c r="P263" s="322" t="str">
        <f>IFERROR(VLOOKUP($A263,'様式C-1-1用'!$B$3:$AI$977,33,0),"")</f>
        <v/>
      </c>
    </row>
    <row r="264" spans="1:16" ht="15.95" customHeight="1" x14ac:dyDescent="0.15">
      <c r="A264" s="314">
        <v>262</v>
      </c>
      <c r="B264" s="320">
        <f>IFERROR(VLOOKUP($A264,'様式C-1-1用'!$B$3:$AI$977,3,0),"")</f>
        <v>0</v>
      </c>
      <c r="C264" s="321" t="str">
        <f>IFERROR(VLOOKUP($A264,'様式C-1-1用'!$B$3:$AI$977,4,0),"")</f>
        <v/>
      </c>
      <c r="D264" s="321">
        <f>IFERROR(VLOOKUP($A264,'様式C-1-1用'!$B$3:$AI$977,6,0),"")</f>
        <v>0</v>
      </c>
      <c r="E264" s="321">
        <f>IFERROR(VLOOKUP($A264,'様式C-1-1用'!$B$3:$AI$977,7,0),"")</f>
        <v>0</v>
      </c>
      <c r="F264" s="321">
        <f>IFERROR(VLOOKUP($A264,'様式C-1-1用'!$B$3:$AI$977,8,0),"")</f>
        <v>0</v>
      </c>
      <c r="G264" s="321">
        <f>IFERROR(VLOOKUP($A264,'様式C-1-1用'!$B$3:$AI$977,10,0),"")</f>
        <v>0</v>
      </c>
      <c r="H264" s="321">
        <f>IFERROR(VLOOKUP($A264,'様式C-1-1用'!$B$3:$AI$977,22,0),"")</f>
        <v>0</v>
      </c>
      <c r="I264" s="321">
        <f>IFERROR(VLOOKUP($A264,'様式C-1-1用'!$B$3:$AI$977,23,0),"")</f>
        <v>0</v>
      </c>
      <c r="J264" s="321" t="str">
        <f>IFERROR(VLOOKUP($A264,'様式C-1-1用'!$B$3:$AI$977,24,0),"")</f>
        <v/>
      </c>
      <c r="K264" s="321" t="str">
        <f>IFERROR(VLOOKUP($A264,'様式C-1-1用'!$B$3:$AI$977,25,0),"")</f>
        <v/>
      </c>
      <c r="L264" s="321">
        <f>IFERROR(VLOOKUP($A264,'様式C-1-1用'!$B$3:$AI$977,16,0),"")</f>
        <v>0</v>
      </c>
      <c r="M264" s="321" t="str">
        <f>IFERROR(VLOOKUP($A264,'様式C-1-1用'!$B$3:$AI$977,34,0),"")</f>
        <v/>
      </c>
      <c r="N264" s="321" t="str">
        <f>IFERROR(VLOOKUP($A264,'様式C-1-1用'!$B$3:$AI$977,30,0),"")</f>
        <v/>
      </c>
      <c r="O264" s="321" t="str">
        <f>IF(VLOOKUP($A264,'様式C-1-1用'!$B$3:$AI$977,29,0)="－","なし",VLOOKUP($A264,'様式C-1-1用'!$B$3:$AI$977,29,0))</f>
        <v/>
      </c>
      <c r="P264" s="322" t="str">
        <f>IFERROR(VLOOKUP($A264,'様式C-1-1用'!$B$3:$AI$977,33,0),"")</f>
        <v/>
      </c>
    </row>
    <row r="265" spans="1:16" ht="15.95" customHeight="1" x14ac:dyDescent="0.15">
      <c r="A265" s="314">
        <v>263</v>
      </c>
      <c r="B265" s="320">
        <f>IFERROR(VLOOKUP($A265,'様式C-1-1用'!$B$3:$AI$977,3,0),"")</f>
        <v>0</v>
      </c>
      <c r="C265" s="321" t="str">
        <f>IFERROR(VLOOKUP($A265,'様式C-1-1用'!$B$3:$AI$977,4,0),"")</f>
        <v/>
      </c>
      <c r="D265" s="321">
        <f>IFERROR(VLOOKUP($A265,'様式C-1-1用'!$B$3:$AI$977,6,0),"")</f>
        <v>0</v>
      </c>
      <c r="E265" s="321">
        <f>IFERROR(VLOOKUP($A265,'様式C-1-1用'!$B$3:$AI$977,7,0),"")</f>
        <v>0</v>
      </c>
      <c r="F265" s="321">
        <f>IFERROR(VLOOKUP($A265,'様式C-1-1用'!$B$3:$AI$977,8,0),"")</f>
        <v>0</v>
      </c>
      <c r="G265" s="321">
        <f>IFERROR(VLOOKUP($A265,'様式C-1-1用'!$B$3:$AI$977,10,0),"")</f>
        <v>0</v>
      </c>
      <c r="H265" s="321">
        <f>IFERROR(VLOOKUP($A265,'様式C-1-1用'!$B$3:$AI$977,22,0),"")</f>
        <v>0</v>
      </c>
      <c r="I265" s="321">
        <f>IFERROR(VLOOKUP($A265,'様式C-1-1用'!$B$3:$AI$977,23,0),"")</f>
        <v>0</v>
      </c>
      <c r="J265" s="321" t="str">
        <f>IFERROR(VLOOKUP($A265,'様式C-1-1用'!$B$3:$AI$977,24,0),"")</f>
        <v/>
      </c>
      <c r="K265" s="321" t="str">
        <f>IFERROR(VLOOKUP($A265,'様式C-1-1用'!$B$3:$AI$977,25,0),"")</f>
        <v/>
      </c>
      <c r="L265" s="321">
        <f>IFERROR(VLOOKUP($A265,'様式C-1-1用'!$B$3:$AI$977,16,0),"")</f>
        <v>0</v>
      </c>
      <c r="M265" s="321" t="str">
        <f>IFERROR(VLOOKUP($A265,'様式C-1-1用'!$B$3:$AI$977,34,0),"")</f>
        <v/>
      </c>
      <c r="N265" s="321" t="str">
        <f>IFERROR(VLOOKUP($A265,'様式C-1-1用'!$B$3:$AI$977,30,0),"")</f>
        <v/>
      </c>
      <c r="O265" s="321" t="str">
        <f>IF(VLOOKUP($A265,'様式C-1-1用'!$B$3:$AI$977,29,0)="－","なし",VLOOKUP($A265,'様式C-1-1用'!$B$3:$AI$977,29,0))</f>
        <v/>
      </c>
      <c r="P265" s="322" t="str">
        <f>IFERROR(VLOOKUP($A265,'様式C-1-1用'!$B$3:$AI$977,33,0),"")</f>
        <v/>
      </c>
    </row>
    <row r="266" spans="1:16" ht="15.95" customHeight="1" x14ac:dyDescent="0.15">
      <c r="A266" s="314">
        <v>264</v>
      </c>
      <c r="B266" s="320">
        <f>IFERROR(VLOOKUP($A266,'様式C-1-1用'!$B$3:$AI$977,3,0),"")</f>
        <v>0</v>
      </c>
      <c r="C266" s="321" t="str">
        <f>IFERROR(VLOOKUP($A266,'様式C-1-1用'!$B$3:$AI$977,4,0),"")</f>
        <v/>
      </c>
      <c r="D266" s="321">
        <f>IFERROR(VLOOKUP($A266,'様式C-1-1用'!$B$3:$AI$977,6,0),"")</f>
        <v>0</v>
      </c>
      <c r="E266" s="321">
        <f>IFERROR(VLOOKUP($A266,'様式C-1-1用'!$B$3:$AI$977,7,0),"")</f>
        <v>0</v>
      </c>
      <c r="F266" s="321">
        <f>IFERROR(VLOOKUP($A266,'様式C-1-1用'!$B$3:$AI$977,8,0),"")</f>
        <v>0</v>
      </c>
      <c r="G266" s="321">
        <f>IFERROR(VLOOKUP($A266,'様式C-1-1用'!$B$3:$AI$977,10,0),"")</f>
        <v>0</v>
      </c>
      <c r="H266" s="321">
        <f>IFERROR(VLOOKUP($A266,'様式C-1-1用'!$B$3:$AI$977,22,0),"")</f>
        <v>0</v>
      </c>
      <c r="I266" s="321">
        <f>IFERROR(VLOOKUP($A266,'様式C-1-1用'!$B$3:$AI$977,23,0),"")</f>
        <v>0</v>
      </c>
      <c r="J266" s="321" t="str">
        <f>IFERROR(VLOOKUP($A266,'様式C-1-1用'!$B$3:$AI$977,24,0),"")</f>
        <v/>
      </c>
      <c r="K266" s="321" t="str">
        <f>IFERROR(VLOOKUP($A266,'様式C-1-1用'!$B$3:$AI$977,25,0),"")</f>
        <v/>
      </c>
      <c r="L266" s="321">
        <f>IFERROR(VLOOKUP($A266,'様式C-1-1用'!$B$3:$AI$977,16,0),"")</f>
        <v>0</v>
      </c>
      <c r="M266" s="321" t="str">
        <f>IFERROR(VLOOKUP($A266,'様式C-1-1用'!$B$3:$AI$977,34,0),"")</f>
        <v/>
      </c>
      <c r="N266" s="321" t="str">
        <f>IFERROR(VLOOKUP($A266,'様式C-1-1用'!$B$3:$AI$977,30,0),"")</f>
        <v/>
      </c>
      <c r="O266" s="321" t="str">
        <f>IF(VLOOKUP($A266,'様式C-1-1用'!$B$3:$AI$977,29,0)="－","なし",VLOOKUP($A266,'様式C-1-1用'!$B$3:$AI$977,29,0))</f>
        <v/>
      </c>
      <c r="P266" s="322" t="str">
        <f>IFERROR(VLOOKUP($A266,'様式C-1-1用'!$B$3:$AI$977,33,0),"")</f>
        <v/>
      </c>
    </row>
    <row r="267" spans="1:16" ht="15.95" customHeight="1" x14ac:dyDescent="0.15">
      <c r="A267" s="314">
        <v>265</v>
      </c>
      <c r="B267" s="320">
        <f>IFERROR(VLOOKUP($A267,'様式C-1-1用'!$B$3:$AI$977,3,0),"")</f>
        <v>0</v>
      </c>
      <c r="C267" s="321" t="str">
        <f>IFERROR(VLOOKUP($A267,'様式C-1-1用'!$B$3:$AI$977,4,0),"")</f>
        <v/>
      </c>
      <c r="D267" s="321">
        <f>IFERROR(VLOOKUP($A267,'様式C-1-1用'!$B$3:$AI$977,6,0),"")</f>
        <v>0</v>
      </c>
      <c r="E267" s="321">
        <f>IFERROR(VLOOKUP($A267,'様式C-1-1用'!$B$3:$AI$977,7,0),"")</f>
        <v>0</v>
      </c>
      <c r="F267" s="321">
        <f>IFERROR(VLOOKUP($A267,'様式C-1-1用'!$B$3:$AI$977,8,0),"")</f>
        <v>0</v>
      </c>
      <c r="G267" s="321">
        <f>IFERROR(VLOOKUP($A267,'様式C-1-1用'!$B$3:$AI$977,10,0),"")</f>
        <v>0</v>
      </c>
      <c r="H267" s="321">
        <f>IFERROR(VLOOKUP($A267,'様式C-1-1用'!$B$3:$AI$977,22,0),"")</f>
        <v>0</v>
      </c>
      <c r="I267" s="321">
        <f>IFERROR(VLOOKUP($A267,'様式C-1-1用'!$B$3:$AI$977,23,0),"")</f>
        <v>0</v>
      </c>
      <c r="J267" s="321" t="str">
        <f>IFERROR(VLOOKUP($A267,'様式C-1-1用'!$B$3:$AI$977,24,0),"")</f>
        <v/>
      </c>
      <c r="K267" s="321" t="str">
        <f>IFERROR(VLOOKUP($A267,'様式C-1-1用'!$B$3:$AI$977,25,0),"")</f>
        <v/>
      </c>
      <c r="L267" s="321">
        <f>IFERROR(VLOOKUP($A267,'様式C-1-1用'!$B$3:$AI$977,16,0),"")</f>
        <v>0</v>
      </c>
      <c r="M267" s="321" t="str">
        <f>IFERROR(VLOOKUP($A267,'様式C-1-1用'!$B$3:$AI$977,34,0),"")</f>
        <v/>
      </c>
      <c r="N267" s="321" t="str">
        <f>IFERROR(VLOOKUP($A267,'様式C-1-1用'!$B$3:$AI$977,30,0),"")</f>
        <v/>
      </c>
      <c r="O267" s="321" t="str">
        <f>IF(VLOOKUP($A267,'様式C-1-1用'!$B$3:$AI$977,29,0)="－","なし",VLOOKUP($A267,'様式C-1-1用'!$B$3:$AI$977,29,0))</f>
        <v/>
      </c>
      <c r="P267" s="322" t="str">
        <f>IFERROR(VLOOKUP($A267,'様式C-1-1用'!$B$3:$AI$977,33,0),"")</f>
        <v/>
      </c>
    </row>
    <row r="268" spans="1:16" ht="15.95" customHeight="1" x14ac:dyDescent="0.15">
      <c r="A268" s="314">
        <v>266</v>
      </c>
      <c r="B268" s="320">
        <f>IFERROR(VLOOKUP($A268,'様式C-1-1用'!$B$3:$AI$977,3,0),"")</f>
        <v>0</v>
      </c>
      <c r="C268" s="321" t="str">
        <f>IFERROR(VLOOKUP($A268,'様式C-1-1用'!$B$3:$AI$977,4,0),"")</f>
        <v/>
      </c>
      <c r="D268" s="321">
        <f>IFERROR(VLOOKUP($A268,'様式C-1-1用'!$B$3:$AI$977,6,0),"")</f>
        <v>0</v>
      </c>
      <c r="E268" s="321">
        <f>IFERROR(VLOOKUP($A268,'様式C-1-1用'!$B$3:$AI$977,7,0),"")</f>
        <v>0</v>
      </c>
      <c r="F268" s="321">
        <f>IFERROR(VLOOKUP($A268,'様式C-1-1用'!$B$3:$AI$977,8,0),"")</f>
        <v>0</v>
      </c>
      <c r="G268" s="321">
        <f>IFERROR(VLOOKUP($A268,'様式C-1-1用'!$B$3:$AI$977,10,0),"")</f>
        <v>0</v>
      </c>
      <c r="H268" s="321">
        <f>IFERROR(VLOOKUP($A268,'様式C-1-1用'!$B$3:$AI$977,22,0),"")</f>
        <v>0</v>
      </c>
      <c r="I268" s="321">
        <f>IFERROR(VLOOKUP($A268,'様式C-1-1用'!$B$3:$AI$977,23,0),"")</f>
        <v>0</v>
      </c>
      <c r="J268" s="321" t="str">
        <f>IFERROR(VLOOKUP($A268,'様式C-1-1用'!$B$3:$AI$977,24,0),"")</f>
        <v/>
      </c>
      <c r="K268" s="321" t="str">
        <f>IFERROR(VLOOKUP($A268,'様式C-1-1用'!$B$3:$AI$977,25,0),"")</f>
        <v/>
      </c>
      <c r="L268" s="321">
        <f>IFERROR(VLOOKUP($A268,'様式C-1-1用'!$B$3:$AI$977,16,0),"")</f>
        <v>0</v>
      </c>
      <c r="M268" s="321" t="str">
        <f>IFERROR(VLOOKUP($A268,'様式C-1-1用'!$B$3:$AI$977,34,0),"")</f>
        <v/>
      </c>
      <c r="N268" s="321" t="str">
        <f>IFERROR(VLOOKUP($A268,'様式C-1-1用'!$B$3:$AI$977,30,0),"")</f>
        <v/>
      </c>
      <c r="O268" s="321" t="str">
        <f>IF(VLOOKUP($A268,'様式C-1-1用'!$B$3:$AI$977,29,0)="－","なし",VLOOKUP($A268,'様式C-1-1用'!$B$3:$AI$977,29,0))</f>
        <v/>
      </c>
      <c r="P268" s="322" t="str">
        <f>IFERROR(VLOOKUP($A268,'様式C-1-1用'!$B$3:$AI$977,33,0),"")</f>
        <v/>
      </c>
    </row>
    <row r="269" spans="1:16" ht="15.95" customHeight="1" x14ac:dyDescent="0.15">
      <c r="A269" s="314">
        <v>267</v>
      </c>
      <c r="B269" s="320">
        <f>IFERROR(VLOOKUP($A269,'様式C-1-1用'!$B$3:$AI$977,3,0),"")</f>
        <v>0</v>
      </c>
      <c r="C269" s="321" t="str">
        <f>IFERROR(VLOOKUP($A269,'様式C-1-1用'!$B$3:$AI$977,4,0),"")</f>
        <v/>
      </c>
      <c r="D269" s="321">
        <f>IFERROR(VLOOKUP($A269,'様式C-1-1用'!$B$3:$AI$977,6,0),"")</f>
        <v>0</v>
      </c>
      <c r="E269" s="321">
        <f>IFERROR(VLOOKUP($A269,'様式C-1-1用'!$B$3:$AI$977,7,0),"")</f>
        <v>0</v>
      </c>
      <c r="F269" s="321">
        <f>IFERROR(VLOOKUP($A269,'様式C-1-1用'!$B$3:$AI$977,8,0),"")</f>
        <v>0</v>
      </c>
      <c r="G269" s="321">
        <f>IFERROR(VLOOKUP($A269,'様式C-1-1用'!$B$3:$AI$977,10,0),"")</f>
        <v>0</v>
      </c>
      <c r="H269" s="321">
        <f>IFERROR(VLOOKUP($A269,'様式C-1-1用'!$B$3:$AI$977,22,0),"")</f>
        <v>0</v>
      </c>
      <c r="I269" s="321">
        <f>IFERROR(VLOOKUP($A269,'様式C-1-1用'!$B$3:$AI$977,23,0),"")</f>
        <v>0</v>
      </c>
      <c r="J269" s="321" t="str">
        <f>IFERROR(VLOOKUP($A269,'様式C-1-1用'!$B$3:$AI$977,24,0),"")</f>
        <v/>
      </c>
      <c r="K269" s="321" t="str">
        <f>IFERROR(VLOOKUP($A269,'様式C-1-1用'!$B$3:$AI$977,25,0),"")</f>
        <v/>
      </c>
      <c r="L269" s="321">
        <f>IFERROR(VLOOKUP($A269,'様式C-1-1用'!$B$3:$AI$977,16,0),"")</f>
        <v>0</v>
      </c>
      <c r="M269" s="321" t="str">
        <f>IFERROR(VLOOKUP($A269,'様式C-1-1用'!$B$3:$AI$977,34,0),"")</f>
        <v/>
      </c>
      <c r="N269" s="321" t="str">
        <f>IFERROR(VLOOKUP($A269,'様式C-1-1用'!$B$3:$AI$977,30,0),"")</f>
        <v/>
      </c>
      <c r="O269" s="321" t="str">
        <f>IF(VLOOKUP($A269,'様式C-1-1用'!$B$3:$AI$977,29,0)="－","なし",VLOOKUP($A269,'様式C-1-1用'!$B$3:$AI$977,29,0))</f>
        <v/>
      </c>
      <c r="P269" s="322" t="str">
        <f>IFERROR(VLOOKUP($A269,'様式C-1-1用'!$B$3:$AI$977,33,0),"")</f>
        <v/>
      </c>
    </row>
    <row r="270" spans="1:16" ht="15.95" customHeight="1" x14ac:dyDescent="0.15">
      <c r="A270" s="314">
        <v>268</v>
      </c>
      <c r="B270" s="320">
        <f>IFERROR(VLOOKUP($A270,'様式C-1-1用'!$B$3:$AI$977,3,0),"")</f>
        <v>0</v>
      </c>
      <c r="C270" s="321" t="str">
        <f>IFERROR(VLOOKUP($A270,'様式C-1-1用'!$B$3:$AI$977,4,0),"")</f>
        <v/>
      </c>
      <c r="D270" s="321">
        <f>IFERROR(VLOOKUP($A270,'様式C-1-1用'!$B$3:$AI$977,6,0),"")</f>
        <v>0</v>
      </c>
      <c r="E270" s="321">
        <f>IFERROR(VLOOKUP($A270,'様式C-1-1用'!$B$3:$AI$977,7,0),"")</f>
        <v>0</v>
      </c>
      <c r="F270" s="321">
        <f>IFERROR(VLOOKUP($A270,'様式C-1-1用'!$B$3:$AI$977,8,0),"")</f>
        <v>0</v>
      </c>
      <c r="G270" s="321">
        <f>IFERROR(VLOOKUP($A270,'様式C-1-1用'!$B$3:$AI$977,10,0),"")</f>
        <v>0</v>
      </c>
      <c r="H270" s="321">
        <f>IFERROR(VLOOKUP($A270,'様式C-1-1用'!$B$3:$AI$977,22,0),"")</f>
        <v>0</v>
      </c>
      <c r="I270" s="321">
        <f>IFERROR(VLOOKUP($A270,'様式C-1-1用'!$B$3:$AI$977,23,0),"")</f>
        <v>0</v>
      </c>
      <c r="J270" s="321" t="str">
        <f>IFERROR(VLOOKUP($A270,'様式C-1-1用'!$B$3:$AI$977,24,0),"")</f>
        <v/>
      </c>
      <c r="K270" s="321" t="str">
        <f>IFERROR(VLOOKUP($A270,'様式C-1-1用'!$B$3:$AI$977,25,0),"")</f>
        <v/>
      </c>
      <c r="L270" s="321">
        <f>IFERROR(VLOOKUP($A270,'様式C-1-1用'!$B$3:$AI$977,16,0),"")</f>
        <v>0</v>
      </c>
      <c r="M270" s="321" t="str">
        <f>IFERROR(VLOOKUP($A270,'様式C-1-1用'!$B$3:$AI$977,34,0),"")</f>
        <v/>
      </c>
      <c r="N270" s="321" t="str">
        <f>IFERROR(VLOOKUP($A270,'様式C-1-1用'!$B$3:$AI$977,30,0),"")</f>
        <v/>
      </c>
      <c r="O270" s="321" t="str">
        <f>IF(VLOOKUP($A270,'様式C-1-1用'!$B$3:$AI$977,29,0)="－","なし",VLOOKUP($A270,'様式C-1-1用'!$B$3:$AI$977,29,0))</f>
        <v/>
      </c>
      <c r="P270" s="322" t="str">
        <f>IFERROR(VLOOKUP($A270,'様式C-1-1用'!$B$3:$AI$977,33,0),"")</f>
        <v/>
      </c>
    </row>
    <row r="271" spans="1:16" ht="15.95" customHeight="1" x14ac:dyDescent="0.15">
      <c r="A271" s="314">
        <v>269</v>
      </c>
      <c r="B271" s="320">
        <f>IFERROR(VLOOKUP($A271,'様式C-1-1用'!$B$3:$AI$977,3,0),"")</f>
        <v>0</v>
      </c>
      <c r="C271" s="321" t="str">
        <f>IFERROR(VLOOKUP($A271,'様式C-1-1用'!$B$3:$AI$977,4,0),"")</f>
        <v/>
      </c>
      <c r="D271" s="321">
        <f>IFERROR(VLOOKUP($A271,'様式C-1-1用'!$B$3:$AI$977,6,0),"")</f>
        <v>0</v>
      </c>
      <c r="E271" s="321">
        <f>IFERROR(VLOOKUP($A271,'様式C-1-1用'!$B$3:$AI$977,7,0),"")</f>
        <v>0</v>
      </c>
      <c r="F271" s="321">
        <f>IFERROR(VLOOKUP($A271,'様式C-1-1用'!$B$3:$AI$977,8,0),"")</f>
        <v>0</v>
      </c>
      <c r="G271" s="321">
        <f>IFERROR(VLOOKUP($A271,'様式C-1-1用'!$B$3:$AI$977,10,0),"")</f>
        <v>0</v>
      </c>
      <c r="H271" s="321">
        <f>IFERROR(VLOOKUP($A271,'様式C-1-1用'!$B$3:$AI$977,22,0),"")</f>
        <v>0</v>
      </c>
      <c r="I271" s="321">
        <f>IFERROR(VLOOKUP($A271,'様式C-1-1用'!$B$3:$AI$977,23,0),"")</f>
        <v>0</v>
      </c>
      <c r="J271" s="321" t="str">
        <f>IFERROR(VLOOKUP($A271,'様式C-1-1用'!$B$3:$AI$977,24,0),"")</f>
        <v/>
      </c>
      <c r="K271" s="321" t="str">
        <f>IFERROR(VLOOKUP($A271,'様式C-1-1用'!$B$3:$AI$977,25,0),"")</f>
        <v/>
      </c>
      <c r="L271" s="321">
        <f>IFERROR(VLOOKUP($A271,'様式C-1-1用'!$B$3:$AI$977,16,0),"")</f>
        <v>0</v>
      </c>
      <c r="M271" s="321" t="str">
        <f>IFERROR(VLOOKUP($A271,'様式C-1-1用'!$B$3:$AI$977,34,0),"")</f>
        <v/>
      </c>
      <c r="N271" s="321" t="str">
        <f>IFERROR(VLOOKUP($A271,'様式C-1-1用'!$B$3:$AI$977,30,0),"")</f>
        <v/>
      </c>
      <c r="O271" s="321" t="str">
        <f>IF(VLOOKUP($A271,'様式C-1-1用'!$B$3:$AI$977,29,0)="－","なし",VLOOKUP($A271,'様式C-1-1用'!$B$3:$AI$977,29,0))</f>
        <v/>
      </c>
      <c r="P271" s="322" t="str">
        <f>IFERROR(VLOOKUP($A271,'様式C-1-1用'!$B$3:$AI$977,33,0),"")</f>
        <v/>
      </c>
    </row>
    <row r="272" spans="1:16" ht="15.95" customHeight="1" x14ac:dyDescent="0.15">
      <c r="A272" s="314">
        <v>270</v>
      </c>
      <c r="B272" s="320">
        <f>IFERROR(VLOOKUP($A272,'様式C-1-1用'!$B$3:$AI$977,3,0),"")</f>
        <v>0</v>
      </c>
      <c r="C272" s="321" t="str">
        <f>IFERROR(VLOOKUP($A272,'様式C-1-1用'!$B$3:$AI$977,4,0),"")</f>
        <v/>
      </c>
      <c r="D272" s="321">
        <f>IFERROR(VLOOKUP($A272,'様式C-1-1用'!$B$3:$AI$977,6,0),"")</f>
        <v>0</v>
      </c>
      <c r="E272" s="321">
        <f>IFERROR(VLOOKUP($A272,'様式C-1-1用'!$B$3:$AI$977,7,0),"")</f>
        <v>0</v>
      </c>
      <c r="F272" s="321">
        <f>IFERROR(VLOOKUP($A272,'様式C-1-1用'!$B$3:$AI$977,8,0),"")</f>
        <v>0</v>
      </c>
      <c r="G272" s="321">
        <f>IFERROR(VLOOKUP($A272,'様式C-1-1用'!$B$3:$AI$977,10,0),"")</f>
        <v>0</v>
      </c>
      <c r="H272" s="321">
        <f>IFERROR(VLOOKUP($A272,'様式C-1-1用'!$B$3:$AI$977,22,0),"")</f>
        <v>0</v>
      </c>
      <c r="I272" s="321">
        <f>IFERROR(VLOOKUP($A272,'様式C-1-1用'!$B$3:$AI$977,23,0),"")</f>
        <v>0</v>
      </c>
      <c r="J272" s="321" t="str">
        <f>IFERROR(VLOOKUP($A272,'様式C-1-1用'!$B$3:$AI$977,24,0),"")</f>
        <v/>
      </c>
      <c r="K272" s="321" t="str">
        <f>IFERROR(VLOOKUP($A272,'様式C-1-1用'!$B$3:$AI$977,25,0),"")</f>
        <v/>
      </c>
      <c r="L272" s="321">
        <f>IFERROR(VLOOKUP($A272,'様式C-1-1用'!$B$3:$AI$977,16,0),"")</f>
        <v>0</v>
      </c>
      <c r="M272" s="321" t="str">
        <f>IFERROR(VLOOKUP($A272,'様式C-1-1用'!$B$3:$AI$977,34,0),"")</f>
        <v/>
      </c>
      <c r="N272" s="321" t="str">
        <f>IFERROR(VLOOKUP($A272,'様式C-1-1用'!$B$3:$AI$977,30,0),"")</f>
        <v/>
      </c>
      <c r="O272" s="321" t="str">
        <f>IF(VLOOKUP($A272,'様式C-1-1用'!$B$3:$AI$977,29,0)="－","なし",VLOOKUP($A272,'様式C-1-1用'!$B$3:$AI$977,29,0))</f>
        <v/>
      </c>
      <c r="P272" s="322" t="str">
        <f>IFERROR(VLOOKUP($A272,'様式C-1-1用'!$B$3:$AI$977,33,0),"")</f>
        <v/>
      </c>
    </row>
    <row r="273" spans="1:16" ht="15.95" customHeight="1" x14ac:dyDescent="0.15">
      <c r="A273" s="314">
        <v>271</v>
      </c>
      <c r="B273" s="320">
        <f>IFERROR(VLOOKUP($A273,'様式C-1-1用'!$B$3:$AI$977,3,0),"")</f>
        <v>0</v>
      </c>
      <c r="C273" s="321" t="str">
        <f>IFERROR(VLOOKUP($A273,'様式C-1-1用'!$B$3:$AI$977,4,0),"")</f>
        <v/>
      </c>
      <c r="D273" s="321">
        <f>IFERROR(VLOOKUP($A273,'様式C-1-1用'!$B$3:$AI$977,6,0),"")</f>
        <v>0</v>
      </c>
      <c r="E273" s="321">
        <f>IFERROR(VLOOKUP($A273,'様式C-1-1用'!$B$3:$AI$977,7,0),"")</f>
        <v>0</v>
      </c>
      <c r="F273" s="321">
        <f>IFERROR(VLOOKUP($A273,'様式C-1-1用'!$B$3:$AI$977,8,0),"")</f>
        <v>0</v>
      </c>
      <c r="G273" s="321">
        <f>IFERROR(VLOOKUP($A273,'様式C-1-1用'!$B$3:$AI$977,10,0),"")</f>
        <v>0</v>
      </c>
      <c r="H273" s="321">
        <f>IFERROR(VLOOKUP($A273,'様式C-1-1用'!$B$3:$AI$977,22,0),"")</f>
        <v>0</v>
      </c>
      <c r="I273" s="321">
        <f>IFERROR(VLOOKUP($A273,'様式C-1-1用'!$B$3:$AI$977,23,0),"")</f>
        <v>0</v>
      </c>
      <c r="J273" s="321" t="str">
        <f>IFERROR(VLOOKUP($A273,'様式C-1-1用'!$B$3:$AI$977,24,0),"")</f>
        <v/>
      </c>
      <c r="K273" s="321" t="str">
        <f>IFERROR(VLOOKUP($A273,'様式C-1-1用'!$B$3:$AI$977,25,0),"")</f>
        <v/>
      </c>
      <c r="L273" s="321">
        <f>IFERROR(VLOOKUP($A273,'様式C-1-1用'!$B$3:$AI$977,16,0),"")</f>
        <v>0</v>
      </c>
      <c r="M273" s="321" t="str">
        <f>IFERROR(VLOOKUP($A273,'様式C-1-1用'!$B$3:$AI$977,34,0),"")</f>
        <v/>
      </c>
      <c r="N273" s="321" t="str">
        <f>IFERROR(VLOOKUP($A273,'様式C-1-1用'!$B$3:$AI$977,30,0),"")</f>
        <v/>
      </c>
      <c r="O273" s="321" t="str">
        <f>IF(VLOOKUP($A273,'様式C-1-1用'!$B$3:$AI$977,29,0)="－","なし",VLOOKUP($A273,'様式C-1-1用'!$B$3:$AI$977,29,0))</f>
        <v/>
      </c>
      <c r="P273" s="322" t="str">
        <f>IFERROR(VLOOKUP($A273,'様式C-1-1用'!$B$3:$AI$977,33,0),"")</f>
        <v/>
      </c>
    </row>
    <row r="274" spans="1:16" ht="15.95" customHeight="1" x14ac:dyDescent="0.15">
      <c r="A274" s="314">
        <v>272</v>
      </c>
      <c r="B274" s="320">
        <f>IFERROR(VLOOKUP($A274,'様式C-1-1用'!$B$3:$AI$977,3,0),"")</f>
        <v>0</v>
      </c>
      <c r="C274" s="321" t="str">
        <f>IFERROR(VLOOKUP($A274,'様式C-1-1用'!$B$3:$AI$977,4,0),"")</f>
        <v/>
      </c>
      <c r="D274" s="321">
        <f>IFERROR(VLOOKUP($A274,'様式C-1-1用'!$B$3:$AI$977,6,0),"")</f>
        <v>0</v>
      </c>
      <c r="E274" s="321">
        <f>IFERROR(VLOOKUP($A274,'様式C-1-1用'!$B$3:$AI$977,7,0),"")</f>
        <v>0</v>
      </c>
      <c r="F274" s="321">
        <f>IFERROR(VLOOKUP($A274,'様式C-1-1用'!$B$3:$AI$977,8,0),"")</f>
        <v>0</v>
      </c>
      <c r="G274" s="321">
        <f>IFERROR(VLOOKUP($A274,'様式C-1-1用'!$B$3:$AI$977,10,0),"")</f>
        <v>0</v>
      </c>
      <c r="H274" s="321">
        <f>IFERROR(VLOOKUP($A274,'様式C-1-1用'!$B$3:$AI$977,22,0),"")</f>
        <v>0</v>
      </c>
      <c r="I274" s="321">
        <f>IFERROR(VLOOKUP($A274,'様式C-1-1用'!$B$3:$AI$977,23,0),"")</f>
        <v>0</v>
      </c>
      <c r="J274" s="321" t="str">
        <f>IFERROR(VLOOKUP($A274,'様式C-1-1用'!$B$3:$AI$977,24,0),"")</f>
        <v/>
      </c>
      <c r="K274" s="321" t="str">
        <f>IFERROR(VLOOKUP($A274,'様式C-1-1用'!$B$3:$AI$977,25,0),"")</f>
        <v/>
      </c>
      <c r="L274" s="321">
        <f>IFERROR(VLOOKUP($A274,'様式C-1-1用'!$B$3:$AI$977,16,0),"")</f>
        <v>0</v>
      </c>
      <c r="M274" s="321" t="str">
        <f>IFERROR(VLOOKUP($A274,'様式C-1-1用'!$B$3:$AI$977,34,0),"")</f>
        <v/>
      </c>
      <c r="N274" s="321" t="str">
        <f>IFERROR(VLOOKUP($A274,'様式C-1-1用'!$B$3:$AI$977,30,0),"")</f>
        <v/>
      </c>
      <c r="O274" s="321" t="str">
        <f>IF(VLOOKUP($A274,'様式C-1-1用'!$B$3:$AI$977,29,0)="－","なし",VLOOKUP($A274,'様式C-1-1用'!$B$3:$AI$977,29,0))</f>
        <v/>
      </c>
      <c r="P274" s="322" t="str">
        <f>IFERROR(VLOOKUP($A274,'様式C-1-1用'!$B$3:$AI$977,33,0),"")</f>
        <v/>
      </c>
    </row>
    <row r="275" spans="1:16" ht="15.95" customHeight="1" x14ac:dyDescent="0.15">
      <c r="A275" s="314">
        <v>273</v>
      </c>
      <c r="B275" s="320">
        <f>IFERROR(VLOOKUP($A275,'様式C-1-1用'!$B$3:$AI$977,3,0),"")</f>
        <v>0</v>
      </c>
      <c r="C275" s="321" t="str">
        <f>IFERROR(VLOOKUP($A275,'様式C-1-1用'!$B$3:$AI$977,4,0),"")</f>
        <v/>
      </c>
      <c r="D275" s="321">
        <f>IFERROR(VLOOKUP($A275,'様式C-1-1用'!$B$3:$AI$977,6,0),"")</f>
        <v>0</v>
      </c>
      <c r="E275" s="321">
        <f>IFERROR(VLOOKUP($A275,'様式C-1-1用'!$B$3:$AI$977,7,0),"")</f>
        <v>0</v>
      </c>
      <c r="F275" s="321">
        <f>IFERROR(VLOOKUP($A275,'様式C-1-1用'!$B$3:$AI$977,8,0),"")</f>
        <v>0</v>
      </c>
      <c r="G275" s="321">
        <f>IFERROR(VLOOKUP($A275,'様式C-1-1用'!$B$3:$AI$977,10,0),"")</f>
        <v>0</v>
      </c>
      <c r="H275" s="321">
        <f>IFERROR(VLOOKUP($A275,'様式C-1-1用'!$B$3:$AI$977,22,0),"")</f>
        <v>0</v>
      </c>
      <c r="I275" s="321">
        <f>IFERROR(VLOOKUP($A275,'様式C-1-1用'!$B$3:$AI$977,23,0),"")</f>
        <v>0</v>
      </c>
      <c r="J275" s="321" t="str">
        <f>IFERROR(VLOOKUP($A275,'様式C-1-1用'!$B$3:$AI$977,24,0),"")</f>
        <v/>
      </c>
      <c r="K275" s="321" t="str">
        <f>IFERROR(VLOOKUP($A275,'様式C-1-1用'!$B$3:$AI$977,25,0),"")</f>
        <v/>
      </c>
      <c r="L275" s="321">
        <f>IFERROR(VLOOKUP($A275,'様式C-1-1用'!$B$3:$AI$977,16,0),"")</f>
        <v>0</v>
      </c>
      <c r="M275" s="321" t="str">
        <f>IFERROR(VLOOKUP($A275,'様式C-1-1用'!$B$3:$AI$977,34,0),"")</f>
        <v/>
      </c>
      <c r="N275" s="321" t="str">
        <f>IFERROR(VLOOKUP($A275,'様式C-1-1用'!$B$3:$AI$977,30,0),"")</f>
        <v/>
      </c>
      <c r="O275" s="321" t="str">
        <f>IF(VLOOKUP($A275,'様式C-1-1用'!$B$3:$AI$977,29,0)="－","なし",VLOOKUP($A275,'様式C-1-1用'!$B$3:$AI$977,29,0))</f>
        <v/>
      </c>
      <c r="P275" s="322" t="str">
        <f>IFERROR(VLOOKUP($A275,'様式C-1-1用'!$B$3:$AI$977,33,0),"")</f>
        <v/>
      </c>
    </row>
    <row r="276" spans="1:16" ht="15.95" customHeight="1" x14ac:dyDescent="0.15">
      <c r="A276" s="314">
        <v>274</v>
      </c>
      <c r="B276" s="320">
        <f>IFERROR(VLOOKUP($A276,'様式C-1-1用'!$B$3:$AI$977,3,0),"")</f>
        <v>0</v>
      </c>
      <c r="C276" s="321" t="str">
        <f>IFERROR(VLOOKUP($A276,'様式C-1-1用'!$B$3:$AI$977,4,0),"")</f>
        <v/>
      </c>
      <c r="D276" s="321">
        <f>IFERROR(VLOOKUP($A276,'様式C-1-1用'!$B$3:$AI$977,6,0),"")</f>
        <v>0</v>
      </c>
      <c r="E276" s="321">
        <f>IFERROR(VLOOKUP($A276,'様式C-1-1用'!$B$3:$AI$977,7,0),"")</f>
        <v>0</v>
      </c>
      <c r="F276" s="321">
        <f>IFERROR(VLOOKUP($A276,'様式C-1-1用'!$B$3:$AI$977,8,0),"")</f>
        <v>0</v>
      </c>
      <c r="G276" s="321">
        <f>IFERROR(VLOOKUP($A276,'様式C-1-1用'!$B$3:$AI$977,10,0),"")</f>
        <v>0</v>
      </c>
      <c r="H276" s="321">
        <f>IFERROR(VLOOKUP($A276,'様式C-1-1用'!$B$3:$AI$977,22,0),"")</f>
        <v>0</v>
      </c>
      <c r="I276" s="321">
        <f>IFERROR(VLOOKUP($A276,'様式C-1-1用'!$B$3:$AI$977,23,0),"")</f>
        <v>0</v>
      </c>
      <c r="J276" s="321" t="str">
        <f>IFERROR(VLOOKUP($A276,'様式C-1-1用'!$B$3:$AI$977,24,0),"")</f>
        <v/>
      </c>
      <c r="K276" s="321" t="str">
        <f>IFERROR(VLOOKUP($A276,'様式C-1-1用'!$B$3:$AI$977,25,0),"")</f>
        <v/>
      </c>
      <c r="L276" s="321">
        <f>IFERROR(VLOOKUP($A276,'様式C-1-1用'!$B$3:$AI$977,16,0),"")</f>
        <v>0</v>
      </c>
      <c r="M276" s="321" t="str">
        <f>IFERROR(VLOOKUP($A276,'様式C-1-1用'!$B$3:$AI$977,34,0),"")</f>
        <v/>
      </c>
      <c r="N276" s="321" t="str">
        <f>IFERROR(VLOOKUP($A276,'様式C-1-1用'!$B$3:$AI$977,30,0),"")</f>
        <v/>
      </c>
      <c r="O276" s="321" t="str">
        <f>IF(VLOOKUP($A276,'様式C-1-1用'!$B$3:$AI$977,29,0)="－","なし",VLOOKUP($A276,'様式C-1-1用'!$B$3:$AI$977,29,0))</f>
        <v/>
      </c>
      <c r="P276" s="322" t="str">
        <f>IFERROR(VLOOKUP($A276,'様式C-1-1用'!$B$3:$AI$977,33,0),"")</f>
        <v/>
      </c>
    </row>
    <row r="277" spans="1:16" ht="15.95" customHeight="1" x14ac:dyDescent="0.15">
      <c r="A277" s="314">
        <v>275</v>
      </c>
      <c r="B277" s="320">
        <f>IFERROR(VLOOKUP($A277,'様式C-1-1用'!$B$3:$AI$977,3,0),"")</f>
        <v>0</v>
      </c>
      <c r="C277" s="321" t="str">
        <f>IFERROR(VLOOKUP($A277,'様式C-1-1用'!$B$3:$AI$977,4,0),"")</f>
        <v/>
      </c>
      <c r="D277" s="321">
        <f>IFERROR(VLOOKUP($A277,'様式C-1-1用'!$B$3:$AI$977,6,0),"")</f>
        <v>0</v>
      </c>
      <c r="E277" s="321">
        <f>IFERROR(VLOOKUP($A277,'様式C-1-1用'!$B$3:$AI$977,7,0),"")</f>
        <v>0</v>
      </c>
      <c r="F277" s="321">
        <f>IFERROR(VLOOKUP($A277,'様式C-1-1用'!$B$3:$AI$977,8,0),"")</f>
        <v>0</v>
      </c>
      <c r="G277" s="321">
        <f>IFERROR(VLOOKUP($A277,'様式C-1-1用'!$B$3:$AI$977,10,0),"")</f>
        <v>0</v>
      </c>
      <c r="H277" s="321">
        <f>IFERROR(VLOOKUP($A277,'様式C-1-1用'!$B$3:$AI$977,22,0),"")</f>
        <v>0</v>
      </c>
      <c r="I277" s="321">
        <f>IFERROR(VLOOKUP($A277,'様式C-1-1用'!$B$3:$AI$977,23,0),"")</f>
        <v>0</v>
      </c>
      <c r="J277" s="321" t="str">
        <f>IFERROR(VLOOKUP($A277,'様式C-1-1用'!$B$3:$AI$977,24,0),"")</f>
        <v/>
      </c>
      <c r="K277" s="321" t="str">
        <f>IFERROR(VLOOKUP($A277,'様式C-1-1用'!$B$3:$AI$977,25,0),"")</f>
        <v/>
      </c>
      <c r="L277" s="321">
        <f>IFERROR(VLOOKUP($A277,'様式C-1-1用'!$B$3:$AI$977,16,0),"")</f>
        <v>0</v>
      </c>
      <c r="M277" s="321" t="str">
        <f>IFERROR(VLOOKUP($A277,'様式C-1-1用'!$B$3:$AI$977,34,0),"")</f>
        <v/>
      </c>
      <c r="N277" s="321" t="str">
        <f>IFERROR(VLOOKUP($A277,'様式C-1-1用'!$B$3:$AI$977,30,0),"")</f>
        <v/>
      </c>
      <c r="O277" s="321" t="str">
        <f>IF(VLOOKUP($A277,'様式C-1-1用'!$B$3:$AI$977,29,0)="－","なし",VLOOKUP($A277,'様式C-1-1用'!$B$3:$AI$977,29,0))</f>
        <v/>
      </c>
      <c r="P277" s="322" t="str">
        <f>IFERROR(VLOOKUP($A277,'様式C-1-1用'!$B$3:$AI$977,33,0),"")</f>
        <v/>
      </c>
    </row>
    <row r="278" spans="1:16" ht="15.95" customHeight="1" x14ac:dyDescent="0.15">
      <c r="A278" s="314">
        <v>276</v>
      </c>
      <c r="B278" s="320">
        <f>IFERROR(VLOOKUP($A278,'様式C-1-1用'!$B$3:$AI$977,3,0),"")</f>
        <v>0</v>
      </c>
      <c r="C278" s="321" t="str">
        <f>IFERROR(VLOOKUP($A278,'様式C-1-1用'!$B$3:$AI$977,4,0),"")</f>
        <v/>
      </c>
      <c r="D278" s="321">
        <f>IFERROR(VLOOKUP($A278,'様式C-1-1用'!$B$3:$AI$977,6,0),"")</f>
        <v>0</v>
      </c>
      <c r="E278" s="321">
        <f>IFERROR(VLOOKUP($A278,'様式C-1-1用'!$B$3:$AI$977,7,0),"")</f>
        <v>0</v>
      </c>
      <c r="F278" s="321">
        <f>IFERROR(VLOOKUP($A278,'様式C-1-1用'!$B$3:$AI$977,8,0),"")</f>
        <v>0</v>
      </c>
      <c r="G278" s="321">
        <f>IFERROR(VLOOKUP($A278,'様式C-1-1用'!$B$3:$AI$977,10,0),"")</f>
        <v>0</v>
      </c>
      <c r="H278" s="321">
        <f>IFERROR(VLOOKUP($A278,'様式C-1-1用'!$B$3:$AI$977,22,0),"")</f>
        <v>0</v>
      </c>
      <c r="I278" s="321">
        <f>IFERROR(VLOOKUP($A278,'様式C-1-1用'!$B$3:$AI$977,23,0),"")</f>
        <v>0</v>
      </c>
      <c r="J278" s="321" t="str">
        <f>IFERROR(VLOOKUP($A278,'様式C-1-1用'!$B$3:$AI$977,24,0),"")</f>
        <v/>
      </c>
      <c r="K278" s="321" t="str">
        <f>IFERROR(VLOOKUP($A278,'様式C-1-1用'!$B$3:$AI$977,25,0),"")</f>
        <v/>
      </c>
      <c r="L278" s="321">
        <f>IFERROR(VLOOKUP($A278,'様式C-1-1用'!$B$3:$AI$977,16,0),"")</f>
        <v>0</v>
      </c>
      <c r="M278" s="321" t="str">
        <f>IFERROR(VLOOKUP($A278,'様式C-1-1用'!$B$3:$AI$977,34,0),"")</f>
        <v/>
      </c>
      <c r="N278" s="321" t="str">
        <f>IFERROR(VLOOKUP($A278,'様式C-1-1用'!$B$3:$AI$977,30,0),"")</f>
        <v/>
      </c>
      <c r="O278" s="321" t="str">
        <f>IF(VLOOKUP($A278,'様式C-1-1用'!$B$3:$AI$977,29,0)="－","なし",VLOOKUP($A278,'様式C-1-1用'!$B$3:$AI$977,29,0))</f>
        <v/>
      </c>
      <c r="P278" s="322" t="str">
        <f>IFERROR(VLOOKUP($A278,'様式C-1-1用'!$B$3:$AI$977,33,0),"")</f>
        <v/>
      </c>
    </row>
    <row r="279" spans="1:16" ht="15.95" customHeight="1" x14ac:dyDescent="0.15">
      <c r="A279" s="314">
        <v>277</v>
      </c>
      <c r="B279" s="320">
        <f>IFERROR(VLOOKUP($A279,'様式C-1-1用'!$B$3:$AI$977,3,0),"")</f>
        <v>0</v>
      </c>
      <c r="C279" s="321" t="str">
        <f>IFERROR(VLOOKUP($A279,'様式C-1-1用'!$B$3:$AI$977,4,0),"")</f>
        <v/>
      </c>
      <c r="D279" s="321">
        <f>IFERROR(VLOOKUP($A279,'様式C-1-1用'!$B$3:$AI$977,6,0),"")</f>
        <v>0</v>
      </c>
      <c r="E279" s="321">
        <f>IFERROR(VLOOKUP($A279,'様式C-1-1用'!$B$3:$AI$977,7,0),"")</f>
        <v>0</v>
      </c>
      <c r="F279" s="321">
        <f>IFERROR(VLOOKUP($A279,'様式C-1-1用'!$B$3:$AI$977,8,0),"")</f>
        <v>0</v>
      </c>
      <c r="G279" s="321">
        <f>IFERROR(VLOOKUP($A279,'様式C-1-1用'!$B$3:$AI$977,10,0),"")</f>
        <v>0</v>
      </c>
      <c r="H279" s="321">
        <f>IFERROR(VLOOKUP($A279,'様式C-1-1用'!$B$3:$AI$977,22,0),"")</f>
        <v>0</v>
      </c>
      <c r="I279" s="321">
        <f>IFERROR(VLOOKUP($A279,'様式C-1-1用'!$B$3:$AI$977,23,0),"")</f>
        <v>0</v>
      </c>
      <c r="J279" s="321" t="str">
        <f>IFERROR(VLOOKUP($A279,'様式C-1-1用'!$B$3:$AI$977,24,0),"")</f>
        <v/>
      </c>
      <c r="K279" s="321" t="str">
        <f>IFERROR(VLOOKUP($A279,'様式C-1-1用'!$B$3:$AI$977,25,0),"")</f>
        <v/>
      </c>
      <c r="L279" s="321">
        <f>IFERROR(VLOOKUP($A279,'様式C-1-1用'!$B$3:$AI$977,16,0),"")</f>
        <v>0</v>
      </c>
      <c r="M279" s="321" t="str">
        <f>IFERROR(VLOOKUP($A279,'様式C-1-1用'!$B$3:$AI$977,34,0),"")</f>
        <v/>
      </c>
      <c r="N279" s="321" t="str">
        <f>IFERROR(VLOOKUP($A279,'様式C-1-1用'!$B$3:$AI$977,30,0),"")</f>
        <v/>
      </c>
      <c r="O279" s="321" t="str">
        <f>IF(VLOOKUP($A279,'様式C-1-1用'!$B$3:$AI$977,29,0)="－","なし",VLOOKUP($A279,'様式C-1-1用'!$B$3:$AI$977,29,0))</f>
        <v/>
      </c>
      <c r="P279" s="322" t="str">
        <f>IFERROR(VLOOKUP($A279,'様式C-1-1用'!$B$3:$AI$977,33,0),"")</f>
        <v/>
      </c>
    </row>
    <row r="280" spans="1:16" ht="15.95" customHeight="1" x14ac:dyDescent="0.15">
      <c r="A280" s="314">
        <v>278</v>
      </c>
      <c r="B280" s="320">
        <f>IFERROR(VLOOKUP($A280,'様式C-1-1用'!$B$3:$AI$977,3,0),"")</f>
        <v>0</v>
      </c>
      <c r="C280" s="321" t="str">
        <f>IFERROR(VLOOKUP($A280,'様式C-1-1用'!$B$3:$AI$977,4,0),"")</f>
        <v/>
      </c>
      <c r="D280" s="321">
        <f>IFERROR(VLOOKUP($A280,'様式C-1-1用'!$B$3:$AI$977,6,0),"")</f>
        <v>0</v>
      </c>
      <c r="E280" s="321">
        <f>IFERROR(VLOOKUP($A280,'様式C-1-1用'!$B$3:$AI$977,7,0),"")</f>
        <v>0</v>
      </c>
      <c r="F280" s="321">
        <f>IFERROR(VLOOKUP($A280,'様式C-1-1用'!$B$3:$AI$977,8,0),"")</f>
        <v>0</v>
      </c>
      <c r="G280" s="321">
        <f>IFERROR(VLOOKUP($A280,'様式C-1-1用'!$B$3:$AI$977,10,0),"")</f>
        <v>0</v>
      </c>
      <c r="H280" s="321">
        <f>IFERROR(VLOOKUP($A280,'様式C-1-1用'!$B$3:$AI$977,22,0),"")</f>
        <v>0</v>
      </c>
      <c r="I280" s="321">
        <f>IFERROR(VLOOKUP($A280,'様式C-1-1用'!$B$3:$AI$977,23,0),"")</f>
        <v>0</v>
      </c>
      <c r="J280" s="321" t="str">
        <f>IFERROR(VLOOKUP($A280,'様式C-1-1用'!$B$3:$AI$977,24,0),"")</f>
        <v/>
      </c>
      <c r="K280" s="321" t="str">
        <f>IFERROR(VLOOKUP($A280,'様式C-1-1用'!$B$3:$AI$977,25,0),"")</f>
        <v/>
      </c>
      <c r="L280" s="321">
        <f>IFERROR(VLOOKUP($A280,'様式C-1-1用'!$B$3:$AI$977,16,0),"")</f>
        <v>0</v>
      </c>
      <c r="M280" s="321" t="str">
        <f>IFERROR(VLOOKUP($A280,'様式C-1-1用'!$B$3:$AI$977,34,0),"")</f>
        <v/>
      </c>
      <c r="N280" s="321" t="str">
        <f>IFERROR(VLOOKUP($A280,'様式C-1-1用'!$B$3:$AI$977,30,0),"")</f>
        <v/>
      </c>
      <c r="O280" s="321" t="str">
        <f>IF(VLOOKUP($A280,'様式C-1-1用'!$B$3:$AI$977,29,0)="－","なし",VLOOKUP($A280,'様式C-1-1用'!$B$3:$AI$977,29,0))</f>
        <v/>
      </c>
      <c r="P280" s="322" t="str">
        <f>IFERROR(VLOOKUP($A280,'様式C-1-1用'!$B$3:$AI$977,33,0),"")</f>
        <v/>
      </c>
    </row>
    <row r="281" spans="1:16" ht="15.95" customHeight="1" x14ac:dyDescent="0.15">
      <c r="A281" s="314">
        <v>279</v>
      </c>
      <c r="B281" s="320">
        <f>IFERROR(VLOOKUP($A281,'様式C-1-1用'!$B$3:$AI$977,3,0),"")</f>
        <v>0</v>
      </c>
      <c r="C281" s="321" t="str">
        <f>IFERROR(VLOOKUP($A281,'様式C-1-1用'!$B$3:$AI$977,4,0),"")</f>
        <v/>
      </c>
      <c r="D281" s="321">
        <f>IFERROR(VLOOKUP($A281,'様式C-1-1用'!$B$3:$AI$977,6,0),"")</f>
        <v>0</v>
      </c>
      <c r="E281" s="321">
        <f>IFERROR(VLOOKUP($A281,'様式C-1-1用'!$B$3:$AI$977,7,0),"")</f>
        <v>0</v>
      </c>
      <c r="F281" s="321">
        <f>IFERROR(VLOOKUP($A281,'様式C-1-1用'!$B$3:$AI$977,8,0),"")</f>
        <v>0</v>
      </c>
      <c r="G281" s="321">
        <f>IFERROR(VLOOKUP($A281,'様式C-1-1用'!$B$3:$AI$977,10,0),"")</f>
        <v>0</v>
      </c>
      <c r="H281" s="321">
        <f>IFERROR(VLOOKUP($A281,'様式C-1-1用'!$B$3:$AI$977,22,0),"")</f>
        <v>0</v>
      </c>
      <c r="I281" s="321">
        <f>IFERROR(VLOOKUP($A281,'様式C-1-1用'!$B$3:$AI$977,23,0),"")</f>
        <v>0</v>
      </c>
      <c r="J281" s="321" t="str">
        <f>IFERROR(VLOOKUP($A281,'様式C-1-1用'!$B$3:$AI$977,24,0),"")</f>
        <v/>
      </c>
      <c r="K281" s="321" t="str">
        <f>IFERROR(VLOOKUP($A281,'様式C-1-1用'!$B$3:$AI$977,25,0),"")</f>
        <v/>
      </c>
      <c r="L281" s="321">
        <f>IFERROR(VLOOKUP($A281,'様式C-1-1用'!$B$3:$AI$977,16,0),"")</f>
        <v>0</v>
      </c>
      <c r="M281" s="321" t="str">
        <f>IFERROR(VLOOKUP($A281,'様式C-1-1用'!$B$3:$AI$977,34,0),"")</f>
        <v/>
      </c>
      <c r="N281" s="321" t="str">
        <f>IFERROR(VLOOKUP($A281,'様式C-1-1用'!$B$3:$AI$977,30,0),"")</f>
        <v/>
      </c>
      <c r="O281" s="321" t="str">
        <f>IF(VLOOKUP($A281,'様式C-1-1用'!$B$3:$AI$977,29,0)="－","なし",VLOOKUP($A281,'様式C-1-1用'!$B$3:$AI$977,29,0))</f>
        <v/>
      </c>
      <c r="P281" s="322" t="str">
        <f>IFERROR(VLOOKUP($A281,'様式C-1-1用'!$B$3:$AI$977,33,0),"")</f>
        <v/>
      </c>
    </row>
    <row r="282" spans="1:16" ht="15.95" customHeight="1" x14ac:dyDescent="0.15">
      <c r="A282" s="314">
        <v>280</v>
      </c>
      <c r="B282" s="320">
        <f>IFERROR(VLOOKUP($A282,'様式C-1-1用'!$B$3:$AI$977,3,0),"")</f>
        <v>0</v>
      </c>
      <c r="C282" s="321" t="str">
        <f>IFERROR(VLOOKUP($A282,'様式C-1-1用'!$B$3:$AI$977,4,0),"")</f>
        <v/>
      </c>
      <c r="D282" s="321">
        <f>IFERROR(VLOOKUP($A282,'様式C-1-1用'!$B$3:$AI$977,6,0),"")</f>
        <v>0</v>
      </c>
      <c r="E282" s="321">
        <f>IFERROR(VLOOKUP($A282,'様式C-1-1用'!$B$3:$AI$977,7,0),"")</f>
        <v>0</v>
      </c>
      <c r="F282" s="321">
        <f>IFERROR(VLOOKUP($A282,'様式C-1-1用'!$B$3:$AI$977,8,0),"")</f>
        <v>0</v>
      </c>
      <c r="G282" s="321">
        <f>IFERROR(VLOOKUP($A282,'様式C-1-1用'!$B$3:$AI$977,10,0),"")</f>
        <v>0</v>
      </c>
      <c r="H282" s="321">
        <f>IFERROR(VLOOKUP($A282,'様式C-1-1用'!$B$3:$AI$977,22,0),"")</f>
        <v>0</v>
      </c>
      <c r="I282" s="321">
        <f>IFERROR(VLOOKUP($A282,'様式C-1-1用'!$B$3:$AI$977,23,0),"")</f>
        <v>0</v>
      </c>
      <c r="J282" s="321" t="str">
        <f>IFERROR(VLOOKUP($A282,'様式C-1-1用'!$B$3:$AI$977,24,0),"")</f>
        <v/>
      </c>
      <c r="K282" s="321" t="str">
        <f>IFERROR(VLOOKUP($A282,'様式C-1-1用'!$B$3:$AI$977,25,0),"")</f>
        <v/>
      </c>
      <c r="L282" s="321">
        <f>IFERROR(VLOOKUP($A282,'様式C-1-1用'!$B$3:$AI$977,16,0),"")</f>
        <v>0</v>
      </c>
      <c r="M282" s="321" t="str">
        <f>IFERROR(VLOOKUP($A282,'様式C-1-1用'!$B$3:$AI$977,34,0),"")</f>
        <v/>
      </c>
      <c r="N282" s="321" t="str">
        <f>IFERROR(VLOOKUP($A282,'様式C-1-1用'!$B$3:$AI$977,30,0),"")</f>
        <v/>
      </c>
      <c r="O282" s="321" t="str">
        <f>IF(VLOOKUP($A282,'様式C-1-1用'!$B$3:$AI$977,29,0)="－","なし",VLOOKUP($A282,'様式C-1-1用'!$B$3:$AI$977,29,0))</f>
        <v/>
      </c>
      <c r="P282" s="322" t="str">
        <f>IFERROR(VLOOKUP($A282,'様式C-1-1用'!$B$3:$AI$977,33,0),"")</f>
        <v/>
      </c>
    </row>
    <row r="283" spans="1:16" ht="15.95" customHeight="1" x14ac:dyDescent="0.15">
      <c r="A283" s="314">
        <v>281</v>
      </c>
      <c r="B283" s="320">
        <f>IFERROR(VLOOKUP($A283,'様式C-1-1用'!$B$3:$AI$977,3,0),"")</f>
        <v>0</v>
      </c>
      <c r="C283" s="321" t="str">
        <f>IFERROR(VLOOKUP($A283,'様式C-1-1用'!$B$3:$AI$977,4,0),"")</f>
        <v/>
      </c>
      <c r="D283" s="321">
        <f>IFERROR(VLOOKUP($A283,'様式C-1-1用'!$B$3:$AI$977,6,0),"")</f>
        <v>0</v>
      </c>
      <c r="E283" s="321">
        <f>IFERROR(VLOOKUP($A283,'様式C-1-1用'!$B$3:$AI$977,7,0),"")</f>
        <v>0</v>
      </c>
      <c r="F283" s="321">
        <f>IFERROR(VLOOKUP($A283,'様式C-1-1用'!$B$3:$AI$977,8,0),"")</f>
        <v>0</v>
      </c>
      <c r="G283" s="321">
        <f>IFERROR(VLOOKUP($A283,'様式C-1-1用'!$B$3:$AI$977,10,0),"")</f>
        <v>0</v>
      </c>
      <c r="H283" s="321">
        <f>IFERROR(VLOOKUP($A283,'様式C-1-1用'!$B$3:$AI$977,22,0),"")</f>
        <v>0</v>
      </c>
      <c r="I283" s="321">
        <f>IFERROR(VLOOKUP($A283,'様式C-1-1用'!$B$3:$AI$977,23,0),"")</f>
        <v>0</v>
      </c>
      <c r="J283" s="321" t="str">
        <f>IFERROR(VLOOKUP($A283,'様式C-1-1用'!$B$3:$AI$977,24,0),"")</f>
        <v/>
      </c>
      <c r="K283" s="321" t="str">
        <f>IFERROR(VLOOKUP($A283,'様式C-1-1用'!$B$3:$AI$977,25,0),"")</f>
        <v/>
      </c>
      <c r="L283" s="321">
        <f>IFERROR(VLOOKUP($A283,'様式C-1-1用'!$B$3:$AI$977,16,0),"")</f>
        <v>0</v>
      </c>
      <c r="M283" s="321" t="str">
        <f>IFERROR(VLOOKUP($A283,'様式C-1-1用'!$B$3:$AI$977,34,0),"")</f>
        <v/>
      </c>
      <c r="N283" s="321" t="str">
        <f>IFERROR(VLOOKUP($A283,'様式C-1-1用'!$B$3:$AI$977,30,0),"")</f>
        <v/>
      </c>
      <c r="O283" s="321" t="str">
        <f>IF(VLOOKUP($A283,'様式C-1-1用'!$B$3:$AI$977,29,0)="－","なし",VLOOKUP($A283,'様式C-1-1用'!$B$3:$AI$977,29,0))</f>
        <v/>
      </c>
      <c r="P283" s="322" t="str">
        <f>IFERROR(VLOOKUP($A283,'様式C-1-1用'!$B$3:$AI$977,33,0),"")</f>
        <v/>
      </c>
    </row>
    <row r="284" spans="1:16" ht="15.95" customHeight="1" x14ac:dyDescent="0.15">
      <c r="A284" s="314">
        <v>282</v>
      </c>
      <c r="B284" s="320">
        <f>IFERROR(VLOOKUP($A284,'様式C-1-1用'!$B$3:$AI$977,3,0),"")</f>
        <v>0</v>
      </c>
      <c r="C284" s="321" t="str">
        <f>IFERROR(VLOOKUP($A284,'様式C-1-1用'!$B$3:$AI$977,4,0),"")</f>
        <v/>
      </c>
      <c r="D284" s="321">
        <f>IFERROR(VLOOKUP($A284,'様式C-1-1用'!$B$3:$AI$977,6,0),"")</f>
        <v>0</v>
      </c>
      <c r="E284" s="321">
        <f>IFERROR(VLOOKUP($A284,'様式C-1-1用'!$B$3:$AI$977,7,0),"")</f>
        <v>0</v>
      </c>
      <c r="F284" s="321">
        <f>IFERROR(VLOOKUP($A284,'様式C-1-1用'!$B$3:$AI$977,8,0),"")</f>
        <v>0</v>
      </c>
      <c r="G284" s="321">
        <f>IFERROR(VLOOKUP($A284,'様式C-1-1用'!$B$3:$AI$977,10,0),"")</f>
        <v>0</v>
      </c>
      <c r="H284" s="321">
        <f>IFERROR(VLOOKUP($A284,'様式C-1-1用'!$B$3:$AI$977,22,0),"")</f>
        <v>0</v>
      </c>
      <c r="I284" s="321">
        <f>IFERROR(VLOOKUP($A284,'様式C-1-1用'!$B$3:$AI$977,23,0),"")</f>
        <v>0</v>
      </c>
      <c r="J284" s="321" t="str">
        <f>IFERROR(VLOOKUP($A284,'様式C-1-1用'!$B$3:$AI$977,24,0),"")</f>
        <v/>
      </c>
      <c r="K284" s="321" t="str">
        <f>IFERROR(VLOOKUP($A284,'様式C-1-1用'!$B$3:$AI$977,25,0),"")</f>
        <v/>
      </c>
      <c r="L284" s="321">
        <f>IFERROR(VLOOKUP($A284,'様式C-1-1用'!$B$3:$AI$977,16,0),"")</f>
        <v>0</v>
      </c>
      <c r="M284" s="321" t="str">
        <f>IFERROR(VLOOKUP($A284,'様式C-1-1用'!$B$3:$AI$977,34,0),"")</f>
        <v/>
      </c>
      <c r="N284" s="321" t="str">
        <f>IFERROR(VLOOKUP($A284,'様式C-1-1用'!$B$3:$AI$977,30,0),"")</f>
        <v/>
      </c>
      <c r="O284" s="321" t="str">
        <f>IF(VLOOKUP($A284,'様式C-1-1用'!$B$3:$AI$977,29,0)="－","なし",VLOOKUP($A284,'様式C-1-1用'!$B$3:$AI$977,29,0))</f>
        <v/>
      </c>
      <c r="P284" s="322" t="str">
        <f>IFERROR(VLOOKUP($A284,'様式C-1-1用'!$B$3:$AI$977,33,0),"")</f>
        <v/>
      </c>
    </row>
    <row r="285" spans="1:16" ht="15.95" customHeight="1" x14ac:dyDescent="0.15">
      <c r="A285" s="314">
        <v>283</v>
      </c>
      <c r="B285" s="320">
        <f>IFERROR(VLOOKUP($A285,'様式C-1-1用'!$B$3:$AI$977,3,0),"")</f>
        <v>0</v>
      </c>
      <c r="C285" s="321" t="str">
        <f>IFERROR(VLOOKUP($A285,'様式C-1-1用'!$B$3:$AI$977,4,0),"")</f>
        <v/>
      </c>
      <c r="D285" s="321">
        <f>IFERROR(VLOOKUP($A285,'様式C-1-1用'!$B$3:$AI$977,6,0),"")</f>
        <v>0</v>
      </c>
      <c r="E285" s="321">
        <f>IFERROR(VLOOKUP($A285,'様式C-1-1用'!$B$3:$AI$977,7,0),"")</f>
        <v>0</v>
      </c>
      <c r="F285" s="321">
        <f>IFERROR(VLOOKUP($A285,'様式C-1-1用'!$B$3:$AI$977,8,0),"")</f>
        <v>0</v>
      </c>
      <c r="G285" s="321">
        <f>IFERROR(VLOOKUP($A285,'様式C-1-1用'!$B$3:$AI$977,10,0),"")</f>
        <v>0</v>
      </c>
      <c r="H285" s="321">
        <f>IFERROR(VLOOKUP($A285,'様式C-1-1用'!$B$3:$AI$977,22,0),"")</f>
        <v>0</v>
      </c>
      <c r="I285" s="321">
        <f>IFERROR(VLOOKUP($A285,'様式C-1-1用'!$B$3:$AI$977,23,0),"")</f>
        <v>0</v>
      </c>
      <c r="J285" s="321" t="str">
        <f>IFERROR(VLOOKUP($A285,'様式C-1-1用'!$B$3:$AI$977,24,0),"")</f>
        <v/>
      </c>
      <c r="K285" s="321" t="str">
        <f>IFERROR(VLOOKUP($A285,'様式C-1-1用'!$B$3:$AI$977,25,0),"")</f>
        <v/>
      </c>
      <c r="L285" s="321">
        <f>IFERROR(VLOOKUP($A285,'様式C-1-1用'!$B$3:$AI$977,16,0),"")</f>
        <v>0</v>
      </c>
      <c r="M285" s="321" t="str">
        <f>IFERROR(VLOOKUP($A285,'様式C-1-1用'!$B$3:$AI$977,34,0),"")</f>
        <v/>
      </c>
      <c r="N285" s="321" t="str">
        <f>IFERROR(VLOOKUP($A285,'様式C-1-1用'!$B$3:$AI$977,30,0),"")</f>
        <v/>
      </c>
      <c r="O285" s="321" t="str">
        <f>IF(VLOOKUP($A285,'様式C-1-1用'!$B$3:$AI$977,29,0)="－","なし",VLOOKUP($A285,'様式C-1-1用'!$B$3:$AI$977,29,0))</f>
        <v/>
      </c>
      <c r="P285" s="322" t="str">
        <f>IFERROR(VLOOKUP($A285,'様式C-1-1用'!$B$3:$AI$977,33,0),"")</f>
        <v/>
      </c>
    </row>
    <row r="286" spans="1:16" ht="15.95" customHeight="1" x14ac:dyDescent="0.15">
      <c r="A286" s="314">
        <v>284</v>
      </c>
      <c r="B286" s="320">
        <f>IFERROR(VLOOKUP($A286,'様式C-1-1用'!$B$3:$AI$977,3,0),"")</f>
        <v>0</v>
      </c>
      <c r="C286" s="321" t="str">
        <f>IFERROR(VLOOKUP($A286,'様式C-1-1用'!$B$3:$AI$977,4,0),"")</f>
        <v/>
      </c>
      <c r="D286" s="321">
        <f>IFERROR(VLOOKUP($A286,'様式C-1-1用'!$B$3:$AI$977,6,0),"")</f>
        <v>0</v>
      </c>
      <c r="E286" s="321">
        <f>IFERROR(VLOOKUP($A286,'様式C-1-1用'!$B$3:$AI$977,7,0),"")</f>
        <v>0</v>
      </c>
      <c r="F286" s="321">
        <f>IFERROR(VLOOKUP($A286,'様式C-1-1用'!$B$3:$AI$977,8,0),"")</f>
        <v>0</v>
      </c>
      <c r="G286" s="321">
        <f>IFERROR(VLOOKUP($A286,'様式C-1-1用'!$B$3:$AI$977,10,0),"")</f>
        <v>0</v>
      </c>
      <c r="H286" s="321">
        <f>IFERROR(VLOOKUP($A286,'様式C-1-1用'!$B$3:$AI$977,22,0),"")</f>
        <v>0</v>
      </c>
      <c r="I286" s="321">
        <f>IFERROR(VLOOKUP($A286,'様式C-1-1用'!$B$3:$AI$977,23,0),"")</f>
        <v>0</v>
      </c>
      <c r="J286" s="321" t="str">
        <f>IFERROR(VLOOKUP($A286,'様式C-1-1用'!$B$3:$AI$977,24,0),"")</f>
        <v/>
      </c>
      <c r="K286" s="321" t="str">
        <f>IFERROR(VLOOKUP($A286,'様式C-1-1用'!$B$3:$AI$977,25,0),"")</f>
        <v/>
      </c>
      <c r="L286" s="321">
        <f>IFERROR(VLOOKUP($A286,'様式C-1-1用'!$B$3:$AI$977,16,0),"")</f>
        <v>0</v>
      </c>
      <c r="M286" s="321" t="str">
        <f>IFERROR(VLOOKUP($A286,'様式C-1-1用'!$B$3:$AI$977,34,0),"")</f>
        <v/>
      </c>
      <c r="N286" s="321" t="str">
        <f>IFERROR(VLOOKUP($A286,'様式C-1-1用'!$B$3:$AI$977,30,0),"")</f>
        <v/>
      </c>
      <c r="O286" s="321" t="str">
        <f>IF(VLOOKUP($A286,'様式C-1-1用'!$B$3:$AI$977,29,0)="－","なし",VLOOKUP($A286,'様式C-1-1用'!$B$3:$AI$977,29,0))</f>
        <v/>
      </c>
      <c r="P286" s="322" t="str">
        <f>IFERROR(VLOOKUP($A286,'様式C-1-1用'!$B$3:$AI$977,33,0),"")</f>
        <v/>
      </c>
    </row>
    <row r="287" spans="1:16" ht="15.95" customHeight="1" x14ac:dyDescent="0.15">
      <c r="A287" s="314">
        <v>285</v>
      </c>
      <c r="B287" s="320">
        <f>IFERROR(VLOOKUP($A287,'様式C-1-1用'!$B$3:$AI$977,3,0),"")</f>
        <v>0</v>
      </c>
      <c r="C287" s="321" t="str">
        <f>IFERROR(VLOOKUP($A287,'様式C-1-1用'!$B$3:$AI$977,4,0),"")</f>
        <v/>
      </c>
      <c r="D287" s="321">
        <f>IFERROR(VLOOKUP($A287,'様式C-1-1用'!$B$3:$AI$977,6,0),"")</f>
        <v>0</v>
      </c>
      <c r="E287" s="321">
        <f>IFERROR(VLOOKUP($A287,'様式C-1-1用'!$B$3:$AI$977,7,0),"")</f>
        <v>0</v>
      </c>
      <c r="F287" s="321">
        <f>IFERROR(VLOOKUP($A287,'様式C-1-1用'!$B$3:$AI$977,8,0),"")</f>
        <v>0</v>
      </c>
      <c r="G287" s="321">
        <f>IFERROR(VLOOKUP($A287,'様式C-1-1用'!$B$3:$AI$977,10,0),"")</f>
        <v>0</v>
      </c>
      <c r="H287" s="321">
        <f>IFERROR(VLOOKUP($A287,'様式C-1-1用'!$B$3:$AI$977,22,0),"")</f>
        <v>0</v>
      </c>
      <c r="I287" s="321">
        <f>IFERROR(VLOOKUP($A287,'様式C-1-1用'!$B$3:$AI$977,23,0),"")</f>
        <v>0</v>
      </c>
      <c r="J287" s="321" t="str">
        <f>IFERROR(VLOOKUP($A287,'様式C-1-1用'!$B$3:$AI$977,24,0),"")</f>
        <v/>
      </c>
      <c r="K287" s="321" t="str">
        <f>IFERROR(VLOOKUP($A287,'様式C-1-1用'!$B$3:$AI$977,25,0),"")</f>
        <v/>
      </c>
      <c r="L287" s="321">
        <f>IFERROR(VLOOKUP($A287,'様式C-1-1用'!$B$3:$AI$977,16,0),"")</f>
        <v>0</v>
      </c>
      <c r="M287" s="321" t="str">
        <f>IFERROR(VLOOKUP($A287,'様式C-1-1用'!$B$3:$AI$977,34,0),"")</f>
        <v/>
      </c>
      <c r="N287" s="321" t="str">
        <f>IFERROR(VLOOKUP($A287,'様式C-1-1用'!$B$3:$AI$977,30,0),"")</f>
        <v/>
      </c>
      <c r="O287" s="321" t="str">
        <f>IF(VLOOKUP($A287,'様式C-1-1用'!$B$3:$AI$977,29,0)="－","なし",VLOOKUP($A287,'様式C-1-1用'!$B$3:$AI$977,29,0))</f>
        <v/>
      </c>
      <c r="P287" s="322" t="str">
        <f>IFERROR(VLOOKUP($A287,'様式C-1-1用'!$B$3:$AI$977,33,0),"")</f>
        <v/>
      </c>
    </row>
    <row r="288" spans="1:16" ht="15.95" customHeight="1" x14ac:dyDescent="0.15">
      <c r="A288" s="314">
        <v>286</v>
      </c>
      <c r="B288" s="320">
        <f>IFERROR(VLOOKUP($A288,'様式C-1-1用'!$B$3:$AI$977,3,0),"")</f>
        <v>0</v>
      </c>
      <c r="C288" s="321" t="str">
        <f>IFERROR(VLOOKUP($A288,'様式C-1-1用'!$B$3:$AI$977,4,0),"")</f>
        <v/>
      </c>
      <c r="D288" s="321">
        <f>IFERROR(VLOOKUP($A288,'様式C-1-1用'!$B$3:$AI$977,6,0),"")</f>
        <v>0</v>
      </c>
      <c r="E288" s="321">
        <f>IFERROR(VLOOKUP($A288,'様式C-1-1用'!$B$3:$AI$977,7,0),"")</f>
        <v>0</v>
      </c>
      <c r="F288" s="321">
        <f>IFERROR(VLOOKUP($A288,'様式C-1-1用'!$B$3:$AI$977,8,0),"")</f>
        <v>0</v>
      </c>
      <c r="G288" s="321">
        <f>IFERROR(VLOOKUP($A288,'様式C-1-1用'!$B$3:$AI$977,10,0),"")</f>
        <v>0</v>
      </c>
      <c r="H288" s="321">
        <f>IFERROR(VLOOKUP($A288,'様式C-1-1用'!$B$3:$AI$977,22,0),"")</f>
        <v>0</v>
      </c>
      <c r="I288" s="321">
        <f>IFERROR(VLOOKUP($A288,'様式C-1-1用'!$B$3:$AI$977,23,0),"")</f>
        <v>0</v>
      </c>
      <c r="J288" s="321" t="str">
        <f>IFERROR(VLOOKUP($A288,'様式C-1-1用'!$B$3:$AI$977,24,0),"")</f>
        <v/>
      </c>
      <c r="K288" s="321" t="str">
        <f>IFERROR(VLOOKUP($A288,'様式C-1-1用'!$B$3:$AI$977,25,0),"")</f>
        <v/>
      </c>
      <c r="L288" s="321">
        <f>IFERROR(VLOOKUP($A288,'様式C-1-1用'!$B$3:$AI$977,16,0),"")</f>
        <v>0</v>
      </c>
      <c r="M288" s="321" t="str">
        <f>IFERROR(VLOOKUP($A288,'様式C-1-1用'!$B$3:$AI$977,34,0),"")</f>
        <v/>
      </c>
      <c r="N288" s="321" t="str">
        <f>IFERROR(VLOOKUP($A288,'様式C-1-1用'!$B$3:$AI$977,30,0),"")</f>
        <v/>
      </c>
      <c r="O288" s="321" t="str">
        <f>IF(VLOOKUP($A288,'様式C-1-1用'!$B$3:$AI$977,29,0)="－","なし",VLOOKUP($A288,'様式C-1-1用'!$B$3:$AI$977,29,0))</f>
        <v/>
      </c>
      <c r="P288" s="322" t="str">
        <f>IFERROR(VLOOKUP($A288,'様式C-1-1用'!$B$3:$AI$977,33,0),"")</f>
        <v/>
      </c>
    </row>
    <row r="289" spans="1:16" ht="15.95" customHeight="1" x14ac:dyDescent="0.15">
      <c r="A289" s="314">
        <v>287</v>
      </c>
      <c r="B289" s="320">
        <f>IFERROR(VLOOKUP($A289,'様式C-1-1用'!$B$3:$AI$977,3,0),"")</f>
        <v>0</v>
      </c>
      <c r="C289" s="321" t="str">
        <f>IFERROR(VLOOKUP($A289,'様式C-1-1用'!$B$3:$AI$977,4,0),"")</f>
        <v/>
      </c>
      <c r="D289" s="321">
        <f>IFERROR(VLOOKUP($A289,'様式C-1-1用'!$B$3:$AI$977,6,0),"")</f>
        <v>0</v>
      </c>
      <c r="E289" s="321">
        <f>IFERROR(VLOOKUP($A289,'様式C-1-1用'!$B$3:$AI$977,7,0),"")</f>
        <v>0</v>
      </c>
      <c r="F289" s="321">
        <f>IFERROR(VLOOKUP($A289,'様式C-1-1用'!$B$3:$AI$977,8,0),"")</f>
        <v>0</v>
      </c>
      <c r="G289" s="321">
        <f>IFERROR(VLOOKUP($A289,'様式C-1-1用'!$B$3:$AI$977,10,0),"")</f>
        <v>0</v>
      </c>
      <c r="H289" s="321">
        <f>IFERROR(VLOOKUP($A289,'様式C-1-1用'!$B$3:$AI$977,22,0),"")</f>
        <v>0</v>
      </c>
      <c r="I289" s="321">
        <f>IFERROR(VLOOKUP($A289,'様式C-1-1用'!$B$3:$AI$977,23,0),"")</f>
        <v>0</v>
      </c>
      <c r="J289" s="321" t="str">
        <f>IFERROR(VLOOKUP($A289,'様式C-1-1用'!$B$3:$AI$977,24,0),"")</f>
        <v/>
      </c>
      <c r="K289" s="321" t="str">
        <f>IFERROR(VLOOKUP($A289,'様式C-1-1用'!$B$3:$AI$977,25,0),"")</f>
        <v/>
      </c>
      <c r="L289" s="321">
        <f>IFERROR(VLOOKUP($A289,'様式C-1-1用'!$B$3:$AI$977,16,0),"")</f>
        <v>0</v>
      </c>
      <c r="M289" s="321" t="str">
        <f>IFERROR(VLOOKUP($A289,'様式C-1-1用'!$B$3:$AI$977,34,0),"")</f>
        <v/>
      </c>
      <c r="N289" s="321" t="str">
        <f>IFERROR(VLOOKUP($A289,'様式C-1-1用'!$B$3:$AI$977,30,0),"")</f>
        <v/>
      </c>
      <c r="O289" s="321" t="str">
        <f>IF(VLOOKUP($A289,'様式C-1-1用'!$B$3:$AI$977,29,0)="－","なし",VLOOKUP($A289,'様式C-1-1用'!$B$3:$AI$977,29,0))</f>
        <v/>
      </c>
      <c r="P289" s="322" t="str">
        <f>IFERROR(VLOOKUP($A289,'様式C-1-1用'!$B$3:$AI$977,33,0),"")</f>
        <v/>
      </c>
    </row>
    <row r="290" spans="1:16" ht="15.95" customHeight="1" x14ac:dyDescent="0.15">
      <c r="A290" s="314">
        <v>288</v>
      </c>
      <c r="B290" s="320">
        <f>IFERROR(VLOOKUP($A290,'様式C-1-1用'!$B$3:$AI$977,3,0),"")</f>
        <v>0</v>
      </c>
      <c r="C290" s="321" t="str">
        <f>IFERROR(VLOOKUP($A290,'様式C-1-1用'!$B$3:$AI$977,4,0),"")</f>
        <v/>
      </c>
      <c r="D290" s="321">
        <f>IFERROR(VLOOKUP($A290,'様式C-1-1用'!$B$3:$AI$977,6,0),"")</f>
        <v>0</v>
      </c>
      <c r="E290" s="321">
        <f>IFERROR(VLOOKUP($A290,'様式C-1-1用'!$B$3:$AI$977,7,0),"")</f>
        <v>0</v>
      </c>
      <c r="F290" s="321">
        <f>IFERROR(VLOOKUP($A290,'様式C-1-1用'!$B$3:$AI$977,8,0),"")</f>
        <v>0</v>
      </c>
      <c r="G290" s="321">
        <f>IFERROR(VLOOKUP($A290,'様式C-1-1用'!$B$3:$AI$977,10,0),"")</f>
        <v>0</v>
      </c>
      <c r="H290" s="321">
        <f>IFERROR(VLOOKUP($A290,'様式C-1-1用'!$B$3:$AI$977,22,0),"")</f>
        <v>0</v>
      </c>
      <c r="I290" s="321">
        <f>IFERROR(VLOOKUP($A290,'様式C-1-1用'!$B$3:$AI$977,23,0),"")</f>
        <v>0</v>
      </c>
      <c r="J290" s="321" t="str">
        <f>IFERROR(VLOOKUP($A290,'様式C-1-1用'!$B$3:$AI$977,24,0),"")</f>
        <v/>
      </c>
      <c r="K290" s="321" t="str">
        <f>IFERROR(VLOOKUP($A290,'様式C-1-1用'!$B$3:$AI$977,25,0),"")</f>
        <v/>
      </c>
      <c r="L290" s="321">
        <f>IFERROR(VLOOKUP($A290,'様式C-1-1用'!$B$3:$AI$977,16,0),"")</f>
        <v>0</v>
      </c>
      <c r="M290" s="321" t="str">
        <f>IFERROR(VLOOKUP($A290,'様式C-1-1用'!$B$3:$AI$977,34,0),"")</f>
        <v/>
      </c>
      <c r="N290" s="321" t="str">
        <f>IFERROR(VLOOKUP($A290,'様式C-1-1用'!$B$3:$AI$977,30,0),"")</f>
        <v/>
      </c>
      <c r="O290" s="321" t="str">
        <f>IF(VLOOKUP($A290,'様式C-1-1用'!$B$3:$AI$977,29,0)="－","なし",VLOOKUP($A290,'様式C-1-1用'!$B$3:$AI$977,29,0))</f>
        <v/>
      </c>
      <c r="P290" s="322" t="str">
        <f>IFERROR(VLOOKUP($A290,'様式C-1-1用'!$B$3:$AI$977,33,0),"")</f>
        <v/>
      </c>
    </row>
    <row r="291" spans="1:16" ht="15.95" customHeight="1" x14ac:dyDescent="0.15">
      <c r="A291" s="314">
        <v>289</v>
      </c>
      <c r="B291" s="320">
        <f>IFERROR(VLOOKUP($A291,'様式C-1-1用'!$B$3:$AI$977,3,0),"")</f>
        <v>0</v>
      </c>
      <c r="C291" s="321" t="str">
        <f>IFERROR(VLOOKUP($A291,'様式C-1-1用'!$B$3:$AI$977,4,0),"")</f>
        <v/>
      </c>
      <c r="D291" s="321">
        <f>IFERROR(VLOOKUP($A291,'様式C-1-1用'!$B$3:$AI$977,6,0),"")</f>
        <v>0</v>
      </c>
      <c r="E291" s="321">
        <f>IFERROR(VLOOKUP($A291,'様式C-1-1用'!$B$3:$AI$977,7,0),"")</f>
        <v>0</v>
      </c>
      <c r="F291" s="321">
        <f>IFERROR(VLOOKUP($A291,'様式C-1-1用'!$B$3:$AI$977,8,0),"")</f>
        <v>0</v>
      </c>
      <c r="G291" s="321">
        <f>IFERROR(VLOOKUP($A291,'様式C-1-1用'!$B$3:$AI$977,10,0),"")</f>
        <v>0</v>
      </c>
      <c r="H291" s="321">
        <f>IFERROR(VLOOKUP($A291,'様式C-1-1用'!$B$3:$AI$977,22,0),"")</f>
        <v>0</v>
      </c>
      <c r="I291" s="321">
        <f>IFERROR(VLOOKUP($A291,'様式C-1-1用'!$B$3:$AI$977,23,0),"")</f>
        <v>0</v>
      </c>
      <c r="J291" s="321" t="str">
        <f>IFERROR(VLOOKUP($A291,'様式C-1-1用'!$B$3:$AI$977,24,0),"")</f>
        <v/>
      </c>
      <c r="K291" s="321" t="str">
        <f>IFERROR(VLOOKUP($A291,'様式C-1-1用'!$B$3:$AI$977,25,0),"")</f>
        <v/>
      </c>
      <c r="L291" s="321">
        <f>IFERROR(VLOOKUP($A291,'様式C-1-1用'!$B$3:$AI$977,16,0),"")</f>
        <v>0</v>
      </c>
      <c r="M291" s="321" t="str">
        <f>IFERROR(VLOOKUP($A291,'様式C-1-1用'!$B$3:$AI$977,34,0),"")</f>
        <v/>
      </c>
      <c r="N291" s="321" t="str">
        <f>IFERROR(VLOOKUP($A291,'様式C-1-1用'!$B$3:$AI$977,30,0),"")</f>
        <v/>
      </c>
      <c r="O291" s="321" t="str">
        <f>IF(VLOOKUP($A291,'様式C-1-1用'!$B$3:$AI$977,29,0)="－","なし",VLOOKUP($A291,'様式C-1-1用'!$B$3:$AI$977,29,0))</f>
        <v/>
      </c>
      <c r="P291" s="322" t="str">
        <f>IFERROR(VLOOKUP($A291,'様式C-1-1用'!$B$3:$AI$977,33,0),"")</f>
        <v/>
      </c>
    </row>
    <row r="292" spans="1:16" ht="15.95" customHeight="1" x14ac:dyDescent="0.15">
      <c r="A292" s="314">
        <v>290</v>
      </c>
      <c r="B292" s="320">
        <f>IFERROR(VLOOKUP($A292,'様式C-1-1用'!$B$3:$AI$977,3,0),"")</f>
        <v>0</v>
      </c>
      <c r="C292" s="321" t="str">
        <f>IFERROR(VLOOKUP($A292,'様式C-1-1用'!$B$3:$AI$977,4,0),"")</f>
        <v/>
      </c>
      <c r="D292" s="321">
        <f>IFERROR(VLOOKUP($A292,'様式C-1-1用'!$B$3:$AI$977,6,0),"")</f>
        <v>0</v>
      </c>
      <c r="E292" s="321">
        <f>IFERROR(VLOOKUP($A292,'様式C-1-1用'!$B$3:$AI$977,7,0),"")</f>
        <v>0</v>
      </c>
      <c r="F292" s="321">
        <f>IFERROR(VLOOKUP($A292,'様式C-1-1用'!$B$3:$AI$977,8,0),"")</f>
        <v>0</v>
      </c>
      <c r="G292" s="321">
        <f>IFERROR(VLOOKUP($A292,'様式C-1-1用'!$B$3:$AI$977,10,0),"")</f>
        <v>0</v>
      </c>
      <c r="H292" s="321">
        <f>IFERROR(VLOOKUP($A292,'様式C-1-1用'!$B$3:$AI$977,22,0),"")</f>
        <v>0</v>
      </c>
      <c r="I292" s="321">
        <f>IFERROR(VLOOKUP($A292,'様式C-1-1用'!$B$3:$AI$977,23,0),"")</f>
        <v>0</v>
      </c>
      <c r="J292" s="321" t="str">
        <f>IFERROR(VLOOKUP($A292,'様式C-1-1用'!$B$3:$AI$977,24,0),"")</f>
        <v/>
      </c>
      <c r="K292" s="321" t="str">
        <f>IFERROR(VLOOKUP($A292,'様式C-1-1用'!$B$3:$AI$977,25,0),"")</f>
        <v/>
      </c>
      <c r="L292" s="321">
        <f>IFERROR(VLOOKUP($A292,'様式C-1-1用'!$B$3:$AI$977,16,0),"")</f>
        <v>0</v>
      </c>
      <c r="M292" s="321" t="str">
        <f>IFERROR(VLOOKUP($A292,'様式C-1-1用'!$B$3:$AI$977,34,0),"")</f>
        <v/>
      </c>
      <c r="N292" s="321" t="str">
        <f>IFERROR(VLOOKUP($A292,'様式C-1-1用'!$B$3:$AI$977,30,0),"")</f>
        <v/>
      </c>
      <c r="O292" s="321" t="str">
        <f>IF(VLOOKUP($A292,'様式C-1-1用'!$B$3:$AI$977,29,0)="－","なし",VLOOKUP($A292,'様式C-1-1用'!$B$3:$AI$977,29,0))</f>
        <v/>
      </c>
      <c r="P292" s="322" t="str">
        <f>IFERROR(VLOOKUP($A292,'様式C-1-1用'!$B$3:$AI$977,33,0),"")</f>
        <v/>
      </c>
    </row>
    <row r="293" spans="1:16" ht="15.95" customHeight="1" x14ac:dyDescent="0.15">
      <c r="A293" s="314">
        <v>291</v>
      </c>
      <c r="B293" s="320">
        <f>IFERROR(VLOOKUP($A293,'様式C-1-1用'!$B$3:$AI$977,3,0),"")</f>
        <v>0</v>
      </c>
      <c r="C293" s="321" t="str">
        <f>IFERROR(VLOOKUP($A293,'様式C-1-1用'!$B$3:$AI$977,4,0),"")</f>
        <v/>
      </c>
      <c r="D293" s="321">
        <f>IFERROR(VLOOKUP($A293,'様式C-1-1用'!$B$3:$AI$977,6,0),"")</f>
        <v>0</v>
      </c>
      <c r="E293" s="321">
        <f>IFERROR(VLOOKUP($A293,'様式C-1-1用'!$B$3:$AI$977,7,0),"")</f>
        <v>0</v>
      </c>
      <c r="F293" s="321">
        <f>IFERROR(VLOOKUP($A293,'様式C-1-1用'!$B$3:$AI$977,8,0),"")</f>
        <v>0</v>
      </c>
      <c r="G293" s="321">
        <f>IFERROR(VLOOKUP($A293,'様式C-1-1用'!$B$3:$AI$977,10,0),"")</f>
        <v>0</v>
      </c>
      <c r="H293" s="321">
        <f>IFERROR(VLOOKUP($A293,'様式C-1-1用'!$B$3:$AI$977,22,0),"")</f>
        <v>0</v>
      </c>
      <c r="I293" s="321">
        <f>IFERROR(VLOOKUP($A293,'様式C-1-1用'!$B$3:$AI$977,23,0),"")</f>
        <v>0</v>
      </c>
      <c r="J293" s="321" t="str">
        <f>IFERROR(VLOOKUP($A293,'様式C-1-1用'!$B$3:$AI$977,24,0),"")</f>
        <v/>
      </c>
      <c r="K293" s="321" t="str">
        <f>IFERROR(VLOOKUP($A293,'様式C-1-1用'!$B$3:$AI$977,25,0),"")</f>
        <v/>
      </c>
      <c r="L293" s="321">
        <f>IFERROR(VLOOKUP($A293,'様式C-1-1用'!$B$3:$AI$977,16,0),"")</f>
        <v>0</v>
      </c>
      <c r="M293" s="321" t="str">
        <f>IFERROR(VLOOKUP($A293,'様式C-1-1用'!$B$3:$AI$977,34,0),"")</f>
        <v/>
      </c>
      <c r="N293" s="321" t="str">
        <f>IFERROR(VLOOKUP($A293,'様式C-1-1用'!$B$3:$AI$977,30,0),"")</f>
        <v/>
      </c>
      <c r="O293" s="321" t="str">
        <f>IF(VLOOKUP($A293,'様式C-1-1用'!$B$3:$AI$977,29,0)="－","なし",VLOOKUP($A293,'様式C-1-1用'!$B$3:$AI$977,29,0))</f>
        <v/>
      </c>
      <c r="P293" s="322" t="str">
        <f>IFERROR(VLOOKUP($A293,'様式C-1-1用'!$B$3:$AI$977,33,0),"")</f>
        <v/>
      </c>
    </row>
    <row r="294" spans="1:16" ht="15.95" customHeight="1" x14ac:dyDescent="0.15">
      <c r="A294" s="314">
        <v>292</v>
      </c>
      <c r="B294" s="320">
        <f>IFERROR(VLOOKUP($A294,'様式C-1-1用'!$B$3:$AI$977,3,0),"")</f>
        <v>0</v>
      </c>
      <c r="C294" s="321" t="str">
        <f>IFERROR(VLOOKUP($A294,'様式C-1-1用'!$B$3:$AI$977,4,0),"")</f>
        <v/>
      </c>
      <c r="D294" s="321">
        <f>IFERROR(VLOOKUP($A294,'様式C-1-1用'!$B$3:$AI$977,6,0),"")</f>
        <v>0</v>
      </c>
      <c r="E294" s="321">
        <f>IFERROR(VLOOKUP($A294,'様式C-1-1用'!$B$3:$AI$977,7,0),"")</f>
        <v>0</v>
      </c>
      <c r="F294" s="321">
        <f>IFERROR(VLOOKUP($A294,'様式C-1-1用'!$B$3:$AI$977,8,0),"")</f>
        <v>0</v>
      </c>
      <c r="G294" s="321">
        <f>IFERROR(VLOOKUP($A294,'様式C-1-1用'!$B$3:$AI$977,10,0),"")</f>
        <v>0</v>
      </c>
      <c r="H294" s="321">
        <f>IFERROR(VLOOKUP($A294,'様式C-1-1用'!$B$3:$AI$977,22,0),"")</f>
        <v>0</v>
      </c>
      <c r="I294" s="321">
        <f>IFERROR(VLOOKUP($A294,'様式C-1-1用'!$B$3:$AI$977,23,0),"")</f>
        <v>0</v>
      </c>
      <c r="J294" s="321" t="str">
        <f>IFERROR(VLOOKUP($A294,'様式C-1-1用'!$B$3:$AI$977,24,0),"")</f>
        <v/>
      </c>
      <c r="K294" s="321" t="str">
        <f>IFERROR(VLOOKUP($A294,'様式C-1-1用'!$B$3:$AI$977,25,0),"")</f>
        <v/>
      </c>
      <c r="L294" s="321">
        <f>IFERROR(VLOOKUP($A294,'様式C-1-1用'!$B$3:$AI$977,16,0),"")</f>
        <v>0</v>
      </c>
      <c r="M294" s="321" t="str">
        <f>IFERROR(VLOOKUP($A294,'様式C-1-1用'!$B$3:$AI$977,34,0),"")</f>
        <v/>
      </c>
      <c r="N294" s="321" t="str">
        <f>IFERROR(VLOOKUP($A294,'様式C-1-1用'!$B$3:$AI$977,30,0),"")</f>
        <v/>
      </c>
      <c r="O294" s="321" t="str">
        <f>IF(VLOOKUP($A294,'様式C-1-1用'!$B$3:$AI$977,29,0)="－","なし",VLOOKUP($A294,'様式C-1-1用'!$B$3:$AI$977,29,0))</f>
        <v/>
      </c>
      <c r="P294" s="322" t="str">
        <f>IFERROR(VLOOKUP($A294,'様式C-1-1用'!$B$3:$AI$977,33,0),"")</f>
        <v/>
      </c>
    </row>
    <row r="295" spans="1:16" ht="15.95" customHeight="1" x14ac:dyDescent="0.15">
      <c r="A295" s="314">
        <v>293</v>
      </c>
      <c r="B295" s="320">
        <f>IFERROR(VLOOKUP($A295,'様式C-1-1用'!$B$3:$AI$977,3,0),"")</f>
        <v>0</v>
      </c>
      <c r="C295" s="321" t="str">
        <f>IFERROR(VLOOKUP($A295,'様式C-1-1用'!$B$3:$AI$977,4,0),"")</f>
        <v/>
      </c>
      <c r="D295" s="321">
        <f>IFERROR(VLOOKUP($A295,'様式C-1-1用'!$B$3:$AI$977,6,0),"")</f>
        <v>0</v>
      </c>
      <c r="E295" s="321">
        <f>IFERROR(VLOOKUP($A295,'様式C-1-1用'!$B$3:$AI$977,7,0),"")</f>
        <v>0</v>
      </c>
      <c r="F295" s="321">
        <f>IFERROR(VLOOKUP($A295,'様式C-1-1用'!$B$3:$AI$977,8,0),"")</f>
        <v>0</v>
      </c>
      <c r="G295" s="321">
        <f>IFERROR(VLOOKUP($A295,'様式C-1-1用'!$B$3:$AI$977,10,0),"")</f>
        <v>0</v>
      </c>
      <c r="H295" s="321">
        <f>IFERROR(VLOOKUP($A295,'様式C-1-1用'!$B$3:$AI$977,22,0),"")</f>
        <v>0</v>
      </c>
      <c r="I295" s="321">
        <f>IFERROR(VLOOKUP($A295,'様式C-1-1用'!$B$3:$AI$977,23,0),"")</f>
        <v>0</v>
      </c>
      <c r="J295" s="321" t="str">
        <f>IFERROR(VLOOKUP($A295,'様式C-1-1用'!$B$3:$AI$977,24,0),"")</f>
        <v/>
      </c>
      <c r="K295" s="321" t="str">
        <f>IFERROR(VLOOKUP($A295,'様式C-1-1用'!$B$3:$AI$977,25,0),"")</f>
        <v/>
      </c>
      <c r="L295" s="321">
        <f>IFERROR(VLOOKUP($A295,'様式C-1-1用'!$B$3:$AI$977,16,0),"")</f>
        <v>0</v>
      </c>
      <c r="M295" s="321" t="str">
        <f>IFERROR(VLOOKUP($A295,'様式C-1-1用'!$B$3:$AI$977,34,0),"")</f>
        <v/>
      </c>
      <c r="N295" s="321" t="str">
        <f>IFERROR(VLOOKUP($A295,'様式C-1-1用'!$B$3:$AI$977,30,0),"")</f>
        <v/>
      </c>
      <c r="O295" s="321" t="str">
        <f>IF(VLOOKUP($A295,'様式C-1-1用'!$B$3:$AI$977,29,0)="－","なし",VLOOKUP($A295,'様式C-1-1用'!$B$3:$AI$977,29,0))</f>
        <v/>
      </c>
      <c r="P295" s="322" t="str">
        <f>IFERROR(VLOOKUP($A295,'様式C-1-1用'!$B$3:$AI$977,33,0),"")</f>
        <v/>
      </c>
    </row>
    <row r="296" spans="1:16" ht="15.95" customHeight="1" x14ac:dyDescent="0.15">
      <c r="A296" s="314">
        <v>294</v>
      </c>
      <c r="B296" s="320">
        <f>IFERROR(VLOOKUP($A296,'様式C-1-1用'!$B$3:$AI$977,3,0),"")</f>
        <v>0</v>
      </c>
      <c r="C296" s="321" t="str">
        <f>IFERROR(VLOOKUP($A296,'様式C-1-1用'!$B$3:$AI$977,4,0),"")</f>
        <v/>
      </c>
      <c r="D296" s="321">
        <f>IFERROR(VLOOKUP($A296,'様式C-1-1用'!$B$3:$AI$977,6,0),"")</f>
        <v>0</v>
      </c>
      <c r="E296" s="321">
        <f>IFERROR(VLOOKUP($A296,'様式C-1-1用'!$B$3:$AI$977,7,0),"")</f>
        <v>0</v>
      </c>
      <c r="F296" s="321">
        <f>IFERROR(VLOOKUP($A296,'様式C-1-1用'!$B$3:$AI$977,8,0),"")</f>
        <v>0</v>
      </c>
      <c r="G296" s="321">
        <f>IFERROR(VLOOKUP($A296,'様式C-1-1用'!$B$3:$AI$977,10,0),"")</f>
        <v>0</v>
      </c>
      <c r="H296" s="321">
        <f>IFERROR(VLOOKUP($A296,'様式C-1-1用'!$B$3:$AI$977,22,0),"")</f>
        <v>0</v>
      </c>
      <c r="I296" s="321">
        <f>IFERROR(VLOOKUP($A296,'様式C-1-1用'!$B$3:$AI$977,23,0),"")</f>
        <v>0</v>
      </c>
      <c r="J296" s="321" t="str">
        <f>IFERROR(VLOOKUP($A296,'様式C-1-1用'!$B$3:$AI$977,24,0),"")</f>
        <v/>
      </c>
      <c r="K296" s="321" t="str">
        <f>IFERROR(VLOOKUP($A296,'様式C-1-1用'!$B$3:$AI$977,25,0),"")</f>
        <v/>
      </c>
      <c r="L296" s="321">
        <f>IFERROR(VLOOKUP($A296,'様式C-1-1用'!$B$3:$AI$977,16,0),"")</f>
        <v>0</v>
      </c>
      <c r="M296" s="321" t="str">
        <f>IFERROR(VLOOKUP($A296,'様式C-1-1用'!$B$3:$AI$977,34,0),"")</f>
        <v/>
      </c>
      <c r="N296" s="321" t="str">
        <f>IFERROR(VLOOKUP($A296,'様式C-1-1用'!$B$3:$AI$977,30,0),"")</f>
        <v/>
      </c>
      <c r="O296" s="321" t="str">
        <f>IF(VLOOKUP($A296,'様式C-1-1用'!$B$3:$AI$977,29,0)="－","なし",VLOOKUP($A296,'様式C-1-1用'!$B$3:$AI$977,29,0))</f>
        <v/>
      </c>
      <c r="P296" s="322" t="str">
        <f>IFERROR(VLOOKUP($A296,'様式C-1-1用'!$B$3:$AI$977,33,0),"")</f>
        <v/>
      </c>
    </row>
    <row r="297" spans="1:16" ht="15.95" customHeight="1" x14ac:dyDescent="0.15">
      <c r="A297" s="314">
        <v>295</v>
      </c>
      <c r="B297" s="320">
        <f>IFERROR(VLOOKUP($A297,'様式C-1-1用'!$B$3:$AI$977,3,0),"")</f>
        <v>0</v>
      </c>
      <c r="C297" s="321" t="str">
        <f>IFERROR(VLOOKUP($A297,'様式C-1-1用'!$B$3:$AI$977,4,0),"")</f>
        <v/>
      </c>
      <c r="D297" s="321">
        <f>IFERROR(VLOOKUP($A297,'様式C-1-1用'!$B$3:$AI$977,6,0),"")</f>
        <v>0</v>
      </c>
      <c r="E297" s="321">
        <f>IFERROR(VLOOKUP($A297,'様式C-1-1用'!$B$3:$AI$977,7,0),"")</f>
        <v>0</v>
      </c>
      <c r="F297" s="321">
        <f>IFERROR(VLOOKUP($A297,'様式C-1-1用'!$B$3:$AI$977,8,0),"")</f>
        <v>0</v>
      </c>
      <c r="G297" s="321">
        <f>IFERROR(VLOOKUP($A297,'様式C-1-1用'!$B$3:$AI$977,10,0),"")</f>
        <v>0</v>
      </c>
      <c r="H297" s="321">
        <f>IFERROR(VLOOKUP($A297,'様式C-1-1用'!$B$3:$AI$977,22,0),"")</f>
        <v>0</v>
      </c>
      <c r="I297" s="321">
        <f>IFERROR(VLOOKUP($A297,'様式C-1-1用'!$B$3:$AI$977,23,0),"")</f>
        <v>0</v>
      </c>
      <c r="J297" s="321" t="str">
        <f>IFERROR(VLOOKUP($A297,'様式C-1-1用'!$B$3:$AI$977,24,0),"")</f>
        <v/>
      </c>
      <c r="K297" s="321" t="str">
        <f>IFERROR(VLOOKUP($A297,'様式C-1-1用'!$B$3:$AI$977,25,0),"")</f>
        <v/>
      </c>
      <c r="L297" s="321">
        <f>IFERROR(VLOOKUP($A297,'様式C-1-1用'!$B$3:$AI$977,16,0),"")</f>
        <v>0</v>
      </c>
      <c r="M297" s="321" t="str">
        <f>IFERROR(VLOOKUP($A297,'様式C-1-1用'!$B$3:$AI$977,34,0),"")</f>
        <v/>
      </c>
      <c r="N297" s="321" t="str">
        <f>IFERROR(VLOOKUP($A297,'様式C-1-1用'!$B$3:$AI$977,30,0),"")</f>
        <v/>
      </c>
      <c r="O297" s="321" t="str">
        <f>IF(VLOOKUP($A297,'様式C-1-1用'!$B$3:$AI$977,29,0)="－","なし",VLOOKUP($A297,'様式C-1-1用'!$B$3:$AI$977,29,0))</f>
        <v/>
      </c>
      <c r="P297" s="322" t="str">
        <f>IFERROR(VLOOKUP($A297,'様式C-1-1用'!$B$3:$AI$977,33,0),"")</f>
        <v/>
      </c>
    </row>
    <row r="298" spans="1:16" ht="15.95" customHeight="1" x14ac:dyDescent="0.15">
      <c r="A298" s="314">
        <v>296</v>
      </c>
      <c r="B298" s="320">
        <f>IFERROR(VLOOKUP($A298,'様式C-1-1用'!$B$3:$AI$977,3,0),"")</f>
        <v>0</v>
      </c>
      <c r="C298" s="321" t="str">
        <f>IFERROR(VLOOKUP($A298,'様式C-1-1用'!$B$3:$AI$977,4,0),"")</f>
        <v/>
      </c>
      <c r="D298" s="321">
        <f>IFERROR(VLOOKUP($A298,'様式C-1-1用'!$B$3:$AI$977,6,0),"")</f>
        <v>0</v>
      </c>
      <c r="E298" s="321">
        <f>IFERROR(VLOOKUP($A298,'様式C-1-1用'!$B$3:$AI$977,7,0),"")</f>
        <v>0</v>
      </c>
      <c r="F298" s="321">
        <f>IFERROR(VLOOKUP($A298,'様式C-1-1用'!$B$3:$AI$977,8,0),"")</f>
        <v>0</v>
      </c>
      <c r="G298" s="321">
        <f>IFERROR(VLOOKUP($A298,'様式C-1-1用'!$B$3:$AI$977,10,0),"")</f>
        <v>0</v>
      </c>
      <c r="H298" s="321">
        <f>IFERROR(VLOOKUP($A298,'様式C-1-1用'!$B$3:$AI$977,22,0),"")</f>
        <v>0</v>
      </c>
      <c r="I298" s="321">
        <f>IFERROR(VLOOKUP($A298,'様式C-1-1用'!$B$3:$AI$977,23,0),"")</f>
        <v>0</v>
      </c>
      <c r="J298" s="321" t="str">
        <f>IFERROR(VLOOKUP($A298,'様式C-1-1用'!$B$3:$AI$977,24,0),"")</f>
        <v/>
      </c>
      <c r="K298" s="321" t="str">
        <f>IFERROR(VLOOKUP($A298,'様式C-1-1用'!$B$3:$AI$977,25,0),"")</f>
        <v/>
      </c>
      <c r="L298" s="321">
        <f>IFERROR(VLOOKUP($A298,'様式C-1-1用'!$B$3:$AI$977,16,0),"")</f>
        <v>0</v>
      </c>
      <c r="M298" s="321" t="str">
        <f>IFERROR(VLOOKUP($A298,'様式C-1-1用'!$B$3:$AI$977,34,0),"")</f>
        <v/>
      </c>
      <c r="N298" s="321" t="str">
        <f>IFERROR(VLOOKUP($A298,'様式C-1-1用'!$B$3:$AI$977,30,0),"")</f>
        <v/>
      </c>
      <c r="O298" s="321" t="str">
        <f>IF(VLOOKUP($A298,'様式C-1-1用'!$B$3:$AI$977,29,0)="－","なし",VLOOKUP($A298,'様式C-1-1用'!$B$3:$AI$977,29,0))</f>
        <v/>
      </c>
      <c r="P298" s="322" t="str">
        <f>IFERROR(VLOOKUP($A298,'様式C-1-1用'!$B$3:$AI$977,33,0),"")</f>
        <v/>
      </c>
    </row>
    <row r="299" spans="1:16" ht="15.95" customHeight="1" x14ac:dyDescent="0.15">
      <c r="A299" s="314">
        <v>297</v>
      </c>
      <c r="B299" s="320">
        <f>IFERROR(VLOOKUP($A299,'様式C-1-1用'!$B$3:$AI$977,3,0),"")</f>
        <v>0</v>
      </c>
      <c r="C299" s="321" t="str">
        <f>IFERROR(VLOOKUP($A299,'様式C-1-1用'!$B$3:$AI$977,4,0),"")</f>
        <v/>
      </c>
      <c r="D299" s="321">
        <f>IFERROR(VLOOKUP($A299,'様式C-1-1用'!$B$3:$AI$977,6,0),"")</f>
        <v>0</v>
      </c>
      <c r="E299" s="321">
        <f>IFERROR(VLOOKUP($A299,'様式C-1-1用'!$B$3:$AI$977,7,0),"")</f>
        <v>0</v>
      </c>
      <c r="F299" s="321">
        <f>IFERROR(VLOOKUP($A299,'様式C-1-1用'!$B$3:$AI$977,8,0),"")</f>
        <v>0</v>
      </c>
      <c r="G299" s="321">
        <f>IFERROR(VLOOKUP($A299,'様式C-1-1用'!$B$3:$AI$977,10,0),"")</f>
        <v>0</v>
      </c>
      <c r="H299" s="321">
        <f>IFERROR(VLOOKUP($A299,'様式C-1-1用'!$B$3:$AI$977,22,0),"")</f>
        <v>0</v>
      </c>
      <c r="I299" s="321">
        <f>IFERROR(VLOOKUP($A299,'様式C-1-1用'!$B$3:$AI$977,23,0),"")</f>
        <v>0</v>
      </c>
      <c r="J299" s="321" t="str">
        <f>IFERROR(VLOOKUP($A299,'様式C-1-1用'!$B$3:$AI$977,24,0),"")</f>
        <v/>
      </c>
      <c r="K299" s="321" t="str">
        <f>IFERROR(VLOOKUP($A299,'様式C-1-1用'!$B$3:$AI$977,25,0),"")</f>
        <v/>
      </c>
      <c r="L299" s="321">
        <f>IFERROR(VLOOKUP($A299,'様式C-1-1用'!$B$3:$AI$977,16,0),"")</f>
        <v>0</v>
      </c>
      <c r="M299" s="321" t="str">
        <f>IFERROR(VLOOKUP($A299,'様式C-1-1用'!$B$3:$AI$977,34,0),"")</f>
        <v/>
      </c>
      <c r="N299" s="321" t="str">
        <f>IFERROR(VLOOKUP($A299,'様式C-1-1用'!$B$3:$AI$977,30,0),"")</f>
        <v/>
      </c>
      <c r="O299" s="321" t="str">
        <f>IF(VLOOKUP($A299,'様式C-1-1用'!$B$3:$AI$977,29,0)="－","なし",VLOOKUP($A299,'様式C-1-1用'!$B$3:$AI$977,29,0))</f>
        <v/>
      </c>
      <c r="P299" s="322" t="str">
        <f>IFERROR(VLOOKUP($A299,'様式C-1-1用'!$B$3:$AI$977,33,0),"")</f>
        <v/>
      </c>
    </row>
    <row r="300" spans="1:16" ht="15.95" customHeight="1" x14ac:dyDescent="0.15">
      <c r="A300" s="314">
        <v>298</v>
      </c>
      <c r="B300" s="320">
        <f>IFERROR(VLOOKUP($A300,'様式C-1-1用'!$B$3:$AI$977,3,0),"")</f>
        <v>0</v>
      </c>
      <c r="C300" s="321" t="str">
        <f>IFERROR(VLOOKUP($A300,'様式C-1-1用'!$B$3:$AI$977,4,0),"")</f>
        <v/>
      </c>
      <c r="D300" s="321">
        <f>IFERROR(VLOOKUP($A300,'様式C-1-1用'!$B$3:$AI$977,6,0),"")</f>
        <v>0</v>
      </c>
      <c r="E300" s="321">
        <f>IFERROR(VLOOKUP($A300,'様式C-1-1用'!$B$3:$AI$977,7,0),"")</f>
        <v>0</v>
      </c>
      <c r="F300" s="321">
        <f>IFERROR(VLOOKUP($A300,'様式C-1-1用'!$B$3:$AI$977,8,0),"")</f>
        <v>0</v>
      </c>
      <c r="G300" s="321">
        <f>IFERROR(VLOOKUP($A300,'様式C-1-1用'!$B$3:$AI$977,10,0),"")</f>
        <v>0</v>
      </c>
      <c r="H300" s="321">
        <f>IFERROR(VLOOKUP($A300,'様式C-1-1用'!$B$3:$AI$977,22,0),"")</f>
        <v>0</v>
      </c>
      <c r="I300" s="321">
        <f>IFERROR(VLOOKUP($A300,'様式C-1-1用'!$B$3:$AI$977,23,0),"")</f>
        <v>0</v>
      </c>
      <c r="J300" s="321" t="str">
        <f>IFERROR(VLOOKUP($A300,'様式C-1-1用'!$B$3:$AI$977,24,0),"")</f>
        <v/>
      </c>
      <c r="K300" s="321" t="str">
        <f>IFERROR(VLOOKUP($A300,'様式C-1-1用'!$B$3:$AI$977,25,0),"")</f>
        <v/>
      </c>
      <c r="L300" s="321">
        <f>IFERROR(VLOOKUP($A300,'様式C-1-1用'!$B$3:$AI$977,16,0),"")</f>
        <v>0</v>
      </c>
      <c r="M300" s="321" t="str">
        <f>IFERROR(VLOOKUP($A300,'様式C-1-1用'!$B$3:$AI$977,34,0),"")</f>
        <v/>
      </c>
      <c r="N300" s="321" t="str">
        <f>IFERROR(VLOOKUP($A300,'様式C-1-1用'!$B$3:$AI$977,30,0),"")</f>
        <v/>
      </c>
      <c r="O300" s="321" t="str">
        <f>IF(VLOOKUP($A300,'様式C-1-1用'!$B$3:$AI$977,29,0)="－","なし",VLOOKUP($A300,'様式C-1-1用'!$B$3:$AI$977,29,0))</f>
        <v/>
      </c>
      <c r="P300" s="322" t="str">
        <f>IFERROR(VLOOKUP($A300,'様式C-1-1用'!$B$3:$AI$977,33,0),"")</f>
        <v/>
      </c>
    </row>
    <row r="301" spans="1:16" ht="15.95" customHeight="1" x14ac:dyDescent="0.15">
      <c r="A301" s="314">
        <v>299</v>
      </c>
      <c r="B301" s="320">
        <f>IFERROR(VLOOKUP($A301,'様式C-1-1用'!$B$3:$AI$977,3,0),"")</f>
        <v>0</v>
      </c>
      <c r="C301" s="321" t="str">
        <f>IFERROR(VLOOKUP($A301,'様式C-1-1用'!$B$3:$AI$977,4,0),"")</f>
        <v/>
      </c>
      <c r="D301" s="321">
        <f>IFERROR(VLOOKUP($A301,'様式C-1-1用'!$B$3:$AI$977,6,0),"")</f>
        <v>0</v>
      </c>
      <c r="E301" s="321">
        <f>IFERROR(VLOOKUP($A301,'様式C-1-1用'!$B$3:$AI$977,7,0),"")</f>
        <v>0</v>
      </c>
      <c r="F301" s="321">
        <f>IFERROR(VLOOKUP($A301,'様式C-1-1用'!$B$3:$AI$977,8,0),"")</f>
        <v>0</v>
      </c>
      <c r="G301" s="321">
        <f>IFERROR(VLOOKUP($A301,'様式C-1-1用'!$B$3:$AI$977,10,0),"")</f>
        <v>0</v>
      </c>
      <c r="H301" s="321">
        <f>IFERROR(VLOOKUP($A301,'様式C-1-1用'!$B$3:$AI$977,22,0),"")</f>
        <v>0</v>
      </c>
      <c r="I301" s="321">
        <f>IFERROR(VLOOKUP($A301,'様式C-1-1用'!$B$3:$AI$977,23,0),"")</f>
        <v>0</v>
      </c>
      <c r="J301" s="321" t="str">
        <f>IFERROR(VLOOKUP($A301,'様式C-1-1用'!$B$3:$AI$977,24,0),"")</f>
        <v/>
      </c>
      <c r="K301" s="321" t="str">
        <f>IFERROR(VLOOKUP($A301,'様式C-1-1用'!$B$3:$AI$977,25,0),"")</f>
        <v/>
      </c>
      <c r="L301" s="321">
        <f>IFERROR(VLOOKUP($A301,'様式C-1-1用'!$B$3:$AI$977,16,0),"")</f>
        <v>0</v>
      </c>
      <c r="M301" s="321" t="str">
        <f>IFERROR(VLOOKUP($A301,'様式C-1-1用'!$B$3:$AI$977,34,0),"")</f>
        <v/>
      </c>
      <c r="N301" s="321" t="str">
        <f>IFERROR(VLOOKUP($A301,'様式C-1-1用'!$B$3:$AI$977,30,0),"")</f>
        <v/>
      </c>
      <c r="O301" s="321" t="str">
        <f>IF(VLOOKUP($A301,'様式C-1-1用'!$B$3:$AI$977,29,0)="－","なし",VLOOKUP($A301,'様式C-1-1用'!$B$3:$AI$977,29,0))</f>
        <v/>
      </c>
      <c r="P301" s="322" t="str">
        <f>IFERROR(VLOOKUP($A301,'様式C-1-1用'!$B$3:$AI$977,33,0),"")</f>
        <v/>
      </c>
    </row>
    <row r="302" spans="1:16" ht="15.95" customHeight="1" x14ac:dyDescent="0.15">
      <c r="A302" s="314">
        <v>300</v>
      </c>
      <c r="B302" s="320">
        <f>IFERROR(VLOOKUP($A302,'様式C-1-1用'!$B$3:$AI$977,3,0),"")</f>
        <v>0</v>
      </c>
      <c r="C302" s="321" t="str">
        <f>IFERROR(VLOOKUP($A302,'様式C-1-1用'!$B$3:$AI$977,4,0),"")</f>
        <v/>
      </c>
      <c r="D302" s="321">
        <f>IFERROR(VLOOKUP($A302,'様式C-1-1用'!$B$3:$AI$977,6,0),"")</f>
        <v>0</v>
      </c>
      <c r="E302" s="321">
        <f>IFERROR(VLOOKUP($A302,'様式C-1-1用'!$B$3:$AI$977,7,0),"")</f>
        <v>0</v>
      </c>
      <c r="F302" s="321">
        <f>IFERROR(VLOOKUP($A302,'様式C-1-1用'!$B$3:$AI$977,8,0),"")</f>
        <v>0</v>
      </c>
      <c r="G302" s="321">
        <f>IFERROR(VLOOKUP($A302,'様式C-1-1用'!$B$3:$AI$977,10,0),"")</f>
        <v>0</v>
      </c>
      <c r="H302" s="321">
        <f>IFERROR(VLOOKUP($A302,'様式C-1-1用'!$B$3:$AI$977,22,0),"")</f>
        <v>0</v>
      </c>
      <c r="I302" s="321">
        <f>IFERROR(VLOOKUP($A302,'様式C-1-1用'!$B$3:$AI$977,23,0),"")</f>
        <v>0</v>
      </c>
      <c r="J302" s="321" t="str">
        <f>IFERROR(VLOOKUP($A302,'様式C-1-1用'!$B$3:$AI$977,24,0),"")</f>
        <v/>
      </c>
      <c r="K302" s="321" t="str">
        <f>IFERROR(VLOOKUP($A302,'様式C-1-1用'!$B$3:$AI$977,25,0),"")</f>
        <v/>
      </c>
      <c r="L302" s="321">
        <f>IFERROR(VLOOKUP($A302,'様式C-1-1用'!$B$3:$AI$977,16,0),"")</f>
        <v>0</v>
      </c>
      <c r="M302" s="321" t="str">
        <f>IFERROR(VLOOKUP($A302,'様式C-1-1用'!$B$3:$AI$977,34,0),"")</f>
        <v/>
      </c>
      <c r="N302" s="321" t="str">
        <f>IFERROR(VLOOKUP($A302,'様式C-1-1用'!$B$3:$AI$977,30,0),"")</f>
        <v/>
      </c>
      <c r="O302" s="321" t="str">
        <f>IF(VLOOKUP($A302,'様式C-1-1用'!$B$3:$AI$977,29,0)="－","なし",VLOOKUP($A302,'様式C-1-1用'!$B$3:$AI$977,29,0))</f>
        <v/>
      </c>
      <c r="P302" s="322" t="str">
        <f>IFERROR(VLOOKUP($A302,'様式C-1-1用'!$B$3:$AI$977,33,0),"")</f>
        <v/>
      </c>
    </row>
    <row r="303" spans="1:16" ht="15.95" customHeight="1" x14ac:dyDescent="0.15">
      <c r="A303" s="314">
        <v>301</v>
      </c>
      <c r="B303" s="320">
        <f>IFERROR(VLOOKUP($A303,'様式C-1-1用'!$B$3:$AI$977,3,0),"")</f>
        <v>0</v>
      </c>
      <c r="C303" s="321" t="str">
        <f>IFERROR(VLOOKUP($A303,'様式C-1-1用'!$B$3:$AI$977,4,0),"")</f>
        <v/>
      </c>
      <c r="D303" s="321">
        <f>IFERROR(VLOOKUP($A303,'様式C-1-1用'!$B$3:$AI$977,6,0),"")</f>
        <v>0</v>
      </c>
      <c r="E303" s="321">
        <f>IFERROR(VLOOKUP($A303,'様式C-1-1用'!$B$3:$AI$977,7,0),"")</f>
        <v>0</v>
      </c>
      <c r="F303" s="321">
        <f>IFERROR(VLOOKUP($A303,'様式C-1-1用'!$B$3:$AI$977,8,0),"")</f>
        <v>0</v>
      </c>
      <c r="G303" s="321">
        <f>IFERROR(VLOOKUP($A303,'様式C-1-1用'!$B$3:$AI$977,10,0),"")</f>
        <v>0</v>
      </c>
      <c r="H303" s="321">
        <f>IFERROR(VLOOKUP($A303,'様式C-1-1用'!$B$3:$AI$977,22,0),"")</f>
        <v>0</v>
      </c>
      <c r="I303" s="321">
        <f>IFERROR(VLOOKUP($A303,'様式C-1-1用'!$B$3:$AI$977,23,0),"")</f>
        <v>0</v>
      </c>
      <c r="J303" s="321" t="str">
        <f>IFERROR(VLOOKUP($A303,'様式C-1-1用'!$B$3:$AI$977,24,0),"")</f>
        <v/>
      </c>
      <c r="K303" s="321" t="str">
        <f>IFERROR(VLOOKUP($A303,'様式C-1-1用'!$B$3:$AI$977,25,0),"")</f>
        <v/>
      </c>
      <c r="L303" s="321">
        <f>IFERROR(VLOOKUP($A303,'様式C-1-1用'!$B$3:$AI$977,16,0),"")</f>
        <v>0</v>
      </c>
      <c r="M303" s="321" t="str">
        <f>IFERROR(VLOOKUP($A303,'様式C-1-1用'!$B$3:$AI$977,34,0),"")</f>
        <v/>
      </c>
      <c r="N303" s="321" t="str">
        <f>IFERROR(VLOOKUP($A303,'様式C-1-1用'!$B$3:$AI$977,30,0),"")</f>
        <v/>
      </c>
      <c r="O303" s="321" t="str">
        <f>IF(VLOOKUP($A303,'様式C-1-1用'!$B$3:$AI$977,29,0)="－","なし",VLOOKUP($A303,'様式C-1-1用'!$B$3:$AI$977,29,0))</f>
        <v/>
      </c>
      <c r="P303" s="322" t="str">
        <f>IFERROR(VLOOKUP($A303,'様式C-1-1用'!$B$3:$AI$977,33,0),"")</f>
        <v/>
      </c>
    </row>
    <row r="304" spans="1:16" ht="15.95" customHeight="1" x14ac:dyDescent="0.15">
      <c r="A304" s="314">
        <v>302</v>
      </c>
      <c r="B304" s="320">
        <f>IFERROR(VLOOKUP($A304,'様式C-1-1用'!$B$3:$AI$977,3,0),"")</f>
        <v>0</v>
      </c>
      <c r="C304" s="321" t="str">
        <f>IFERROR(VLOOKUP($A304,'様式C-1-1用'!$B$3:$AI$977,4,0),"")</f>
        <v/>
      </c>
      <c r="D304" s="321">
        <f>IFERROR(VLOOKUP($A304,'様式C-1-1用'!$B$3:$AI$977,6,0),"")</f>
        <v>0</v>
      </c>
      <c r="E304" s="321">
        <f>IFERROR(VLOOKUP($A304,'様式C-1-1用'!$B$3:$AI$977,7,0),"")</f>
        <v>0</v>
      </c>
      <c r="F304" s="321">
        <f>IFERROR(VLOOKUP($A304,'様式C-1-1用'!$B$3:$AI$977,8,0),"")</f>
        <v>0</v>
      </c>
      <c r="G304" s="321">
        <f>IFERROR(VLOOKUP($A304,'様式C-1-1用'!$B$3:$AI$977,10,0),"")</f>
        <v>0</v>
      </c>
      <c r="H304" s="321">
        <f>IFERROR(VLOOKUP($A304,'様式C-1-1用'!$B$3:$AI$977,22,0),"")</f>
        <v>0</v>
      </c>
      <c r="I304" s="321">
        <f>IFERROR(VLOOKUP($A304,'様式C-1-1用'!$B$3:$AI$977,23,0),"")</f>
        <v>0</v>
      </c>
      <c r="J304" s="321" t="str">
        <f>IFERROR(VLOOKUP($A304,'様式C-1-1用'!$B$3:$AI$977,24,0),"")</f>
        <v/>
      </c>
      <c r="K304" s="321" t="str">
        <f>IFERROR(VLOOKUP($A304,'様式C-1-1用'!$B$3:$AI$977,25,0),"")</f>
        <v/>
      </c>
      <c r="L304" s="321">
        <f>IFERROR(VLOOKUP($A304,'様式C-1-1用'!$B$3:$AI$977,16,0),"")</f>
        <v>0</v>
      </c>
      <c r="M304" s="321" t="str">
        <f>IFERROR(VLOOKUP($A304,'様式C-1-1用'!$B$3:$AI$977,34,0),"")</f>
        <v/>
      </c>
      <c r="N304" s="321" t="str">
        <f>IFERROR(VLOOKUP($A304,'様式C-1-1用'!$B$3:$AI$977,30,0),"")</f>
        <v/>
      </c>
      <c r="O304" s="321" t="str">
        <f>IF(VLOOKUP($A304,'様式C-1-1用'!$B$3:$AI$977,29,0)="－","なし",VLOOKUP($A304,'様式C-1-1用'!$B$3:$AI$977,29,0))</f>
        <v/>
      </c>
      <c r="P304" s="322" t="str">
        <f>IFERROR(VLOOKUP($A304,'様式C-1-1用'!$B$3:$AI$977,33,0),"")</f>
        <v/>
      </c>
    </row>
    <row r="305" spans="1:16" ht="15.95" customHeight="1" x14ac:dyDescent="0.15">
      <c r="A305" s="314">
        <v>303</v>
      </c>
      <c r="B305" s="320">
        <f>IFERROR(VLOOKUP($A305,'様式C-1-1用'!$B$3:$AI$977,3,0),"")</f>
        <v>0</v>
      </c>
      <c r="C305" s="321" t="str">
        <f>IFERROR(VLOOKUP($A305,'様式C-1-1用'!$B$3:$AI$977,4,0),"")</f>
        <v/>
      </c>
      <c r="D305" s="321">
        <f>IFERROR(VLOOKUP($A305,'様式C-1-1用'!$B$3:$AI$977,6,0),"")</f>
        <v>0</v>
      </c>
      <c r="E305" s="321">
        <f>IFERROR(VLOOKUP($A305,'様式C-1-1用'!$B$3:$AI$977,7,0),"")</f>
        <v>0</v>
      </c>
      <c r="F305" s="321">
        <f>IFERROR(VLOOKUP($A305,'様式C-1-1用'!$B$3:$AI$977,8,0),"")</f>
        <v>0</v>
      </c>
      <c r="G305" s="321">
        <f>IFERROR(VLOOKUP($A305,'様式C-1-1用'!$B$3:$AI$977,10,0),"")</f>
        <v>0</v>
      </c>
      <c r="H305" s="321">
        <f>IFERROR(VLOOKUP($A305,'様式C-1-1用'!$B$3:$AI$977,22,0),"")</f>
        <v>0</v>
      </c>
      <c r="I305" s="321">
        <f>IFERROR(VLOOKUP($A305,'様式C-1-1用'!$B$3:$AI$977,23,0),"")</f>
        <v>0</v>
      </c>
      <c r="J305" s="321" t="str">
        <f>IFERROR(VLOOKUP($A305,'様式C-1-1用'!$B$3:$AI$977,24,0),"")</f>
        <v/>
      </c>
      <c r="K305" s="321" t="str">
        <f>IFERROR(VLOOKUP($A305,'様式C-1-1用'!$B$3:$AI$977,25,0),"")</f>
        <v/>
      </c>
      <c r="L305" s="321">
        <f>IFERROR(VLOOKUP($A305,'様式C-1-1用'!$B$3:$AI$977,16,0),"")</f>
        <v>0</v>
      </c>
      <c r="M305" s="321" t="str">
        <f>IFERROR(VLOOKUP($A305,'様式C-1-1用'!$B$3:$AI$977,34,0),"")</f>
        <v/>
      </c>
      <c r="N305" s="321" t="str">
        <f>IFERROR(VLOOKUP($A305,'様式C-1-1用'!$B$3:$AI$977,30,0),"")</f>
        <v/>
      </c>
      <c r="O305" s="321" t="str">
        <f>IF(VLOOKUP($A305,'様式C-1-1用'!$B$3:$AI$977,29,0)="－","なし",VLOOKUP($A305,'様式C-1-1用'!$B$3:$AI$977,29,0))</f>
        <v/>
      </c>
      <c r="P305" s="322" t="str">
        <f>IFERROR(VLOOKUP($A305,'様式C-1-1用'!$B$3:$AI$977,33,0),"")</f>
        <v/>
      </c>
    </row>
    <row r="306" spans="1:16" ht="15.95" customHeight="1" x14ac:dyDescent="0.15">
      <c r="A306" s="314">
        <v>304</v>
      </c>
      <c r="B306" s="320">
        <f>IFERROR(VLOOKUP($A306,'様式C-1-1用'!$B$3:$AI$977,3,0),"")</f>
        <v>0</v>
      </c>
      <c r="C306" s="321" t="str">
        <f>IFERROR(VLOOKUP($A306,'様式C-1-1用'!$B$3:$AI$977,4,0),"")</f>
        <v/>
      </c>
      <c r="D306" s="321">
        <f>IFERROR(VLOOKUP($A306,'様式C-1-1用'!$B$3:$AI$977,6,0),"")</f>
        <v>0</v>
      </c>
      <c r="E306" s="321">
        <f>IFERROR(VLOOKUP($A306,'様式C-1-1用'!$B$3:$AI$977,7,0),"")</f>
        <v>0</v>
      </c>
      <c r="F306" s="321">
        <f>IFERROR(VLOOKUP($A306,'様式C-1-1用'!$B$3:$AI$977,8,0),"")</f>
        <v>0</v>
      </c>
      <c r="G306" s="321">
        <f>IFERROR(VLOOKUP($A306,'様式C-1-1用'!$B$3:$AI$977,10,0),"")</f>
        <v>0</v>
      </c>
      <c r="H306" s="321">
        <f>IFERROR(VLOOKUP($A306,'様式C-1-1用'!$B$3:$AI$977,22,0),"")</f>
        <v>0</v>
      </c>
      <c r="I306" s="321">
        <f>IFERROR(VLOOKUP($A306,'様式C-1-1用'!$B$3:$AI$977,23,0),"")</f>
        <v>0</v>
      </c>
      <c r="J306" s="321" t="str">
        <f>IFERROR(VLOOKUP($A306,'様式C-1-1用'!$B$3:$AI$977,24,0),"")</f>
        <v/>
      </c>
      <c r="K306" s="321" t="str">
        <f>IFERROR(VLOOKUP($A306,'様式C-1-1用'!$B$3:$AI$977,25,0),"")</f>
        <v/>
      </c>
      <c r="L306" s="321">
        <f>IFERROR(VLOOKUP($A306,'様式C-1-1用'!$B$3:$AI$977,16,0),"")</f>
        <v>0</v>
      </c>
      <c r="M306" s="321" t="str">
        <f>IFERROR(VLOOKUP($A306,'様式C-1-1用'!$B$3:$AI$977,34,0),"")</f>
        <v/>
      </c>
      <c r="N306" s="321" t="str">
        <f>IFERROR(VLOOKUP($A306,'様式C-1-1用'!$B$3:$AI$977,30,0),"")</f>
        <v/>
      </c>
      <c r="O306" s="321" t="str">
        <f>IF(VLOOKUP($A306,'様式C-1-1用'!$B$3:$AI$977,29,0)="－","なし",VLOOKUP($A306,'様式C-1-1用'!$B$3:$AI$977,29,0))</f>
        <v/>
      </c>
      <c r="P306" s="322" t="str">
        <f>IFERROR(VLOOKUP($A306,'様式C-1-1用'!$B$3:$AI$977,33,0),"")</f>
        <v/>
      </c>
    </row>
    <row r="307" spans="1:16" ht="15.95" customHeight="1" x14ac:dyDescent="0.15">
      <c r="A307" s="314">
        <v>305</v>
      </c>
      <c r="B307" s="320">
        <f>IFERROR(VLOOKUP($A307,'様式C-1-1用'!$B$3:$AI$977,3,0),"")</f>
        <v>0</v>
      </c>
      <c r="C307" s="321" t="str">
        <f>IFERROR(VLOOKUP($A307,'様式C-1-1用'!$B$3:$AI$977,4,0),"")</f>
        <v/>
      </c>
      <c r="D307" s="321">
        <f>IFERROR(VLOOKUP($A307,'様式C-1-1用'!$B$3:$AI$977,6,0),"")</f>
        <v>0</v>
      </c>
      <c r="E307" s="321">
        <f>IFERROR(VLOOKUP($A307,'様式C-1-1用'!$B$3:$AI$977,7,0),"")</f>
        <v>0</v>
      </c>
      <c r="F307" s="321">
        <f>IFERROR(VLOOKUP($A307,'様式C-1-1用'!$B$3:$AI$977,8,0),"")</f>
        <v>0</v>
      </c>
      <c r="G307" s="321">
        <f>IFERROR(VLOOKUP($A307,'様式C-1-1用'!$B$3:$AI$977,10,0),"")</f>
        <v>0</v>
      </c>
      <c r="H307" s="321">
        <f>IFERROR(VLOOKUP($A307,'様式C-1-1用'!$B$3:$AI$977,22,0),"")</f>
        <v>0</v>
      </c>
      <c r="I307" s="321">
        <f>IFERROR(VLOOKUP($A307,'様式C-1-1用'!$B$3:$AI$977,23,0),"")</f>
        <v>0</v>
      </c>
      <c r="J307" s="321" t="str">
        <f>IFERROR(VLOOKUP($A307,'様式C-1-1用'!$B$3:$AI$977,24,0),"")</f>
        <v/>
      </c>
      <c r="K307" s="321" t="str">
        <f>IFERROR(VLOOKUP($A307,'様式C-1-1用'!$B$3:$AI$977,25,0),"")</f>
        <v/>
      </c>
      <c r="L307" s="321">
        <f>IFERROR(VLOOKUP($A307,'様式C-1-1用'!$B$3:$AI$977,16,0),"")</f>
        <v>0</v>
      </c>
      <c r="M307" s="321" t="str">
        <f>IFERROR(VLOOKUP($A307,'様式C-1-1用'!$B$3:$AI$977,34,0),"")</f>
        <v/>
      </c>
      <c r="N307" s="321" t="str">
        <f>IFERROR(VLOOKUP($A307,'様式C-1-1用'!$B$3:$AI$977,30,0),"")</f>
        <v/>
      </c>
      <c r="O307" s="321" t="str">
        <f>IF(VLOOKUP($A307,'様式C-1-1用'!$B$3:$AI$977,29,0)="－","なし",VLOOKUP($A307,'様式C-1-1用'!$B$3:$AI$977,29,0))</f>
        <v/>
      </c>
      <c r="P307" s="322" t="str">
        <f>IFERROR(VLOOKUP($A307,'様式C-1-1用'!$B$3:$AI$977,33,0),"")</f>
        <v/>
      </c>
    </row>
    <row r="308" spans="1:16" ht="15.95" customHeight="1" x14ac:dyDescent="0.15">
      <c r="A308" s="314">
        <v>306</v>
      </c>
      <c r="B308" s="320">
        <f>IFERROR(VLOOKUP($A308,'様式C-1-1用'!$B$3:$AI$977,3,0),"")</f>
        <v>0</v>
      </c>
      <c r="C308" s="321" t="str">
        <f>IFERROR(VLOOKUP($A308,'様式C-1-1用'!$B$3:$AI$977,4,0),"")</f>
        <v/>
      </c>
      <c r="D308" s="321">
        <f>IFERROR(VLOOKUP($A308,'様式C-1-1用'!$B$3:$AI$977,6,0),"")</f>
        <v>0</v>
      </c>
      <c r="E308" s="321">
        <f>IFERROR(VLOOKUP($A308,'様式C-1-1用'!$B$3:$AI$977,7,0),"")</f>
        <v>0</v>
      </c>
      <c r="F308" s="321">
        <f>IFERROR(VLOOKUP($A308,'様式C-1-1用'!$B$3:$AI$977,8,0),"")</f>
        <v>0</v>
      </c>
      <c r="G308" s="321">
        <f>IFERROR(VLOOKUP($A308,'様式C-1-1用'!$B$3:$AI$977,10,0),"")</f>
        <v>0</v>
      </c>
      <c r="H308" s="321">
        <f>IFERROR(VLOOKUP($A308,'様式C-1-1用'!$B$3:$AI$977,22,0),"")</f>
        <v>0</v>
      </c>
      <c r="I308" s="321">
        <f>IFERROR(VLOOKUP($A308,'様式C-1-1用'!$B$3:$AI$977,23,0),"")</f>
        <v>0</v>
      </c>
      <c r="J308" s="321" t="str">
        <f>IFERROR(VLOOKUP($A308,'様式C-1-1用'!$B$3:$AI$977,24,0),"")</f>
        <v/>
      </c>
      <c r="K308" s="321" t="str">
        <f>IFERROR(VLOOKUP($A308,'様式C-1-1用'!$B$3:$AI$977,25,0),"")</f>
        <v/>
      </c>
      <c r="L308" s="321">
        <f>IFERROR(VLOOKUP($A308,'様式C-1-1用'!$B$3:$AI$977,16,0),"")</f>
        <v>0</v>
      </c>
      <c r="M308" s="321" t="str">
        <f>IFERROR(VLOOKUP($A308,'様式C-1-1用'!$B$3:$AI$977,34,0),"")</f>
        <v/>
      </c>
      <c r="N308" s="321" t="str">
        <f>IFERROR(VLOOKUP($A308,'様式C-1-1用'!$B$3:$AI$977,30,0),"")</f>
        <v/>
      </c>
      <c r="O308" s="321" t="str">
        <f>IF(VLOOKUP($A308,'様式C-1-1用'!$B$3:$AI$977,29,0)="－","なし",VLOOKUP($A308,'様式C-1-1用'!$B$3:$AI$977,29,0))</f>
        <v/>
      </c>
      <c r="P308" s="322" t="str">
        <f>IFERROR(VLOOKUP($A308,'様式C-1-1用'!$B$3:$AI$977,33,0),"")</f>
        <v/>
      </c>
    </row>
    <row r="309" spans="1:16" ht="15.95" customHeight="1" x14ac:dyDescent="0.15">
      <c r="A309" s="314">
        <v>307</v>
      </c>
      <c r="B309" s="320">
        <f>IFERROR(VLOOKUP($A309,'様式C-1-1用'!$B$3:$AI$977,3,0),"")</f>
        <v>0</v>
      </c>
      <c r="C309" s="321" t="str">
        <f>IFERROR(VLOOKUP($A309,'様式C-1-1用'!$B$3:$AI$977,4,0),"")</f>
        <v/>
      </c>
      <c r="D309" s="321">
        <f>IFERROR(VLOOKUP($A309,'様式C-1-1用'!$B$3:$AI$977,6,0),"")</f>
        <v>0</v>
      </c>
      <c r="E309" s="321">
        <f>IFERROR(VLOOKUP($A309,'様式C-1-1用'!$B$3:$AI$977,7,0),"")</f>
        <v>0</v>
      </c>
      <c r="F309" s="321">
        <f>IFERROR(VLOOKUP($A309,'様式C-1-1用'!$B$3:$AI$977,8,0),"")</f>
        <v>0</v>
      </c>
      <c r="G309" s="321">
        <f>IFERROR(VLOOKUP($A309,'様式C-1-1用'!$B$3:$AI$977,10,0),"")</f>
        <v>0</v>
      </c>
      <c r="H309" s="321">
        <f>IFERROR(VLOOKUP($A309,'様式C-1-1用'!$B$3:$AI$977,22,0),"")</f>
        <v>0</v>
      </c>
      <c r="I309" s="321">
        <f>IFERROR(VLOOKUP($A309,'様式C-1-1用'!$B$3:$AI$977,23,0),"")</f>
        <v>0</v>
      </c>
      <c r="J309" s="321" t="str">
        <f>IFERROR(VLOOKUP($A309,'様式C-1-1用'!$B$3:$AI$977,24,0),"")</f>
        <v/>
      </c>
      <c r="K309" s="321" t="str">
        <f>IFERROR(VLOOKUP($A309,'様式C-1-1用'!$B$3:$AI$977,25,0),"")</f>
        <v/>
      </c>
      <c r="L309" s="321">
        <f>IFERROR(VLOOKUP($A309,'様式C-1-1用'!$B$3:$AI$977,16,0),"")</f>
        <v>0</v>
      </c>
      <c r="M309" s="321" t="str">
        <f>IFERROR(VLOOKUP($A309,'様式C-1-1用'!$B$3:$AI$977,34,0),"")</f>
        <v/>
      </c>
      <c r="N309" s="321" t="str">
        <f>IFERROR(VLOOKUP($A309,'様式C-1-1用'!$B$3:$AI$977,30,0),"")</f>
        <v/>
      </c>
      <c r="O309" s="321" t="str">
        <f>IF(VLOOKUP($A309,'様式C-1-1用'!$B$3:$AI$977,29,0)="－","なし",VLOOKUP($A309,'様式C-1-1用'!$B$3:$AI$977,29,0))</f>
        <v/>
      </c>
      <c r="P309" s="322" t="str">
        <f>IFERROR(VLOOKUP($A309,'様式C-1-1用'!$B$3:$AI$977,33,0),"")</f>
        <v/>
      </c>
    </row>
    <row r="310" spans="1:16" ht="15.95" customHeight="1" x14ac:dyDescent="0.15">
      <c r="A310" s="314">
        <v>308</v>
      </c>
      <c r="B310" s="320">
        <f>IFERROR(VLOOKUP($A310,'様式C-1-1用'!$B$3:$AI$977,3,0),"")</f>
        <v>0</v>
      </c>
      <c r="C310" s="321" t="str">
        <f>IFERROR(VLOOKUP($A310,'様式C-1-1用'!$B$3:$AI$977,4,0),"")</f>
        <v/>
      </c>
      <c r="D310" s="321">
        <f>IFERROR(VLOOKUP($A310,'様式C-1-1用'!$B$3:$AI$977,6,0),"")</f>
        <v>0</v>
      </c>
      <c r="E310" s="321">
        <f>IFERROR(VLOOKUP($A310,'様式C-1-1用'!$B$3:$AI$977,7,0),"")</f>
        <v>0</v>
      </c>
      <c r="F310" s="321">
        <f>IFERROR(VLOOKUP($A310,'様式C-1-1用'!$B$3:$AI$977,8,0),"")</f>
        <v>0</v>
      </c>
      <c r="G310" s="321">
        <f>IFERROR(VLOOKUP($A310,'様式C-1-1用'!$B$3:$AI$977,10,0),"")</f>
        <v>0</v>
      </c>
      <c r="H310" s="321">
        <f>IFERROR(VLOOKUP($A310,'様式C-1-1用'!$B$3:$AI$977,22,0),"")</f>
        <v>0</v>
      </c>
      <c r="I310" s="321">
        <f>IFERROR(VLOOKUP($A310,'様式C-1-1用'!$B$3:$AI$977,23,0),"")</f>
        <v>0</v>
      </c>
      <c r="J310" s="321" t="str">
        <f>IFERROR(VLOOKUP($A310,'様式C-1-1用'!$B$3:$AI$977,24,0),"")</f>
        <v/>
      </c>
      <c r="K310" s="321" t="str">
        <f>IFERROR(VLOOKUP($A310,'様式C-1-1用'!$B$3:$AI$977,25,0),"")</f>
        <v/>
      </c>
      <c r="L310" s="321">
        <f>IFERROR(VLOOKUP($A310,'様式C-1-1用'!$B$3:$AI$977,16,0),"")</f>
        <v>0</v>
      </c>
      <c r="M310" s="321" t="str">
        <f>IFERROR(VLOOKUP($A310,'様式C-1-1用'!$B$3:$AI$977,34,0),"")</f>
        <v/>
      </c>
      <c r="N310" s="321" t="str">
        <f>IFERROR(VLOOKUP($A310,'様式C-1-1用'!$B$3:$AI$977,30,0),"")</f>
        <v/>
      </c>
      <c r="O310" s="321" t="str">
        <f>IF(VLOOKUP($A310,'様式C-1-1用'!$B$3:$AI$977,29,0)="－","なし",VLOOKUP($A310,'様式C-1-1用'!$B$3:$AI$977,29,0))</f>
        <v/>
      </c>
      <c r="P310" s="322" t="str">
        <f>IFERROR(VLOOKUP($A310,'様式C-1-1用'!$B$3:$AI$977,33,0),"")</f>
        <v/>
      </c>
    </row>
    <row r="311" spans="1:16" ht="15.95" customHeight="1" x14ac:dyDescent="0.15">
      <c r="A311" s="314">
        <v>309</v>
      </c>
      <c r="B311" s="320">
        <f>IFERROR(VLOOKUP($A311,'様式C-1-1用'!$B$3:$AI$977,3,0),"")</f>
        <v>0</v>
      </c>
      <c r="C311" s="321" t="str">
        <f>IFERROR(VLOOKUP($A311,'様式C-1-1用'!$B$3:$AI$977,4,0),"")</f>
        <v/>
      </c>
      <c r="D311" s="321">
        <f>IFERROR(VLOOKUP($A311,'様式C-1-1用'!$B$3:$AI$977,6,0),"")</f>
        <v>0</v>
      </c>
      <c r="E311" s="321">
        <f>IFERROR(VLOOKUP($A311,'様式C-1-1用'!$B$3:$AI$977,7,0),"")</f>
        <v>0</v>
      </c>
      <c r="F311" s="321">
        <f>IFERROR(VLOOKUP($A311,'様式C-1-1用'!$B$3:$AI$977,8,0),"")</f>
        <v>0</v>
      </c>
      <c r="G311" s="321">
        <f>IFERROR(VLOOKUP($A311,'様式C-1-1用'!$B$3:$AI$977,10,0),"")</f>
        <v>0</v>
      </c>
      <c r="H311" s="321">
        <f>IFERROR(VLOOKUP($A311,'様式C-1-1用'!$B$3:$AI$977,22,0),"")</f>
        <v>0</v>
      </c>
      <c r="I311" s="321">
        <f>IFERROR(VLOOKUP($A311,'様式C-1-1用'!$B$3:$AI$977,23,0),"")</f>
        <v>0</v>
      </c>
      <c r="J311" s="321" t="str">
        <f>IFERROR(VLOOKUP($A311,'様式C-1-1用'!$B$3:$AI$977,24,0),"")</f>
        <v/>
      </c>
      <c r="K311" s="321" t="str">
        <f>IFERROR(VLOOKUP($A311,'様式C-1-1用'!$B$3:$AI$977,25,0),"")</f>
        <v/>
      </c>
      <c r="L311" s="321">
        <f>IFERROR(VLOOKUP($A311,'様式C-1-1用'!$B$3:$AI$977,16,0),"")</f>
        <v>0</v>
      </c>
      <c r="M311" s="321" t="str">
        <f>IFERROR(VLOOKUP($A311,'様式C-1-1用'!$B$3:$AI$977,34,0),"")</f>
        <v/>
      </c>
      <c r="N311" s="321" t="str">
        <f>IFERROR(VLOOKUP($A311,'様式C-1-1用'!$B$3:$AI$977,30,0),"")</f>
        <v/>
      </c>
      <c r="O311" s="321" t="str">
        <f>IF(VLOOKUP($A311,'様式C-1-1用'!$B$3:$AI$977,29,0)="－","なし",VLOOKUP($A311,'様式C-1-1用'!$B$3:$AI$977,29,0))</f>
        <v/>
      </c>
      <c r="P311" s="322" t="str">
        <f>IFERROR(VLOOKUP($A311,'様式C-1-1用'!$B$3:$AI$977,33,0),"")</f>
        <v/>
      </c>
    </row>
    <row r="312" spans="1:16" ht="15.95" customHeight="1" x14ac:dyDescent="0.15">
      <c r="A312" s="314">
        <v>310</v>
      </c>
      <c r="B312" s="320">
        <f>IFERROR(VLOOKUP($A312,'様式C-1-1用'!$B$3:$AI$977,3,0),"")</f>
        <v>0</v>
      </c>
      <c r="C312" s="321" t="str">
        <f>IFERROR(VLOOKUP($A312,'様式C-1-1用'!$B$3:$AI$977,4,0),"")</f>
        <v/>
      </c>
      <c r="D312" s="321">
        <f>IFERROR(VLOOKUP($A312,'様式C-1-1用'!$B$3:$AI$977,6,0),"")</f>
        <v>0</v>
      </c>
      <c r="E312" s="321">
        <f>IFERROR(VLOOKUP($A312,'様式C-1-1用'!$B$3:$AI$977,7,0),"")</f>
        <v>0</v>
      </c>
      <c r="F312" s="321">
        <f>IFERROR(VLOOKUP($A312,'様式C-1-1用'!$B$3:$AI$977,8,0),"")</f>
        <v>0</v>
      </c>
      <c r="G312" s="321">
        <f>IFERROR(VLOOKUP($A312,'様式C-1-1用'!$B$3:$AI$977,10,0),"")</f>
        <v>0</v>
      </c>
      <c r="H312" s="321">
        <f>IFERROR(VLOOKUP($A312,'様式C-1-1用'!$B$3:$AI$977,22,0),"")</f>
        <v>0</v>
      </c>
      <c r="I312" s="321">
        <f>IFERROR(VLOOKUP($A312,'様式C-1-1用'!$B$3:$AI$977,23,0),"")</f>
        <v>0</v>
      </c>
      <c r="J312" s="321" t="str">
        <f>IFERROR(VLOOKUP($A312,'様式C-1-1用'!$B$3:$AI$977,24,0),"")</f>
        <v/>
      </c>
      <c r="K312" s="321" t="str">
        <f>IFERROR(VLOOKUP($A312,'様式C-1-1用'!$B$3:$AI$977,25,0),"")</f>
        <v/>
      </c>
      <c r="L312" s="321">
        <f>IFERROR(VLOOKUP($A312,'様式C-1-1用'!$B$3:$AI$977,16,0),"")</f>
        <v>0</v>
      </c>
      <c r="M312" s="321" t="str">
        <f>IFERROR(VLOOKUP($A312,'様式C-1-1用'!$B$3:$AI$977,34,0),"")</f>
        <v/>
      </c>
      <c r="N312" s="321" t="str">
        <f>IFERROR(VLOOKUP($A312,'様式C-1-1用'!$B$3:$AI$977,30,0),"")</f>
        <v/>
      </c>
      <c r="O312" s="321" t="str">
        <f>IF(VLOOKUP($A312,'様式C-1-1用'!$B$3:$AI$977,29,0)="－","なし",VLOOKUP($A312,'様式C-1-1用'!$B$3:$AI$977,29,0))</f>
        <v/>
      </c>
      <c r="P312" s="322" t="str">
        <f>IFERROR(VLOOKUP($A312,'様式C-1-1用'!$B$3:$AI$977,33,0),"")</f>
        <v/>
      </c>
    </row>
    <row r="313" spans="1:16" ht="15.95" customHeight="1" x14ac:dyDescent="0.15">
      <c r="A313" s="314">
        <v>311</v>
      </c>
      <c r="B313" s="320">
        <f>IFERROR(VLOOKUP($A313,'様式C-1-1用'!$B$3:$AI$977,3,0),"")</f>
        <v>0</v>
      </c>
      <c r="C313" s="321" t="str">
        <f>IFERROR(VLOOKUP($A313,'様式C-1-1用'!$B$3:$AI$977,4,0),"")</f>
        <v/>
      </c>
      <c r="D313" s="321">
        <f>IFERROR(VLOOKUP($A313,'様式C-1-1用'!$B$3:$AI$977,6,0),"")</f>
        <v>0</v>
      </c>
      <c r="E313" s="321">
        <f>IFERROR(VLOOKUP($A313,'様式C-1-1用'!$B$3:$AI$977,7,0),"")</f>
        <v>0</v>
      </c>
      <c r="F313" s="321">
        <f>IFERROR(VLOOKUP($A313,'様式C-1-1用'!$B$3:$AI$977,8,0),"")</f>
        <v>0</v>
      </c>
      <c r="G313" s="321">
        <f>IFERROR(VLOOKUP($A313,'様式C-1-1用'!$B$3:$AI$977,10,0),"")</f>
        <v>0</v>
      </c>
      <c r="H313" s="321">
        <f>IFERROR(VLOOKUP($A313,'様式C-1-1用'!$B$3:$AI$977,22,0),"")</f>
        <v>0</v>
      </c>
      <c r="I313" s="321">
        <f>IFERROR(VLOOKUP($A313,'様式C-1-1用'!$B$3:$AI$977,23,0),"")</f>
        <v>0</v>
      </c>
      <c r="J313" s="321" t="str">
        <f>IFERROR(VLOOKUP($A313,'様式C-1-1用'!$B$3:$AI$977,24,0),"")</f>
        <v/>
      </c>
      <c r="K313" s="321" t="str">
        <f>IFERROR(VLOOKUP($A313,'様式C-1-1用'!$B$3:$AI$977,25,0),"")</f>
        <v/>
      </c>
      <c r="L313" s="321">
        <f>IFERROR(VLOOKUP($A313,'様式C-1-1用'!$B$3:$AI$977,16,0),"")</f>
        <v>0</v>
      </c>
      <c r="M313" s="321" t="str">
        <f>IFERROR(VLOOKUP($A313,'様式C-1-1用'!$B$3:$AI$977,34,0),"")</f>
        <v/>
      </c>
      <c r="N313" s="321" t="str">
        <f>IFERROR(VLOOKUP($A313,'様式C-1-1用'!$B$3:$AI$977,30,0),"")</f>
        <v/>
      </c>
      <c r="O313" s="321" t="str">
        <f>IF(VLOOKUP($A313,'様式C-1-1用'!$B$3:$AI$977,29,0)="－","なし",VLOOKUP($A313,'様式C-1-1用'!$B$3:$AI$977,29,0))</f>
        <v/>
      </c>
      <c r="P313" s="322" t="str">
        <f>IFERROR(VLOOKUP($A313,'様式C-1-1用'!$B$3:$AI$977,33,0),"")</f>
        <v/>
      </c>
    </row>
    <row r="314" spans="1:16" ht="15.95" customHeight="1" x14ac:dyDescent="0.15">
      <c r="A314" s="314">
        <v>312</v>
      </c>
      <c r="B314" s="320">
        <f>IFERROR(VLOOKUP($A314,'様式C-1-1用'!$B$3:$AI$977,3,0),"")</f>
        <v>0</v>
      </c>
      <c r="C314" s="321" t="str">
        <f>IFERROR(VLOOKUP($A314,'様式C-1-1用'!$B$3:$AI$977,4,0),"")</f>
        <v/>
      </c>
      <c r="D314" s="321">
        <f>IFERROR(VLOOKUP($A314,'様式C-1-1用'!$B$3:$AI$977,6,0),"")</f>
        <v>0</v>
      </c>
      <c r="E314" s="321">
        <f>IFERROR(VLOOKUP($A314,'様式C-1-1用'!$B$3:$AI$977,7,0),"")</f>
        <v>0</v>
      </c>
      <c r="F314" s="321">
        <f>IFERROR(VLOOKUP($A314,'様式C-1-1用'!$B$3:$AI$977,8,0),"")</f>
        <v>0</v>
      </c>
      <c r="G314" s="321">
        <f>IFERROR(VLOOKUP($A314,'様式C-1-1用'!$B$3:$AI$977,10,0),"")</f>
        <v>0</v>
      </c>
      <c r="H314" s="321">
        <f>IFERROR(VLOOKUP($A314,'様式C-1-1用'!$B$3:$AI$977,22,0),"")</f>
        <v>0</v>
      </c>
      <c r="I314" s="321">
        <f>IFERROR(VLOOKUP($A314,'様式C-1-1用'!$B$3:$AI$977,23,0),"")</f>
        <v>0</v>
      </c>
      <c r="J314" s="321" t="str">
        <f>IFERROR(VLOOKUP($A314,'様式C-1-1用'!$B$3:$AI$977,24,0),"")</f>
        <v/>
      </c>
      <c r="K314" s="321" t="str">
        <f>IFERROR(VLOOKUP($A314,'様式C-1-1用'!$B$3:$AI$977,25,0),"")</f>
        <v/>
      </c>
      <c r="L314" s="321">
        <f>IFERROR(VLOOKUP($A314,'様式C-1-1用'!$B$3:$AI$977,16,0),"")</f>
        <v>0</v>
      </c>
      <c r="M314" s="321" t="str">
        <f>IFERROR(VLOOKUP($A314,'様式C-1-1用'!$B$3:$AI$977,34,0),"")</f>
        <v/>
      </c>
      <c r="N314" s="321" t="str">
        <f>IFERROR(VLOOKUP($A314,'様式C-1-1用'!$B$3:$AI$977,30,0),"")</f>
        <v/>
      </c>
      <c r="O314" s="321" t="str">
        <f>IF(VLOOKUP($A314,'様式C-1-1用'!$B$3:$AI$977,29,0)="－","なし",VLOOKUP($A314,'様式C-1-1用'!$B$3:$AI$977,29,0))</f>
        <v/>
      </c>
      <c r="P314" s="322" t="str">
        <f>IFERROR(VLOOKUP($A314,'様式C-1-1用'!$B$3:$AI$977,33,0),"")</f>
        <v/>
      </c>
    </row>
    <row r="315" spans="1:16" ht="15.95" customHeight="1" x14ac:dyDescent="0.15">
      <c r="A315" s="314">
        <v>313</v>
      </c>
      <c r="B315" s="320">
        <f>IFERROR(VLOOKUP($A315,'様式C-1-1用'!$B$3:$AI$977,3,0),"")</f>
        <v>0</v>
      </c>
      <c r="C315" s="321" t="str">
        <f>IFERROR(VLOOKUP($A315,'様式C-1-1用'!$B$3:$AI$977,4,0),"")</f>
        <v/>
      </c>
      <c r="D315" s="321">
        <f>IFERROR(VLOOKUP($A315,'様式C-1-1用'!$B$3:$AI$977,6,0),"")</f>
        <v>0</v>
      </c>
      <c r="E315" s="321">
        <f>IFERROR(VLOOKUP($A315,'様式C-1-1用'!$B$3:$AI$977,7,0),"")</f>
        <v>0</v>
      </c>
      <c r="F315" s="321">
        <f>IFERROR(VLOOKUP($A315,'様式C-1-1用'!$B$3:$AI$977,8,0),"")</f>
        <v>0</v>
      </c>
      <c r="G315" s="321">
        <f>IFERROR(VLOOKUP($A315,'様式C-1-1用'!$B$3:$AI$977,10,0),"")</f>
        <v>0</v>
      </c>
      <c r="H315" s="321">
        <f>IFERROR(VLOOKUP($A315,'様式C-1-1用'!$B$3:$AI$977,22,0),"")</f>
        <v>0</v>
      </c>
      <c r="I315" s="321">
        <f>IFERROR(VLOOKUP($A315,'様式C-1-1用'!$B$3:$AI$977,23,0),"")</f>
        <v>0</v>
      </c>
      <c r="J315" s="321" t="str">
        <f>IFERROR(VLOOKUP($A315,'様式C-1-1用'!$B$3:$AI$977,24,0),"")</f>
        <v/>
      </c>
      <c r="K315" s="321" t="str">
        <f>IFERROR(VLOOKUP($A315,'様式C-1-1用'!$B$3:$AI$977,25,0),"")</f>
        <v/>
      </c>
      <c r="L315" s="321">
        <f>IFERROR(VLOOKUP($A315,'様式C-1-1用'!$B$3:$AI$977,16,0),"")</f>
        <v>0</v>
      </c>
      <c r="M315" s="321" t="str">
        <f>IFERROR(VLOOKUP($A315,'様式C-1-1用'!$B$3:$AI$977,34,0),"")</f>
        <v/>
      </c>
      <c r="N315" s="321" t="str">
        <f>IFERROR(VLOOKUP($A315,'様式C-1-1用'!$B$3:$AI$977,30,0),"")</f>
        <v/>
      </c>
      <c r="O315" s="321" t="str">
        <f>IF(VLOOKUP($A315,'様式C-1-1用'!$B$3:$AI$977,29,0)="－","なし",VLOOKUP($A315,'様式C-1-1用'!$B$3:$AI$977,29,0))</f>
        <v/>
      </c>
      <c r="P315" s="322" t="str">
        <f>IFERROR(VLOOKUP($A315,'様式C-1-1用'!$B$3:$AI$977,33,0),"")</f>
        <v/>
      </c>
    </row>
    <row r="316" spans="1:16" ht="15.95" customHeight="1" x14ac:dyDescent="0.15">
      <c r="A316" s="314">
        <v>314</v>
      </c>
      <c r="B316" s="320">
        <f>IFERROR(VLOOKUP($A316,'様式C-1-1用'!$B$3:$AI$977,3,0),"")</f>
        <v>0</v>
      </c>
      <c r="C316" s="321" t="str">
        <f>IFERROR(VLOOKUP($A316,'様式C-1-1用'!$B$3:$AI$977,4,0),"")</f>
        <v/>
      </c>
      <c r="D316" s="321">
        <f>IFERROR(VLOOKUP($A316,'様式C-1-1用'!$B$3:$AI$977,6,0),"")</f>
        <v>0</v>
      </c>
      <c r="E316" s="321">
        <f>IFERROR(VLOOKUP($A316,'様式C-1-1用'!$B$3:$AI$977,7,0),"")</f>
        <v>0</v>
      </c>
      <c r="F316" s="321">
        <f>IFERROR(VLOOKUP($A316,'様式C-1-1用'!$B$3:$AI$977,8,0),"")</f>
        <v>0</v>
      </c>
      <c r="G316" s="321">
        <f>IFERROR(VLOOKUP($A316,'様式C-1-1用'!$B$3:$AI$977,10,0),"")</f>
        <v>0</v>
      </c>
      <c r="H316" s="321">
        <f>IFERROR(VLOOKUP($A316,'様式C-1-1用'!$B$3:$AI$977,22,0),"")</f>
        <v>0</v>
      </c>
      <c r="I316" s="321">
        <f>IFERROR(VLOOKUP($A316,'様式C-1-1用'!$B$3:$AI$977,23,0),"")</f>
        <v>0</v>
      </c>
      <c r="J316" s="321" t="str">
        <f>IFERROR(VLOOKUP($A316,'様式C-1-1用'!$B$3:$AI$977,24,0),"")</f>
        <v/>
      </c>
      <c r="K316" s="321" t="str">
        <f>IFERROR(VLOOKUP($A316,'様式C-1-1用'!$B$3:$AI$977,25,0),"")</f>
        <v/>
      </c>
      <c r="L316" s="321">
        <f>IFERROR(VLOOKUP($A316,'様式C-1-1用'!$B$3:$AI$977,16,0),"")</f>
        <v>0</v>
      </c>
      <c r="M316" s="321" t="str">
        <f>IFERROR(VLOOKUP($A316,'様式C-1-1用'!$B$3:$AI$977,34,0),"")</f>
        <v/>
      </c>
      <c r="N316" s="321" t="str">
        <f>IFERROR(VLOOKUP($A316,'様式C-1-1用'!$B$3:$AI$977,30,0),"")</f>
        <v/>
      </c>
      <c r="O316" s="321" t="str">
        <f>IF(VLOOKUP($A316,'様式C-1-1用'!$B$3:$AI$977,29,0)="－","なし",VLOOKUP($A316,'様式C-1-1用'!$B$3:$AI$977,29,0))</f>
        <v/>
      </c>
      <c r="P316" s="322" t="str">
        <f>IFERROR(VLOOKUP($A316,'様式C-1-1用'!$B$3:$AI$977,33,0),"")</f>
        <v/>
      </c>
    </row>
    <row r="317" spans="1:16" ht="15.95" customHeight="1" x14ac:dyDescent="0.15">
      <c r="A317" s="314">
        <v>315</v>
      </c>
      <c r="B317" s="320">
        <f>IFERROR(VLOOKUP($A317,'様式C-1-1用'!$B$3:$AI$977,3,0),"")</f>
        <v>0</v>
      </c>
      <c r="C317" s="321" t="str">
        <f>IFERROR(VLOOKUP($A317,'様式C-1-1用'!$B$3:$AI$977,4,0),"")</f>
        <v/>
      </c>
      <c r="D317" s="321">
        <f>IFERROR(VLOOKUP($A317,'様式C-1-1用'!$B$3:$AI$977,6,0),"")</f>
        <v>0</v>
      </c>
      <c r="E317" s="321">
        <f>IFERROR(VLOOKUP($A317,'様式C-1-1用'!$B$3:$AI$977,7,0),"")</f>
        <v>0</v>
      </c>
      <c r="F317" s="321">
        <f>IFERROR(VLOOKUP($A317,'様式C-1-1用'!$B$3:$AI$977,8,0),"")</f>
        <v>0</v>
      </c>
      <c r="G317" s="321">
        <f>IFERROR(VLOOKUP($A317,'様式C-1-1用'!$B$3:$AI$977,10,0),"")</f>
        <v>0</v>
      </c>
      <c r="H317" s="321">
        <f>IFERROR(VLOOKUP($A317,'様式C-1-1用'!$B$3:$AI$977,22,0),"")</f>
        <v>0</v>
      </c>
      <c r="I317" s="321">
        <f>IFERROR(VLOOKUP($A317,'様式C-1-1用'!$B$3:$AI$977,23,0),"")</f>
        <v>0</v>
      </c>
      <c r="J317" s="321" t="str">
        <f>IFERROR(VLOOKUP($A317,'様式C-1-1用'!$B$3:$AI$977,24,0),"")</f>
        <v/>
      </c>
      <c r="K317" s="321" t="str">
        <f>IFERROR(VLOOKUP($A317,'様式C-1-1用'!$B$3:$AI$977,25,0),"")</f>
        <v/>
      </c>
      <c r="L317" s="321">
        <f>IFERROR(VLOOKUP($A317,'様式C-1-1用'!$B$3:$AI$977,16,0),"")</f>
        <v>0</v>
      </c>
      <c r="M317" s="321" t="str">
        <f>IFERROR(VLOOKUP($A317,'様式C-1-1用'!$B$3:$AI$977,34,0),"")</f>
        <v/>
      </c>
      <c r="N317" s="321" t="str">
        <f>IFERROR(VLOOKUP($A317,'様式C-1-1用'!$B$3:$AI$977,30,0),"")</f>
        <v/>
      </c>
      <c r="O317" s="321" t="str">
        <f>IF(VLOOKUP($A317,'様式C-1-1用'!$B$3:$AI$977,29,0)="－","なし",VLOOKUP($A317,'様式C-1-1用'!$B$3:$AI$977,29,0))</f>
        <v/>
      </c>
      <c r="P317" s="322" t="str">
        <f>IFERROR(VLOOKUP($A317,'様式C-1-1用'!$B$3:$AI$977,33,0),"")</f>
        <v/>
      </c>
    </row>
    <row r="318" spans="1:16" ht="15.95" customHeight="1" x14ac:dyDescent="0.15">
      <c r="A318" s="314">
        <v>316</v>
      </c>
      <c r="B318" s="320">
        <f>IFERROR(VLOOKUP($A318,'様式C-1-1用'!$B$3:$AI$977,3,0),"")</f>
        <v>0</v>
      </c>
      <c r="C318" s="321" t="str">
        <f>IFERROR(VLOOKUP($A318,'様式C-1-1用'!$B$3:$AI$977,4,0),"")</f>
        <v/>
      </c>
      <c r="D318" s="321">
        <f>IFERROR(VLOOKUP($A318,'様式C-1-1用'!$B$3:$AI$977,6,0),"")</f>
        <v>0</v>
      </c>
      <c r="E318" s="321">
        <f>IFERROR(VLOOKUP($A318,'様式C-1-1用'!$B$3:$AI$977,7,0),"")</f>
        <v>0</v>
      </c>
      <c r="F318" s="321">
        <f>IFERROR(VLOOKUP($A318,'様式C-1-1用'!$B$3:$AI$977,8,0),"")</f>
        <v>0</v>
      </c>
      <c r="G318" s="321">
        <f>IFERROR(VLOOKUP($A318,'様式C-1-1用'!$B$3:$AI$977,10,0),"")</f>
        <v>0</v>
      </c>
      <c r="H318" s="321">
        <f>IFERROR(VLOOKUP($A318,'様式C-1-1用'!$B$3:$AI$977,22,0),"")</f>
        <v>0</v>
      </c>
      <c r="I318" s="321">
        <f>IFERROR(VLOOKUP($A318,'様式C-1-1用'!$B$3:$AI$977,23,0),"")</f>
        <v>0</v>
      </c>
      <c r="J318" s="321" t="str">
        <f>IFERROR(VLOOKUP($A318,'様式C-1-1用'!$B$3:$AI$977,24,0),"")</f>
        <v/>
      </c>
      <c r="K318" s="321" t="str">
        <f>IFERROR(VLOOKUP($A318,'様式C-1-1用'!$B$3:$AI$977,25,0),"")</f>
        <v/>
      </c>
      <c r="L318" s="321">
        <f>IFERROR(VLOOKUP($A318,'様式C-1-1用'!$B$3:$AI$977,16,0),"")</f>
        <v>0</v>
      </c>
      <c r="M318" s="321" t="str">
        <f>IFERROR(VLOOKUP($A318,'様式C-1-1用'!$B$3:$AI$977,34,0),"")</f>
        <v/>
      </c>
      <c r="N318" s="321" t="str">
        <f>IFERROR(VLOOKUP($A318,'様式C-1-1用'!$B$3:$AI$977,30,0),"")</f>
        <v/>
      </c>
      <c r="O318" s="321" t="str">
        <f>IF(VLOOKUP($A318,'様式C-1-1用'!$B$3:$AI$977,29,0)="－","なし",VLOOKUP($A318,'様式C-1-1用'!$B$3:$AI$977,29,0))</f>
        <v/>
      </c>
      <c r="P318" s="322" t="str">
        <f>IFERROR(VLOOKUP($A318,'様式C-1-1用'!$B$3:$AI$977,33,0),"")</f>
        <v/>
      </c>
    </row>
    <row r="319" spans="1:16" ht="15.95" customHeight="1" x14ac:dyDescent="0.15">
      <c r="A319" s="314">
        <v>317</v>
      </c>
      <c r="B319" s="320">
        <f>IFERROR(VLOOKUP($A319,'様式C-1-1用'!$B$3:$AI$977,3,0),"")</f>
        <v>0</v>
      </c>
      <c r="C319" s="321" t="str">
        <f>IFERROR(VLOOKUP($A319,'様式C-1-1用'!$B$3:$AI$977,4,0),"")</f>
        <v/>
      </c>
      <c r="D319" s="321">
        <f>IFERROR(VLOOKUP($A319,'様式C-1-1用'!$B$3:$AI$977,6,0),"")</f>
        <v>0</v>
      </c>
      <c r="E319" s="321">
        <f>IFERROR(VLOOKUP($A319,'様式C-1-1用'!$B$3:$AI$977,7,0),"")</f>
        <v>0</v>
      </c>
      <c r="F319" s="321">
        <f>IFERROR(VLOOKUP($A319,'様式C-1-1用'!$B$3:$AI$977,8,0),"")</f>
        <v>0</v>
      </c>
      <c r="G319" s="321">
        <f>IFERROR(VLOOKUP($A319,'様式C-1-1用'!$B$3:$AI$977,10,0),"")</f>
        <v>0</v>
      </c>
      <c r="H319" s="321">
        <f>IFERROR(VLOOKUP($A319,'様式C-1-1用'!$B$3:$AI$977,22,0),"")</f>
        <v>0</v>
      </c>
      <c r="I319" s="321">
        <f>IFERROR(VLOOKUP($A319,'様式C-1-1用'!$B$3:$AI$977,23,0),"")</f>
        <v>0</v>
      </c>
      <c r="J319" s="321" t="str">
        <f>IFERROR(VLOOKUP($A319,'様式C-1-1用'!$B$3:$AI$977,24,0),"")</f>
        <v/>
      </c>
      <c r="K319" s="321" t="str">
        <f>IFERROR(VLOOKUP($A319,'様式C-1-1用'!$B$3:$AI$977,25,0),"")</f>
        <v/>
      </c>
      <c r="L319" s="321">
        <f>IFERROR(VLOOKUP($A319,'様式C-1-1用'!$B$3:$AI$977,16,0),"")</f>
        <v>0</v>
      </c>
      <c r="M319" s="321" t="str">
        <f>IFERROR(VLOOKUP($A319,'様式C-1-1用'!$B$3:$AI$977,34,0),"")</f>
        <v/>
      </c>
      <c r="N319" s="321" t="str">
        <f>IFERROR(VLOOKUP($A319,'様式C-1-1用'!$B$3:$AI$977,30,0),"")</f>
        <v/>
      </c>
      <c r="O319" s="321" t="str">
        <f>IF(VLOOKUP($A319,'様式C-1-1用'!$B$3:$AI$977,29,0)="－","なし",VLOOKUP($A319,'様式C-1-1用'!$B$3:$AI$977,29,0))</f>
        <v/>
      </c>
      <c r="P319" s="322" t="str">
        <f>IFERROR(VLOOKUP($A319,'様式C-1-1用'!$B$3:$AI$977,33,0),"")</f>
        <v/>
      </c>
    </row>
    <row r="320" spans="1:16" ht="15.95" customHeight="1" x14ac:dyDescent="0.15">
      <c r="A320" s="314">
        <v>318</v>
      </c>
      <c r="B320" s="320">
        <f>IFERROR(VLOOKUP($A320,'様式C-1-1用'!$B$3:$AI$977,3,0),"")</f>
        <v>0</v>
      </c>
      <c r="C320" s="321" t="str">
        <f>IFERROR(VLOOKUP($A320,'様式C-1-1用'!$B$3:$AI$977,4,0),"")</f>
        <v/>
      </c>
      <c r="D320" s="321">
        <f>IFERROR(VLOOKUP($A320,'様式C-1-1用'!$B$3:$AI$977,6,0),"")</f>
        <v>0</v>
      </c>
      <c r="E320" s="321">
        <f>IFERROR(VLOOKUP($A320,'様式C-1-1用'!$B$3:$AI$977,7,0),"")</f>
        <v>0</v>
      </c>
      <c r="F320" s="321">
        <f>IFERROR(VLOOKUP($A320,'様式C-1-1用'!$B$3:$AI$977,8,0),"")</f>
        <v>0</v>
      </c>
      <c r="G320" s="321">
        <f>IFERROR(VLOOKUP($A320,'様式C-1-1用'!$B$3:$AI$977,10,0),"")</f>
        <v>0</v>
      </c>
      <c r="H320" s="321">
        <f>IFERROR(VLOOKUP($A320,'様式C-1-1用'!$B$3:$AI$977,22,0),"")</f>
        <v>0</v>
      </c>
      <c r="I320" s="321">
        <f>IFERROR(VLOOKUP($A320,'様式C-1-1用'!$B$3:$AI$977,23,0),"")</f>
        <v>0</v>
      </c>
      <c r="J320" s="321" t="str">
        <f>IFERROR(VLOOKUP($A320,'様式C-1-1用'!$B$3:$AI$977,24,0),"")</f>
        <v/>
      </c>
      <c r="K320" s="321" t="str">
        <f>IFERROR(VLOOKUP($A320,'様式C-1-1用'!$B$3:$AI$977,25,0),"")</f>
        <v/>
      </c>
      <c r="L320" s="321">
        <f>IFERROR(VLOOKUP($A320,'様式C-1-1用'!$B$3:$AI$977,16,0),"")</f>
        <v>0</v>
      </c>
      <c r="M320" s="321" t="str">
        <f>IFERROR(VLOOKUP($A320,'様式C-1-1用'!$B$3:$AI$977,34,0),"")</f>
        <v/>
      </c>
      <c r="N320" s="321" t="str">
        <f>IFERROR(VLOOKUP($A320,'様式C-1-1用'!$B$3:$AI$977,30,0),"")</f>
        <v/>
      </c>
      <c r="O320" s="321" t="str">
        <f>IF(VLOOKUP($A320,'様式C-1-1用'!$B$3:$AI$977,29,0)="－","なし",VLOOKUP($A320,'様式C-1-1用'!$B$3:$AI$977,29,0))</f>
        <v/>
      </c>
      <c r="P320" s="322" t="str">
        <f>IFERROR(VLOOKUP($A320,'様式C-1-1用'!$B$3:$AI$977,33,0),"")</f>
        <v/>
      </c>
    </row>
    <row r="321" spans="1:16" ht="15.95" customHeight="1" x14ac:dyDescent="0.15">
      <c r="A321" s="314">
        <v>319</v>
      </c>
      <c r="B321" s="320">
        <f>IFERROR(VLOOKUP($A321,'様式C-1-1用'!$B$3:$AI$977,3,0),"")</f>
        <v>0</v>
      </c>
      <c r="C321" s="321" t="str">
        <f>IFERROR(VLOOKUP($A321,'様式C-1-1用'!$B$3:$AI$977,4,0),"")</f>
        <v/>
      </c>
      <c r="D321" s="321">
        <f>IFERROR(VLOOKUP($A321,'様式C-1-1用'!$B$3:$AI$977,6,0),"")</f>
        <v>0</v>
      </c>
      <c r="E321" s="321">
        <f>IFERROR(VLOOKUP($A321,'様式C-1-1用'!$B$3:$AI$977,7,0),"")</f>
        <v>0</v>
      </c>
      <c r="F321" s="321">
        <f>IFERROR(VLOOKUP($A321,'様式C-1-1用'!$B$3:$AI$977,8,0),"")</f>
        <v>0</v>
      </c>
      <c r="G321" s="321">
        <f>IFERROR(VLOOKUP($A321,'様式C-1-1用'!$B$3:$AI$977,10,0),"")</f>
        <v>0</v>
      </c>
      <c r="H321" s="321">
        <f>IFERROR(VLOOKUP($A321,'様式C-1-1用'!$B$3:$AI$977,22,0),"")</f>
        <v>0</v>
      </c>
      <c r="I321" s="321">
        <f>IFERROR(VLOOKUP($A321,'様式C-1-1用'!$B$3:$AI$977,23,0),"")</f>
        <v>0</v>
      </c>
      <c r="J321" s="321" t="str">
        <f>IFERROR(VLOOKUP($A321,'様式C-1-1用'!$B$3:$AI$977,24,0),"")</f>
        <v/>
      </c>
      <c r="K321" s="321" t="str">
        <f>IFERROR(VLOOKUP($A321,'様式C-1-1用'!$B$3:$AI$977,25,0),"")</f>
        <v/>
      </c>
      <c r="L321" s="321">
        <f>IFERROR(VLOOKUP($A321,'様式C-1-1用'!$B$3:$AI$977,16,0),"")</f>
        <v>0</v>
      </c>
      <c r="M321" s="321" t="str">
        <f>IFERROR(VLOOKUP($A321,'様式C-1-1用'!$B$3:$AI$977,34,0),"")</f>
        <v/>
      </c>
      <c r="N321" s="321" t="str">
        <f>IFERROR(VLOOKUP($A321,'様式C-1-1用'!$B$3:$AI$977,30,0),"")</f>
        <v/>
      </c>
      <c r="O321" s="321" t="str">
        <f>IF(VLOOKUP($A321,'様式C-1-1用'!$B$3:$AI$977,29,0)="－","なし",VLOOKUP($A321,'様式C-1-1用'!$B$3:$AI$977,29,0))</f>
        <v/>
      </c>
      <c r="P321" s="322" t="str">
        <f>IFERROR(VLOOKUP($A321,'様式C-1-1用'!$B$3:$AI$977,33,0),"")</f>
        <v/>
      </c>
    </row>
    <row r="322" spans="1:16" ht="15.95" customHeight="1" x14ac:dyDescent="0.15">
      <c r="A322" s="314">
        <v>320</v>
      </c>
      <c r="B322" s="320">
        <f>IFERROR(VLOOKUP($A322,'様式C-1-1用'!$B$3:$AI$977,3,0),"")</f>
        <v>0</v>
      </c>
      <c r="C322" s="321" t="str">
        <f>IFERROR(VLOOKUP($A322,'様式C-1-1用'!$B$3:$AI$977,4,0),"")</f>
        <v/>
      </c>
      <c r="D322" s="321">
        <f>IFERROR(VLOOKUP($A322,'様式C-1-1用'!$B$3:$AI$977,6,0),"")</f>
        <v>0</v>
      </c>
      <c r="E322" s="321">
        <f>IFERROR(VLOOKUP($A322,'様式C-1-1用'!$B$3:$AI$977,7,0),"")</f>
        <v>0</v>
      </c>
      <c r="F322" s="321">
        <f>IFERROR(VLOOKUP($A322,'様式C-1-1用'!$B$3:$AI$977,8,0),"")</f>
        <v>0</v>
      </c>
      <c r="G322" s="321">
        <f>IFERROR(VLOOKUP($A322,'様式C-1-1用'!$B$3:$AI$977,10,0),"")</f>
        <v>0</v>
      </c>
      <c r="H322" s="321">
        <f>IFERROR(VLOOKUP($A322,'様式C-1-1用'!$B$3:$AI$977,22,0),"")</f>
        <v>0</v>
      </c>
      <c r="I322" s="321">
        <f>IFERROR(VLOOKUP($A322,'様式C-1-1用'!$B$3:$AI$977,23,0),"")</f>
        <v>0</v>
      </c>
      <c r="J322" s="321" t="str">
        <f>IFERROR(VLOOKUP($A322,'様式C-1-1用'!$B$3:$AI$977,24,0),"")</f>
        <v/>
      </c>
      <c r="K322" s="321" t="str">
        <f>IFERROR(VLOOKUP($A322,'様式C-1-1用'!$B$3:$AI$977,25,0),"")</f>
        <v/>
      </c>
      <c r="L322" s="321">
        <f>IFERROR(VLOOKUP($A322,'様式C-1-1用'!$B$3:$AI$977,16,0),"")</f>
        <v>0</v>
      </c>
      <c r="M322" s="321" t="str">
        <f>IFERROR(VLOOKUP($A322,'様式C-1-1用'!$B$3:$AI$977,34,0),"")</f>
        <v/>
      </c>
      <c r="N322" s="321" t="str">
        <f>IFERROR(VLOOKUP($A322,'様式C-1-1用'!$B$3:$AI$977,30,0),"")</f>
        <v/>
      </c>
      <c r="O322" s="321" t="str">
        <f>IF(VLOOKUP($A322,'様式C-1-1用'!$B$3:$AI$977,29,0)="－","なし",VLOOKUP($A322,'様式C-1-1用'!$B$3:$AI$977,29,0))</f>
        <v/>
      </c>
      <c r="P322" s="322" t="str">
        <f>IFERROR(VLOOKUP($A322,'様式C-1-1用'!$B$3:$AI$977,33,0),"")</f>
        <v/>
      </c>
    </row>
    <row r="323" spans="1:16" ht="15.95" customHeight="1" x14ac:dyDescent="0.15">
      <c r="A323" s="314">
        <v>321</v>
      </c>
      <c r="B323" s="320">
        <f>IFERROR(VLOOKUP($A323,'様式C-1-1用'!$B$3:$AI$977,3,0),"")</f>
        <v>0</v>
      </c>
      <c r="C323" s="321" t="str">
        <f>IFERROR(VLOOKUP($A323,'様式C-1-1用'!$B$3:$AI$977,4,0),"")</f>
        <v/>
      </c>
      <c r="D323" s="321">
        <f>IFERROR(VLOOKUP($A323,'様式C-1-1用'!$B$3:$AI$977,6,0),"")</f>
        <v>0</v>
      </c>
      <c r="E323" s="321">
        <f>IFERROR(VLOOKUP($A323,'様式C-1-1用'!$B$3:$AI$977,7,0),"")</f>
        <v>0</v>
      </c>
      <c r="F323" s="321">
        <f>IFERROR(VLOOKUP($A323,'様式C-1-1用'!$B$3:$AI$977,8,0),"")</f>
        <v>0</v>
      </c>
      <c r="G323" s="321">
        <f>IFERROR(VLOOKUP($A323,'様式C-1-1用'!$B$3:$AI$977,10,0),"")</f>
        <v>0</v>
      </c>
      <c r="H323" s="321">
        <f>IFERROR(VLOOKUP($A323,'様式C-1-1用'!$B$3:$AI$977,22,0),"")</f>
        <v>0</v>
      </c>
      <c r="I323" s="321">
        <f>IFERROR(VLOOKUP($A323,'様式C-1-1用'!$B$3:$AI$977,23,0),"")</f>
        <v>0</v>
      </c>
      <c r="J323" s="321" t="str">
        <f>IFERROR(VLOOKUP($A323,'様式C-1-1用'!$B$3:$AI$977,24,0),"")</f>
        <v/>
      </c>
      <c r="K323" s="321" t="str">
        <f>IFERROR(VLOOKUP($A323,'様式C-1-1用'!$B$3:$AI$977,25,0),"")</f>
        <v/>
      </c>
      <c r="L323" s="321">
        <f>IFERROR(VLOOKUP($A323,'様式C-1-1用'!$B$3:$AI$977,16,0),"")</f>
        <v>0</v>
      </c>
      <c r="M323" s="321" t="str">
        <f>IFERROR(VLOOKUP($A323,'様式C-1-1用'!$B$3:$AI$977,34,0),"")</f>
        <v/>
      </c>
      <c r="N323" s="321" t="str">
        <f>IFERROR(VLOOKUP($A323,'様式C-1-1用'!$B$3:$AI$977,30,0),"")</f>
        <v/>
      </c>
      <c r="O323" s="321" t="str">
        <f>IF(VLOOKUP($A323,'様式C-1-1用'!$B$3:$AI$977,29,0)="－","なし",VLOOKUP($A323,'様式C-1-1用'!$B$3:$AI$977,29,0))</f>
        <v/>
      </c>
      <c r="P323" s="322" t="str">
        <f>IFERROR(VLOOKUP($A323,'様式C-1-1用'!$B$3:$AI$977,33,0),"")</f>
        <v/>
      </c>
    </row>
    <row r="324" spans="1:16" ht="15.95" customHeight="1" x14ac:dyDescent="0.15">
      <c r="A324" s="314">
        <v>322</v>
      </c>
      <c r="B324" s="320">
        <f>IFERROR(VLOOKUP($A324,'様式C-1-1用'!$B$3:$AI$977,3,0),"")</f>
        <v>0</v>
      </c>
      <c r="C324" s="321" t="str">
        <f>IFERROR(VLOOKUP($A324,'様式C-1-1用'!$B$3:$AI$977,4,0),"")</f>
        <v/>
      </c>
      <c r="D324" s="321">
        <f>IFERROR(VLOOKUP($A324,'様式C-1-1用'!$B$3:$AI$977,6,0),"")</f>
        <v>0</v>
      </c>
      <c r="E324" s="321">
        <f>IFERROR(VLOOKUP($A324,'様式C-1-1用'!$B$3:$AI$977,7,0),"")</f>
        <v>0</v>
      </c>
      <c r="F324" s="321">
        <f>IFERROR(VLOOKUP($A324,'様式C-1-1用'!$B$3:$AI$977,8,0),"")</f>
        <v>0</v>
      </c>
      <c r="G324" s="321">
        <f>IFERROR(VLOOKUP($A324,'様式C-1-1用'!$B$3:$AI$977,10,0),"")</f>
        <v>0</v>
      </c>
      <c r="H324" s="321">
        <f>IFERROR(VLOOKUP($A324,'様式C-1-1用'!$B$3:$AI$977,22,0),"")</f>
        <v>0</v>
      </c>
      <c r="I324" s="321">
        <f>IFERROR(VLOOKUP($A324,'様式C-1-1用'!$B$3:$AI$977,23,0),"")</f>
        <v>0</v>
      </c>
      <c r="J324" s="321" t="str">
        <f>IFERROR(VLOOKUP($A324,'様式C-1-1用'!$B$3:$AI$977,24,0),"")</f>
        <v/>
      </c>
      <c r="K324" s="321" t="str">
        <f>IFERROR(VLOOKUP($A324,'様式C-1-1用'!$B$3:$AI$977,25,0),"")</f>
        <v/>
      </c>
      <c r="L324" s="321">
        <f>IFERROR(VLOOKUP($A324,'様式C-1-1用'!$B$3:$AI$977,16,0),"")</f>
        <v>0</v>
      </c>
      <c r="M324" s="321" t="str">
        <f>IFERROR(VLOOKUP($A324,'様式C-1-1用'!$B$3:$AI$977,34,0),"")</f>
        <v/>
      </c>
      <c r="N324" s="321" t="str">
        <f>IFERROR(VLOOKUP($A324,'様式C-1-1用'!$B$3:$AI$977,30,0),"")</f>
        <v/>
      </c>
      <c r="O324" s="321" t="str">
        <f>IF(VLOOKUP($A324,'様式C-1-1用'!$B$3:$AI$977,29,0)="－","なし",VLOOKUP($A324,'様式C-1-1用'!$B$3:$AI$977,29,0))</f>
        <v/>
      </c>
      <c r="P324" s="322" t="str">
        <f>IFERROR(VLOOKUP($A324,'様式C-1-1用'!$B$3:$AI$977,33,0),"")</f>
        <v/>
      </c>
    </row>
    <row r="325" spans="1:16" ht="15.95" customHeight="1" x14ac:dyDescent="0.15">
      <c r="A325" s="314">
        <v>323</v>
      </c>
      <c r="B325" s="320">
        <f>IFERROR(VLOOKUP($A325,'様式C-1-1用'!$B$3:$AI$977,3,0),"")</f>
        <v>0</v>
      </c>
      <c r="C325" s="321" t="str">
        <f>IFERROR(VLOOKUP($A325,'様式C-1-1用'!$B$3:$AI$977,4,0),"")</f>
        <v/>
      </c>
      <c r="D325" s="321">
        <f>IFERROR(VLOOKUP($A325,'様式C-1-1用'!$B$3:$AI$977,6,0),"")</f>
        <v>0</v>
      </c>
      <c r="E325" s="321">
        <f>IFERROR(VLOOKUP($A325,'様式C-1-1用'!$B$3:$AI$977,7,0),"")</f>
        <v>0</v>
      </c>
      <c r="F325" s="321">
        <f>IFERROR(VLOOKUP($A325,'様式C-1-1用'!$B$3:$AI$977,8,0),"")</f>
        <v>0</v>
      </c>
      <c r="G325" s="321">
        <f>IFERROR(VLOOKUP($A325,'様式C-1-1用'!$B$3:$AI$977,10,0),"")</f>
        <v>0</v>
      </c>
      <c r="H325" s="321">
        <f>IFERROR(VLOOKUP($A325,'様式C-1-1用'!$B$3:$AI$977,22,0),"")</f>
        <v>0</v>
      </c>
      <c r="I325" s="321">
        <f>IFERROR(VLOOKUP($A325,'様式C-1-1用'!$B$3:$AI$977,23,0),"")</f>
        <v>0</v>
      </c>
      <c r="J325" s="321" t="str">
        <f>IFERROR(VLOOKUP($A325,'様式C-1-1用'!$B$3:$AI$977,24,0),"")</f>
        <v/>
      </c>
      <c r="K325" s="321" t="str">
        <f>IFERROR(VLOOKUP($A325,'様式C-1-1用'!$B$3:$AI$977,25,0),"")</f>
        <v/>
      </c>
      <c r="L325" s="321">
        <f>IFERROR(VLOOKUP($A325,'様式C-1-1用'!$B$3:$AI$977,16,0),"")</f>
        <v>0</v>
      </c>
      <c r="M325" s="321" t="str">
        <f>IFERROR(VLOOKUP($A325,'様式C-1-1用'!$B$3:$AI$977,34,0),"")</f>
        <v/>
      </c>
      <c r="N325" s="321" t="str">
        <f>IFERROR(VLOOKUP($A325,'様式C-1-1用'!$B$3:$AI$977,30,0),"")</f>
        <v/>
      </c>
      <c r="O325" s="321" t="str">
        <f>IF(VLOOKUP($A325,'様式C-1-1用'!$B$3:$AI$977,29,0)="－","なし",VLOOKUP($A325,'様式C-1-1用'!$B$3:$AI$977,29,0))</f>
        <v/>
      </c>
      <c r="P325" s="322" t="str">
        <f>IFERROR(VLOOKUP($A325,'様式C-1-1用'!$B$3:$AI$977,33,0),"")</f>
        <v/>
      </c>
    </row>
    <row r="326" spans="1:16" ht="15.95" customHeight="1" x14ac:dyDescent="0.15">
      <c r="A326" s="314">
        <v>324</v>
      </c>
      <c r="B326" s="320">
        <f>IFERROR(VLOOKUP($A326,'様式C-1-1用'!$B$3:$AI$977,3,0),"")</f>
        <v>0</v>
      </c>
      <c r="C326" s="321" t="str">
        <f>IFERROR(VLOOKUP($A326,'様式C-1-1用'!$B$3:$AI$977,4,0),"")</f>
        <v/>
      </c>
      <c r="D326" s="321">
        <f>IFERROR(VLOOKUP($A326,'様式C-1-1用'!$B$3:$AI$977,6,0),"")</f>
        <v>0</v>
      </c>
      <c r="E326" s="321">
        <f>IFERROR(VLOOKUP($A326,'様式C-1-1用'!$B$3:$AI$977,7,0),"")</f>
        <v>0</v>
      </c>
      <c r="F326" s="321">
        <f>IFERROR(VLOOKUP($A326,'様式C-1-1用'!$B$3:$AI$977,8,0),"")</f>
        <v>0</v>
      </c>
      <c r="G326" s="321">
        <f>IFERROR(VLOOKUP($A326,'様式C-1-1用'!$B$3:$AI$977,10,0),"")</f>
        <v>0</v>
      </c>
      <c r="H326" s="321">
        <f>IFERROR(VLOOKUP($A326,'様式C-1-1用'!$B$3:$AI$977,22,0),"")</f>
        <v>0</v>
      </c>
      <c r="I326" s="321">
        <f>IFERROR(VLOOKUP($A326,'様式C-1-1用'!$B$3:$AI$977,23,0),"")</f>
        <v>0</v>
      </c>
      <c r="J326" s="321" t="str">
        <f>IFERROR(VLOOKUP($A326,'様式C-1-1用'!$B$3:$AI$977,24,0),"")</f>
        <v/>
      </c>
      <c r="K326" s="321" t="str">
        <f>IFERROR(VLOOKUP($A326,'様式C-1-1用'!$B$3:$AI$977,25,0),"")</f>
        <v/>
      </c>
      <c r="L326" s="321">
        <f>IFERROR(VLOOKUP($A326,'様式C-1-1用'!$B$3:$AI$977,16,0),"")</f>
        <v>0</v>
      </c>
      <c r="M326" s="321" t="str">
        <f>IFERROR(VLOOKUP($A326,'様式C-1-1用'!$B$3:$AI$977,34,0),"")</f>
        <v/>
      </c>
      <c r="N326" s="321" t="str">
        <f>IFERROR(VLOOKUP($A326,'様式C-1-1用'!$B$3:$AI$977,30,0),"")</f>
        <v/>
      </c>
      <c r="O326" s="321" t="str">
        <f>IF(VLOOKUP($A326,'様式C-1-1用'!$B$3:$AI$977,29,0)="－","なし",VLOOKUP($A326,'様式C-1-1用'!$B$3:$AI$977,29,0))</f>
        <v/>
      </c>
      <c r="P326" s="322" t="str">
        <f>IFERROR(VLOOKUP($A326,'様式C-1-1用'!$B$3:$AI$977,33,0),"")</f>
        <v/>
      </c>
    </row>
    <row r="327" spans="1:16" ht="15.95" customHeight="1" x14ac:dyDescent="0.15">
      <c r="A327" s="314">
        <v>325</v>
      </c>
      <c r="B327" s="320">
        <f>IFERROR(VLOOKUP($A327,'様式C-1-1用'!$B$3:$AI$977,3,0),"")</f>
        <v>0</v>
      </c>
      <c r="C327" s="321" t="str">
        <f>IFERROR(VLOOKUP($A327,'様式C-1-1用'!$B$3:$AI$977,4,0),"")</f>
        <v/>
      </c>
      <c r="D327" s="321">
        <f>IFERROR(VLOOKUP($A327,'様式C-1-1用'!$B$3:$AI$977,6,0),"")</f>
        <v>0</v>
      </c>
      <c r="E327" s="321">
        <f>IFERROR(VLOOKUP($A327,'様式C-1-1用'!$B$3:$AI$977,7,0),"")</f>
        <v>0</v>
      </c>
      <c r="F327" s="321">
        <f>IFERROR(VLOOKUP($A327,'様式C-1-1用'!$B$3:$AI$977,8,0),"")</f>
        <v>0</v>
      </c>
      <c r="G327" s="321">
        <f>IFERROR(VLOOKUP($A327,'様式C-1-1用'!$B$3:$AI$977,10,0),"")</f>
        <v>0</v>
      </c>
      <c r="H327" s="321">
        <f>IFERROR(VLOOKUP($A327,'様式C-1-1用'!$B$3:$AI$977,22,0),"")</f>
        <v>0</v>
      </c>
      <c r="I327" s="321">
        <f>IFERROR(VLOOKUP($A327,'様式C-1-1用'!$B$3:$AI$977,23,0),"")</f>
        <v>0</v>
      </c>
      <c r="J327" s="321" t="str">
        <f>IFERROR(VLOOKUP($A327,'様式C-1-1用'!$B$3:$AI$977,24,0),"")</f>
        <v/>
      </c>
      <c r="K327" s="321" t="str">
        <f>IFERROR(VLOOKUP($A327,'様式C-1-1用'!$B$3:$AI$977,25,0),"")</f>
        <v/>
      </c>
      <c r="L327" s="321">
        <f>IFERROR(VLOOKUP($A327,'様式C-1-1用'!$B$3:$AI$977,16,0),"")</f>
        <v>0</v>
      </c>
      <c r="M327" s="321" t="str">
        <f>IFERROR(VLOOKUP($A327,'様式C-1-1用'!$B$3:$AI$977,34,0),"")</f>
        <v/>
      </c>
      <c r="N327" s="321" t="str">
        <f>IFERROR(VLOOKUP($A327,'様式C-1-1用'!$B$3:$AI$977,30,0),"")</f>
        <v/>
      </c>
      <c r="O327" s="321" t="str">
        <f>IF(VLOOKUP($A327,'様式C-1-1用'!$B$3:$AI$977,29,0)="－","なし",VLOOKUP($A327,'様式C-1-1用'!$B$3:$AI$977,29,0))</f>
        <v/>
      </c>
      <c r="P327" s="322" t="str">
        <f>IFERROR(VLOOKUP($A327,'様式C-1-1用'!$B$3:$AI$977,33,0),"")</f>
        <v/>
      </c>
    </row>
    <row r="328" spans="1:16" ht="15.95" customHeight="1" x14ac:dyDescent="0.15">
      <c r="A328" s="314">
        <v>326</v>
      </c>
      <c r="B328" s="320">
        <f>IFERROR(VLOOKUP($A328,'様式C-1-1用'!$B$3:$AI$977,3,0),"")</f>
        <v>0</v>
      </c>
      <c r="C328" s="321" t="str">
        <f>IFERROR(VLOOKUP($A328,'様式C-1-1用'!$B$3:$AI$977,4,0),"")</f>
        <v/>
      </c>
      <c r="D328" s="321">
        <f>IFERROR(VLOOKUP($A328,'様式C-1-1用'!$B$3:$AI$977,6,0),"")</f>
        <v>0</v>
      </c>
      <c r="E328" s="321">
        <f>IFERROR(VLOOKUP($A328,'様式C-1-1用'!$B$3:$AI$977,7,0),"")</f>
        <v>0</v>
      </c>
      <c r="F328" s="321">
        <f>IFERROR(VLOOKUP($A328,'様式C-1-1用'!$B$3:$AI$977,8,0),"")</f>
        <v>0</v>
      </c>
      <c r="G328" s="321">
        <f>IFERROR(VLOOKUP($A328,'様式C-1-1用'!$B$3:$AI$977,10,0),"")</f>
        <v>0</v>
      </c>
      <c r="H328" s="321">
        <f>IFERROR(VLOOKUP($A328,'様式C-1-1用'!$B$3:$AI$977,22,0),"")</f>
        <v>0</v>
      </c>
      <c r="I328" s="321">
        <f>IFERROR(VLOOKUP($A328,'様式C-1-1用'!$B$3:$AI$977,23,0),"")</f>
        <v>0</v>
      </c>
      <c r="J328" s="321" t="str">
        <f>IFERROR(VLOOKUP($A328,'様式C-1-1用'!$B$3:$AI$977,24,0),"")</f>
        <v/>
      </c>
      <c r="K328" s="321" t="str">
        <f>IFERROR(VLOOKUP($A328,'様式C-1-1用'!$B$3:$AI$977,25,0),"")</f>
        <v/>
      </c>
      <c r="L328" s="321">
        <f>IFERROR(VLOOKUP($A328,'様式C-1-1用'!$B$3:$AI$977,16,0),"")</f>
        <v>0</v>
      </c>
      <c r="M328" s="321" t="str">
        <f>IFERROR(VLOOKUP($A328,'様式C-1-1用'!$B$3:$AI$977,34,0),"")</f>
        <v/>
      </c>
      <c r="N328" s="321" t="str">
        <f>IFERROR(VLOOKUP($A328,'様式C-1-1用'!$B$3:$AI$977,30,0),"")</f>
        <v/>
      </c>
      <c r="O328" s="321" t="str">
        <f>IF(VLOOKUP($A328,'様式C-1-1用'!$B$3:$AI$977,29,0)="－","なし",VLOOKUP($A328,'様式C-1-1用'!$B$3:$AI$977,29,0))</f>
        <v/>
      </c>
      <c r="P328" s="322" t="str">
        <f>IFERROR(VLOOKUP($A328,'様式C-1-1用'!$B$3:$AI$977,33,0),"")</f>
        <v/>
      </c>
    </row>
    <row r="329" spans="1:16" ht="15.95" customHeight="1" x14ac:dyDescent="0.15">
      <c r="A329" s="314">
        <v>327</v>
      </c>
      <c r="B329" s="320">
        <f>IFERROR(VLOOKUP($A329,'様式C-1-1用'!$B$3:$AI$977,3,0),"")</f>
        <v>0</v>
      </c>
      <c r="C329" s="321" t="str">
        <f>IFERROR(VLOOKUP($A329,'様式C-1-1用'!$B$3:$AI$977,4,0),"")</f>
        <v/>
      </c>
      <c r="D329" s="321">
        <f>IFERROR(VLOOKUP($A329,'様式C-1-1用'!$B$3:$AI$977,6,0),"")</f>
        <v>0</v>
      </c>
      <c r="E329" s="321">
        <f>IFERROR(VLOOKUP($A329,'様式C-1-1用'!$B$3:$AI$977,7,0),"")</f>
        <v>0</v>
      </c>
      <c r="F329" s="321">
        <f>IFERROR(VLOOKUP($A329,'様式C-1-1用'!$B$3:$AI$977,8,0),"")</f>
        <v>0</v>
      </c>
      <c r="G329" s="321">
        <f>IFERROR(VLOOKUP($A329,'様式C-1-1用'!$B$3:$AI$977,10,0),"")</f>
        <v>0</v>
      </c>
      <c r="H329" s="321">
        <f>IFERROR(VLOOKUP($A329,'様式C-1-1用'!$B$3:$AI$977,22,0),"")</f>
        <v>0</v>
      </c>
      <c r="I329" s="321">
        <f>IFERROR(VLOOKUP($A329,'様式C-1-1用'!$B$3:$AI$977,23,0),"")</f>
        <v>0</v>
      </c>
      <c r="J329" s="321" t="str">
        <f>IFERROR(VLOOKUP($A329,'様式C-1-1用'!$B$3:$AI$977,24,0),"")</f>
        <v/>
      </c>
      <c r="K329" s="321" t="str">
        <f>IFERROR(VLOOKUP($A329,'様式C-1-1用'!$B$3:$AI$977,25,0),"")</f>
        <v/>
      </c>
      <c r="L329" s="321">
        <f>IFERROR(VLOOKUP($A329,'様式C-1-1用'!$B$3:$AI$977,16,0),"")</f>
        <v>0</v>
      </c>
      <c r="M329" s="321" t="str">
        <f>IFERROR(VLOOKUP($A329,'様式C-1-1用'!$B$3:$AI$977,34,0),"")</f>
        <v/>
      </c>
      <c r="N329" s="321" t="str">
        <f>IFERROR(VLOOKUP($A329,'様式C-1-1用'!$B$3:$AI$977,30,0),"")</f>
        <v/>
      </c>
      <c r="O329" s="321" t="str">
        <f>IF(VLOOKUP($A329,'様式C-1-1用'!$B$3:$AI$977,29,0)="－","なし",VLOOKUP($A329,'様式C-1-1用'!$B$3:$AI$977,29,0))</f>
        <v/>
      </c>
      <c r="P329" s="322" t="str">
        <f>IFERROR(VLOOKUP($A329,'様式C-1-1用'!$B$3:$AI$977,33,0),"")</f>
        <v/>
      </c>
    </row>
    <row r="330" spans="1:16" ht="15.95" customHeight="1" x14ac:dyDescent="0.15">
      <c r="A330" s="314">
        <v>328</v>
      </c>
      <c r="B330" s="320">
        <f>IFERROR(VLOOKUP($A330,'様式C-1-1用'!$B$3:$AI$977,3,0),"")</f>
        <v>0</v>
      </c>
      <c r="C330" s="321" t="str">
        <f>IFERROR(VLOOKUP($A330,'様式C-1-1用'!$B$3:$AI$977,4,0),"")</f>
        <v/>
      </c>
      <c r="D330" s="321">
        <f>IFERROR(VLOOKUP($A330,'様式C-1-1用'!$B$3:$AI$977,6,0),"")</f>
        <v>0</v>
      </c>
      <c r="E330" s="321">
        <f>IFERROR(VLOOKUP($A330,'様式C-1-1用'!$B$3:$AI$977,7,0),"")</f>
        <v>0</v>
      </c>
      <c r="F330" s="321">
        <f>IFERROR(VLOOKUP($A330,'様式C-1-1用'!$B$3:$AI$977,8,0),"")</f>
        <v>0</v>
      </c>
      <c r="G330" s="321">
        <f>IFERROR(VLOOKUP($A330,'様式C-1-1用'!$B$3:$AI$977,10,0),"")</f>
        <v>0</v>
      </c>
      <c r="H330" s="321">
        <f>IFERROR(VLOOKUP($A330,'様式C-1-1用'!$B$3:$AI$977,22,0),"")</f>
        <v>0</v>
      </c>
      <c r="I330" s="321">
        <f>IFERROR(VLOOKUP($A330,'様式C-1-1用'!$B$3:$AI$977,23,0),"")</f>
        <v>0</v>
      </c>
      <c r="J330" s="321" t="str">
        <f>IFERROR(VLOOKUP($A330,'様式C-1-1用'!$B$3:$AI$977,24,0),"")</f>
        <v/>
      </c>
      <c r="K330" s="321" t="str">
        <f>IFERROR(VLOOKUP($A330,'様式C-1-1用'!$B$3:$AI$977,25,0),"")</f>
        <v/>
      </c>
      <c r="L330" s="321">
        <f>IFERROR(VLOOKUP($A330,'様式C-1-1用'!$B$3:$AI$977,16,0),"")</f>
        <v>0</v>
      </c>
      <c r="M330" s="321" t="str">
        <f>IFERROR(VLOOKUP($A330,'様式C-1-1用'!$B$3:$AI$977,34,0),"")</f>
        <v/>
      </c>
      <c r="N330" s="321" t="str">
        <f>IFERROR(VLOOKUP($A330,'様式C-1-1用'!$B$3:$AI$977,30,0),"")</f>
        <v/>
      </c>
      <c r="O330" s="321" t="str">
        <f>IF(VLOOKUP($A330,'様式C-1-1用'!$B$3:$AI$977,29,0)="－","なし",VLOOKUP($A330,'様式C-1-1用'!$B$3:$AI$977,29,0))</f>
        <v/>
      </c>
      <c r="P330" s="322" t="str">
        <f>IFERROR(VLOOKUP($A330,'様式C-1-1用'!$B$3:$AI$977,33,0),"")</f>
        <v/>
      </c>
    </row>
    <row r="331" spans="1:16" ht="15.95" customHeight="1" x14ac:dyDescent="0.15">
      <c r="A331" s="314">
        <v>329</v>
      </c>
      <c r="B331" s="320">
        <f>IFERROR(VLOOKUP($A331,'様式C-1-1用'!$B$3:$AI$977,3,0),"")</f>
        <v>0</v>
      </c>
      <c r="C331" s="321" t="str">
        <f>IFERROR(VLOOKUP($A331,'様式C-1-1用'!$B$3:$AI$977,4,0),"")</f>
        <v/>
      </c>
      <c r="D331" s="321">
        <f>IFERROR(VLOOKUP($A331,'様式C-1-1用'!$B$3:$AI$977,6,0),"")</f>
        <v>0</v>
      </c>
      <c r="E331" s="321">
        <f>IFERROR(VLOOKUP($A331,'様式C-1-1用'!$B$3:$AI$977,7,0),"")</f>
        <v>0</v>
      </c>
      <c r="F331" s="321">
        <f>IFERROR(VLOOKUP($A331,'様式C-1-1用'!$B$3:$AI$977,8,0),"")</f>
        <v>0</v>
      </c>
      <c r="G331" s="321">
        <f>IFERROR(VLOOKUP($A331,'様式C-1-1用'!$B$3:$AI$977,10,0),"")</f>
        <v>0</v>
      </c>
      <c r="H331" s="321">
        <f>IFERROR(VLOOKUP($A331,'様式C-1-1用'!$B$3:$AI$977,22,0),"")</f>
        <v>0</v>
      </c>
      <c r="I331" s="321">
        <f>IFERROR(VLOOKUP($A331,'様式C-1-1用'!$B$3:$AI$977,23,0),"")</f>
        <v>0</v>
      </c>
      <c r="J331" s="321" t="str">
        <f>IFERROR(VLOOKUP($A331,'様式C-1-1用'!$B$3:$AI$977,24,0),"")</f>
        <v/>
      </c>
      <c r="K331" s="321" t="str">
        <f>IFERROR(VLOOKUP($A331,'様式C-1-1用'!$B$3:$AI$977,25,0),"")</f>
        <v/>
      </c>
      <c r="L331" s="321">
        <f>IFERROR(VLOOKUP($A331,'様式C-1-1用'!$B$3:$AI$977,16,0),"")</f>
        <v>0</v>
      </c>
      <c r="M331" s="321" t="str">
        <f>IFERROR(VLOOKUP($A331,'様式C-1-1用'!$B$3:$AI$977,34,0),"")</f>
        <v/>
      </c>
      <c r="N331" s="321" t="str">
        <f>IFERROR(VLOOKUP($A331,'様式C-1-1用'!$B$3:$AI$977,30,0),"")</f>
        <v/>
      </c>
      <c r="O331" s="321" t="str">
        <f>IF(VLOOKUP($A331,'様式C-1-1用'!$B$3:$AI$977,29,0)="－","なし",VLOOKUP($A331,'様式C-1-1用'!$B$3:$AI$977,29,0))</f>
        <v/>
      </c>
      <c r="P331" s="322" t="str">
        <f>IFERROR(VLOOKUP($A331,'様式C-1-1用'!$B$3:$AI$977,33,0),"")</f>
        <v/>
      </c>
    </row>
    <row r="332" spans="1:16" ht="15.95" customHeight="1" x14ac:dyDescent="0.15">
      <c r="A332" s="314">
        <v>330</v>
      </c>
      <c r="B332" s="320">
        <f>IFERROR(VLOOKUP($A332,'様式C-1-1用'!$B$3:$AI$977,3,0),"")</f>
        <v>0</v>
      </c>
      <c r="C332" s="321" t="str">
        <f>IFERROR(VLOOKUP($A332,'様式C-1-1用'!$B$3:$AI$977,4,0),"")</f>
        <v/>
      </c>
      <c r="D332" s="321">
        <f>IFERROR(VLOOKUP($A332,'様式C-1-1用'!$B$3:$AI$977,6,0),"")</f>
        <v>0</v>
      </c>
      <c r="E332" s="321">
        <f>IFERROR(VLOOKUP($A332,'様式C-1-1用'!$B$3:$AI$977,7,0),"")</f>
        <v>0</v>
      </c>
      <c r="F332" s="321">
        <f>IFERROR(VLOOKUP($A332,'様式C-1-1用'!$B$3:$AI$977,8,0),"")</f>
        <v>0</v>
      </c>
      <c r="G332" s="321">
        <f>IFERROR(VLOOKUP($A332,'様式C-1-1用'!$B$3:$AI$977,10,0),"")</f>
        <v>0</v>
      </c>
      <c r="H332" s="321">
        <f>IFERROR(VLOOKUP($A332,'様式C-1-1用'!$B$3:$AI$977,22,0),"")</f>
        <v>0</v>
      </c>
      <c r="I332" s="321">
        <f>IFERROR(VLOOKUP($A332,'様式C-1-1用'!$B$3:$AI$977,23,0),"")</f>
        <v>0</v>
      </c>
      <c r="J332" s="321" t="str">
        <f>IFERROR(VLOOKUP($A332,'様式C-1-1用'!$B$3:$AI$977,24,0),"")</f>
        <v/>
      </c>
      <c r="K332" s="321" t="str">
        <f>IFERROR(VLOOKUP($A332,'様式C-1-1用'!$B$3:$AI$977,25,0),"")</f>
        <v/>
      </c>
      <c r="L332" s="321">
        <f>IFERROR(VLOOKUP($A332,'様式C-1-1用'!$B$3:$AI$977,16,0),"")</f>
        <v>0</v>
      </c>
      <c r="M332" s="321" t="str">
        <f>IFERROR(VLOOKUP($A332,'様式C-1-1用'!$B$3:$AI$977,34,0),"")</f>
        <v/>
      </c>
      <c r="N332" s="321" t="str">
        <f>IFERROR(VLOOKUP($A332,'様式C-1-1用'!$B$3:$AI$977,30,0),"")</f>
        <v/>
      </c>
      <c r="O332" s="321" t="str">
        <f>IF(VLOOKUP($A332,'様式C-1-1用'!$B$3:$AI$977,29,0)="－","なし",VLOOKUP($A332,'様式C-1-1用'!$B$3:$AI$977,29,0))</f>
        <v/>
      </c>
      <c r="P332" s="322" t="str">
        <f>IFERROR(VLOOKUP($A332,'様式C-1-1用'!$B$3:$AI$977,33,0),"")</f>
        <v/>
      </c>
    </row>
    <row r="333" spans="1:16" ht="15.95" customHeight="1" x14ac:dyDescent="0.15">
      <c r="A333" s="314">
        <v>331</v>
      </c>
      <c r="B333" s="320">
        <f>IFERROR(VLOOKUP($A333,'様式C-1-1用'!$B$3:$AI$977,3,0),"")</f>
        <v>0</v>
      </c>
      <c r="C333" s="321" t="str">
        <f>IFERROR(VLOOKUP($A333,'様式C-1-1用'!$B$3:$AI$977,4,0),"")</f>
        <v/>
      </c>
      <c r="D333" s="321">
        <f>IFERROR(VLOOKUP($A333,'様式C-1-1用'!$B$3:$AI$977,6,0),"")</f>
        <v>0</v>
      </c>
      <c r="E333" s="321">
        <f>IFERROR(VLOOKUP($A333,'様式C-1-1用'!$B$3:$AI$977,7,0),"")</f>
        <v>0</v>
      </c>
      <c r="F333" s="321">
        <f>IFERROR(VLOOKUP($A333,'様式C-1-1用'!$B$3:$AI$977,8,0),"")</f>
        <v>0</v>
      </c>
      <c r="G333" s="321">
        <f>IFERROR(VLOOKUP($A333,'様式C-1-1用'!$B$3:$AI$977,10,0),"")</f>
        <v>0</v>
      </c>
      <c r="H333" s="321">
        <f>IFERROR(VLOOKUP($A333,'様式C-1-1用'!$B$3:$AI$977,22,0),"")</f>
        <v>0</v>
      </c>
      <c r="I333" s="321">
        <f>IFERROR(VLOOKUP($A333,'様式C-1-1用'!$B$3:$AI$977,23,0),"")</f>
        <v>0</v>
      </c>
      <c r="J333" s="321" t="str">
        <f>IFERROR(VLOOKUP($A333,'様式C-1-1用'!$B$3:$AI$977,24,0),"")</f>
        <v/>
      </c>
      <c r="K333" s="321" t="str">
        <f>IFERROR(VLOOKUP($A333,'様式C-1-1用'!$B$3:$AI$977,25,0),"")</f>
        <v/>
      </c>
      <c r="L333" s="321">
        <f>IFERROR(VLOOKUP($A333,'様式C-1-1用'!$B$3:$AI$977,16,0),"")</f>
        <v>0</v>
      </c>
      <c r="M333" s="321" t="str">
        <f>IFERROR(VLOOKUP($A333,'様式C-1-1用'!$B$3:$AI$977,34,0),"")</f>
        <v/>
      </c>
      <c r="N333" s="321" t="str">
        <f>IFERROR(VLOOKUP($A333,'様式C-1-1用'!$B$3:$AI$977,30,0),"")</f>
        <v/>
      </c>
      <c r="O333" s="321" t="str">
        <f>IF(VLOOKUP($A333,'様式C-1-1用'!$B$3:$AI$977,29,0)="－","なし",VLOOKUP($A333,'様式C-1-1用'!$B$3:$AI$977,29,0))</f>
        <v/>
      </c>
      <c r="P333" s="322" t="str">
        <f>IFERROR(VLOOKUP($A333,'様式C-1-1用'!$B$3:$AI$977,33,0),"")</f>
        <v/>
      </c>
    </row>
    <row r="334" spans="1:16" ht="15.95" customHeight="1" x14ac:dyDescent="0.15">
      <c r="A334" s="314">
        <v>332</v>
      </c>
      <c r="B334" s="320">
        <f>IFERROR(VLOOKUP($A334,'様式C-1-1用'!$B$3:$AI$977,3,0),"")</f>
        <v>0</v>
      </c>
      <c r="C334" s="321" t="str">
        <f>IFERROR(VLOOKUP($A334,'様式C-1-1用'!$B$3:$AI$977,4,0),"")</f>
        <v/>
      </c>
      <c r="D334" s="321">
        <f>IFERROR(VLOOKUP($A334,'様式C-1-1用'!$B$3:$AI$977,6,0),"")</f>
        <v>0</v>
      </c>
      <c r="E334" s="321">
        <f>IFERROR(VLOOKUP($A334,'様式C-1-1用'!$B$3:$AI$977,7,0),"")</f>
        <v>0</v>
      </c>
      <c r="F334" s="321">
        <f>IFERROR(VLOOKUP($A334,'様式C-1-1用'!$B$3:$AI$977,8,0),"")</f>
        <v>0</v>
      </c>
      <c r="G334" s="321">
        <f>IFERROR(VLOOKUP($A334,'様式C-1-1用'!$B$3:$AI$977,10,0),"")</f>
        <v>0</v>
      </c>
      <c r="H334" s="321">
        <f>IFERROR(VLOOKUP($A334,'様式C-1-1用'!$B$3:$AI$977,22,0),"")</f>
        <v>0</v>
      </c>
      <c r="I334" s="321">
        <f>IFERROR(VLOOKUP($A334,'様式C-1-1用'!$B$3:$AI$977,23,0),"")</f>
        <v>0</v>
      </c>
      <c r="J334" s="321" t="str">
        <f>IFERROR(VLOOKUP($A334,'様式C-1-1用'!$B$3:$AI$977,24,0),"")</f>
        <v/>
      </c>
      <c r="K334" s="321" t="str">
        <f>IFERROR(VLOOKUP($A334,'様式C-1-1用'!$B$3:$AI$977,25,0),"")</f>
        <v/>
      </c>
      <c r="L334" s="321">
        <f>IFERROR(VLOOKUP($A334,'様式C-1-1用'!$B$3:$AI$977,16,0),"")</f>
        <v>0</v>
      </c>
      <c r="M334" s="321" t="str">
        <f>IFERROR(VLOOKUP($A334,'様式C-1-1用'!$B$3:$AI$977,34,0),"")</f>
        <v/>
      </c>
      <c r="N334" s="321" t="str">
        <f>IFERROR(VLOOKUP($A334,'様式C-1-1用'!$B$3:$AI$977,30,0),"")</f>
        <v/>
      </c>
      <c r="O334" s="321" t="str">
        <f>IF(VLOOKUP($A334,'様式C-1-1用'!$B$3:$AI$977,29,0)="－","なし",VLOOKUP($A334,'様式C-1-1用'!$B$3:$AI$977,29,0))</f>
        <v/>
      </c>
      <c r="P334" s="322" t="str">
        <f>IFERROR(VLOOKUP($A334,'様式C-1-1用'!$B$3:$AI$977,33,0),"")</f>
        <v/>
      </c>
    </row>
    <row r="335" spans="1:16" ht="15.95" customHeight="1" x14ac:dyDescent="0.15">
      <c r="A335" s="314">
        <v>333</v>
      </c>
      <c r="B335" s="320">
        <f>IFERROR(VLOOKUP($A335,'様式C-1-1用'!$B$3:$AI$977,3,0),"")</f>
        <v>0</v>
      </c>
      <c r="C335" s="321" t="str">
        <f>IFERROR(VLOOKUP($A335,'様式C-1-1用'!$B$3:$AI$977,4,0),"")</f>
        <v/>
      </c>
      <c r="D335" s="321">
        <f>IFERROR(VLOOKUP($A335,'様式C-1-1用'!$B$3:$AI$977,6,0),"")</f>
        <v>0</v>
      </c>
      <c r="E335" s="321">
        <f>IFERROR(VLOOKUP($A335,'様式C-1-1用'!$B$3:$AI$977,7,0),"")</f>
        <v>0</v>
      </c>
      <c r="F335" s="321">
        <f>IFERROR(VLOOKUP($A335,'様式C-1-1用'!$B$3:$AI$977,8,0),"")</f>
        <v>0</v>
      </c>
      <c r="G335" s="321">
        <f>IFERROR(VLOOKUP($A335,'様式C-1-1用'!$B$3:$AI$977,10,0),"")</f>
        <v>0</v>
      </c>
      <c r="H335" s="321">
        <f>IFERROR(VLOOKUP($A335,'様式C-1-1用'!$B$3:$AI$977,22,0),"")</f>
        <v>0</v>
      </c>
      <c r="I335" s="321">
        <f>IFERROR(VLOOKUP($A335,'様式C-1-1用'!$B$3:$AI$977,23,0),"")</f>
        <v>0</v>
      </c>
      <c r="J335" s="321" t="str">
        <f>IFERROR(VLOOKUP($A335,'様式C-1-1用'!$B$3:$AI$977,24,0),"")</f>
        <v/>
      </c>
      <c r="K335" s="321" t="str">
        <f>IFERROR(VLOOKUP($A335,'様式C-1-1用'!$B$3:$AI$977,25,0),"")</f>
        <v/>
      </c>
      <c r="L335" s="321">
        <f>IFERROR(VLOOKUP($A335,'様式C-1-1用'!$B$3:$AI$977,16,0),"")</f>
        <v>0</v>
      </c>
      <c r="M335" s="321" t="str">
        <f>IFERROR(VLOOKUP($A335,'様式C-1-1用'!$B$3:$AI$977,34,0),"")</f>
        <v/>
      </c>
      <c r="N335" s="321" t="str">
        <f>IFERROR(VLOOKUP($A335,'様式C-1-1用'!$B$3:$AI$977,30,0),"")</f>
        <v/>
      </c>
      <c r="O335" s="321" t="str">
        <f>IF(VLOOKUP($A335,'様式C-1-1用'!$B$3:$AI$977,29,0)="－","なし",VLOOKUP($A335,'様式C-1-1用'!$B$3:$AI$977,29,0))</f>
        <v/>
      </c>
      <c r="P335" s="322" t="str">
        <f>IFERROR(VLOOKUP($A335,'様式C-1-1用'!$B$3:$AI$977,33,0),"")</f>
        <v/>
      </c>
    </row>
    <row r="336" spans="1:16" ht="15.95" customHeight="1" x14ac:dyDescent="0.15">
      <c r="A336" s="314">
        <v>334</v>
      </c>
      <c r="B336" s="320">
        <f>IFERROR(VLOOKUP($A336,'様式C-1-1用'!$B$3:$AI$977,3,0),"")</f>
        <v>0</v>
      </c>
      <c r="C336" s="321" t="str">
        <f>IFERROR(VLOOKUP($A336,'様式C-1-1用'!$B$3:$AI$977,4,0),"")</f>
        <v/>
      </c>
      <c r="D336" s="321">
        <f>IFERROR(VLOOKUP($A336,'様式C-1-1用'!$B$3:$AI$977,6,0),"")</f>
        <v>0</v>
      </c>
      <c r="E336" s="321">
        <f>IFERROR(VLOOKUP($A336,'様式C-1-1用'!$B$3:$AI$977,7,0),"")</f>
        <v>0</v>
      </c>
      <c r="F336" s="321">
        <f>IFERROR(VLOOKUP($A336,'様式C-1-1用'!$B$3:$AI$977,8,0),"")</f>
        <v>0</v>
      </c>
      <c r="G336" s="321">
        <f>IFERROR(VLOOKUP($A336,'様式C-1-1用'!$B$3:$AI$977,10,0),"")</f>
        <v>0</v>
      </c>
      <c r="H336" s="321">
        <f>IFERROR(VLOOKUP($A336,'様式C-1-1用'!$B$3:$AI$977,22,0),"")</f>
        <v>0</v>
      </c>
      <c r="I336" s="321">
        <f>IFERROR(VLOOKUP($A336,'様式C-1-1用'!$B$3:$AI$977,23,0),"")</f>
        <v>0</v>
      </c>
      <c r="J336" s="321" t="str">
        <f>IFERROR(VLOOKUP($A336,'様式C-1-1用'!$B$3:$AI$977,24,0),"")</f>
        <v/>
      </c>
      <c r="K336" s="321" t="str">
        <f>IFERROR(VLOOKUP($A336,'様式C-1-1用'!$B$3:$AI$977,25,0),"")</f>
        <v/>
      </c>
      <c r="L336" s="321">
        <f>IFERROR(VLOOKUP($A336,'様式C-1-1用'!$B$3:$AI$977,16,0),"")</f>
        <v>0</v>
      </c>
      <c r="M336" s="321" t="str">
        <f>IFERROR(VLOOKUP($A336,'様式C-1-1用'!$B$3:$AI$977,34,0),"")</f>
        <v/>
      </c>
      <c r="N336" s="321" t="str">
        <f>IFERROR(VLOOKUP($A336,'様式C-1-1用'!$B$3:$AI$977,30,0),"")</f>
        <v/>
      </c>
      <c r="O336" s="321" t="str">
        <f>IF(VLOOKUP($A336,'様式C-1-1用'!$B$3:$AI$977,29,0)="－","なし",VLOOKUP($A336,'様式C-1-1用'!$B$3:$AI$977,29,0))</f>
        <v/>
      </c>
      <c r="P336" s="322" t="str">
        <f>IFERROR(VLOOKUP($A336,'様式C-1-1用'!$B$3:$AI$977,33,0),"")</f>
        <v/>
      </c>
    </row>
    <row r="337" spans="1:16" ht="15.95" customHeight="1" x14ac:dyDescent="0.15">
      <c r="A337" s="314">
        <v>335</v>
      </c>
      <c r="B337" s="320">
        <f>IFERROR(VLOOKUP($A337,'様式C-1-1用'!$B$3:$AI$977,3,0),"")</f>
        <v>0</v>
      </c>
      <c r="C337" s="321" t="str">
        <f>IFERROR(VLOOKUP($A337,'様式C-1-1用'!$B$3:$AI$977,4,0),"")</f>
        <v/>
      </c>
      <c r="D337" s="321">
        <f>IFERROR(VLOOKUP($A337,'様式C-1-1用'!$B$3:$AI$977,6,0),"")</f>
        <v>0</v>
      </c>
      <c r="E337" s="321">
        <f>IFERROR(VLOOKUP($A337,'様式C-1-1用'!$B$3:$AI$977,7,0),"")</f>
        <v>0</v>
      </c>
      <c r="F337" s="321">
        <f>IFERROR(VLOOKUP($A337,'様式C-1-1用'!$B$3:$AI$977,8,0),"")</f>
        <v>0</v>
      </c>
      <c r="G337" s="321">
        <f>IFERROR(VLOOKUP($A337,'様式C-1-1用'!$B$3:$AI$977,10,0),"")</f>
        <v>0</v>
      </c>
      <c r="H337" s="321">
        <f>IFERROR(VLOOKUP($A337,'様式C-1-1用'!$B$3:$AI$977,22,0),"")</f>
        <v>0</v>
      </c>
      <c r="I337" s="321">
        <f>IFERROR(VLOOKUP($A337,'様式C-1-1用'!$B$3:$AI$977,23,0),"")</f>
        <v>0</v>
      </c>
      <c r="J337" s="321" t="str">
        <f>IFERROR(VLOOKUP($A337,'様式C-1-1用'!$B$3:$AI$977,24,0),"")</f>
        <v/>
      </c>
      <c r="K337" s="321" t="str">
        <f>IFERROR(VLOOKUP($A337,'様式C-1-1用'!$B$3:$AI$977,25,0),"")</f>
        <v/>
      </c>
      <c r="L337" s="321">
        <f>IFERROR(VLOOKUP($A337,'様式C-1-1用'!$B$3:$AI$977,16,0),"")</f>
        <v>0</v>
      </c>
      <c r="M337" s="321" t="str">
        <f>IFERROR(VLOOKUP($A337,'様式C-1-1用'!$B$3:$AI$977,34,0),"")</f>
        <v/>
      </c>
      <c r="N337" s="321" t="str">
        <f>IFERROR(VLOOKUP($A337,'様式C-1-1用'!$B$3:$AI$977,30,0),"")</f>
        <v/>
      </c>
      <c r="O337" s="321" t="str">
        <f>IF(VLOOKUP($A337,'様式C-1-1用'!$B$3:$AI$977,29,0)="－","なし",VLOOKUP($A337,'様式C-1-1用'!$B$3:$AI$977,29,0))</f>
        <v/>
      </c>
      <c r="P337" s="322" t="str">
        <f>IFERROR(VLOOKUP($A337,'様式C-1-1用'!$B$3:$AI$977,33,0),"")</f>
        <v/>
      </c>
    </row>
    <row r="338" spans="1:16" ht="15.95" customHeight="1" x14ac:dyDescent="0.15">
      <c r="A338" s="314">
        <v>336</v>
      </c>
      <c r="B338" s="320">
        <f>IFERROR(VLOOKUP($A338,'様式C-1-1用'!$B$3:$AI$977,3,0),"")</f>
        <v>0</v>
      </c>
      <c r="C338" s="321" t="str">
        <f>IFERROR(VLOOKUP($A338,'様式C-1-1用'!$B$3:$AI$977,4,0),"")</f>
        <v/>
      </c>
      <c r="D338" s="321">
        <f>IFERROR(VLOOKUP($A338,'様式C-1-1用'!$B$3:$AI$977,6,0),"")</f>
        <v>0</v>
      </c>
      <c r="E338" s="321">
        <f>IFERROR(VLOOKUP($A338,'様式C-1-1用'!$B$3:$AI$977,7,0),"")</f>
        <v>0</v>
      </c>
      <c r="F338" s="321">
        <f>IFERROR(VLOOKUP($A338,'様式C-1-1用'!$B$3:$AI$977,8,0),"")</f>
        <v>0</v>
      </c>
      <c r="G338" s="321">
        <f>IFERROR(VLOOKUP($A338,'様式C-1-1用'!$B$3:$AI$977,10,0),"")</f>
        <v>0</v>
      </c>
      <c r="H338" s="321">
        <f>IFERROR(VLOOKUP($A338,'様式C-1-1用'!$B$3:$AI$977,22,0),"")</f>
        <v>0</v>
      </c>
      <c r="I338" s="321">
        <f>IFERROR(VLOOKUP($A338,'様式C-1-1用'!$B$3:$AI$977,23,0),"")</f>
        <v>0</v>
      </c>
      <c r="J338" s="321" t="str">
        <f>IFERROR(VLOOKUP($A338,'様式C-1-1用'!$B$3:$AI$977,24,0),"")</f>
        <v/>
      </c>
      <c r="K338" s="321" t="str">
        <f>IFERROR(VLOOKUP($A338,'様式C-1-1用'!$B$3:$AI$977,25,0),"")</f>
        <v/>
      </c>
      <c r="L338" s="321">
        <f>IFERROR(VLOOKUP($A338,'様式C-1-1用'!$B$3:$AI$977,16,0),"")</f>
        <v>0</v>
      </c>
      <c r="M338" s="321" t="str">
        <f>IFERROR(VLOOKUP($A338,'様式C-1-1用'!$B$3:$AI$977,34,0),"")</f>
        <v/>
      </c>
      <c r="N338" s="321" t="str">
        <f>IFERROR(VLOOKUP($A338,'様式C-1-1用'!$B$3:$AI$977,30,0),"")</f>
        <v/>
      </c>
      <c r="O338" s="321" t="str">
        <f>IF(VLOOKUP($A338,'様式C-1-1用'!$B$3:$AI$977,29,0)="－","なし",VLOOKUP($A338,'様式C-1-1用'!$B$3:$AI$977,29,0))</f>
        <v/>
      </c>
      <c r="P338" s="322" t="str">
        <f>IFERROR(VLOOKUP($A338,'様式C-1-1用'!$B$3:$AI$977,33,0),"")</f>
        <v/>
      </c>
    </row>
    <row r="339" spans="1:16" ht="15.95" customHeight="1" x14ac:dyDescent="0.15">
      <c r="A339" s="314">
        <v>337</v>
      </c>
      <c r="B339" s="320">
        <f>IFERROR(VLOOKUP($A339,'様式C-1-1用'!$B$3:$AI$977,3,0),"")</f>
        <v>0</v>
      </c>
      <c r="C339" s="321" t="str">
        <f>IFERROR(VLOOKUP($A339,'様式C-1-1用'!$B$3:$AI$977,4,0),"")</f>
        <v/>
      </c>
      <c r="D339" s="321">
        <f>IFERROR(VLOOKUP($A339,'様式C-1-1用'!$B$3:$AI$977,6,0),"")</f>
        <v>0</v>
      </c>
      <c r="E339" s="321">
        <f>IFERROR(VLOOKUP($A339,'様式C-1-1用'!$B$3:$AI$977,7,0),"")</f>
        <v>0</v>
      </c>
      <c r="F339" s="321">
        <f>IFERROR(VLOOKUP($A339,'様式C-1-1用'!$B$3:$AI$977,8,0),"")</f>
        <v>0</v>
      </c>
      <c r="G339" s="321">
        <f>IFERROR(VLOOKUP($A339,'様式C-1-1用'!$B$3:$AI$977,10,0),"")</f>
        <v>0</v>
      </c>
      <c r="H339" s="321">
        <f>IFERROR(VLOOKUP($A339,'様式C-1-1用'!$B$3:$AI$977,22,0),"")</f>
        <v>0</v>
      </c>
      <c r="I339" s="321">
        <f>IFERROR(VLOOKUP($A339,'様式C-1-1用'!$B$3:$AI$977,23,0),"")</f>
        <v>0</v>
      </c>
      <c r="J339" s="321" t="str">
        <f>IFERROR(VLOOKUP($A339,'様式C-1-1用'!$B$3:$AI$977,24,0),"")</f>
        <v/>
      </c>
      <c r="K339" s="321" t="str">
        <f>IFERROR(VLOOKUP($A339,'様式C-1-1用'!$B$3:$AI$977,25,0),"")</f>
        <v/>
      </c>
      <c r="L339" s="321">
        <f>IFERROR(VLOOKUP($A339,'様式C-1-1用'!$B$3:$AI$977,16,0),"")</f>
        <v>0</v>
      </c>
      <c r="M339" s="321" t="str">
        <f>IFERROR(VLOOKUP($A339,'様式C-1-1用'!$B$3:$AI$977,34,0),"")</f>
        <v/>
      </c>
      <c r="N339" s="321" t="str">
        <f>IFERROR(VLOOKUP($A339,'様式C-1-1用'!$B$3:$AI$977,30,0),"")</f>
        <v/>
      </c>
      <c r="O339" s="321" t="str">
        <f>IF(VLOOKUP($A339,'様式C-1-1用'!$B$3:$AI$977,29,0)="－","なし",VLOOKUP($A339,'様式C-1-1用'!$B$3:$AI$977,29,0))</f>
        <v/>
      </c>
      <c r="P339" s="322" t="str">
        <f>IFERROR(VLOOKUP($A339,'様式C-1-1用'!$B$3:$AI$977,33,0),"")</f>
        <v/>
      </c>
    </row>
    <row r="340" spans="1:16" ht="15.95" customHeight="1" x14ac:dyDescent="0.15">
      <c r="A340" s="314">
        <v>338</v>
      </c>
      <c r="B340" s="320">
        <f>IFERROR(VLOOKUP($A340,'様式C-1-1用'!$B$3:$AI$977,3,0),"")</f>
        <v>0</v>
      </c>
      <c r="C340" s="321" t="str">
        <f>IFERROR(VLOOKUP($A340,'様式C-1-1用'!$B$3:$AI$977,4,0),"")</f>
        <v/>
      </c>
      <c r="D340" s="321">
        <f>IFERROR(VLOOKUP($A340,'様式C-1-1用'!$B$3:$AI$977,6,0),"")</f>
        <v>0</v>
      </c>
      <c r="E340" s="321">
        <f>IFERROR(VLOOKUP($A340,'様式C-1-1用'!$B$3:$AI$977,7,0),"")</f>
        <v>0</v>
      </c>
      <c r="F340" s="321">
        <f>IFERROR(VLOOKUP($A340,'様式C-1-1用'!$B$3:$AI$977,8,0),"")</f>
        <v>0</v>
      </c>
      <c r="G340" s="321">
        <f>IFERROR(VLOOKUP($A340,'様式C-1-1用'!$B$3:$AI$977,10,0),"")</f>
        <v>0</v>
      </c>
      <c r="H340" s="321">
        <f>IFERROR(VLOOKUP($A340,'様式C-1-1用'!$B$3:$AI$977,22,0),"")</f>
        <v>0</v>
      </c>
      <c r="I340" s="321">
        <f>IFERROR(VLOOKUP($A340,'様式C-1-1用'!$B$3:$AI$977,23,0),"")</f>
        <v>0</v>
      </c>
      <c r="J340" s="321" t="str">
        <f>IFERROR(VLOOKUP($A340,'様式C-1-1用'!$B$3:$AI$977,24,0),"")</f>
        <v/>
      </c>
      <c r="K340" s="321" t="str">
        <f>IFERROR(VLOOKUP($A340,'様式C-1-1用'!$B$3:$AI$977,25,0),"")</f>
        <v/>
      </c>
      <c r="L340" s="321">
        <f>IFERROR(VLOOKUP($A340,'様式C-1-1用'!$B$3:$AI$977,16,0),"")</f>
        <v>0</v>
      </c>
      <c r="M340" s="321" t="str">
        <f>IFERROR(VLOOKUP($A340,'様式C-1-1用'!$B$3:$AI$977,34,0),"")</f>
        <v/>
      </c>
      <c r="N340" s="321" t="str">
        <f>IFERROR(VLOOKUP($A340,'様式C-1-1用'!$B$3:$AI$977,30,0),"")</f>
        <v/>
      </c>
      <c r="O340" s="321" t="str">
        <f>IF(VLOOKUP($A340,'様式C-1-1用'!$B$3:$AI$977,29,0)="－","なし",VLOOKUP($A340,'様式C-1-1用'!$B$3:$AI$977,29,0))</f>
        <v/>
      </c>
      <c r="P340" s="322" t="str">
        <f>IFERROR(VLOOKUP($A340,'様式C-1-1用'!$B$3:$AI$977,33,0),"")</f>
        <v/>
      </c>
    </row>
    <row r="341" spans="1:16" ht="15.95" customHeight="1" x14ac:dyDescent="0.15">
      <c r="A341" s="314">
        <v>339</v>
      </c>
      <c r="B341" s="320">
        <f>IFERROR(VLOOKUP($A341,'様式C-1-1用'!$B$3:$AI$977,3,0),"")</f>
        <v>0</v>
      </c>
      <c r="C341" s="321" t="str">
        <f>IFERROR(VLOOKUP($A341,'様式C-1-1用'!$B$3:$AI$977,4,0),"")</f>
        <v/>
      </c>
      <c r="D341" s="321">
        <f>IFERROR(VLOOKUP($A341,'様式C-1-1用'!$B$3:$AI$977,6,0),"")</f>
        <v>0</v>
      </c>
      <c r="E341" s="321">
        <f>IFERROR(VLOOKUP($A341,'様式C-1-1用'!$B$3:$AI$977,7,0),"")</f>
        <v>0</v>
      </c>
      <c r="F341" s="321">
        <f>IFERROR(VLOOKUP($A341,'様式C-1-1用'!$B$3:$AI$977,8,0),"")</f>
        <v>0</v>
      </c>
      <c r="G341" s="321">
        <f>IFERROR(VLOOKUP($A341,'様式C-1-1用'!$B$3:$AI$977,10,0),"")</f>
        <v>0</v>
      </c>
      <c r="H341" s="321">
        <f>IFERROR(VLOOKUP($A341,'様式C-1-1用'!$B$3:$AI$977,22,0),"")</f>
        <v>0</v>
      </c>
      <c r="I341" s="321">
        <f>IFERROR(VLOOKUP($A341,'様式C-1-1用'!$B$3:$AI$977,23,0),"")</f>
        <v>0</v>
      </c>
      <c r="J341" s="321" t="str">
        <f>IFERROR(VLOOKUP($A341,'様式C-1-1用'!$B$3:$AI$977,24,0),"")</f>
        <v/>
      </c>
      <c r="K341" s="321" t="str">
        <f>IFERROR(VLOOKUP($A341,'様式C-1-1用'!$B$3:$AI$977,25,0),"")</f>
        <v/>
      </c>
      <c r="L341" s="321">
        <f>IFERROR(VLOOKUP($A341,'様式C-1-1用'!$B$3:$AI$977,16,0),"")</f>
        <v>0</v>
      </c>
      <c r="M341" s="321" t="str">
        <f>IFERROR(VLOOKUP($A341,'様式C-1-1用'!$B$3:$AI$977,34,0),"")</f>
        <v/>
      </c>
      <c r="N341" s="321" t="str">
        <f>IFERROR(VLOOKUP($A341,'様式C-1-1用'!$B$3:$AI$977,30,0),"")</f>
        <v/>
      </c>
      <c r="O341" s="321" t="str">
        <f>IF(VLOOKUP($A341,'様式C-1-1用'!$B$3:$AI$977,29,0)="－","なし",VLOOKUP($A341,'様式C-1-1用'!$B$3:$AI$977,29,0))</f>
        <v/>
      </c>
      <c r="P341" s="322" t="str">
        <f>IFERROR(VLOOKUP($A341,'様式C-1-1用'!$B$3:$AI$977,33,0),"")</f>
        <v/>
      </c>
    </row>
    <row r="342" spans="1:16" ht="15.95" customHeight="1" x14ac:dyDescent="0.15">
      <c r="A342" s="314">
        <v>340</v>
      </c>
      <c r="B342" s="320">
        <f>IFERROR(VLOOKUP($A342,'様式C-1-1用'!$B$3:$AI$977,3,0),"")</f>
        <v>0</v>
      </c>
      <c r="C342" s="321" t="str">
        <f>IFERROR(VLOOKUP($A342,'様式C-1-1用'!$B$3:$AI$977,4,0),"")</f>
        <v/>
      </c>
      <c r="D342" s="321">
        <f>IFERROR(VLOOKUP($A342,'様式C-1-1用'!$B$3:$AI$977,6,0),"")</f>
        <v>0</v>
      </c>
      <c r="E342" s="321">
        <f>IFERROR(VLOOKUP($A342,'様式C-1-1用'!$B$3:$AI$977,7,0),"")</f>
        <v>0</v>
      </c>
      <c r="F342" s="321">
        <f>IFERROR(VLOOKUP($A342,'様式C-1-1用'!$B$3:$AI$977,8,0),"")</f>
        <v>0</v>
      </c>
      <c r="G342" s="321">
        <f>IFERROR(VLOOKUP($A342,'様式C-1-1用'!$B$3:$AI$977,10,0),"")</f>
        <v>0</v>
      </c>
      <c r="H342" s="321">
        <f>IFERROR(VLOOKUP($A342,'様式C-1-1用'!$B$3:$AI$977,22,0),"")</f>
        <v>0</v>
      </c>
      <c r="I342" s="321">
        <f>IFERROR(VLOOKUP($A342,'様式C-1-1用'!$B$3:$AI$977,23,0),"")</f>
        <v>0</v>
      </c>
      <c r="J342" s="321" t="str">
        <f>IFERROR(VLOOKUP($A342,'様式C-1-1用'!$B$3:$AI$977,24,0),"")</f>
        <v/>
      </c>
      <c r="K342" s="321" t="str">
        <f>IFERROR(VLOOKUP($A342,'様式C-1-1用'!$B$3:$AI$977,25,0),"")</f>
        <v/>
      </c>
      <c r="L342" s="321">
        <f>IFERROR(VLOOKUP($A342,'様式C-1-1用'!$B$3:$AI$977,16,0),"")</f>
        <v>0</v>
      </c>
      <c r="M342" s="321" t="str">
        <f>IFERROR(VLOOKUP($A342,'様式C-1-1用'!$B$3:$AI$977,34,0),"")</f>
        <v/>
      </c>
      <c r="N342" s="321" t="str">
        <f>IFERROR(VLOOKUP($A342,'様式C-1-1用'!$B$3:$AI$977,30,0),"")</f>
        <v/>
      </c>
      <c r="O342" s="321" t="str">
        <f>IF(VLOOKUP($A342,'様式C-1-1用'!$B$3:$AI$977,29,0)="－","なし",VLOOKUP($A342,'様式C-1-1用'!$B$3:$AI$977,29,0))</f>
        <v/>
      </c>
      <c r="P342" s="322" t="str">
        <f>IFERROR(VLOOKUP($A342,'様式C-1-1用'!$B$3:$AI$977,33,0),"")</f>
        <v/>
      </c>
    </row>
    <row r="343" spans="1:16" ht="15.95" customHeight="1" x14ac:dyDescent="0.15">
      <c r="A343" s="314">
        <v>341</v>
      </c>
      <c r="B343" s="320">
        <f>IFERROR(VLOOKUP($A343,'様式C-1-1用'!$B$3:$AI$977,3,0),"")</f>
        <v>0</v>
      </c>
      <c r="C343" s="321" t="str">
        <f>IFERROR(VLOOKUP($A343,'様式C-1-1用'!$B$3:$AI$977,4,0),"")</f>
        <v/>
      </c>
      <c r="D343" s="321">
        <f>IFERROR(VLOOKUP($A343,'様式C-1-1用'!$B$3:$AI$977,6,0),"")</f>
        <v>0</v>
      </c>
      <c r="E343" s="321">
        <f>IFERROR(VLOOKUP($A343,'様式C-1-1用'!$B$3:$AI$977,7,0),"")</f>
        <v>0</v>
      </c>
      <c r="F343" s="321">
        <f>IFERROR(VLOOKUP($A343,'様式C-1-1用'!$B$3:$AI$977,8,0),"")</f>
        <v>0</v>
      </c>
      <c r="G343" s="321">
        <f>IFERROR(VLOOKUP($A343,'様式C-1-1用'!$B$3:$AI$977,10,0),"")</f>
        <v>0</v>
      </c>
      <c r="H343" s="321">
        <f>IFERROR(VLOOKUP($A343,'様式C-1-1用'!$B$3:$AI$977,22,0),"")</f>
        <v>0</v>
      </c>
      <c r="I343" s="321">
        <f>IFERROR(VLOOKUP($A343,'様式C-1-1用'!$B$3:$AI$977,23,0),"")</f>
        <v>0</v>
      </c>
      <c r="J343" s="321" t="str">
        <f>IFERROR(VLOOKUP($A343,'様式C-1-1用'!$B$3:$AI$977,24,0),"")</f>
        <v/>
      </c>
      <c r="K343" s="321" t="str">
        <f>IFERROR(VLOOKUP($A343,'様式C-1-1用'!$B$3:$AI$977,25,0),"")</f>
        <v/>
      </c>
      <c r="L343" s="321">
        <f>IFERROR(VLOOKUP($A343,'様式C-1-1用'!$B$3:$AI$977,16,0),"")</f>
        <v>0</v>
      </c>
      <c r="M343" s="321" t="str">
        <f>IFERROR(VLOOKUP($A343,'様式C-1-1用'!$B$3:$AI$977,34,0),"")</f>
        <v/>
      </c>
      <c r="N343" s="321" t="str">
        <f>IFERROR(VLOOKUP($A343,'様式C-1-1用'!$B$3:$AI$977,30,0),"")</f>
        <v/>
      </c>
      <c r="O343" s="321" t="str">
        <f>IF(VLOOKUP($A343,'様式C-1-1用'!$B$3:$AI$977,29,0)="－","なし",VLOOKUP($A343,'様式C-1-1用'!$B$3:$AI$977,29,0))</f>
        <v/>
      </c>
      <c r="P343" s="322" t="str">
        <f>IFERROR(VLOOKUP($A343,'様式C-1-1用'!$B$3:$AI$977,33,0),"")</f>
        <v/>
      </c>
    </row>
    <row r="344" spans="1:16" ht="15.95" customHeight="1" x14ac:dyDescent="0.15">
      <c r="A344" s="314">
        <v>342</v>
      </c>
      <c r="B344" s="320">
        <f>IFERROR(VLOOKUP($A344,'様式C-1-1用'!$B$3:$AI$977,3,0),"")</f>
        <v>0</v>
      </c>
      <c r="C344" s="321" t="str">
        <f>IFERROR(VLOOKUP($A344,'様式C-1-1用'!$B$3:$AI$977,4,0),"")</f>
        <v/>
      </c>
      <c r="D344" s="321">
        <f>IFERROR(VLOOKUP($A344,'様式C-1-1用'!$B$3:$AI$977,6,0),"")</f>
        <v>0</v>
      </c>
      <c r="E344" s="321">
        <f>IFERROR(VLOOKUP($A344,'様式C-1-1用'!$B$3:$AI$977,7,0),"")</f>
        <v>0</v>
      </c>
      <c r="F344" s="321">
        <f>IFERROR(VLOOKUP($A344,'様式C-1-1用'!$B$3:$AI$977,8,0),"")</f>
        <v>0</v>
      </c>
      <c r="G344" s="321">
        <f>IFERROR(VLOOKUP($A344,'様式C-1-1用'!$B$3:$AI$977,10,0),"")</f>
        <v>0</v>
      </c>
      <c r="H344" s="321">
        <f>IFERROR(VLOOKUP($A344,'様式C-1-1用'!$B$3:$AI$977,22,0),"")</f>
        <v>0</v>
      </c>
      <c r="I344" s="321">
        <f>IFERROR(VLOOKUP($A344,'様式C-1-1用'!$B$3:$AI$977,23,0),"")</f>
        <v>0</v>
      </c>
      <c r="J344" s="321" t="str">
        <f>IFERROR(VLOOKUP($A344,'様式C-1-1用'!$B$3:$AI$977,24,0),"")</f>
        <v/>
      </c>
      <c r="K344" s="321" t="str">
        <f>IFERROR(VLOOKUP($A344,'様式C-1-1用'!$B$3:$AI$977,25,0),"")</f>
        <v/>
      </c>
      <c r="L344" s="321">
        <f>IFERROR(VLOOKUP($A344,'様式C-1-1用'!$B$3:$AI$977,16,0),"")</f>
        <v>0</v>
      </c>
      <c r="M344" s="321" t="str">
        <f>IFERROR(VLOOKUP($A344,'様式C-1-1用'!$B$3:$AI$977,34,0),"")</f>
        <v/>
      </c>
      <c r="N344" s="321" t="str">
        <f>IFERROR(VLOOKUP($A344,'様式C-1-1用'!$B$3:$AI$977,30,0),"")</f>
        <v/>
      </c>
      <c r="O344" s="321" t="str">
        <f>IF(VLOOKUP($A344,'様式C-1-1用'!$B$3:$AI$977,29,0)="－","なし",VLOOKUP($A344,'様式C-1-1用'!$B$3:$AI$977,29,0))</f>
        <v/>
      </c>
      <c r="P344" s="322" t="str">
        <f>IFERROR(VLOOKUP($A344,'様式C-1-1用'!$B$3:$AI$977,33,0),"")</f>
        <v/>
      </c>
    </row>
    <row r="345" spans="1:16" ht="15.95" customHeight="1" x14ac:dyDescent="0.15">
      <c r="A345" s="314">
        <v>343</v>
      </c>
      <c r="B345" s="320">
        <f>IFERROR(VLOOKUP($A345,'様式C-1-1用'!$B$3:$AI$977,3,0),"")</f>
        <v>0</v>
      </c>
      <c r="C345" s="321" t="str">
        <f>IFERROR(VLOOKUP($A345,'様式C-1-1用'!$B$3:$AI$977,4,0),"")</f>
        <v/>
      </c>
      <c r="D345" s="321">
        <f>IFERROR(VLOOKUP($A345,'様式C-1-1用'!$B$3:$AI$977,6,0),"")</f>
        <v>0</v>
      </c>
      <c r="E345" s="321">
        <f>IFERROR(VLOOKUP($A345,'様式C-1-1用'!$B$3:$AI$977,7,0),"")</f>
        <v>0</v>
      </c>
      <c r="F345" s="321">
        <f>IFERROR(VLOOKUP($A345,'様式C-1-1用'!$B$3:$AI$977,8,0),"")</f>
        <v>0</v>
      </c>
      <c r="G345" s="321">
        <f>IFERROR(VLOOKUP($A345,'様式C-1-1用'!$B$3:$AI$977,10,0),"")</f>
        <v>0</v>
      </c>
      <c r="H345" s="321">
        <f>IFERROR(VLOOKUP($A345,'様式C-1-1用'!$B$3:$AI$977,22,0),"")</f>
        <v>0</v>
      </c>
      <c r="I345" s="321">
        <f>IFERROR(VLOOKUP($A345,'様式C-1-1用'!$B$3:$AI$977,23,0),"")</f>
        <v>0</v>
      </c>
      <c r="J345" s="321" t="str">
        <f>IFERROR(VLOOKUP($A345,'様式C-1-1用'!$B$3:$AI$977,24,0),"")</f>
        <v/>
      </c>
      <c r="K345" s="321" t="str">
        <f>IFERROR(VLOOKUP($A345,'様式C-1-1用'!$B$3:$AI$977,25,0),"")</f>
        <v/>
      </c>
      <c r="L345" s="321">
        <f>IFERROR(VLOOKUP($A345,'様式C-1-1用'!$B$3:$AI$977,16,0),"")</f>
        <v>0</v>
      </c>
      <c r="M345" s="321" t="str">
        <f>IFERROR(VLOOKUP($A345,'様式C-1-1用'!$B$3:$AI$977,34,0),"")</f>
        <v/>
      </c>
      <c r="N345" s="321" t="str">
        <f>IFERROR(VLOOKUP($A345,'様式C-1-1用'!$B$3:$AI$977,30,0),"")</f>
        <v/>
      </c>
      <c r="O345" s="321" t="str">
        <f>IF(VLOOKUP($A345,'様式C-1-1用'!$B$3:$AI$977,29,0)="－","なし",VLOOKUP($A345,'様式C-1-1用'!$B$3:$AI$977,29,0))</f>
        <v/>
      </c>
      <c r="P345" s="322" t="str">
        <f>IFERROR(VLOOKUP($A345,'様式C-1-1用'!$B$3:$AI$977,33,0),"")</f>
        <v/>
      </c>
    </row>
    <row r="346" spans="1:16" ht="15.95" customHeight="1" x14ac:dyDescent="0.15">
      <c r="A346" s="314">
        <v>344</v>
      </c>
      <c r="B346" s="320">
        <f>IFERROR(VLOOKUP($A346,'様式C-1-1用'!$B$3:$AI$977,3,0),"")</f>
        <v>0</v>
      </c>
      <c r="C346" s="321" t="str">
        <f>IFERROR(VLOOKUP($A346,'様式C-1-1用'!$B$3:$AI$977,4,0),"")</f>
        <v/>
      </c>
      <c r="D346" s="321">
        <f>IFERROR(VLOOKUP($A346,'様式C-1-1用'!$B$3:$AI$977,6,0),"")</f>
        <v>0</v>
      </c>
      <c r="E346" s="321">
        <f>IFERROR(VLOOKUP($A346,'様式C-1-1用'!$B$3:$AI$977,7,0),"")</f>
        <v>0</v>
      </c>
      <c r="F346" s="321">
        <f>IFERROR(VLOOKUP($A346,'様式C-1-1用'!$B$3:$AI$977,8,0),"")</f>
        <v>0</v>
      </c>
      <c r="G346" s="321">
        <f>IFERROR(VLOOKUP($A346,'様式C-1-1用'!$B$3:$AI$977,10,0),"")</f>
        <v>0</v>
      </c>
      <c r="H346" s="321">
        <f>IFERROR(VLOOKUP($A346,'様式C-1-1用'!$B$3:$AI$977,22,0),"")</f>
        <v>0</v>
      </c>
      <c r="I346" s="321">
        <f>IFERROR(VLOOKUP($A346,'様式C-1-1用'!$B$3:$AI$977,23,0),"")</f>
        <v>0</v>
      </c>
      <c r="J346" s="321" t="str">
        <f>IFERROR(VLOOKUP($A346,'様式C-1-1用'!$B$3:$AI$977,24,0),"")</f>
        <v/>
      </c>
      <c r="K346" s="321" t="str">
        <f>IFERROR(VLOOKUP($A346,'様式C-1-1用'!$B$3:$AI$977,25,0),"")</f>
        <v/>
      </c>
      <c r="L346" s="321">
        <f>IFERROR(VLOOKUP($A346,'様式C-1-1用'!$B$3:$AI$977,16,0),"")</f>
        <v>0</v>
      </c>
      <c r="M346" s="321" t="str">
        <f>IFERROR(VLOOKUP($A346,'様式C-1-1用'!$B$3:$AI$977,34,0),"")</f>
        <v/>
      </c>
      <c r="N346" s="321" t="str">
        <f>IFERROR(VLOOKUP($A346,'様式C-1-1用'!$B$3:$AI$977,30,0),"")</f>
        <v/>
      </c>
      <c r="O346" s="321" t="str">
        <f>IF(VLOOKUP($A346,'様式C-1-1用'!$B$3:$AI$977,29,0)="－","なし",VLOOKUP($A346,'様式C-1-1用'!$B$3:$AI$977,29,0))</f>
        <v/>
      </c>
      <c r="P346" s="322" t="str">
        <f>IFERROR(VLOOKUP($A346,'様式C-1-1用'!$B$3:$AI$977,33,0),"")</f>
        <v/>
      </c>
    </row>
    <row r="347" spans="1:16" ht="15.95" customHeight="1" x14ac:dyDescent="0.15">
      <c r="A347" s="314">
        <v>345</v>
      </c>
      <c r="B347" s="320">
        <f>IFERROR(VLOOKUP($A347,'様式C-1-1用'!$B$3:$AI$977,3,0),"")</f>
        <v>0</v>
      </c>
      <c r="C347" s="321" t="str">
        <f>IFERROR(VLOOKUP($A347,'様式C-1-1用'!$B$3:$AI$977,4,0),"")</f>
        <v/>
      </c>
      <c r="D347" s="321">
        <f>IFERROR(VLOOKUP($A347,'様式C-1-1用'!$B$3:$AI$977,6,0),"")</f>
        <v>0</v>
      </c>
      <c r="E347" s="321">
        <f>IFERROR(VLOOKUP($A347,'様式C-1-1用'!$B$3:$AI$977,7,0),"")</f>
        <v>0</v>
      </c>
      <c r="F347" s="321">
        <f>IFERROR(VLOOKUP($A347,'様式C-1-1用'!$B$3:$AI$977,8,0),"")</f>
        <v>0</v>
      </c>
      <c r="G347" s="321">
        <f>IFERROR(VLOOKUP($A347,'様式C-1-1用'!$B$3:$AI$977,10,0),"")</f>
        <v>0</v>
      </c>
      <c r="H347" s="321">
        <f>IFERROR(VLOOKUP($A347,'様式C-1-1用'!$B$3:$AI$977,22,0),"")</f>
        <v>0</v>
      </c>
      <c r="I347" s="321">
        <f>IFERROR(VLOOKUP($A347,'様式C-1-1用'!$B$3:$AI$977,23,0),"")</f>
        <v>0</v>
      </c>
      <c r="J347" s="321" t="str">
        <f>IFERROR(VLOOKUP($A347,'様式C-1-1用'!$B$3:$AI$977,24,0),"")</f>
        <v/>
      </c>
      <c r="K347" s="321" t="str">
        <f>IFERROR(VLOOKUP($A347,'様式C-1-1用'!$B$3:$AI$977,25,0),"")</f>
        <v/>
      </c>
      <c r="L347" s="321">
        <f>IFERROR(VLOOKUP($A347,'様式C-1-1用'!$B$3:$AI$977,16,0),"")</f>
        <v>0</v>
      </c>
      <c r="M347" s="321" t="str">
        <f>IFERROR(VLOOKUP($A347,'様式C-1-1用'!$B$3:$AI$977,34,0),"")</f>
        <v/>
      </c>
      <c r="N347" s="321" t="str">
        <f>IFERROR(VLOOKUP($A347,'様式C-1-1用'!$B$3:$AI$977,30,0),"")</f>
        <v/>
      </c>
      <c r="O347" s="321" t="str">
        <f>IF(VLOOKUP($A347,'様式C-1-1用'!$B$3:$AI$977,29,0)="－","なし",VLOOKUP($A347,'様式C-1-1用'!$B$3:$AI$977,29,0))</f>
        <v/>
      </c>
      <c r="P347" s="322" t="str">
        <f>IFERROR(VLOOKUP($A347,'様式C-1-1用'!$B$3:$AI$977,33,0),"")</f>
        <v/>
      </c>
    </row>
    <row r="348" spans="1:16" ht="15.95" customHeight="1" x14ac:dyDescent="0.15">
      <c r="A348" s="314">
        <v>346</v>
      </c>
      <c r="B348" s="320">
        <f>IFERROR(VLOOKUP($A348,'様式C-1-1用'!$B$3:$AI$977,3,0),"")</f>
        <v>0</v>
      </c>
      <c r="C348" s="321" t="str">
        <f>IFERROR(VLOOKUP($A348,'様式C-1-1用'!$B$3:$AI$977,4,0),"")</f>
        <v/>
      </c>
      <c r="D348" s="321">
        <f>IFERROR(VLOOKUP($A348,'様式C-1-1用'!$B$3:$AI$977,6,0),"")</f>
        <v>0</v>
      </c>
      <c r="E348" s="321">
        <f>IFERROR(VLOOKUP($A348,'様式C-1-1用'!$B$3:$AI$977,7,0),"")</f>
        <v>0</v>
      </c>
      <c r="F348" s="321">
        <f>IFERROR(VLOOKUP($A348,'様式C-1-1用'!$B$3:$AI$977,8,0),"")</f>
        <v>0</v>
      </c>
      <c r="G348" s="321">
        <f>IFERROR(VLOOKUP($A348,'様式C-1-1用'!$B$3:$AI$977,10,0),"")</f>
        <v>0</v>
      </c>
      <c r="H348" s="321">
        <f>IFERROR(VLOOKUP($A348,'様式C-1-1用'!$B$3:$AI$977,22,0),"")</f>
        <v>0</v>
      </c>
      <c r="I348" s="321">
        <f>IFERROR(VLOOKUP($A348,'様式C-1-1用'!$B$3:$AI$977,23,0),"")</f>
        <v>0</v>
      </c>
      <c r="J348" s="321" t="str">
        <f>IFERROR(VLOOKUP($A348,'様式C-1-1用'!$B$3:$AI$977,24,0),"")</f>
        <v/>
      </c>
      <c r="K348" s="321" t="str">
        <f>IFERROR(VLOOKUP($A348,'様式C-1-1用'!$B$3:$AI$977,25,0),"")</f>
        <v/>
      </c>
      <c r="L348" s="321">
        <f>IFERROR(VLOOKUP($A348,'様式C-1-1用'!$B$3:$AI$977,16,0),"")</f>
        <v>0</v>
      </c>
      <c r="M348" s="321" t="str">
        <f>IFERROR(VLOOKUP($A348,'様式C-1-1用'!$B$3:$AI$977,34,0),"")</f>
        <v/>
      </c>
      <c r="N348" s="321" t="str">
        <f>IFERROR(VLOOKUP($A348,'様式C-1-1用'!$B$3:$AI$977,30,0),"")</f>
        <v/>
      </c>
      <c r="O348" s="321" t="str">
        <f>IF(VLOOKUP($A348,'様式C-1-1用'!$B$3:$AI$977,29,0)="－","なし",VLOOKUP($A348,'様式C-1-1用'!$B$3:$AI$977,29,0))</f>
        <v/>
      </c>
      <c r="P348" s="322" t="str">
        <f>IFERROR(VLOOKUP($A348,'様式C-1-1用'!$B$3:$AI$977,33,0),"")</f>
        <v/>
      </c>
    </row>
    <row r="349" spans="1:16" ht="15.95" customHeight="1" x14ac:dyDescent="0.15">
      <c r="A349" s="314">
        <v>347</v>
      </c>
      <c r="B349" s="320">
        <f>IFERROR(VLOOKUP($A349,'様式C-1-1用'!$B$3:$AI$977,3,0),"")</f>
        <v>0</v>
      </c>
      <c r="C349" s="321" t="str">
        <f>IFERROR(VLOOKUP($A349,'様式C-1-1用'!$B$3:$AI$977,4,0),"")</f>
        <v/>
      </c>
      <c r="D349" s="321">
        <f>IFERROR(VLOOKUP($A349,'様式C-1-1用'!$B$3:$AI$977,6,0),"")</f>
        <v>0</v>
      </c>
      <c r="E349" s="321">
        <f>IFERROR(VLOOKUP($A349,'様式C-1-1用'!$B$3:$AI$977,7,0),"")</f>
        <v>0</v>
      </c>
      <c r="F349" s="321">
        <f>IFERROR(VLOOKUP($A349,'様式C-1-1用'!$B$3:$AI$977,8,0),"")</f>
        <v>0</v>
      </c>
      <c r="G349" s="321">
        <f>IFERROR(VLOOKUP($A349,'様式C-1-1用'!$B$3:$AI$977,10,0),"")</f>
        <v>0</v>
      </c>
      <c r="H349" s="321">
        <f>IFERROR(VLOOKUP($A349,'様式C-1-1用'!$B$3:$AI$977,22,0),"")</f>
        <v>0</v>
      </c>
      <c r="I349" s="321">
        <f>IFERROR(VLOOKUP($A349,'様式C-1-1用'!$B$3:$AI$977,23,0),"")</f>
        <v>0</v>
      </c>
      <c r="J349" s="321" t="str">
        <f>IFERROR(VLOOKUP($A349,'様式C-1-1用'!$B$3:$AI$977,24,0),"")</f>
        <v/>
      </c>
      <c r="K349" s="321" t="str">
        <f>IFERROR(VLOOKUP($A349,'様式C-1-1用'!$B$3:$AI$977,25,0),"")</f>
        <v/>
      </c>
      <c r="L349" s="321">
        <f>IFERROR(VLOOKUP($A349,'様式C-1-1用'!$B$3:$AI$977,16,0),"")</f>
        <v>0</v>
      </c>
      <c r="M349" s="321" t="str">
        <f>IFERROR(VLOOKUP($A349,'様式C-1-1用'!$B$3:$AI$977,34,0),"")</f>
        <v/>
      </c>
      <c r="N349" s="321" t="str">
        <f>IFERROR(VLOOKUP($A349,'様式C-1-1用'!$B$3:$AI$977,30,0),"")</f>
        <v/>
      </c>
      <c r="O349" s="321" t="str">
        <f>IF(VLOOKUP($A349,'様式C-1-1用'!$B$3:$AI$977,29,0)="－","なし",VLOOKUP($A349,'様式C-1-1用'!$B$3:$AI$977,29,0))</f>
        <v/>
      </c>
      <c r="P349" s="322" t="str">
        <f>IFERROR(VLOOKUP($A349,'様式C-1-1用'!$B$3:$AI$977,33,0),"")</f>
        <v/>
      </c>
    </row>
    <row r="350" spans="1:16" ht="15.95" customHeight="1" x14ac:dyDescent="0.15">
      <c r="A350" s="314">
        <v>348</v>
      </c>
      <c r="B350" s="320">
        <f>IFERROR(VLOOKUP($A350,'様式C-1-1用'!$B$3:$AI$977,3,0),"")</f>
        <v>0</v>
      </c>
      <c r="C350" s="321" t="str">
        <f>IFERROR(VLOOKUP($A350,'様式C-1-1用'!$B$3:$AI$977,4,0),"")</f>
        <v/>
      </c>
      <c r="D350" s="321">
        <f>IFERROR(VLOOKUP($A350,'様式C-1-1用'!$B$3:$AI$977,6,0),"")</f>
        <v>0</v>
      </c>
      <c r="E350" s="321">
        <f>IFERROR(VLOOKUP($A350,'様式C-1-1用'!$B$3:$AI$977,7,0),"")</f>
        <v>0</v>
      </c>
      <c r="F350" s="321">
        <f>IFERROR(VLOOKUP($A350,'様式C-1-1用'!$B$3:$AI$977,8,0),"")</f>
        <v>0</v>
      </c>
      <c r="G350" s="321">
        <f>IFERROR(VLOOKUP($A350,'様式C-1-1用'!$B$3:$AI$977,10,0),"")</f>
        <v>0</v>
      </c>
      <c r="H350" s="321">
        <f>IFERROR(VLOOKUP($A350,'様式C-1-1用'!$B$3:$AI$977,22,0),"")</f>
        <v>0</v>
      </c>
      <c r="I350" s="321">
        <f>IFERROR(VLOOKUP($A350,'様式C-1-1用'!$B$3:$AI$977,23,0),"")</f>
        <v>0</v>
      </c>
      <c r="J350" s="321" t="str">
        <f>IFERROR(VLOOKUP($A350,'様式C-1-1用'!$B$3:$AI$977,24,0),"")</f>
        <v/>
      </c>
      <c r="K350" s="321" t="str">
        <f>IFERROR(VLOOKUP($A350,'様式C-1-1用'!$B$3:$AI$977,25,0),"")</f>
        <v/>
      </c>
      <c r="L350" s="321">
        <f>IFERROR(VLOOKUP($A350,'様式C-1-1用'!$B$3:$AI$977,16,0),"")</f>
        <v>0</v>
      </c>
      <c r="M350" s="321" t="str">
        <f>IFERROR(VLOOKUP($A350,'様式C-1-1用'!$B$3:$AI$977,34,0),"")</f>
        <v/>
      </c>
      <c r="N350" s="321" t="str">
        <f>IFERROR(VLOOKUP($A350,'様式C-1-1用'!$B$3:$AI$977,30,0),"")</f>
        <v/>
      </c>
      <c r="O350" s="321" t="str">
        <f>IF(VLOOKUP($A350,'様式C-1-1用'!$B$3:$AI$977,29,0)="－","なし",VLOOKUP($A350,'様式C-1-1用'!$B$3:$AI$977,29,0))</f>
        <v/>
      </c>
      <c r="P350" s="322" t="str">
        <f>IFERROR(VLOOKUP($A350,'様式C-1-1用'!$B$3:$AI$977,33,0),"")</f>
        <v/>
      </c>
    </row>
    <row r="351" spans="1:16" ht="15.95" customHeight="1" x14ac:dyDescent="0.15">
      <c r="A351" s="314">
        <v>349</v>
      </c>
      <c r="B351" s="320">
        <f>IFERROR(VLOOKUP($A351,'様式C-1-1用'!$B$3:$AI$977,3,0),"")</f>
        <v>0</v>
      </c>
      <c r="C351" s="321" t="str">
        <f>IFERROR(VLOOKUP($A351,'様式C-1-1用'!$B$3:$AI$977,4,0),"")</f>
        <v/>
      </c>
      <c r="D351" s="321">
        <f>IFERROR(VLOOKUP($A351,'様式C-1-1用'!$B$3:$AI$977,6,0),"")</f>
        <v>0</v>
      </c>
      <c r="E351" s="321">
        <f>IFERROR(VLOOKUP($A351,'様式C-1-1用'!$B$3:$AI$977,7,0),"")</f>
        <v>0</v>
      </c>
      <c r="F351" s="321">
        <f>IFERROR(VLOOKUP($A351,'様式C-1-1用'!$B$3:$AI$977,8,0),"")</f>
        <v>0</v>
      </c>
      <c r="G351" s="321">
        <f>IFERROR(VLOOKUP($A351,'様式C-1-1用'!$B$3:$AI$977,10,0),"")</f>
        <v>0</v>
      </c>
      <c r="H351" s="321">
        <f>IFERROR(VLOOKUP($A351,'様式C-1-1用'!$B$3:$AI$977,22,0),"")</f>
        <v>0</v>
      </c>
      <c r="I351" s="321">
        <f>IFERROR(VLOOKUP($A351,'様式C-1-1用'!$B$3:$AI$977,23,0),"")</f>
        <v>0</v>
      </c>
      <c r="J351" s="321" t="str">
        <f>IFERROR(VLOOKUP($A351,'様式C-1-1用'!$B$3:$AI$977,24,0),"")</f>
        <v/>
      </c>
      <c r="K351" s="321" t="str">
        <f>IFERROR(VLOOKUP($A351,'様式C-1-1用'!$B$3:$AI$977,25,0),"")</f>
        <v/>
      </c>
      <c r="L351" s="321">
        <f>IFERROR(VLOOKUP($A351,'様式C-1-1用'!$B$3:$AI$977,16,0),"")</f>
        <v>0</v>
      </c>
      <c r="M351" s="321" t="str">
        <f>IFERROR(VLOOKUP($A351,'様式C-1-1用'!$B$3:$AI$977,34,0),"")</f>
        <v/>
      </c>
      <c r="N351" s="321" t="str">
        <f>IFERROR(VLOOKUP($A351,'様式C-1-1用'!$B$3:$AI$977,30,0),"")</f>
        <v/>
      </c>
      <c r="O351" s="321" t="str">
        <f>IF(VLOOKUP($A351,'様式C-1-1用'!$B$3:$AI$977,29,0)="－","なし",VLOOKUP($A351,'様式C-1-1用'!$B$3:$AI$977,29,0))</f>
        <v/>
      </c>
      <c r="P351" s="322" t="str">
        <f>IFERROR(VLOOKUP($A351,'様式C-1-1用'!$B$3:$AI$977,33,0),"")</f>
        <v/>
      </c>
    </row>
    <row r="352" spans="1:16" ht="15.95" customHeight="1" x14ac:dyDescent="0.15">
      <c r="A352" s="314">
        <v>350</v>
      </c>
      <c r="B352" s="320">
        <f>IFERROR(VLOOKUP($A352,'様式C-1-1用'!$B$3:$AI$977,3,0),"")</f>
        <v>0</v>
      </c>
      <c r="C352" s="321" t="str">
        <f>IFERROR(VLOOKUP($A352,'様式C-1-1用'!$B$3:$AI$977,4,0),"")</f>
        <v/>
      </c>
      <c r="D352" s="321">
        <f>IFERROR(VLOOKUP($A352,'様式C-1-1用'!$B$3:$AI$977,6,0),"")</f>
        <v>0</v>
      </c>
      <c r="E352" s="321">
        <f>IFERROR(VLOOKUP($A352,'様式C-1-1用'!$B$3:$AI$977,7,0),"")</f>
        <v>0</v>
      </c>
      <c r="F352" s="321">
        <f>IFERROR(VLOOKUP($A352,'様式C-1-1用'!$B$3:$AI$977,8,0),"")</f>
        <v>0</v>
      </c>
      <c r="G352" s="321">
        <f>IFERROR(VLOOKUP($A352,'様式C-1-1用'!$B$3:$AI$977,10,0),"")</f>
        <v>0</v>
      </c>
      <c r="H352" s="321">
        <f>IFERROR(VLOOKUP($A352,'様式C-1-1用'!$B$3:$AI$977,22,0),"")</f>
        <v>0</v>
      </c>
      <c r="I352" s="321">
        <f>IFERROR(VLOOKUP($A352,'様式C-1-1用'!$B$3:$AI$977,23,0),"")</f>
        <v>0</v>
      </c>
      <c r="J352" s="321" t="str">
        <f>IFERROR(VLOOKUP($A352,'様式C-1-1用'!$B$3:$AI$977,24,0),"")</f>
        <v/>
      </c>
      <c r="K352" s="321" t="str">
        <f>IFERROR(VLOOKUP($A352,'様式C-1-1用'!$B$3:$AI$977,25,0),"")</f>
        <v/>
      </c>
      <c r="L352" s="321">
        <f>IFERROR(VLOOKUP($A352,'様式C-1-1用'!$B$3:$AI$977,16,0),"")</f>
        <v>0</v>
      </c>
      <c r="M352" s="321" t="str">
        <f>IFERROR(VLOOKUP($A352,'様式C-1-1用'!$B$3:$AI$977,34,0),"")</f>
        <v/>
      </c>
      <c r="N352" s="321" t="str">
        <f>IFERROR(VLOOKUP($A352,'様式C-1-1用'!$B$3:$AI$977,30,0),"")</f>
        <v/>
      </c>
      <c r="O352" s="321" t="str">
        <f>IF(VLOOKUP($A352,'様式C-1-1用'!$B$3:$AI$977,29,0)="－","なし",VLOOKUP($A352,'様式C-1-1用'!$B$3:$AI$977,29,0))</f>
        <v/>
      </c>
      <c r="P352" s="322" t="str">
        <f>IFERROR(VLOOKUP($A352,'様式C-1-1用'!$B$3:$AI$977,33,0),"")</f>
        <v/>
      </c>
    </row>
    <row r="353" spans="1:16" ht="15.95" customHeight="1" x14ac:dyDescent="0.15">
      <c r="A353" s="314">
        <v>351</v>
      </c>
      <c r="B353" s="320">
        <f>IFERROR(VLOOKUP($A353,'様式C-1-1用'!$B$3:$AI$977,3,0),"")</f>
        <v>0</v>
      </c>
      <c r="C353" s="321" t="str">
        <f>IFERROR(VLOOKUP($A353,'様式C-1-1用'!$B$3:$AI$977,4,0),"")</f>
        <v/>
      </c>
      <c r="D353" s="321">
        <f>IFERROR(VLOOKUP($A353,'様式C-1-1用'!$B$3:$AI$977,6,0),"")</f>
        <v>0</v>
      </c>
      <c r="E353" s="321">
        <f>IFERROR(VLOOKUP($A353,'様式C-1-1用'!$B$3:$AI$977,7,0),"")</f>
        <v>0</v>
      </c>
      <c r="F353" s="321">
        <f>IFERROR(VLOOKUP($A353,'様式C-1-1用'!$B$3:$AI$977,8,0),"")</f>
        <v>0</v>
      </c>
      <c r="G353" s="321">
        <f>IFERROR(VLOOKUP($A353,'様式C-1-1用'!$B$3:$AI$977,10,0),"")</f>
        <v>0</v>
      </c>
      <c r="H353" s="321">
        <f>IFERROR(VLOOKUP($A353,'様式C-1-1用'!$B$3:$AI$977,22,0),"")</f>
        <v>0</v>
      </c>
      <c r="I353" s="321">
        <f>IFERROR(VLOOKUP($A353,'様式C-1-1用'!$B$3:$AI$977,23,0),"")</f>
        <v>0</v>
      </c>
      <c r="J353" s="321" t="str">
        <f>IFERROR(VLOOKUP($A353,'様式C-1-1用'!$B$3:$AI$977,24,0),"")</f>
        <v/>
      </c>
      <c r="K353" s="321" t="str">
        <f>IFERROR(VLOOKUP($A353,'様式C-1-1用'!$B$3:$AI$977,25,0),"")</f>
        <v/>
      </c>
      <c r="L353" s="321">
        <f>IFERROR(VLOOKUP($A353,'様式C-1-1用'!$B$3:$AI$977,16,0),"")</f>
        <v>0</v>
      </c>
      <c r="M353" s="321" t="str">
        <f>IFERROR(VLOOKUP($A353,'様式C-1-1用'!$B$3:$AI$977,34,0),"")</f>
        <v/>
      </c>
      <c r="N353" s="321" t="str">
        <f>IFERROR(VLOOKUP($A353,'様式C-1-1用'!$B$3:$AI$977,30,0),"")</f>
        <v/>
      </c>
      <c r="O353" s="321" t="str">
        <f>IF(VLOOKUP($A353,'様式C-1-1用'!$B$3:$AI$977,29,0)="－","なし",VLOOKUP($A353,'様式C-1-1用'!$B$3:$AI$977,29,0))</f>
        <v/>
      </c>
      <c r="P353" s="322" t="str">
        <f>IFERROR(VLOOKUP($A353,'様式C-1-1用'!$B$3:$AI$977,33,0),"")</f>
        <v/>
      </c>
    </row>
    <row r="354" spans="1:16" ht="15.95" customHeight="1" x14ac:dyDescent="0.15">
      <c r="A354" s="314">
        <v>352</v>
      </c>
      <c r="B354" s="320">
        <f>IFERROR(VLOOKUP($A354,'様式C-1-1用'!$B$3:$AI$977,3,0),"")</f>
        <v>0</v>
      </c>
      <c r="C354" s="321" t="str">
        <f>IFERROR(VLOOKUP($A354,'様式C-1-1用'!$B$3:$AI$977,4,0),"")</f>
        <v/>
      </c>
      <c r="D354" s="321">
        <f>IFERROR(VLOOKUP($A354,'様式C-1-1用'!$B$3:$AI$977,6,0),"")</f>
        <v>0</v>
      </c>
      <c r="E354" s="321">
        <f>IFERROR(VLOOKUP($A354,'様式C-1-1用'!$B$3:$AI$977,7,0),"")</f>
        <v>0</v>
      </c>
      <c r="F354" s="321">
        <f>IFERROR(VLOOKUP($A354,'様式C-1-1用'!$B$3:$AI$977,8,0),"")</f>
        <v>0</v>
      </c>
      <c r="G354" s="321">
        <f>IFERROR(VLOOKUP($A354,'様式C-1-1用'!$B$3:$AI$977,10,0),"")</f>
        <v>0</v>
      </c>
      <c r="H354" s="321">
        <f>IFERROR(VLOOKUP($A354,'様式C-1-1用'!$B$3:$AI$977,22,0),"")</f>
        <v>0</v>
      </c>
      <c r="I354" s="321">
        <f>IFERROR(VLOOKUP($A354,'様式C-1-1用'!$B$3:$AI$977,23,0),"")</f>
        <v>0</v>
      </c>
      <c r="J354" s="321" t="str">
        <f>IFERROR(VLOOKUP($A354,'様式C-1-1用'!$B$3:$AI$977,24,0),"")</f>
        <v/>
      </c>
      <c r="K354" s="321" t="str">
        <f>IFERROR(VLOOKUP($A354,'様式C-1-1用'!$B$3:$AI$977,25,0),"")</f>
        <v/>
      </c>
      <c r="L354" s="321">
        <f>IFERROR(VLOOKUP($A354,'様式C-1-1用'!$B$3:$AI$977,16,0),"")</f>
        <v>0</v>
      </c>
      <c r="M354" s="321" t="str">
        <f>IFERROR(VLOOKUP($A354,'様式C-1-1用'!$B$3:$AI$977,34,0),"")</f>
        <v/>
      </c>
      <c r="N354" s="321" t="str">
        <f>IFERROR(VLOOKUP($A354,'様式C-1-1用'!$B$3:$AI$977,30,0),"")</f>
        <v/>
      </c>
      <c r="O354" s="321" t="str">
        <f>IF(VLOOKUP($A354,'様式C-1-1用'!$B$3:$AI$977,29,0)="－","なし",VLOOKUP($A354,'様式C-1-1用'!$B$3:$AI$977,29,0))</f>
        <v/>
      </c>
      <c r="P354" s="322" t="str">
        <f>IFERROR(VLOOKUP($A354,'様式C-1-1用'!$B$3:$AI$977,33,0),"")</f>
        <v/>
      </c>
    </row>
    <row r="355" spans="1:16" ht="15.95" customHeight="1" x14ac:dyDescent="0.15">
      <c r="A355" s="314">
        <v>353</v>
      </c>
      <c r="B355" s="320">
        <f>IFERROR(VLOOKUP($A355,'様式C-1-1用'!$B$3:$AI$977,3,0),"")</f>
        <v>0</v>
      </c>
      <c r="C355" s="321" t="str">
        <f>IFERROR(VLOOKUP($A355,'様式C-1-1用'!$B$3:$AI$977,4,0),"")</f>
        <v/>
      </c>
      <c r="D355" s="321">
        <f>IFERROR(VLOOKUP($A355,'様式C-1-1用'!$B$3:$AI$977,6,0),"")</f>
        <v>0</v>
      </c>
      <c r="E355" s="321">
        <f>IFERROR(VLOOKUP($A355,'様式C-1-1用'!$B$3:$AI$977,7,0),"")</f>
        <v>0</v>
      </c>
      <c r="F355" s="321">
        <f>IFERROR(VLOOKUP($A355,'様式C-1-1用'!$B$3:$AI$977,8,0),"")</f>
        <v>0</v>
      </c>
      <c r="G355" s="321">
        <f>IFERROR(VLOOKUP($A355,'様式C-1-1用'!$B$3:$AI$977,10,0),"")</f>
        <v>0</v>
      </c>
      <c r="H355" s="321">
        <f>IFERROR(VLOOKUP($A355,'様式C-1-1用'!$B$3:$AI$977,22,0),"")</f>
        <v>0</v>
      </c>
      <c r="I355" s="321">
        <f>IFERROR(VLOOKUP($A355,'様式C-1-1用'!$B$3:$AI$977,23,0),"")</f>
        <v>0</v>
      </c>
      <c r="J355" s="321" t="str">
        <f>IFERROR(VLOOKUP($A355,'様式C-1-1用'!$B$3:$AI$977,24,0),"")</f>
        <v/>
      </c>
      <c r="K355" s="321" t="str">
        <f>IFERROR(VLOOKUP($A355,'様式C-1-1用'!$B$3:$AI$977,25,0),"")</f>
        <v/>
      </c>
      <c r="L355" s="321">
        <f>IFERROR(VLOOKUP($A355,'様式C-1-1用'!$B$3:$AI$977,16,0),"")</f>
        <v>0</v>
      </c>
      <c r="M355" s="321" t="str">
        <f>IFERROR(VLOOKUP($A355,'様式C-1-1用'!$B$3:$AI$977,34,0),"")</f>
        <v/>
      </c>
      <c r="N355" s="321" t="str">
        <f>IFERROR(VLOOKUP($A355,'様式C-1-1用'!$B$3:$AI$977,30,0),"")</f>
        <v/>
      </c>
      <c r="O355" s="321" t="str">
        <f>IF(VLOOKUP($A355,'様式C-1-1用'!$B$3:$AI$977,29,0)="－","なし",VLOOKUP($A355,'様式C-1-1用'!$B$3:$AI$977,29,0))</f>
        <v/>
      </c>
      <c r="P355" s="322" t="str">
        <f>IFERROR(VLOOKUP($A355,'様式C-1-1用'!$B$3:$AI$977,33,0),"")</f>
        <v/>
      </c>
    </row>
    <row r="356" spans="1:16" ht="15.95" customHeight="1" x14ac:dyDescent="0.15">
      <c r="A356" s="314">
        <v>354</v>
      </c>
      <c r="B356" s="320">
        <f>IFERROR(VLOOKUP($A356,'様式C-1-1用'!$B$3:$AI$977,3,0),"")</f>
        <v>0</v>
      </c>
      <c r="C356" s="321" t="str">
        <f>IFERROR(VLOOKUP($A356,'様式C-1-1用'!$B$3:$AI$977,4,0),"")</f>
        <v/>
      </c>
      <c r="D356" s="321">
        <f>IFERROR(VLOOKUP($A356,'様式C-1-1用'!$B$3:$AI$977,6,0),"")</f>
        <v>0</v>
      </c>
      <c r="E356" s="321">
        <f>IFERROR(VLOOKUP($A356,'様式C-1-1用'!$B$3:$AI$977,7,0),"")</f>
        <v>0</v>
      </c>
      <c r="F356" s="321">
        <f>IFERROR(VLOOKUP($A356,'様式C-1-1用'!$B$3:$AI$977,8,0),"")</f>
        <v>0</v>
      </c>
      <c r="G356" s="321">
        <f>IFERROR(VLOOKUP($A356,'様式C-1-1用'!$B$3:$AI$977,10,0),"")</f>
        <v>0</v>
      </c>
      <c r="H356" s="321">
        <f>IFERROR(VLOOKUP($A356,'様式C-1-1用'!$B$3:$AI$977,22,0),"")</f>
        <v>0</v>
      </c>
      <c r="I356" s="321">
        <f>IFERROR(VLOOKUP($A356,'様式C-1-1用'!$B$3:$AI$977,23,0),"")</f>
        <v>0</v>
      </c>
      <c r="J356" s="321" t="str">
        <f>IFERROR(VLOOKUP($A356,'様式C-1-1用'!$B$3:$AI$977,24,0),"")</f>
        <v/>
      </c>
      <c r="K356" s="321" t="str">
        <f>IFERROR(VLOOKUP($A356,'様式C-1-1用'!$B$3:$AI$977,25,0),"")</f>
        <v/>
      </c>
      <c r="L356" s="321">
        <f>IFERROR(VLOOKUP($A356,'様式C-1-1用'!$B$3:$AI$977,16,0),"")</f>
        <v>0</v>
      </c>
      <c r="M356" s="321" t="str">
        <f>IFERROR(VLOOKUP($A356,'様式C-1-1用'!$B$3:$AI$977,34,0),"")</f>
        <v/>
      </c>
      <c r="N356" s="321" t="str">
        <f>IFERROR(VLOOKUP($A356,'様式C-1-1用'!$B$3:$AI$977,30,0),"")</f>
        <v/>
      </c>
      <c r="O356" s="321" t="str">
        <f>IF(VLOOKUP($A356,'様式C-1-1用'!$B$3:$AI$977,29,0)="－","なし",VLOOKUP($A356,'様式C-1-1用'!$B$3:$AI$977,29,0))</f>
        <v/>
      </c>
      <c r="P356" s="322" t="str">
        <f>IFERROR(VLOOKUP($A356,'様式C-1-1用'!$B$3:$AI$977,33,0),"")</f>
        <v/>
      </c>
    </row>
    <row r="357" spans="1:16" ht="15.95" customHeight="1" x14ac:dyDescent="0.15">
      <c r="A357" s="314">
        <v>355</v>
      </c>
      <c r="B357" s="320">
        <f>IFERROR(VLOOKUP($A357,'様式C-1-1用'!$B$3:$AI$977,3,0),"")</f>
        <v>0</v>
      </c>
      <c r="C357" s="321" t="str">
        <f>IFERROR(VLOOKUP($A357,'様式C-1-1用'!$B$3:$AI$977,4,0),"")</f>
        <v/>
      </c>
      <c r="D357" s="321">
        <f>IFERROR(VLOOKUP($A357,'様式C-1-1用'!$B$3:$AI$977,6,0),"")</f>
        <v>0</v>
      </c>
      <c r="E357" s="321">
        <f>IFERROR(VLOOKUP($A357,'様式C-1-1用'!$B$3:$AI$977,7,0),"")</f>
        <v>0</v>
      </c>
      <c r="F357" s="321">
        <f>IFERROR(VLOOKUP($A357,'様式C-1-1用'!$B$3:$AI$977,8,0),"")</f>
        <v>0</v>
      </c>
      <c r="G357" s="321">
        <f>IFERROR(VLOOKUP($A357,'様式C-1-1用'!$B$3:$AI$977,10,0),"")</f>
        <v>0</v>
      </c>
      <c r="H357" s="321">
        <f>IFERROR(VLOOKUP($A357,'様式C-1-1用'!$B$3:$AI$977,22,0),"")</f>
        <v>0</v>
      </c>
      <c r="I357" s="321">
        <f>IFERROR(VLOOKUP($A357,'様式C-1-1用'!$B$3:$AI$977,23,0),"")</f>
        <v>0</v>
      </c>
      <c r="J357" s="321" t="str">
        <f>IFERROR(VLOOKUP($A357,'様式C-1-1用'!$B$3:$AI$977,24,0),"")</f>
        <v/>
      </c>
      <c r="K357" s="321" t="str">
        <f>IFERROR(VLOOKUP($A357,'様式C-1-1用'!$B$3:$AI$977,25,0),"")</f>
        <v/>
      </c>
      <c r="L357" s="321">
        <f>IFERROR(VLOOKUP($A357,'様式C-1-1用'!$B$3:$AI$977,16,0),"")</f>
        <v>0</v>
      </c>
      <c r="M357" s="321" t="str">
        <f>IFERROR(VLOOKUP($A357,'様式C-1-1用'!$B$3:$AI$977,34,0),"")</f>
        <v/>
      </c>
      <c r="N357" s="321" t="str">
        <f>IFERROR(VLOOKUP($A357,'様式C-1-1用'!$B$3:$AI$977,30,0),"")</f>
        <v/>
      </c>
      <c r="O357" s="321" t="str">
        <f>IF(VLOOKUP($A357,'様式C-1-1用'!$B$3:$AI$977,29,0)="－","なし",VLOOKUP($A357,'様式C-1-1用'!$B$3:$AI$977,29,0))</f>
        <v/>
      </c>
      <c r="P357" s="322" t="str">
        <f>IFERROR(VLOOKUP($A357,'様式C-1-1用'!$B$3:$AI$977,33,0),"")</f>
        <v/>
      </c>
    </row>
    <row r="358" spans="1:16" ht="15.95" customHeight="1" x14ac:dyDescent="0.15">
      <c r="A358" s="314">
        <v>356</v>
      </c>
      <c r="B358" s="320">
        <f>IFERROR(VLOOKUP($A358,'様式C-1-1用'!$B$3:$AI$977,3,0),"")</f>
        <v>0</v>
      </c>
      <c r="C358" s="321" t="str">
        <f>IFERROR(VLOOKUP($A358,'様式C-1-1用'!$B$3:$AI$977,4,0),"")</f>
        <v/>
      </c>
      <c r="D358" s="321">
        <f>IFERROR(VLOOKUP($A358,'様式C-1-1用'!$B$3:$AI$977,6,0),"")</f>
        <v>0</v>
      </c>
      <c r="E358" s="321">
        <f>IFERROR(VLOOKUP($A358,'様式C-1-1用'!$B$3:$AI$977,7,0),"")</f>
        <v>0</v>
      </c>
      <c r="F358" s="321">
        <f>IFERROR(VLOOKUP($A358,'様式C-1-1用'!$B$3:$AI$977,8,0),"")</f>
        <v>0</v>
      </c>
      <c r="G358" s="321">
        <f>IFERROR(VLOOKUP($A358,'様式C-1-1用'!$B$3:$AI$977,10,0),"")</f>
        <v>0</v>
      </c>
      <c r="H358" s="321">
        <f>IFERROR(VLOOKUP($A358,'様式C-1-1用'!$B$3:$AI$977,22,0),"")</f>
        <v>0</v>
      </c>
      <c r="I358" s="321">
        <f>IFERROR(VLOOKUP($A358,'様式C-1-1用'!$B$3:$AI$977,23,0),"")</f>
        <v>0</v>
      </c>
      <c r="J358" s="321" t="str">
        <f>IFERROR(VLOOKUP($A358,'様式C-1-1用'!$B$3:$AI$977,24,0),"")</f>
        <v/>
      </c>
      <c r="K358" s="321" t="str">
        <f>IFERROR(VLOOKUP($A358,'様式C-1-1用'!$B$3:$AI$977,25,0),"")</f>
        <v/>
      </c>
      <c r="L358" s="321">
        <f>IFERROR(VLOOKUP($A358,'様式C-1-1用'!$B$3:$AI$977,16,0),"")</f>
        <v>0</v>
      </c>
      <c r="M358" s="321" t="str">
        <f>IFERROR(VLOOKUP($A358,'様式C-1-1用'!$B$3:$AI$977,34,0),"")</f>
        <v/>
      </c>
      <c r="N358" s="321" t="str">
        <f>IFERROR(VLOOKUP($A358,'様式C-1-1用'!$B$3:$AI$977,30,0),"")</f>
        <v/>
      </c>
      <c r="O358" s="321" t="str">
        <f>IF(VLOOKUP($A358,'様式C-1-1用'!$B$3:$AI$977,29,0)="－","なし",VLOOKUP($A358,'様式C-1-1用'!$B$3:$AI$977,29,0))</f>
        <v/>
      </c>
      <c r="P358" s="322" t="str">
        <f>IFERROR(VLOOKUP($A358,'様式C-1-1用'!$B$3:$AI$977,33,0),"")</f>
        <v/>
      </c>
    </row>
    <row r="359" spans="1:16" ht="15.95" customHeight="1" x14ac:dyDescent="0.15">
      <c r="A359" s="314">
        <v>357</v>
      </c>
      <c r="B359" s="320">
        <f>IFERROR(VLOOKUP($A359,'様式C-1-1用'!$B$3:$AI$977,3,0),"")</f>
        <v>0</v>
      </c>
      <c r="C359" s="321" t="str">
        <f>IFERROR(VLOOKUP($A359,'様式C-1-1用'!$B$3:$AI$977,4,0),"")</f>
        <v/>
      </c>
      <c r="D359" s="321">
        <f>IFERROR(VLOOKUP($A359,'様式C-1-1用'!$B$3:$AI$977,6,0),"")</f>
        <v>0</v>
      </c>
      <c r="E359" s="321">
        <f>IFERROR(VLOOKUP($A359,'様式C-1-1用'!$B$3:$AI$977,7,0),"")</f>
        <v>0</v>
      </c>
      <c r="F359" s="321">
        <f>IFERROR(VLOOKUP($A359,'様式C-1-1用'!$B$3:$AI$977,8,0),"")</f>
        <v>0</v>
      </c>
      <c r="G359" s="321">
        <f>IFERROR(VLOOKUP($A359,'様式C-1-1用'!$B$3:$AI$977,10,0),"")</f>
        <v>0</v>
      </c>
      <c r="H359" s="321">
        <f>IFERROR(VLOOKUP($A359,'様式C-1-1用'!$B$3:$AI$977,22,0),"")</f>
        <v>0</v>
      </c>
      <c r="I359" s="321">
        <f>IFERROR(VLOOKUP($A359,'様式C-1-1用'!$B$3:$AI$977,23,0),"")</f>
        <v>0</v>
      </c>
      <c r="J359" s="321" t="str">
        <f>IFERROR(VLOOKUP($A359,'様式C-1-1用'!$B$3:$AI$977,24,0),"")</f>
        <v/>
      </c>
      <c r="K359" s="321" t="str">
        <f>IFERROR(VLOOKUP($A359,'様式C-1-1用'!$B$3:$AI$977,25,0),"")</f>
        <v/>
      </c>
      <c r="L359" s="321">
        <f>IFERROR(VLOOKUP($A359,'様式C-1-1用'!$B$3:$AI$977,16,0),"")</f>
        <v>0</v>
      </c>
      <c r="M359" s="321" t="str">
        <f>IFERROR(VLOOKUP($A359,'様式C-1-1用'!$B$3:$AI$977,34,0),"")</f>
        <v/>
      </c>
      <c r="N359" s="321" t="str">
        <f>IFERROR(VLOOKUP($A359,'様式C-1-1用'!$B$3:$AI$977,30,0),"")</f>
        <v/>
      </c>
      <c r="O359" s="321" t="str">
        <f>IF(VLOOKUP($A359,'様式C-1-1用'!$B$3:$AI$977,29,0)="－","なし",VLOOKUP($A359,'様式C-1-1用'!$B$3:$AI$977,29,0))</f>
        <v/>
      </c>
      <c r="P359" s="322" t="str">
        <f>IFERROR(VLOOKUP($A359,'様式C-1-1用'!$B$3:$AI$977,33,0),"")</f>
        <v/>
      </c>
    </row>
    <row r="360" spans="1:16" ht="15.95" customHeight="1" x14ac:dyDescent="0.15">
      <c r="A360" s="314">
        <v>358</v>
      </c>
      <c r="B360" s="320">
        <f>IFERROR(VLOOKUP($A360,'様式C-1-1用'!$B$3:$AI$977,3,0),"")</f>
        <v>0</v>
      </c>
      <c r="C360" s="321" t="str">
        <f>IFERROR(VLOOKUP($A360,'様式C-1-1用'!$B$3:$AI$977,4,0),"")</f>
        <v/>
      </c>
      <c r="D360" s="321">
        <f>IFERROR(VLOOKUP($A360,'様式C-1-1用'!$B$3:$AI$977,6,0),"")</f>
        <v>0</v>
      </c>
      <c r="E360" s="321">
        <f>IFERROR(VLOOKUP($A360,'様式C-1-1用'!$B$3:$AI$977,7,0),"")</f>
        <v>0</v>
      </c>
      <c r="F360" s="321">
        <f>IFERROR(VLOOKUP($A360,'様式C-1-1用'!$B$3:$AI$977,8,0),"")</f>
        <v>0</v>
      </c>
      <c r="G360" s="321">
        <f>IFERROR(VLOOKUP($A360,'様式C-1-1用'!$B$3:$AI$977,10,0),"")</f>
        <v>0</v>
      </c>
      <c r="H360" s="321">
        <f>IFERROR(VLOOKUP($A360,'様式C-1-1用'!$B$3:$AI$977,22,0),"")</f>
        <v>0</v>
      </c>
      <c r="I360" s="321">
        <f>IFERROR(VLOOKUP($A360,'様式C-1-1用'!$B$3:$AI$977,23,0),"")</f>
        <v>0</v>
      </c>
      <c r="J360" s="321" t="str">
        <f>IFERROR(VLOOKUP($A360,'様式C-1-1用'!$B$3:$AI$977,24,0),"")</f>
        <v/>
      </c>
      <c r="K360" s="321" t="str">
        <f>IFERROR(VLOOKUP($A360,'様式C-1-1用'!$B$3:$AI$977,25,0),"")</f>
        <v/>
      </c>
      <c r="L360" s="321">
        <f>IFERROR(VLOOKUP($A360,'様式C-1-1用'!$B$3:$AI$977,16,0),"")</f>
        <v>0</v>
      </c>
      <c r="M360" s="321" t="str">
        <f>IFERROR(VLOOKUP($A360,'様式C-1-1用'!$B$3:$AI$977,34,0),"")</f>
        <v/>
      </c>
      <c r="N360" s="321" t="str">
        <f>IFERROR(VLOOKUP($A360,'様式C-1-1用'!$B$3:$AI$977,30,0),"")</f>
        <v/>
      </c>
      <c r="O360" s="321" t="str">
        <f>IF(VLOOKUP($A360,'様式C-1-1用'!$B$3:$AI$977,29,0)="－","なし",VLOOKUP($A360,'様式C-1-1用'!$B$3:$AI$977,29,0))</f>
        <v/>
      </c>
      <c r="P360" s="322" t="str">
        <f>IFERROR(VLOOKUP($A360,'様式C-1-1用'!$B$3:$AI$977,33,0),"")</f>
        <v/>
      </c>
    </row>
    <row r="361" spans="1:16" ht="15.95" customHeight="1" x14ac:dyDescent="0.15">
      <c r="A361" s="314">
        <v>359</v>
      </c>
      <c r="B361" s="320">
        <f>IFERROR(VLOOKUP($A361,'様式C-1-1用'!$B$3:$AI$977,3,0),"")</f>
        <v>0</v>
      </c>
      <c r="C361" s="321" t="str">
        <f>IFERROR(VLOOKUP($A361,'様式C-1-1用'!$B$3:$AI$977,4,0),"")</f>
        <v/>
      </c>
      <c r="D361" s="321">
        <f>IFERROR(VLOOKUP($A361,'様式C-1-1用'!$B$3:$AI$977,6,0),"")</f>
        <v>0</v>
      </c>
      <c r="E361" s="321">
        <f>IFERROR(VLOOKUP($A361,'様式C-1-1用'!$B$3:$AI$977,7,0),"")</f>
        <v>0</v>
      </c>
      <c r="F361" s="321">
        <f>IFERROR(VLOOKUP($A361,'様式C-1-1用'!$B$3:$AI$977,8,0),"")</f>
        <v>0</v>
      </c>
      <c r="G361" s="321">
        <f>IFERROR(VLOOKUP($A361,'様式C-1-1用'!$B$3:$AI$977,10,0),"")</f>
        <v>0</v>
      </c>
      <c r="H361" s="321">
        <f>IFERROR(VLOOKUP($A361,'様式C-1-1用'!$B$3:$AI$977,22,0),"")</f>
        <v>0</v>
      </c>
      <c r="I361" s="321">
        <f>IFERROR(VLOOKUP($A361,'様式C-1-1用'!$B$3:$AI$977,23,0),"")</f>
        <v>0</v>
      </c>
      <c r="J361" s="321" t="str">
        <f>IFERROR(VLOOKUP($A361,'様式C-1-1用'!$B$3:$AI$977,24,0),"")</f>
        <v/>
      </c>
      <c r="K361" s="321" t="str">
        <f>IFERROR(VLOOKUP($A361,'様式C-1-1用'!$B$3:$AI$977,25,0),"")</f>
        <v/>
      </c>
      <c r="L361" s="321">
        <f>IFERROR(VLOOKUP($A361,'様式C-1-1用'!$B$3:$AI$977,16,0),"")</f>
        <v>0</v>
      </c>
      <c r="M361" s="321" t="str">
        <f>IFERROR(VLOOKUP($A361,'様式C-1-1用'!$B$3:$AI$977,34,0),"")</f>
        <v/>
      </c>
      <c r="N361" s="321" t="str">
        <f>IFERROR(VLOOKUP($A361,'様式C-1-1用'!$B$3:$AI$977,30,0),"")</f>
        <v/>
      </c>
      <c r="O361" s="321" t="str">
        <f>IF(VLOOKUP($A361,'様式C-1-1用'!$B$3:$AI$977,29,0)="－","なし",VLOOKUP($A361,'様式C-1-1用'!$B$3:$AI$977,29,0))</f>
        <v/>
      </c>
      <c r="P361" s="322" t="str">
        <f>IFERROR(VLOOKUP($A361,'様式C-1-1用'!$B$3:$AI$977,33,0),"")</f>
        <v/>
      </c>
    </row>
    <row r="362" spans="1:16" ht="15.95" customHeight="1" x14ac:dyDescent="0.15">
      <c r="A362" s="314">
        <v>360</v>
      </c>
      <c r="B362" s="320">
        <f>IFERROR(VLOOKUP($A362,'様式C-1-1用'!$B$3:$AI$977,3,0),"")</f>
        <v>0</v>
      </c>
      <c r="C362" s="321" t="str">
        <f>IFERROR(VLOOKUP($A362,'様式C-1-1用'!$B$3:$AI$977,4,0),"")</f>
        <v/>
      </c>
      <c r="D362" s="321">
        <f>IFERROR(VLOOKUP($A362,'様式C-1-1用'!$B$3:$AI$977,6,0),"")</f>
        <v>0</v>
      </c>
      <c r="E362" s="321">
        <f>IFERROR(VLOOKUP($A362,'様式C-1-1用'!$B$3:$AI$977,7,0),"")</f>
        <v>0</v>
      </c>
      <c r="F362" s="321">
        <f>IFERROR(VLOOKUP($A362,'様式C-1-1用'!$B$3:$AI$977,8,0),"")</f>
        <v>0</v>
      </c>
      <c r="G362" s="321">
        <f>IFERROR(VLOOKUP($A362,'様式C-1-1用'!$B$3:$AI$977,10,0),"")</f>
        <v>0</v>
      </c>
      <c r="H362" s="321">
        <f>IFERROR(VLOOKUP($A362,'様式C-1-1用'!$B$3:$AI$977,22,0),"")</f>
        <v>0</v>
      </c>
      <c r="I362" s="321">
        <f>IFERROR(VLOOKUP($A362,'様式C-1-1用'!$B$3:$AI$977,23,0),"")</f>
        <v>0</v>
      </c>
      <c r="J362" s="321" t="str">
        <f>IFERROR(VLOOKUP($A362,'様式C-1-1用'!$B$3:$AI$977,24,0),"")</f>
        <v/>
      </c>
      <c r="K362" s="321" t="str">
        <f>IFERROR(VLOOKUP($A362,'様式C-1-1用'!$B$3:$AI$977,25,0),"")</f>
        <v/>
      </c>
      <c r="L362" s="321">
        <f>IFERROR(VLOOKUP($A362,'様式C-1-1用'!$B$3:$AI$977,16,0),"")</f>
        <v>0</v>
      </c>
      <c r="M362" s="321" t="str">
        <f>IFERROR(VLOOKUP($A362,'様式C-1-1用'!$B$3:$AI$977,34,0),"")</f>
        <v/>
      </c>
      <c r="N362" s="321" t="str">
        <f>IFERROR(VLOOKUP($A362,'様式C-1-1用'!$B$3:$AI$977,30,0),"")</f>
        <v/>
      </c>
      <c r="O362" s="321" t="str">
        <f>IF(VLOOKUP($A362,'様式C-1-1用'!$B$3:$AI$977,29,0)="－","なし",VLOOKUP($A362,'様式C-1-1用'!$B$3:$AI$977,29,0))</f>
        <v/>
      </c>
      <c r="P362" s="322" t="str">
        <f>IFERROR(VLOOKUP($A362,'様式C-1-1用'!$B$3:$AI$977,33,0),"")</f>
        <v/>
      </c>
    </row>
    <row r="363" spans="1:16" ht="15.95" customHeight="1" x14ac:dyDescent="0.15">
      <c r="A363" s="314">
        <v>361</v>
      </c>
      <c r="B363" s="320">
        <f>IFERROR(VLOOKUP($A363,'様式C-1-1用'!$B$3:$AI$977,3,0),"")</f>
        <v>0</v>
      </c>
      <c r="C363" s="321" t="str">
        <f>IFERROR(VLOOKUP($A363,'様式C-1-1用'!$B$3:$AI$977,4,0),"")</f>
        <v/>
      </c>
      <c r="D363" s="321">
        <f>IFERROR(VLOOKUP($A363,'様式C-1-1用'!$B$3:$AI$977,6,0),"")</f>
        <v>0</v>
      </c>
      <c r="E363" s="321">
        <f>IFERROR(VLOOKUP($A363,'様式C-1-1用'!$B$3:$AI$977,7,0),"")</f>
        <v>0</v>
      </c>
      <c r="F363" s="321">
        <f>IFERROR(VLOOKUP($A363,'様式C-1-1用'!$B$3:$AI$977,8,0),"")</f>
        <v>0</v>
      </c>
      <c r="G363" s="321">
        <f>IFERROR(VLOOKUP($A363,'様式C-1-1用'!$B$3:$AI$977,10,0),"")</f>
        <v>0</v>
      </c>
      <c r="H363" s="321">
        <f>IFERROR(VLOOKUP($A363,'様式C-1-1用'!$B$3:$AI$977,22,0),"")</f>
        <v>0</v>
      </c>
      <c r="I363" s="321">
        <f>IFERROR(VLOOKUP($A363,'様式C-1-1用'!$B$3:$AI$977,23,0),"")</f>
        <v>0</v>
      </c>
      <c r="J363" s="321" t="str">
        <f>IFERROR(VLOOKUP($A363,'様式C-1-1用'!$B$3:$AI$977,24,0),"")</f>
        <v/>
      </c>
      <c r="K363" s="321" t="str">
        <f>IFERROR(VLOOKUP($A363,'様式C-1-1用'!$B$3:$AI$977,25,0),"")</f>
        <v/>
      </c>
      <c r="L363" s="321">
        <f>IFERROR(VLOOKUP($A363,'様式C-1-1用'!$B$3:$AI$977,16,0),"")</f>
        <v>0</v>
      </c>
      <c r="M363" s="321" t="str">
        <f>IFERROR(VLOOKUP($A363,'様式C-1-1用'!$B$3:$AI$977,34,0),"")</f>
        <v/>
      </c>
      <c r="N363" s="321" t="str">
        <f>IFERROR(VLOOKUP($A363,'様式C-1-1用'!$B$3:$AI$977,30,0),"")</f>
        <v/>
      </c>
      <c r="O363" s="321" t="str">
        <f>IF(VLOOKUP($A363,'様式C-1-1用'!$B$3:$AI$977,29,0)="－","なし",VLOOKUP($A363,'様式C-1-1用'!$B$3:$AI$977,29,0))</f>
        <v/>
      </c>
      <c r="P363" s="322" t="str">
        <f>IFERROR(VLOOKUP($A363,'様式C-1-1用'!$B$3:$AI$977,33,0),"")</f>
        <v/>
      </c>
    </row>
    <row r="364" spans="1:16" ht="15.95" customHeight="1" x14ac:dyDescent="0.15">
      <c r="A364" s="314">
        <v>362</v>
      </c>
      <c r="B364" s="320">
        <f>IFERROR(VLOOKUP($A364,'様式C-1-1用'!$B$3:$AI$977,3,0),"")</f>
        <v>0</v>
      </c>
      <c r="C364" s="321" t="str">
        <f>IFERROR(VLOOKUP($A364,'様式C-1-1用'!$B$3:$AI$977,4,0),"")</f>
        <v/>
      </c>
      <c r="D364" s="321">
        <f>IFERROR(VLOOKUP($A364,'様式C-1-1用'!$B$3:$AI$977,6,0),"")</f>
        <v>0</v>
      </c>
      <c r="E364" s="321">
        <f>IFERROR(VLOOKUP($A364,'様式C-1-1用'!$B$3:$AI$977,7,0),"")</f>
        <v>0</v>
      </c>
      <c r="F364" s="321">
        <f>IFERROR(VLOOKUP($A364,'様式C-1-1用'!$B$3:$AI$977,8,0),"")</f>
        <v>0</v>
      </c>
      <c r="G364" s="321">
        <f>IFERROR(VLOOKUP($A364,'様式C-1-1用'!$B$3:$AI$977,10,0),"")</f>
        <v>0</v>
      </c>
      <c r="H364" s="321">
        <f>IFERROR(VLOOKUP($A364,'様式C-1-1用'!$B$3:$AI$977,22,0),"")</f>
        <v>0</v>
      </c>
      <c r="I364" s="321">
        <f>IFERROR(VLOOKUP($A364,'様式C-1-1用'!$B$3:$AI$977,23,0),"")</f>
        <v>0</v>
      </c>
      <c r="J364" s="321" t="str">
        <f>IFERROR(VLOOKUP($A364,'様式C-1-1用'!$B$3:$AI$977,24,0),"")</f>
        <v/>
      </c>
      <c r="K364" s="321" t="str">
        <f>IFERROR(VLOOKUP($A364,'様式C-1-1用'!$B$3:$AI$977,25,0),"")</f>
        <v/>
      </c>
      <c r="L364" s="321">
        <f>IFERROR(VLOOKUP($A364,'様式C-1-1用'!$B$3:$AI$977,16,0),"")</f>
        <v>0</v>
      </c>
      <c r="M364" s="321" t="str">
        <f>IFERROR(VLOOKUP($A364,'様式C-1-1用'!$B$3:$AI$977,34,0),"")</f>
        <v/>
      </c>
      <c r="N364" s="321" t="str">
        <f>IFERROR(VLOOKUP($A364,'様式C-1-1用'!$B$3:$AI$977,30,0),"")</f>
        <v/>
      </c>
      <c r="O364" s="321" t="str">
        <f>IF(VLOOKUP($A364,'様式C-1-1用'!$B$3:$AI$977,29,0)="－","なし",VLOOKUP($A364,'様式C-1-1用'!$B$3:$AI$977,29,0))</f>
        <v/>
      </c>
      <c r="P364" s="322" t="str">
        <f>IFERROR(VLOOKUP($A364,'様式C-1-1用'!$B$3:$AI$977,33,0),"")</f>
        <v/>
      </c>
    </row>
    <row r="365" spans="1:16" ht="15.95" customHeight="1" x14ac:dyDescent="0.15">
      <c r="A365" s="314">
        <v>363</v>
      </c>
      <c r="B365" s="320">
        <f>IFERROR(VLOOKUP($A365,'様式C-1-1用'!$B$3:$AI$977,3,0),"")</f>
        <v>0</v>
      </c>
      <c r="C365" s="321" t="str">
        <f>IFERROR(VLOOKUP($A365,'様式C-1-1用'!$B$3:$AI$977,4,0),"")</f>
        <v/>
      </c>
      <c r="D365" s="321">
        <f>IFERROR(VLOOKUP($A365,'様式C-1-1用'!$B$3:$AI$977,6,0),"")</f>
        <v>0</v>
      </c>
      <c r="E365" s="321">
        <f>IFERROR(VLOOKUP($A365,'様式C-1-1用'!$B$3:$AI$977,7,0),"")</f>
        <v>0</v>
      </c>
      <c r="F365" s="321">
        <f>IFERROR(VLOOKUP($A365,'様式C-1-1用'!$B$3:$AI$977,8,0),"")</f>
        <v>0</v>
      </c>
      <c r="G365" s="321">
        <f>IFERROR(VLOOKUP($A365,'様式C-1-1用'!$B$3:$AI$977,10,0),"")</f>
        <v>0</v>
      </c>
      <c r="H365" s="321">
        <f>IFERROR(VLOOKUP($A365,'様式C-1-1用'!$B$3:$AI$977,22,0),"")</f>
        <v>0</v>
      </c>
      <c r="I365" s="321">
        <f>IFERROR(VLOOKUP($A365,'様式C-1-1用'!$B$3:$AI$977,23,0),"")</f>
        <v>0</v>
      </c>
      <c r="J365" s="321" t="str">
        <f>IFERROR(VLOOKUP($A365,'様式C-1-1用'!$B$3:$AI$977,24,0),"")</f>
        <v/>
      </c>
      <c r="K365" s="321" t="str">
        <f>IFERROR(VLOOKUP($A365,'様式C-1-1用'!$B$3:$AI$977,25,0),"")</f>
        <v/>
      </c>
      <c r="L365" s="321">
        <f>IFERROR(VLOOKUP($A365,'様式C-1-1用'!$B$3:$AI$977,16,0),"")</f>
        <v>0</v>
      </c>
      <c r="M365" s="321" t="str">
        <f>IFERROR(VLOOKUP($A365,'様式C-1-1用'!$B$3:$AI$977,34,0),"")</f>
        <v/>
      </c>
      <c r="N365" s="321" t="str">
        <f>IFERROR(VLOOKUP($A365,'様式C-1-1用'!$B$3:$AI$977,30,0),"")</f>
        <v/>
      </c>
      <c r="O365" s="321" t="str">
        <f>IF(VLOOKUP($A365,'様式C-1-1用'!$B$3:$AI$977,29,0)="－","なし",VLOOKUP($A365,'様式C-1-1用'!$B$3:$AI$977,29,0))</f>
        <v/>
      </c>
      <c r="P365" s="322" t="str">
        <f>IFERROR(VLOOKUP($A365,'様式C-1-1用'!$B$3:$AI$977,33,0),"")</f>
        <v/>
      </c>
    </row>
    <row r="366" spans="1:16" ht="15.95" customHeight="1" x14ac:dyDescent="0.15">
      <c r="A366" s="314">
        <v>364</v>
      </c>
      <c r="B366" s="320">
        <f>IFERROR(VLOOKUP($A366,'様式C-1-1用'!$B$3:$AI$977,3,0),"")</f>
        <v>0</v>
      </c>
      <c r="C366" s="321" t="str">
        <f>IFERROR(VLOOKUP($A366,'様式C-1-1用'!$B$3:$AI$977,4,0),"")</f>
        <v/>
      </c>
      <c r="D366" s="321">
        <f>IFERROR(VLOOKUP($A366,'様式C-1-1用'!$B$3:$AI$977,6,0),"")</f>
        <v>0</v>
      </c>
      <c r="E366" s="321">
        <f>IFERROR(VLOOKUP($A366,'様式C-1-1用'!$B$3:$AI$977,7,0),"")</f>
        <v>0</v>
      </c>
      <c r="F366" s="321">
        <f>IFERROR(VLOOKUP($A366,'様式C-1-1用'!$B$3:$AI$977,8,0),"")</f>
        <v>0</v>
      </c>
      <c r="G366" s="321">
        <f>IFERROR(VLOOKUP($A366,'様式C-1-1用'!$B$3:$AI$977,10,0),"")</f>
        <v>0</v>
      </c>
      <c r="H366" s="321">
        <f>IFERROR(VLOOKUP($A366,'様式C-1-1用'!$B$3:$AI$977,22,0),"")</f>
        <v>0</v>
      </c>
      <c r="I366" s="321">
        <f>IFERROR(VLOOKUP($A366,'様式C-1-1用'!$B$3:$AI$977,23,0),"")</f>
        <v>0</v>
      </c>
      <c r="J366" s="321" t="str">
        <f>IFERROR(VLOOKUP($A366,'様式C-1-1用'!$B$3:$AI$977,24,0),"")</f>
        <v/>
      </c>
      <c r="K366" s="321" t="str">
        <f>IFERROR(VLOOKUP($A366,'様式C-1-1用'!$B$3:$AI$977,25,0),"")</f>
        <v/>
      </c>
      <c r="L366" s="321">
        <f>IFERROR(VLOOKUP($A366,'様式C-1-1用'!$B$3:$AI$977,16,0),"")</f>
        <v>0</v>
      </c>
      <c r="M366" s="321" t="str">
        <f>IFERROR(VLOOKUP($A366,'様式C-1-1用'!$B$3:$AI$977,34,0),"")</f>
        <v/>
      </c>
      <c r="N366" s="321" t="str">
        <f>IFERROR(VLOOKUP($A366,'様式C-1-1用'!$B$3:$AI$977,30,0),"")</f>
        <v/>
      </c>
      <c r="O366" s="321" t="str">
        <f>IF(VLOOKUP($A366,'様式C-1-1用'!$B$3:$AI$977,29,0)="－","なし",VLOOKUP($A366,'様式C-1-1用'!$B$3:$AI$977,29,0))</f>
        <v/>
      </c>
      <c r="P366" s="322" t="str">
        <f>IFERROR(VLOOKUP($A366,'様式C-1-1用'!$B$3:$AI$977,33,0),"")</f>
        <v/>
      </c>
    </row>
    <row r="367" spans="1:16" ht="15.95" customHeight="1" x14ac:dyDescent="0.15">
      <c r="A367" s="314">
        <v>365</v>
      </c>
      <c r="B367" s="320">
        <f>IFERROR(VLOOKUP($A367,'様式C-1-1用'!$B$3:$AI$977,3,0),"")</f>
        <v>0</v>
      </c>
      <c r="C367" s="321" t="str">
        <f>IFERROR(VLOOKUP($A367,'様式C-1-1用'!$B$3:$AI$977,4,0),"")</f>
        <v/>
      </c>
      <c r="D367" s="321">
        <f>IFERROR(VLOOKUP($A367,'様式C-1-1用'!$B$3:$AI$977,6,0),"")</f>
        <v>0</v>
      </c>
      <c r="E367" s="321">
        <f>IFERROR(VLOOKUP($A367,'様式C-1-1用'!$B$3:$AI$977,7,0),"")</f>
        <v>0</v>
      </c>
      <c r="F367" s="321">
        <f>IFERROR(VLOOKUP($A367,'様式C-1-1用'!$B$3:$AI$977,8,0),"")</f>
        <v>0</v>
      </c>
      <c r="G367" s="321">
        <f>IFERROR(VLOOKUP($A367,'様式C-1-1用'!$B$3:$AI$977,10,0),"")</f>
        <v>0</v>
      </c>
      <c r="H367" s="321">
        <f>IFERROR(VLOOKUP($A367,'様式C-1-1用'!$B$3:$AI$977,22,0),"")</f>
        <v>0</v>
      </c>
      <c r="I367" s="321">
        <f>IFERROR(VLOOKUP($A367,'様式C-1-1用'!$B$3:$AI$977,23,0),"")</f>
        <v>0</v>
      </c>
      <c r="J367" s="321" t="str">
        <f>IFERROR(VLOOKUP($A367,'様式C-1-1用'!$B$3:$AI$977,24,0),"")</f>
        <v/>
      </c>
      <c r="K367" s="321" t="str">
        <f>IFERROR(VLOOKUP($A367,'様式C-1-1用'!$B$3:$AI$977,25,0),"")</f>
        <v/>
      </c>
      <c r="L367" s="321">
        <f>IFERROR(VLOOKUP($A367,'様式C-1-1用'!$B$3:$AI$977,16,0),"")</f>
        <v>0</v>
      </c>
      <c r="M367" s="321" t="str">
        <f>IFERROR(VLOOKUP($A367,'様式C-1-1用'!$B$3:$AI$977,34,0),"")</f>
        <v/>
      </c>
      <c r="N367" s="321" t="str">
        <f>IFERROR(VLOOKUP($A367,'様式C-1-1用'!$B$3:$AI$977,30,0),"")</f>
        <v/>
      </c>
      <c r="O367" s="321" t="str">
        <f>IF(VLOOKUP($A367,'様式C-1-1用'!$B$3:$AI$977,29,0)="－","なし",VLOOKUP($A367,'様式C-1-1用'!$B$3:$AI$977,29,0))</f>
        <v/>
      </c>
      <c r="P367" s="322" t="str">
        <f>IFERROR(VLOOKUP($A367,'様式C-1-1用'!$B$3:$AI$977,33,0),"")</f>
        <v/>
      </c>
    </row>
    <row r="368" spans="1:16" ht="15.95" customHeight="1" x14ac:dyDescent="0.15">
      <c r="A368" s="314">
        <v>366</v>
      </c>
      <c r="B368" s="320">
        <f>IFERROR(VLOOKUP($A368,'様式C-1-1用'!$B$3:$AI$977,3,0),"")</f>
        <v>0</v>
      </c>
      <c r="C368" s="321" t="str">
        <f>IFERROR(VLOOKUP($A368,'様式C-1-1用'!$B$3:$AI$977,4,0),"")</f>
        <v/>
      </c>
      <c r="D368" s="321">
        <f>IFERROR(VLOOKUP($A368,'様式C-1-1用'!$B$3:$AI$977,6,0),"")</f>
        <v>0</v>
      </c>
      <c r="E368" s="321">
        <f>IFERROR(VLOOKUP($A368,'様式C-1-1用'!$B$3:$AI$977,7,0),"")</f>
        <v>0</v>
      </c>
      <c r="F368" s="321">
        <f>IFERROR(VLOOKUP($A368,'様式C-1-1用'!$B$3:$AI$977,8,0),"")</f>
        <v>0</v>
      </c>
      <c r="G368" s="321">
        <f>IFERROR(VLOOKUP($A368,'様式C-1-1用'!$B$3:$AI$977,10,0),"")</f>
        <v>0</v>
      </c>
      <c r="H368" s="321">
        <f>IFERROR(VLOOKUP($A368,'様式C-1-1用'!$B$3:$AI$977,22,0),"")</f>
        <v>0</v>
      </c>
      <c r="I368" s="321">
        <f>IFERROR(VLOOKUP($A368,'様式C-1-1用'!$B$3:$AI$977,23,0),"")</f>
        <v>0</v>
      </c>
      <c r="J368" s="321" t="str">
        <f>IFERROR(VLOOKUP($A368,'様式C-1-1用'!$B$3:$AI$977,24,0),"")</f>
        <v/>
      </c>
      <c r="K368" s="321" t="str">
        <f>IFERROR(VLOOKUP($A368,'様式C-1-1用'!$B$3:$AI$977,25,0),"")</f>
        <v/>
      </c>
      <c r="L368" s="321">
        <f>IFERROR(VLOOKUP($A368,'様式C-1-1用'!$B$3:$AI$977,16,0),"")</f>
        <v>0</v>
      </c>
      <c r="M368" s="321" t="str">
        <f>IFERROR(VLOOKUP($A368,'様式C-1-1用'!$B$3:$AI$977,34,0),"")</f>
        <v/>
      </c>
      <c r="N368" s="321" t="str">
        <f>IFERROR(VLOOKUP($A368,'様式C-1-1用'!$B$3:$AI$977,30,0),"")</f>
        <v/>
      </c>
      <c r="O368" s="321" t="str">
        <f>IF(VLOOKUP($A368,'様式C-1-1用'!$B$3:$AI$977,29,0)="－","なし",VLOOKUP($A368,'様式C-1-1用'!$B$3:$AI$977,29,0))</f>
        <v/>
      </c>
      <c r="P368" s="322" t="str">
        <f>IFERROR(VLOOKUP($A368,'様式C-1-1用'!$B$3:$AI$977,33,0),"")</f>
        <v/>
      </c>
    </row>
    <row r="369" spans="1:16" ht="15.95" customHeight="1" x14ac:dyDescent="0.15">
      <c r="A369" s="314">
        <v>367</v>
      </c>
      <c r="B369" s="320">
        <f>IFERROR(VLOOKUP($A369,'様式C-1-1用'!$B$3:$AI$977,3,0),"")</f>
        <v>0</v>
      </c>
      <c r="C369" s="321" t="str">
        <f>IFERROR(VLOOKUP($A369,'様式C-1-1用'!$B$3:$AI$977,4,0),"")</f>
        <v/>
      </c>
      <c r="D369" s="321">
        <f>IFERROR(VLOOKUP($A369,'様式C-1-1用'!$B$3:$AI$977,6,0),"")</f>
        <v>0</v>
      </c>
      <c r="E369" s="321">
        <f>IFERROR(VLOOKUP($A369,'様式C-1-1用'!$B$3:$AI$977,7,0),"")</f>
        <v>0</v>
      </c>
      <c r="F369" s="321">
        <f>IFERROR(VLOOKUP($A369,'様式C-1-1用'!$B$3:$AI$977,8,0),"")</f>
        <v>0</v>
      </c>
      <c r="G369" s="321">
        <f>IFERROR(VLOOKUP($A369,'様式C-1-1用'!$B$3:$AI$977,10,0),"")</f>
        <v>0</v>
      </c>
      <c r="H369" s="321">
        <f>IFERROR(VLOOKUP($A369,'様式C-1-1用'!$B$3:$AI$977,22,0),"")</f>
        <v>0</v>
      </c>
      <c r="I369" s="321">
        <f>IFERROR(VLOOKUP($A369,'様式C-1-1用'!$B$3:$AI$977,23,0),"")</f>
        <v>0</v>
      </c>
      <c r="J369" s="321" t="str">
        <f>IFERROR(VLOOKUP($A369,'様式C-1-1用'!$B$3:$AI$977,24,0),"")</f>
        <v/>
      </c>
      <c r="K369" s="321" t="str">
        <f>IFERROR(VLOOKUP($A369,'様式C-1-1用'!$B$3:$AI$977,25,0),"")</f>
        <v/>
      </c>
      <c r="L369" s="321">
        <f>IFERROR(VLOOKUP($A369,'様式C-1-1用'!$B$3:$AI$977,16,0),"")</f>
        <v>0</v>
      </c>
      <c r="M369" s="321" t="str">
        <f>IFERROR(VLOOKUP($A369,'様式C-1-1用'!$B$3:$AI$977,34,0),"")</f>
        <v/>
      </c>
      <c r="N369" s="321" t="str">
        <f>IFERROR(VLOOKUP($A369,'様式C-1-1用'!$B$3:$AI$977,30,0),"")</f>
        <v/>
      </c>
      <c r="O369" s="321" t="str">
        <f>IF(VLOOKUP($A369,'様式C-1-1用'!$B$3:$AI$977,29,0)="－","なし",VLOOKUP($A369,'様式C-1-1用'!$B$3:$AI$977,29,0))</f>
        <v/>
      </c>
      <c r="P369" s="322" t="str">
        <f>IFERROR(VLOOKUP($A369,'様式C-1-1用'!$B$3:$AI$977,33,0),"")</f>
        <v/>
      </c>
    </row>
    <row r="370" spans="1:16" ht="15.95" customHeight="1" x14ac:dyDescent="0.15">
      <c r="A370" s="314">
        <v>368</v>
      </c>
      <c r="B370" s="320">
        <f>IFERROR(VLOOKUP($A370,'様式C-1-1用'!$B$3:$AI$977,3,0),"")</f>
        <v>0</v>
      </c>
      <c r="C370" s="321" t="str">
        <f>IFERROR(VLOOKUP($A370,'様式C-1-1用'!$B$3:$AI$977,4,0),"")</f>
        <v/>
      </c>
      <c r="D370" s="321">
        <f>IFERROR(VLOOKUP($A370,'様式C-1-1用'!$B$3:$AI$977,6,0),"")</f>
        <v>0</v>
      </c>
      <c r="E370" s="321">
        <f>IFERROR(VLOOKUP($A370,'様式C-1-1用'!$B$3:$AI$977,7,0),"")</f>
        <v>0</v>
      </c>
      <c r="F370" s="321">
        <f>IFERROR(VLOOKUP($A370,'様式C-1-1用'!$B$3:$AI$977,8,0),"")</f>
        <v>0</v>
      </c>
      <c r="G370" s="321">
        <f>IFERROR(VLOOKUP($A370,'様式C-1-1用'!$B$3:$AI$977,10,0),"")</f>
        <v>0</v>
      </c>
      <c r="H370" s="321">
        <f>IFERROR(VLOOKUP($A370,'様式C-1-1用'!$B$3:$AI$977,22,0),"")</f>
        <v>0</v>
      </c>
      <c r="I370" s="321">
        <f>IFERROR(VLOOKUP($A370,'様式C-1-1用'!$B$3:$AI$977,23,0),"")</f>
        <v>0</v>
      </c>
      <c r="J370" s="321" t="str">
        <f>IFERROR(VLOOKUP($A370,'様式C-1-1用'!$B$3:$AI$977,24,0),"")</f>
        <v/>
      </c>
      <c r="K370" s="321" t="str">
        <f>IFERROR(VLOOKUP($A370,'様式C-1-1用'!$B$3:$AI$977,25,0),"")</f>
        <v/>
      </c>
      <c r="L370" s="321">
        <f>IFERROR(VLOOKUP($A370,'様式C-1-1用'!$B$3:$AI$977,16,0),"")</f>
        <v>0</v>
      </c>
      <c r="M370" s="321" t="str">
        <f>IFERROR(VLOOKUP($A370,'様式C-1-1用'!$B$3:$AI$977,34,0),"")</f>
        <v/>
      </c>
      <c r="N370" s="321" t="str">
        <f>IFERROR(VLOOKUP($A370,'様式C-1-1用'!$B$3:$AI$977,30,0),"")</f>
        <v/>
      </c>
      <c r="O370" s="321" t="str">
        <f>IF(VLOOKUP($A370,'様式C-1-1用'!$B$3:$AI$977,29,0)="－","なし",VLOOKUP($A370,'様式C-1-1用'!$B$3:$AI$977,29,0))</f>
        <v/>
      </c>
      <c r="P370" s="322" t="str">
        <f>IFERROR(VLOOKUP($A370,'様式C-1-1用'!$B$3:$AI$977,33,0),"")</f>
        <v/>
      </c>
    </row>
    <row r="371" spans="1:16" ht="15.95" customHeight="1" x14ac:dyDescent="0.15">
      <c r="A371" s="314">
        <v>369</v>
      </c>
      <c r="B371" s="320">
        <f>IFERROR(VLOOKUP($A371,'様式C-1-1用'!$B$3:$AI$977,3,0),"")</f>
        <v>0</v>
      </c>
      <c r="C371" s="321" t="str">
        <f>IFERROR(VLOOKUP($A371,'様式C-1-1用'!$B$3:$AI$977,4,0),"")</f>
        <v/>
      </c>
      <c r="D371" s="321">
        <f>IFERROR(VLOOKUP($A371,'様式C-1-1用'!$B$3:$AI$977,6,0),"")</f>
        <v>0</v>
      </c>
      <c r="E371" s="321">
        <f>IFERROR(VLOOKUP($A371,'様式C-1-1用'!$B$3:$AI$977,7,0),"")</f>
        <v>0</v>
      </c>
      <c r="F371" s="321">
        <f>IFERROR(VLOOKUP($A371,'様式C-1-1用'!$B$3:$AI$977,8,0),"")</f>
        <v>0</v>
      </c>
      <c r="G371" s="321">
        <f>IFERROR(VLOOKUP($A371,'様式C-1-1用'!$B$3:$AI$977,10,0),"")</f>
        <v>0</v>
      </c>
      <c r="H371" s="321">
        <f>IFERROR(VLOOKUP($A371,'様式C-1-1用'!$B$3:$AI$977,22,0),"")</f>
        <v>0</v>
      </c>
      <c r="I371" s="321">
        <f>IFERROR(VLOOKUP($A371,'様式C-1-1用'!$B$3:$AI$977,23,0),"")</f>
        <v>0</v>
      </c>
      <c r="J371" s="321" t="str">
        <f>IFERROR(VLOOKUP($A371,'様式C-1-1用'!$B$3:$AI$977,24,0),"")</f>
        <v/>
      </c>
      <c r="K371" s="321" t="str">
        <f>IFERROR(VLOOKUP($A371,'様式C-1-1用'!$B$3:$AI$977,25,0),"")</f>
        <v/>
      </c>
      <c r="L371" s="321">
        <f>IFERROR(VLOOKUP($A371,'様式C-1-1用'!$B$3:$AI$977,16,0),"")</f>
        <v>0</v>
      </c>
      <c r="M371" s="321" t="str">
        <f>IFERROR(VLOOKUP($A371,'様式C-1-1用'!$B$3:$AI$977,34,0),"")</f>
        <v/>
      </c>
      <c r="N371" s="321" t="str">
        <f>IFERROR(VLOOKUP($A371,'様式C-1-1用'!$B$3:$AI$977,30,0),"")</f>
        <v/>
      </c>
      <c r="O371" s="321" t="str">
        <f>IF(VLOOKUP($A371,'様式C-1-1用'!$B$3:$AI$977,29,0)="－","なし",VLOOKUP($A371,'様式C-1-1用'!$B$3:$AI$977,29,0))</f>
        <v/>
      </c>
      <c r="P371" s="322" t="str">
        <f>IFERROR(VLOOKUP($A371,'様式C-1-1用'!$B$3:$AI$977,33,0),"")</f>
        <v/>
      </c>
    </row>
    <row r="372" spans="1:16" ht="15.95" customHeight="1" x14ac:dyDescent="0.15">
      <c r="A372" s="314">
        <v>370</v>
      </c>
      <c r="B372" s="320">
        <f>IFERROR(VLOOKUP($A372,'様式C-1-1用'!$B$3:$AI$977,3,0),"")</f>
        <v>0</v>
      </c>
      <c r="C372" s="321" t="str">
        <f>IFERROR(VLOOKUP($A372,'様式C-1-1用'!$B$3:$AI$977,4,0),"")</f>
        <v/>
      </c>
      <c r="D372" s="321">
        <f>IFERROR(VLOOKUP($A372,'様式C-1-1用'!$B$3:$AI$977,6,0),"")</f>
        <v>0</v>
      </c>
      <c r="E372" s="321">
        <f>IFERROR(VLOOKUP($A372,'様式C-1-1用'!$B$3:$AI$977,7,0),"")</f>
        <v>0</v>
      </c>
      <c r="F372" s="321">
        <f>IFERROR(VLOOKUP($A372,'様式C-1-1用'!$B$3:$AI$977,8,0),"")</f>
        <v>0</v>
      </c>
      <c r="G372" s="321">
        <f>IFERROR(VLOOKUP($A372,'様式C-1-1用'!$B$3:$AI$977,10,0),"")</f>
        <v>0</v>
      </c>
      <c r="H372" s="321">
        <f>IFERROR(VLOOKUP($A372,'様式C-1-1用'!$B$3:$AI$977,22,0),"")</f>
        <v>0</v>
      </c>
      <c r="I372" s="321">
        <f>IFERROR(VLOOKUP($A372,'様式C-1-1用'!$B$3:$AI$977,23,0),"")</f>
        <v>0</v>
      </c>
      <c r="J372" s="321" t="str">
        <f>IFERROR(VLOOKUP($A372,'様式C-1-1用'!$B$3:$AI$977,24,0),"")</f>
        <v/>
      </c>
      <c r="K372" s="321" t="str">
        <f>IFERROR(VLOOKUP($A372,'様式C-1-1用'!$B$3:$AI$977,25,0),"")</f>
        <v/>
      </c>
      <c r="L372" s="321">
        <f>IFERROR(VLOOKUP($A372,'様式C-1-1用'!$B$3:$AI$977,16,0),"")</f>
        <v>0</v>
      </c>
      <c r="M372" s="321" t="str">
        <f>IFERROR(VLOOKUP($A372,'様式C-1-1用'!$B$3:$AI$977,34,0),"")</f>
        <v/>
      </c>
      <c r="N372" s="321" t="str">
        <f>IFERROR(VLOOKUP($A372,'様式C-1-1用'!$B$3:$AI$977,30,0),"")</f>
        <v/>
      </c>
      <c r="O372" s="321" t="str">
        <f>IF(VLOOKUP($A372,'様式C-1-1用'!$B$3:$AI$977,29,0)="－","なし",VLOOKUP($A372,'様式C-1-1用'!$B$3:$AI$977,29,0))</f>
        <v/>
      </c>
      <c r="P372" s="322" t="str">
        <f>IFERROR(VLOOKUP($A372,'様式C-1-1用'!$B$3:$AI$977,33,0),"")</f>
        <v/>
      </c>
    </row>
    <row r="373" spans="1:16" ht="15.95" customHeight="1" x14ac:dyDescent="0.15">
      <c r="A373" s="314">
        <v>371</v>
      </c>
      <c r="B373" s="320">
        <f>IFERROR(VLOOKUP($A373,'様式C-1-1用'!$B$3:$AI$977,3,0),"")</f>
        <v>0</v>
      </c>
      <c r="C373" s="321" t="str">
        <f>IFERROR(VLOOKUP($A373,'様式C-1-1用'!$B$3:$AI$977,4,0),"")</f>
        <v/>
      </c>
      <c r="D373" s="321">
        <f>IFERROR(VLOOKUP($A373,'様式C-1-1用'!$B$3:$AI$977,6,0),"")</f>
        <v>0</v>
      </c>
      <c r="E373" s="321">
        <f>IFERROR(VLOOKUP($A373,'様式C-1-1用'!$B$3:$AI$977,7,0),"")</f>
        <v>0</v>
      </c>
      <c r="F373" s="321">
        <f>IFERROR(VLOOKUP($A373,'様式C-1-1用'!$B$3:$AI$977,8,0),"")</f>
        <v>0</v>
      </c>
      <c r="G373" s="321">
        <f>IFERROR(VLOOKUP($A373,'様式C-1-1用'!$B$3:$AI$977,10,0),"")</f>
        <v>0</v>
      </c>
      <c r="H373" s="321">
        <f>IFERROR(VLOOKUP($A373,'様式C-1-1用'!$B$3:$AI$977,22,0),"")</f>
        <v>0</v>
      </c>
      <c r="I373" s="321">
        <f>IFERROR(VLOOKUP($A373,'様式C-1-1用'!$B$3:$AI$977,23,0),"")</f>
        <v>0</v>
      </c>
      <c r="J373" s="321" t="str">
        <f>IFERROR(VLOOKUP($A373,'様式C-1-1用'!$B$3:$AI$977,24,0),"")</f>
        <v/>
      </c>
      <c r="K373" s="321" t="str">
        <f>IFERROR(VLOOKUP($A373,'様式C-1-1用'!$B$3:$AI$977,25,0),"")</f>
        <v/>
      </c>
      <c r="L373" s="321">
        <f>IFERROR(VLOOKUP($A373,'様式C-1-1用'!$B$3:$AI$977,16,0),"")</f>
        <v>0</v>
      </c>
      <c r="M373" s="321" t="str">
        <f>IFERROR(VLOOKUP($A373,'様式C-1-1用'!$B$3:$AI$977,34,0),"")</f>
        <v/>
      </c>
      <c r="N373" s="321" t="str">
        <f>IFERROR(VLOOKUP($A373,'様式C-1-1用'!$B$3:$AI$977,30,0),"")</f>
        <v/>
      </c>
      <c r="O373" s="321" t="str">
        <f>IF(VLOOKUP($A373,'様式C-1-1用'!$B$3:$AI$977,29,0)="－","なし",VLOOKUP($A373,'様式C-1-1用'!$B$3:$AI$977,29,0))</f>
        <v/>
      </c>
      <c r="P373" s="322" t="str">
        <f>IFERROR(VLOOKUP($A373,'様式C-1-1用'!$B$3:$AI$977,33,0),"")</f>
        <v/>
      </c>
    </row>
    <row r="374" spans="1:16" ht="15.95" customHeight="1" x14ac:dyDescent="0.15">
      <c r="A374" s="314">
        <v>372</v>
      </c>
      <c r="B374" s="320">
        <f>IFERROR(VLOOKUP($A374,'様式C-1-1用'!$B$3:$AI$977,3,0),"")</f>
        <v>0</v>
      </c>
      <c r="C374" s="321" t="str">
        <f>IFERROR(VLOOKUP($A374,'様式C-1-1用'!$B$3:$AI$977,4,0),"")</f>
        <v/>
      </c>
      <c r="D374" s="321">
        <f>IFERROR(VLOOKUP($A374,'様式C-1-1用'!$B$3:$AI$977,6,0),"")</f>
        <v>0</v>
      </c>
      <c r="E374" s="321">
        <f>IFERROR(VLOOKUP($A374,'様式C-1-1用'!$B$3:$AI$977,7,0),"")</f>
        <v>0</v>
      </c>
      <c r="F374" s="321">
        <f>IFERROR(VLOOKUP($A374,'様式C-1-1用'!$B$3:$AI$977,8,0),"")</f>
        <v>0</v>
      </c>
      <c r="G374" s="321">
        <f>IFERROR(VLOOKUP($A374,'様式C-1-1用'!$B$3:$AI$977,10,0),"")</f>
        <v>0</v>
      </c>
      <c r="H374" s="321">
        <f>IFERROR(VLOOKUP($A374,'様式C-1-1用'!$B$3:$AI$977,22,0),"")</f>
        <v>0</v>
      </c>
      <c r="I374" s="321">
        <f>IFERROR(VLOOKUP($A374,'様式C-1-1用'!$B$3:$AI$977,23,0),"")</f>
        <v>0</v>
      </c>
      <c r="J374" s="321" t="str">
        <f>IFERROR(VLOOKUP($A374,'様式C-1-1用'!$B$3:$AI$977,24,0),"")</f>
        <v/>
      </c>
      <c r="K374" s="321" t="str">
        <f>IFERROR(VLOOKUP($A374,'様式C-1-1用'!$B$3:$AI$977,25,0),"")</f>
        <v/>
      </c>
      <c r="L374" s="321">
        <f>IFERROR(VLOOKUP($A374,'様式C-1-1用'!$B$3:$AI$977,16,0),"")</f>
        <v>0</v>
      </c>
      <c r="M374" s="321" t="str">
        <f>IFERROR(VLOOKUP($A374,'様式C-1-1用'!$B$3:$AI$977,34,0),"")</f>
        <v/>
      </c>
      <c r="N374" s="321" t="str">
        <f>IFERROR(VLOOKUP($A374,'様式C-1-1用'!$B$3:$AI$977,30,0),"")</f>
        <v/>
      </c>
      <c r="O374" s="321" t="str">
        <f>IF(VLOOKUP($A374,'様式C-1-1用'!$B$3:$AI$977,29,0)="－","なし",VLOOKUP($A374,'様式C-1-1用'!$B$3:$AI$977,29,0))</f>
        <v/>
      </c>
      <c r="P374" s="322" t="str">
        <f>IFERROR(VLOOKUP($A374,'様式C-1-1用'!$B$3:$AI$977,33,0),"")</f>
        <v/>
      </c>
    </row>
    <row r="375" spans="1:16" ht="15.95" customHeight="1" x14ac:dyDescent="0.15">
      <c r="A375" s="314">
        <v>373</v>
      </c>
      <c r="B375" s="320">
        <f>IFERROR(VLOOKUP($A375,'様式C-1-1用'!$B$3:$AI$977,3,0),"")</f>
        <v>0</v>
      </c>
      <c r="C375" s="321" t="str">
        <f>IFERROR(VLOOKUP($A375,'様式C-1-1用'!$B$3:$AI$977,4,0),"")</f>
        <v/>
      </c>
      <c r="D375" s="321">
        <f>IFERROR(VLOOKUP($A375,'様式C-1-1用'!$B$3:$AI$977,6,0),"")</f>
        <v>0</v>
      </c>
      <c r="E375" s="321">
        <f>IFERROR(VLOOKUP($A375,'様式C-1-1用'!$B$3:$AI$977,7,0),"")</f>
        <v>0</v>
      </c>
      <c r="F375" s="321">
        <f>IFERROR(VLOOKUP($A375,'様式C-1-1用'!$B$3:$AI$977,8,0),"")</f>
        <v>0</v>
      </c>
      <c r="G375" s="321">
        <f>IFERROR(VLOOKUP($A375,'様式C-1-1用'!$B$3:$AI$977,10,0),"")</f>
        <v>0</v>
      </c>
      <c r="H375" s="321">
        <f>IFERROR(VLOOKUP($A375,'様式C-1-1用'!$B$3:$AI$977,22,0),"")</f>
        <v>0</v>
      </c>
      <c r="I375" s="321">
        <f>IFERROR(VLOOKUP($A375,'様式C-1-1用'!$B$3:$AI$977,23,0),"")</f>
        <v>0</v>
      </c>
      <c r="J375" s="321" t="str">
        <f>IFERROR(VLOOKUP($A375,'様式C-1-1用'!$B$3:$AI$977,24,0),"")</f>
        <v/>
      </c>
      <c r="K375" s="321" t="str">
        <f>IFERROR(VLOOKUP($A375,'様式C-1-1用'!$B$3:$AI$977,25,0),"")</f>
        <v/>
      </c>
      <c r="L375" s="321">
        <f>IFERROR(VLOOKUP($A375,'様式C-1-1用'!$B$3:$AI$977,16,0),"")</f>
        <v>0</v>
      </c>
      <c r="M375" s="321" t="str">
        <f>IFERROR(VLOOKUP($A375,'様式C-1-1用'!$B$3:$AI$977,34,0),"")</f>
        <v/>
      </c>
      <c r="N375" s="321" t="str">
        <f>IFERROR(VLOOKUP($A375,'様式C-1-1用'!$B$3:$AI$977,30,0),"")</f>
        <v/>
      </c>
      <c r="O375" s="321" t="str">
        <f>IF(VLOOKUP($A375,'様式C-1-1用'!$B$3:$AI$977,29,0)="－","なし",VLOOKUP($A375,'様式C-1-1用'!$B$3:$AI$977,29,0))</f>
        <v/>
      </c>
      <c r="P375" s="322" t="str">
        <f>IFERROR(VLOOKUP($A375,'様式C-1-1用'!$B$3:$AI$977,33,0),"")</f>
        <v/>
      </c>
    </row>
    <row r="376" spans="1:16" ht="15.95" customHeight="1" x14ac:dyDescent="0.15">
      <c r="A376" s="314">
        <v>374</v>
      </c>
      <c r="B376" s="320">
        <f>IFERROR(VLOOKUP($A376,'様式C-1-1用'!$B$3:$AI$977,3,0),"")</f>
        <v>0</v>
      </c>
      <c r="C376" s="321" t="str">
        <f>IFERROR(VLOOKUP($A376,'様式C-1-1用'!$B$3:$AI$977,4,0),"")</f>
        <v/>
      </c>
      <c r="D376" s="321">
        <f>IFERROR(VLOOKUP($A376,'様式C-1-1用'!$B$3:$AI$977,6,0),"")</f>
        <v>0</v>
      </c>
      <c r="E376" s="321">
        <f>IFERROR(VLOOKUP($A376,'様式C-1-1用'!$B$3:$AI$977,7,0),"")</f>
        <v>0</v>
      </c>
      <c r="F376" s="321">
        <f>IFERROR(VLOOKUP($A376,'様式C-1-1用'!$B$3:$AI$977,8,0),"")</f>
        <v>0</v>
      </c>
      <c r="G376" s="321">
        <f>IFERROR(VLOOKUP($A376,'様式C-1-1用'!$B$3:$AI$977,10,0),"")</f>
        <v>0</v>
      </c>
      <c r="H376" s="321">
        <f>IFERROR(VLOOKUP($A376,'様式C-1-1用'!$B$3:$AI$977,22,0),"")</f>
        <v>0</v>
      </c>
      <c r="I376" s="321">
        <f>IFERROR(VLOOKUP($A376,'様式C-1-1用'!$B$3:$AI$977,23,0),"")</f>
        <v>0</v>
      </c>
      <c r="J376" s="321" t="str">
        <f>IFERROR(VLOOKUP($A376,'様式C-1-1用'!$B$3:$AI$977,24,0),"")</f>
        <v/>
      </c>
      <c r="K376" s="321" t="str">
        <f>IFERROR(VLOOKUP($A376,'様式C-1-1用'!$B$3:$AI$977,25,0),"")</f>
        <v/>
      </c>
      <c r="L376" s="321">
        <f>IFERROR(VLOOKUP($A376,'様式C-1-1用'!$B$3:$AI$977,16,0),"")</f>
        <v>0</v>
      </c>
      <c r="M376" s="321" t="str">
        <f>IFERROR(VLOOKUP($A376,'様式C-1-1用'!$B$3:$AI$977,34,0),"")</f>
        <v/>
      </c>
      <c r="N376" s="321" t="str">
        <f>IFERROR(VLOOKUP($A376,'様式C-1-1用'!$B$3:$AI$977,30,0),"")</f>
        <v/>
      </c>
      <c r="O376" s="321" t="str">
        <f>IF(VLOOKUP($A376,'様式C-1-1用'!$B$3:$AI$977,29,0)="－","なし",VLOOKUP($A376,'様式C-1-1用'!$B$3:$AI$977,29,0))</f>
        <v/>
      </c>
      <c r="P376" s="322" t="str">
        <f>IFERROR(VLOOKUP($A376,'様式C-1-1用'!$B$3:$AI$977,33,0),"")</f>
        <v/>
      </c>
    </row>
    <row r="377" spans="1:16" ht="15.95" customHeight="1" x14ac:dyDescent="0.15">
      <c r="A377" s="314">
        <v>375</v>
      </c>
      <c r="B377" s="320">
        <f>IFERROR(VLOOKUP($A377,'様式C-1-1用'!$B$3:$AI$977,3,0),"")</f>
        <v>0</v>
      </c>
      <c r="C377" s="321" t="str">
        <f>IFERROR(VLOOKUP($A377,'様式C-1-1用'!$B$3:$AI$977,4,0),"")</f>
        <v/>
      </c>
      <c r="D377" s="321">
        <f>IFERROR(VLOOKUP($A377,'様式C-1-1用'!$B$3:$AI$977,6,0),"")</f>
        <v>0</v>
      </c>
      <c r="E377" s="321">
        <f>IFERROR(VLOOKUP($A377,'様式C-1-1用'!$B$3:$AI$977,7,0),"")</f>
        <v>0</v>
      </c>
      <c r="F377" s="321">
        <f>IFERROR(VLOOKUP($A377,'様式C-1-1用'!$B$3:$AI$977,8,0),"")</f>
        <v>0</v>
      </c>
      <c r="G377" s="321">
        <f>IFERROR(VLOOKUP($A377,'様式C-1-1用'!$B$3:$AI$977,10,0),"")</f>
        <v>0</v>
      </c>
      <c r="H377" s="321">
        <f>IFERROR(VLOOKUP($A377,'様式C-1-1用'!$B$3:$AI$977,22,0),"")</f>
        <v>0</v>
      </c>
      <c r="I377" s="321">
        <f>IFERROR(VLOOKUP($A377,'様式C-1-1用'!$B$3:$AI$977,23,0),"")</f>
        <v>0</v>
      </c>
      <c r="J377" s="321" t="str">
        <f>IFERROR(VLOOKUP($A377,'様式C-1-1用'!$B$3:$AI$977,24,0),"")</f>
        <v/>
      </c>
      <c r="K377" s="321" t="str">
        <f>IFERROR(VLOOKUP($A377,'様式C-1-1用'!$B$3:$AI$977,25,0),"")</f>
        <v/>
      </c>
      <c r="L377" s="321">
        <f>IFERROR(VLOOKUP($A377,'様式C-1-1用'!$B$3:$AI$977,16,0),"")</f>
        <v>0</v>
      </c>
      <c r="M377" s="321" t="str">
        <f>IFERROR(VLOOKUP($A377,'様式C-1-1用'!$B$3:$AI$977,34,0),"")</f>
        <v/>
      </c>
      <c r="N377" s="321" t="str">
        <f>IFERROR(VLOOKUP($A377,'様式C-1-1用'!$B$3:$AI$977,30,0),"")</f>
        <v/>
      </c>
      <c r="O377" s="321" t="str">
        <f>IF(VLOOKUP($A377,'様式C-1-1用'!$B$3:$AI$977,29,0)="－","なし",VLOOKUP($A377,'様式C-1-1用'!$B$3:$AI$977,29,0))</f>
        <v/>
      </c>
      <c r="P377" s="322" t="str">
        <f>IFERROR(VLOOKUP($A377,'様式C-1-1用'!$B$3:$AI$977,33,0),"")</f>
        <v/>
      </c>
    </row>
    <row r="378" spans="1:16" ht="15.95" customHeight="1" x14ac:dyDescent="0.15">
      <c r="A378" s="314">
        <v>376</v>
      </c>
      <c r="B378" s="320">
        <f>IFERROR(VLOOKUP($A378,'様式C-1-1用'!$B$3:$AI$977,3,0),"")</f>
        <v>0</v>
      </c>
      <c r="C378" s="321" t="str">
        <f>IFERROR(VLOOKUP($A378,'様式C-1-1用'!$B$3:$AI$977,4,0),"")</f>
        <v/>
      </c>
      <c r="D378" s="321">
        <f>IFERROR(VLOOKUP($A378,'様式C-1-1用'!$B$3:$AI$977,6,0),"")</f>
        <v>0</v>
      </c>
      <c r="E378" s="321">
        <f>IFERROR(VLOOKUP($A378,'様式C-1-1用'!$B$3:$AI$977,7,0),"")</f>
        <v>0</v>
      </c>
      <c r="F378" s="321">
        <f>IFERROR(VLOOKUP($A378,'様式C-1-1用'!$B$3:$AI$977,8,0),"")</f>
        <v>0</v>
      </c>
      <c r="G378" s="321">
        <f>IFERROR(VLOOKUP($A378,'様式C-1-1用'!$B$3:$AI$977,10,0),"")</f>
        <v>0</v>
      </c>
      <c r="H378" s="321">
        <f>IFERROR(VLOOKUP($A378,'様式C-1-1用'!$B$3:$AI$977,22,0),"")</f>
        <v>0</v>
      </c>
      <c r="I378" s="321">
        <f>IFERROR(VLOOKUP($A378,'様式C-1-1用'!$B$3:$AI$977,23,0),"")</f>
        <v>0</v>
      </c>
      <c r="J378" s="321" t="str">
        <f>IFERROR(VLOOKUP($A378,'様式C-1-1用'!$B$3:$AI$977,24,0),"")</f>
        <v/>
      </c>
      <c r="K378" s="321" t="str">
        <f>IFERROR(VLOOKUP($A378,'様式C-1-1用'!$B$3:$AI$977,25,0),"")</f>
        <v/>
      </c>
      <c r="L378" s="321">
        <f>IFERROR(VLOOKUP($A378,'様式C-1-1用'!$B$3:$AI$977,16,0),"")</f>
        <v>0</v>
      </c>
      <c r="M378" s="321" t="str">
        <f>IFERROR(VLOOKUP($A378,'様式C-1-1用'!$B$3:$AI$977,34,0),"")</f>
        <v/>
      </c>
      <c r="N378" s="321" t="str">
        <f>IFERROR(VLOOKUP($A378,'様式C-1-1用'!$B$3:$AI$977,30,0),"")</f>
        <v/>
      </c>
      <c r="O378" s="321" t="str">
        <f>IF(VLOOKUP($A378,'様式C-1-1用'!$B$3:$AI$977,29,0)="－","なし",VLOOKUP($A378,'様式C-1-1用'!$B$3:$AI$977,29,0))</f>
        <v/>
      </c>
      <c r="P378" s="322" t="str">
        <f>IFERROR(VLOOKUP($A378,'様式C-1-1用'!$B$3:$AI$977,33,0),"")</f>
        <v/>
      </c>
    </row>
    <row r="379" spans="1:16" ht="15.95" customHeight="1" x14ac:dyDescent="0.15">
      <c r="A379" s="314">
        <v>377</v>
      </c>
      <c r="B379" s="320">
        <f>IFERROR(VLOOKUP($A379,'様式C-1-1用'!$B$3:$AI$977,3,0),"")</f>
        <v>0</v>
      </c>
      <c r="C379" s="321" t="str">
        <f>IFERROR(VLOOKUP($A379,'様式C-1-1用'!$B$3:$AI$977,4,0),"")</f>
        <v/>
      </c>
      <c r="D379" s="321">
        <f>IFERROR(VLOOKUP($A379,'様式C-1-1用'!$B$3:$AI$977,6,0),"")</f>
        <v>0</v>
      </c>
      <c r="E379" s="321">
        <f>IFERROR(VLOOKUP($A379,'様式C-1-1用'!$B$3:$AI$977,7,0),"")</f>
        <v>0</v>
      </c>
      <c r="F379" s="321">
        <f>IFERROR(VLOOKUP($A379,'様式C-1-1用'!$B$3:$AI$977,8,0),"")</f>
        <v>0</v>
      </c>
      <c r="G379" s="321">
        <f>IFERROR(VLOOKUP($A379,'様式C-1-1用'!$B$3:$AI$977,10,0),"")</f>
        <v>0</v>
      </c>
      <c r="H379" s="321">
        <f>IFERROR(VLOOKUP($A379,'様式C-1-1用'!$B$3:$AI$977,22,0),"")</f>
        <v>0</v>
      </c>
      <c r="I379" s="321">
        <f>IFERROR(VLOOKUP($A379,'様式C-1-1用'!$B$3:$AI$977,23,0),"")</f>
        <v>0</v>
      </c>
      <c r="J379" s="321" t="str">
        <f>IFERROR(VLOOKUP($A379,'様式C-1-1用'!$B$3:$AI$977,24,0),"")</f>
        <v/>
      </c>
      <c r="K379" s="321" t="str">
        <f>IFERROR(VLOOKUP($A379,'様式C-1-1用'!$B$3:$AI$977,25,0),"")</f>
        <v/>
      </c>
      <c r="L379" s="321">
        <f>IFERROR(VLOOKUP($A379,'様式C-1-1用'!$B$3:$AI$977,16,0),"")</f>
        <v>0</v>
      </c>
      <c r="M379" s="321" t="str">
        <f>IFERROR(VLOOKUP($A379,'様式C-1-1用'!$B$3:$AI$977,34,0),"")</f>
        <v/>
      </c>
      <c r="N379" s="321" t="str">
        <f>IFERROR(VLOOKUP($A379,'様式C-1-1用'!$B$3:$AI$977,30,0),"")</f>
        <v/>
      </c>
      <c r="O379" s="321" t="str">
        <f>IF(VLOOKUP($A379,'様式C-1-1用'!$B$3:$AI$977,29,0)="－","なし",VLOOKUP($A379,'様式C-1-1用'!$B$3:$AI$977,29,0))</f>
        <v/>
      </c>
      <c r="P379" s="322" t="str">
        <f>IFERROR(VLOOKUP($A379,'様式C-1-1用'!$B$3:$AI$977,33,0),"")</f>
        <v/>
      </c>
    </row>
    <row r="380" spans="1:16" ht="15.95" customHeight="1" x14ac:dyDescent="0.15">
      <c r="A380" s="314">
        <v>378</v>
      </c>
      <c r="B380" s="320">
        <f>IFERROR(VLOOKUP($A380,'様式C-1-1用'!$B$3:$AI$977,3,0),"")</f>
        <v>0</v>
      </c>
      <c r="C380" s="321" t="str">
        <f>IFERROR(VLOOKUP($A380,'様式C-1-1用'!$B$3:$AI$977,4,0),"")</f>
        <v/>
      </c>
      <c r="D380" s="321">
        <f>IFERROR(VLOOKUP($A380,'様式C-1-1用'!$B$3:$AI$977,6,0),"")</f>
        <v>0</v>
      </c>
      <c r="E380" s="321">
        <f>IFERROR(VLOOKUP($A380,'様式C-1-1用'!$B$3:$AI$977,7,0),"")</f>
        <v>0</v>
      </c>
      <c r="F380" s="321">
        <f>IFERROR(VLOOKUP($A380,'様式C-1-1用'!$B$3:$AI$977,8,0),"")</f>
        <v>0</v>
      </c>
      <c r="G380" s="321">
        <f>IFERROR(VLOOKUP($A380,'様式C-1-1用'!$B$3:$AI$977,10,0),"")</f>
        <v>0</v>
      </c>
      <c r="H380" s="321">
        <f>IFERROR(VLOOKUP($A380,'様式C-1-1用'!$B$3:$AI$977,22,0),"")</f>
        <v>0</v>
      </c>
      <c r="I380" s="321">
        <f>IFERROR(VLOOKUP($A380,'様式C-1-1用'!$B$3:$AI$977,23,0),"")</f>
        <v>0</v>
      </c>
      <c r="J380" s="321" t="str">
        <f>IFERROR(VLOOKUP($A380,'様式C-1-1用'!$B$3:$AI$977,24,0),"")</f>
        <v/>
      </c>
      <c r="K380" s="321" t="str">
        <f>IFERROR(VLOOKUP($A380,'様式C-1-1用'!$B$3:$AI$977,25,0),"")</f>
        <v/>
      </c>
      <c r="L380" s="321">
        <f>IFERROR(VLOOKUP($A380,'様式C-1-1用'!$B$3:$AI$977,16,0),"")</f>
        <v>0</v>
      </c>
      <c r="M380" s="321" t="str">
        <f>IFERROR(VLOOKUP($A380,'様式C-1-1用'!$B$3:$AI$977,34,0),"")</f>
        <v/>
      </c>
      <c r="N380" s="321" t="str">
        <f>IFERROR(VLOOKUP($A380,'様式C-1-1用'!$B$3:$AI$977,30,0),"")</f>
        <v/>
      </c>
      <c r="O380" s="321" t="str">
        <f>IF(VLOOKUP($A380,'様式C-1-1用'!$B$3:$AI$977,29,0)="－","なし",VLOOKUP($A380,'様式C-1-1用'!$B$3:$AI$977,29,0))</f>
        <v/>
      </c>
      <c r="P380" s="322" t="str">
        <f>IFERROR(VLOOKUP($A380,'様式C-1-1用'!$B$3:$AI$977,33,0),"")</f>
        <v/>
      </c>
    </row>
    <row r="381" spans="1:16" ht="15.95" customHeight="1" x14ac:dyDescent="0.15">
      <c r="A381" s="314">
        <v>379</v>
      </c>
      <c r="B381" s="320">
        <f>IFERROR(VLOOKUP($A381,'様式C-1-1用'!$B$3:$AI$977,3,0),"")</f>
        <v>0</v>
      </c>
      <c r="C381" s="321" t="str">
        <f>IFERROR(VLOOKUP($A381,'様式C-1-1用'!$B$3:$AI$977,4,0),"")</f>
        <v/>
      </c>
      <c r="D381" s="321">
        <f>IFERROR(VLOOKUP($A381,'様式C-1-1用'!$B$3:$AI$977,6,0),"")</f>
        <v>0</v>
      </c>
      <c r="E381" s="321">
        <f>IFERROR(VLOOKUP($A381,'様式C-1-1用'!$B$3:$AI$977,7,0),"")</f>
        <v>0</v>
      </c>
      <c r="F381" s="321">
        <f>IFERROR(VLOOKUP($A381,'様式C-1-1用'!$B$3:$AI$977,8,0),"")</f>
        <v>0</v>
      </c>
      <c r="G381" s="321">
        <f>IFERROR(VLOOKUP($A381,'様式C-1-1用'!$B$3:$AI$977,10,0),"")</f>
        <v>0</v>
      </c>
      <c r="H381" s="321">
        <f>IFERROR(VLOOKUP($A381,'様式C-1-1用'!$B$3:$AI$977,22,0),"")</f>
        <v>0</v>
      </c>
      <c r="I381" s="321">
        <f>IFERROR(VLOOKUP($A381,'様式C-1-1用'!$B$3:$AI$977,23,0),"")</f>
        <v>0</v>
      </c>
      <c r="J381" s="321" t="str">
        <f>IFERROR(VLOOKUP($A381,'様式C-1-1用'!$B$3:$AI$977,24,0),"")</f>
        <v/>
      </c>
      <c r="K381" s="321" t="str">
        <f>IFERROR(VLOOKUP($A381,'様式C-1-1用'!$B$3:$AI$977,25,0),"")</f>
        <v/>
      </c>
      <c r="L381" s="321">
        <f>IFERROR(VLOOKUP($A381,'様式C-1-1用'!$B$3:$AI$977,16,0),"")</f>
        <v>0</v>
      </c>
      <c r="M381" s="321" t="str">
        <f>IFERROR(VLOOKUP($A381,'様式C-1-1用'!$B$3:$AI$977,34,0),"")</f>
        <v/>
      </c>
      <c r="N381" s="321" t="str">
        <f>IFERROR(VLOOKUP($A381,'様式C-1-1用'!$B$3:$AI$977,30,0),"")</f>
        <v/>
      </c>
      <c r="O381" s="321" t="str">
        <f>IF(VLOOKUP($A381,'様式C-1-1用'!$B$3:$AI$977,29,0)="－","なし",VLOOKUP($A381,'様式C-1-1用'!$B$3:$AI$977,29,0))</f>
        <v/>
      </c>
      <c r="P381" s="322" t="str">
        <f>IFERROR(VLOOKUP($A381,'様式C-1-1用'!$B$3:$AI$977,33,0),"")</f>
        <v/>
      </c>
    </row>
    <row r="382" spans="1:16" ht="15.95" customHeight="1" x14ac:dyDescent="0.15">
      <c r="A382" s="314">
        <v>380</v>
      </c>
      <c r="B382" s="320">
        <f>IFERROR(VLOOKUP($A382,'様式C-1-1用'!$B$3:$AI$977,3,0),"")</f>
        <v>0</v>
      </c>
      <c r="C382" s="321" t="str">
        <f>IFERROR(VLOOKUP($A382,'様式C-1-1用'!$B$3:$AI$977,4,0),"")</f>
        <v/>
      </c>
      <c r="D382" s="321">
        <f>IFERROR(VLOOKUP($A382,'様式C-1-1用'!$B$3:$AI$977,6,0),"")</f>
        <v>0</v>
      </c>
      <c r="E382" s="321">
        <f>IFERROR(VLOOKUP($A382,'様式C-1-1用'!$B$3:$AI$977,7,0),"")</f>
        <v>0</v>
      </c>
      <c r="F382" s="321">
        <f>IFERROR(VLOOKUP($A382,'様式C-1-1用'!$B$3:$AI$977,8,0),"")</f>
        <v>0</v>
      </c>
      <c r="G382" s="321">
        <f>IFERROR(VLOOKUP($A382,'様式C-1-1用'!$B$3:$AI$977,10,0),"")</f>
        <v>0</v>
      </c>
      <c r="H382" s="321">
        <f>IFERROR(VLOOKUP($A382,'様式C-1-1用'!$B$3:$AI$977,22,0),"")</f>
        <v>0</v>
      </c>
      <c r="I382" s="321">
        <f>IFERROR(VLOOKUP($A382,'様式C-1-1用'!$B$3:$AI$977,23,0),"")</f>
        <v>0</v>
      </c>
      <c r="J382" s="321" t="str">
        <f>IFERROR(VLOOKUP($A382,'様式C-1-1用'!$B$3:$AI$977,24,0),"")</f>
        <v/>
      </c>
      <c r="K382" s="321" t="str">
        <f>IFERROR(VLOOKUP($A382,'様式C-1-1用'!$B$3:$AI$977,25,0),"")</f>
        <v/>
      </c>
      <c r="L382" s="321">
        <f>IFERROR(VLOOKUP($A382,'様式C-1-1用'!$B$3:$AI$977,16,0),"")</f>
        <v>0</v>
      </c>
      <c r="M382" s="321" t="str">
        <f>IFERROR(VLOOKUP($A382,'様式C-1-1用'!$B$3:$AI$977,34,0),"")</f>
        <v/>
      </c>
      <c r="N382" s="321" t="str">
        <f>IFERROR(VLOOKUP($A382,'様式C-1-1用'!$B$3:$AI$977,30,0),"")</f>
        <v/>
      </c>
      <c r="O382" s="321" t="str">
        <f>IF(VLOOKUP($A382,'様式C-1-1用'!$B$3:$AI$977,29,0)="－","なし",VLOOKUP($A382,'様式C-1-1用'!$B$3:$AI$977,29,0))</f>
        <v/>
      </c>
      <c r="P382" s="322" t="str">
        <f>IFERROR(VLOOKUP($A382,'様式C-1-1用'!$B$3:$AI$977,33,0),"")</f>
        <v/>
      </c>
    </row>
    <row r="383" spans="1:16" ht="15.95" customHeight="1" x14ac:dyDescent="0.15">
      <c r="A383" s="314">
        <v>381</v>
      </c>
      <c r="B383" s="320">
        <f>IFERROR(VLOOKUP($A383,'様式C-1-1用'!$B$3:$AI$977,3,0),"")</f>
        <v>0</v>
      </c>
      <c r="C383" s="321" t="str">
        <f>IFERROR(VLOOKUP($A383,'様式C-1-1用'!$B$3:$AI$977,4,0),"")</f>
        <v/>
      </c>
      <c r="D383" s="321">
        <f>IFERROR(VLOOKUP($A383,'様式C-1-1用'!$B$3:$AI$977,6,0),"")</f>
        <v>0</v>
      </c>
      <c r="E383" s="321">
        <f>IFERROR(VLOOKUP($A383,'様式C-1-1用'!$B$3:$AI$977,7,0),"")</f>
        <v>0</v>
      </c>
      <c r="F383" s="321">
        <f>IFERROR(VLOOKUP($A383,'様式C-1-1用'!$B$3:$AI$977,8,0),"")</f>
        <v>0</v>
      </c>
      <c r="G383" s="321">
        <f>IFERROR(VLOOKUP($A383,'様式C-1-1用'!$B$3:$AI$977,10,0),"")</f>
        <v>0</v>
      </c>
      <c r="H383" s="321">
        <f>IFERROR(VLOOKUP($A383,'様式C-1-1用'!$B$3:$AI$977,22,0),"")</f>
        <v>0</v>
      </c>
      <c r="I383" s="321">
        <f>IFERROR(VLOOKUP($A383,'様式C-1-1用'!$B$3:$AI$977,23,0),"")</f>
        <v>0</v>
      </c>
      <c r="J383" s="321" t="str">
        <f>IFERROR(VLOOKUP($A383,'様式C-1-1用'!$B$3:$AI$977,24,0),"")</f>
        <v/>
      </c>
      <c r="K383" s="321" t="str">
        <f>IFERROR(VLOOKUP($A383,'様式C-1-1用'!$B$3:$AI$977,25,0),"")</f>
        <v/>
      </c>
      <c r="L383" s="321">
        <f>IFERROR(VLOOKUP($A383,'様式C-1-1用'!$B$3:$AI$977,16,0),"")</f>
        <v>0</v>
      </c>
      <c r="M383" s="321" t="str">
        <f>IFERROR(VLOOKUP($A383,'様式C-1-1用'!$B$3:$AI$977,34,0),"")</f>
        <v/>
      </c>
      <c r="N383" s="321" t="str">
        <f>IFERROR(VLOOKUP($A383,'様式C-1-1用'!$B$3:$AI$977,30,0),"")</f>
        <v/>
      </c>
      <c r="O383" s="321" t="str">
        <f>IF(VLOOKUP($A383,'様式C-1-1用'!$B$3:$AI$977,29,0)="－","なし",VLOOKUP($A383,'様式C-1-1用'!$B$3:$AI$977,29,0))</f>
        <v/>
      </c>
      <c r="P383" s="322" t="str">
        <f>IFERROR(VLOOKUP($A383,'様式C-1-1用'!$B$3:$AI$977,33,0),"")</f>
        <v/>
      </c>
    </row>
    <row r="384" spans="1:16" ht="15.95" customHeight="1" x14ac:dyDescent="0.15">
      <c r="A384" s="314">
        <v>382</v>
      </c>
      <c r="B384" s="320">
        <f>IFERROR(VLOOKUP($A384,'様式C-1-1用'!$B$3:$AI$977,3,0),"")</f>
        <v>0</v>
      </c>
      <c r="C384" s="321" t="str">
        <f>IFERROR(VLOOKUP($A384,'様式C-1-1用'!$B$3:$AI$977,4,0),"")</f>
        <v/>
      </c>
      <c r="D384" s="321">
        <f>IFERROR(VLOOKUP($A384,'様式C-1-1用'!$B$3:$AI$977,6,0),"")</f>
        <v>0</v>
      </c>
      <c r="E384" s="321">
        <f>IFERROR(VLOOKUP($A384,'様式C-1-1用'!$B$3:$AI$977,7,0),"")</f>
        <v>0</v>
      </c>
      <c r="F384" s="321">
        <f>IFERROR(VLOOKUP($A384,'様式C-1-1用'!$B$3:$AI$977,8,0),"")</f>
        <v>0</v>
      </c>
      <c r="G384" s="321">
        <f>IFERROR(VLOOKUP($A384,'様式C-1-1用'!$B$3:$AI$977,10,0),"")</f>
        <v>0</v>
      </c>
      <c r="H384" s="321">
        <f>IFERROR(VLOOKUP($A384,'様式C-1-1用'!$B$3:$AI$977,22,0),"")</f>
        <v>0</v>
      </c>
      <c r="I384" s="321">
        <f>IFERROR(VLOOKUP($A384,'様式C-1-1用'!$B$3:$AI$977,23,0),"")</f>
        <v>0</v>
      </c>
      <c r="J384" s="321" t="str">
        <f>IFERROR(VLOOKUP($A384,'様式C-1-1用'!$B$3:$AI$977,24,0),"")</f>
        <v/>
      </c>
      <c r="K384" s="321" t="str">
        <f>IFERROR(VLOOKUP($A384,'様式C-1-1用'!$B$3:$AI$977,25,0),"")</f>
        <v/>
      </c>
      <c r="L384" s="321">
        <f>IFERROR(VLOOKUP($A384,'様式C-1-1用'!$B$3:$AI$977,16,0),"")</f>
        <v>0</v>
      </c>
      <c r="M384" s="321" t="str">
        <f>IFERROR(VLOOKUP($A384,'様式C-1-1用'!$B$3:$AI$977,34,0),"")</f>
        <v/>
      </c>
      <c r="N384" s="321" t="str">
        <f>IFERROR(VLOOKUP($A384,'様式C-1-1用'!$B$3:$AI$977,30,0),"")</f>
        <v/>
      </c>
      <c r="O384" s="321" t="str">
        <f>IF(VLOOKUP($A384,'様式C-1-1用'!$B$3:$AI$977,29,0)="－","なし",VLOOKUP($A384,'様式C-1-1用'!$B$3:$AI$977,29,0))</f>
        <v/>
      </c>
      <c r="P384" s="322" t="str">
        <f>IFERROR(VLOOKUP($A384,'様式C-1-1用'!$B$3:$AI$977,33,0),"")</f>
        <v/>
      </c>
    </row>
    <row r="385" spans="1:16" ht="15.95" customHeight="1" x14ac:dyDescent="0.15">
      <c r="A385" s="314">
        <v>383</v>
      </c>
      <c r="B385" s="320">
        <f>IFERROR(VLOOKUP($A385,'様式C-1-1用'!$B$3:$AI$977,3,0),"")</f>
        <v>0</v>
      </c>
      <c r="C385" s="321" t="str">
        <f>IFERROR(VLOOKUP($A385,'様式C-1-1用'!$B$3:$AI$977,4,0),"")</f>
        <v/>
      </c>
      <c r="D385" s="321">
        <f>IFERROR(VLOOKUP($A385,'様式C-1-1用'!$B$3:$AI$977,6,0),"")</f>
        <v>0</v>
      </c>
      <c r="E385" s="321">
        <f>IFERROR(VLOOKUP($A385,'様式C-1-1用'!$B$3:$AI$977,7,0),"")</f>
        <v>0</v>
      </c>
      <c r="F385" s="321">
        <f>IFERROR(VLOOKUP($A385,'様式C-1-1用'!$B$3:$AI$977,8,0),"")</f>
        <v>0</v>
      </c>
      <c r="G385" s="321">
        <f>IFERROR(VLOOKUP($A385,'様式C-1-1用'!$B$3:$AI$977,10,0),"")</f>
        <v>0</v>
      </c>
      <c r="H385" s="321">
        <f>IFERROR(VLOOKUP($A385,'様式C-1-1用'!$B$3:$AI$977,22,0),"")</f>
        <v>0</v>
      </c>
      <c r="I385" s="321">
        <f>IFERROR(VLOOKUP($A385,'様式C-1-1用'!$B$3:$AI$977,23,0),"")</f>
        <v>0</v>
      </c>
      <c r="J385" s="321" t="str">
        <f>IFERROR(VLOOKUP($A385,'様式C-1-1用'!$B$3:$AI$977,24,0),"")</f>
        <v/>
      </c>
      <c r="K385" s="321" t="str">
        <f>IFERROR(VLOOKUP($A385,'様式C-1-1用'!$B$3:$AI$977,25,0),"")</f>
        <v/>
      </c>
      <c r="L385" s="321">
        <f>IFERROR(VLOOKUP($A385,'様式C-1-1用'!$B$3:$AI$977,16,0),"")</f>
        <v>0</v>
      </c>
      <c r="M385" s="321" t="str">
        <f>IFERROR(VLOOKUP($A385,'様式C-1-1用'!$B$3:$AI$977,34,0),"")</f>
        <v/>
      </c>
      <c r="N385" s="321" t="str">
        <f>IFERROR(VLOOKUP($A385,'様式C-1-1用'!$B$3:$AI$977,30,0),"")</f>
        <v/>
      </c>
      <c r="O385" s="321" t="str">
        <f>IF(VLOOKUP($A385,'様式C-1-1用'!$B$3:$AI$977,29,0)="－","なし",VLOOKUP($A385,'様式C-1-1用'!$B$3:$AI$977,29,0))</f>
        <v/>
      </c>
      <c r="P385" s="322" t="str">
        <f>IFERROR(VLOOKUP($A385,'様式C-1-1用'!$B$3:$AI$977,33,0),"")</f>
        <v/>
      </c>
    </row>
    <row r="386" spans="1:16" ht="15.95" customHeight="1" x14ac:dyDescent="0.15">
      <c r="A386" s="314">
        <v>384</v>
      </c>
      <c r="B386" s="320">
        <f>IFERROR(VLOOKUP($A386,'様式C-1-1用'!$B$3:$AI$977,3,0),"")</f>
        <v>0</v>
      </c>
      <c r="C386" s="321" t="str">
        <f>IFERROR(VLOOKUP($A386,'様式C-1-1用'!$B$3:$AI$977,4,0),"")</f>
        <v/>
      </c>
      <c r="D386" s="321">
        <f>IFERROR(VLOOKUP($A386,'様式C-1-1用'!$B$3:$AI$977,6,0),"")</f>
        <v>0</v>
      </c>
      <c r="E386" s="321">
        <f>IFERROR(VLOOKUP($A386,'様式C-1-1用'!$B$3:$AI$977,7,0),"")</f>
        <v>0</v>
      </c>
      <c r="F386" s="321">
        <f>IFERROR(VLOOKUP($A386,'様式C-1-1用'!$B$3:$AI$977,8,0),"")</f>
        <v>0</v>
      </c>
      <c r="G386" s="321">
        <f>IFERROR(VLOOKUP($A386,'様式C-1-1用'!$B$3:$AI$977,10,0),"")</f>
        <v>0</v>
      </c>
      <c r="H386" s="321">
        <f>IFERROR(VLOOKUP($A386,'様式C-1-1用'!$B$3:$AI$977,22,0),"")</f>
        <v>0</v>
      </c>
      <c r="I386" s="321">
        <f>IFERROR(VLOOKUP($A386,'様式C-1-1用'!$B$3:$AI$977,23,0),"")</f>
        <v>0</v>
      </c>
      <c r="J386" s="321" t="str">
        <f>IFERROR(VLOOKUP($A386,'様式C-1-1用'!$B$3:$AI$977,24,0),"")</f>
        <v/>
      </c>
      <c r="K386" s="321" t="str">
        <f>IFERROR(VLOOKUP($A386,'様式C-1-1用'!$B$3:$AI$977,25,0),"")</f>
        <v/>
      </c>
      <c r="L386" s="321">
        <f>IFERROR(VLOOKUP($A386,'様式C-1-1用'!$B$3:$AI$977,16,0),"")</f>
        <v>0</v>
      </c>
      <c r="M386" s="321" t="str">
        <f>IFERROR(VLOOKUP($A386,'様式C-1-1用'!$B$3:$AI$977,34,0),"")</f>
        <v/>
      </c>
      <c r="N386" s="321" t="str">
        <f>IFERROR(VLOOKUP($A386,'様式C-1-1用'!$B$3:$AI$977,30,0),"")</f>
        <v/>
      </c>
      <c r="O386" s="321" t="str">
        <f>IF(VLOOKUP($A386,'様式C-1-1用'!$B$3:$AI$977,29,0)="－","なし",VLOOKUP($A386,'様式C-1-1用'!$B$3:$AI$977,29,0))</f>
        <v/>
      </c>
      <c r="P386" s="322" t="str">
        <f>IFERROR(VLOOKUP($A386,'様式C-1-1用'!$B$3:$AI$977,33,0),"")</f>
        <v/>
      </c>
    </row>
    <row r="387" spans="1:16" ht="15.95" customHeight="1" x14ac:dyDescent="0.15">
      <c r="A387" s="314">
        <v>385</v>
      </c>
      <c r="B387" s="320">
        <f>IFERROR(VLOOKUP($A387,'様式C-1-1用'!$B$3:$AI$977,3,0),"")</f>
        <v>0</v>
      </c>
      <c r="C387" s="321" t="str">
        <f>IFERROR(VLOOKUP($A387,'様式C-1-1用'!$B$3:$AI$977,4,0),"")</f>
        <v/>
      </c>
      <c r="D387" s="321">
        <f>IFERROR(VLOOKUP($A387,'様式C-1-1用'!$B$3:$AI$977,6,0),"")</f>
        <v>0</v>
      </c>
      <c r="E387" s="321">
        <f>IFERROR(VLOOKUP($A387,'様式C-1-1用'!$B$3:$AI$977,7,0),"")</f>
        <v>0</v>
      </c>
      <c r="F387" s="321">
        <f>IFERROR(VLOOKUP($A387,'様式C-1-1用'!$B$3:$AI$977,8,0),"")</f>
        <v>0</v>
      </c>
      <c r="G387" s="321">
        <f>IFERROR(VLOOKUP($A387,'様式C-1-1用'!$B$3:$AI$977,10,0),"")</f>
        <v>0</v>
      </c>
      <c r="H387" s="321">
        <f>IFERROR(VLOOKUP($A387,'様式C-1-1用'!$B$3:$AI$977,22,0),"")</f>
        <v>0</v>
      </c>
      <c r="I387" s="321">
        <f>IFERROR(VLOOKUP($A387,'様式C-1-1用'!$B$3:$AI$977,23,0),"")</f>
        <v>0</v>
      </c>
      <c r="J387" s="321" t="str">
        <f>IFERROR(VLOOKUP($A387,'様式C-1-1用'!$B$3:$AI$977,24,0),"")</f>
        <v/>
      </c>
      <c r="K387" s="321" t="str">
        <f>IFERROR(VLOOKUP($A387,'様式C-1-1用'!$B$3:$AI$977,25,0),"")</f>
        <v/>
      </c>
      <c r="L387" s="321">
        <f>IFERROR(VLOOKUP($A387,'様式C-1-1用'!$B$3:$AI$977,16,0),"")</f>
        <v>0</v>
      </c>
      <c r="M387" s="321" t="str">
        <f>IFERROR(VLOOKUP($A387,'様式C-1-1用'!$B$3:$AI$977,34,0),"")</f>
        <v/>
      </c>
      <c r="N387" s="321" t="str">
        <f>IFERROR(VLOOKUP($A387,'様式C-1-1用'!$B$3:$AI$977,30,0),"")</f>
        <v/>
      </c>
      <c r="O387" s="321" t="str">
        <f>IF(VLOOKUP($A387,'様式C-1-1用'!$B$3:$AI$977,29,0)="－","なし",VLOOKUP($A387,'様式C-1-1用'!$B$3:$AI$977,29,0))</f>
        <v/>
      </c>
      <c r="P387" s="322" t="str">
        <f>IFERROR(VLOOKUP($A387,'様式C-1-1用'!$B$3:$AI$977,33,0),"")</f>
        <v/>
      </c>
    </row>
    <row r="388" spans="1:16" ht="15.95" customHeight="1" x14ac:dyDescent="0.15">
      <c r="A388" s="314">
        <v>386</v>
      </c>
      <c r="B388" s="320">
        <f>IFERROR(VLOOKUP($A388,'様式C-1-1用'!$B$3:$AI$977,3,0),"")</f>
        <v>0</v>
      </c>
      <c r="C388" s="321" t="str">
        <f>IFERROR(VLOOKUP($A388,'様式C-1-1用'!$B$3:$AI$977,4,0),"")</f>
        <v/>
      </c>
      <c r="D388" s="321">
        <f>IFERROR(VLOOKUP($A388,'様式C-1-1用'!$B$3:$AI$977,6,0),"")</f>
        <v>0</v>
      </c>
      <c r="E388" s="321">
        <f>IFERROR(VLOOKUP($A388,'様式C-1-1用'!$B$3:$AI$977,7,0),"")</f>
        <v>0</v>
      </c>
      <c r="F388" s="321">
        <f>IFERROR(VLOOKUP($A388,'様式C-1-1用'!$B$3:$AI$977,8,0),"")</f>
        <v>0</v>
      </c>
      <c r="G388" s="321">
        <f>IFERROR(VLOOKUP($A388,'様式C-1-1用'!$B$3:$AI$977,10,0),"")</f>
        <v>0</v>
      </c>
      <c r="H388" s="321">
        <f>IFERROR(VLOOKUP($A388,'様式C-1-1用'!$B$3:$AI$977,22,0),"")</f>
        <v>0</v>
      </c>
      <c r="I388" s="321">
        <f>IFERROR(VLOOKUP($A388,'様式C-1-1用'!$B$3:$AI$977,23,0),"")</f>
        <v>0</v>
      </c>
      <c r="J388" s="321" t="str">
        <f>IFERROR(VLOOKUP($A388,'様式C-1-1用'!$B$3:$AI$977,24,0),"")</f>
        <v/>
      </c>
      <c r="K388" s="321" t="str">
        <f>IFERROR(VLOOKUP($A388,'様式C-1-1用'!$B$3:$AI$977,25,0),"")</f>
        <v/>
      </c>
      <c r="L388" s="321">
        <f>IFERROR(VLOOKUP($A388,'様式C-1-1用'!$B$3:$AI$977,16,0),"")</f>
        <v>0</v>
      </c>
      <c r="M388" s="321" t="str">
        <f>IFERROR(VLOOKUP($A388,'様式C-1-1用'!$B$3:$AI$977,34,0),"")</f>
        <v/>
      </c>
      <c r="N388" s="321" t="str">
        <f>IFERROR(VLOOKUP($A388,'様式C-1-1用'!$B$3:$AI$977,30,0),"")</f>
        <v/>
      </c>
      <c r="O388" s="321" t="str">
        <f>IF(VLOOKUP($A388,'様式C-1-1用'!$B$3:$AI$977,29,0)="－","なし",VLOOKUP($A388,'様式C-1-1用'!$B$3:$AI$977,29,0))</f>
        <v/>
      </c>
      <c r="P388" s="322" t="str">
        <f>IFERROR(VLOOKUP($A388,'様式C-1-1用'!$B$3:$AI$977,33,0),"")</f>
        <v/>
      </c>
    </row>
    <row r="389" spans="1:16" ht="15.95" customHeight="1" x14ac:dyDescent="0.15">
      <c r="A389" s="314">
        <v>387</v>
      </c>
      <c r="B389" s="320">
        <f>IFERROR(VLOOKUP($A389,'様式C-1-1用'!$B$3:$AI$977,3,0),"")</f>
        <v>0</v>
      </c>
      <c r="C389" s="321" t="str">
        <f>IFERROR(VLOOKUP($A389,'様式C-1-1用'!$B$3:$AI$977,4,0),"")</f>
        <v/>
      </c>
      <c r="D389" s="321">
        <f>IFERROR(VLOOKUP($A389,'様式C-1-1用'!$B$3:$AI$977,6,0),"")</f>
        <v>0</v>
      </c>
      <c r="E389" s="321">
        <f>IFERROR(VLOOKUP($A389,'様式C-1-1用'!$B$3:$AI$977,7,0),"")</f>
        <v>0</v>
      </c>
      <c r="F389" s="321">
        <f>IFERROR(VLOOKUP($A389,'様式C-1-1用'!$B$3:$AI$977,8,0),"")</f>
        <v>0</v>
      </c>
      <c r="G389" s="321">
        <f>IFERROR(VLOOKUP($A389,'様式C-1-1用'!$B$3:$AI$977,10,0),"")</f>
        <v>0</v>
      </c>
      <c r="H389" s="321">
        <f>IFERROR(VLOOKUP($A389,'様式C-1-1用'!$B$3:$AI$977,22,0),"")</f>
        <v>0</v>
      </c>
      <c r="I389" s="321">
        <f>IFERROR(VLOOKUP($A389,'様式C-1-1用'!$B$3:$AI$977,23,0),"")</f>
        <v>0</v>
      </c>
      <c r="J389" s="321" t="str">
        <f>IFERROR(VLOOKUP($A389,'様式C-1-1用'!$B$3:$AI$977,24,0),"")</f>
        <v/>
      </c>
      <c r="K389" s="321" t="str">
        <f>IFERROR(VLOOKUP($A389,'様式C-1-1用'!$B$3:$AI$977,25,0),"")</f>
        <v/>
      </c>
      <c r="L389" s="321">
        <f>IFERROR(VLOOKUP($A389,'様式C-1-1用'!$B$3:$AI$977,16,0),"")</f>
        <v>0</v>
      </c>
      <c r="M389" s="321" t="str">
        <f>IFERROR(VLOOKUP($A389,'様式C-1-1用'!$B$3:$AI$977,34,0),"")</f>
        <v/>
      </c>
      <c r="N389" s="321" t="str">
        <f>IFERROR(VLOOKUP($A389,'様式C-1-1用'!$B$3:$AI$977,30,0),"")</f>
        <v/>
      </c>
      <c r="O389" s="321" t="str">
        <f>IF(VLOOKUP($A389,'様式C-1-1用'!$B$3:$AI$977,29,0)="－","なし",VLOOKUP($A389,'様式C-1-1用'!$B$3:$AI$977,29,0))</f>
        <v/>
      </c>
      <c r="P389" s="322" t="str">
        <f>IFERROR(VLOOKUP($A389,'様式C-1-1用'!$B$3:$AI$977,33,0),"")</f>
        <v/>
      </c>
    </row>
    <row r="390" spans="1:16" ht="15.95" customHeight="1" x14ac:dyDescent="0.15">
      <c r="A390" s="314">
        <v>388</v>
      </c>
      <c r="B390" s="320">
        <f>IFERROR(VLOOKUP($A390,'様式C-1-1用'!$B$3:$AI$977,3,0),"")</f>
        <v>0</v>
      </c>
      <c r="C390" s="321" t="str">
        <f>IFERROR(VLOOKUP($A390,'様式C-1-1用'!$B$3:$AI$977,4,0),"")</f>
        <v/>
      </c>
      <c r="D390" s="321">
        <f>IFERROR(VLOOKUP($A390,'様式C-1-1用'!$B$3:$AI$977,6,0),"")</f>
        <v>0</v>
      </c>
      <c r="E390" s="321">
        <f>IFERROR(VLOOKUP($A390,'様式C-1-1用'!$B$3:$AI$977,7,0),"")</f>
        <v>0</v>
      </c>
      <c r="F390" s="321">
        <f>IFERROR(VLOOKUP($A390,'様式C-1-1用'!$B$3:$AI$977,8,0),"")</f>
        <v>0</v>
      </c>
      <c r="G390" s="321">
        <f>IFERROR(VLOOKUP($A390,'様式C-1-1用'!$B$3:$AI$977,10,0),"")</f>
        <v>0</v>
      </c>
      <c r="H390" s="321">
        <f>IFERROR(VLOOKUP($A390,'様式C-1-1用'!$B$3:$AI$977,22,0),"")</f>
        <v>0</v>
      </c>
      <c r="I390" s="321">
        <f>IFERROR(VLOOKUP($A390,'様式C-1-1用'!$B$3:$AI$977,23,0),"")</f>
        <v>0</v>
      </c>
      <c r="J390" s="321" t="str">
        <f>IFERROR(VLOOKUP($A390,'様式C-1-1用'!$B$3:$AI$977,24,0),"")</f>
        <v/>
      </c>
      <c r="K390" s="321" t="str">
        <f>IFERROR(VLOOKUP($A390,'様式C-1-1用'!$B$3:$AI$977,25,0),"")</f>
        <v/>
      </c>
      <c r="L390" s="321">
        <f>IFERROR(VLOOKUP($A390,'様式C-1-1用'!$B$3:$AI$977,16,0),"")</f>
        <v>0</v>
      </c>
      <c r="M390" s="321" t="str">
        <f>IFERROR(VLOOKUP($A390,'様式C-1-1用'!$B$3:$AI$977,34,0),"")</f>
        <v/>
      </c>
      <c r="N390" s="321" t="str">
        <f>IFERROR(VLOOKUP($A390,'様式C-1-1用'!$B$3:$AI$977,30,0),"")</f>
        <v/>
      </c>
      <c r="O390" s="321" t="str">
        <f>IF(VLOOKUP($A390,'様式C-1-1用'!$B$3:$AI$977,29,0)="－","なし",VLOOKUP($A390,'様式C-1-1用'!$B$3:$AI$977,29,0))</f>
        <v/>
      </c>
      <c r="P390" s="322" t="str">
        <f>IFERROR(VLOOKUP($A390,'様式C-1-1用'!$B$3:$AI$977,33,0),"")</f>
        <v/>
      </c>
    </row>
    <row r="391" spans="1:16" ht="15.95" customHeight="1" x14ac:dyDescent="0.15">
      <c r="A391" s="314">
        <v>389</v>
      </c>
      <c r="B391" s="320">
        <f>IFERROR(VLOOKUP($A391,'様式C-1-1用'!$B$3:$AI$977,3,0),"")</f>
        <v>0</v>
      </c>
      <c r="C391" s="321" t="str">
        <f>IFERROR(VLOOKUP($A391,'様式C-1-1用'!$B$3:$AI$977,4,0),"")</f>
        <v/>
      </c>
      <c r="D391" s="321">
        <f>IFERROR(VLOOKUP($A391,'様式C-1-1用'!$B$3:$AI$977,6,0),"")</f>
        <v>0</v>
      </c>
      <c r="E391" s="321">
        <f>IFERROR(VLOOKUP($A391,'様式C-1-1用'!$B$3:$AI$977,7,0),"")</f>
        <v>0</v>
      </c>
      <c r="F391" s="321">
        <f>IFERROR(VLOOKUP($A391,'様式C-1-1用'!$B$3:$AI$977,8,0),"")</f>
        <v>0</v>
      </c>
      <c r="G391" s="321">
        <f>IFERROR(VLOOKUP($A391,'様式C-1-1用'!$B$3:$AI$977,10,0),"")</f>
        <v>0</v>
      </c>
      <c r="H391" s="321">
        <f>IFERROR(VLOOKUP($A391,'様式C-1-1用'!$B$3:$AI$977,22,0),"")</f>
        <v>0</v>
      </c>
      <c r="I391" s="321">
        <f>IFERROR(VLOOKUP($A391,'様式C-1-1用'!$B$3:$AI$977,23,0),"")</f>
        <v>0</v>
      </c>
      <c r="J391" s="321" t="str">
        <f>IFERROR(VLOOKUP($A391,'様式C-1-1用'!$B$3:$AI$977,24,0),"")</f>
        <v/>
      </c>
      <c r="K391" s="321" t="str">
        <f>IFERROR(VLOOKUP($A391,'様式C-1-1用'!$B$3:$AI$977,25,0),"")</f>
        <v/>
      </c>
      <c r="L391" s="321">
        <f>IFERROR(VLOOKUP($A391,'様式C-1-1用'!$B$3:$AI$977,16,0),"")</f>
        <v>0</v>
      </c>
      <c r="M391" s="321" t="str">
        <f>IFERROR(VLOOKUP($A391,'様式C-1-1用'!$B$3:$AI$977,34,0),"")</f>
        <v/>
      </c>
      <c r="N391" s="321" t="str">
        <f>IFERROR(VLOOKUP($A391,'様式C-1-1用'!$B$3:$AI$977,30,0),"")</f>
        <v/>
      </c>
      <c r="O391" s="321" t="str">
        <f>IF(VLOOKUP($A391,'様式C-1-1用'!$B$3:$AI$977,29,0)="－","なし",VLOOKUP($A391,'様式C-1-1用'!$B$3:$AI$977,29,0))</f>
        <v/>
      </c>
      <c r="P391" s="322" t="str">
        <f>IFERROR(VLOOKUP($A391,'様式C-1-1用'!$B$3:$AI$977,33,0),"")</f>
        <v/>
      </c>
    </row>
    <row r="392" spans="1:16" ht="15.95" customHeight="1" x14ac:dyDescent="0.15">
      <c r="A392" s="314">
        <v>390</v>
      </c>
      <c r="B392" s="320">
        <f>IFERROR(VLOOKUP($A392,'様式C-1-1用'!$B$3:$AI$977,3,0),"")</f>
        <v>0</v>
      </c>
      <c r="C392" s="321" t="str">
        <f>IFERROR(VLOOKUP($A392,'様式C-1-1用'!$B$3:$AI$977,4,0),"")</f>
        <v/>
      </c>
      <c r="D392" s="321">
        <f>IFERROR(VLOOKUP($A392,'様式C-1-1用'!$B$3:$AI$977,6,0),"")</f>
        <v>0</v>
      </c>
      <c r="E392" s="321">
        <f>IFERROR(VLOOKUP($A392,'様式C-1-1用'!$B$3:$AI$977,7,0),"")</f>
        <v>0</v>
      </c>
      <c r="F392" s="321">
        <f>IFERROR(VLOOKUP($A392,'様式C-1-1用'!$B$3:$AI$977,8,0),"")</f>
        <v>0</v>
      </c>
      <c r="G392" s="321">
        <f>IFERROR(VLOOKUP($A392,'様式C-1-1用'!$B$3:$AI$977,10,0),"")</f>
        <v>0</v>
      </c>
      <c r="H392" s="321">
        <f>IFERROR(VLOOKUP($A392,'様式C-1-1用'!$B$3:$AI$977,22,0),"")</f>
        <v>0</v>
      </c>
      <c r="I392" s="321">
        <f>IFERROR(VLOOKUP($A392,'様式C-1-1用'!$B$3:$AI$977,23,0),"")</f>
        <v>0</v>
      </c>
      <c r="J392" s="321" t="str">
        <f>IFERROR(VLOOKUP($A392,'様式C-1-1用'!$B$3:$AI$977,24,0),"")</f>
        <v/>
      </c>
      <c r="K392" s="321" t="str">
        <f>IFERROR(VLOOKUP($A392,'様式C-1-1用'!$B$3:$AI$977,25,0),"")</f>
        <v/>
      </c>
      <c r="L392" s="321">
        <f>IFERROR(VLOOKUP($A392,'様式C-1-1用'!$B$3:$AI$977,16,0),"")</f>
        <v>0</v>
      </c>
      <c r="M392" s="321" t="str">
        <f>IFERROR(VLOOKUP($A392,'様式C-1-1用'!$B$3:$AI$977,34,0),"")</f>
        <v/>
      </c>
      <c r="N392" s="321" t="str">
        <f>IFERROR(VLOOKUP($A392,'様式C-1-1用'!$B$3:$AI$977,30,0),"")</f>
        <v/>
      </c>
      <c r="O392" s="321" t="str">
        <f>IF(VLOOKUP($A392,'様式C-1-1用'!$B$3:$AI$977,29,0)="－","なし",VLOOKUP($A392,'様式C-1-1用'!$B$3:$AI$977,29,0))</f>
        <v/>
      </c>
      <c r="P392" s="322" t="str">
        <f>IFERROR(VLOOKUP($A392,'様式C-1-1用'!$B$3:$AI$977,33,0),"")</f>
        <v/>
      </c>
    </row>
    <row r="393" spans="1:16" ht="15.95" customHeight="1" x14ac:dyDescent="0.15">
      <c r="A393" s="314">
        <v>391</v>
      </c>
      <c r="B393" s="320">
        <f>IFERROR(VLOOKUP($A393,'様式C-1-1用'!$B$3:$AI$977,3,0),"")</f>
        <v>0</v>
      </c>
      <c r="C393" s="321" t="str">
        <f>IFERROR(VLOOKUP($A393,'様式C-1-1用'!$B$3:$AI$977,4,0),"")</f>
        <v/>
      </c>
      <c r="D393" s="321">
        <f>IFERROR(VLOOKUP($A393,'様式C-1-1用'!$B$3:$AI$977,6,0),"")</f>
        <v>0</v>
      </c>
      <c r="E393" s="321">
        <f>IFERROR(VLOOKUP($A393,'様式C-1-1用'!$B$3:$AI$977,7,0),"")</f>
        <v>0</v>
      </c>
      <c r="F393" s="321">
        <f>IFERROR(VLOOKUP($A393,'様式C-1-1用'!$B$3:$AI$977,8,0),"")</f>
        <v>0</v>
      </c>
      <c r="G393" s="321">
        <f>IFERROR(VLOOKUP($A393,'様式C-1-1用'!$B$3:$AI$977,10,0),"")</f>
        <v>0</v>
      </c>
      <c r="H393" s="321">
        <f>IFERROR(VLOOKUP($A393,'様式C-1-1用'!$B$3:$AI$977,22,0),"")</f>
        <v>0</v>
      </c>
      <c r="I393" s="321">
        <f>IFERROR(VLOOKUP($A393,'様式C-1-1用'!$B$3:$AI$977,23,0),"")</f>
        <v>0</v>
      </c>
      <c r="J393" s="321" t="str">
        <f>IFERROR(VLOOKUP($A393,'様式C-1-1用'!$B$3:$AI$977,24,0),"")</f>
        <v/>
      </c>
      <c r="K393" s="321" t="str">
        <f>IFERROR(VLOOKUP($A393,'様式C-1-1用'!$B$3:$AI$977,25,0),"")</f>
        <v/>
      </c>
      <c r="L393" s="321">
        <f>IFERROR(VLOOKUP($A393,'様式C-1-1用'!$B$3:$AI$977,16,0),"")</f>
        <v>0</v>
      </c>
      <c r="M393" s="321" t="str">
        <f>IFERROR(VLOOKUP($A393,'様式C-1-1用'!$B$3:$AI$977,34,0),"")</f>
        <v/>
      </c>
      <c r="N393" s="321" t="str">
        <f>IFERROR(VLOOKUP($A393,'様式C-1-1用'!$B$3:$AI$977,30,0),"")</f>
        <v/>
      </c>
      <c r="O393" s="321" t="str">
        <f>IF(VLOOKUP($A393,'様式C-1-1用'!$B$3:$AI$977,29,0)="－","なし",VLOOKUP($A393,'様式C-1-1用'!$B$3:$AI$977,29,0))</f>
        <v/>
      </c>
      <c r="P393" s="322" t="str">
        <f>IFERROR(VLOOKUP($A393,'様式C-1-1用'!$B$3:$AI$977,33,0),"")</f>
        <v/>
      </c>
    </row>
    <row r="394" spans="1:16" ht="15.95" customHeight="1" x14ac:dyDescent="0.15">
      <c r="A394" s="314">
        <v>392</v>
      </c>
      <c r="B394" s="320">
        <f>IFERROR(VLOOKUP($A394,'様式C-1-1用'!$B$3:$AI$977,3,0),"")</f>
        <v>0</v>
      </c>
      <c r="C394" s="321" t="str">
        <f>IFERROR(VLOOKUP($A394,'様式C-1-1用'!$B$3:$AI$977,4,0),"")</f>
        <v/>
      </c>
      <c r="D394" s="321">
        <f>IFERROR(VLOOKUP($A394,'様式C-1-1用'!$B$3:$AI$977,6,0),"")</f>
        <v>0</v>
      </c>
      <c r="E394" s="321">
        <f>IFERROR(VLOOKUP($A394,'様式C-1-1用'!$B$3:$AI$977,7,0),"")</f>
        <v>0</v>
      </c>
      <c r="F394" s="321">
        <f>IFERROR(VLOOKUP($A394,'様式C-1-1用'!$B$3:$AI$977,8,0),"")</f>
        <v>0</v>
      </c>
      <c r="G394" s="321">
        <f>IFERROR(VLOOKUP($A394,'様式C-1-1用'!$B$3:$AI$977,10,0),"")</f>
        <v>0</v>
      </c>
      <c r="H394" s="321">
        <f>IFERROR(VLOOKUP($A394,'様式C-1-1用'!$B$3:$AI$977,22,0),"")</f>
        <v>0</v>
      </c>
      <c r="I394" s="321">
        <f>IFERROR(VLOOKUP($A394,'様式C-1-1用'!$B$3:$AI$977,23,0),"")</f>
        <v>0</v>
      </c>
      <c r="J394" s="321" t="str">
        <f>IFERROR(VLOOKUP($A394,'様式C-1-1用'!$B$3:$AI$977,24,0),"")</f>
        <v/>
      </c>
      <c r="K394" s="321" t="str">
        <f>IFERROR(VLOOKUP($A394,'様式C-1-1用'!$B$3:$AI$977,25,0),"")</f>
        <v/>
      </c>
      <c r="L394" s="321">
        <f>IFERROR(VLOOKUP($A394,'様式C-1-1用'!$B$3:$AI$977,16,0),"")</f>
        <v>0</v>
      </c>
      <c r="M394" s="321" t="str">
        <f>IFERROR(VLOOKUP($A394,'様式C-1-1用'!$B$3:$AI$977,34,0),"")</f>
        <v/>
      </c>
      <c r="N394" s="321" t="str">
        <f>IFERROR(VLOOKUP($A394,'様式C-1-1用'!$B$3:$AI$977,30,0),"")</f>
        <v/>
      </c>
      <c r="O394" s="321" t="str">
        <f>IF(VLOOKUP($A394,'様式C-1-1用'!$B$3:$AI$977,29,0)="－","なし",VLOOKUP($A394,'様式C-1-1用'!$B$3:$AI$977,29,0))</f>
        <v/>
      </c>
      <c r="P394" s="322" t="str">
        <f>IFERROR(VLOOKUP($A394,'様式C-1-1用'!$B$3:$AI$977,33,0),"")</f>
        <v/>
      </c>
    </row>
    <row r="395" spans="1:16" ht="15.95" customHeight="1" x14ac:dyDescent="0.15">
      <c r="A395" s="314">
        <v>393</v>
      </c>
      <c r="B395" s="320">
        <f>IFERROR(VLOOKUP($A395,'様式C-1-1用'!$B$3:$AI$977,3,0),"")</f>
        <v>0</v>
      </c>
      <c r="C395" s="321" t="str">
        <f>IFERROR(VLOOKUP($A395,'様式C-1-1用'!$B$3:$AI$977,4,0),"")</f>
        <v/>
      </c>
      <c r="D395" s="321">
        <f>IFERROR(VLOOKUP($A395,'様式C-1-1用'!$B$3:$AI$977,6,0),"")</f>
        <v>0</v>
      </c>
      <c r="E395" s="321">
        <f>IFERROR(VLOOKUP($A395,'様式C-1-1用'!$B$3:$AI$977,7,0),"")</f>
        <v>0</v>
      </c>
      <c r="F395" s="321">
        <f>IFERROR(VLOOKUP($A395,'様式C-1-1用'!$B$3:$AI$977,8,0),"")</f>
        <v>0</v>
      </c>
      <c r="G395" s="321">
        <f>IFERROR(VLOOKUP($A395,'様式C-1-1用'!$B$3:$AI$977,10,0),"")</f>
        <v>0</v>
      </c>
      <c r="H395" s="321">
        <f>IFERROR(VLOOKUP($A395,'様式C-1-1用'!$B$3:$AI$977,22,0),"")</f>
        <v>0</v>
      </c>
      <c r="I395" s="321">
        <f>IFERROR(VLOOKUP($A395,'様式C-1-1用'!$B$3:$AI$977,23,0),"")</f>
        <v>0</v>
      </c>
      <c r="J395" s="321" t="str">
        <f>IFERROR(VLOOKUP($A395,'様式C-1-1用'!$B$3:$AI$977,24,0),"")</f>
        <v/>
      </c>
      <c r="K395" s="321" t="str">
        <f>IFERROR(VLOOKUP($A395,'様式C-1-1用'!$B$3:$AI$977,25,0),"")</f>
        <v/>
      </c>
      <c r="L395" s="321">
        <f>IFERROR(VLOOKUP($A395,'様式C-1-1用'!$B$3:$AI$977,16,0),"")</f>
        <v>0</v>
      </c>
      <c r="M395" s="321" t="str">
        <f>IFERROR(VLOOKUP($A395,'様式C-1-1用'!$B$3:$AI$977,34,0),"")</f>
        <v/>
      </c>
      <c r="N395" s="321" t="str">
        <f>IFERROR(VLOOKUP($A395,'様式C-1-1用'!$B$3:$AI$977,30,0),"")</f>
        <v/>
      </c>
      <c r="O395" s="321" t="str">
        <f>IF(VLOOKUP($A395,'様式C-1-1用'!$B$3:$AI$977,29,0)="－","なし",VLOOKUP($A395,'様式C-1-1用'!$B$3:$AI$977,29,0))</f>
        <v/>
      </c>
      <c r="P395" s="322" t="str">
        <f>IFERROR(VLOOKUP($A395,'様式C-1-1用'!$B$3:$AI$977,33,0),"")</f>
        <v/>
      </c>
    </row>
    <row r="396" spans="1:16" ht="15.95" customHeight="1" x14ac:dyDescent="0.15">
      <c r="A396" s="314">
        <v>394</v>
      </c>
      <c r="B396" s="320">
        <f>IFERROR(VLOOKUP($A396,'様式C-1-1用'!$B$3:$AI$977,3,0),"")</f>
        <v>0</v>
      </c>
      <c r="C396" s="321" t="str">
        <f>IFERROR(VLOOKUP($A396,'様式C-1-1用'!$B$3:$AI$977,4,0),"")</f>
        <v/>
      </c>
      <c r="D396" s="321">
        <f>IFERROR(VLOOKUP($A396,'様式C-1-1用'!$B$3:$AI$977,6,0),"")</f>
        <v>0</v>
      </c>
      <c r="E396" s="321">
        <f>IFERROR(VLOOKUP($A396,'様式C-1-1用'!$B$3:$AI$977,7,0),"")</f>
        <v>0</v>
      </c>
      <c r="F396" s="321">
        <f>IFERROR(VLOOKUP($A396,'様式C-1-1用'!$B$3:$AI$977,8,0),"")</f>
        <v>0</v>
      </c>
      <c r="G396" s="321">
        <f>IFERROR(VLOOKUP($A396,'様式C-1-1用'!$B$3:$AI$977,10,0),"")</f>
        <v>0</v>
      </c>
      <c r="H396" s="321">
        <f>IFERROR(VLOOKUP($A396,'様式C-1-1用'!$B$3:$AI$977,22,0),"")</f>
        <v>0</v>
      </c>
      <c r="I396" s="321">
        <f>IFERROR(VLOOKUP($A396,'様式C-1-1用'!$B$3:$AI$977,23,0),"")</f>
        <v>0</v>
      </c>
      <c r="J396" s="321" t="str">
        <f>IFERROR(VLOOKUP($A396,'様式C-1-1用'!$B$3:$AI$977,24,0),"")</f>
        <v/>
      </c>
      <c r="K396" s="321" t="str">
        <f>IFERROR(VLOOKUP($A396,'様式C-1-1用'!$B$3:$AI$977,25,0),"")</f>
        <v/>
      </c>
      <c r="L396" s="321">
        <f>IFERROR(VLOOKUP($A396,'様式C-1-1用'!$B$3:$AI$977,16,0),"")</f>
        <v>0</v>
      </c>
      <c r="M396" s="321" t="str">
        <f>IFERROR(VLOOKUP($A396,'様式C-1-1用'!$B$3:$AI$977,34,0),"")</f>
        <v/>
      </c>
      <c r="N396" s="321" t="str">
        <f>IFERROR(VLOOKUP($A396,'様式C-1-1用'!$B$3:$AI$977,30,0),"")</f>
        <v/>
      </c>
      <c r="O396" s="321" t="str">
        <f>IF(VLOOKUP($A396,'様式C-1-1用'!$B$3:$AI$977,29,0)="－","なし",VLOOKUP($A396,'様式C-1-1用'!$B$3:$AI$977,29,0))</f>
        <v/>
      </c>
      <c r="P396" s="322" t="str">
        <f>IFERROR(VLOOKUP($A396,'様式C-1-1用'!$B$3:$AI$977,33,0),"")</f>
        <v/>
      </c>
    </row>
    <row r="397" spans="1:16" ht="15.95" customHeight="1" x14ac:dyDescent="0.15">
      <c r="A397" s="314">
        <v>395</v>
      </c>
      <c r="B397" s="320">
        <f>IFERROR(VLOOKUP($A397,'様式C-1-1用'!$B$3:$AI$977,3,0),"")</f>
        <v>0</v>
      </c>
      <c r="C397" s="321" t="str">
        <f>IFERROR(VLOOKUP($A397,'様式C-1-1用'!$B$3:$AI$977,4,0),"")</f>
        <v/>
      </c>
      <c r="D397" s="321">
        <f>IFERROR(VLOOKUP($A397,'様式C-1-1用'!$B$3:$AI$977,6,0),"")</f>
        <v>0</v>
      </c>
      <c r="E397" s="321">
        <f>IFERROR(VLOOKUP($A397,'様式C-1-1用'!$B$3:$AI$977,7,0),"")</f>
        <v>0</v>
      </c>
      <c r="F397" s="321">
        <f>IFERROR(VLOOKUP($A397,'様式C-1-1用'!$B$3:$AI$977,8,0),"")</f>
        <v>0</v>
      </c>
      <c r="G397" s="321">
        <f>IFERROR(VLOOKUP($A397,'様式C-1-1用'!$B$3:$AI$977,10,0),"")</f>
        <v>0</v>
      </c>
      <c r="H397" s="321">
        <f>IFERROR(VLOOKUP($A397,'様式C-1-1用'!$B$3:$AI$977,22,0),"")</f>
        <v>0</v>
      </c>
      <c r="I397" s="321">
        <f>IFERROR(VLOOKUP($A397,'様式C-1-1用'!$B$3:$AI$977,23,0),"")</f>
        <v>0</v>
      </c>
      <c r="J397" s="321" t="str">
        <f>IFERROR(VLOOKUP($A397,'様式C-1-1用'!$B$3:$AI$977,24,0),"")</f>
        <v/>
      </c>
      <c r="K397" s="321" t="str">
        <f>IFERROR(VLOOKUP($A397,'様式C-1-1用'!$B$3:$AI$977,25,0),"")</f>
        <v/>
      </c>
      <c r="L397" s="321">
        <f>IFERROR(VLOOKUP($A397,'様式C-1-1用'!$B$3:$AI$977,16,0),"")</f>
        <v>0</v>
      </c>
      <c r="M397" s="321" t="str">
        <f>IFERROR(VLOOKUP($A397,'様式C-1-1用'!$B$3:$AI$977,34,0),"")</f>
        <v/>
      </c>
      <c r="N397" s="321" t="str">
        <f>IFERROR(VLOOKUP($A397,'様式C-1-1用'!$B$3:$AI$977,30,0),"")</f>
        <v/>
      </c>
      <c r="O397" s="321" t="str">
        <f>IF(VLOOKUP($A397,'様式C-1-1用'!$B$3:$AI$977,29,0)="－","なし",VLOOKUP($A397,'様式C-1-1用'!$B$3:$AI$977,29,0))</f>
        <v/>
      </c>
      <c r="P397" s="322" t="str">
        <f>IFERROR(VLOOKUP($A397,'様式C-1-1用'!$B$3:$AI$977,33,0),"")</f>
        <v/>
      </c>
    </row>
    <row r="398" spans="1:16" ht="15.95" customHeight="1" x14ac:dyDescent="0.15">
      <c r="A398" s="314">
        <v>396</v>
      </c>
      <c r="B398" s="320">
        <f>IFERROR(VLOOKUP($A398,'様式C-1-1用'!$B$3:$AI$977,3,0),"")</f>
        <v>0</v>
      </c>
      <c r="C398" s="321" t="str">
        <f>IFERROR(VLOOKUP($A398,'様式C-1-1用'!$B$3:$AI$977,4,0),"")</f>
        <v/>
      </c>
      <c r="D398" s="321">
        <f>IFERROR(VLOOKUP($A398,'様式C-1-1用'!$B$3:$AI$977,6,0),"")</f>
        <v>0</v>
      </c>
      <c r="E398" s="321">
        <f>IFERROR(VLOOKUP($A398,'様式C-1-1用'!$B$3:$AI$977,7,0),"")</f>
        <v>0</v>
      </c>
      <c r="F398" s="321">
        <f>IFERROR(VLOOKUP($A398,'様式C-1-1用'!$B$3:$AI$977,8,0),"")</f>
        <v>0</v>
      </c>
      <c r="G398" s="321">
        <f>IFERROR(VLOOKUP($A398,'様式C-1-1用'!$B$3:$AI$977,10,0),"")</f>
        <v>0</v>
      </c>
      <c r="H398" s="321">
        <f>IFERROR(VLOOKUP($A398,'様式C-1-1用'!$B$3:$AI$977,22,0),"")</f>
        <v>0</v>
      </c>
      <c r="I398" s="321">
        <f>IFERROR(VLOOKUP($A398,'様式C-1-1用'!$B$3:$AI$977,23,0),"")</f>
        <v>0</v>
      </c>
      <c r="J398" s="321" t="str">
        <f>IFERROR(VLOOKUP($A398,'様式C-1-1用'!$B$3:$AI$977,24,0),"")</f>
        <v/>
      </c>
      <c r="K398" s="321" t="str">
        <f>IFERROR(VLOOKUP($A398,'様式C-1-1用'!$B$3:$AI$977,25,0),"")</f>
        <v/>
      </c>
      <c r="L398" s="321">
        <f>IFERROR(VLOOKUP($A398,'様式C-1-1用'!$B$3:$AI$977,16,0),"")</f>
        <v>0</v>
      </c>
      <c r="M398" s="321" t="str">
        <f>IFERROR(VLOOKUP($A398,'様式C-1-1用'!$B$3:$AI$977,34,0),"")</f>
        <v/>
      </c>
      <c r="N398" s="321" t="str">
        <f>IFERROR(VLOOKUP($A398,'様式C-1-1用'!$B$3:$AI$977,30,0),"")</f>
        <v/>
      </c>
      <c r="O398" s="321" t="str">
        <f>IF(VLOOKUP($A398,'様式C-1-1用'!$B$3:$AI$977,29,0)="－","なし",VLOOKUP($A398,'様式C-1-1用'!$B$3:$AI$977,29,0))</f>
        <v/>
      </c>
      <c r="P398" s="322" t="str">
        <f>IFERROR(VLOOKUP($A398,'様式C-1-1用'!$B$3:$AI$977,33,0),"")</f>
        <v/>
      </c>
    </row>
    <row r="399" spans="1:16" ht="15.95" customHeight="1" x14ac:dyDescent="0.15">
      <c r="A399" s="314">
        <v>397</v>
      </c>
      <c r="B399" s="320">
        <f>IFERROR(VLOOKUP($A399,'様式C-1-1用'!$B$3:$AI$977,3,0),"")</f>
        <v>0</v>
      </c>
      <c r="C399" s="321" t="str">
        <f>IFERROR(VLOOKUP($A399,'様式C-1-1用'!$B$3:$AI$977,4,0),"")</f>
        <v/>
      </c>
      <c r="D399" s="321">
        <f>IFERROR(VLOOKUP($A399,'様式C-1-1用'!$B$3:$AI$977,6,0),"")</f>
        <v>0</v>
      </c>
      <c r="E399" s="321">
        <f>IFERROR(VLOOKUP($A399,'様式C-1-1用'!$B$3:$AI$977,7,0),"")</f>
        <v>0</v>
      </c>
      <c r="F399" s="321">
        <f>IFERROR(VLOOKUP($A399,'様式C-1-1用'!$B$3:$AI$977,8,0),"")</f>
        <v>0</v>
      </c>
      <c r="G399" s="321">
        <f>IFERROR(VLOOKUP($A399,'様式C-1-1用'!$B$3:$AI$977,10,0),"")</f>
        <v>0</v>
      </c>
      <c r="H399" s="321">
        <f>IFERROR(VLOOKUP($A399,'様式C-1-1用'!$B$3:$AI$977,22,0),"")</f>
        <v>0</v>
      </c>
      <c r="I399" s="321">
        <f>IFERROR(VLOOKUP($A399,'様式C-1-1用'!$B$3:$AI$977,23,0),"")</f>
        <v>0</v>
      </c>
      <c r="J399" s="321" t="str">
        <f>IFERROR(VLOOKUP($A399,'様式C-1-1用'!$B$3:$AI$977,24,0),"")</f>
        <v/>
      </c>
      <c r="K399" s="321" t="str">
        <f>IFERROR(VLOOKUP($A399,'様式C-1-1用'!$B$3:$AI$977,25,0),"")</f>
        <v/>
      </c>
      <c r="L399" s="321">
        <f>IFERROR(VLOOKUP($A399,'様式C-1-1用'!$B$3:$AI$977,16,0),"")</f>
        <v>0</v>
      </c>
      <c r="M399" s="321" t="str">
        <f>IFERROR(VLOOKUP($A399,'様式C-1-1用'!$B$3:$AI$977,34,0),"")</f>
        <v/>
      </c>
      <c r="N399" s="321" t="str">
        <f>IFERROR(VLOOKUP($A399,'様式C-1-1用'!$B$3:$AI$977,30,0),"")</f>
        <v/>
      </c>
      <c r="O399" s="321" t="str">
        <f>IF(VLOOKUP($A399,'様式C-1-1用'!$B$3:$AI$977,29,0)="－","なし",VLOOKUP($A399,'様式C-1-1用'!$B$3:$AI$977,29,0))</f>
        <v/>
      </c>
      <c r="P399" s="322" t="str">
        <f>IFERROR(VLOOKUP($A399,'様式C-1-1用'!$B$3:$AI$977,33,0),"")</f>
        <v/>
      </c>
    </row>
    <row r="400" spans="1:16" ht="15.95" customHeight="1" x14ac:dyDescent="0.15">
      <c r="A400" s="314">
        <v>398</v>
      </c>
      <c r="B400" s="320">
        <f>IFERROR(VLOOKUP($A400,'様式C-1-1用'!$B$3:$AI$977,3,0),"")</f>
        <v>0</v>
      </c>
      <c r="C400" s="321" t="str">
        <f>IFERROR(VLOOKUP($A400,'様式C-1-1用'!$B$3:$AI$977,4,0),"")</f>
        <v/>
      </c>
      <c r="D400" s="321">
        <f>IFERROR(VLOOKUP($A400,'様式C-1-1用'!$B$3:$AI$977,6,0),"")</f>
        <v>0</v>
      </c>
      <c r="E400" s="321">
        <f>IFERROR(VLOOKUP($A400,'様式C-1-1用'!$B$3:$AI$977,7,0),"")</f>
        <v>0</v>
      </c>
      <c r="F400" s="321">
        <f>IFERROR(VLOOKUP($A400,'様式C-1-1用'!$B$3:$AI$977,8,0),"")</f>
        <v>0</v>
      </c>
      <c r="G400" s="321">
        <f>IFERROR(VLOOKUP($A400,'様式C-1-1用'!$B$3:$AI$977,10,0),"")</f>
        <v>0</v>
      </c>
      <c r="H400" s="321">
        <f>IFERROR(VLOOKUP($A400,'様式C-1-1用'!$B$3:$AI$977,22,0),"")</f>
        <v>0</v>
      </c>
      <c r="I400" s="321">
        <f>IFERROR(VLOOKUP($A400,'様式C-1-1用'!$B$3:$AI$977,23,0),"")</f>
        <v>0</v>
      </c>
      <c r="J400" s="321" t="str">
        <f>IFERROR(VLOOKUP($A400,'様式C-1-1用'!$B$3:$AI$977,24,0),"")</f>
        <v/>
      </c>
      <c r="K400" s="321" t="str">
        <f>IFERROR(VLOOKUP($A400,'様式C-1-1用'!$B$3:$AI$977,25,0),"")</f>
        <v/>
      </c>
      <c r="L400" s="321">
        <f>IFERROR(VLOOKUP($A400,'様式C-1-1用'!$B$3:$AI$977,16,0),"")</f>
        <v>0</v>
      </c>
      <c r="M400" s="321" t="str">
        <f>IFERROR(VLOOKUP($A400,'様式C-1-1用'!$B$3:$AI$977,34,0),"")</f>
        <v/>
      </c>
      <c r="N400" s="321" t="str">
        <f>IFERROR(VLOOKUP($A400,'様式C-1-1用'!$B$3:$AI$977,30,0),"")</f>
        <v/>
      </c>
      <c r="O400" s="321" t="str">
        <f>IF(VLOOKUP($A400,'様式C-1-1用'!$B$3:$AI$977,29,0)="－","なし",VLOOKUP($A400,'様式C-1-1用'!$B$3:$AI$977,29,0))</f>
        <v/>
      </c>
      <c r="P400" s="322" t="str">
        <f>IFERROR(VLOOKUP($A400,'様式C-1-1用'!$B$3:$AI$977,33,0),"")</f>
        <v/>
      </c>
    </row>
    <row r="401" spans="1:16" ht="15.95" customHeight="1" x14ac:dyDescent="0.15">
      <c r="A401" s="314">
        <v>399</v>
      </c>
      <c r="B401" s="320">
        <f>IFERROR(VLOOKUP($A401,'様式C-1-1用'!$B$3:$AI$977,3,0),"")</f>
        <v>0</v>
      </c>
      <c r="C401" s="321" t="str">
        <f>IFERROR(VLOOKUP($A401,'様式C-1-1用'!$B$3:$AI$977,4,0),"")</f>
        <v/>
      </c>
      <c r="D401" s="321">
        <f>IFERROR(VLOOKUP($A401,'様式C-1-1用'!$B$3:$AI$977,6,0),"")</f>
        <v>0</v>
      </c>
      <c r="E401" s="321">
        <f>IFERROR(VLOOKUP($A401,'様式C-1-1用'!$B$3:$AI$977,7,0),"")</f>
        <v>0</v>
      </c>
      <c r="F401" s="321">
        <f>IFERROR(VLOOKUP($A401,'様式C-1-1用'!$B$3:$AI$977,8,0),"")</f>
        <v>0</v>
      </c>
      <c r="G401" s="321">
        <f>IFERROR(VLOOKUP($A401,'様式C-1-1用'!$B$3:$AI$977,10,0),"")</f>
        <v>0</v>
      </c>
      <c r="H401" s="321">
        <f>IFERROR(VLOOKUP($A401,'様式C-1-1用'!$B$3:$AI$977,22,0),"")</f>
        <v>0</v>
      </c>
      <c r="I401" s="321">
        <f>IFERROR(VLOOKUP($A401,'様式C-1-1用'!$B$3:$AI$977,23,0),"")</f>
        <v>0</v>
      </c>
      <c r="J401" s="321" t="str">
        <f>IFERROR(VLOOKUP($A401,'様式C-1-1用'!$B$3:$AI$977,24,0),"")</f>
        <v/>
      </c>
      <c r="K401" s="321" t="str">
        <f>IFERROR(VLOOKUP($A401,'様式C-1-1用'!$B$3:$AI$977,25,0),"")</f>
        <v/>
      </c>
      <c r="L401" s="321">
        <f>IFERROR(VLOOKUP($A401,'様式C-1-1用'!$B$3:$AI$977,16,0),"")</f>
        <v>0</v>
      </c>
      <c r="M401" s="321" t="str">
        <f>IFERROR(VLOOKUP($A401,'様式C-1-1用'!$B$3:$AI$977,34,0),"")</f>
        <v/>
      </c>
      <c r="N401" s="321" t="str">
        <f>IFERROR(VLOOKUP($A401,'様式C-1-1用'!$B$3:$AI$977,30,0),"")</f>
        <v/>
      </c>
      <c r="O401" s="321" t="str">
        <f>IF(VLOOKUP($A401,'様式C-1-1用'!$B$3:$AI$977,29,0)="－","なし",VLOOKUP($A401,'様式C-1-1用'!$B$3:$AI$977,29,0))</f>
        <v/>
      </c>
      <c r="P401" s="322" t="str">
        <f>IFERROR(VLOOKUP($A401,'様式C-1-1用'!$B$3:$AI$977,33,0),"")</f>
        <v/>
      </c>
    </row>
    <row r="402" spans="1:16" ht="15.95" customHeight="1" x14ac:dyDescent="0.15">
      <c r="A402" s="314">
        <v>400</v>
      </c>
      <c r="B402" s="320">
        <f>IFERROR(VLOOKUP($A402,'様式C-1-1用'!$B$3:$AI$977,3,0),"")</f>
        <v>0</v>
      </c>
      <c r="C402" s="321" t="str">
        <f>IFERROR(VLOOKUP($A402,'様式C-1-1用'!$B$3:$AI$977,4,0),"")</f>
        <v/>
      </c>
      <c r="D402" s="321">
        <f>IFERROR(VLOOKUP($A402,'様式C-1-1用'!$B$3:$AI$977,6,0),"")</f>
        <v>0</v>
      </c>
      <c r="E402" s="321">
        <f>IFERROR(VLOOKUP($A402,'様式C-1-1用'!$B$3:$AI$977,7,0),"")</f>
        <v>0</v>
      </c>
      <c r="F402" s="321">
        <f>IFERROR(VLOOKUP($A402,'様式C-1-1用'!$B$3:$AI$977,8,0),"")</f>
        <v>0</v>
      </c>
      <c r="G402" s="321">
        <f>IFERROR(VLOOKUP($A402,'様式C-1-1用'!$B$3:$AI$977,10,0),"")</f>
        <v>0</v>
      </c>
      <c r="H402" s="321">
        <f>IFERROR(VLOOKUP($A402,'様式C-1-1用'!$B$3:$AI$977,22,0),"")</f>
        <v>0</v>
      </c>
      <c r="I402" s="321">
        <f>IFERROR(VLOOKUP($A402,'様式C-1-1用'!$B$3:$AI$977,23,0),"")</f>
        <v>0</v>
      </c>
      <c r="J402" s="321" t="str">
        <f>IFERROR(VLOOKUP($A402,'様式C-1-1用'!$B$3:$AI$977,24,0),"")</f>
        <v/>
      </c>
      <c r="K402" s="321" t="str">
        <f>IFERROR(VLOOKUP($A402,'様式C-1-1用'!$B$3:$AI$977,25,0),"")</f>
        <v/>
      </c>
      <c r="L402" s="321">
        <f>IFERROR(VLOOKUP($A402,'様式C-1-1用'!$B$3:$AI$977,16,0),"")</f>
        <v>0</v>
      </c>
      <c r="M402" s="321" t="str">
        <f>IFERROR(VLOOKUP($A402,'様式C-1-1用'!$B$3:$AI$977,34,0),"")</f>
        <v/>
      </c>
      <c r="N402" s="321" t="str">
        <f>IFERROR(VLOOKUP($A402,'様式C-1-1用'!$B$3:$AI$977,30,0),"")</f>
        <v/>
      </c>
      <c r="O402" s="321" t="str">
        <f>IF(VLOOKUP($A402,'様式C-1-1用'!$B$3:$AI$977,29,0)="－","なし",VLOOKUP($A402,'様式C-1-1用'!$B$3:$AI$977,29,0))</f>
        <v/>
      </c>
      <c r="P402" s="322" t="str">
        <f>IFERROR(VLOOKUP($A402,'様式C-1-1用'!$B$3:$AI$977,33,0),"")</f>
        <v/>
      </c>
    </row>
    <row r="403" spans="1:16" ht="15.95" customHeight="1" x14ac:dyDescent="0.15">
      <c r="A403" s="314">
        <v>401</v>
      </c>
      <c r="B403" s="320">
        <f>IFERROR(VLOOKUP($A403,'様式C-1-1用'!$B$3:$AI$977,3,0),"")</f>
        <v>0</v>
      </c>
      <c r="C403" s="321" t="str">
        <f>IFERROR(VLOOKUP($A403,'様式C-1-1用'!$B$3:$AI$977,4,0),"")</f>
        <v/>
      </c>
      <c r="D403" s="321">
        <f>IFERROR(VLOOKUP($A403,'様式C-1-1用'!$B$3:$AI$977,6,0),"")</f>
        <v>0</v>
      </c>
      <c r="E403" s="321">
        <f>IFERROR(VLOOKUP($A403,'様式C-1-1用'!$B$3:$AI$977,7,0),"")</f>
        <v>0</v>
      </c>
      <c r="F403" s="321">
        <f>IFERROR(VLOOKUP($A403,'様式C-1-1用'!$B$3:$AI$977,8,0),"")</f>
        <v>0</v>
      </c>
      <c r="G403" s="321">
        <f>IFERROR(VLOOKUP($A403,'様式C-1-1用'!$B$3:$AI$977,10,0),"")</f>
        <v>0</v>
      </c>
      <c r="H403" s="321">
        <f>IFERROR(VLOOKUP($A403,'様式C-1-1用'!$B$3:$AI$977,22,0),"")</f>
        <v>0</v>
      </c>
      <c r="I403" s="321">
        <f>IFERROR(VLOOKUP($A403,'様式C-1-1用'!$B$3:$AI$977,23,0),"")</f>
        <v>0</v>
      </c>
      <c r="J403" s="321" t="str">
        <f>IFERROR(VLOOKUP($A403,'様式C-1-1用'!$B$3:$AI$977,24,0),"")</f>
        <v/>
      </c>
      <c r="K403" s="321" t="str">
        <f>IFERROR(VLOOKUP($A403,'様式C-1-1用'!$B$3:$AI$977,25,0),"")</f>
        <v/>
      </c>
      <c r="L403" s="321">
        <f>IFERROR(VLOOKUP($A403,'様式C-1-1用'!$B$3:$AI$977,16,0),"")</f>
        <v>0</v>
      </c>
      <c r="M403" s="321" t="str">
        <f>IFERROR(VLOOKUP($A403,'様式C-1-1用'!$B$3:$AI$977,34,0),"")</f>
        <v/>
      </c>
      <c r="N403" s="321" t="str">
        <f>IFERROR(VLOOKUP($A403,'様式C-1-1用'!$B$3:$AI$977,30,0),"")</f>
        <v/>
      </c>
      <c r="O403" s="321" t="str">
        <f>IF(VLOOKUP($A403,'様式C-1-1用'!$B$3:$AI$977,29,0)="－","なし",VLOOKUP($A403,'様式C-1-1用'!$B$3:$AI$977,29,0))</f>
        <v/>
      </c>
      <c r="P403" s="322" t="str">
        <f>IFERROR(VLOOKUP($A403,'様式C-1-1用'!$B$3:$AI$977,33,0),"")</f>
        <v/>
      </c>
    </row>
    <row r="404" spans="1:16" ht="15.95" customHeight="1" x14ac:dyDescent="0.15">
      <c r="A404" s="314">
        <v>402</v>
      </c>
      <c r="B404" s="320">
        <f>IFERROR(VLOOKUP($A404,'様式C-1-1用'!$B$3:$AI$977,3,0),"")</f>
        <v>0</v>
      </c>
      <c r="C404" s="321" t="str">
        <f>IFERROR(VLOOKUP($A404,'様式C-1-1用'!$B$3:$AI$977,4,0),"")</f>
        <v/>
      </c>
      <c r="D404" s="321">
        <f>IFERROR(VLOOKUP($A404,'様式C-1-1用'!$B$3:$AI$977,6,0),"")</f>
        <v>0</v>
      </c>
      <c r="E404" s="321">
        <f>IFERROR(VLOOKUP($A404,'様式C-1-1用'!$B$3:$AI$977,7,0),"")</f>
        <v>0</v>
      </c>
      <c r="F404" s="321">
        <f>IFERROR(VLOOKUP($A404,'様式C-1-1用'!$B$3:$AI$977,8,0),"")</f>
        <v>0</v>
      </c>
      <c r="G404" s="321">
        <f>IFERROR(VLOOKUP($A404,'様式C-1-1用'!$B$3:$AI$977,10,0),"")</f>
        <v>0</v>
      </c>
      <c r="H404" s="321">
        <f>IFERROR(VLOOKUP($A404,'様式C-1-1用'!$B$3:$AI$977,22,0),"")</f>
        <v>0</v>
      </c>
      <c r="I404" s="321">
        <f>IFERROR(VLOOKUP($A404,'様式C-1-1用'!$B$3:$AI$977,23,0),"")</f>
        <v>0</v>
      </c>
      <c r="J404" s="321" t="str">
        <f>IFERROR(VLOOKUP($A404,'様式C-1-1用'!$B$3:$AI$977,24,0),"")</f>
        <v/>
      </c>
      <c r="K404" s="321" t="str">
        <f>IFERROR(VLOOKUP($A404,'様式C-1-1用'!$B$3:$AI$977,25,0),"")</f>
        <v/>
      </c>
      <c r="L404" s="321">
        <f>IFERROR(VLOOKUP($A404,'様式C-1-1用'!$B$3:$AI$977,16,0),"")</f>
        <v>0</v>
      </c>
      <c r="M404" s="321" t="str">
        <f>IFERROR(VLOOKUP($A404,'様式C-1-1用'!$B$3:$AI$977,34,0),"")</f>
        <v/>
      </c>
      <c r="N404" s="321" t="str">
        <f>IFERROR(VLOOKUP($A404,'様式C-1-1用'!$B$3:$AI$977,30,0),"")</f>
        <v/>
      </c>
      <c r="O404" s="321" t="str">
        <f>IF(VLOOKUP($A404,'様式C-1-1用'!$B$3:$AI$977,29,0)="－","なし",VLOOKUP($A404,'様式C-1-1用'!$B$3:$AI$977,29,0))</f>
        <v/>
      </c>
      <c r="P404" s="322" t="str">
        <f>IFERROR(VLOOKUP($A404,'様式C-1-1用'!$B$3:$AI$977,33,0),"")</f>
        <v/>
      </c>
    </row>
    <row r="405" spans="1:16" ht="15.95" customHeight="1" x14ac:dyDescent="0.15">
      <c r="A405" s="314">
        <v>403</v>
      </c>
      <c r="B405" s="320">
        <f>IFERROR(VLOOKUP($A405,'様式C-1-1用'!$B$3:$AI$977,3,0),"")</f>
        <v>0</v>
      </c>
      <c r="C405" s="321" t="str">
        <f>IFERROR(VLOOKUP($A405,'様式C-1-1用'!$B$3:$AI$977,4,0),"")</f>
        <v/>
      </c>
      <c r="D405" s="321">
        <f>IFERROR(VLOOKUP($A405,'様式C-1-1用'!$B$3:$AI$977,6,0),"")</f>
        <v>0</v>
      </c>
      <c r="E405" s="321">
        <f>IFERROR(VLOOKUP($A405,'様式C-1-1用'!$B$3:$AI$977,7,0),"")</f>
        <v>0</v>
      </c>
      <c r="F405" s="321">
        <f>IFERROR(VLOOKUP($A405,'様式C-1-1用'!$B$3:$AI$977,8,0),"")</f>
        <v>0</v>
      </c>
      <c r="G405" s="321">
        <f>IFERROR(VLOOKUP($A405,'様式C-1-1用'!$B$3:$AI$977,10,0),"")</f>
        <v>0</v>
      </c>
      <c r="H405" s="321">
        <f>IFERROR(VLOOKUP($A405,'様式C-1-1用'!$B$3:$AI$977,22,0),"")</f>
        <v>0</v>
      </c>
      <c r="I405" s="321">
        <f>IFERROR(VLOOKUP($A405,'様式C-1-1用'!$B$3:$AI$977,23,0),"")</f>
        <v>0</v>
      </c>
      <c r="J405" s="321" t="str">
        <f>IFERROR(VLOOKUP($A405,'様式C-1-1用'!$B$3:$AI$977,24,0),"")</f>
        <v/>
      </c>
      <c r="K405" s="321" t="str">
        <f>IFERROR(VLOOKUP($A405,'様式C-1-1用'!$B$3:$AI$977,25,0),"")</f>
        <v/>
      </c>
      <c r="L405" s="321">
        <f>IFERROR(VLOOKUP($A405,'様式C-1-1用'!$B$3:$AI$977,16,0),"")</f>
        <v>0</v>
      </c>
      <c r="M405" s="321" t="str">
        <f>IFERROR(VLOOKUP($A405,'様式C-1-1用'!$B$3:$AI$977,34,0),"")</f>
        <v/>
      </c>
      <c r="N405" s="321" t="str">
        <f>IFERROR(VLOOKUP($A405,'様式C-1-1用'!$B$3:$AI$977,30,0),"")</f>
        <v/>
      </c>
      <c r="O405" s="321" t="str">
        <f>IF(VLOOKUP($A405,'様式C-1-1用'!$B$3:$AI$977,29,0)="－","なし",VLOOKUP($A405,'様式C-1-1用'!$B$3:$AI$977,29,0))</f>
        <v/>
      </c>
      <c r="P405" s="322" t="str">
        <f>IFERROR(VLOOKUP($A405,'様式C-1-1用'!$B$3:$AI$977,33,0),"")</f>
        <v/>
      </c>
    </row>
    <row r="406" spans="1:16" ht="15.95" customHeight="1" x14ac:dyDescent="0.15">
      <c r="A406" s="314">
        <v>404</v>
      </c>
      <c r="B406" s="320">
        <f>IFERROR(VLOOKUP($A406,'様式C-1-1用'!$B$3:$AI$977,3,0),"")</f>
        <v>0</v>
      </c>
      <c r="C406" s="321" t="str">
        <f>IFERROR(VLOOKUP($A406,'様式C-1-1用'!$B$3:$AI$977,4,0),"")</f>
        <v/>
      </c>
      <c r="D406" s="321">
        <f>IFERROR(VLOOKUP($A406,'様式C-1-1用'!$B$3:$AI$977,6,0),"")</f>
        <v>0</v>
      </c>
      <c r="E406" s="321">
        <f>IFERROR(VLOOKUP($A406,'様式C-1-1用'!$B$3:$AI$977,7,0),"")</f>
        <v>0</v>
      </c>
      <c r="F406" s="321">
        <f>IFERROR(VLOOKUP($A406,'様式C-1-1用'!$B$3:$AI$977,8,0),"")</f>
        <v>0</v>
      </c>
      <c r="G406" s="321">
        <f>IFERROR(VLOOKUP($A406,'様式C-1-1用'!$B$3:$AI$977,10,0),"")</f>
        <v>0</v>
      </c>
      <c r="H406" s="321">
        <f>IFERROR(VLOOKUP($A406,'様式C-1-1用'!$B$3:$AI$977,22,0),"")</f>
        <v>0</v>
      </c>
      <c r="I406" s="321">
        <f>IFERROR(VLOOKUP($A406,'様式C-1-1用'!$B$3:$AI$977,23,0),"")</f>
        <v>0</v>
      </c>
      <c r="J406" s="321" t="str">
        <f>IFERROR(VLOOKUP($A406,'様式C-1-1用'!$B$3:$AI$977,24,0),"")</f>
        <v/>
      </c>
      <c r="K406" s="321" t="str">
        <f>IFERROR(VLOOKUP($A406,'様式C-1-1用'!$B$3:$AI$977,25,0),"")</f>
        <v/>
      </c>
      <c r="L406" s="321">
        <f>IFERROR(VLOOKUP($A406,'様式C-1-1用'!$B$3:$AI$977,16,0),"")</f>
        <v>0</v>
      </c>
      <c r="M406" s="321" t="str">
        <f>IFERROR(VLOOKUP($A406,'様式C-1-1用'!$B$3:$AI$977,34,0),"")</f>
        <v/>
      </c>
      <c r="N406" s="321" t="str">
        <f>IFERROR(VLOOKUP($A406,'様式C-1-1用'!$B$3:$AI$977,30,0),"")</f>
        <v/>
      </c>
      <c r="O406" s="321" t="str">
        <f>IF(VLOOKUP($A406,'様式C-1-1用'!$B$3:$AI$977,29,0)="－","なし",VLOOKUP($A406,'様式C-1-1用'!$B$3:$AI$977,29,0))</f>
        <v/>
      </c>
      <c r="P406" s="322" t="str">
        <f>IFERROR(VLOOKUP($A406,'様式C-1-1用'!$B$3:$AI$977,33,0),"")</f>
        <v/>
      </c>
    </row>
    <row r="407" spans="1:16" ht="15.95" customHeight="1" x14ac:dyDescent="0.15">
      <c r="A407" s="314">
        <v>405</v>
      </c>
      <c r="B407" s="320">
        <f>IFERROR(VLOOKUP($A407,'様式C-1-1用'!$B$3:$AI$977,3,0),"")</f>
        <v>0</v>
      </c>
      <c r="C407" s="321" t="str">
        <f>IFERROR(VLOOKUP($A407,'様式C-1-1用'!$B$3:$AI$977,4,0),"")</f>
        <v/>
      </c>
      <c r="D407" s="321">
        <f>IFERROR(VLOOKUP($A407,'様式C-1-1用'!$B$3:$AI$977,6,0),"")</f>
        <v>0</v>
      </c>
      <c r="E407" s="321">
        <f>IFERROR(VLOOKUP($A407,'様式C-1-1用'!$B$3:$AI$977,7,0),"")</f>
        <v>0</v>
      </c>
      <c r="F407" s="321">
        <f>IFERROR(VLOOKUP($A407,'様式C-1-1用'!$B$3:$AI$977,8,0),"")</f>
        <v>0</v>
      </c>
      <c r="G407" s="321">
        <f>IFERROR(VLOOKUP($A407,'様式C-1-1用'!$B$3:$AI$977,10,0),"")</f>
        <v>0</v>
      </c>
      <c r="H407" s="321">
        <f>IFERROR(VLOOKUP($A407,'様式C-1-1用'!$B$3:$AI$977,22,0),"")</f>
        <v>0</v>
      </c>
      <c r="I407" s="321">
        <f>IFERROR(VLOOKUP($A407,'様式C-1-1用'!$B$3:$AI$977,23,0),"")</f>
        <v>0</v>
      </c>
      <c r="J407" s="321" t="str">
        <f>IFERROR(VLOOKUP($A407,'様式C-1-1用'!$B$3:$AI$977,24,0),"")</f>
        <v/>
      </c>
      <c r="K407" s="321" t="str">
        <f>IFERROR(VLOOKUP($A407,'様式C-1-1用'!$B$3:$AI$977,25,0),"")</f>
        <v/>
      </c>
      <c r="L407" s="321">
        <f>IFERROR(VLOOKUP($A407,'様式C-1-1用'!$B$3:$AI$977,16,0),"")</f>
        <v>0</v>
      </c>
      <c r="M407" s="321" t="str">
        <f>IFERROR(VLOOKUP($A407,'様式C-1-1用'!$B$3:$AI$977,34,0),"")</f>
        <v/>
      </c>
      <c r="N407" s="321" t="str">
        <f>IFERROR(VLOOKUP($A407,'様式C-1-1用'!$B$3:$AI$977,30,0),"")</f>
        <v/>
      </c>
      <c r="O407" s="321" t="str">
        <f>IF(VLOOKUP($A407,'様式C-1-1用'!$B$3:$AI$977,29,0)="－","なし",VLOOKUP($A407,'様式C-1-1用'!$B$3:$AI$977,29,0))</f>
        <v/>
      </c>
      <c r="P407" s="322" t="str">
        <f>IFERROR(VLOOKUP($A407,'様式C-1-1用'!$B$3:$AI$977,33,0),"")</f>
        <v/>
      </c>
    </row>
    <row r="408" spans="1:16" ht="15.95" customHeight="1" x14ac:dyDescent="0.15">
      <c r="A408" s="314">
        <v>406</v>
      </c>
      <c r="B408" s="320">
        <f>IFERROR(VLOOKUP($A408,'様式C-1-1用'!$B$3:$AI$977,3,0),"")</f>
        <v>0</v>
      </c>
      <c r="C408" s="321" t="str">
        <f>IFERROR(VLOOKUP($A408,'様式C-1-1用'!$B$3:$AI$977,4,0),"")</f>
        <v/>
      </c>
      <c r="D408" s="321">
        <f>IFERROR(VLOOKUP($A408,'様式C-1-1用'!$B$3:$AI$977,6,0),"")</f>
        <v>0</v>
      </c>
      <c r="E408" s="321">
        <f>IFERROR(VLOOKUP($A408,'様式C-1-1用'!$B$3:$AI$977,7,0),"")</f>
        <v>0</v>
      </c>
      <c r="F408" s="321">
        <f>IFERROR(VLOOKUP($A408,'様式C-1-1用'!$B$3:$AI$977,8,0),"")</f>
        <v>0</v>
      </c>
      <c r="G408" s="321">
        <f>IFERROR(VLOOKUP($A408,'様式C-1-1用'!$B$3:$AI$977,10,0),"")</f>
        <v>0</v>
      </c>
      <c r="H408" s="321">
        <f>IFERROR(VLOOKUP($A408,'様式C-1-1用'!$B$3:$AI$977,22,0),"")</f>
        <v>0</v>
      </c>
      <c r="I408" s="321">
        <f>IFERROR(VLOOKUP($A408,'様式C-1-1用'!$B$3:$AI$977,23,0),"")</f>
        <v>0</v>
      </c>
      <c r="J408" s="321" t="str">
        <f>IFERROR(VLOOKUP($A408,'様式C-1-1用'!$B$3:$AI$977,24,0),"")</f>
        <v/>
      </c>
      <c r="K408" s="321" t="str">
        <f>IFERROR(VLOOKUP($A408,'様式C-1-1用'!$B$3:$AI$977,25,0),"")</f>
        <v/>
      </c>
      <c r="L408" s="321">
        <f>IFERROR(VLOOKUP($A408,'様式C-1-1用'!$B$3:$AI$977,16,0),"")</f>
        <v>0</v>
      </c>
      <c r="M408" s="321" t="str">
        <f>IFERROR(VLOOKUP($A408,'様式C-1-1用'!$B$3:$AI$977,34,0),"")</f>
        <v/>
      </c>
      <c r="N408" s="321" t="str">
        <f>IFERROR(VLOOKUP($A408,'様式C-1-1用'!$B$3:$AI$977,30,0),"")</f>
        <v/>
      </c>
      <c r="O408" s="321" t="str">
        <f>IF(VLOOKUP($A408,'様式C-1-1用'!$B$3:$AI$977,29,0)="－","なし",VLOOKUP($A408,'様式C-1-1用'!$B$3:$AI$977,29,0))</f>
        <v/>
      </c>
      <c r="P408" s="322" t="str">
        <f>IFERROR(VLOOKUP($A408,'様式C-1-1用'!$B$3:$AI$977,33,0),"")</f>
        <v/>
      </c>
    </row>
    <row r="409" spans="1:16" ht="15.95" customHeight="1" x14ac:dyDescent="0.15">
      <c r="A409" s="314">
        <v>407</v>
      </c>
      <c r="B409" s="320">
        <f>IFERROR(VLOOKUP($A409,'様式C-1-1用'!$B$3:$AI$977,3,0),"")</f>
        <v>0</v>
      </c>
      <c r="C409" s="321" t="str">
        <f>IFERROR(VLOOKUP($A409,'様式C-1-1用'!$B$3:$AI$977,4,0),"")</f>
        <v/>
      </c>
      <c r="D409" s="321">
        <f>IFERROR(VLOOKUP($A409,'様式C-1-1用'!$B$3:$AI$977,6,0),"")</f>
        <v>0</v>
      </c>
      <c r="E409" s="321">
        <f>IFERROR(VLOOKUP($A409,'様式C-1-1用'!$B$3:$AI$977,7,0),"")</f>
        <v>0</v>
      </c>
      <c r="F409" s="321">
        <f>IFERROR(VLOOKUP($A409,'様式C-1-1用'!$B$3:$AI$977,8,0),"")</f>
        <v>0</v>
      </c>
      <c r="G409" s="321">
        <f>IFERROR(VLOOKUP($A409,'様式C-1-1用'!$B$3:$AI$977,10,0),"")</f>
        <v>0</v>
      </c>
      <c r="H409" s="321">
        <f>IFERROR(VLOOKUP($A409,'様式C-1-1用'!$B$3:$AI$977,22,0),"")</f>
        <v>0</v>
      </c>
      <c r="I409" s="321">
        <f>IFERROR(VLOOKUP($A409,'様式C-1-1用'!$B$3:$AI$977,23,0),"")</f>
        <v>0</v>
      </c>
      <c r="J409" s="321" t="str">
        <f>IFERROR(VLOOKUP($A409,'様式C-1-1用'!$B$3:$AI$977,24,0),"")</f>
        <v/>
      </c>
      <c r="K409" s="321" t="str">
        <f>IFERROR(VLOOKUP($A409,'様式C-1-1用'!$B$3:$AI$977,25,0),"")</f>
        <v/>
      </c>
      <c r="L409" s="321">
        <f>IFERROR(VLOOKUP($A409,'様式C-1-1用'!$B$3:$AI$977,16,0),"")</f>
        <v>0</v>
      </c>
      <c r="M409" s="321" t="str">
        <f>IFERROR(VLOOKUP($A409,'様式C-1-1用'!$B$3:$AI$977,34,0),"")</f>
        <v/>
      </c>
      <c r="N409" s="321" t="str">
        <f>IFERROR(VLOOKUP($A409,'様式C-1-1用'!$B$3:$AI$977,30,0),"")</f>
        <v/>
      </c>
      <c r="O409" s="321" t="str">
        <f>IF(VLOOKUP($A409,'様式C-1-1用'!$B$3:$AI$977,29,0)="－","なし",VLOOKUP($A409,'様式C-1-1用'!$B$3:$AI$977,29,0))</f>
        <v/>
      </c>
      <c r="P409" s="322" t="str">
        <f>IFERROR(VLOOKUP($A409,'様式C-1-1用'!$B$3:$AI$977,33,0),"")</f>
        <v/>
      </c>
    </row>
    <row r="410" spans="1:16" ht="15.95" customHeight="1" x14ac:dyDescent="0.15">
      <c r="A410" s="314">
        <v>408</v>
      </c>
      <c r="B410" s="320">
        <f>IFERROR(VLOOKUP($A410,'様式C-1-1用'!$B$3:$AI$977,3,0),"")</f>
        <v>0</v>
      </c>
      <c r="C410" s="321" t="str">
        <f>IFERROR(VLOOKUP($A410,'様式C-1-1用'!$B$3:$AI$977,4,0),"")</f>
        <v/>
      </c>
      <c r="D410" s="321">
        <f>IFERROR(VLOOKUP($A410,'様式C-1-1用'!$B$3:$AI$977,6,0),"")</f>
        <v>0</v>
      </c>
      <c r="E410" s="321">
        <f>IFERROR(VLOOKUP($A410,'様式C-1-1用'!$B$3:$AI$977,7,0),"")</f>
        <v>0</v>
      </c>
      <c r="F410" s="321">
        <f>IFERROR(VLOOKUP($A410,'様式C-1-1用'!$B$3:$AI$977,8,0),"")</f>
        <v>0</v>
      </c>
      <c r="G410" s="321">
        <f>IFERROR(VLOOKUP($A410,'様式C-1-1用'!$B$3:$AI$977,10,0),"")</f>
        <v>0</v>
      </c>
      <c r="H410" s="321">
        <f>IFERROR(VLOOKUP($A410,'様式C-1-1用'!$B$3:$AI$977,22,0),"")</f>
        <v>0</v>
      </c>
      <c r="I410" s="321">
        <f>IFERROR(VLOOKUP($A410,'様式C-1-1用'!$B$3:$AI$977,23,0),"")</f>
        <v>0</v>
      </c>
      <c r="J410" s="321" t="str">
        <f>IFERROR(VLOOKUP($A410,'様式C-1-1用'!$B$3:$AI$977,24,0),"")</f>
        <v/>
      </c>
      <c r="K410" s="321" t="str">
        <f>IFERROR(VLOOKUP($A410,'様式C-1-1用'!$B$3:$AI$977,25,0),"")</f>
        <v/>
      </c>
      <c r="L410" s="321">
        <f>IFERROR(VLOOKUP($A410,'様式C-1-1用'!$B$3:$AI$977,16,0),"")</f>
        <v>0</v>
      </c>
      <c r="M410" s="321" t="str">
        <f>IFERROR(VLOOKUP($A410,'様式C-1-1用'!$B$3:$AI$977,34,0),"")</f>
        <v/>
      </c>
      <c r="N410" s="321" t="str">
        <f>IFERROR(VLOOKUP($A410,'様式C-1-1用'!$B$3:$AI$977,30,0),"")</f>
        <v/>
      </c>
      <c r="O410" s="321" t="str">
        <f>IF(VLOOKUP($A410,'様式C-1-1用'!$B$3:$AI$977,29,0)="－","なし",VLOOKUP($A410,'様式C-1-1用'!$B$3:$AI$977,29,0))</f>
        <v/>
      </c>
      <c r="P410" s="322" t="str">
        <f>IFERROR(VLOOKUP($A410,'様式C-1-1用'!$B$3:$AI$977,33,0),"")</f>
        <v/>
      </c>
    </row>
    <row r="411" spans="1:16" ht="15.95" customHeight="1" x14ac:dyDescent="0.15">
      <c r="A411" s="314">
        <v>409</v>
      </c>
      <c r="B411" s="320">
        <f>IFERROR(VLOOKUP($A411,'様式C-1-1用'!$B$3:$AI$977,3,0),"")</f>
        <v>0</v>
      </c>
      <c r="C411" s="321" t="str">
        <f>IFERROR(VLOOKUP($A411,'様式C-1-1用'!$B$3:$AI$977,4,0),"")</f>
        <v/>
      </c>
      <c r="D411" s="321">
        <f>IFERROR(VLOOKUP($A411,'様式C-1-1用'!$B$3:$AI$977,6,0),"")</f>
        <v>0</v>
      </c>
      <c r="E411" s="321">
        <f>IFERROR(VLOOKUP($A411,'様式C-1-1用'!$B$3:$AI$977,7,0),"")</f>
        <v>0</v>
      </c>
      <c r="F411" s="321">
        <f>IFERROR(VLOOKUP($A411,'様式C-1-1用'!$B$3:$AI$977,8,0),"")</f>
        <v>0</v>
      </c>
      <c r="G411" s="321">
        <f>IFERROR(VLOOKUP($A411,'様式C-1-1用'!$B$3:$AI$977,10,0),"")</f>
        <v>0</v>
      </c>
      <c r="H411" s="321">
        <f>IFERROR(VLOOKUP($A411,'様式C-1-1用'!$B$3:$AI$977,22,0),"")</f>
        <v>0</v>
      </c>
      <c r="I411" s="321">
        <f>IFERROR(VLOOKUP($A411,'様式C-1-1用'!$B$3:$AI$977,23,0),"")</f>
        <v>0</v>
      </c>
      <c r="J411" s="321" t="str">
        <f>IFERROR(VLOOKUP($A411,'様式C-1-1用'!$B$3:$AI$977,24,0),"")</f>
        <v/>
      </c>
      <c r="K411" s="321" t="str">
        <f>IFERROR(VLOOKUP($A411,'様式C-1-1用'!$B$3:$AI$977,25,0),"")</f>
        <v/>
      </c>
      <c r="L411" s="321">
        <f>IFERROR(VLOOKUP($A411,'様式C-1-1用'!$B$3:$AI$977,16,0),"")</f>
        <v>0</v>
      </c>
      <c r="M411" s="321" t="str">
        <f>IFERROR(VLOOKUP($A411,'様式C-1-1用'!$B$3:$AI$977,34,0),"")</f>
        <v/>
      </c>
      <c r="N411" s="321" t="str">
        <f>IFERROR(VLOOKUP($A411,'様式C-1-1用'!$B$3:$AI$977,30,0),"")</f>
        <v/>
      </c>
      <c r="O411" s="321" t="str">
        <f>IF(VLOOKUP($A411,'様式C-1-1用'!$B$3:$AI$977,29,0)="－","なし",VLOOKUP($A411,'様式C-1-1用'!$B$3:$AI$977,29,0))</f>
        <v/>
      </c>
      <c r="P411" s="322" t="str">
        <f>IFERROR(VLOOKUP($A411,'様式C-1-1用'!$B$3:$AI$977,33,0),"")</f>
        <v/>
      </c>
    </row>
    <row r="412" spans="1:16" ht="15.95" customHeight="1" x14ac:dyDescent="0.15">
      <c r="A412" s="314">
        <v>410</v>
      </c>
      <c r="B412" s="320">
        <f>IFERROR(VLOOKUP($A412,'様式C-1-1用'!$B$3:$AI$977,3,0),"")</f>
        <v>0</v>
      </c>
      <c r="C412" s="321" t="str">
        <f>IFERROR(VLOOKUP($A412,'様式C-1-1用'!$B$3:$AI$977,4,0),"")</f>
        <v/>
      </c>
      <c r="D412" s="321">
        <f>IFERROR(VLOOKUP($A412,'様式C-1-1用'!$B$3:$AI$977,6,0),"")</f>
        <v>0</v>
      </c>
      <c r="E412" s="321">
        <f>IFERROR(VLOOKUP($A412,'様式C-1-1用'!$B$3:$AI$977,7,0),"")</f>
        <v>0</v>
      </c>
      <c r="F412" s="321">
        <f>IFERROR(VLOOKUP($A412,'様式C-1-1用'!$B$3:$AI$977,8,0),"")</f>
        <v>0</v>
      </c>
      <c r="G412" s="321">
        <f>IFERROR(VLOOKUP($A412,'様式C-1-1用'!$B$3:$AI$977,10,0),"")</f>
        <v>0</v>
      </c>
      <c r="H412" s="321">
        <f>IFERROR(VLOOKUP($A412,'様式C-1-1用'!$B$3:$AI$977,22,0),"")</f>
        <v>0</v>
      </c>
      <c r="I412" s="321">
        <f>IFERROR(VLOOKUP($A412,'様式C-1-1用'!$B$3:$AI$977,23,0),"")</f>
        <v>0</v>
      </c>
      <c r="J412" s="321" t="str">
        <f>IFERROR(VLOOKUP($A412,'様式C-1-1用'!$B$3:$AI$977,24,0),"")</f>
        <v/>
      </c>
      <c r="K412" s="321" t="str">
        <f>IFERROR(VLOOKUP($A412,'様式C-1-1用'!$B$3:$AI$977,25,0),"")</f>
        <v/>
      </c>
      <c r="L412" s="321">
        <f>IFERROR(VLOOKUP($A412,'様式C-1-1用'!$B$3:$AI$977,16,0),"")</f>
        <v>0</v>
      </c>
      <c r="M412" s="321" t="str">
        <f>IFERROR(VLOOKUP($A412,'様式C-1-1用'!$B$3:$AI$977,34,0),"")</f>
        <v/>
      </c>
      <c r="N412" s="321" t="str">
        <f>IFERROR(VLOOKUP($A412,'様式C-1-1用'!$B$3:$AI$977,30,0),"")</f>
        <v/>
      </c>
      <c r="O412" s="321" t="str">
        <f>IF(VLOOKUP($A412,'様式C-1-1用'!$B$3:$AI$977,29,0)="－","なし",VLOOKUP($A412,'様式C-1-1用'!$B$3:$AI$977,29,0))</f>
        <v/>
      </c>
      <c r="P412" s="322" t="str">
        <f>IFERROR(VLOOKUP($A412,'様式C-1-1用'!$B$3:$AI$977,33,0),"")</f>
        <v/>
      </c>
    </row>
    <row r="413" spans="1:16" ht="15.95" customHeight="1" x14ac:dyDescent="0.15">
      <c r="A413" s="314">
        <v>411</v>
      </c>
      <c r="B413" s="320">
        <f>IFERROR(VLOOKUP($A413,'様式C-1-1用'!$B$3:$AI$977,3,0),"")</f>
        <v>0</v>
      </c>
      <c r="C413" s="321" t="str">
        <f>IFERROR(VLOOKUP($A413,'様式C-1-1用'!$B$3:$AI$977,4,0),"")</f>
        <v/>
      </c>
      <c r="D413" s="321">
        <f>IFERROR(VLOOKUP($A413,'様式C-1-1用'!$B$3:$AI$977,6,0),"")</f>
        <v>0</v>
      </c>
      <c r="E413" s="321">
        <f>IFERROR(VLOOKUP($A413,'様式C-1-1用'!$B$3:$AI$977,7,0),"")</f>
        <v>0</v>
      </c>
      <c r="F413" s="321">
        <f>IFERROR(VLOOKUP($A413,'様式C-1-1用'!$B$3:$AI$977,8,0),"")</f>
        <v>0</v>
      </c>
      <c r="G413" s="321">
        <f>IFERROR(VLOOKUP($A413,'様式C-1-1用'!$B$3:$AI$977,10,0),"")</f>
        <v>0</v>
      </c>
      <c r="H413" s="321">
        <f>IFERROR(VLOOKUP($A413,'様式C-1-1用'!$B$3:$AI$977,22,0),"")</f>
        <v>0</v>
      </c>
      <c r="I413" s="321">
        <f>IFERROR(VLOOKUP($A413,'様式C-1-1用'!$B$3:$AI$977,23,0),"")</f>
        <v>0</v>
      </c>
      <c r="J413" s="321" t="str">
        <f>IFERROR(VLOOKUP($A413,'様式C-1-1用'!$B$3:$AI$977,24,0),"")</f>
        <v/>
      </c>
      <c r="K413" s="321" t="str">
        <f>IFERROR(VLOOKUP($A413,'様式C-1-1用'!$B$3:$AI$977,25,0),"")</f>
        <v/>
      </c>
      <c r="L413" s="321">
        <f>IFERROR(VLOOKUP($A413,'様式C-1-1用'!$B$3:$AI$977,16,0),"")</f>
        <v>0</v>
      </c>
      <c r="M413" s="321" t="str">
        <f>IFERROR(VLOOKUP($A413,'様式C-1-1用'!$B$3:$AI$977,34,0),"")</f>
        <v/>
      </c>
      <c r="N413" s="321" t="str">
        <f>IFERROR(VLOOKUP($A413,'様式C-1-1用'!$B$3:$AI$977,30,0),"")</f>
        <v/>
      </c>
      <c r="O413" s="321" t="str">
        <f>IF(VLOOKUP($A413,'様式C-1-1用'!$B$3:$AI$977,29,0)="－","なし",VLOOKUP($A413,'様式C-1-1用'!$B$3:$AI$977,29,0))</f>
        <v/>
      </c>
      <c r="P413" s="322" t="str">
        <f>IFERROR(VLOOKUP($A413,'様式C-1-1用'!$B$3:$AI$977,33,0),"")</f>
        <v/>
      </c>
    </row>
    <row r="414" spans="1:16" ht="15.95" customHeight="1" x14ac:dyDescent="0.15">
      <c r="A414" s="314">
        <v>412</v>
      </c>
      <c r="B414" s="320">
        <f>IFERROR(VLOOKUP($A414,'様式C-1-1用'!$B$3:$AI$977,3,0),"")</f>
        <v>0</v>
      </c>
      <c r="C414" s="321" t="str">
        <f>IFERROR(VLOOKUP($A414,'様式C-1-1用'!$B$3:$AI$977,4,0),"")</f>
        <v/>
      </c>
      <c r="D414" s="321">
        <f>IFERROR(VLOOKUP($A414,'様式C-1-1用'!$B$3:$AI$977,6,0),"")</f>
        <v>0</v>
      </c>
      <c r="E414" s="321">
        <f>IFERROR(VLOOKUP($A414,'様式C-1-1用'!$B$3:$AI$977,7,0),"")</f>
        <v>0</v>
      </c>
      <c r="F414" s="321">
        <f>IFERROR(VLOOKUP($A414,'様式C-1-1用'!$B$3:$AI$977,8,0),"")</f>
        <v>0</v>
      </c>
      <c r="G414" s="321">
        <f>IFERROR(VLOOKUP($A414,'様式C-1-1用'!$B$3:$AI$977,10,0),"")</f>
        <v>0</v>
      </c>
      <c r="H414" s="321">
        <f>IFERROR(VLOOKUP($A414,'様式C-1-1用'!$B$3:$AI$977,22,0),"")</f>
        <v>0</v>
      </c>
      <c r="I414" s="321">
        <f>IFERROR(VLOOKUP($A414,'様式C-1-1用'!$B$3:$AI$977,23,0),"")</f>
        <v>0</v>
      </c>
      <c r="J414" s="321" t="str">
        <f>IFERROR(VLOOKUP($A414,'様式C-1-1用'!$B$3:$AI$977,24,0),"")</f>
        <v/>
      </c>
      <c r="K414" s="321" t="str">
        <f>IFERROR(VLOOKUP($A414,'様式C-1-1用'!$B$3:$AI$977,25,0),"")</f>
        <v/>
      </c>
      <c r="L414" s="321">
        <f>IFERROR(VLOOKUP($A414,'様式C-1-1用'!$B$3:$AI$977,16,0),"")</f>
        <v>0</v>
      </c>
      <c r="M414" s="321" t="str">
        <f>IFERROR(VLOOKUP($A414,'様式C-1-1用'!$B$3:$AI$977,34,0),"")</f>
        <v/>
      </c>
      <c r="N414" s="321" t="str">
        <f>IFERROR(VLOOKUP($A414,'様式C-1-1用'!$B$3:$AI$977,30,0),"")</f>
        <v/>
      </c>
      <c r="O414" s="321" t="str">
        <f>IF(VLOOKUP($A414,'様式C-1-1用'!$B$3:$AI$977,29,0)="－","なし",VLOOKUP($A414,'様式C-1-1用'!$B$3:$AI$977,29,0))</f>
        <v/>
      </c>
      <c r="P414" s="322" t="str">
        <f>IFERROR(VLOOKUP($A414,'様式C-1-1用'!$B$3:$AI$977,33,0),"")</f>
        <v/>
      </c>
    </row>
    <row r="415" spans="1:16" ht="15.95" customHeight="1" x14ac:dyDescent="0.15">
      <c r="A415" s="314">
        <v>413</v>
      </c>
      <c r="B415" s="320">
        <f>IFERROR(VLOOKUP($A415,'様式C-1-1用'!$B$3:$AI$977,3,0),"")</f>
        <v>0</v>
      </c>
      <c r="C415" s="321" t="str">
        <f>IFERROR(VLOOKUP($A415,'様式C-1-1用'!$B$3:$AI$977,4,0),"")</f>
        <v/>
      </c>
      <c r="D415" s="321">
        <f>IFERROR(VLOOKUP($A415,'様式C-1-1用'!$B$3:$AI$977,6,0),"")</f>
        <v>0</v>
      </c>
      <c r="E415" s="321">
        <f>IFERROR(VLOOKUP($A415,'様式C-1-1用'!$B$3:$AI$977,7,0),"")</f>
        <v>0</v>
      </c>
      <c r="F415" s="321">
        <f>IFERROR(VLOOKUP($A415,'様式C-1-1用'!$B$3:$AI$977,8,0),"")</f>
        <v>0</v>
      </c>
      <c r="G415" s="321">
        <f>IFERROR(VLOOKUP($A415,'様式C-1-1用'!$B$3:$AI$977,10,0),"")</f>
        <v>0</v>
      </c>
      <c r="H415" s="321">
        <f>IFERROR(VLOOKUP($A415,'様式C-1-1用'!$B$3:$AI$977,22,0),"")</f>
        <v>0</v>
      </c>
      <c r="I415" s="321">
        <f>IFERROR(VLOOKUP($A415,'様式C-1-1用'!$B$3:$AI$977,23,0),"")</f>
        <v>0</v>
      </c>
      <c r="J415" s="321" t="str">
        <f>IFERROR(VLOOKUP($A415,'様式C-1-1用'!$B$3:$AI$977,24,0),"")</f>
        <v/>
      </c>
      <c r="K415" s="321" t="str">
        <f>IFERROR(VLOOKUP($A415,'様式C-1-1用'!$B$3:$AI$977,25,0),"")</f>
        <v/>
      </c>
      <c r="L415" s="321">
        <f>IFERROR(VLOOKUP($A415,'様式C-1-1用'!$B$3:$AI$977,16,0),"")</f>
        <v>0</v>
      </c>
      <c r="M415" s="321" t="str">
        <f>IFERROR(VLOOKUP($A415,'様式C-1-1用'!$B$3:$AI$977,34,0),"")</f>
        <v/>
      </c>
      <c r="N415" s="321" t="str">
        <f>IFERROR(VLOOKUP($A415,'様式C-1-1用'!$B$3:$AI$977,30,0),"")</f>
        <v/>
      </c>
      <c r="O415" s="321" t="str">
        <f>IF(VLOOKUP($A415,'様式C-1-1用'!$B$3:$AI$977,29,0)="－","なし",VLOOKUP($A415,'様式C-1-1用'!$B$3:$AI$977,29,0))</f>
        <v/>
      </c>
      <c r="P415" s="322" t="str">
        <f>IFERROR(VLOOKUP($A415,'様式C-1-1用'!$B$3:$AI$977,33,0),"")</f>
        <v/>
      </c>
    </row>
    <row r="416" spans="1:16" ht="15.95" customHeight="1" x14ac:dyDescent="0.15">
      <c r="A416" s="314">
        <v>414</v>
      </c>
      <c r="B416" s="320">
        <f>IFERROR(VLOOKUP($A416,'様式C-1-1用'!$B$3:$AI$977,3,0),"")</f>
        <v>0</v>
      </c>
      <c r="C416" s="321" t="str">
        <f>IFERROR(VLOOKUP($A416,'様式C-1-1用'!$B$3:$AI$977,4,0),"")</f>
        <v/>
      </c>
      <c r="D416" s="321">
        <f>IFERROR(VLOOKUP($A416,'様式C-1-1用'!$B$3:$AI$977,6,0),"")</f>
        <v>0</v>
      </c>
      <c r="E416" s="321">
        <f>IFERROR(VLOOKUP($A416,'様式C-1-1用'!$B$3:$AI$977,7,0),"")</f>
        <v>0</v>
      </c>
      <c r="F416" s="321">
        <f>IFERROR(VLOOKUP($A416,'様式C-1-1用'!$B$3:$AI$977,8,0),"")</f>
        <v>0</v>
      </c>
      <c r="G416" s="321">
        <f>IFERROR(VLOOKUP($A416,'様式C-1-1用'!$B$3:$AI$977,10,0),"")</f>
        <v>0</v>
      </c>
      <c r="H416" s="321">
        <f>IFERROR(VLOOKUP($A416,'様式C-1-1用'!$B$3:$AI$977,22,0),"")</f>
        <v>0</v>
      </c>
      <c r="I416" s="321">
        <f>IFERROR(VLOOKUP($A416,'様式C-1-1用'!$B$3:$AI$977,23,0),"")</f>
        <v>0</v>
      </c>
      <c r="J416" s="321" t="str">
        <f>IFERROR(VLOOKUP($A416,'様式C-1-1用'!$B$3:$AI$977,24,0),"")</f>
        <v/>
      </c>
      <c r="K416" s="321" t="str">
        <f>IFERROR(VLOOKUP($A416,'様式C-1-1用'!$B$3:$AI$977,25,0),"")</f>
        <v/>
      </c>
      <c r="L416" s="321">
        <f>IFERROR(VLOOKUP($A416,'様式C-1-1用'!$B$3:$AI$977,16,0),"")</f>
        <v>0</v>
      </c>
      <c r="M416" s="321" t="str">
        <f>IFERROR(VLOOKUP($A416,'様式C-1-1用'!$B$3:$AI$977,34,0),"")</f>
        <v/>
      </c>
      <c r="N416" s="321" t="str">
        <f>IFERROR(VLOOKUP($A416,'様式C-1-1用'!$B$3:$AI$977,30,0),"")</f>
        <v/>
      </c>
      <c r="O416" s="321" t="str">
        <f>IF(VLOOKUP($A416,'様式C-1-1用'!$B$3:$AI$977,29,0)="－","なし",VLOOKUP($A416,'様式C-1-1用'!$B$3:$AI$977,29,0))</f>
        <v/>
      </c>
      <c r="P416" s="322" t="str">
        <f>IFERROR(VLOOKUP($A416,'様式C-1-1用'!$B$3:$AI$977,33,0),"")</f>
        <v/>
      </c>
    </row>
    <row r="417" spans="1:16" ht="15.95" customHeight="1" x14ac:dyDescent="0.15">
      <c r="A417" s="314">
        <v>415</v>
      </c>
      <c r="B417" s="320">
        <f>IFERROR(VLOOKUP($A417,'様式C-1-1用'!$B$3:$AI$977,3,0),"")</f>
        <v>0</v>
      </c>
      <c r="C417" s="321" t="str">
        <f>IFERROR(VLOOKUP($A417,'様式C-1-1用'!$B$3:$AI$977,4,0),"")</f>
        <v/>
      </c>
      <c r="D417" s="321">
        <f>IFERROR(VLOOKUP($A417,'様式C-1-1用'!$B$3:$AI$977,6,0),"")</f>
        <v>0</v>
      </c>
      <c r="E417" s="321">
        <f>IFERROR(VLOOKUP($A417,'様式C-1-1用'!$B$3:$AI$977,7,0),"")</f>
        <v>0</v>
      </c>
      <c r="F417" s="321">
        <f>IFERROR(VLOOKUP($A417,'様式C-1-1用'!$B$3:$AI$977,8,0),"")</f>
        <v>0</v>
      </c>
      <c r="G417" s="321">
        <f>IFERROR(VLOOKUP($A417,'様式C-1-1用'!$B$3:$AI$977,10,0),"")</f>
        <v>0</v>
      </c>
      <c r="H417" s="321">
        <f>IFERROR(VLOOKUP($A417,'様式C-1-1用'!$B$3:$AI$977,22,0),"")</f>
        <v>0</v>
      </c>
      <c r="I417" s="321">
        <f>IFERROR(VLOOKUP($A417,'様式C-1-1用'!$B$3:$AI$977,23,0),"")</f>
        <v>0</v>
      </c>
      <c r="J417" s="321" t="str">
        <f>IFERROR(VLOOKUP($A417,'様式C-1-1用'!$B$3:$AI$977,24,0),"")</f>
        <v/>
      </c>
      <c r="K417" s="321" t="str">
        <f>IFERROR(VLOOKUP($A417,'様式C-1-1用'!$B$3:$AI$977,25,0),"")</f>
        <v/>
      </c>
      <c r="L417" s="321">
        <f>IFERROR(VLOOKUP($A417,'様式C-1-1用'!$B$3:$AI$977,16,0),"")</f>
        <v>0</v>
      </c>
      <c r="M417" s="321" t="str">
        <f>IFERROR(VLOOKUP($A417,'様式C-1-1用'!$B$3:$AI$977,34,0),"")</f>
        <v/>
      </c>
      <c r="N417" s="321" t="str">
        <f>IFERROR(VLOOKUP($A417,'様式C-1-1用'!$B$3:$AI$977,30,0),"")</f>
        <v/>
      </c>
      <c r="O417" s="321" t="str">
        <f>IF(VLOOKUP($A417,'様式C-1-1用'!$B$3:$AI$977,29,0)="－","なし",VLOOKUP($A417,'様式C-1-1用'!$B$3:$AI$977,29,0))</f>
        <v/>
      </c>
      <c r="P417" s="322" t="str">
        <f>IFERROR(VLOOKUP($A417,'様式C-1-1用'!$B$3:$AI$977,33,0),"")</f>
        <v/>
      </c>
    </row>
    <row r="418" spans="1:16" ht="15.95" customHeight="1" x14ac:dyDescent="0.15">
      <c r="A418" s="314">
        <v>416</v>
      </c>
      <c r="B418" s="320">
        <f>IFERROR(VLOOKUP($A418,'様式C-1-1用'!$B$3:$AI$977,3,0),"")</f>
        <v>0</v>
      </c>
      <c r="C418" s="321" t="str">
        <f>IFERROR(VLOOKUP($A418,'様式C-1-1用'!$B$3:$AI$977,4,0),"")</f>
        <v/>
      </c>
      <c r="D418" s="321">
        <f>IFERROR(VLOOKUP($A418,'様式C-1-1用'!$B$3:$AI$977,6,0),"")</f>
        <v>0</v>
      </c>
      <c r="E418" s="321">
        <f>IFERROR(VLOOKUP($A418,'様式C-1-1用'!$B$3:$AI$977,7,0),"")</f>
        <v>0</v>
      </c>
      <c r="F418" s="321">
        <f>IFERROR(VLOOKUP($A418,'様式C-1-1用'!$B$3:$AI$977,8,0),"")</f>
        <v>0</v>
      </c>
      <c r="G418" s="321">
        <f>IFERROR(VLOOKUP($A418,'様式C-1-1用'!$B$3:$AI$977,10,0),"")</f>
        <v>0</v>
      </c>
      <c r="H418" s="321">
        <f>IFERROR(VLOOKUP($A418,'様式C-1-1用'!$B$3:$AI$977,22,0),"")</f>
        <v>0</v>
      </c>
      <c r="I418" s="321">
        <f>IFERROR(VLOOKUP($A418,'様式C-1-1用'!$B$3:$AI$977,23,0),"")</f>
        <v>0</v>
      </c>
      <c r="J418" s="321" t="str">
        <f>IFERROR(VLOOKUP($A418,'様式C-1-1用'!$B$3:$AI$977,24,0),"")</f>
        <v/>
      </c>
      <c r="K418" s="321" t="str">
        <f>IFERROR(VLOOKUP($A418,'様式C-1-1用'!$B$3:$AI$977,25,0),"")</f>
        <v/>
      </c>
      <c r="L418" s="321">
        <f>IFERROR(VLOOKUP($A418,'様式C-1-1用'!$B$3:$AI$977,16,0),"")</f>
        <v>0</v>
      </c>
      <c r="M418" s="321" t="str">
        <f>IFERROR(VLOOKUP($A418,'様式C-1-1用'!$B$3:$AI$977,34,0),"")</f>
        <v/>
      </c>
      <c r="N418" s="321" t="str">
        <f>IFERROR(VLOOKUP($A418,'様式C-1-1用'!$B$3:$AI$977,30,0),"")</f>
        <v/>
      </c>
      <c r="O418" s="321" t="str">
        <f>IF(VLOOKUP($A418,'様式C-1-1用'!$B$3:$AI$977,29,0)="－","なし",VLOOKUP($A418,'様式C-1-1用'!$B$3:$AI$977,29,0))</f>
        <v/>
      </c>
      <c r="P418" s="322" t="str">
        <f>IFERROR(VLOOKUP($A418,'様式C-1-1用'!$B$3:$AI$977,33,0),"")</f>
        <v/>
      </c>
    </row>
    <row r="419" spans="1:16" ht="15.95" customHeight="1" x14ac:dyDescent="0.15">
      <c r="A419" s="314">
        <v>417</v>
      </c>
      <c r="B419" s="320">
        <f>IFERROR(VLOOKUP($A419,'様式C-1-1用'!$B$3:$AI$977,3,0),"")</f>
        <v>0</v>
      </c>
      <c r="C419" s="321" t="str">
        <f>IFERROR(VLOOKUP($A419,'様式C-1-1用'!$B$3:$AI$977,4,0),"")</f>
        <v/>
      </c>
      <c r="D419" s="321">
        <f>IFERROR(VLOOKUP($A419,'様式C-1-1用'!$B$3:$AI$977,6,0),"")</f>
        <v>0</v>
      </c>
      <c r="E419" s="321">
        <f>IFERROR(VLOOKUP($A419,'様式C-1-1用'!$B$3:$AI$977,7,0),"")</f>
        <v>0</v>
      </c>
      <c r="F419" s="321">
        <f>IFERROR(VLOOKUP($A419,'様式C-1-1用'!$B$3:$AI$977,8,0),"")</f>
        <v>0</v>
      </c>
      <c r="G419" s="321">
        <f>IFERROR(VLOOKUP($A419,'様式C-1-1用'!$B$3:$AI$977,10,0),"")</f>
        <v>0</v>
      </c>
      <c r="H419" s="321">
        <f>IFERROR(VLOOKUP($A419,'様式C-1-1用'!$B$3:$AI$977,22,0),"")</f>
        <v>0</v>
      </c>
      <c r="I419" s="321">
        <f>IFERROR(VLOOKUP($A419,'様式C-1-1用'!$B$3:$AI$977,23,0),"")</f>
        <v>0</v>
      </c>
      <c r="J419" s="321" t="str">
        <f>IFERROR(VLOOKUP($A419,'様式C-1-1用'!$B$3:$AI$977,24,0),"")</f>
        <v/>
      </c>
      <c r="K419" s="321" t="str">
        <f>IFERROR(VLOOKUP($A419,'様式C-1-1用'!$B$3:$AI$977,25,0),"")</f>
        <v/>
      </c>
      <c r="L419" s="321">
        <f>IFERROR(VLOOKUP($A419,'様式C-1-1用'!$B$3:$AI$977,16,0),"")</f>
        <v>0</v>
      </c>
      <c r="M419" s="321" t="str">
        <f>IFERROR(VLOOKUP($A419,'様式C-1-1用'!$B$3:$AI$977,34,0),"")</f>
        <v/>
      </c>
      <c r="N419" s="321" t="str">
        <f>IFERROR(VLOOKUP($A419,'様式C-1-1用'!$B$3:$AI$977,30,0),"")</f>
        <v/>
      </c>
      <c r="O419" s="321" t="str">
        <f>IF(VLOOKUP($A419,'様式C-1-1用'!$B$3:$AI$977,29,0)="－","なし",VLOOKUP($A419,'様式C-1-1用'!$B$3:$AI$977,29,0))</f>
        <v/>
      </c>
      <c r="P419" s="322" t="str">
        <f>IFERROR(VLOOKUP($A419,'様式C-1-1用'!$B$3:$AI$977,33,0),"")</f>
        <v/>
      </c>
    </row>
    <row r="420" spans="1:16" ht="15.95" customHeight="1" x14ac:dyDescent="0.15">
      <c r="A420" s="314">
        <v>418</v>
      </c>
      <c r="B420" s="320">
        <f>IFERROR(VLOOKUP($A420,'様式C-1-1用'!$B$3:$AI$977,3,0),"")</f>
        <v>0</v>
      </c>
      <c r="C420" s="321" t="str">
        <f>IFERROR(VLOOKUP($A420,'様式C-1-1用'!$B$3:$AI$977,4,0),"")</f>
        <v/>
      </c>
      <c r="D420" s="321">
        <f>IFERROR(VLOOKUP($A420,'様式C-1-1用'!$B$3:$AI$977,6,0),"")</f>
        <v>0</v>
      </c>
      <c r="E420" s="321">
        <f>IFERROR(VLOOKUP($A420,'様式C-1-1用'!$B$3:$AI$977,7,0),"")</f>
        <v>0</v>
      </c>
      <c r="F420" s="321">
        <f>IFERROR(VLOOKUP($A420,'様式C-1-1用'!$B$3:$AI$977,8,0),"")</f>
        <v>0</v>
      </c>
      <c r="G420" s="321">
        <f>IFERROR(VLOOKUP($A420,'様式C-1-1用'!$B$3:$AI$977,10,0),"")</f>
        <v>0</v>
      </c>
      <c r="H420" s="321">
        <f>IFERROR(VLOOKUP($A420,'様式C-1-1用'!$B$3:$AI$977,22,0),"")</f>
        <v>0</v>
      </c>
      <c r="I420" s="321">
        <f>IFERROR(VLOOKUP($A420,'様式C-1-1用'!$B$3:$AI$977,23,0),"")</f>
        <v>0</v>
      </c>
      <c r="J420" s="321" t="str">
        <f>IFERROR(VLOOKUP($A420,'様式C-1-1用'!$B$3:$AI$977,24,0),"")</f>
        <v/>
      </c>
      <c r="K420" s="321" t="str">
        <f>IFERROR(VLOOKUP($A420,'様式C-1-1用'!$B$3:$AI$977,25,0),"")</f>
        <v/>
      </c>
      <c r="L420" s="321">
        <f>IFERROR(VLOOKUP($A420,'様式C-1-1用'!$B$3:$AI$977,16,0),"")</f>
        <v>0</v>
      </c>
      <c r="M420" s="321" t="str">
        <f>IFERROR(VLOOKUP($A420,'様式C-1-1用'!$B$3:$AI$977,34,0),"")</f>
        <v/>
      </c>
      <c r="N420" s="321" t="str">
        <f>IFERROR(VLOOKUP($A420,'様式C-1-1用'!$B$3:$AI$977,30,0),"")</f>
        <v/>
      </c>
      <c r="O420" s="321" t="str">
        <f>IF(VLOOKUP($A420,'様式C-1-1用'!$B$3:$AI$977,29,0)="－","なし",VLOOKUP($A420,'様式C-1-1用'!$B$3:$AI$977,29,0))</f>
        <v/>
      </c>
      <c r="P420" s="322" t="str">
        <f>IFERROR(VLOOKUP($A420,'様式C-1-1用'!$B$3:$AI$977,33,0),"")</f>
        <v/>
      </c>
    </row>
    <row r="421" spans="1:16" ht="15.95" customHeight="1" x14ac:dyDescent="0.15">
      <c r="A421" s="314">
        <v>419</v>
      </c>
      <c r="B421" s="320">
        <f>IFERROR(VLOOKUP($A421,'様式C-1-1用'!$B$3:$AI$977,3,0),"")</f>
        <v>0</v>
      </c>
      <c r="C421" s="321" t="str">
        <f>IFERROR(VLOOKUP($A421,'様式C-1-1用'!$B$3:$AI$977,4,0),"")</f>
        <v/>
      </c>
      <c r="D421" s="321">
        <f>IFERROR(VLOOKUP($A421,'様式C-1-1用'!$B$3:$AI$977,6,0),"")</f>
        <v>0</v>
      </c>
      <c r="E421" s="321">
        <f>IFERROR(VLOOKUP($A421,'様式C-1-1用'!$B$3:$AI$977,7,0),"")</f>
        <v>0</v>
      </c>
      <c r="F421" s="321">
        <f>IFERROR(VLOOKUP($A421,'様式C-1-1用'!$B$3:$AI$977,8,0),"")</f>
        <v>0</v>
      </c>
      <c r="G421" s="321">
        <f>IFERROR(VLOOKUP($A421,'様式C-1-1用'!$B$3:$AI$977,10,0),"")</f>
        <v>0</v>
      </c>
      <c r="H421" s="321">
        <f>IFERROR(VLOOKUP($A421,'様式C-1-1用'!$B$3:$AI$977,22,0),"")</f>
        <v>0</v>
      </c>
      <c r="I421" s="321">
        <f>IFERROR(VLOOKUP($A421,'様式C-1-1用'!$B$3:$AI$977,23,0),"")</f>
        <v>0</v>
      </c>
      <c r="J421" s="321" t="str">
        <f>IFERROR(VLOOKUP($A421,'様式C-1-1用'!$B$3:$AI$977,24,0),"")</f>
        <v/>
      </c>
      <c r="K421" s="321" t="str">
        <f>IFERROR(VLOOKUP($A421,'様式C-1-1用'!$B$3:$AI$977,25,0),"")</f>
        <v/>
      </c>
      <c r="L421" s="321">
        <f>IFERROR(VLOOKUP($A421,'様式C-1-1用'!$B$3:$AI$977,16,0),"")</f>
        <v>0</v>
      </c>
      <c r="M421" s="321" t="str">
        <f>IFERROR(VLOOKUP($A421,'様式C-1-1用'!$B$3:$AI$977,34,0),"")</f>
        <v/>
      </c>
      <c r="N421" s="321" t="str">
        <f>IFERROR(VLOOKUP($A421,'様式C-1-1用'!$B$3:$AI$977,30,0),"")</f>
        <v/>
      </c>
      <c r="O421" s="321" t="str">
        <f>IF(VLOOKUP($A421,'様式C-1-1用'!$B$3:$AI$977,29,0)="－","なし",VLOOKUP($A421,'様式C-1-1用'!$B$3:$AI$977,29,0))</f>
        <v/>
      </c>
      <c r="P421" s="322" t="str">
        <f>IFERROR(VLOOKUP($A421,'様式C-1-1用'!$B$3:$AI$977,33,0),"")</f>
        <v/>
      </c>
    </row>
    <row r="422" spans="1:16" ht="15.95" customHeight="1" x14ac:dyDescent="0.15">
      <c r="A422" s="314">
        <v>420</v>
      </c>
      <c r="B422" s="320">
        <f>IFERROR(VLOOKUP($A422,'様式C-1-1用'!$B$3:$AI$977,3,0),"")</f>
        <v>0</v>
      </c>
      <c r="C422" s="321" t="str">
        <f>IFERROR(VLOOKUP($A422,'様式C-1-1用'!$B$3:$AI$977,4,0),"")</f>
        <v/>
      </c>
      <c r="D422" s="321">
        <f>IFERROR(VLOOKUP($A422,'様式C-1-1用'!$B$3:$AI$977,6,0),"")</f>
        <v>0</v>
      </c>
      <c r="E422" s="321">
        <f>IFERROR(VLOOKUP($A422,'様式C-1-1用'!$B$3:$AI$977,7,0),"")</f>
        <v>0</v>
      </c>
      <c r="F422" s="321">
        <f>IFERROR(VLOOKUP($A422,'様式C-1-1用'!$B$3:$AI$977,8,0),"")</f>
        <v>0</v>
      </c>
      <c r="G422" s="321">
        <f>IFERROR(VLOOKUP($A422,'様式C-1-1用'!$B$3:$AI$977,10,0),"")</f>
        <v>0</v>
      </c>
      <c r="H422" s="321">
        <f>IFERROR(VLOOKUP($A422,'様式C-1-1用'!$B$3:$AI$977,22,0),"")</f>
        <v>0</v>
      </c>
      <c r="I422" s="321">
        <f>IFERROR(VLOOKUP($A422,'様式C-1-1用'!$B$3:$AI$977,23,0),"")</f>
        <v>0</v>
      </c>
      <c r="J422" s="321" t="str">
        <f>IFERROR(VLOOKUP($A422,'様式C-1-1用'!$B$3:$AI$977,24,0),"")</f>
        <v/>
      </c>
      <c r="K422" s="321" t="str">
        <f>IFERROR(VLOOKUP($A422,'様式C-1-1用'!$B$3:$AI$977,25,0),"")</f>
        <v/>
      </c>
      <c r="L422" s="321">
        <f>IFERROR(VLOOKUP($A422,'様式C-1-1用'!$B$3:$AI$977,16,0),"")</f>
        <v>0</v>
      </c>
      <c r="M422" s="321" t="str">
        <f>IFERROR(VLOOKUP($A422,'様式C-1-1用'!$B$3:$AI$977,34,0),"")</f>
        <v/>
      </c>
      <c r="N422" s="321" t="str">
        <f>IFERROR(VLOOKUP($A422,'様式C-1-1用'!$B$3:$AI$977,30,0),"")</f>
        <v/>
      </c>
      <c r="O422" s="321" t="str">
        <f>IF(VLOOKUP($A422,'様式C-1-1用'!$B$3:$AI$977,29,0)="－","なし",VLOOKUP($A422,'様式C-1-1用'!$B$3:$AI$977,29,0))</f>
        <v/>
      </c>
      <c r="P422" s="322" t="str">
        <f>IFERROR(VLOOKUP($A422,'様式C-1-1用'!$B$3:$AI$977,33,0),"")</f>
        <v/>
      </c>
    </row>
    <row r="423" spans="1:16" ht="15.95" customHeight="1" x14ac:dyDescent="0.15">
      <c r="A423" s="314">
        <v>421</v>
      </c>
      <c r="B423" s="320">
        <f>IFERROR(VLOOKUP($A423,'様式C-1-1用'!$B$3:$AI$977,3,0),"")</f>
        <v>0</v>
      </c>
      <c r="C423" s="321" t="str">
        <f>IFERROR(VLOOKUP($A423,'様式C-1-1用'!$B$3:$AI$977,4,0),"")</f>
        <v/>
      </c>
      <c r="D423" s="321">
        <f>IFERROR(VLOOKUP($A423,'様式C-1-1用'!$B$3:$AI$977,6,0),"")</f>
        <v>0</v>
      </c>
      <c r="E423" s="321">
        <f>IFERROR(VLOOKUP($A423,'様式C-1-1用'!$B$3:$AI$977,7,0),"")</f>
        <v>0</v>
      </c>
      <c r="F423" s="321">
        <f>IFERROR(VLOOKUP($A423,'様式C-1-1用'!$B$3:$AI$977,8,0),"")</f>
        <v>0</v>
      </c>
      <c r="G423" s="321">
        <f>IFERROR(VLOOKUP($A423,'様式C-1-1用'!$B$3:$AI$977,10,0),"")</f>
        <v>0</v>
      </c>
      <c r="H423" s="321">
        <f>IFERROR(VLOOKUP($A423,'様式C-1-1用'!$B$3:$AI$977,22,0),"")</f>
        <v>0</v>
      </c>
      <c r="I423" s="321">
        <f>IFERROR(VLOOKUP($A423,'様式C-1-1用'!$B$3:$AI$977,23,0),"")</f>
        <v>0</v>
      </c>
      <c r="J423" s="321" t="str">
        <f>IFERROR(VLOOKUP($A423,'様式C-1-1用'!$B$3:$AI$977,24,0),"")</f>
        <v/>
      </c>
      <c r="K423" s="321" t="str">
        <f>IFERROR(VLOOKUP($A423,'様式C-1-1用'!$B$3:$AI$977,25,0),"")</f>
        <v/>
      </c>
      <c r="L423" s="321">
        <f>IFERROR(VLOOKUP($A423,'様式C-1-1用'!$B$3:$AI$977,16,0),"")</f>
        <v>0</v>
      </c>
      <c r="M423" s="321" t="str">
        <f>IFERROR(VLOOKUP($A423,'様式C-1-1用'!$B$3:$AI$977,34,0),"")</f>
        <v/>
      </c>
      <c r="N423" s="321" t="str">
        <f>IFERROR(VLOOKUP($A423,'様式C-1-1用'!$B$3:$AI$977,30,0),"")</f>
        <v/>
      </c>
      <c r="O423" s="321" t="str">
        <f>IF(VLOOKUP($A423,'様式C-1-1用'!$B$3:$AI$977,29,0)="－","なし",VLOOKUP($A423,'様式C-1-1用'!$B$3:$AI$977,29,0))</f>
        <v/>
      </c>
      <c r="P423" s="322" t="str">
        <f>IFERROR(VLOOKUP($A423,'様式C-1-1用'!$B$3:$AI$977,33,0),"")</f>
        <v/>
      </c>
    </row>
    <row r="424" spans="1:16" ht="15.95" customHeight="1" x14ac:dyDescent="0.15">
      <c r="A424" s="314">
        <v>422</v>
      </c>
      <c r="B424" s="320">
        <f>IFERROR(VLOOKUP($A424,'様式C-1-1用'!$B$3:$AI$977,3,0),"")</f>
        <v>0</v>
      </c>
      <c r="C424" s="321" t="str">
        <f>IFERROR(VLOOKUP($A424,'様式C-1-1用'!$B$3:$AI$977,4,0),"")</f>
        <v/>
      </c>
      <c r="D424" s="321">
        <f>IFERROR(VLOOKUP($A424,'様式C-1-1用'!$B$3:$AI$977,6,0),"")</f>
        <v>0</v>
      </c>
      <c r="E424" s="321">
        <f>IFERROR(VLOOKUP($A424,'様式C-1-1用'!$B$3:$AI$977,7,0),"")</f>
        <v>0</v>
      </c>
      <c r="F424" s="321">
        <f>IFERROR(VLOOKUP($A424,'様式C-1-1用'!$B$3:$AI$977,8,0),"")</f>
        <v>0</v>
      </c>
      <c r="G424" s="321">
        <f>IFERROR(VLOOKUP($A424,'様式C-1-1用'!$B$3:$AI$977,10,0),"")</f>
        <v>0</v>
      </c>
      <c r="H424" s="321">
        <f>IFERROR(VLOOKUP($A424,'様式C-1-1用'!$B$3:$AI$977,22,0),"")</f>
        <v>0</v>
      </c>
      <c r="I424" s="321">
        <f>IFERROR(VLOOKUP($A424,'様式C-1-1用'!$B$3:$AI$977,23,0),"")</f>
        <v>0</v>
      </c>
      <c r="J424" s="321" t="str">
        <f>IFERROR(VLOOKUP($A424,'様式C-1-1用'!$B$3:$AI$977,24,0),"")</f>
        <v/>
      </c>
      <c r="K424" s="321" t="str">
        <f>IFERROR(VLOOKUP($A424,'様式C-1-1用'!$B$3:$AI$977,25,0),"")</f>
        <v/>
      </c>
      <c r="L424" s="321">
        <f>IFERROR(VLOOKUP($A424,'様式C-1-1用'!$B$3:$AI$977,16,0),"")</f>
        <v>0</v>
      </c>
      <c r="M424" s="321" t="str">
        <f>IFERROR(VLOOKUP($A424,'様式C-1-1用'!$B$3:$AI$977,34,0),"")</f>
        <v/>
      </c>
      <c r="N424" s="321" t="str">
        <f>IFERROR(VLOOKUP($A424,'様式C-1-1用'!$B$3:$AI$977,30,0),"")</f>
        <v/>
      </c>
      <c r="O424" s="321" t="str">
        <f>IF(VLOOKUP($A424,'様式C-1-1用'!$B$3:$AI$977,29,0)="－","なし",VLOOKUP($A424,'様式C-1-1用'!$B$3:$AI$977,29,0))</f>
        <v/>
      </c>
      <c r="P424" s="322" t="str">
        <f>IFERROR(VLOOKUP($A424,'様式C-1-1用'!$B$3:$AI$977,33,0),"")</f>
        <v/>
      </c>
    </row>
    <row r="425" spans="1:16" ht="15.95" customHeight="1" x14ac:dyDescent="0.15">
      <c r="A425" s="314">
        <v>423</v>
      </c>
      <c r="B425" s="320">
        <f>IFERROR(VLOOKUP($A425,'様式C-1-1用'!$B$3:$AI$977,3,0),"")</f>
        <v>0</v>
      </c>
      <c r="C425" s="321" t="str">
        <f>IFERROR(VLOOKUP($A425,'様式C-1-1用'!$B$3:$AI$977,4,0),"")</f>
        <v/>
      </c>
      <c r="D425" s="321">
        <f>IFERROR(VLOOKUP($A425,'様式C-1-1用'!$B$3:$AI$977,6,0),"")</f>
        <v>0</v>
      </c>
      <c r="E425" s="321">
        <f>IFERROR(VLOOKUP($A425,'様式C-1-1用'!$B$3:$AI$977,7,0),"")</f>
        <v>0</v>
      </c>
      <c r="F425" s="321">
        <f>IFERROR(VLOOKUP($A425,'様式C-1-1用'!$B$3:$AI$977,8,0),"")</f>
        <v>0</v>
      </c>
      <c r="G425" s="321">
        <f>IFERROR(VLOOKUP($A425,'様式C-1-1用'!$B$3:$AI$977,10,0),"")</f>
        <v>0</v>
      </c>
      <c r="H425" s="321">
        <f>IFERROR(VLOOKUP($A425,'様式C-1-1用'!$B$3:$AI$977,22,0),"")</f>
        <v>0</v>
      </c>
      <c r="I425" s="321">
        <f>IFERROR(VLOOKUP($A425,'様式C-1-1用'!$B$3:$AI$977,23,0),"")</f>
        <v>0</v>
      </c>
      <c r="J425" s="321" t="str">
        <f>IFERROR(VLOOKUP($A425,'様式C-1-1用'!$B$3:$AI$977,24,0),"")</f>
        <v/>
      </c>
      <c r="K425" s="321" t="str">
        <f>IFERROR(VLOOKUP($A425,'様式C-1-1用'!$B$3:$AI$977,25,0),"")</f>
        <v/>
      </c>
      <c r="L425" s="321">
        <f>IFERROR(VLOOKUP($A425,'様式C-1-1用'!$B$3:$AI$977,16,0),"")</f>
        <v>0</v>
      </c>
      <c r="M425" s="321" t="str">
        <f>IFERROR(VLOOKUP($A425,'様式C-1-1用'!$B$3:$AI$977,34,0),"")</f>
        <v/>
      </c>
      <c r="N425" s="321" t="str">
        <f>IFERROR(VLOOKUP($A425,'様式C-1-1用'!$B$3:$AI$977,30,0),"")</f>
        <v/>
      </c>
      <c r="O425" s="321" t="str">
        <f>IF(VLOOKUP($A425,'様式C-1-1用'!$B$3:$AI$977,29,0)="－","なし",VLOOKUP($A425,'様式C-1-1用'!$B$3:$AI$977,29,0))</f>
        <v/>
      </c>
      <c r="P425" s="322" t="str">
        <f>IFERROR(VLOOKUP($A425,'様式C-1-1用'!$B$3:$AI$977,33,0),"")</f>
        <v/>
      </c>
    </row>
    <row r="426" spans="1:16" ht="15.95" customHeight="1" x14ac:dyDescent="0.15">
      <c r="A426" s="314">
        <v>424</v>
      </c>
      <c r="B426" s="320">
        <f>IFERROR(VLOOKUP($A426,'様式C-1-1用'!$B$3:$AI$977,3,0),"")</f>
        <v>0</v>
      </c>
      <c r="C426" s="321" t="str">
        <f>IFERROR(VLOOKUP($A426,'様式C-1-1用'!$B$3:$AI$977,4,0),"")</f>
        <v/>
      </c>
      <c r="D426" s="321">
        <f>IFERROR(VLOOKUP($A426,'様式C-1-1用'!$B$3:$AI$977,6,0),"")</f>
        <v>0</v>
      </c>
      <c r="E426" s="321">
        <f>IFERROR(VLOOKUP($A426,'様式C-1-1用'!$B$3:$AI$977,7,0),"")</f>
        <v>0</v>
      </c>
      <c r="F426" s="321">
        <f>IFERROR(VLOOKUP($A426,'様式C-1-1用'!$B$3:$AI$977,8,0),"")</f>
        <v>0</v>
      </c>
      <c r="G426" s="321">
        <f>IFERROR(VLOOKUP($A426,'様式C-1-1用'!$B$3:$AI$977,10,0),"")</f>
        <v>0</v>
      </c>
      <c r="H426" s="321">
        <f>IFERROR(VLOOKUP($A426,'様式C-1-1用'!$B$3:$AI$977,22,0),"")</f>
        <v>0</v>
      </c>
      <c r="I426" s="321">
        <f>IFERROR(VLOOKUP($A426,'様式C-1-1用'!$B$3:$AI$977,23,0),"")</f>
        <v>0</v>
      </c>
      <c r="J426" s="321" t="str">
        <f>IFERROR(VLOOKUP($A426,'様式C-1-1用'!$B$3:$AI$977,24,0),"")</f>
        <v/>
      </c>
      <c r="K426" s="321" t="str">
        <f>IFERROR(VLOOKUP($A426,'様式C-1-1用'!$B$3:$AI$977,25,0),"")</f>
        <v/>
      </c>
      <c r="L426" s="321">
        <f>IFERROR(VLOOKUP($A426,'様式C-1-1用'!$B$3:$AI$977,16,0),"")</f>
        <v>0</v>
      </c>
      <c r="M426" s="321" t="str">
        <f>IFERROR(VLOOKUP($A426,'様式C-1-1用'!$B$3:$AI$977,34,0),"")</f>
        <v/>
      </c>
      <c r="N426" s="321" t="str">
        <f>IFERROR(VLOOKUP($A426,'様式C-1-1用'!$B$3:$AI$977,30,0),"")</f>
        <v/>
      </c>
      <c r="O426" s="321" t="str">
        <f>IF(VLOOKUP($A426,'様式C-1-1用'!$B$3:$AI$977,29,0)="－","なし",VLOOKUP($A426,'様式C-1-1用'!$B$3:$AI$977,29,0))</f>
        <v/>
      </c>
      <c r="P426" s="322" t="str">
        <f>IFERROR(VLOOKUP($A426,'様式C-1-1用'!$B$3:$AI$977,33,0),"")</f>
        <v/>
      </c>
    </row>
    <row r="427" spans="1:16" ht="15.95" customHeight="1" x14ac:dyDescent="0.15">
      <c r="A427" s="314">
        <v>425</v>
      </c>
      <c r="B427" s="320">
        <f>IFERROR(VLOOKUP($A427,'様式C-1-1用'!$B$3:$AI$977,3,0),"")</f>
        <v>0</v>
      </c>
      <c r="C427" s="321" t="str">
        <f>IFERROR(VLOOKUP($A427,'様式C-1-1用'!$B$3:$AI$977,4,0),"")</f>
        <v/>
      </c>
      <c r="D427" s="321">
        <f>IFERROR(VLOOKUP($A427,'様式C-1-1用'!$B$3:$AI$977,6,0),"")</f>
        <v>0</v>
      </c>
      <c r="E427" s="321">
        <f>IFERROR(VLOOKUP($A427,'様式C-1-1用'!$B$3:$AI$977,7,0),"")</f>
        <v>0</v>
      </c>
      <c r="F427" s="321">
        <f>IFERROR(VLOOKUP($A427,'様式C-1-1用'!$B$3:$AI$977,8,0),"")</f>
        <v>0</v>
      </c>
      <c r="G427" s="321">
        <f>IFERROR(VLOOKUP($A427,'様式C-1-1用'!$B$3:$AI$977,10,0),"")</f>
        <v>0</v>
      </c>
      <c r="H427" s="321">
        <f>IFERROR(VLOOKUP($A427,'様式C-1-1用'!$B$3:$AI$977,22,0),"")</f>
        <v>0</v>
      </c>
      <c r="I427" s="321">
        <f>IFERROR(VLOOKUP($A427,'様式C-1-1用'!$B$3:$AI$977,23,0),"")</f>
        <v>0</v>
      </c>
      <c r="J427" s="321" t="str">
        <f>IFERROR(VLOOKUP($A427,'様式C-1-1用'!$B$3:$AI$977,24,0),"")</f>
        <v/>
      </c>
      <c r="K427" s="321" t="str">
        <f>IFERROR(VLOOKUP($A427,'様式C-1-1用'!$B$3:$AI$977,25,0),"")</f>
        <v/>
      </c>
      <c r="L427" s="321">
        <f>IFERROR(VLOOKUP($A427,'様式C-1-1用'!$B$3:$AI$977,16,0),"")</f>
        <v>0</v>
      </c>
      <c r="M427" s="321" t="str">
        <f>IFERROR(VLOOKUP($A427,'様式C-1-1用'!$B$3:$AI$977,34,0),"")</f>
        <v/>
      </c>
      <c r="N427" s="321" t="str">
        <f>IFERROR(VLOOKUP($A427,'様式C-1-1用'!$B$3:$AI$977,30,0),"")</f>
        <v/>
      </c>
      <c r="O427" s="321" t="str">
        <f>IF(VLOOKUP($A427,'様式C-1-1用'!$B$3:$AI$977,29,0)="－","なし",VLOOKUP($A427,'様式C-1-1用'!$B$3:$AI$977,29,0))</f>
        <v/>
      </c>
      <c r="P427" s="322" t="str">
        <f>IFERROR(VLOOKUP($A427,'様式C-1-1用'!$B$3:$AI$977,33,0),"")</f>
        <v/>
      </c>
    </row>
    <row r="428" spans="1:16" ht="15.95" customHeight="1" x14ac:dyDescent="0.15">
      <c r="A428" s="314">
        <v>426</v>
      </c>
      <c r="B428" s="320">
        <f>IFERROR(VLOOKUP($A428,'様式C-1-1用'!$B$3:$AI$977,3,0),"")</f>
        <v>0</v>
      </c>
      <c r="C428" s="321" t="str">
        <f>IFERROR(VLOOKUP($A428,'様式C-1-1用'!$B$3:$AI$977,4,0),"")</f>
        <v/>
      </c>
      <c r="D428" s="321">
        <f>IFERROR(VLOOKUP($A428,'様式C-1-1用'!$B$3:$AI$977,6,0),"")</f>
        <v>0</v>
      </c>
      <c r="E428" s="321">
        <f>IFERROR(VLOOKUP($A428,'様式C-1-1用'!$B$3:$AI$977,7,0),"")</f>
        <v>0</v>
      </c>
      <c r="F428" s="321">
        <f>IFERROR(VLOOKUP($A428,'様式C-1-1用'!$B$3:$AI$977,8,0),"")</f>
        <v>0</v>
      </c>
      <c r="G428" s="321">
        <f>IFERROR(VLOOKUP($A428,'様式C-1-1用'!$B$3:$AI$977,10,0),"")</f>
        <v>0</v>
      </c>
      <c r="H428" s="321">
        <f>IFERROR(VLOOKUP($A428,'様式C-1-1用'!$B$3:$AI$977,22,0),"")</f>
        <v>0</v>
      </c>
      <c r="I428" s="321">
        <f>IFERROR(VLOOKUP($A428,'様式C-1-1用'!$B$3:$AI$977,23,0),"")</f>
        <v>0</v>
      </c>
      <c r="J428" s="321" t="str">
        <f>IFERROR(VLOOKUP($A428,'様式C-1-1用'!$B$3:$AI$977,24,0),"")</f>
        <v/>
      </c>
      <c r="K428" s="321" t="str">
        <f>IFERROR(VLOOKUP($A428,'様式C-1-1用'!$B$3:$AI$977,25,0),"")</f>
        <v/>
      </c>
      <c r="L428" s="321">
        <f>IFERROR(VLOOKUP($A428,'様式C-1-1用'!$B$3:$AI$977,16,0),"")</f>
        <v>0</v>
      </c>
      <c r="M428" s="321" t="str">
        <f>IFERROR(VLOOKUP($A428,'様式C-1-1用'!$B$3:$AI$977,34,0),"")</f>
        <v/>
      </c>
      <c r="N428" s="321" t="str">
        <f>IFERROR(VLOOKUP($A428,'様式C-1-1用'!$B$3:$AI$977,30,0),"")</f>
        <v/>
      </c>
      <c r="O428" s="321" t="str">
        <f>IF(VLOOKUP($A428,'様式C-1-1用'!$B$3:$AI$977,29,0)="－","なし",VLOOKUP($A428,'様式C-1-1用'!$B$3:$AI$977,29,0))</f>
        <v/>
      </c>
      <c r="P428" s="322" t="str">
        <f>IFERROR(VLOOKUP($A428,'様式C-1-1用'!$B$3:$AI$977,33,0),"")</f>
        <v/>
      </c>
    </row>
    <row r="429" spans="1:16" ht="15.95" customHeight="1" x14ac:dyDescent="0.15">
      <c r="A429" s="314">
        <v>427</v>
      </c>
      <c r="B429" s="320">
        <f>IFERROR(VLOOKUP($A429,'様式C-1-1用'!$B$3:$AI$977,3,0),"")</f>
        <v>0</v>
      </c>
      <c r="C429" s="321" t="str">
        <f>IFERROR(VLOOKUP($A429,'様式C-1-1用'!$B$3:$AI$977,4,0),"")</f>
        <v/>
      </c>
      <c r="D429" s="321">
        <f>IFERROR(VLOOKUP($A429,'様式C-1-1用'!$B$3:$AI$977,6,0),"")</f>
        <v>0</v>
      </c>
      <c r="E429" s="321">
        <f>IFERROR(VLOOKUP($A429,'様式C-1-1用'!$B$3:$AI$977,7,0),"")</f>
        <v>0</v>
      </c>
      <c r="F429" s="321">
        <f>IFERROR(VLOOKUP($A429,'様式C-1-1用'!$B$3:$AI$977,8,0),"")</f>
        <v>0</v>
      </c>
      <c r="G429" s="321">
        <f>IFERROR(VLOOKUP($A429,'様式C-1-1用'!$B$3:$AI$977,10,0),"")</f>
        <v>0</v>
      </c>
      <c r="H429" s="321">
        <f>IFERROR(VLOOKUP($A429,'様式C-1-1用'!$B$3:$AI$977,22,0),"")</f>
        <v>0</v>
      </c>
      <c r="I429" s="321">
        <f>IFERROR(VLOOKUP($A429,'様式C-1-1用'!$B$3:$AI$977,23,0),"")</f>
        <v>0</v>
      </c>
      <c r="J429" s="321" t="str">
        <f>IFERROR(VLOOKUP($A429,'様式C-1-1用'!$B$3:$AI$977,24,0),"")</f>
        <v/>
      </c>
      <c r="K429" s="321" t="str">
        <f>IFERROR(VLOOKUP($A429,'様式C-1-1用'!$B$3:$AI$977,25,0),"")</f>
        <v/>
      </c>
      <c r="L429" s="321">
        <f>IFERROR(VLOOKUP($A429,'様式C-1-1用'!$B$3:$AI$977,16,0),"")</f>
        <v>0</v>
      </c>
      <c r="M429" s="321" t="str">
        <f>IFERROR(VLOOKUP($A429,'様式C-1-1用'!$B$3:$AI$977,34,0),"")</f>
        <v/>
      </c>
      <c r="N429" s="321" t="str">
        <f>IFERROR(VLOOKUP($A429,'様式C-1-1用'!$B$3:$AI$977,30,0),"")</f>
        <v/>
      </c>
      <c r="O429" s="321" t="str">
        <f>IF(VLOOKUP($A429,'様式C-1-1用'!$B$3:$AI$977,29,0)="－","なし",VLOOKUP($A429,'様式C-1-1用'!$B$3:$AI$977,29,0))</f>
        <v/>
      </c>
      <c r="P429" s="322" t="str">
        <f>IFERROR(VLOOKUP($A429,'様式C-1-1用'!$B$3:$AI$977,33,0),"")</f>
        <v/>
      </c>
    </row>
    <row r="430" spans="1:16" ht="15.95" customHeight="1" x14ac:dyDescent="0.15">
      <c r="A430" s="314">
        <v>428</v>
      </c>
      <c r="B430" s="320">
        <f>IFERROR(VLOOKUP($A430,'様式C-1-1用'!$B$3:$AI$977,3,0),"")</f>
        <v>0</v>
      </c>
      <c r="C430" s="321" t="str">
        <f>IFERROR(VLOOKUP($A430,'様式C-1-1用'!$B$3:$AI$977,4,0),"")</f>
        <v/>
      </c>
      <c r="D430" s="321">
        <f>IFERROR(VLOOKUP($A430,'様式C-1-1用'!$B$3:$AI$977,6,0),"")</f>
        <v>0</v>
      </c>
      <c r="E430" s="321">
        <f>IFERROR(VLOOKUP($A430,'様式C-1-1用'!$B$3:$AI$977,7,0),"")</f>
        <v>0</v>
      </c>
      <c r="F430" s="321">
        <f>IFERROR(VLOOKUP($A430,'様式C-1-1用'!$B$3:$AI$977,8,0),"")</f>
        <v>0</v>
      </c>
      <c r="G430" s="321">
        <f>IFERROR(VLOOKUP($A430,'様式C-1-1用'!$B$3:$AI$977,10,0),"")</f>
        <v>0</v>
      </c>
      <c r="H430" s="321">
        <f>IFERROR(VLOOKUP($A430,'様式C-1-1用'!$B$3:$AI$977,22,0),"")</f>
        <v>0</v>
      </c>
      <c r="I430" s="321">
        <f>IFERROR(VLOOKUP($A430,'様式C-1-1用'!$B$3:$AI$977,23,0),"")</f>
        <v>0</v>
      </c>
      <c r="J430" s="321" t="str">
        <f>IFERROR(VLOOKUP($A430,'様式C-1-1用'!$B$3:$AI$977,24,0),"")</f>
        <v/>
      </c>
      <c r="K430" s="321" t="str">
        <f>IFERROR(VLOOKUP($A430,'様式C-1-1用'!$B$3:$AI$977,25,0),"")</f>
        <v/>
      </c>
      <c r="L430" s="321">
        <f>IFERROR(VLOOKUP($A430,'様式C-1-1用'!$B$3:$AI$977,16,0),"")</f>
        <v>0</v>
      </c>
      <c r="M430" s="321" t="str">
        <f>IFERROR(VLOOKUP($A430,'様式C-1-1用'!$B$3:$AI$977,34,0),"")</f>
        <v/>
      </c>
      <c r="N430" s="321" t="str">
        <f>IFERROR(VLOOKUP($A430,'様式C-1-1用'!$B$3:$AI$977,30,0),"")</f>
        <v/>
      </c>
      <c r="O430" s="321" t="str">
        <f>IF(VLOOKUP($A430,'様式C-1-1用'!$B$3:$AI$977,29,0)="－","なし",VLOOKUP($A430,'様式C-1-1用'!$B$3:$AI$977,29,0))</f>
        <v/>
      </c>
      <c r="P430" s="322" t="str">
        <f>IFERROR(VLOOKUP($A430,'様式C-1-1用'!$B$3:$AI$977,33,0),"")</f>
        <v/>
      </c>
    </row>
    <row r="431" spans="1:16" ht="15.95" customHeight="1" x14ac:dyDescent="0.15">
      <c r="A431" s="314">
        <v>429</v>
      </c>
      <c r="B431" s="320">
        <f>IFERROR(VLOOKUP($A431,'様式C-1-1用'!$B$3:$AI$977,3,0),"")</f>
        <v>0</v>
      </c>
      <c r="C431" s="321" t="str">
        <f>IFERROR(VLOOKUP($A431,'様式C-1-1用'!$B$3:$AI$977,4,0),"")</f>
        <v/>
      </c>
      <c r="D431" s="321">
        <f>IFERROR(VLOOKUP($A431,'様式C-1-1用'!$B$3:$AI$977,6,0),"")</f>
        <v>0</v>
      </c>
      <c r="E431" s="321">
        <f>IFERROR(VLOOKUP($A431,'様式C-1-1用'!$B$3:$AI$977,7,0),"")</f>
        <v>0</v>
      </c>
      <c r="F431" s="321">
        <f>IFERROR(VLOOKUP($A431,'様式C-1-1用'!$B$3:$AI$977,8,0),"")</f>
        <v>0</v>
      </c>
      <c r="G431" s="321">
        <f>IFERROR(VLOOKUP($A431,'様式C-1-1用'!$B$3:$AI$977,10,0),"")</f>
        <v>0</v>
      </c>
      <c r="H431" s="321">
        <f>IFERROR(VLOOKUP($A431,'様式C-1-1用'!$B$3:$AI$977,22,0),"")</f>
        <v>0</v>
      </c>
      <c r="I431" s="321">
        <f>IFERROR(VLOOKUP($A431,'様式C-1-1用'!$B$3:$AI$977,23,0),"")</f>
        <v>0</v>
      </c>
      <c r="J431" s="321" t="str">
        <f>IFERROR(VLOOKUP($A431,'様式C-1-1用'!$B$3:$AI$977,24,0),"")</f>
        <v/>
      </c>
      <c r="K431" s="321" t="str">
        <f>IFERROR(VLOOKUP($A431,'様式C-1-1用'!$B$3:$AI$977,25,0),"")</f>
        <v/>
      </c>
      <c r="L431" s="321">
        <f>IFERROR(VLOOKUP($A431,'様式C-1-1用'!$B$3:$AI$977,16,0),"")</f>
        <v>0</v>
      </c>
      <c r="M431" s="321" t="str">
        <f>IFERROR(VLOOKUP($A431,'様式C-1-1用'!$B$3:$AI$977,34,0),"")</f>
        <v/>
      </c>
      <c r="N431" s="321" t="str">
        <f>IFERROR(VLOOKUP($A431,'様式C-1-1用'!$B$3:$AI$977,30,0),"")</f>
        <v/>
      </c>
      <c r="O431" s="321" t="str">
        <f>IF(VLOOKUP($A431,'様式C-1-1用'!$B$3:$AI$977,29,0)="－","なし",VLOOKUP($A431,'様式C-1-1用'!$B$3:$AI$977,29,0))</f>
        <v/>
      </c>
      <c r="P431" s="322" t="str">
        <f>IFERROR(VLOOKUP($A431,'様式C-1-1用'!$B$3:$AI$977,33,0),"")</f>
        <v/>
      </c>
    </row>
    <row r="432" spans="1:16" ht="15.95" customHeight="1" x14ac:dyDescent="0.15">
      <c r="A432" s="314">
        <v>430</v>
      </c>
      <c r="B432" s="320">
        <f>IFERROR(VLOOKUP($A432,'様式C-1-1用'!$B$3:$AI$977,3,0),"")</f>
        <v>0</v>
      </c>
      <c r="C432" s="321" t="str">
        <f>IFERROR(VLOOKUP($A432,'様式C-1-1用'!$B$3:$AI$977,4,0),"")</f>
        <v/>
      </c>
      <c r="D432" s="321">
        <f>IFERROR(VLOOKUP($A432,'様式C-1-1用'!$B$3:$AI$977,6,0),"")</f>
        <v>0</v>
      </c>
      <c r="E432" s="321">
        <f>IFERROR(VLOOKUP($A432,'様式C-1-1用'!$B$3:$AI$977,7,0),"")</f>
        <v>0</v>
      </c>
      <c r="F432" s="321">
        <f>IFERROR(VLOOKUP($A432,'様式C-1-1用'!$B$3:$AI$977,8,0),"")</f>
        <v>0</v>
      </c>
      <c r="G432" s="321">
        <f>IFERROR(VLOOKUP($A432,'様式C-1-1用'!$B$3:$AI$977,10,0),"")</f>
        <v>0</v>
      </c>
      <c r="H432" s="321">
        <f>IFERROR(VLOOKUP($A432,'様式C-1-1用'!$B$3:$AI$977,22,0),"")</f>
        <v>0</v>
      </c>
      <c r="I432" s="321">
        <f>IFERROR(VLOOKUP($A432,'様式C-1-1用'!$B$3:$AI$977,23,0),"")</f>
        <v>0</v>
      </c>
      <c r="J432" s="321" t="str">
        <f>IFERROR(VLOOKUP($A432,'様式C-1-1用'!$B$3:$AI$977,24,0),"")</f>
        <v/>
      </c>
      <c r="K432" s="321" t="str">
        <f>IFERROR(VLOOKUP($A432,'様式C-1-1用'!$B$3:$AI$977,25,0),"")</f>
        <v/>
      </c>
      <c r="L432" s="321">
        <f>IFERROR(VLOOKUP($A432,'様式C-1-1用'!$B$3:$AI$977,16,0),"")</f>
        <v>0</v>
      </c>
      <c r="M432" s="321" t="str">
        <f>IFERROR(VLOOKUP($A432,'様式C-1-1用'!$B$3:$AI$977,34,0),"")</f>
        <v/>
      </c>
      <c r="N432" s="321" t="str">
        <f>IFERROR(VLOOKUP($A432,'様式C-1-1用'!$B$3:$AI$977,30,0),"")</f>
        <v/>
      </c>
      <c r="O432" s="321" t="str">
        <f>IF(VLOOKUP($A432,'様式C-1-1用'!$B$3:$AI$977,29,0)="－","なし",VLOOKUP($A432,'様式C-1-1用'!$B$3:$AI$977,29,0))</f>
        <v/>
      </c>
      <c r="P432" s="322" t="str">
        <f>IFERROR(VLOOKUP($A432,'様式C-1-1用'!$B$3:$AI$977,33,0),"")</f>
        <v/>
      </c>
    </row>
    <row r="433" spans="1:16" ht="15.95" customHeight="1" x14ac:dyDescent="0.15">
      <c r="A433" s="314">
        <v>431</v>
      </c>
      <c r="B433" s="320">
        <f>IFERROR(VLOOKUP($A433,'様式C-1-1用'!$B$3:$AI$977,3,0),"")</f>
        <v>0</v>
      </c>
      <c r="C433" s="321" t="str">
        <f>IFERROR(VLOOKUP($A433,'様式C-1-1用'!$B$3:$AI$977,4,0),"")</f>
        <v/>
      </c>
      <c r="D433" s="321">
        <f>IFERROR(VLOOKUP($A433,'様式C-1-1用'!$B$3:$AI$977,6,0),"")</f>
        <v>0</v>
      </c>
      <c r="E433" s="321">
        <f>IFERROR(VLOOKUP($A433,'様式C-1-1用'!$B$3:$AI$977,7,0),"")</f>
        <v>0</v>
      </c>
      <c r="F433" s="321">
        <f>IFERROR(VLOOKUP($A433,'様式C-1-1用'!$B$3:$AI$977,8,0),"")</f>
        <v>0</v>
      </c>
      <c r="G433" s="321">
        <f>IFERROR(VLOOKUP($A433,'様式C-1-1用'!$B$3:$AI$977,10,0),"")</f>
        <v>0</v>
      </c>
      <c r="H433" s="321">
        <f>IFERROR(VLOOKUP($A433,'様式C-1-1用'!$B$3:$AI$977,22,0),"")</f>
        <v>0</v>
      </c>
      <c r="I433" s="321">
        <f>IFERROR(VLOOKUP($A433,'様式C-1-1用'!$B$3:$AI$977,23,0),"")</f>
        <v>0</v>
      </c>
      <c r="J433" s="321" t="str">
        <f>IFERROR(VLOOKUP($A433,'様式C-1-1用'!$B$3:$AI$977,24,0),"")</f>
        <v/>
      </c>
      <c r="K433" s="321" t="str">
        <f>IFERROR(VLOOKUP($A433,'様式C-1-1用'!$B$3:$AI$977,25,0),"")</f>
        <v/>
      </c>
      <c r="L433" s="321">
        <f>IFERROR(VLOOKUP($A433,'様式C-1-1用'!$B$3:$AI$977,16,0),"")</f>
        <v>0</v>
      </c>
      <c r="M433" s="321" t="str">
        <f>IFERROR(VLOOKUP($A433,'様式C-1-1用'!$B$3:$AI$977,34,0),"")</f>
        <v/>
      </c>
      <c r="N433" s="321" t="str">
        <f>IFERROR(VLOOKUP($A433,'様式C-1-1用'!$B$3:$AI$977,30,0),"")</f>
        <v/>
      </c>
      <c r="O433" s="321" t="str">
        <f>IF(VLOOKUP($A433,'様式C-1-1用'!$B$3:$AI$977,29,0)="－","なし",VLOOKUP($A433,'様式C-1-1用'!$B$3:$AI$977,29,0))</f>
        <v/>
      </c>
      <c r="P433" s="322" t="str">
        <f>IFERROR(VLOOKUP($A433,'様式C-1-1用'!$B$3:$AI$977,33,0),"")</f>
        <v/>
      </c>
    </row>
    <row r="434" spans="1:16" ht="15.95" customHeight="1" x14ac:dyDescent="0.15">
      <c r="A434" s="314">
        <v>432</v>
      </c>
      <c r="B434" s="320">
        <f>IFERROR(VLOOKUP($A434,'様式C-1-1用'!$B$3:$AI$977,3,0),"")</f>
        <v>0</v>
      </c>
      <c r="C434" s="321" t="str">
        <f>IFERROR(VLOOKUP($A434,'様式C-1-1用'!$B$3:$AI$977,4,0),"")</f>
        <v/>
      </c>
      <c r="D434" s="321">
        <f>IFERROR(VLOOKUP($A434,'様式C-1-1用'!$B$3:$AI$977,6,0),"")</f>
        <v>0</v>
      </c>
      <c r="E434" s="321">
        <f>IFERROR(VLOOKUP($A434,'様式C-1-1用'!$B$3:$AI$977,7,0),"")</f>
        <v>0</v>
      </c>
      <c r="F434" s="321">
        <f>IFERROR(VLOOKUP($A434,'様式C-1-1用'!$B$3:$AI$977,8,0),"")</f>
        <v>0</v>
      </c>
      <c r="G434" s="321">
        <f>IFERROR(VLOOKUP($A434,'様式C-1-1用'!$B$3:$AI$977,10,0),"")</f>
        <v>0</v>
      </c>
      <c r="H434" s="321">
        <f>IFERROR(VLOOKUP($A434,'様式C-1-1用'!$B$3:$AI$977,22,0),"")</f>
        <v>0</v>
      </c>
      <c r="I434" s="321">
        <f>IFERROR(VLOOKUP($A434,'様式C-1-1用'!$B$3:$AI$977,23,0),"")</f>
        <v>0</v>
      </c>
      <c r="J434" s="321" t="str">
        <f>IFERROR(VLOOKUP($A434,'様式C-1-1用'!$B$3:$AI$977,24,0),"")</f>
        <v/>
      </c>
      <c r="K434" s="321" t="str">
        <f>IFERROR(VLOOKUP($A434,'様式C-1-1用'!$B$3:$AI$977,25,0),"")</f>
        <v/>
      </c>
      <c r="L434" s="321">
        <f>IFERROR(VLOOKUP($A434,'様式C-1-1用'!$B$3:$AI$977,16,0),"")</f>
        <v>0</v>
      </c>
      <c r="M434" s="321" t="str">
        <f>IFERROR(VLOOKUP($A434,'様式C-1-1用'!$B$3:$AI$977,34,0),"")</f>
        <v/>
      </c>
      <c r="N434" s="321" t="str">
        <f>IFERROR(VLOOKUP($A434,'様式C-1-1用'!$B$3:$AI$977,30,0),"")</f>
        <v/>
      </c>
      <c r="O434" s="321" t="str">
        <f>IF(VLOOKUP($A434,'様式C-1-1用'!$B$3:$AI$977,29,0)="－","なし",VLOOKUP($A434,'様式C-1-1用'!$B$3:$AI$977,29,0))</f>
        <v/>
      </c>
      <c r="P434" s="322" t="str">
        <f>IFERROR(VLOOKUP($A434,'様式C-1-1用'!$B$3:$AI$977,33,0),"")</f>
        <v/>
      </c>
    </row>
    <row r="435" spans="1:16" ht="15.95" customHeight="1" x14ac:dyDescent="0.15">
      <c r="A435" s="314">
        <v>433</v>
      </c>
      <c r="B435" s="320">
        <f>IFERROR(VLOOKUP($A435,'様式C-1-1用'!$B$3:$AI$977,3,0),"")</f>
        <v>0</v>
      </c>
      <c r="C435" s="321" t="str">
        <f>IFERROR(VLOOKUP($A435,'様式C-1-1用'!$B$3:$AI$977,4,0),"")</f>
        <v/>
      </c>
      <c r="D435" s="321">
        <f>IFERROR(VLOOKUP($A435,'様式C-1-1用'!$B$3:$AI$977,6,0),"")</f>
        <v>0</v>
      </c>
      <c r="E435" s="321">
        <f>IFERROR(VLOOKUP($A435,'様式C-1-1用'!$B$3:$AI$977,7,0),"")</f>
        <v>0</v>
      </c>
      <c r="F435" s="321">
        <f>IFERROR(VLOOKUP($A435,'様式C-1-1用'!$B$3:$AI$977,8,0),"")</f>
        <v>0</v>
      </c>
      <c r="G435" s="321">
        <f>IFERROR(VLOOKUP($A435,'様式C-1-1用'!$B$3:$AI$977,10,0),"")</f>
        <v>0</v>
      </c>
      <c r="H435" s="321">
        <f>IFERROR(VLOOKUP($A435,'様式C-1-1用'!$B$3:$AI$977,22,0),"")</f>
        <v>0</v>
      </c>
      <c r="I435" s="321">
        <f>IFERROR(VLOOKUP($A435,'様式C-1-1用'!$B$3:$AI$977,23,0),"")</f>
        <v>0</v>
      </c>
      <c r="J435" s="321" t="str">
        <f>IFERROR(VLOOKUP($A435,'様式C-1-1用'!$B$3:$AI$977,24,0),"")</f>
        <v/>
      </c>
      <c r="K435" s="321" t="str">
        <f>IFERROR(VLOOKUP($A435,'様式C-1-1用'!$B$3:$AI$977,25,0),"")</f>
        <v/>
      </c>
      <c r="L435" s="321">
        <f>IFERROR(VLOOKUP($A435,'様式C-1-1用'!$B$3:$AI$977,16,0),"")</f>
        <v>0</v>
      </c>
      <c r="M435" s="321" t="str">
        <f>IFERROR(VLOOKUP($A435,'様式C-1-1用'!$B$3:$AI$977,34,0),"")</f>
        <v/>
      </c>
      <c r="N435" s="321" t="str">
        <f>IFERROR(VLOOKUP($A435,'様式C-1-1用'!$B$3:$AI$977,30,0),"")</f>
        <v/>
      </c>
      <c r="O435" s="321" t="str">
        <f>IF(VLOOKUP($A435,'様式C-1-1用'!$B$3:$AI$977,29,0)="－","なし",VLOOKUP($A435,'様式C-1-1用'!$B$3:$AI$977,29,0))</f>
        <v/>
      </c>
      <c r="P435" s="322" t="str">
        <f>IFERROR(VLOOKUP($A435,'様式C-1-1用'!$B$3:$AI$977,33,0),"")</f>
        <v/>
      </c>
    </row>
    <row r="436" spans="1:16" ht="15.95" customHeight="1" x14ac:dyDescent="0.15">
      <c r="A436" s="314">
        <v>434</v>
      </c>
      <c r="B436" s="320">
        <f>IFERROR(VLOOKUP($A436,'様式C-1-1用'!$B$3:$AI$977,3,0),"")</f>
        <v>0</v>
      </c>
      <c r="C436" s="321" t="str">
        <f>IFERROR(VLOOKUP($A436,'様式C-1-1用'!$B$3:$AI$977,4,0),"")</f>
        <v/>
      </c>
      <c r="D436" s="321">
        <f>IFERROR(VLOOKUP($A436,'様式C-1-1用'!$B$3:$AI$977,6,0),"")</f>
        <v>0</v>
      </c>
      <c r="E436" s="321">
        <f>IFERROR(VLOOKUP($A436,'様式C-1-1用'!$B$3:$AI$977,7,0),"")</f>
        <v>0</v>
      </c>
      <c r="F436" s="321">
        <f>IFERROR(VLOOKUP($A436,'様式C-1-1用'!$B$3:$AI$977,8,0),"")</f>
        <v>0</v>
      </c>
      <c r="G436" s="321">
        <f>IFERROR(VLOOKUP($A436,'様式C-1-1用'!$B$3:$AI$977,10,0),"")</f>
        <v>0</v>
      </c>
      <c r="H436" s="321">
        <f>IFERROR(VLOOKUP($A436,'様式C-1-1用'!$B$3:$AI$977,22,0),"")</f>
        <v>0</v>
      </c>
      <c r="I436" s="321">
        <f>IFERROR(VLOOKUP($A436,'様式C-1-1用'!$B$3:$AI$977,23,0),"")</f>
        <v>0</v>
      </c>
      <c r="J436" s="321" t="str">
        <f>IFERROR(VLOOKUP($A436,'様式C-1-1用'!$B$3:$AI$977,24,0),"")</f>
        <v/>
      </c>
      <c r="K436" s="321" t="str">
        <f>IFERROR(VLOOKUP($A436,'様式C-1-1用'!$B$3:$AI$977,25,0),"")</f>
        <v/>
      </c>
      <c r="L436" s="321">
        <f>IFERROR(VLOOKUP($A436,'様式C-1-1用'!$B$3:$AI$977,16,0),"")</f>
        <v>0</v>
      </c>
      <c r="M436" s="321" t="str">
        <f>IFERROR(VLOOKUP($A436,'様式C-1-1用'!$B$3:$AI$977,34,0),"")</f>
        <v/>
      </c>
      <c r="N436" s="321" t="str">
        <f>IFERROR(VLOOKUP($A436,'様式C-1-1用'!$B$3:$AI$977,30,0),"")</f>
        <v/>
      </c>
      <c r="O436" s="321" t="str">
        <f>IF(VLOOKUP($A436,'様式C-1-1用'!$B$3:$AI$977,29,0)="－","なし",VLOOKUP($A436,'様式C-1-1用'!$B$3:$AI$977,29,0))</f>
        <v/>
      </c>
      <c r="P436" s="322" t="str">
        <f>IFERROR(VLOOKUP($A436,'様式C-1-1用'!$B$3:$AI$977,33,0),"")</f>
        <v/>
      </c>
    </row>
    <row r="437" spans="1:16" ht="15.95" customHeight="1" x14ac:dyDescent="0.15">
      <c r="A437" s="314">
        <v>435</v>
      </c>
      <c r="B437" s="320">
        <f>IFERROR(VLOOKUP($A437,'様式C-1-1用'!$B$3:$AI$977,3,0),"")</f>
        <v>0</v>
      </c>
      <c r="C437" s="321" t="str">
        <f>IFERROR(VLOOKUP($A437,'様式C-1-1用'!$B$3:$AI$977,4,0),"")</f>
        <v/>
      </c>
      <c r="D437" s="321">
        <f>IFERROR(VLOOKUP($A437,'様式C-1-1用'!$B$3:$AI$977,6,0),"")</f>
        <v>0</v>
      </c>
      <c r="E437" s="321">
        <f>IFERROR(VLOOKUP($A437,'様式C-1-1用'!$B$3:$AI$977,7,0),"")</f>
        <v>0</v>
      </c>
      <c r="F437" s="321">
        <f>IFERROR(VLOOKUP($A437,'様式C-1-1用'!$B$3:$AI$977,8,0),"")</f>
        <v>0</v>
      </c>
      <c r="G437" s="321">
        <f>IFERROR(VLOOKUP($A437,'様式C-1-1用'!$B$3:$AI$977,10,0),"")</f>
        <v>0</v>
      </c>
      <c r="H437" s="321">
        <f>IFERROR(VLOOKUP($A437,'様式C-1-1用'!$B$3:$AI$977,22,0),"")</f>
        <v>0</v>
      </c>
      <c r="I437" s="321">
        <f>IFERROR(VLOOKUP($A437,'様式C-1-1用'!$B$3:$AI$977,23,0),"")</f>
        <v>0</v>
      </c>
      <c r="J437" s="321" t="str">
        <f>IFERROR(VLOOKUP($A437,'様式C-1-1用'!$B$3:$AI$977,24,0),"")</f>
        <v/>
      </c>
      <c r="K437" s="321" t="str">
        <f>IFERROR(VLOOKUP($A437,'様式C-1-1用'!$B$3:$AI$977,25,0),"")</f>
        <v/>
      </c>
      <c r="L437" s="321">
        <f>IFERROR(VLOOKUP($A437,'様式C-1-1用'!$B$3:$AI$977,16,0),"")</f>
        <v>0</v>
      </c>
      <c r="M437" s="321" t="str">
        <f>IFERROR(VLOOKUP($A437,'様式C-1-1用'!$B$3:$AI$977,34,0),"")</f>
        <v/>
      </c>
      <c r="N437" s="321" t="str">
        <f>IFERROR(VLOOKUP($A437,'様式C-1-1用'!$B$3:$AI$977,30,0),"")</f>
        <v/>
      </c>
      <c r="O437" s="321" t="str">
        <f>IF(VLOOKUP($A437,'様式C-1-1用'!$B$3:$AI$977,29,0)="－","なし",VLOOKUP($A437,'様式C-1-1用'!$B$3:$AI$977,29,0))</f>
        <v/>
      </c>
      <c r="P437" s="322" t="str">
        <f>IFERROR(VLOOKUP($A437,'様式C-1-1用'!$B$3:$AI$977,33,0),"")</f>
        <v/>
      </c>
    </row>
    <row r="438" spans="1:16" ht="15.95" customHeight="1" x14ac:dyDescent="0.15">
      <c r="A438" s="314">
        <v>436</v>
      </c>
      <c r="B438" s="320">
        <f>IFERROR(VLOOKUP($A438,'様式C-1-1用'!$B$3:$AI$977,3,0),"")</f>
        <v>0</v>
      </c>
      <c r="C438" s="321" t="str">
        <f>IFERROR(VLOOKUP($A438,'様式C-1-1用'!$B$3:$AI$977,4,0),"")</f>
        <v/>
      </c>
      <c r="D438" s="321">
        <f>IFERROR(VLOOKUP($A438,'様式C-1-1用'!$B$3:$AI$977,6,0),"")</f>
        <v>0</v>
      </c>
      <c r="E438" s="321">
        <f>IFERROR(VLOOKUP($A438,'様式C-1-1用'!$B$3:$AI$977,7,0),"")</f>
        <v>0</v>
      </c>
      <c r="F438" s="321">
        <f>IFERROR(VLOOKUP($A438,'様式C-1-1用'!$B$3:$AI$977,8,0),"")</f>
        <v>0</v>
      </c>
      <c r="G438" s="321">
        <f>IFERROR(VLOOKUP($A438,'様式C-1-1用'!$B$3:$AI$977,10,0),"")</f>
        <v>0</v>
      </c>
      <c r="H438" s="321">
        <f>IFERROR(VLOOKUP($A438,'様式C-1-1用'!$B$3:$AI$977,22,0),"")</f>
        <v>0</v>
      </c>
      <c r="I438" s="321">
        <f>IFERROR(VLOOKUP($A438,'様式C-1-1用'!$B$3:$AI$977,23,0),"")</f>
        <v>0</v>
      </c>
      <c r="J438" s="321" t="str">
        <f>IFERROR(VLOOKUP($A438,'様式C-1-1用'!$B$3:$AI$977,24,0),"")</f>
        <v/>
      </c>
      <c r="K438" s="321" t="str">
        <f>IFERROR(VLOOKUP($A438,'様式C-1-1用'!$B$3:$AI$977,25,0),"")</f>
        <v/>
      </c>
      <c r="L438" s="321">
        <f>IFERROR(VLOOKUP($A438,'様式C-1-1用'!$B$3:$AI$977,16,0),"")</f>
        <v>0</v>
      </c>
      <c r="M438" s="321" t="str">
        <f>IFERROR(VLOOKUP($A438,'様式C-1-1用'!$B$3:$AI$977,34,0),"")</f>
        <v/>
      </c>
      <c r="N438" s="321" t="str">
        <f>IFERROR(VLOOKUP($A438,'様式C-1-1用'!$B$3:$AI$977,30,0),"")</f>
        <v/>
      </c>
      <c r="O438" s="321" t="str">
        <f>IF(VLOOKUP($A438,'様式C-1-1用'!$B$3:$AI$977,29,0)="－","なし",VLOOKUP($A438,'様式C-1-1用'!$B$3:$AI$977,29,0))</f>
        <v/>
      </c>
      <c r="P438" s="322" t="str">
        <f>IFERROR(VLOOKUP($A438,'様式C-1-1用'!$B$3:$AI$977,33,0),"")</f>
        <v/>
      </c>
    </row>
    <row r="439" spans="1:16" ht="15.95" customHeight="1" x14ac:dyDescent="0.15">
      <c r="A439" s="314">
        <v>437</v>
      </c>
      <c r="B439" s="320">
        <f>IFERROR(VLOOKUP($A439,'様式C-1-1用'!$B$3:$AI$977,3,0),"")</f>
        <v>0</v>
      </c>
      <c r="C439" s="321" t="str">
        <f>IFERROR(VLOOKUP($A439,'様式C-1-1用'!$B$3:$AI$977,4,0),"")</f>
        <v/>
      </c>
      <c r="D439" s="321">
        <f>IFERROR(VLOOKUP($A439,'様式C-1-1用'!$B$3:$AI$977,6,0),"")</f>
        <v>0</v>
      </c>
      <c r="E439" s="321">
        <f>IFERROR(VLOOKUP($A439,'様式C-1-1用'!$B$3:$AI$977,7,0),"")</f>
        <v>0</v>
      </c>
      <c r="F439" s="321">
        <f>IFERROR(VLOOKUP($A439,'様式C-1-1用'!$B$3:$AI$977,8,0),"")</f>
        <v>0</v>
      </c>
      <c r="G439" s="321">
        <f>IFERROR(VLOOKUP($A439,'様式C-1-1用'!$B$3:$AI$977,10,0),"")</f>
        <v>0</v>
      </c>
      <c r="H439" s="321">
        <f>IFERROR(VLOOKUP($A439,'様式C-1-1用'!$B$3:$AI$977,22,0),"")</f>
        <v>0</v>
      </c>
      <c r="I439" s="321">
        <f>IFERROR(VLOOKUP($A439,'様式C-1-1用'!$B$3:$AI$977,23,0),"")</f>
        <v>0</v>
      </c>
      <c r="J439" s="321" t="str">
        <f>IFERROR(VLOOKUP($A439,'様式C-1-1用'!$B$3:$AI$977,24,0),"")</f>
        <v/>
      </c>
      <c r="K439" s="321" t="str">
        <f>IFERROR(VLOOKUP($A439,'様式C-1-1用'!$B$3:$AI$977,25,0),"")</f>
        <v/>
      </c>
      <c r="L439" s="321">
        <f>IFERROR(VLOOKUP($A439,'様式C-1-1用'!$B$3:$AI$977,16,0),"")</f>
        <v>0</v>
      </c>
      <c r="M439" s="321" t="str">
        <f>IFERROR(VLOOKUP($A439,'様式C-1-1用'!$B$3:$AI$977,34,0),"")</f>
        <v/>
      </c>
      <c r="N439" s="321" t="str">
        <f>IFERROR(VLOOKUP($A439,'様式C-1-1用'!$B$3:$AI$977,30,0),"")</f>
        <v/>
      </c>
      <c r="O439" s="321" t="str">
        <f>IF(VLOOKUP($A439,'様式C-1-1用'!$B$3:$AI$977,29,0)="－","なし",VLOOKUP($A439,'様式C-1-1用'!$B$3:$AI$977,29,0))</f>
        <v/>
      </c>
      <c r="P439" s="322" t="str">
        <f>IFERROR(VLOOKUP($A439,'様式C-1-1用'!$B$3:$AI$977,33,0),"")</f>
        <v/>
      </c>
    </row>
    <row r="440" spans="1:16" ht="15.95" customHeight="1" x14ac:dyDescent="0.15">
      <c r="A440" s="314">
        <v>438</v>
      </c>
      <c r="B440" s="320">
        <f>IFERROR(VLOOKUP($A440,'様式C-1-1用'!$B$3:$AI$977,3,0),"")</f>
        <v>0</v>
      </c>
      <c r="C440" s="321" t="str">
        <f>IFERROR(VLOOKUP($A440,'様式C-1-1用'!$B$3:$AI$977,4,0),"")</f>
        <v/>
      </c>
      <c r="D440" s="321">
        <f>IFERROR(VLOOKUP($A440,'様式C-1-1用'!$B$3:$AI$977,6,0),"")</f>
        <v>0</v>
      </c>
      <c r="E440" s="321">
        <f>IFERROR(VLOOKUP($A440,'様式C-1-1用'!$B$3:$AI$977,7,0),"")</f>
        <v>0</v>
      </c>
      <c r="F440" s="321">
        <f>IFERROR(VLOOKUP($A440,'様式C-1-1用'!$B$3:$AI$977,8,0),"")</f>
        <v>0</v>
      </c>
      <c r="G440" s="321">
        <f>IFERROR(VLOOKUP($A440,'様式C-1-1用'!$B$3:$AI$977,10,0),"")</f>
        <v>0</v>
      </c>
      <c r="H440" s="321">
        <f>IFERROR(VLOOKUP($A440,'様式C-1-1用'!$B$3:$AI$977,22,0),"")</f>
        <v>0</v>
      </c>
      <c r="I440" s="321">
        <f>IFERROR(VLOOKUP($A440,'様式C-1-1用'!$B$3:$AI$977,23,0),"")</f>
        <v>0</v>
      </c>
      <c r="J440" s="321" t="str">
        <f>IFERROR(VLOOKUP($A440,'様式C-1-1用'!$B$3:$AI$977,24,0),"")</f>
        <v/>
      </c>
      <c r="K440" s="321" t="str">
        <f>IFERROR(VLOOKUP($A440,'様式C-1-1用'!$B$3:$AI$977,25,0),"")</f>
        <v/>
      </c>
      <c r="L440" s="321">
        <f>IFERROR(VLOOKUP($A440,'様式C-1-1用'!$B$3:$AI$977,16,0),"")</f>
        <v>0</v>
      </c>
      <c r="M440" s="321" t="str">
        <f>IFERROR(VLOOKUP($A440,'様式C-1-1用'!$B$3:$AI$977,34,0),"")</f>
        <v/>
      </c>
      <c r="N440" s="321" t="str">
        <f>IFERROR(VLOOKUP($A440,'様式C-1-1用'!$B$3:$AI$977,30,0),"")</f>
        <v/>
      </c>
      <c r="O440" s="321" t="str">
        <f>IF(VLOOKUP($A440,'様式C-1-1用'!$B$3:$AI$977,29,0)="－","なし",VLOOKUP($A440,'様式C-1-1用'!$B$3:$AI$977,29,0))</f>
        <v/>
      </c>
      <c r="P440" s="322" t="str">
        <f>IFERROR(VLOOKUP($A440,'様式C-1-1用'!$B$3:$AI$977,33,0),"")</f>
        <v/>
      </c>
    </row>
    <row r="441" spans="1:16" ht="15.95" customHeight="1" x14ac:dyDescent="0.15">
      <c r="A441" s="314">
        <v>439</v>
      </c>
      <c r="B441" s="320">
        <f>IFERROR(VLOOKUP($A441,'様式C-1-1用'!$B$3:$AI$977,3,0),"")</f>
        <v>0</v>
      </c>
      <c r="C441" s="321" t="str">
        <f>IFERROR(VLOOKUP($A441,'様式C-1-1用'!$B$3:$AI$977,4,0),"")</f>
        <v/>
      </c>
      <c r="D441" s="321">
        <f>IFERROR(VLOOKUP($A441,'様式C-1-1用'!$B$3:$AI$977,6,0),"")</f>
        <v>0</v>
      </c>
      <c r="E441" s="321">
        <f>IFERROR(VLOOKUP($A441,'様式C-1-1用'!$B$3:$AI$977,7,0),"")</f>
        <v>0</v>
      </c>
      <c r="F441" s="321">
        <f>IFERROR(VLOOKUP($A441,'様式C-1-1用'!$B$3:$AI$977,8,0),"")</f>
        <v>0</v>
      </c>
      <c r="G441" s="321">
        <f>IFERROR(VLOOKUP($A441,'様式C-1-1用'!$B$3:$AI$977,10,0),"")</f>
        <v>0</v>
      </c>
      <c r="H441" s="321">
        <f>IFERROR(VLOOKUP($A441,'様式C-1-1用'!$B$3:$AI$977,22,0),"")</f>
        <v>0</v>
      </c>
      <c r="I441" s="321">
        <f>IFERROR(VLOOKUP($A441,'様式C-1-1用'!$B$3:$AI$977,23,0),"")</f>
        <v>0</v>
      </c>
      <c r="J441" s="321" t="str">
        <f>IFERROR(VLOOKUP($A441,'様式C-1-1用'!$B$3:$AI$977,24,0),"")</f>
        <v/>
      </c>
      <c r="K441" s="321" t="str">
        <f>IFERROR(VLOOKUP($A441,'様式C-1-1用'!$B$3:$AI$977,25,0),"")</f>
        <v/>
      </c>
      <c r="L441" s="321">
        <f>IFERROR(VLOOKUP($A441,'様式C-1-1用'!$B$3:$AI$977,16,0),"")</f>
        <v>0</v>
      </c>
      <c r="M441" s="321" t="str">
        <f>IFERROR(VLOOKUP($A441,'様式C-1-1用'!$B$3:$AI$977,34,0),"")</f>
        <v/>
      </c>
      <c r="N441" s="321" t="str">
        <f>IFERROR(VLOOKUP($A441,'様式C-1-1用'!$B$3:$AI$977,30,0),"")</f>
        <v/>
      </c>
      <c r="O441" s="321" t="str">
        <f>IF(VLOOKUP($A441,'様式C-1-1用'!$B$3:$AI$977,29,0)="－","なし",VLOOKUP($A441,'様式C-1-1用'!$B$3:$AI$977,29,0))</f>
        <v/>
      </c>
      <c r="P441" s="322" t="str">
        <f>IFERROR(VLOOKUP($A441,'様式C-1-1用'!$B$3:$AI$977,33,0),"")</f>
        <v/>
      </c>
    </row>
    <row r="442" spans="1:16" ht="15.95" customHeight="1" x14ac:dyDescent="0.15">
      <c r="A442" s="314">
        <v>440</v>
      </c>
      <c r="B442" s="320">
        <f>IFERROR(VLOOKUP($A442,'様式C-1-1用'!$B$3:$AI$977,3,0),"")</f>
        <v>0</v>
      </c>
      <c r="C442" s="321" t="str">
        <f>IFERROR(VLOOKUP($A442,'様式C-1-1用'!$B$3:$AI$977,4,0),"")</f>
        <v/>
      </c>
      <c r="D442" s="321">
        <f>IFERROR(VLOOKUP($A442,'様式C-1-1用'!$B$3:$AI$977,6,0),"")</f>
        <v>0</v>
      </c>
      <c r="E442" s="321">
        <f>IFERROR(VLOOKUP($A442,'様式C-1-1用'!$B$3:$AI$977,7,0),"")</f>
        <v>0</v>
      </c>
      <c r="F442" s="321">
        <f>IFERROR(VLOOKUP($A442,'様式C-1-1用'!$B$3:$AI$977,8,0),"")</f>
        <v>0</v>
      </c>
      <c r="G442" s="321">
        <f>IFERROR(VLOOKUP($A442,'様式C-1-1用'!$B$3:$AI$977,10,0),"")</f>
        <v>0</v>
      </c>
      <c r="H442" s="321">
        <f>IFERROR(VLOOKUP($A442,'様式C-1-1用'!$B$3:$AI$977,22,0),"")</f>
        <v>0</v>
      </c>
      <c r="I442" s="321">
        <f>IFERROR(VLOOKUP($A442,'様式C-1-1用'!$B$3:$AI$977,23,0),"")</f>
        <v>0</v>
      </c>
      <c r="J442" s="321" t="str">
        <f>IFERROR(VLOOKUP($A442,'様式C-1-1用'!$B$3:$AI$977,24,0),"")</f>
        <v/>
      </c>
      <c r="K442" s="321" t="str">
        <f>IFERROR(VLOOKUP($A442,'様式C-1-1用'!$B$3:$AI$977,25,0),"")</f>
        <v/>
      </c>
      <c r="L442" s="321">
        <f>IFERROR(VLOOKUP($A442,'様式C-1-1用'!$B$3:$AI$977,16,0),"")</f>
        <v>0</v>
      </c>
      <c r="M442" s="321" t="str">
        <f>IFERROR(VLOOKUP($A442,'様式C-1-1用'!$B$3:$AI$977,34,0),"")</f>
        <v/>
      </c>
      <c r="N442" s="321" t="str">
        <f>IFERROR(VLOOKUP($A442,'様式C-1-1用'!$B$3:$AI$977,30,0),"")</f>
        <v/>
      </c>
      <c r="O442" s="321" t="str">
        <f>IF(VLOOKUP($A442,'様式C-1-1用'!$B$3:$AI$977,29,0)="－","なし",VLOOKUP($A442,'様式C-1-1用'!$B$3:$AI$977,29,0))</f>
        <v/>
      </c>
      <c r="P442" s="322" t="str">
        <f>IFERROR(VLOOKUP($A442,'様式C-1-1用'!$B$3:$AI$977,33,0),"")</f>
        <v/>
      </c>
    </row>
    <row r="443" spans="1:16" ht="15.95" customHeight="1" x14ac:dyDescent="0.15">
      <c r="A443" s="314">
        <v>441</v>
      </c>
      <c r="B443" s="320">
        <f>IFERROR(VLOOKUP($A443,'様式C-1-1用'!$B$3:$AI$977,3,0),"")</f>
        <v>0</v>
      </c>
      <c r="C443" s="321" t="str">
        <f>IFERROR(VLOOKUP($A443,'様式C-1-1用'!$B$3:$AI$977,4,0),"")</f>
        <v/>
      </c>
      <c r="D443" s="321">
        <f>IFERROR(VLOOKUP($A443,'様式C-1-1用'!$B$3:$AI$977,6,0),"")</f>
        <v>0</v>
      </c>
      <c r="E443" s="321">
        <f>IFERROR(VLOOKUP($A443,'様式C-1-1用'!$B$3:$AI$977,7,0),"")</f>
        <v>0</v>
      </c>
      <c r="F443" s="321">
        <f>IFERROR(VLOOKUP($A443,'様式C-1-1用'!$B$3:$AI$977,8,0),"")</f>
        <v>0</v>
      </c>
      <c r="G443" s="321">
        <f>IFERROR(VLOOKUP($A443,'様式C-1-1用'!$B$3:$AI$977,10,0),"")</f>
        <v>0</v>
      </c>
      <c r="H443" s="321">
        <f>IFERROR(VLOOKUP($A443,'様式C-1-1用'!$B$3:$AI$977,22,0),"")</f>
        <v>0</v>
      </c>
      <c r="I443" s="321">
        <f>IFERROR(VLOOKUP($A443,'様式C-1-1用'!$B$3:$AI$977,23,0),"")</f>
        <v>0</v>
      </c>
      <c r="J443" s="321" t="str">
        <f>IFERROR(VLOOKUP($A443,'様式C-1-1用'!$B$3:$AI$977,24,0),"")</f>
        <v/>
      </c>
      <c r="K443" s="321" t="str">
        <f>IFERROR(VLOOKUP($A443,'様式C-1-1用'!$B$3:$AI$977,25,0),"")</f>
        <v/>
      </c>
      <c r="L443" s="321">
        <f>IFERROR(VLOOKUP($A443,'様式C-1-1用'!$B$3:$AI$977,16,0),"")</f>
        <v>0</v>
      </c>
      <c r="M443" s="321" t="str">
        <f>IFERROR(VLOOKUP($A443,'様式C-1-1用'!$B$3:$AI$977,34,0),"")</f>
        <v/>
      </c>
      <c r="N443" s="321" t="str">
        <f>IFERROR(VLOOKUP($A443,'様式C-1-1用'!$B$3:$AI$977,30,0),"")</f>
        <v/>
      </c>
      <c r="O443" s="321" t="str">
        <f>IF(VLOOKUP($A443,'様式C-1-1用'!$B$3:$AI$977,29,0)="－","なし",VLOOKUP($A443,'様式C-1-1用'!$B$3:$AI$977,29,0))</f>
        <v/>
      </c>
      <c r="P443" s="322" t="str">
        <f>IFERROR(VLOOKUP($A443,'様式C-1-1用'!$B$3:$AI$977,33,0),"")</f>
        <v/>
      </c>
    </row>
    <row r="444" spans="1:16" ht="15.95" customHeight="1" x14ac:dyDescent="0.15">
      <c r="A444" s="314">
        <v>442</v>
      </c>
      <c r="B444" s="320">
        <f>IFERROR(VLOOKUP($A444,'様式C-1-1用'!$B$3:$AI$977,3,0),"")</f>
        <v>0</v>
      </c>
      <c r="C444" s="321" t="str">
        <f>IFERROR(VLOOKUP($A444,'様式C-1-1用'!$B$3:$AI$977,4,0),"")</f>
        <v/>
      </c>
      <c r="D444" s="321">
        <f>IFERROR(VLOOKUP($A444,'様式C-1-1用'!$B$3:$AI$977,6,0),"")</f>
        <v>0</v>
      </c>
      <c r="E444" s="321">
        <f>IFERROR(VLOOKUP($A444,'様式C-1-1用'!$B$3:$AI$977,7,0),"")</f>
        <v>0</v>
      </c>
      <c r="F444" s="321">
        <f>IFERROR(VLOOKUP($A444,'様式C-1-1用'!$B$3:$AI$977,8,0),"")</f>
        <v>0</v>
      </c>
      <c r="G444" s="321">
        <f>IFERROR(VLOOKUP($A444,'様式C-1-1用'!$B$3:$AI$977,10,0),"")</f>
        <v>0</v>
      </c>
      <c r="H444" s="321">
        <f>IFERROR(VLOOKUP($A444,'様式C-1-1用'!$B$3:$AI$977,22,0),"")</f>
        <v>0</v>
      </c>
      <c r="I444" s="321">
        <f>IFERROR(VLOOKUP($A444,'様式C-1-1用'!$B$3:$AI$977,23,0),"")</f>
        <v>0</v>
      </c>
      <c r="J444" s="321" t="str">
        <f>IFERROR(VLOOKUP($A444,'様式C-1-1用'!$B$3:$AI$977,24,0),"")</f>
        <v/>
      </c>
      <c r="K444" s="321" t="str">
        <f>IFERROR(VLOOKUP($A444,'様式C-1-1用'!$B$3:$AI$977,25,0),"")</f>
        <v/>
      </c>
      <c r="L444" s="321">
        <f>IFERROR(VLOOKUP($A444,'様式C-1-1用'!$B$3:$AI$977,16,0),"")</f>
        <v>0</v>
      </c>
      <c r="M444" s="321" t="str">
        <f>IFERROR(VLOOKUP($A444,'様式C-1-1用'!$B$3:$AI$977,34,0),"")</f>
        <v/>
      </c>
      <c r="N444" s="321" t="str">
        <f>IFERROR(VLOOKUP($A444,'様式C-1-1用'!$B$3:$AI$977,30,0),"")</f>
        <v/>
      </c>
      <c r="O444" s="321" t="str">
        <f>IF(VLOOKUP($A444,'様式C-1-1用'!$B$3:$AI$977,29,0)="－","なし",VLOOKUP($A444,'様式C-1-1用'!$B$3:$AI$977,29,0))</f>
        <v/>
      </c>
      <c r="P444" s="322" t="str">
        <f>IFERROR(VLOOKUP($A444,'様式C-1-1用'!$B$3:$AI$977,33,0),"")</f>
        <v/>
      </c>
    </row>
    <row r="445" spans="1:16" ht="15.95" customHeight="1" x14ac:dyDescent="0.15">
      <c r="A445" s="314">
        <v>443</v>
      </c>
      <c r="B445" s="320">
        <f>IFERROR(VLOOKUP($A445,'様式C-1-1用'!$B$3:$AI$977,3,0),"")</f>
        <v>0</v>
      </c>
      <c r="C445" s="321" t="str">
        <f>IFERROR(VLOOKUP($A445,'様式C-1-1用'!$B$3:$AI$977,4,0),"")</f>
        <v/>
      </c>
      <c r="D445" s="321">
        <f>IFERROR(VLOOKUP($A445,'様式C-1-1用'!$B$3:$AI$977,6,0),"")</f>
        <v>0</v>
      </c>
      <c r="E445" s="321">
        <f>IFERROR(VLOOKUP($A445,'様式C-1-1用'!$B$3:$AI$977,7,0),"")</f>
        <v>0</v>
      </c>
      <c r="F445" s="321">
        <f>IFERROR(VLOOKUP($A445,'様式C-1-1用'!$B$3:$AI$977,8,0),"")</f>
        <v>0</v>
      </c>
      <c r="G445" s="321">
        <f>IFERROR(VLOOKUP($A445,'様式C-1-1用'!$B$3:$AI$977,10,0),"")</f>
        <v>0</v>
      </c>
      <c r="H445" s="321">
        <f>IFERROR(VLOOKUP($A445,'様式C-1-1用'!$B$3:$AI$977,22,0),"")</f>
        <v>0</v>
      </c>
      <c r="I445" s="321">
        <f>IFERROR(VLOOKUP($A445,'様式C-1-1用'!$B$3:$AI$977,23,0),"")</f>
        <v>0</v>
      </c>
      <c r="J445" s="321" t="str">
        <f>IFERROR(VLOOKUP($A445,'様式C-1-1用'!$B$3:$AI$977,24,0),"")</f>
        <v/>
      </c>
      <c r="K445" s="321" t="str">
        <f>IFERROR(VLOOKUP($A445,'様式C-1-1用'!$B$3:$AI$977,25,0),"")</f>
        <v/>
      </c>
      <c r="L445" s="321">
        <f>IFERROR(VLOOKUP($A445,'様式C-1-1用'!$B$3:$AI$977,16,0),"")</f>
        <v>0</v>
      </c>
      <c r="M445" s="321" t="str">
        <f>IFERROR(VLOOKUP($A445,'様式C-1-1用'!$B$3:$AI$977,34,0),"")</f>
        <v/>
      </c>
      <c r="N445" s="321" t="str">
        <f>IFERROR(VLOOKUP($A445,'様式C-1-1用'!$B$3:$AI$977,30,0),"")</f>
        <v/>
      </c>
      <c r="O445" s="321" t="str">
        <f>IF(VLOOKUP($A445,'様式C-1-1用'!$B$3:$AI$977,29,0)="－","なし",VLOOKUP($A445,'様式C-1-1用'!$B$3:$AI$977,29,0))</f>
        <v/>
      </c>
      <c r="P445" s="322" t="str">
        <f>IFERROR(VLOOKUP($A445,'様式C-1-1用'!$B$3:$AI$977,33,0),"")</f>
        <v/>
      </c>
    </row>
    <row r="446" spans="1:16" ht="15.95" customHeight="1" x14ac:dyDescent="0.15">
      <c r="A446" s="314">
        <v>444</v>
      </c>
      <c r="B446" s="320">
        <f>IFERROR(VLOOKUP($A446,'様式C-1-1用'!$B$3:$AI$977,3,0),"")</f>
        <v>0</v>
      </c>
      <c r="C446" s="321" t="str">
        <f>IFERROR(VLOOKUP($A446,'様式C-1-1用'!$B$3:$AI$977,4,0),"")</f>
        <v/>
      </c>
      <c r="D446" s="321">
        <f>IFERROR(VLOOKUP($A446,'様式C-1-1用'!$B$3:$AI$977,6,0),"")</f>
        <v>0</v>
      </c>
      <c r="E446" s="321">
        <f>IFERROR(VLOOKUP($A446,'様式C-1-1用'!$B$3:$AI$977,7,0),"")</f>
        <v>0</v>
      </c>
      <c r="F446" s="321">
        <f>IFERROR(VLOOKUP($A446,'様式C-1-1用'!$B$3:$AI$977,8,0),"")</f>
        <v>0</v>
      </c>
      <c r="G446" s="321">
        <f>IFERROR(VLOOKUP($A446,'様式C-1-1用'!$B$3:$AI$977,10,0),"")</f>
        <v>0</v>
      </c>
      <c r="H446" s="321">
        <f>IFERROR(VLOOKUP($A446,'様式C-1-1用'!$B$3:$AI$977,22,0),"")</f>
        <v>0</v>
      </c>
      <c r="I446" s="321">
        <f>IFERROR(VLOOKUP($A446,'様式C-1-1用'!$B$3:$AI$977,23,0),"")</f>
        <v>0</v>
      </c>
      <c r="J446" s="321" t="str">
        <f>IFERROR(VLOOKUP($A446,'様式C-1-1用'!$B$3:$AI$977,24,0),"")</f>
        <v/>
      </c>
      <c r="K446" s="321" t="str">
        <f>IFERROR(VLOOKUP($A446,'様式C-1-1用'!$B$3:$AI$977,25,0),"")</f>
        <v/>
      </c>
      <c r="L446" s="321">
        <f>IFERROR(VLOOKUP($A446,'様式C-1-1用'!$B$3:$AI$977,16,0),"")</f>
        <v>0</v>
      </c>
      <c r="M446" s="321" t="str">
        <f>IFERROR(VLOOKUP($A446,'様式C-1-1用'!$B$3:$AI$977,34,0),"")</f>
        <v/>
      </c>
      <c r="N446" s="321" t="str">
        <f>IFERROR(VLOOKUP($A446,'様式C-1-1用'!$B$3:$AI$977,30,0),"")</f>
        <v/>
      </c>
      <c r="O446" s="321" t="str">
        <f>IF(VLOOKUP($A446,'様式C-1-1用'!$B$3:$AI$977,29,0)="－","なし",VLOOKUP($A446,'様式C-1-1用'!$B$3:$AI$977,29,0))</f>
        <v/>
      </c>
      <c r="P446" s="322" t="str">
        <f>IFERROR(VLOOKUP($A446,'様式C-1-1用'!$B$3:$AI$977,33,0),"")</f>
        <v/>
      </c>
    </row>
    <row r="447" spans="1:16" ht="15.95" customHeight="1" x14ac:dyDescent="0.15">
      <c r="A447" s="314">
        <v>445</v>
      </c>
      <c r="B447" s="320">
        <f>IFERROR(VLOOKUP($A447,'様式C-1-1用'!$B$3:$AI$977,3,0),"")</f>
        <v>0</v>
      </c>
      <c r="C447" s="321" t="str">
        <f>IFERROR(VLOOKUP($A447,'様式C-1-1用'!$B$3:$AI$977,4,0),"")</f>
        <v/>
      </c>
      <c r="D447" s="321">
        <f>IFERROR(VLOOKUP($A447,'様式C-1-1用'!$B$3:$AI$977,6,0),"")</f>
        <v>0</v>
      </c>
      <c r="E447" s="321">
        <f>IFERROR(VLOOKUP($A447,'様式C-1-1用'!$B$3:$AI$977,7,0),"")</f>
        <v>0</v>
      </c>
      <c r="F447" s="321">
        <f>IFERROR(VLOOKUP($A447,'様式C-1-1用'!$B$3:$AI$977,8,0),"")</f>
        <v>0</v>
      </c>
      <c r="G447" s="321">
        <f>IFERROR(VLOOKUP($A447,'様式C-1-1用'!$B$3:$AI$977,10,0),"")</f>
        <v>0</v>
      </c>
      <c r="H447" s="321">
        <f>IFERROR(VLOOKUP($A447,'様式C-1-1用'!$B$3:$AI$977,22,0),"")</f>
        <v>0</v>
      </c>
      <c r="I447" s="321">
        <f>IFERROR(VLOOKUP($A447,'様式C-1-1用'!$B$3:$AI$977,23,0),"")</f>
        <v>0</v>
      </c>
      <c r="J447" s="321" t="str">
        <f>IFERROR(VLOOKUP($A447,'様式C-1-1用'!$B$3:$AI$977,24,0),"")</f>
        <v/>
      </c>
      <c r="K447" s="321" t="str">
        <f>IFERROR(VLOOKUP($A447,'様式C-1-1用'!$B$3:$AI$977,25,0),"")</f>
        <v/>
      </c>
      <c r="L447" s="321">
        <f>IFERROR(VLOOKUP($A447,'様式C-1-1用'!$B$3:$AI$977,16,0),"")</f>
        <v>0</v>
      </c>
      <c r="M447" s="321" t="str">
        <f>IFERROR(VLOOKUP($A447,'様式C-1-1用'!$B$3:$AI$977,34,0),"")</f>
        <v/>
      </c>
      <c r="N447" s="321" t="str">
        <f>IFERROR(VLOOKUP($A447,'様式C-1-1用'!$B$3:$AI$977,30,0),"")</f>
        <v/>
      </c>
      <c r="O447" s="321" t="str">
        <f>IF(VLOOKUP($A447,'様式C-1-1用'!$B$3:$AI$977,29,0)="－","なし",VLOOKUP($A447,'様式C-1-1用'!$B$3:$AI$977,29,0))</f>
        <v/>
      </c>
      <c r="P447" s="322" t="str">
        <f>IFERROR(VLOOKUP($A447,'様式C-1-1用'!$B$3:$AI$977,33,0),"")</f>
        <v/>
      </c>
    </row>
    <row r="448" spans="1:16" ht="15.95" customHeight="1" x14ac:dyDescent="0.15">
      <c r="A448" s="314">
        <v>446</v>
      </c>
      <c r="B448" s="320">
        <f>IFERROR(VLOOKUP($A448,'様式C-1-1用'!$B$3:$AI$977,3,0),"")</f>
        <v>0</v>
      </c>
      <c r="C448" s="321" t="str">
        <f>IFERROR(VLOOKUP($A448,'様式C-1-1用'!$B$3:$AI$977,4,0),"")</f>
        <v/>
      </c>
      <c r="D448" s="321">
        <f>IFERROR(VLOOKUP($A448,'様式C-1-1用'!$B$3:$AI$977,6,0),"")</f>
        <v>0</v>
      </c>
      <c r="E448" s="321">
        <f>IFERROR(VLOOKUP($A448,'様式C-1-1用'!$B$3:$AI$977,7,0),"")</f>
        <v>0</v>
      </c>
      <c r="F448" s="321">
        <f>IFERROR(VLOOKUP($A448,'様式C-1-1用'!$B$3:$AI$977,8,0),"")</f>
        <v>0</v>
      </c>
      <c r="G448" s="321">
        <f>IFERROR(VLOOKUP($A448,'様式C-1-1用'!$B$3:$AI$977,10,0),"")</f>
        <v>0</v>
      </c>
      <c r="H448" s="321">
        <f>IFERROR(VLOOKUP($A448,'様式C-1-1用'!$B$3:$AI$977,22,0),"")</f>
        <v>0</v>
      </c>
      <c r="I448" s="321">
        <f>IFERROR(VLOOKUP($A448,'様式C-1-1用'!$B$3:$AI$977,23,0),"")</f>
        <v>0</v>
      </c>
      <c r="J448" s="321" t="str">
        <f>IFERROR(VLOOKUP($A448,'様式C-1-1用'!$B$3:$AI$977,24,0),"")</f>
        <v/>
      </c>
      <c r="K448" s="321" t="str">
        <f>IFERROR(VLOOKUP($A448,'様式C-1-1用'!$B$3:$AI$977,25,0),"")</f>
        <v/>
      </c>
      <c r="L448" s="321">
        <f>IFERROR(VLOOKUP($A448,'様式C-1-1用'!$B$3:$AI$977,16,0),"")</f>
        <v>0</v>
      </c>
      <c r="M448" s="321" t="str">
        <f>IFERROR(VLOOKUP($A448,'様式C-1-1用'!$B$3:$AI$977,34,0),"")</f>
        <v/>
      </c>
      <c r="N448" s="321" t="str">
        <f>IFERROR(VLOOKUP($A448,'様式C-1-1用'!$B$3:$AI$977,30,0),"")</f>
        <v/>
      </c>
      <c r="O448" s="321" t="str">
        <f>IF(VLOOKUP($A448,'様式C-1-1用'!$B$3:$AI$977,29,0)="－","なし",VLOOKUP($A448,'様式C-1-1用'!$B$3:$AI$977,29,0))</f>
        <v/>
      </c>
      <c r="P448" s="322" t="str">
        <f>IFERROR(VLOOKUP($A448,'様式C-1-1用'!$B$3:$AI$977,33,0),"")</f>
        <v/>
      </c>
    </row>
    <row r="449" spans="1:16" ht="15.95" customHeight="1" x14ac:dyDescent="0.15">
      <c r="A449" s="314">
        <v>447</v>
      </c>
      <c r="B449" s="320">
        <f>IFERROR(VLOOKUP($A449,'様式C-1-1用'!$B$3:$AI$977,3,0),"")</f>
        <v>0</v>
      </c>
      <c r="C449" s="321" t="str">
        <f>IFERROR(VLOOKUP($A449,'様式C-1-1用'!$B$3:$AI$977,4,0),"")</f>
        <v/>
      </c>
      <c r="D449" s="321">
        <f>IFERROR(VLOOKUP($A449,'様式C-1-1用'!$B$3:$AI$977,6,0),"")</f>
        <v>0</v>
      </c>
      <c r="E449" s="321">
        <f>IFERROR(VLOOKUP($A449,'様式C-1-1用'!$B$3:$AI$977,7,0),"")</f>
        <v>0</v>
      </c>
      <c r="F449" s="321">
        <f>IFERROR(VLOOKUP($A449,'様式C-1-1用'!$B$3:$AI$977,8,0),"")</f>
        <v>0</v>
      </c>
      <c r="G449" s="321">
        <f>IFERROR(VLOOKUP($A449,'様式C-1-1用'!$B$3:$AI$977,10,0),"")</f>
        <v>0</v>
      </c>
      <c r="H449" s="321">
        <f>IFERROR(VLOOKUP($A449,'様式C-1-1用'!$B$3:$AI$977,22,0),"")</f>
        <v>0</v>
      </c>
      <c r="I449" s="321">
        <f>IFERROR(VLOOKUP($A449,'様式C-1-1用'!$B$3:$AI$977,23,0),"")</f>
        <v>0</v>
      </c>
      <c r="J449" s="321" t="str">
        <f>IFERROR(VLOOKUP($A449,'様式C-1-1用'!$B$3:$AI$977,24,0),"")</f>
        <v/>
      </c>
      <c r="K449" s="321" t="str">
        <f>IFERROR(VLOOKUP($A449,'様式C-1-1用'!$B$3:$AI$977,25,0),"")</f>
        <v/>
      </c>
      <c r="L449" s="321">
        <f>IFERROR(VLOOKUP($A449,'様式C-1-1用'!$B$3:$AI$977,16,0),"")</f>
        <v>0</v>
      </c>
      <c r="M449" s="321" t="str">
        <f>IFERROR(VLOOKUP($A449,'様式C-1-1用'!$B$3:$AI$977,34,0),"")</f>
        <v/>
      </c>
      <c r="N449" s="321" t="str">
        <f>IFERROR(VLOOKUP($A449,'様式C-1-1用'!$B$3:$AI$977,30,0),"")</f>
        <v/>
      </c>
      <c r="O449" s="321" t="str">
        <f>IF(VLOOKUP($A449,'様式C-1-1用'!$B$3:$AI$977,29,0)="－","なし",VLOOKUP($A449,'様式C-1-1用'!$B$3:$AI$977,29,0))</f>
        <v/>
      </c>
      <c r="P449" s="322" t="str">
        <f>IFERROR(VLOOKUP($A449,'様式C-1-1用'!$B$3:$AI$977,33,0),"")</f>
        <v/>
      </c>
    </row>
    <row r="450" spans="1:16" ht="15.95" customHeight="1" x14ac:dyDescent="0.15">
      <c r="A450" s="314">
        <v>448</v>
      </c>
      <c r="B450" s="320">
        <f>IFERROR(VLOOKUP($A450,'様式C-1-1用'!$B$3:$AI$977,3,0),"")</f>
        <v>0</v>
      </c>
      <c r="C450" s="321" t="str">
        <f>IFERROR(VLOOKUP($A450,'様式C-1-1用'!$B$3:$AI$977,4,0),"")</f>
        <v/>
      </c>
      <c r="D450" s="321">
        <f>IFERROR(VLOOKUP($A450,'様式C-1-1用'!$B$3:$AI$977,6,0),"")</f>
        <v>0</v>
      </c>
      <c r="E450" s="321">
        <f>IFERROR(VLOOKUP($A450,'様式C-1-1用'!$B$3:$AI$977,7,0),"")</f>
        <v>0</v>
      </c>
      <c r="F450" s="321">
        <f>IFERROR(VLOOKUP($A450,'様式C-1-1用'!$B$3:$AI$977,8,0),"")</f>
        <v>0</v>
      </c>
      <c r="G450" s="321">
        <f>IFERROR(VLOOKUP($A450,'様式C-1-1用'!$B$3:$AI$977,10,0),"")</f>
        <v>0</v>
      </c>
      <c r="H450" s="321">
        <f>IFERROR(VLOOKUP($A450,'様式C-1-1用'!$B$3:$AI$977,22,0),"")</f>
        <v>0</v>
      </c>
      <c r="I450" s="321">
        <f>IFERROR(VLOOKUP($A450,'様式C-1-1用'!$B$3:$AI$977,23,0),"")</f>
        <v>0</v>
      </c>
      <c r="J450" s="321" t="str">
        <f>IFERROR(VLOOKUP($A450,'様式C-1-1用'!$B$3:$AI$977,24,0),"")</f>
        <v/>
      </c>
      <c r="K450" s="321" t="str">
        <f>IFERROR(VLOOKUP($A450,'様式C-1-1用'!$B$3:$AI$977,25,0),"")</f>
        <v/>
      </c>
      <c r="L450" s="321">
        <f>IFERROR(VLOOKUP($A450,'様式C-1-1用'!$B$3:$AI$977,16,0),"")</f>
        <v>0</v>
      </c>
      <c r="M450" s="321" t="str">
        <f>IFERROR(VLOOKUP($A450,'様式C-1-1用'!$B$3:$AI$977,34,0),"")</f>
        <v/>
      </c>
      <c r="N450" s="321" t="str">
        <f>IFERROR(VLOOKUP($A450,'様式C-1-1用'!$B$3:$AI$977,30,0),"")</f>
        <v/>
      </c>
      <c r="O450" s="321" t="str">
        <f>IF(VLOOKUP($A450,'様式C-1-1用'!$B$3:$AI$977,29,0)="－","なし",VLOOKUP($A450,'様式C-1-1用'!$B$3:$AI$977,29,0))</f>
        <v/>
      </c>
      <c r="P450" s="322" t="str">
        <f>IFERROR(VLOOKUP($A450,'様式C-1-1用'!$B$3:$AI$977,33,0),"")</f>
        <v/>
      </c>
    </row>
    <row r="451" spans="1:16" ht="15.95" customHeight="1" x14ac:dyDescent="0.15">
      <c r="A451" s="314">
        <v>449</v>
      </c>
      <c r="B451" s="320">
        <f>IFERROR(VLOOKUP($A451,'様式C-1-1用'!$B$3:$AI$977,3,0),"")</f>
        <v>0</v>
      </c>
      <c r="C451" s="321" t="str">
        <f>IFERROR(VLOOKUP($A451,'様式C-1-1用'!$B$3:$AI$977,4,0),"")</f>
        <v/>
      </c>
      <c r="D451" s="321">
        <f>IFERROR(VLOOKUP($A451,'様式C-1-1用'!$B$3:$AI$977,6,0),"")</f>
        <v>0</v>
      </c>
      <c r="E451" s="321">
        <f>IFERROR(VLOOKUP($A451,'様式C-1-1用'!$B$3:$AI$977,7,0),"")</f>
        <v>0</v>
      </c>
      <c r="F451" s="321">
        <f>IFERROR(VLOOKUP($A451,'様式C-1-1用'!$B$3:$AI$977,8,0),"")</f>
        <v>0</v>
      </c>
      <c r="G451" s="321">
        <f>IFERROR(VLOOKUP($A451,'様式C-1-1用'!$B$3:$AI$977,10,0),"")</f>
        <v>0</v>
      </c>
      <c r="H451" s="321">
        <f>IFERROR(VLOOKUP($A451,'様式C-1-1用'!$B$3:$AI$977,22,0),"")</f>
        <v>0</v>
      </c>
      <c r="I451" s="321">
        <f>IFERROR(VLOOKUP($A451,'様式C-1-1用'!$B$3:$AI$977,23,0),"")</f>
        <v>0</v>
      </c>
      <c r="J451" s="321" t="str">
        <f>IFERROR(VLOOKUP($A451,'様式C-1-1用'!$B$3:$AI$977,24,0),"")</f>
        <v/>
      </c>
      <c r="K451" s="321" t="str">
        <f>IFERROR(VLOOKUP($A451,'様式C-1-1用'!$B$3:$AI$977,25,0),"")</f>
        <v/>
      </c>
      <c r="L451" s="321">
        <f>IFERROR(VLOOKUP($A451,'様式C-1-1用'!$B$3:$AI$977,16,0),"")</f>
        <v>0</v>
      </c>
      <c r="M451" s="321" t="str">
        <f>IFERROR(VLOOKUP($A451,'様式C-1-1用'!$B$3:$AI$977,34,0),"")</f>
        <v/>
      </c>
      <c r="N451" s="321" t="str">
        <f>IFERROR(VLOOKUP($A451,'様式C-1-1用'!$B$3:$AI$977,30,0),"")</f>
        <v/>
      </c>
      <c r="O451" s="321" t="str">
        <f>IF(VLOOKUP($A451,'様式C-1-1用'!$B$3:$AI$977,29,0)="－","なし",VLOOKUP($A451,'様式C-1-1用'!$B$3:$AI$977,29,0))</f>
        <v/>
      </c>
      <c r="P451" s="322" t="str">
        <f>IFERROR(VLOOKUP($A451,'様式C-1-1用'!$B$3:$AI$977,33,0),"")</f>
        <v/>
      </c>
    </row>
    <row r="452" spans="1:16" ht="15.95" customHeight="1" x14ac:dyDescent="0.15">
      <c r="A452" s="314">
        <v>450</v>
      </c>
      <c r="B452" s="320">
        <f>IFERROR(VLOOKUP($A452,'様式C-1-1用'!$B$3:$AI$977,3,0),"")</f>
        <v>0</v>
      </c>
      <c r="C452" s="321" t="str">
        <f>IFERROR(VLOOKUP($A452,'様式C-1-1用'!$B$3:$AI$977,4,0),"")</f>
        <v/>
      </c>
      <c r="D452" s="321">
        <f>IFERROR(VLOOKUP($A452,'様式C-1-1用'!$B$3:$AI$977,6,0),"")</f>
        <v>0</v>
      </c>
      <c r="E452" s="321">
        <f>IFERROR(VLOOKUP($A452,'様式C-1-1用'!$B$3:$AI$977,7,0),"")</f>
        <v>0</v>
      </c>
      <c r="F452" s="321">
        <f>IFERROR(VLOOKUP($A452,'様式C-1-1用'!$B$3:$AI$977,8,0),"")</f>
        <v>0</v>
      </c>
      <c r="G452" s="321">
        <f>IFERROR(VLOOKUP($A452,'様式C-1-1用'!$B$3:$AI$977,10,0),"")</f>
        <v>0</v>
      </c>
      <c r="H452" s="321">
        <f>IFERROR(VLOOKUP($A452,'様式C-1-1用'!$B$3:$AI$977,22,0),"")</f>
        <v>0</v>
      </c>
      <c r="I452" s="321">
        <f>IFERROR(VLOOKUP($A452,'様式C-1-1用'!$B$3:$AI$977,23,0),"")</f>
        <v>0</v>
      </c>
      <c r="J452" s="321" t="str">
        <f>IFERROR(VLOOKUP($A452,'様式C-1-1用'!$B$3:$AI$977,24,0),"")</f>
        <v/>
      </c>
      <c r="K452" s="321" t="str">
        <f>IFERROR(VLOOKUP($A452,'様式C-1-1用'!$B$3:$AI$977,25,0),"")</f>
        <v/>
      </c>
      <c r="L452" s="321">
        <f>IFERROR(VLOOKUP($A452,'様式C-1-1用'!$B$3:$AI$977,16,0),"")</f>
        <v>0</v>
      </c>
      <c r="M452" s="321" t="str">
        <f>IFERROR(VLOOKUP($A452,'様式C-1-1用'!$B$3:$AI$977,34,0),"")</f>
        <v/>
      </c>
      <c r="N452" s="321" t="str">
        <f>IFERROR(VLOOKUP($A452,'様式C-1-1用'!$B$3:$AI$977,30,0),"")</f>
        <v/>
      </c>
      <c r="O452" s="321" t="str">
        <f>IF(VLOOKUP($A452,'様式C-1-1用'!$B$3:$AI$977,29,0)="－","なし",VLOOKUP($A452,'様式C-1-1用'!$B$3:$AI$977,29,0))</f>
        <v/>
      </c>
      <c r="P452" s="322" t="str">
        <f>IFERROR(VLOOKUP($A452,'様式C-1-1用'!$B$3:$AI$977,33,0),"")</f>
        <v/>
      </c>
    </row>
    <row r="453" spans="1:16" ht="15.95" customHeight="1" x14ac:dyDescent="0.15">
      <c r="A453" s="314">
        <v>451</v>
      </c>
      <c r="B453" s="320">
        <f>IFERROR(VLOOKUP($A453,'様式C-1-1用'!$B$3:$AI$977,3,0),"")</f>
        <v>0</v>
      </c>
      <c r="C453" s="321" t="str">
        <f>IFERROR(VLOOKUP($A453,'様式C-1-1用'!$B$3:$AI$977,4,0),"")</f>
        <v/>
      </c>
      <c r="D453" s="321">
        <f>IFERROR(VLOOKUP($A453,'様式C-1-1用'!$B$3:$AI$977,6,0),"")</f>
        <v>0</v>
      </c>
      <c r="E453" s="321">
        <f>IFERROR(VLOOKUP($A453,'様式C-1-1用'!$B$3:$AI$977,7,0),"")</f>
        <v>0</v>
      </c>
      <c r="F453" s="321">
        <f>IFERROR(VLOOKUP($A453,'様式C-1-1用'!$B$3:$AI$977,8,0),"")</f>
        <v>0</v>
      </c>
      <c r="G453" s="321">
        <f>IFERROR(VLOOKUP($A453,'様式C-1-1用'!$B$3:$AI$977,10,0),"")</f>
        <v>0</v>
      </c>
      <c r="H453" s="321">
        <f>IFERROR(VLOOKUP($A453,'様式C-1-1用'!$B$3:$AI$977,22,0),"")</f>
        <v>0</v>
      </c>
      <c r="I453" s="321">
        <f>IFERROR(VLOOKUP($A453,'様式C-1-1用'!$B$3:$AI$977,23,0),"")</f>
        <v>0</v>
      </c>
      <c r="J453" s="321" t="str">
        <f>IFERROR(VLOOKUP($A453,'様式C-1-1用'!$B$3:$AI$977,24,0),"")</f>
        <v/>
      </c>
      <c r="K453" s="321" t="str">
        <f>IFERROR(VLOOKUP($A453,'様式C-1-1用'!$B$3:$AI$977,25,0),"")</f>
        <v/>
      </c>
      <c r="L453" s="321">
        <f>IFERROR(VLOOKUP($A453,'様式C-1-1用'!$B$3:$AI$977,16,0),"")</f>
        <v>0</v>
      </c>
      <c r="M453" s="321" t="str">
        <f>IFERROR(VLOOKUP($A453,'様式C-1-1用'!$B$3:$AI$977,34,0),"")</f>
        <v/>
      </c>
      <c r="N453" s="321" t="str">
        <f>IFERROR(VLOOKUP($A453,'様式C-1-1用'!$B$3:$AI$977,30,0),"")</f>
        <v/>
      </c>
      <c r="O453" s="321" t="str">
        <f>IF(VLOOKUP($A453,'様式C-1-1用'!$B$3:$AI$977,29,0)="－","なし",VLOOKUP($A453,'様式C-1-1用'!$B$3:$AI$977,29,0))</f>
        <v/>
      </c>
      <c r="P453" s="322" t="str">
        <f>IFERROR(VLOOKUP($A453,'様式C-1-1用'!$B$3:$AI$977,33,0),"")</f>
        <v/>
      </c>
    </row>
    <row r="454" spans="1:16" ht="15.95" customHeight="1" x14ac:dyDescent="0.15">
      <c r="A454" s="314">
        <v>452</v>
      </c>
      <c r="B454" s="320">
        <f>IFERROR(VLOOKUP($A454,'様式C-1-1用'!$B$3:$AI$977,3,0),"")</f>
        <v>0</v>
      </c>
      <c r="C454" s="321" t="str">
        <f>IFERROR(VLOOKUP($A454,'様式C-1-1用'!$B$3:$AI$977,4,0),"")</f>
        <v/>
      </c>
      <c r="D454" s="321">
        <f>IFERROR(VLOOKUP($A454,'様式C-1-1用'!$B$3:$AI$977,6,0),"")</f>
        <v>0</v>
      </c>
      <c r="E454" s="321">
        <f>IFERROR(VLOOKUP($A454,'様式C-1-1用'!$B$3:$AI$977,7,0),"")</f>
        <v>0</v>
      </c>
      <c r="F454" s="321">
        <f>IFERROR(VLOOKUP($A454,'様式C-1-1用'!$B$3:$AI$977,8,0),"")</f>
        <v>0</v>
      </c>
      <c r="G454" s="321">
        <f>IFERROR(VLOOKUP($A454,'様式C-1-1用'!$B$3:$AI$977,10,0),"")</f>
        <v>0</v>
      </c>
      <c r="H454" s="321">
        <f>IFERROR(VLOOKUP($A454,'様式C-1-1用'!$B$3:$AI$977,22,0),"")</f>
        <v>0</v>
      </c>
      <c r="I454" s="321">
        <f>IFERROR(VLOOKUP($A454,'様式C-1-1用'!$B$3:$AI$977,23,0),"")</f>
        <v>0</v>
      </c>
      <c r="J454" s="321" t="str">
        <f>IFERROR(VLOOKUP($A454,'様式C-1-1用'!$B$3:$AI$977,24,0),"")</f>
        <v/>
      </c>
      <c r="K454" s="321" t="str">
        <f>IFERROR(VLOOKUP($A454,'様式C-1-1用'!$B$3:$AI$977,25,0),"")</f>
        <v/>
      </c>
      <c r="L454" s="321">
        <f>IFERROR(VLOOKUP($A454,'様式C-1-1用'!$B$3:$AI$977,16,0),"")</f>
        <v>0</v>
      </c>
      <c r="M454" s="321" t="str">
        <f>IFERROR(VLOOKUP($A454,'様式C-1-1用'!$B$3:$AI$977,34,0),"")</f>
        <v/>
      </c>
      <c r="N454" s="321" t="str">
        <f>IFERROR(VLOOKUP($A454,'様式C-1-1用'!$B$3:$AI$977,30,0),"")</f>
        <v/>
      </c>
      <c r="O454" s="321" t="str">
        <f>IF(VLOOKUP($A454,'様式C-1-1用'!$B$3:$AI$977,29,0)="－","なし",VLOOKUP($A454,'様式C-1-1用'!$B$3:$AI$977,29,0))</f>
        <v/>
      </c>
      <c r="P454" s="322" t="str">
        <f>IFERROR(VLOOKUP($A454,'様式C-1-1用'!$B$3:$AI$977,33,0),"")</f>
        <v/>
      </c>
    </row>
    <row r="455" spans="1:16" ht="15.95" customHeight="1" x14ac:dyDescent="0.15">
      <c r="A455" s="314">
        <v>453</v>
      </c>
      <c r="B455" s="320">
        <f>IFERROR(VLOOKUP($A455,'様式C-1-1用'!$B$3:$AI$977,3,0),"")</f>
        <v>0</v>
      </c>
      <c r="C455" s="321" t="str">
        <f>IFERROR(VLOOKUP($A455,'様式C-1-1用'!$B$3:$AI$977,4,0),"")</f>
        <v/>
      </c>
      <c r="D455" s="321">
        <f>IFERROR(VLOOKUP($A455,'様式C-1-1用'!$B$3:$AI$977,6,0),"")</f>
        <v>0</v>
      </c>
      <c r="E455" s="321">
        <f>IFERROR(VLOOKUP($A455,'様式C-1-1用'!$B$3:$AI$977,7,0),"")</f>
        <v>0</v>
      </c>
      <c r="F455" s="321">
        <f>IFERROR(VLOOKUP($A455,'様式C-1-1用'!$B$3:$AI$977,8,0),"")</f>
        <v>0</v>
      </c>
      <c r="G455" s="321">
        <f>IFERROR(VLOOKUP($A455,'様式C-1-1用'!$B$3:$AI$977,10,0),"")</f>
        <v>0</v>
      </c>
      <c r="H455" s="321">
        <f>IFERROR(VLOOKUP($A455,'様式C-1-1用'!$B$3:$AI$977,22,0),"")</f>
        <v>0</v>
      </c>
      <c r="I455" s="321">
        <f>IFERROR(VLOOKUP($A455,'様式C-1-1用'!$B$3:$AI$977,23,0),"")</f>
        <v>0</v>
      </c>
      <c r="J455" s="321" t="str">
        <f>IFERROR(VLOOKUP($A455,'様式C-1-1用'!$B$3:$AI$977,24,0),"")</f>
        <v/>
      </c>
      <c r="K455" s="321" t="str">
        <f>IFERROR(VLOOKUP($A455,'様式C-1-1用'!$B$3:$AI$977,25,0),"")</f>
        <v/>
      </c>
      <c r="L455" s="321">
        <f>IFERROR(VLOOKUP($A455,'様式C-1-1用'!$B$3:$AI$977,16,0),"")</f>
        <v>0</v>
      </c>
      <c r="M455" s="321" t="str">
        <f>IFERROR(VLOOKUP($A455,'様式C-1-1用'!$B$3:$AI$977,34,0),"")</f>
        <v/>
      </c>
      <c r="N455" s="321" t="str">
        <f>IFERROR(VLOOKUP($A455,'様式C-1-1用'!$B$3:$AI$977,30,0),"")</f>
        <v/>
      </c>
      <c r="O455" s="321" t="str">
        <f>IF(VLOOKUP($A455,'様式C-1-1用'!$B$3:$AI$977,29,0)="－","なし",VLOOKUP($A455,'様式C-1-1用'!$B$3:$AI$977,29,0))</f>
        <v/>
      </c>
      <c r="P455" s="322" t="str">
        <f>IFERROR(VLOOKUP($A455,'様式C-1-1用'!$B$3:$AI$977,33,0),"")</f>
        <v/>
      </c>
    </row>
    <row r="456" spans="1:16" ht="15.95" customHeight="1" x14ac:dyDescent="0.15">
      <c r="A456" s="314">
        <v>454</v>
      </c>
      <c r="B456" s="320">
        <f>IFERROR(VLOOKUP($A456,'様式C-1-1用'!$B$3:$AI$977,3,0),"")</f>
        <v>0</v>
      </c>
      <c r="C456" s="321" t="str">
        <f>IFERROR(VLOOKUP($A456,'様式C-1-1用'!$B$3:$AI$977,4,0),"")</f>
        <v/>
      </c>
      <c r="D456" s="321">
        <f>IFERROR(VLOOKUP($A456,'様式C-1-1用'!$B$3:$AI$977,6,0),"")</f>
        <v>0</v>
      </c>
      <c r="E456" s="321">
        <f>IFERROR(VLOOKUP($A456,'様式C-1-1用'!$B$3:$AI$977,7,0),"")</f>
        <v>0</v>
      </c>
      <c r="F456" s="321">
        <f>IFERROR(VLOOKUP($A456,'様式C-1-1用'!$B$3:$AI$977,8,0),"")</f>
        <v>0</v>
      </c>
      <c r="G456" s="321">
        <f>IFERROR(VLOOKUP($A456,'様式C-1-1用'!$B$3:$AI$977,10,0),"")</f>
        <v>0</v>
      </c>
      <c r="H456" s="321">
        <f>IFERROR(VLOOKUP($A456,'様式C-1-1用'!$B$3:$AI$977,22,0),"")</f>
        <v>0</v>
      </c>
      <c r="I456" s="321">
        <f>IFERROR(VLOOKUP($A456,'様式C-1-1用'!$B$3:$AI$977,23,0),"")</f>
        <v>0</v>
      </c>
      <c r="J456" s="321" t="str">
        <f>IFERROR(VLOOKUP($A456,'様式C-1-1用'!$B$3:$AI$977,24,0),"")</f>
        <v/>
      </c>
      <c r="K456" s="321" t="str">
        <f>IFERROR(VLOOKUP($A456,'様式C-1-1用'!$B$3:$AI$977,25,0),"")</f>
        <v/>
      </c>
      <c r="L456" s="321">
        <f>IFERROR(VLOOKUP($A456,'様式C-1-1用'!$B$3:$AI$977,16,0),"")</f>
        <v>0</v>
      </c>
      <c r="M456" s="321" t="str">
        <f>IFERROR(VLOOKUP($A456,'様式C-1-1用'!$B$3:$AI$977,34,0),"")</f>
        <v/>
      </c>
      <c r="N456" s="321" t="str">
        <f>IFERROR(VLOOKUP($A456,'様式C-1-1用'!$B$3:$AI$977,30,0),"")</f>
        <v/>
      </c>
      <c r="O456" s="321" t="str">
        <f>IF(VLOOKUP($A456,'様式C-1-1用'!$B$3:$AI$977,29,0)="－","なし",VLOOKUP($A456,'様式C-1-1用'!$B$3:$AI$977,29,0))</f>
        <v/>
      </c>
      <c r="P456" s="322" t="str">
        <f>IFERROR(VLOOKUP($A456,'様式C-1-1用'!$B$3:$AI$977,33,0),"")</f>
        <v/>
      </c>
    </row>
    <row r="457" spans="1:16" ht="15.95" customHeight="1" x14ac:dyDescent="0.15">
      <c r="A457" s="314">
        <v>455</v>
      </c>
      <c r="B457" s="320">
        <f>IFERROR(VLOOKUP($A457,'様式C-1-1用'!$B$3:$AI$977,3,0),"")</f>
        <v>0</v>
      </c>
      <c r="C457" s="321" t="str">
        <f>IFERROR(VLOOKUP($A457,'様式C-1-1用'!$B$3:$AI$977,4,0),"")</f>
        <v/>
      </c>
      <c r="D457" s="321">
        <f>IFERROR(VLOOKUP($A457,'様式C-1-1用'!$B$3:$AI$977,6,0),"")</f>
        <v>0</v>
      </c>
      <c r="E457" s="321">
        <f>IFERROR(VLOOKUP($A457,'様式C-1-1用'!$B$3:$AI$977,7,0),"")</f>
        <v>0</v>
      </c>
      <c r="F457" s="321">
        <f>IFERROR(VLOOKUP($A457,'様式C-1-1用'!$B$3:$AI$977,8,0),"")</f>
        <v>0</v>
      </c>
      <c r="G457" s="321">
        <f>IFERROR(VLOOKUP($A457,'様式C-1-1用'!$B$3:$AI$977,10,0),"")</f>
        <v>0</v>
      </c>
      <c r="H457" s="321">
        <f>IFERROR(VLOOKUP($A457,'様式C-1-1用'!$B$3:$AI$977,22,0),"")</f>
        <v>0</v>
      </c>
      <c r="I457" s="321">
        <f>IFERROR(VLOOKUP($A457,'様式C-1-1用'!$B$3:$AI$977,23,0),"")</f>
        <v>0</v>
      </c>
      <c r="J457" s="321" t="str">
        <f>IFERROR(VLOOKUP($A457,'様式C-1-1用'!$B$3:$AI$977,24,0),"")</f>
        <v/>
      </c>
      <c r="K457" s="321" t="str">
        <f>IFERROR(VLOOKUP($A457,'様式C-1-1用'!$B$3:$AI$977,25,0),"")</f>
        <v/>
      </c>
      <c r="L457" s="321">
        <f>IFERROR(VLOOKUP($A457,'様式C-1-1用'!$B$3:$AI$977,16,0),"")</f>
        <v>0</v>
      </c>
      <c r="M457" s="321" t="str">
        <f>IFERROR(VLOOKUP($A457,'様式C-1-1用'!$B$3:$AI$977,34,0),"")</f>
        <v/>
      </c>
      <c r="N457" s="321" t="str">
        <f>IFERROR(VLOOKUP($A457,'様式C-1-1用'!$B$3:$AI$977,30,0),"")</f>
        <v/>
      </c>
      <c r="O457" s="321" t="str">
        <f>IF(VLOOKUP($A457,'様式C-1-1用'!$B$3:$AI$977,29,0)="－","なし",VLOOKUP($A457,'様式C-1-1用'!$B$3:$AI$977,29,0))</f>
        <v/>
      </c>
      <c r="P457" s="322" t="str">
        <f>IFERROR(VLOOKUP($A457,'様式C-1-1用'!$B$3:$AI$977,33,0),"")</f>
        <v/>
      </c>
    </row>
    <row r="458" spans="1:16" ht="15.95" customHeight="1" x14ac:dyDescent="0.15">
      <c r="A458" s="314">
        <v>456</v>
      </c>
      <c r="B458" s="320">
        <f>IFERROR(VLOOKUP($A458,'様式C-1-1用'!$B$3:$AI$977,3,0),"")</f>
        <v>0</v>
      </c>
      <c r="C458" s="321" t="str">
        <f>IFERROR(VLOOKUP($A458,'様式C-1-1用'!$B$3:$AI$977,4,0),"")</f>
        <v/>
      </c>
      <c r="D458" s="321">
        <f>IFERROR(VLOOKUP($A458,'様式C-1-1用'!$B$3:$AI$977,6,0),"")</f>
        <v>0</v>
      </c>
      <c r="E458" s="321">
        <f>IFERROR(VLOOKUP($A458,'様式C-1-1用'!$B$3:$AI$977,7,0),"")</f>
        <v>0</v>
      </c>
      <c r="F458" s="321">
        <f>IFERROR(VLOOKUP($A458,'様式C-1-1用'!$B$3:$AI$977,8,0),"")</f>
        <v>0</v>
      </c>
      <c r="G458" s="321">
        <f>IFERROR(VLOOKUP($A458,'様式C-1-1用'!$B$3:$AI$977,10,0),"")</f>
        <v>0</v>
      </c>
      <c r="H458" s="321">
        <f>IFERROR(VLOOKUP($A458,'様式C-1-1用'!$B$3:$AI$977,22,0),"")</f>
        <v>0</v>
      </c>
      <c r="I458" s="321">
        <f>IFERROR(VLOOKUP($A458,'様式C-1-1用'!$B$3:$AI$977,23,0),"")</f>
        <v>0</v>
      </c>
      <c r="J458" s="321" t="str">
        <f>IFERROR(VLOOKUP($A458,'様式C-1-1用'!$B$3:$AI$977,24,0),"")</f>
        <v/>
      </c>
      <c r="K458" s="321" t="str">
        <f>IFERROR(VLOOKUP($A458,'様式C-1-1用'!$B$3:$AI$977,25,0),"")</f>
        <v/>
      </c>
      <c r="L458" s="321">
        <f>IFERROR(VLOOKUP($A458,'様式C-1-1用'!$B$3:$AI$977,16,0),"")</f>
        <v>0</v>
      </c>
      <c r="M458" s="321" t="str">
        <f>IFERROR(VLOOKUP($A458,'様式C-1-1用'!$B$3:$AI$977,34,0),"")</f>
        <v/>
      </c>
      <c r="N458" s="321" t="str">
        <f>IFERROR(VLOOKUP($A458,'様式C-1-1用'!$B$3:$AI$977,30,0),"")</f>
        <v/>
      </c>
      <c r="O458" s="321" t="str">
        <f>IF(VLOOKUP($A458,'様式C-1-1用'!$B$3:$AI$977,29,0)="－","なし",VLOOKUP($A458,'様式C-1-1用'!$B$3:$AI$977,29,0))</f>
        <v/>
      </c>
      <c r="P458" s="322" t="str">
        <f>IFERROR(VLOOKUP($A458,'様式C-1-1用'!$B$3:$AI$977,33,0),"")</f>
        <v/>
      </c>
    </row>
    <row r="459" spans="1:16" ht="15.95" customHeight="1" x14ac:dyDescent="0.15">
      <c r="A459" s="314">
        <v>457</v>
      </c>
      <c r="B459" s="320">
        <f>IFERROR(VLOOKUP($A459,'様式C-1-1用'!$B$3:$AI$977,3,0),"")</f>
        <v>0</v>
      </c>
      <c r="C459" s="321" t="str">
        <f>IFERROR(VLOOKUP($A459,'様式C-1-1用'!$B$3:$AI$977,4,0),"")</f>
        <v/>
      </c>
      <c r="D459" s="321">
        <f>IFERROR(VLOOKUP($A459,'様式C-1-1用'!$B$3:$AI$977,6,0),"")</f>
        <v>0</v>
      </c>
      <c r="E459" s="321">
        <f>IFERROR(VLOOKUP($A459,'様式C-1-1用'!$B$3:$AI$977,7,0),"")</f>
        <v>0</v>
      </c>
      <c r="F459" s="321">
        <f>IFERROR(VLOOKUP($A459,'様式C-1-1用'!$B$3:$AI$977,8,0),"")</f>
        <v>0</v>
      </c>
      <c r="G459" s="321">
        <f>IFERROR(VLOOKUP($A459,'様式C-1-1用'!$B$3:$AI$977,10,0),"")</f>
        <v>0</v>
      </c>
      <c r="H459" s="321">
        <f>IFERROR(VLOOKUP($A459,'様式C-1-1用'!$B$3:$AI$977,22,0),"")</f>
        <v>0</v>
      </c>
      <c r="I459" s="321">
        <f>IFERROR(VLOOKUP($A459,'様式C-1-1用'!$B$3:$AI$977,23,0),"")</f>
        <v>0</v>
      </c>
      <c r="J459" s="321" t="str">
        <f>IFERROR(VLOOKUP($A459,'様式C-1-1用'!$B$3:$AI$977,24,0),"")</f>
        <v/>
      </c>
      <c r="K459" s="321" t="str">
        <f>IFERROR(VLOOKUP($A459,'様式C-1-1用'!$B$3:$AI$977,25,0),"")</f>
        <v/>
      </c>
      <c r="L459" s="321">
        <f>IFERROR(VLOOKUP($A459,'様式C-1-1用'!$B$3:$AI$977,16,0),"")</f>
        <v>0</v>
      </c>
      <c r="M459" s="321" t="str">
        <f>IFERROR(VLOOKUP($A459,'様式C-1-1用'!$B$3:$AI$977,34,0),"")</f>
        <v/>
      </c>
      <c r="N459" s="321" t="str">
        <f>IFERROR(VLOOKUP($A459,'様式C-1-1用'!$B$3:$AI$977,30,0),"")</f>
        <v/>
      </c>
      <c r="O459" s="321" t="str">
        <f>IF(VLOOKUP($A459,'様式C-1-1用'!$B$3:$AI$977,29,0)="－","なし",VLOOKUP($A459,'様式C-1-1用'!$B$3:$AI$977,29,0))</f>
        <v/>
      </c>
      <c r="P459" s="322" t="str">
        <f>IFERROR(VLOOKUP($A459,'様式C-1-1用'!$B$3:$AI$977,33,0),"")</f>
        <v/>
      </c>
    </row>
    <row r="460" spans="1:16" ht="15.95" customHeight="1" x14ac:dyDescent="0.15">
      <c r="A460" s="314">
        <v>458</v>
      </c>
      <c r="B460" s="320">
        <f>IFERROR(VLOOKUP($A460,'様式C-1-1用'!$B$3:$AI$977,3,0),"")</f>
        <v>0</v>
      </c>
      <c r="C460" s="321" t="str">
        <f>IFERROR(VLOOKUP($A460,'様式C-1-1用'!$B$3:$AI$977,4,0),"")</f>
        <v/>
      </c>
      <c r="D460" s="321">
        <f>IFERROR(VLOOKUP($A460,'様式C-1-1用'!$B$3:$AI$977,6,0),"")</f>
        <v>0</v>
      </c>
      <c r="E460" s="321">
        <f>IFERROR(VLOOKUP($A460,'様式C-1-1用'!$B$3:$AI$977,7,0),"")</f>
        <v>0</v>
      </c>
      <c r="F460" s="321">
        <f>IFERROR(VLOOKUP($A460,'様式C-1-1用'!$B$3:$AI$977,8,0),"")</f>
        <v>0</v>
      </c>
      <c r="G460" s="321">
        <f>IFERROR(VLOOKUP($A460,'様式C-1-1用'!$B$3:$AI$977,10,0),"")</f>
        <v>0</v>
      </c>
      <c r="H460" s="321">
        <f>IFERROR(VLOOKUP($A460,'様式C-1-1用'!$B$3:$AI$977,22,0),"")</f>
        <v>0</v>
      </c>
      <c r="I460" s="321">
        <f>IFERROR(VLOOKUP($A460,'様式C-1-1用'!$B$3:$AI$977,23,0),"")</f>
        <v>0</v>
      </c>
      <c r="J460" s="321" t="str">
        <f>IFERROR(VLOOKUP($A460,'様式C-1-1用'!$B$3:$AI$977,24,0),"")</f>
        <v/>
      </c>
      <c r="K460" s="321" t="str">
        <f>IFERROR(VLOOKUP($A460,'様式C-1-1用'!$B$3:$AI$977,25,0),"")</f>
        <v/>
      </c>
      <c r="L460" s="321">
        <f>IFERROR(VLOOKUP($A460,'様式C-1-1用'!$B$3:$AI$977,16,0),"")</f>
        <v>0</v>
      </c>
      <c r="M460" s="321" t="str">
        <f>IFERROR(VLOOKUP($A460,'様式C-1-1用'!$B$3:$AI$977,34,0),"")</f>
        <v/>
      </c>
      <c r="N460" s="321" t="str">
        <f>IFERROR(VLOOKUP($A460,'様式C-1-1用'!$B$3:$AI$977,30,0),"")</f>
        <v/>
      </c>
      <c r="O460" s="321" t="str">
        <f>IF(VLOOKUP($A460,'様式C-1-1用'!$B$3:$AI$977,29,0)="－","なし",VLOOKUP($A460,'様式C-1-1用'!$B$3:$AI$977,29,0))</f>
        <v/>
      </c>
      <c r="P460" s="322" t="str">
        <f>IFERROR(VLOOKUP($A460,'様式C-1-1用'!$B$3:$AI$977,33,0),"")</f>
        <v/>
      </c>
    </row>
    <row r="461" spans="1:16" ht="15.95" customHeight="1" x14ac:dyDescent="0.15">
      <c r="A461" s="314">
        <v>459</v>
      </c>
      <c r="B461" s="320">
        <f>IFERROR(VLOOKUP($A461,'様式C-1-1用'!$B$3:$AI$977,3,0),"")</f>
        <v>0</v>
      </c>
      <c r="C461" s="321" t="str">
        <f>IFERROR(VLOOKUP($A461,'様式C-1-1用'!$B$3:$AI$977,4,0),"")</f>
        <v/>
      </c>
      <c r="D461" s="321">
        <f>IFERROR(VLOOKUP($A461,'様式C-1-1用'!$B$3:$AI$977,6,0),"")</f>
        <v>0</v>
      </c>
      <c r="E461" s="321">
        <f>IFERROR(VLOOKUP($A461,'様式C-1-1用'!$B$3:$AI$977,7,0),"")</f>
        <v>0</v>
      </c>
      <c r="F461" s="321">
        <f>IFERROR(VLOOKUP($A461,'様式C-1-1用'!$B$3:$AI$977,8,0),"")</f>
        <v>0</v>
      </c>
      <c r="G461" s="321">
        <f>IFERROR(VLOOKUP($A461,'様式C-1-1用'!$B$3:$AI$977,10,0),"")</f>
        <v>0</v>
      </c>
      <c r="H461" s="321">
        <f>IFERROR(VLOOKUP($A461,'様式C-1-1用'!$B$3:$AI$977,22,0),"")</f>
        <v>0</v>
      </c>
      <c r="I461" s="321">
        <f>IFERROR(VLOOKUP($A461,'様式C-1-1用'!$B$3:$AI$977,23,0),"")</f>
        <v>0</v>
      </c>
      <c r="J461" s="321" t="str">
        <f>IFERROR(VLOOKUP($A461,'様式C-1-1用'!$B$3:$AI$977,24,0),"")</f>
        <v/>
      </c>
      <c r="K461" s="321" t="str">
        <f>IFERROR(VLOOKUP($A461,'様式C-1-1用'!$B$3:$AI$977,25,0),"")</f>
        <v/>
      </c>
      <c r="L461" s="321">
        <f>IFERROR(VLOOKUP($A461,'様式C-1-1用'!$B$3:$AI$977,16,0),"")</f>
        <v>0</v>
      </c>
      <c r="M461" s="321" t="str">
        <f>IFERROR(VLOOKUP($A461,'様式C-1-1用'!$B$3:$AI$977,34,0),"")</f>
        <v/>
      </c>
      <c r="N461" s="321" t="str">
        <f>IFERROR(VLOOKUP($A461,'様式C-1-1用'!$B$3:$AI$977,30,0),"")</f>
        <v/>
      </c>
      <c r="O461" s="321" t="str">
        <f>IF(VLOOKUP($A461,'様式C-1-1用'!$B$3:$AI$977,29,0)="－","なし",VLOOKUP($A461,'様式C-1-1用'!$B$3:$AI$977,29,0))</f>
        <v/>
      </c>
      <c r="P461" s="322" t="str">
        <f>IFERROR(VLOOKUP($A461,'様式C-1-1用'!$B$3:$AI$977,33,0),"")</f>
        <v/>
      </c>
    </row>
    <row r="462" spans="1:16" ht="15.95" customHeight="1" x14ac:dyDescent="0.15">
      <c r="A462" s="314">
        <v>460</v>
      </c>
      <c r="B462" s="320">
        <f>IFERROR(VLOOKUP($A462,'様式C-1-1用'!$B$3:$AI$977,3,0),"")</f>
        <v>0</v>
      </c>
      <c r="C462" s="321" t="str">
        <f>IFERROR(VLOOKUP($A462,'様式C-1-1用'!$B$3:$AI$977,4,0),"")</f>
        <v/>
      </c>
      <c r="D462" s="321">
        <f>IFERROR(VLOOKUP($A462,'様式C-1-1用'!$B$3:$AI$977,6,0),"")</f>
        <v>0</v>
      </c>
      <c r="E462" s="321">
        <f>IFERROR(VLOOKUP($A462,'様式C-1-1用'!$B$3:$AI$977,7,0),"")</f>
        <v>0</v>
      </c>
      <c r="F462" s="321">
        <f>IFERROR(VLOOKUP($A462,'様式C-1-1用'!$B$3:$AI$977,8,0),"")</f>
        <v>0</v>
      </c>
      <c r="G462" s="321">
        <f>IFERROR(VLOOKUP($A462,'様式C-1-1用'!$B$3:$AI$977,10,0),"")</f>
        <v>0</v>
      </c>
      <c r="H462" s="321">
        <f>IFERROR(VLOOKUP($A462,'様式C-1-1用'!$B$3:$AI$977,22,0),"")</f>
        <v>0</v>
      </c>
      <c r="I462" s="321">
        <f>IFERROR(VLOOKUP($A462,'様式C-1-1用'!$B$3:$AI$977,23,0),"")</f>
        <v>0</v>
      </c>
      <c r="J462" s="321" t="str">
        <f>IFERROR(VLOOKUP($A462,'様式C-1-1用'!$B$3:$AI$977,24,0),"")</f>
        <v/>
      </c>
      <c r="K462" s="321" t="str">
        <f>IFERROR(VLOOKUP($A462,'様式C-1-1用'!$B$3:$AI$977,25,0),"")</f>
        <v/>
      </c>
      <c r="L462" s="321">
        <f>IFERROR(VLOOKUP($A462,'様式C-1-1用'!$B$3:$AI$977,16,0),"")</f>
        <v>0</v>
      </c>
      <c r="M462" s="321" t="str">
        <f>IFERROR(VLOOKUP($A462,'様式C-1-1用'!$B$3:$AI$977,34,0),"")</f>
        <v/>
      </c>
      <c r="N462" s="321" t="str">
        <f>IFERROR(VLOOKUP($A462,'様式C-1-1用'!$B$3:$AI$977,30,0),"")</f>
        <v/>
      </c>
      <c r="O462" s="321" t="str">
        <f>IF(VLOOKUP($A462,'様式C-1-1用'!$B$3:$AI$977,29,0)="－","なし",VLOOKUP($A462,'様式C-1-1用'!$B$3:$AI$977,29,0))</f>
        <v/>
      </c>
      <c r="P462" s="322" t="str">
        <f>IFERROR(VLOOKUP($A462,'様式C-1-1用'!$B$3:$AI$977,33,0),"")</f>
        <v/>
      </c>
    </row>
    <row r="463" spans="1:16" ht="15.95" customHeight="1" x14ac:dyDescent="0.15">
      <c r="A463" s="314">
        <v>461</v>
      </c>
      <c r="B463" s="320">
        <f>IFERROR(VLOOKUP($A463,'様式C-1-1用'!$B$3:$AI$977,3,0),"")</f>
        <v>0</v>
      </c>
      <c r="C463" s="321" t="str">
        <f>IFERROR(VLOOKUP($A463,'様式C-1-1用'!$B$3:$AI$977,4,0),"")</f>
        <v/>
      </c>
      <c r="D463" s="321">
        <f>IFERROR(VLOOKUP($A463,'様式C-1-1用'!$B$3:$AI$977,6,0),"")</f>
        <v>0</v>
      </c>
      <c r="E463" s="321">
        <f>IFERROR(VLOOKUP($A463,'様式C-1-1用'!$B$3:$AI$977,7,0),"")</f>
        <v>0</v>
      </c>
      <c r="F463" s="321">
        <f>IFERROR(VLOOKUP($A463,'様式C-1-1用'!$B$3:$AI$977,8,0),"")</f>
        <v>0</v>
      </c>
      <c r="G463" s="321">
        <f>IFERROR(VLOOKUP($A463,'様式C-1-1用'!$B$3:$AI$977,10,0),"")</f>
        <v>0</v>
      </c>
      <c r="H463" s="321">
        <f>IFERROR(VLOOKUP($A463,'様式C-1-1用'!$B$3:$AI$977,22,0),"")</f>
        <v>0</v>
      </c>
      <c r="I463" s="321">
        <f>IFERROR(VLOOKUP($A463,'様式C-1-1用'!$B$3:$AI$977,23,0),"")</f>
        <v>0</v>
      </c>
      <c r="J463" s="321" t="str">
        <f>IFERROR(VLOOKUP($A463,'様式C-1-1用'!$B$3:$AI$977,24,0),"")</f>
        <v/>
      </c>
      <c r="K463" s="321" t="str">
        <f>IFERROR(VLOOKUP($A463,'様式C-1-1用'!$B$3:$AI$977,25,0),"")</f>
        <v/>
      </c>
      <c r="L463" s="321">
        <f>IFERROR(VLOOKUP($A463,'様式C-1-1用'!$B$3:$AI$977,16,0),"")</f>
        <v>0</v>
      </c>
      <c r="M463" s="321" t="str">
        <f>IFERROR(VLOOKUP($A463,'様式C-1-1用'!$B$3:$AI$977,34,0),"")</f>
        <v/>
      </c>
      <c r="N463" s="321" t="str">
        <f>IFERROR(VLOOKUP($A463,'様式C-1-1用'!$B$3:$AI$977,30,0),"")</f>
        <v/>
      </c>
      <c r="O463" s="321" t="str">
        <f>IF(VLOOKUP($A463,'様式C-1-1用'!$B$3:$AI$977,29,0)="－","なし",VLOOKUP($A463,'様式C-1-1用'!$B$3:$AI$977,29,0))</f>
        <v/>
      </c>
      <c r="P463" s="322" t="str">
        <f>IFERROR(VLOOKUP($A463,'様式C-1-1用'!$B$3:$AI$977,33,0),"")</f>
        <v/>
      </c>
    </row>
    <row r="464" spans="1:16" ht="15.95" customHeight="1" x14ac:dyDescent="0.15">
      <c r="A464" s="314">
        <v>462</v>
      </c>
      <c r="B464" s="320">
        <f>IFERROR(VLOOKUP($A464,'様式C-1-1用'!$B$3:$AI$977,3,0),"")</f>
        <v>0</v>
      </c>
      <c r="C464" s="321" t="str">
        <f>IFERROR(VLOOKUP($A464,'様式C-1-1用'!$B$3:$AI$977,4,0),"")</f>
        <v/>
      </c>
      <c r="D464" s="321">
        <f>IFERROR(VLOOKUP($A464,'様式C-1-1用'!$B$3:$AI$977,6,0),"")</f>
        <v>0</v>
      </c>
      <c r="E464" s="321">
        <f>IFERROR(VLOOKUP($A464,'様式C-1-1用'!$B$3:$AI$977,7,0),"")</f>
        <v>0</v>
      </c>
      <c r="F464" s="321">
        <f>IFERROR(VLOOKUP($A464,'様式C-1-1用'!$B$3:$AI$977,8,0),"")</f>
        <v>0</v>
      </c>
      <c r="G464" s="321">
        <f>IFERROR(VLOOKUP($A464,'様式C-1-1用'!$B$3:$AI$977,10,0),"")</f>
        <v>0</v>
      </c>
      <c r="H464" s="321">
        <f>IFERROR(VLOOKUP($A464,'様式C-1-1用'!$B$3:$AI$977,22,0),"")</f>
        <v>0</v>
      </c>
      <c r="I464" s="321">
        <f>IFERROR(VLOOKUP($A464,'様式C-1-1用'!$B$3:$AI$977,23,0),"")</f>
        <v>0</v>
      </c>
      <c r="J464" s="321" t="str">
        <f>IFERROR(VLOOKUP($A464,'様式C-1-1用'!$B$3:$AI$977,24,0),"")</f>
        <v/>
      </c>
      <c r="K464" s="321" t="str">
        <f>IFERROR(VLOOKUP($A464,'様式C-1-1用'!$B$3:$AI$977,25,0),"")</f>
        <v/>
      </c>
      <c r="L464" s="321">
        <f>IFERROR(VLOOKUP($A464,'様式C-1-1用'!$B$3:$AI$977,16,0),"")</f>
        <v>0</v>
      </c>
      <c r="M464" s="321" t="str">
        <f>IFERROR(VLOOKUP($A464,'様式C-1-1用'!$B$3:$AI$977,34,0),"")</f>
        <v/>
      </c>
      <c r="N464" s="321" t="str">
        <f>IFERROR(VLOOKUP($A464,'様式C-1-1用'!$B$3:$AI$977,30,0),"")</f>
        <v/>
      </c>
      <c r="O464" s="321" t="str">
        <f>IF(VLOOKUP($A464,'様式C-1-1用'!$B$3:$AI$977,29,0)="－","なし",VLOOKUP($A464,'様式C-1-1用'!$B$3:$AI$977,29,0))</f>
        <v/>
      </c>
      <c r="P464" s="322" t="str">
        <f>IFERROR(VLOOKUP($A464,'様式C-1-1用'!$B$3:$AI$977,33,0),"")</f>
        <v/>
      </c>
    </row>
    <row r="465" spans="1:16" ht="15.95" customHeight="1" x14ac:dyDescent="0.15">
      <c r="A465" s="314">
        <v>463</v>
      </c>
      <c r="B465" s="320">
        <f>IFERROR(VLOOKUP($A465,'様式C-1-1用'!$B$3:$AI$977,3,0),"")</f>
        <v>0</v>
      </c>
      <c r="C465" s="321" t="str">
        <f>IFERROR(VLOOKUP($A465,'様式C-1-1用'!$B$3:$AI$977,4,0),"")</f>
        <v/>
      </c>
      <c r="D465" s="321">
        <f>IFERROR(VLOOKUP($A465,'様式C-1-1用'!$B$3:$AI$977,6,0),"")</f>
        <v>0</v>
      </c>
      <c r="E465" s="321">
        <f>IFERROR(VLOOKUP($A465,'様式C-1-1用'!$B$3:$AI$977,7,0),"")</f>
        <v>0</v>
      </c>
      <c r="F465" s="321">
        <f>IFERROR(VLOOKUP($A465,'様式C-1-1用'!$B$3:$AI$977,8,0),"")</f>
        <v>0</v>
      </c>
      <c r="G465" s="321">
        <f>IFERROR(VLOOKUP($A465,'様式C-1-1用'!$B$3:$AI$977,10,0),"")</f>
        <v>0</v>
      </c>
      <c r="H465" s="321">
        <f>IFERROR(VLOOKUP($A465,'様式C-1-1用'!$B$3:$AI$977,22,0),"")</f>
        <v>0</v>
      </c>
      <c r="I465" s="321">
        <f>IFERROR(VLOOKUP($A465,'様式C-1-1用'!$B$3:$AI$977,23,0),"")</f>
        <v>0</v>
      </c>
      <c r="J465" s="321" t="str">
        <f>IFERROR(VLOOKUP($A465,'様式C-1-1用'!$B$3:$AI$977,24,0),"")</f>
        <v/>
      </c>
      <c r="K465" s="321" t="str">
        <f>IFERROR(VLOOKUP($A465,'様式C-1-1用'!$B$3:$AI$977,25,0),"")</f>
        <v/>
      </c>
      <c r="L465" s="321">
        <f>IFERROR(VLOOKUP($A465,'様式C-1-1用'!$B$3:$AI$977,16,0),"")</f>
        <v>0</v>
      </c>
      <c r="M465" s="321" t="str">
        <f>IFERROR(VLOOKUP($A465,'様式C-1-1用'!$B$3:$AI$977,34,0),"")</f>
        <v/>
      </c>
      <c r="N465" s="321" t="str">
        <f>IFERROR(VLOOKUP($A465,'様式C-1-1用'!$B$3:$AI$977,30,0),"")</f>
        <v/>
      </c>
      <c r="O465" s="321" t="str">
        <f>IF(VLOOKUP($A465,'様式C-1-1用'!$B$3:$AI$977,29,0)="－","なし",VLOOKUP($A465,'様式C-1-1用'!$B$3:$AI$977,29,0))</f>
        <v/>
      </c>
      <c r="P465" s="322" t="str">
        <f>IFERROR(VLOOKUP($A465,'様式C-1-1用'!$B$3:$AI$977,33,0),"")</f>
        <v/>
      </c>
    </row>
    <row r="466" spans="1:16" ht="15.95" customHeight="1" x14ac:dyDescent="0.15">
      <c r="A466" s="314">
        <v>464</v>
      </c>
      <c r="B466" s="320">
        <f>IFERROR(VLOOKUP($A466,'様式C-1-1用'!$B$3:$AI$977,3,0),"")</f>
        <v>0</v>
      </c>
      <c r="C466" s="321" t="str">
        <f>IFERROR(VLOOKUP($A466,'様式C-1-1用'!$B$3:$AI$977,4,0),"")</f>
        <v/>
      </c>
      <c r="D466" s="321">
        <f>IFERROR(VLOOKUP($A466,'様式C-1-1用'!$B$3:$AI$977,6,0),"")</f>
        <v>0</v>
      </c>
      <c r="E466" s="321">
        <f>IFERROR(VLOOKUP($A466,'様式C-1-1用'!$B$3:$AI$977,7,0),"")</f>
        <v>0</v>
      </c>
      <c r="F466" s="321">
        <f>IFERROR(VLOOKUP($A466,'様式C-1-1用'!$B$3:$AI$977,8,0),"")</f>
        <v>0</v>
      </c>
      <c r="G466" s="321">
        <f>IFERROR(VLOOKUP($A466,'様式C-1-1用'!$B$3:$AI$977,10,0),"")</f>
        <v>0</v>
      </c>
      <c r="H466" s="321">
        <f>IFERROR(VLOOKUP($A466,'様式C-1-1用'!$B$3:$AI$977,22,0),"")</f>
        <v>0</v>
      </c>
      <c r="I466" s="321">
        <f>IFERROR(VLOOKUP($A466,'様式C-1-1用'!$B$3:$AI$977,23,0),"")</f>
        <v>0</v>
      </c>
      <c r="J466" s="321" t="str">
        <f>IFERROR(VLOOKUP($A466,'様式C-1-1用'!$B$3:$AI$977,24,0),"")</f>
        <v/>
      </c>
      <c r="K466" s="321" t="str">
        <f>IFERROR(VLOOKUP($A466,'様式C-1-1用'!$B$3:$AI$977,25,0),"")</f>
        <v/>
      </c>
      <c r="L466" s="321">
        <f>IFERROR(VLOOKUP($A466,'様式C-1-1用'!$B$3:$AI$977,16,0),"")</f>
        <v>0</v>
      </c>
      <c r="M466" s="321" t="str">
        <f>IFERROR(VLOOKUP($A466,'様式C-1-1用'!$B$3:$AI$977,34,0),"")</f>
        <v/>
      </c>
      <c r="N466" s="321" t="str">
        <f>IFERROR(VLOOKUP($A466,'様式C-1-1用'!$B$3:$AI$977,30,0),"")</f>
        <v/>
      </c>
      <c r="O466" s="321" t="str">
        <f>IF(VLOOKUP($A466,'様式C-1-1用'!$B$3:$AI$977,29,0)="－","なし",VLOOKUP($A466,'様式C-1-1用'!$B$3:$AI$977,29,0))</f>
        <v/>
      </c>
      <c r="P466" s="322" t="str">
        <f>IFERROR(VLOOKUP($A466,'様式C-1-1用'!$B$3:$AI$977,33,0),"")</f>
        <v/>
      </c>
    </row>
    <row r="467" spans="1:16" ht="15.95" customHeight="1" x14ac:dyDescent="0.15">
      <c r="A467" s="314">
        <v>465</v>
      </c>
      <c r="B467" s="320">
        <f>IFERROR(VLOOKUP($A467,'様式C-1-1用'!$B$3:$AI$977,3,0),"")</f>
        <v>0</v>
      </c>
      <c r="C467" s="321" t="str">
        <f>IFERROR(VLOOKUP($A467,'様式C-1-1用'!$B$3:$AI$977,4,0),"")</f>
        <v/>
      </c>
      <c r="D467" s="321">
        <f>IFERROR(VLOOKUP($A467,'様式C-1-1用'!$B$3:$AI$977,6,0),"")</f>
        <v>0</v>
      </c>
      <c r="E467" s="321">
        <f>IFERROR(VLOOKUP($A467,'様式C-1-1用'!$B$3:$AI$977,7,0),"")</f>
        <v>0</v>
      </c>
      <c r="F467" s="321">
        <f>IFERROR(VLOOKUP($A467,'様式C-1-1用'!$B$3:$AI$977,8,0),"")</f>
        <v>0</v>
      </c>
      <c r="G467" s="321">
        <f>IFERROR(VLOOKUP($A467,'様式C-1-1用'!$B$3:$AI$977,10,0),"")</f>
        <v>0</v>
      </c>
      <c r="H467" s="321">
        <f>IFERROR(VLOOKUP($A467,'様式C-1-1用'!$B$3:$AI$977,22,0),"")</f>
        <v>0</v>
      </c>
      <c r="I467" s="321">
        <f>IFERROR(VLOOKUP($A467,'様式C-1-1用'!$B$3:$AI$977,23,0),"")</f>
        <v>0</v>
      </c>
      <c r="J467" s="321" t="str">
        <f>IFERROR(VLOOKUP($A467,'様式C-1-1用'!$B$3:$AI$977,24,0),"")</f>
        <v/>
      </c>
      <c r="K467" s="321" t="str">
        <f>IFERROR(VLOOKUP($A467,'様式C-1-1用'!$B$3:$AI$977,25,0),"")</f>
        <v/>
      </c>
      <c r="L467" s="321">
        <f>IFERROR(VLOOKUP($A467,'様式C-1-1用'!$B$3:$AI$977,16,0),"")</f>
        <v>0</v>
      </c>
      <c r="M467" s="321" t="str">
        <f>IFERROR(VLOOKUP($A467,'様式C-1-1用'!$B$3:$AI$977,34,0),"")</f>
        <v/>
      </c>
      <c r="N467" s="321" t="str">
        <f>IFERROR(VLOOKUP($A467,'様式C-1-1用'!$B$3:$AI$977,30,0),"")</f>
        <v/>
      </c>
      <c r="O467" s="321" t="str">
        <f>IF(VLOOKUP($A467,'様式C-1-1用'!$B$3:$AI$977,29,0)="－","なし",VLOOKUP($A467,'様式C-1-1用'!$B$3:$AI$977,29,0))</f>
        <v/>
      </c>
      <c r="P467" s="322" t="str">
        <f>IFERROR(VLOOKUP($A467,'様式C-1-1用'!$B$3:$AI$977,33,0),"")</f>
        <v/>
      </c>
    </row>
    <row r="468" spans="1:16" ht="15.95" customHeight="1" x14ac:dyDescent="0.15">
      <c r="A468" s="314">
        <v>466</v>
      </c>
      <c r="B468" s="320">
        <f>IFERROR(VLOOKUP($A468,'様式C-1-1用'!$B$3:$AI$977,3,0),"")</f>
        <v>0</v>
      </c>
      <c r="C468" s="321" t="str">
        <f>IFERROR(VLOOKUP($A468,'様式C-1-1用'!$B$3:$AI$977,4,0),"")</f>
        <v/>
      </c>
      <c r="D468" s="321">
        <f>IFERROR(VLOOKUP($A468,'様式C-1-1用'!$B$3:$AI$977,6,0),"")</f>
        <v>0</v>
      </c>
      <c r="E468" s="321">
        <f>IFERROR(VLOOKUP($A468,'様式C-1-1用'!$B$3:$AI$977,7,0),"")</f>
        <v>0</v>
      </c>
      <c r="F468" s="321">
        <f>IFERROR(VLOOKUP($A468,'様式C-1-1用'!$B$3:$AI$977,8,0),"")</f>
        <v>0</v>
      </c>
      <c r="G468" s="321">
        <f>IFERROR(VLOOKUP($A468,'様式C-1-1用'!$B$3:$AI$977,10,0),"")</f>
        <v>0</v>
      </c>
      <c r="H468" s="321">
        <f>IFERROR(VLOOKUP($A468,'様式C-1-1用'!$B$3:$AI$977,22,0),"")</f>
        <v>0</v>
      </c>
      <c r="I468" s="321">
        <f>IFERROR(VLOOKUP($A468,'様式C-1-1用'!$B$3:$AI$977,23,0),"")</f>
        <v>0</v>
      </c>
      <c r="J468" s="321" t="str">
        <f>IFERROR(VLOOKUP($A468,'様式C-1-1用'!$B$3:$AI$977,24,0),"")</f>
        <v/>
      </c>
      <c r="K468" s="321" t="str">
        <f>IFERROR(VLOOKUP($A468,'様式C-1-1用'!$B$3:$AI$977,25,0),"")</f>
        <v/>
      </c>
      <c r="L468" s="321">
        <f>IFERROR(VLOOKUP($A468,'様式C-1-1用'!$B$3:$AI$977,16,0),"")</f>
        <v>0</v>
      </c>
      <c r="M468" s="321" t="str">
        <f>IFERROR(VLOOKUP($A468,'様式C-1-1用'!$B$3:$AI$977,34,0),"")</f>
        <v/>
      </c>
      <c r="N468" s="321" t="str">
        <f>IFERROR(VLOOKUP($A468,'様式C-1-1用'!$B$3:$AI$977,30,0),"")</f>
        <v/>
      </c>
      <c r="O468" s="321" t="str">
        <f>IF(VLOOKUP($A468,'様式C-1-1用'!$B$3:$AI$977,29,0)="－","なし",VLOOKUP($A468,'様式C-1-1用'!$B$3:$AI$977,29,0))</f>
        <v/>
      </c>
      <c r="P468" s="322" t="str">
        <f>IFERROR(VLOOKUP($A468,'様式C-1-1用'!$B$3:$AI$977,33,0),"")</f>
        <v/>
      </c>
    </row>
    <row r="469" spans="1:16" ht="15.95" customHeight="1" x14ac:dyDescent="0.15">
      <c r="A469" s="314">
        <v>467</v>
      </c>
      <c r="B469" s="320">
        <f>IFERROR(VLOOKUP($A469,'様式C-1-1用'!$B$3:$AI$977,3,0),"")</f>
        <v>0</v>
      </c>
      <c r="C469" s="321" t="str">
        <f>IFERROR(VLOOKUP($A469,'様式C-1-1用'!$B$3:$AI$977,4,0),"")</f>
        <v/>
      </c>
      <c r="D469" s="321">
        <f>IFERROR(VLOOKUP($A469,'様式C-1-1用'!$B$3:$AI$977,6,0),"")</f>
        <v>0</v>
      </c>
      <c r="E469" s="321">
        <f>IFERROR(VLOOKUP($A469,'様式C-1-1用'!$B$3:$AI$977,7,0),"")</f>
        <v>0</v>
      </c>
      <c r="F469" s="321">
        <f>IFERROR(VLOOKUP($A469,'様式C-1-1用'!$B$3:$AI$977,8,0),"")</f>
        <v>0</v>
      </c>
      <c r="G469" s="321">
        <f>IFERROR(VLOOKUP($A469,'様式C-1-1用'!$B$3:$AI$977,10,0),"")</f>
        <v>0</v>
      </c>
      <c r="H469" s="321">
        <f>IFERROR(VLOOKUP($A469,'様式C-1-1用'!$B$3:$AI$977,22,0),"")</f>
        <v>0</v>
      </c>
      <c r="I469" s="321">
        <f>IFERROR(VLOOKUP($A469,'様式C-1-1用'!$B$3:$AI$977,23,0),"")</f>
        <v>0</v>
      </c>
      <c r="J469" s="321" t="str">
        <f>IFERROR(VLOOKUP($A469,'様式C-1-1用'!$B$3:$AI$977,24,0),"")</f>
        <v/>
      </c>
      <c r="K469" s="321" t="str">
        <f>IFERROR(VLOOKUP($A469,'様式C-1-1用'!$B$3:$AI$977,25,0),"")</f>
        <v/>
      </c>
      <c r="L469" s="321">
        <f>IFERROR(VLOOKUP($A469,'様式C-1-1用'!$B$3:$AI$977,16,0),"")</f>
        <v>0</v>
      </c>
      <c r="M469" s="321" t="str">
        <f>IFERROR(VLOOKUP($A469,'様式C-1-1用'!$B$3:$AI$977,34,0),"")</f>
        <v/>
      </c>
      <c r="N469" s="321" t="str">
        <f>IFERROR(VLOOKUP($A469,'様式C-1-1用'!$B$3:$AI$977,30,0),"")</f>
        <v/>
      </c>
      <c r="O469" s="321" t="str">
        <f>IF(VLOOKUP($A469,'様式C-1-1用'!$B$3:$AI$977,29,0)="－","なし",VLOOKUP($A469,'様式C-1-1用'!$B$3:$AI$977,29,0))</f>
        <v/>
      </c>
      <c r="P469" s="322" t="str">
        <f>IFERROR(VLOOKUP($A469,'様式C-1-1用'!$B$3:$AI$977,33,0),"")</f>
        <v/>
      </c>
    </row>
    <row r="470" spans="1:16" ht="15.95" customHeight="1" x14ac:dyDescent="0.15">
      <c r="A470" s="314">
        <v>468</v>
      </c>
      <c r="B470" s="320">
        <f>IFERROR(VLOOKUP($A470,'様式C-1-1用'!$B$3:$AI$977,3,0),"")</f>
        <v>0</v>
      </c>
      <c r="C470" s="321" t="str">
        <f>IFERROR(VLOOKUP($A470,'様式C-1-1用'!$B$3:$AI$977,4,0),"")</f>
        <v/>
      </c>
      <c r="D470" s="321">
        <f>IFERROR(VLOOKUP($A470,'様式C-1-1用'!$B$3:$AI$977,6,0),"")</f>
        <v>0</v>
      </c>
      <c r="E470" s="321">
        <f>IFERROR(VLOOKUP($A470,'様式C-1-1用'!$B$3:$AI$977,7,0),"")</f>
        <v>0</v>
      </c>
      <c r="F470" s="321">
        <f>IFERROR(VLOOKUP($A470,'様式C-1-1用'!$B$3:$AI$977,8,0),"")</f>
        <v>0</v>
      </c>
      <c r="G470" s="321">
        <f>IFERROR(VLOOKUP($A470,'様式C-1-1用'!$B$3:$AI$977,10,0),"")</f>
        <v>0</v>
      </c>
      <c r="H470" s="321">
        <f>IFERROR(VLOOKUP($A470,'様式C-1-1用'!$B$3:$AI$977,22,0),"")</f>
        <v>0</v>
      </c>
      <c r="I470" s="321">
        <f>IFERROR(VLOOKUP($A470,'様式C-1-1用'!$B$3:$AI$977,23,0),"")</f>
        <v>0</v>
      </c>
      <c r="J470" s="321" t="str">
        <f>IFERROR(VLOOKUP($A470,'様式C-1-1用'!$B$3:$AI$977,24,0),"")</f>
        <v/>
      </c>
      <c r="K470" s="321" t="str">
        <f>IFERROR(VLOOKUP($A470,'様式C-1-1用'!$B$3:$AI$977,25,0),"")</f>
        <v/>
      </c>
      <c r="L470" s="321">
        <f>IFERROR(VLOOKUP($A470,'様式C-1-1用'!$B$3:$AI$977,16,0),"")</f>
        <v>0</v>
      </c>
      <c r="M470" s="321" t="str">
        <f>IFERROR(VLOOKUP($A470,'様式C-1-1用'!$B$3:$AI$977,34,0),"")</f>
        <v/>
      </c>
      <c r="N470" s="321" t="str">
        <f>IFERROR(VLOOKUP($A470,'様式C-1-1用'!$B$3:$AI$977,30,0),"")</f>
        <v/>
      </c>
      <c r="O470" s="321" t="str">
        <f>IF(VLOOKUP($A470,'様式C-1-1用'!$B$3:$AI$977,29,0)="－","なし",VLOOKUP($A470,'様式C-1-1用'!$B$3:$AI$977,29,0))</f>
        <v/>
      </c>
      <c r="P470" s="322" t="str">
        <f>IFERROR(VLOOKUP($A470,'様式C-1-1用'!$B$3:$AI$977,33,0),"")</f>
        <v/>
      </c>
    </row>
    <row r="471" spans="1:16" ht="15.95" customHeight="1" x14ac:dyDescent="0.15">
      <c r="A471" s="314">
        <v>469</v>
      </c>
      <c r="B471" s="320">
        <f>IFERROR(VLOOKUP($A471,'様式C-1-1用'!$B$3:$AI$977,3,0),"")</f>
        <v>0</v>
      </c>
      <c r="C471" s="321" t="str">
        <f>IFERROR(VLOOKUP($A471,'様式C-1-1用'!$B$3:$AI$977,4,0),"")</f>
        <v/>
      </c>
      <c r="D471" s="321">
        <f>IFERROR(VLOOKUP($A471,'様式C-1-1用'!$B$3:$AI$977,6,0),"")</f>
        <v>0</v>
      </c>
      <c r="E471" s="321">
        <f>IFERROR(VLOOKUP($A471,'様式C-1-1用'!$B$3:$AI$977,7,0),"")</f>
        <v>0</v>
      </c>
      <c r="F471" s="321">
        <f>IFERROR(VLOOKUP($A471,'様式C-1-1用'!$B$3:$AI$977,8,0),"")</f>
        <v>0</v>
      </c>
      <c r="G471" s="321">
        <f>IFERROR(VLOOKUP($A471,'様式C-1-1用'!$B$3:$AI$977,10,0),"")</f>
        <v>0</v>
      </c>
      <c r="H471" s="321">
        <f>IFERROR(VLOOKUP($A471,'様式C-1-1用'!$B$3:$AI$977,22,0),"")</f>
        <v>0</v>
      </c>
      <c r="I471" s="321">
        <f>IFERROR(VLOOKUP($A471,'様式C-1-1用'!$B$3:$AI$977,23,0),"")</f>
        <v>0</v>
      </c>
      <c r="J471" s="321" t="str">
        <f>IFERROR(VLOOKUP($A471,'様式C-1-1用'!$B$3:$AI$977,24,0),"")</f>
        <v/>
      </c>
      <c r="K471" s="321" t="str">
        <f>IFERROR(VLOOKUP($A471,'様式C-1-1用'!$B$3:$AI$977,25,0),"")</f>
        <v/>
      </c>
      <c r="L471" s="321">
        <f>IFERROR(VLOOKUP($A471,'様式C-1-1用'!$B$3:$AI$977,16,0),"")</f>
        <v>0</v>
      </c>
      <c r="M471" s="321" t="str">
        <f>IFERROR(VLOOKUP($A471,'様式C-1-1用'!$B$3:$AI$977,34,0),"")</f>
        <v/>
      </c>
      <c r="N471" s="321" t="str">
        <f>IFERROR(VLOOKUP($A471,'様式C-1-1用'!$B$3:$AI$977,30,0),"")</f>
        <v/>
      </c>
      <c r="O471" s="321" t="str">
        <f>IF(VLOOKUP($A471,'様式C-1-1用'!$B$3:$AI$977,29,0)="－","なし",VLOOKUP($A471,'様式C-1-1用'!$B$3:$AI$977,29,0))</f>
        <v/>
      </c>
      <c r="P471" s="322" t="str">
        <f>IFERROR(VLOOKUP($A471,'様式C-1-1用'!$B$3:$AI$977,33,0),"")</f>
        <v/>
      </c>
    </row>
    <row r="472" spans="1:16" ht="15.95" customHeight="1" x14ac:dyDescent="0.15">
      <c r="A472" s="314">
        <v>470</v>
      </c>
      <c r="B472" s="320">
        <f>IFERROR(VLOOKUP($A472,'様式C-1-1用'!$B$3:$AI$977,3,0),"")</f>
        <v>0</v>
      </c>
      <c r="C472" s="321" t="str">
        <f>IFERROR(VLOOKUP($A472,'様式C-1-1用'!$B$3:$AI$977,4,0),"")</f>
        <v/>
      </c>
      <c r="D472" s="321">
        <f>IFERROR(VLOOKUP($A472,'様式C-1-1用'!$B$3:$AI$977,6,0),"")</f>
        <v>0</v>
      </c>
      <c r="E472" s="321">
        <f>IFERROR(VLOOKUP($A472,'様式C-1-1用'!$B$3:$AI$977,7,0),"")</f>
        <v>0</v>
      </c>
      <c r="F472" s="321">
        <f>IFERROR(VLOOKUP($A472,'様式C-1-1用'!$B$3:$AI$977,8,0),"")</f>
        <v>0</v>
      </c>
      <c r="G472" s="321">
        <f>IFERROR(VLOOKUP($A472,'様式C-1-1用'!$B$3:$AI$977,10,0),"")</f>
        <v>0</v>
      </c>
      <c r="H472" s="321">
        <f>IFERROR(VLOOKUP($A472,'様式C-1-1用'!$B$3:$AI$977,22,0),"")</f>
        <v>0</v>
      </c>
      <c r="I472" s="321">
        <f>IFERROR(VLOOKUP($A472,'様式C-1-1用'!$B$3:$AI$977,23,0),"")</f>
        <v>0</v>
      </c>
      <c r="J472" s="321" t="str">
        <f>IFERROR(VLOOKUP($A472,'様式C-1-1用'!$B$3:$AI$977,24,0),"")</f>
        <v/>
      </c>
      <c r="K472" s="321" t="str">
        <f>IFERROR(VLOOKUP($A472,'様式C-1-1用'!$B$3:$AI$977,25,0),"")</f>
        <v/>
      </c>
      <c r="L472" s="321">
        <f>IFERROR(VLOOKUP($A472,'様式C-1-1用'!$B$3:$AI$977,16,0),"")</f>
        <v>0</v>
      </c>
      <c r="M472" s="321" t="str">
        <f>IFERROR(VLOOKUP($A472,'様式C-1-1用'!$B$3:$AI$977,34,0),"")</f>
        <v/>
      </c>
      <c r="N472" s="321" t="str">
        <f>IFERROR(VLOOKUP($A472,'様式C-1-1用'!$B$3:$AI$977,30,0),"")</f>
        <v/>
      </c>
      <c r="O472" s="321" t="str">
        <f>IF(VLOOKUP($A472,'様式C-1-1用'!$B$3:$AI$977,29,0)="－","なし",VLOOKUP($A472,'様式C-1-1用'!$B$3:$AI$977,29,0))</f>
        <v/>
      </c>
      <c r="P472" s="322" t="str">
        <f>IFERROR(VLOOKUP($A472,'様式C-1-1用'!$B$3:$AI$977,33,0),"")</f>
        <v/>
      </c>
    </row>
    <row r="473" spans="1:16" ht="15.95" customHeight="1" x14ac:dyDescent="0.15">
      <c r="A473" s="314">
        <v>471</v>
      </c>
      <c r="B473" s="320">
        <f>IFERROR(VLOOKUP($A473,'様式C-1-1用'!$B$3:$AI$977,3,0),"")</f>
        <v>0</v>
      </c>
      <c r="C473" s="321" t="str">
        <f>IFERROR(VLOOKUP($A473,'様式C-1-1用'!$B$3:$AI$977,4,0),"")</f>
        <v/>
      </c>
      <c r="D473" s="321">
        <f>IFERROR(VLOOKUP($A473,'様式C-1-1用'!$B$3:$AI$977,6,0),"")</f>
        <v>0</v>
      </c>
      <c r="E473" s="321">
        <f>IFERROR(VLOOKUP($A473,'様式C-1-1用'!$B$3:$AI$977,7,0),"")</f>
        <v>0</v>
      </c>
      <c r="F473" s="321">
        <f>IFERROR(VLOOKUP($A473,'様式C-1-1用'!$B$3:$AI$977,8,0),"")</f>
        <v>0</v>
      </c>
      <c r="G473" s="321">
        <f>IFERROR(VLOOKUP($A473,'様式C-1-1用'!$B$3:$AI$977,10,0),"")</f>
        <v>0</v>
      </c>
      <c r="H473" s="321">
        <f>IFERROR(VLOOKUP($A473,'様式C-1-1用'!$B$3:$AI$977,22,0),"")</f>
        <v>0</v>
      </c>
      <c r="I473" s="321">
        <f>IFERROR(VLOOKUP($A473,'様式C-1-1用'!$B$3:$AI$977,23,0),"")</f>
        <v>0</v>
      </c>
      <c r="J473" s="321" t="str">
        <f>IFERROR(VLOOKUP($A473,'様式C-1-1用'!$B$3:$AI$977,24,0),"")</f>
        <v/>
      </c>
      <c r="K473" s="321" t="str">
        <f>IFERROR(VLOOKUP($A473,'様式C-1-1用'!$B$3:$AI$977,25,0),"")</f>
        <v/>
      </c>
      <c r="L473" s="321">
        <f>IFERROR(VLOOKUP($A473,'様式C-1-1用'!$B$3:$AI$977,16,0),"")</f>
        <v>0</v>
      </c>
      <c r="M473" s="321" t="str">
        <f>IFERROR(VLOOKUP($A473,'様式C-1-1用'!$B$3:$AI$977,34,0),"")</f>
        <v/>
      </c>
      <c r="N473" s="321" t="str">
        <f>IFERROR(VLOOKUP($A473,'様式C-1-1用'!$B$3:$AI$977,30,0),"")</f>
        <v/>
      </c>
      <c r="O473" s="321" t="str">
        <f>IF(VLOOKUP($A473,'様式C-1-1用'!$B$3:$AI$977,29,0)="－","なし",VLOOKUP($A473,'様式C-1-1用'!$B$3:$AI$977,29,0))</f>
        <v/>
      </c>
      <c r="P473" s="322" t="str">
        <f>IFERROR(VLOOKUP($A473,'様式C-1-1用'!$B$3:$AI$977,33,0),"")</f>
        <v/>
      </c>
    </row>
    <row r="474" spans="1:16" ht="15.95" customHeight="1" x14ac:dyDescent="0.15">
      <c r="A474" s="314">
        <v>472</v>
      </c>
      <c r="B474" s="320">
        <f>IFERROR(VLOOKUP($A474,'様式C-1-1用'!$B$3:$AI$977,3,0),"")</f>
        <v>0</v>
      </c>
      <c r="C474" s="321" t="str">
        <f>IFERROR(VLOOKUP($A474,'様式C-1-1用'!$B$3:$AI$977,4,0),"")</f>
        <v/>
      </c>
      <c r="D474" s="321">
        <f>IFERROR(VLOOKUP($A474,'様式C-1-1用'!$B$3:$AI$977,6,0),"")</f>
        <v>0</v>
      </c>
      <c r="E474" s="321">
        <f>IFERROR(VLOOKUP($A474,'様式C-1-1用'!$B$3:$AI$977,7,0),"")</f>
        <v>0</v>
      </c>
      <c r="F474" s="321">
        <f>IFERROR(VLOOKUP($A474,'様式C-1-1用'!$B$3:$AI$977,8,0),"")</f>
        <v>0</v>
      </c>
      <c r="G474" s="321">
        <f>IFERROR(VLOOKUP($A474,'様式C-1-1用'!$B$3:$AI$977,10,0),"")</f>
        <v>0</v>
      </c>
      <c r="H474" s="321">
        <f>IFERROR(VLOOKUP($A474,'様式C-1-1用'!$B$3:$AI$977,22,0),"")</f>
        <v>0</v>
      </c>
      <c r="I474" s="321">
        <f>IFERROR(VLOOKUP($A474,'様式C-1-1用'!$B$3:$AI$977,23,0),"")</f>
        <v>0</v>
      </c>
      <c r="J474" s="321" t="str">
        <f>IFERROR(VLOOKUP($A474,'様式C-1-1用'!$B$3:$AI$977,24,0),"")</f>
        <v/>
      </c>
      <c r="K474" s="321" t="str">
        <f>IFERROR(VLOOKUP($A474,'様式C-1-1用'!$B$3:$AI$977,25,0),"")</f>
        <v/>
      </c>
      <c r="L474" s="321">
        <f>IFERROR(VLOOKUP($A474,'様式C-1-1用'!$B$3:$AI$977,16,0),"")</f>
        <v>0</v>
      </c>
      <c r="M474" s="321" t="str">
        <f>IFERROR(VLOOKUP($A474,'様式C-1-1用'!$B$3:$AI$977,34,0),"")</f>
        <v/>
      </c>
      <c r="N474" s="321" t="str">
        <f>IFERROR(VLOOKUP($A474,'様式C-1-1用'!$B$3:$AI$977,30,0),"")</f>
        <v/>
      </c>
      <c r="O474" s="321" t="str">
        <f>IF(VLOOKUP($A474,'様式C-1-1用'!$B$3:$AI$977,29,0)="－","なし",VLOOKUP($A474,'様式C-1-1用'!$B$3:$AI$977,29,0))</f>
        <v/>
      </c>
      <c r="P474" s="322" t="str">
        <f>IFERROR(VLOOKUP($A474,'様式C-1-1用'!$B$3:$AI$977,33,0),"")</f>
        <v/>
      </c>
    </row>
    <row r="475" spans="1:16" ht="15.95" customHeight="1" x14ac:dyDescent="0.15">
      <c r="A475" s="314">
        <v>473</v>
      </c>
      <c r="B475" s="320">
        <f>IFERROR(VLOOKUP($A475,'様式C-1-1用'!$B$3:$AI$977,3,0),"")</f>
        <v>0</v>
      </c>
      <c r="C475" s="321" t="str">
        <f>IFERROR(VLOOKUP($A475,'様式C-1-1用'!$B$3:$AI$977,4,0),"")</f>
        <v/>
      </c>
      <c r="D475" s="321">
        <f>IFERROR(VLOOKUP($A475,'様式C-1-1用'!$B$3:$AI$977,6,0),"")</f>
        <v>0</v>
      </c>
      <c r="E475" s="321">
        <f>IFERROR(VLOOKUP($A475,'様式C-1-1用'!$B$3:$AI$977,7,0),"")</f>
        <v>0</v>
      </c>
      <c r="F475" s="321">
        <f>IFERROR(VLOOKUP($A475,'様式C-1-1用'!$B$3:$AI$977,8,0),"")</f>
        <v>0</v>
      </c>
      <c r="G475" s="321">
        <f>IFERROR(VLOOKUP($A475,'様式C-1-1用'!$B$3:$AI$977,10,0),"")</f>
        <v>0</v>
      </c>
      <c r="H475" s="321">
        <f>IFERROR(VLOOKUP($A475,'様式C-1-1用'!$B$3:$AI$977,22,0),"")</f>
        <v>0</v>
      </c>
      <c r="I475" s="321">
        <f>IFERROR(VLOOKUP($A475,'様式C-1-1用'!$B$3:$AI$977,23,0),"")</f>
        <v>0</v>
      </c>
      <c r="J475" s="321" t="str">
        <f>IFERROR(VLOOKUP($A475,'様式C-1-1用'!$B$3:$AI$977,24,0),"")</f>
        <v/>
      </c>
      <c r="K475" s="321" t="str">
        <f>IFERROR(VLOOKUP($A475,'様式C-1-1用'!$B$3:$AI$977,25,0),"")</f>
        <v/>
      </c>
      <c r="L475" s="321">
        <f>IFERROR(VLOOKUP($A475,'様式C-1-1用'!$B$3:$AI$977,16,0),"")</f>
        <v>0</v>
      </c>
      <c r="M475" s="321" t="str">
        <f>IFERROR(VLOOKUP($A475,'様式C-1-1用'!$B$3:$AI$977,34,0),"")</f>
        <v/>
      </c>
      <c r="N475" s="321" t="str">
        <f>IFERROR(VLOOKUP($A475,'様式C-1-1用'!$B$3:$AI$977,30,0),"")</f>
        <v/>
      </c>
      <c r="O475" s="321" t="str">
        <f>IF(VLOOKUP($A475,'様式C-1-1用'!$B$3:$AI$977,29,0)="－","なし",VLOOKUP($A475,'様式C-1-1用'!$B$3:$AI$977,29,0))</f>
        <v/>
      </c>
      <c r="P475" s="322" t="str">
        <f>IFERROR(VLOOKUP($A475,'様式C-1-1用'!$B$3:$AI$977,33,0),"")</f>
        <v/>
      </c>
    </row>
    <row r="476" spans="1:16" ht="15.95" customHeight="1" x14ac:dyDescent="0.15">
      <c r="A476" s="314">
        <v>474</v>
      </c>
      <c r="B476" s="320">
        <f>IFERROR(VLOOKUP($A476,'様式C-1-1用'!$B$3:$AI$977,3,0),"")</f>
        <v>0</v>
      </c>
      <c r="C476" s="321" t="str">
        <f>IFERROR(VLOOKUP($A476,'様式C-1-1用'!$B$3:$AI$977,4,0),"")</f>
        <v/>
      </c>
      <c r="D476" s="321">
        <f>IFERROR(VLOOKUP($A476,'様式C-1-1用'!$B$3:$AI$977,6,0),"")</f>
        <v>0</v>
      </c>
      <c r="E476" s="321">
        <f>IFERROR(VLOOKUP($A476,'様式C-1-1用'!$B$3:$AI$977,7,0),"")</f>
        <v>0</v>
      </c>
      <c r="F476" s="321">
        <f>IFERROR(VLOOKUP($A476,'様式C-1-1用'!$B$3:$AI$977,8,0),"")</f>
        <v>0</v>
      </c>
      <c r="G476" s="321">
        <f>IFERROR(VLOOKUP($A476,'様式C-1-1用'!$B$3:$AI$977,10,0),"")</f>
        <v>0</v>
      </c>
      <c r="H476" s="321">
        <f>IFERROR(VLOOKUP($A476,'様式C-1-1用'!$B$3:$AI$977,22,0),"")</f>
        <v>0</v>
      </c>
      <c r="I476" s="321">
        <f>IFERROR(VLOOKUP($A476,'様式C-1-1用'!$B$3:$AI$977,23,0),"")</f>
        <v>0</v>
      </c>
      <c r="J476" s="321" t="str">
        <f>IFERROR(VLOOKUP($A476,'様式C-1-1用'!$B$3:$AI$977,24,0),"")</f>
        <v/>
      </c>
      <c r="K476" s="321" t="str">
        <f>IFERROR(VLOOKUP($A476,'様式C-1-1用'!$B$3:$AI$977,25,0),"")</f>
        <v/>
      </c>
      <c r="L476" s="321">
        <f>IFERROR(VLOOKUP($A476,'様式C-1-1用'!$B$3:$AI$977,16,0),"")</f>
        <v>0</v>
      </c>
      <c r="M476" s="321" t="str">
        <f>IFERROR(VLOOKUP($A476,'様式C-1-1用'!$B$3:$AI$977,34,0),"")</f>
        <v/>
      </c>
      <c r="N476" s="321" t="str">
        <f>IFERROR(VLOOKUP($A476,'様式C-1-1用'!$B$3:$AI$977,30,0),"")</f>
        <v/>
      </c>
      <c r="O476" s="321" t="str">
        <f>IF(VLOOKUP($A476,'様式C-1-1用'!$B$3:$AI$977,29,0)="－","なし",VLOOKUP($A476,'様式C-1-1用'!$B$3:$AI$977,29,0))</f>
        <v/>
      </c>
      <c r="P476" s="322" t="str">
        <f>IFERROR(VLOOKUP($A476,'様式C-1-1用'!$B$3:$AI$977,33,0),"")</f>
        <v/>
      </c>
    </row>
    <row r="477" spans="1:16" ht="15.95" customHeight="1" x14ac:dyDescent="0.15">
      <c r="A477" s="314">
        <v>475</v>
      </c>
      <c r="B477" s="320">
        <f>IFERROR(VLOOKUP($A477,'様式C-1-1用'!$B$3:$AI$977,3,0),"")</f>
        <v>0</v>
      </c>
      <c r="C477" s="321" t="str">
        <f>IFERROR(VLOOKUP($A477,'様式C-1-1用'!$B$3:$AI$977,4,0),"")</f>
        <v/>
      </c>
      <c r="D477" s="321">
        <f>IFERROR(VLOOKUP($A477,'様式C-1-1用'!$B$3:$AI$977,6,0),"")</f>
        <v>0</v>
      </c>
      <c r="E477" s="321">
        <f>IFERROR(VLOOKUP($A477,'様式C-1-1用'!$B$3:$AI$977,7,0),"")</f>
        <v>0</v>
      </c>
      <c r="F477" s="321">
        <f>IFERROR(VLOOKUP($A477,'様式C-1-1用'!$B$3:$AI$977,8,0),"")</f>
        <v>0</v>
      </c>
      <c r="G477" s="321">
        <f>IFERROR(VLOOKUP($A477,'様式C-1-1用'!$B$3:$AI$977,10,0),"")</f>
        <v>0</v>
      </c>
      <c r="H477" s="321">
        <f>IFERROR(VLOOKUP($A477,'様式C-1-1用'!$B$3:$AI$977,22,0),"")</f>
        <v>0</v>
      </c>
      <c r="I477" s="321">
        <f>IFERROR(VLOOKUP($A477,'様式C-1-1用'!$B$3:$AI$977,23,0),"")</f>
        <v>0</v>
      </c>
      <c r="J477" s="321" t="str">
        <f>IFERROR(VLOOKUP($A477,'様式C-1-1用'!$B$3:$AI$977,24,0),"")</f>
        <v/>
      </c>
      <c r="K477" s="321" t="str">
        <f>IFERROR(VLOOKUP($A477,'様式C-1-1用'!$B$3:$AI$977,25,0),"")</f>
        <v/>
      </c>
      <c r="L477" s="321">
        <f>IFERROR(VLOOKUP($A477,'様式C-1-1用'!$B$3:$AI$977,16,0),"")</f>
        <v>0</v>
      </c>
      <c r="M477" s="321" t="str">
        <f>IFERROR(VLOOKUP($A477,'様式C-1-1用'!$B$3:$AI$977,34,0),"")</f>
        <v/>
      </c>
      <c r="N477" s="321" t="str">
        <f>IFERROR(VLOOKUP($A477,'様式C-1-1用'!$B$3:$AI$977,30,0),"")</f>
        <v/>
      </c>
      <c r="O477" s="321" t="str">
        <f>IF(VLOOKUP($A477,'様式C-1-1用'!$B$3:$AI$977,29,0)="－","なし",VLOOKUP($A477,'様式C-1-1用'!$B$3:$AI$977,29,0))</f>
        <v/>
      </c>
      <c r="P477" s="322" t="str">
        <f>IFERROR(VLOOKUP($A477,'様式C-1-1用'!$B$3:$AI$977,33,0),"")</f>
        <v/>
      </c>
    </row>
    <row r="478" spans="1:16" ht="15.95" customHeight="1" x14ac:dyDescent="0.15">
      <c r="A478" s="314">
        <v>476</v>
      </c>
      <c r="B478" s="320">
        <f>IFERROR(VLOOKUP($A478,'様式C-1-1用'!$B$3:$AI$977,3,0),"")</f>
        <v>0</v>
      </c>
      <c r="C478" s="321" t="str">
        <f>IFERROR(VLOOKUP($A478,'様式C-1-1用'!$B$3:$AI$977,4,0),"")</f>
        <v/>
      </c>
      <c r="D478" s="321">
        <f>IFERROR(VLOOKUP($A478,'様式C-1-1用'!$B$3:$AI$977,6,0),"")</f>
        <v>0</v>
      </c>
      <c r="E478" s="321">
        <f>IFERROR(VLOOKUP($A478,'様式C-1-1用'!$B$3:$AI$977,7,0),"")</f>
        <v>0</v>
      </c>
      <c r="F478" s="321">
        <f>IFERROR(VLOOKUP($A478,'様式C-1-1用'!$B$3:$AI$977,8,0),"")</f>
        <v>0</v>
      </c>
      <c r="G478" s="321">
        <f>IFERROR(VLOOKUP($A478,'様式C-1-1用'!$B$3:$AI$977,10,0),"")</f>
        <v>0</v>
      </c>
      <c r="H478" s="321">
        <f>IFERROR(VLOOKUP($A478,'様式C-1-1用'!$B$3:$AI$977,22,0),"")</f>
        <v>0</v>
      </c>
      <c r="I478" s="321">
        <f>IFERROR(VLOOKUP($A478,'様式C-1-1用'!$B$3:$AI$977,23,0),"")</f>
        <v>0</v>
      </c>
      <c r="J478" s="321" t="str">
        <f>IFERROR(VLOOKUP($A478,'様式C-1-1用'!$B$3:$AI$977,24,0),"")</f>
        <v/>
      </c>
      <c r="K478" s="321" t="str">
        <f>IFERROR(VLOOKUP($A478,'様式C-1-1用'!$B$3:$AI$977,25,0),"")</f>
        <v/>
      </c>
      <c r="L478" s="321">
        <f>IFERROR(VLOOKUP($A478,'様式C-1-1用'!$B$3:$AI$977,16,0),"")</f>
        <v>0</v>
      </c>
      <c r="M478" s="321" t="str">
        <f>IFERROR(VLOOKUP($A478,'様式C-1-1用'!$B$3:$AI$977,34,0),"")</f>
        <v/>
      </c>
      <c r="N478" s="321" t="str">
        <f>IFERROR(VLOOKUP($A478,'様式C-1-1用'!$B$3:$AI$977,30,0),"")</f>
        <v/>
      </c>
      <c r="O478" s="321" t="str">
        <f>IF(VLOOKUP($A478,'様式C-1-1用'!$B$3:$AI$977,29,0)="－","なし",VLOOKUP($A478,'様式C-1-1用'!$B$3:$AI$977,29,0))</f>
        <v/>
      </c>
      <c r="P478" s="322" t="str">
        <f>IFERROR(VLOOKUP($A478,'様式C-1-1用'!$B$3:$AI$977,33,0),"")</f>
        <v/>
      </c>
    </row>
    <row r="479" spans="1:16" ht="15.95" customHeight="1" x14ac:dyDescent="0.15">
      <c r="A479" s="314">
        <v>477</v>
      </c>
      <c r="B479" s="320">
        <f>IFERROR(VLOOKUP($A479,'様式C-1-1用'!$B$3:$AI$977,3,0),"")</f>
        <v>0</v>
      </c>
      <c r="C479" s="321" t="str">
        <f>IFERROR(VLOOKUP($A479,'様式C-1-1用'!$B$3:$AI$977,4,0),"")</f>
        <v/>
      </c>
      <c r="D479" s="321">
        <f>IFERROR(VLOOKUP($A479,'様式C-1-1用'!$B$3:$AI$977,6,0),"")</f>
        <v>0</v>
      </c>
      <c r="E479" s="321">
        <f>IFERROR(VLOOKUP($A479,'様式C-1-1用'!$B$3:$AI$977,7,0),"")</f>
        <v>0</v>
      </c>
      <c r="F479" s="321">
        <f>IFERROR(VLOOKUP($A479,'様式C-1-1用'!$B$3:$AI$977,8,0),"")</f>
        <v>0</v>
      </c>
      <c r="G479" s="321">
        <f>IFERROR(VLOOKUP($A479,'様式C-1-1用'!$B$3:$AI$977,10,0),"")</f>
        <v>0</v>
      </c>
      <c r="H479" s="321">
        <f>IFERROR(VLOOKUP($A479,'様式C-1-1用'!$B$3:$AI$977,22,0),"")</f>
        <v>0</v>
      </c>
      <c r="I479" s="321">
        <f>IFERROR(VLOOKUP($A479,'様式C-1-1用'!$B$3:$AI$977,23,0),"")</f>
        <v>0</v>
      </c>
      <c r="J479" s="321" t="str">
        <f>IFERROR(VLOOKUP($A479,'様式C-1-1用'!$B$3:$AI$977,24,0),"")</f>
        <v/>
      </c>
      <c r="K479" s="321" t="str">
        <f>IFERROR(VLOOKUP($A479,'様式C-1-1用'!$B$3:$AI$977,25,0),"")</f>
        <v/>
      </c>
      <c r="L479" s="321">
        <f>IFERROR(VLOOKUP($A479,'様式C-1-1用'!$B$3:$AI$977,16,0),"")</f>
        <v>0</v>
      </c>
      <c r="M479" s="321" t="str">
        <f>IFERROR(VLOOKUP($A479,'様式C-1-1用'!$B$3:$AI$977,34,0),"")</f>
        <v/>
      </c>
      <c r="N479" s="321" t="str">
        <f>IFERROR(VLOOKUP($A479,'様式C-1-1用'!$B$3:$AI$977,30,0),"")</f>
        <v/>
      </c>
      <c r="O479" s="321" t="str">
        <f>IF(VLOOKUP($A479,'様式C-1-1用'!$B$3:$AI$977,29,0)="－","なし",VLOOKUP($A479,'様式C-1-1用'!$B$3:$AI$977,29,0))</f>
        <v/>
      </c>
      <c r="P479" s="322" t="str">
        <f>IFERROR(VLOOKUP($A479,'様式C-1-1用'!$B$3:$AI$977,33,0),"")</f>
        <v/>
      </c>
    </row>
    <row r="480" spans="1:16" ht="15.95" customHeight="1" x14ac:dyDescent="0.15">
      <c r="A480" s="314">
        <v>478</v>
      </c>
      <c r="B480" s="320">
        <f>IFERROR(VLOOKUP($A480,'様式C-1-1用'!$B$3:$AI$977,3,0),"")</f>
        <v>0</v>
      </c>
      <c r="C480" s="321" t="str">
        <f>IFERROR(VLOOKUP($A480,'様式C-1-1用'!$B$3:$AI$977,4,0),"")</f>
        <v/>
      </c>
      <c r="D480" s="321">
        <f>IFERROR(VLOOKUP($A480,'様式C-1-1用'!$B$3:$AI$977,6,0),"")</f>
        <v>0</v>
      </c>
      <c r="E480" s="321">
        <f>IFERROR(VLOOKUP($A480,'様式C-1-1用'!$B$3:$AI$977,7,0),"")</f>
        <v>0</v>
      </c>
      <c r="F480" s="321">
        <f>IFERROR(VLOOKUP($A480,'様式C-1-1用'!$B$3:$AI$977,8,0),"")</f>
        <v>0</v>
      </c>
      <c r="G480" s="321">
        <f>IFERROR(VLOOKUP($A480,'様式C-1-1用'!$B$3:$AI$977,10,0),"")</f>
        <v>0</v>
      </c>
      <c r="H480" s="321">
        <f>IFERROR(VLOOKUP($A480,'様式C-1-1用'!$B$3:$AI$977,22,0),"")</f>
        <v>0</v>
      </c>
      <c r="I480" s="321">
        <f>IFERROR(VLOOKUP($A480,'様式C-1-1用'!$B$3:$AI$977,23,0),"")</f>
        <v>0</v>
      </c>
      <c r="J480" s="321" t="str">
        <f>IFERROR(VLOOKUP($A480,'様式C-1-1用'!$B$3:$AI$977,24,0),"")</f>
        <v/>
      </c>
      <c r="K480" s="321" t="str">
        <f>IFERROR(VLOOKUP($A480,'様式C-1-1用'!$B$3:$AI$977,25,0),"")</f>
        <v/>
      </c>
      <c r="L480" s="321">
        <f>IFERROR(VLOOKUP($A480,'様式C-1-1用'!$B$3:$AI$977,16,0),"")</f>
        <v>0</v>
      </c>
      <c r="M480" s="321" t="str">
        <f>IFERROR(VLOOKUP($A480,'様式C-1-1用'!$B$3:$AI$977,34,0),"")</f>
        <v/>
      </c>
      <c r="N480" s="321" t="str">
        <f>IFERROR(VLOOKUP($A480,'様式C-1-1用'!$B$3:$AI$977,30,0),"")</f>
        <v/>
      </c>
      <c r="O480" s="321" t="str">
        <f>IF(VLOOKUP($A480,'様式C-1-1用'!$B$3:$AI$977,29,0)="－","なし",VLOOKUP($A480,'様式C-1-1用'!$B$3:$AI$977,29,0))</f>
        <v/>
      </c>
      <c r="P480" s="322" t="str">
        <f>IFERROR(VLOOKUP($A480,'様式C-1-1用'!$B$3:$AI$977,33,0),"")</f>
        <v/>
      </c>
    </row>
    <row r="481" spans="1:16" ht="15.95" customHeight="1" x14ac:dyDescent="0.15">
      <c r="A481" s="314">
        <v>479</v>
      </c>
      <c r="B481" s="320">
        <f>IFERROR(VLOOKUP($A481,'様式C-1-1用'!$B$3:$AI$977,3,0),"")</f>
        <v>0</v>
      </c>
      <c r="C481" s="321" t="str">
        <f>IFERROR(VLOOKUP($A481,'様式C-1-1用'!$B$3:$AI$977,4,0),"")</f>
        <v/>
      </c>
      <c r="D481" s="321">
        <f>IFERROR(VLOOKUP($A481,'様式C-1-1用'!$B$3:$AI$977,6,0),"")</f>
        <v>0</v>
      </c>
      <c r="E481" s="321">
        <f>IFERROR(VLOOKUP($A481,'様式C-1-1用'!$B$3:$AI$977,7,0),"")</f>
        <v>0</v>
      </c>
      <c r="F481" s="321">
        <f>IFERROR(VLOOKUP($A481,'様式C-1-1用'!$B$3:$AI$977,8,0),"")</f>
        <v>0</v>
      </c>
      <c r="G481" s="321">
        <f>IFERROR(VLOOKUP($A481,'様式C-1-1用'!$B$3:$AI$977,10,0),"")</f>
        <v>0</v>
      </c>
      <c r="H481" s="321">
        <f>IFERROR(VLOOKUP($A481,'様式C-1-1用'!$B$3:$AI$977,22,0),"")</f>
        <v>0</v>
      </c>
      <c r="I481" s="321">
        <f>IFERROR(VLOOKUP($A481,'様式C-1-1用'!$B$3:$AI$977,23,0),"")</f>
        <v>0</v>
      </c>
      <c r="J481" s="321" t="str">
        <f>IFERROR(VLOOKUP($A481,'様式C-1-1用'!$B$3:$AI$977,24,0),"")</f>
        <v/>
      </c>
      <c r="K481" s="321" t="str">
        <f>IFERROR(VLOOKUP($A481,'様式C-1-1用'!$B$3:$AI$977,25,0),"")</f>
        <v/>
      </c>
      <c r="L481" s="321">
        <f>IFERROR(VLOOKUP($A481,'様式C-1-1用'!$B$3:$AI$977,16,0),"")</f>
        <v>0</v>
      </c>
      <c r="M481" s="321" t="str">
        <f>IFERROR(VLOOKUP($A481,'様式C-1-1用'!$B$3:$AI$977,34,0),"")</f>
        <v/>
      </c>
      <c r="N481" s="321" t="str">
        <f>IFERROR(VLOOKUP($A481,'様式C-1-1用'!$B$3:$AI$977,30,0),"")</f>
        <v/>
      </c>
      <c r="O481" s="321" t="str">
        <f>IF(VLOOKUP($A481,'様式C-1-1用'!$B$3:$AI$977,29,0)="－","なし",VLOOKUP($A481,'様式C-1-1用'!$B$3:$AI$977,29,0))</f>
        <v/>
      </c>
      <c r="P481" s="322" t="str">
        <f>IFERROR(VLOOKUP($A481,'様式C-1-1用'!$B$3:$AI$977,33,0),"")</f>
        <v/>
      </c>
    </row>
    <row r="482" spans="1:16" ht="15.95" customHeight="1" x14ac:dyDescent="0.15">
      <c r="A482" s="314">
        <v>480</v>
      </c>
      <c r="B482" s="320">
        <f>IFERROR(VLOOKUP($A482,'様式C-1-1用'!$B$3:$AI$977,3,0),"")</f>
        <v>0</v>
      </c>
      <c r="C482" s="321" t="str">
        <f>IFERROR(VLOOKUP($A482,'様式C-1-1用'!$B$3:$AI$977,4,0),"")</f>
        <v/>
      </c>
      <c r="D482" s="321">
        <f>IFERROR(VLOOKUP($A482,'様式C-1-1用'!$B$3:$AI$977,6,0),"")</f>
        <v>0</v>
      </c>
      <c r="E482" s="321">
        <f>IFERROR(VLOOKUP($A482,'様式C-1-1用'!$B$3:$AI$977,7,0),"")</f>
        <v>0</v>
      </c>
      <c r="F482" s="321">
        <f>IFERROR(VLOOKUP($A482,'様式C-1-1用'!$B$3:$AI$977,8,0),"")</f>
        <v>0</v>
      </c>
      <c r="G482" s="321">
        <f>IFERROR(VLOOKUP($A482,'様式C-1-1用'!$B$3:$AI$977,10,0),"")</f>
        <v>0</v>
      </c>
      <c r="H482" s="321">
        <f>IFERROR(VLOOKUP($A482,'様式C-1-1用'!$B$3:$AI$977,22,0),"")</f>
        <v>0</v>
      </c>
      <c r="I482" s="321">
        <f>IFERROR(VLOOKUP($A482,'様式C-1-1用'!$B$3:$AI$977,23,0),"")</f>
        <v>0</v>
      </c>
      <c r="J482" s="321" t="str">
        <f>IFERROR(VLOOKUP($A482,'様式C-1-1用'!$B$3:$AI$977,24,0),"")</f>
        <v/>
      </c>
      <c r="K482" s="321" t="str">
        <f>IFERROR(VLOOKUP($A482,'様式C-1-1用'!$B$3:$AI$977,25,0),"")</f>
        <v/>
      </c>
      <c r="L482" s="321">
        <f>IFERROR(VLOOKUP($A482,'様式C-1-1用'!$B$3:$AI$977,16,0),"")</f>
        <v>0</v>
      </c>
      <c r="M482" s="321" t="str">
        <f>IFERROR(VLOOKUP($A482,'様式C-1-1用'!$B$3:$AI$977,34,0),"")</f>
        <v/>
      </c>
      <c r="N482" s="321" t="str">
        <f>IFERROR(VLOOKUP($A482,'様式C-1-1用'!$B$3:$AI$977,30,0),"")</f>
        <v/>
      </c>
      <c r="O482" s="321" t="str">
        <f>IF(VLOOKUP($A482,'様式C-1-1用'!$B$3:$AI$977,29,0)="－","なし",VLOOKUP($A482,'様式C-1-1用'!$B$3:$AI$977,29,0))</f>
        <v/>
      </c>
      <c r="P482" s="322" t="str">
        <f>IFERROR(VLOOKUP($A482,'様式C-1-1用'!$B$3:$AI$977,33,0),"")</f>
        <v/>
      </c>
    </row>
    <row r="483" spans="1:16" ht="15.95" customHeight="1" x14ac:dyDescent="0.15">
      <c r="A483" s="314">
        <v>481</v>
      </c>
      <c r="B483" s="320">
        <f>IFERROR(VLOOKUP($A483,'様式C-1-1用'!$B$3:$AI$977,3,0),"")</f>
        <v>0</v>
      </c>
      <c r="C483" s="321" t="str">
        <f>IFERROR(VLOOKUP($A483,'様式C-1-1用'!$B$3:$AI$977,4,0),"")</f>
        <v/>
      </c>
      <c r="D483" s="321">
        <f>IFERROR(VLOOKUP($A483,'様式C-1-1用'!$B$3:$AI$977,6,0),"")</f>
        <v>0</v>
      </c>
      <c r="E483" s="321">
        <f>IFERROR(VLOOKUP($A483,'様式C-1-1用'!$B$3:$AI$977,7,0),"")</f>
        <v>0</v>
      </c>
      <c r="F483" s="321">
        <f>IFERROR(VLOOKUP($A483,'様式C-1-1用'!$B$3:$AI$977,8,0),"")</f>
        <v>0</v>
      </c>
      <c r="G483" s="321">
        <f>IFERROR(VLOOKUP($A483,'様式C-1-1用'!$B$3:$AI$977,10,0),"")</f>
        <v>0</v>
      </c>
      <c r="H483" s="321">
        <f>IFERROR(VLOOKUP($A483,'様式C-1-1用'!$B$3:$AI$977,22,0),"")</f>
        <v>0</v>
      </c>
      <c r="I483" s="321">
        <f>IFERROR(VLOOKUP($A483,'様式C-1-1用'!$B$3:$AI$977,23,0),"")</f>
        <v>0</v>
      </c>
      <c r="J483" s="321" t="str">
        <f>IFERROR(VLOOKUP($A483,'様式C-1-1用'!$B$3:$AI$977,24,0),"")</f>
        <v/>
      </c>
      <c r="K483" s="321" t="str">
        <f>IFERROR(VLOOKUP($A483,'様式C-1-1用'!$B$3:$AI$977,25,0),"")</f>
        <v/>
      </c>
      <c r="L483" s="321">
        <f>IFERROR(VLOOKUP($A483,'様式C-1-1用'!$B$3:$AI$977,16,0),"")</f>
        <v>0</v>
      </c>
      <c r="M483" s="321" t="str">
        <f>IFERROR(VLOOKUP($A483,'様式C-1-1用'!$B$3:$AI$977,34,0),"")</f>
        <v/>
      </c>
      <c r="N483" s="321" t="str">
        <f>IFERROR(VLOOKUP($A483,'様式C-1-1用'!$B$3:$AI$977,30,0),"")</f>
        <v/>
      </c>
      <c r="O483" s="321" t="str">
        <f>IF(VLOOKUP($A483,'様式C-1-1用'!$B$3:$AI$977,29,0)="－","なし",VLOOKUP($A483,'様式C-1-1用'!$B$3:$AI$977,29,0))</f>
        <v/>
      </c>
      <c r="P483" s="322" t="str">
        <f>IFERROR(VLOOKUP($A483,'様式C-1-1用'!$B$3:$AI$977,33,0),"")</f>
        <v/>
      </c>
    </row>
    <row r="484" spans="1:16" ht="15.95" customHeight="1" x14ac:dyDescent="0.15">
      <c r="A484" s="314">
        <v>482</v>
      </c>
      <c r="B484" s="320">
        <f>IFERROR(VLOOKUP($A484,'様式C-1-1用'!$B$3:$AI$977,3,0),"")</f>
        <v>0</v>
      </c>
      <c r="C484" s="321" t="str">
        <f>IFERROR(VLOOKUP($A484,'様式C-1-1用'!$B$3:$AI$977,4,0),"")</f>
        <v/>
      </c>
      <c r="D484" s="321">
        <f>IFERROR(VLOOKUP($A484,'様式C-1-1用'!$B$3:$AI$977,6,0),"")</f>
        <v>0</v>
      </c>
      <c r="E484" s="321">
        <f>IFERROR(VLOOKUP($A484,'様式C-1-1用'!$B$3:$AI$977,7,0),"")</f>
        <v>0</v>
      </c>
      <c r="F484" s="321">
        <f>IFERROR(VLOOKUP($A484,'様式C-1-1用'!$B$3:$AI$977,8,0),"")</f>
        <v>0</v>
      </c>
      <c r="G484" s="321">
        <f>IFERROR(VLOOKUP($A484,'様式C-1-1用'!$B$3:$AI$977,10,0),"")</f>
        <v>0</v>
      </c>
      <c r="H484" s="321">
        <f>IFERROR(VLOOKUP($A484,'様式C-1-1用'!$B$3:$AI$977,22,0),"")</f>
        <v>0</v>
      </c>
      <c r="I484" s="321">
        <f>IFERROR(VLOOKUP($A484,'様式C-1-1用'!$B$3:$AI$977,23,0),"")</f>
        <v>0</v>
      </c>
      <c r="J484" s="321" t="str">
        <f>IFERROR(VLOOKUP($A484,'様式C-1-1用'!$B$3:$AI$977,24,0),"")</f>
        <v/>
      </c>
      <c r="K484" s="321" t="str">
        <f>IFERROR(VLOOKUP($A484,'様式C-1-1用'!$B$3:$AI$977,25,0),"")</f>
        <v/>
      </c>
      <c r="L484" s="321">
        <f>IFERROR(VLOOKUP($A484,'様式C-1-1用'!$B$3:$AI$977,16,0),"")</f>
        <v>0</v>
      </c>
      <c r="M484" s="321" t="str">
        <f>IFERROR(VLOOKUP($A484,'様式C-1-1用'!$B$3:$AI$977,34,0),"")</f>
        <v/>
      </c>
      <c r="N484" s="321" t="str">
        <f>IFERROR(VLOOKUP($A484,'様式C-1-1用'!$B$3:$AI$977,30,0),"")</f>
        <v/>
      </c>
      <c r="O484" s="321" t="str">
        <f>IF(VLOOKUP($A484,'様式C-1-1用'!$B$3:$AI$977,29,0)="－","なし",VLOOKUP($A484,'様式C-1-1用'!$B$3:$AI$977,29,0))</f>
        <v/>
      </c>
      <c r="P484" s="322" t="str">
        <f>IFERROR(VLOOKUP($A484,'様式C-1-1用'!$B$3:$AI$977,33,0),"")</f>
        <v/>
      </c>
    </row>
    <row r="485" spans="1:16" ht="15.95" customHeight="1" x14ac:dyDescent="0.15">
      <c r="A485" s="314">
        <v>483</v>
      </c>
      <c r="B485" s="320">
        <f>IFERROR(VLOOKUP($A485,'様式C-1-1用'!$B$3:$AI$977,3,0),"")</f>
        <v>0</v>
      </c>
      <c r="C485" s="321" t="str">
        <f>IFERROR(VLOOKUP($A485,'様式C-1-1用'!$B$3:$AI$977,4,0),"")</f>
        <v/>
      </c>
      <c r="D485" s="321">
        <f>IFERROR(VLOOKUP($A485,'様式C-1-1用'!$B$3:$AI$977,6,0),"")</f>
        <v>0</v>
      </c>
      <c r="E485" s="321">
        <f>IFERROR(VLOOKUP($A485,'様式C-1-1用'!$B$3:$AI$977,7,0),"")</f>
        <v>0</v>
      </c>
      <c r="F485" s="321">
        <f>IFERROR(VLOOKUP($A485,'様式C-1-1用'!$B$3:$AI$977,8,0),"")</f>
        <v>0</v>
      </c>
      <c r="G485" s="321">
        <f>IFERROR(VLOOKUP($A485,'様式C-1-1用'!$B$3:$AI$977,10,0),"")</f>
        <v>0</v>
      </c>
      <c r="H485" s="321">
        <f>IFERROR(VLOOKUP($A485,'様式C-1-1用'!$B$3:$AI$977,22,0),"")</f>
        <v>0</v>
      </c>
      <c r="I485" s="321">
        <f>IFERROR(VLOOKUP($A485,'様式C-1-1用'!$B$3:$AI$977,23,0),"")</f>
        <v>0</v>
      </c>
      <c r="J485" s="321" t="str">
        <f>IFERROR(VLOOKUP($A485,'様式C-1-1用'!$B$3:$AI$977,24,0),"")</f>
        <v/>
      </c>
      <c r="K485" s="321" t="str">
        <f>IFERROR(VLOOKUP($A485,'様式C-1-1用'!$B$3:$AI$977,25,0),"")</f>
        <v/>
      </c>
      <c r="L485" s="321">
        <f>IFERROR(VLOOKUP($A485,'様式C-1-1用'!$B$3:$AI$977,16,0),"")</f>
        <v>0</v>
      </c>
      <c r="M485" s="321" t="str">
        <f>IFERROR(VLOOKUP($A485,'様式C-1-1用'!$B$3:$AI$977,34,0),"")</f>
        <v/>
      </c>
      <c r="N485" s="321" t="str">
        <f>IFERROR(VLOOKUP($A485,'様式C-1-1用'!$B$3:$AI$977,30,0),"")</f>
        <v/>
      </c>
      <c r="O485" s="321" t="str">
        <f>IF(VLOOKUP($A485,'様式C-1-1用'!$B$3:$AI$977,29,0)="－","なし",VLOOKUP($A485,'様式C-1-1用'!$B$3:$AI$977,29,0))</f>
        <v/>
      </c>
      <c r="P485" s="322" t="str">
        <f>IFERROR(VLOOKUP($A485,'様式C-1-1用'!$B$3:$AI$977,33,0),"")</f>
        <v/>
      </c>
    </row>
    <row r="486" spans="1:16" ht="15.95" customHeight="1" x14ac:dyDescent="0.15">
      <c r="A486" s="314">
        <v>484</v>
      </c>
      <c r="B486" s="320">
        <f>IFERROR(VLOOKUP($A486,'様式C-1-1用'!$B$3:$AI$977,3,0),"")</f>
        <v>0</v>
      </c>
      <c r="C486" s="321" t="str">
        <f>IFERROR(VLOOKUP($A486,'様式C-1-1用'!$B$3:$AI$977,4,0),"")</f>
        <v/>
      </c>
      <c r="D486" s="321">
        <f>IFERROR(VLOOKUP($A486,'様式C-1-1用'!$B$3:$AI$977,6,0),"")</f>
        <v>0</v>
      </c>
      <c r="E486" s="321">
        <f>IFERROR(VLOOKUP($A486,'様式C-1-1用'!$B$3:$AI$977,7,0),"")</f>
        <v>0</v>
      </c>
      <c r="F486" s="321">
        <f>IFERROR(VLOOKUP($A486,'様式C-1-1用'!$B$3:$AI$977,8,0),"")</f>
        <v>0</v>
      </c>
      <c r="G486" s="321">
        <f>IFERROR(VLOOKUP($A486,'様式C-1-1用'!$B$3:$AI$977,10,0),"")</f>
        <v>0</v>
      </c>
      <c r="H486" s="321">
        <f>IFERROR(VLOOKUP($A486,'様式C-1-1用'!$B$3:$AI$977,22,0),"")</f>
        <v>0</v>
      </c>
      <c r="I486" s="321">
        <f>IFERROR(VLOOKUP($A486,'様式C-1-1用'!$B$3:$AI$977,23,0),"")</f>
        <v>0</v>
      </c>
      <c r="J486" s="321" t="str">
        <f>IFERROR(VLOOKUP($A486,'様式C-1-1用'!$B$3:$AI$977,24,0),"")</f>
        <v/>
      </c>
      <c r="K486" s="321" t="str">
        <f>IFERROR(VLOOKUP($A486,'様式C-1-1用'!$B$3:$AI$977,25,0),"")</f>
        <v/>
      </c>
      <c r="L486" s="321">
        <f>IFERROR(VLOOKUP($A486,'様式C-1-1用'!$B$3:$AI$977,16,0),"")</f>
        <v>0</v>
      </c>
      <c r="M486" s="321" t="str">
        <f>IFERROR(VLOOKUP($A486,'様式C-1-1用'!$B$3:$AI$977,34,0),"")</f>
        <v/>
      </c>
      <c r="N486" s="321" t="str">
        <f>IFERROR(VLOOKUP($A486,'様式C-1-1用'!$B$3:$AI$977,30,0),"")</f>
        <v/>
      </c>
      <c r="O486" s="321" t="str">
        <f>IF(VLOOKUP($A486,'様式C-1-1用'!$B$3:$AI$977,29,0)="－","なし",VLOOKUP($A486,'様式C-1-1用'!$B$3:$AI$977,29,0))</f>
        <v/>
      </c>
      <c r="P486" s="322" t="str">
        <f>IFERROR(VLOOKUP($A486,'様式C-1-1用'!$B$3:$AI$977,33,0),"")</f>
        <v/>
      </c>
    </row>
    <row r="487" spans="1:16" ht="15.95" customHeight="1" x14ac:dyDescent="0.15">
      <c r="A487" s="314">
        <v>485</v>
      </c>
      <c r="B487" s="320">
        <f>IFERROR(VLOOKUP($A487,'様式C-1-1用'!$B$3:$AI$977,3,0),"")</f>
        <v>0</v>
      </c>
      <c r="C487" s="321" t="str">
        <f>IFERROR(VLOOKUP($A487,'様式C-1-1用'!$B$3:$AI$977,4,0),"")</f>
        <v/>
      </c>
      <c r="D487" s="321">
        <f>IFERROR(VLOOKUP($A487,'様式C-1-1用'!$B$3:$AI$977,6,0),"")</f>
        <v>0</v>
      </c>
      <c r="E487" s="321">
        <f>IFERROR(VLOOKUP($A487,'様式C-1-1用'!$B$3:$AI$977,7,0),"")</f>
        <v>0</v>
      </c>
      <c r="F487" s="321">
        <f>IFERROR(VLOOKUP($A487,'様式C-1-1用'!$B$3:$AI$977,8,0),"")</f>
        <v>0</v>
      </c>
      <c r="G487" s="321">
        <f>IFERROR(VLOOKUP($A487,'様式C-1-1用'!$B$3:$AI$977,10,0),"")</f>
        <v>0</v>
      </c>
      <c r="H487" s="321">
        <f>IFERROR(VLOOKUP($A487,'様式C-1-1用'!$B$3:$AI$977,22,0),"")</f>
        <v>0</v>
      </c>
      <c r="I487" s="321">
        <f>IFERROR(VLOOKUP($A487,'様式C-1-1用'!$B$3:$AI$977,23,0),"")</f>
        <v>0</v>
      </c>
      <c r="J487" s="321" t="str">
        <f>IFERROR(VLOOKUP($A487,'様式C-1-1用'!$B$3:$AI$977,24,0),"")</f>
        <v/>
      </c>
      <c r="K487" s="321" t="str">
        <f>IFERROR(VLOOKUP($A487,'様式C-1-1用'!$B$3:$AI$977,25,0),"")</f>
        <v/>
      </c>
      <c r="L487" s="321">
        <f>IFERROR(VLOOKUP($A487,'様式C-1-1用'!$B$3:$AI$977,16,0),"")</f>
        <v>0</v>
      </c>
      <c r="M487" s="321" t="str">
        <f>IFERROR(VLOOKUP($A487,'様式C-1-1用'!$B$3:$AI$977,34,0),"")</f>
        <v/>
      </c>
      <c r="N487" s="321" t="str">
        <f>IFERROR(VLOOKUP($A487,'様式C-1-1用'!$B$3:$AI$977,30,0),"")</f>
        <v/>
      </c>
      <c r="O487" s="321" t="str">
        <f>IF(VLOOKUP($A487,'様式C-1-1用'!$B$3:$AI$977,29,0)="－","なし",VLOOKUP($A487,'様式C-1-1用'!$B$3:$AI$977,29,0))</f>
        <v/>
      </c>
      <c r="P487" s="322" t="str">
        <f>IFERROR(VLOOKUP($A487,'様式C-1-1用'!$B$3:$AI$977,33,0),"")</f>
        <v/>
      </c>
    </row>
    <row r="488" spans="1:16" ht="15.95" customHeight="1" x14ac:dyDescent="0.15">
      <c r="A488" s="314">
        <v>486</v>
      </c>
      <c r="B488" s="320">
        <f>IFERROR(VLOOKUP($A488,'様式C-1-1用'!$B$3:$AI$977,3,0),"")</f>
        <v>0</v>
      </c>
      <c r="C488" s="321" t="str">
        <f>IFERROR(VLOOKUP($A488,'様式C-1-1用'!$B$3:$AI$977,4,0),"")</f>
        <v/>
      </c>
      <c r="D488" s="321">
        <f>IFERROR(VLOOKUP($A488,'様式C-1-1用'!$B$3:$AI$977,6,0),"")</f>
        <v>0</v>
      </c>
      <c r="E488" s="321">
        <f>IFERROR(VLOOKUP($A488,'様式C-1-1用'!$B$3:$AI$977,7,0),"")</f>
        <v>0</v>
      </c>
      <c r="F488" s="321">
        <f>IFERROR(VLOOKUP($A488,'様式C-1-1用'!$B$3:$AI$977,8,0),"")</f>
        <v>0</v>
      </c>
      <c r="G488" s="321">
        <f>IFERROR(VLOOKUP($A488,'様式C-1-1用'!$B$3:$AI$977,10,0),"")</f>
        <v>0</v>
      </c>
      <c r="H488" s="321">
        <f>IFERROR(VLOOKUP($A488,'様式C-1-1用'!$B$3:$AI$977,22,0),"")</f>
        <v>0</v>
      </c>
      <c r="I488" s="321">
        <f>IFERROR(VLOOKUP($A488,'様式C-1-1用'!$B$3:$AI$977,23,0),"")</f>
        <v>0</v>
      </c>
      <c r="J488" s="321" t="str">
        <f>IFERROR(VLOOKUP($A488,'様式C-1-1用'!$B$3:$AI$977,24,0),"")</f>
        <v/>
      </c>
      <c r="K488" s="321" t="str">
        <f>IFERROR(VLOOKUP($A488,'様式C-1-1用'!$B$3:$AI$977,25,0),"")</f>
        <v/>
      </c>
      <c r="L488" s="321">
        <f>IFERROR(VLOOKUP($A488,'様式C-1-1用'!$B$3:$AI$977,16,0),"")</f>
        <v>0</v>
      </c>
      <c r="M488" s="321" t="str">
        <f>IFERROR(VLOOKUP($A488,'様式C-1-1用'!$B$3:$AI$977,34,0),"")</f>
        <v/>
      </c>
      <c r="N488" s="321" t="str">
        <f>IFERROR(VLOOKUP($A488,'様式C-1-1用'!$B$3:$AI$977,30,0),"")</f>
        <v/>
      </c>
      <c r="O488" s="321" t="str">
        <f>IF(VLOOKUP($A488,'様式C-1-1用'!$B$3:$AI$977,29,0)="－","なし",VLOOKUP($A488,'様式C-1-1用'!$B$3:$AI$977,29,0))</f>
        <v/>
      </c>
      <c r="P488" s="322" t="str">
        <f>IFERROR(VLOOKUP($A488,'様式C-1-1用'!$B$3:$AI$977,33,0),"")</f>
        <v/>
      </c>
    </row>
    <row r="489" spans="1:16" ht="15.95" customHeight="1" x14ac:dyDescent="0.15">
      <c r="A489" s="314">
        <v>487</v>
      </c>
      <c r="B489" s="320">
        <f>IFERROR(VLOOKUP($A489,'様式C-1-1用'!$B$3:$AI$977,3,0),"")</f>
        <v>0</v>
      </c>
      <c r="C489" s="321" t="str">
        <f>IFERROR(VLOOKUP($A489,'様式C-1-1用'!$B$3:$AI$977,4,0),"")</f>
        <v/>
      </c>
      <c r="D489" s="321">
        <f>IFERROR(VLOOKUP($A489,'様式C-1-1用'!$B$3:$AI$977,6,0),"")</f>
        <v>0</v>
      </c>
      <c r="E489" s="321">
        <f>IFERROR(VLOOKUP($A489,'様式C-1-1用'!$B$3:$AI$977,7,0),"")</f>
        <v>0</v>
      </c>
      <c r="F489" s="321">
        <f>IFERROR(VLOOKUP($A489,'様式C-1-1用'!$B$3:$AI$977,8,0),"")</f>
        <v>0</v>
      </c>
      <c r="G489" s="321">
        <f>IFERROR(VLOOKUP($A489,'様式C-1-1用'!$B$3:$AI$977,10,0),"")</f>
        <v>0</v>
      </c>
      <c r="H489" s="321">
        <f>IFERROR(VLOOKUP($A489,'様式C-1-1用'!$B$3:$AI$977,22,0),"")</f>
        <v>0</v>
      </c>
      <c r="I489" s="321">
        <f>IFERROR(VLOOKUP($A489,'様式C-1-1用'!$B$3:$AI$977,23,0),"")</f>
        <v>0</v>
      </c>
      <c r="J489" s="321" t="str">
        <f>IFERROR(VLOOKUP($A489,'様式C-1-1用'!$B$3:$AI$977,24,0),"")</f>
        <v/>
      </c>
      <c r="K489" s="321" t="str">
        <f>IFERROR(VLOOKUP($A489,'様式C-1-1用'!$B$3:$AI$977,25,0),"")</f>
        <v/>
      </c>
      <c r="L489" s="321">
        <f>IFERROR(VLOOKUP($A489,'様式C-1-1用'!$B$3:$AI$977,16,0),"")</f>
        <v>0</v>
      </c>
      <c r="M489" s="321" t="str">
        <f>IFERROR(VLOOKUP($A489,'様式C-1-1用'!$B$3:$AI$977,34,0),"")</f>
        <v/>
      </c>
      <c r="N489" s="321" t="str">
        <f>IFERROR(VLOOKUP($A489,'様式C-1-1用'!$B$3:$AI$977,30,0),"")</f>
        <v/>
      </c>
      <c r="O489" s="321" t="str">
        <f>IF(VLOOKUP($A489,'様式C-1-1用'!$B$3:$AI$977,29,0)="－","なし",VLOOKUP($A489,'様式C-1-1用'!$B$3:$AI$977,29,0))</f>
        <v/>
      </c>
      <c r="P489" s="322" t="str">
        <f>IFERROR(VLOOKUP($A489,'様式C-1-1用'!$B$3:$AI$977,33,0),"")</f>
        <v/>
      </c>
    </row>
    <row r="490" spans="1:16" ht="15.95" customHeight="1" x14ac:dyDescent="0.15">
      <c r="A490" s="314">
        <v>488</v>
      </c>
      <c r="B490" s="320">
        <f>IFERROR(VLOOKUP($A490,'様式C-1-1用'!$B$3:$AI$977,3,0),"")</f>
        <v>0</v>
      </c>
      <c r="C490" s="321" t="str">
        <f>IFERROR(VLOOKUP($A490,'様式C-1-1用'!$B$3:$AI$977,4,0),"")</f>
        <v/>
      </c>
      <c r="D490" s="321">
        <f>IFERROR(VLOOKUP($A490,'様式C-1-1用'!$B$3:$AI$977,6,0),"")</f>
        <v>0</v>
      </c>
      <c r="E490" s="321">
        <f>IFERROR(VLOOKUP($A490,'様式C-1-1用'!$B$3:$AI$977,7,0),"")</f>
        <v>0</v>
      </c>
      <c r="F490" s="321">
        <f>IFERROR(VLOOKUP($A490,'様式C-1-1用'!$B$3:$AI$977,8,0),"")</f>
        <v>0</v>
      </c>
      <c r="G490" s="321">
        <f>IFERROR(VLOOKUP($A490,'様式C-1-1用'!$B$3:$AI$977,10,0),"")</f>
        <v>0</v>
      </c>
      <c r="H490" s="321">
        <f>IFERROR(VLOOKUP($A490,'様式C-1-1用'!$B$3:$AI$977,22,0),"")</f>
        <v>0</v>
      </c>
      <c r="I490" s="321">
        <f>IFERROR(VLOOKUP($A490,'様式C-1-1用'!$B$3:$AI$977,23,0),"")</f>
        <v>0</v>
      </c>
      <c r="J490" s="321" t="str">
        <f>IFERROR(VLOOKUP($A490,'様式C-1-1用'!$B$3:$AI$977,24,0),"")</f>
        <v/>
      </c>
      <c r="K490" s="321" t="str">
        <f>IFERROR(VLOOKUP($A490,'様式C-1-1用'!$B$3:$AI$977,25,0),"")</f>
        <v/>
      </c>
      <c r="L490" s="321">
        <f>IFERROR(VLOOKUP($A490,'様式C-1-1用'!$B$3:$AI$977,16,0),"")</f>
        <v>0</v>
      </c>
      <c r="M490" s="321" t="str">
        <f>IFERROR(VLOOKUP($A490,'様式C-1-1用'!$B$3:$AI$977,34,0),"")</f>
        <v/>
      </c>
      <c r="N490" s="321" t="str">
        <f>IFERROR(VLOOKUP($A490,'様式C-1-1用'!$B$3:$AI$977,30,0),"")</f>
        <v/>
      </c>
      <c r="O490" s="321" t="str">
        <f>IF(VLOOKUP($A490,'様式C-1-1用'!$B$3:$AI$977,29,0)="－","なし",VLOOKUP($A490,'様式C-1-1用'!$B$3:$AI$977,29,0))</f>
        <v/>
      </c>
      <c r="P490" s="322" t="str">
        <f>IFERROR(VLOOKUP($A490,'様式C-1-1用'!$B$3:$AI$977,33,0),"")</f>
        <v/>
      </c>
    </row>
    <row r="491" spans="1:16" ht="15.95" customHeight="1" x14ac:dyDescent="0.15">
      <c r="A491" s="314">
        <v>489</v>
      </c>
      <c r="B491" s="320">
        <f>IFERROR(VLOOKUP($A491,'様式C-1-1用'!$B$3:$AI$977,3,0),"")</f>
        <v>0</v>
      </c>
      <c r="C491" s="321" t="str">
        <f>IFERROR(VLOOKUP($A491,'様式C-1-1用'!$B$3:$AI$977,4,0),"")</f>
        <v/>
      </c>
      <c r="D491" s="321">
        <f>IFERROR(VLOOKUP($A491,'様式C-1-1用'!$B$3:$AI$977,6,0),"")</f>
        <v>0</v>
      </c>
      <c r="E491" s="321">
        <f>IFERROR(VLOOKUP($A491,'様式C-1-1用'!$B$3:$AI$977,7,0),"")</f>
        <v>0</v>
      </c>
      <c r="F491" s="321">
        <f>IFERROR(VLOOKUP($A491,'様式C-1-1用'!$B$3:$AI$977,8,0),"")</f>
        <v>0</v>
      </c>
      <c r="G491" s="321">
        <f>IFERROR(VLOOKUP($A491,'様式C-1-1用'!$B$3:$AI$977,10,0),"")</f>
        <v>0</v>
      </c>
      <c r="H491" s="321">
        <f>IFERROR(VLOOKUP($A491,'様式C-1-1用'!$B$3:$AI$977,22,0),"")</f>
        <v>0</v>
      </c>
      <c r="I491" s="321">
        <f>IFERROR(VLOOKUP($A491,'様式C-1-1用'!$B$3:$AI$977,23,0),"")</f>
        <v>0</v>
      </c>
      <c r="J491" s="321" t="str">
        <f>IFERROR(VLOOKUP($A491,'様式C-1-1用'!$B$3:$AI$977,24,0),"")</f>
        <v/>
      </c>
      <c r="K491" s="321" t="str">
        <f>IFERROR(VLOOKUP($A491,'様式C-1-1用'!$B$3:$AI$977,25,0),"")</f>
        <v/>
      </c>
      <c r="L491" s="321">
        <f>IFERROR(VLOOKUP($A491,'様式C-1-1用'!$B$3:$AI$977,16,0),"")</f>
        <v>0</v>
      </c>
      <c r="M491" s="321" t="str">
        <f>IFERROR(VLOOKUP($A491,'様式C-1-1用'!$B$3:$AI$977,34,0),"")</f>
        <v/>
      </c>
      <c r="N491" s="321" t="str">
        <f>IFERROR(VLOOKUP($A491,'様式C-1-1用'!$B$3:$AI$977,30,0),"")</f>
        <v/>
      </c>
      <c r="O491" s="321" t="str">
        <f>IF(VLOOKUP($A491,'様式C-1-1用'!$B$3:$AI$977,29,0)="－","なし",VLOOKUP($A491,'様式C-1-1用'!$B$3:$AI$977,29,0))</f>
        <v/>
      </c>
      <c r="P491" s="322" t="str">
        <f>IFERROR(VLOOKUP($A491,'様式C-1-1用'!$B$3:$AI$977,33,0),"")</f>
        <v/>
      </c>
    </row>
    <row r="492" spans="1:16" ht="15.95" customHeight="1" x14ac:dyDescent="0.15">
      <c r="A492" s="314">
        <v>490</v>
      </c>
      <c r="B492" s="320">
        <f>IFERROR(VLOOKUP($A492,'様式C-1-1用'!$B$3:$AI$977,3,0),"")</f>
        <v>0</v>
      </c>
      <c r="C492" s="321" t="str">
        <f>IFERROR(VLOOKUP($A492,'様式C-1-1用'!$B$3:$AI$977,4,0),"")</f>
        <v/>
      </c>
      <c r="D492" s="321">
        <f>IFERROR(VLOOKUP($A492,'様式C-1-1用'!$B$3:$AI$977,6,0),"")</f>
        <v>0</v>
      </c>
      <c r="E492" s="321">
        <f>IFERROR(VLOOKUP($A492,'様式C-1-1用'!$B$3:$AI$977,7,0),"")</f>
        <v>0</v>
      </c>
      <c r="F492" s="321">
        <f>IFERROR(VLOOKUP($A492,'様式C-1-1用'!$B$3:$AI$977,8,0),"")</f>
        <v>0</v>
      </c>
      <c r="G492" s="321">
        <f>IFERROR(VLOOKUP($A492,'様式C-1-1用'!$B$3:$AI$977,10,0),"")</f>
        <v>0</v>
      </c>
      <c r="H492" s="321">
        <f>IFERROR(VLOOKUP($A492,'様式C-1-1用'!$B$3:$AI$977,22,0),"")</f>
        <v>0</v>
      </c>
      <c r="I492" s="321">
        <f>IFERROR(VLOOKUP($A492,'様式C-1-1用'!$B$3:$AI$977,23,0),"")</f>
        <v>0</v>
      </c>
      <c r="J492" s="321" t="str">
        <f>IFERROR(VLOOKUP($A492,'様式C-1-1用'!$B$3:$AI$977,24,0),"")</f>
        <v/>
      </c>
      <c r="K492" s="321" t="str">
        <f>IFERROR(VLOOKUP($A492,'様式C-1-1用'!$B$3:$AI$977,25,0),"")</f>
        <v/>
      </c>
      <c r="L492" s="321">
        <f>IFERROR(VLOOKUP($A492,'様式C-1-1用'!$B$3:$AI$977,16,0),"")</f>
        <v>0</v>
      </c>
      <c r="M492" s="321" t="str">
        <f>IFERROR(VLOOKUP($A492,'様式C-1-1用'!$B$3:$AI$977,34,0),"")</f>
        <v/>
      </c>
      <c r="N492" s="321" t="str">
        <f>IFERROR(VLOOKUP($A492,'様式C-1-1用'!$B$3:$AI$977,30,0),"")</f>
        <v/>
      </c>
      <c r="O492" s="321" t="str">
        <f>IF(VLOOKUP($A492,'様式C-1-1用'!$B$3:$AI$977,29,0)="－","なし",VLOOKUP($A492,'様式C-1-1用'!$B$3:$AI$977,29,0))</f>
        <v/>
      </c>
      <c r="P492" s="322" t="str">
        <f>IFERROR(VLOOKUP($A492,'様式C-1-1用'!$B$3:$AI$977,33,0),"")</f>
        <v/>
      </c>
    </row>
    <row r="493" spans="1:16" ht="15.95" customHeight="1" x14ac:dyDescent="0.15">
      <c r="A493" s="314">
        <v>491</v>
      </c>
      <c r="B493" s="320">
        <f>IFERROR(VLOOKUP($A493,'様式C-1-1用'!$B$3:$AI$977,3,0),"")</f>
        <v>0</v>
      </c>
      <c r="C493" s="321" t="str">
        <f>IFERROR(VLOOKUP($A493,'様式C-1-1用'!$B$3:$AI$977,4,0),"")</f>
        <v/>
      </c>
      <c r="D493" s="321">
        <f>IFERROR(VLOOKUP($A493,'様式C-1-1用'!$B$3:$AI$977,6,0),"")</f>
        <v>0</v>
      </c>
      <c r="E493" s="321">
        <f>IFERROR(VLOOKUP($A493,'様式C-1-1用'!$B$3:$AI$977,7,0),"")</f>
        <v>0</v>
      </c>
      <c r="F493" s="321">
        <f>IFERROR(VLOOKUP($A493,'様式C-1-1用'!$B$3:$AI$977,8,0),"")</f>
        <v>0</v>
      </c>
      <c r="G493" s="321">
        <f>IFERROR(VLOOKUP($A493,'様式C-1-1用'!$B$3:$AI$977,10,0),"")</f>
        <v>0</v>
      </c>
      <c r="H493" s="321">
        <f>IFERROR(VLOOKUP($A493,'様式C-1-1用'!$B$3:$AI$977,22,0),"")</f>
        <v>0</v>
      </c>
      <c r="I493" s="321">
        <f>IFERROR(VLOOKUP($A493,'様式C-1-1用'!$B$3:$AI$977,23,0),"")</f>
        <v>0</v>
      </c>
      <c r="J493" s="321" t="str">
        <f>IFERROR(VLOOKUP($A493,'様式C-1-1用'!$B$3:$AI$977,24,0),"")</f>
        <v/>
      </c>
      <c r="K493" s="321" t="str">
        <f>IFERROR(VLOOKUP($A493,'様式C-1-1用'!$B$3:$AI$977,25,0),"")</f>
        <v/>
      </c>
      <c r="L493" s="321">
        <f>IFERROR(VLOOKUP($A493,'様式C-1-1用'!$B$3:$AI$977,16,0),"")</f>
        <v>0</v>
      </c>
      <c r="M493" s="321" t="str">
        <f>IFERROR(VLOOKUP($A493,'様式C-1-1用'!$B$3:$AI$977,34,0),"")</f>
        <v/>
      </c>
      <c r="N493" s="321" t="str">
        <f>IFERROR(VLOOKUP($A493,'様式C-1-1用'!$B$3:$AI$977,30,0),"")</f>
        <v/>
      </c>
      <c r="O493" s="321" t="str">
        <f>IF(VLOOKUP($A493,'様式C-1-1用'!$B$3:$AI$977,29,0)="－","なし",VLOOKUP($A493,'様式C-1-1用'!$B$3:$AI$977,29,0))</f>
        <v/>
      </c>
      <c r="P493" s="322" t="str">
        <f>IFERROR(VLOOKUP($A493,'様式C-1-1用'!$B$3:$AI$977,33,0),"")</f>
        <v/>
      </c>
    </row>
    <row r="494" spans="1:16" ht="15.95" customHeight="1" x14ac:dyDescent="0.15">
      <c r="A494" s="314">
        <v>492</v>
      </c>
      <c r="B494" s="320">
        <f>IFERROR(VLOOKUP($A494,'様式C-1-1用'!$B$3:$AI$977,3,0),"")</f>
        <v>0</v>
      </c>
      <c r="C494" s="321" t="str">
        <f>IFERROR(VLOOKUP($A494,'様式C-1-1用'!$B$3:$AI$977,4,0),"")</f>
        <v/>
      </c>
      <c r="D494" s="321">
        <f>IFERROR(VLOOKUP($A494,'様式C-1-1用'!$B$3:$AI$977,6,0),"")</f>
        <v>0</v>
      </c>
      <c r="E494" s="321">
        <f>IFERROR(VLOOKUP($A494,'様式C-1-1用'!$B$3:$AI$977,7,0),"")</f>
        <v>0</v>
      </c>
      <c r="F494" s="321">
        <f>IFERROR(VLOOKUP($A494,'様式C-1-1用'!$B$3:$AI$977,8,0),"")</f>
        <v>0</v>
      </c>
      <c r="G494" s="321">
        <f>IFERROR(VLOOKUP($A494,'様式C-1-1用'!$B$3:$AI$977,10,0),"")</f>
        <v>0</v>
      </c>
      <c r="H494" s="321">
        <f>IFERROR(VLOOKUP($A494,'様式C-1-1用'!$B$3:$AI$977,22,0),"")</f>
        <v>0</v>
      </c>
      <c r="I494" s="321">
        <f>IFERROR(VLOOKUP($A494,'様式C-1-1用'!$B$3:$AI$977,23,0),"")</f>
        <v>0</v>
      </c>
      <c r="J494" s="321" t="str">
        <f>IFERROR(VLOOKUP($A494,'様式C-1-1用'!$B$3:$AI$977,24,0),"")</f>
        <v/>
      </c>
      <c r="K494" s="321" t="str">
        <f>IFERROR(VLOOKUP($A494,'様式C-1-1用'!$B$3:$AI$977,25,0),"")</f>
        <v/>
      </c>
      <c r="L494" s="321">
        <f>IFERROR(VLOOKUP($A494,'様式C-1-1用'!$B$3:$AI$977,16,0),"")</f>
        <v>0</v>
      </c>
      <c r="M494" s="321" t="str">
        <f>IFERROR(VLOOKUP($A494,'様式C-1-1用'!$B$3:$AI$977,34,0),"")</f>
        <v/>
      </c>
      <c r="N494" s="321" t="str">
        <f>IFERROR(VLOOKUP($A494,'様式C-1-1用'!$B$3:$AI$977,30,0),"")</f>
        <v/>
      </c>
      <c r="O494" s="321" t="str">
        <f>IF(VLOOKUP($A494,'様式C-1-1用'!$B$3:$AI$977,29,0)="－","なし",VLOOKUP($A494,'様式C-1-1用'!$B$3:$AI$977,29,0))</f>
        <v/>
      </c>
      <c r="P494" s="322" t="str">
        <f>IFERROR(VLOOKUP($A494,'様式C-1-1用'!$B$3:$AI$977,33,0),"")</f>
        <v/>
      </c>
    </row>
    <row r="495" spans="1:16" ht="15.95" customHeight="1" x14ac:dyDescent="0.15">
      <c r="A495" s="314">
        <v>493</v>
      </c>
      <c r="B495" s="320">
        <f>IFERROR(VLOOKUP($A495,'様式C-1-1用'!$B$3:$AI$977,3,0),"")</f>
        <v>0</v>
      </c>
      <c r="C495" s="321" t="str">
        <f>IFERROR(VLOOKUP($A495,'様式C-1-1用'!$B$3:$AI$977,4,0),"")</f>
        <v/>
      </c>
      <c r="D495" s="321">
        <f>IFERROR(VLOOKUP($A495,'様式C-1-1用'!$B$3:$AI$977,6,0),"")</f>
        <v>0</v>
      </c>
      <c r="E495" s="321">
        <f>IFERROR(VLOOKUP($A495,'様式C-1-1用'!$B$3:$AI$977,7,0),"")</f>
        <v>0</v>
      </c>
      <c r="F495" s="321">
        <f>IFERROR(VLOOKUP($A495,'様式C-1-1用'!$B$3:$AI$977,8,0),"")</f>
        <v>0</v>
      </c>
      <c r="G495" s="321">
        <f>IFERROR(VLOOKUP($A495,'様式C-1-1用'!$B$3:$AI$977,10,0),"")</f>
        <v>0</v>
      </c>
      <c r="H495" s="321">
        <f>IFERROR(VLOOKUP($A495,'様式C-1-1用'!$B$3:$AI$977,22,0),"")</f>
        <v>0</v>
      </c>
      <c r="I495" s="321">
        <f>IFERROR(VLOOKUP($A495,'様式C-1-1用'!$B$3:$AI$977,23,0),"")</f>
        <v>0</v>
      </c>
      <c r="J495" s="321" t="str">
        <f>IFERROR(VLOOKUP($A495,'様式C-1-1用'!$B$3:$AI$977,24,0),"")</f>
        <v/>
      </c>
      <c r="K495" s="321" t="str">
        <f>IFERROR(VLOOKUP($A495,'様式C-1-1用'!$B$3:$AI$977,25,0),"")</f>
        <v/>
      </c>
      <c r="L495" s="321">
        <f>IFERROR(VLOOKUP($A495,'様式C-1-1用'!$B$3:$AI$977,16,0),"")</f>
        <v>0</v>
      </c>
      <c r="M495" s="321" t="str">
        <f>IFERROR(VLOOKUP($A495,'様式C-1-1用'!$B$3:$AI$977,34,0),"")</f>
        <v/>
      </c>
      <c r="N495" s="321" t="str">
        <f>IFERROR(VLOOKUP($A495,'様式C-1-1用'!$B$3:$AI$977,30,0),"")</f>
        <v/>
      </c>
      <c r="O495" s="321" t="str">
        <f>IF(VLOOKUP($A495,'様式C-1-1用'!$B$3:$AI$977,29,0)="－","なし",VLOOKUP($A495,'様式C-1-1用'!$B$3:$AI$977,29,0))</f>
        <v/>
      </c>
      <c r="P495" s="322" t="str">
        <f>IFERROR(VLOOKUP($A495,'様式C-1-1用'!$B$3:$AI$977,33,0),"")</f>
        <v/>
      </c>
    </row>
    <row r="496" spans="1:16" ht="15.95" customHeight="1" x14ac:dyDescent="0.15">
      <c r="A496" s="314">
        <v>494</v>
      </c>
      <c r="B496" s="320">
        <f>IFERROR(VLOOKUP($A496,'様式C-1-1用'!$B$3:$AI$977,3,0),"")</f>
        <v>0</v>
      </c>
      <c r="C496" s="321" t="str">
        <f>IFERROR(VLOOKUP($A496,'様式C-1-1用'!$B$3:$AI$977,4,0),"")</f>
        <v/>
      </c>
      <c r="D496" s="321">
        <f>IFERROR(VLOOKUP($A496,'様式C-1-1用'!$B$3:$AI$977,6,0),"")</f>
        <v>0</v>
      </c>
      <c r="E496" s="321">
        <f>IFERROR(VLOOKUP($A496,'様式C-1-1用'!$B$3:$AI$977,7,0),"")</f>
        <v>0</v>
      </c>
      <c r="F496" s="321">
        <f>IFERROR(VLOOKUP($A496,'様式C-1-1用'!$B$3:$AI$977,8,0),"")</f>
        <v>0</v>
      </c>
      <c r="G496" s="321">
        <f>IFERROR(VLOOKUP($A496,'様式C-1-1用'!$B$3:$AI$977,10,0),"")</f>
        <v>0</v>
      </c>
      <c r="H496" s="321">
        <f>IFERROR(VLOOKUP($A496,'様式C-1-1用'!$B$3:$AI$977,22,0),"")</f>
        <v>0</v>
      </c>
      <c r="I496" s="321">
        <f>IFERROR(VLOOKUP($A496,'様式C-1-1用'!$B$3:$AI$977,23,0),"")</f>
        <v>0</v>
      </c>
      <c r="J496" s="321" t="str">
        <f>IFERROR(VLOOKUP($A496,'様式C-1-1用'!$B$3:$AI$977,24,0),"")</f>
        <v/>
      </c>
      <c r="K496" s="321" t="str">
        <f>IFERROR(VLOOKUP($A496,'様式C-1-1用'!$B$3:$AI$977,25,0),"")</f>
        <v/>
      </c>
      <c r="L496" s="321">
        <f>IFERROR(VLOOKUP($A496,'様式C-1-1用'!$B$3:$AI$977,16,0),"")</f>
        <v>0</v>
      </c>
      <c r="M496" s="321" t="str">
        <f>IFERROR(VLOOKUP($A496,'様式C-1-1用'!$B$3:$AI$977,34,0),"")</f>
        <v/>
      </c>
      <c r="N496" s="321" t="str">
        <f>IFERROR(VLOOKUP($A496,'様式C-1-1用'!$B$3:$AI$977,30,0),"")</f>
        <v/>
      </c>
      <c r="O496" s="321" t="str">
        <f>IF(VLOOKUP($A496,'様式C-1-1用'!$B$3:$AI$977,29,0)="－","なし",VLOOKUP($A496,'様式C-1-1用'!$B$3:$AI$977,29,0))</f>
        <v/>
      </c>
      <c r="P496" s="322" t="str">
        <f>IFERROR(VLOOKUP($A496,'様式C-1-1用'!$B$3:$AI$977,33,0),"")</f>
        <v/>
      </c>
    </row>
    <row r="497" spans="1:16" ht="15.95" customHeight="1" x14ac:dyDescent="0.15">
      <c r="A497" s="314">
        <v>495</v>
      </c>
      <c r="B497" s="320">
        <f>IFERROR(VLOOKUP($A497,'様式C-1-1用'!$B$3:$AI$977,3,0),"")</f>
        <v>0</v>
      </c>
      <c r="C497" s="321" t="str">
        <f>IFERROR(VLOOKUP($A497,'様式C-1-1用'!$B$3:$AI$977,4,0),"")</f>
        <v/>
      </c>
      <c r="D497" s="321">
        <f>IFERROR(VLOOKUP($A497,'様式C-1-1用'!$B$3:$AI$977,6,0),"")</f>
        <v>0</v>
      </c>
      <c r="E497" s="321">
        <f>IFERROR(VLOOKUP($A497,'様式C-1-1用'!$B$3:$AI$977,7,0),"")</f>
        <v>0</v>
      </c>
      <c r="F497" s="321">
        <f>IFERROR(VLOOKUP($A497,'様式C-1-1用'!$B$3:$AI$977,8,0),"")</f>
        <v>0</v>
      </c>
      <c r="G497" s="321">
        <f>IFERROR(VLOOKUP($A497,'様式C-1-1用'!$B$3:$AI$977,10,0),"")</f>
        <v>0</v>
      </c>
      <c r="H497" s="321">
        <f>IFERROR(VLOOKUP($A497,'様式C-1-1用'!$B$3:$AI$977,22,0),"")</f>
        <v>0</v>
      </c>
      <c r="I497" s="321">
        <f>IFERROR(VLOOKUP($A497,'様式C-1-1用'!$B$3:$AI$977,23,0),"")</f>
        <v>0</v>
      </c>
      <c r="J497" s="321" t="str">
        <f>IFERROR(VLOOKUP($A497,'様式C-1-1用'!$B$3:$AI$977,24,0),"")</f>
        <v/>
      </c>
      <c r="K497" s="321" t="str">
        <f>IFERROR(VLOOKUP($A497,'様式C-1-1用'!$B$3:$AI$977,25,0),"")</f>
        <v/>
      </c>
      <c r="L497" s="321">
        <f>IFERROR(VLOOKUP($A497,'様式C-1-1用'!$B$3:$AI$977,16,0),"")</f>
        <v>0</v>
      </c>
      <c r="M497" s="321" t="str">
        <f>IFERROR(VLOOKUP($A497,'様式C-1-1用'!$B$3:$AI$977,34,0),"")</f>
        <v/>
      </c>
      <c r="N497" s="321" t="str">
        <f>IFERROR(VLOOKUP($A497,'様式C-1-1用'!$B$3:$AI$977,30,0),"")</f>
        <v/>
      </c>
      <c r="O497" s="321" t="str">
        <f>IF(VLOOKUP($A497,'様式C-1-1用'!$B$3:$AI$977,29,0)="－","なし",VLOOKUP($A497,'様式C-1-1用'!$B$3:$AI$977,29,0))</f>
        <v/>
      </c>
      <c r="P497" s="322" t="str">
        <f>IFERROR(VLOOKUP($A497,'様式C-1-1用'!$B$3:$AI$977,33,0),"")</f>
        <v/>
      </c>
    </row>
    <row r="498" spans="1:16" ht="15.95" customHeight="1" x14ac:dyDescent="0.15">
      <c r="A498" s="314">
        <v>496</v>
      </c>
      <c r="B498" s="320">
        <f>IFERROR(VLOOKUP($A498,'様式C-1-1用'!$B$3:$AI$977,3,0),"")</f>
        <v>0</v>
      </c>
      <c r="C498" s="321" t="str">
        <f>IFERROR(VLOOKUP($A498,'様式C-1-1用'!$B$3:$AI$977,4,0),"")</f>
        <v/>
      </c>
      <c r="D498" s="321">
        <f>IFERROR(VLOOKUP($A498,'様式C-1-1用'!$B$3:$AI$977,6,0),"")</f>
        <v>0</v>
      </c>
      <c r="E498" s="321">
        <f>IFERROR(VLOOKUP($A498,'様式C-1-1用'!$B$3:$AI$977,7,0),"")</f>
        <v>0</v>
      </c>
      <c r="F498" s="321">
        <f>IFERROR(VLOOKUP($A498,'様式C-1-1用'!$B$3:$AI$977,8,0),"")</f>
        <v>0</v>
      </c>
      <c r="G498" s="321">
        <f>IFERROR(VLOOKUP($A498,'様式C-1-1用'!$B$3:$AI$977,10,0),"")</f>
        <v>0</v>
      </c>
      <c r="H498" s="321">
        <f>IFERROR(VLOOKUP($A498,'様式C-1-1用'!$B$3:$AI$977,22,0),"")</f>
        <v>0</v>
      </c>
      <c r="I498" s="321">
        <f>IFERROR(VLOOKUP($A498,'様式C-1-1用'!$B$3:$AI$977,23,0),"")</f>
        <v>0</v>
      </c>
      <c r="J498" s="321" t="str">
        <f>IFERROR(VLOOKUP($A498,'様式C-1-1用'!$B$3:$AI$977,24,0),"")</f>
        <v/>
      </c>
      <c r="K498" s="321" t="str">
        <f>IFERROR(VLOOKUP($A498,'様式C-1-1用'!$B$3:$AI$977,25,0),"")</f>
        <v/>
      </c>
      <c r="L498" s="321">
        <f>IFERROR(VLOOKUP($A498,'様式C-1-1用'!$B$3:$AI$977,16,0),"")</f>
        <v>0</v>
      </c>
      <c r="M498" s="321" t="str">
        <f>IFERROR(VLOOKUP($A498,'様式C-1-1用'!$B$3:$AI$977,34,0),"")</f>
        <v/>
      </c>
      <c r="N498" s="321" t="str">
        <f>IFERROR(VLOOKUP($A498,'様式C-1-1用'!$B$3:$AI$977,30,0),"")</f>
        <v/>
      </c>
      <c r="O498" s="321" t="str">
        <f>IF(VLOOKUP($A498,'様式C-1-1用'!$B$3:$AI$977,29,0)="－","なし",VLOOKUP($A498,'様式C-1-1用'!$B$3:$AI$977,29,0))</f>
        <v/>
      </c>
      <c r="P498" s="322" t="str">
        <f>IFERROR(VLOOKUP($A498,'様式C-1-1用'!$B$3:$AI$977,33,0),"")</f>
        <v/>
      </c>
    </row>
    <row r="499" spans="1:16" ht="15.95" customHeight="1" x14ac:dyDescent="0.15">
      <c r="A499" s="314">
        <v>497</v>
      </c>
      <c r="B499" s="320">
        <f>IFERROR(VLOOKUP($A499,'様式C-1-1用'!$B$3:$AI$977,3,0),"")</f>
        <v>0</v>
      </c>
      <c r="C499" s="321" t="str">
        <f>IFERROR(VLOOKUP($A499,'様式C-1-1用'!$B$3:$AI$977,4,0),"")</f>
        <v/>
      </c>
      <c r="D499" s="321">
        <f>IFERROR(VLOOKUP($A499,'様式C-1-1用'!$B$3:$AI$977,6,0),"")</f>
        <v>0</v>
      </c>
      <c r="E499" s="321">
        <f>IFERROR(VLOOKUP($A499,'様式C-1-1用'!$B$3:$AI$977,7,0),"")</f>
        <v>0</v>
      </c>
      <c r="F499" s="321">
        <f>IFERROR(VLOOKUP($A499,'様式C-1-1用'!$B$3:$AI$977,8,0),"")</f>
        <v>0</v>
      </c>
      <c r="G499" s="321">
        <f>IFERROR(VLOOKUP($A499,'様式C-1-1用'!$B$3:$AI$977,10,0),"")</f>
        <v>0</v>
      </c>
      <c r="H499" s="321">
        <f>IFERROR(VLOOKUP($A499,'様式C-1-1用'!$B$3:$AI$977,22,0),"")</f>
        <v>0</v>
      </c>
      <c r="I499" s="321">
        <f>IFERROR(VLOOKUP($A499,'様式C-1-1用'!$B$3:$AI$977,23,0),"")</f>
        <v>0</v>
      </c>
      <c r="J499" s="321" t="str">
        <f>IFERROR(VLOOKUP($A499,'様式C-1-1用'!$B$3:$AI$977,24,0),"")</f>
        <v/>
      </c>
      <c r="K499" s="321" t="str">
        <f>IFERROR(VLOOKUP($A499,'様式C-1-1用'!$B$3:$AI$977,25,0),"")</f>
        <v/>
      </c>
      <c r="L499" s="321">
        <f>IFERROR(VLOOKUP($A499,'様式C-1-1用'!$B$3:$AI$977,16,0),"")</f>
        <v>0</v>
      </c>
      <c r="M499" s="321" t="str">
        <f>IFERROR(VLOOKUP($A499,'様式C-1-1用'!$B$3:$AI$977,34,0),"")</f>
        <v/>
      </c>
      <c r="N499" s="321" t="str">
        <f>IFERROR(VLOOKUP($A499,'様式C-1-1用'!$B$3:$AI$977,30,0),"")</f>
        <v/>
      </c>
      <c r="O499" s="321" t="str">
        <f>IF(VLOOKUP($A499,'様式C-1-1用'!$B$3:$AI$977,29,0)="－","なし",VLOOKUP($A499,'様式C-1-1用'!$B$3:$AI$977,29,0))</f>
        <v/>
      </c>
      <c r="P499" s="322" t="str">
        <f>IFERROR(VLOOKUP($A499,'様式C-1-1用'!$B$3:$AI$977,33,0),"")</f>
        <v/>
      </c>
    </row>
    <row r="500" spans="1:16" ht="15.95" customHeight="1" x14ac:dyDescent="0.15">
      <c r="A500" s="314">
        <v>498</v>
      </c>
      <c r="B500" s="320">
        <f>IFERROR(VLOOKUP($A500,'様式C-1-1用'!$B$3:$AI$977,3,0),"")</f>
        <v>0</v>
      </c>
      <c r="C500" s="321" t="str">
        <f>IFERROR(VLOOKUP($A500,'様式C-1-1用'!$B$3:$AI$977,4,0),"")</f>
        <v/>
      </c>
      <c r="D500" s="321">
        <f>IFERROR(VLOOKUP($A500,'様式C-1-1用'!$B$3:$AI$977,6,0),"")</f>
        <v>0</v>
      </c>
      <c r="E500" s="321">
        <f>IFERROR(VLOOKUP($A500,'様式C-1-1用'!$B$3:$AI$977,7,0),"")</f>
        <v>0</v>
      </c>
      <c r="F500" s="321">
        <f>IFERROR(VLOOKUP($A500,'様式C-1-1用'!$B$3:$AI$977,8,0),"")</f>
        <v>0</v>
      </c>
      <c r="G500" s="321">
        <f>IFERROR(VLOOKUP($A500,'様式C-1-1用'!$B$3:$AI$977,10,0),"")</f>
        <v>0</v>
      </c>
      <c r="H500" s="321">
        <f>IFERROR(VLOOKUP($A500,'様式C-1-1用'!$B$3:$AI$977,22,0),"")</f>
        <v>0</v>
      </c>
      <c r="I500" s="321">
        <f>IFERROR(VLOOKUP($A500,'様式C-1-1用'!$B$3:$AI$977,23,0),"")</f>
        <v>0</v>
      </c>
      <c r="J500" s="321" t="str">
        <f>IFERROR(VLOOKUP($A500,'様式C-1-1用'!$B$3:$AI$977,24,0),"")</f>
        <v/>
      </c>
      <c r="K500" s="321" t="str">
        <f>IFERROR(VLOOKUP($A500,'様式C-1-1用'!$B$3:$AI$977,25,0),"")</f>
        <v/>
      </c>
      <c r="L500" s="321">
        <f>IFERROR(VLOOKUP($A500,'様式C-1-1用'!$B$3:$AI$977,16,0),"")</f>
        <v>0</v>
      </c>
      <c r="M500" s="321" t="str">
        <f>IFERROR(VLOOKUP($A500,'様式C-1-1用'!$B$3:$AI$977,34,0),"")</f>
        <v/>
      </c>
      <c r="N500" s="321" t="str">
        <f>IFERROR(VLOOKUP($A500,'様式C-1-1用'!$B$3:$AI$977,30,0),"")</f>
        <v/>
      </c>
      <c r="O500" s="321" t="str">
        <f>IF(VLOOKUP($A500,'様式C-1-1用'!$B$3:$AI$977,29,0)="－","なし",VLOOKUP($A500,'様式C-1-1用'!$B$3:$AI$977,29,0))</f>
        <v/>
      </c>
      <c r="P500" s="322" t="str">
        <f>IFERROR(VLOOKUP($A500,'様式C-1-1用'!$B$3:$AI$977,33,0),"")</f>
        <v/>
      </c>
    </row>
    <row r="501" spans="1:16" ht="15.95" customHeight="1" x14ac:dyDescent="0.15">
      <c r="A501" s="314">
        <v>499</v>
      </c>
      <c r="B501" s="320">
        <f>IFERROR(VLOOKUP($A501,'様式C-1-1用'!$B$3:$AI$977,3,0),"")</f>
        <v>0</v>
      </c>
      <c r="C501" s="321" t="str">
        <f>IFERROR(VLOOKUP($A501,'様式C-1-1用'!$B$3:$AI$977,4,0),"")</f>
        <v/>
      </c>
      <c r="D501" s="321">
        <f>IFERROR(VLOOKUP($A501,'様式C-1-1用'!$B$3:$AI$977,6,0),"")</f>
        <v>0</v>
      </c>
      <c r="E501" s="321">
        <f>IFERROR(VLOOKUP($A501,'様式C-1-1用'!$B$3:$AI$977,7,0),"")</f>
        <v>0</v>
      </c>
      <c r="F501" s="321">
        <f>IFERROR(VLOOKUP($A501,'様式C-1-1用'!$B$3:$AI$977,8,0),"")</f>
        <v>0</v>
      </c>
      <c r="G501" s="321">
        <f>IFERROR(VLOOKUP($A501,'様式C-1-1用'!$B$3:$AI$977,10,0),"")</f>
        <v>0</v>
      </c>
      <c r="H501" s="321">
        <f>IFERROR(VLOOKUP($A501,'様式C-1-1用'!$B$3:$AI$977,22,0),"")</f>
        <v>0</v>
      </c>
      <c r="I501" s="321">
        <f>IFERROR(VLOOKUP($A501,'様式C-1-1用'!$B$3:$AI$977,23,0),"")</f>
        <v>0</v>
      </c>
      <c r="J501" s="321" t="str">
        <f>IFERROR(VLOOKUP($A501,'様式C-1-1用'!$B$3:$AI$977,24,0),"")</f>
        <v/>
      </c>
      <c r="K501" s="321" t="str">
        <f>IFERROR(VLOOKUP($A501,'様式C-1-1用'!$B$3:$AI$977,25,0),"")</f>
        <v/>
      </c>
      <c r="L501" s="321">
        <f>IFERROR(VLOOKUP($A501,'様式C-1-1用'!$B$3:$AI$977,16,0),"")</f>
        <v>0</v>
      </c>
      <c r="M501" s="321" t="str">
        <f>IFERROR(VLOOKUP($A501,'様式C-1-1用'!$B$3:$AI$977,34,0),"")</f>
        <v/>
      </c>
      <c r="N501" s="321" t="str">
        <f>IFERROR(VLOOKUP($A501,'様式C-1-1用'!$B$3:$AI$977,30,0),"")</f>
        <v/>
      </c>
      <c r="O501" s="321" t="str">
        <f>IF(VLOOKUP($A501,'様式C-1-1用'!$B$3:$AI$977,29,0)="－","なし",VLOOKUP($A501,'様式C-1-1用'!$B$3:$AI$977,29,0))</f>
        <v/>
      </c>
      <c r="P501" s="322" t="str">
        <f>IFERROR(VLOOKUP($A501,'様式C-1-1用'!$B$3:$AI$977,33,0),"")</f>
        <v/>
      </c>
    </row>
    <row r="502" spans="1:16" ht="15.95" customHeight="1" x14ac:dyDescent="0.15">
      <c r="A502" s="314">
        <v>500</v>
      </c>
      <c r="B502" s="320">
        <f>IFERROR(VLOOKUP($A502,'様式C-1-1用'!$B$3:$AI$977,3,0),"")</f>
        <v>0</v>
      </c>
      <c r="C502" s="321" t="str">
        <f>IFERROR(VLOOKUP($A502,'様式C-1-1用'!$B$3:$AI$977,4,0),"")</f>
        <v/>
      </c>
      <c r="D502" s="321">
        <f>IFERROR(VLOOKUP($A502,'様式C-1-1用'!$B$3:$AI$977,6,0),"")</f>
        <v>0</v>
      </c>
      <c r="E502" s="321">
        <f>IFERROR(VLOOKUP($A502,'様式C-1-1用'!$B$3:$AI$977,7,0),"")</f>
        <v>0</v>
      </c>
      <c r="F502" s="321">
        <f>IFERROR(VLOOKUP($A502,'様式C-1-1用'!$B$3:$AI$977,8,0),"")</f>
        <v>0</v>
      </c>
      <c r="G502" s="321">
        <f>IFERROR(VLOOKUP($A502,'様式C-1-1用'!$B$3:$AI$977,10,0),"")</f>
        <v>0</v>
      </c>
      <c r="H502" s="321">
        <f>IFERROR(VLOOKUP($A502,'様式C-1-1用'!$B$3:$AI$977,22,0),"")</f>
        <v>0</v>
      </c>
      <c r="I502" s="321">
        <f>IFERROR(VLOOKUP($A502,'様式C-1-1用'!$B$3:$AI$977,23,0),"")</f>
        <v>0</v>
      </c>
      <c r="J502" s="321" t="str">
        <f>IFERROR(VLOOKUP($A502,'様式C-1-1用'!$B$3:$AI$977,24,0),"")</f>
        <v/>
      </c>
      <c r="K502" s="321" t="str">
        <f>IFERROR(VLOOKUP($A502,'様式C-1-1用'!$B$3:$AI$977,25,0),"")</f>
        <v/>
      </c>
      <c r="L502" s="321">
        <f>IFERROR(VLOOKUP($A502,'様式C-1-1用'!$B$3:$AI$977,16,0),"")</f>
        <v>0</v>
      </c>
      <c r="M502" s="321" t="str">
        <f>IFERROR(VLOOKUP($A502,'様式C-1-1用'!$B$3:$AI$977,34,0),"")</f>
        <v/>
      </c>
      <c r="N502" s="321" t="str">
        <f>IFERROR(VLOOKUP($A502,'様式C-1-1用'!$B$3:$AI$977,30,0),"")</f>
        <v/>
      </c>
      <c r="O502" s="321" t="str">
        <f>IF(VLOOKUP($A502,'様式C-1-1用'!$B$3:$AI$977,29,0)="－","なし",VLOOKUP($A502,'様式C-1-1用'!$B$3:$AI$977,29,0))</f>
        <v/>
      </c>
      <c r="P502" s="322" t="str">
        <f>IFERROR(VLOOKUP($A502,'様式C-1-1用'!$B$3:$AI$977,33,0),"")</f>
        <v/>
      </c>
    </row>
    <row r="503" spans="1:16" ht="15.95" customHeight="1" x14ac:dyDescent="0.15">
      <c r="A503" s="314">
        <v>501</v>
      </c>
      <c r="B503" s="320">
        <f>IFERROR(VLOOKUP($A503,'様式C-1-1用'!$B$3:$AI$977,3,0),"")</f>
        <v>0</v>
      </c>
      <c r="C503" s="321" t="str">
        <f>IFERROR(VLOOKUP($A503,'様式C-1-1用'!$B$3:$AI$977,4,0),"")</f>
        <v/>
      </c>
      <c r="D503" s="321">
        <f>IFERROR(VLOOKUP($A503,'様式C-1-1用'!$B$3:$AI$977,6,0),"")</f>
        <v>0</v>
      </c>
      <c r="E503" s="321">
        <f>IFERROR(VLOOKUP($A503,'様式C-1-1用'!$B$3:$AI$977,7,0),"")</f>
        <v>0</v>
      </c>
      <c r="F503" s="321">
        <f>IFERROR(VLOOKUP($A503,'様式C-1-1用'!$B$3:$AI$977,8,0),"")</f>
        <v>0</v>
      </c>
      <c r="G503" s="321">
        <f>IFERROR(VLOOKUP($A503,'様式C-1-1用'!$B$3:$AI$977,10,0),"")</f>
        <v>0</v>
      </c>
      <c r="H503" s="321">
        <f>IFERROR(VLOOKUP($A503,'様式C-1-1用'!$B$3:$AI$977,22,0),"")</f>
        <v>0</v>
      </c>
      <c r="I503" s="321">
        <f>IFERROR(VLOOKUP($A503,'様式C-1-1用'!$B$3:$AI$977,23,0),"")</f>
        <v>0</v>
      </c>
      <c r="J503" s="321" t="str">
        <f>IFERROR(VLOOKUP($A503,'様式C-1-1用'!$B$3:$AI$977,24,0),"")</f>
        <v/>
      </c>
      <c r="K503" s="321" t="str">
        <f>IFERROR(VLOOKUP($A503,'様式C-1-1用'!$B$3:$AI$977,25,0),"")</f>
        <v/>
      </c>
      <c r="L503" s="321">
        <f>IFERROR(VLOOKUP($A503,'様式C-1-1用'!$B$3:$AI$977,16,0),"")</f>
        <v>0</v>
      </c>
      <c r="M503" s="321" t="str">
        <f>IFERROR(VLOOKUP($A503,'様式C-1-1用'!$B$3:$AI$977,34,0),"")</f>
        <v/>
      </c>
      <c r="N503" s="321" t="str">
        <f>IFERROR(VLOOKUP($A503,'様式C-1-1用'!$B$3:$AI$977,30,0),"")</f>
        <v/>
      </c>
      <c r="O503" s="321" t="str">
        <f>IF(VLOOKUP($A503,'様式C-1-1用'!$B$3:$AI$977,29,0)="－","なし",VLOOKUP($A503,'様式C-1-1用'!$B$3:$AI$977,29,0))</f>
        <v/>
      </c>
      <c r="P503" s="322" t="str">
        <f>IFERROR(VLOOKUP($A503,'様式C-1-1用'!$B$3:$AI$977,33,0),"")</f>
        <v/>
      </c>
    </row>
    <row r="504" spans="1:16" ht="15.95" customHeight="1" x14ac:dyDescent="0.15">
      <c r="A504" s="314">
        <v>502</v>
      </c>
      <c r="B504" s="320">
        <f>IFERROR(VLOOKUP($A504,'様式C-1-1用'!$B$3:$AI$977,3,0),"")</f>
        <v>0</v>
      </c>
      <c r="C504" s="321" t="str">
        <f>IFERROR(VLOOKUP($A504,'様式C-1-1用'!$B$3:$AI$977,4,0),"")</f>
        <v/>
      </c>
      <c r="D504" s="321">
        <f>IFERROR(VLOOKUP($A504,'様式C-1-1用'!$B$3:$AI$977,6,0),"")</f>
        <v>0</v>
      </c>
      <c r="E504" s="321">
        <f>IFERROR(VLOOKUP($A504,'様式C-1-1用'!$B$3:$AI$977,7,0),"")</f>
        <v>0</v>
      </c>
      <c r="F504" s="321">
        <f>IFERROR(VLOOKUP($A504,'様式C-1-1用'!$B$3:$AI$977,8,0),"")</f>
        <v>0</v>
      </c>
      <c r="G504" s="321">
        <f>IFERROR(VLOOKUP($A504,'様式C-1-1用'!$B$3:$AI$977,10,0),"")</f>
        <v>0</v>
      </c>
      <c r="H504" s="321">
        <f>IFERROR(VLOOKUP($A504,'様式C-1-1用'!$B$3:$AI$977,22,0),"")</f>
        <v>0</v>
      </c>
      <c r="I504" s="321">
        <f>IFERROR(VLOOKUP($A504,'様式C-1-1用'!$B$3:$AI$977,23,0),"")</f>
        <v>0</v>
      </c>
      <c r="J504" s="321" t="str">
        <f>IFERROR(VLOOKUP($A504,'様式C-1-1用'!$B$3:$AI$977,24,0),"")</f>
        <v/>
      </c>
      <c r="K504" s="321" t="str">
        <f>IFERROR(VLOOKUP($A504,'様式C-1-1用'!$B$3:$AI$977,25,0),"")</f>
        <v/>
      </c>
      <c r="L504" s="321">
        <f>IFERROR(VLOOKUP($A504,'様式C-1-1用'!$B$3:$AI$977,16,0),"")</f>
        <v>0</v>
      </c>
      <c r="M504" s="321" t="str">
        <f>IFERROR(VLOOKUP($A504,'様式C-1-1用'!$B$3:$AI$977,34,0),"")</f>
        <v/>
      </c>
      <c r="N504" s="321" t="str">
        <f>IFERROR(VLOOKUP($A504,'様式C-1-1用'!$B$3:$AI$977,30,0),"")</f>
        <v/>
      </c>
      <c r="O504" s="321" t="str">
        <f>IF(VLOOKUP($A504,'様式C-1-1用'!$B$3:$AI$977,29,0)="－","なし",VLOOKUP($A504,'様式C-1-1用'!$B$3:$AI$977,29,0))</f>
        <v/>
      </c>
      <c r="P504" s="322" t="str">
        <f>IFERROR(VLOOKUP($A504,'様式C-1-1用'!$B$3:$AI$977,33,0),"")</f>
        <v/>
      </c>
    </row>
    <row r="505" spans="1:16" ht="15.95" customHeight="1" x14ac:dyDescent="0.15">
      <c r="A505" s="314">
        <v>503</v>
      </c>
      <c r="B505" s="320">
        <f>IFERROR(VLOOKUP($A505,'様式C-1-1用'!$B$3:$AI$977,3,0),"")</f>
        <v>0</v>
      </c>
      <c r="C505" s="321" t="str">
        <f>IFERROR(VLOOKUP($A505,'様式C-1-1用'!$B$3:$AI$977,4,0),"")</f>
        <v/>
      </c>
      <c r="D505" s="321">
        <f>IFERROR(VLOOKUP($A505,'様式C-1-1用'!$B$3:$AI$977,6,0),"")</f>
        <v>0</v>
      </c>
      <c r="E505" s="321">
        <f>IFERROR(VLOOKUP($A505,'様式C-1-1用'!$B$3:$AI$977,7,0),"")</f>
        <v>0</v>
      </c>
      <c r="F505" s="321">
        <f>IFERROR(VLOOKUP($A505,'様式C-1-1用'!$B$3:$AI$977,8,0),"")</f>
        <v>0</v>
      </c>
      <c r="G505" s="321">
        <f>IFERROR(VLOOKUP($A505,'様式C-1-1用'!$B$3:$AI$977,10,0),"")</f>
        <v>0</v>
      </c>
      <c r="H505" s="321">
        <f>IFERROR(VLOOKUP($A505,'様式C-1-1用'!$B$3:$AI$977,22,0),"")</f>
        <v>0</v>
      </c>
      <c r="I505" s="321">
        <f>IFERROR(VLOOKUP($A505,'様式C-1-1用'!$B$3:$AI$977,23,0),"")</f>
        <v>0</v>
      </c>
      <c r="J505" s="321" t="str">
        <f>IFERROR(VLOOKUP($A505,'様式C-1-1用'!$B$3:$AI$977,24,0),"")</f>
        <v/>
      </c>
      <c r="K505" s="321" t="str">
        <f>IFERROR(VLOOKUP($A505,'様式C-1-1用'!$B$3:$AI$977,25,0),"")</f>
        <v/>
      </c>
      <c r="L505" s="321">
        <f>IFERROR(VLOOKUP($A505,'様式C-1-1用'!$B$3:$AI$977,16,0),"")</f>
        <v>0</v>
      </c>
      <c r="M505" s="321" t="str">
        <f>IFERROR(VLOOKUP($A505,'様式C-1-1用'!$B$3:$AI$977,34,0),"")</f>
        <v/>
      </c>
      <c r="N505" s="321" t="str">
        <f>IFERROR(VLOOKUP($A505,'様式C-1-1用'!$B$3:$AI$977,30,0),"")</f>
        <v/>
      </c>
      <c r="O505" s="321" t="str">
        <f>IF(VLOOKUP($A505,'様式C-1-1用'!$B$3:$AI$977,29,0)="－","なし",VLOOKUP($A505,'様式C-1-1用'!$B$3:$AI$977,29,0))</f>
        <v/>
      </c>
      <c r="P505" s="322" t="str">
        <f>IFERROR(VLOOKUP($A505,'様式C-1-1用'!$B$3:$AI$977,33,0),"")</f>
        <v/>
      </c>
    </row>
    <row r="506" spans="1:16" ht="15.95" customHeight="1" x14ac:dyDescent="0.15">
      <c r="A506" s="314">
        <v>504</v>
      </c>
      <c r="B506" s="320">
        <f>IFERROR(VLOOKUP($A506,'様式C-1-1用'!$B$3:$AI$977,3,0),"")</f>
        <v>0</v>
      </c>
      <c r="C506" s="321" t="str">
        <f>IFERROR(VLOOKUP($A506,'様式C-1-1用'!$B$3:$AI$977,4,0),"")</f>
        <v/>
      </c>
      <c r="D506" s="321">
        <f>IFERROR(VLOOKUP($A506,'様式C-1-1用'!$B$3:$AI$977,6,0),"")</f>
        <v>0</v>
      </c>
      <c r="E506" s="321">
        <f>IFERROR(VLOOKUP($A506,'様式C-1-1用'!$B$3:$AI$977,7,0),"")</f>
        <v>0</v>
      </c>
      <c r="F506" s="321">
        <f>IFERROR(VLOOKUP($A506,'様式C-1-1用'!$B$3:$AI$977,8,0),"")</f>
        <v>0</v>
      </c>
      <c r="G506" s="321">
        <f>IFERROR(VLOOKUP($A506,'様式C-1-1用'!$B$3:$AI$977,10,0),"")</f>
        <v>0</v>
      </c>
      <c r="H506" s="321">
        <f>IFERROR(VLOOKUP($A506,'様式C-1-1用'!$B$3:$AI$977,22,0),"")</f>
        <v>0</v>
      </c>
      <c r="I506" s="321">
        <f>IFERROR(VLOOKUP($A506,'様式C-1-1用'!$B$3:$AI$977,23,0),"")</f>
        <v>0</v>
      </c>
      <c r="J506" s="321" t="str">
        <f>IFERROR(VLOOKUP($A506,'様式C-1-1用'!$B$3:$AI$977,24,0),"")</f>
        <v/>
      </c>
      <c r="K506" s="321" t="str">
        <f>IFERROR(VLOOKUP($A506,'様式C-1-1用'!$B$3:$AI$977,25,0),"")</f>
        <v/>
      </c>
      <c r="L506" s="321">
        <f>IFERROR(VLOOKUP($A506,'様式C-1-1用'!$B$3:$AI$977,16,0),"")</f>
        <v>0</v>
      </c>
      <c r="M506" s="321" t="str">
        <f>IFERROR(VLOOKUP($A506,'様式C-1-1用'!$B$3:$AI$977,34,0),"")</f>
        <v/>
      </c>
      <c r="N506" s="321" t="str">
        <f>IFERROR(VLOOKUP($A506,'様式C-1-1用'!$B$3:$AI$977,30,0),"")</f>
        <v/>
      </c>
      <c r="O506" s="321" t="str">
        <f>IF(VLOOKUP($A506,'様式C-1-1用'!$B$3:$AI$977,29,0)="－","なし",VLOOKUP($A506,'様式C-1-1用'!$B$3:$AI$977,29,0))</f>
        <v/>
      </c>
      <c r="P506" s="322" t="str">
        <f>IFERROR(VLOOKUP($A506,'様式C-1-1用'!$B$3:$AI$977,33,0),"")</f>
        <v/>
      </c>
    </row>
    <row r="507" spans="1:16" ht="15.95" customHeight="1" x14ac:dyDescent="0.15">
      <c r="A507" s="314">
        <v>505</v>
      </c>
      <c r="B507" s="320">
        <f>IFERROR(VLOOKUP($A507,'様式C-1-1用'!$B$3:$AI$977,3,0),"")</f>
        <v>0</v>
      </c>
      <c r="C507" s="321" t="str">
        <f>IFERROR(VLOOKUP($A507,'様式C-1-1用'!$B$3:$AI$977,4,0),"")</f>
        <v/>
      </c>
      <c r="D507" s="321">
        <f>IFERROR(VLOOKUP($A507,'様式C-1-1用'!$B$3:$AI$977,6,0),"")</f>
        <v>0</v>
      </c>
      <c r="E507" s="321">
        <f>IFERROR(VLOOKUP($A507,'様式C-1-1用'!$B$3:$AI$977,7,0),"")</f>
        <v>0</v>
      </c>
      <c r="F507" s="321">
        <f>IFERROR(VLOOKUP($A507,'様式C-1-1用'!$B$3:$AI$977,8,0),"")</f>
        <v>0</v>
      </c>
      <c r="G507" s="321">
        <f>IFERROR(VLOOKUP($A507,'様式C-1-1用'!$B$3:$AI$977,10,0),"")</f>
        <v>0</v>
      </c>
      <c r="H507" s="321">
        <f>IFERROR(VLOOKUP($A507,'様式C-1-1用'!$B$3:$AI$977,22,0),"")</f>
        <v>0</v>
      </c>
      <c r="I507" s="321">
        <f>IFERROR(VLOOKUP($A507,'様式C-1-1用'!$B$3:$AI$977,23,0),"")</f>
        <v>0</v>
      </c>
      <c r="J507" s="321" t="str">
        <f>IFERROR(VLOOKUP($A507,'様式C-1-1用'!$B$3:$AI$977,24,0),"")</f>
        <v/>
      </c>
      <c r="K507" s="321" t="str">
        <f>IFERROR(VLOOKUP($A507,'様式C-1-1用'!$B$3:$AI$977,25,0),"")</f>
        <v/>
      </c>
      <c r="L507" s="321">
        <f>IFERROR(VLOOKUP($A507,'様式C-1-1用'!$B$3:$AI$977,16,0),"")</f>
        <v>0</v>
      </c>
      <c r="M507" s="321" t="str">
        <f>IFERROR(VLOOKUP($A507,'様式C-1-1用'!$B$3:$AI$977,34,0),"")</f>
        <v/>
      </c>
      <c r="N507" s="321" t="str">
        <f>IFERROR(VLOOKUP($A507,'様式C-1-1用'!$B$3:$AI$977,30,0),"")</f>
        <v/>
      </c>
      <c r="O507" s="321" t="str">
        <f>IF(VLOOKUP($A507,'様式C-1-1用'!$B$3:$AI$977,29,0)="－","なし",VLOOKUP($A507,'様式C-1-1用'!$B$3:$AI$977,29,0))</f>
        <v/>
      </c>
      <c r="P507" s="322" t="str">
        <f>IFERROR(VLOOKUP($A507,'様式C-1-1用'!$B$3:$AI$977,33,0),"")</f>
        <v/>
      </c>
    </row>
    <row r="508" spans="1:16" ht="15.95" customHeight="1" x14ac:dyDescent="0.15">
      <c r="A508" s="314">
        <v>506</v>
      </c>
      <c r="B508" s="320">
        <f>IFERROR(VLOOKUP($A508,'様式C-1-1用'!$B$3:$AI$977,3,0),"")</f>
        <v>0</v>
      </c>
      <c r="C508" s="321" t="str">
        <f>IFERROR(VLOOKUP($A508,'様式C-1-1用'!$B$3:$AI$977,4,0),"")</f>
        <v/>
      </c>
      <c r="D508" s="321">
        <f>IFERROR(VLOOKUP($A508,'様式C-1-1用'!$B$3:$AI$977,6,0),"")</f>
        <v>0</v>
      </c>
      <c r="E508" s="321">
        <f>IFERROR(VLOOKUP($A508,'様式C-1-1用'!$B$3:$AI$977,7,0),"")</f>
        <v>0</v>
      </c>
      <c r="F508" s="321">
        <f>IFERROR(VLOOKUP($A508,'様式C-1-1用'!$B$3:$AI$977,8,0),"")</f>
        <v>0</v>
      </c>
      <c r="G508" s="321">
        <f>IFERROR(VLOOKUP($A508,'様式C-1-1用'!$B$3:$AI$977,10,0),"")</f>
        <v>0</v>
      </c>
      <c r="H508" s="321">
        <f>IFERROR(VLOOKUP($A508,'様式C-1-1用'!$B$3:$AI$977,22,0),"")</f>
        <v>0</v>
      </c>
      <c r="I508" s="321">
        <f>IFERROR(VLOOKUP($A508,'様式C-1-1用'!$B$3:$AI$977,23,0),"")</f>
        <v>0</v>
      </c>
      <c r="J508" s="321" t="str">
        <f>IFERROR(VLOOKUP($A508,'様式C-1-1用'!$B$3:$AI$977,24,0),"")</f>
        <v/>
      </c>
      <c r="K508" s="321" t="str">
        <f>IFERROR(VLOOKUP($A508,'様式C-1-1用'!$B$3:$AI$977,25,0),"")</f>
        <v/>
      </c>
      <c r="L508" s="321">
        <f>IFERROR(VLOOKUP($A508,'様式C-1-1用'!$B$3:$AI$977,16,0),"")</f>
        <v>0</v>
      </c>
      <c r="M508" s="321" t="str">
        <f>IFERROR(VLOOKUP($A508,'様式C-1-1用'!$B$3:$AI$977,34,0),"")</f>
        <v/>
      </c>
      <c r="N508" s="321" t="str">
        <f>IFERROR(VLOOKUP($A508,'様式C-1-1用'!$B$3:$AI$977,30,0),"")</f>
        <v/>
      </c>
      <c r="O508" s="321" t="str">
        <f>IF(VLOOKUP($A508,'様式C-1-1用'!$B$3:$AI$977,29,0)="－","なし",VLOOKUP($A508,'様式C-1-1用'!$B$3:$AI$977,29,0))</f>
        <v/>
      </c>
      <c r="P508" s="322" t="str">
        <f>IFERROR(VLOOKUP($A508,'様式C-1-1用'!$B$3:$AI$977,33,0),"")</f>
        <v/>
      </c>
    </row>
    <row r="509" spans="1:16" ht="15.95" customHeight="1" x14ac:dyDescent="0.15">
      <c r="A509" s="314">
        <v>507</v>
      </c>
      <c r="B509" s="320">
        <f>IFERROR(VLOOKUP($A509,'様式C-1-1用'!$B$3:$AI$977,3,0),"")</f>
        <v>0</v>
      </c>
      <c r="C509" s="321" t="str">
        <f>IFERROR(VLOOKUP($A509,'様式C-1-1用'!$B$3:$AI$977,4,0),"")</f>
        <v/>
      </c>
      <c r="D509" s="321">
        <f>IFERROR(VLOOKUP($A509,'様式C-1-1用'!$B$3:$AI$977,6,0),"")</f>
        <v>0</v>
      </c>
      <c r="E509" s="321">
        <f>IFERROR(VLOOKUP($A509,'様式C-1-1用'!$B$3:$AI$977,7,0),"")</f>
        <v>0</v>
      </c>
      <c r="F509" s="321">
        <f>IFERROR(VLOOKUP($A509,'様式C-1-1用'!$B$3:$AI$977,8,0),"")</f>
        <v>0</v>
      </c>
      <c r="G509" s="321">
        <f>IFERROR(VLOOKUP($A509,'様式C-1-1用'!$B$3:$AI$977,10,0),"")</f>
        <v>0</v>
      </c>
      <c r="H509" s="321">
        <f>IFERROR(VLOOKUP($A509,'様式C-1-1用'!$B$3:$AI$977,22,0),"")</f>
        <v>0</v>
      </c>
      <c r="I509" s="321">
        <f>IFERROR(VLOOKUP($A509,'様式C-1-1用'!$B$3:$AI$977,23,0),"")</f>
        <v>0</v>
      </c>
      <c r="J509" s="321" t="str">
        <f>IFERROR(VLOOKUP($A509,'様式C-1-1用'!$B$3:$AI$977,24,0),"")</f>
        <v/>
      </c>
      <c r="K509" s="321" t="str">
        <f>IFERROR(VLOOKUP($A509,'様式C-1-1用'!$B$3:$AI$977,25,0),"")</f>
        <v/>
      </c>
      <c r="L509" s="321">
        <f>IFERROR(VLOOKUP($A509,'様式C-1-1用'!$B$3:$AI$977,16,0),"")</f>
        <v>0</v>
      </c>
      <c r="M509" s="321" t="str">
        <f>IFERROR(VLOOKUP($A509,'様式C-1-1用'!$B$3:$AI$977,34,0),"")</f>
        <v/>
      </c>
      <c r="N509" s="321" t="str">
        <f>IFERROR(VLOOKUP($A509,'様式C-1-1用'!$B$3:$AI$977,30,0),"")</f>
        <v/>
      </c>
      <c r="O509" s="321" t="str">
        <f>IF(VLOOKUP($A509,'様式C-1-1用'!$B$3:$AI$977,29,0)="－","なし",VLOOKUP($A509,'様式C-1-1用'!$B$3:$AI$977,29,0))</f>
        <v/>
      </c>
      <c r="P509" s="322" t="str">
        <f>IFERROR(VLOOKUP($A509,'様式C-1-1用'!$B$3:$AI$977,33,0),"")</f>
        <v/>
      </c>
    </row>
    <row r="510" spans="1:16" ht="15.95" customHeight="1" x14ac:dyDescent="0.15">
      <c r="A510" s="314">
        <v>508</v>
      </c>
      <c r="B510" s="320">
        <f>IFERROR(VLOOKUP($A510,'様式C-1-1用'!$B$3:$AI$977,3,0),"")</f>
        <v>0</v>
      </c>
      <c r="C510" s="321" t="str">
        <f>IFERROR(VLOOKUP($A510,'様式C-1-1用'!$B$3:$AI$977,4,0),"")</f>
        <v/>
      </c>
      <c r="D510" s="321">
        <f>IFERROR(VLOOKUP($A510,'様式C-1-1用'!$B$3:$AI$977,6,0),"")</f>
        <v>0</v>
      </c>
      <c r="E510" s="321">
        <f>IFERROR(VLOOKUP($A510,'様式C-1-1用'!$B$3:$AI$977,7,0),"")</f>
        <v>0</v>
      </c>
      <c r="F510" s="321">
        <f>IFERROR(VLOOKUP($A510,'様式C-1-1用'!$B$3:$AI$977,8,0),"")</f>
        <v>0</v>
      </c>
      <c r="G510" s="321">
        <f>IFERROR(VLOOKUP($A510,'様式C-1-1用'!$B$3:$AI$977,10,0),"")</f>
        <v>0</v>
      </c>
      <c r="H510" s="321">
        <f>IFERROR(VLOOKUP($A510,'様式C-1-1用'!$B$3:$AI$977,22,0),"")</f>
        <v>0</v>
      </c>
      <c r="I510" s="321">
        <f>IFERROR(VLOOKUP($A510,'様式C-1-1用'!$B$3:$AI$977,23,0),"")</f>
        <v>0</v>
      </c>
      <c r="J510" s="321" t="str">
        <f>IFERROR(VLOOKUP($A510,'様式C-1-1用'!$B$3:$AI$977,24,0),"")</f>
        <v/>
      </c>
      <c r="K510" s="321" t="str">
        <f>IFERROR(VLOOKUP($A510,'様式C-1-1用'!$B$3:$AI$977,25,0),"")</f>
        <v/>
      </c>
      <c r="L510" s="321">
        <f>IFERROR(VLOOKUP($A510,'様式C-1-1用'!$B$3:$AI$977,16,0),"")</f>
        <v>0</v>
      </c>
      <c r="M510" s="321" t="str">
        <f>IFERROR(VLOOKUP($A510,'様式C-1-1用'!$B$3:$AI$977,34,0),"")</f>
        <v/>
      </c>
      <c r="N510" s="321" t="str">
        <f>IFERROR(VLOOKUP($A510,'様式C-1-1用'!$B$3:$AI$977,30,0),"")</f>
        <v/>
      </c>
      <c r="O510" s="321" t="str">
        <f>IF(VLOOKUP($A510,'様式C-1-1用'!$B$3:$AI$977,29,0)="－","なし",VLOOKUP($A510,'様式C-1-1用'!$B$3:$AI$977,29,0))</f>
        <v/>
      </c>
      <c r="P510" s="322" t="str">
        <f>IFERROR(VLOOKUP($A510,'様式C-1-1用'!$B$3:$AI$977,33,0),"")</f>
        <v/>
      </c>
    </row>
    <row r="511" spans="1:16" ht="15.95" customHeight="1" x14ac:dyDescent="0.15">
      <c r="A511" s="314">
        <v>509</v>
      </c>
      <c r="B511" s="320">
        <f>IFERROR(VLOOKUP($A511,'様式C-1-1用'!$B$3:$AI$977,3,0),"")</f>
        <v>0</v>
      </c>
      <c r="C511" s="321" t="str">
        <f>IFERROR(VLOOKUP($A511,'様式C-1-1用'!$B$3:$AI$977,4,0),"")</f>
        <v/>
      </c>
      <c r="D511" s="321">
        <f>IFERROR(VLOOKUP($A511,'様式C-1-1用'!$B$3:$AI$977,6,0),"")</f>
        <v>0</v>
      </c>
      <c r="E511" s="321">
        <f>IFERROR(VLOOKUP($A511,'様式C-1-1用'!$B$3:$AI$977,7,0),"")</f>
        <v>0</v>
      </c>
      <c r="F511" s="321">
        <f>IFERROR(VLOOKUP($A511,'様式C-1-1用'!$B$3:$AI$977,8,0),"")</f>
        <v>0</v>
      </c>
      <c r="G511" s="321">
        <f>IFERROR(VLOOKUP($A511,'様式C-1-1用'!$B$3:$AI$977,10,0),"")</f>
        <v>0</v>
      </c>
      <c r="H511" s="321">
        <f>IFERROR(VLOOKUP($A511,'様式C-1-1用'!$B$3:$AI$977,22,0),"")</f>
        <v>0</v>
      </c>
      <c r="I511" s="321">
        <f>IFERROR(VLOOKUP($A511,'様式C-1-1用'!$B$3:$AI$977,23,0),"")</f>
        <v>0</v>
      </c>
      <c r="J511" s="321" t="str">
        <f>IFERROR(VLOOKUP($A511,'様式C-1-1用'!$B$3:$AI$977,24,0),"")</f>
        <v/>
      </c>
      <c r="K511" s="321" t="str">
        <f>IFERROR(VLOOKUP($A511,'様式C-1-1用'!$B$3:$AI$977,25,0),"")</f>
        <v/>
      </c>
      <c r="L511" s="321">
        <f>IFERROR(VLOOKUP($A511,'様式C-1-1用'!$B$3:$AI$977,16,0),"")</f>
        <v>0</v>
      </c>
      <c r="M511" s="321" t="str">
        <f>IFERROR(VLOOKUP($A511,'様式C-1-1用'!$B$3:$AI$977,34,0),"")</f>
        <v/>
      </c>
      <c r="N511" s="321" t="str">
        <f>IFERROR(VLOOKUP($A511,'様式C-1-1用'!$B$3:$AI$977,30,0),"")</f>
        <v/>
      </c>
      <c r="O511" s="321" t="str">
        <f>IF(VLOOKUP($A511,'様式C-1-1用'!$B$3:$AI$977,29,0)="－","なし",VLOOKUP($A511,'様式C-1-1用'!$B$3:$AI$977,29,0))</f>
        <v/>
      </c>
      <c r="P511" s="322" t="str">
        <f>IFERROR(VLOOKUP($A511,'様式C-1-1用'!$B$3:$AI$977,33,0),"")</f>
        <v/>
      </c>
    </row>
    <row r="512" spans="1:16" ht="15.95" customHeight="1" x14ac:dyDescent="0.15">
      <c r="A512" s="314">
        <v>510</v>
      </c>
      <c r="B512" s="320">
        <f>IFERROR(VLOOKUP($A512,'様式C-1-1用'!$B$3:$AI$977,3,0),"")</f>
        <v>0</v>
      </c>
      <c r="C512" s="321" t="str">
        <f>IFERROR(VLOOKUP($A512,'様式C-1-1用'!$B$3:$AI$977,4,0),"")</f>
        <v/>
      </c>
      <c r="D512" s="321">
        <f>IFERROR(VLOOKUP($A512,'様式C-1-1用'!$B$3:$AI$977,6,0),"")</f>
        <v>0</v>
      </c>
      <c r="E512" s="321">
        <f>IFERROR(VLOOKUP($A512,'様式C-1-1用'!$B$3:$AI$977,7,0),"")</f>
        <v>0</v>
      </c>
      <c r="F512" s="321">
        <f>IFERROR(VLOOKUP($A512,'様式C-1-1用'!$B$3:$AI$977,8,0),"")</f>
        <v>0</v>
      </c>
      <c r="G512" s="321">
        <f>IFERROR(VLOOKUP($A512,'様式C-1-1用'!$B$3:$AI$977,10,0),"")</f>
        <v>0</v>
      </c>
      <c r="H512" s="321">
        <f>IFERROR(VLOOKUP($A512,'様式C-1-1用'!$B$3:$AI$977,22,0),"")</f>
        <v>0</v>
      </c>
      <c r="I512" s="321">
        <f>IFERROR(VLOOKUP($A512,'様式C-1-1用'!$B$3:$AI$977,23,0),"")</f>
        <v>0</v>
      </c>
      <c r="J512" s="321" t="str">
        <f>IFERROR(VLOOKUP($A512,'様式C-1-1用'!$B$3:$AI$977,24,0),"")</f>
        <v/>
      </c>
      <c r="K512" s="321" t="str">
        <f>IFERROR(VLOOKUP($A512,'様式C-1-1用'!$B$3:$AI$977,25,0),"")</f>
        <v/>
      </c>
      <c r="L512" s="321">
        <f>IFERROR(VLOOKUP($A512,'様式C-1-1用'!$B$3:$AI$977,16,0),"")</f>
        <v>0</v>
      </c>
      <c r="M512" s="321" t="str">
        <f>IFERROR(VLOOKUP($A512,'様式C-1-1用'!$B$3:$AI$977,34,0),"")</f>
        <v/>
      </c>
      <c r="N512" s="321" t="str">
        <f>IFERROR(VLOOKUP($A512,'様式C-1-1用'!$B$3:$AI$977,30,0),"")</f>
        <v/>
      </c>
      <c r="O512" s="321" t="str">
        <f>IF(VLOOKUP($A512,'様式C-1-1用'!$B$3:$AI$977,29,0)="－","なし",VLOOKUP($A512,'様式C-1-1用'!$B$3:$AI$977,29,0))</f>
        <v/>
      </c>
      <c r="P512" s="322" t="str">
        <f>IFERROR(VLOOKUP($A512,'様式C-1-1用'!$B$3:$AI$977,33,0),"")</f>
        <v/>
      </c>
    </row>
    <row r="513" spans="1:16" ht="15.95" customHeight="1" x14ac:dyDescent="0.15">
      <c r="A513" s="314">
        <v>511</v>
      </c>
      <c r="B513" s="320">
        <f>IFERROR(VLOOKUP($A513,'様式C-1-1用'!$B$3:$AI$977,3,0),"")</f>
        <v>0</v>
      </c>
      <c r="C513" s="321" t="str">
        <f>IFERROR(VLOOKUP($A513,'様式C-1-1用'!$B$3:$AI$977,4,0),"")</f>
        <v/>
      </c>
      <c r="D513" s="321">
        <f>IFERROR(VLOOKUP($A513,'様式C-1-1用'!$B$3:$AI$977,6,0),"")</f>
        <v>0</v>
      </c>
      <c r="E513" s="321">
        <f>IFERROR(VLOOKUP($A513,'様式C-1-1用'!$B$3:$AI$977,7,0),"")</f>
        <v>0</v>
      </c>
      <c r="F513" s="321">
        <f>IFERROR(VLOOKUP($A513,'様式C-1-1用'!$B$3:$AI$977,8,0),"")</f>
        <v>0</v>
      </c>
      <c r="G513" s="321">
        <f>IFERROR(VLOOKUP($A513,'様式C-1-1用'!$B$3:$AI$977,10,0),"")</f>
        <v>0</v>
      </c>
      <c r="H513" s="321">
        <f>IFERROR(VLOOKUP($A513,'様式C-1-1用'!$B$3:$AI$977,22,0),"")</f>
        <v>0</v>
      </c>
      <c r="I513" s="321">
        <f>IFERROR(VLOOKUP($A513,'様式C-1-1用'!$B$3:$AI$977,23,0),"")</f>
        <v>0</v>
      </c>
      <c r="J513" s="321" t="str">
        <f>IFERROR(VLOOKUP($A513,'様式C-1-1用'!$B$3:$AI$977,24,0),"")</f>
        <v/>
      </c>
      <c r="K513" s="321" t="str">
        <f>IFERROR(VLOOKUP($A513,'様式C-1-1用'!$B$3:$AI$977,25,0),"")</f>
        <v/>
      </c>
      <c r="L513" s="321">
        <f>IFERROR(VLOOKUP($A513,'様式C-1-1用'!$B$3:$AI$977,16,0),"")</f>
        <v>0</v>
      </c>
      <c r="M513" s="321" t="str">
        <f>IFERROR(VLOOKUP($A513,'様式C-1-1用'!$B$3:$AI$977,34,0),"")</f>
        <v/>
      </c>
      <c r="N513" s="321" t="str">
        <f>IFERROR(VLOOKUP($A513,'様式C-1-1用'!$B$3:$AI$977,30,0),"")</f>
        <v/>
      </c>
      <c r="O513" s="321" t="str">
        <f>IF(VLOOKUP($A513,'様式C-1-1用'!$B$3:$AI$977,29,0)="－","なし",VLOOKUP($A513,'様式C-1-1用'!$B$3:$AI$977,29,0))</f>
        <v/>
      </c>
      <c r="P513" s="322" t="str">
        <f>IFERROR(VLOOKUP($A513,'様式C-1-1用'!$B$3:$AI$977,33,0),"")</f>
        <v/>
      </c>
    </row>
    <row r="514" spans="1:16" ht="15.95" customHeight="1" x14ac:dyDescent="0.15">
      <c r="A514" s="314">
        <v>512</v>
      </c>
      <c r="B514" s="320">
        <f>IFERROR(VLOOKUP($A514,'様式C-1-1用'!$B$3:$AI$977,3,0),"")</f>
        <v>0</v>
      </c>
      <c r="C514" s="321" t="str">
        <f>IFERROR(VLOOKUP($A514,'様式C-1-1用'!$B$3:$AI$977,4,0),"")</f>
        <v/>
      </c>
      <c r="D514" s="321">
        <f>IFERROR(VLOOKUP($A514,'様式C-1-1用'!$B$3:$AI$977,6,0),"")</f>
        <v>0</v>
      </c>
      <c r="E514" s="321">
        <f>IFERROR(VLOOKUP($A514,'様式C-1-1用'!$B$3:$AI$977,7,0),"")</f>
        <v>0</v>
      </c>
      <c r="F514" s="321">
        <f>IFERROR(VLOOKUP($A514,'様式C-1-1用'!$B$3:$AI$977,8,0),"")</f>
        <v>0</v>
      </c>
      <c r="G514" s="321">
        <f>IFERROR(VLOOKUP($A514,'様式C-1-1用'!$B$3:$AI$977,10,0),"")</f>
        <v>0</v>
      </c>
      <c r="H514" s="321">
        <f>IFERROR(VLOOKUP($A514,'様式C-1-1用'!$B$3:$AI$977,22,0),"")</f>
        <v>0</v>
      </c>
      <c r="I514" s="321">
        <f>IFERROR(VLOOKUP($A514,'様式C-1-1用'!$B$3:$AI$977,23,0),"")</f>
        <v>0</v>
      </c>
      <c r="J514" s="321" t="str">
        <f>IFERROR(VLOOKUP($A514,'様式C-1-1用'!$B$3:$AI$977,24,0),"")</f>
        <v/>
      </c>
      <c r="K514" s="321" t="str">
        <f>IFERROR(VLOOKUP($A514,'様式C-1-1用'!$B$3:$AI$977,25,0),"")</f>
        <v/>
      </c>
      <c r="L514" s="321">
        <f>IFERROR(VLOOKUP($A514,'様式C-1-1用'!$B$3:$AI$977,16,0),"")</f>
        <v>0</v>
      </c>
      <c r="M514" s="321" t="str">
        <f>IFERROR(VLOOKUP($A514,'様式C-1-1用'!$B$3:$AI$977,34,0),"")</f>
        <v/>
      </c>
      <c r="N514" s="321" t="str">
        <f>IFERROR(VLOOKUP($A514,'様式C-1-1用'!$B$3:$AI$977,30,0),"")</f>
        <v/>
      </c>
      <c r="O514" s="321" t="str">
        <f>IF(VLOOKUP($A514,'様式C-1-1用'!$B$3:$AI$977,29,0)="－","なし",VLOOKUP($A514,'様式C-1-1用'!$B$3:$AI$977,29,0))</f>
        <v/>
      </c>
      <c r="P514" s="322" t="str">
        <f>IFERROR(VLOOKUP($A514,'様式C-1-1用'!$B$3:$AI$977,33,0),"")</f>
        <v/>
      </c>
    </row>
    <row r="515" spans="1:16" ht="15.95" customHeight="1" x14ac:dyDescent="0.15">
      <c r="A515" s="314">
        <v>513</v>
      </c>
      <c r="B515" s="320">
        <f>IFERROR(VLOOKUP($A515,'様式C-1-1用'!$B$3:$AI$977,3,0),"")</f>
        <v>0</v>
      </c>
      <c r="C515" s="321" t="str">
        <f>IFERROR(VLOOKUP($A515,'様式C-1-1用'!$B$3:$AI$977,4,0),"")</f>
        <v/>
      </c>
      <c r="D515" s="321">
        <f>IFERROR(VLOOKUP($A515,'様式C-1-1用'!$B$3:$AI$977,6,0),"")</f>
        <v>0</v>
      </c>
      <c r="E515" s="321">
        <f>IFERROR(VLOOKUP($A515,'様式C-1-1用'!$B$3:$AI$977,7,0),"")</f>
        <v>0</v>
      </c>
      <c r="F515" s="321">
        <f>IFERROR(VLOOKUP($A515,'様式C-1-1用'!$B$3:$AI$977,8,0),"")</f>
        <v>0</v>
      </c>
      <c r="G515" s="321">
        <f>IFERROR(VLOOKUP($A515,'様式C-1-1用'!$B$3:$AI$977,10,0),"")</f>
        <v>0</v>
      </c>
      <c r="H515" s="321">
        <f>IFERROR(VLOOKUP($A515,'様式C-1-1用'!$B$3:$AI$977,22,0),"")</f>
        <v>0</v>
      </c>
      <c r="I515" s="321">
        <f>IFERROR(VLOOKUP($A515,'様式C-1-1用'!$B$3:$AI$977,23,0),"")</f>
        <v>0</v>
      </c>
      <c r="J515" s="321" t="str">
        <f>IFERROR(VLOOKUP($A515,'様式C-1-1用'!$B$3:$AI$977,24,0),"")</f>
        <v/>
      </c>
      <c r="K515" s="321" t="str">
        <f>IFERROR(VLOOKUP($A515,'様式C-1-1用'!$B$3:$AI$977,25,0),"")</f>
        <v/>
      </c>
      <c r="L515" s="321">
        <f>IFERROR(VLOOKUP($A515,'様式C-1-1用'!$B$3:$AI$977,16,0),"")</f>
        <v>0</v>
      </c>
      <c r="M515" s="321" t="str">
        <f>IFERROR(VLOOKUP($A515,'様式C-1-1用'!$B$3:$AI$977,34,0),"")</f>
        <v/>
      </c>
      <c r="N515" s="321" t="str">
        <f>IFERROR(VLOOKUP($A515,'様式C-1-1用'!$B$3:$AI$977,30,0),"")</f>
        <v/>
      </c>
      <c r="O515" s="321" t="str">
        <f>IF(VLOOKUP($A515,'様式C-1-1用'!$B$3:$AI$977,29,0)="－","なし",VLOOKUP($A515,'様式C-1-1用'!$B$3:$AI$977,29,0))</f>
        <v/>
      </c>
      <c r="P515" s="322" t="str">
        <f>IFERROR(VLOOKUP($A515,'様式C-1-1用'!$B$3:$AI$977,33,0),"")</f>
        <v/>
      </c>
    </row>
    <row r="516" spans="1:16" ht="15.95" customHeight="1" x14ac:dyDescent="0.15">
      <c r="A516" s="314">
        <v>514</v>
      </c>
      <c r="B516" s="320">
        <f>IFERROR(VLOOKUP($A516,'様式C-1-1用'!$B$3:$AI$977,3,0),"")</f>
        <v>0</v>
      </c>
      <c r="C516" s="321" t="str">
        <f>IFERROR(VLOOKUP($A516,'様式C-1-1用'!$B$3:$AI$977,4,0),"")</f>
        <v/>
      </c>
      <c r="D516" s="321">
        <f>IFERROR(VLOOKUP($A516,'様式C-1-1用'!$B$3:$AI$977,6,0),"")</f>
        <v>0</v>
      </c>
      <c r="E516" s="321">
        <f>IFERROR(VLOOKUP($A516,'様式C-1-1用'!$B$3:$AI$977,7,0),"")</f>
        <v>0</v>
      </c>
      <c r="F516" s="321">
        <f>IFERROR(VLOOKUP($A516,'様式C-1-1用'!$B$3:$AI$977,8,0),"")</f>
        <v>0</v>
      </c>
      <c r="G516" s="321">
        <f>IFERROR(VLOOKUP($A516,'様式C-1-1用'!$B$3:$AI$977,10,0),"")</f>
        <v>0</v>
      </c>
      <c r="H516" s="321">
        <f>IFERROR(VLOOKUP($A516,'様式C-1-1用'!$B$3:$AI$977,22,0),"")</f>
        <v>0</v>
      </c>
      <c r="I516" s="321">
        <f>IFERROR(VLOOKUP($A516,'様式C-1-1用'!$B$3:$AI$977,23,0),"")</f>
        <v>0</v>
      </c>
      <c r="J516" s="321" t="str">
        <f>IFERROR(VLOOKUP($A516,'様式C-1-1用'!$B$3:$AI$977,24,0),"")</f>
        <v/>
      </c>
      <c r="K516" s="321" t="str">
        <f>IFERROR(VLOOKUP($A516,'様式C-1-1用'!$B$3:$AI$977,25,0),"")</f>
        <v/>
      </c>
      <c r="L516" s="321">
        <f>IFERROR(VLOOKUP($A516,'様式C-1-1用'!$B$3:$AI$977,16,0),"")</f>
        <v>0</v>
      </c>
      <c r="M516" s="321" t="str">
        <f>IFERROR(VLOOKUP($A516,'様式C-1-1用'!$B$3:$AI$977,34,0),"")</f>
        <v/>
      </c>
      <c r="N516" s="321" t="str">
        <f>IFERROR(VLOOKUP($A516,'様式C-1-1用'!$B$3:$AI$977,30,0),"")</f>
        <v/>
      </c>
      <c r="O516" s="321" t="str">
        <f>IF(VLOOKUP($A516,'様式C-1-1用'!$B$3:$AI$977,29,0)="－","なし",VLOOKUP($A516,'様式C-1-1用'!$B$3:$AI$977,29,0))</f>
        <v/>
      </c>
      <c r="P516" s="322" t="str">
        <f>IFERROR(VLOOKUP($A516,'様式C-1-1用'!$B$3:$AI$977,33,0),"")</f>
        <v/>
      </c>
    </row>
    <row r="517" spans="1:16" ht="15.95" customHeight="1" x14ac:dyDescent="0.15">
      <c r="A517" s="314">
        <v>515</v>
      </c>
      <c r="B517" s="320">
        <f>IFERROR(VLOOKUP($A517,'様式C-1-1用'!$B$3:$AI$977,3,0),"")</f>
        <v>0</v>
      </c>
      <c r="C517" s="321" t="str">
        <f>IFERROR(VLOOKUP($A517,'様式C-1-1用'!$B$3:$AI$977,4,0),"")</f>
        <v/>
      </c>
      <c r="D517" s="321">
        <f>IFERROR(VLOOKUP($A517,'様式C-1-1用'!$B$3:$AI$977,6,0),"")</f>
        <v>0</v>
      </c>
      <c r="E517" s="321">
        <f>IFERROR(VLOOKUP($A517,'様式C-1-1用'!$B$3:$AI$977,7,0),"")</f>
        <v>0</v>
      </c>
      <c r="F517" s="321">
        <f>IFERROR(VLOOKUP($A517,'様式C-1-1用'!$B$3:$AI$977,8,0),"")</f>
        <v>0</v>
      </c>
      <c r="G517" s="321">
        <f>IFERROR(VLOOKUP($A517,'様式C-1-1用'!$B$3:$AI$977,10,0),"")</f>
        <v>0</v>
      </c>
      <c r="H517" s="321">
        <f>IFERROR(VLOOKUP($A517,'様式C-1-1用'!$B$3:$AI$977,22,0),"")</f>
        <v>0</v>
      </c>
      <c r="I517" s="321">
        <f>IFERROR(VLOOKUP($A517,'様式C-1-1用'!$B$3:$AI$977,23,0),"")</f>
        <v>0</v>
      </c>
      <c r="J517" s="321" t="str">
        <f>IFERROR(VLOOKUP($A517,'様式C-1-1用'!$B$3:$AI$977,24,0),"")</f>
        <v/>
      </c>
      <c r="K517" s="321" t="str">
        <f>IFERROR(VLOOKUP($A517,'様式C-1-1用'!$B$3:$AI$977,25,0),"")</f>
        <v/>
      </c>
      <c r="L517" s="321">
        <f>IFERROR(VLOOKUP($A517,'様式C-1-1用'!$B$3:$AI$977,16,0),"")</f>
        <v>0</v>
      </c>
      <c r="M517" s="321" t="str">
        <f>IFERROR(VLOOKUP($A517,'様式C-1-1用'!$B$3:$AI$977,34,0),"")</f>
        <v/>
      </c>
      <c r="N517" s="321" t="str">
        <f>IFERROR(VLOOKUP($A517,'様式C-1-1用'!$B$3:$AI$977,30,0),"")</f>
        <v/>
      </c>
      <c r="O517" s="321" t="str">
        <f>IF(VLOOKUP($A517,'様式C-1-1用'!$B$3:$AI$977,29,0)="－","なし",VLOOKUP($A517,'様式C-1-1用'!$B$3:$AI$977,29,0))</f>
        <v/>
      </c>
      <c r="P517" s="322" t="str">
        <f>IFERROR(VLOOKUP($A517,'様式C-1-1用'!$B$3:$AI$977,33,0),"")</f>
        <v/>
      </c>
    </row>
    <row r="518" spans="1:16" ht="15.95" customHeight="1" x14ac:dyDescent="0.15">
      <c r="A518" s="314">
        <v>516</v>
      </c>
      <c r="B518" s="320">
        <f>IFERROR(VLOOKUP($A518,'様式C-1-1用'!$B$3:$AI$977,3,0),"")</f>
        <v>0</v>
      </c>
      <c r="C518" s="321" t="str">
        <f>IFERROR(VLOOKUP($A518,'様式C-1-1用'!$B$3:$AI$977,4,0),"")</f>
        <v/>
      </c>
      <c r="D518" s="321">
        <f>IFERROR(VLOOKUP($A518,'様式C-1-1用'!$B$3:$AI$977,6,0),"")</f>
        <v>0</v>
      </c>
      <c r="E518" s="321">
        <f>IFERROR(VLOOKUP($A518,'様式C-1-1用'!$B$3:$AI$977,7,0),"")</f>
        <v>0</v>
      </c>
      <c r="F518" s="321">
        <f>IFERROR(VLOOKUP($A518,'様式C-1-1用'!$B$3:$AI$977,8,0),"")</f>
        <v>0</v>
      </c>
      <c r="G518" s="321">
        <f>IFERROR(VLOOKUP($A518,'様式C-1-1用'!$B$3:$AI$977,10,0),"")</f>
        <v>0</v>
      </c>
      <c r="H518" s="321">
        <f>IFERROR(VLOOKUP($A518,'様式C-1-1用'!$B$3:$AI$977,22,0),"")</f>
        <v>0</v>
      </c>
      <c r="I518" s="321">
        <f>IFERROR(VLOOKUP($A518,'様式C-1-1用'!$B$3:$AI$977,23,0),"")</f>
        <v>0</v>
      </c>
      <c r="J518" s="321" t="str">
        <f>IFERROR(VLOOKUP($A518,'様式C-1-1用'!$B$3:$AI$977,24,0),"")</f>
        <v/>
      </c>
      <c r="K518" s="321" t="str">
        <f>IFERROR(VLOOKUP($A518,'様式C-1-1用'!$B$3:$AI$977,25,0),"")</f>
        <v/>
      </c>
      <c r="L518" s="321">
        <f>IFERROR(VLOOKUP($A518,'様式C-1-1用'!$B$3:$AI$977,16,0),"")</f>
        <v>0</v>
      </c>
      <c r="M518" s="321" t="str">
        <f>IFERROR(VLOOKUP($A518,'様式C-1-1用'!$B$3:$AI$977,34,0),"")</f>
        <v/>
      </c>
      <c r="N518" s="321" t="str">
        <f>IFERROR(VLOOKUP($A518,'様式C-1-1用'!$B$3:$AI$977,30,0),"")</f>
        <v/>
      </c>
      <c r="O518" s="321" t="str">
        <f>IF(VLOOKUP($A518,'様式C-1-1用'!$B$3:$AI$977,29,0)="－","なし",VLOOKUP($A518,'様式C-1-1用'!$B$3:$AI$977,29,0))</f>
        <v/>
      </c>
      <c r="P518" s="322" t="str">
        <f>IFERROR(VLOOKUP($A518,'様式C-1-1用'!$B$3:$AI$977,33,0),"")</f>
        <v/>
      </c>
    </row>
    <row r="519" spans="1:16" ht="15.95" customHeight="1" x14ac:dyDescent="0.15">
      <c r="A519" s="314">
        <v>517</v>
      </c>
      <c r="B519" s="320">
        <f>IFERROR(VLOOKUP($A519,'様式C-1-1用'!$B$3:$AI$977,3,0),"")</f>
        <v>0</v>
      </c>
      <c r="C519" s="321" t="str">
        <f>IFERROR(VLOOKUP($A519,'様式C-1-1用'!$B$3:$AI$977,4,0),"")</f>
        <v/>
      </c>
      <c r="D519" s="321">
        <f>IFERROR(VLOOKUP($A519,'様式C-1-1用'!$B$3:$AI$977,6,0),"")</f>
        <v>0</v>
      </c>
      <c r="E519" s="321">
        <f>IFERROR(VLOOKUP($A519,'様式C-1-1用'!$B$3:$AI$977,7,0),"")</f>
        <v>0</v>
      </c>
      <c r="F519" s="321">
        <f>IFERROR(VLOOKUP($A519,'様式C-1-1用'!$B$3:$AI$977,8,0),"")</f>
        <v>0</v>
      </c>
      <c r="G519" s="321">
        <f>IFERROR(VLOOKUP($A519,'様式C-1-1用'!$B$3:$AI$977,10,0),"")</f>
        <v>0</v>
      </c>
      <c r="H519" s="321">
        <f>IFERROR(VLOOKUP($A519,'様式C-1-1用'!$B$3:$AI$977,22,0),"")</f>
        <v>0</v>
      </c>
      <c r="I519" s="321">
        <f>IFERROR(VLOOKUP($A519,'様式C-1-1用'!$B$3:$AI$977,23,0),"")</f>
        <v>0</v>
      </c>
      <c r="J519" s="321" t="str">
        <f>IFERROR(VLOOKUP($A519,'様式C-1-1用'!$B$3:$AI$977,24,0),"")</f>
        <v/>
      </c>
      <c r="K519" s="321" t="str">
        <f>IFERROR(VLOOKUP($A519,'様式C-1-1用'!$B$3:$AI$977,25,0),"")</f>
        <v/>
      </c>
      <c r="L519" s="321">
        <f>IFERROR(VLOOKUP($A519,'様式C-1-1用'!$B$3:$AI$977,16,0),"")</f>
        <v>0</v>
      </c>
      <c r="M519" s="321" t="str">
        <f>IFERROR(VLOOKUP($A519,'様式C-1-1用'!$B$3:$AI$977,34,0),"")</f>
        <v/>
      </c>
      <c r="N519" s="321" t="str">
        <f>IFERROR(VLOOKUP($A519,'様式C-1-1用'!$B$3:$AI$977,30,0),"")</f>
        <v/>
      </c>
      <c r="O519" s="321" t="str">
        <f>IF(VLOOKUP($A519,'様式C-1-1用'!$B$3:$AI$977,29,0)="－","なし",VLOOKUP($A519,'様式C-1-1用'!$B$3:$AI$977,29,0))</f>
        <v/>
      </c>
      <c r="P519" s="322" t="str">
        <f>IFERROR(VLOOKUP($A519,'様式C-1-1用'!$B$3:$AI$977,33,0),"")</f>
        <v/>
      </c>
    </row>
    <row r="520" spans="1:16" ht="15.95" customHeight="1" x14ac:dyDescent="0.15">
      <c r="A520" s="314">
        <v>518</v>
      </c>
      <c r="B520" s="320">
        <f>IFERROR(VLOOKUP($A520,'様式C-1-1用'!$B$3:$AI$977,3,0),"")</f>
        <v>0</v>
      </c>
      <c r="C520" s="321" t="str">
        <f>IFERROR(VLOOKUP($A520,'様式C-1-1用'!$B$3:$AI$977,4,0),"")</f>
        <v/>
      </c>
      <c r="D520" s="321">
        <f>IFERROR(VLOOKUP($A520,'様式C-1-1用'!$B$3:$AI$977,6,0),"")</f>
        <v>0</v>
      </c>
      <c r="E520" s="321">
        <f>IFERROR(VLOOKUP($A520,'様式C-1-1用'!$B$3:$AI$977,7,0),"")</f>
        <v>0</v>
      </c>
      <c r="F520" s="321">
        <f>IFERROR(VLOOKUP($A520,'様式C-1-1用'!$B$3:$AI$977,8,0),"")</f>
        <v>0</v>
      </c>
      <c r="G520" s="321">
        <f>IFERROR(VLOOKUP($A520,'様式C-1-1用'!$B$3:$AI$977,10,0),"")</f>
        <v>0</v>
      </c>
      <c r="H520" s="321">
        <f>IFERROR(VLOOKUP($A520,'様式C-1-1用'!$B$3:$AI$977,22,0),"")</f>
        <v>0</v>
      </c>
      <c r="I520" s="321">
        <f>IFERROR(VLOOKUP($A520,'様式C-1-1用'!$B$3:$AI$977,23,0),"")</f>
        <v>0</v>
      </c>
      <c r="J520" s="321" t="str">
        <f>IFERROR(VLOOKUP($A520,'様式C-1-1用'!$B$3:$AI$977,24,0),"")</f>
        <v/>
      </c>
      <c r="K520" s="321" t="str">
        <f>IFERROR(VLOOKUP($A520,'様式C-1-1用'!$B$3:$AI$977,25,0),"")</f>
        <v/>
      </c>
      <c r="L520" s="321">
        <f>IFERROR(VLOOKUP($A520,'様式C-1-1用'!$B$3:$AI$977,16,0),"")</f>
        <v>0</v>
      </c>
      <c r="M520" s="321" t="str">
        <f>IFERROR(VLOOKUP($A520,'様式C-1-1用'!$B$3:$AI$977,34,0),"")</f>
        <v/>
      </c>
      <c r="N520" s="321" t="str">
        <f>IFERROR(VLOOKUP($A520,'様式C-1-1用'!$B$3:$AI$977,30,0),"")</f>
        <v/>
      </c>
      <c r="O520" s="321" t="str">
        <f>IF(VLOOKUP($A520,'様式C-1-1用'!$B$3:$AI$977,29,0)="－","なし",VLOOKUP($A520,'様式C-1-1用'!$B$3:$AI$977,29,0))</f>
        <v/>
      </c>
      <c r="P520" s="322" t="str">
        <f>IFERROR(VLOOKUP($A520,'様式C-1-1用'!$B$3:$AI$977,33,0),"")</f>
        <v/>
      </c>
    </row>
    <row r="521" spans="1:16" ht="15.95" customHeight="1" x14ac:dyDescent="0.15">
      <c r="A521" s="314">
        <v>519</v>
      </c>
      <c r="B521" s="320">
        <f>IFERROR(VLOOKUP($A521,'様式C-1-1用'!$B$3:$AI$977,3,0),"")</f>
        <v>0</v>
      </c>
      <c r="C521" s="321" t="str">
        <f>IFERROR(VLOOKUP($A521,'様式C-1-1用'!$B$3:$AI$977,4,0),"")</f>
        <v/>
      </c>
      <c r="D521" s="321">
        <f>IFERROR(VLOOKUP($A521,'様式C-1-1用'!$B$3:$AI$977,6,0),"")</f>
        <v>0</v>
      </c>
      <c r="E521" s="321">
        <f>IFERROR(VLOOKUP($A521,'様式C-1-1用'!$B$3:$AI$977,7,0),"")</f>
        <v>0</v>
      </c>
      <c r="F521" s="321">
        <f>IFERROR(VLOOKUP($A521,'様式C-1-1用'!$B$3:$AI$977,8,0),"")</f>
        <v>0</v>
      </c>
      <c r="G521" s="321">
        <f>IFERROR(VLOOKUP($A521,'様式C-1-1用'!$B$3:$AI$977,10,0),"")</f>
        <v>0</v>
      </c>
      <c r="H521" s="321">
        <f>IFERROR(VLOOKUP($A521,'様式C-1-1用'!$B$3:$AI$977,22,0),"")</f>
        <v>0</v>
      </c>
      <c r="I521" s="321">
        <f>IFERROR(VLOOKUP($A521,'様式C-1-1用'!$B$3:$AI$977,23,0),"")</f>
        <v>0</v>
      </c>
      <c r="J521" s="321" t="str">
        <f>IFERROR(VLOOKUP($A521,'様式C-1-1用'!$B$3:$AI$977,24,0),"")</f>
        <v/>
      </c>
      <c r="K521" s="321" t="str">
        <f>IFERROR(VLOOKUP($A521,'様式C-1-1用'!$B$3:$AI$977,25,0),"")</f>
        <v/>
      </c>
      <c r="L521" s="321">
        <f>IFERROR(VLOOKUP($A521,'様式C-1-1用'!$B$3:$AI$977,16,0),"")</f>
        <v>0</v>
      </c>
      <c r="M521" s="321" t="str">
        <f>IFERROR(VLOOKUP($A521,'様式C-1-1用'!$B$3:$AI$977,34,0),"")</f>
        <v/>
      </c>
      <c r="N521" s="321" t="str">
        <f>IFERROR(VLOOKUP($A521,'様式C-1-1用'!$B$3:$AI$977,30,0),"")</f>
        <v/>
      </c>
      <c r="O521" s="321" t="str">
        <f>IF(VLOOKUP($A521,'様式C-1-1用'!$B$3:$AI$977,29,0)="－","なし",VLOOKUP($A521,'様式C-1-1用'!$B$3:$AI$977,29,0))</f>
        <v/>
      </c>
      <c r="P521" s="322" t="str">
        <f>IFERROR(VLOOKUP($A521,'様式C-1-1用'!$B$3:$AI$977,33,0),"")</f>
        <v/>
      </c>
    </row>
    <row r="522" spans="1:16" ht="15.95" customHeight="1" x14ac:dyDescent="0.15">
      <c r="A522" s="314">
        <v>520</v>
      </c>
      <c r="B522" s="320">
        <f>IFERROR(VLOOKUP($A522,'様式C-1-1用'!$B$3:$AI$977,3,0),"")</f>
        <v>0</v>
      </c>
      <c r="C522" s="321" t="str">
        <f>IFERROR(VLOOKUP($A522,'様式C-1-1用'!$B$3:$AI$977,4,0),"")</f>
        <v/>
      </c>
      <c r="D522" s="321">
        <f>IFERROR(VLOOKUP($A522,'様式C-1-1用'!$B$3:$AI$977,6,0),"")</f>
        <v>0</v>
      </c>
      <c r="E522" s="321">
        <f>IFERROR(VLOOKUP($A522,'様式C-1-1用'!$B$3:$AI$977,7,0),"")</f>
        <v>0</v>
      </c>
      <c r="F522" s="321">
        <f>IFERROR(VLOOKUP($A522,'様式C-1-1用'!$B$3:$AI$977,8,0),"")</f>
        <v>0</v>
      </c>
      <c r="G522" s="321">
        <f>IFERROR(VLOOKUP($A522,'様式C-1-1用'!$B$3:$AI$977,10,0),"")</f>
        <v>0</v>
      </c>
      <c r="H522" s="321">
        <f>IFERROR(VLOOKUP($A522,'様式C-1-1用'!$B$3:$AI$977,22,0),"")</f>
        <v>0</v>
      </c>
      <c r="I522" s="321">
        <f>IFERROR(VLOOKUP($A522,'様式C-1-1用'!$B$3:$AI$977,23,0),"")</f>
        <v>0</v>
      </c>
      <c r="J522" s="321" t="str">
        <f>IFERROR(VLOOKUP($A522,'様式C-1-1用'!$B$3:$AI$977,24,0),"")</f>
        <v/>
      </c>
      <c r="K522" s="321" t="str">
        <f>IFERROR(VLOOKUP($A522,'様式C-1-1用'!$B$3:$AI$977,25,0),"")</f>
        <v/>
      </c>
      <c r="L522" s="321">
        <f>IFERROR(VLOOKUP($A522,'様式C-1-1用'!$B$3:$AI$977,16,0),"")</f>
        <v>0</v>
      </c>
      <c r="M522" s="321" t="str">
        <f>IFERROR(VLOOKUP($A522,'様式C-1-1用'!$B$3:$AI$977,34,0),"")</f>
        <v/>
      </c>
      <c r="N522" s="321" t="str">
        <f>IFERROR(VLOOKUP($A522,'様式C-1-1用'!$B$3:$AI$977,30,0),"")</f>
        <v/>
      </c>
      <c r="O522" s="321" t="str">
        <f>IF(VLOOKUP($A522,'様式C-1-1用'!$B$3:$AI$977,29,0)="－","なし",VLOOKUP($A522,'様式C-1-1用'!$B$3:$AI$977,29,0))</f>
        <v/>
      </c>
      <c r="P522" s="322" t="str">
        <f>IFERROR(VLOOKUP($A522,'様式C-1-1用'!$B$3:$AI$977,33,0),"")</f>
        <v/>
      </c>
    </row>
    <row r="523" spans="1:16" ht="15.95" customHeight="1" x14ac:dyDescent="0.15">
      <c r="A523" s="314">
        <v>521</v>
      </c>
      <c r="B523" s="320">
        <f>IFERROR(VLOOKUP($A523,'様式C-1-1用'!$B$3:$AI$977,3,0),"")</f>
        <v>0</v>
      </c>
      <c r="C523" s="321" t="str">
        <f>IFERROR(VLOOKUP($A523,'様式C-1-1用'!$B$3:$AI$977,4,0),"")</f>
        <v/>
      </c>
      <c r="D523" s="321">
        <f>IFERROR(VLOOKUP($A523,'様式C-1-1用'!$B$3:$AI$977,6,0),"")</f>
        <v>0</v>
      </c>
      <c r="E523" s="321">
        <f>IFERROR(VLOOKUP($A523,'様式C-1-1用'!$B$3:$AI$977,7,0),"")</f>
        <v>0</v>
      </c>
      <c r="F523" s="321">
        <f>IFERROR(VLOOKUP($A523,'様式C-1-1用'!$B$3:$AI$977,8,0),"")</f>
        <v>0</v>
      </c>
      <c r="G523" s="321">
        <f>IFERROR(VLOOKUP($A523,'様式C-1-1用'!$B$3:$AI$977,10,0),"")</f>
        <v>0</v>
      </c>
      <c r="H523" s="321">
        <f>IFERROR(VLOOKUP($A523,'様式C-1-1用'!$B$3:$AI$977,22,0),"")</f>
        <v>0</v>
      </c>
      <c r="I523" s="321">
        <f>IFERROR(VLOOKUP($A523,'様式C-1-1用'!$B$3:$AI$977,23,0),"")</f>
        <v>0</v>
      </c>
      <c r="J523" s="321" t="str">
        <f>IFERROR(VLOOKUP($A523,'様式C-1-1用'!$B$3:$AI$977,24,0),"")</f>
        <v/>
      </c>
      <c r="K523" s="321" t="str">
        <f>IFERROR(VLOOKUP($A523,'様式C-1-1用'!$B$3:$AI$977,25,0),"")</f>
        <v/>
      </c>
      <c r="L523" s="321">
        <f>IFERROR(VLOOKUP($A523,'様式C-1-1用'!$B$3:$AI$977,16,0),"")</f>
        <v>0</v>
      </c>
      <c r="M523" s="321" t="str">
        <f>IFERROR(VLOOKUP($A523,'様式C-1-1用'!$B$3:$AI$977,34,0),"")</f>
        <v/>
      </c>
      <c r="N523" s="321" t="str">
        <f>IFERROR(VLOOKUP($A523,'様式C-1-1用'!$B$3:$AI$977,30,0),"")</f>
        <v/>
      </c>
      <c r="O523" s="321" t="str">
        <f>IF(VLOOKUP($A523,'様式C-1-1用'!$B$3:$AI$977,29,0)="－","なし",VLOOKUP($A523,'様式C-1-1用'!$B$3:$AI$977,29,0))</f>
        <v/>
      </c>
      <c r="P523" s="322" t="str">
        <f>IFERROR(VLOOKUP($A523,'様式C-1-1用'!$B$3:$AI$977,33,0),"")</f>
        <v/>
      </c>
    </row>
    <row r="524" spans="1:16" ht="15.95" customHeight="1" x14ac:dyDescent="0.15">
      <c r="A524" s="314">
        <v>522</v>
      </c>
      <c r="B524" s="320">
        <f>IFERROR(VLOOKUP($A524,'様式C-1-1用'!$B$3:$AI$977,3,0),"")</f>
        <v>0</v>
      </c>
      <c r="C524" s="321" t="str">
        <f>IFERROR(VLOOKUP($A524,'様式C-1-1用'!$B$3:$AI$977,4,0),"")</f>
        <v/>
      </c>
      <c r="D524" s="321">
        <f>IFERROR(VLOOKUP($A524,'様式C-1-1用'!$B$3:$AI$977,6,0),"")</f>
        <v>0</v>
      </c>
      <c r="E524" s="321">
        <f>IFERROR(VLOOKUP($A524,'様式C-1-1用'!$B$3:$AI$977,7,0),"")</f>
        <v>0</v>
      </c>
      <c r="F524" s="321">
        <f>IFERROR(VLOOKUP($A524,'様式C-1-1用'!$B$3:$AI$977,8,0),"")</f>
        <v>0</v>
      </c>
      <c r="G524" s="321">
        <f>IFERROR(VLOOKUP($A524,'様式C-1-1用'!$B$3:$AI$977,10,0),"")</f>
        <v>0</v>
      </c>
      <c r="H524" s="321">
        <f>IFERROR(VLOOKUP($A524,'様式C-1-1用'!$B$3:$AI$977,22,0),"")</f>
        <v>0</v>
      </c>
      <c r="I524" s="321">
        <f>IFERROR(VLOOKUP($A524,'様式C-1-1用'!$B$3:$AI$977,23,0),"")</f>
        <v>0</v>
      </c>
      <c r="J524" s="321" t="str">
        <f>IFERROR(VLOOKUP($A524,'様式C-1-1用'!$B$3:$AI$977,24,0),"")</f>
        <v/>
      </c>
      <c r="K524" s="321" t="str">
        <f>IFERROR(VLOOKUP($A524,'様式C-1-1用'!$B$3:$AI$977,25,0),"")</f>
        <v/>
      </c>
      <c r="L524" s="321">
        <f>IFERROR(VLOOKUP($A524,'様式C-1-1用'!$B$3:$AI$977,16,0),"")</f>
        <v>0</v>
      </c>
      <c r="M524" s="321" t="str">
        <f>IFERROR(VLOOKUP($A524,'様式C-1-1用'!$B$3:$AI$977,34,0),"")</f>
        <v/>
      </c>
      <c r="N524" s="321" t="str">
        <f>IFERROR(VLOOKUP($A524,'様式C-1-1用'!$B$3:$AI$977,30,0),"")</f>
        <v/>
      </c>
      <c r="O524" s="321" t="str">
        <f>IF(VLOOKUP($A524,'様式C-1-1用'!$B$3:$AI$977,29,0)="－","なし",VLOOKUP($A524,'様式C-1-1用'!$B$3:$AI$977,29,0))</f>
        <v/>
      </c>
      <c r="P524" s="322" t="str">
        <f>IFERROR(VLOOKUP($A524,'様式C-1-1用'!$B$3:$AI$977,33,0),"")</f>
        <v/>
      </c>
    </row>
    <row r="525" spans="1:16" ht="15.95" customHeight="1" x14ac:dyDescent="0.15">
      <c r="A525" s="314">
        <v>523</v>
      </c>
      <c r="B525" s="320">
        <f>IFERROR(VLOOKUP($A525,'様式C-1-1用'!$B$3:$AI$977,3,0),"")</f>
        <v>0</v>
      </c>
      <c r="C525" s="321" t="str">
        <f>IFERROR(VLOOKUP($A525,'様式C-1-1用'!$B$3:$AI$977,4,0),"")</f>
        <v/>
      </c>
      <c r="D525" s="321">
        <f>IFERROR(VLOOKUP($A525,'様式C-1-1用'!$B$3:$AI$977,6,0),"")</f>
        <v>0</v>
      </c>
      <c r="E525" s="321">
        <f>IFERROR(VLOOKUP($A525,'様式C-1-1用'!$B$3:$AI$977,7,0),"")</f>
        <v>0</v>
      </c>
      <c r="F525" s="321">
        <f>IFERROR(VLOOKUP($A525,'様式C-1-1用'!$B$3:$AI$977,8,0),"")</f>
        <v>0</v>
      </c>
      <c r="G525" s="321">
        <f>IFERROR(VLOOKUP($A525,'様式C-1-1用'!$B$3:$AI$977,10,0),"")</f>
        <v>0</v>
      </c>
      <c r="H525" s="321">
        <f>IFERROR(VLOOKUP($A525,'様式C-1-1用'!$B$3:$AI$977,22,0),"")</f>
        <v>0</v>
      </c>
      <c r="I525" s="321">
        <f>IFERROR(VLOOKUP($A525,'様式C-1-1用'!$B$3:$AI$977,23,0),"")</f>
        <v>0</v>
      </c>
      <c r="J525" s="321" t="str">
        <f>IFERROR(VLOOKUP($A525,'様式C-1-1用'!$B$3:$AI$977,24,0),"")</f>
        <v/>
      </c>
      <c r="K525" s="321" t="str">
        <f>IFERROR(VLOOKUP($A525,'様式C-1-1用'!$B$3:$AI$977,25,0),"")</f>
        <v/>
      </c>
      <c r="L525" s="321">
        <f>IFERROR(VLOOKUP($A525,'様式C-1-1用'!$B$3:$AI$977,16,0),"")</f>
        <v>0</v>
      </c>
      <c r="M525" s="321" t="str">
        <f>IFERROR(VLOOKUP($A525,'様式C-1-1用'!$B$3:$AI$977,34,0),"")</f>
        <v/>
      </c>
      <c r="N525" s="321" t="str">
        <f>IFERROR(VLOOKUP($A525,'様式C-1-1用'!$B$3:$AI$977,30,0),"")</f>
        <v/>
      </c>
      <c r="O525" s="321" t="str">
        <f>IF(VLOOKUP($A525,'様式C-1-1用'!$B$3:$AI$977,29,0)="－","なし",VLOOKUP($A525,'様式C-1-1用'!$B$3:$AI$977,29,0))</f>
        <v/>
      </c>
      <c r="P525" s="322" t="str">
        <f>IFERROR(VLOOKUP($A525,'様式C-1-1用'!$B$3:$AI$977,33,0),"")</f>
        <v/>
      </c>
    </row>
    <row r="526" spans="1:16" ht="15.95" customHeight="1" x14ac:dyDescent="0.15">
      <c r="A526" s="314">
        <v>524</v>
      </c>
      <c r="B526" s="320">
        <f>IFERROR(VLOOKUP($A526,'様式C-1-1用'!$B$3:$AI$977,3,0),"")</f>
        <v>0</v>
      </c>
      <c r="C526" s="321" t="str">
        <f>IFERROR(VLOOKUP($A526,'様式C-1-1用'!$B$3:$AI$977,4,0),"")</f>
        <v/>
      </c>
      <c r="D526" s="321">
        <f>IFERROR(VLOOKUP($A526,'様式C-1-1用'!$B$3:$AI$977,6,0),"")</f>
        <v>0</v>
      </c>
      <c r="E526" s="321">
        <f>IFERROR(VLOOKUP($A526,'様式C-1-1用'!$B$3:$AI$977,7,0),"")</f>
        <v>0</v>
      </c>
      <c r="F526" s="321">
        <f>IFERROR(VLOOKUP($A526,'様式C-1-1用'!$B$3:$AI$977,8,0),"")</f>
        <v>0</v>
      </c>
      <c r="G526" s="321">
        <f>IFERROR(VLOOKUP($A526,'様式C-1-1用'!$B$3:$AI$977,10,0),"")</f>
        <v>0</v>
      </c>
      <c r="H526" s="321">
        <f>IFERROR(VLOOKUP($A526,'様式C-1-1用'!$B$3:$AI$977,22,0),"")</f>
        <v>0</v>
      </c>
      <c r="I526" s="321">
        <f>IFERROR(VLOOKUP($A526,'様式C-1-1用'!$B$3:$AI$977,23,0),"")</f>
        <v>0</v>
      </c>
      <c r="J526" s="321" t="str">
        <f>IFERROR(VLOOKUP($A526,'様式C-1-1用'!$B$3:$AI$977,24,0),"")</f>
        <v/>
      </c>
      <c r="K526" s="321" t="str">
        <f>IFERROR(VLOOKUP($A526,'様式C-1-1用'!$B$3:$AI$977,25,0),"")</f>
        <v/>
      </c>
      <c r="L526" s="321">
        <f>IFERROR(VLOOKUP($A526,'様式C-1-1用'!$B$3:$AI$977,16,0),"")</f>
        <v>0</v>
      </c>
      <c r="M526" s="321" t="str">
        <f>IFERROR(VLOOKUP($A526,'様式C-1-1用'!$B$3:$AI$977,34,0),"")</f>
        <v/>
      </c>
      <c r="N526" s="321" t="str">
        <f>IFERROR(VLOOKUP($A526,'様式C-1-1用'!$B$3:$AI$977,30,0),"")</f>
        <v/>
      </c>
      <c r="O526" s="321" t="str">
        <f>IF(VLOOKUP($A526,'様式C-1-1用'!$B$3:$AI$977,29,0)="－","なし",VLOOKUP($A526,'様式C-1-1用'!$B$3:$AI$977,29,0))</f>
        <v/>
      </c>
      <c r="P526" s="322" t="str">
        <f>IFERROR(VLOOKUP($A526,'様式C-1-1用'!$B$3:$AI$977,33,0),"")</f>
        <v/>
      </c>
    </row>
    <row r="527" spans="1:16" ht="15.95" customHeight="1" x14ac:dyDescent="0.15">
      <c r="A527" s="314">
        <v>525</v>
      </c>
      <c r="B527" s="320">
        <f>IFERROR(VLOOKUP($A527,'様式C-1-1用'!$B$3:$AI$977,3,0),"")</f>
        <v>0</v>
      </c>
      <c r="C527" s="321" t="str">
        <f>IFERROR(VLOOKUP($A527,'様式C-1-1用'!$B$3:$AI$977,4,0),"")</f>
        <v/>
      </c>
      <c r="D527" s="321">
        <f>IFERROR(VLOOKUP($A527,'様式C-1-1用'!$B$3:$AI$977,6,0),"")</f>
        <v>0</v>
      </c>
      <c r="E527" s="321">
        <f>IFERROR(VLOOKUP($A527,'様式C-1-1用'!$B$3:$AI$977,7,0),"")</f>
        <v>0</v>
      </c>
      <c r="F527" s="321">
        <f>IFERROR(VLOOKUP($A527,'様式C-1-1用'!$B$3:$AI$977,8,0),"")</f>
        <v>0</v>
      </c>
      <c r="G527" s="321">
        <f>IFERROR(VLOOKUP($A527,'様式C-1-1用'!$B$3:$AI$977,10,0),"")</f>
        <v>0</v>
      </c>
      <c r="H527" s="321">
        <f>IFERROR(VLOOKUP($A527,'様式C-1-1用'!$B$3:$AI$977,22,0),"")</f>
        <v>0</v>
      </c>
      <c r="I527" s="321">
        <f>IFERROR(VLOOKUP($A527,'様式C-1-1用'!$B$3:$AI$977,23,0),"")</f>
        <v>0</v>
      </c>
      <c r="J527" s="321" t="str">
        <f>IFERROR(VLOOKUP($A527,'様式C-1-1用'!$B$3:$AI$977,24,0),"")</f>
        <v/>
      </c>
      <c r="K527" s="321" t="str">
        <f>IFERROR(VLOOKUP($A527,'様式C-1-1用'!$B$3:$AI$977,25,0),"")</f>
        <v/>
      </c>
      <c r="L527" s="321">
        <f>IFERROR(VLOOKUP($A527,'様式C-1-1用'!$B$3:$AI$977,16,0),"")</f>
        <v>0</v>
      </c>
      <c r="M527" s="321" t="str">
        <f>IFERROR(VLOOKUP($A527,'様式C-1-1用'!$B$3:$AI$977,34,0),"")</f>
        <v/>
      </c>
      <c r="N527" s="321" t="str">
        <f>IFERROR(VLOOKUP($A527,'様式C-1-1用'!$B$3:$AI$977,30,0),"")</f>
        <v/>
      </c>
      <c r="O527" s="321" t="str">
        <f>IF(VLOOKUP($A527,'様式C-1-1用'!$B$3:$AI$977,29,0)="－","なし",VLOOKUP($A527,'様式C-1-1用'!$B$3:$AI$977,29,0))</f>
        <v/>
      </c>
      <c r="P527" s="322" t="str">
        <f>IFERROR(VLOOKUP($A527,'様式C-1-1用'!$B$3:$AI$977,33,0),"")</f>
        <v/>
      </c>
    </row>
    <row r="528" spans="1:16" ht="15.95" customHeight="1" x14ac:dyDescent="0.15">
      <c r="A528" s="314">
        <v>526</v>
      </c>
      <c r="B528" s="320">
        <f>IFERROR(VLOOKUP($A528,'様式C-1-1用'!$B$3:$AI$977,3,0),"")</f>
        <v>0</v>
      </c>
      <c r="C528" s="321" t="str">
        <f>IFERROR(VLOOKUP($A528,'様式C-1-1用'!$B$3:$AI$977,4,0),"")</f>
        <v/>
      </c>
      <c r="D528" s="321">
        <f>IFERROR(VLOOKUP($A528,'様式C-1-1用'!$B$3:$AI$977,6,0),"")</f>
        <v>0</v>
      </c>
      <c r="E528" s="321">
        <f>IFERROR(VLOOKUP($A528,'様式C-1-1用'!$B$3:$AI$977,7,0),"")</f>
        <v>0</v>
      </c>
      <c r="F528" s="321">
        <f>IFERROR(VLOOKUP($A528,'様式C-1-1用'!$B$3:$AI$977,8,0),"")</f>
        <v>0</v>
      </c>
      <c r="G528" s="321">
        <f>IFERROR(VLOOKUP($A528,'様式C-1-1用'!$B$3:$AI$977,10,0),"")</f>
        <v>0</v>
      </c>
      <c r="H528" s="321">
        <f>IFERROR(VLOOKUP($A528,'様式C-1-1用'!$B$3:$AI$977,22,0),"")</f>
        <v>0</v>
      </c>
      <c r="I528" s="321">
        <f>IFERROR(VLOOKUP($A528,'様式C-1-1用'!$B$3:$AI$977,23,0),"")</f>
        <v>0</v>
      </c>
      <c r="J528" s="321" t="str">
        <f>IFERROR(VLOOKUP($A528,'様式C-1-1用'!$B$3:$AI$977,24,0),"")</f>
        <v/>
      </c>
      <c r="K528" s="321" t="str">
        <f>IFERROR(VLOOKUP($A528,'様式C-1-1用'!$B$3:$AI$977,25,0),"")</f>
        <v/>
      </c>
      <c r="L528" s="321">
        <f>IFERROR(VLOOKUP($A528,'様式C-1-1用'!$B$3:$AI$977,16,0),"")</f>
        <v>0</v>
      </c>
      <c r="M528" s="321" t="str">
        <f>IFERROR(VLOOKUP($A528,'様式C-1-1用'!$B$3:$AI$977,34,0),"")</f>
        <v/>
      </c>
      <c r="N528" s="321" t="str">
        <f>IFERROR(VLOOKUP($A528,'様式C-1-1用'!$B$3:$AI$977,30,0),"")</f>
        <v/>
      </c>
      <c r="O528" s="321" t="str">
        <f>IF(VLOOKUP($A528,'様式C-1-1用'!$B$3:$AI$977,29,0)="－","なし",VLOOKUP($A528,'様式C-1-1用'!$B$3:$AI$977,29,0))</f>
        <v/>
      </c>
      <c r="P528" s="322" t="str">
        <f>IFERROR(VLOOKUP($A528,'様式C-1-1用'!$B$3:$AI$977,33,0),"")</f>
        <v/>
      </c>
    </row>
    <row r="529" spans="1:16" ht="15.95" customHeight="1" x14ac:dyDescent="0.15">
      <c r="A529" s="314">
        <v>527</v>
      </c>
      <c r="B529" s="320">
        <f>IFERROR(VLOOKUP($A529,'様式C-1-1用'!$B$3:$AI$977,3,0),"")</f>
        <v>0</v>
      </c>
      <c r="C529" s="321" t="str">
        <f>IFERROR(VLOOKUP($A529,'様式C-1-1用'!$B$3:$AI$977,4,0),"")</f>
        <v/>
      </c>
      <c r="D529" s="321">
        <f>IFERROR(VLOOKUP($A529,'様式C-1-1用'!$B$3:$AI$977,6,0),"")</f>
        <v>0</v>
      </c>
      <c r="E529" s="321">
        <f>IFERROR(VLOOKUP($A529,'様式C-1-1用'!$B$3:$AI$977,7,0),"")</f>
        <v>0</v>
      </c>
      <c r="F529" s="321">
        <f>IFERROR(VLOOKUP($A529,'様式C-1-1用'!$B$3:$AI$977,8,0),"")</f>
        <v>0</v>
      </c>
      <c r="G529" s="321">
        <f>IFERROR(VLOOKUP($A529,'様式C-1-1用'!$B$3:$AI$977,10,0),"")</f>
        <v>0</v>
      </c>
      <c r="H529" s="321">
        <f>IFERROR(VLOOKUP($A529,'様式C-1-1用'!$B$3:$AI$977,22,0),"")</f>
        <v>0</v>
      </c>
      <c r="I529" s="321">
        <f>IFERROR(VLOOKUP($A529,'様式C-1-1用'!$B$3:$AI$977,23,0),"")</f>
        <v>0</v>
      </c>
      <c r="J529" s="321" t="str">
        <f>IFERROR(VLOOKUP($A529,'様式C-1-1用'!$B$3:$AI$977,24,0),"")</f>
        <v/>
      </c>
      <c r="K529" s="321" t="str">
        <f>IFERROR(VLOOKUP($A529,'様式C-1-1用'!$B$3:$AI$977,25,0),"")</f>
        <v/>
      </c>
      <c r="L529" s="321">
        <f>IFERROR(VLOOKUP($A529,'様式C-1-1用'!$B$3:$AI$977,16,0),"")</f>
        <v>0</v>
      </c>
      <c r="M529" s="321" t="str">
        <f>IFERROR(VLOOKUP($A529,'様式C-1-1用'!$B$3:$AI$977,34,0),"")</f>
        <v/>
      </c>
      <c r="N529" s="321" t="str">
        <f>IFERROR(VLOOKUP($A529,'様式C-1-1用'!$B$3:$AI$977,30,0),"")</f>
        <v/>
      </c>
      <c r="O529" s="321" t="str">
        <f>IF(VLOOKUP($A529,'様式C-1-1用'!$B$3:$AI$977,29,0)="－","なし",VLOOKUP($A529,'様式C-1-1用'!$B$3:$AI$977,29,0))</f>
        <v/>
      </c>
      <c r="P529" s="322" t="str">
        <f>IFERROR(VLOOKUP($A529,'様式C-1-1用'!$B$3:$AI$977,33,0),"")</f>
        <v/>
      </c>
    </row>
    <row r="530" spans="1:16" ht="15.95" customHeight="1" x14ac:dyDescent="0.15">
      <c r="A530" s="314">
        <v>528</v>
      </c>
      <c r="B530" s="320">
        <f>IFERROR(VLOOKUP($A530,'様式C-1-1用'!$B$3:$AI$977,3,0),"")</f>
        <v>0</v>
      </c>
      <c r="C530" s="321" t="str">
        <f>IFERROR(VLOOKUP($A530,'様式C-1-1用'!$B$3:$AI$977,4,0),"")</f>
        <v/>
      </c>
      <c r="D530" s="321">
        <f>IFERROR(VLOOKUP($A530,'様式C-1-1用'!$B$3:$AI$977,6,0),"")</f>
        <v>0</v>
      </c>
      <c r="E530" s="321">
        <f>IFERROR(VLOOKUP($A530,'様式C-1-1用'!$B$3:$AI$977,7,0),"")</f>
        <v>0</v>
      </c>
      <c r="F530" s="321">
        <f>IFERROR(VLOOKUP($A530,'様式C-1-1用'!$B$3:$AI$977,8,0),"")</f>
        <v>0</v>
      </c>
      <c r="G530" s="321">
        <f>IFERROR(VLOOKUP($A530,'様式C-1-1用'!$B$3:$AI$977,10,0),"")</f>
        <v>0</v>
      </c>
      <c r="H530" s="321">
        <f>IFERROR(VLOOKUP($A530,'様式C-1-1用'!$B$3:$AI$977,22,0),"")</f>
        <v>0</v>
      </c>
      <c r="I530" s="321">
        <f>IFERROR(VLOOKUP($A530,'様式C-1-1用'!$B$3:$AI$977,23,0),"")</f>
        <v>0</v>
      </c>
      <c r="J530" s="321" t="str">
        <f>IFERROR(VLOOKUP($A530,'様式C-1-1用'!$B$3:$AI$977,24,0),"")</f>
        <v/>
      </c>
      <c r="K530" s="321" t="str">
        <f>IFERROR(VLOOKUP($A530,'様式C-1-1用'!$B$3:$AI$977,25,0),"")</f>
        <v/>
      </c>
      <c r="L530" s="321">
        <f>IFERROR(VLOOKUP($A530,'様式C-1-1用'!$B$3:$AI$977,16,0),"")</f>
        <v>0</v>
      </c>
      <c r="M530" s="321" t="str">
        <f>IFERROR(VLOOKUP($A530,'様式C-1-1用'!$B$3:$AI$977,34,0),"")</f>
        <v/>
      </c>
      <c r="N530" s="321" t="str">
        <f>IFERROR(VLOOKUP($A530,'様式C-1-1用'!$B$3:$AI$977,30,0),"")</f>
        <v/>
      </c>
      <c r="O530" s="321" t="str">
        <f>IF(VLOOKUP($A530,'様式C-1-1用'!$B$3:$AI$977,29,0)="－","なし",VLOOKUP($A530,'様式C-1-1用'!$B$3:$AI$977,29,0))</f>
        <v/>
      </c>
      <c r="P530" s="322" t="str">
        <f>IFERROR(VLOOKUP($A530,'様式C-1-1用'!$B$3:$AI$977,33,0),"")</f>
        <v/>
      </c>
    </row>
    <row r="531" spans="1:16" ht="15.95" customHeight="1" x14ac:dyDescent="0.15">
      <c r="A531" s="314">
        <v>529</v>
      </c>
      <c r="B531" s="320">
        <f>IFERROR(VLOOKUP($A531,'様式C-1-1用'!$B$3:$AI$977,3,0),"")</f>
        <v>0</v>
      </c>
      <c r="C531" s="321" t="str">
        <f>IFERROR(VLOOKUP($A531,'様式C-1-1用'!$B$3:$AI$977,4,0),"")</f>
        <v/>
      </c>
      <c r="D531" s="321">
        <f>IFERROR(VLOOKUP($A531,'様式C-1-1用'!$B$3:$AI$977,6,0),"")</f>
        <v>0</v>
      </c>
      <c r="E531" s="321">
        <f>IFERROR(VLOOKUP($A531,'様式C-1-1用'!$B$3:$AI$977,7,0),"")</f>
        <v>0</v>
      </c>
      <c r="F531" s="321">
        <f>IFERROR(VLOOKUP($A531,'様式C-1-1用'!$B$3:$AI$977,8,0),"")</f>
        <v>0</v>
      </c>
      <c r="G531" s="321">
        <f>IFERROR(VLOOKUP($A531,'様式C-1-1用'!$B$3:$AI$977,10,0),"")</f>
        <v>0</v>
      </c>
      <c r="H531" s="321">
        <f>IFERROR(VLOOKUP($A531,'様式C-1-1用'!$B$3:$AI$977,22,0),"")</f>
        <v>0</v>
      </c>
      <c r="I531" s="321">
        <f>IFERROR(VLOOKUP($A531,'様式C-1-1用'!$B$3:$AI$977,23,0),"")</f>
        <v>0</v>
      </c>
      <c r="J531" s="321" t="str">
        <f>IFERROR(VLOOKUP($A531,'様式C-1-1用'!$B$3:$AI$977,24,0),"")</f>
        <v/>
      </c>
      <c r="K531" s="321" t="str">
        <f>IFERROR(VLOOKUP($A531,'様式C-1-1用'!$B$3:$AI$977,25,0),"")</f>
        <v/>
      </c>
      <c r="L531" s="321">
        <f>IFERROR(VLOOKUP($A531,'様式C-1-1用'!$B$3:$AI$977,16,0),"")</f>
        <v>0</v>
      </c>
      <c r="M531" s="321" t="str">
        <f>IFERROR(VLOOKUP($A531,'様式C-1-1用'!$B$3:$AI$977,34,0),"")</f>
        <v/>
      </c>
      <c r="N531" s="321" t="str">
        <f>IFERROR(VLOOKUP($A531,'様式C-1-1用'!$B$3:$AI$977,30,0),"")</f>
        <v/>
      </c>
      <c r="O531" s="321" t="str">
        <f>IF(VLOOKUP($A531,'様式C-1-1用'!$B$3:$AI$977,29,0)="－","なし",VLOOKUP($A531,'様式C-1-1用'!$B$3:$AI$977,29,0))</f>
        <v/>
      </c>
      <c r="P531" s="322" t="str">
        <f>IFERROR(VLOOKUP($A531,'様式C-1-1用'!$B$3:$AI$977,33,0),"")</f>
        <v/>
      </c>
    </row>
    <row r="532" spans="1:16" ht="15.95" customHeight="1" x14ac:dyDescent="0.15">
      <c r="A532" s="314">
        <v>530</v>
      </c>
      <c r="B532" s="320">
        <f>IFERROR(VLOOKUP($A532,'様式C-1-1用'!$B$3:$AI$977,3,0),"")</f>
        <v>0</v>
      </c>
      <c r="C532" s="321" t="str">
        <f>IFERROR(VLOOKUP($A532,'様式C-1-1用'!$B$3:$AI$977,4,0),"")</f>
        <v/>
      </c>
      <c r="D532" s="321">
        <f>IFERROR(VLOOKUP($A532,'様式C-1-1用'!$B$3:$AI$977,6,0),"")</f>
        <v>0</v>
      </c>
      <c r="E532" s="321">
        <f>IFERROR(VLOOKUP($A532,'様式C-1-1用'!$B$3:$AI$977,7,0),"")</f>
        <v>0</v>
      </c>
      <c r="F532" s="321">
        <f>IFERROR(VLOOKUP($A532,'様式C-1-1用'!$B$3:$AI$977,8,0),"")</f>
        <v>0</v>
      </c>
      <c r="G532" s="321">
        <f>IFERROR(VLOOKUP($A532,'様式C-1-1用'!$B$3:$AI$977,10,0),"")</f>
        <v>0</v>
      </c>
      <c r="H532" s="321">
        <f>IFERROR(VLOOKUP($A532,'様式C-1-1用'!$B$3:$AI$977,22,0),"")</f>
        <v>0</v>
      </c>
      <c r="I532" s="321">
        <f>IFERROR(VLOOKUP($A532,'様式C-1-1用'!$B$3:$AI$977,23,0),"")</f>
        <v>0</v>
      </c>
      <c r="J532" s="321" t="str">
        <f>IFERROR(VLOOKUP($A532,'様式C-1-1用'!$B$3:$AI$977,24,0),"")</f>
        <v/>
      </c>
      <c r="K532" s="321" t="str">
        <f>IFERROR(VLOOKUP($A532,'様式C-1-1用'!$B$3:$AI$977,25,0),"")</f>
        <v/>
      </c>
      <c r="L532" s="321">
        <f>IFERROR(VLOOKUP($A532,'様式C-1-1用'!$B$3:$AI$977,16,0),"")</f>
        <v>0</v>
      </c>
      <c r="M532" s="321" t="str">
        <f>IFERROR(VLOOKUP($A532,'様式C-1-1用'!$B$3:$AI$977,34,0),"")</f>
        <v/>
      </c>
      <c r="N532" s="321" t="str">
        <f>IFERROR(VLOOKUP($A532,'様式C-1-1用'!$B$3:$AI$977,30,0),"")</f>
        <v/>
      </c>
      <c r="O532" s="321" t="str">
        <f>IF(VLOOKUP($A532,'様式C-1-1用'!$B$3:$AI$977,29,0)="－","なし",VLOOKUP($A532,'様式C-1-1用'!$B$3:$AI$977,29,0))</f>
        <v/>
      </c>
      <c r="P532" s="322" t="str">
        <f>IFERROR(VLOOKUP($A532,'様式C-1-1用'!$B$3:$AI$977,33,0),"")</f>
        <v/>
      </c>
    </row>
    <row r="533" spans="1:16" ht="15.95" customHeight="1" x14ac:dyDescent="0.15">
      <c r="A533" s="314">
        <v>531</v>
      </c>
      <c r="B533" s="320">
        <f>IFERROR(VLOOKUP($A533,'様式C-1-1用'!$B$3:$AI$977,3,0),"")</f>
        <v>0</v>
      </c>
      <c r="C533" s="321" t="str">
        <f>IFERROR(VLOOKUP($A533,'様式C-1-1用'!$B$3:$AI$977,4,0),"")</f>
        <v/>
      </c>
      <c r="D533" s="321">
        <f>IFERROR(VLOOKUP($A533,'様式C-1-1用'!$B$3:$AI$977,6,0),"")</f>
        <v>0</v>
      </c>
      <c r="E533" s="321">
        <f>IFERROR(VLOOKUP($A533,'様式C-1-1用'!$B$3:$AI$977,7,0),"")</f>
        <v>0</v>
      </c>
      <c r="F533" s="321">
        <f>IFERROR(VLOOKUP($A533,'様式C-1-1用'!$B$3:$AI$977,8,0),"")</f>
        <v>0</v>
      </c>
      <c r="G533" s="321">
        <f>IFERROR(VLOOKUP($A533,'様式C-1-1用'!$B$3:$AI$977,10,0),"")</f>
        <v>0</v>
      </c>
      <c r="H533" s="321">
        <f>IFERROR(VLOOKUP($A533,'様式C-1-1用'!$B$3:$AI$977,22,0),"")</f>
        <v>0</v>
      </c>
      <c r="I533" s="321">
        <f>IFERROR(VLOOKUP($A533,'様式C-1-1用'!$B$3:$AI$977,23,0),"")</f>
        <v>0</v>
      </c>
      <c r="J533" s="321" t="str">
        <f>IFERROR(VLOOKUP($A533,'様式C-1-1用'!$B$3:$AI$977,24,0),"")</f>
        <v/>
      </c>
      <c r="K533" s="321" t="str">
        <f>IFERROR(VLOOKUP($A533,'様式C-1-1用'!$B$3:$AI$977,25,0),"")</f>
        <v/>
      </c>
      <c r="L533" s="321">
        <f>IFERROR(VLOOKUP($A533,'様式C-1-1用'!$B$3:$AI$977,16,0),"")</f>
        <v>0</v>
      </c>
      <c r="M533" s="321" t="str">
        <f>IFERROR(VLOOKUP($A533,'様式C-1-1用'!$B$3:$AI$977,34,0),"")</f>
        <v/>
      </c>
      <c r="N533" s="321" t="str">
        <f>IFERROR(VLOOKUP($A533,'様式C-1-1用'!$B$3:$AI$977,30,0),"")</f>
        <v/>
      </c>
      <c r="O533" s="321" t="str">
        <f>IF(VLOOKUP($A533,'様式C-1-1用'!$B$3:$AI$977,29,0)="－","なし",VLOOKUP($A533,'様式C-1-1用'!$B$3:$AI$977,29,0))</f>
        <v/>
      </c>
      <c r="P533" s="322" t="str">
        <f>IFERROR(VLOOKUP($A533,'様式C-1-1用'!$B$3:$AI$977,33,0),"")</f>
        <v/>
      </c>
    </row>
    <row r="534" spans="1:16" ht="15.95" customHeight="1" x14ac:dyDescent="0.15">
      <c r="A534" s="314">
        <v>532</v>
      </c>
      <c r="B534" s="320">
        <f>IFERROR(VLOOKUP($A534,'様式C-1-1用'!$B$3:$AI$977,3,0),"")</f>
        <v>0</v>
      </c>
      <c r="C534" s="321" t="str">
        <f>IFERROR(VLOOKUP($A534,'様式C-1-1用'!$B$3:$AI$977,4,0),"")</f>
        <v/>
      </c>
      <c r="D534" s="321">
        <f>IFERROR(VLOOKUP($A534,'様式C-1-1用'!$B$3:$AI$977,6,0),"")</f>
        <v>0</v>
      </c>
      <c r="E534" s="321">
        <f>IFERROR(VLOOKUP($A534,'様式C-1-1用'!$B$3:$AI$977,7,0),"")</f>
        <v>0</v>
      </c>
      <c r="F534" s="321">
        <f>IFERROR(VLOOKUP($A534,'様式C-1-1用'!$B$3:$AI$977,8,0),"")</f>
        <v>0</v>
      </c>
      <c r="G534" s="321">
        <f>IFERROR(VLOOKUP($A534,'様式C-1-1用'!$B$3:$AI$977,10,0),"")</f>
        <v>0</v>
      </c>
      <c r="H534" s="321">
        <f>IFERROR(VLOOKUP($A534,'様式C-1-1用'!$B$3:$AI$977,22,0),"")</f>
        <v>0</v>
      </c>
      <c r="I534" s="321">
        <f>IFERROR(VLOOKUP($A534,'様式C-1-1用'!$B$3:$AI$977,23,0),"")</f>
        <v>0</v>
      </c>
      <c r="J534" s="321" t="str">
        <f>IFERROR(VLOOKUP($A534,'様式C-1-1用'!$B$3:$AI$977,24,0),"")</f>
        <v/>
      </c>
      <c r="K534" s="321" t="str">
        <f>IFERROR(VLOOKUP($A534,'様式C-1-1用'!$B$3:$AI$977,25,0),"")</f>
        <v/>
      </c>
      <c r="L534" s="321">
        <f>IFERROR(VLOOKUP($A534,'様式C-1-1用'!$B$3:$AI$977,16,0),"")</f>
        <v>0</v>
      </c>
      <c r="M534" s="321" t="str">
        <f>IFERROR(VLOOKUP($A534,'様式C-1-1用'!$B$3:$AI$977,34,0),"")</f>
        <v/>
      </c>
      <c r="N534" s="321" t="str">
        <f>IFERROR(VLOOKUP($A534,'様式C-1-1用'!$B$3:$AI$977,30,0),"")</f>
        <v/>
      </c>
      <c r="O534" s="321" t="str">
        <f>IF(VLOOKUP($A534,'様式C-1-1用'!$B$3:$AI$977,29,0)="－","なし",VLOOKUP($A534,'様式C-1-1用'!$B$3:$AI$977,29,0))</f>
        <v/>
      </c>
      <c r="P534" s="322" t="str">
        <f>IFERROR(VLOOKUP($A534,'様式C-1-1用'!$B$3:$AI$977,33,0),"")</f>
        <v/>
      </c>
    </row>
    <row r="535" spans="1:16" ht="15.95" customHeight="1" x14ac:dyDescent="0.15">
      <c r="A535" s="314">
        <v>533</v>
      </c>
      <c r="B535" s="320">
        <f>IFERROR(VLOOKUP($A535,'様式C-1-1用'!$B$3:$AI$977,3,0),"")</f>
        <v>0</v>
      </c>
      <c r="C535" s="321" t="str">
        <f>IFERROR(VLOOKUP($A535,'様式C-1-1用'!$B$3:$AI$977,4,0),"")</f>
        <v/>
      </c>
      <c r="D535" s="321">
        <f>IFERROR(VLOOKUP($A535,'様式C-1-1用'!$B$3:$AI$977,6,0),"")</f>
        <v>0</v>
      </c>
      <c r="E535" s="321">
        <f>IFERROR(VLOOKUP($A535,'様式C-1-1用'!$B$3:$AI$977,7,0),"")</f>
        <v>0</v>
      </c>
      <c r="F535" s="321">
        <f>IFERROR(VLOOKUP($A535,'様式C-1-1用'!$B$3:$AI$977,8,0),"")</f>
        <v>0</v>
      </c>
      <c r="G535" s="321">
        <f>IFERROR(VLOOKUP($A535,'様式C-1-1用'!$B$3:$AI$977,10,0),"")</f>
        <v>0</v>
      </c>
      <c r="H535" s="321">
        <f>IFERROR(VLOOKUP($A535,'様式C-1-1用'!$B$3:$AI$977,22,0),"")</f>
        <v>0</v>
      </c>
      <c r="I535" s="321">
        <f>IFERROR(VLOOKUP($A535,'様式C-1-1用'!$B$3:$AI$977,23,0),"")</f>
        <v>0</v>
      </c>
      <c r="J535" s="321" t="str">
        <f>IFERROR(VLOOKUP($A535,'様式C-1-1用'!$B$3:$AI$977,24,0),"")</f>
        <v/>
      </c>
      <c r="K535" s="321" t="str">
        <f>IFERROR(VLOOKUP($A535,'様式C-1-1用'!$B$3:$AI$977,25,0),"")</f>
        <v/>
      </c>
      <c r="L535" s="321">
        <f>IFERROR(VLOOKUP($A535,'様式C-1-1用'!$B$3:$AI$977,16,0),"")</f>
        <v>0</v>
      </c>
      <c r="M535" s="321" t="str">
        <f>IFERROR(VLOOKUP($A535,'様式C-1-1用'!$B$3:$AI$977,34,0),"")</f>
        <v/>
      </c>
      <c r="N535" s="321" t="str">
        <f>IFERROR(VLOOKUP($A535,'様式C-1-1用'!$B$3:$AI$977,30,0),"")</f>
        <v/>
      </c>
      <c r="O535" s="321" t="str">
        <f>IF(VLOOKUP($A535,'様式C-1-1用'!$B$3:$AI$977,29,0)="－","なし",VLOOKUP($A535,'様式C-1-1用'!$B$3:$AI$977,29,0))</f>
        <v/>
      </c>
      <c r="P535" s="322" t="str">
        <f>IFERROR(VLOOKUP($A535,'様式C-1-1用'!$B$3:$AI$977,33,0),"")</f>
        <v/>
      </c>
    </row>
    <row r="536" spans="1:16" ht="15.95" customHeight="1" x14ac:dyDescent="0.15">
      <c r="A536" s="314">
        <v>534</v>
      </c>
      <c r="B536" s="320">
        <f>IFERROR(VLOOKUP($A536,'様式C-1-1用'!$B$3:$AI$977,3,0),"")</f>
        <v>0</v>
      </c>
      <c r="C536" s="321" t="str">
        <f>IFERROR(VLOOKUP($A536,'様式C-1-1用'!$B$3:$AI$977,4,0),"")</f>
        <v/>
      </c>
      <c r="D536" s="321">
        <f>IFERROR(VLOOKUP($A536,'様式C-1-1用'!$B$3:$AI$977,6,0),"")</f>
        <v>0</v>
      </c>
      <c r="E536" s="321">
        <f>IFERROR(VLOOKUP($A536,'様式C-1-1用'!$B$3:$AI$977,7,0),"")</f>
        <v>0</v>
      </c>
      <c r="F536" s="321">
        <f>IFERROR(VLOOKUP($A536,'様式C-1-1用'!$B$3:$AI$977,8,0),"")</f>
        <v>0</v>
      </c>
      <c r="G536" s="321">
        <f>IFERROR(VLOOKUP($A536,'様式C-1-1用'!$B$3:$AI$977,10,0),"")</f>
        <v>0</v>
      </c>
      <c r="H536" s="321">
        <f>IFERROR(VLOOKUP($A536,'様式C-1-1用'!$B$3:$AI$977,22,0),"")</f>
        <v>0</v>
      </c>
      <c r="I536" s="321">
        <f>IFERROR(VLOOKUP($A536,'様式C-1-1用'!$B$3:$AI$977,23,0),"")</f>
        <v>0</v>
      </c>
      <c r="J536" s="321" t="str">
        <f>IFERROR(VLOOKUP($A536,'様式C-1-1用'!$B$3:$AI$977,24,0),"")</f>
        <v/>
      </c>
      <c r="K536" s="321" t="str">
        <f>IFERROR(VLOOKUP($A536,'様式C-1-1用'!$B$3:$AI$977,25,0),"")</f>
        <v/>
      </c>
      <c r="L536" s="321">
        <f>IFERROR(VLOOKUP($A536,'様式C-1-1用'!$B$3:$AI$977,16,0),"")</f>
        <v>0</v>
      </c>
      <c r="M536" s="321" t="str">
        <f>IFERROR(VLOOKUP($A536,'様式C-1-1用'!$B$3:$AI$977,34,0),"")</f>
        <v/>
      </c>
      <c r="N536" s="321" t="str">
        <f>IFERROR(VLOOKUP($A536,'様式C-1-1用'!$B$3:$AI$977,30,0),"")</f>
        <v/>
      </c>
      <c r="O536" s="321" t="str">
        <f>IF(VLOOKUP($A536,'様式C-1-1用'!$B$3:$AI$977,29,0)="－","なし",VLOOKUP($A536,'様式C-1-1用'!$B$3:$AI$977,29,0))</f>
        <v/>
      </c>
      <c r="P536" s="322" t="str">
        <f>IFERROR(VLOOKUP($A536,'様式C-1-1用'!$B$3:$AI$977,33,0),"")</f>
        <v/>
      </c>
    </row>
    <row r="537" spans="1:16" ht="15.95" customHeight="1" x14ac:dyDescent="0.15">
      <c r="A537" s="314">
        <v>535</v>
      </c>
      <c r="B537" s="320">
        <f>IFERROR(VLOOKUP($A537,'様式C-1-1用'!$B$3:$AI$977,3,0),"")</f>
        <v>0</v>
      </c>
      <c r="C537" s="321" t="str">
        <f>IFERROR(VLOOKUP($A537,'様式C-1-1用'!$B$3:$AI$977,4,0),"")</f>
        <v/>
      </c>
      <c r="D537" s="321">
        <f>IFERROR(VLOOKUP($A537,'様式C-1-1用'!$B$3:$AI$977,6,0),"")</f>
        <v>0</v>
      </c>
      <c r="E537" s="321">
        <f>IFERROR(VLOOKUP($A537,'様式C-1-1用'!$B$3:$AI$977,7,0),"")</f>
        <v>0</v>
      </c>
      <c r="F537" s="321">
        <f>IFERROR(VLOOKUP($A537,'様式C-1-1用'!$B$3:$AI$977,8,0),"")</f>
        <v>0</v>
      </c>
      <c r="G537" s="321">
        <f>IFERROR(VLOOKUP($A537,'様式C-1-1用'!$B$3:$AI$977,10,0),"")</f>
        <v>0</v>
      </c>
      <c r="H537" s="321">
        <f>IFERROR(VLOOKUP($A537,'様式C-1-1用'!$B$3:$AI$977,22,0),"")</f>
        <v>0</v>
      </c>
      <c r="I537" s="321">
        <f>IFERROR(VLOOKUP($A537,'様式C-1-1用'!$B$3:$AI$977,23,0),"")</f>
        <v>0</v>
      </c>
      <c r="J537" s="321" t="str">
        <f>IFERROR(VLOOKUP($A537,'様式C-1-1用'!$B$3:$AI$977,24,0),"")</f>
        <v/>
      </c>
      <c r="K537" s="321" t="str">
        <f>IFERROR(VLOOKUP($A537,'様式C-1-1用'!$B$3:$AI$977,25,0),"")</f>
        <v/>
      </c>
      <c r="L537" s="321">
        <f>IFERROR(VLOOKUP($A537,'様式C-1-1用'!$B$3:$AI$977,16,0),"")</f>
        <v>0</v>
      </c>
      <c r="M537" s="321" t="str">
        <f>IFERROR(VLOOKUP($A537,'様式C-1-1用'!$B$3:$AI$977,34,0),"")</f>
        <v/>
      </c>
      <c r="N537" s="321" t="str">
        <f>IFERROR(VLOOKUP($A537,'様式C-1-1用'!$B$3:$AI$977,30,0),"")</f>
        <v/>
      </c>
      <c r="O537" s="321" t="str">
        <f>IF(VLOOKUP($A537,'様式C-1-1用'!$B$3:$AI$977,29,0)="－","なし",VLOOKUP($A537,'様式C-1-1用'!$B$3:$AI$977,29,0))</f>
        <v/>
      </c>
      <c r="P537" s="322" t="str">
        <f>IFERROR(VLOOKUP($A537,'様式C-1-1用'!$B$3:$AI$977,33,0),"")</f>
        <v/>
      </c>
    </row>
    <row r="538" spans="1:16" ht="15.95" customHeight="1" x14ac:dyDescent="0.15">
      <c r="A538" s="314">
        <v>536</v>
      </c>
      <c r="B538" s="320">
        <f>IFERROR(VLOOKUP($A538,'様式C-1-1用'!$B$3:$AI$977,3,0),"")</f>
        <v>0</v>
      </c>
      <c r="C538" s="321" t="str">
        <f>IFERROR(VLOOKUP($A538,'様式C-1-1用'!$B$3:$AI$977,4,0),"")</f>
        <v/>
      </c>
      <c r="D538" s="321">
        <f>IFERROR(VLOOKUP($A538,'様式C-1-1用'!$B$3:$AI$977,6,0),"")</f>
        <v>0</v>
      </c>
      <c r="E538" s="321">
        <f>IFERROR(VLOOKUP($A538,'様式C-1-1用'!$B$3:$AI$977,7,0),"")</f>
        <v>0</v>
      </c>
      <c r="F538" s="321">
        <f>IFERROR(VLOOKUP($A538,'様式C-1-1用'!$B$3:$AI$977,8,0),"")</f>
        <v>0</v>
      </c>
      <c r="G538" s="321">
        <f>IFERROR(VLOOKUP($A538,'様式C-1-1用'!$B$3:$AI$977,10,0),"")</f>
        <v>0</v>
      </c>
      <c r="H538" s="321">
        <f>IFERROR(VLOOKUP($A538,'様式C-1-1用'!$B$3:$AI$977,22,0),"")</f>
        <v>0</v>
      </c>
      <c r="I538" s="321">
        <f>IFERROR(VLOOKUP($A538,'様式C-1-1用'!$B$3:$AI$977,23,0),"")</f>
        <v>0</v>
      </c>
      <c r="J538" s="321" t="str">
        <f>IFERROR(VLOOKUP($A538,'様式C-1-1用'!$B$3:$AI$977,24,0),"")</f>
        <v/>
      </c>
      <c r="K538" s="321" t="str">
        <f>IFERROR(VLOOKUP($A538,'様式C-1-1用'!$B$3:$AI$977,25,0),"")</f>
        <v/>
      </c>
      <c r="L538" s="321">
        <f>IFERROR(VLOOKUP($A538,'様式C-1-1用'!$B$3:$AI$977,16,0),"")</f>
        <v>0</v>
      </c>
      <c r="M538" s="321" t="str">
        <f>IFERROR(VLOOKUP($A538,'様式C-1-1用'!$B$3:$AI$977,34,0),"")</f>
        <v/>
      </c>
      <c r="N538" s="321" t="str">
        <f>IFERROR(VLOOKUP($A538,'様式C-1-1用'!$B$3:$AI$977,30,0),"")</f>
        <v/>
      </c>
      <c r="O538" s="321" t="str">
        <f>IF(VLOOKUP($A538,'様式C-1-1用'!$B$3:$AI$977,29,0)="－","なし",VLOOKUP($A538,'様式C-1-1用'!$B$3:$AI$977,29,0))</f>
        <v/>
      </c>
      <c r="P538" s="322" t="str">
        <f>IFERROR(VLOOKUP($A538,'様式C-1-1用'!$B$3:$AI$977,33,0),"")</f>
        <v/>
      </c>
    </row>
    <row r="539" spans="1:16" ht="15.95" customHeight="1" x14ac:dyDescent="0.15">
      <c r="A539" s="314">
        <v>537</v>
      </c>
      <c r="B539" s="320">
        <f>IFERROR(VLOOKUP($A539,'様式C-1-1用'!$B$3:$AI$977,3,0),"")</f>
        <v>0</v>
      </c>
      <c r="C539" s="321" t="str">
        <f>IFERROR(VLOOKUP($A539,'様式C-1-1用'!$B$3:$AI$977,4,0),"")</f>
        <v/>
      </c>
      <c r="D539" s="321">
        <f>IFERROR(VLOOKUP($A539,'様式C-1-1用'!$B$3:$AI$977,6,0),"")</f>
        <v>0</v>
      </c>
      <c r="E539" s="321">
        <f>IFERROR(VLOOKUP($A539,'様式C-1-1用'!$B$3:$AI$977,7,0),"")</f>
        <v>0</v>
      </c>
      <c r="F539" s="321">
        <f>IFERROR(VLOOKUP($A539,'様式C-1-1用'!$B$3:$AI$977,8,0),"")</f>
        <v>0</v>
      </c>
      <c r="G539" s="321">
        <f>IFERROR(VLOOKUP($A539,'様式C-1-1用'!$B$3:$AI$977,10,0),"")</f>
        <v>0</v>
      </c>
      <c r="H539" s="321">
        <f>IFERROR(VLOOKUP($A539,'様式C-1-1用'!$B$3:$AI$977,22,0),"")</f>
        <v>0</v>
      </c>
      <c r="I539" s="321">
        <f>IFERROR(VLOOKUP($A539,'様式C-1-1用'!$B$3:$AI$977,23,0),"")</f>
        <v>0</v>
      </c>
      <c r="J539" s="321" t="str">
        <f>IFERROR(VLOOKUP($A539,'様式C-1-1用'!$B$3:$AI$977,24,0),"")</f>
        <v/>
      </c>
      <c r="K539" s="321" t="str">
        <f>IFERROR(VLOOKUP($A539,'様式C-1-1用'!$B$3:$AI$977,25,0),"")</f>
        <v/>
      </c>
      <c r="L539" s="321">
        <f>IFERROR(VLOOKUP($A539,'様式C-1-1用'!$B$3:$AI$977,16,0),"")</f>
        <v>0</v>
      </c>
      <c r="M539" s="321" t="str">
        <f>IFERROR(VLOOKUP($A539,'様式C-1-1用'!$B$3:$AI$977,34,0),"")</f>
        <v/>
      </c>
      <c r="N539" s="321" t="str">
        <f>IFERROR(VLOOKUP($A539,'様式C-1-1用'!$B$3:$AI$977,30,0),"")</f>
        <v/>
      </c>
      <c r="O539" s="321" t="str">
        <f>IF(VLOOKUP($A539,'様式C-1-1用'!$B$3:$AI$977,29,0)="－","なし",VLOOKUP($A539,'様式C-1-1用'!$B$3:$AI$977,29,0))</f>
        <v/>
      </c>
      <c r="P539" s="322" t="str">
        <f>IFERROR(VLOOKUP($A539,'様式C-1-1用'!$B$3:$AI$977,33,0),"")</f>
        <v/>
      </c>
    </row>
    <row r="540" spans="1:16" ht="15.95" customHeight="1" x14ac:dyDescent="0.15">
      <c r="A540" s="314">
        <v>538</v>
      </c>
      <c r="B540" s="320">
        <f>IFERROR(VLOOKUP($A540,'様式C-1-1用'!$B$3:$AI$977,3,0),"")</f>
        <v>0</v>
      </c>
      <c r="C540" s="321" t="str">
        <f>IFERROR(VLOOKUP($A540,'様式C-1-1用'!$B$3:$AI$977,4,0),"")</f>
        <v/>
      </c>
      <c r="D540" s="321">
        <f>IFERROR(VLOOKUP($A540,'様式C-1-1用'!$B$3:$AI$977,6,0),"")</f>
        <v>0</v>
      </c>
      <c r="E540" s="321">
        <f>IFERROR(VLOOKUP($A540,'様式C-1-1用'!$B$3:$AI$977,7,0),"")</f>
        <v>0</v>
      </c>
      <c r="F540" s="321">
        <f>IFERROR(VLOOKUP($A540,'様式C-1-1用'!$B$3:$AI$977,8,0),"")</f>
        <v>0</v>
      </c>
      <c r="G540" s="321">
        <f>IFERROR(VLOOKUP($A540,'様式C-1-1用'!$B$3:$AI$977,10,0),"")</f>
        <v>0</v>
      </c>
      <c r="H540" s="321">
        <f>IFERROR(VLOOKUP($A540,'様式C-1-1用'!$B$3:$AI$977,22,0),"")</f>
        <v>0</v>
      </c>
      <c r="I540" s="321">
        <f>IFERROR(VLOOKUP($A540,'様式C-1-1用'!$B$3:$AI$977,23,0),"")</f>
        <v>0</v>
      </c>
      <c r="J540" s="321" t="str">
        <f>IFERROR(VLOOKUP($A540,'様式C-1-1用'!$B$3:$AI$977,24,0),"")</f>
        <v/>
      </c>
      <c r="K540" s="321" t="str">
        <f>IFERROR(VLOOKUP($A540,'様式C-1-1用'!$B$3:$AI$977,25,0),"")</f>
        <v/>
      </c>
      <c r="L540" s="321">
        <f>IFERROR(VLOOKUP($A540,'様式C-1-1用'!$B$3:$AI$977,16,0),"")</f>
        <v>0</v>
      </c>
      <c r="M540" s="321" t="str">
        <f>IFERROR(VLOOKUP($A540,'様式C-1-1用'!$B$3:$AI$977,34,0),"")</f>
        <v/>
      </c>
      <c r="N540" s="321" t="str">
        <f>IFERROR(VLOOKUP($A540,'様式C-1-1用'!$B$3:$AI$977,30,0),"")</f>
        <v/>
      </c>
      <c r="O540" s="321" t="str">
        <f>IF(VLOOKUP($A540,'様式C-1-1用'!$B$3:$AI$977,29,0)="－","なし",VLOOKUP($A540,'様式C-1-1用'!$B$3:$AI$977,29,0))</f>
        <v/>
      </c>
      <c r="P540" s="322" t="str">
        <f>IFERROR(VLOOKUP($A540,'様式C-1-1用'!$B$3:$AI$977,33,0),"")</f>
        <v/>
      </c>
    </row>
    <row r="541" spans="1:16" ht="15.95" customHeight="1" x14ac:dyDescent="0.15">
      <c r="A541" s="314">
        <v>539</v>
      </c>
      <c r="B541" s="320">
        <f>IFERROR(VLOOKUP($A541,'様式C-1-1用'!$B$3:$AI$977,3,0),"")</f>
        <v>0</v>
      </c>
      <c r="C541" s="321" t="str">
        <f>IFERROR(VLOOKUP($A541,'様式C-1-1用'!$B$3:$AI$977,4,0),"")</f>
        <v/>
      </c>
      <c r="D541" s="321">
        <f>IFERROR(VLOOKUP($A541,'様式C-1-1用'!$B$3:$AI$977,6,0),"")</f>
        <v>0</v>
      </c>
      <c r="E541" s="321">
        <f>IFERROR(VLOOKUP($A541,'様式C-1-1用'!$B$3:$AI$977,7,0),"")</f>
        <v>0</v>
      </c>
      <c r="F541" s="321">
        <f>IFERROR(VLOOKUP($A541,'様式C-1-1用'!$B$3:$AI$977,8,0),"")</f>
        <v>0</v>
      </c>
      <c r="G541" s="321">
        <f>IFERROR(VLOOKUP($A541,'様式C-1-1用'!$B$3:$AI$977,10,0),"")</f>
        <v>0</v>
      </c>
      <c r="H541" s="321">
        <f>IFERROR(VLOOKUP($A541,'様式C-1-1用'!$B$3:$AI$977,22,0),"")</f>
        <v>0</v>
      </c>
      <c r="I541" s="321">
        <f>IFERROR(VLOOKUP($A541,'様式C-1-1用'!$B$3:$AI$977,23,0),"")</f>
        <v>0</v>
      </c>
      <c r="J541" s="321" t="str">
        <f>IFERROR(VLOOKUP($A541,'様式C-1-1用'!$B$3:$AI$977,24,0),"")</f>
        <v/>
      </c>
      <c r="K541" s="321" t="str">
        <f>IFERROR(VLOOKUP($A541,'様式C-1-1用'!$B$3:$AI$977,25,0),"")</f>
        <v/>
      </c>
      <c r="L541" s="321">
        <f>IFERROR(VLOOKUP($A541,'様式C-1-1用'!$B$3:$AI$977,16,0),"")</f>
        <v>0</v>
      </c>
      <c r="M541" s="321" t="str">
        <f>IFERROR(VLOOKUP($A541,'様式C-1-1用'!$B$3:$AI$977,34,0),"")</f>
        <v/>
      </c>
      <c r="N541" s="321" t="str">
        <f>IFERROR(VLOOKUP($A541,'様式C-1-1用'!$B$3:$AI$977,30,0),"")</f>
        <v/>
      </c>
      <c r="O541" s="321" t="str">
        <f>IF(VLOOKUP($A541,'様式C-1-1用'!$B$3:$AI$977,29,0)="－","なし",VLOOKUP($A541,'様式C-1-1用'!$B$3:$AI$977,29,0))</f>
        <v/>
      </c>
      <c r="P541" s="322" t="str">
        <f>IFERROR(VLOOKUP($A541,'様式C-1-1用'!$B$3:$AI$977,33,0),"")</f>
        <v/>
      </c>
    </row>
    <row r="542" spans="1:16" ht="15.95" customHeight="1" x14ac:dyDescent="0.15">
      <c r="A542" s="314">
        <v>540</v>
      </c>
      <c r="B542" s="320">
        <f>IFERROR(VLOOKUP($A542,'様式C-1-1用'!$B$3:$AI$977,3,0),"")</f>
        <v>0</v>
      </c>
      <c r="C542" s="321" t="str">
        <f>IFERROR(VLOOKUP($A542,'様式C-1-1用'!$B$3:$AI$977,4,0),"")</f>
        <v/>
      </c>
      <c r="D542" s="321">
        <f>IFERROR(VLOOKUP($A542,'様式C-1-1用'!$B$3:$AI$977,6,0),"")</f>
        <v>0</v>
      </c>
      <c r="E542" s="321">
        <f>IFERROR(VLOOKUP($A542,'様式C-1-1用'!$B$3:$AI$977,7,0),"")</f>
        <v>0</v>
      </c>
      <c r="F542" s="321">
        <f>IFERROR(VLOOKUP($A542,'様式C-1-1用'!$B$3:$AI$977,8,0),"")</f>
        <v>0</v>
      </c>
      <c r="G542" s="321">
        <f>IFERROR(VLOOKUP($A542,'様式C-1-1用'!$B$3:$AI$977,10,0),"")</f>
        <v>0</v>
      </c>
      <c r="H542" s="321">
        <f>IFERROR(VLOOKUP($A542,'様式C-1-1用'!$B$3:$AI$977,22,0),"")</f>
        <v>0</v>
      </c>
      <c r="I542" s="321">
        <f>IFERROR(VLOOKUP($A542,'様式C-1-1用'!$B$3:$AI$977,23,0),"")</f>
        <v>0</v>
      </c>
      <c r="J542" s="321" t="str">
        <f>IFERROR(VLOOKUP($A542,'様式C-1-1用'!$B$3:$AI$977,24,0),"")</f>
        <v/>
      </c>
      <c r="K542" s="321" t="str">
        <f>IFERROR(VLOOKUP($A542,'様式C-1-1用'!$B$3:$AI$977,25,0),"")</f>
        <v/>
      </c>
      <c r="L542" s="321">
        <f>IFERROR(VLOOKUP($A542,'様式C-1-1用'!$B$3:$AI$977,16,0),"")</f>
        <v>0</v>
      </c>
      <c r="M542" s="321" t="str">
        <f>IFERROR(VLOOKUP($A542,'様式C-1-1用'!$B$3:$AI$977,34,0),"")</f>
        <v/>
      </c>
      <c r="N542" s="321" t="str">
        <f>IFERROR(VLOOKUP($A542,'様式C-1-1用'!$B$3:$AI$977,30,0),"")</f>
        <v/>
      </c>
      <c r="O542" s="321" t="str">
        <f>IF(VLOOKUP($A542,'様式C-1-1用'!$B$3:$AI$977,29,0)="－","なし",VLOOKUP($A542,'様式C-1-1用'!$B$3:$AI$977,29,0))</f>
        <v/>
      </c>
      <c r="P542" s="322" t="str">
        <f>IFERROR(VLOOKUP($A542,'様式C-1-1用'!$B$3:$AI$977,33,0),"")</f>
        <v/>
      </c>
    </row>
    <row r="543" spans="1:16" ht="15.95" customHeight="1" x14ac:dyDescent="0.15">
      <c r="A543" s="314">
        <v>541</v>
      </c>
      <c r="B543" s="320">
        <f>IFERROR(VLOOKUP($A543,'様式C-1-1用'!$B$3:$AI$977,3,0),"")</f>
        <v>0</v>
      </c>
      <c r="C543" s="321" t="str">
        <f>IFERROR(VLOOKUP($A543,'様式C-1-1用'!$B$3:$AI$977,4,0),"")</f>
        <v/>
      </c>
      <c r="D543" s="321">
        <f>IFERROR(VLOOKUP($A543,'様式C-1-1用'!$B$3:$AI$977,6,0),"")</f>
        <v>0</v>
      </c>
      <c r="E543" s="321">
        <f>IFERROR(VLOOKUP($A543,'様式C-1-1用'!$B$3:$AI$977,7,0),"")</f>
        <v>0</v>
      </c>
      <c r="F543" s="321">
        <f>IFERROR(VLOOKUP($A543,'様式C-1-1用'!$B$3:$AI$977,8,0),"")</f>
        <v>0</v>
      </c>
      <c r="G543" s="321">
        <f>IFERROR(VLOOKUP($A543,'様式C-1-1用'!$B$3:$AI$977,10,0),"")</f>
        <v>0</v>
      </c>
      <c r="H543" s="321">
        <f>IFERROR(VLOOKUP($A543,'様式C-1-1用'!$B$3:$AI$977,22,0),"")</f>
        <v>0</v>
      </c>
      <c r="I543" s="321">
        <f>IFERROR(VLOOKUP($A543,'様式C-1-1用'!$B$3:$AI$977,23,0),"")</f>
        <v>0</v>
      </c>
      <c r="J543" s="321" t="str">
        <f>IFERROR(VLOOKUP($A543,'様式C-1-1用'!$B$3:$AI$977,24,0),"")</f>
        <v/>
      </c>
      <c r="K543" s="321" t="str">
        <f>IFERROR(VLOOKUP($A543,'様式C-1-1用'!$B$3:$AI$977,25,0),"")</f>
        <v/>
      </c>
      <c r="L543" s="321">
        <f>IFERROR(VLOOKUP($A543,'様式C-1-1用'!$B$3:$AI$977,16,0),"")</f>
        <v>0</v>
      </c>
      <c r="M543" s="321" t="str">
        <f>IFERROR(VLOOKUP($A543,'様式C-1-1用'!$B$3:$AI$977,34,0),"")</f>
        <v/>
      </c>
      <c r="N543" s="321" t="str">
        <f>IFERROR(VLOOKUP($A543,'様式C-1-1用'!$B$3:$AI$977,30,0),"")</f>
        <v/>
      </c>
      <c r="O543" s="321" t="str">
        <f>IF(VLOOKUP($A543,'様式C-1-1用'!$B$3:$AI$977,29,0)="－","なし",VLOOKUP($A543,'様式C-1-1用'!$B$3:$AI$977,29,0))</f>
        <v/>
      </c>
      <c r="P543" s="322" t="str">
        <f>IFERROR(VLOOKUP($A543,'様式C-1-1用'!$B$3:$AI$977,33,0),"")</f>
        <v/>
      </c>
    </row>
    <row r="544" spans="1:16" ht="15.95" customHeight="1" x14ac:dyDescent="0.15">
      <c r="A544" s="314">
        <v>542</v>
      </c>
      <c r="B544" s="320">
        <f>IFERROR(VLOOKUP($A544,'様式C-1-1用'!$B$3:$AI$977,3,0),"")</f>
        <v>0</v>
      </c>
      <c r="C544" s="321" t="str">
        <f>IFERROR(VLOOKUP($A544,'様式C-1-1用'!$B$3:$AI$977,4,0),"")</f>
        <v/>
      </c>
      <c r="D544" s="321">
        <f>IFERROR(VLOOKUP($A544,'様式C-1-1用'!$B$3:$AI$977,6,0),"")</f>
        <v>0</v>
      </c>
      <c r="E544" s="321">
        <f>IFERROR(VLOOKUP($A544,'様式C-1-1用'!$B$3:$AI$977,7,0),"")</f>
        <v>0</v>
      </c>
      <c r="F544" s="321">
        <f>IFERROR(VLOOKUP($A544,'様式C-1-1用'!$B$3:$AI$977,8,0),"")</f>
        <v>0</v>
      </c>
      <c r="G544" s="321">
        <f>IFERROR(VLOOKUP($A544,'様式C-1-1用'!$B$3:$AI$977,10,0),"")</f>
        <v>0</v>
      </c>
      <c r="H544" s="321">
        <f>IFERROR(VLOOKUP($A544,'様式C-1-1用'!$B$3:$AI$977,22,0),"")</f>
        <v>0</v>
      </c>
      <c r="I544" s="321">
        <f>IFERROR(VLOOKUP($A544,'様式C-1-1用'!$B$3:$AI$977,23,0),"")</f>
        <v>0</v>
      </c>
      <c r="J544" s="321" t="str">
        <f>IFERROR(VLOOKUP($A544,'様式C-1-1用'!$B$3:$AI$977,24,0),"")</f>
        <v/>
      </c>
      <c r="K544" s="321" t="str">
        <f>IFERROR(VLOOKUP($A544,'様式C-1-1用'!$B$3:$AI$977,25,0),"")</f>
        <v/>
      </c>
      <c r="L544" s="321">
        <f>IFERROR(VLOOKUP($A544,'様式C-1-1用'!$B$3:$AI$977,16,0),"")</f>
        <v>0</v>
      </c>
      <c r="M544" s="321" t="str">
        <f>IFERROR(VLOOKUP($A544,'様式C-1-1用'!$B$3:$AI$977,34,0),"")</f>
        <v/>
      </c>
      <c r="N544" s="321" t="str">
        <f>IFERROR(VLOOKUP($A544,'様式C-1-1用'!$B$3:$AI$977,30,0),"")</f>
        <v/>
      </c>
      <c r="O544" s="321" t="str">
        <f>IF(VLOOKUP($A544,'様式C-1-1用'!$B$3:$AI$977,29,0)="－","なし",VLOOKUP($A544,'様式C-1-1用'!$B$3:$AI$977,29,0))</f>
        <v/>
      </c>
      <c r="P544" s="322" t="str">
        <f>IFERROR(VLOOKUP($A544,'様式C-1-1用'!$B$3:$AI$977,33,0),"")</f>
        <v/>
      </c>
    </row>
    <row r="545" spans="1:16" ht="15.95" customHeight="1" x14ac:dyDescent="0.15">
      <c r="A545" s="314">
        <v>543</v>
      </c>
      <c r="B545" s="320">
        <f>IFERROR(VLOOKUP($A545,'様式C-1-1用'!$B$3:$AI$977,3,0),"")</f>
        <v>0</v>
      </c>
      <c r="C545" s="321" t="str">
        <f>IFERROR(VLOOKUP($A545,'様式C-1-1用'!$B$3:$AI$977,4,0),"")</f>
        <v/>
      </c>
      <c r="D545" s="321">
        <f>IFERROR(VLOOKUP($A545,'様式C-1-1用'!$B$3:$AI$977,6,0),"")</f>
        <v>0</v>
      </c>
      <c r="E545" s="321">
        <f>IFERROR(VLOOKUP($A545,'様式C-1-1用'!$B$3:$AI$977,7,0),"")</f>
        <v>0</v>
      </c>
      <c r="F545" s="321">
        <f>IFERROR(VLOOKUP($A545,'様式C-1-1用'!$B$3:$AI$977,8,0),"")</f>
        <v>0</v>
      </c>
      <c r="G545" s="321">
        <f>IFERROR(VLOOKUP($A545,'様式C-1-1用'!$B$3:$AI$977,10,0),"")</f>
        <v>0</v>
      </c>
      <c r="H545" s="321">
        <f>IFERROR(VLOOKUP($A545,'様式C-1-1用'!$B$3:$AI$977,22,0),"")</f>
        <v>0</v>
      </c>
      <c r="I545" s="321">
        <f>IFERROR(VLOOKUP($A545,'様式C-1-1用'!$B$3:$AI$977,23,0),"")</f>
        <v>0</v>
      </c>
      <c r="J545" s="321" t="str">
        <f>IFERROR(VLOOKUP($A545,'様式C-1-1用'!$B$3:$AI$977,24,0),"")</f>
        <v/>
      </c>
      <c r="K545" s="321" t="str">
        <f>IFERROR(VLOOKUP($A545,'様式C-1-1用'!$B$3:$AI$977,25,0),"")</f>
        <v/>
      </c>
      <c r="L545" s="321">
        <f>IFERROR(VLOOKUP($A545,'様式C-1-1用'!$B$3:$AI$977,16,0),"")</f>
        <v>0</v>
      </c>
      <c r="M545" s="321" t="str">
        <f>IFERROR(VLOOKUP($A545,'様式C-1-1用'!$B$3:$AI$977,34,0),"")</f>
        <v/>
      </c>
      <c r="N545" s="321" t="str">
        <f>IFERROR(VLOOKUP($A545,'様式C-1-1用'!$B$3:$AI$977,30,0),"")</f>
        <v/>
      </c>
      <c r="O545" s="321" t="str">
        <f>IF(VLOOKUP($A545,'様式C-1-1用'!$B$3:$AI$977,29,0)="－","なし",VLOOKUP($A545,'様式C-1-1用'!$B$3:$AI$977,29,0))</f>
        <v/>
      </c>
      <c r="P545" s="322" t="str">
        <f>IFERROR(VLOOKUP($A545,'様式C-1-1用'!$B$3:$AI$977,33,0),"")</f>
        <v/>
      </c>
    </row>
    <row r="546" spans="1:16" ht="15.95" customHeight="1" x14ac:dyDescent="0.15">
      <c r="A546" s="314">
        <v>544</v>
      </c>
      <c r="B546" s="320">
        <f>IFERROR(VLOOKUP($A546,'様式C-1-1用'!$B$3:$AI$977,3,0),"")</f>
        <v>0</v>
      </c>
      <c r="C546" s="321" t="str">
        <f>IFERROR(VLOOKUP($A546,'様式C-1-1用'!$B$3:$AI$977,4,0),"")</f>
        <v/>
      </c>
      <c r="D546" s="321">
        <f>IFERROR(VLOOKUP($A546,'様式C-1-1用'!$B$3:$AI$977,6,0),"")</f>
        <v>0</v>
      </c>
      <c r="E546" s="321">
        <f>IFERROR(VLOOKUP($A546,'様式C-1-1用'!$B$3:$AI$977,7,0),"")</f>
        <v>0</v>
      </c>
      <c r="F546" s="321">
        <f>IFERROR(VLOOKUP($A546,'様式C-1-1用'!$B$3:$AI$977,8,0),"")</f>
        <v>0</v>
      </c>
      <c r="G546" s="321">
        <f>IFERROR(VLOOKUP($A546,'様式C-1-1用'!$B$3:$AI$977,10,0),"")</f>
        <v>0</v>
      </c>
      <c r="H546" s="321">
        <f>IFERROR(VLOOKUP($A546,'様式C-1-1用'!$B$3:$AI$977,22,0),"")</f>
        <v>0</v>
      </c>
      <c r="I546" s="321">
        <f>IFERROR(VLOOKUP($A546,'様式C-1-1用'!$B$3:$AI$977,23,0),"")</f>
        <v>0</v>
      </c>
      <c r="J546" s="321" t="str">
        <f>IFERROR(VLOOKUP($A546,'様式C-1-1用'!$B$3:$AI$977,24,0),"")</f>
        <v/>
      </c>
      <c r="K546" s="321" t="str">
        <f>IFERROR(VLOOKUP($A546,'様式C-1-1用'!$B$3:$AI$977,25,0),"")</f>
        <v/>
      </c>
      <c r="L546" s="321">
        <f>IFERROR(VLOOKUP($A546,'様式C-1-1用'!$B$3:$AI$977,16,0),"")</f>
        <v>0</v>
      </c>
      <c r="M546" s="321" t="str">
        <f>IFERROR(VLOOKUP($A546,'様式C-1-1用'!$B$3:$AI$977,34,0),"")</f>
        <v/>
      </c>
      <c r="N546" s="321" t="str">
        <f>IFERROR(VLOOKUP($A546,'様式C-1-1用'!$B$3:$AI$977,30,0),"")</f>
        <v/>
      </c>
      <c r="O546" s="321" t="str">
        <f>IF(VLOOKUP($A546,'様式C-1-1用'!$B$3:$AI$977,29,0)="－","なし",VLOOKUP($A546,'様式C-1-1用'!$B$3:$AI$977,29,0))</f>
        <v/>
      </c>
      <c r="P546" s="322" t="str">
        <f>IFERROR(VLOOKUP($A546,'様式C-1-1用'!$B$3:$AI$977,33,0),"")</f>
        <v/>
      </c>
    </row>
    <row r="547" spans="1:16" ht="15.95" customHeight="1" x14ac:dyDescent="0.15">
      <c r="A547" s="314">
        <v>545</v>
      </c>
      <c r="B547" s="320">
        <f>IFERROR(VLOOKUP($A547,'様式C-1-1用'!$B$3:$AI$977,3,0),"")</f>
        <v>0</v>
      </c>
      <c r="C547" s="321" t="str">
        <f>IFERROR(VLOOKUP($A547,'様式C-1-1用'!$B$3:$AI$977,4,0),"")</f>
        <v/>
      </c>
      <c r="D547" s="321">
        <f>IFERROR(VLOOKUP($A547,'様式C-1-1用'!$B$3:$AI$977,6,0),"")</f>
        <v>0</v>
      </c>
      <c r="E547" s="321">
        <f>IFERROR(VLOOKUP($A547,'様式C-1-1用'!$B$3:$AI$977,7,0),"")</f>
        <v>0</v>
      </c>
      <c r="F547" s="321">
        <f>IFERROR(VLOOKUP($A547,'様式C-1-1用'!$B$3:$AI$977,8,0),"")</f>
        <v>0</v>
      </c>
      <c r="G547" s="321">
        <f>IFERROR(VLOOKUP($A547,'様式C-1-1用'!$B$3:$AI$977,10,0),"")</f>
        <v>0</v>
      </c>
      <c r="H547" s="321">
        <f>IFERROR(VLOOKUP($A547,'様式C-1-1用'!$B$3:$AI$977,22,0),"")</f>
        <v>0</v>
      </c>
      <c r="I547" s="321">
        <f>IFERROR(VLOOKUP($A547,'様式C-1-1用'!$B$3:$AI$977,23,0),"")</f>
        <v>0</v>
      </c>
      <c r="J547" s="321" t="str">
        <f>IFERROR(VLOOKUP($A547,'様式C-1-1用'!$B$3:$AI$977,24,0),"")</f>
        <v/>
      </c>
      <c r="K547" s="321" t="str">
        <f>IFERROR(VLOOKUP($A547,'様式C-1-1用'!$B$3:$AI$977,25,0),"")</f>
        <v/>
      </c>
      <c r="L547" s="321">
        <f>IFERROR(VLOOKUP($A547,'様式C-1-1用'!$B$3:$AI$977,16,0),"")</f>
        <v>0</v>
      </c>
      <c r="M547" s="321" t="str">
        <f>IFERROR(VLOOKUP($A547,'様式C-1-1用'!$B$3:$AI$977,34,0),"")</f>
        <v/>
      </c>
      <c r="N547" s="321" t="str">
        <f>IFERROR(VLOOKUP($A547,'様式C-1-1用'!$B$3:$AI$977,30,0),"")</f>
        <v/>
      </c>
      <c r="O547" s="321" t="str">
        <f>IF(VLOOKUP($A547,'様式C-1-1用'!$B$3:$AI$977,29,0)="－","なし",VLOOKUP($A547,'様式C-1-1用'!$B$3:$AI$977,29,0))</f>
        <v/>
      </c>
      <c r="P547" s="322" t="str">
        <f>IFERROR(VLOOKUP($A547,'様式C-1-1用'!$B$3:$AI$977,33,0),"")</f>
        <v/>
      </c>
    </row>
    <row r="548" spans="1:16" ht="15.95" customHeight="1" x14ac:dyDescent="0.15">
      <c r="A548" s="314">
        <v>546</v>
      </c>
      <c r="B548" s="320">
        <f>IFERROR(VLOOKUP($A548,'様式C-1-1用'!$B$3:$AI$977,3,0),"")</f>
        <v>0</v>
      </c>
      <c r="C548" s="321" t="str">
        <f>IFERROR(VLOOKUP($A548,'様式C-1-1用'!$B$3:$AI$977,4,0),"")</f>
        <v/>
      </c>
      <c r="D548" s="321">
        <f>IFERROR(VLOOKUP($A548,'様式C-1-1用'!$B$3:$AI$977,6,0),"")</f>
        <v>0</v>
      </c>
      <c r="E548" s="321">
        <f>IFERROR(VLOOKUP($A548,'様式C-1-1用'!$B$3:$AI$977,7,0),"")</f>
        <v>0</v>
      </c>
      <c r="F548" s="321">
        <f>IFERROR(VLOOKUP($A548,'様式C-1-1用'!$B$3:$AI$977,8,0),"")</f>
        <v>0</v>
      </c>
      <c r="G548" s="321">
        <f>IFERROR(VLOOKUP($A548,'様式C-1-1用'!$B$3:$AI$977,10,0),"")</f>
        <v>0</v>
      </c>
      <c r="H548" s="321">
        <f>IFERROR(VLOOKUP($A548,'様式C-1-1用'!$B$3:$AI$977,22,0),"")</f>
        <v>0</v>
      </c>
      <c r="I548" s="321">
        <f>IFERROR(VLOOKUP($A548,'様式C-1-1用'!$B$3:$AI$977,23,0),"")</f>
        <v>0</v>
      </c>
      <c r="J548" s="321" t="str">
        <f>IFERROR(VLOOKUP($A548,'様式C-1-1用'!$B$3:$AI$977,24,0),"")</f>
        <v/>
      </c>
      <c r="K548" s="321" t="str">
        <f>IFERROR(VLOOKUP($A548,'様式C-1-1用'!$B$3:$AI$977,25,0),"")</f>
        <v/>
      </c>
      <c r="L548" s="321">
        <f>IFERROR(VLOOKUP($A548,'様式C-1-1用'!$B$3:$AI$977,16,0),"")</f>
        <v>0</v>
      </c>
      <c r="M548" s="321" t="str">
        <f>IFERROR(VLOOKUP($A548,'様式C-1-1用'!$B$3:$AI$977,34,0),"")</f>
        <v/>
      </c>
      <c r="N548" s="321" t="str">
        <f>IFERROR(VLOOKUP($A548,'様式C-1-1用'!$B$3:$AI$977,30,0),"")</f>
        <v/>
      </c>
      <c r="O548" s="321" t="str">
        <f>IF(VLOOKUP($A548,'様式C-1-1用'!$B$3:$AI$977,29,0)="－","なし",VLOOKUP($A548,'様式C-1-1用'!$B$3:$AI$977,29,0))</f>
        <v/>
      </c>
      <c r="P548" s="322" t="str">
        <f>IFERROR(VLOOKUP($A548,'様式C-1-1用'!$B$3:$AI$977,33,0),"")</f>
        <v/>
      </c>
    </row>
    <row r="549" spans="1:16" ht="15.95" customHeight="1" x14ac:dyDescent="0.15">
      <c r="A549" s="314">
        <v>547</v>
      </c>
      <c r="B549" s="320">
        <f>IFERROR(VLOOKUP($A549,'様式C-1-1用'!$B$3:$AI$977,3,0),"")</f>
        <v>0</v>
      </c>
      <c r="C549" s="321" t="str">
        <f>IFERROR(VLOOKUP($A549,'様式C-1-1用'!$B$3:$AI$977,4,0),"")</f>
        <v/>
      </c>
      <c r="D549" s="321">
        <f>IFERROR(VLOOKUP($A549,'様式C-1-1用'!$B$3:$AI$977,6,0),"")</f>
        <v>0</v>
      </c>
      <c r="E549" s="321">
        <f>IFERROR(VLOOKUP($A549,'様式C-1-1用'!$B$3:$AI$977,7,0),"")</f>
        <v>0</v>
      </c>
      <c r="F549" s="321">
        <f>IFERROR(VLOOKUP($A549,'様式C-1-1用'!$B$3:$AI$977,8,0),"")</f>
        <v>0</v>
      </c>
      <c r="G549" s="321">
        <f>IFERROR(VLOOKUP($A549,'様式C-1-1用'!$B$3:$AI$977,10,0),"")</f>
        <v>0</v>
      </c>
      <c r="H549" s="321">
        <f>IFERROR(VLOOKUP($A549,'様式C-1-1用'!$B$3:$AI$977,22,0),"")</f>
        <v>0</v>
      </c>
      <c r="I549" s="321">
        <f>IFERROR(VLOOKUP($A549,'様式C-1-1用'!$B$3:$AI$977,23,0),"")</f>
        <v>0</v>
      </c>
      <c r="J549" s="321" t="str">
        <f>IFERROR(VLOOKUP($A549,'様式C-1-1用'!$B$3:$AI$977,24,0),"")</f>
        <v/>
      </c>
      <c r="K549" s="321" t="str">
        <f>IFERROR(VLOOKUP($A549,'様式C-1-1用'!$B$3:$AI$977,25,0),"")</f>
        <v/>
      </c>
      <c r="L549" s="321">
        <f>IFERROR(VLOOKUP($A549,'様式C-1-1用'!$B$3:$AI$977,16,0),"")</f>
        <v>0</v>
      </c>
      <c r="M549" s="321" t="str">
        <f>IFERROR(VLOOKUP($A549,'様式C-1-1用'!$B$3:$AI$977,34,0),"")</f>
        <v/>
      </c>
      <c r="N549" s="321" t="str">
        <f>IFERROR(VLOOKUP($A549,'様式C-1-1用'!$B$3:$AI$977,30,0),"")</f>
        <v/>
      </c>
      <c r="O549" s="321" t="str">
        <f>IF(VLOOKUP($A549,'様式C-1-1用'!$B$3:$AI$977,29,0)="－","なし",VLOOKUP($A549,'様式C-1-1用'!$B$3:$AI$977,29,0))</f>
        <v/>
      </c>
      <c r="P549" s="322" t="str">
        <f>IFERROR(VLOOKUP($A549,'様式C-1-1用'!$B$3:$AI$977,33,0),"")</f>
        <v/>
      </c>
    </row>
    <row r="550" spans="1:16" ht="15.95" customHeight="1" x14ac:dyDescent="0.15">
      <c r="A550" s="314">
        <v>548</v>
      </c>
      <c r="B550" s="320">
        <f>IFERROR(VLOOKUP($A550,'様式C-1-1用'!$B$3:$AI$977,3,0),"")</f>
        <v>0</v>
      </c>
      <c r="C550" s="321" t="str">
        <f>IFERROR(VLOOKUP($A550,'様式C-1-1用'!$B$3:$AI$977,4,0),"")</f>
        <v/>
      </c>
      <c r="D550" s="321">
        <f>IFERROR(VLOOKUP($A550,'様式C-1-1用'!$B$3:$AI$977,6,0),"")</f>
        <v>0</v>
      </c>
      <c r="E550" s="321">
        <f>IFERROR(VLOOKUP($A550,'様式C-1-1用'!$B$3:$AI$977,7,0),"")</f>
        <v>0</v>
      </c>
      <c r="F550" s="321">
        <f>IFERROR(VLOOKUP($A550,'様式C-1-1用'!$B$3:$AI$977,8,0),"")</f>
        <v>0</v>
      </c>
      <c r="G550" s="321">
        <f>IFERROR(VLOOKUP($A550,'様式C-1-1用'!$B$3:$AI$977,10,0),"")</f>
        <v>0</v>
      </c>
      <c r="H550" s="321">
        <f>IFERROR(VLOOKUP($A550,'様式C-1-1用'!$B$3:$AI$977,22,0),"")</f>
        <v>0</v>
      </c>
      <c r="I550" s="321">
        <f>IFERROR(VLOOKUP($A550,'様式C-1-1用'!$B$3:$AI$977,23,0),"")</f>
        <v>0</v>
      </c>
      <c r="J550" s="321" t="str">
        <f>IFERROR(VLOOKUP($A550,'様式C-1-1用'!$B$3:$AI$977,24,0),"")</f>
        <v/>
      </c>
      <c r="K550" s="321" t="str">
        <f>IFERROR(VLOOKUP($A550,'様式C-1-1用'!$B$3:$AI$977,25,0),"")</f>
        <v/>
      </c>
      <c r="L550" s="321">
        <f>IFERROR(VLOOKUP($A550,'様式C-1-1用'!$B$3:$AI$977,16,0),"")</f>
        <v>0</v>
      </c>
      <c r="M550" s="321" t="str">
        <f>IFERROR(VLOOKUP($A550,'様式C-1-1用'!$B$3:$AI$977,34,0),"")</f>
        <v/>
      </c>
      <c r="N550" s="321" t="str">
        <f>IFERROR(VLOOKUP($A550,'様式C-1-1用'!$B$3:$AI$977,30,0),"")</f>
        <v/>
      </c>
      <c r="O550" s="321" t="str">
        <f>IF(VLOOKUP($A550,'様式C-1-1用'!$B$3:$AI$977,29,0)="－","なし",VLOOKUP($A550,'様式C-1-1用'!$B$3:$AI$977,29,0))</f>
        <v/>
      </c>
      <c r="P550" s="322" t="str">
        <f>IFERROR(VLOOKUP($A550,'様式C-1-1用'!$B$3:$AI$977,33,0),"")</f>
        <v/>
      </c>
    </row>
    <row r="551" spans="1:16" ht="15.95" customHeight="1" x14ac:dyDescent="0.15">
      <c r="A551" s="314">
        <v>549</v>
      </c>
      <c r="B551" s="320">
        <f>IFERROR(VLOOKUP($A551,'様式C-1-1用'!$B$3:$AI$977,3,0),"")</f>
        <v>0</v>
      </c>
      <c r="C551" s="321" t="str">
        <f>IFERROR(VLOOKUP($A551,'様式C-1-1用'!$B$3:$AI$977,4,0),"")</f>
        <v/>
      </c>
      <c r="D551" s="321">
        <f>IFERROR(VLOOKUP($A551,'様式C-1-1用'!$B$3:$AI$977,6,0),"")</f>
        <v>0</v>
      </c>
      <c r="E551" s="321">
        <f>IFERROR(VLOOKUP($A551,'様式C-1-1用'!$B$3:$AI$977,7,0),"")</f>
        <v>0</v>
      </c>
      <c r="F551" s="321">
        <f>IFERROR(VLOOKUP($A551,'様式C-1-1用'!$B$3:$AI$977,8,0),"")</f>
        <v>0</v>
      </c>
      <c r="G551" s="321">
        <f>IFERROR(VLOOKUP($A551,'様式C-1-1用'!$B$3:$AI$977,10,0),"")</f>
        <v>0</v>
      </c>
      <c r="H551" s="321">
        <f>IFERROR(VLOOKUP($A551,'様式C-1-1用'!$B$3:$AI$977,22,0),"")</f>
        <v>0</v>
      </c>
      <c r="I551" s="321">
        <f>IFERROR(VLOOKUP($A551,'様式C-1-1用'!$B$3:$AI$977,23,0),"")</f>
        <v>0</v>
      </c>
      <c r="J551" s="321" t="str">
        <f>IFERROR(VLOOKUP($A551,'様式C-1-1用'!$B$3:$AI$977,24,0),"")</f>
        <v/>
      </c>
      <c r="K551" s="321" t="str">
        <f>IFERROR(VLOOKUP($A551,'様式C-1-1用'!$B$3:$AI$977,25,0),"")</f>
        <v/>
      </c>
      <c r="L551" s="321">
        <f>IFERROR(VLOOKUP($A551,'様式C-1-1用'!$B$3:$AI$977,16,0),"")</f>
        <v>0</v>
      </c>
      <c r="M551" s="321" t="str">
        <f>IFERROR(VLOOKUP($A551,'様式C-1-1用'!$B$3:$AI$977,34,0),"")</f>
        <v/>
      </c>
      <c r="N551" s="321" t="str">
        <f>IFERROR(VLOOKUP($A551,'様式C-1-1用'!$B$3:$AI$977,30,0),"")</f>
        <v/>
      </c>
      <c r="O551" s="321" t="str">
        <f>IF(VLOOKUP($A551,'様式C-1-1用'!$B$3:$AI$977,29,0)="－","なし",VLOOKUP($A551,'様式C-1-1用'!$B$3:$AI$977,29,0))</f>
        <v/>
      </c>
      <c r="P551" s="322" t="str">
        <f>IFERROR(VLOOKUP($A551,'様式C-1-1用'!$B$3:$AI$977,33,0),"")</f>
        <v/>
      </c>
    </row>
    <row r="552" spans="1:16" ht="15.95" customHeight="1" x14ac:dyDescent="0.15">
      <c r="A552" s="314">
        <v>550</v>
      </c>
      <c r="B552" s="320">
        <f>IFERROR(VLOOKUP($A552,'様式C-1-1用'!$B$3:$AI$977,3,0),"")</f>
        <v>0</v>
      </c>
      <c r="C552" s="321" t="str">
        <f>IFERROR(VLOOKUP($A552,'様式C-1-1用'!$B$3:$AI$977,4,0),"")</f>
        <v/>
      </c>
      <c r="D552" s="321">
        <f>IFERROR(VLOOKUP($A552,'様式C-1-1用'!$B$3:$AI$977,6,0),"")</f>
        <v>0</v>
      </c>
      <c r="E552" s="321">
        <f>IFERROR(VLOOKUP($A552,'様式C-1-1用'!$B$3:$AI$977,7,0),"")</f>
        <v>0</v>
      </c>
      <c r="F552" s="321">
        <f>IFERROR(VLOOKUP($A552,'様式C-1-1用'!$B$3:$AI$977,8,0),"")</f>
        <v>0</v>
      </c>
      <c r="G552" s="321">
        <f>IFERROR(VLOOKUP($A552,'様式C-1-1用'!$B$3:$AI$977,10,0),"")</f>
        <v>0</v>
      </c>
      <c r="H552" s="321">
        <f>IFERROR(VLOOKUP($A552,'様式C-1-1用'!$B$3:$AI$977,22,0),"")</f>
        <v>0</v>
      </c>
      <c r="I552" s="321">
        <f>IFERROR(VLOOKUP($A552,'様式C-1-1用'!$B$3:$AI$977,23,0),"")</f>
        <v>0</v>
      </c>
      <c r="J552" s="321" t="str">
        <f>IFERROR(VLOOKUP($A552,'様式C-1-1用'!$B$3:$AI$977,24,0),"")</f>
        <v/>
      </c>
      <c r="K552" s="321" t="str">
        <f>IFERROR(VLOOKUP($A552,'様式C-1-1用'!$B$3:$AI$977,25,0),"")</f>
        <v/>
      </c>
      <c r="L552" s="321">
        <f>IFERROR(VLOOKUP($A552,'様式C-1-1用'!$B$3:$AI$977,16,0),"")</f>
        <v>0</v>
      </c>
      <c r="M552" s="321" t="str">
        <f>IFERROR(VLOOKUP($A552,'様式C-1-1用'!$B$3:$AI$977,34,0),"")</f>
        <v/>
      </c>
      <c r="N552" s="321" t="str">
        <f>IFERROR(VLOOKUP($A552,'様式C-1-1用'!$B$3:$AI$977,30,0),"")</f>
        <v/>
      </c>
      <c r="O552" s="321" t="str">
        <f>IF(VLOOKUP($A552,'様式C-1-1用'!$B$3:$AI$977,29,0)="－","なし",VLOOKUP($A552,'様式C-1-1用'!$B$3:$AI$977,29,0))</f>
        <v/>
      </c>
      <c r="P552" s="322" t="str">
        <f>IFERROR(VLOOKUP($A552,'様式C-1-1用'!$B$3:$AI$977,33,0),"")</f>
        <v/>
      </c>
    </row>
    <row r="553" spans="1:16" ht="15.95" customHeight="1" x14ac:dyDescent="0.15">
      <c r="A553" s="314">
        <v>551</v>
      </c>
      <c r="B553" s="320">
        <f>IFERROR(VLOOKUP($A553,'様式C-1-1用'!$B$3:$AI$977,3,0),"")</f>
        <v>0</v>
      </c>
      <c r="C553" s="321" t="str">
        <f>IFERROR(VLOOKUP($A553,'様式C-1-1用'!$B$3:$AI$977,4,0),"")</f>
        <v/>
      </c>
      <c r="D553" s="321">
        <f>IFERROR(VLOOKUP($A553,'様式C-1-1用'!$B$3:$AI$977,6,0),"")</f>
        <v>0</v>
      </c>
      <c r="E553" s="321">
        <f>IFERROR(VLOOKUP($A553,'様式C-1-1用'!$B$3:$AI$977,7,0),"")</f>
        <v>0</v>
      </c>
      <c r="F553" s="321">
        <f>IFERROR(VLOOKUP($A553,'様式C-1-1用'!$B$3:$AI$977,8,0),"")</f>
        <v>0</v>
      </c>
      <c r="G553" s="321">
        <f>IFERROR(VLOOKUP($A553,'様式C-1-1用'!$B$3:$AI$977,10,0),"")</f>
        <v>0</v>
      </c>
      <c r="H553" s="321">
        <f>IFERROR(VLOOKUP($A553,'様式C-1-1用'!$B$3:$AI$977,22,0),"")</f>
        <v>0</v>
      </c>
      <c r="I553" s="321">
        <f>IFERROR(VLOOKUP($A553,'様式C-1-1用'!$B$3:$AI$977,23,0),"")</f>
        <v>0</v>
      </c>
      <c r="J553" s="321" t="str">
        <f>IFERROR(VLOOKUP($A553,'様式C-1-1用'!$B$3:$AI$977,24,0),"")</f>
        <v/>
      </c>
      <c r="K553" s="321" t="str">
        <f>IFERROR(VLOOKUP($A553,'様式C-1-1用'!$B$3:$AI$977,25,0),"")</f>
        <v/>
      </c>
      <c r="L553" s="321">
        <f>IFERROR(VLOOKUP($A553,'様式C-1-1用'!$B$3:$AI$977,16,0),"")</f>
        <v>0</v>
      </c>
      <c r="M553" s="321" t="str">
        <f>IFERROR(VLOOKUP($A553,'様式C-1-1用'!$B$3:$AI$977,34,0),"")</f>
        <v/>
      </c>
      <c r="N553" s="321" t="str">
        <f>IFERROR(VLOOKUP($A553,'様式C-1-1用'!$B$3:$AI$977,30,0),"")</f>
        <v/>
      </c>
      <c r="O553" s="321" t="str">
        <f>IF(VLOOKUP($A553,'様式C-1-1用'!$B$3:$AI$977,29,0)="－","なし",VLOOKUP($A553,'様式C-1-1用'!$B$3:$AI$977,29,0))</f>
        <v/>
      </c>
      <c r="P553" s="322" t="str">
        <f>IFERROR(VLOOKUP($A553,'様式C-1-1用'!$B$3:$AI$977,33,0),"")</f>
        <v/>
      </c>
    </row>
    <row r="554" spans="1:16" ht="15.95" customHeight="1" x14ac:dyDescent="0.15">
      <c r="A554" s="314">
        <v>552</v>
      </c>
      <c r="B554" s="320">
        <f>IFERROR(VLOOKUP($A554,'様式C-1-1用'!$B$3:$AI$977,3,0),"")</f>
        <v>0</v>
      </c>
      <c r="C554" s="321" t="str">
        <f>IFERROR(VLOOKUP($A554,'様式C-1-1用'!$B$3:$AI$977,4,0),"")</f>
        <v/>
      </c>
      <c r="D554" s="321">
        <f>IFERROR(VLOOKUP($A554,'様式C-1-1用'!$B$3:$AI$977,6,0),"")</f>
        <v>0</v>
      </c>
      <c r="E554" s="321">
        <f>IFERROR(VLOOKUP($A554,'様式C-1-1用'!$B$3:$AI$977,7,0),"")</f>
        <v>0</v>
      </c>
      <c r="F554" s="321">
        <f>IFERROR(VLOOKUP($A554,'様式C-1-1用'!$B$3:$AI$977,8,0),"")</f>
        <v>0</v>
      </c>
      <c r="G554" s="321">
        <f>IFERROR(VLOOKUP($A554,'様式C-1-1用'!$B$3:$AI$977,10,0),"")</f>
        <v>0</v>
      </c>
      <c r="H554" s="321">
        <f>IFERROR(VLOOKUP($A554,'様式C-1-1用'!$B$3:$AI$977,22,0),"")</f>
        <v>0</v>
      </c>
      <c r="I554" s="321">
        <f>IFERROR(VLOOKUP($A554,'様式C-1-1用'!$B$3:$AI$977,23,0),"")</f>
        <v>0</v>
      </c>
      <c r="J554" s="321" t="str">
        <f>IFERROR(VLOOKUP($A554,'様式C-1-1用'!$B$3:$AI$977,24,0),"")</f>
        <v/>
      </c>
      <c r="K554" s="321" t="str">
        <f>IFERROR(VLOOKUP($A554,'様式C-1-1用'!$B$3:$AI$977,25,0),"")</f>
        <v/>
      </c>
      <c r="L554" s="321">
        <f>IFERROR(VLOOKUP($A554,'様式C-1-1用'!$B$3:$AI$977,16,0),"")</f>
        <v>0</v>
      </c>
      <c r="M554" s="321" t="str">
        <f>IFERROR(VLOOKUP($A554,'様式C-1-1用'!$B$3:$AI$977,34,0),"")</f>
        <v/>
      </c>
      <c r="N554" s="321" t="str">
        <f>IFERROR(VLOOKUP($A554,'様式C-1-1用'!$B$3:$AI$977,30,0),"")</f>
        <v/>
      </c>
      <c r="O554" s="321" t="str">
        <f>IF(VLOOKUP($A554,'様式C-1-1用'!$B$3:$AI$977,29,0)="－","なし",VLOOKUP($A554,'様式C-1-1用'!$B$3:$AI$977,29,0))</f>
        <v/>
      </c>
      <c r="P554" s="322" t="str">
        <f>IFERROR(VLOOKUP($A554,'様式C-1-1用'!$B$3:$AI$977,33,0),"")</f>
        <v/>
      </c>
    </row>
    <row r="555" spans="1:16" ht="15.95" customHeight="1" x14ac:dyDescent="0.15">
      <c r="A555" s="314">
        <v>553</v>
      </c>
      <c r="B555" s="320">
        <f>IFERROR(VLOOKUP($A555,'様式C-1-1用'!$B$3:$AI$977,3,0),"")</f>
        <v>0</v>
      </c>
      <c r="C555" s="321" t="str">
        <f>IFERROR(VLOOKUP($A555,'様式C-1-1用'!$B$3:$AI$977,4,0),"")</f>
        <v/>
      </c>
      <c r="D555" s="321">
        <f>IFERROR(VLOOKUP($A555,'様式C-1-1用'!$B$3:$AI$977,6,0),"")</f>
        <v>0</v>
      </c>
      <c r="E555" s="321">
        <f>IFERROR(VLOOKUP($A555,'様式C-1-1用'!$B$3:$AI$977,7,0),"")</f>
        <v>0</v>
      </c>
      <c r="F555" s="321">
        <f>IFERROR(VLOOKUP($A555,'様式C-1-1用'!$B$3:$AI$977,8,0),"")</f>
        <v>0</v>
      </c>
      <c r="G555" s="321">
        <f>IFERROR(VLOOKUP($A555,'様式C-1-1用'!$B$3:$AI$977,10,0),"")</f>
        <v>0</v>
      </c>
      <c r="H555" s="321">
        <f>IFERROR(VLOOKUP($A555,'様式C-1-1用'!$B$3:$AI$977,22,0),"")</f>
        <v>0</v>
      </c>
      <c r="I555" s="321">
        <f>IFERROR(VLOOKUP($A555,'様式C-1-1用'!$B$3:$AI$977,23,0),"")</f>
        <v>0</v>
      </c>
      <c r="J555" s="321" t="str">
        <f>IFERROR(VLOOKUP($A555,'様式C-1-1用'!$B$3:$AI$977,24,0),"")</f>
        <v/>
      </c>
      <c r="K555" s="321" t="str">
        <f>IFERROR(VLOOKUP($A555,'様式C-1-1用'!$B$3:$AI$977,25,0),"")</f>
        <v/>
      </c>
      <c r="L555" s="321">
        <f>IFERROR(VLOOKUP($A555,'様式C-1-1用'!$B$3:$AI$977,16,0),"")</f>
        <v>0</v>
      </c>
      <c r="M555" s="321" t="str">
        <f>IFERROR(VLOOKUP($A555,'様式C-1-1用'!$B$3:$AI$977,34,0),"")</f>
        <v/>
      </c>
      <c r="N555" s="321" t="str">
        <f>IFERROR(VLOOKUP($A555,'様式C-1-1用'!$B$3:$AI$977,30,0),"")</f>
        <v/>
      </c>
      <c r="O555" s="321" t="str">
        <f>IF(VLOOKUP($A555,'様式C-1-1用'!$B$3:$AI$977,29,0)="－","なし",VLOOKUP($A555,'様式C-1-1用'!$B$3:$AI$977,29,0))</f>
        <v/>
      </c>
      <c r="P555" s="322" t="str">
        <f>IFERROR(VLOOKUP($A555,'様式C-1-1用'!$B$3:$AI$977,33,0),"")</f>
        <v/>
      </c>
    </row>
    <row r="556" spans="1:16" ht="15.95" customHeight="1" x14ac:dyDescent="0.15">
      <c r="A556" s="314">
        <v>554</v>
      </c>
      <c r="B556" s="320">
        <f>IFERROR(VLOOKUP($A556,'様式C-1-1用'!$B$3:$AI$977,3,0),"")</f>
        <v>0</v>
      </c>
      <c r="C556" s="321" t="str">
        <f>IFERROR(VLOOKUP($A556,'様式C-1-1用'!$B$3:$AI$977,4,0),"")</f>
        <v/>
      </c>
      <c r="D556" s="321">
        <f>IFERROR(VLOOKUP($A556,'様式C-1-1用'!$B$3:$AI$977,6,0),"")</f>
        <v>0</v>
      </c>
      <c r="E556" s="321">
        <f>IFERROR(VLOOKUP($A556,'様式C-1-1用'!$B$3:$AI$977,7,0),"")</f>
        <v>0</v>
      </c>
      <c r="F556" s="321">
        <f>IFERROR(VLOOKUP($A556,'様式C-1-1用'!$B$3:$AI$977,8,0),"")</f>
        <v>0</v>
      </c>
      <c r="G556" s="321">
        <f>IFERROR(VLOOKUP($A556,'様式C-1-1用'!$B$3:$AI$977,10,0),"")</f>
        <v>0</v>
      </c>
      <c r="H556" s="321">
        <f>IFERROR(VLOOKUP($A556,'様式C-1-1用'!$B$3:$AI$977,22,0),"")</f>
        <v>0</v>
      </c>
      <c r="I556" s="321">
        <f>IFERROR(VLOOKUP($A556,'様式C-1-1用'!$B$3:$AI$977,23,0),"")</f>
        <v>0</v>
      </c>
      <c r="J556" s="321" t="str">
        <f>IFERROR(VLOOKUP($A556,'様式C-1-1用'!$B$3:$AI$977,24,0),"")</f>
        <v/>
      </c>
      <c r="K556" s="321" t="str">
        <f>IFERROR(VLOOKUP($A556,'様式C-1-1用'!$B$3:$AI$977,25,0),"")</f>
        <v/>
      </c>
      <c r="L556" s="321">
        <f>IFERROR(VLOOKUP($A556,'様式C-1-1用'!$B$3:$AI$977,16,0),"")</f>
        <v>0</v>
      </c>
      <c r="M556" s="321" t="str">
        <f>IFERROR(VLOOKUP($A556,'様式C-1-1用'!$B$3:$AI$977,34,0),"")</f>
        <v/>
      </c>
      <c r="N556" s="321" t="str">
        <f>IFERROR(VLOOKUP($A556,'様式C-1-1用'!$B$3:$AI$977,30,0),"")</f>
        <v/>
      </c>
      <c r="O556" s="321" t="str">
        <f>IF(VLOOKUP($A556,'様式C-1-1用'!$B$3:$AI$977,29,0)="－","なし",VLOOKUP($A556,'様式C-1-1用'!$B$3:$AI$977,29,0))</f>
        <v/>
      </c>
      <c r="P556" s="322" t="str">
        <f>IFERROR(VLOOKUP($A556,'様式C-1-1用'!$B$3:$AI$977,33,0),"")</f>
        <v/>
      </c>
    </row>
    <row r="557" spans="1:16" ht="15.95" customHeight="1" x14ac:dyDescent="0.15">
      <c r="A557" s="314">
        <v>555</v>
      </c>
      <c r="B557" s="320">
        <f>IFERROR(VLOOKUP($A557,'様式C-1-1用'!$B$3:$AI$977,3,0),"")</f>
        <v>0</v>
      </c>
      <c r="C557" s="321" t="str">
        <f>IFERROR(VLOOKUP($A557,'様式C-1-1用'!$B$3:$AI$977,4,0),"")</f>
        <v/>
      </c>
      <c r="D557" s="321">
        <f>IFERROR(VLOOKUP($A557,'様式C-1-1用'!$B$3:$AI$977,6,0),"")</f>
        <v>0</v>
      </c>
      <c r="E557" s="321">
        <f>IFERROR(VLOOKUP($A557,'様式C-1-1用'!$B$3:$AI$977,7,0),"")</f>
        <v>0</v>
      </c>
      <c r="F557" s="321">
        <f>IFERROR(VLOOKUP($A557,'様式C-1-1用'!$B$3:$AI$977,8,0),"")</f>
        <v>0</v>
      </c>
      <c r="G557" s="321">
        <f>IFERROR(VLOOKUP($A557,'様式C-1-1用'!$B$3:$AI$977,10,0),"")</f>
        <v>0</v>
      </c>
      <c r="H557" s="321">
        <f>IFERROR(VLOOKUP($A557,'様式C-1-1用'!$B$3:$AI$977,22,0),"")</f>
        <v>0</v>
      </c>
      <c r="I557" s="321">
        <f>IFERROR(VLOOKUP($A557,'様式C-1-1用'!$B$3:$AI$977,23,0),"")</f>
        <v>0</v>
      </c>
      <c r="J557" s="321" t="str">
        <f>IFERROR(VLOOKUP($A557,'様式C-1-1用'!$B$3:$AI$977,24,0),"")</f>
        <v/>
      </c>
      <c r="K557" s="321" t="str">
        <f>IFERROR(VLOOKUP($A557,'様式C-1-1用'!$B$3:$AI$977,25,0),"")</f>
        <v/>
      </c>
      <c r="L557" s="321">
        <f>IFERROR(VLOOKUP($A557,'様式C-1-1用'!$B$3:$AI$977,16,0),"")</f>
        <v>0</v>
      </c>
      <c r="M557" s="321" t="str">
        <f>IFERROR(VLOOKUP($A557,'様式C-1-1用'!$B$3:$AI$977,34,0),"")</f>
        <v/>
      </c>
      <c r="N557" s="321" t="str">
        <f>IFERROR(VLOOKUP($A557,'様式C-1-1用'!$B$3:$AI$977,30,0),"")</f>
        <v/>
      </c>
      <c r="O557" s="321" t="str">
        <f>IF(VLOOKUP($A557,'様式C-1-1用'!$B$3:$AI$977,29,0)="－","なし",VLOOKUP($A557,'様式C-1-1用'!$B$3:$AI$977,29,0))</f>
        <v/>
      </c>
      <c r="P557" s="322" t="str">
        <f>IFERROR(VLOOKUP($A557,'様式C-1-1用'!$B$3:$AI$977,33,0),"")</f>
        <v/>
      </c>
    </row>
    <row r="558" spans="1:16" ht="15.95" customHeight="1" x14ac:dyDescent="0.15">
      <c r="A558" s="314">
        <v>556</v>
      </c>
      <c r="B558" s="320">
        <f>IFERROR(VLOOKUP($A558,'様式C-1-1用'!$B$3:$AI$977,3,0),"")</f>
        <v>0</v>
      </c>
      <c r="C558" s="321" t="str">
        <f>IFERROR(VLOOKUP($A558,'様式C-1-1用'!$B$3:$AI$977,4,0),"")</f>
        <v/>
      </c>
      <c r="D558" s="321">
        <f>IFERROR(VLOOKUP($A558,'様式C-1-1用'!$B$3:$AI$977,6,0),"")</f>
        <v>0</v>
      </c>
      <c r="E558" s="321">
        <f>IFERROR(VLOOKUP($A558,'様式C-1-1用'!$B$3:$AI$977,7,0),"")</f>
        <v>0</v>
      </c>
      <c r="F558" s="321">
        <f>IFERROR(VLOOKUP($A558,'様式C-1-1用'!$B$3:$AI$977,8,0),"")</f>
        <v>0</v>
      </c>
      <c r="G558" s="321">
        <f>IFERROR(VLOOKUP($A558,'様式C-1-1用'!$B$3:$AI$977,10,0),"")</f>
        <v>0</v>
      </c>
      <c r="H558" s="321">
        <f>IFERROR(VLOOKUP($A558,'様式C-1-1用'!$B$3:$AI$977,22,0),"")</f>
        <v>0</v>
      </c>
      <c r="I558" s="321">
        <f>IFERROR(VLOOKUP($A558,'様式C-1-1用'!$B$3:$AI$977,23,0),"")</f>
        <v>0</v>
      </c>
      <c r="J558" s="321" t="str">
        <f>IFERROR(VLOOKUP($A558,'様式C-1-1用'!$B$3:$AI$977,24,0),"")</f>
        <v/>
      </c>
      <c r="K558" s="321" t="str">
        <f>IFERROR(VLOOKUP($A558,'様式C-1-1用'!$B$3:$AI$977,25,0),"")</f>
        <v/>
      </c>
      <c r="L558" s="321">
        <f>IFERROR(VLOOKUP($A558,'様式C-1-1用'!$B$3:$AI$977,16,0),"")</f>
        <v>0</v>
      </c>
      <c r="M558" s="321" t="str">
        <f>IFERROR(VLOOKUP($A558,'様式C-1-1用'!$B$3:$AI$977,34,0),"")</f>
        <v/>
      </c>
      <c r="N558" s="321" t="str">
        <f>IFERROR(VLOOKUP($A558,'様式C-1-1用'!$B$3:$AI$977,30,0),"")</f>
        <v/>
      </c>
      <c r="O558" s="321" t="str">
        <f>IF(VLOOKUP($A558,'様式C-1-1用'!$B$3:$AI$977,29,0)="－","なし",VLOOKUP($A558,'様式C-1-1用'!$B$3:$AI$977,29,0))</f>
        <v/>
      </c>
      <c r="P558" s="322" t="str">
        <f>IFERROR(VLOOKUP($A558,'様式C-1-1用'!$B$3:$AI$977,33,0),"")</f>
        <v/>
      </c>
    </row>
    <row r="559" spans="1:16" ht="15.95" customHeight="1" x14ac:dyDescent="0.15">
      <c r="A559" s="314">
        <v>557</v>
      </c>
      <c r="B559" s="320">
        <f>IFERROR(VLOOKUP($A559,'様式C-1-1用'!$B$3:$AI$977,3,0),"")</f>
        <v>0</v>
      </c>
      <c r="C559" s="321" t="str">
        <f>IFERROR(VLOOKUP($A559,'様式C-1-1用'!$B$3:$AI$977,4,0),"")</f>
        <v/>
      </c>
      <c r="D559" s="321">
        <f>IFERROR(VLOOKUP($A559,'様式C-1-1用'!$B$3:$AI$977,6,0),"")</f>
        <v>0</v>
      </c>
      <c r="E559" s="321">
        <f>IFERROR(VLOOKUP($A559,'様式C-1-1用'!$B$3:$AI$977,7,0),"")</f>
        <v>0</v>
      </c>
      <c r="F559" s="321">
        <f>IFERROR(VLOOKUP($A559,'様式C-1-1用'!$B$3:$AI$977,8,0),"")</f>
        <v>0</v>
      </c>
      <c r="G559" s="321">
        <f>IFERROR(VLOOKUP($A559,'様式C-1-1用'!$B$3:$AI$977,10,0),"")</f>
        <v>0</v>
      </c>
      <c r="H559" s="321">
        <f>IFERROR(VLOOKUP($A559,'様式C-1-1用'!$B$3:$AI$977,22,0),"")</f>
        <v>0</v>
      </c>
      <c r="I559" s="321">
        <f>IFERROR(VLOOKUP($A559,'様式C-1-1用'!$B$3:$AI$977,23,0),"")</f>
        <v>0</v>
      </c>
      <c r="J559" s="321" t="str">
        <f>IFERROR(VLOOKUP($A559,'様式C-1-1用'!$B$3:$AI$977,24,0),"")</f>
        <v/>
      </c>
      <c r="K559" s="321" t="str">
        <f>IFERROR(VLOOKUP($A559,'様式C-1-1用'!$B$3:$AI$977,25,0),"")</f>
        <v/>
      </c>
      <c r="L559" s="321">
        <f>IFERROR(VLOOKUP($A559,'様式C-1-1用'!$B$3:$AI$977,16,0),"")</f>
        <v>0</v>
      </c>
      <c r="M559" s="321" t="str">
        <f>IFERROR(VLOOKUP($A559,'様式C-1-1用'!$B$3:$AI$977,34,0),"")</f>
        <v/>
      </c>
      <c r="N559" s="321" t="str">
        <f>IFERROR(VLOOKUP($A559,'様式C-1-1用'!$B$3:$AI$977,30,0),"")</f>
        <v/>
      </c>
      <c r="O559" s="321" t="str">
        <f>IF(VLOOKUP($A559,'様式C-1-1用'!$B$3:$AI$977,29,0)="－","なし",VLOOKUP($A559,'様式C-1-1用'!$B$3:$AI$977,29,0))</f>
        <v/>
      </c>
      <c r="P559" s="322" t="str">
        <f>IFERROR(VLOOKUP($A559,'様式C-1-1用'!$B$3:$AI$977,33,0),"")</f>
        <v/>
      </c>
    </row>
    <row r="560" spans="1:16" ht="15.95" customHeight="1" x14ac:dyDescent="0.15">
      <c r="A560" s="314">
        <v>558</v>
      </c>
      <c r="B560" s="320">
        <f>IFERROR(VLOOKUP($A560,'様式C-1-1用'!$B$3:$AI$977,3,0),"")</f>
        <v>0</v>
      </c>
      <c r="C560" s="321" t="str">
        <f>IFERROR(VLOOKUP($A560,'様式C-1-1用'!$B$3:$AI$977,4,0),"")</f>
        <v/>
      </c>
      <c r="D560" s="321">
        <f>IFERROR(VLOOKUP($A560,'様式C-1-1用'!$B$3:$AI$977,6,0),"")</f>
        <v>0</v>
      </c>
      <c r="E560" s="321">
        <f>IFERROR(VLOOKUP($A560,'様式C-1-1用'!$B$3:$AI$977,7,0),"")</f>
        <v>0</v>
      </c>
      <c r="F560" s="321">
        <f>IFERROR(VLOOKUP($A560,'様式C-1-1用'!$B$3:$AI$977,8,0),"")</f>
        <v>0</v>
      </c>
      <c r="G560" s="321">
        <f>IFERROR(VLOOKUP($A560,'様式C-1-1用'!$B$3:$AI$977,10,0),"")</f>
        <v>0</v>
      </c>
      <c r="H560" s="321">
        <f>IFERROR(VLOOKUP($A560,'様式C-1-1用'!$B$3:$AI$977,22,0),"")</f>
        <v>0</v>
      </c>
      <c r="I560" s="321">
        <f>IFERROR(VLOOKUP($A560,'様式C-1-1用'!$B$3:$AI$977,23,0),"")</f>
        <v>0</v>
      </c>
      <c r="J560" s="321" t="str">
        <f>IFERROR(VLOOKUP($A560,'様式C-1-1用'!$B$3:$AI$977,24,0),"")</f>
        <v/>
      </c>
      <c r="K560" s="321" t="str">
        <f>IFERROR(VLOOKUP($A560,'様式C-1-1用'!$B$3:$AI$977,25,0),"")</f>
        <v/>
      </c>
      <c r="L560" s="321">
        <f>IFERROR(VLOOKUP($A560,'様式C-1-1用'!$B$3:$AI$977,16,0),"")</f>
        <v>0</v>
      </c>
      <c r="M560" s="321" t="str">
        <f>IFERROR(VLOOKUP($A560,'様式C-1-1用'!$B$3:$AI$977,34,0),"")</f>
        <v/>
      </c>
      <c r="N560" s="321" t="str">
        <f>IFERROR(VLOOKUP($A560,'様式C-1-1用'!$B$3:$AI$977,30,0),"")</f>
        <v/>
      </c>
      <c r="O560" s="321" t="str">
        <f>IF(VLOOKUP($A560,'様式C-1-1用'!$B$3:$AI$977,29,0)="－","なし",VLOOKUP($A560,'様式C-1-1用'!$B$3:$AI$977,29,0))</f>
        <v/>
      </c>
      <c r="P560" s="322" t="str">
        <f>IFERROR(VLOOKUP($A560,'様式C-1-1用'!$B$3:$AI$977,33,0),"")</f>
        <v/>
      </c>
    </row>
    <row r="561" spans="1:16" ht="15.95" customHeight="1" x14ac:dyDescent="0.15">
      <c r="A561" s="314">
        <v>559</v>
      </c>
      <c r="B561" s="320">
        <f>IFERROR(VLOOKUP($A561,'様式C-1-1用'!$B$3:$AI$977,3,0),"")</f>
        <v>0</v>
      </c>
      <c r="C561" s="321" t="str">
        <f>IFERROR(VLOOKUP($A561,'様式C-1-1用'!$B$3:$AI$977,4,0),"")</f>
        <v/>
      </c>
      <c r="D561" s="321">
        <f>IFERROR(VLOOKUP($A561,'様式C-1-1用'!$B$3:$AI$977,6,0),"")</f>
        <v>0</v>
      </c>
      <c r="E561" s="321">
        <f>IFERROR(VLOOKUP($A561,'様式C-1-1用'!$B$3:$AI$977,7,0),"")</f>
        <v>0</v>
      </c>
      <c r="F561" s="321">
        <f>IFERROR(VLOOKUP($A561,'様式C-1-1用'!$B$3:$AI$977,8,0),"")</f>
        <v>0</v>
      </c>
      <c r="G561" s="321">
        <f>IFERROR(VLOOKUP($A561,'様式C-1-1用'!$B$3:$AI$977,10,0),"")</f>
        <v>0</v>
      </c>
      <c r="H561" s="321">
        <f>IFERROR(VLOOKUP($A561,'様式C-1-1用'!$B$3:$AI$977,22,0),"")</f>
        <v>0</v>
      </c>
      <c r="I561" s="321">
        <f>IFERROR(VLOOKUP($A561,'様式C-1-1用'!$B$3:$AI$977,23,0),"")</f>
        <v>0</v>
      </c>
      <c r="J561" s="321" t="str">
        <f>IFERROR(VLOOKUP($A561,'様式C-1-1用'!$B$3:$AI$977,24,0),"")</f>
        <v/>
      </c>
      <c r="K561" s="321" t="str">
        <f>IFERROR(VLOOKUP($A561,'様式C-1-1用'!$B$3:$AI$977,25,0),"")</f>
        <v/>
      </c>
      <c r="L561" s="321">
        <f>IFERROR(VLOOKUP($A561,'様式C-1-1用'!$B$3:$AI$977,16,0),"")</f>
        <v>0</v>
      </c>
      <c r="M561" s="321" t="str">
        <f>IFERROR(VLOOKUP($A561,'様式C-1-1用'!$B$3:$AI$977,34,0),"")</f>
        <v/>
      </c>
      <c r="N561" s="321" t="str">
        <f>IFERROR(VLOOKUP($A561,'様式C-1-1用'!$B$3:$AI$977,30,0),"")</f>
        <v/>
      </c>
      <c r="O561" s="321" t="str">
        <f>IF(VLOOKUP($A561,'様式C-1-1用'!$B$3:$AI$977,29,0)="－","なし",VLOOKUP($A561,'様式C-1-1用'!$B$3:$AI$977,29,0))</f>
        <v/>
      </c>
      <c r="P561" s="322" t="str">
        <f>IFERROR(VLOOKUP($A561,'様式C-1-1用'!$B$3:$AI$977,33,0),"")</f>
        <v/>
      </c>
    </row>
    <row r="562" spans="1:16" ht="15.95" customHeight="1" x14ac:dyDescent="0.15">
      <c r="A562" s="314">
        <v>560</v>
      </c>
      <c r="B562" s="320">
        <f>IFERROR(VLOOKUP($A562,'様式C-1-1用'!$B$3:$AI$977,3,0),"")</f>
        <v>0</v>
      </c>
      <c r="C562" s="321" t="str">
        <f>IFERROR(VLOOKUP($A562,'様式C-1-1用'!$B$3:$AI$977,4,0),"")</f>
        <v/>
      </c>
      <c r="D562" s="321">
        <f>IFERROR(VLOOKUP($A562,'様式C-1-1用'!$B$3:$AI$977,6,0),"")</f>
        <v>0</v>
      </c>
      <c r="E562" s="321">
        <f>IFERROR(VLOOKUP($A562,'様式C-1-1用'!$B$3:$AI$977,7,0),"")</f>
        <v>0</v>
      </c>
      <c r="F562" s="321">
        <f>IFERROR(VLOOKUP($A562,'様式C-1-1用'!$B$3:$AI$977,8,0),"")</f>
        <v>0</v>
      </c>
      <c r="G562" s="321">
        <f>IFERROR(VLOOKUP($A562,'様式C-1-1用'!$B$3:$AI$977,10,0),"")</f>
        <v>0</v>
      </c>
      <c r="H562" s="321">
        <f>IFERROR(VLOOKUP($A562,'様式C-1-1用'!$B$3:$AI$977,22,0),"")</f>
        <v>0</v>
      </c>
      <c r="I562" s="321">
        <f>IFERROR(VLOOKUP($A562,'様式C-1-1用'!$B$3:$AI$977,23,0),"")</f>
        <v>0</v>
      </c>
      <c r="J562" s="321" t="str">
        <f>IFERROR(VLOOKUP($A562,'様式C-1-1用'!$B$3:$AI$977,24,0),"")</f>
        <v/>
      </c>
      <c r="K562" s="321" t="str">
        <f>IFERROR(VLOOKUP($A562,'様式C-1-1用'!$B$3:$AI$977,25,0),"")</f>
        <v/>
      </c>
      <c r="L562" s="321">
        <f>IFERROR(VLOOKUP($A562,'様式C-1-1用'!$B$3:$AI$977,16,0),"")</f>
        <v>0</v>
      </c>
      <c r="M562" s="321" t="str">
        <f>IFERROR(VLOOKUP($A562,'様式C-1-1用'!$B$3:$AI$977,34,0),"")</f>
        <v/>
      </c>
      <c r="N562" s="321" t="str">
        <f>IFERROR(VLOOKUP($A562,'様式C-1-1用'!$B$3:$AI$977,30,0),"")</f>
        <v/>
      </c>
      <c r="O562" s="321" t="str">
        <f>IF(VLOOKUP($A562,'様式C-1-1用'!$B$3:$AI$977,29,0)="－","なし",VLOOKUP($A562,'様式C-1-1用'!$B$3:$AI$977,29,0))</f>
        <v/>
      </c>
      <c r="P562" s="322" t="str">
        <f>IFERROR(VLOOKUP($A562,'様式C-1-1用'!$B$3:$AI$977,33,0),"")</f>
        <v/>
      </c>
    </row>
    <row r="563" spans="1:16" ht="15.95" customHeight="1" x14ac:dyDescent="0.15">
      <c r="A563" s="314">
        <v>561</v>
      </c>
      <c r="B563" s="320">
        <f>IFERROR(VLOOKUP($A563,'様式C-1-1用'!$B$3:$AI$977,3,0),"")</f>
        <v>0</v>
      </c>
      <c r="C563" s="321" t="str">
        <f>IFERROR(VLOOKUP($A563,'様式C-1-1用'!$B$3:$AI$977,4,0),"")</f>
        <v/>
      </c>
      <c r="D563" s="321">
        <f>IFERROR(VLOOKUP($A563,'様式C-1-1用'!$B$3:$AI$977,6,0),"")</f>
        <v>0</v>
      </c>
      <c r="E563" s="321">
        <f>IFERROR(VLOOKUP($A563,'様式C-1-1用'!$B$3:$AI$977,7,0),"")</f>
        <v>0</v>
      </c>
      <c r="F563" s="321">
        <f>IFERROR(VLOOKUP($A563,'様式C-1-1用'!$B$3:$AI$977,8,0),"")</f>
        <v>0</v>
      </c>
      <c r="G563" s="321">
        <f>IFERROR(VLOOKUP($A563,'様式C-1-1用'!$B$3:$AI$977,10,0),"")</f>
        <v>0</v>
      </c>
      <c r="H563" s="321">
        <f>IFERROR(VLOOKUP($A563,'様式C-1-1用'!$B$3:$AI$977,22,0),"")</f>
        <v>0</v>
      </c>
      <c r="I563" s="321">
        <f>IFERROR(VLOOKUP($A563,'様式C-1-1用'!$B$3:$AI$977,23,0),"")</f>
        <v>0</v>
      </c>
      <c r="J563" s="321" t="str">
        <f>IFERROR(VLOOKUP($A563,'様式C-1-1用'!$B$3:$AI$977,24,0),"")</f>
        <v/>
      </c>
      <c r="K563" s="321" t="str">
        <f>IFERROR(VLOOKUP($A563,'様式C-1-1用'!$B$3:$AI$977,25,0),"")</f>
        <v/>
      </c>
      <c r="L563" s="321">
        <f>IFERROR(VLOOKUP($A563,'様式C-1-1用'!$B$3:$AI$977,16,0),"")</f>
        <v>0</v>
      </c>
      <c r="M563" s="321" t="str">
        <f>IFERROR(VLOOKUP($A563,'様式C-1-1用'!$B$3:$AI$977,34,0),"")</f>
        <v/>
      </c>
      <c r="N563" s="321" t="str">
        <f>IFERROR(VLOOKUP($A563,'様式C-1-1用'!$B$3:$AI$977,30,0),"")</f>
        <v/>
      </c>
      <c r="O563" s="321" t="str">
        <f>IF(VLOOKUP($A563,'様式C-1-1用'!$B$3:$AI$977,29,0)="－","なし",VLOOKUP($A563,'様式C-1-1用'!$B$3:$AI$977,29,0))</f>
        <v/>
      </c>
      <c r="P563" s="322" t="str">
        <f>IFERROR(VLOOKUP($A563,'様式C-1-1用'!$B$3:$AI$977,33,0),"")</f>
        <v/>
      </c>
    </row>
    <row r="564" spans="1:16" ht="15.95" customHeight="1" x14ac:dyDescent="0.15">
      <c r="A564" s="314">
        <v>562</v>
      </c>
      <c r="B564" s="320">
        <f>IFERROR(VLOOKUP($A564,'様式C-1-1用'!$B$3:$AI$977,3,0),"")</f>
        <v>0</v>
      </c>
      <c r="C564" s="321" t="str">
        <f>IFERROR(VLOOKUP($A564,'様式C-1-1用'!$B$3:$AI$977,4,0),"")</f>
        <v/>
      </c>
      <c r="D564" s="321">
        <f>IFERROR(VLOOKUP($A564,'様式C-1-1用'!$B$3:$AI$977,6,0),"")</f>
        <v>0</v>
      </c>
      <c r="E564" s="321">
        <f>IFERROR(VLOOKUP($A564,'様式C-1-1用'!$B$3:$AI$977,7,0),"")</f>
        <v>0</v>
      </c>
      <c r="F564" s="321">
        <f>IFERROR(VLOOKUP($A564,'様式C-1-1用'!$B$3:$AI$977,8,0),"")</f>
        <v>0</v>
      </c>
      <c r="G564" s="321">
        <f>IFERROR(VLOOKUP($A564,'様式C-1-1用'!$B$3:$AI$977,10,0),"")</f>
        <v>0</v>
      </c>
      <c r="H564" s="321">
        <f>IFERROR(VLOOKUP($A564,'様式C-1-1用'!$B$3:$AI$977,22,0),"")</f>
        <v>0</v>
      </c>
      <c r="I564" s="321">
        <f>IFERROR(VLOOKUP($A564,'様式C-1-1用'!$B$3:$AI$977,23,0),"")</f>
        <v>0</v>
      </c>
      <c r="J564" s="321" t="str">
        <f>IFERROR(VLOOKUP($A564,'様式C-1-1用'!$B$3:$AI$977,24,0),"")</f>
        <v/>
      </c>
      <c r="K564" s="321" t="str">
        <f>IFERROR(VLOOKUP($A564,'様式C-1-1用'!$B$3:$AI$977,25,0),"")</f>
        <v/>
      </c>
      <c r="L564" s="321">
        <f>IFERROR(VLOOKUP($A564,'様式C-1-1用'!$B$3:$AI$977,16,0),"")</f>
        <v>0</v>
      </c>
      <c r="M564" s="321" t="str">
        <f>IFERROR(VLOOKUP($A564,'様式C-1-1用'!$B$3:$AI$977,34,0),"")</f>
        <v/>
      </c>
      <c r="N564" s="321" t="str">
        <f>IFERROR(VLOOKUP($A564,'様式C-1-1用'!$B$3:$AI$977,30,0),"")</f>
        <v/>
      </c>
      <c r="O564" s="321" t="str">
        <f>IF(VLOOKUP($A564,'様式C-1-1用'!$B$3:$AI$977,29,0)="－","なし",VLOOKUP($A564,'様式C-1-1用'!$B$3:$AI$977,29,0))</f>
        <v/>
      </c>
      <c r="P564" s="322" t="str">
        <f>IFERROR(VLOOKUP($A564,'様式C-1-1用'!$B$3:$AI$977,33,0),"")</f>
        <v/>
      </c>
    </row>
    <row r="565" spans="1:16" ht="15.95" customHeight="1" x14ac:dyDescent="0.15">
      <c r="A565" s="314">
        <v>563</v>
      </c>
      <c r="B565" s="320">
        <f>IFERROR(VLOOKUP($A565,'様式C-1-1用'!$B$3:$AI$977,3,0),"")</f>
        <v>0</v>
      </c>
      <c r="C565" s="321" t="str">
        <f>IFERROR(VLOOKUP($A565,'様式C-1-1用'!$B$3:$AI$977,4,0),"")</f>
        <v/>
      </c>
      <c r="D565" s="321">
        <f>IFERROR(VLOOKUP($A565,'様式C-1-1用'!$B$3:$AI$977,6,0),"")</f>
        <v>0</v>
      </c>
      <c r="E565" s="321">
        <f>IFERROR(VLOOKUP($A565,'様式C-1-1用'!$B$3:$AI$977,7,0),"")</f>
        <v>0</v>
      </c>
      <c r="F565" s="321">
        <f>IFERROR(VLOOKUP($A565,'様式C-1-1用'!$B$3:$AI$977,8,0),"")</f>
        <v>0</v>
      </c>
      <c r="G565" s="321">
        <f>IFERROR(VLOOKUP($A565,'様式C-1-1用'!$B$3:$AI$977,10,0),"")</f>
        <v>0</v>
      </c>
      <c r="H565" s="321">
        <f>IFERROR(VLOOKUP($A565,'様式C-1-1用'!$B$3:$AI$977,22,0),"")</f>
        <v>0</v>
      </c>
      <c r="I565" s="321">
        <f>IFERROR(VLOOKUP($A565,'様式C-1-1用'!$B$3:$AI$977,23,0),"")</f>
        <v>0</v>
      </c>
      <c r="J565" s="321" t="str">
        <f>IFERROR(VLOOKUP($A565,'様式C-1-1用'!$B$3:$AI$977,24,0),"")</f>
        <v/>
      </c>
      <c r="K565" s="321" t="str">
        <f>IFERROR(VLOOKUP($A565,'様式C-1-1用'!$B$3:$AI$977,25,0),"")</f>
        <v/>
      </c>
      <c r="L565" s="321">
        <f>IFERROR(VLOOKUP($A565,'様式C-1-1用'!$B$3:$AI$977,16,0),"")</f>
        <v>0</v>
      </c>
      <c r="M565" s="321" t="str">
        <f>IFERROR(VLOOKUP($A565,'様式C-1-1用'!$B$3:$AI$977,34,0),"")</f>
        <v/>
      </c>
      <c r="N565" s="321" t="str">
        <f>IFERROR(VLOOKUP($A565,'様式C-1-1用'!$B$3:$AI$977,30,0),"")</f>
        <v/>
      </c>
      <c r="O565" s="321" t="str">
        <f>IF(VLOOKUP($A565,'様式C-1-1用'!$B$3:$AI$977,29,0)="－","なし",VLOOKUP($A565,'様式C-1-1用'!$B$3:$AI$977,29,0))</f>
        <v/>
      </c>
      <c r="P565" s="322" t="str">
        <f>IFERROR(VLOOKUP($A565,'様式C-1-1用'!$B$3:$AI$977,33,0),"")</f>
        <v/>
      </c>
    </row>
    <row r="566" spans="1:16" ht="15.95" customHeight="1" x14ac:dyDescent="0.15">
      <c r="A566" s="314">
        <v>564</v>
      </c>
      <c r="B566" s="320">
        <f>IFERROR(VLOOKUP($A566,'様式C-1-1用'!$B$3:$AI$977,3,0),"")</f>
        <v>0</v>
      </c>
      <c r="C566" s="321" t="str">
        <f>IFERROR(VLOOKUP($A566,'様式C-1-1用'!$B$3:$AI$977,4,0),"")</f>
        <v/>
      </c>
      <c r="D566" s="321">
        <f>IFERROR(VLOOKUP($A566,'様式C-1-1用'!$B$3:$AI$977,6,0),"")</f>
        <v>0</v>
      </c>
      <c r="E566" s="321">
        <f>IFERROR(VLOOKUP($A566,'様式C-1-1用'!$B$3:$AI$977,7,0),"")</f>
        <v>0</v>
      </c>
      <c r="F566" s="321">
        <f>IFERROR(VLOOKUP($A566,'様式C-1-1用'!$B$3:$AI$977,8,0),"")</f>
        <v>0</v>
      </c>
      <c r="G566" s="321">
        <f>IFERROR(VLOOKUP($A566,'様式C-1-1用'!$B$3:$AI$977,10,0),"")</f>
        <v>0</v>
      </c>
      <c r="H566" s="321">
        <f>IFERROR(VLOOKUP($A566,'様式C-1-1用'!$B$3:$AI$977,22,0),"")</f>
        <v>0</v>
      </c>
      <c r="I566" s="321">
        <f>IFERROR(VLOOKUP($A566,'様式C-1-1用'!$B$3:$AI$977,23,0),"")</f>
        <v>0</v>
      </c>
      <c r="J566" s="321" t="str">
        <f>IFERROR(VLOOKUP($A566,'様式C-1-1用'!$B$3:$AI$977,24,0),"")</f>
        <v/>
      </c>
      <c r="K566" s="321" t="str">
        <f>IFERROR(VLOOKUP($A566,'様式C-1-1用'!$B$3:$AI$977,25,0),"")</f>
        <v/>
      </c>
      <c r="L566" s="321">
        <f>IFERROR(VLOOKUP($A566,'様式C-1-1用'!$B$3:$AI$977,16,0),"")</f>
        <v>0</v>
      </c>
      <c r="M566" s="321" t="str">
        <f>IFERROR(VLOOKUP($A566,'様式C-1-1用'!$B$3:$AI$977,34,0),"")</f>
        <v/>
      </c>
      <c r="N566" s="321" t="str">
        <f>IFERROR(VLOOKUP($A566,'様式C-1-1用'!$B$3:$AI$977,30,0),"")</f>
        <v/>
      </c>
      <c r="O566" s="321" t="str">
        <f>IF(VLOOKUP($A566,'様式C-1-1用'!$B$3:$AI$977,29,0)="－","なし",VLOOKUP($A566,'様式C-1-1用'!$B$3:$AI$977,29,0))</f>
        <v/>
      </c>
      <c r="P566" s="322" t="str">
        <f>IFERROR(VLOOKUP($A566,'様式C-1-1用'!$B$3:$AI$977,33,0),"")</f>
        <v/>
      </c>
    </row>
    <row r="567" spans="1:16" ht="15.95" customHeight="1" x14ac:dyDescent="0.15">
      <c r="A567" s="314">
        <v>565</v>
      </c>
      <c r="B567" s="320">
        <f>IFERROR(VLOOKUP($A567,'様式C-1-1用'!$B$3:$AI$977,3,0),"")</f>
        <v>0</v>
      </c>
      <c r="C567" s="321" t="str">
        <f>IFERROR(VLOOKUP($A567,'様式C-1-1用'!$B$3:$AI$977,4,0),"")</f>
        <v/>
      </c>
      <c r="D567" s="321">
        <f>IFERROR(VLOOKUP($A567,'様式C-1-1用'!$B$3:$AI$977,6,0),"")</f>
        <v>0</v>
      </c>
      <c r="E567" s="321">
        <f>IFERROR(VLOOKUP($A567,'様式C-1-1用'!$B$3:$AI$977,7,0),"")</f>
        <v>0</v>
      </c>
      <c r="F567" s="321">
        <f>IFERROR(VLOOKUP($A567,'様式C-1-1用'!$B$3:$AI$977,8,0),"")</f>
        <v>0</v>
      </c>
      <c r="G567" s="321">
        <f>IFERROR(VLOOKUP($A567,'様式C-1-1用'!$B$3:$AI$977,10,0),"")</f>
        <v>0</v>
      </c>
      <c r="H567" s="321">
        <f>IFERROR(VLOOKUP($A567,'様式C-1-1用'!$B$3:$AI$977,22,0),"")</f>
        <v>0</v>
      </c>
      <c r="I567" s="321">
        <f>IFERROR(VLOOKUP($A567,'様式C-1-1用'!$B$3:$AI$977,23,0),"")</f>
        <v>0</v>
      </c>
      <c r="J567" s="321" t="str">
        <f>IFERROR(VLOOKUP($A567,'様式C-1-1用'!$B$3:$AI$977,24,0),"")</f>
        <v/>
      </c>
      <c r="K567" s="321" t="str">
        <f>IFERROR(VLOOKUP($A567,'様式C-1-1用'!$B$3:$AI$977,25,0),"")</f>
        <v/>
      </c>
      <c r="L567" s="321">
        <f>IFERROR(VLOOKUP($A567,'様式C-1-1用'!$B$3:$AI$977,16,0),"")</f>
        <v>0</v>
      </c>
      <c r="M567" s="321" t="str">
        <f>IFERROR(VLOOKUP($A567,'様式C-1-1用'!$B$3:$AI$977,34,0),"")</f>
        <v/>
      </c>
      <c r="N567" s="321" t="str">
        <f>IFERROR(VLOOKUP($A567,'様式C-1-1用'!$B$3:$AI$977,30,0),"")</f>
        <v/>
      </c>
      <c r="O567" s="321" t="str">
        <f>IF(VLOOKUP($A567,'様式C-1-1用'!$B$3:$AI$977,29,0)="－","なし",VLOOKUP($A567,'様式C-1-1用'!$B$3:$AI$977,29,0))</f>
        <v/>
      </c>
      <c r="P567" s="322" t="str">
        <f>IFERROR(VLOOKUP($A567,'様式C-1-1用'!$B$3:$AI$977,33,0),"")</f>
        <v/>
      </c>
    </row>
    <row r="568" spans="1:16" ht="15.95" customHeight="1" x14ac:dyDescent="0.15">
      <c r="A568" s="314">
        <v>566</v>
      </c>
      <c r="B568" s="320">
        <f>IFERROR(VLOOKUP($A568,'様式C-1-1用'!$B$3:$AI$977,3,0),"")</f>
        <v>0</v>
      </c>
      <c r="C568" s="321" t="str">
        <f>IFERROR(VLOOKUP($A568,'様式C-1-1用'!$B$3:$AI$977,4,0),"")</f>
        <v/>
      </c>
      <c r="D568" s="321">
        <f>IFERROR(VLOOKUP($A568,'様式C-1-1用'!$B$3:$AI$977,6,0),"")</f>
        <v>0</v>
      </c>
      <c r="E568" s="321">
        <f>IFERROR(VLOOKUP($A568,'様式C-1-1用'!$B$3:$AI$977,7,0),"")</f>
        <v>0</v>
      </c>
      <c r="F568" s="321">
        <f>IFERROR(VLOOKUP($A568,'様式C-1-1用'!$B$3:$AI$977,8,0),"")</f>
        <v>0</v>
      </c>
      <c r="G568" s="321">
        <f>IFERROR(VLOOKUP($A568,'様式C-1-1用'!$B$3:$AI$977,10,0),"")</f>
        <v>0</v>
      </c>
      <c r="H568" s="321">
        <f>IFERROR(VLOOKUP($A568,'様式C-1-1用'!$B$3:$AI$977,22,0),"")</f>
        <v>0</v>
      </c>
      <c r="I568" s="321">
        <f>IFERROR(VLOOKUP($A568,'様式C-1-1用'!$B$3:$AI$977,23,0),"")</f>
        <v>0</v>
      </c>
      <c r="J568" s="321" t="str">
        <f>IFERROR(VLOOKUP($A568,'様式C-1-1用'!$B$3:$AI$977,24,0),"")</f>
        <v/>
      </c>
      <c r="K568" s="321" t="str">
        <f>IFERROR(VLOOKUP($A568,'様式C-1-1用'!$B$3:$AI$977,25,0),"")</f>
        <v/>
      </c>
      <c r="L568" s="321">
        <f>IFERROR(VLOOKUP($A568,'様式C-1-1用'!$B$3:$AI$977,16,0),"")</f>
        <v>0</v>
      </c>
      <c r="M568" s="321" t="str">
        <f>IFERROR(VLOOKUP($A568,'様式C-1-1用'!$B$3:$AI$977,34,0),"")</f>
        <v/>
      </c>
      <c r="N568" s="321" t="str">
        <f>IFERROR(VLOOKUP($A568,'様式C-1-1用'!$B$3:$AI$977,30,0),"")</f>
        <v/>
      </c>
      <c r="O568" s="321" t="str">
        <f>IF(VLOOKUP($A568,'様式C-1-1用'!$B$3:$AI$977,29,0)="－","なし",VLOOKUP($A568,'様式C-1-1用'!$B$3:$AI$977,29,0))</f>
        <v/>
      </c>
      <c r="P568" s="322" t="str">
        <f>IFERROR(VLOOKUP($A568,'様式C-1-1用'!$B$3:$AI$977,33,0),"")</f>
        <v/>
      </c>
    </row>
    <row r="569" spans="1:16" ht="15.95" customHeight="1" x14ac:dyDescent="0.15">
      <c r="A569" s="314">
        <v>567</v>
      </c>
      <c r="B569" s="320">
        <f>IFERROR(VLOOKUP($A569,'様式C-1-1用'!$B$3:$AI$977,3,0),"")</f>
        <v>0</v>
      </c>
      <c r="C569" s="321" t="str">
        <f>IFERROR(VLOOKUP($A569,'様式C-1-1用'!$B$3:$AI$977,4,0),"")</f>
        <v/>
      </c>
      <c r="D569" s="321">
        <f>IFERROR(VLOOKUP($A569,'様式C-1-1用'!$B$3:$AI$977,6,0),"")</f>
        <v>0</v>
      </c>
      <c r="E569" s="321">
        <f>IFERROR(VLOOKUP($A569,'様式C-1-1用'!$B$3:$AI$977,7,0),"")</f>
        <v>0</v>
      </c>
      <c r="F569" s="321">
        <f>IFERROR(VLOOKUP($A569,'様式C-1-1用'!$B$3:$AI$977,8,0),"")</f>
        <v>0</v>
      </c>
      <c r="G569" s="321">
        <f>IFERROR(VLOOKUP($A569,'様式C-1-1用'!$B$3:$AI$977,10,0),"")</f>
        <v>0</v>
      </c>
      <c r="H569" s="321">
        <f>IFERROR(VLOOKUP($A569,'様式C-1-1用'!$B$3:$AI$977,22,0),"")</f>
        <v>0</v>
      </c>
      <c r="I569" s="321">
        <f>IFERROR(VLOOKUP($A569,'様式C-1-1用'!$B$3:$AI$977,23,0),"")</f>
        <v>0</v>
      </c>
      <c r="J569" s="321" t="str">
        <f>IFERROR(VLOOKUP($A569,'様式C-1-1用'!$B$3:$AI$977,24,0),"")</f>
        <v/>
      </c>
      <c r="K569" s="321" t="str">
        <f>IFERROR(VLOOKUP($A569,'様式C-1-1用'!$B$3:$AI$977,25,0),"")</f>
        <v/>
      </c>
      <c r="L569" s="321">
        <f>IFERROR(VLOOKUP($A569,'様式C-1-1用'!$B$3:$AI$977,16,0),"")</f>
        <v>0</v>
      </c>
      <c r="M569" s="321" t="str">
        <f>IFERROR(VLOOKUP($A569,'様式C-1-1用'!$B$3:$AI$977,34,0),"")</f>
        <v/>
      </c>
      <c r="N569" s="321" t="str">
        <f>IFERROR(VLOOKUP($A569,'様式C-1-1用'!$B$3:$AI$977,30,0),"")</f>
        <v/>
      </c>
      <c r="O569" s="321" t="str">
        <f>IF(VLOOKUP($A569,'様式C-1-1用'!$B$3:$AI$977,29,0)="－","なし",VLOOKUP($A569,'様式C-1-1用'!$B$3:$AI$977,29,0))</f>
        <v/>
      </c>
      <c r="P569" s="322" t="str">
        <f>IFERROR(VLOOKUP($A569,'様式C-1-1用'!$B$3:$AI$977,33,0),"")</f>
        <v/>
      </c>
    </row>
    <row r="570" spans="1:16" ht="15.95" customHeight="1" x14ac:dyDescent="0.15">
      <c r="A570" s="314">
        <v>568</v>
      </c>
      <c r="B570" s="320">
        <f>IFERROR(VLOOKUP($A570,'様式C-1-1用'!$B$3:$AI$977,3,0),"")</f>
        <v>0</v>
      </c>
      <c r="C570" s="321" t="str">
        <f>IFERROR(VLOOKUP($A570,'様式C-1-1用'!$B$3:$AI$977,4,0),"")</f>
        <v/>
      </c>
      <c r="D570" s="321">
        <f>IFERROR(VLOOKUP($A570,'様式C-1-1用'!$B$3:$AI$977,6,0),"")</f>
        <v>0</v>
      </c>
      <c r="E570" s="321">
        <f>IFERROR(VLOOKUP($A570,'様式C-1-1用'!$B$3:$AI$977,7,0),"")</f>
        <v>0</v>
      </c>
      <c r="F570" s="321">
        <f>IFERROR(VLOOKUP($A570,'様式C-1-1用'!$B$3:$AI$977,8,0),"")</f>
        <v>0</v>
      </c>
      <c r="G570" s="321">
        <f>IFERROR(VLOOKUP($A570,'様式C-1-1用'!$B$3:$AI$977,10,0),"")</f>
        <v>0</v>
      </c>
      <c r="H570" s="321">
        <f>IFERROR(VLOOKUP($A570,'様式C-1-1用'!$B$3:$AI$977,22,0),"")</f>
        <v>0</v>
      </c>
      <c r="I570" s="321">
        <f>IFERROR(VLOOKUP($A570,'様式C-1-1用'!$B$3:$AI$977,23,0),"")</f>
        <v>0</v>
      </c>
      <c r="J570" s="321" t="str">
        <f>IFERROR(VLOOKUP($A570,'様式C-1-1用'!$B$3:$AI$977,24,0),"")</f>
        <v/>
      </c>
      <c r="K570" s="321" t="str">
        <f>IFERROR(VLOOKUP($A570,'様式C-1-1用'!$B$3:$AI$977,25,0),"")</f>
        <v/>
      </c>
      <c r="L570" s="321">
        <f>IFERROR(VLOOKUP($A570,'様式C-1-1用'!$B$3:$AI$977,16,0),"")</f>
        <v>0</v>
      </c>
      <c r="M570" s="321" t="str">
        <f>IFERROR(VLOOKUP($A570,'様式C-1-1用'!$B$3:$AI$977,34,0),"")</f>
        <v/>
      </c>
      <c r="N570" s="321" t="str">
        <f>IFERROR(VLOOKUP($A570,'様式C-1-1用'!$B$3:$AI$977,30,0),"")</f>
        <v/>
      </c>
      <c r="O570" s="321" t="str">
        <f>IF(VLOOKUP($A570,'様式C-1-1用'!$B$3:$AI$977,29,0)="－","なし",VLOOKUP($A570,'様式C-1-1用'!$B$3:$AI$977,29,0))</f>
        <v/>
      </c>
      <c r="P570" s="322" t="str">
        <f>IFERROR(VLOOKUP($A570,'様式C-1-1用'!$B$3:$AI$977,33,0),"")</f>
        <v/>
      </c>
    </row>
    <row r="571" spans="1:16" ht="15.95" customHeight="1" x14ac:dyDescent="0.15">
      <c r="A571" s="314">
        <v>569</v>
      </c>
      <c r="B571" s="320">
        <f>IFERROR(VLOOKUP($A571,'様式C-1-1用'!$B$3:$AI$977,3,0),"")</f>
        <v>0</v>
      </c>
      <c r="C571" s="321" t="str">
        <f>IFERROR(VLOOKUP($A571,'様式C-1-1用'!$B$3:$AI$977,4,0),"")</f>
        <v/>
      </c>
      <c r="D571" s="321">
        <f>IFERROR(VLOOKUP($A571,'様式C-1-1用'!$B$3:$AI$977,6,0),"")</f>
        <v>0</v>
      </c>
      <c r="E571" s="321">
        <f>IFERROR(VLOOKUP($A571,'様式C-1-1用'!$B$3:$AI$977,7,0),"")</f>
        <v>0</v>
      </c>
      <c r="F571" s="321">
        <f>IFERROR(VLOOKUP($A571,'様式C-1-1用'!$B$3:$AI$977,8,0),"")</f>
        <v>0</v>
      </c>
      <c r="G571" s="321">
        <f>IFERROR(VLOOKUP($A571,'様式C-1-1用'!$B$3:$AI$977,10,0),"")</f>
        <v>0</v>
      </c>
      <c r="H571" s="321">
        <f>IFERROR(VLOOKUP($A571,'様式C-1-1用'!$B$3:$AI$977,22,0),"")</f>
        <v>0</v>
      </c>
      <c r="I571" s="321">
        <f>IFERROR(VLOOKUP($A571,'様式C-1-1用'!$B$3:$AI$977,23,0),"")</f>
        <v>0</v>
      </c>
      <c r="J571" s="321" t="str">
        <f>IFERROR(VLOOKUP($A571,'様式C-1-1用'!$B$3:$AI$977,24,0),"")</f>
        <v/>
      </c>
      <c r="K571" s="321" t="str">
        <f>IFERROR(VLOOKUP($A571,'様式C-1-1用'!$B$3:$AI$977,25,0),"")</f>
        <v/>
      </c>
      <c r="L571" s="321">
        <f>IFERROR(VLOOKUP($A571,'様式C-1-1用'!$B$3:$AI$977,16,0),"")</f>
        <v>0</v>
      </c>
      <c r="M571" s="321" t="str">
        <f>IFERROR(VLOOKUP($A571,'様式C-1-1用'!$B$3:$AI$977,34,0),"")</f>
        <v/>
      </c>
      <c r="N571" s="321" t="str">
        <f>IFERROR(VLOOKUP($A571,'様式C-1-1用'!$B$3:$AI$977,30,0),"")</f>
        <v/>
      </c>
      <c r="O571" s="321" t="str">
        <f>IF(VLOOKUP($A571,'様式C-1-1用'!$B$3:$AI$977,29,0)="－","なし",VLOOKUP($A571,'様式C-1-1用'!$B$3:$AI$977,29,0))</f>
        <v/>
      </c>
      <c r="P571" s="322" t="str">
        <f>IFERROR(VLOOKUP($A571,'様式C-1-1用'!$B$3:$AI$977,33,0),"")</f>
        <v/>
      </c>
    </row>
    <row r="572" spans="1:16" ht="15.95" customHeight="1" x14ac:dyDescent="0.15">
      <c r="A572" s="314">
        <v>570</v>
      </c>
      <c r="B572" s="320">
        <f>IFERROR(VLOOKUP($A572,'様式C-1-1用'!$B$3:$AI$977,3,0),"")</f>
        <v>0</v>
      </c>
      <c r="C572" s="321" t="str">
        <f>IFERROR(VLOOKUP($A572,'様式C-1-1用'!$B$3:$AI$977,4,0),"")</f>
        <v/>
      </c>
      <c r="D572" s="321">
        <f>IFERROR(VLOOKUP($A572,'様式C-1-1用'!$B$3:$AI$977,6,0),"")</f>
        <v>0</v>
      </c>
      <c r="E572" s="321">
        <f>IFERROR(VLOOKUP($A572,'様式C-1-1用'!$B$3:$AI$977,7,0),"")</f>
        <v>0</v>
      </c>
      <c r="F572" s="321">
        <f>IFERROR(VLOOKUP($A572,'様式C-1-1用'!$B$3:$AI$977,8,0),"")</f>
        <v>0</v>
      </c>
      <c r="G572" s="321">
        <f>IFERROR(VLOOKUP($A572,'様式C-1-1用'!$B$3:$AI$977,10,0),"")</f>
        <v>0</v>
      </c>
      <c r="H572" s="321">
        <f>IFERROR(VLOOKUP($A572,'様式C-1-1用'!$B$3:$AI$977,22,0),"")</f>
        <v>0</v>
      </c>
      <c r="I572" s="321">
        <f>IFERROR(VLOOKUP($A572,'様式C-1-1用'!$B$3:$AI$977,23,0),"")</f>
        <v>0</v>
      </c>
      <c r="J572" s="321" t="str">
        <f>IFERROR(VLOOKUP($A572,'様式C-1-1用'!$B$3:$AI$977,24,0),"")</f>
        <v/>
      </c>
      <c r="K572" s="321" t="str">
        <f>IFERROR(VLOOKUP($A572,'様式C-1-1用'!$B$3:$AI$977,25,0),"")</f>
        <v/>
      </c>
      <c r="L572" s="321">
        <f>IFERROR(VLOOKUP($A572,'様式C-1-1用'!$B$3:$AI$977,16,0),"")</f>
        <v>0</v>
      </c>
      <c r="M572" s="321" t="str">
        <f>IFERROR(VLOOKUP($A572,'様式C-1-1用'!$B$3:$AI$977,34,0),"")</f>
        <v/>
      </c>
      <c r="N572" s="321" t="str">
        <f>IFERROR(VLOOKUP($A572,'様式C-1-1用'!$B$3:$AI$977,30,0),"")</f>
        <v/>
      </c>
      <c r="O572" s="321" t="str">
        <f>IF(VLOOKUP($A572,'様式C-1-1用'!$B$3:$AI$977,29,0)="－","なし",VLOOKUP($A572,'様式C-1-1用'!$B$3:$AI$977,29,0))</f>
        <v/>
      </c>
      <c r="P572" s="322" t="str">
        <f>IFERROR(VLOOKUP($A572,'様式C-1-1用'!$B$3:$AI$977,33,0),"")</f>
        <v/>
      </c>
    </row>
    <row r="573" spans="1:16" ht="15.95" customHeight="1" x14ac:dyDescent="0.15">
      <c r="A573" s="314">
        <v>571</v>
      </c>
      <c r="B573" s="320">
        <f>IFERROR(VLOOKUP($A573,'様式C-1-1用'!$B$3:$AI$977,3,0),"")</f>
        <v>0</v>
      </c>
      <c r="C573" s="321" t="str">
        <f>IFERROR(VLOOKUP($A573,'様式C-1-1用'!$B$3:$AI$977,4,0),"")</f>
        <v/>
      </c>
      <c r="D573" s="321">
        <f>IFERROR(VLOOKUP($A573,'様式C-1-1用'!$B$3:$AI$977,6,0),"")</f>
        <v>0</v>
      </c>
      <c r="E573" s="321">
        <f>IFERROR(VLOOKUP($A573,'様式C-1-1用'!$B$3:$AI$977,7,0),"")</f>
        <v>0</v>
      </c>
      <c r="F573" s="321">
        <f>IFERROR(VLOOKUP($A573,'様式C-1-1用'!$B$3:$AI$977,8,0),"")</f>
        <v>0</v>
      </c>
      <c r="G573" s="321">
        <f>IFERROR(VLOOKUP($A573,'様式C-1-1用'!$B$3:$AI$977,10,0),"")</f>
        <v>0</v>
      </c>
      <c r="H573" s="321">
        <f>IFERROR(VLOOKUP($A573,'様式C-1-1用'!$B$3:$AI$977,22,0),"")</f>
        <v>0</v>
      </c>
      <c r="I573" s="321">
        <f>IFERROR(VLOOKUP($A573,'様式C-1-1用'!$B$3:$AI$977,23,0),"")</f>
        <v>0</v>
      </c>
      <c r="J573" s="321" t="str">
        <f>IFERROR(VLOOKUP($A573,'様式C-1-1用'!$B$3:$AI$977,24,0),"")</f>
        <v/>
      </c>
      <c r="K573" s="321" t="str">
        <f>IFERROR(VLOOKUP($A573,'様式C-1-1用'!$B$3:$AI$977,25,0),"")</f>
        <v/>
      </c>
      <c r="L573" s="321">
        <f>IFERROR(VLOOKUP($A573,'様式C-1-1用'!$B$3:$AI$977,16,0),"")</f>
        <v>0</v>
      </c>
      <c r="M573" s="321" t="str">
        <f>IFERROR(VLOOKUP($A573,'様式C-1-1用'!$B$3:$AI$977,34,0),"")</f>
        <v/>
      </c>
      <c r="N573" s="321" t="str">
        <f>IFERROR(VLOOKUP($A573,'様式C-1-1用'!$B$3:$AI$977,30,0),"")</f>
        <v/>
      </c>
      <c r="O573" s="321" t="str">
        <f>IF(VLOOKUP($A573,'様式C-1-1用'!$B$3:$AI$977,29,0)="－","なし",VLOOKUP($A573,'様式C-1-1用'!$B$3:$AI$977,29,0))</f>
        <v/>
      </c>
      <c r="P573" s="322" t="str">
        <f>IFERROR(VLOOKUP($A573,'様式C-1-1用'!$B$3:$AI$977,33,0),"")</f>
        <v/>
      </c>
    </row>
    <row r="574" spans="1:16" ht="15.95" customHeight="1" x14ac:dyDescent="0.15">
      <c r="A574" s="314">
        <v>572</v>
      </c>
      <c r="B574" s="320">
        <f>IFERROR(VLOOKUP($A574,'様式C-1-1用'!$B$3:$AI$977,3,0),"")</f>
        <v>0</v>
      </c>
      <c r="C574" s="321" t="str">
        <f>IFERROR(VLOOKUP($A574,'様式C-1-1用'!$B$3:$AI$977,4,0),"")</f>
        <v/>
      </c>
      <c r="D574" s="321">
        <f>IFERROR(VLOOKUP($A574,'様式C-1-1用'!$B$3:$AI$977,6,0),"")</f>
        <v>0</v>
      </c>
      <c r="E574" s="321">
        <f>IFERROR(VLOOKUP($A574,'様式C-1-1用'!$B$3:$AI$977,7,0),"")</f>
        <v>0</v>
      </c>
      <c r="F574" s="321">
        <f>IFERROR(VLOOKUP($A574,'様式C-1-1用'!$B$3:$AI$977,8,0),"")</f>
        <v>0</v>
      </c>
      <c r="G574" s="321">
        <f>IFERROR(VLOOKUP($A574,'様式C-1-1用'!$B$3:$AI$977,10,0),"")</f>
        <v>0</v>
      </c>
      <c r="H574" s="321">
        <f>IFERROR(VLOOKUP($A574,'様式C-1-1用'!$B$3:$AI$977,22,0),"")</f>
        <v>0</v>
      </c>
      <c r="I574" s="321">
        <f>IFERROR(VLOOKUP($A574,'様式C-1-1用'!$B$3:$AI$977,23,0),"")</f>
        <v>0</v>
      </c>
      <c r="J574" s="321" t="str">
        <f>IFERROR(VLOOKUP($A574,'様式C-1-1用'!$B$3:$AI$977,24,0),"")</f>
        <v/>
      </c>
      <c r="K574" s="321" t="str">
        <f>IFERROR(VLOOKUP($A574,'様式C-1-1用'!$B$3:$AI$977,25,0),"")</f>
        <v/>
      </c>
      <c r="L574" s="321">
        <f>IFERROR(VLOOKUP($A574,'様式C-1-1用'!$B$3:$AI$977,16,0),"")</f>
        <v>0</v>
      </c>
      <c r="M574" s="321" t="str">
        <f>IFERROR(VLOOKUP($A574,'様式C-1-1用'!$B$3:$AI$977,34,0),"")</f>
        <v/>
      </c>
      <c r="N574" s="321" t="str">
        <f>IFERROR(VLOOKUP($A574,'様式C-1-1用'!$B$3:$AI$977,30,0),"")</f>
        <v/>
      </c>
      <c r="O574" s="321" t="str">
        <f>IF(VLOOKUP($A574,'様式C-1-1用'!$B$3:$AI$977,29,0)="－","なし",VLOOKUP($A574,'様式C-1-1用'!$B$3:$AI$977,29,0))</f>
        <v/>
      </c>
      <c r="P574" s="322" t="str">
        <f>IFERROR(VLOOKUP($A574,'様式C-1-1用'!$B$3:$AI$977,33,0),"")</f>
        <v/>
      </c>
    </row>
    <row r="575" spans="1:16" ht="15.95" customHeight="1" x14ac:dyDescent="0.15">
      <c r="A575" s="314">
        <v>573</v>
      </c>
      <c r="B575" s="320">
        <f>IFERROR(VLOOKUP($A575,'様式C-1-1用'!$B$3:$AI$977,3,0),"")</f>
        <v>0</v>
      </c>
      <c r="C575" s="321" t="str">
        <f>IFERROR(VLOOKUP($A575,'様式C-1-1用'!$B$3:$AI$977,4,0),"")</f>
        <v/>
      </c>
      <c r="D575" s="321">
        <f>IFERROR(VLOOKUP($A575,'様式C-1-1用'!$B$3:$AI$977,6,0),"")</f>
        <v>0</v>
      </c>
      <c r="E575" s="321">
        <f>IFERROR(VLOOKUP($A575,'様式C-1-1用'!$B$3:$AI$977,7,0),"")</f>
        <v>0</v>
      </c>
      <c r="F575" s="321">
        <f>IFERROR(VLOOKUP($A575,'様式C-1-1用'!$B$3:$AI$977,8,0),"")</f>
        <v>0</v>
      </c>
      <c r="G575" s="321">
        <f>IFERROR(VLOOKUP($A575,'様式C-1-1用'!$B$3:$AI$977,10,0),"")</f>
        <v>0</v>
      </c>
      <c r="H575" s="321">
        <f>IFERROR(VLOOKUP($A575,'様式C-1-1用'!$B$3:$AI$977,22,0),"")</f>
        <v>0</v>
      </c>
      <c r="I575" s="321">
        <f>IFERROR(VLOOKUP($A575,'様式C-1-1用'!$B$3:$AI$977,23,0),"")</f>
        <v>0</v>
      </c>
      <c r="J575" s="321" t="str">
        <f>IFERROR(VLOOKUP($A575,'様式C-1-1用'!$B$3:$AI$977,24,0),"")</f>
        <v/>
      </c>
      <c r="K575" s="321" t="str">
        <f>IFERROR(VLOOKUP($A575,'様式C-1-1用'!$B$3:$AI$977,25,0),"")</f>
        <v/>
      </c>
      <c r="L575" s="321">
        <f>IFERROR(VLOOKUP($A575,'様式C-1-1用'!$B$3:$AI$977,16,0),"")</f>
        <v>0</v>
      </c>
      <c r="M575" s="321" t="str">
        <f>IFERROR(VLOOKUP($A575,'様式C-1-1用'!$B$3:$AI$977,34,0),"")</f>
        <v/>
      </c>
      <c r="N575" s="321" t="str">
        <f>IFERROR(VLOOKUP($A575,'様式C-1-1用'!$B$3:$AI$977,30,0),"")</f>
        <v/>
      </c>
      <c r="O575" s="321" t="str">
        <f>IF(VLOOKUP($A575,'様式C-1-1用'!$B$3:$AI$977,29,0)="－","なし",VLOOKUP($A575,'様式C-1-1用'!$B$3:$AI$977,29,0))</f>
        <v/>
      </c>
      <c r="P575" s="322" t="str">
        <f>IFERROR(VLOOKUP($A575,'様式C-1-1用'!$B$3:$AI$977,33,0),"")</f>
        <v/>
      </c>
    </row>
    <row r="576" spans="1:16" ht="15.95" customHeight="1" x14ac:dyDescent="0.15">
      <c r="A576" s="314">
        <v>574</v>
      </c>
      <c r="B576" s="320">
        <f>IFERROR(VLOOKUP($A576,'様式C-1-1用'!$B$3:$AI$977,3,0),"")</f>
        <v>0</v>
      </c>
      <c r="C576" s="321" t="str">
        <f>IFERROR(VLOOKUP($A576,'様式C-1-1用'!$B$3:$AI$977,4,0),"")</f>
        <v/>
      </c>
      <c r="D576" s="321">
        <f>IFERROR(VLOOKUP($A576,'様式C-1-1用'!$B$3:$AI$977,6,0),"")</f>
        <v>0</v>
      </c>
      <c r="E576" s="321">
        <f>IFERROR(VLOOKUP($A576,'様式C-1-1用'!$B$3:$AI$977,7,0),"")</f>
        <v>0</v>
      </c>
      <c r="F576" s="321">
        <f>IFERROR(VLOOKUP($A576,'様式C-1-1用'!$B$3:$AI$977,8,0),"")</f>
        <v>0</v>
      </c>
      <c r="G576" s="321">
        <f>IFERROR(VLOOKUP($A576,'様式C-1-1用'!$B$3:$AI$977,10,0),"")</f>
        <v>0</v>
      </c>
      <c r="H576" s="321">
        <f>IFERROR(VLOOKUP($A576,'様式C-1-1用'!$B$3:$AI$977,22,0),"")</f>
        <v>0</v>
      </c>
      <c r="I576" s="321">
        <f>IFERROR(VLOOKUP($A576,'様式C-1-1用'!$B$3:$AI$977,23,0),"")</f>
        <v>0</v>
      </c>
      <c r="J576" s="321" t="str">
        <f>IFERROR(VLOOKUP($A576,'様式C-1-1用'!$B$3:$AI$977,24,0),"")</f>
        <v/>
      </c>
      <c r="K576" s="321" t="str">
        <f>IFERROR(VLOOKUP($A576,'様式C-1-1用'!$B$3:$AI$977,25,0),"")</f>
        <v/>
      </c>
      <c r="L576" s="321">
        <f>IFERROR(VLOOKUP($A576,'様式C-1-1用'!$B$3:$AI$977,16,0),"")</f>
        <v>0</v>
      </c>
      <c r="M576" s="321" t="str">
        <f>IFERROR(VLOOKUP($A576,'様式C-1-1用'!$B$3:$AI$977,34,0),"")</f>
        <v/>
      </c>
      <c r="N576" s="321" t="str">
        <f>IFERROR(VLOOKUP($A576,'様式C-1-1用'!$B$3:$AI$977,30,0),"")</f>
        <v/>
      </c>
      <c r="O576" s="321" t="str">
        <f>IF(VLOOKUP($A576,'様式C-1-1用'!$B$3:$AI$977,29,0)="－","なし",VLOOKUP($A576,'様式C-1-1用'!$B$3:$AI$977,29,0))</f>
        <v/>
      </c>
      <c r="P576" s="322" t="str">
        <f>IFERROR(VLOOKUP($A576,'様式C-1-1用'!$B$3:$AI$977,33,0),"")</f>
        <v/>
      </c>
    </row>
    <row r="577" spans="1:16" ht="15.95" customHeight="1" x14ac:dyDescent="0.15">
      <c r="A577" s="314">
        <v>575</v>
      </c>
      <c r="B577" s="320">
        <f>IFERROR(VLOOKUP($A577,'様式C-1-1用'!$B$3:$AI$977,3,0),"")</f>
        <v>0</v>
      </c>
      <c r="C577" s="321" t="str">
        <f>IFERROR(VLOOKUP($A577,'様式C-1-1用'!$B$3:$AI$977,4,0),"")</f>
        <v/>
      </c>
      <c r="D577" s="321">
        <f>IFERROR(VLOOKUP($A577,'様式C-1-1用'!$B$3:$AI$977,6,0),"")</f>
        <v>0</v>
      </c>
      <c r="E577" s="321">
        <f>IFERROR(VLOOKUP($A577,'様式C-1-1用'!$B$3:$AI$977,7,0),"")</f>
        <v>0</v>
      </c>
      <c r="F577" s="321">
        <f>IFERROR(VLOOKUP($A577,'様式C-1-1用'!$B$3:$AI$977,8,0),"")</f>
        <v>0</v>
      </c>
      <c r="G577" s="321">
        <f>IFERROR(VLOOKUP($A577,'様式C-1-1用'!$B$3:$AI$977,10,0),"")</f>
        <v>0</v>
      </c>
      <c r="H577" s="321">
        <f>IFERROR(VLOOKUP($A577,'様式C-1-1用'!$B$3:$AI$977,22,0),"")</f>
        <v>0</v>
      </c>
      <c r="I577" s="321">
        <f>IFERROR(VLOOKUP($A577,'様式C-1-1用'!$B$3:$AI$977,23,0),"")</f>
        <v>0</v>
      </c>
      <c r="J577" s="321" t="str">
        <f>IFERROR(VLOOKUP($A577,'様式C-1-1用'!$B$3:$AI$977,24,0),"")</f>
        <v/>
      </c>
      <c r="K577" s="321" t="str">
        <f>IFERROR(VLOOKUP($A577,'様式C-1-1用'!$B$3:$AI$977,25,0),"")</f>
        <v/>
      </c>
      <c r="L577" s="321">
        <f>IFERROR(VLOOKUP($A577,'様式C-1-1用'!$B$3:$AI$977,16,0),"")</f>
        <v>0</v>
      </c>
      <c r="M577" s="321" t="str">
        <f>IFERROR(VLOOKUP($A577,'様式C-1-1用'!$B$3:$AI$977,34,0),"")</f>
        <v/>
      </c>
      <c r="N577" s="321" t="str">
        <f>IFERROR(VLOOKUP($A577,'様式C-1-1用'!$B$3:$AI$977,30,0),"")</f>
        <v/>
      </c>
      <c r="O577" s="321" t="str">
        <f>IF(VLOOKUP($A577,'様式C-1-1用'!$B$3:$AI$977,29,0)="－","なし",VLOOKUP($A577,'様式C-1-1用'!$B$3:$AI$977,29,0))</f>
        <v/>
      </c>
      <c r="P577" s="322" t="str">
        <f>IFERROR(VLOOKUP($A577,'様式C-1-1用'!$B$3:$AI$977,33,0),"")</f>
        <v/>
      </c>
    </row>
    <row r="578" spans="1:16" ht="15.95" customHeight="1" x14ac:dyDescent="0.15">
      <c r="A578" s="314">
        <v>576</v>
      </c>
      <c r="B578" s="320">
        <f>IFERROR(VLOOKUP($A578,'様式C-1-1用'!$B$3:$AI$977,3,0),"")</f>
        <v>0</v>
      </c>
      <c r="C578" s="321" t="str">
        <f>IFERROR(VLOOKUP($A578,'様式C-1-1用'!$B$3:$AI$977,4,0),"")</f>
        <v/>
      </c>
      <c r="D578" s="321">
        <f>IFERROR(VLOOKUP($A578,'様式C-1-1用'!$B$3:$AI$977,6,0),"")</f>
        <v>0</v>
      </c>
      <c r="E578" s="321">
        <f>IFERROR(VLOOKUP($A578,'様式C-1-1用'!$B$3:$AI$977,7,0),"")</f>
        <v>0</v>
      </c>
      <c r="F578" s="321">
        <f>IFERROR(VLOOKUP($A578,'様式C-1-1用'!$B$3:$AI$977,8,0),"")</f>
        <v>0</v>
      </c>
      <c r="G578" s="321">
        <f>IFERROR(VLOOKUP($A578,'様式C-1-1用'!$B$3:$AI$977,10,0),"")</f>
        <v>0</v>
      </c>
      <c r="H578" s="321">
        <f>IFERROR(VLOOKUP($A578,'様式C-1-1用'!$B$3:$AI$977,22,0),"")</f>
        <v>0</v>
      </c>
      <c r="I578" s="321">
        <f>IFERROR(VLOOKUP($A578,'様式C-1-1用'!$B$3:$AI$977,23,0),"")</f>
        <v>0</v>
      </c>
      <c r="J578" s="321" t="str">
        <f>IFERROR(VLOOKUP($A578,'様式C-1-1用'!$B$3:$AI$977,24,0),"")</f>
        <v/>
      </c>
      <c r="K578" s="321" t="str">
        <f>IFERROR(VLOOKUP($A578,'様式C-1-1用'!$B$3:$AI$977,25,0),"")</f>
        <v/>
      </c>
      <c r="L578" s="321">
        <f>IFERROR(VLOOKUP($A578,'様式C-1-1用'!$B$3:$AI$977,16,0),"")</f>
        <v>0</v>
      </c>
      <c r="M578" s="321" t="str">
        <f>IFERROR(VLOOKUP($A578,'様式C-1-1用'!$B$3:$AI$977,34,0),"")</f>
        <v/>
      </c>
      <c r="N578" s="321" t="str">
        <f>IFERROR(VLOOKUP($A578,'様式C-1-1用'!$B$3:$AI$977,30,0),"")</f>
        <v/>
      </c>
      <c r="O578" s="321" t="str">
        <f>IF(VLOOKUP($A578,'様式C-1-1用'!$B$3:$AI$977,29,0)="－","なし",VLOOKUP($A578,'様式C-1-1用'!$B$3:$AI$977,29,0))</f>
        <v/>
      </c>
      <c r="P578" s="322" t="str">
        <f>IFERROR(VLOOKUP($A578,'様式C-1-1用'!$B$3:$AI$977,33,0),"")</f>
        <v/>
      </c>
    </row>
    <row r="579" spans="1:16" ht="15.95" customHeight="1" x14ac:dyDescent="0.15">
      <c r="A579" s="314">
        <v>577</v>
      </c>
      <c r="B579" s="320">
        <f>IFERROR(VLOOKUP($A579,'様式C-1-1用'!$B$3:$AI$977,3,0),"")</f>
        <v>0</v>
      </c>
      <c r="C579" s="321" t="str">
        <f>IFERROR(VLOOKUP($A579,'様式C-1-1用'!$B$3:$AI$977,4,0),"")</f>
        <v/>
      </c>
      <c r="D579" s="321">
        <f>IFERROR(VLOOKUP($A579,'様式C-1-1用'!$B$3:$AI$977,6,0),"")</f>
        <v>0</v>
      </c>
      <c r="E579" s="321">
        <f>IFERROR(VLOOKUP($A579,'様式C-1-1用'!$B$3:$AI$977,7,0),"")</f>
        <v>0</v>
      </c>
      <c r="F579" s="321">
        <f>IFERROR(VLOOKUP($A579,'様式C-1-1用'!$B$3:$AI$977,8,0),"")</f>
        <v>0</v>
      </c>
      <c r="G579" s="321">
        <f>IFERROR(VLOOKUP($A579,'様式C-1-1用'!$B$3:$AI$977,10,0),"")</f>
        <v>0</v>
      </c>
      <c r="H579" s="321">
        <f>IFERROR(VLOOKUP($A579,'様式C-1-1用'!$B$3:$AI$977,22,0),"")</f>
        <v>0</v>
      </c>
      <c r="I579" s="321">
        <f>IFERROR(VLOOKUP($A579,'様式C-1-1用'!$B$3:$AI$977,23,0),"")</f>
        <v>0</v>
      </c>
      <c r="J579" s="321" t="str">
        <f>IFERROR(VLOOKUP($A579,'様式C-1-1用'!$B$3:$AI$977,24,0),"")</f>
        <v/>
      </c>
      <c r="K579" s="321" t="str">
        <f>IFERROR(VLOOKUP($A579,'様式C-1-1用'!$B$3:$AI$977,25,0),"")</f>
        <v/>
      </c>
      <c r="L579" s="321">
        <f>IFERROR(VLOOKUP($A579,'様式C-1-1用'!$B$3:$AI$977,16,0),"")</f>
        <v>0</v>
      </c>
      <c r="M579" s="321" t="str">
        <f>IFERROR(VLOOKUP($A579,'様式C-1-1用'!$B$3:$AI$977,34,0),"")</f>
        <v/>
      </c>
      <c r="N579" s="321" t="str">
        <f>IFERROR(VLOOKUP($A579,'様式C-1-1用'!$B$3:$AI$977,30,0),"")</f>
        <v/>
      </c>
      <c r="O579" s="321" t="str">
        <f>IF(VLOOKUP($A579,'様式C-1-1用'!$B$3:$AI$977,29,0)="－","なし",VLOOKUP($A579,'様式C-1-1用'!$B$3:$AI$977,29,0))</f>
        <v/>
      </c>
      <c r="P579" s="322" t="str">
        <f>IFERROR(VLOOKUP($A579,'様式C-1-1用'!$B$3:$AI$977,33,0),"")</f>
        <v/>
      </c>
    </row>
    <row r="580" spans="1:16" ht="15.95" customHeight="1" x14ac:dyDescent="0.15">
      <c r="A580" s="314">
        <v>578</v>
      </c>
      <c r="B580" s="320">
        <f>IFERROR(VLOOKUP($A580,'様式C-1-1用'!$B$3:$AI$977,3,0),"")</f>
        <v>0</v>
      </c>
      <c r="C580" s="321" t="str">
        <f>IFERROR(VLOOKUP($A580,'様式C-1-1用'!$B$3:$AI$977,4,0),"")</f>
        <v/>
      </c>
      <c r="D580" s="321">
        <f>IFERROR(VLOOKUP($A580,'様式C-1-1用'!$B$3:$AI$977,6,0),"")</f>
        <v>0</v>
      </c>
      <c r="E580" s="321">
        <f>IFERROR(VLOOKUP($A580,'様式C-1-1用'!$B$3:$AI$977,7,0),"")</f>
        <v>0</v>
      </c>
      <c r="F580" s="321">
        <f>IFERROR(VLOOKUP($A580,'様式C-1-1用'!$B$3:$AI$977,8,0),"")</f>
        <v>0</v>
      </c>
      <c r="G580" s="321">
        <f>IFERROR(VLOOKUP($A580,'様式C-1-1用'!$B$3:$AI$977,10,0),"")</f>
        <v>0</v>
      </c>
      <c r="H580" s="321">
        <f>IFERROR(VLOOKUP($A580,'様式C-1-1用'!$B$3:$AI$977,22,0),"")</f>
        <v>0</v>
      </c>
      <c r="I580" s="321">
        <f>IFERROR(VLOOKUP($A580,'様式C-1-1用'!$B$3:$AI$977,23,0),"")</f>
        <v>0</v>
      </c>
      <c r="J580" s="321" t="str">
        <f>IFERROR(VLOOKUP($A580,'様式C-1-1用'!$B$3:$AI$977,24,0),"")</f>
        <v/>
      </c>
      <c r="K580" s="321" t="str">
        <f>IFERROR(VLOOKUP($A580,'様式C-1-1用'!$B$3:$AI$977,25,0),"")</f>
        <v/>
      </c>
      <c r="L580" s="321">
        <f>IFERROR(VLOOKUP($A580,'様式C-1-1用'!$B$3:$AI$977,16,0),"")</f>
        <v>0</v>
      </c>
      <c r="M580" s="321" t="str">
        <f>IFERROR(VLOOKUP($A580,'様式C-1-1用'!$B$3:$AI$977,34,0),"")</f>
        <v/>
      </c>
      <c r="N580" s="321" t="str">
        <f>IFERROR(VLOOKUP($A580,'様式C-1-1用'!$B$3:$AI$977,30,0),"")</f>
        <v/>
      </c>
      <c r="O580" s="321" t="str">
        <f>IF(VLOOKUP($A580,'様式C-1-1用'!$B$3:$AI$977,29,0)="－","なし",VLOOKUP($A580,'様式C-1-1用'!$B$3:$AI$977,29,0))</f>
        <v/>
      </c>
      <c r="P580" s="322" t="str">
        <f>IFERROR(VLOOKUP($A580,'様式C-1-1用'!$B$3:$AI$977,33,0),"")</f>
        <v/>
      </c>
    </row>
    <row r="581" spans="1:16" ht="15.95" customHeight="1" x14ac:dyDescent="0.15">
      <c r="A581" s="314">
        <v>579</v>
      </c>
      <c r="B581" s="320">
        <f>IFERROR(VLOOKUP($A581,'様式C-1-1用'!$B$3:$AI$977,3,0),"")</f>
        <v>0</v>
      </c>
      <c r="C581" s="321" t="str">
        <f>IFERROR(VLOOKUP($A581,'様式C-1-1用'!$B$3:$AI$977,4,0),"")</f>
        <v/>
      </c>
      <c r="D581" s="321">
        <f>IFERROR(VLOOKUP($A581,'様式C-1-1用'!$B$3:$AI$977,6,0),"")</f>
        <v>0</v>
      </c>
      <c r="E581" s="321">
        <f>IFERROR(VLOOKUP($A581,'様式C-1-1用'!$B$3:$AI$977,7,0),"")</f>
        <v>0</v>
      </c>
      <c r="F581" s="321">
        <f>IFERROR(VLOOKUP($A581,'様式C-1-1用'!$B$3:$AI$977,8,0),"")</f>
        <v>0</v>
      </c>
      <c r="G581" s="321">
        <f>IFERROR(VLOOKUP($A581,'様式C-1-1用'!$B$3:$AI$977,10,0),"")</f>
        <v>0</v>
      </c>
      <c r="H581" s="321">
        <f>IFERROR(VLOOKUP($A581,'様式C-1-1用'!$B$3:$AI$977,22,0),"")</f>
        <v>0</v>
      </c>
      <c r="I581" s="321">
        <f>IFERROR(VLOOKUP($A581,'様式C-1-1用'!$B$3:$AI$977,23,0),"")</f>
        <v>0</v>
      </c>
      <c r="J581" s="321" t="str">
        <f>IFERROR(VLOOKUP($A581,'様式C-1-1用'!$B$3:$AI$977,24,0),"")</f>
        <v/>
      </c>
      <c r="K581" s="321" t="str">
        <f>IFERROR(VLOOKUP($A581,'様式C-1-1用'!$B$3:$AI$977,25,0),"")</f>
        <v/>
      </c>
      <c r="L581" s="321">
        <f>IFERROR(VLOOKUP($A581,'様式C-1-1用'!$B$3:$AI$977,16,0),"")</f>
        <v>0</v>
      </c>
      <c r="M581" s="321" t="str">
        <f>IFERROR(VLOOKUP($A581,'様式C-1-1用'!$B$3:$AI$977,34,0),"")</f>
        <v/>
      </c>
      <c r="N581" s="321" t="str">
        <f>IFERROR(VLOOKUP($A581,'様式C-1-1用'!$B$3:$AI$977,30,0),"")</f>
        <v/>
      </c>
      <c r="O581" s="321" t="str">
        <f>IF(VLOOKUP($A581,'様式C-1-1用'!$B$3:$AI$977,29,0)="－","なし",VLOOKUP($A581,'様式C-1-1用'!$B$3:$AI$977,29,0))</f>
        <v/>
      </c>
      <c r="P581" s="322" t="str">
        <f>IFERROR(VLOOKUP($A581,'様式C-1-1用'!$B$3:$AI$977,33,0),"")</f>
        <v/>
      </c>
    </row>
    <row r="582" spans="1:16" ht="15.95" customHeight="1" x14ac:dyDescent="0.15">
      <c r="A582" s="314">
        <v>580</v>
      </c>
      <c r="B582" s="320">
        <f>IFERROR(VLOOKUP($A582,'様式C-1-1用'!$B$3:$AI$977,3,0),"")</f>
        <v>0</v>
      </c>
      <c r="C582" s="321" t="str">
        <f>IFERROR(VLOOKUP($A582,'様式C-1-1用'!$B$3:$AI$977,4,0),"")</f>
        <v/>
      </c>
      <c r="D582" s="321">
        <f>IFERROR(VLOOKUP($A582,'様式C-1-1用'!$B$3:$AI$977,6,0),"")</f>
        <v>0</v>
      </c>
      <c r="E582" s="321">
        <f>IFERROR(VLOOKUP($A582,'様式C-1-1用'!$B$3:$AI$977,7,0),"")</f>
        <v>0</v>
      </c>
      <c r="F582" s="321">
        <f>IFERROR(VLOOKUP($A582,'様式C-1-1用'!$B$3:$AI$977,8,0),"")</f>
        <v>0</v>
      </c>
      <c r="G582" s="321">
        <f>IFERROR(VLOOKUP($A582,'様式C-1-1用'!$B$3:$AI$977,10,0),"")</f>
        <v>0</v>
      </c>
      <c r="H582" s="321">
        <f>IFERROR(VLOOKUP($A582,'様式C-1-1用'!$B$3:$AI$977,22,0),"")</f>
        <v>0</v>
      </c>
      <c r="I582" s="321">
        <f>IFERROR(VLOOKUP($A582,'様式C-1-1用'!$B$3:$AI$977,23,0),"")</f>
        <v>0</v>
      </c>
      <c r="J582" s="321" t="str">
        <f>IFERROR(VLOOKUP($A582,'様式C-1-1用'!$B$3:$AI$977,24,0),"")</f>
        <v/>
      </c>
      <c r="K582" s="321" t="str">
        <f>IFERROR(VLOOKUP($A582,'様式C-1-1用'!$B$3:$AI$977,25,0),"")</f>
        <v/>
      </c>
      <c r="L582" s="321">
        <f>IFERROR(VLOOKUP($A582,'様式C-1-1用'!$B$3:$AI$977,16,0),"")</f>
        <v>0</v>
      </c>
      <c r="M582" s="321" t="str">
        <f>IFERROR(VLOOKUP($A582,'様式C-1-1用'!$B$3:$AI$977,34,0),"")</f>
        <v/>
      </c>
      <c r="N582" s="321" t="str">
        <f>IFERROR(VLOOKUP($A582,'様式C-1-1用'!$B$3:$AI$977,30,0),"")</f>
        <v/>
      </c>
      <c r="O582" s="321" t="str">
        <f>IF(VLOOKUP($A582,'様式C-1-1用'!$B$3:$AI$977,29,0)="－","なし",VLOOKUP($A582,'様式C-1-1用'!$B$3:$AI$977,29,0))</f>
        <v/>
      </c>
      <c r="P582" s="322" t="str">
        <f>IFERROR(VLOOKUP($A582,'様式C-1-1用'!$B$3:$AI$977,33,0),"")</f>
        <v/>
      </c>
    </row>
    <row r="583" spans="1:16" ht="15.95" customHeight="1" x14ac:dyDescent="0.15">
      <c r="A583" s="314">
        <v>581</v>
      </c>
      <c r="B583" s="320">
        <f>IFERROR(VLOOKUP($A583,'様式C-1-1用'!$B$3:$AI$977,3,0),"")</f>
        <v>0</v>
      </c>
      <c r="C583" s="321" t="str">
        <f>IFERROR(VLOOKUP($A583,'様式C-1-1用'!$B$3:$AI$977,4,0),"")</f>
        <v/>
      </c>
      <c r="D583" s="321">
        <f>IFERROR(VLOOKUP($A583,'様式C-1-1用'!$B$3:$AI$977,6,0),"")</f>
        <v>0</v>
      </c>
      <c r="E583" s="321">
        <f>IFERROR(VLOOKUP($A583,'様式C-1-1用'!$B$3:$AI$977,7,0),"")</f>
        <v>0</v>
      </c>
      <c r="F583" s="321">
        <f>IFERROR(VLOOKUP($A583,'様式C-1-1用'!$B$3:$AI$977,8,0),"")</f>
        <v>0</v>
      </c>
      <c r="G583" s="321">
        <f>IFERROR(VLOOKUP($A583,'様式C-1-1用'!$B$3:$AI$977,10,0),"")</f>
        <v>0</v>
      </c>
      <c r="H583" s="321">
        <f>IFERROR(VLOOKUP($A583,'様式C-1-1用'!$B$3:$AI$977,22,0),"")</f>
        <v>0</v>
      </c>
      <c r="I583" s="321">
        <f>IFERROR(VLOOKUP($A583,'様式C-1-1用'!$B$3:$AI$977,23,0),"")</f>
        <v>0</v>
      </c>
      <c r="J583" s="321" t="str">
        <f>IFERROR(VLOOKUP($A583,'様式C-1-1用'!$B$3:$AI$977,24,0),"")</f>
        <v/>
      </c>
      <c r="K583" s="321" t="str">
        <f>IFERROR(VLOOKUP($A583,'様式C-1-1用'!$B$3:$AI$977,25,0),"")</f>
        <v/>
      </c>
      <c r="L583" s="321">
        <f>IFERROR(VLOOKUP($A583,'様式C-1-1用'!$B$3:$AI$977,16,0),"")</f>
        <v>0</v>
      </c>
      <c r="M583" s="321" t="str">
        <f>IFERROR(VLOOKUP($A583,'様式C-1-1用'!$B$3:$AI$977,34,0),"")</f>
        <v/>
      </c>
      <c r="N583" s="321" t="str">
        <f>IFERROR(VLOOKUP($A583,'様式C-1-1用'!$B$3:$AI$977,30,0),"")</f>
        <v/>
      </c>
      <c r="O583" s="321" t="str">
        <f>IF(VLOOKUP($A583,'様式C-1-1用'!$B$3:$AI$977,29,0)="－","なし",VLOOKUP($A583,'様式C-1-1用'!$B$3:$AI$977,29,0))</f>
        <v/>
      </c>
      <c r="P583" s="322" t="str">
        <f>IFERROR(VLOOKUP($A583,'様式C-1-1用'!$B$3:$AI$977,33,0),"")</f>
        <v/>
      </c>
    </row>
    <row r="584" spans="1:16" ht="15.95" customHeight="1" x14ac:dyDescent="0.15">
      <c r="A584" s="314">
        <v>582</v>
      </c>
      <c r="B584" s="320">
        <f>IFERROR(VLOOKUP($A584,'様式C-1-1用'!$B$3:$AI$977,3,0),"")</f>
        <v>0</v>
      </c>
      <c r="C584" s="321" t="str">
        <f>IFERROR(VLOOKUP($A584,'様式C-1-1用'!$B$3:$AI$977,4,0),"")</f>
        <v/>
      </c>
      <c r="D584" s="321">
        <f>IFERROR(VLOOKUP($A584,'様式C-1-1用'!$B$3:$AI$977,6,0),"")</f>
        <v>0</v>
      </c>
      <c r="E584" s="321">
        <f>IFERROR(VLOOKUP($A584,'様式C-1-1用'!$B$3:$AI$977,7,0),"")</f>
        <v>0</v>
      </c>
      <c r="F584" s="321">
        <f>IFERROR(VLOOKUP($A584,'様式C-1-1用'!$B$3:$AI$977,8,0),"")</f>
        <v>0</v>
      </c>
      <c r="G584" s="321">
        <f>IFERROR(VLOOKUP($A584,'様式C-1-1用'!$B$3:$AI$977,10,0),"")</f>
        <v>0</v>
      </c>
      <c r="H584" s="321">
        <f>IFERROR(VLOOKUP($A584,'様式C-1-1用'!$B$3:$AI$977,22,0),"")</f>
        <v>0</v>
      </c>
      <c r="I584" s="321">
        <f>IFERROR(VLOOKUP($A584,'様式C-1-1用'!$B$3:$AI$977,23,0),"")</f>
        <v>0</v>
      </c>
      <c r="J584" s="321" t="str">
        <f>IFERROR(VLOOKUP($A584,'様式C-1-1用'!$B$3:$AI$977,24,0),"")</f>
        <v/>
      </c>
      <c r="K584" s="321" t="str">
        <f>IFERROR(VLOOKUP($A584,'様式C-1-1用'!$B$3:$AI$977,25,0),"")</f>
        <v/>
      </c>
      <c r="L584" s="321">
        <f>IFERROR(VLOOKUP($A584,'様式C-1-1用'!$B$3:$AI$977,16,0),"")</f>
        <v>0</v>
      </c>
      <c r="M584" s="321" t="str">
        <f>IFERROR(VLOOKUP($A584,'様式C-1-1用'!$B$3:$AI$977,34,0),"")</f>
        <v/>
      </c>
      <c r="N584" s="321" t="str">
        <f>IFERROR(VLOOKUP($A584,'様式C-1-1用'!$B$3:$AI$977,30,0),"")</f>
        <v/>
      </c>
      <c r="O584" s="321" t="str">
        <f>IF(VLOOKUP($A584,'様式C-1-1用'!$B$3:$AI$977,29,0)="－","なし",VLOOKUP($A584,'様式C-1-1用'!$B$3:$AI$977,29,0))</f>
        <v/>
      </c>
      <c r="P584" s="322" t="str">
        <f>IFERROR(VLOOKUP($A584,'様式C-1-1用'!$B$3:$AI$977,33,0),"")</f>
        <v/>
      </c>
    </row>
    <row r="585" spans="1:16" ht="15.95" customHeight="1" x14ac:dyDescent="0.15">
      <c r="A585" s="314">
        <v>583</v>
      </c>
      <c r="B585" s="320">
        <f>IFERROR(VLOOKUP($A585,'様式C-1-1用'!$B$3:$AI$977,3,0),"")</f>
        <v>0</v>
      </c>
      <c r="C585" s="321" t="str">
        <f>IFERROR(VLOOKUP($A585,'様式C-1-1用'!$B$3:$AI$977,4,0),"")</f>
        <v/>
      </c>
      <c r="D585" s="321">
        <f>IFERROR(VLOOKUP($A585,'様式C-1-1用'!$B$3:$AI$977,6,0),"")</f>
        <v>0</v>
      </c>
      <c r="E585" s="321">
        <f>IFERROR(VLOOKUP($A585,'様式C-1-1用'!$B$3:$AI$977,7,0),"")</f>
        <v>0</v>
      </c>
      <c r="F585" s="321">
        <f>IFERROR(VLOOKUP($A585,'様式C-1-1用'!$B$3:$AI$977,8,0),"")</f>
        <v>0</v>
      </c>
      <c r="G585" s="321">
        <f>IFERROR(VLOOKUP($A585,'様式C-1-1用'!$B$3:$AI$977,10,0),"")</f>
        <v>0</v>
      </c>
      <c r="H585" s="321">
        <f>IFERROR(VLOOKUP($A585,'様式C-1-1用'!$B$3:$AI$977,22,0),"")</f>
        <v>0</v>
      </c>
      <c r="I585" s="321">
        <f>IFERROR(VLOOKUP($A585,'様式C-1-1用'!$B$3:$AI$977,23,0),"")</f>
        <v>0</v>
      </c>
      <c r="J585" s="321" t="str">
        <f>IFERROR(VLOOKUP($A585,'様式C-1-1用'!$B$3:$AI$977,24,0),"")</f>
        <v/>
      </c>
      <c r="K585" s="321" t="str">
        <f>IFERROR(VLOOKUP($A585,'様式C-1-1用'!$B$3:$AI$977,25,0),"")</f>
        <v/>
      </c>
      <c r="L585" s="321">
        <f>IFERROR(VLOOKUP($A585,'様式C-1-1用'!$B$3:$AI$977,16,0),"")</f>
        <v>0</v>
      </c>
      <c r="M585" s="321" t="str">
        <f>IFERROR(VLOOKUP($A585,'様式C-1-1用'!$B$3:$AI$977,34,0),"")</f>
        <v/>
      </c>
      <c r="N585" s="321" t="str">
        <f>IFERROR(VLOOKUP($A585,'様式C-1-1用'!$B$3:$AI$977,30,0),"")</f>
        <v/>
      </c>
      <c r="O585" s="321" t="str">
        <f>IF(VLOOKUP($A585,'様式C-1-1用'!$B$3:$AI$977,29,0)="－","なし",VLOOKUP($A585,'様式C-1-1用'!$B$3:$AI$977,29,0))</f>
        <v/>
      </c>
      <c r="P585" s="322" t="str">
        <f>IFERROR(VLOOKUP($A585,'様式C-1-1用'!$B$3:$AI$977,33,0),"")</f>
        <v/>
      </c>
    </row>
    <row r="586" spans="1:16" ht="15.95" customHeight="1" x14ac:dyDescent="0.15">
      <c r="A586" s="314">
        <v>584</v>
      </c>
      <c r="B586" s="320">
        <f>IFERROR(VLOOKUP($A586,'様式C-1-1用'!$B$3:$AI$977,3,0),"")</f>
        <v>0</v>
      </c>
      <c r="C586" s="321" t="str">
        <f>IFERROR(VLOOKUP($A586,'様式C-1-1用'!$B$3:$AI$977,4,0),"")</f>
        <v/>
      </c>
      <c r="D586" s="321">
        <f>IFERROR(VLOOKUP($A586,'様式C-1-1用'!$B$3:$AI$977,6,0),"")</f>
        <v>0</v>
      </c>
      <c r="E586" s="321">
        <f>IFERROR(VLOOKUP($A586,'様式C-1-1用'!$B$3:$AI$977,7,0),"")</f>
        <v>0</v>
      </c>
      <c r="F586" s="321">
        <f>IFERROR(VLOOKUP($A586,'様式C-1-1用'!$B$3:$AI$977,8,0),"")</f>
        <v>0</v>
      </c>
      <c r="G586" s="321">
        <f>IFERROR(VLOOKUP($A586,'様式C-1-1用'!$B$3:$AI$977,10,0),"")</f>
        <v>0</v>
      </c>
      <c r="H586" s="321">
        <f>IFERROR(VLOOKUP($A586,'様式C-1-1用'!$B$3:$AI$977,22,0),"")</f>
        <v>0</v>
      </c>
      <c r="I586" s="321">
        <f>IFERROR(VLOOKUP($A586,'様式C-1-1用'!$B$3:$AI$977,23,0),"")</f>
        <v>0</v>
      </c>
      <c r="J586" s="321" t="str">
        <f>IFERROR(VLOOKUP($A586,'様式C-1-1用'!$B$3:$AI$977,24,0),"")</f>
        <v/>
      </c>
      <c r="K586" s="321" t="str">
        <f>IFERROR(VLOOKUP($A586,'様式C-1-1用'!$B$3:$AI$977,25,0),"")</f>
        <v/>
      </c>
      <c r="L586" s="321">
        <f>IFERROR(VLOOKUP($A586,'様式C-1-1用'!$B$3:$AI$977,16,0),"")</f>
        <v>0</v>
      </c>
      <c r="M586" s="321" t="str">
        <f>IFERROR(VLOOKUP($A586,'様式C-1-1用'!$B$3:$AI$977,34,0),"")</f>
        <v/>
      </c>
      <c r="N586" s="321" t="str">
        <f>IFERROR(VLOOKUP($A586,'様式C-1-1用'!$B$3:$AI$977,30,0),"")</f>
        <v/>
      </c>
      <c r="O586" s="321" t="str">
        <f>IF(VLOOKUP($A586,'様式C-1-1用'!$B$3:$AI$977,29,0)="－","なし",VLOOKUP($A586,'様式C-1-1用'!$B$3:$AI$977,29,0))</f>
        <v/>
      </c>
      <c r="P586" s="322" t="str">
        <f>IFERROR(VLOOKUP($A586,'様式C-1-1用'!$B$3:$AI$977,33,0),"")</f>
        <v/>
      </c>
    </row>
    <row r="587" spans="1:16" ht="15.95" customHeight="1" x14ac:dyDescent="0.15">
      <c r="A587" s="314">
        <v>585</v>
      </c>
      <c r="B587" s="320">
        <f>IFERROR(VLOOKUP($A587,'様式C-1-1用'!$B$3:$AI$977,3,0),"")</f>
        <v>0</v>
      </c>
      <c r="C587" s="321" t="str">
        <f>IFERROR(VLOOKUP($A587,'様式C-1-1用'!$B$3:$AI$977,4,0),"")</f>
        <v/>
      </c>
      <c r="D587" s="321">
        <f>IFERROR(VLOOKUP($A587,'様式C-1-1用'!$B$3:$AI$977,6,0),"")</f>
        <v>0</v>
      </c>
      <c r="E587" s="321">
        <f>IFERROR(VLOOKUP($A587,'様式C-1-1用'!$B$3:$AI$977,7,0),"")</f>
        <v>0</v>
      </c>
      <c r="F587" s="321">
        <f>IFERROR(VLOOKUP($A587,'様式C-1-1用'!$B$3:$AI$977,8,0),"")</f>
        <v>0</v>
      </c>
      <c r="G587" s="321">
        <f>IFERROR(VLOOKUP($A587,'様式C-1-1用'!$B$3:$AI$977,10,0),"")</f>
        <v>0</v>
      </c>
      <c r="H587" s="321">
        <f>IFERROR(VLOOKUP($A587,'様式C-1-1用'!$B$3:$AI$977,22,0),"")</f>
        <v>0</v>
      </c>
      <c r="I587" s="321">
        <f>IFERROR(VLOOKUP($A587,'様式C-1-1用'!$B$3:$AI$977,23,0),"")</f>
        <v>0</v>
      </c>
      <c r="J587" s="321" t="str">
        <f>IFERROR(VLOOKUP($A587,'様式C-1-1用'!$B$3:$AI$977,24,0),"")</f>
        <v/>
      </c>
      <c r="K587" s="321" t="str">
        <f>IFERROR(VLOOKUP($A587,'様式C-1-1用'!$B$3:$AI$977,25,0),"")</f>
        <v/>
      </c>
      <c r="L587" s="321">
        <f>IFERROR(VLOOKUP($A587,'様式C-1-1用'!$B$3:$AI$977,16,0),"")</f>
        <v>0</v>
      </c>
      <c r="M587" s="321" t="str">
        <f>IFERROR(VLOOKUP($A587,'様式C-1-1用'!$B$3:$AI$977,34,0),"")</f>
        <v/>
      </c>
      <c r="N587" s="321" t="str">
        <f>IFERROR(VLOOKUP($A587,'様式C-1-1用'!$B$3:$AI$977,30,0),"")</f>
        <v/>
      </c>
      <c r="O587" s="321" t="str">
        <f>IF(VLOOKUP($A587,'様式C-1-1用'!$B$3:$AI$977,29,0)="－","なし",VLOOKUP($A587,'様式C-1-1用'!$B$3:$AI$977,29,0))</f>
        <v/>
      </c>
      <c r="P587" s="322" t="str">
        <f>IFERROR(VLOOKUP($A587,'様式C-1-1用'!$B$3:$AI$977,33,0),"")</f>
        <v/>
      </c>
    </row>
    <row r="588" spans="1:16" ht="15.95" customHeight="1" x14ac:dyDescent="0.15">
      <c r="A588" s="314">
        <v>586</v>
      </c>
      <c r="B588" s="320">
        <f>IFERROR(VLOOKUP($A588,'様式C-1-1用'!$B$3:$AI$977,3,0),"")</f>
        <v>0</v>
      </c>
      <c r="C588" s="321" t="str">
        <f>IFERROR(VLOOKUP($A588,'様式C-1-1用'!$B$3:$AI$977,4,0),"")</f>
        <v/>
      </c>
      <c r="D588" s="321">
        <f>IFERROR(VLOOKUP($A588,'様式C-1-1用'!$B$3:$AI$977,6,0),"")</f>
        <v>0</v>
      </c>
      <c r="E588" s="321">
        <f>IFERROR(VLOOKUP($A588,'様式C-1-1用'!$B$3:$AI$977,7,0),"")</f>
        <v>0</v>
      </c>
      <c r="F588" s="321">
        <f>IFERROR(VLOOKUP($A588,'様式C-1-1用'!$B$3:$AI$977,8,0),"")</f>
        <v>0</v>
      </c>
      <c r="G588" s="321">
        <f>IFERROR(VLOOKUP($A588,'様式C-1-1用'!$B$3:$AI$977,10,0),"")</f>
        <v>0</v>
      </c>
      <c r="H588" s="321">
        <f>IFERROR(VLOOKUP($A588,'様式C-1-1用'!$B$3:$AI$977,22,0),"")</f>
        <v>0</v>
      </c>
      <c r="I588" s="321">
        <f>IFERROR(VLOOKUP($A588,'様式C-1-1用'!$B$3:$AI$977,23,0),"")</f>
        <v>0</v>
      </c>
      <c r="J588" s="321" t="str">
        <f>IFERROR(VLOOKUP($A588,'様式C-1-1用'!$B$3:$AI$977,24,0),"")</f>
        <v/>
      </c>
      <c r="K588" s="321" t="str">
        <f>IFERROR(VLOOKUP($A588,'様式C-1-1用'!$B$3:$AI$977,25,0),"")</f>
        <v/>
      </c>
      <c r="L588" s="321">
        <f>IFERROR(VLOOKUP($A588,'様式C-1-1用'!$B$3:$AI$977,16,0),"")</f>
        <v>0</v>
      </c>
      <c r="M588" s="321" t="str">
        <f>IFERROR(VLOOKUP($A588,'様式C-1-1用'!$B$3:$AI$977,34,0),"")</f>
        <v/>
      </c>
      <c r="N588" s="321" t="str">
        <f>IFERROR(VLOOKUP($A588,'様式C-1-1用'!$B$3:$AI$977,30,0),"")</f>
        <v/>
      </c>
      <c r="O588" s="321" t="str">
        <f>IF(VLOOKUP($A588,'様式C-1-1用'!$B$3:$AI$977,29,0)="－","なし",VLOOKUP($A588,'様式C-1-1用'!$B$3:$AI$977,29,0))</f>
        <v/>
      </c>
      <c r="P588" s="322" t="str">
        <f>IFERROR(VLOOKUP($A588,'様式C-1-1用'!$B$3:$AI$977,33,0),"")</f>
        <v/>
      </c>
    </row>
    <row r="589" spans="1:16" ht="15.95" customHeight="1" x14ac:dyDescent="0.15">
      <c r="A589" s="314">
        <v>587</v>
      </c>
      <c r="B589" s="320">
        <f>IFERROR(VLOOKUP($A589,'様式C-1-1用'!$B$3:$AI$977,3,0),"")</f>
        <v>0</v>
      </c>
      <c r="C589" s="321" t="str">
        <f>IFERROR(VLOOKUP($A589,'様式C-1-1用'!$B$3:$AI$977,4,0),"")</f>
        <v/>
      </c>
      <c r="D589" s="321">
        <f>IFERROR(VLOOKUP($A589,'様式C-1-1用'!$B$3:$AI$977,6,0),"")</f>
        <v>0</v>
      </c>
      <c r="E589" s="321">
        <f>IFERROR(VLOOKUP($A589,'様式C-1-1用'!$B$3:$AI$977,7,0),"")</f>
        <v>0</v>
      </c>
      <c r="F589" s="321">
        <f>IFERROR(VLOOKUP($A589,'様式C-1-1用'!$B$3:$AI$977,8,0),"")</f>
        <v>0</v>
      </c>
      <c r="G589" s="321">
        <f>IFERROR(VLOOKUP($A589,'様式C-1-1用'!$B$3:$AI$977,10,0),"")</f>
        <v>0</v>
      </c>
      <c r="H589" s="321">
        <f>IFERROR(VLOOKUP($A589,'様式C-1-1用'!$B$3:$AI$977,22,0),"")</f>
        <v>0</v>
      </c>
      <c r="I589" s="321">
        <f>IFERROR(VLOOKUP($A589,'様式C-1-1用'!$B$3:$AI$977,23,0),"")</f>
        <v>0</v>
      </c>
      <c r="J589" s="321" t="str">
        <f>IFERROR(VLOOKUP($A589,'様式C-1-1用'!$B$3:$AI$977,24,0),"")</f>
        <v/>
      </c>
      <c r="K589" s="321" t="str">
        <f>IFERROR(VLOOKUP($A589,'様式C-1-1用'!$B$3:$AI$977,25,0),"")</f>
        <v/>
      </c>
      <c r="L589" s="321">
        <f>IFERROR(VLOOKUP($A589,'様式C-1-1用'!$B$3:$AI$977,16,0),"")</f>
        <v>0</v>
      </c>
      <c r="M589" s="321" t="str">
        <f>IFERROR(VLOOKUP($A589,'様式C-1-1用'!$B$3:$AI$977,34,0),"")</f>
        <v/>
      </c>
      <c r="N589" s="321" t="str">
        <f>IFERROR(VLOOKUP($A589,'様式C-1-1用'!$B$3:$AI$977,30,0),"")</f>
        <v/>
      </c>
      <c r="O589" s="321" t="str">
        <f>IF(VLOOKUP($A589,'様式C-1-1用'!$B$3:$AI$977,29,0)="－","なし",VLOOKUP($A589,'様式C-1-1用'!$B$3:$AI$977,29,0))</f>
        <v/>
      </c>
      <c r="P589" s="322" t="str">
        <f>IFERROR(VLOOKUP($A589,'様式C-1-1用'!$B$3:$AI$977,33,0),"")</f>
        <v/>
      </c>
    </row>
    <row r="590" spans="1:16" ht="15.95" customHeight="1" x14ac:dyDescent="0.15">
      <c r="A590" s="314">
        <v>588</v>
      </c>
      <c r="B590" s="320">
        <f>IFERROR(VLOOKUP($A590,'様式C-1-1用'!$B$3:$AI$977,3,0),"")</f>
        <v>0</v>
      </c>
      <c r="C590" s="321" t="str">
        <f>IFERROR(VLOOKUP($A590,'様式C-1-1用'!$B$3:$AI$977,4,0),"")</f>
        <v/>
      </c>
      <c r="D590" s="321">
        <f>IFERROR(VLOOKUP($A590,'様式C-1-1用'!$B$3:$AI$977,6,0),"")</f>
        <v>0</v>
      </c>
      <c r="E590" s="321">
        <f>IFERROR(VLOOKUP($A590,'様式C-1-1用'!$B$3:$AI$977,7,0),"")</f>
        <v>0</v>
      </c>
      <c r="F590" s="321">
        <f>IFERROR(VLOOKUP($A590,'様式C-1-1用'!$B$3:$AI$977,8,0),"")</f>
        <v>0</v>
      </c>
      <c r="G590" s="321">
        <f>IFERROR(VLOOKUP($A590,'様式C-1-1用'!$B$3:$AI$977,10,0),"")</f>
        <v>0</v>
      </c>
      <c r="H590" s="321">
        <f>IFERROR(VLOOKUP($A590,'様式C-1-1用'!$B$3:$AI$977,22,0),"")</f>
        <v>0</v>
      </c>
      <c r="I590" s="321">
        <f>IFERROR(VLOOKUP($A590,'様式C-1-1用'!$B$3:$AI$977,23,0),"")</f>
        <v>0</v>
      </c>
      <c r="J590" s="321" t="str">
        <f>IFERROR(VLOOKUP($A590,'様式C-1-1用'!$B$3:$AI$977,24,0),"")</f>
        <v/>
      </c>
      <c r="K590" s="321" t="str">
        <f>IFERROR(VLOOKUP($A590,'様式C-1-1用'!$B$3:$AI$977,25,0),"")</f>
        <v/>
      </c>
      <c r="L590" s="321">
        <f>IFERROR(VLOOKUP($A590,'様式C-1-1用'!$B$3:$AI$977,16,0),"")</f>
        <v>0</v>
      </c>
      <c r="M590" s="321" t="str">
        <f>IFERROR(VLOOKUP($A590,'様式C-1-1用'!$B$3:$AI$977,34,0),"")</f>
        <v/>
      </c>
      <c r="N590" s="321" t="str">
        <f>IFERROR(VLOOKUP($A590,'様式C-1-1用'!$B$3:$AI$977,30,0),"")</f>
        <v/>
      </c>
      <c r="O590" s="321" t="str">
        <f>IF(VLOOKUP($A590,'様式C-1-1用'!$B$3:$AI$977,29,0)="－","なし",VLOOKUP($A590,'様式C-1-1用'!$B$3:$AI$977,29,0))</f>
        <v/>
      </c>
      <c r="P590" s="322" t="str">
        <f>IFERROR(VLOOKUP($A590,'様式C-1-1用'!$B$3:$AI$977,33,0),"")</f>
        <v/>
      </c>
    </row>
    <row r="591" spans="1:16" ht="15.95" customHeight="1" x14ac:dyDescent="0.15">
      <c r="A591" s="314">
        <v>589</v>
      </c>
      <c r="B591" s="320">
        <f>IFERROR(VLOOKUP($A591,'様式C-1-1用'!$B$3:$AI$977,3,0),"")</f>
        <v>0</v>
      </c>
      <c r="C591" s="321" t="str">
        <f>IFERROR(VLOOKUP($A591,'様式C-1-1用'!$B$3:$AI$977,4,0),"")</f>
        <v/>
      </c>
      <c r="D591" s="321">
        <f>IFERROR(VLOOKUP($A591,'様式C-1-1用'!$B$3:$AI$977,6,0),"")</f>
        <v>0</v>
      </c>
      <c r="E591" s="321">
        <f>IFERROR(VLOOKUP($A591,'様式C-1-1用'!$B$3:$AI$977,7,0),"")</f>
        <v>0</v>
      </c>
      <c r="F591" s="321">
        <f>IFERROR(VLOOKUP($A591,'様式C-1-1用'!$B$3:$AI$977,8,0),"")</f>
        <v>0</v>
      </c>
      <c r="G591" s="321">
        <f>IFERROR(VLOOKUP($A591,'様式C-1-1用'!$B$3:$AI$977,10,0),"")</f>
        <v>0</v>
      </c>
      <c r="H591" s="321">
        <f>IFERROR(VLOOKUP($A591,'様式C-1-1用'!$B$3:$AI$977,22,0),"")</f>
        <v>0</v>
      </c>
      <c r="I591" s="321">
        <f>IFERROR(VLOOKUP($A591,'様式C-1-1用'!$B$3:$AI$977,23,0),"")</f>
        <v>0</v>
      </c>
      <c r="J591" s="321" t="str">
        <f>IFERROR(VLOOKUP($A591,'様式C-1-1用'!$B$3:$AI$977,24,0),"")</f>
        <v/>
      </c>
      <c r="K591" s="321" t="str">
        <f>IFERROR(VLOOKUP($A591,'様式C-1-1用'!$B$3:$AI$977,25,0),"")</f>
        <v/>
      </c>
      <c r="L591" s="321">
        <f>IFERROR(VLOOKUP($A591,'様式C-1-1用'!$B$3:$AI$977,16,0),"")</f>
        <v>0</v>
      </c>
      <c r="M591" s="321" t="str">
        <f>IFERROR(VLOOKUP($A591,'様式C-1-1用'!$B$3:$AI$977,34,0),"")</f>
        <v/>
      </c>
      <c r="N591" s="321" t="str">
        <f>IFERROR(VLOOKUP($A591,'様式C-1-1用'!$B$3:$AI$977,30,0),"")</f>
        <v/>
      </c>
      <c r="O591" s="321" t="str">
        <f>IF(VLOOKUP($A591,'様式C-1-1用'!$B$3:$AI$977,29,0)="－","なし",VLOOKUP($A591,'様式C-1-1用'!$B$3:$AI$977,29,0))</f>
        <v/>
      </c>
      <c r="P591" s="322" t="str">
        <f>IFERROR(VLOOKUP($A591,'様式C-1-1用'!$B$3:$AI$977,33,0),"")</f>
        <v/>
      </c>
    </row>
    <row r="592" spans="1:16" ht="15.95" customHeight="1" x14ac:dyDescent="0.15">
      <c r="A592" s="314">
        <v>590</v>
      </c>
      <c r="B592" s="320">
        <f>IFERROR(VLOOKUP($A592,'様式C-1-1用'!$B$3:$AI$977,3,0),"")</f>
        <v>0</v>
      </c>
      <c r="C592" s="321" t="str">
        <f>IFERROR(VLOOKUP($A592,'様式C-1-1用'!$B$3:$AI$977,4,0),"")</f>
        <v/>
      </c>
      <c r="D592" s="321">
        <f>IFERROR(VLOOKUP($A592,'様式C-1-1用'!$B$3:$AI$977,6,0),"")</f>
        <v>0</v>
      </c>
      <c r="E592" s="321">
        <f>IFERROR(VLOOKUP($A592,'様式C-1-1用'!$B$3:$AI$977,7,0),"")</f>
        <v>0</v>
      </c>
      <c r="F592" s="321">
        <f>IFERROR(VLOOKUP($A592,'様式C-1-1用'!$B$3:$AI$977,8,0),"")</f>
        <v>0</v>
      </c>
      <c r="G592" s="321">
        <f>IFERROR(VLOOKUP($A592,'様式C-1-1用'!$B$3:$AI$977,10,0),"")</f>
        <v>0</v>
      </c>
      <c r="H592" s="321">
        <f>IFERROR(VLOOKUP($A592,'様式C-1-1用'!$B$3:$AI$977,22,0),"")</f>
        <v>0</v>
      </c>
      <c r="I592" s="321">
        <f>IFERROR(VLOOKUP($A592,'様式C-1-1用'!$B$3:$AI$977,23,0),"")</f>
        <v>0</v>
      </c>
      <c r="J592" s="321" t="str">
        <f>IFERROR(VLOOKUP($A592,'様式C-1-1用'!$B$3:$AI$977,24,0),"")</f>
        <v/>
      </c>
      <c r="K592" s="321" t="str">
        <f>IFERROR(VLOOKUP($A592,'様式C-1-1用'!$B$3:$AI$977,25,0),"")</f>
        <v/>
      </c>
      <c r="L592" s="321">
        <f>IFERROR(VLOOKUP($A592,'様式C-1-1用'!$B$3:$AI$977,16,0),"")</f>
        <v>0</v>
      </c>
      <c r="M592" s="321" t="str">
        <f>IFERROR(VLOOKUP($A592,'様式C-1-1用'!$B$3:$AI$977,34,0),"")</f>
        <v/>
      </c>
      <c r="N592" s="321" t="str">
        <f>IFERROR(VLOOKUP($A592,'様式C-1-1用'!$B$3:$AI$977,30,0),"")</f>
        <v/>
      </c>
      <c r="O592" s="321" t="str">
        <f>IF(VLOOKUP($A592,'様式C-1-1用'!$B$3:$AI$977,29,0)="－","なし",VLOOKUP($A592,'様式C-1-1用'!$B$3:$AI$977,29,0))</f>
        <v/>
      </c>
      <c r="P592" s="322" t="str">
        <f>IFERROR(VLOOKUP($A592,'様式C-1-1用'!$B$3:$AI$977,33,0),"")</f>
        <v/>
      </c>
    </row>
    <row r="593" spans="1:16" ht="15.95" customHeight="1" x14ac:dyDescent="0.15">
      <c r="A593" s="314">
        <v>591</v>
      </c>
      <c r="B593" s="320">
        <f>IFERROR(VLOOKUP($A593,'様式C-1-1用'!$B$3:$AI$977,3,0),"")</f>
        <v>0</v>
      </c>
      <c r="C593" s="321" t="str">
        <f>IFERROR(VLOOKUP($A593,'様式C-1-1用'!$B$3:$AI$977,4,0),"")</f>
        <v/>
      </c>
      <c r="D593" s="321">
        <f>IFERROR(VLOOKUP($A593,'様式C-1-1用'!$B$3:$AI$977,6,0),"")</f>
        <v>0</v>
      </c>
      <c r="E593" s="321">
        <f>IFERROR(VLOOKUP($A593,'様式C-1-1用'!$B$3:$AI$977,7,0),"")</f>
        <v>0</v>
      </c>
      <c r="F593" s="321">
        <f>IFERROR(VLOOKUP($A593,'様式C-1-1用'!$B$3:$AI$977,8,0),"")</f>
        <v>0</v>
      </c>
      <c r="G593" s="321">
        <f>IFERROR(VLOOKUP($A593,'様式C-1-1用'!$B$3:$AI$977,10,0),"")</f>
        <v>0</v>
      </c>
      <c r="H593" s="321">
        <f>IFERROR(VLOOKUP($A593,'様式C-1-1用'!$B$3:$AI$977,22,0),"")</f>
        <v>0</v>
      </c>
      <c r="I593" s="321">
        <f>IFERROR(VLOOKUP($A593,'様式C-1-1用'!$B$3:$AI$977,23,0),"")</f>
        <v>0</v>
      </c>
      <c r="J593" s="321" t="str">
        <f>IFERROR(VLOOKUP($A593,'様式C-1-1用'!$B$3:$AI$977,24,0),"")</f>
        <v/>
      </c>
      <c r="K593" s="321" t="str">
        <f>IFERROR(VLOOKUP($A593,'様式C-1-1用'!$B$3:$AI$977,25,0),"")</f>
        <v/>
      </c>
      <c r="L593" s="321">
        <f>IFERROR(VLOOKUP($A593,'様式C-1-1用'!$B$3:$AI$977,16,0),"")</f>
        <v>0</v>
      </c>
      <c r="M593" s="321" t="str">
        <f>IFERROR(VLOOKUP($A593,'様式C-1-1用'!$B$3:$AI$977,34,0),"")</f>
        <v/>
      </c>
      <c r="N593" s="321" t="str">
        <f>IFERROR(VLOOKUP($A593,'様式C-1-1用'!$B$3:$AI$977,30,0),"")</f>
        <v/>
      </c>
      <c r="O593" s="321" t="str">
        <f>IF(VLOOKUP($A593,'様式C-1-1用'!$B$3:$AI$977,29,0)="－","なし",VLOOKUP($A593,'様式C-1-1用'!$B$3:$AI$977,29,0))</f>
        <v/>
      </c>
      <c r="P593" s="322" t="str">
        <f>IFERROR(VLOOKUP($A593,'様式C-1-1用'!$B$3:$AI$977,33,0),"")</f>
        <v/>
      </c>
    </row>
    <row r="594" spans="1:16" ht="15.95" customHeight="1" x14ac:dyDescent="0.15">
      <c r="A594" s="314">
        <v>592</v>
      </c>
      <c r="B594" s="320">
        <f>IFERROR(VLOOKUP($A594,'様式C-1-1用'!$B$3:$AI$977,3,0),"")</f>
        <v>0</v>
      </c>
      <c r="C594" s="321" t="str">
        <f>IFERROR(VLOOKUP($A594,'様式C-1-1用'!$B$3:$AI$977,4,0),"")</f>
        <v/>
      </c>
      <c r="D594" s="321">
        <f>IFERROR(VLOOKUP($A594,'様式C-1-1用'!$B$3:$AI$977,6,0),"")</f>
        <v>0</v>
      </c>
      <c r="E594" s="321">
        <f>IFERROR(VLOOKUP($A594,'様式C-1-1用'!$B$3:$AI$977,7,0),"")</f>
        <v>0</v>
      </c>
      <c r="F594" s="321">
        <f>IFERROR(VLOOKUP($A594,'様式C-1-1用'!$B$3:$AI$977,8,0),"")</f>
        <v>0</v>
      </c>
      <c r="G594" s="321">
        <f>IFERROR(VLOOKUP($A594,'様式C-1-1用'!$B$3:$AI$977,10,0),"")</f>
        <v>0</v>
      </c>
      <c r="H594" s="321">
        <f>IFERROR(VLOOKUP($A594,'様式C-1-1用'!$B$3:$AI$977,22,0),"")</f>
        <v>0</v>
      </c>
      <c r="I594" s="321">
        <f>IFERROR(VLOOKUP($A594,'様式C-1-1用'!$B$3:$AI$977,23,0),"")</f>
        <v>0</v>
      </c>
      <c r="J594" s="321" t="str">
        <f>IFERROR(VLOOKUP($A594,'様式C-1-1用'!$B$3:$AI$977,24,0),"")</f>
        <v/>
      </c>
      <c r="K594" s="321" t="str">
        <f>IFERROR(VLOOKUP($A594,'様式C-1-1用'!$B$3:$AI$977,25,0),"")</f>
        <v/>
      </c>
      <c r="L594" s="321">
        <f>IFERROR(VLOOKUP($A594,'様式C-1-1用'!$B$3:$AI$977,16,0),"")</f>
        <v>0</v>
      </c>
      <c r="M594" s="321" t="str">
        <f>IFERROR(VLOOKUP($A594,'様式C-1-1用'!$B$3:$AI$977,34,0),"")</f>
        <v/>
      </c>
      <c r="N594" s="321" t="str">
        <f>IFERROR(VLOOKUP($A594,'様式C-1-1用'!$B$3:$AI$977,30,0),"")</f>
        <v/>
      </c>
      <c r="O594" s="321" t="str">
        <f>IF(VLOOKUP($A594,'様式C-1-1用'!$B$3:$AI$977,29,0)="－","なし",VLOOKUP($A594,'様式C-1-1用'!$B$3:$AI$977,29,0))</f>
        <v/>
      </c>
      <c r="P594" s="322" t="str">
        <f>IFERROR(VLOOKUP($A594,'様式C-1-1用'!$B$3:$AI$977,33,0),"")</f>
        <v/>
      </c>
    </row>
    <row r="595" spans="1:16" ht="15.95" customHeight="1" x14ac:dyDescent="0.15">
      <c r="A595" s="314">
        <v>593</v>
      </c>
      <c r="B595" s="320">
        <f>IFERROR(VLOOKUP($A595,'様式C-1-1用'!$B$3:$AI$977,3,0),"")</f>
        <v>0</v>
      </c>
      <c r="C595" s="321" t="str">
        <f>IFERROR(VLOOKUP($A595,'様式C-1-1用'!$B$3:$AI$977,4,0),"")</f>
        <v/>
      </c>
      <c r="D595" s="321">
        <f>IFERROR(VLOOKUP($A595,'様式C-1-1用'!$B$3:$AI$977,6,0),"")</f>
        <v>0</v>
      </c>
      <c r="E595" s="321">
        <f>IFERROR(VLOOKUP($A595,'様式C-1-1用'!$B$3:$AI$977,7,0),"")</f>
        <v>0</v>
      </c>
      <c r="F595" s="321">
        <f>IFERROR(VLOOKUP($A595,'様式C-1-1用'!$B$3:$AI$977,8,0),"")</f>
        <v>0</v>
      </c>
      <c r="G595" s="321">
        <f>IFERROR(VLOOKUP($A595,'様式C-1-1用'!$B$3:$AI$977,10,0),"")</f>
        <v>0</v>
      </c>
      <c r="H595" s="321">
        <f>IFERROR(VLOOKUP($A595,'様式C-1-1用'!$B$3:$AI$977,22,0),"")</f>
        <v>0</v>
      </c>
      <c r="I595" s="321">
        <f>IFERROR(VLOOKUP($A595,'様式C-1-1用'!$B$3:$AI$977,23,0),"")</f>
        <v>0</v>
      </c>
      <c r="J595" s="321" t="str">
        <f>IFERROR(VLOOKUP($A595,'様式C-1-1用'!$B$3:$AI$977,24,0),"")</f>
        <v/>
      </c>
      <c r="K595" s="321" t="str">
        <f>IFERROR(VLOOKUP($A595,'様式C-1-1用'!$B$3:$AI$977,25,0),"")</f>
        <v/>
      </c>
      <c r="L595" s="321">
        <f>IFERROR(VLOOKUP($A595,'様式C-1-1用'!$B$3:$AI$977,16,0),"")</f>
        <v>0</v>
      </c>
      <c r="M595" s="321" t="str">
        <f>IFERROR(VLOOKUP($A595,'様式C-1-1用'!$B$3:$AI$977,34,0),"")</f>
        <v/>
      </c>
      <c r="N595" s="321" t="str">
        <f>IFERROR(VLOOKUP($A595,'様式C-1-1用'!$B$3:$AI$977,30,0),"")</f>
        <v/>
      </c>
      <c r="O595" s="321" t="str">
        <f>IF(VLOOKUP($A595,'様式C-1-1用'!$B$3:$AI$977,29,0)="－","なし",VLOOKUP($A595,'様式C-1-1用'!$B$3:$AI$977,29,0))</f>
        <v/>
      </c>
      <c r="P595" s="322" t="str">
        <f>IFERROR(VLOOKUP($A595,'様式C-1-1用'!$B$3:$AI$977,33,0),"")</f>
        <v/>
      </c>
    </row>
    <row r="596" spans="1:16" ht="15.95" customHeight="1" x14ac:dyDescent="0.15">
      <c r="A596" s="314">
        <v>594</v>
      </c>
      <c r="B596" s="320">
        <f>IFERROR(VLOOKUP($A596,'様式C-1-1用'!$B$3:$AI$977,3,0),"")</f>
        <v>0</v>
      </c>
      <c r="C596" s="321" t="str">
        <f>IFERROR(VLOOKUP($A596,'様式C-1-1用'!$B$3:$AI$977,4,0),"")</f>
        <v/>
      </c>
      <c r="D596" s="321">
        <f>IFERROR(VLOOKUP($A596,'様式C-1-1用'!$B$3:$AI$977,6,0),"")</f>
        <v>0</v>
      </c>
      <c r="E596" s="321">
        <f>IFERROR(VLOOKUP($A596,'様式C-1-1用'!$B$3:$AI$977,7,0),"")</f>
        <v>0</v>
      </c>
      <c r="F596" s="321">
        <f>IFERROR(VLOOKUP($A596,'様式C-1-1用'!$B$3:$AI$977,8,0),"")</f>
        <v>0</v>
      </c>
      <c r="G596" s="321">
        <f>IFERROR(VLOOKUP($A596,'様式C-1-1用'!$B$3:$AI$977,10,0),"")</f>
        <v>0</v>
      </c>
      <c r="H596" s="321">
        <f>IFERROR(VLOOKUP($A596,'様式C-1-1用'!$B$3:$AI$977,22,0),"")</f>
        <v>0</v>
      </c>
      <c r="I596" s="321">
        <f>IFERROR(VLOOKUP($A596,'様式C-1-1用'!$B$3:$AI$977,23,0),"")</f>
        <v>0</v>
      </c>
      <c r="J596" s="321" t="str">
        <f>IFERROR(VLOOKUP($A596,'様式C-1-1用'!$B$3:$AI$977,24,0),"")</f>
        <v/>
      </c>
      <c r="K596" s="321" t="str">
        <f>IFERROR(VLOOKUP($A596,'様式C-1-1用'!$B$3:$AI$977,25,0),"")</f>
        <v/>
      </c>
      <c r="L596" s="321">
        <f>IFERROR(VLOOKUP($A596,'様式C-1-1用'!$B$3:$AI$977,16,0),"")</f>
        <v>0</v>
      </c>
      <c r="M596" s="321" t="str">
        <f>IFERROR(VLOOKUP($A596,'様式C-1-1用'!$B$3:$AI$977,34,0),"")</f>
        <v/>
      </c>
      <c r="N596" s="321" t="str">
        <f>IFERROR(VLOOKUP($A596,'様式C-1-1用'!$B$3:$AI$977,30,0),"")</f>
        <v/>
      </c>
      <c r="O596" s="321" t="str">
        <f>IF(VLOOKUP($A596,'様式C-1-1用'!$B$3:$AI$977,29,0)="－","なし",VLOOKUP($A596,'様式C-1-1用'!$B$3:$AI$977,29,0))</f>
        <v/>
      </c>
      <c r="P596" s="322" t="str">
        <f>IFERROR(VLOOKUP($A596,'様式C-1-1用'!$B$3:$AI$977,33,0),"")</f>
        <v/>
      </c>
    </row>
    <row r="597" spans="1:16" ht="15.95" customHeight="1" x14ac:dyDescent="0.15">
      <c r="A597" s="314">
        <v>595</v>
      </c>
      <c r="B597" s="320">
        <f>IFERROR(VLOOKUP($A597,'様式C-1-1用'!$B$3:$AI$977,3,0),"")</f>
        <v>0</v>
      </c>
      <c r="C597" s="321" t="str">
        <f>IFERROR(VLOOKUP($A597,'様式C-1-1用'!$B$3:$AI$977,4,0),"")</f>
        <v/>
      </c>
      <c r="D597" s="321">
        <f>IFERROR(VLOOKUP($A597,'様式C-1-1用'!$B$3:$AI$977,6,0),"")</f>
        <v>0</v>
      </c>
      <c r="E597" s="321">
        <f>IFERROR(VLOOKUP($A597,'様式C-1-1用'!$B$3:$AI$977,7,0),"")</f>
        <v>0</v>
      </c>
      <c r="F597" s="321">
        <f>IFERROR(VLOOKUP($A597,'様式C-1-1用'!$B$3:$AI$977,8,0),"")</f>
        <v>0</v>
      </c>
      <c r="G597" s="321">
        <f>IFERROR(VLOOKUP($A597,'様式C-1-1用'!$B$3:$AI$977,10,0),"")</f>
        <v>0</v>
      </c>
      <c r="H597" s="321">
        <f>IFERROR(VLOOKUP($A597,'様式C-1-1用'!$B$3:$AI$977,22,0),"")</f>
        <v>0</v>
      </c>
      <c r="I597" s="321">
        <f>IFERROR(VLOOKUP($A597,'様式C-1-1用'!$B$3:$AI$977,23,0),"")</f>
        <v>0</v>
      </c>
      <c r="J597" s="321" t="str">
        <f>IFERROR(VLOOKUP($A597,'様式C-1-1用'!$B$3:$AI$977,24,0),"")</f>
        <v/>
      </c>
      <c r="K597" s="321" t="str">
        <f>IFERROR(VLOOKUP($A597,'様式C-1-1用'!$B$3:$AI$977,25,0),"")</f>
        <v/>
      </c>
      <c r="L597" s="321">
        <f>IFERROR(VLOOKUP($A597,'様式C-1-1用'!$B$3:$AI$977,16,0),"")</f>
        <v>0</v>
      </c>
      <c r="M597" s="321" t="str">
        <f>IFERROR(VLOOKUP($A597,'様式C-1-1用'!$B$3:$AI$977,34,0),"")</f>
        <v/>
      </c>
      <c r="N597" s="321" t="str">
        <f>IFERROR(VLOOKUP($A597,'様式C-1-1用'!$B$3:$AI$977,30,0),"")</f>
        <v/>
      </c>
      <c r="O597" s="321" t="str">
        <f>IF(VLOOKUP($A597,'様式C-1-1用'!$B$3:$AI$977,29,0)="－","なし",VLOOKUP($A597,'様式C-1-1用'!$B$3:$AI$977,29,0))</f>
        <v/>
      </c>
      <c r="P597" s="322" t="str">
        <f>IFERROR(VLOOKUP($A597,'様式C-1-1用'!$B$3:$AI$977,33,0),"")</f>
        <v/>
      </c>
    </row>
    <row r="598" spans="1:16" ht="15.95" customHeight="1" x14ac:dyDescent="0.15">
      <c r="A598" s="314">
        <v>596</v>
      </c>
      <c r="B598" s="320">
        <f>IFERROR(VLOOKUP($A598,'様式C-1-1用'!$B$3:$AI$977,3,0),"")</f>
        <v>0</v>
      </c>
      <c r="C598" s="321" t="str">
        <f>IFERROR(VLOOKUP($A598,'様式C-1-1用'!$B$3:$AI$977,4,0),"")</f>
        <v/>
      </c>
      <c r="D598" s="321">
        <f>IFERROR(VLOOKUP($A598,'様式C-1-1用'!$B$3:$AI$977,6,0),"")</f>
        <v>0</v>
      </c>
      <c r="E598" s="321">
        <f>IFERROR(VLOOKUP($A598,'様式C-1-1用'!$B$3:$AI$977,7,0),"")</f>
        <v>0</v>
      </c>
      <c r="F598" s="321">
        <f>IFERROR(VLOOKUP($A598,'様式C-1-1用'!$B$3:$AI$977,8,0),"")</f>
        <v>0</v>
      </c>
      <c r="G598" s="321">
        <f>IFERROR(VLOOKUP($A598,'様式C-1-1用'!$B$3:$AI$977,10,0),"")</f>
        <v>0</v>
      </c>
      <c r="H598" s="321">
        <f>IFERROR(VLOOKUP($A598,'様式C-1-1用'!$B$3:$AI$977,22,0),"")</f>
        <v>0</v>
      </c>
      <c r="I598" s="321">
        <f>IFERROR(VLOOKUP($A598,'様式C-1-1用'!$B$3:$AI$977,23,0),"")</f>
        <v>0</v>
      </c>
      <c r="J598" s="321" t="str">
        <f>IFERROR(VLOOKUP($A598,'様式C-1-1用'!$B$3:$AI$977,24,0),"")</f>
        <v/>
      </c>
      <c r="K598" s="321" t="str">
        <f>IFERROR(VLOOKUP($A598,'様式C-1-1用'!$B$3:$AI$977,25,0),"")</f>
        <v/>
      </c>
      <c r="L598" s="321">
        <f>IFERROR(VLOOKUP($A598,'様式C-1-1用'!$B$3:$AI$977,16,0),"")</f>
        <v>0</v>
      </c>
      <c r="M598" s="321" t="str">
        <f>IFERROR(VLOOKUP($A598,'様式C-1-1用'!$B$3:$AI$977,34,0),"")</f>
        <v/>
      </c>
      <c r="N598" s="321" t="str">
        <f>IFERROR(VLOOKUP($A598,'様式C-1-1用'!$B$3:$AI$977,30,0),"")</f>
        <v/>
      </c>
      <c r="O598" s="321" t="str">
        <f>IF(VLOOKUP($A598,'様式C-1-1用'!$B$3:$AI$977,29,0)="－","なし",VLOOKUP($A598,'様式C-1-1用'!$B$3:$AI$977,29,0))</f>
        <v/>
      </c>
      <c r="P598" s="322" t="str">
        <f>IFERROR(VLOOKUP($A598,'様式C-1-1用'!$B$3:$AI$977,33,0),"")</f>
        <v/>
      </c>
    </row>
    <row r="599" spans="1:16" ht="15.95" customHeight="1" x14ac:dyDescent="0.15">
      <c r="A599" s="314">
        <v>597</v>
      </c>
      <c r="B599" s="320">
        <f>IFERROR(VLOOKUP($A599,'様式C-1-1用'!$B$3:$AI$977,3,0),"")</f>
        <v>0</v>
      </c>
      <c r="C599" s="321" t="str">
        <f>IFERROR(VLOOKUP($A599,'様式C-1-1用'!$B$3:$AI$977,4,0),"")</f>
        <v/>
      </c>
      <c r="D599" s="321">
        <f>IFERROR(VLOOKUP($A599,'様式C-1-1用'!$B$3:$AI$977,6,0),"")</f>
        <v>0</v>
      </c>
      <c r="E599" s="321">
        <f>IFERROR(VLOOKUP($A599,'様式C-1-1用'!$B$3:$AI$977,7,0),"")</f>
        <v>0</v>
      </c>
      <c r="F599" s="321">
        <f>IFERROR(VLOOKUP($A599,'様式C-1-1用'!$B$3:$AI$977,8,0),"")</f>
        <v>0</v>
      </c>
      <c r="G599" s="321">
        <f>IFERROR(VLOOKUP($A599,'様式C-1-1用'!$B$3:$AI$977,10,0),"")</f>
        <v>0</v>
      </c>
      <c r="H599" s="321">
        <f>IFERROR(VLOOKUP($A599,'様式C-1-1用'!$B$3:$AI$977,22,0),"")</f>
        <v>0</v>
      </c>
      <c r="I599" s="321">
        <f>IFERROR(VLOOKUP($A599,'様式C-1-1用'!$B$3:$AI$977,23,0),"")</f>
        <v>0</v>
      </c>
      <c r="J599" s="321" t="str">
        <f>IFERROR(VLOOKUP($A599,'様式C-1-1用'!$B$3:$AI$977,24,0),"")</f>
        <v/>
      </c>
      <c r="K599" s="321" t="str">
        <f>IFERROR(VLOOKUP($A599,'様式C-1-1用'!$B$3:$AI$977,25,0),"")</f>
        <v/>
      </c>
      <c r="L599" s="321">
        <f>IFERROR(VLOOKUP($A599,'様式C-1-1用'!$B$3:$AI$977,16,0),"")</f>
        <v>0</v>
      </c>
      <c r="M599" s="321" t="str">
        <f>IFERROR(VLOOKUP($A599,'様式C-1-1用'!$B$3:$AI$977,34,0),"")</f>
        <v/>
      </c>
      <c r="N599" s="321" t="str">
        <f>IFERROR(VLOOKUP($A599,'様式C-1-1用'!$B$3:$AI$977,30,0),"")</f>
        <v/>
      </c>
      <c r="O599" s="321" t="str">
        <f>IF(VLOOKUP($A599,'様式C-1-1用'!$B$3:$AI$977,29,0)="－","なし",VLOOKUP($A599,'様式C-1-1用'!$B$3:$AI$977,29,0))</f>
        <v/>
      </c>
      <c r="P599" s="322" t="str">
        <f>IFERROR(VLOOKUP($A599,'様式C-1-1用'!$B$3:$AI$977,33,0),"")</f>
        <v/>
      </c>
    </row>
    <row r="600" spans="1:16" ht="15.95" customHeight="1" x14ac:dyDescent="0.15">
      <c r="A600" s="314">
        <v>598</v>
      </c>
      <c r="B600" s="320">
        <f>IFERROR(VLOOKUP($A600,'様式C-1-1用'!$B$3:$AI$977,3,0),"")</f>
        <v>0</v>
      </c>
      <c r="C600" s="321" t="str">
        <f>IFERROR(VLOOKUP($A600,'様式C-1-1用'!$B$3:$AI$977,4,0),"")</f>
        <v/>
      </c>
      <c r="D600" s="321">
        <f>IFERROR(VLOOKUP($A600,'様式C-1-1用'!$B$3:$AI$977,6,0),"")</f>
        <v>0</v>
      </c>
      <c r="E600" s="321">
        <f>IFERROR(VLOOKUP($A600,'様式C-1-1用'!$B$3:$AI$977,7,0),"")</f>
        <v>0</v>
      </c>
      <c r="F600" s="321">
        <f>IFERROR(VLOOKUP($A600,'様式C-1-1用'!$B$3:$AI$977,8,0),"")</f>
        <v>0</v>
      </c>
      <c r="G600" s="321">
        <f>IFERROR(VLOOKUP($A600,'様式C-1-1用'!$B$3:$AI$977,10,0),"")</f>
        <v>0</v>
      </c>
      <c r="H600" s="321">
        <f>IFERROR(VLOOKUP($A600,'様式C-1-1用'!$B$3:$AI$977,22,0),"")</f>
        <v>0</v>
      </c>
      <c r="I600" s="321">
        <f>IFERROR(VLOOKUP($A600,'様式C-1-1用'!$B$3:$AI$977,23,0),"")</f>
        <v>0</v>
      </c>
      <c r="J600" s="321" t="str">
        <f>IFERROR(VLOOKUP($A600,'様式C-1-1用'!$B$3:$AI$977,24,0),"")</f>
        <v/>
      </c>
      <c r="K600" s="321" t="str">
        <f>IFERROR(VLOOKUP($A600,'様式C-1-1用'!$B$3:$AI$977,25,0),"")</f>
        <v/>
      </c>
      <c r="L600" s="321">
        <f>IFERROR(VLOOKUP($A600,'様式C-1-1用'!$B$3:$AI$977,16,0),"")</f>
        <v>0</v>
      </c>
      <c r="M600" s="321" t="str">
        <f>IFERROR(VLOOKUP($A600,'様式C-1-1用'!$B$3:$AI$977,34,0),"")</f>
        <v/>
      </c>
      <c r="N600" s="321" t="str">
        <f>IFERROR(VLOOKUP($A600,'様式C-1-1用'!$B$3:$AI$977,30,0),"")</f>
        <v/>
      </c>
      <c r="O600" s="321" t="str">
        <f>IF(VLOOKUP($A600,'様式C-1-1用'!$B$3:$AI$977,29,0)="－","なし",VLOOKUP($A600,'様式C-1-1用'!$B$3:$AI$977,29,0))</f>
        <v/>
      </c>
      <c r="P600" s="322" t="str">
        <f>IFERROR(VLOOKUP($A600,'様式C-1-1用'!$B$3:$AI$977,33,0),"")</f>
        <v/>
      </c>
    </row>
    <row r="601" spans="1:16" ht="15.95" customHeight="1" x14ac:dyDescent="0.15">
      <c r="A601" s="314">
        <v>599</v>
      </c>
      <c r="B601" s="320">
        <f>IFERROR(VLOOKUP($A601,'様式C-1-1用'!$B$3:$AI$977,3,0),"")</f>
        <v>0</v>
      </c>
      <c r="C601" s="321" t="str">
        <f>IFERROR(VLOOKUP($A601,'様式C-1-1用'!$B$3:$AI$977,4,0),"")</f>
        <v/>
      </c>
      <c r="D601" s="321">
        <f>IFERROR(VLOOKUP($A601,'様式C-1-1用'!$B$3:$AI$977,6,0),"")</f>
        <v>0</v>
      </c>
      <c r="E601" s="321">
        <f>IFERROR(VLOOKUP($A601,'様式C-1-1用'!$B$3:$AI$977,7,0),"")</f>
        <v>0</v>
      </c>
      <c r="F601" s="321">
        <f>IFERROR(VLOOKUP($A601,'様式C-1-1用'!$B$3:$AI$977,8,0),"")</f>
        <v>0</v>
      </c>
      <c r="G601" s="321">
        <f>IFERROR(VLOOKUP($A601,'様式C-1-1用'!$B$3:$AI$977,10,0),"")</f>
        <v>0</v>
      </c>
      <c r="H601" s="321">
        <f>IFERROR(VLOOKUP($A601,'様式C-1-1用'!$B$3:$AI$977,22,0),"")</f>
        <v>0</v>
      </c>
      <c r="I601" s="321">
        <f>IFERROR(VLOOKUP($A601,'様式C-1-1用'!$B$3:$AI$977,23,0),"")</f>
        <v>0</v>
      </c>
      <c r="J601" s="321" t="str">
        <f>IFERROR(VLOOKUP($A601,'様式C-1-1用'!$B$3:$AI$977,24,0),"")</f>
        <v/>
      </c>
      <c r="K601" s="321" t="str">
        <f>IFERROR(VLOOKUP($A601,'様式C-1-1用'!$B$3:$AI$977,25,0),"")</f>
        <v/>
      </c>
      <c r="L601" s="321">
        <f>IFERROR(VLOOKUP($A601,'様式C-1-1用'!$B$3:$AI$977,16,0),"")</f>
        <v>0</v>
      </c>
      <c r="M601" s="321" t="str">
        <f>IFERROR(VLOOKUP($A601,'様式C-1-1用'!$B$3:$AI$977,34,0),"")</f>
        <v/>
      </c>
      <c r="N601" s="321" t="str">
        <f>IFERROR(VLOOKUP($A601,'様式C-1-1用'!$B$3:$AI$977,30,0),"")</f>
        <v/>
      </c>
      <c r="O601" s="321" t="str">
        <f>IF(VLOOKUP($A601,'様式C-1-1用'!$B$3:$AI$977,29,0)="－","なし",VLOOKUP($A601,'様式C-1-1用'!$B$3:$AI$977,29,0))</f>
        <v/>
      </c>
      <c r="P601" s="322" t="str">
        <f>IFERROR(VLOOKUP($A601,'様式C-1-1用'!$B$3:$AI$977,33,0),"")</f>
        <v/>
      </c>
    </row>
    <row r="602" spans="1:16" ht="15.95" customHeight="1" x14ac:dyDescent="0.15">
      <c r="A602" s="314">
        <v>600</v>
      </c>
      <c r="B602" s="320">
        <f>IFERROR(VLOOKUP($A602,'様式C-1-1用'!$B$3:$AI$977,3,0),"")</f>
        <v>0</v>
      </c>
      <c r="C602" s="321" t="str">
        <f>IFERROR(VLOOKUP($A602,'様式C-1-1用'!$B$3:$AI$977,4,0),"")</f>
        <v/>
      </c>
      <c r="D602" s="321">
        <f>IFERROR(VLOOKUP($A602,'様式C-1-1用'!$B$3:$AI$977,6,0),"")</f>
        <v>0</v>
      </c>
      <c r="E602" s="321">
        <f>IFERROR(VLOOKUP($A602,'様式C-1-1用'!$B$3:$AI$977,7,0),"")</f>
        <v>0</v>
      </c>
      <c r="F602" s="321">
        <f>IFERROR(VLOOKUP($A602,'様式C-1-1用'!$B$3:$AI$977,8,0),"")</f>
        <v>0</v>
      </c>
      <c r="G602" s="321">
        <f>IFERROR(VLOOKUP($A602,'様式C-1-1用'!$B$3:$AI$977,10,0),"")</f>
        <v>0</v>
      </c>
      <c r="H602" s="321">
        <f>IFERROR(VLOOKUP($A602,'様式C-1-1用'!$B$3:$AI$977,22,0),"")</f>
        <v>0</v>
      </c>
      <c r="I602" s="321">
        <f>IFERROR(VLOOKUP($A602,'様式C-1-1用'!$B$3:$AI$977,23,0),"")</f>
        <v>0</v>
      </c>
      <c r="J602" s="321" t="str">
        <f>IFERROR(VLOOKUP($A602,'様式C-1-1用'!$B$3:$AI$977,24,0),"")</f>
        <v/>
      </c>
      <c r="K602" s="321" t="str">
        <f>IFERROR(VLOOKUP($A602,'様式C-1-1用'!$B$3:$AI$977,25,0),"")</f>
        <v/>
      </c>
      <c r="L602" s="321">
        <f>IFERROR(VLOOKUP($A602,'様式C-1-1用'!$B$3:$AI$977,16,0),"")</f>
        <v>0</v>
      </c>
      <c r="M602" s="321" t="str">
        <f>IFERROR(VLOOKUP($A602,'様式C-1-1用'!$B$3:$AI$977,34,0),"")</f>
        <v/>
      </c>
      <c r="N602" s="321" t="str">
        <f>IFERROR(VLOOKUP($A602,'様式C-1-1用'!$B$3:$AI$977,30,0),"")</f>
        <v/>
      </c>
      <c r="O602" s="321" t="str">
        <f>IF(VLOOKUP($A602,'様式C-1-1用'!$B$3:$AI$977,29,0)="－","なし",VLOOKUP($A602,'様式C-1-1用'!$B$3:$AI$977,29,0))</f>
        <v/>
      </c>
      <c r="P602" s="322" t="str">
        <f>IFERROR(VLOOKUP($A602,'様式C-1-1用'!$B$3:$AI$977,33,0),"")</f>
        <v/>
      </c>
    </row>
    <row r="603" spans="1:16" ht="15.95" customHeight="1" x14ac:dyDescent="0.15">
      <c r="A603" s="314">
        <v>601</v>
      </c>
      <c r="B603" s="320">
        <f>IFERROR(VLOOKUP($A603,'様式C-1-1用'!$B$3:$AI$977,3,0),"")</f>
        <v>0</v>
      </c>
      <c r="C603" s="321" t="str">
        <f>IFERROR(VLOOKUP($A603,'様式C-1-1用'!$B$3:$AI$977,4,0),"")</f>
        <v/>
      </c>
      <c r="D603" s="321">
        <f>IFERROR(VLOOKUP($A603,'様式C-1-1用'!$B$3:$AI$977,6,0),"")</f>
        <v>0</v>
      </c>
      <c r="E603" s="321">
        <f>IFERROR(VLOOKUP($A603,'様式C-1-1用'!$B$3:$AI$977,7,0),"")</f>
        <v>0</v>
      </c>
      <c r="F603" s="321">
        <f>IFERROR(VLOOKUP($A603,'様式C-1-1用'!$B$3:$AI$977,8,0),"")</f>
        <v>0</v>
      </c>
      <c r="G603" s="321">
        <f>IFERROR(VLOOKUP($A603,'様式C-1-1用'!$B$3:$AI$977,10,0),"")</f>
        <v>0</v>
      </c>
      <c r="H603" s="321">
        <f>IFERROR(VLOOKUP($A603,'様式C-1-1用'!$B$3:$AI$977,22,0),"")</f>
        <v>0</v>
      </c>
      <c r="I603" s="321">
        <f>IFERROR(VLOOKUP($A603,'様式C-1-1用'!$B$3:$AI$977,23,0),"")</f>
        <v>0</v>
      </c>
      <c r="J603" s="321" t="str">
        <f>IFERROR(VLOOKUP($A603,'様式C-1-1用'!$B$3:$AI$977,24,0),"")</f>
        <v/>
      </c>
      <c r="K603" s="321" t="str">
        <f>IFERROR(VLOOKUP($A603,'様式C-1-1用'!$B$3:$AI$977,25,0),"")</f>
        <v/>
      </c>
      <c r="L603" s="321">
        <f>IFERROR(VLOOKUP($A603,'様式C-1-1用'!$B$3:$AI$977,16,0),"")</f>
        <v>0</v>
      </c>
      <c r="M603" s="321" t="str">
        <f>IFERROR(VLOOKUP($A603,'様式C-1-1用'!$B$3:$AI$977,34,0),"")</f>
        <v/>
      </c>
      <c r="N603" s="321" t="str">
        <f>IFERROR(VLOOKUP($A603,'様式C-1-1用'!$B$3:$AI$977,30,0),"")</f>
        <v/>
      </c>
      <c r="O603" s="321" t="str">
        <f>IF(VLOOKUP($A603,'様式C-1-1用'!$B$3:$AI$977,29,0)="－","なし",VLOOKUP($A603,'様式C-1-1用'!$B$3:$AI$977,29,0))</f>
        <v/>
      </c>
      <c r="P603" s="322" t="str">
        <f>IFERROR(VLOOKUP($A603,'様式C-1-1用'!$B$3:$AI$977,33,0),"")</f>
        <v/>
      </c>
    </row>
    <row r="604" spans="1:16" ht="15.95" customHeight="1" x14ac:dyDescent="0.15">
      <c r="A604" s="314">
        <v>602</v>
      </c>
      <c r="B604" s="320">
        <f>IFERROR(VLOOKUP($A604,'様式C-1-1用'!$B$3:$AI$977,3,0),"")</f>
        <v>0</v>
      </c>
      <c r="C604" s="321" t="str">
        <f>IFERROR(VLOOKUP($A604,'様式C-1-1用'!$B$3:$AI$977,4,0),"")</f>
        <v/>
      </c>
      <c r="D604" s="321">
        <f>IFERROR(VLOOKUP($A604,'様式C-1-1用'!$B$3:$AI$977,6,0),"")</f>
        <v>0</v>
      </c>
      <c r="E604" s="321">
        <f>IFERROR(VLOOKUP($A604,'様式C-1-1用'!$B$3:$AI$977,7,0),"")</f>
        <v>0</v>
      </c>
      <c r="F604" s="321">
        <f>IFERROR(VLOOKUP($A604,'様式C-1-1用'!$B$3:$AI$977,8,0),"")</f>
        <v>0</v>
      </c>
      <c r="G604" s="321">
        <f>IFERROR(VLOOKUP($A604,'様式C-1-1用'!$B$3:$AI$977,10,0),"")</f>
        <v>0</v>
      </c>
      <c r="H604" s="321">
        <f>IFERROR(VLOOKUP($A604,'様式C-1-1用'!$B$3:$AI$977,22,0),"")</f>
        <v>0</v>
      </c>
      <c r="I604" s="321">
        <f>IFERROR(VLOOKUP($A604,'様式C-1-1用'!$B$3:$AI$977,23,0),"")</f>
        <v>0</v>
      </c>
      <c r="J604" s="321" t="str">
        <f>IFERROR(VLOOKUP($A604,'様式C-1-1用'!$B$3:$AI$977,24,0),"")</f>
        <v/>
      </c>
      <c r="K604" s="321" t="str">
        <f>IFERROR(VLOOKUP($A604,'様式C-1-1用'!$B$3:$AI$977,25,0),"")</f>
        <v/>
      </c>
      <c r="L604" s="321">
        <f>IFERROR(VLOOKUP($A604,'様式C-1-1用'!$B$3:$AI$977,16,0),"")</f>
        <v>0</v>
      </c>
      <c r="M604" s="321" t="str">
        <f>IFERROR(VLOOKUP($A604,'様式C-1-1用'!$B$3:$AI$977,34,0),"")</f>
        <v/>
      </c>
      <c r="N604" s="321" t="str">
        <f>IFERROR(VLOOKUP($A604,'様式C-1-1用'!$B$3:$AI$977,30,0),"")</f>
        <v/>
      </c>
      <c r="O604" s="321" t="str">
        <f>IF(VLOOKUP($A604,'様式C-1-1用'!$B$3:$AI$977,29,0)="－","なし",VLOOKUP($A604,'様式C-1-1用'!$B$3:$AI$977,29,0))</f>
        <v/>
      </c>
      <c r="P604" s="322" t="str">
        <f>IFERROR(VLOOKUP($A604,'様式C-1-1用'!$B$3:$AI$977,33,0),"")</f>
        <v/>
      </c>
    </row>
    <row r="605" spans="1:16" ht="15.95" customHeight="1" x14ac:dyDescent="0.15">
      <c r="A605" s="314">
        <v>603</v>
      </c>
      <c r="B605" s="320">
        <f>IFERROR(VLOOKUP($A605,'様式C-1-1用'!$B$3:$AI$977,3,0),"")</f>
        <v>0</v>
      </c>
      <c r="C605" s="321" t="str">
        <f>IFERROR(VLOOKUP($A605,'様式C-1-1用'!$B$3:$AI$977,4,0),"")</f>
        <v/>
      </c>
      <c r="D605" s="321">
        <f>IFERROR(VLOOKUP($A605,'様式C-1-1用'!$B$3:$AI$977,6,0),"")</f>
        <v>0</v>
      </c>
      <c r="E605" s="321">
        <f>IFERROR(VLOOKUP($A605,'様式C-1-1用'!$B$3:$AI$977,7,0),"")</f>
        <v>0</v>
      </c>
      <c r="F605" s="321">
        <f>IFERROR(VLOOKUP($A605,'様式C-1-1用'!$B$3:$AI$977,8,0),"")</f>
        <v>0</v>
      </c>
      <c r="G605" s="321">
        <f>IFERROR(VLOOKUP($A605,'様式C-1-1用'!$B$3:$AI$977,10,0),"")</f>
        <v>0</v>
      </c>
      <c r="H605" s="321">
        <f>IFERROR(VLOOKUP($A605,'様式C-1-1用'!$B$3:$AI$977,22,0),"")</f>
        <v>0</v>
      </c>
      <c r="I605" s="321">
        <f>IFERROR(VLOOKUP($A605,'様式C-1-1用'!$B$3:$AI$977,23,0),"")</f>
        <v>0</v>
      </c>
      <c r="J605" s="321" t="str">
        <f>IFERROR(VLOOKUP($A605,'様式C-1-1用'!$B$3:$AI$977,24,0),"")</f>
        <v/>
      </c>
      <c r="K605" s="321" t="str">
        <f>IFERROR(VLOOKUP($A605,'様式C-1-1用'!$B$3:$AI$977,25,0),"")</f>
        <v/>
      </c>
      <c r="L605" s="321">
        <f>IFERROR(VLOOKUP($A605,'様式C-1-1用'!$B$3:$AI$977,16,0),"")</f>
        <v>0</v>
      </c>
      <c r="M605" s="321" t="str">
        <f>IFERROR(VLOOKUP($A605,'様式C-1-1用'!$B$3:$AI$977,34,0),"")</f>
        <v/>
      </c>
      <c r="N605" s="321" t="str">
        <f>IFERROR(VLOOKUP($A605,'様式C-1-1用'!$B$3:$AI$977,30,0),"")</f>
        <v/>
      </c>
      <c r="O605" s="321" t="str">
        <f>IF(VLOOKUP($A605,'様式C-1-1用'!$B$3:$AI$977,29,0)="－","なし",VLOOKUP($A605,'様式C-1-1用'!$B$3:$AI$977,29,0))</f>
        <v/>
      </c>
      <c r="P605" s="322" t="str">
        <f>IFERROR(VLOOKUP($A605,'様式C-1-1用'!$B$3:$AI$977,33,0),"")</f>
        <v/>
      </c>
    </row>
    <row r="606" spans="1:16" ht="15.95" customHeight="1" x14ac:dyDescent="0.15">
      <c r="A606" s="314">
        <v>604</v>
      </c>
      <c r="B606" s="320">
        <f>IFERROR(VLOOKUP($A606,'様式C-1-1用'!$B$3:$AI$977,3,0),"")</f>
        <v>0</v>
      </c>
      <c r="C606" s="321" t="str">
        <f>IFERROR(VLOOKUP($A606,'様式C-1-1用'!$B$3:$AI$977,4,0),"")</f>
        <v/>
      </c>
      <c r="D606" s="321">
        <f>IFERROR(VLOOKUP($A606,'様式C-1-1用'!$B$3:$AI$977,6,0),"")</f>
        <v>0</v>
      </c>
      <c r="E606" s="321">
        <f>IFERROR(VLOOKUP($A606,'様式C-1-1用'!$B$3:$AI$977,7,0),"")</f>
        <v>0</v>
      </c>
      <c r="F606" s="321">
        <f>IFERROR(VLOOKUP($A606,'様式C-1-1用'!$B$3:$AI$977,8,0),"")</f>
        <v>0</v>
      </c>
      <c r="G606" s="321">
        <f>IFERROR(VLOOKUP($A606,'様式C-1-1用'!$B$3:$AI$977,10,0),"")</f>
        <v>0</v>
      </c>
      <c r="H606" s="321">
        <f>IFERROR(VLOOKUP($A606,'様式C-1-1用'!$B$3:$AI$977,22,0),"")</f>
        <v>0</v>
      </c>
      <c r="I606" s="321">
        <f>IFERROR(VLOOKUP($A606,'様式C-1-1用'!$B$3:$AI$977,23,0),"")</f>
        <v>0</v>
      </c>
      <c r="J606" s="321" t="str">
        <f>IFERROR(VLOOKUP($A606,'様式C-1-1用'!$B$3:$AI$977,24,0),"")</f>
        <v/>
      </c>
      <c r="K606" s="321" t="str">
        <f>IFERROR(VLOOKUP($A606,'様式C-1-1用'!$B$3:$AI$977,25,0),"")</f>
        <v/>
      </c>
      <c r="L606" s="321">
        <f>IFERROR(VLOOKUP($A606,'様式C-1-1用'!$B$3:$AI$977,16,0),"")</f>
        <v>0</v>
      </c>
      <c r="M606" s="321" t="str">
        <f>IFERROR(VLOOKUP($A606,'様式C-1-1用'!$B$3:$AI$977,34,0),"")</f>
        <v/>
      </c>
      <c r="N606" s="321" t="str">
        <f>IFERROR(VLOOKUP($A606,'様式C-1-1用'!$B$3:$AI$977,30,0),"")</f>
        <v/>
      </c>
      <c r="O606" s="321" t="str">
        <f>IF(VLOOKUP($A606,'様式C-1-1用'!$B$3:$AI$977,29,0)="－","なし",VLOOKUP($A606,'様式C-1-1用'!$B$3:$AI$977,29,0))</f>
        <v/>
      </c>
      <c r="P606" s="322" t="str">
        <f>IFERROR(VLOOKUP($A606,'様式C-1-1用'!$B$3:$AI$977,33,0),"")</f>
        <v/>
      </c>
    </row>
    <row r="607" spans="1:16" ht="15.95" customHeight="1" x14ac:dyDescent="0.15">
      <c r="A607" s="314">
        <v>605</v>
      </c>
      <c r="B607" s="320">
        <f>IFERROR(VLOOKUP($A607,'様式C-1-1用'!$B$3:$AI$977,3,0),"")</f>
        <v>0</v>
      </c>
      <c r="C607" s="321" t="str">
        <f>IFERROR(VLOOKUP($A607,'様式C-1-1用'!$B$3:$AI$977,4,0),"")</f>
        <v/>
      </c>
      <c r="D607" s="321">
        <f>IFERROR(VLOOKUP($A607,'様式C-1-1用'!$B$3:$AI$977,6,0),"")</f>
        <v>0</v>
      </c>
      <c r="E607" s="321">
        <f>IFERROR(VLOOKUP($A607,'様式C-1-1用'!$B$3:$AI$977,7,0),"")</f>
        <v>0</v>
      </c>
      <c r="F607" s="321">
        <f>IFERROR(VLOOKUP($A607,'様式C-1-1用'!$B$3:$AI$977,8,0),"")</f>
        <v>0</v>
      </c>
      <c r="G607" s="321">
        <f>IFERROR(VLOOKUP($A607,'様式C-1-1用'!$B$3:$AI$977,10,0),"")</f>
        <v>0</v>
      </c>
      <c r="H607" s="321">
        <f>IFERROR(VLOOKUP($A607,'様式C-1-1用'!$B$3:$AI$977,22,0),"")</f>
        <v>0</v>
      </c>
      <c r="I607" s="321">
        <f>IFERROR(VLOOKUP($A607,'様式C-1-1用'!$B$3:$AI$977,23,0),"")</f>
        <v>0</v>
      </c>
      <c r="J607" s="321" t="str">
        <f>IFERROR(VLOOKUP($A607,'様式C-1-1用'!$B$3:$AI$977,24,0),"")</f>
        <v/>
      </c>
      <c r="K607" s="321" t="str">
        <f>IFERROR(VLOOKUP($A607,'様式C-1-1用'!$B$3:$AI$977,25,0),"")</f>
        <v/>
      </c>
      <c r="L607" s="321">
        <f>IFERROR(VLOOKUP($A607,'様式C-1-1用'!$B$3:$AI$977,16,0),"")</f>
        <v>0</v>
      </c>
      <c r="M607" s="321" t="str">
        <f>IFERROR(VLOOKUP($A607,'様式C-1-1用'!$B$3:$AI$977,34,0),"")</f>
        <v/>
      </c>
      <c r="N607" s="321" t="str">
        <f>IFERROR(VLOOKUP($A607,'様式C-1-1用'!$B$3:$AI$977,30,0),"")</f>
        <v/>
      </c>
      <c r="O607" s="321" t="str">
        <f>IF(VLOOKUP($A607,'様式C-1-1用'!$B$3:$AI$977,29,0)="－","なし",VLOOKUP($A607,'様式C-1-1用'!$B$3:$AI$977,29,0))</f>
        <v/>
      </c>
      <c r="P607" s="322" t="str">
        <f>IFERROR(VLOOKUP($A607,'様式C-1-1用'!$B$3:$AI$977,33,0),"")</f>
        <v/>
      </c>
    </row>
    <row r="608" spans="1:16" ht="15.95" customHeight="1" x14ac:dyDescent="0.15">
      <c r="A608" s="314">
        <v>606</v>
      </c>
      <c r="B608" s="320">
        <f>IFERROR(VLOOKUP($A608,'様式C-1-1用'!$B$3:$AI$977,3,0),"")</f>
        <v>0</v>
      </c>
      <c r="C608" s="321" t="str">
        <f>IFERROR(VLOOKUP($A608,'様式C-1-1用'!$B$3:$AI$977,4,0),"")</f>
        <v/>
      </c>
      <c r="D608" s="321">
        <f>IFERROR(VLOOKUP($A608,'様式C-1-1用'!$B$3:$AI$977,6,0),"")</f>
        <v>0</v>
      </c>
      <c r="E608" s="321">
        <f>IFERROR(VLOOKUP($A608,'様式C-1-1用'!$B$3:$AI$977,7,0),"")</f>
        <v>0</v>
      </c>
      <c r="F608" s="321">
        <f>IFERROR(VLOOKUP($A608,'様式C-1-1用'!$B$3:$AI$977,8,0),"")</f>
        <v>0</v>
      </c>
      <c r="G608" s="321">
        <f>IFERROR(VLOOKUP($A608,'様式C-1-1用'!$B$3:$AI$977,10,0),"")</f>
        <v>0</v>
      </c>
      <c r="H608" s="321">
        <f>IFERROR(VLOOKUP($A608,'様式C-1-1用'!$B$3:$AI$977,22,0),"")</f>
        <v>0</v>
      </c>
      <c r="I608" s="321">
        <f>IFERROR(VLOOKUP($A608,'様式C-1-1用'!$B$3:$AI$977,23,0),"")</f>
        <v>0</v>
      </c>
      <c r="J608" s="321" t="str">
        <f>IFERROR(VLOOKUP($A608,'様式C-1-1用'!$B$3:$AI$977,24,0),"")</f>
        <v/>
      </c>
      <c r="K608" s="321" t="str">
        <f>IFERROR(VLOOKUP($A608,'様式C-1-1用'!$B$3:$AI$977,25,0),"")</f>
        <v/>
      </c>
      <c r="L608" s="321">
        <f>IFERROR(VLOOKUP($A608,'様式C-1-1用'!$B$3:$AI$977,16,0),"")</f>
        <v>0</v>
      </c>
      <c r="M608" s="321" t="str">
        <f>IFERROR(VLOOKUP($A608,'様式C-1-1用'!$B$3:$AI$977,34,0),"")</f>
        <v/>
      </c>
      <c r="N608" s="321" t="str">
        <f>IFERROR(VLOOKUP($A608,'様式C-1-1用'!$B$3:$AI$977,30,0),"")</f>
        <v/>
      </c>
      <c r="O608" s="321" t="str">
        <f>IF(VLOOKUP($A608,'様式C-1-1用'!$B$3:$AI$977,29,0)="－","なし",VLOOKUP($A608,'様式C-1-1用'!$B$3:$AI$977,29,0))</f>
        <v/>
      </c>
      <c r="P608" s="322" t="str">
        <f>IFERROR(VLOOKUP($A608,'様式C-1-1用'!$B$3:$AI$977,33,0),"")</f>
        <v/>
      </c>
    </row>
    <row r="609" spans="1:16" ht="15.95" customHeight="1" x14ac:dyDescent="0.15">
      <c r="A609" s="314">
        <v>607</v>
      </c>
      <c r="B609" s="320">
        <f>IFERROR(VLOOKUP($A609,'様式C-1-1用'!$B$3:$AI$977,3,0),"")</f>
        <v>0</v>
      </c>
      <c r="C609" s="321" t="str">
        <f>IFERROR(VLOOKUP($A609,'様式C-1-1用'!$B$3:$AI$977,4,0),"")</f>
        <v/>
      </c>
      <c r="D609" s="321">
        <f>IFERROR(VLOOKUP($A609,'様式C-1-1用'!$B$3:$AI$977,6,0),"")</f>
        <v>0</v>
      </c>
      <c r="E609" s="321">
        <f>IFERROR(VLOOKUP($A609,'様式C-1-1用'!$B$3:$AI$977,7,0),"")</f>
        <v>0</v>
      </c>
      <c r="F609" s="321">
        <f>IFERROR(VLOOKUP($A609,'様式C-1-1用'!$B$3:$AI$977,8,0),"")</f>
        <v>0</v>
      </c>
      <c r="G609" s="321">
        <f>IFERROR(VLOOKUP($A609,'様式C-1-1用'!$B$3:$AI$977,10,0),"")</f>
        <v>0</v>
      </c>
      <c r="H609" s="321">
        <f>IFERROR(VLOOKUP($A609,'様式C-1-1用'!$B$3:$AI$977,22,0),"")</f>
        <v>0</v>
      </c>
      <c r="I609" s="321">
        <f>IFERROR(VLOOKUP($A609,'様式C-1-1用'!$B$3:$AI$977,23,0),"")</f>
        <v>0</v>
      </c>
      <c r="J609" s="321" t="str">
        <f>IFERROR(VLOOKUP($A609,'様式C-1-1用'!$B$3:$AI$977,24,0),"")</f>
        <v/>
      </c>
      <c r="K609" s="321" t="str">
        <f>IFERROR(VLOOKUP($A609,'様式C-1-1用'!$B$3:$AI$977,25,0),"")</f>
        <v/>
      </c>
      <c r="L609" s="321">
        <f>IFERROR(VLOOKUP($A609,'様式C-1-1用'!$B$3:$AI$977,16,0),"")</f>
        <v>0</v>
      </c>
      <c r="M609" s="321" t="str">
        <f>IFERROR(VLOOKUP($A609,'様式C-1-1用'!$B$3:$AI$977,34,0),"")</f>
        <v/>
      </c>
      <c r="N609" s="321" t="str">
        <f>IFERROR(VLOOKUP($A609,'様式C-1-1用'!$B$3:$AI$977,30,0),"")</f>
        <v/>
      </c>
      <c r="O609" s="321" t="str">
        <f>IF(VLOOKUP($A609,'様式C-1-1用'!$B$3:$AI$977,29,0)="－","なし",VLOOKUP($A609,'様式C-1-1用'!$B$3:$AI$977,29,0))</f>
        <v/>
      </c>
      <c r="P609" s="322" t="str">
        <f>IFERROR(VLOOKUP($A609,'様式C-1-1用'!$B$3:$AI$977,33,0),"")</f>
        <v/>
      </c>
    </row>
    <row r="610" spans="1:16" ht="15.95" customHeight="1" x14ac:dyDescent="0.15">
      <c r="A610" s="314">
        <v>608</v>
      </c>
      <c r="B610" s="320">
        <f>IFERROR(VLOOKUP($A610,'様式C-1-1用'!$B$3:$AI$977,3,0),"")</f>
        <v>0</v>
      </c>
      <c r="C610" s="321" t="str">
        <f>IFERROR(VLOOKUP($A610,'様式C-1-1用'!$B$3:$AI$977,4,0),"")</f>
        <v/>
      </c>
      <c r="D610" s="321">
        <f>IFERROR(VLOOKUP($A610,'様式C-1-1用'!$B$3:$AI$977,6,0),"")</f>
        <v>0</v>
      </c>
      <c r="E610" s="321">
        <f>IFERROR(VLOOKUP($A610,'様式C-1-1用'!$B$3:$AI$977,7,0),"")</f>
        <v>0</v>
      </c>
      <c r="F610" s="321">
        <f>IFERROR(VLOOKUP($A610,'様式C-1-1用'!$B$3:$AI$977,8,0),"")</f>
        <v>0</v>
      </c>
      <c r="G610" s="321">
        <f>IFERROR(VLOOKUP($A610,'様式C-1-1用'!$B$3:$AI$977,10,0),"")</f>
        <v>0</v>
      </c>
      <c r="H610" s="321">
        <f>IFERROR(VLOOKUP($A610,'様式C-1-1用'!$B$3:$AI$977,22,0),"")</f>
        <v>0</v>
      </c>
      <c r="I610" s="321">
        <f>IFERROR(VLOOKUP($A610,'様式C-1-1用'!$B$3:$AI$977,23,0),"")</f>
        <v>0</v>
      </c>
      <c r="J610" s="321" t="str">
        <f>IFERROR(VLOOKUP($A610,'様式C-1-1用'!$B$3:$AI$977,24,0),"")</f>
        <v/>
      </c>
      <c r="K610" s="321" t="str">
        <f>IFERROR(VLOOKUP($A610,'様式C-1-1用'!$B$3:$AI$977,25,0),"")</f>
        <v/>
      </c>
      <c r="L610" s="321">
        <f>IFERROR(VLOOKUP($A610,'様式C-1-1用'!$B$3:$AI$977,16,0),"")</f>
        <v>0</v>
      </c>
      <c r="M610" s="321" t="str">
        <f>IFERROR(VLOOKUP($A610,'様式C-1-1用'!$B$3:$AI$977,34,0),"")</f>
        <v/>
      </c>
      <c r="N610" s="321" t="str">
        <f>IFERROR(VLOOKUP($A610,'様式C-1-1用'!$B$3:$AI$977,30,0),"")</f>
        <v/>
      </c>
      <c r="O610" s="321" t="str">
        <f>IF(VLOOKUP($A610,'様式C-1-1用'!$B$3:$AI$977,29,0)="－","なし",VLOOKUP($A610,'様式C-1-1用'!$B$3:$AI$977,29,0))</f>
        <v/>
      </c>
      <c r="P610" s="322" t="str">
        <f>IFERROR(VLOOKUP($A610,'様式C-1-1用'!$B$3:$AI$977,33,0),"")</f>
        <v/>
      </c>
    </row>
    <row r="611" spans="1:16" ht="15.95" customHeight="1" x14ac:dyDescent="0.15">
      <c r="A611" s="314">
        <v>609</v>
      </c>
      <c r="B611" s="320">
        <f>IFERROR(VLOOKUP($A611,'様式C-1-1用'!$B$3:$AI$977,3,0),"")</f>
        <v>0</v>
      </c>
      <c r="C611" s="321" t="str">
        <f>IFERROR(VLOOKUP($A611,'様式C-1-1用'!$B$3:$AI$977,4,0),"")</f>
        <v/>
      </c>
      <c r="D611" s="321">
        <f>IFERROR(VLOOKUP($A611,'様式C-1-1用'!$B$3:$AI$977,6,0),"")</f>
        <v>0</v>
      </c>
      <c r="E611" s="321">
        <f>IFERROR(VLOOKUP($A611,'様式C-1-1用'!$B$3:$AI$977,7,0),"")</f>
        <v>0</v>
      </c>
      <c r="F611" s="321">
        <f>IFERROR(VLOOKUP($A611,'様式C-1-1用'!$B$3:$AI$977,8,0),"")</f>
        <v>0</v>
      </c>
      <c r="G611" s="321">
        <f>IFERROR(VLOOKUP($A611,'様式C-1-1用'!$B$3:$AI$977,10,0),"")</f>
        <v>0</v>
      </c>
      <c r="H611" s="321">
        <f>IFERROR(VLOOKUP($A611,'様式C-1-1用'!$B$3:$AI$977,22,0),"")</f>
        <v>0</v>
      </c>
      <c r="I611" s="321">
        <f>IFERROR(VLOOKUP($A611,'様式C-1-1用'!$B$3:$AI$977,23,0),"")</f>
        <v>0</v>
      </c>
      <c r="J611" s="321" t="str">
        <f>IFERROR(VLOOKUP($A611,'様式C-1-1用'!$B$3:$AI$977,24,0),"")</f>
        <v/>
      </c>
      <c r="K611" s="321" t="str">
        <f>IFERROR(VLOOKUP($A611,'様式C-1-1用'!$B$3:$AI$977,25,0),"")</f>
        <v/>
      </c>
      <c r="L611" s="321">
        <f>IFERROR(VLOOKUP($A611,'様式C-1-1用'!$B$3:$AI$977,16,0),"")</f>
        <v>0</v>
      </c>
      <c r="M611" s="321" t="str">
        <f>IFERROR(VLOOKUP($A611,'様式C-1-1用'!$B$3:$AI$977,34,0),"")</f>
        <v/>
      </c>
      <c r="N611" s="321" t="str">
        <f>IFERROR(VLOOKUP($A611,'様式C-1-1用'!$B$3:$AI$977,30,0),"")</f>
        <v/>
      </c>
      <c r="O611" s="321" t="str">
        <f>IF(VLOOKUP($A611,'様式C-1-1用'!$B$3:$AI$977,29,0)="－","なし",VLOOKUP($A611,'様式C-1-1用'!$B$3:$AI$977,29,0))</f>
        <v/>
      </c>
      <c r="P611" s="322" t="str">
        <f>IFERROR(VLOOKUP($A611,'様式C-1-1用'!$B$3:$AI$977,33,0),"")</f>
        <v/>
      </c>
    </row>
    <row r="612" spans="1:16" ht="15.95" customHeight="1" x14ac:dyDescent="0.15">
      <c r="A612" s="314">
        <v>610</v>
      </c>
      <c r="B612" s="320">
        <f>IFERROR(VLOOKUP($A612,'様式C-1-1用'!$B$3:$AI$977,3,0),"")</f>
        <v>0</v>
      </c>
      <c r="C612" s="321" t="str">
        <f>IFERROR(VLOOKUP($A612,'様式C-1-1用'!$B$3:$AI$977,4,0),"")</f>
        <v/>
      </c>
      <c r="D612" s="321">
        <f>IFERROR(VLOOKUP($A612,'様式C-1-1用'!$B$3:$AI$977,6,0),"")</f>
        <v>0</v>
      </c>
      <c r="E612" s="321">
        <f>IFERROR(VLOOKUP($A612,'様式C-1-1用'!$B$3:$AI$977,7,0),"")</f>
        <v>0</v>
      </c>
      <c r="F612" s="321">
        <f>IFERROR(VLOOKUP($A612,'様式C-1-1用'!$B$3:$AI$977,8,0),"")</f>
        <v>0</v>
      </c>
      <c r="G612" s="321">
        <f>IFERROR(VLOOKUP($A612,'様式C-1-1用'!$B$3:$AI$977,10,0),"")</f>
        <v>0</v>
      </c>
      <c r="H612" s="321">
        <f>IFERROR(VLOOKUP($A612,'様式C-1-1用'!$B$3:$AI$977,22,0),"")</f>
        <v>0</v>
      </c>
      <c r="I612" s="321">
        <f>IFERROR(VLOOKUP($A612,'様式C-1-1用'!$B$3:$AI$977,23,0),"")</f>
        <v>0</v>
      </c>
      <c r="J612" s="321" t="str">
        <f>IFERROR(VLOOKUP($A612,'様式C-1-1用'!$B$3:$AI$977,24,0),"")</f>
        <v/>
      </c>
      <c r="K612" s="321" t="str">
        <f>IFERROR(VLOOKUP($A612,'様式C-1-1用'!$B$3:$AI$977,25,0),"")</f>
        <v/>
      </c>
      <c r="L612" s="321">
        <f>IFERROR(VLOOKUP($A612,'様式C-1-1用'!$B$3:$AI$977,16,0),"")</f>
        <v>0</v>
      </c>
      <c r="M612" s="321" t="str">
        <f>IFERROR(VLOOKUP($A612,'様式C-1-1用'!$B$3:$AI$977,34,0),"")</f>
        <v/>
      </c>
      <c r="N612" s="321" t="str">
        <f>IFERROR(VLOOKUP($A612,'様式C-1-1用'!$B$3:$AI$977,30,0),"")</f>
        <v/>
      </c>
      <c r="O612" s="321" t="str">
        <f>IF(VLOOKUP($A612,'様式C-1-1用'!$B$3:$AI$977,29,0)="－","なし",VLOOKUP($A612,'様式C-1-1用'!$B$3:$AI$977,29,0))</f>
        <v/>
      </c>
      <c r="P612" s="322" t="str">
        <f>IFERROR(VLOOKUP($A612,'様式C-1-1用'!$B$3:$AI$977,33,0),"")</f>
        <v/>
      </c>
    </row>
    <row r="613" spans="1:16" ht="15.95" customHeight="1" x14ac:dyDescent="0.15">
      <c r="A613" s="314">
        <v>611</v>
      </c>
      <c r="B613" s="320">
        <f>IFERROR(VLOOKUP($A613,'様式C-1-1用'!$B$3:$AI$977,3,0),"")</f>
        <v>0</v>
      </c>
      <c r="C613" s="321" t="str">
        <f>IFERROR(VLOOKUP($A613,'様式C-1-1用'!$B$3:$AI$977,4,0),"")</f>
        <v/>
      </c>
      <c r="D613" s="321">
        <f>IFERROR(VLOOKUP($A613,'様式C-1-1用'!$B$3:$AI$977,6,0),"")</f>
        <v>0</v>
      </c>
      <c r="E613" s="321">
        <f>IFERROR(VLOOKUP($A613,'様式C-1-1用'!$B$3:$AI$977,7,0),"")</f>
        <v>0</v>
      </c>
      <c r="F613" s="321">
        <f>IFERROR(VLOOKUP($A613,'様式C-1-1用'!$B$3:$AI$977,8,0),"")</f>
        <v>0</v>
      </c>
      <c r="G613" s="321">
        <f>IFERROR(VLOOKUP($A613,'様式C-1-1用'!$B$3:$AI$977,10,0),"")</f>
        <v>0</v>
      </c>
      <c r="H613" s="321">
        <f>IFERROR(VLOOKUP($A613,'様式C-1-1用'!$B$3:$AI$977,22,0),"")</f>
        <v>0</v>
      </c>
      <c r="I613" s="321">
        <f>IFERROR(VLOOKUP($A613,'様式C-1-1用'!$B$3:$AI$977,23,0),"")</f>
        <v>0</v>
      </c>
      <c r="J613" s="321" t="str">
        <f>IFERROR(VLOOKUP($A613,'様式C-1-1用'!$B$3:$AI$977,24,0),"")</f>
        <v/>
      </c>
      <c r="K613" s="321" t="str">
        <f>IFERROR(VLOOKUP($A613,'様式C-1-1用'!$B$3:$AI$977,25,0),"")</f>
        <v/>
      </c>
      <c r="L613" s="321">
        <f>IFERROR(VLOOKUP($A613,'様式C-1-1用'!$B$3:$AI$977,16,0),"")</f>
        <v>0</v>
      </c>
      <c r="M613" s="321" t="str">
        <f>IFERROR(VLOOKUP($A613,'様式C-1-1用'!$B$3:$AI$977,34,0),"")</f>
        <v/>
      </c>
      <c r="N613" s="321" t="str">
        <f>IFERROR(VLOOKUP($A613,'様式C-1-1用'!$B$3:$AI$977,30,0),"")</f>
        <v/>
      </c>
      <c r="O613" s="321" t="str">
        <f>IF(VLOOKUP($A613,'様式C-1-1用'!$B$3:$AI$977,29,0)="－","なし",VLOOKUP($A613,'様式C-1-1用'!$B$3:$AI$977,29,0))</f>
        <v/>
      </c>
      <c r="P613" s="322" t="str">
        <f>IFERROR(VLOOKUP($A613,'様式C-1-1用'!$B$3:$AI$977,33,0),"")</f>
        <v/>
      </c>
    </row>
    <row r="614" spans="1:16" ht="15.95" customHeight="1" x14ac:dyDescent="0.15">
      <c r="A614" s="314">
        <v>612</v>
      </c>
      <c r="B614" s="320">
        <f>IFERROR(VLOOKUP($A614,'様式C-1-1用'!$B$3:$AI$977,3,0),"")</f>
        <v>0</v>
      </c>
      <c r="C614" s="321" t="str">
        <f>IFERROR(VLOOKUP($A614,'様式C-1-1用'!$B$3:$AI$977,4,0),"")</f>
        <v/>
      </c>
      <c r="D614" s="321">
        <f>IFERROR(VLOOKUP($A614,'様式C-1-1用'!$B$3:$AI$977,6,0),"")</f>
        <v>0</v>
      </c>
      <c r="E614" s="321">
        <f>IFERROR(VLOOKUP($A614,'様式C-1-1用'!$B$3:$AI$977,7,0),"")</f>
        <v>0</v>
      </c>
      <c r="F614" s="321">
        <f>IFERROR(VLOOKUP($A614,'様式C-1-1用'!$B$3:$AI$977,8,0),"")</f>
        <v>0</v>
      </c>
      <c r="G614" s="321">
        <f>IFERROR(VLOOKUP($A614,'様式C-1-1用'!$B$3:$AI$977,10,0),"")</f>
        <v>0</v>
      </c>
      <c r="H614" s="321">
        <f>IFERROR(VLOOKUP($A614,'様式C-1-1用'!$B$3:$AI$977,22,0),"")</f>
        <v>0</v>
      </c>
      <c r="I614" s="321">
        <f>IFERROR(VLOOKUP($A614,'様式C-1-1用'!$B$3:$AI$977,23,0),"")</f>
        <v>0</v>
      </c>
      <c r="J614" s="321" t="str">
        <f>IFERROR(VLOOKUP($A614,'様式C-1-1用'!$B$3:$AI$977,24,0),"")</f>
        <v/>
      </c>
      <c r="K614" s="321" t="str">
        <f>IFERROR(VLOOKUP($A614,'様式C-1-1用'!$B$3:$AI$977,25,0),"")</f>
        <v/>
      </c>
      <c r="L614" s="321">
        <f>IFERROR(VLOOKUP($A614,'様式C-1-1用'!$B$3:$AI$977,16,0),"")</f>
        <v>0</v>
      </c>
      <c r="M614" s="321" t="str">
        <f>IFERROR(VLOOKUP($A614,'様式C-1-1用'!$B$3:$AI$977,34,0),"")</f>
        <v/>
      </c>
      <c r="N614" s="321" t="str">
        <f>IFERROR(VLOOKUP($A614,'様式C-1-1用'!$B$3:$AI$977,30,0),"")</f>
        <v/>
      </c>
      <c r="O614" s="321" t="str">
        <f>IF(VLOOKUP($A614,'様式C-1-1用'!$B$3:$AI$977,29,0)="－","なし",VLOOKUP($A614,'様式C-1-1用'!$B$3:$AI$977,29,0))</f>
        <v/>
      </c>
      <c r="P614" s="322" t="str">
        <f>IFERROR(VLOOKUP($A614,'様式C-1-1用'!$B$3:$AI$977,33,0),"")</f>
        <v/>
      </c>
    </row>
    <row r="615" spans="1:16" ht="15.95" customHeight="1" x14ac:dyDescent="0.15">
      <c r="A615" s="314">
        <v>613</v>
      </c>
      <c r="B615" s="320">
        <f>IFERROR(VLOOKUP($A615,'様式C-1-1用'!$B$3:$AI$977,3,0),"")</f>
        <v>0</v>
      </c>
      <c r="C615" s="321" t="str">
        <f>IFERROR(VLOOKUP($A615,'様式C-1-1用'!$B$3:$AI$977,4,0),"")</f>
        <v/>
      </c>
      <c r="D615" s="321">
        <f>IFERROR(VLOOKUP($A615,'様式C-1-1用'!$B$3:$AI$977,6,0),"")</f>
        <v>0</v>
      </c>
      <c r="E615" s="321">
        <f>IFERROR(VLOOKUP($A615,'様式C-1-1用'!$B$3:$AI$977,7,0),"")</f>
        <v>0</v>
      </c>
      <c r="F615" s="321">
        <f>IFERROR(VLOOKUP($A615,'様式C-1-1用'!$B$3:$AI$977,8,0),"")</f>
        <v>0</v>
      </c>
      <c r="G615" s="321">
        <f>IFERROR(VLOOKUP($A615,'様式C-1-1用'!$B$3:$AI$977,10,0),"")</f>
        <v>0</v>
      </c>
      <c r="H615" s="321">
        <f>IFERROR(VLOOKUP($A615,'様式C-1-1用'!$B$3:$AI$977,22,0),"")</f>
        <v>0</v>
      </c>
      <c r="I615" s="321">
        <f>IFERROR(VLOOKUP($A615,'様式C-1-1用'!$B$3:$AI$977,23,0),"")</f>
        <v>0</v>
      </c>
      <c r="J615" s="321" t="str">
        <f>IFERROR(VLOOKUP($A615,'様式C-1-1用'!$B$3:$AI$977,24,0),"")</f>
        <v/>
      </c>
      <c r="K615" s="321" t="str">
        <f>IFERROR(VLOOKUP($A615,'様式C-1-1用'!$B$3:$AI$977,25,0),"")</f>
        <v/>
      </c>
      <c r="L615" s="321">
        <f>IFERROR(VLOOKUP($A615,'様式C-1-1用'!$B$3:$AI$977,16,0),"")</f>
        <v>0</v>
      </c>
      <c r="M615" s="321" t="str">
        <f>IFERROR(VLOOKUP($A615,'様式C-1-1用'!$B$3:$AI$977,34,0),"")</f>
        <v/>
      </c>
      <c r="N615" s="321" t="str">
        <f>IFERROR(VLOOKUP($A615,'様式C-1-1用'!$B$3:$AI$977,30,0),"")</f>
        <v/>
      </c>
      <c r="O615" s="321" t="str">
        <f>IF(VLOOKUP($A615,'様式C-1-1用'!$B$3:$AI$977,29,0)="－","なし",VLOOKUP($A615,'様式C-1-1用'!$B$3:$AI$977,29,0))</f>
        <v/>
      </c>
      <c r="P615" s="322" t="str">
        <f>IFERROR(VLOOKUP($A615,'様式C-1-1用'!$B$3:$AI$977,33,0),"")</f>
        <v/>
      </c>
    </row>
    <row r="616" spans="1:16" ht="15.95" customHeight="1" x14ac:dyDescent="0.15">
      <c r="A616" s="314">
        <v>614</v>
      </c>
      <c r="B616" s="320">
        <f>IFERROR(VLOOKUP($A616,'様式C-1-1用'!$B$3:$AI$977,3,0),"")</f>
        <v>0</v>
      </c>
      <c r="C616" s="321" t="str">
        <f>IFERROR(VLOOKUP($A616,'様式C-1-1用'!$B$3:$AI$977,4,0),"")</f>
        <v/>
      </c>
      <c r="D616" s="321">
        <f>IFERROR(VLOOKUP($A616,'様式C-1-1用'!$B$3:$AI$977,6,0),"")</f>
        <v>0</v>
      </c>
      <c r="E616" s="321">
        <f>IFERROR(VLOOKUP($A616,'様式C-1-1用'!$B$3:$AI$977,7,0),"")</f>
        <v>0</v>
      </c>
      <c r="F616" s="321">
        <f>IFERROR(VLOOKUP($A616,'様式C-1-1用'!$B$3:$AI$977,8,0),"")</f>
        <v>0</v>
      </c>
      <c r="G616" s="321">
        <f>IFERROR(VLOOKUP($A616,'様式C-1-1用'!$B$3:$AI$977,10,0),"")</f>
        <v>0</v>
      </c>
      <c r="H616" s="321">
        <f>IFERROR(VLOOKUP($A616,'様式C-1-1用'!$B$3:$AI$977,22,0),"")</f>
        <v>0</v>
      </c>
      <c r="I616" s="321">
        <f>IFERROR(VLOOKUP($A616,'様式C-1-1用'!$B$3:$AI$977,23,0),"")</f>
        <v>0</v>
      </c>
      <c r="J616" s="321" t="str">
        <f>IFERROR(VLOOKUP($A616,'様式C-1-1用'!$B$3:$AI$977,24,0),"")</f>
        <v/>
      </c>
      <c r="K616" s="321" t="str">
        <f>IFERROR(VLOOKUP($A616,'様式C-1-1用'!$B$3:$AI$977,25,0),"")</f>
        <v/>
      </c>
      <c r="L616" s="321">
        <f>IFERROR(VLOOKUP($A616,'様式C-1-1用'!$B$3:$AI$977,16,0),"")</f>
        <v>0</v>
      </c>
      <c r="M616" s="321" t="str">
        <f>IFERROR(VLOOKUP($A616,'様式C-1-1用'!$B$3:$AI$977,34,0),"")</f>
        <v/>
      </c>
      <c r="N616" s="321" t="str">
        <f>IFERROR(VLOOKUP($A616,'様式C-1-1用'!$B$3:$AI$977,30,0),"")</f>
        <v/>
      </c>
      <c r="O616" s="321" t="str">
        <f>IF(VLOOKUP($A616,'様式C-1-1用'!$B$3:$AI$977,29,0)="－","なし",VLOOKUP($A616,'様式C-1-1用'!$B$3:$AI$977,29,0))</f>
        <v/>
      </c>
      <c r="P616" s="322" t="str">
        <f>IFERROR(VLOOKUP($A616,'様式C-1-1用'!$B$3:$AI$977,33,0),"")</f>
        <v/>
      </c>
    </row>
    <row r="617" spans="1:16" ht="15.95" customHeight="1" x14ac:dyDescent="0.15">
      <c r="A617" s="314">
        <v>615</v>
      </c>
      <c r="B617" s="320">
        <f>IFERROR(VLOOKUP($A617,'様式C-1-1用'!$B$3:$AI$977,3,0),"")</f>
        <v>0</v>
      </c>
      <c r="C617" s="321" t="str">
        <f>IFERROR(VLOOKUP($A617,'様式C-1-1用'!$B$3:$AI$977,4,0),"")</f>
        <v/>
      </c>
      <c r="D617" s="321">
        <f>IFERROR(VLOOKUP($A617,'様式C-1-1用'!$B$3:$AI$977,6,0),"")</f>
        <v>0</v>
      </c>
      <c r="E617" s="321">
        <f>IFERROR(VLOOKUP($A617,'様式C-1-1用'!$B$3:$AI$977,7,0),"")</f>
        <v>0</v>
      </c>
      <c r="F617" s="321">
        <f>IFERROR(VLOOKUP($A617,'様式C-1-1用'!$B$3:$AI$977,8,0),"")</f>
        <v>0</v>
      </c>
      <c r="G617" s="321">
        <f>IFERROR(VLOOKUP($A617,'様式C-1-1用'!$B$3:$AI$977,10,0),"")</f>
        <v>0</v>
      </c>
      <c r="H617" s="321">
        <f>IFERROR(VLOOKUP($A617,'様式C-1-1用'!$B$3:$AI$977,22,0),"")</f>
        <v>0</v>
      </c>
      <c r="I617" s="321">
        <f>IFERROR(VLOOKUP($A617,'様式C-1-1用'!$B$3:$AI$977,23,0),"")</f>
        <v>0</v>
      </c>
      <c r="J617" s="321" t="str">
        <f>IFERROR(VLOOKUP($A617,'様式C-1-1用'!$B$3:$AI$977,24,0),"")</f>
        <v/>
      </c>
      <c r="K617" s="321" t="str">
        <f>IFERROR(VLOOKUP($A617,'様式C-1-1用'!$B$3:$AI$977,25,0),"")</f>
        <v/>
      </c>
      <c r="L617" s="321">
        <f>IFERROR(VLOOKUP($A617,'様式C-1-1用'!$B$3:$AI$977,16,0),"")</f>
        <v>0</v>
      </c>
      <c r="M617" s="321" t="str">
        <f>IFERROR(VLOOKUP($A617,'様式C-1-1用'!$B$3:$AI$977,34,0),"")</f>
        <v/>
      </c>
      <c r="N617" s="321" t="str">
        <f>IFERROR(VLOOKUP($A617,'様式C-1-1用'!$B$3:$AI$977,30,0),"")</f>
        <v/>
      </c>
      <c r="O617" s="321" t="str">
        <f>IF(VLOOKUP($A617,'様式C-1-1用'!$B$3:$AI$977,29,0)="－","なし",VLOOKUP($A617,'様式C-1-1用'!$B$3:$AI$977,29,0))</f>
        <v/>
      </c>
      <c r="P617" s="322" t="str">
        <f>IFERROR(VLOOKUP($A617,'様式C-1-1用'!$B$3:$AI$977,33,0),"")</f>
        <v/>
      </c>
    </row>
    <row r="618" spans="1:16" ht="15.95" customHeight="1" x14ac:dyDescent="0.15">
      <c r="A618" s="314">
        <v>616</v>
      </c>
      <c r="B618" s="320">
        <f>IFERROR(VLOOKUP($A618,'様式C-1-1用'!$B$3:$AI$977,3,0),"")</f>
        <v>0</v>
      </c>
      <c r="C618" s="321" t="str">
        <f>IFERROR(VLOOKUP($A618,'様式C-1-1用'!$B$3:$AI$977,4,0),"")</f>
        <v/>
      </c>
      <c r="D618" s="321">
        <f>IFERROR(VLOOKUP($A618,'様式C-1-1用'!$B$3:$AI$977,6,0),"")</f>
        <v>0</v>
      </c>
      <c r="E618" s="321">
        <f>IFERROR(VLOOKUP($A618,'様式C-1-1用'!$B$3:$AI$977,7,0),"")</f>
        <v>0</v>
      </c>
      <c r="F618" s="321">
        <f>IFERROR(VLOOKUP($A618,'様式C-1-1用'!$B$3:$AI$977,8,0),"")</f>
        <v>0</v>
      </c>
      <c r="G618" s="321">
        <f>IFERROR(VLOOKUP($A618,'様式C-1-1用'!$B$3:$AI$977,10,0),"")</f>
        <v>0</v>
      </c>
      <c r="H618" s="321">
        <f>IFERROR(VLOOKUP($A618,'様式C-1-1用'!$B$3:$AI$977,22,0),"")</f>
        <v>0</v>
      </c>
      <c r="I618" s="321">
        <f>IFERROR(VLOOKUP($A618,'様式C-1-1用'!$B$3:$AI$977,23,0),"")</f>
        <v>0</v>
      </c>
      <c r="J618" s="321" t="str">
        <f>IFERROR(VLOOKUP($A618,'様式C-1-1用'!$B$3:$AI$977,24,0),"")</f>
        <v/>
      </c>
      <c r="K618" s="321" t="str">
        <f>IFERROR(VLOOKUP($A618,'様式C-1-1用'!$B$3:$AI$977,25,0),"")</f>
        <v/>
      </c>
      <c r="L618" s="321">
        <f>IFERROR(VLOOKUP($A618,'様式C-1-1用'!$B$3:$AI$977,16,0),"")</f>
        <v>0</v>
      </c>
      <c r="M618" s="321" t="str">
        <f>IFERROR(VLOOKUP($A618,'様式C-1-1用'!$B$3:$AI$977,34,0),"")</f>
        <v/>
      </c>
      <c r="N618" s="321" t="str">
        <f>IFERROR(VLOOKUP($A618,'様式C-1-1用'!$B$3:$AI$977,30,0),"")</f>
        <v/>
      </c>
      <c r="O618" s="321" t="str">
        <f>IF(VLOOKUP($A618,'様式C-1-1用'!$B$3:$AI$977,29,0)="－","なし",VLOOKUP($A618,'様式C-1-1用'!$B$3:$AI$977,29,0))</f>
        <v/>
      </c>
      <c r="P618" s="322" t="str">
        <f>IFERROR(VLOOKUP($A618,'様式C-1-1用'!$B$3:$AI$977,33,0),"")</f>
        <v/>
      </c>
    </row>
    <row r="619" spans="1:16" ht="15.95" customHeight="1" x14ac:dyDescent="0.15">
      <c r="A619" s="314">
        <v>617</v>
      </c>
      <c r="B619" s="320">
        <f>IFERROR(VLOOKUP($A619,'様式C-1-1用'!$B$3:$AI$977,3,0),"")</f>
        <v>0</v>
      </c>
      <c r="C619" s="321" t="str">
        <f>IFERROR(VLOOKUP($A619,'様式C-1-1用'!$B$3:$AI$977,4,0),"")</f>
        <v/>
      </c>
      <c r="D619" s="321">
        <f>IFERROR(VLOOKUP($A619,'様式C-1-1用'!$B$3:$AI$977,6,0),"")</f>
        <v>0</v>
      </c>
      <c r="E619" s="321">
        <f>IFERROR(VLOOKUP($A619,'様式C-1-1用'!$B$3:$AI$977,7,0),"")</f>
        <v>0</v>
      </c>
      <c r="F619" s="321">
        <f>IFERROR(VLOOKUP($A619,'様式C-1-1用'!$B$3:$AI$977,8,0),"")</f>
        <v>0</v>
      </c>
      <c r="G619" s="321">
        <f>IFERROR(VLOOKUP($A619,'様式C-1-1用'!$B$3:$AI$977,10,0),"")</f>
        <v>0</v>
      </c>
      <c r="H619" s="321">
        <f>IFERROR(VLOOKUP($A619,'様式C-1-1用'!$B$3:$AI$977,22,0),"")</f>
        <v>0</v>
      </c>
      <c r="I619" s="321">
        <f>IFERROR(VLOOKUP($A619,'様式C-1-1用'!$B$3:$AI$977,23,0),"")</f>
        <v>0</v>
      </c>
      <c r="J619" s="321" t="str">
        <f>IFERROR(VLOOKUP($A619,'様式C-1-1用'!$B$3:$AI$977,24,0),"")</f>
        <v/>
      </c>
      <c r="K619" s="321" t="str">
        <f>IFERROR(VLOOKUP($A619,'様式C-1-1用'!$B$3:$AI$977,25,0),"")</f>
        <v/>
      </c>
      <c r="L619" s="321">
        <f>IFERROR(VLOOKUP($A619,'様式C-1-1用'!$B$3:$AI$977,16,0),"")</f>
        <v>0</v>
      </c>
      <c r="M619" s="321" t="str">
        <f>IFERROR(VLOOKUP($A619,'様式C-1-1用'!$B$3:$AI$977,34,0),"")</f>
        <v/>
      </c>
      <c r="N619" s="321" t="str">
        <f>IFERROR(VLOOKUP($A619,'様式C-1-1用'!$B$3:$AI$977,30,0),"")</f>
        <v/>
      </c>
      <c r="O619" s="321" t="str">
        <f>IF(VLOOKUP($A619,'様式C-1-1用'!$B$3:$AI$977,29,0)="－","なし",VLOOKUP($A619,'様式C-1-1用'!$B$3:$AI$977,29,0))</f>
        <v/>
      </c>
      <c r="P619" s="322" t="str">
        <f>IFERROR(VLOOKUP($A619,'様式C-1-1用'!$B$3:$AI$977,33,0),"")</f>
        <v/>
      </c>
    </row>
    <row r="620" spans="1:16" ht="15.95" customHeight="1" x14ac:dyDescent="0.15">
      <c r="A620" s="314">
        <v>618</v>
      </c>
      <c r="B620" s="320">
        <f>IFERROR(VLOOKUP($A620,'様式C-1-1用'!$B$3:$AI$977,3,0),"")</f>
        <v>0</v>
      </c>
      <c r="C620" s="321" t="str">
        <f>IFERROR(VLOOKUP($A620,'様式C-1-1用'!$B$3:$AI$977,4,0),"")</f>
        <v/>
      </c>
      <c r="D620" s="321">
        <f>IFERROR(VLOOKUP($A620,'様式C-1-1用'!$B$3:$AI$977,6,0),"")</f>
        <v>0</v>
      </c>
      <c r="E620" s="321">
        <f>IFERROR(VLOOKUP($A620,'様式C-1-1用'!$B$3:$AI$977,7,0),"")</f>
        <v>0</v>
      </c>
      <c r="F620" s="321">
        <f>IFERROR(VLOOKUP($A620,'様式C-1-1用'!$B$3:$AI$977,8,0),"")</f>
        <v>0</v>
      </c>
      <c r="G620" s="321">
        <f>IFERROR(VLOOKUP($A620,'様式C-1-1用'!$B$3:$AI$977,10,0),"")</f>
        <v>0</v>
      </c>
      <c r="H620" s="321">
        <f>IFERROR(VLOOKUP($A620,'様式C-1-1用'!$B$3:$AI$977,22,0),"")</f>
        <v>0</v>
      </c>
      <c r="I620" s="321">
        <f>IFERROR(VLOOKUP($A620,'様式C-1-1用'!$B$3:$AI$977,23,0),"")</f>
        <v>0</v>
      </c>
      <c r="J620" s="321" t="str">
        <f>IFERROR(VLOOKUP($A620,'様式C-1-1用'!$B$3:$AI$977,24,0),"")</f>
        <v/>
      </c>
      <c r="K620" s="321" t="str">
        <f>IFERROR(VLOOKUP($A620,'様式C-1-1用'!$B$3:$AI$977,25,0),"")</f>
        <v/>
      </c>
      <c r="L620" s="321">
        <f>IFERROR(VLOOKUP($A620,'様式C-1-1用'!$B$3:$AI$977,16,0),"")</f>
        <v>0</v>
      </c>
      <c r="M620" s="321" t="str">
        <f>IFERROR(VLOOKUP($A620,'様式C-1-1用'!$B$3:$AI$977,34,0),"")</f>
        <v/>
      </c>
      <c r="N620" s="321" t="str">
        <f>IFERROR(VLOOKUP($A620,'様式C-1-1用'!$B$3:$AI$977,30,0),"")</f>
        <v/>
      </c>
      <c r="O620" s="321" t="str">
        <f>IF(VLOOKUP($A620,'様式C-1-1用'!$B$3:$AI$977,29,0)="－","なし",VLOOKUP($A620,'様式C-1-1用'!$B$3:$AI$977,29,0))</f>
        <v/>
      </c>
      <c r="P620" s="322" t="str">
        <f>IFERROR(VLOOKUP($A620,'様式C-1-1用'!$B$3:$AI$977,33,0),"")</f>
        <v/>
      </c>
    </row>
    <row r="621" spans="1:16" ht="15.95" customHeight="1" x14ac:dyDescent="0.15">
      <c r="A621" s="314">
        <v>619</v>
      </c>
      <c r="B621" s="320">
        <f>IFERROR(VLOOKUP($A621,'様式C-1-1用'!$B$3:$AI$977,3,0),"")</f>
        <v>0</v>
      </c>
      <c r="C621" s="321" t="str">
        <f>IFERROR(VLOOKUP($A621,'様式C-1-1用'!$B$3:$AI$977,4,0),"")</f>
        <v/>
      </c>
      <c r="D621" s="321">
        <f>IFERROR(VLOOKUP($A621,'様式C-1-1用'!$B$3:$AI$977,6,0),"")</f>
        <v>0</v>
      </c>
      <c r="E621" s="321">
        <f>IFERROR(VLOOKUP($A621,'様式C-1-1用'!$B$3:$AI$977,7,0),"")</f>
        <v>0</v>
      </c>
      <c r="F621" s="321">
        <f>IFERROR(VLOOKUP($A621,'様式C-1-1用'!$B$3:$AI$977,8,0),"")</f>
        <v>0</v>
      </c>
      <c r="G621" s="321">
        <f>IFERROR(VLOOKUP($A621,'様式C-1-1用'!$B$3:$AI$977,10,0),"")</f>
        <v>0</v>
      </c>
      <c r="H621" s="321">
        <f>IFERROR(VLOOKUP($A621,'様式C-1-1用'!$B$3:$AI$977,22,0),"")</f>
        <v>0</v>
      </c>
      <c r="I621" s="321">
        <f>IFERROR(VLOOKUP($A621,'様式C-1-1用'!$B$3:$AI$977,23,0),"")</f>
        <v>0</v>
      </c>
      <c r="J621" s="321" t="str">
        <f>IFERROR(VLOOKUP($A621,'様式C-1-1用'!$B$3:$AI$977,24,0),"")</f>
        <v/>
      </c>
      <c r="K621" s="321" t="str">
        <f>IFERROR(VLOOKUP($A621,'様式C-1-1用'!$B$3:$AI$977,25,0),"")</f>
        <v/>
      </c>
      <c r="L621" s="321">
        <f>IFERROR(VLOOKUP($A621,'様式C-1-1用'!$B$3:$AI$977,16,0),"")</f>
        <v>0</v>
      </c>
      <c r="M621" s="321" t="str">
        <f>IFERROR(VLOOKUP($A621,'様式C-1-1用'!$B$3:$AI$977,34,0),"")</f>
        <v/>
      </c>
      <c r="N621" s="321" t="str">
        <f>IFERROR(VLOOKUP($A621,'様式C-1-1用'!$B$3:$AI$977,30,0),"")</f>
        <v/>
      </c>
      <c r="O621" s="321" t="str">
        <f>IF(VLOOKUP($A621,'様式C-1-1用'!$B$3:$AI$977,29,0)="－","なし",VLOOKUP($A621,'様式C-1-1用'!$B$3:$AI$977,29,0))</f>
        <v/>
      </c>
      <c r="P621" s="322" t="str">
        <f>IFERROR(VLOOKUP($A621,'様式C-1-1用'!$B$3:$AI$977,33,0),"")</f>
        <v/>
      </c>
    </row>
    <row r="622" spans="1:16" ht="15.95" customHeight="1" x14ac:dyDescent="0.15">
      <c r="A622" s="314">
        <v>620</v>
      </c>
      <c r="B622" s="320">
        <f>IFERROR(VLOOKUP($A622,'様式C-1-1用'!$B$3:$AI$977,3,0),"")</f>
        <v>0</v>
      </c>
      <c r="C622" s="321" t="str">
        <f>IFERROR(VLOOKUP($A622,'様式C-1-1用'!$B$3:$AI$977,4,0),"")</f>
        <v/>
      </c>
      <c r="D622" s="321">
        <f>IFERROR(VLOOKUP($A622,'様式C-1-1用'!$B$3:$AI$977,6,0),"")</f>
        <v>0</v>
      </c>
      <c r="E622" s="321">
        <f>IFERROR(VLOOKUP($A622,'様式C-1-1用'!$B$3:$AI$977,7,0),"")</f>
        <v>0</v>
      </c>
      <c r="F622" s="321">
        <f>IFERROR(VLOOKUP($A622,'様式C-1-1用'!$B$3:$AI$977,8,0),"")</f>
        <v>0</v>
      </c>
      <c r="G622" s="321">
        <f>IFERROR(VLOOKUP($A622,'様式C-1-1用'!$B$3:$AI$977,10,0),"")</f>
        <v>0</v>
      </c>
      <c r="H622" s="321">
        <f>IFERROR(VLOOKUP($A622,'様式C-1-1用'!$B$3:$AI$977,22,0),"")</f>
        <v>0</v>
      </c>
      <c r="I622" s="321">
        <f>IFERROR(VLOOKUP($A622,'様式C-1-1用'!$B$3:$AI$977,23,0),"")</f>
        <v>0</v>
      </c>
      <c r="J622" s="321" t="str">
        <f>IFERROR(VLOOKUP($A622,'様式C-1-1用'!$B$3:$AI$977,24,0),"")</f>
        <v/>
      </c>
      <c r="K622" s="321" t="str">
        <f>IFERROR(VLOOKUP($A622,'様式C-1-1用'!$B$3:$AI$977,25,0),"")</f>
        <v/>
      </c>
      <c r="L622" s="321">
        <f>IFERROR(VLOOKUP($A622,'様式C-1-1用'!$B$3:$AI$977,16,0),"")</f>
        <v>0</v>
      </c>
      <c r="M622" s="321" t="str">
        <f>IFERROR(VLOOKUP($A622,'様式C-1-1用'!$B$3:$AI$977,34,0),"")</f>
        <v/>
      </c>
      <c r="N622" s="321" t="str">
        <f>IFERROR(VLOOKUP($A622,'様式C-1-1用'!$B$3:$AI$977,30,0),"")</f>
        <v/>
      </c>
      <c r="O622" s="321" t="str">
        <f>IF(VLOOKUP($A622,'様式C-1-1用'!$B$3:$AI$977,29,0)="－","なし",VLOOKUP($A622,'様式C-1-1用'!$B$3:$AI$977,29,0))</f>
        <v/>
      </c>
      <c r="P622" s="322" t="str">
        <f>IFERROR(VLOOKUP($A622,'様式C-1-1用'!$B$3:$AI$977,33,0),"")</f>
        <v/>
      </c>
    </row>
    <row r="623" spans="1:16" ht="15.95" customHeight="1" x14ac:dyDescent="0.15">
      <c r="A623" s="314">
        <v>621</v>
      </c>
      <c r="B623" s="320">
        <f>IFERROR(VLOOKUP($A623,'様式C-1-1用'!$B$3:$AI$977,3,0),"")</f>
        <v>0</v>
      </c>
      <c r="C623" s="321" t="str">
        <f>IFERROR(VLOOKUP($A623,'様式C-1-1用'!$B$3:$AI$977,4,0),"")</f>
        <v/>
      </c>
      <c r="D623" s="321">
        <f>IFERROR(VLOOKUP($A623,'様式C-1-1用'!$B$3:$AI$977,6,0),"")</f>
        <v>0</v>
      </c>
      <c r="E623" s="321">
        <f>IFERROR(VLOOKUP($A623,'様式C-1-1用'!$B$3:$AI$977,7,0),"")</f>
        <v>0</v>
      </c>
      <c r="F623" s="321">
        <f>IFERROR(VLOOKUP($A623,'様式C-1-1用'!$B$3:$AI$977,8,0),"")</f>
        <v>0</v>
      </c>
      <c r="G623" s="321">
        <f>IFERROR(VLOOKUP($A623,'様式C-1-1用'!$B$3:$AI$977,10,0),"")</f>
        <v>0</v>
      </c>
      <c r="H623" s="321">
        <f>IFERROR(VLOOKUP($A623,'様式C-1-1用'!$B$3:$AI$977,22,0),"")</f>
        <v>0</v>
      </c>
      <c r="I623" s="321">
        <f>IFERROR(VLOOKUP($A623,'様式C-1-1用'!$B$3:$AI$977,23,0),"")</f>
        <v>0</v>
      </c>
      <c r="J623" s="321" t="str">
        <f>IFERROR(VLOOKUP($A623,'様式C-1-1用'!$B$3:$AI$977,24,0),"")</f>
        <v/>
      </c>
      <c r="K623" s="321" t="str">
        <f>IFERROR(VLOOKUP($A623,'様式C-1-1用'!$B$3:$AI$977,25,0),"")</f>
        <v/>
      </c>
      <c r="L623" s="321">
        <f>IFERROR(VLOOKUP($A623,'様式C-1-1用'!$B$3:$AI$977,16,0),"")</f>
        <v>0</v>
      </c>
      <c r="M623" s="321" t="str">
        <f>IFERROR(VLOOKUP($A623,'様式C-1-1用'!$B$3:$AI$977,34,0),"")</f>
        <v/>
      </c>
      <c r="N623" s="321" t="str">
        <f>IFERROR(VLOOKUP($A623,'様式C-1-1用'!$B$3:$AI$977,30,0),"")</f>
        <v/>
      </c>
      <c r="O623" s="321" t="str">
        <f>IF(VLOOKUP($A623,'様式C-1-1用'!$B$3:$AI$977,29,0)="－","なし",VLOOKUP($A623,'様式C-1-1用'!$B$3:$AI$977,29,0))</f>
        <v/>
      </c>
      <c r="P623" s="322" t="str">
        <f>IFERROR(VLOOKUP($A623,'様式C-1-1用'!$B$3:$AI$977,33,0),"")</f>
        <v/>
      </c>
    </row>
    <row r="624" spans="1:16" ht="15.95" customHeight="1" x14ac:dyDescent="0.15">
      <c r="A624" s="314">
        <v>622</v>
      </c>
      <c r="B624" s="320">
        <f>IFERROR(VLOOKUP($A624,'様式C-1-1用'!$B$3:$AI$977,3,0),"")</f>
        <v>0</v>
      </c>
      <c r="C624" s="321" t="str">
        <f>IFERROR(VLOOKUP($A624,'様式C-1-1用'!$B$3:$AI$977,4,0),"")</f>
        <v/>
      </c>
      <c r="D624" s="321">
        <f>IFERROR(VLOOKUP($A624,'様式C-1-1用'!$B$3:$AI$977,6,0),"")</f>
        <v>0</v>
      </c>
      <c r="E624" s="321">
        <f>IFERROR(VLOOKUP($A624,'様式C-1-1用'!$B$3:$AI$977,7,0),"")</f>
        <v>0</v>
      </c>
      <c r="F624" s="321">
        <f>IFERROR(VLOOKUP($A624,'様式C-1-1用'!$B$3:$AI$977,8,0),"")</f>
        <v>0</v>
      </c>
      <c r="G624" s="321">
        <f>IFERROR(VLOOKUP($A624,'様式C-1-1用'!$B$3:$AI$977,10,0),"")</f>
        <v>0</v>
      </c>
      <c r="H624" s="321">
        <f>IFERROR(VLOOKUP($A624,'様式C-1-1用'!$B$3:$AI$977,22,0),"")</f>
        <v>0</v>
      </c>
      <c r="I624" s="321">
        <f>IFERROR(VLOOKUP($A624,'様式C-1-1用'!$B$3:$AI$977,23,0),"")</f>
        <v>0</v>
      </c>
      <c r="J624" s="321" t="str">
        <f>IFERROR(VLOOKUP($A624,'様式C-1-1用'!$B$3:$AI$977,24,0),"")</f>
        <v/>
      </c>
      <c r="K624" s="321" t="str">
        <f>IFERROR(VLOOKUP($A624,'様式C-1-1用'!$B$3:$AI$977,25,0),"")</f>
        <v/>
      </c>
      <c r="L624" s="321">
        <f>IFERROR(VLOOKUP($A624,'様式C-1-1用'!$B$3:$AI$977,16,0),"")</f>
        <v>0</v>
      </c>
      <c r="M624" s="321" t="str">
        <f>IFERROR(VLOOKUP($A624,'様式C-1-1用'!$B$3:$AI$977,34,0),"")</f>
        <v/>
      </c>
      <c r="N624" s="321" t="str">
        <f>IFERROR(VLOOKUP($A624,'様式C-1-1用'!$B$3:$AI$977,30,0),"")</f>
        <v/>
      </c>
      <c r="O624" s="321" t="str">
        <f>IF(VLOOKUP($A624,'様式C-1-1用'!$B$3:$AI$977,29,0)="－","なし",VLOOKUP($A624,'様式C-1-1用'!$B$3:$AI$977,29,0))</f>
        <v/>
      </c>
      <c r="P624" s="322" t="str">
        <f>IFERROR(VLOOKUP($A624,'様式C-1-1用'!$B$3:$AI$977,33,0),"")</f>
        <v/>
      </c>
    </row>
    <row r="625" spans="1:16" ht="15.95" customHeight="1" x14ac:dyDescent="0.15">
      <c r="A625" s="314">
        <v>623</v>
      </c>
      <c r="B625" s="320">
        <f>IFERROR(VLOOKUP($A625,'様式C-1-1用'!$B$3:$AI$977,3,0),"")</f>
        <v>0</v>
      </c>
      <c r="C625" s="321" t="str">
        <f>IFERROR(VLOOKUP($A625,'様式C-1-1用'!$B$3:$AI$977,4,0),"")</f>
        <v/>
      </c>
      <c r="D625" s="321">
        <f>IFERROR(VLOOKUP($A625,'様式C-1-1用'!$B$3:$AI$977,6,0),"")</f>
        <v>0</v>
      </c>
      <c r="E625" s="321">
        <f>IFERROR(VLOOKUP($A625,'様式C-1-1用'!$B$3:$AI$977,7,0),"")</f>
        <v>0</v>
      </c>
      <c r="F625" s="321">
        <f>IFERROR(VLOOKUP($A625,'様式C-1-1用'!$B$3:$AI$977,8,0),"")</f>
        <v>0</v>
      </c>
      <c r="G625" s="321">
        <f>IFERROR(VLOOKUP($A625,'様式C-1-1用'!$B$3:$AI$977,10,0),"")</f>
        <v>0</v>
      </c>
      <c r="H625" s="321">
        <f>IFERROR(VLOOKUP($A625,'様式C-1-1用'!$B$3:$AI$977,22,0),"")</f>
        <v>0</v>
      </c>
      <c r="I625" s="321">
        <f>IFERROR(VLOOKUP($A625,'様式C-1-1用'!$B$3:$AI$977,23,0),"")</f>
        <v>0</v>
      </c>
      <c r="J625" s="321" t="str">
        <f>IFERROR(VLOOKUP($A625,'様式C-1-1用'!$B$3:$AI$977,24,0),"")</f>
        <v/>
      </c>
      <c r="K625" s="321" t="str">
        <f>IFERROR(VLOOKUP($A625,'様式C-1-1用'!$B$3:$AI$977,25,0),"")</f>
        <v/>
      </c>
      <c r="L625" s="321">
        <f>IFERROR(VLOOKUP($A625,'様式C-1-1用'!$B$3:$AI$977,16,0),"")</f>
        <v>0</v>
      </c>
      <c r="M625" s="321" t="str">
        <f>IFERROR(VLOOKUP($A625,'様式C-1-1用'!$B$3:$AI$977,34,0),"")</f>
        <v/>
      </c>
      <c r="N625" s="321" t="str">
        <f>IFERROR(VLOOKUP($A625,'様式C-1-1用'!$B$3:$AI$977,30,0),"")</f>
        <v/>
      </c>
      <c r="O625" s="321" t="str">
        <f>IF(VLOOKUP($A625,'様式C-1-1用'!$B$3:$AI$977,29,0)="－","なし",VLOOKUP($A625,'様式C-1-1用'!$B$3:$AI$977,29,0))</f>
        <v/>
      </c>
      <c r="P625" s="322" t="str">
        <f>IFERROR(VLOOKUP($A625,'様式C-1-1用'!$B$3:$AI$977,33,0),"")</f>
        <v/>
      </c>
    </row>
    <row r="626" spans="1:16" ht="15.95" customHeight="1" x14ac:dyDescent="0.15">
      <c r="A626" s="314">
        <v>624</v>
      </c>
      <c r="B626" s="320">
        <f>IFERROR(VLOOKUP($A626,'様式C-1-1用'!$B$3:$AI$977,3,0),"")</f>
        <v>0</v>
      </c>
      <c r="C626" s="321" t="str">
        <f>IFERROR(VLOOKUP($A626,'様式C-1-1用'!$B$3:$AI$977,4,0),"")</f>
        <v/>
      </c>
      <c r="D626" s="321">
        <f>IFERROR(VLOOKUP($A626,'様式C-1-1用'!$B$3:$AI$977,6,0),"")</f>
        <v>0</v>
      </c>
      <c r="E626" s="321">
        <f>IFERROR(VLOOKUP($A626,'様式C-1-1用'!$B$3:$AI$977,7,0),"")</f>
        <v>0</v>
      </c>
      <c r="F626" s="321">
        <f>IFERROR(VLOOKUP($A626,'様式C-1-1用'!$B$3:$AI$977,8,0),"")</f>
        <v>0</v>
      </c>
      <c r="G626" s="321">
        <f>IFERROR(VLOOKUP($A626,'様式C-1-1用'!$B$3:$AI$977,10,0),"")</f>
        <v>0</v>
      </c>
      <c r="H626" s="321">
        <f>IFERROR(VLOOKUP($A626,'様式C-1-1用'!$B$3:$AI$977,22,0),"")</f>
        <v>0</v>
      </c>
      <c r="I626" s="321">
        <f>IFERROR(VLOOKUP($A626,'様式C-1-1用'!$B$3:$AI$977,23,0),"")</f>
        <v>0</v>
      </c>
      <c r="J626" s="321" t="str">
        <f>IFERROR(VLOOKUP($A626,'様式C-1-1用'!$B$3:$AI$977,24,0),"")</f>
        <v/>
      </c>
      <c r="K626" s="321" t="str">
        <f>IFERROR(VLOOKUP($A626,'様式C-1-1用'!$B$3:$AI$977,25,0),"")</f>
        <v/>
      </c>
      <c r="L626" s="321">
        <f>IFERROR(VLOOKUP($A626,'様式C-1-1用'!$B$3:$AI$977,16,0),"")</f>
        <v>0</v>
      </c>
      <c r="M626" s="321" t="str">
        <f>IFERROR(VLOOKUP($A626,'様式C-1-1用'!$B$3:$AI$977,34,0),"")</f>
        <v/>
      </c>
      <c r="N626" s="321" t="str">
        <f>IFERROR(VLOOKUP($A626,'様式C-1-1用'!$B$3:$AI$977,30,0),"")</f>
        <v/>
      </c>
      <c r="O626" s="321" t="str">
        <f>IF(VLOOKUP($A626,'様式C-1-1用'!$B$3:$AI$977,29,0)="－","なし",VLOOKUP($A626,'様式C-1-1用'!$B$3:$AI$977,29,0))</f>
        <v/>
      </c>
      <c r="P626" s="322" t="str">
        <f>IFERROR(VLOOKUP($A626,'様式C-1-1用'!$B$3:$AI$977,33,0),"")</f>
        <v/>
      </c>
    </row>
    <row r="627" spans="1:16" ht="15.95" customHeight="1" x14ac:dyDescent="0.15">
      <c r="A627" s="314">
        <v>625</v>
      </c>
      <c r="B627" s="320">
        <f>IFERROR(VLOOKUP($A627,'様式C-1-1用'!$B$3:$AI$977,3,0),"")</f>
        <v>0</v>
      </c>
      <c r="C627" s="321" t="str">
        <f>IFERROR(VLOOKUP($A627,'様式C-1-1用'!$B$3:$AI$977,4,0),"")</f>
        <v/>
      </c>
      <c r="D627" s="321">
        <f>IFERROR(VLOOKUP($A627,'様式C-1-1用'!$B$3:$AI$977,6,0),"")</f>
        <v>0</v>
      </c>
      <c r="E627" s="321">
        <f>IFERROR(VLOOKUP($A627,'様式C-1-1用'!$B$3:$AI$977,7,0),"")</f>
        <v>0</v>
      </c>
      <c r="F627" s="321">
        <f>IFERROR(VLOOKUP($A627,'様式C-1-1用'!$B$3:$AI$977,8,0),"")</f>
        <v>0</v>
      </c>
      <c r="G627" s="321">
        <f>IFERROR(VLOOKUP($A627,'様式C-1-1用'!$B$3:$AI$977,10,0),"")</f>
        <v>0</v>
      </c>
      <c r="H627" s="321">
        <f>IFERROR(VLOOKUP($A627,'様式C-1-1用'!$B$3:$AI$977,22,0),"")</f>
        <v>0</v>
      </c>
      <c r="I627" s="321">
        <f>IFERROR(VLOOKUP($A627,'様式C-1-1用'!$B$3:$AI$977,23,0),"")</f>
        <v>0</v>
      </c>
      <c r="J627" s="321" t="str">
        <f>IFERROR(VLOOKUP($A627,'様式C-1-1用'!$B$3:$AI$977,24,0),"")</f>
        <v/>
      </c>
      <c r="K627" s="321" t="str">
        <f>IFERROR(VLOOKUP($A627,'様式C-1-1用'!$B$3:$AI$977,25,0),"")</f>
        <v/>
      </c>
      <c r="L627" s="321">
        <f>IFERROR(VLOOKUP($A627,'様式C-1-1用'!$B$3:$AI$977,16,0),"")</f>
        <v>0</v>
      </c>
      <c r="M627" s="321" t="str">
        <f>IFERROR(VLOOKUP($A627,'様式C-1-1用'!$B$3:$AI$977,34,0),"")</f>
        <v/>
      </c>
      <c r="N627" s="321" t="str">
        <f>IFERROR(VLOOKUP($A627,'様式C-1-1用'!$B$3:$AI$977,30,0),"")</f>
        <v/>
      </c>
      <c r="O627" s="321" t="str">
        <f>IF(VLOOKUP($A627,'様式C-1-1用'!$B$3:$AI$977,29,0)="－","なし",VLOOKUP($A627,'様式C-1-1用'!$B$3:$AI$977,29,0))</f>
        <v/>
      </c>
      <c r="P627" s="322" t="str">
        <f>IFERROR(VLOOKUP($A627,'様式C-1-1用'!$B$3:$AI$977,33,0),"")</f>
        <v/>
      </c>
    </row>
    <row r="628" spans="1:16" ht="15.95" customHeight="1" x14ac:dyDescent="0.15">
      <c r="A628" s="314">
        <v>626</v>
      </c>
      <c r="B628" s="320">
        <f>IFERROR(VLOOKUP($A628,'様式C-1-1用'!$B$3:$AI$977,3,0),"")</f>
        <v>0</v>
      </c>
      <c r="C628" s="321" t="str">
        <f>IFERROR(VLOOKUP($A628,'様式C-1-1用'!$B$3:$AI$977,4,0),"")</f>
        <v/>
      </c>
      <c r="D628" s="321">
        <f>IFERROR(VLOOKUP($A628,'様式C-1-1用'!$B$3:$AI$977,6,0),"")</f>
        <v>0</v>
      </c>
      <c r="E628" s="321">
        <f>IFERROR(VLOOKUP($A628,'様式C-1-1用'!$B$3:$AI$977,7,0),"")</f>
        <v>0</v>
      </c>
      <c r="F628" s="321">
        <f>IFERROR(VLOOKUP($A628,'様式C-1-1用'!$B$3:$AI$977,8,0),"")</f>
        <v>0</v>
      </c>
      <c r="G628" s="321">
        <f>IFERROR(VLOOKUP($A628,'様式C-1-1用'!$B$3:$AI$977,10,0),"")</f>
        <v>0</v>
      </c>
      <c r="H628" s="321">
        <f>IFERROR(VLOOKUP($A628,'様式C-1-1用'!$B$3:$AI$977,22,0),"")</f>
        <v>0</v>
      </c>
      <c r="I628" s="321">
        <f>IFERROR(VLOOKUP($A628,'様式C-1-1用'!$B$3:$AI$977,23,0),"")</f>
        <v>0</v>
      </c>
      <c r="J628" s="321" t="str">
        <f>IFERROR(VLOOKUP($A628,'様式C-1-1用'!$B$3:$AI$977,24,0),"")</f>
        <v/>
      </c>
      <c r="K628" s="321" t="str">
        <f>IFERROR(VLOOKUP($A628,'様式C-1-1用'!$B$3:$AI$977,25,0),"")</f>
        <v/>
      </c>
      <c r="L628" s="321">
        <f>IFERROR(VLOOKUP($A628,'様式C-1-1用'!$B$3:$AI$977,16,0),"")</f>
        <v>0</v>
      </c>
      <c r="M628" s="321" t="str">
        <f>IFERROR(VLOOKUP($A628,'様式C-1-1用'!$B$3:$AI$977,34,0),"")</f>
        <v/>
      </c>
      <c r="N628" s="321" t="str">
        <f>IFERROR(VLOOKUP($A628,'様式C-1-1用'!$B$3:$AI$977,30,0),"")</f>
        <v/>
      </c>
      <c r="O628" s="321" t="str">
        <f>IF(VLOOKUP($A628,'様式C-1-1用'!$B$3:$AI$977,29,0)="－","なし",VLOOKUP($A628,'様式C-1-1用'!$B$3:$AI$977,29,0))</f>
        <v/>
      </c>
      <c r="P628" s="322" t="str">
        <f>IFERROR(VLOOKUP($A628,'様式C-1-1用'!$B$3:$AI$977,33,0),"")</f>
        <v/>
      </c>
    </row>
    <row r="629" spans="1:16" ht="15.95" customHeight="1" x14ac:dyDescent="0.15">
      <c r="A629" s="314">
        <v>627</v>
      </c>
      <c r="B629" s="320">
        <f>IFERROR(VLOOKUP($A629,'様式C-1-1用'!$B$3:$AI$977,3,0),"")</f>
        <v>0</v>
      </c>
      <c r="C629" s="321" t="str">
        <f>IFERROR(VLOOKUP($A629,'様式C-1-1用'!$B$3:$AI$977,4,0),"")</f>
        <v/>
      </c>
      <c r="D629" s="321">
        <f>IFERROR(VLOOKUP($A629,'様式C-1-1用'!$B$3:$AI$977,6,0),"")</f>
        <v>0</v>
      </c>
      <c r="E629" s="321">
        <f>IFERROR(VLOOKUP($A629,'様式C-1-1用'!$B$3:$AI$977,7,0),"")</f>
        <v>0</v>
      </c>
      <c r="F629" s="321">
        <f>IFERROR(VLOOKUP($A629,'様式C-1-1用'!$B$3:$AI$977,8,0),"")</f>
        <v>0</v>
      </c>
      <c r="G629" s="321">
        <f>IFERROR(VLOOKUP($A629,'様式C-1-1用'!$B$3:$AI$977,10,0),"")</f>
        <v>0</v>
      </c>
      <c r="H629" s="321">
        <f>IFERROR(VLOOKUP($A629,'様式C-1-1用'!$B$3:$AI$977,22,0),"")</f>
        <v>0</v>
      </c>
      <c r="I629" s="321">
        <f>IFERROR(VLOOKUP($A629,'様式C-1-1用'!$B$3:$AI$977,23,0),"")</f>
        <v>0</v>
      </c>
      <c r="J629" s="321" t="str">
        <f>IFERROR(VLOOKUP($A629,'様式C-1-1用'!$B$3:$AI$977,24,0),"")</f>
        <v/>
      </c>
      <c r="K629" s="321" t="str">
        <f>IFERROR(VLOOKUP($A629,'様式C-1-1用'!$B$3:$AI$977,25,0),"")</f>
        <v/>
      </c>
      <c r="L629" s="321">
        <f>IFERROR(VLOOKUP($A629,'様式C-1-1用'!$B$3:$AI$977,16,0),"")</f>
        <v>0</v>
      </c>
      <c r="M629" s="321" t="str">
        <f>IFERROR(VLOOKUP($A629,'様式C-1-1用'!$B$3:$AI$977,34,0),"")</f>
        <v/>
      </c>
      <c r="N629" s="321" t="str">
        <f>IFERROR(VLOOKUP($A629,'様式C-1-1用'!$B$3:$AI$977,30,0),"")</f>
        <v/>
      </c>
      <c r="O629" s="321" t="str">
        <f>IF(VLOOKUP($A629,'様式C-1-1用'!$B$3:$AI$977,29,0)="－","なし",VLOOKUP($A629,'様式C-1-1用'!$B$3:$AI$977,29,0))</f>
        <v/>
      </c>
      <c r="P629" s="322" t="str">
        <f>IFERROR(VLOOKUP($A629,'様式C-1-1用'!$B$3:$AI$977,33,0),"")</f>
        <v/>
      </c>
    </row>
    <row r="630" spans="1:16" ht="15.95" customHeight="1" x14ac:dyDescent="0.15">
      <c r="A630" s="314">
        <v>628</v>
      </c>
      <c r="B630" s="320">
        <f>IFERROR(VLOOKUP($A630,'様式C-1-1用'!$B$3:$AI$977,3,0),"")</f>
        <v>0</v>
      </c>
      <c r="C630" s="321" t="str">
        <f>IFERROR(VLOOKUP($A630,'様式C-1-1用'!$B$3:$AI$977,4,0),"")</f>
        <v/>
      </c>
      <c r="D630" s="321">
        <f>IFERROR(VLOOKUP($A630,'様式C-1-1用'!$B$3:$AI$977,6,0),"")</f>
        <v>0</v>
      </c>
      <c r="E630" s="321">
        <f>IFERROR(VLOOKUP($A630,'様式C-1-1用'!$B$3:$AI$977,7,0),"")</f>
        <v>0</v>
      </c>
      <c r="F630" s="321">
        <f>IFERROR(VLOOKUP($A630,'様式C-1-1用'!$B$3:$AI$977,8,0),"")</f>
        <v>0</v>
      </c>
      <c r="G630" s="321">
        <f>IFERROR(VLOOKUP($A630,'様式C-1-1用'!$B$3:$AI$977,10,0),"")</f>
        <v>0</v>
      </c>
      <c r="H630" s="321">
        <f>IFERROR(VLOOKUP($A630,'様式C-1-1用'!$B$3:$AI$977,22,0),"")</f>
        <v>0</v>
      </c>
      <c r="I630" s="321">
        <f>IFERROR(VLOOKUP($A630,'様式C-1-1用'!$B$3:$AI$977,23,0),"")</f>
        <v>0</v>
      </c>
      <c r="J630" s="321" t="str">
        <f>IFERROR(VLOOKUP($A630,'様式C-1-1用'!$B$3:$AI$977,24,0),"")</f>
        <v/>
      </c>
      <c r="K630" s="321" t="str">
        <f>IFERROR(VLOOKUP($A630,'様式C-1-1用'!$B$3:$AI$977,25,0),"")</f>
        <v/>
      </c>
      <c r="L630" s="321">
        <f>IFERROR(VLOOKUP($A630,'様式C-1-1用'!$B$3:$AI$977,16,0),"")</f>
        <v>0</v>
      </c>
      <c r="M630" s="321" t="str">
        <f>IFERROR(VLOOKUP($A630,'様式C-1-1用'!$B$3:$AI$977,34,0),"")</f>
        <v/>
      </c>
      <c r="N630" s="321" t="str">
        <f>IFERROR(VLOOKUP($A630,'様式C-1-1用'!$B$3:$AI$977,30,0),"")</f>
        <v/>
      </c>
      <c r="O630" s="321" t="str">
        <f>IF(VLOOKUP($A630,'様式C-1-1用'!$B$3:$AI$977,29,0)="－","なし",VLOOKUP($A630,'様式C-1-1用'!$B$3:$AI$977,29,0))</f>
        <v/>
      </c>
      <c r="P630" s="322" t="str">
        <f>IFERROR(VLOOKUP($A630,'様式C-1-1用'!$B$3:$AI$977,33,0),"")</f>
        <v/>
      </c>
    </row>
    <row r="631" spans="1:16" ht="15.95" customHeight="1" x14ac:dyDescent="0.15">
      <c r="A631" s="314">
        <v>629</v>
      </c>
      <c r="B631" s="320">
        <f>IFERROR(VLOOKUP($A631,'様式C-1-1用'!$B$3:$AI$977,3,0),"")</f>
        <v>0</v>
      </c>
      <c r="C631" s="321" t="str">
        <f>IFERROR(VLOOKUP($A631,'様式C-1-1用'!$B$3:$AI$977,4,0),"")</f>
        <v/>
      </c>
      <c r="D631" s="321">
        <f>IFERROR(VLOOKUP($A631,'様式C-1-1用'!$B$3:$AI$977,6,0),"")</f>
        <v>0</v>
      </c>
      <c r="E631" s="321">
        <f>IFERROR(VLOOKUP($A631,'様式C-1-1用'!$B$3:$AI$977,7,0),"")</f>
        <v>0</v>
      </c>
      <c r="F631" s="321">
        <f>IFERROR(VLOOKUP($A631,'様式C-1-1用'!$B$3:$AI$977,8,0),"")</f>
        <v>0</v>
      </c>
      <c r="G631" s="321">
        <f>IFERROR(VLOOKUP($A631,'様式C-1-1用'!$B$3:$AI$977,10,0),"")</f>
        <v>0</v>
      </c>
      <c r="H631" s="321">
        <f>IFERROR(VLOOKUP($A631,'様式C-1-1用'!$B$3:$AI$977,22,0),"")</f>
        <v>0</v>
      </c>
      <c r="I631" s="321">
        <f>IFERROR(VLOOKUP($A631,'様式C-1-1用'!$B$3:$AI$977,23,0),"")</f>
        <v>0</v>
      </c>
      <c r="J631" s="321" t="str">
        <f>IFERROR(VLOOKUP($A631,'様式C-1-1用'!$B$3:$AI$977,24,0),"")</f>
        <v/>
      </c>
      <c r="K631" s="321" t="str">
        <f>IFERROR(VLOOKUP($A631,'様式C-1-1用'!$B$3:$AI$977,25,0),"")</f>
        <v/>
      </c>
      <c r="L631" s="321">
        <f>IFERROR(VLOOKUP($A631,'様式C-1-1用'!$B$3:$AI$977,16,0),"")</f>
        <v>0</v>
      </c>
      <c r="M631" s="321" t="str">
        <f>IFERROR(VLOOKUP($A631,'様式C-1-1用'!$B$3:$AI$977,34,0),"")</f>
        <v/>
      </c>
      <c r="N631" s="321" t="str">
        <f>IFERROR(VLOOKUP($A631,'様式C-1-1用'!$B$3:$AI$977,30,0),"")</f>
        <v/>
      </c>
      <c r="O631" s="321" t="str">
        <f>IF(VLOOKUP($A631,'様式C-1-1用'!$B$3:$AI$977,29,0)="－","なし",VLOOKUP($A631,'様式C-1-1用'!$B$3:$AI$977,29,0))</f>
        <v/>
      </c>
      <c r="P631" s="322" t="str">
        <f>IFERROR(VLOOKUP($A631,'様式C-1-1用'!$B$3:$AI$977,33,0),"")</f>
        <v/>
      </c>
    </row>
    <row r="632" spans="1:16" ht="15.95" customHeight="1" x14ac:dyDescent="0.15">
      <c r="A632" s="314">
        <v>630</v>
      </c>
      <c r="B632" s="320">
        <f>IFERROR(VLOOKUP($A632,'様式C-1-1用'!$B$3:$AI$977,3,0),"")</f>
        <v>0</v>
      </c>
      <c r="C632" s="321" t="str">
        <f>IFERROR(VLOOKUP($A632,'様式C-1-1用'!$B$3:$AI$977,4,0),"")</f>
        <v/>
      </c>
      <c r="D632" s="321">
        <f>IFERROR(VLOOKUP($A632,'様式C-1-1用'!$B$3:$AI$977,6,0),"")</f>
        <v>0</v>
      </c>
      <c r="E632" s="321">
        <f>IFERROR(VLOOKUP($A632,'様式C-1-1用'!$B$3:$AI$977,7,0),"")</f>
        <v>0</v>
      </c>
      <c r="F632" s="321">
        <f>IFERROR(VLOOKUP($A632,'様式C-1-1用'!$B$3:$AI$977,8,0),"")</f>
        <v>0</v>
      </c>
      <c r="G632" s="321">
        <f>IFERROR(VLOOKUP($A632,'様式C-1-1用'!$B$3:$AI$977,10,0),"")</f>
        <v>0</v>
      </c>
      <c r="H632" s="321">
        <f>IFERROR(VLOOKUP($A632,'様式C-1-1用'!$B$3:$AI$977,22,0),"")</f>
        <v>0</v>
      </c>
      <c r="I632" s="321">
        <f>IFERROR(VLOOKUP($A632,'様式C-1-1用'!$B$3:$AI$977,23,0),"")</f>
        <v>0</v>
      </c>
      <c r="J632" s="321" t="str">
        <f>IFERROR(VLOOKUP($A632,'様式C-1-1用'!$B$3:$AI$977,24,0),"")</f>
        <v/>
      </c>
      <c r="K632" s="321" t="str">
        <f>IFERROR(VLOOKUP($A632,'様式C-1-1用'!$B$3:$AI$977,25,0),"")</f>
        <v/>
      </c>
      <c r="L632" s="321">
        <f>IFERROR(VLOOKUP($A632,'様式C-1-1用'!$B$3:$AI$977,16,0),"")</f>
        <v>0</v>
      </c>
      <c r="M632" s="321" t="str">
        <f>IFERROR(VLOOKUP($A632,'様式C-1-1用'!$B$3:$AI$977,34,0),"")</f>
        <v/>
      </c>
      <c r="N632" s="321" t="str">
        <f>IFERROR(VLOOKUP($A632,'様式C-1-1用'!$B$3:$AI$977,30,0),"")</f>
        <v/>
      </c>
      <c r="O632" s="321" t="str">
        <f>IF(VLOOKUP($A632,'様式C-1-1用'!$B$3:$AI$977,29,0)="－","なし",VLOOKUP($A632,'様式C-1-1用'!$B$3:$AI$977,29,0))</f>
        <v/>
      </c>
      <c r="P632" s="322" t="str">
        <f>IFERROR(VLOOKUP($A632,'様式C-1-1用'!$B$3:$AI$977,33,0),"")</f>
        <v/>
      </c>
    </row>
    <row r="633" spans="1:16" ht="15.95" customHeight="1" x14ac:dyDescent="0.15">
      <c r="A633" s="314">
        <v>631</v>
      </c>
      <c r="B633" s="320">
        <f>IFERROR(VLOOKUP($A633,'様式C-1-1用'!$B$3:$AI$977,3,0),"")</f>
        <v>0</v>
      </c>
      <c r="C633" s="321" t="str">
        <f>IFERROR(VLOOKUP($A633,'様式C-1-1用'!$B$3:$AI$977,4,0),"")</f>
        <v/>
      </c>
      <c r="D633" s="321">
        <f>IFERROR(VLOOKUP($A633,'様式C-1-1用'!$B$3:$AI$977,6,0),"")</f>
        <v>0</v>
      </c>
      <c r="E633" s="321">
        <f>IFERROR(VLOOKUP($A633,'様式C-1-1用'!$B$3:$AI$977,7,0),"")</f>
        <v>0</v>
      </c>
      <c r="F633" s="321">
        <f>IFERROR(VLOOKUP($A633,'様式C-1-1用'!$B$3:$AI$977,8,0),"")</f>
        <v>0</v>
      </c>
      <c r="G633" s="321">
        <f>IFERROR(VLOOKUP($A633,'様式C-1-1用'!$B$3:$AI$977,10,0),"")</f>
        <v>0</v>
      </c>
      <c r="H633" s="321">
        <f>IFERROR(VLOOKUP($A633,'様式C-1-1用'!$B$3:$AI$977,22,0),"")</f>
        <v>0</v>
      </c>
      <c r="I633" s="321">
        <f>IFERROR(VLOOKUP($A633,'様式C-1-1用'!$B$3:$AI$977,23,0),"")</f>
        <v>0</v>
      </c>
      <c r="J633" s="321" t="str">
        <f>IFERROR(VLOOKUP($A633,'様式C-1-1用'!$B$3:$AI$977,24,0),"")</f>
        <v/>
      </c>
      <c r="K633" s="321" t="str">
        <f>IFERROR(VLOOKUP($A633,'様式C-1-1用'!$B$3:$AI$977,25,0),"")</f>
        <v/>
      </c>
      <c r="L633" s="321">
        <f>IFERROR(VLOOKUP($A633,'様式C-1-1用'!$B$3:$AI$977,16,0),"")</f>
        <v>0</v>
      </c>
      <c r="M633" s="321" t="str">
        <f>IFERROR(VLOOKUP($A633,'様式C-1-1用'!$B$3:$AI$977,34,0),"")</f>
        <v/>
      </c>
      <c r="N633" s="321" t="str">
        <f>IFERROR(VLOOKUP($A633,'様式C-1-1用'!$B$3:$AI$977,30,0),"")</f>
        <v/>
      </c>
      <c r="O633" s="321" t="str">
        <f>IF(VLOOKUP($A633,'様式C-1-1用'!$B$3:$AI$977,29,0)="－","なし",VLOOKUP($A633,'様式C-1-1用'!$B$3:$AI$977,29,0))</f>
        <v/>
      </c>
      <c r="P633" s="322" t="str">
        <f>IFERROR(VLOOKUP($A633,'様式C-1-1用'!$B$3:$AI$977,33,0),"")</f>
        <v/>
      </c>
    </row>
    <row r="634" spans="1:16" ht="15.95" customHeight="1" x14ac:dyDescent="0.15">
      <c r="A634" s="314">
        <v>632</v>
      </c>
      <c r="B634" s="320">
        <f>IFERROR(VLOOKUP($A634,'様式C-1-1用'!$B$3:$AI$977,3,0),"")</f>
        <v>0</v>
      </c>
      <c r="C634" s="321" t="str">
        <f>IFERROR(VLOOKUP($A634,'様式C-1-1用'!$B$3:$AI$977,4,0),"")</f>
        <v/>
      </c>
      <c r="D634" s="321">
        <f>IFERROR(VLOOKUP($A634,'様式C-1-1用'!$B$3:$AI$977,6,0),"")</f>
        <v>0</v>
      </c>
      <c r="E634" s="321">
        <f>IFERROR(VLOOKUP($A634,'様式C-1-1用'!$B$3:$AI$977,7,0),"")</f>
        <v>0</v>
      </c>
      <c r="F634" s="321">
        <f>IFERROR(VLOOKUP($A634,'様式C-1-1用'!$B$3:$AI$977,8,0),"")</f>
        <v>0</v>
      </c>
      <c r="G634" s="321">
        <f>IFERROR(VLOOKUP($A634,'様式C-1-1用'!$B$3:$AI$977,10,0),"")</f>
        <v>0</v>
      </c>
      <c r="H634" s="321">
        <f>IFERROR(VLOOKUP($A634,'様式C-1-1用'!$B$3:$AI$977,22,0),"")</f>
        <v>0</v>
      </c>
      <c r="I634" s="321">
        <f>IFERROR(VLOOKUP($A634,'様式C-1-1用'!$B$3:$AI$977,23,0),"")</f>
        <v>0</v>
      </c>
      <c r="J634" s="321" t="str">
        <f>IFERROR(VLOOKUP($A634,'様式C-1-1用'!$B$3:$AI$977,24,0),"")</f>
        <v/>
      </c>
      <c r="K634" s="321" t="str">
        <f>IFERROR(VLOOKUP($A634,'様式C-1-1用'!$B$3:$AI$977,25,0),"")</f>
        <v/>
      </c>
      <c r="L634" s="321">
        <f>IFERROR(VLOOKUP($A634,'様式C-1-1用'!$B$3:$AI$977,16,0),"")</f>
        <v>0</v>
      </c>
      <c r="M634" s="321" t="str">
        <f>IFERROR(VLOOKUP($A634,'様式C-1-1用'!$B$3:$AI$977,34,0),"")</f>
        <v/>
      </c>
      <c r="N634" s="321" t="str">
        <f>IFERROR(VLOOKUP($A634,'様式C-1-1用'!$B$3:$AI$977,30,0),"")</f>
        <v/>
      </c>
      <c r="O634" s="321" t="str">
        <f>IF(VLOOKUP($A634,'様式C-1-1用'!$B$3:$AI$977,29,0)="－","なし",VLOOKUP($A634,'様式C-1-1用'!$B$3:$AI$977,29,0))</f>
        <v/>
      </c>
      <c r="P634" s="322" t="str">
        <f>IFERROR(VLOOKUP($A634,'様式C-1-1用'!$B$3:$AI$977,33,0),"")</f>
        <v/>
      </c>
    </row>
    <row r="635" spans="1:16" ht="15.95" customHeight="1" x14ac:dyDescent="0.15">
      <c r="A635" s="314">
        <v>633</v>
      </c>
      <c r="B635" s="320">
        <f>IFERROR(VLOOKUP($A635,'様式C-1-1用'!$B$3:$AI$977,3,0),"")</f>
        <v>0</v>
      </c>
      <c r="C635" s="321" t="str">
        <f>IFERROR(VLOOKUP($A635,'様式C-1-1用'!$B$3:$AI$977,4,0),"")</f>
        <v/>
      </c>
      <c r="D635" s="321">
        <f>IFERROR(VLOOKUP($A635,'様式C-1-1用'!$B$3:$AI$977,6,0),"")</f>
        <v>0</v>
      </c>
      <c r="E635" s="321">
        <f>IFERROR(VLOOKUP($A635,'様式C-1-1用'!$B$3:$AI$977,7,0),"")</f>
        <v>0</v>
      </c>
      <c r="F635" s="321">
        <f>IFERROR(VLOOKUP($A635,'様式C-1-1用'!$B$3:$AI$977,8,0),"")</f>
        <v>0</v>
      </c>
      <c r="G635" s="321">
        <f>IFERROR(VLOOKUP($A635,'様式C-1-1用'!$B$3:$AI$977,10,0),"")</f>
        <v>0</v>
      </c>
      <c r="H635" s="321">
        <f>IFERROR(VLOOKUP($A635,'様式C-1-1用'!$B$3:$AI$977,22,0),"")</f>
        <v>0</v>
      </c>
      <c r="I635" s="321">
        <f>IFERROR(VLOOKUP($A635,'様式C-1-1用'!$B$3:$AI$977,23,0),"")</f>
        <v>0</v>
      </c>
      <c r="J635" s="321" t="str">
        <f>IFERROR(VLOOKUP($A635,'様式C-1-1用'!$B$3:$AI$977,24,0),"")</f>
        <v/>
      </c>
      <c r="K635" s="321" t="str">
        <f>IFERROR(VLOOKUP($A635,'様式C-1-1用'!$B$3:$AI$977,25,0),"")</f>
        <v/>
      </c>
      <c r="L635" s="321">
        <f>IFERROR(VLOOKUP($A635,'様式C-1-1用'!$B$3:$AI$977,16,0),"")</f>
        <v>0</v>
      </c>
      <c r="M635" s="321" t="str">
        <f>IFERROR(VLOOKUP($A635,'様式C-1-1用'!$B$3:$AI$977,34,0),"")</f>
        <v/>
      </c>
      <c r="N635" s="321" t="str">
        <f>IFERROR(VLOOKUP($A635,'様式C-1-1用'!$B$3:$AI$977,30,0),"")</f>
        <v/>
      </c>
      <c r="O635" s="321" t="str">
        <f>IF(VLOOKUP($A635,'様式C-1-1用'!$B$3:$AI$977,29,0)="－","なし",VLOOKUP($A635,'様式C-1-1用'!$B$3:$AI$977,29,0))</f>
        <v/>
      </c>
      <c r="P635" s="322" t="str">
        <f>IFERROR(VLOOKUP($A635,'様式C-1-1用'!$B$3:$AI$977,33,0),"")</f>
        <v/>
      </c>
    </row>
    <row r="636" spans="1:16" ht="15.95" customHeight="1" x14ac:dyDescent="0.15">
      <c r="A636" s="314">
        <v>634</v>
      </c>
      <c r="B636" s="320">
        <f>IFERROR(VLOOKUP($A636,'様式C-1-1用'!$B$3:$AI$977,3,0),"")</f>
        <v>0</v>
      </c>
      <c r="C636" s="321" t="str">
        <f>IFERROR(VLOOKUP($A636,'様式C-1-1用'!$B$3:$AI$977,4,0),"")</f>
        <v/>
      </c>
      <c r="D636" s="321">
        <f>IFERROR(VLOOKUP($A636,'様式C-1-1用'!$B$3:$AI$977,6,0),"")</f>
        <v>0</v>
      </c>
      <c r="E636" s="321">
        <f>IFERROR(VLOOKUP($A636,'様式C-1-1用'!$B$3:$AI$977,7,0),"")</f>
        <v>0</v>
      </c>
      <c r="F636" s="321">
        <f>IFERROR(VLOOKUP($A636,'様式C-1-1用'!$B$3:$AI$977,8,0),"")</f>
        <v>0</v>
      </c>
      <c r="G636" s="321">
        <f>IFERROR(VLOOKUP($A636,'様式C-1-1用'!$B$3:$AI$977,10,0),"")</f>
        <v>0</v>
      </c>
      <c r="H636" s="321">
        <f>IFERROR(VLOOKUP($A636,'様式C-1-1用'!$B$3:$AI$977,22,0),"")</f>
        <v>0</v>
      </c>
      <c r="I636" s="321">
        <f>IFERROR(VLOOKUP($A636,'様式C-1-1用'!$B$3:$AI$977,23,0),"")</f>
        <v>0</v>
      </c>
      <c r="J636" s="321" t="str">
        <f>IFERROR(VLOOKUP($A636,'様式C-1-1用'!$B$3:$AI$977,24,0),"")</f>
        <v/>
      </c>
      <c r="K636" s="321" t="str">
        <f>IFERROR(VLOOKUP($A636,'様式C-1-1用'!$B$3:$AI$977,25,0),"")</f>
        <v/>
      </c>
      <c r="L636" s="321">
        <f>IFERROR(VLOOKUP($A636,'様式C-1-1用'!$B$3:$AI$977,16,0),"")</f>
        <v>0</v>
      </c>
      <c r="M636" s="321" t="str">
        <f>IFERROR(VLOOKUP($A636,'様式C-1-1用'!$B$3:$AI$977,34,0),"")</f>
        <v/>
      </c>
      <c r="N636" s="321" t="str">
        <f>IFERROR(VLOOKUP($A636,'様式C-1-1用'!$B$3:$AI$977,30,0),"")</f>
        <v/>
      </c>
      <c r="O636" s="321" t="str">
        <f>IF(VLOOKUP($A636,'様式C-1-1用'!$B$3:$AI$977,29,0)="－","なし",VLOOKUP($A636,'様式C-1-1用'!$B$3:$AI$977,29,0))</f>
        <v/>
      </c>
      <c r="P636" s="322" t="str">
        <f>IFERROR(VLOOKUP($A636,'様式C-1-1用'!$B$3:$AI$977,33,0),"")</f>
        <v/>
      </c>
    </row>
    <row r="637" spans="1:16" ht="15.95" customHeight="1" x14ac:dyDescent="0.15">
      <c r="A637" s="314">
        <v>635</v>
      </c>
      <c r="B637" s="320">
        <f>IFERROR(VLOOKUP($A637,'様式C-1-1用'!$B$3:$AI$977,3,0),"")</f>
        <v>0</v>
      </c>
      <c r="C637" s="321" t="str">
        <f>IFERROR(VLOOKUP($A637,'様式C-1-1用'!$B$3:$AI$977,4,0),"")</f>
        <v/>
      </c>
      <c r="D637" s="321">
        <f>IFERROR(VLOOKUP($A637,'様式C-1-1用'!$B$3:$AI$977,6,0),"")</f>
        <v>0</v>
      </c>
      <c r="E637" s="321">
        <f>IFERROR(VLOOKUP($A637,'様式C-1-1用'!$B$3:$AI$977,7,0),"")</f>
        <v>0</v>
      </c>
      <c r="F637" s="321">
        <f>IFERROR(VLOOKUP($A637,'様式C-1-1用'!$B$3:$AI$977,8,0),"")</f>
        <v>0</v>
      </c>
      <c r="G637" s="321">
        <f>IFERROR(VLOOKUP($A637,'様式C-1-1用'!$B$3:$AI$977,10,0),"")</f>
        <v>0</v>
      </c>
      <c r="H637" s="321">
        <f>IFERROR(VLOOKUP($A637,'様式C-1-1用'!$B$3:$AI$977,22,0),"")</f>
        <v>0</v>
      </c>
      <c r="I637" s="321">
        <f>IFERROR(VLOOKUP($A637,'様式C-1-1用'!$B$3:$AI$977,23,0),"")</f>
        <v>0</v>
      </c>
      <c r="J637" s="321" t="str">
        <f>IFERROR(VLOOKUP($A637,'様式C-1-1用'!$B$3:$AI$977,24,0),"")</f>
        <v/>
      </c>
      <c r="K637" s="321" t="str">
        <f>IFERROR(VLOOKUP($A637,'様式C-1-1用'!$B$3:$AI$977,25,0),"")</f>
        <v/>
      </c>
      <c r="L637" s="321">
        <f>IFERROR(VLOOKUP($A637,'様式C-1-1用'!$B$3:$AI$977,16,0),"")</f>
        <v>0</v>
      </c>
      <c r="M637" s="321" t="str">
        <f>IFERROR(VLOOKUP($A637,'様式C-1-1用'!$B$3:$AI$977,34,0),"")</f>
        <v/>
      </c>
      <c r="N637" s="321" t="str">
        <f>IFERROR(VLOOKUP($A637,'様式C-1-1用'!$B$3:$AI$977,30,0),"")</f>
        <v/>
      </c>
      <c r="O637" s="321" t="str">
        <f>IF(VLOOKUP($A637,'様式C-1-1用'!$B$3:$AI$977,29,0)="－","なし",VLOOKUP($A637,'様式C-1-1用'!$B$3:$AI$977,29,0))</f>
        <v/>
      </c>
      <c r="P637" s="322" t="str">
        <f>IFERROR(VLOOKUP($A637,'様式C-1-1用'!$B$3:$AI$977,33,0),"")</f>
        <v/>
      </c>
    </row>
    <row r="638" spans="1:16" ht="15.95" customHeight="1" x14ac:dyDescent="0.15">
      <c r="A638" s="314">
        <v>636</v>
      </c>
      <c r="B638" s="320">
        <f>IFERROR(VLOOKUP($A638,'様式C-1-1用'!$B$3:$AI$977,3,0),"")</f>
        <v>0</v>
      </c>
      <c r="C638" s="321" t="str">
        <f>IFERROR(VLOOKUP($A638,'様式C-1-1用'!$B$3:$AI$977,4,0),"")</f>
        <v/>
      </c>
      <c r="D638" s="321">
        <f>IFERROR(VLOOKUP($A638,'様式C-1-1用'!$B$3:$AI$977,6,0),"")</f>
        <v>0</v>
      </c>
      <c r="E638" s="321">
        <f>IFERROR(VLOOKUP($A638,'様式C-1-1用'!$B$3:$AI$977,7,0),"")</f>
        <v>0</v>
      </c>
      <c r="F638" s="321">
        <f>IFERROR(VLOOKUP($A638,'様式C-1-1用'!$B$3:$AI$977,8,0),"")</f>
        <v>0</v>
      </c>
      <c r="G638" s="321">
        <f>IFERROR(VLOOKUP($A638,'様式C-1-1用'!$B$3:$AI$977,10,0),"")</f>
        <v>0</v>
      </c>
      <c r="H638" s="321">
        <f>IFERROR(VLOOKUP($A638,'様式C-1-1用'!$B$3:$AI$977,22,0),"")</f>
        <v>0</v>
      </c>
      <c r="I638" s="321">
        <f>IFERROR(VLOOKUP($A638,'様式C-1-1用'!$B$3:$AI$977,23,0),"")</f>
        <v>0</v>
      </c>
      <c r="J638" s="321" t="str">
        <f>IFERROR(VLOOKUP($A638,'様式C-1-1用'!$B$3:$AI$977,24,0),"")</f>
        <v/>
      </c>
      <c r="K638" s="321" t="str">
        <f>IFERROR(VLOOKUP($A638,'様式C-1-1用'!$B$3:$AI$977,25,0),"")</f>
        <v/>
      </c>
      <c r="L638" s="321">
        <f>IFERROR(VLOOKUP($A638,'様式C-1-1用'!$B$3:$AI$977,16,0),"")</f>
        <v>0</v>
      </c>
      <c r="M638" s="321" t="str">
        <f>IFERROR(VLOOKUP($A638,'様式C-1-1用'!$B$3:$AI$977,34,0),"")</f>
        <v/>
      </c>
      <c r="N638" s="321" t="str">
        <f>IFERROR(VLOOKUP($A638,'様式C-1-1用'!$B$3:$AI$977,30,0),"")</f>
        <v/>
      </c>
      <c r="O638" s="321" t="str">
        <f>IF(VLOOKUP($A638,'様式C-1-1用'!$B$3:$AI$977,29,0)="－","なし",VLOOKUP($A638,'様式C-1-1用'!$B$3:$AI$977,29,0))</f>
        <v/>
      </c>
      <c r="P638" s="322" t="str">
        <f>IFERROR(VLOOKUP($A638,'様式C-1-1用'!$B$3:$AI$977,33,0),"")</f>
        <v/>
      </c>
    </row>
    <row r="639" spans="1:16" ht="15.95" customHeight="1" x14ac:dyDescent="0.15">
      <c r="A639" s="314">
        <v>637</v>
      </c>
      <c r="B639" s="320">
        <f>IFERROR(VLOOKUP($A639,'様式C-1-1用'!$B$3:$AI$977,3,0),"")</f>
        <v>0</v>
      </c>
      <c r="C639" s="321" t="str">
        <f>IFERROR(VLOOKUP($A639,'様式C-1-1用'!$B$3:$AI$977,4,0),"")</f>
        <v/>
      </c>
      <c r="D639" s="321">
        <f>IFERROR(VLOOKUP($A639,'様式C-1-1用'!$B$3:$AI$977,6,0),"")</f>
        <v>0</v>
      </c>
      <c r="E639" s="321">
        <f>IFERROR(VLOOKUP($A639,'様式C-1-1用'!$B$3:$AI$977,7,0),"")</f>
        <v>0</v>
      </c>
      <c r="F639" s="321">
        <f>IFERROR(VLOOKUP($A639,'様式C-1-1用'!$B$3:$AI$977,8,0),"")</f>
        <v>0</v>
      </c>
      <c r="G639" s="321">
        <f>IFERROR(VLOOKUP($A639,'様式C-1-1用'!$B$3:$AI$977,10,0),"")</f>
        <v>0</v>
      </c>
      <c r="H639" s="321">
        <f>IFERROR(VLOOKUP($A639,'様式C-1-1用'!$B$3:$AI$977,22,0),"")</f>
        <v>0</v>
      </c>
      <c r="I639" s="321">
        <f>IFERROR(VLOOKUP($A639,'様式C-1-1用'!$B$3:$AI$977,23,0),"")</f>
        <v>0</v>
      </c>
      <c r="J639" s="321" t="str">
        <f>IFERROR(VLOOKUP($A639,'様式C-1-1用'!$B$3:$AI$977,24,0),"")</f>
        <v/>
      </c>
      <c r="K639" s="321" t="str">
        <f>IFERROR(VLOOKUP($A639,'様式C-1-1用'!$B$3:$AI$977,25,0),"")</f>
        <v/>
      </c>
      <c r="L639" s="321">
        <f>IFERROR(VLOOKUP($A639,'様式C-1-1用'!$B$3:$AI$977,16,0),"")</f>
        <v>0</v>
      </c>
      <c r="M639" s="321" t="str">
        <f>IFERROR(VLOOKUP($A639,'様式C-1-1用'!$B$3:$AI$977,34,0),"")</f>
        <v/>
      </c>
      <c r="N639" s="321" t="str">
        <f>IFERROR(VLOOKUP($A639,'様式C-1-1用'!$B$3:$AI$977,30,0),"")</f>
        <v/>
      </c>
      <c r="O639" s="321" t="str">
        <f>IF(VLOOKUP($A639,'様式C-1-1用'!$B$3:$AI$977,29,0)="－","なし",VLOOKUP($A639,'様式C-1-1用'!$B$3:$AI$977,29,0))</f>
        <v/>
      </c>
      <c r="P639" s="322" t="str">
        <f>IFERROR(VLOOKUP($A639,'様式C-1-1用'!$B$3:$AI$977,33,0),"")</f>
        <v/>
      </c>
    </row>
    <row r="640" spans="1:16" ht="15.95" customHeight="1" x14ac:dyDescent="0.15">
      <c r="A640" s="314">
        <v>638</v>
      </c>
      <c r="B640" s="320">
        <f>IFERROR(VLOOKUP($A640,'様式C-1-1用'!$B$3:$AI$977,3,0),"")</f>
        <v>0</v>
      </c>
      <c r="C640" s="321" t="str">
        <f>IFERROR(VLOOKUP($A640,'様式C-1-1用'!$B$3:$AI$977,4,0),"")</f>
        <v/>
      </c>
      <c r="D640" s="321">
        <f>IFERROR(VLOOKUP($A640,'様式C-1-1用'!$B$3:$AI$977,6,0),"")</f>
        <v>0</v>
      </c>
      <c r="E640" s="321">
        <f>IFERROR(VLOOKUP($A640,'様式C-1-1用'!$B$3:$AI$977,7,0),"")</f>
        <v>0</v>
      </c>
      <c r="F640" s="321">
        <f>IFERROR(VLOOKUP($A640,'様式C-1-1用'!$B$3:$AI$977,8,0),"")</f>
        <v>0</v>
      </c>
      <c r="G640" s="321">
        <f>IFERROR(VLOOKUP($A640,'様式C-1-1用'!$B$3:$AI$977,10,0),"")</f>
        <v>0</v>
      </c>
      <c r="H640" s="321">
        <f>IFERROR(VLOOKUP($A640,'様式C-1-1用'!$B$3:$AI$977,22,0),"")</f>
        <v>0</v>
      </c>
      <c r="I640" s="321">
        <f>IFERROR(VLOOKUP($A640,'様式C-1-1用'!$B$3:$AI$977,23,0),"")</f>
        <v>0</v>
      </c>
      <c r="J640" s="321" t="str">
        <f>IFERROR(VLOOKUP($A640,'様式C-1-1用'!$B$3:$AI$977,24,0),"")</f>
        <v/>
      </c>
      <c r="K640" s="321" t="str">
        <f>IFERROR(VLOOKUP($A640,'様式C-1-1用'!$B$3:$AI$977,25,0),"")</f>
        <v/>
      </c>
      <c r="L640" s="321">
        <f>IFERROR(VLOOKUP($A640,'様式C-1-1用'!$B$3:$AI$977,16,0),"")</f>
        <v>0</v>
      </c>
      <c r="M640" s="321" t="str">
        <f>IFERROR(VLOOKUP($A640,'様式C-1-1用'!$B$3:$AI$977,34,0),"")</f>
        <v/>
      </c>
      <c r="N640" s="321" t="str">
        <f>IFERROR(VLOOKUP($A640,'様式C-1-1用'!$B$3:$AI$977,30,0),"")</f>
        <v/>
      </c>
      <c r="O640" s="321" t="str">
        <f>IF(VLOOKUP($A640,'様式C-1-1用'!$B$3:$AI$977,29,0)="－","なし",VLOOKUP($A640,'様式C-1-1用'!$B$3:$AI$977,29,0))</f>
        <v/>
      </c>
      <c r="P640" s="322" t="str">
        <f>IFERROR(VLOOKUP($A640,'様式C-1-1用'!$B$3:$AI$977,33,0),"")</f>
        <v/>
      </c>
    </row>
    <row r="641" spans="1:16" ht="15.95" customHeight="1" x14ac:dyDescent="0.15">
      <c r="A641" s="314">
        <v>639</v>
      </c>
      <c r="B641" s="320">
        <f>IFERROR(VLOOKUP($A641,'様式C-1-1用'!$B$3:$AI$977,3,0),"")</f>
        <v>0</v>
      </c>
      <c r="C641" s="321" t="str">
        <f>IFERROR(VLOOKUP($A641,'様式C-1-1用'!$B$3:$AI$977,4,0),"")</f>
        <v/>
      </c>
      <c r="D641" s="321">
        <f>IFERROR(VLOOKUP($A641,'様式C-1-1用'!$B$3:$AI$977,6,0),"")</f>
        <v>0</v>
      </c>
      <c r="E641" s="321">
        <f>IFERROR(VLOOKUP($A641,'様式C-1-1用'!$B$3:$AI$977,7,0),"")</f>
        <v>0</v>
      </c>
      <c r="F641" s="321">
        <f>IFERROR(VLOOKUP($A641,'様式C-1-1用'!$B$3:$AI$977,8,0),"")</f>
        <v>0</v>
      </c>
      <c r="G641" s="321">
        <f>IFERROR(VLOOKUP($A641,'様式C-1-1用'!$B$3:$AI$977,10,0),"")</f>
        <v>0</v>
      </c>
      <c r="H641" s="321">
        <f>IFERROR(VLOOKUP($A641,'様式C-1-1用'!$B$3:$AI$977,22,0),"")</f>
        <v>0</v>
      </c>
      <c r="I641" s="321">
        <f>IFERROR(VLOOKUP($A641,'様式C-1-1用'!$B$3:$AI$977,23,0),"")</f>
        <v>0</v>
      </c>
      <c r="J641" s="321" t="str">
        <f>IFERROR(VLOOKUP($A641,'様式C-1-1用'!$B$3:$AI$977,24,0),"")</f>
        <v/>
      </c>
      <c r="K641" s="321" t="str">
        <f>IFERROR(VLOOKUP($A641,'様式C-1-1用'!$B$3:$AI$977,25,0),"")</f>
        <v/>
      </c>
      <c r="L641" s="321">
        <f>IFERROR(VLOOKUP($A641,'様式C-1-1用'!$B$3:$AI$977,16,0),"")</f>
        <v>0</v>
      </c>
      <c r="M641" s="321" t="str">
        <f>IFERROR(VLOOKUP($A641,'様式C-1-1用'!$B$3:$AI$977,34,0),"")</f>
        <v/>
      </c>
      <c r="N641" s="321" t="str">
        <f>IFERROR(VLOOKUP($A641,'様式C-1-1用'!$B$3:$AI$977,30,0),"")</f>
        <v/>
      </c>
      <c r="O641" s="321" t="str">
        <f>IF(VLOOKUP($A641,'様式C-1-1用'!$B$3:$AI$977,29,0)="－","なし",VLOOKUP($A641,'様式C-1-1用'!$B$3:$AI$977,29,0))</f>
        <v/>
      </c>
      <c r="P641" s="322" t="str">
        <f>IFERROR(VLOOKUP($A641,'様式C-1-1用'!$B$3:$AI$977,33,0),"")</f>
        <v/>
      </c>
    </row>
    <row r="642" spans="1:16" ht="15.95" customHeight="1" x14ac:dyDescent="0.15">
      <c r="A642" s="314">
        <v>640</v>
      </c>
      <c r="B642" s="320">
        <f>IFERROR(VLOOKUP($A642,'様式C-1-1用'!$B$3:$AI$977,3,0),"")</f>
        <v>0</v>
      </c>
      <c r="C642" s="321" t="str">
        <f>IFERROR(VLOOKUP($A642,'様式C-1-1用'!$B$3:$AI$977,4,0),"")</f>
        <v/>
      </c>
      <c r="D642" s="321">
        <f>IFERROR(VLOOKUP($A642,'様式C-1-1用'!$B$3:$AI$977,6,0),"")</f>
        <v>0</v>
      </c>
      <c r="E642" s="321">
        <f>IFERROR(VLOOKUP($A642,'様式C-1-1用'!$B$3:$AI$977,7,0),"")</f>
        <v>0</v>
      </c>
      <c r="F642" s="321">
        <f>IFERROR(VLOOKUP($A642,'様式C-1-1用'!$B$3:$AI$977,8,0),"")</f>
        <v>0</v>
      </c>
      <c r="G642" s="321">
        <f>IFERROR(VLOOKUP($A642,'様式C-1-1用'!$B$3:$AI$977,10,0),"")</f>
        <v>0</v>
      </c>
      <c r="H642" s="321">
        <f>IFERROR(VLOOKUP($A642,'様式C-1-1用'!$B$3:$AI$977,22,0),"")</f>
        <v>0</v>
      </c>
      <c r="I642" s="321">
        <f>IFERROR(VLOOKUP($A642,'様式C-1-1用'!$B$3:$AI$977,23,0),"")</f>
        <v>0</v>
      </c>
      <c r="J642" s="321" t="str">
        <f>IFERROR(VLOOKUP($A642,'様式C-1-1用'!$B$3:$AI$977,24,0),"")</f>
        <v/>
      </c>
      <c r="K642" s="321" t="str">
        <f>IFERROR(VLOOKUP($A642,'様式C-1-1用'!$B$3:$AI$977,25,0),"")</f>
        <v/>
      </c>
      <c r="L642" s="321">
        <f>IFERROR(VLOOKUP($A642,'様式C-1-1用'!$B$3:$AI$977,16,0),"")</f>
        <v>0</v>
      </c>
      <c r="M642" s="321" t="str">
        <f>IFERROR(VLOOKUP($A642,'様式C-1-1用'!$B$3:$AI$977,34,0),"")</f>
        <v/>
      </c>
      <c r="N642" s="321" t="str">
        <f>IFERROR(VLOOKUP($A642,'様式C-1-1用'!$B$3:$AI$977,30,0),"")</f>
        <v/>
      </c>
      <c r="O642" s="321" t="str">
        <f>IF(VLOOKUP($A642,'様式C-1-1用'!$B$3:$AI$977,29,0)="－","なし",VLOOKUP($A642,'様式C-1-1用'!$B$3:$AI$977,29,0))</f>
        <v/>
      </c>
      <c r="P642" s="322" t="str">
        <f>IFERROR(VLOOKUP($A642,'様式C-1-1用'!$B$3:$AI$977,33,0),"")</f>
        <v/>
      </c>
    </row>
    <row r="643" spans="1:16" ht="15.95" customHeight="1" x14ac:dyDescent="0.15">
      <c r="A643" s="314">
        <v>641</v>
      </c>
      <c r="B643" s="320">
        <f>IFERROR(VLOOKUP($A643,'様式C-1-1用'!$B$3:$AI$977,3,0),"")</f>
        <v>0</v>
      </c>
      <c r="C643" s="321" t="str">
        <f>IFERROR(VLOOKUP($A643,'様式C-1-1用'!$B$3:$AI$977,4,0),"")</f>
        <v/>
      </c>
      <c r="D643" s="321">
        <f>IFERROR(VLOOKUP($A643,'様式C-1-1用'!$B$3:$AI$977,6,0),"")</f>
        <v>0</v>
      </c>
      <c r="E643" s="321">
        <f>IFERROR(VLOOKUP($A643,'様式C-1-1用'!$B$3:$AI$977,7,0),"")</f>
        <v>0</v>
      </c>
      <c r="F643" s="321">
        <f>IFERROR(VLOOKUP($A643,'様式C-1-1用'!$B$3:$AI$977,8,0),"")</f>
        <v>0</v>
      </c>
      <c r="G643" s="321">
        <f>IFERROR(VLOOKUP($A643,'様式C-1-1用'!$B$3:$AI$977,10,0),"")</f>
        <v>0</v>
      </c>
      <c r="H643" s="321">
        <f>IFERROR(VLOOKUP($A643,'様式C-1-1用'!$B$3:$AI$977,22,0),"")</f>
        <v>0</v>
      </c>
      <c r="I643" s="321">
        <f>IFERROR(VLOOKUP($A643,'様式C-1-1用'!$B$3:$AI$977,23,0),"")</f>
        <v>0</v>
      </c>
      <c r="J643" s="321" t="str">
        <f>IFERROR(VLOOKUP($A643,'様式C-1-1用'!$B$3:$AI$977,24,0),"")</f>
        <v/>
      </c>
      <c r="K643" s="321" t="str">
        <f>IFERROR(VLOOKUP($A643,'様式C-1-1用'!$B$3:$AI$977,25,0),"")</f>
        <v/>
      </c>
      <c r="L643" s="321">
        <f>IFERROR(VLOOKUP($A643,'様式C-1-1用'!$B$3:$AI$977,16,0),"")</f>
        <v>0</v>
      </c>
      <c r="M643" s="321" t="str">
        <f>IFERROR(VLOOKUP($A643,'様式C-1-1用'!$B$3:$AI$977,34,0),"")</f>
        <v/>
      </c>
      <c r="N643" s="321" t="str">
        <f>IFERROR(VLOOKUP($A643,'様式C-1-1用'!$B$3:$AI$977,30,0),"")</f>
        <v/>
      </c>
      <c r="O643" s="321" t="str">
        <f>IF(VLOOKUP($A643,'様式C-1-1用'!$B$3:$AI$977,29,0)="－","なし",VLOOKUP($A643,'様式C-1-1用'!$B$3:$AI$977,29,0))</f>
        <v/>
      </c>
      <c r="P643" s="322" t="str">
        <f>IFERROR(VLOOKUP($A643,'様式C-1-1用'!$B$3:$AI$977,33,0),"")</f>
        <v/>
      </c>
    </row>
    <row r="644" spans="1:16" ht="15.95" customHeight="1" x14ac:dyDescent="0.15">
      <c r="A644" s="314">
        <v>642</v>
      </c>
      <c r="B644" s="320">
        <f>IFERROR(VLOOKUP($A644,'様式C-1-1用'!$B$3:$AI$977,3,0),"")</f>
        <v>0</v>
      </c>
      <c r="C644" s="321" t="str">
        <f>IFERROR(VLOOKUP($A644,'様式C-1-1用'!$B$3:$AI$977,4,0),"")</f>
        <v/>
      </c>
      <c r="D644" s="321">
        <f>IFERROR(VLOOKUP($A644,'様式C-1-1用'!$B$3:$AI$977,6,0),"")</f>
        <v>0</v>
      </c>
      <c r="E644" s="321">
        <f>IFERROR(VLOOKUP($A644,'様式C-1-1用'!$B$3:$AI$977,7,0),"")</f>
        <v>0</v>
      </c>
      <c r="F644" s="321">
        <f>IFERROR(VLOOKUP($A644,'様式C-1-1用'!$B$3:$AI$977,8,0),"")</f>
        <v>0</v>
      </c>
      <c r="G644" s="321">
        <f>IFERROR(VLOOKUP($A644,'様式C-1-1用'!$B$3:$AI$977,10,0),"")</f>
        <v>0</v>
      </c>
      <c r="H644" s="321">
        <f>IFERROR(VLOOKUP($A644,'様式C-1-1用'!$B$3:$AI$977,22,0),"")</f>
        <v>0</v>
      </c>
      <c r="I644" s="321">
        <f>IFERROR(VLOOKUP($A644,'様式C-1-1用'!$B$3:$AI$977,23,0),"")</f>
        <v>0</v>
      </c>
      <c r="J644" s="321" t="str">
        <f>IFERROR(VLOOKUP($A644,'様式C-1-1用'!$B$3:$AI$977,24,0),"")</f>
        <v/>
      </c>
      <c r="K644" s="321" t="str">
        <f>IFERROR(VLOOKUP($A644,'様式C-1-1用'!$B$3:$AI$977,25,0),"")</f>
        <v/>
      </c>
      <c r="L644" s="321">
        <f>IFERROR(VLOOKUP($A644,'様式C-1-1用'!$B$3:$AI$977,16,0),"")</f>
        <v>0</v>
      </c>
      <c r="M644" s="321" t="str">
        <f>IFERROR(VLOOKUP($A644,'様式C-1-1用'!$B$3:$AI$977,34,0),"")</f>
        <v/>
      </c>
      <c r="N644" s="321" t="str">
        <f>IFERROR(VLOOKUP($A644,'様式C-1-1用'!$B$3:$AI$977,30,0),"")</f>
        <v/>
      </c>
      <c r="O644" s="321" t="str">
        <f>IF(VLOOKUP($A644,'様式C-1-1用'!$B$3:$AI$977,29,0)="－","なし",VLOOKUP($A644,'様式C-1-1用'!$B$3:$AI$977,29,0))</f>
        <v/>
      </c>
      <c r="P644" s="322" t="str">
        <f>IFERROR(VLOOKUP($A644,'様式C-1-1用'!$B$3:$AI$977,33,0),"")</f>
        <v/>
      </c>
    </row>
    <row r="645" spans="1:16" ht="15.95" customHeight="1" x14ac:dyDescent="0.15">
      <c r="A645" s="314">
        <v>643</v>
      </c>
      <c r="B645" s="320">
        <f>IFERROR(VLOOKUP($A645,'様式C-1-1用'!$B$3:$AI$977,3,0),"")</f>
        <v>0</v>
      </c>
      <c r="C645" s="321" t="str">
        <f>IFERROR(VLOOKUP($A645,'様式C-1-1用'!$B$3:$AI$977,4,0),"")</f>
        <v/>
      </c>
      <c r="D645" s="321">
        <f>IFERROR(VLOOKUP($A645,'様式C-1-1用'!$B$3:$AI$977,6,0),"")</f>
        <v>0</v>
      </c>
      <c r="E645" s="321">
        <f>IFERROR(VLOOKUP($A645,'様式C-1-1用'!$B$3:$AI$977,7,0),"")</f>
        <v>0</v>
      </c>
      <c r="F645" s="321">
        <f>IFERROR(VLOOKUP($A645,'様式C-1-1用'!$B$3:$AI$977,8,0),"")</f>
        <v>0</v>
      </c>
      <c r="G645" s="321">
        <f>IFERROR(VLOOKUP($A645,'様式C-1-1用'!$B$3:$AI$977,10,0),"")</f>
        <v>0</v>
      </c>
      <c r="H645" s="321">
        <f>IFERROR(VLOOKUP($A645,'様式C-1-1用'!$B$3:$AI$977,22,0),"")</f>
        <v>0</v>
      </c>
      <c r="I645" s="321">
        <f>IFERROR(VLOOKUP($A645,'様式C-1-1用'!$B$3:$AI$977,23,0),"")</f>
        <v>0</v>
      </c>
      <c r="J645" s="321" t="str">
        <f>IFERROR(VLOOKUP($A645,'様式C-1-1用'!$B$3:$AI$977,24,0),"")</f>
        <v/>
      </c>
      <c r="K645" s="321" t="str">
        <f>IFERROR(VLOOKUP($A645,'様式C-1-1用'!$B$3:$AI$977,25,0),"")</f>
        <v/>
      </c>
      <c r="L645" s="321">
        <f>IFERROR(VLOOKUP($A645,'様式C-1-1用'!$B$3:$AI$977,16,0),"")</f>
        <v>0</v>
      </c>
      <c r="M645" s="321" t="str">
        <f>IFERROR(VLOOKUP($A645,'様式C-1-1用'!$B$3:$AI$977,34,0),"")</f>
        <v/>
      </c>
      <c r="N645" s="321" t="str">
        <f>IFERROR(VLOOKUP($A645,'様式C-1-1用'!$B$3:$AI$977,30,0),"")</f>
        <v/>
      </c>
      <c r="O645" s="321" t="str">
        <f>IF(VLOOKUP($A645,'様式C-1-1用'!$B$3:$AI$977,29,0)="－","なし",VLOOKUP($A645,'様式C-1-1用'!$B$3:$AI$977,29,0))</f>
        <v/>
      </c>
      <c r="P645" s="322" t="str">
        <f>IFERROR(VLOOKUP($A645,'様式C-1-1用'!$B$3:$AI$977,33,0),"")</f>
        <v/>
      </c>
    </row>
    <row r="646" spans="1:16" ht="15.95" customHeight="1" x14ac:dyDescent="0.15">
      <c r="A646" s="314">
        <v>644</v>
      </c>
      <c r="B646" s="320">
        <f>IFERROR(VLOOKUP($A646,'様式C-1-1用'!$B$3:$AI$977,3,0),"")</f>
        <v>0</v>
      </c>
      <c r="C646" s="321" t="str">
        <f>IFERROR(VLOOKUP($A646,'様式C-1-1用'!$B$3:$AI$977,4,0),"")</f>
        <v/>
      </c>
      <c r="D646" s="321">
        <f>IFERROR(VLOOKUP($A646,'様式C-1-1用'!$B$3:$AI$977,6,0),"")</f>
        <v>0</v>
      </c>
      <c r="E646" s="321">
        <f>IFERROR(VLOOKUP($A646,'様式C-1-1用'!$B$3:$AI$977,7,0),"")</f>
        <v>0</v>
      </c>
      <c r="F646" s="321">
        <f>IFERROR(VLOOKUP($A646,'様式C-1-1用'!$B$3:$AI$977,8,0),"")</f>
        <v>0</v>
      </c>
      <c r="G646" s="321">
        <f>IFERROR(VLOOKUP($A646,'様式C-1-1用'!$B$3:$AI$977,10,0),"")</f>
        <v>0</v>
      </c>
      <c r="H646" s="321">
        <f>IFERROR(VLOOKUP($A646,'様式C-1-1用'!$B$3:$AI$977,22,0),"")</f>
        <v>0</v>
      </c>
      <c r="I646" s="321">
        <f>IFERROR(VLOOKUP($A646,'様式C-1-1用'!$B$3:$AI$977,23,0),"")</f>
        <v>0</v>
      </c>
      <c r="J646" s="321" t="str">
        <f>IFERROR(VLOOKUP($A646,'様式C-1-1用'!$B$3:$AI$977,24,0),"")</f>
        <v/>
      </c>
      <c r="K646" s="321" t="str">
        <f>IFERROR(VLOOKUP($A646,'様式C-1-1用'!$B$3:$AI$977,25,0),"")</f>
        <v/>
      </c>
      <c r="L646" s="321">
        <f>IFERROR(VLOOKUP($A646,'様式C-1-1用'!$B$3:$AI$977,16,0),"")</f>
        <v>0</v>
      </c>
      <c r="M646" s="321" t="str">
        <f>IFERROR(VLOOKUP($A646,'様式C-1-1用'!$B$3:$AI$977,34,0),"")</f>
        <v/>
      </c>
      <c r="N646" s="321" t="str">
        <f>IFERROR(VLOOKUP($A646,'様式C-1-1用'!$B$3:$AI$977,30,0),"")</f>
        <v/>
      </c>
      <c r="O646" s="321" t="str">
        <f>IF(VLOOKUP($A646,'様式C-1-1用'!$B$3:$AI$977,29,0)="－","なし",VLOOKUP($A646,'様式C-1-1用'!$B$3:$AI$977,29,0))</f>
        <v/>
      </c>
      <c r="P646" s="322" t="str">
        <f>IFERROR(VLOOKUP($A646,'様式C-1-1用'!$B$3:$AI$977,33,0),"")</f>
        <v/>
      </c>
    </row>
    <row r="647" spans="1:16" ht="15.95" customHeight="1" x14ac:dyDescent="0.15">
      <c r="A647" s="314">
        <v>645</v>
      </c>
      <c r="B647" s="320">
        <f>IFERROR(VLOOKUP($A647,'様式C-1-1用'!$B$3:$AI$977,3,0),"")</f>
        <v>0</v>
      </c>
      <c r="C647" s="321" t="str">
        <f>IFERROR(VLOOKUP($A647,'様式C-1-1用'!$B$3:$AI$977,4,0),"")</f>
        <v/>
      </c>
      <c r="D647" s="321">
        <f>IFERROR(VLOOKUP($A647,'様式C-1-1用'!$B$3:$AI$977,6,0),"")</f>
        <v>0</v>
      </c>
      <c r="E647" s="321">
        <f>IFERROR(VLOOKUP($A647,'様式C-1-1用'!$B$3:$AI$977,7,0),"")</f>
        <v>0</v>
      </c>
      <c r="F647" s="321">
        <f>IFERROR(VLOOKUP($A647,'様式C-1-1用'!$B$3:$AI$977,8,0),"")</f>
        <v>0</v>
      </c>
      <c r="G647" s="321">
        <f>IFERROR(VLOOKUP($A647,'様式C-1-1用'!$B$3:$AI$977,10,0),"")</f>
        <v>0</v>
      </c>
      <c r="H647" s="321">
        <f>IFERROR(VLOOKUP($A647,'様式C-1-1用'!$B$3:$AI$977,22,0),"")</f>
        <v>0</v>
      </c>
      <c r="I647" s="321">
        <f>IFERROR(VLOOKUP($A647,'様式C-1-1用'!$B$3:$AI$977,23,0),"")</f>
        <v>0</v>
      </c>
      <c r="J647" s="321" t="str">
        <f>IFERROR(VLOOKUP($A647,'様式C-1-1用'!$B$3:$AI$977,24,0),"")</f>
        <v/>
      </c>
      <c r="K647" s="321" t="str">
        <f>IFERROR(VLOOKUP($A647,'様式C-1-1用'!$B$3:$AI$977,25,0),"")</f>
        <v/>
      </c>
      <c r="L647" s="321">
        <f>IFERROR(VLOOKUP($A647,'様式C-1-1用'!$B$3:$AI$977,16,0),"")</f>
        <v>0</v>
      </c>
      <c r="M647" s="321" t="str">
        <f>IFERROR(VLOOKUP($A647,'様式C-1-1用'!$B$3:$AI$977,34,0),"")</f>
        <v/>
      </c>
      <c r="N647" s="321" t="str">
        <f>IFERROR(VLOOKUP($A647,'様式C-1-1用'!$B$3:$AI$977,30,0),"")</f>
        <v/>
      </c>
      <c r="O647" s="321" t="str">
        <f>IF(VLOOKUP($A647,'様式C-1-1用'!$B$3:$AI$977,29,0)="－","なし",VLOOKUP($A647,'様式C-1-1用'!$B$3:$AI$977,29,0))</f>
        <v/>
      </c>
      <c r="P647" s="322" t="str">
        <f>IFERROR(VLOOKUP($A647,'様式C-1-1用'!$B$3:$AI$977,33,0),"")</f>
        <v/>
      </c>
    </row>
    <row r="648" spans="1:16" ht="15.95" customHeight="1" x14ac:dyDescent="0.15">
      <c r="A648" s="314">
        <v>646</v>
      </c>
      <c r="B648" s="320">
        <f>IFERROR(VLOOKUP($A648,'様式C-1-1用'!$B$3:$AI$977,3,0),"")</f>
        <v>0</v>
      </c>
      <c r="C648" s="321" t="str">
        <f>IFERROR(VLOOKUP($A648,'様式C-1-1用'!$B$3:$AI$977,4,0),"")</f>
        <v/>
      </c>
      <c r="D648" s="321">
        <f>IFERROR(VLOOKUP($A648,'様式C-1-1用'!$B$3:$AI$977,6,0),"")</f>
        <v>0</v>
      </c>
      <c r="E648" s="321">
        <f>IFERROR(VLOOKUP($A648,'様式C-1-1用'!$B$3:$AI$977,7,0),"")</f>
        <v>0</v>
      </c>
      <c r="F648" s="321">
        <f>IFERROR(VLOOKUP($A648,'様式C-1-1用'!$B$3:$AI$977,8,0),"")</f>
        <v>0</v>
      </c>
      <c r="G648" s="321">
        <f>IFERROR(VLOOKUP($A648,'様式C-1-1用'!$B$3:$AI$977,10,0),"")</f>
        <v>0</v>
      </c>
      <c r="H648" s="321">
        <f>IFERROR(VLOOKUP($A648,'様式C-1-1用'!$B$3:$AI$977,22,0),"")</f>
        <v>0</v>
      </c>
      <c r="I648" s="321">
        <f>IFERROR(VLOOKUP($A648,'様式C-1-1用'!$B$3:$AI$977,23,0),"")</f>
        <v>0</v>
      </c>
      <c r="J648" s="321" t="str">
        <f>IFERROR(VLOOKUP($A648,'様式C-1-1用'!$B$3:$AI$977,24,0),"")</f>
        <v/>
      </c>
      <c r="K648" s="321" t="str">
        <f>IFERROR(VLOOKUP($A648,'様式C-1-1用'!$B$3:$AI$977,25,0),"")</f>
        <v/>
      </c>
      <c r="L648" s="321">
        <f>IFERROR(VLOOKUP($A648,'様式C-1-1用'!$B$3:$AI$977,16,0),"")</f>
        <v>0</v>
      </c>
      <c r="M648" s="321" t="str">
        <f>IFERROR(VLOOKUP($A648,'様式C-1-1用'!$B$3:$AI$977,34,0),"")</f>
        <v/>
      </c>
      <c r="N648" s="321" t="str">
        <f>IFERROR(VLOOKUP($A648,'様式C-1-1用'!$B$3:$AI$977,30,0),"")</f>
        <v/>
      </c>
      <c r="O648" s="321" t="str">
        <f>IF(VLOOKUP($A648,'様式C-1-1用'!$B$3:$AI$977,29,0)="－","なし",VLOOKUP($A648,'様式C-1-1用'!$B$3:$AI$977,29,0))</f>
        <v/>
      </c>
      <c r="P648" s="322" t="str">
        <f>IFERROR(VLOOKUP($A648,'様式C-1-1用'!$B$3:$AI$977,33,0),"")</f>
        <v/>
      </c>
    </row>
    <row r="649" spans="1:16" ht="15.95" customHeight="1" x14ac:dyDescent="0.15">
      <c r="A649" s="314">
        <v>647</v>
      </c>
      <c r="B649" s="320">
        <f>IFERROR(VLOOKUP($A649,'様式C-1-1用'!$B$3:$AI$977,3,0),"")</f>
        <v>0</v>
      </c>
      <c r="C649" s="321" t="str">
        <f>IFERROR(VLOOKUP($A649,'様式C-1-1用'!$B$3:$AI$977,4,0),"")</f>
        <v/>
      </c>
      <c r="D649" s="321">
        <f>IFERROR(VLOOKUP($A649,'様式C-1-1用'!$B$3:$AI$977,6,0),"")</f>
        <v>0</v>
      </c>
      <c r="E649" s="321">
        <f>IFERROR(VLOOKUP($A649,'様式C-1-1用'!$B$3:$AI$977,7,0),"")</f>
        <v>0</v>
      </c>
      <c r="F649" s="321">
        <f>IFERROR(VLOOKUP($A649,'様式C-1-1用'!$B$3:$AI$977,8,0),"")</f>
        <v>0</v>
      </c>
      <c r="G649" s="321">
        <f>IFERROR(VLOOKUP($A649,'様式C-1-1用'!$B$3:$AI$977,10,0),"")</f>
        <v>0</v>
      </c>
      <c r="H649" s="321">
        <f>IFERROR(VLOOKUP($A649,'様式C-1-1用'!$B$3:$AI$977,22,0),"")</f>
        <v>0</v>
      </c>
      <c r="I649" s="321">
        <f>IFERROR(VLOOKUP($A649,'様式C-1-1用'!$B$3:$AI$977,23,0),"")</f>
        <v>0</v>
      </c>
      <c r="J649" s="321" t="str">
        <f>IFERROR(VLOOKUP($A649,'様式C-1-1用'!$B$3:$AI$977,24,0),"")</f>
        <v/>
      </c>
      <c r="K649" s="321" t="str">
        <f>IFERROR(VLOOKUP($A649,'様式C-1-1用'!$B$3:$AI$977,25,0),"")</f>
        <v/>
      </c>
      <c r="L649" s="321">
        <f>IFERROR(VLOOKUP($A649,'様式C-1-1用'!$B$3:$AI$977,16,0),"")</f>
        <v>0</v>
      </c>
      <c r="M649" s="321" t="str">
        <f>IFERROR(VLOOKUP($A649,'様式C-1-1用'!$B$3:$AI$977,34,0),"")</f>
        <v/>
      </c>
      <c r="N649" s="321" t="str">
        <f>IFERROR(VLOOKUP($A649,'様式C-1-1用'!$B$3:$AI$977,30,0),"")</f>
        <v/>
      </c>
      <c r="O649" s="321" t="str">
        <f>IF(VLOOKUP($A649,'様式C-1-1用'!$B$3:$AI$977,29,0)="－","なし",VLOOKUP($A649,'様式C-1-1用'!$B$3:$AI$977,29,0))</f>
        <v/>
      </c>
      <c r="P649" s="322" t="str">
        <f>IFERROR(VLOOKUP($A649,'様式C-1-1用'!$B$3:$AI$977,33,0),"")</f>
        <v/>
      </c>
    </row>
    <row r="650" spans="1:16" ht="15.95" customHeight="1" x14ac:dyDescent="0.15">
      <c r="A650" s="314">
        <v>648</v>
      </c>
      <c r="B650" s="320">
        <f>IFERROR(VLOOKUP($A650,'様式C-1-1用'!$B$3:$AI$977,3,0),"")</f>
        <v>0</v>
      </c>
      <c r="C650" s="321" t="str">
        <f>IFERROR(VLOOKUP($A650,'様式C-1-1用'!$B$3:$AI$977,4,0),"")</f>
        <v/>
      </c>
      <c r="D650" s="321">
        <f>IFERROR(VLOOKUP($A650,'様式C-1-1用'!$B$3:$AI$977,6,0),"")</f>
        <v>0</v>
      </c>
      <c r="E650" s="321">
        <f>IFERROR(VLOOKUP($A650,'様式C-1-1用'!$B$3:$AI$977,7,0),"")</f>
        <v>0</v>
      </c>
      <c r="F650" s="321">
        <f>IFERROR(VLOOKUP($A650,'様式C-1-1用'!$B$3:$AI$977,8,0),"")</f>
        <v>0</v>
      </c>
      <c r="G650" s="321">
        <f>IFERROR(VLOOKUP($A650,'様式C-1-1用'!$B$3:$AI$977,10,0),"")</f>
        <v>0</v>
      </c>
      <c r="H650" s="321">
        <f>IFERROR(VLOOKUP($A650,'様式C-1-1用'!$B$3:$AI$977,22,0),"")</f>
        <v>0</v>
      </c>
      <c r="I650" s="321">
        <f>IFERROR(VLOOKUP($A650,'様式C-1-1用'!$B$3:$AI$977,23,0),"")</f>
        <v>0</v>
      </c>
      <c r="J650" s="321" t="str">
        <f>IFERROR(VLOOKUP($A650,'様式C-1-1用'!$B$3:$AI$977,24,0),"")</f>
        <v/>
      </c>
      <c r="K650" s="321" t="str">
        <f>IFERROR(VLOOKUP($A650,'様式C-1-1用'!$B$3:$AI$977,25,0),"")</f>
        <v/>
      </c>
      <c r="L650" s="321">
        <f>IFERROR(VLOOKUP($A650,'様式C-1-1用'!$B$3:$AI$977,16,0),"")</f>
        <v>0</v>
      </c>
      <c r="M650" s="321" t="str">
        <f>IFERROR(VLOOKUP($A650,'様式C-1-1用'!$B$3:$AI$977,34,0),"")</f>
        <v/>
      </c>
      <c r="N650" s="321" t="str">
        <f>IFERROR(VLOOKUP($A650,'様式C-1-1用'!$B$3:$AI$977,30,0),"")</f>
        <v/>
      </c>
      <c r="O650" s="321" t="str">
        <f>IF(VLOOKUP($A650,'様式C-1-1用'!$B$3:$AI$977,29,0)="－","なし",VLOOKUP($A650,'様式C-1-1用'!$B$3:$AI$977,29,0))</f>
        <v/>
      </c>
      <c r="P650" s="322" t="str">
        <f>IFERROR(VLOOKUP($A650,'様式C-1-1用'!$B$3:$AI$977,33,0),"")</f>
        <v/>
      </c>
    </row>
    <row r="651" spans="1:16" ht="15.95" customHeight="1" x14ac:dyDescent="0.15">
      <c r="A651" s="314">
        <v>649</v>
      </c>
      <c r="B651" s="320">
        <f>IFERROR(VLOOKUP($A651,'様式C-1-1用'!$B$3:$AI$977,3,0),"")</f>
        <v>0</v>
      </c>
      <c r="C651" s="321" t="str">
        <f>IFERROR(VLOOKUP($A651,'様式C-1-1用'!$B$3:$AI$977,4,0),"")</f>
        <v/>
      </c>
      <c r="D651" s="321">
        <f>IFERROR(VLOOKUP($A651,'様式C-1-1用'!$B$3:$AI$977,6,0),"")</f>
        <v>0</v>
      </c>
      <c r="E651" s="321">
        <f>IFERROR(VLOOKUP($A651,'様式C-1-1用'!$B$3:$AI$977,7,0),"")</f>
        <v>0</v>
      </c>
      <c r="F651" s="321">
        <f>IFERROR(VLOOKUP($A651,'様式C-1-1用'!$B$3:$AI$977,8,0),"")</f>
        <v>0</v>
      </c>
      <c r="G651" s="321">
        <f>IFERROR(VLOOKUP($A651,'様式C-1-1用'!$B$3:$AI$977,10,0),"")</f>
        <v>0</v>
      </c>
      <c r="H651" s="321">
        <f>IFERROR(VLOOKUP($A651,'様式C-1-1用'!$B$3:$AI$977,22,0),"")</f>
        <v>0</v>
      </c>
      <c r="I651" s="321">
        <f>IFERROR(VLOOKUP($A651,'様式C-1-1用'!$B$3:$AI$977,23,0),"")</f>
        <v>0</v>
      </c>
      <c r="J651" s="321" t="str">
        <f>IFERROR(VLOOKUP($A651,'様式C-1-1用'!$B$3:$AI$977,24,0),"")</f>
        <v/>
      </c>
      <c r="K651" s="321" t="str">
        <f>IFERROR(VLOOKUP($A651,'様式C-1-1用'!$B$3:$AI$977,25,0),"")</f>
        <v/>
      </c>
      <c r="L651" s="321">
        <f>IFERROR(VLOOKUP($A651,'様式C-1-1用'!$B$3:$AI$977,16,0),"")</f>
        <v>0</v>
      </c>
      <c r="M651" s="321" t="str">
        <f>IFERROR(VLOOKUP($A651,'様式C-1-1用'!$B$3:$AI$977,34,0),"")</f>
        <v/>
      </c>
      <c r="N651" s="321" t="str">
        <f>IFERROR(VLOOKUP($A651,'様式C-1-1用'!$B$3:$AI$977,30,0),"")</f>
        <v/>
      </c>
      <c r="O651" s="321" t="str">
        <f>IF(VLOOKUP($A651,'様式C-1-1用'!$B$3:$AI$977,29,0)="－","なし",VLOOKUP($A651,'様式C-1-1用'!$B$3:$AI$977,29,0))</f>
        <v/>
      </c>
      <c r="P651" s="322" t="str">
        <f>IFERROR(VLOOKUP($A651,'様式C-1-1用'!$B$3:$AI$977,33,0),"")</f>
        <v/>
      </c>
    </row>
    <row r="652" spans="1:16" ht="15.95" customHeight="1" x14ac:dyDescent="0.15">
      <c r="A652" s="314">
        <v>650</v>
      </c>
      <c r="B652" s="320">
        <f>IFERROR(VLOOKUP($A652,'様式C-1-1用'!$B$3:$AI$977,3,0),"")</f>
        <v>0</v>
      </c>
      <c r="C652" s="321" t="str">
        <f>IFERROR(VLOOKUP($A652,'様式C-1-1用'!$B$3:$AI$977,4,0),"")</f>
        <v/>
      </c>
      <c r="D652" s="321">
        <f>IFERROR(VLOOKUP($A652,'様式C-1-1用'!$B$3:$AI$977,6,0),"")</f>
        <v>0</v>
      </c>
      <c r="E652" s="321">
        <f>IFERROR(VLOOKUP($A652,'様式C-1-1用'!$B$3:$AI$977,7,0),"")</f>
        <v>0</v>
      </c>
      <c r="F652" s="321">
        <f>IFERROR(VLOOKUP($A652,'様式C-1-1用'!$B$3:$AI$977,8,0),"")</f>
        <v>0</v>
      </c>
      <c r="G652" s="321">
        <f>IFERROR(VLOOKUP($A652,'様式C-1-1用'!$B$3:$AI$977,10,0),"")</f>
        <v>0</v>
      </c>
      <c r="H652" s="321">
        <f>IFERROR(VLOOKUP($A652,'様式C-1-1用'!$B$3:$AI$977,22,0),"")</f>
        <v>0</v>
      </c>
      <c r="I652" s="321">
        <f>IFERROR(VLOOKUP($A652,'様式C-1-1用'!$B$3:$AI$977,23,0),"")</f>
        <v>0</v>
      </c>
      <c r="J652" s="321" t="str">
        <f>IFERROR(VLOOKUP($A652,'様式C-1-1用'!$B$3:$AI$977,24,0),"")</f>
        <v/>
      </c>
      <c r="K652" s="321" t="str">
        <f>IFERROR(VLOOKUP($A652,'様式C-1-1用'!$B$3:$AI$977,25,0),"")</f>
        <v/>
      </c>
      <c r="L652" s="321">
        <f>IFERROR(VLOOKUP($A652,'様式C-1-1用'!$B$3:$AI$977,16,0),"")</f>
        <v>0</v>
      </c>
      <c r="M652" s="321" t="str">
        <f>IFERROR(VLOOKUP($A652,'様式C-1-1用'!$B$3:$AI$977,34,0),"")</f>
        <v/>
      </c>
      <c r="N652" s="321" t="str">
        <f>IFERROR(VLOOKUP($A652,'様式C-1-1用'!$B$3:$AI$977,30,0),"")</f>
        <v/>
      </c>
      <c r="O652" s="321" t="str">
        <f>IF(VLOOKUP($A652,'様式C-1-1用'!$B$3:$AI$977,29,0)="－","なし",VLOOKUP($A652,'様式C-1-1用'!$B$3:$AI$977,29,0))</f>
        <v/>
      </c>
      <c r="P652" s="322" t="str">
        <f>IFERROR(VLOOKUP($A652,'様式C-1-1用'!$B$3:$AI$977,33,0),"")</f>
        <v/>
      </c>
    </row>
    <row r="653" spans="1:16" ht="15.95" customHeight="1" x14ac:dyDescent="0.15">
      <c r="A653" s="314">
        <v>651</v>
      </c>
      <c r="B653" s="320">
        <f>IFERROR(VLOOKUP($A653,'様式C-1-1用'!$B$3:$AI$977,3,0),"")</f>
        <v>0</v>
      </c>
      <c r="C653" s="321" t="str">
        <f>IFERROR(VLOOKUP($A653,'様式C-1-1用'!$B$3:$AI$977,4,0),"")</f>
        <v/>
      </c>
      <c r="D653" s="321">
        <f>IFERROR(VLOOKUP($A653,'様式C-1-1用'!$B$3:$AI$977,6,0),"")</f>
        <v>0</v>
      </c>
      <c r="E653" s="321">
        <f>IFERROR(VLOOKUP($A653,'様式C-1-1用'!$B$3:$AI$977,7,0),"")</f>
        <v>0</v>
      </c>
      <c r="F653" s="321">
        <f>IFERROR(VLOOKUP($A653,'様式C-1-1用'!$B$3:$AI$977,8,0),"")</f>
        <v>0</v>
      </c>
      <c r="G653" s="321">
        <f>IFERROR(VLOOKUP($A653,'様式C-1-1用'!$B$3:$AI$977,10,0),"")</f>
        <v>0</v>
      </c>
      <c r="H653" s="321">
        <f>IFERROR(VLOOKUP($A653,'様式C-1-1用'!$B$3:$AI$977,22,0),"")</f>
        <v>0</v>
      </c>
      <c r="I653" s="321">
        <f>IFERROR(VLOOKUP($A653,'様式C-1-1用'!$B$3:$AI$977,23,0),"")</f>
        <v>0</v>
      </c>
      <c r="J653" s="321" t="str">
        <f>IFERROR(VLOOKUP($A653,'様式C-1-1用'!$B$3:$AI$977,24,0),"")</f>
        <v/>
      </c>
      <c r="K653" s="321" t="str">
        <f>IFERROR(VLOOKUP($A653,'様式C-1-1用'!$B$3:$AI$977,25,0),"")</f>
        <v/>
      </c>
      <c r="L653" s="321">
        <f>IFERROR(VLOOKUP($A653,'様式C-1-1用'!$B$3:$AI$977,16,0),"")</f>
        <v>0</v>
      </c>
      <c r="M653" s="321" t="str">
        <f>IFERROR(VLOOKUP($A653,'様式C-1-1用'!$B$3:$AI$977,34,0),"")</f>
        <v/>
      </c>
      <c r="N653" s="321" t="str">
        <f>IFERROR(VLOOKUP($A653,'様式C-1-1用'!$B$3:$AI$977,30,0),"")</f>
        <v/>
      </c>
      <c r="O653" s="321" t="str">
        <f>IF(VLOOKUP($A653,'様式C-1-1用'!$B$3:$AI$977,29,0)="－","なし",VLOOKUP($A653,'様式C-1-1用'!$B$3:$AI$977,29,0))</f>
        <v/>
      </c>
      <c r="P653" s="322" t="str">
        <f>IFERROR(VLOOKUP($A653,'様式C-1-1用'!$B$3:$AI$977,33,0),"")</f>
        <v/>
      </c>
    </row>
    <row r="654" spans="1:16" ht="15.95" customHeight="1" x14ac:dyDescent="0.15">
      <c r="A654" s="314">
        <v>652</v>
      </c>
      <c r="B654" s="320">
        <f>IFERROR(VLOOKUP($A654,'様式C-1-1用'!$B$3:$AI$977,3,0),"")</f>
        <v>0</v>
      </c>
      <c r="C654" s="321" t="str">
        <f>IFERROR(VLOOKUP($A654,'様式C-1-1用'!$B$3:$AI$977,4,0),"")</f>
        <v/>
      </c>
      <c r="D654" s="321">
        <f>IFERROR(VLOOKUP($A654,'様式C-1-1用'!$B$3:$AI$977,6,0),"")</f>
        <v>0</v>
      </c>
      <c r="E654" s="321">
        <f>IFERROR(VLOOKUP($A654,'様式C-1-1用'!$B$3:$AI$977,7,0),"")</f>
        <v>0</v>
      </c>
      <c r="F654" s="321">
        <f>IFERROR(VLOOKUP($A654,'様式C-1-1用'!$B$3:$AI$977,8,0),"")</f>
        <v>0</v>
      </c>
      <c r="G654" s="321">
        <f>IFERROR(VLOOKUP($A654,'様式C-1-1用'!$B$3:$AI$977,10,0),"")</f>
        <v>0</v>
      </c>
      <c r="H654" s="321">
        <f>IFERROR(VLOOKUP($A654,'様式C-1-1用'!$B$3:$AI$977,22,0),"")</f>
        <v>0</v>
      </c>
      <c r="I654" s="321">
        <f>IFERROR(VLOOKUP($A654,'様式C-1-1用'!$B$3:$AI$977,23,0),"")</f>
        <v>0</v>
      </c>
      <c r="J654" s="321" t="str">
        <f>IFERROR(VLOOKUP($A654,'様式C-1-1用'!$B$3:$AI$977,24,0),"")</f>
        <v/>
      </c>
      <c r="K654" s="321" t="str">
        <f>IFERROR(VLOOKUP($A654,'様式C-1-1用'!$B$3:$AI$977,25,0),"")</f>
        <v/>
      </c>
      <c r="L654" s="321">
        <f>IFERROR(VLOOKUP($A654,'様式C-1-1用'!$B$3:$AI$977,16,0),"")</f>
        <v>0</v>
      </c>
      <c r="M654" s="321" t="str">
        <f>IFERROR(VLOOKUP($A654,'様式C-1-1用'!$B$3:$AI$977,34,0),"")</f>
        <v/>
      </c>
      <c r="N654" s="321" t="str">
        <f>IFERROR(VLOOKUP($A654,'様式C-1-1用'!$B$3:$AI$977,30,0),"")</f>
        <v/>
      </c>
      <c r="O654" s="321" t="str">
        <f>IF(VLOOKUP($A654,'様式C-1-1用'!$B$3:$AI$977,29,0)="－","なし",VLOOKUP($A654,'様式C-1-1用'!$B$3:$AI$977,29,0))</f>
        <v/>
      </c>
      <c r="P654" s="322" t="str">
        <f>IFERROR(VLOOKUP($A654,'様式C-1-1用'!$B$3:$AI$977,33,0),"")</f>
        <v/>
      </c>
    </row>
    <row r="655" spans="1:16" ht="15.95" customHeight="1" x14ac:dyDescent="0.15">
      <c r="A655" s="314">
        <v>653</v>
      </c>
      <c r="B655" s="320">
        <f>IFERROR(VLOOKUP($A655,'様式C-1-1用'!$B$3:$AI$977,3,0),"")</f>
        <v>0</v>
      </c>
      <c r="C655" s="321" t="str">
        <f>IFERROR(VLOOKUP($A655,'様式C-1-1用'!$B$3:$AI$977,4,0),"")</f>
        <v/>
      </c>
      <c r="D655" s="321">
        <f>IFERROR(VLOOKUP($A655,'様式C-1-1用'!$B$3:$AI$977,6,0),"")</f>
        <v>0</v>
      </c>
      <c r="E655" s="321">
        <f>IFERROR(VLOOKUP($A655,'様式C-1-1用'!$B$3:$AI$977,7,0),"")</f>
        <v>0</v>
      </c>
      <c r="F655" s="321">
        <f>IFERROR(VLOOKUP($A655,'様式C-1-1用'!$B$3:$AI$977,8,0),"")</f>
        <v>0</v>
      </c>
      <c r="G655" s="321">
        <f>IFERROR(VLOOKUP($A655,'様式C-1-1用'!$B$3:$AI$977,10,0),"")</f>
        <v>0</v>
      </c>
      <c r="H655" s="321">
        <f>IFERROR(VLOOKUP($A655,'様式C-1-1用'!$B$3:$AI$977,22,0),"")</f>
        <v>0</v>
      </c>
      <c r="I655" s="321">
        <f>IFERROR(VLOOKUP($A655,'様式C-1-1用'!$B$3:$AI$977,23,0),"")</f>
        <v>0</v>
      </c>
      <c r="J655" s="321" t="str">
        <f>IFERROR(VLOOKUP($A655,'様式C-1-1用'!$B$3:$AI$977,24,0),"")</f>
        <v/>
      </c>
      <c r="K655" s="321" t="str">
        <f>IFERROR(VLOOKUP($A655,'様式C-1-1用'!$B$3:$AI$977,25,0),"")</f>
        <v/>
      </c>
      <c r="L655" s="321">
        <f>IFERROR(VLOOKUP($A655,'様式C-1-1用'!$B$3:$AI$977,16,0),"")</f>
        <v>0</v>
      </c>
      <c r="M655" s="321" t="str">
        <f>IFERROR(VLOOKUP($A655,'様式C-1-1用'!$B$3:$AI$977,34,0),"")</f>
        <v/>
      </c>
      <c r="N655" s="321" t="str">
        <f>IFERROR(VLOOKUP($A655,'様式C-1-1用'!$B$3:$AI$977,30,0),"")</f>
        <v/>
      </c>
      <c r="O655" s="321" t="str">
        <f>IF(VLOOKUP($A655,'様式C-1-1用'!$B$3:$AI$977,29,0)="－","なし",VLOOKUP($A655,'様式C-1-1用'!$B$3:$AI$977,29,0))</f>
        <v/>
      </c>
      <c r="P655" s="322" t="str">
        <f>IFERROR(VLOOKUP($A655,'様式C-1-1用'!$B$3:$AI$977,33,0),"")</f>
        <v/>
      </c>
    </row>
    <row r="656" spans="1:16" ht="15.95" customHeight="1" x14ac:dyDescent="0.15">
      <c r="A656" s="314">
        <v>654</v>
      </c>
      <c r="B656" s="320">
        <f>IFERROR(VLOOKUP($A656,'様式C-1-1用'!$B$3:$AI$977,3,0),"")</f>
        <v>0</v>
      </c>
      <c r="C656" s="321" t="str">
        <f>IFERROR(VLOOKUP($A656,'様式C-1-1用'!$B$3:$AI$977,4,0),"")</f>
        <v/>
      </c>
      <c r="D656" s="321">
        <f>IFERROR(VLOOKUP($A656,'様式C-1-1用'!$B$3:$AI$977,6,0),"")</f>
        <v>0</v>
      </c>
      <c r="E656" s="321">
        <f>IFERROR(VLOOKUP($A656,'様式C-1-1用'!$B$3:$AI$977,7,0),"")</f>
        <v>0</v>
      </c>
      <c r="F656" s="321">
        <f>IFERROR(VLOOKUP($A656,'様式C-1-1用'!$B$3:$AI$977,8,0),"")</f>
        <v>0</v>
      </c>
      <c r="G656" s="321">
        <f>IFERROR(VLOOKUP($A656,'様式C-1-1用'!$B$3:$AI$977,10,0),"")</f>
        <v>0</v>
      </c>
      <c r="H656" s="321">
        <f>IFERROR(VLOOKUP($A656,'様式C-1-1用'!$B$3:$AI$977,22,0),"")</f>
        <v>0</v>
      </c>
      <c r="I656" s="321">
        <f>IFERROR(VLOOKUP($A656,'様式C-1-1用'!$B$3:$AI$977,23,0),"")</f>
        <v>0</v>
      </c>
      <c r="J656" s="321" t="str">
        <f>IFERROR(VLOOKUP($A656,'様式C-1-1用'!$B$3:$AI$977,24,0),"")</f>
        <v/>
      </c>
      <c r="K656" s="321" t="str">
        <f>IFERROR(VLOOKUP($A656,'様式C-1-1用'!$B$3:$AI$977,25,0),"")</f>
        <v/>
      </c>
      <c r="L656" s="321">
        <f>IFERROR(VLOOKUP($A656,'様式C-1-1用'!$B$3:$AI$977,16,0),"")</f>
        <v>0</v>
      </c>
      <c r="M656" s="321" t="str">
        <f>IFERROR(VLOOKUP($A656,'様式C-1-1用'!$B$3:$AI$977,34,0),"")</f>
        <v/>
      </c>
      <c r="N656" s="321" t="str">
        <f>IFERROR(VLOOKUP($A656,'様式C-1-1用'!$B$3:$AI$977,30,0),"")</f>
        <v/>
      </c>
      <c r="O656" s="321" t="str">
        <f>IF(VLOOKUP($A656,'様式C-1-1用'!$B$3:$AI$977,29,0)="－","なし",VLOOKUP($A656,'様式C-1-1用'!$B$3:$AI$977,29,0))</f>
        <v/>
      </c>
      <c r="P656" s="322" t="str">
        <f>IFERROR(VLOOKUP($A656,'様式C-1-1用'!$B$3:$AI$977,33,0),"")</f>
        <v/>
      </c>
    </row>
    <row r="657" spans="1:16" ht="15.95" customHeight="1" x14ac:dyDescent="0.15">
      <c r="A657" s="314">
        <v>655</v>
      </c>
      <c r="B657" s="320">
        <f>IFERROR(VLOOKUP($A657,'様式C-1-1用'!$B$3:$AI$977,3,0),"")</f>
        <v>0</v>
      </c>
      <c r="C657" s="321" t="str">
        <f>IFERROR(VLOOKUP($A657,'様式C-1-1用'!$B$3:$AI$977,4,0),"")</f>
        <v/>
      </c>
      <c r="D657" s="321">
        <f>IFERROR(VLOOKUP($A657,'様式C-1-1用'!$B$3:$AI$977,6,0),"")</f>
        <v>0</v>
      </c>
      <c r="E657" s="321">
        <f>IFERROR(VLOOKUP($A657,'様式C-1-1用'!$B$3:$AI$977,7,0),"")</f>
        <v>0</v>
      </c>
      <c r="F657" s="321">
        <f>IFERROR(VLOOKUP($A657,'様式C-1-1用'!$B$3:$AI$977,8,0),"")</f>
        <v>0</v>
      </c>
      <c r="G657" s="321">
        <f>IFERROR(VLOOKUP($A657,'様式C-1-1用'!$B$3:$AI$977,10,0),"")</f>
        <v>0</v>
      </c>
      <c r="H657" s="321">
        <f>IFERROR(VLOOKUP($A657,'様式C-1-1用'!$B$3:$AI$977,22,0),"")</f>
        <v>0</v>
      </c>
      <c r="I657" s="321">
        <f>IFERROR(VLOOKUP($A657,'様式C-1-1用'!$B$3:$AI$977,23,0),"")</f>
        <v>0</v>
      </c>
      <c r="J657" s="321" t="str">
        <f>IFERROR(VLOOKUP($A657,'様式C-1-1用'!$B$3:$AI$977,24,0),"")</f>
        <v/>
      </c>
      <c r="K657" s="321" t="str">
        <f>IFERROR(VLOOKUP($A657,'様式C-1-1用'!$B$3:$AI$977,25,0),"")</f>
        <v/>
      </c>
      <c r="L657" s="321">
        <f>IFERROR(VLOOKUP($A657,'様式C-1-1用'!$B$3:$AI$977,16,0),"")</f>
        <v>0</v>
      </c>
      <c r="M657" s="321" t="str">
        <f>IFERROR(VLOOKUP($A657,'様式C-1-1用'!$B$3:$AI$977,34,0),"")</f>
        <v/>
      </c>
      <c r="N657" s="321" t="str">
        <f>IFERROR(VLOOKUP($A657,'様式C-1-1用'!$B$3:$AI$977,30,0),"")</f>
        <v/>
      </c>
      <c r="O657" s="321" t="str">
        <f>IF(VLOOKUP($A657,'様式C-1-1用'!$B$3:$AI$977,29,0)="－","なし",VLOOKUP($A657,'様式C-1-1用'!$B$3:$AI$977,29,0))</f>
        <v/>
      </c>
      <c r="P657" s="322" t="str">
        <f>IFERROR(VLOOKUP($A657,'様式C-1-1用'!$B$3:$AI$977,33,0),"")</f>
        <v/>
      </c>
    </row>
    <row r="658" spans="1:16" ht="15.95" customHeight="1" x14ac:dyDescent="0.15">
      <c r="A658" s="314">
        <v>656</v>
      </c>
      <c r="B658" s="320">
        <f>IFERROR(VLOOKUP($A658,'様式C-1-1用'!$B$3:$AI$977,3,0),"")</f>
        <v>0</v>
      </c>
      <c r="C658" s="321" t="str">
        <f>IFERROR(VLOOKUP($A658,'様式C-1-1用'!$B$3:$AI$977,4,0),"")</f>
        <v/>
      </c>
      <c r="D658" s="321">
        <f>IFERROR(VLOOKUP($A658,'様式C-1-1用'!$B$3:$AI$977,6,0),"")</f>
        <v>0</v>
      </c>
      <c r="E658" s="321">
        <f>IFERROR(VLOOKUP($A658,'様式C-1-1用'!$B$3:$AI$977,7,0),"")</f>
        <v>0</v>
      </c>
      <c r="F658" s="321">
        <f>IFERROR(VLOOKUP($A658,'様式C-1-1用'!$B$3:$AI$977,8,0),"")</f>
        <v>0</v>
      </c>
      <c r="G658" s="321">
        <f>IFERROR(VLOOKUP($A658,'様式C-1-1用'!$B$3:$AI$977,10,0),"")</f>
        <v>0</v>
      </c>
      <c r="H658" s="321">
        <f>IFERROR(VLOOKUP($A658,'様式C-1-1用'!$B$3:$AI$977,22,0),"")</f>
        <v>0</v>
      </c>
      <c r="I658" s="321">
        <f>IFERROR(VLOOKUP($A658,'様式C-1-1用'!$B$3:$AI$977,23,0),"")</f>
        <v>0</v>
      </c>
      <c r="J658" s="321" t="str">
        <f>IFERROR(VLOOKUP($A658,'様式C-1-1用'!$B$3:$AI$977,24,0),"")</f>
        <v/>
      </c>
      <c r="K658" s="321" t="str">
        <f>IFERROR(VLOOKUP($A658,'様式C-1-1用'!$B$3:$AI$977,25,0),"")</f>
        <v/>
      </c>
      <c r="L658" s="321">
        <f>IFERROR(VLOOKUP($A658,'様式C-1-1用'!$B$3:$AI$977,16,0),"")</f>
        <v>0</v>
      </c>
      <c r="M658" s="321" t="str">
        <f>IFERROR(VLOOKUP($A658,'様式C-1-1用'!$B$3:$AI$977,34,0),"")</f>
        <v/>
      </c>
      <c r="N658" s="321" t="str">
        <f>IFERROR(VLOOKUP($A658,'様式C-1-1用'!$B$3:$AI$977,30,0),"")</f>
        <v/>
      </c>
      <c r="O658" s="321" t="str">
        <f>IF(VLOOKUP($A658,'様式C-1-1用'!$B$3:$AI$977,29,0)="－","なし",VLOOKUP($A658,'様式C-1-1用'!$B$3:$AI$977,29,0))</f>
        <v/>
      </c>
      <c r="P658" s="322" t="str">
        <f>IFERROR(VLOOKUP($A658,'様式C-1-1用'!$B$3:$AI$977,33,0),"")</f>
        <v/>
      </c>
    </row>
    <row r="659" spans="1:16" ht="15.95" customHeight="1" x14ac:dyDescent="0.15">
      <c r="A659" s="314">
        <v>657</v>
      </c>
      <c r="B659" s="320">
        <f>IFERROR(VLOOKUP($A659,'様式C-1-1用'!$B$3:$AI$977,3,0),"")</f>
        <v>0</v>
      </c>
      <c r="C659" s="321" t="str">
        <f>IFERROR(VLOOKUP($A659,'様式C-1-1用'!$B$3:$AI$977,4,0),"")</f>
        <v/>
      </c>
      <c r="D659" s="321">
        <f>IFERROR(VLOOKUP($A659,'様式C-1-1用'!$B$3:$AI$977,6,0),"")</f>
        <v>0</v>
      </c>
      <c r="E659" s="321">
        <f>IFERROR(VLOOKUP($A659,'様式C-1-1用'!$B$3:$AI$977,7,0),"")</f>
        <v>0</v>
      </c>
      <c r="F659" s="321">
        <f>IFERROR(VLOOKUP($A659,'様式C-1-1用'!$B$3:$AI$977,8,0),"")</f>
        <v>0</v>
      </c>
      <c r="G659" s="321">
        <f>IFERROR(VLOOKUP($A659,'様式C-1-1用'!$B$3:$AI$977,10,0),"")</f>
        <v>0</v>
      </c>
      <c r="H659" s="321">
        <f>IFERROR(VLOOKUP($A659,'様式C-1-1用'!$B$3:$AI$977,22,0),"")</f>
        <v>0</v>
      </c>
      <c r="I659" s="321">
        <f>IFERROR(VLOOKUP($A659,'様式C-1-1用'!$B$3:$AI$977,23,0),"")</f>
        <v>0</v>
      </c>
      <c r="J659" s="321" t="str">
        <f>IFERROR(VLOOKUP($A659,'様式C-1-1用'!$B$3:$AI$977,24,0),"")</f>
        <v/>
      </c>
      <c r="K659" s="321" t="str">
        <f>IFERROR(VLOOKUP($A659,'様式C-1-1用'!$B$3:$AI$977,25,0),"")</f>
        <v/>
      </c>
      <c r="L659" s="321">
        <f>IFERROR(VLOOKUP($A659,'様式C-1-1用'!$B$3:$AI$977,16,0),"")</f>
        <v>0</v>
      </c>
      <c r="M659" s="321" t="str">
        <f>IFERROR(VLOOKUP($A659,'様式C-1-1用'!$B$3:$AI$977,34,0),"")</f>
        <v/>
      </c>
      <c r="N659" s="321" t="str">
        <f>IFERROR(VLOOKUP($A659,'様式C-1-1用'!$B$3:$AI$977,30,0),"")</f>
        <v/>
      </c>
      <c r="O659" s="321" t="str">
        <f>IF(VLOOKUP($A659,'様式C-1-1用'!$B$3:$AI$977,29,0)="－","なし",VLOOKUP($A659,'様式C-1-1用'!$B$3:$AI$977,29,0))</f>
        <v/>
      </c>
      <c r="P659" s="322" t="str">
        <f>IFERROR(VLOOKUP($A659,'様式C-1-1用'!$B$3:$AI$977,33,0),"")</f>
        <v/>
      </c>
    </row>
    <row r="660" spans="1:16" ht="15.95" customHeight="1" x14ac:dyDescent="0.15">
      <c r="A660" s="314">
        <v>658</v>
      </c>
      <c r="B660" s="320">
        <f>IFERROR(VLOOKUP($A660,'様式C-1-1用'!$B$3:$AI$977,3,0),"")</f>
        <v>0</v>
      </c>
      <c r="C660" s="321" t="str">
        <f>IFERROR(VLOOKUP($A660,'様式C-1-1用'!$B$3:$AI$977,4,0),"")</f>
        <v/>
      </c>
      <c r="D660" s="321">
        <f>IFERROR(VLOOKUP($A660,'様式C-1-1用'!$B$3:$AI$977,6,0),"")</f>
        <v>0</v>
      </c>
      <c r="E660" s="321">
        <f>IFERROR(VLOOKUP($A660,'様式C-1-1用'!$B$3:$AI$977,7,0),"")</f>
        <v>0</v>
      </c>
      <c r="F660" s="321">
        <f>IFERROR(VLOOKUP($A660,'様式C-1-1用'!$B$3:$AI$977,8,0),"")</f>
        <v>0</v>
      </c>
      <c r="G660" s="321">
        <f>IFERROR(VLOOKUP($A660,'様式C-1-1用'!$B$3:$AI$977,10,0),"")</f>
        <v>0</v>
      </c>
      <c r="H660" s="321">
        <f>IFERROR(VLOOKUP($A660,'様式C-1-1用'!$B$3:$AI$977,22,0),"")</f>
        <v>0</v>
      </c>
      <c r="I660" s="321">
        <f>IFERROR(VLOOKUP($A660,'様式C-1-1用'!$B$3:$AI$977,23,0),"")</f>
        <v>0</v>
      </c>
      <c r="J660" s="321" t="str">
        <f>IFERROR(VLOOKUP($A660,'様式C-1-1用'!$B$3:$AI$977,24,0),"")</f>
        <v/>
      </c>
      <c r="K660" s="321" t="str">
        <f>IFERROR(VLOOKUP($A660,'様式C-1-1用'!$B$3:$AI$977,25,0),"")</f>
        <v/>
      </c>
      <c r="L660" s="321">
        <f>IFERROR(VLOOKUP($A660,'様式C-1-1用'!$B$3:$AI$977,16,0),"")</f>
        <v>0</v>
      </c>
      <c r="M660" s="321" t="str">
        <f>IFERROR(VLOOKUP($A660,'様式C-1-1用'!$B$3:$AI$977,34,0),"")</f>
        <v/>
      </c>
      <c r="N660" s="321" t="str">
        <f>IFERROR(VLOOKUP($A660,'様式C-1-1用'!$B$3:$AI$977,30,0),"")</f>
        <v/>
      </c>
      <c r="O660" s="321" t="str">
        <f>IF(VLOOKUP($A660,'様式C-1-1用'!$B$3:$AI$977,29,0)="－","なし",VLOOKUP($A660,'様式C-1-1用'!$B$3:$AI$977,29,0))</f>
        <v/>
      </c>
      <c r="P660" s="322" t="str">
        <f>IFERROR(VLOOKUP($A660,'様式C-1-1用'!$B$3:$AI$977,33,0),"")</f>
        <v/>
      </c>
    </row>
    <row r="661" spans="1:16" ht="15.95" customHeight="1" x14ac:dyDescent="0.15">
      <c r="A661" s="314">
        <v>659</v>
      </c>
      <c r="B661" s="320">
        <f>IFERROR(VLOOKUP($A661,'様式C-1-1用'!$B$3:$AI$977,3,0),"")</f>
        <v>0</v>
      </c>
      <c r="C661" s="321" t="str">
        <f>IFERROR(VLOOKUP($A661,'様式C-1-1用'!$B$3:$AI$977,4,0),"")</f>
        <v/>
      </c>
      <c r="D661" s="321">
        <f>IFERROR(VLOOKUP($A661,'様式C-1-1用'!$B$3:$AI$977,6,0),"")</f>
        <v>0</v>
      </c>
      <c r="E661" s="321">
        <f>IFERROR(VLOOKUP($A661,'様式C-1-1用'!$B$3:$AI$977,7,0),"")</f>
        <v>0</v>
      </c>
      <c r="F661" s="321">
        <f>IFERROR(VLOOKUP($A661,'様式C-1-1用'!$B$3:$AI$977,8,0),"")</f>
        <v>0</v>
      </c>
      <c r="G661" s="321">
        <f>IFERROR(VLOOKUP($A661,'様式C-1-1用'!$B$3:$AI$977,10,0),"")</f>
        <v>0</v>
      </c>
      <c r="H661" s="321">
        <f>IFERROR(VLOOKUP($A661,'様式C-1-1用'!$B$3:$AI$977,22,0),"")</f>
        <v>0</v>
      </c>
      <c r="I661" s="321">
        <f>IFERROR(VLOOKUP($A661,'様式C-1-1用'!$B$3:$AI$977,23,0),"")</f>
        <v>0</v>
      </c>
      <c r="J661" s="321" t="str">
        <f>IFERROR(VLOOKUP($A661,'様式C-1-1用'!$B$3:$AI$977,24,0),"")</f>
        <v/>
      </c>
      <c r="K661" s="321" t="str">
        <f>IFERROR(VLOOKUP($A661,'様式C-1-1用'!$B$3:$AI$977,25,0),"")</f>
        <v/>
      </c>
      <c r="L661" s="321">
        <f>IFERROR(VLOOKUP($A661,'様式C-1-1用'!$B$3:$AI$977,16,0),"")</f>
        <v>0</v>
      </c>
      <c r="M661" s="321" t="str">
        <f>IFERROR(VLOOKUP($A661,'様式C-1-1用'!$B$3:$AI$977,34,0),"")</f>
        <v/>
      </c>
      <c r="N661" s="321" t="str">
        <f>IFERROR(VLOOKUP($A661,'様式C-1-1用'!$B$3:$AI$977,30,0),"")</f>
        <v/>
      </c>
      <c r="O661" s="321" t="str">
        <f>IF(VLOOKUP($A661,'様式C-1-1用'!$B$3:$AI$977,29,0)="－","なし",VLOOKUP($A661,'様式C-1-1用'!$B$3:$AI$977,29,0))</f>
        <v/>
      </c>
      <c r="P661" s="322" t="str">
        <f>IFERROR(VLOOKUP($A661,'様式C-1-1用'!$B$3:$AI$977,33,0),"")</f>
        <v/>
      </c>
    </row>
    <row r="662" spans="1:16" ht="15.95" customHeight="1" x14ac:dyDescent="0.15">
      <c r="A662" s="314">
        <v>660</v>
      </c>
      <c r="B662" s="320">
        <f>IFERROR(VLOOKUP($A662,'様式C-1-1用'!$B$3:$AI$977,3,0),"")</f>
        <v>0</v>
      </c>
      <c r="C662" s="321" t="str">
        <f>IFERROR(VLOOKUP($A662,'様式C-1-1用'!$B$3:$AI$977,4,0),"")</f>
        <v/>
      </c>
      <c r="D662" s="321">
        <f>IFERROR(VLOOKUP($A662,'様式C-1-1用'!$B$3:$AI$977,6,0),"")</f>
        <v>0</v>
      </c>
      <c r="E662" s="321">
        <f>IFERROR(VLOOKUP($A662,'様式C-1-1用'!$B$3:$AI$977,7,0),"")</f>
        <v>0</v>
      </c>
      <c r="F662" s="321">
        <f>IFERROR(VLOOKUP($A662,'様式C-1-1用'!$B$3:$AI$977,8,0),"")</f>
        <v>0</v>
      </c>
      <c r="G662" s="321">
        <f>IFERROR(VLOOKUP($A662,'様式C-1-1用'!$B$3:$AI$977,10,0),"")</f>
        <v>0</v>
      </c>
      <c r="H662" s="321">
        <f>IFERROR(VLOOKUP($A662,'様式C-1-1用'!$B$3:$AI$977,22,0),"")</f>
        <v>0</v>
      </c>
      <c r="I662" s="321">
        <f>IFERROR(VLOOKUP($A662,'様式C-1-1用'!$B$3:$AI$977,23,0),"")</f>
        <v>0</v>
      </c>
      <c r="J662" s="321" t="str">
        <f>IFERROR(VLOOKUP($A662,'様式C-1-1用'!$B$3:$AI$977,24,0),"")</f>
        <v/>
      </c>
      <c r="K662" s="321" t="str">
        <f>IFERROR(VLOOKUP($A662,'様式C-1-1用'!$B$3:$AI$977,25,0),"")</f>
        <v/>
      </c>
      <c r="L662" s="321">
        <f>IFERROR(VLOOKUP($A662,'様式C-1-1用'!$B$3:$AI$977,16,0),"")</f>
        <v>0</v>
      </c>
      <c r="M662" s="321" t="str">
        <f>IFERROR(VLOOKUP($A662,'様式C-1-1用'!$B$3:$AI$977,34,0),"")</f>
        <v/>
      </c>
      <c r="N662" s="321" t="str">
        <f>IFERROR(VLOOKUP($A662,'様式C-1-1用'!$B$3:$AI$977,30,0),"")</f>
        <v/>
      </c>
      <c r="O662" s="321" t="str">
        <f>IF(VLOOKUP($A662,'様式C-1-1用'!$B$3:$AI$977,29,0)="－","なし",VLOOKUP($A662,'様式C-1-1用'!$B$3:$AI$977,29,0))</f>
        <v/>
      </c>
      <c r="P662" s="322" t="str">
        <f>IFERROR(VLOOKUP($A662,'様式C-1-1用'!$B$3:$AI$977,33,0),"")</f>
        <v/>
      </c>
    </row>
    <row r="663" spans="1:16" ht="15.95" customHeight="1" x14ac:dyDescent="0.15">
      <c r="A663" s="314">
        <v>661</v>
      </c>
      <c r="B663" s="320">
        <f>IFERROR(VLOOKUP($A663,'様式C-1-1用'!$B$3:$AI$977,3,0),"")</f>
        <v>0</v>
      </c>
      <c r="C663" s="321" t="str">
        <f>IFERROR(VLOOKUP($A663,'様式C-1-1用'!$B$3:$AI$977,4,0),"")</f>
        <v/>
      </c>
      <c r="D663" s="321">
        <f>IFERROR(VLOOKUP($A663,'様式C-1-1用'!$B$3:$AI$977,6,0),"")</f>
        <v>0</v>
      </c>
      <c r="E663" s="321">
        <f>IFERROR(VLOOKUP($A663,'様式C-1-1用'!$B$3:$AI$977,7,0),"")</f>
        <v>0</v>
      </c>
      <c r="F663" s="321">
        <f>IFERROR(VLOOKUP($A663,'様式C-1-1用'!$B$3:$AI$977,8,0),"")</f>
        <v>0</v>
      </c>
      <c r="G663" s="321">
        <f>IFERROR(VLOOKUP($A663,'様式C-1-1用'!$B$3:$AI$977,10,0),"")</f>
        <v>0</v>
      </c>
      <c r="H663" s="321">
        <f>IFERROR(VLOOKUP($A663,'様式C-1-1用'!$B$3:$AI$977,22,0),"")</f>
        <v>0</v>
      </c>
      <c r="I663" s="321">
        <f>IFERROR(VLOOKUP($A663,'様式C-1-1用'!$B$3:$AI$977,23,0),"")</f>
        <v>0</v>
      </c>
      <c r="J663" s="321" t="str">
        <f>IFERROR(VLOOKUP($A663,'様式C-1-1用'!$B$3:$AI$977,24,0),"")</f>
        <v/>
      </c>
      <c r="K663" s="321" t="str">
        <f>IFERROR(VLOOKUP($A663,'様式C-1-1用'!$B$3:$AI$977,25,0),"")</f>
        <v/>
      </c>
      <c r="L663" s="321">
        <f>IFERROR(VLOOKUP($A663,'様式C-1-1用'!$B$3:$AI$977,16,0),"")</f>
        <v>0</v>
      </c>
      <c r="M663" s="321" t="str">
        <f>IFERROR(VLOOKUP($A663,'様式C-1-1用'!$B$3:$AI$977,34,0),"")</f>
        <v/>
      </c>
      <c r="N663" s="321" t="str">
        <f>IFERROR(VLOOKUP($A663,'様式C-1-1用'!$B$3:$AI$977,30,0),"")</f>
        <v/>
      </c>
      <c r="O663" s="321" t="str">
        <f>IF(VLOOKUP($A663,'様式C-1-1用'!$B$3:$AI$977,29,0)="－","なし",VLOOKUP($A663,'様式C-1-1用'!$B$3:$AI$977,29,0))</f>
        <v/>
      </c>
      <c r="P663" s="322" t="str">
        <f>IFERROR(VLOOKUP($A663,'様式C-1-1用'!$B$3:$AI$977,33,0),"")</f>
        <v/>
      </c>
    </row>
    <row r="664" spans="1:16" ht="15.95" customHeight="1" x14ac:dyDescent="0.15">
      <c r="A664" s="314">
        <v>662</v>
      </c>
      <c r="B664" s="320">
        <f>IFERROR(VLOOKUP($A664,'様式C-1-1用'!$B$3:$AI$977,3,0),"")</f>
        <v>0</v>
      </c>
      <c r="C664" s="321" t="str">
        <f>IFERROR(VLOOKUP($A664,'様式C-1-1用'!$B$3:$AI$977,4,0),"")</f>
        <v/>
      </c>
      <c r="D664" s="321">
        <f>IFERROR(VLOOKUP($A664,'様式C-1-1用'!$B$3:$AI$977,6,0),"")</f>
        <v>0</v>
      </c>
      <c r="E664" s="321">
        <f>IFERROR(VLOOKUP($A664,'様式C-1-1用'!$B$3:$AI$977,7,0),"")</f>
        <v>0</v>
      </c>
      <c r="F664" s="321">
        <f>IFERROR(VLOOKUP($A664,'様式C-1-1用'!$B$3:$AI$977,8,0),"")</f>
        <v>0</v>
      </c>
      <c r="G664" s="321">
        <f>IFERROR(VLOOKUP($A664,'様式C-1-1用'!$B$3:$AI$977,10,0),"")</f>
        <v>0</v>
      </c>
      <c r="H664" s="321">
        <f>IFERROR(VLOOKUP($A664,'様式C-1-1用'!$B$3:$AI$977,22,0),"")</f>
        <v>0</v>
      </c>
      <c r="I664" s="321">
        <f>IFERROR(VLOOKUP($A664,'様式C-1-1用'!$B$3:$AI$977,23,0),"")</f>
        <v>0</v>
      </c>
      <c r="J664" s="321" t="str">
        <f>IFERROR(VLOOKUP($A664,'様式C-1-1用'!$B$3:$AI$977,24,0),"")</f>
        <v/>
      </c>
      <c r="K664" s="321" t="str">
        <f>IFERROR(VLOOKUP($A664,'様式C-1-1用'!$B$3:$AI$977,25,0),"")</f>
        <v/>
      </c>
      <c r="L664" s="321">
        <f>IFERROR(VLOOKUP($A664,'様式C-1-1用'!$B$3:$AI$977,16,0),"")</f>
        <v>0</v>
      </c>
      <c r="M664" s="321" t="str">
        <f>IFERROR(VLOOKUP($A664,'様式C-1-1用'!$B$3:$AI$977,34,0),"")</f>
        <v/>
      </c>
      <c r="N664" s="321" t="str">
        <f>IFERROR(VLOOKUP($A664,'様式C-1-1用'!$B$3:$AI$977,30,0),"")</f>
        <v/>
      </c>
      <c r="O664" s="321" t="str">
        <f>IF(VLOOKUP($A664,'様式C-1-1用'!$B$3:$AI$977,29,0)="－","なし",VLOOKUP($A664,'様式C-1-1用'!$B$3:$AI$977,29,0))</f>
        <v/>
      </c>
      <c r="P664" s="322" t="str">
        <f>IFERROR(VLOOKUP($A664,'様式C-1-1用'!$B$3:$AI$977,33,0),"")</f>
        <v/>
      </c>
    </row>
    <row r="665" spans="1:16" ht="15.95" customHeight="1" x14ac:dyDescent="0.15">
      <c r="A665" s="314">
        <v>663</v>
      </c>
      <c r="B665" s="320">
        <f>IFERROR(VLOOKUP($A665,'様式C-1-1用'!$B$3:$AI$977,3,0),"")</f>
        <v>0</v>
      </c>
      <c r="C665" s="321" t="str">
        <f>IFERROR(VLOOKUP($A665,'様式C-1-1用'!$B$3:$AI$977,4,0),"")</f>
        <v/>
      </c>
      <c r="D665" s="321">
        <f>IFERROR(VLOOKUP($A665,'様式C-1-1用'!$B$3:$AI$977,6,0),"")</f>
        <v>0</v>
      </c>
      <c r="E665" s="321">
        <f>IFERROR(VLOOKUP($A665,'様式C-1-1用'!$B$3:$AI$977,7,0),"")</f>
        <v>0</v>
      </c>
      <c r="F665" s="321">
        <f>IFERROR(VLOOKUP($A665,'様式C-1-1用'!$B$3:$AI$977,8,0),"")</f>
        <v>0</v>
      </c>
      <c r="G665" s="321">
        <f>IFERROR(VLOOKUP($A665,'様式C-1-1用'!$B$3:$AI$977,10,0),"")</f>
        <v>0</v>
      </c>
      <c r="H665" s="321">
        <f>IFERROR(VLOOKUP($A665,'様式C-1-1用'!$B$3:$AI$977,22,0),"")</f>
        <v>0</v>
      </c>
      <c r="I665" s="321">
        <f>IFERROR(VLOOKUP($A665,'様式C-1-1用'!$B$3:$AI$977,23,0),"")</f>
        <v>0</v>
      </c>
      <c r="J665" s="321" t="str">
        <f>IFERROR(VLOOKUP($A665,'様式C-1-1用'!$B$3:$AI$977,24,0),"")</f>
        <v/>
      </c>
      <c r="K665" s="321" t="str">
        <f>IFERROR(VLOOKUP($A665,'様式C-1-1用'!$B$3:$AI$977,25,0),"")</f>
        <v/>
      </c>
      <c r="L665" s="321">
        <f>IFERROR(VLOOKUP($A665,'様式C-1-1用'!$B$3:$AI$977,16,0),"")</f>
        <v>0</v>
      </c>
      <c r="M665" s="321" t="str">
        <f>IFERROR(VLOOKUP($A665,'様式C-1-1用'!$B$3:$AI$977,34,0),"")</f>
        <v/>
      </c>
      <c r="N665" s="321" t="str">
        <f>IFERROR(VLOOKUP($A665,'様式C-1-1用'!$B$3:$AI$977,30,0),"")</f>
        <v/>
      </c>
      <c r="O665" s="321" t="str">
        <f>IF(VLOOKUP($A665,'様式C-1-1用'!$B$3:$AI$977,29,0)="－","なし",VLOOKUP($A665,'様式C-1-1用'!$B$3:$AI$977,29,0))</f>
        <v/>
      </c>
      <c r="P665" s="322" t="str">
        <f>IFERROR(VLOOKUP($A665,'様式C-1-1用'!$B$3:$AI$977,33,0),"")</f>
        <v/>
      </c>
    </row>
    <row r="666" spans="1:16" ht="15.95" customHeight="1" x14ac:dyDescent="0.15">
      <c r="A666" s="314">
        <v>664</v>
      </c>
      <c r="B666" s="320">
        <f>IFERROR(VLOOKUP($A666,'様式C-1-1用'!$B$3:$AI$977,3,0),"")</f>
        <v>0</v>
      </c>
      <c r="C666" s="321" t="str">
        <f>IFERROR(VLOOKUP($A666,'様式C-1-1用'!$B$3:$AI$977,4,0),"")</f>
        <v/>
      </c>
      <c r="D666" s="321">
        <f>IFERROR(VLOOKUP($A666,'様式C-1-1用'!$B$3:$AI$977,6,0),"")</f>
        <v>0</v>
      </c>
      <c r="E666" s="321">
        <f>IFERROR(VLOOKUP($A666,'様式C-1-1用'!$B$3:$AI$977,7,0),"")</f>
        <v>0</v>
      </c>
      <c r="F666" s="321">
        <f>IFERROR(VLOOKUP($A666,'様式C-1-1用'!$B$3:$AI$977,8,0),"")</f>
        <v>0</v>
      </c>
      <c r="G666" s="321">
        <f>IFERROR(VLOOKUP($A666,'様式C-1-1用'!$B$3:$AI$977,10,0),"")</f>
        <v>0</v>
      </c>
      <c r="H666" s="321">
        <f>IFERROR(VLOOKUP($A666,'様式C-1-1用'!$B$3:$AI$977,22,0),"")</f>
        <v>0</v>
      </c>
      <c r="I666" s="321">
        <f>IFERROR(VLOOKUP($A666,'様式C-1-1用'!$B$3:$AI$977,23,0),"")</f>
        <v>0</v>
      </c>
      <c r="J666" s="321" t="str">
        <f>IFERROR(VLOOKUP($A666,'様式C-1-1用'!$B$3:$AI$977,24,0),"")</f>
        <v/>
      </c>
      <c r="K666" s="321" t="str">
        <f>IFERROR(VLOOKUP($A666,'様式C-1-1用'!$B$3:$AI$977,25,0),"")</f>
        <v/>
      </c>
      <c r="L666" s="321">
        <f>IFERROR(VLOOKUP($A666,'様式C-1-1用'!$B$3:$AI$977,16,0),"")</f>
        <v>0</v>
      </c>
      <c r="M666" s="321" t="str">
        <f>IFERROR(VLOOKUP($A666,'様式C-1-1用'!$B$3:$AI$977,34,0),"")</f>
        <v/>
      </c>
      <c r="N666" s="321" t="str">
        <f>IFERROR(VLOOKUP($A666,'様式C-1-1用'!$B$3:$AI$977,30,0),"")</f>
        <v/>
      </c>
      <c r="O666" s="321" t="str">
        <f>IF(VLOOKUP($A666,'様式C-1-1用'!$B$3:$AI$977,29,0)="－","なし",VLOOKUP($A666,'様式C-1-1用'!$B$3:$AI$977,29,0))</f>
        <v/>
      </c>
      <c r="P666" s="322" t="str">
        <f>IFERROR(VLOOKUP($A666,'様式C-1-1用'!$B$3:$AI$977,33,0),"")</f>
        <v/>
      </c>
    </row>
    <row r="667" spans="1:16" ht="15.95" customHeight="1" x14ac:dyDescent="0.15">
      <c r="A667" s="314">
        <v>665</v>
      </c>
      <c r="B667" s="320">
        <f>IFERROR(VLOOKUP($A667,'様式C-1-1用'!$B$3:$AI$977,3,0),"")</f>
        <v>0</v>
      </c>
      <c r="C667" s="321" t="str">
        <f>IFERROR(VLOOKUP($A667,'様式C-1-1用'!$B$3:$AI$977,4,0),"")</f>
        <v/>
      </c>
      <c r="D667" s="321">
        <f>IFERROR(VLOOKUP($A667,'様式C-1-1用'!$B$3:$AI$977,6,0),"")</f>
        <v>0</v>
      </c>
      <c r="E667" s="321">
        <f>IFERROR(VLOOKUP($A667,'様式C-1-1用'!$B$3:$AI$977,7,0),"")</f>
        <v>0</v>
      </c>
      <c r="F667" s="321">
        <f>IFERROR(VLOOKUP($A667,'様式C-1-1用'!$B$3:$AI$977,8,0),"")</f>
        <v>0</v>
      </c>
      <c r="G667" s="321">
        <f>IFERROR(VLOOKUP($A667,'様式C-1-1用'!$B$3:$AI$977,10,0),"")</f>
        <v>0</v>
      </c>
      <c r="H667" s="321">
        <f>IFERROR(VLOOKUP($A667,'様式C-1-1用'!$B$3:$AI$977,22,0),"")</f>
        <v>0</v>
      </c>
      <c r="I667" s="321">
        <f>IFERROR(VLOOKUP($A667,'様式C-1-1用'!$B$3:$AI$977,23,0),"")</f>
        <v>0</v>
      </c>
      <c r="J667" s="321" t="str">
        <f>IFERROR(VLOOKUP($A667,'様式C-1-1用'!$B$3:$AI$977,24,0),"")</f>
        <v/>
      </c>
      <c r="K667" s="321" t="str">
        <f>IFERROR(VLOOKUP($A667,'様式C-1-1用'!$B$3:$AI$977,25,0),"")</f>
        <v/>
      </c>
      <c r="L667" s="321">
        <f>IFERROR(VLOOKUP($A667,'様式C-1-1用'!$B$3:$AI$977,16,0),"")</f>
        <v>0</v>
      </c>
      <c r="M667" s="321" t="str">
        <f>IFERROR(VLOOKUP($A667,'様式C-1-1用'!$B$3:$AI$977,34,0),"")</f>
        <v/>
      </c>
      <c r="N667" s="321" t="str">
        <f>IFERROR(VLOOKUP($A667,'様式C-1-1用'!$B$3:$AI$977,30,0),"")</f>
        <v/>
      </c>
      <c r="O667" s="321" t="str">
        <f>IF(VLOOKUP($A667,'様式C-1-1用'!$B$3:$AI$977,29,0)="－","なし",VLOOKUP($A667,'様式C-1-1用'!$B$3:$AI$977,29,0))</f>
        <v/>
      </c>
      <c r="P667" s="322" t="str">
        <f>IFERROR(VLOOKUP($A667,'様式C-1-1用'!$B$3:$AI$977,33,0),"")</f>
        <v/>
      </c>
    </row>
    <row r="668" spans="1:16" ht="15.95" customHeight="1" x14ac:dyDescent="0.15">
      <c r="A668" s="314">
        <v>666</v>
      </c>
      <c r="B668" s="320">
        <f>IFERROR(VLOOKUP($A668,'様式C-1-1用'!$B$3:$AI$977,3,0),"")</f>
        <v>0</v>
      </c>
      <c r="C668" s="321" t="str">
        <f>IFERROR(VLOOKUP($A668,'様式C-1-1用'!$B$3:$AI$977,4,0),"")</f>
        <v/>
      </c>
      <c r="D668" s="321">
        <f>IFERROR(VLOOKUP($A668,'様式C-1-1用'!$B$3:$AI$977,6,0),"")</f>
        <v>0</v>
      </c>
      <c r="E668" s="321">
        <f>IFERROR(VLOOKUP($A668,'様式C-1-1用'!$B$3:$AI$977,7,0),"")</f>
        <v>0</v>
      </c>
      <c r="F668" s="321">
        <f>IFERROR(VLOOKUP($A668,'様式C-1-1用'!$B$3:$AI$977,8,0),"")</f>
        <v>0</v>
      </c>
      <c r="G668" s="321">
        <f>IFERROR(VLOOKUP($A668,'様式C-1-1用'!$B$3:$AI$977,10,0),"")</f>
        <v>0</v>
      </c>
      <c r="H668" s="321">
        <f>IFERROR(VLOOKUP($A668,'様式C-1-1用'!$B$3:$AI$977,22,0),"")</f>
        <v>0</v>
      </c>
      <c r="I668" s="321">
        <f>IFERROR(VLOOKUP($A668,'様式C-1-1用'!$B$3:$AI$977,23,0),"")</f>
        <v>0</v>
      </c>
      <c r="J668" s="321" t="str">
        <f>IFERROR(VLOOKUP($A668,'様式C-1-1用'!$B$3:$AI$977,24,0),"")</f>
        <v/>
      </c>
      <c r="K668" s="321" t="str">
        <f>IFERROR(VLOOKUP($A668,'様式C-1-1用'!$B$3:$AI$977,25,0),"")</f>
        <v/>
      </c>
      <c r="L668" s="321">
        <f>IFERROR(VLOOKUP($A668,'様式C-1-1用'!$B$3:$AI$977,16,0),"")</f>
        <v>0</v>
      </c>
      <c r="M668" s="321" t="str">
        <f>IFERROR(VLOOKUP($A668,'様式C-1-1用'!$B$3:$AI$977,34,0),"")</f>
        <v/>
      </c>
      <c r="N668" s="321" t="str">
        <f>IFERROR(VLOOKUP($A668,'様式C-1-1用'!$B$3:$AI$977,30,0),"")</f>
        <v/>
      </c>
      <c r="O668" s="321" t="str">
        <f>IF(VLOOKUP($A668,'様式C-1-1用'!$B$3:$AI$977,29,0)="－","なし",VLOOKUP($A668,'様式C-1-1用'!$B$3:$AI$977,29,0))</f>
        <v/>
      </c>
      <c r="P668" s="322" t="str">
        <f>IFERROR(VLOOKUP($A668,'様式C-1-1用'!$B$3:$AI$977,33,0),"")</f>
        <v/>
      </c>
    </row>
    <row r="669" spans="1:16" ht="15.95" customHeight="1" x14ac:dyDescent="0.15">
      <c r="A669" s="314">
        <v>667</v>
      </c>
      <c r="B669" s="320">
        <f>IFERROR(VLOOKUP($A669,'様式C-1-1用'!$B$3:$AI$977,3,0),"")</f>
        <v>0</v>
      </c>
      <c r="C669" s="321" t="str">
        <f>IFERROR(VLOOKUP($A669,'様式C-1-1用'!$B$3:$AI$977,4,0),"")</f>
        <v/>
      </c>
      <c r="D669" s="321">
        <f>IFERROR(VLOOKUP($A669,'様式C-1-1用'!$B$3:$AI$977,6,0),"")</f>
        <v>0</v>
      </c>
      <c r="E669" s="321">
        <f>IFERROR(VLOOKUP($A669,'様式C-1-1用'!$B$3:$AI$977,7,0),"")</f>
        <v>0</v>
      </c>
      <c r="F669" s="321">
        <f>IFERROR(VLOOKUP($A669,'様式C-1-1用'!$B$3:$AI$977,8,0),"")</f>
        <v>0</v>
      </c>
      <c r="G669" s="321">
        <f>IFERROR(VLOOKUP($A669,'様式C-1-1用'!$B$3:$AI$977,10,0),"")</f>
        <v>0</v>
      </c>
      <c r="H669" s="321">
        <f>IFERROR(VLOOKUP($A669,'様式C-1-1用'!$B$3:$AI$977,22,0),"")</f>
        <v>0</v>
      </c>
      <c r="I669" s="321">
        <f>IFERROR(VLOOKUP($A669,'様式C-1-1用'!$B$3:$AI$977,23,0),"")</f>
        <v>0</v>
      </c>
      <c r="J669" s="321" t="str">
        <f>IFERROR(VLOOKUP($A669,'様式C-1-1用'!$B$3:$AI$977,24,0),"")</f>
        <v/>
      </c>
      <c r="K669" s="321" t="str">
        <f>IFERROR(VLOOKUP($A669,'様式C-1-1用'!$B$3:$AI$977,25,0),"")</f>
        <v/>
      </c>
      <c r="L669" s="321">
        <f>IFERROR(VLOOKUP($A669,'様式C-1-1用'!$B$3:$AI$977,16,0),"")</f>
        <v>0</v>
      </c>
      <c r="M669" s="321" t="str">
        <f>IFERROR(VLOOKUP($A669,'様式C-1-1用'!$B$3:$AI$977,34,0),"")</f>
        <v/>
      </c>
      <c r="N669" s="321" t="str">
        <f>IFERROR(VLOOKUP($A669,'様式C-1-1用'!$B$3:$AI$977,30,0),"")</f>
        <v/>
      </c>
      <c r="O669" s="321" t="str">
        <f>IF(VLOOKUP($A669,'様式C-1-1用'!$B$3:$AI$977,29,0)="－","なし",VLOOKUP($A669,'様式C-1-1用'!$B$3:$AI$977,29,0))</f>
        <v/>
      </c>
      <c r="P669" s="322" t="str">
        <f>IFERROR(VLOOKUP($A669,'様式C-1-1用'!$B$3:$AI$977,33,0),"")</f>
        <v/>
      </c>
    </row>
    <row r="670" spans="1:16" ht="15.95" customHeight="1" x14ac:dyDescent="0.15">
      <c r="A670" s="314">
        <v>668</v>
      </c>
      <c r="B670" s="320">
        <f>IFERROR(VLOOKUP($A670,'様式C-1-1用'!$B$3:$AI$977,3,0),"")</f>
        <v>0</v>
      </c>
      <c r="C670" s="321" t="str">
        <f>IFERROR(VLOOKUP($A670,'様式C-1-1用'!$B$3:$AI$977,4,0),"")</f>
        <v/>
      </c>
      <c r="D670" s="321">
        <f>IFERROR(VLOOKUP($A670,'様式C-1-1用'!$B$3:$AI$977,6,0),"")</f>
        <v>0</v>
      </c>
      <c r="E670" s="321">
        <f>IFERROR(VLOOKUP($A670,'様式C-1-1用'!$B$3:$AI$977,7,0),"")</f>
        <v>0</v>
      </c>
      <c r="F670" s="321">
        <f>IFERROR(VLOOKUP($A670,'様式C-1-1用'!$B$3:$AI$977,8,0),"")</f>
        <v>0</v>
      </c>
      <c r="G670" s="321">
        <f>IFERROR(VLOOKUP($A670,'様式C-1-1用'!$B$3:$AI$977,10,0),"")</f>
        <v>0</v>
      </c>
      <c r="H670" s="321">
        <f>IFERROR(VLOOKUP($A670,'様式C-1-1用'!$B$3:$AI$977,22,0),"")</f>
        <v>0</v>
      </c>
      <c r="I670" s="321">
        <f>IFERROR(VLOOKUP($A670,'様式C-1-1用'!$B$3:$AI$977,23,0),"")</f>
        <v>0</v>
      </c>
      <c r="J670" s="321" t="str">
        <f>IFERROR(VLOOKUP($A670,'様式C-1-1用'!$B$3:$AI$977,24,0),"")</f>
        <v/>
      </c>
      <c r="K670" s="321" t="str">
        <f>IFERROR(VLOOKUP($A670,'様式C-1-1用'!$B$3:$AI$977,25,0),"")</f>
        <v/>
      </c>
      <c r="L670" s="321">
        <f>IFERROR(VLOOKUP($A670,'様式C-1-1用'!$B$3:$AI$977,16,0),"")</f>
        <v>0</v>
      </c>
      <c r="M670" s="321" t="str">
        <f>IFERROR(VLOOKUP($A670,'様式C-1-1用'!$B$3:$AI$977,34,0),"")</f>
        <v/>
      </c>
      <c r="N670" s="321" t="str">
        <f>IFERROR(VLOOKUP($A670,'様式C-1-1用'!$B$3:$AI$977,30,0),"")</f>
        <v/>
      </c>
      <c r="O670" s="321" t="str">
        <f>IF(VLOOKUP($A670,'様式C-1-1用'!$B$3:$AI$977,29,0)="－","なし",VLOOKUP($A670,'様式C-1-1用'!$B$3:$AI$977,29,0))</f>
        <v/>
      </c>
      <c r="P670" s="322" t="str">
        <f>IFERROR(VLOOKUP($A670,'様式C-1-1用'!$B$3:$AI$977,33,0),"")</f>
        <v/>
      </c>
    </row>
    <row r="671" spans="1:16" ht="15.95" customHeight="1" x14ac:dyDescent="0.15">
      <c r="A671" s="314">
        <v>669</v>
      </c>
      <c r="B671" s="320">
        <f>IFERROR(VLOOKUP($A671,'様式C-1-1用'!$B$3:$AI$977,3,0),"")</f>
        <v>0</v>
      </c>
      <c r="C671" s="321" t="str">
        <f>IFERROR(VLOOKUP($A671,'様式C-1-1用'!$B$3:$AI$977,4,0),"")</f>
        <v/>
      </c>
      <c r="D671" s="321">
        <f>IFERROR(VLOOKUP($A671,'様式C-1-1用'!$B$3:$AI$977,6,0),"")</f>
        <v>0</v>
      </c>
      <c r="E671" s="321">
        <f>IFERROR(VLOOKUP($A671,'様式C-1-1用'!$B$3:$AI$977,7,0),"")</f>
        <v>0</v>
      </c>
      <c r="F671" s="321">
        <f>IFERROR(VLOOKUP($A671,'様式C-1-1用'!$B$3:$AI$977,8,0),"")</f>
        <v>0</v>
      </c>
      <c r="G671" s="321">
        <f>IFERROR(VLOOKUP($A671,'様式C-1-1用'!$B$3:$AI$977,10,0),"")</f>
        <v>0</v>
      </c>
      <c r="H671" s="321">
        <f>IFERROR(VLOOKUP($A671,'様式C-1-1用'!$B$3:$AI$977,22,0),"")</f>
        <v>0</v>
      </c>
      <c r="I671" s="321">
        <f>IFERROR(VLOOKUP($A671,'様式C-1-1用'!$B$3:$AI$977,23,0),"")</f>
        <v>0</v>
      </c>
      <c r="J671" s="321" t="str">
        <f>IFERROR(VLOOKUP($A671,'様式C-1-1用'!$B$3:$AI$977,24,0),"")</f>
        <v/>
      </c>
      <c r="K671" s="321" t="str">
        <f>IFERROR(VLOOKUP($A671,'様式C-1-1用'!$B$3:$AI$977,25,0),"")</f>
        <v/>
      </c>
      <c r="L671" s="321">
        <f>IFERROR(VLOOKUP($A671,'様式C-1-1用'!$B$3:$AI$977,16,0),"")</f>
        <v>0</v>
      </c>
      <c r="M671" s="321" t="str">
        <f>IFERROR(VLOOKUP($A671,'様式C-1-1用'!$B$3:$AI$977,34,0),"")</f>
        <v/>
      </c>
      <c r="N671" s="321" t="str">
        <f>IFERROR(VLOOKUP($A671,'様式C-1-1用'!$B$3:$AI$977,30,0),"")</f>
        <v/>
      </c>
      <c r="O671" s="321" t="str">
        <f>IF(VLOOKUP($A671,'様式C-1-1用'!$B$3:$AI$977,29,0)="－","なし",VLOOKUP($A671,'様式C-1-1用'!$B$3:$AI$977,29,0))</f>
        <v/>
      </c>
      <c r="P671" s="322" t="str">
        <f>IFERROR(VLOOKUP($A671,'様式C-1-1用'!$B$3:$AI$977,33,0),"")</f>
        <v/>
      </c>
    </row>
    <row r="672" spans="1:16" ht="15.95" customHeight="1" x14ac:dyDescent="0.15">
      <c r="A672" s="314">
        <v>670</v>
      </c>
      <c r="B672" s="320">
        <f>IFERROR(VLOOKUP($A672,'様式C-1-1用'!$B$3:$AI$977,3,0),"")</f>
        <v>0</v>
      </c>
      <c r="C672" s="321" t="str">
        <f>IFERROR(VLOOKUP($A672,'様式C-1-1用'!$B$3:$AI$977,4,0),"")</f>
        <v/>
      </c>
      <c r="D672" s="321">
        <f>IFERROR(VLOOKUP($A672,'様式C-1-1用'!$B$3:$AI$977,6,0),"")</f>
        <v>0</v>
      </c>
      <c r="E672" s="321">
        <f>IFERROR(VLOOKUP($A672,'様式C-1-1用'!$B$3:$AI$977,7,0),"")</f>
        <v>0</v>
      </c>
      <c r="F672" s="321">
        <f>IFERROR(VLOOKUP($A672,'様式C-1-1用'!$B$3:$AI$977,8,0),"")</f>
        <v>0</v>
      </c>
      <c r="G672" s="321">
        <f>IFERROR(VLOOKUP($A672,'様式C-1-1用'!$B$3:$AI$977,10,0),"")</f>
        <v>0</v>
      </c>
      <c r="H672" s="321">
        <f>IFERROR(VLOOKUP($A672,'様式C-1-1用'!$B$3:$AI$977,22,0),"")</f>
        <v>0</v>
      </c>
      <c r="I672" s="321">
        <f>IFERROR(VLOOKUP($A672,'様式C-1-1用'!$B$3:$AI$977,23,0),"")</f>
        <v>0</v>
      </c>
      <c r="J672" s="321" t="str">
        <f>IFERROR(VLOOKUP($A672,'様式C-1-1用'!$B$3:$AI$977,24,0),"")</f>
        <v/>
      </c>
      <c r="K672" s="321" t="str">
        <f>IFERROR(VLOOKUP($A672,'様式C-1-1用'!$B$3:$AI$977,25,0),"")</f>
        <v/>
      </c>
      <c r="L672" s="321">
        <f>IFERROR(VLOOKUP($A672,'様式C-1-1用'!$B$3:$AI$977,16,0),"")</f>
        <v>0</v>
      </c>
      <c r="M672" s="321" t="str">
        <f>IFERROR(VLOOKUP($A672,'様式C-1-1用'!$B$3:$AI$977,34,0),"")</f>
        <v/>
      </c>
      <c r="N672" s="321" t="str">
        <f>IFERROR(VLOOKUP($A672,'様式C-1-1用'!$B$3:$AI$977,30,0),"")</f>
        <v/>
      </c>
      <c r="O672" s="321" t="str">
        <f>IF(VLOOKUP($A672,'様式C-1-1用'!$B$3:$AI$977,29,0)="－","なし",VLOOKUP($A672,'様式C-1-1用'!$B$3:$AI$977,29,0))</f>
        <v/>
      </c>
      <c r="P672" s="322" t="str">
        <f>IFERROR(VLOOKUP($A672,'様式C-1-1用'!$B$3:$AI$977,33,0),"")</f>
        <v/>
      </c>
    </row>
    <row r="673" spans="1:16" ht="15.95" customHeight="1" x14ac:dyDescent="0.15">
      <c r="A673" s="314">
        <v>671</v>
      </c>
      <c r="B673" s="320">
        <f>IFERROR(VLOOKUP($A673,'様式C-1-1用'!$B$3:$AI$977,3,0),"")</f>
        <v>0</v>
      </c>
      <c r="C673" s="321" t="str">
        <f>IFERROR(VLOOKUP($A673,'様式C-1-1用'!$B$3:$AI$977,4,0),"")</f>
        <v/>
      </c>
      <c r="D673" s="321">
        <f>IFERROR(VLOOKUP($A673,'様式C-1-1用'!$B$3:$AI$977,6,0),"")</f>
        <v>0</v>
      </c>
      <c r="E673" s="321">
        <f>IFERROR(VLOOKUP($A673,'様式C-1-1用'!$B$3:$AI$977,7,0),"")</f>
        <v>0</v>
      </c>
      <c r="F673" s="321">
        <f>IFERROR(VLOOKUP($A673,'様式C-1-1用'!$B$3:$AI$977,8,0),"")</f>
        <v>0</v>
      </c>
      <c r="G673" s="321">
        <f>IFERROR(VLOOKUP($A673,'様式C-1-1用'!$B$3:$AI$977,10,0),"")</f>
        <v>0</v>
      </c>
      <c r="H673" s="321">
        <f>IFERROR(VLOOKUP($A673,'様式C-1-1用'!$B$3:$AI$977,22,0),"")</f>
        <v>0</v>
      </c>
      <c r="I673" s="321">
        <f>IFERROR(VLOOKUP($A673,'様式C-1-1用'!$B$3:$AI$977,23,0),"")</f>
        <v>0</v>
      </c>
      <c r="J673" s="321" t="str">
        <f>IFERROR(VLOOKUP($A673,'様式C-1-1用'!$B$3:$AI$977,24,0),"")</f>
        <v/>
      </c>
      <c r="K673" s="321" t="str">
        <f>IFERROR(VLOOKUP($A673,'様式C-1-1用'!$B$3:$AI$977,25,0),"")</f>
        <v/>
      </c>
      <c r="L673" s="321">
        <f>IFERROR(VLOOKUP($A673,'様式C-1-1用'!$B$3:$AI$977,16,0),"")</f>
        <v>0</v>
      </c>
      <c r="M673" s="321" t="str">
        <f>IFERROR(VLOOKUP($A673,'様式C-1-1用'!$B$3:$AI$977,34,0),"")</f>
        <v/>
      </c>
      <c r="N673" s="321" t="str">
        <f>IFERROR(VLOOKUP($A673,'様式C-1-1用'!$B$3:$AI$977,30,0),"")</f>
        <v/>
      </c>
      <c r="O673" s="321" t="str">
        <f>IF(VLOOKUP($A673,'様式C-1-1用'!$B$3:$AI$977,29,0)="－","なし",VLOOKUP($A673,'様式C-1-1用'!$B$3:$AI$977,29,0))</f>
        <v/>
      </c>
      <c r="P673" s="322" t="str">
        <f>IFERROR(VLOOKUP($A673,'様式C-1-1用'!$B$3:$AI$977,33,0),"")</f>
        <v/>
      </c>
    </row>
    <row r="674" spans="1:16" ht="15.95" customHeight="1" x14ac:dyDescent="0.15">
      <c r="A674" s="314">
        <v>672</v>
      </c>
      <c r="B674" s="320">
        <f>IFERROR(VLOOKUP($A674,'様式C-1-1用'!$B$3:$AI$977,3,0),"")</f>
        <v>0</v>
      </c>
      <c r="C674" s="321" t="str">
        <f>IFERROR(VLOOKUP($A674,'様式C-1-1用'!$B$3:$AI$977,4,0),"")</f>
        <v/>
      </c>
      <c r="D674" s="321">
        <f>IFERROR(VLOOKUP($A674,'様式C-1-1用'!$B$3:$AI$977,6,0),"")</f>
        <v>0</v>
      </c>
      <c r="E674" s="321">
        <f>IFERROR(VLOOKUP($A674,'様式C-1-1用'!$B$3:$AI$977,7,0),"")</f>
        <v>0</v>
      </c>
      <c r="F674" s="321">
        <f>IFERROR(VLOOKUP($A674,'様式C-1-1用'!$B$3:$AI$977,8,0),"")</f>
        <v>0</v>
      </c>
      <c r="G674" s="321">
        <f>IFERROR(VLOOKUP($A674,'様式C-1-1用'!$B$3:$AI$977,10,0),"")</f>
        <v>0</v>
      </c>
      <c r="H674" s="321">
        <f>IFERROR(VLOOKUP($A674,'様式C-1-1用'!$B$3:$AI$977,22,0),"")</f>
        <v>0</v>
      </c>
      <c r="I674" s="321">
        <f>IFERROR(VLOOKUP($A674,'様式C-1-1用'!$B$3:$AI$977,23,0),"")</f>
        <v>0</v>
      </c>
      <c r="J674" s="321" t="str">
        <f>IFERROR(VLOOKUP($A674,'様式C-1-1用'!$B$3:$AI$977,24,0),"")</f>
        <v/>
      </c>
      <c r="K674" s="321" t="str">
        <f>IFERROR(VLOOKUP($A674,'様式C-1-1用'!$B$3:$AI$977,25,0),"")</f>
        <v/>
      </c>
      <c r="L674" s="321">
        <f>IFERROR(VLOOKUP($A674,'様式C-1-1用'!$B$3:$AI$977,16,0),"")</f>
        <v>0</v>
      </c>
      <c r="M674" s="321" t="str">
        <f>IFERROR(VLOOKUP($A674,'様式C-1-1用'!$B$3:$AI$977,34,0),"")</f>
        <v/>
      </c>
      <c r="N674" s="321" t="str">
        <f>IFERROR(VLOOKUP($A674,'様式C-1-1用'!$B$3:$AI$977,30,0),"")</f>
        <v/>
      </c>
      <c r="O674" s="321" t="str">
        <f>IF(VLOOKUP($A674,'様式C-1-1用'!$B$3:$AI$977,29,0)="－","なし",VLOOKUP($A674,'様式C-1-1用'!$B$3:$AI$977,29,0))</f>
        <v/>
      </c>
      <c r="P674" s="322" t="str">
        <f>IFERROR(VLOOKUP($A674,'様式C-1-1用'!$B$3:$AI$977,33,0),"")</f>
        <v/>
      </c>
    </row>
    <row r="675" spans="1:16" ht="15.95" customHeight="1" x14ac:dyDescent="0.15">
      <c r="A675" s="314">
        <v>673</v>
      </c>
      <c r="B675" s="320">
        <f>IFERROR(VLOOKUP($A675,'様式C-1-1用'!$B$3:$AI$977,3,0),"")</f>
        <v>0</v>
      </c>
      <c r="C675" s="321" t="str">
        <f>IFERROR(VLOOKUP($A675,'様式C-1-1用'!$B$3:$AI$977,4,0),"")</f>
        <v/>
      </c>
      <c r="D675" s="321">
        <f>IFERROR(VLOOKUP($A675,'様式C-1-1用'!$B$3:$AI$977,6,0),"")</f>
        <v>0</v>
      </c>
      <c r="E675" s="321">
        <f>IFERROR(VLOOKUP($A675,'様式C-1-1用'!$B$3:$AI$977,7,0),"")</f>
        <v>0</v>
      </c>
      <c r="F675" s="321">
        <f>IFERROR(VLOOKUP($A675,'様式C-1-1用'!$B$3:$AI$977,8,0),"")</f>
        <v>0</v>
      </c>
      <c r="G675" s="321">
        <f>IFERROR(VLOOKUP($A675,'様式C-1-1用'!$B$3:$AI$977,10,0),"")</f>
        <v>0</v>
      </c>
      <c r="H675" s="321">
        <f>IFERROR(VLOOKUP($A675,'様式C-1-1用'!$B$3:$AI$977,22,0),"")</f>
        <v>0</v>
      </c>
      <c r="I675" s="321">
        <f>IFERROR(VLOOKUP($A675,'様式C-1-1用'!$B$3:$AI$977,23,0),"")</f>
        <v>0</v>
      </c>
      <c r="J675" s="321" t="str">
        <f>IFERROR(VLOOKUP($A675,'様式C-1-1用'!$B$3:$AI$977,24,0),"")</f>
        <v/>
      </c>
      <c r="K675" s="321" t="str">
        <f>IFERROR(VLOOKUP($A675,'様式C-1-1用'!$B$3:$AI$977,25,0),"")</f>
        <v/>
      </c>
      <c r="L675" s="321">
        <f>IFERROR(VLOOKUP($A675,'様式C-1-1用'!$B$3:$AI$977,16,0),"")</f>
        <v>0</v>
      </c>
      <c r="M675" s="321" t="str">
        <f>IFERROR(VLOOKUP($A675,'様式C-1-1用'!$B$3:$AI$977,34,0),"")</f>
        <v/>
      </c>
      <c r="N675" s="321" t="str">
        <f>IFERROR(VLOOKUP($A675,'様式C-1-1用'!$B$3:$AI$977,30,0),"")</f>
        <v/>
      </c>
      <c r="O675" s="321" t="str">
        <f>IF(VLOOKUP($A675,'様式C-1-1用'!$B$3:$AI$977,29,0)="－","なし",VLOOKUP($A675,'様式C-1-1用'!$B$3:$AI$977,29,0))</f>
        <v/>
      </c>
      <c r="P675" s="322" t="str">
        <f>IFERROR(VLOOKUP($A675,'様式C-1-1用'!$B$3:$AI$977,33,0),"")</f>
        <v/>
      </c>
    </row>
    <row r="676" spans="1:16" ht="15.95" customHeight="1" x14ac:dyDescent="0.15">
      <c r="A676" s="314">
        <v>674</v>
      </c>
      <c r="B676" s="320">
        <f>IFERROR(VLOOKUP($A676,'様式C-1-1用'!$B$3:$AI$977,3,0),"")</f>
        <v>0</v>
      </c>
      <c r="C676" s="321" t="str">
        <f>IFERROR(VLOOKUP($A676,'様式C-1-1用'!$B$3:$AI$977,4,0),"")</f>
        <v/>
      </c>
      <c r="D676" s="321">
        <f>IFERROR(VLOOKUP($A676,'様式C-1-1用'!$B$3:$AI$977,6,0),"")</f>
        <v>0</v>
      </c>
      <c r="E676" s="321">
        <f>IFERROR(VLOOKUP($A676,'様式C-1-1用'!$B$3:$AI$977,7,0),"")</f>
        <v>0</v>
      </c>
      <c r="F676" s="321">
        <f>IFERROR(VLOOKUP($A676,'様式C-1-1用'!$B$3:$AI$977,8,0),"")</f>
        <v>0</v>
      </c>
      <c r="G676" s="321">
        <f>IFERROR(VLOOKUP($A676,'様式C-1-1用'!$B$3:$AI$977,10,0),"")</f>
        <v>0</v>
      </c>
      <c r="H676" s="321">
        <f>IFERROR(VLOOKUP($A676,'様式C-1-1用'!$B$3:$AI$977,22,0),"")</f>
        <v>0</v>
      </c>
      <c r="I676" s="321">
        <f>IFERROR(VLOOKUP($A676,'様式C-1-1用'!$B$3:$AI$977,23,0),"")</f>
        <v>0</v>
      </c>
      <c r="J676" s="321" t="str">
        <f>IFERROR(VLOOKUP($A676,'様式C-1-1用'!$B$3:$AI$977,24,0),"")</f>
        <v/>
      </c>
      <c r="K676" s="321" t="str">
        <f>IFERROR(VLOOKUP($A676,'様式C-1-1用'!$B$3:$AI$977,25,0),"")</f>
        <v/>
      </c>
      <c r="L676" s="321">
        <f>IFERROR(VLOOKUP($A676,'様式C-1-1用'!$B$3:$AI$977,16,0),"")</f>
        <v>0</v>
      </c>
      <c r="M676" s="321" t="str">
        <f>IFERROR(VLOOKUP($A676,'様式C-1-1用'!$B$3:$AI$977,34,0),"")</f>
        <v/>
      </c>
      <c r="N676" s="321" t="str">
        <f>IFERROR(VLOOKUP($A676,'様式C-1-1用'!$B$3:$AI$977,30,0),"")</f>
        <v/>
      </c>
      <c r="O676" s="321" t="str">
        <f>IF(VLOOKUP($A676,'様式C-1-1用'!$B$3:$AI$977,29,0)="－","なし",VLOOKUP($A676,'様式C-1-1用'!$B$3:$AI$977,29,0))</f>
        <v/>
      </c>
      <c r="P676" s="322" t="str">
        <f>IFERROR(VLOOKUP($A676,'様式C-1-1用'!$B$3:$AI$977,33,0),"")</f>
        <v/>
      </c>
    </row>
    <row r="677" spans="1:16" ht="15.95" customHeight="1" x14ac:dyDescent="0.15">
      <c r="A677" s="314">
        <v>675</v>
      </c>
      <c r="B677" s="320">
        <f>IFERROR(VLOOKUP($A677,'様式C-1-1用'!$B$3:$AI$977,3,0),"")</f>
        <v>0</v>
      </c>
      <c r="C677" s="321" t="str">
        <f>IFERROR(VLOOKUP($A677,'様式C-1-1用'!$B$3:$AI$977,4,0),"")</f>
        <v/>
      </c>
      <c r="D677" s="321">
        <f>IFERROR(VLOOKUP($A677,'様式C-1-1用'!$B$3:$AI$977,6,0),"")</f>
        <v>0</v>
      </c>
      <c r="E677" s="321">
        <f>IFERROR(VLOOKUP($A677,'様式C-1-1用'!$B$3:$AI$977,7,0),"")</f>
        <v>0</v>
      </c>
      <c r="F677" s="321">
        <f>IFERROR(VLOOKUP($A677,'様式C-1-1用'!$B$3:$AI$977,8,0),"")</f>
        <v>0</v>
      </c>
      <c r="G677" s="321">
        <f>IFERROR(VLOOKUP($A677,'様式C-1-1用'!$B$3:$AI$977,10,0),"")</f>
        <v>0</v>
      </c>
      <c r="H677" s="321">
        <f>IFERROR(VLOOKUP($A677,'様式C-1-1用'!$B$3:$AI$977,22,0),"")</f>
        <v>0</v>
      </c>
      <c r="I677" s="321">
        <f>IFERROR(VLOOKUP($A677,'様式C-1-1用'!$B$3:$AI$977,23,0),"")</f>
        <v>0</v>
      </c>
      <c r="J677" s="321" t="str">
        <f>IFERROR(VLOOKUP($A677,'様式C-1-1用'!$B$3:$AI$977,24,0),"")</f>
        <v/>
      </c>
      <c r="K677" s="321" t="str">
        <f>IFERROR(VLOOKUP($A677,'様式C-1-1用'!$B$3:$AI$977,25,0),"")</f>
        <v/>
      </c>
      <c r="L677" s="321">
        <f>IFERROR(VLOOKUP($A677,'様式C-1-1用'!$B$3:$AI$977,16,0),"")</f>
        <v>0</v>
      </c>
      <c r="M677" s="321" t="str">
        <f>IFERROR(VLOOKUP($A677,'様式C-1-1用'!$B$3:$AI$977,34,0),"")</f>
        <v/>
      </c>
      <c r="N677" s="321" t="str">
        <f>IFERROR(VLOOKUP($A677,'様式C-1-1用'!$B$3:$AI$977,30,0),"")</f>
        <v/>
      </c>
      <c r="O677" s="321" t="str">
        <f>IF(VLOOKUP($A677,'様式C-1-1用'!$B$3:$AI$977,29,0)="－","なし",VLOOKUP($A677,'様式C-1-1用'!$B$3:$AI$977,29,0))</f>
        <v/>
      </c>
      <c r="P677" s="322" t="str">
        <f>IFERROR(VLOOKUP($A677,'様式C-1-1用'!$B$3:$AI$977,33,0),"")</f>
        <v/>
      </c>
    </row>
    <row r="678" spans="1:16" ht="15.95" customHeight="1" x14ac:dyDescent="0.15">
      <c r="A678" s="314">
        <v>676</v>
      </c>
      <c r="B678" s="320">
        <f>IFERROR(VLOOKUP($A678,'様式C-1-1用'!$B$3:$AI$977,3,0),"")</f>
        <v>0</v>
      </c>
      <c r="C678" s="321" t="str">
        <f>IFERROR(VLOOKUP($A678,'様式C-1-1用'!$B$3:$AI$977,4,0),"")</f>
        <v/>
      </c>
      <c r="D678" s="321">
        <f>IFERROR(VLOOKUP($A678,'様式C-1-1用'!$B$3:$AI$977,6,0),"")</f>
        <v>0</v>
      </c>
      <c r="E678" s="321">
        <f>IFERROR(VLOOKUP($A678,'様式C-1-1用'!$B$3:$AI$977,7,0),"")</f>
        <v>0</v>
      </c>
      <c r="F678" s="321">
        <f>IFERROR(VLOOKUP($A678,'様式C-1-1用'!$B$3:$AI$977,8,0),"")</f>
        <v>0</v>
      </c>
      <c r="G678" s="321">
        <f>IFERROR(VLOOKUP($A678,'様式C-1-1用'!$B$3:$AI$977,10,0),"")</f>
        <v>0</v>
      </c>
      <c r="H678" s="321">
        <f>IFERROR(VLOOKUP($A678,'様式C-1-1用'!$B$3:$AI$977,22,0),"")</f>
        <v>0</v>
      </c>
      <c r="I678" s="321">
        <f>IFERROR(VLOOKUP($A678,'様式C-1-1用'!$B$3:$AI$977,23,0),"")</f>
        <v>0</v>
      </c>
      <c r="J678" s="321" t="str">
        <f>IFERROR(VLOOKUP($A678,'様式C-1-1用'!$B$3:$AI$977,24,0),"")</f>
        <v/>
      </c>
      <c r="K678" s="321" t="str">
        <f>IFERROR(VLOOKUP($A678,'様式C-1-1用'!$B$3:$AI$977,25,0),"")</f>
        <v/>
      </c>
      <c r="L678" s="321">
        <f>IFERROR(VLOOKUP($A678,'様式C-1-1用'!$B$3:$AI$977,16,0),"")</f>
        <v>0</v>
      </c>
      <c r="M678" s="321" t="str">
        <f>IFERROR(VLOOKUP($A678,'様式C-1-1用'!$B$3:$AI$977,34,0),"")</f>
        <v/>
      </c>
      <c r="N678" s="321" t="str">
        <f>IFERROR(VLOOKUP($A678,'様式C-1-1用'!$B$3:$AI$977,30,0),"")</f>
        <v/>
      </c>
      <c r="O678" s="321" t="str">
        <f>IF(VLOOKUP($A678,'様式C-1-1用'!$B$3:$AI$977,29,0)="－","なし",VLOOKUP($A678,'様式C-1-1用'!$B$3:$AI$977,29,0))</f>
        <v/>
      </c>
      <c r="P678" s="322" t="str">
        <f>IFERROR(VLOOKUP($A678,'様式C-1-1用'!$B$3:$AI$977,33,0),"")</f>
        <v/>
      </c>
    </row>
    <row r="679" spans="1:16" ht="15.95" customHeight="1" x14ac:dyDescent="0.15">
      <c r="A679" s="314">
        <v>677</v>
      </c>
      <c r="B679" s="320">
        <f>IFERROR(VLOOKUP($A679,'様式C-1-1用'!$B$3:$AI$977,3,0),"")</f>
        <v>0</v>
      </c>
      <c r="C679" s="321" t="str">
        <f>IFERROR(VLOOKUP($A679,'様式C-1-1用'!$B$3:$AI$977,4,0),"")</f>
        <v/>
      </c>
      <c r="D679" s="321">
        <f>IFERROR(VLOOKUP($A679,'様式C-1-1用'!$B$3:$AI$977,6,0),"")</f>
        <v>0</v>
      </c>
      <c r="E679" s="321">
        <f>IFERROR(VLOOKUP($A679,'様式C-1-1用'!$B$3:$AI$977,7,0),"")</f>
        <v>0</v>
      </c>
      <c r="F679" s="321">
        <f>IFERROR(VLOOKUP($A679,'様式C-1-1用'!$B$3:$AI$977,8,0),"")</f>
        <v>0</v>
      </c>
      <c r="G679" s="321">
        <f>IFERROR(VLOOKUP($A679,'様式C-1-1用'!$B$3:$AI$977,10,0),"")</f>
        <v>0</v>
      </c>
      <c r="H679" s="321">
        <f>IFERROR(VLOOKUP($A679,'様式C-1-1用'!$B$3:$AI$977,22,0),"")</f>
        <v>0</v>
      </c>
      <c r="I679" s="321">
        <f>IFERROR(VLOOKUP($A679,'様式C-1-1用'!$B$3:$AI$977,23,0),"")</f>
        <v>0</v>
      </c>
      <c r="J679" s="321" t="str">
        <f>IFERROR(VLOOKUP($A679,'様式C-1-1用'!$B$3:$AI$977,24,0),"")</f>
        <v/>
      </c>
      <c r="K679" s="321" t="str">
        <f>IFERROR(VLOOKUP($A679,'様式C-1-1用'!$B$3:$AI$977,25,0),"")</f>
        <v/>
      </c>
      <c r="L679" s="321">
        <f>IFERROR(VLOOKUP($A679,'様式C-1-1用'!$B$3:$AI$977,16,0),"")</f>
        <v>0</v>
      </c>
      <c r="M679" s="321" t="str">
        <f>IFERROR(VLOOKUP($A679,'様式C-1-1用'!$B$3:$AI$977,34,0),"")</f>
        <v/>
      </c>
      <c r="N679" s="321" t="str">
        <f>IFERROR(VLOOKUP($A679,'様式C-1-1用'!$B$3:$AI$977,30,0),"")</f>
        <v/>
      </c>
      <c r="O679" s="321" t="str">
        <f>IF(VLOOKUP($A679,'様式C-1-1用'!$B$3:$AI$977,29,0)="－","なし",VLOOKUP($A679,'様式C-1-1用'!$B$3:$AI$977,29,0))</f>
        <v/>
      </c>
      <c r="P679" s="322" t="str">
        <f>IFERROR(VLOOKUP($A679,'様式C-1-1用'!$B$3:$AI$977,33,0),"")</f>
        <v/>
      </c>
    </row>
    <row r="680" spans="1:16" ht="15.95" customHeight="1" x14ac:dyDescent="0.15">
      <c r="A680" s="314">
        <v>678</v>
      </c>
      <c r="B680" s="320">
        <f>IFERROR(VLOOKUP($A680,'様式C-1-1用'!$B$3:$AI$977,3,0),"")</f>
        <v>0</v>
      </c>
      <c r="C680" s="321" t="str">
        <f>IFERROR(VLOOKUP($A680,'様式C-1-1用'!$B$3:$AI$977,4,0),"")</f>
        <v/>
      </c>
      <c r="D680" s="321">
        <f>IFERROR(VLOOKUP($A680,'様式C-1-1用'!$B$3:$AI$977,6,0),"")</f>
        <v>0</v>
      </c>
      <c r="E680" s="321">
        <f>IFERROR(VLOOKUP($A680,'様式C-1-1用'!$B$3:$AI$977,7,0),"")</f>
        <v>0</v>
      </c>
      <c r="F680" s="321">
        <f>IFERROR(VLOOKUP($A680,'様式C-1-1用'!$B$3:$AI$977,8,0),"")</f>
        <v>0</v>
      </c>
      <c r="G680" s="321">
        <f>IFERROR(VLOOKUP($A680,'様式C-1-1用'!$B$3:$AI$977,10,0),"")</f>
        <v>0</v>
      </c>
      <c r="H680" s="321">
        <f>IFERROR(VLOOKUP($A680,'様式C-1-1用'!$B$3:$AI$977,22,0),"")</f>
        <v>0</v>
      </c>
      <c r="I680" s="321">
        <f>IFERROR(VLOOKUP($A680,'様式C-1-1用'!$B$3:$AI$977,23,0),"")</f>
        <v>0</v>
      </c>
      <c r="J680" s="321" t="str">
        <f>IFERROR(VLOOKUP($A680,'様式C-1-1用'!$B$3:$AI$977,24,0),"")</f>
        <v/>
      </c>
      <c r="K680" s="321" t="str">
        <f>IFERROR(VLOOKUP($A680,'様式C-1-1用'!$B$3:$AI$977,25,0),"")</f>
        <v/>
      </c>
      <c r="L680" s="321">
        <f>IFERROR(VLOOKUP($A680,'様式C-1-1用'!$B$3:$AI$977,16,0),"")</f>
        <v>0</v>
      </c>
      <c r="M680" s="321" t="str">
        <f>IFERROR(VLOOKUP($A680,'様式C-1-1用'!$B$3:$AI$977,34,0),"")</f>
        <v/>
      </c>
      <c r="N680" s="321" t="str">
        <f>IFERROR(VLOOKUP($A680,'様式C-1-1用'!$B$3:$AI$977,30,0),"")</f>
        <v/>
      </c>
      <c r="O680" s="321" t="str">
        <f>IF(VLOOKUP($A680,'様式C-1-1用'!$B$3:$AI$977,29,0)="－","なし",VLOOKUP($A680,'様式C-1-1用'!$B$3:$AI$977,29,0))</f>
        <v/>
      </c>
      <c r="P680" s="322" t="str">
        <f>IFERROR(VLOOKUP($A680,'様式C-1-1用'!$B$3:$AI$977,33,0),"")</f>
        <v/>
      </c>
    </row>
    <row r="681" spans="1:16" ht="15.95" customHeight="1" x14ac:dyDescent="0.15">
      <c r="A681" s="314">
        <v>679</v>
      </c>
      <c r="B681" s="320">
        <f>IFERROR(VLOOKUP($A681,'様式C-1-1用'!$B$3:$AI$977,3,0),"")</f>
        <v>0</v>
      </c>
      <c r="C681" s="321" t="str">
        <f>IFERROR(VLOOKUP($A681,'様式C-1-1用'!$B$3:$AI$977,4,0),"")</f>
        <v/>
      </c>
      <c r="D681" s="321">
        <f>IFERROR(VLOOKUP($A681,'様式C-1-1用'!$B$3:$AI$977,6,0),"")</f>
        <v>0</v>
      </c>
      <c r="E681" s="321">
        <f>IFERROR(VLOOKUP($A681,'様式C-1-1用'!$B$3:$AI$977,7,0),"")</f>
        <v>0</v>
      </c>
      <c r="F681" s="321">
        <f>IFERROR(VLOOKUP($A681,'様式C-1-1用'!$B$3:$AI$977,8,0),"")</f>
        <v>0</v>
      </c>
      <c r="G681" s="321">
        <f>IFERROR(VLOOKUP($A681,'様式C-1-1用'!$B$3:$AI$977,10,0),"")</f>
        <v>0</v>
      </c>
      <c r="H681" s="321">
        <f>IFERROR(VLOOKUP($A681,'様式C-1-1用'!$B$3:$AI$977,22,0),"")</f>
        <v>0</v>
      </c>
      <c r="I681" s="321">
        <f>IFERROR(VLOOKUP($A681,'様式C-1-1用'!$B$3:$AI$977,23,0),"")</f>
        <v>0</v>
      </c>
      <c r="J681" s="321" t="str">
        <f>IFERROR(VLOOKUP($A681,'様式C-1-1用'!$B$3:$AI$977,24,0),"")</f>
        <v/>
      </c>
      <c r="K681" s="321" t="str">
        <f>IFERROR(VLOOKUP($A681,'様式C-1-1用'!$B$3:$AI$977,25,0),"")</f>
        <v/>
      </c>
      <c r="L681" s="321">
        <f>IFERROR(VLOOKUP($A681,'様式C-1-1用'!$B$3:$AI$977,16,0),"")</f>
        <v>0</v>
      </c>
      <c r="M681" s="321" t="str">
        <f>IFERROR(VLOOKUP($A681,'様式C-1-1用'!$B$3:$AI$977,34,0),"")</f>
        <v/>
      </c>
      <c r="N681" s="321" t="str">
        <f>IFERROR(VLOOKUP($A681,'様式C-1-1用'!$B$3:$AI$977,30,0),"")</f>
        <v/>
      </c>
      <c r="O681" s="321" t="str">
        <f>IF(VLOOKUP($A681,'様式C-1-1用'!$B$3:$AI$977,29,0)="－","なし",VLOOKUP($A681,'様式C-1-1用'!$B$3:$AI$977,29,0))</f>
        <v/>
      </c>
      <c r="P681" s="322" t="str">
        <f>IFERROR(VLOOKUP($A681,'様式C-1-1用'!$B$3:$AI$977,33,0),"")</f>
        <v/>
      </c>
    </row>
    <row r="682" spans="1:16" ht="15.95" customHeight="1" x14ac:dyDescent="0.15">
      <c r="A682" s="314">
        <v>680</v>
      </c>
      <c r="B682" s="320">
        <f>IFERROR(VLOOKUP($A682,'様式C-1-1用'!$B$3:$AI$977,3,0),"")</f>
        <v>0</v>
      </c>
      <c r="C682" s="321" t="str">
        <f>IFERROR(VLOOKUP($A682,'様式C-1-1用'!$B$3:$AI$977,4,0),"")</f>
        <v/>
      </c>
      <c r="D682" s="321">
        <f>IFERROR(VLOOKUP($A682,'様式C-1-1用'!$B$3:$AI$977,6,0),"")</f>
        <v>0</v>
      </c>
      <c r="E682" s="321">
        <f>IFERROR(VLOOKUP($A682,'様式C-1-1用'!$B$3:$AI$977,7,0),"")</f>
        <v>0</v>
      </c>
      <c r="F682" s="321">
        <f>IFERROR(VLOOKUP($A682,'様式C-1-1用'!$B$3:$AI$977,8,0),"")</f>
        <v>0</v>
      </c>
      <c r="G682" s="321">
        <f>IFERROR(VLOOKUP($A682,'様式C-1-1用'!$B$3:$AI$977,10,0),"")</f>
        <v>0</v>
      </c>
      <c r="H682" s="321">
        <f>IFERROR(VLOOKUP($A682,'様式C-1-1用'!$B$3:$AI$977,22,0),"")</f>
        <v>0</v>
      </c>
      <c r="I682" s="321">
        <f>IFERROR(VLOOKUP($A682,'様式C-1-1用'!$B$3:$AI$977,23,0),"")</f>
        <v>0</v>
      </c>
      <c r="J682" s="321" t="str">
        <f>IFERROR(VLOOKUP($A682,'様式C-1-1用'!$B$3:$AI$977,24,0),"")</f>
        <v/>
      </c>
      <c r="K682" s="321" t="str">
        <f>IFERROR(VLOOKUP($A682,'様式C-1-1用'!$B$3:$AI$977,25,0),"")</f>
        <v/>
      </c>
      <c r="L682" s="321">
        <f>IFERROR(VLOOKUP($A682,'様式C-1-1用'!$B$3:$AI$977,16,0),"")</f>
        <v>0</v>
      </c>
      <c r="M682" s="321" t="str">
        <f>IFERROR(VLOOKUP($A682,'様式C-1-1用'!$B$3:$AI$977,34,0),"")</f>
        <v/>
      </c>
      <c r="N682" s="321" t="str">
        <f>IFERROR(VLOOKUP($A682,'様式C-1-1用'!$B$3:$AI$977,30,0),"")</f>
        <v/>
      </c>
      <c r="O682" s="321" t="str">
        <f>IF(VLOOKUP($A682,'様式C-1-1用'!$B$3:$AI$977,29,0)="－","なし",VLOOKUP($A682,'様式C-1-1用'!$B$3:$AI$977,29,0))</f>
        <v/>
      </c>
      <c r="P682" s="322" t="str">
        <f>IFERROR(VLOOKUP($A682,'様式C-1-1用'!$B$3:$AI$977,33,0),"")</f>
        <v/>
      </c>
    </row>
    <row r="683" spans="1:16" ht="15.95" customHeight="1" x14ac:dyDescent="0.15">
      <c r="A683" s="314">
        <v>681</v>
      </c>
      <c r="B683" s="320">
        <f>IFERROR(VLOOKUP($A683,'様式C-1-1用'!$B$3:$AI$977,3,0),"")</f>
        <v>0</v>
      </c>
      <c r="C683" s="321" t="str">
        <f>IFERROR(VLOOKUP($A683,'様式C-1-1用'!$B$3:$AI$977,4,0),"")</f>
        <v/>
      </c>
      <c r="D683" s="321">
        <f>IFERROR(VLOOKUP($A683,'様式C-1-1用'!$B$3:$AI$977,6,0),"")</f>
        <v>0</v>
      </c>
      <c r="E683" s="321">
        <f>IFERROR(VLOOKUP($A683,'様式C-1-1用'!$B$3:$AI$977,7,0),"")</f>
        <v>0</v>
      </c>
      <c r="F683" s="321">
        <f>IFERROR(VLOOKUP($A683,'様式C-1-1用'!$B$3:$AI$977,8,0),"")</f>
        <v>0</v>
      </c>
      <c r="G683" s="321">
        <f>IFERROR(VLOOKUP($A683,'様式C-1-1用'!$B$3:$AI$977,10,0),"")</f>
        <v>0</v>
      </c>
      <c r="H683" s="321">
        <f>IFERROR(VLOOKUP($A683,'様式C-1-1用'!$B$3:$AI$977,22,0),"")</f>
        <v>0</v>
      </c>
      <c r="I683" s="321">
        <f>IFERROR(VLOOKUP($A683,'様式C-1-1用'!$B$3:$AI$977,23,0),"")</f>
        <v>0</v>
      </c>
      <c r="J683" s="321" t="str">
        <f>IFERROR(VLOOKUP($A683,'様式C-1-1用'!$B$3:$AI$977,24,0),"")</f>
        <v/>
      </c>
      <c r="K683" s="321" t="str">
        <f>IFERROR(VLOOKUP($A683,'様式C-1-1用'!$B$3:$AI$977,25,0),"")</f>
        <v/>
      </c>
      <c r="L683" s="321">
        <f>IFERROR(VLOOKUP($A683,'様式C-1-1用'!$B$3:$AI$977,16,0),"")</f>
        <v>0</v>
      </c>
      <c r="M683" s="321" t="str">
        <f>IFERROR(VLOOKUP($A683,'様式C-1-1用'!$B$3:$AI$977,34,0),"")</f>
        <v/>
      </c>
      <c r="N683" s="321" t="str">
        <f>IFERROR(VLOOKUP($A683,'様式C-1-1用'!$B$3:$AI$977,30,0),"")</f>
        <v/>
      </c>
      <c r="O683" s="321" t="str">
        <f>IF(VLOOKUP($A683,'様式C-1-1用'!$B$3:$AI$977,29,0)="－","なし",VLOOKUP($A683,'様式C-1-1用'!$B$3:$AI$977,29,0))</f>
        <v/>
      </c>
      <c r="P683" s="322" t="str">
        <f>IFERROR(VLOOKUP($A683,'様式C-1-1用'!$B$3:$AI$977,33,0),"")</f>
        <v/>
      </c>
    </row>
    <row r="684" spans="1:16" ht="15.95" customHeight="1" x14ac:dyDescent="0.15">
      <c r="A684" s="314">
        <v>682</v>
      </c>
      <c r="B684" s="320">
        <f>IFERROR(VLOOKUP($A684,'様式C-1-1用'!$B$3:$AI$977,3,0),"")</f>
        <v>0</v>
      </c>
      <c r="C684" s="321" t="str">
        <f>IFERROR(VLOOKUP($A684,'様式C-1-1用'!$B$3:$AI$977,4,0),"")</f>
        <v/>
      </c>
      <c r="D684" s="321">
        <f>IFERROR(VLOOKUP($A684,'様式C-1-1用'!$B$3:$AI$977,6,0),"")</f>
        <v>0</v>
      </c>
      <c r="E684" s="321">
        <f>IFERROR(VLOOKUP($A684,'様式C-1-1用'!$B$3:$AI$977,7,0),"")</f>
        <v>0</v>
      </c>
      <c r="F684" s="321">
        <f>IFERROR(VLOOKUP($A684,'様式C-1-1用'!$B$3:$AI$977,8,0),"")</f>
        <v>0</v>
      </c>
      <c r="G684" s="321">
        <f>IFERROR(VLOOKUP($A684,'様式C-1-1用'!$B$3:$AI$977,10,0),"")</f>
        <v>0</v>
      </c>
      <c r="H684" s="321">
        <f>IFERROR(VLOOKUP($A684,'様式C-1-1用'!$B$3:$AI$977,22,0),"")</f>
        <v>0</v>
      </c>
      <c r="I684" s="321">
        <f>IFERROR(VLOOKUP($A684,'様式C-1-1用'!$B$3:$AI$977,23,0),"")</f>
        <v>0</v>
      </c>
      <c r="J684" s="321" t="str">
        <f>IFERROR(VLOOKUP($A684,'様式C-1-1用'!$B$3:$AI$977,24,0),"")</f>
        <v/>
      </c>
      <c r="K684" s="321" t="str">
        <f>IFERROR(VLOOKUP($A684,'様式C-1-1用'!$B$3:$AI$977,25,0),"")</f>
        <v/>
      </c>
      <c r="L684" s="321">
        <f>IFERROR(VLOOKUP($A684,'様式C-1-1用'!$B$3:$AI$977,16,0),"")</f>
        <v>0</v>
      </c>
      <c r="M684" s="321" t="str">
        <f>IFERROR(VLOOKUP($A684,'様式C-1-1用'!$B$3:$AI$977,34,0),"")</f>
        <v/>
      </c>
      <c r="N684" s="321" t="str">
        <f>IFERROR(VLOOKUP($A684,'様式C-1-1用'!$B$3:$AI$977,30,0),"")</f>
        <v/>
      </c>
      <c r="O684" s="321" t="str">
        <f>IF(VLOOKUP($A684,'様式C-1-1用'!$B$3:$AI$977,29,0)="－","なし",VLOOKUP($A684,'様式C-1-1用'!$B$3:$AI$977,29,0))</f>
        <v/>
      </c>
      <c r="P684" s="322" t="str">
        <f>IFERROR(VLOOKUP($A684,'様式C-1-1用'!$B$3:$AI$977,33,0),"")</f>
        <v/>
      </c>
    </row>
    <row r="685" spans="1:16" ht="15.95" customHeight="1" x14ac:dyDescent="0.15">
      <c r="A685" s="314">
        <v>683</v>
      </c>
      <c r="B685" s="320">
        <f>IFERROR(VLOOKUP($A685,'様式C-1-1用'!$B$3:$AI$977,3,0),"")</f>
        <v>0</v>
      </c>
      <c r="C685" s="321" t="str">
        <f>IFERROR(VLOOKUP($A685,'様式C-1-1用'!$B$3:$AI$977,4,0),"")</f>
        <v/>
      </c>
      <c r="D685" s="321">
        <f>IFERROR(VLOOKUP($A685,'様式C-1-1用'!$B$3:$AI$977,6,0),"")</f>
        <v>0</v>
      </c>
      <c r="E685" s="321">
        <f>IFERROR(VLOOKUP($A685,'様式C-1-1用'!$B$3:$AI$977,7,0),"")</f>
        <v>0</v>
      </c>
      <c r="F685" s="321">
        <f>IFERROR(VLOOKUP($A685,'様式C-1-1用'!$B$3:$AI$977,8,0),"")</f>
        <v>0</v>
      </c>
      <c r="G685" s="321">
        <f>IFERROR(VLOOKUP($A685,'様式C-1-1用'!$B$3:$AI$977,10,0),"")</f>
        <v>0</v>
      </c>
      <c r="H685" s="321">
        <f>IFERROR(VLOOKUP($A685,'様式C-1-1用'!$B$3:$AI$977,22,0),"")</f>
        <v>0</v>
      </c>
      <c r="I685" s="321">
        <f>IFERROR(VLOOKUP($A685,'様式C-1-1用'!$B$3:$AI$977,23,0),"")</f>
        <v>0</v>
      </c>
      <c r="J685" s="321" t="str">
        <f>IFERROR(VLOOKUP($A685,'様式C-1-1用'!$B$3:$AI$977,24,0),"")</f>
        <v/>
      </c>
      <c r="K685" s="321" t="str">
        <f>IFERROR(VLOOKUP($A685,'様式C-1-1用'!$B$3:$AI$977,25,0),"")</f>
        <v/>
      </c>
      <c r="L685" s="321">
        <f>IFERROR(VLOOKUP($A685,'様式C-1-1用'!$B$3:$AI$977,16,0),"")</f>
        <v>0</v>
      </c>
      <c r="M685" s="321" t="str">
        <f>IFERROR(VLOOKUP($A685,'様式C-1-1用'!$B$3:$AI$977,34,0),"")</f>
        <v/>
      </c>
      <c r="N685" s="321" t="str">
        <f>IFERROR(VLOOKUP($A685,'様式C-1-1用'!$B$3:$AI$977,30,0),"")</f>
        <v/>
      </c>
      <c r="O685" s="321" t="str">
        <f>IF(VLOOKUP($A685,'様式C-1-1用'!$B$3:$AI$977,29,0)="－","なし",VLOOKUP($A685,'様式C-1-1用'!$B$3:$AI$977,29,0))</f>
        <v/>
      </c>
      <c r="P685" s="322" t="str">
        <f>IFERROR(VLOOKUP($A685,'様式C-1-1用'!$B$3:$AI$977,33,0),"")</f>
        <v/>
      </c>
    </row>
    <row r="686" spans="1:16" ht="15.95" customHeight="1" x14ac:dyDescent="0.15">
      <c r="A686" s="314">
        <v>684</v>
      </c>
      <c r="B686" s="320">
        <f>IFERROR(VLOOKUP($A686,'様式C-1-1用'!$B$3:$AI$977,3,0),"")</f>
        <v>0</v>
      </c>
      <c r="C686" s="321" t="str">
        <f>IFERROR(VLOOKUP($A686,'様式C-1-1用'!$B$3:$AI$977,4,0),"")</f>
        <v/>
      </c>
      <c r="D686" s="321">
        <f>IFERROR(VLOOKUP($A686,'様式C-1-1用'!$B$3:$AI$977,6,0),"")</f>
        <v>0</v>
      </c>
      <c r="E686" s="321">
        <f>IFERROR(VLOOKUP($A686,'様式C-1-1用'!$B$3:$AI$977,7,0),"")</f>
        <v>0</v>
      </c>
      <c r="F686" s="321">
        <f>IFERROR(VLOOKUP($A686,'様式C-1-1用'!$B$3:$AI$977,8,0),"")</f>
        <v>0</v>
      </c>
      <c r="G686" s="321">
        <f>IFERROR(VLOOKUP($A686,'様式C-1-1用'!$B$3:$AI$977,10,0),"")</f>
        <v>0</v>
      </c>
      <c r="H686" s="321">
        <f>IFERROR(VLOOKUP($A686,'様式C-1-1用'!$B$3:$AI$977,22,0),"")</f>
        <v>0</v>
      </c>
      <c r="I686" s="321">
        <f>IFERROR(VLOOKUP($A686,'様式C-1-1用'!$B$3:$AI$977,23,0),"")</f>
        <v>0</v>
      </c>
      <c r="J686" s="321" t="str">
        <f>IFERROR(VLOOKUP($A686,'様式C-1-1用'!$B$3:$AI$977,24,0),"")</f>
        <v/>
      </c>
      <c r="K686" s="321" t="str">
        <f>IFERROR(VLOOKUP($A686,'様式C-1-1用'!$B$3:$AI$977,25,0),"")</f>
        <v/>
      </c>
      <c r="L686" s="321">
        <f>IFERROR(VLOOKUP($A686,'様式C-1-1用'!$B$3:$AI$977,16,0),"")</f>
        <v>0</v>
      </c>
      <c r="M686" s="321" t="str">
        <f>IFERROR(VLOOKUP($A686,'様式C-1-1用'!$B$3:$AI$977,34,0),"")</f>
        <v/>
      </c>
      <c r="N686" s="321" t="str">
        <f>IFERROR(VLOOKUP($A686,'様式C-1-1用'!$B$3:$AI$977,30,0),"")</f>
        <v/>
      </c>
      <c r="O686" s="321" t="str">
        <f>IF(VLOOKUP($A686,'様式C-1-1用'!$B$3:$AI$977,29,0)="－","なし",VLOOKUP($A686,'様式C-1-1用'!$B$3:$AI$977,29,0))</f>
        <v/>
      </c>
      <c r="P686" s="322" t="str">
        <f>IFERROR(VLOOKUP($A686,'様式C-1-1用'!$B$3:$AI$977,33,0),"")</f>
        <v/>
      </c>
    </row>
    <row r="687" spans="1:16" ht="15.95" customHeight="1" x14ac:dyDescent="0.15">
      <c r="A687" s="314">
        <v>685</v>
      </c>
      <c r="B687" s="320">
        <f>IFERROR(VLOOKUP($A687,'様式C-1-1用'!$B$3:$AI$977,3,0),"")</f>
        <v>0</v>
      </c>
      <c r="C687" s="321" t="str">
        <f>IFERROR(VLOOKUP($A687,'様式C-1-1用'!$B$3:$AI$977,4,0),"")</f>
        <v/>
      </c>
      <c r="D687" s="321">
        <f>IFERROR(VLOOKUP($A687,'様式C-1-1用'!$B$3:$AI$977,6,0),"")</f>
        <v>0</v>
      </c>
      <c r="E687" s="321">
        <f>IFERROR(VLOOKUP($A687,'様式C-1-1用'!$B$3:$AI$977,7,0),"")</f>
        <v>0</v>
      </c>
      <c r="F687" s="321">
        <f>IFERROR(VLOOKUP($A687,'様式C-1-1用'!$B$3:$AI$977,8,0),"")</f>
        <v>0</v>
      </c>
      <c r="G687" s="321">
        <f>IFERROR(VLOOKUP($A687,'様式C-1-1用'!$B$3:$AI$977,10,0),"")</f>
        <v>0</v>
      </c>
      <c r="H687" s="321">
        <f>IFERROR(VLOOKUP($A687,'様式C-1-1用'!$B$3:$AI$977,22,0),"")</f>
        <v>0</v>
      </c>
      <c r="I687" s="321">
        <f>IFERROR(VLOOKUP($A687,'様式C-1-1用'!$B$3:$AI$977,23,0),"")</f>
        <v>0</v>
      </c>
      <c r="J687" s="321" t="str">
        <f>IFERROR(VLOOKUP($A687,'様式C-1-1用'!$B$3:$AI$977,24,0),"")</f>
        <v/>
      </c>
      <c r="K687" s="321" t="str">
        <f>IFERROR(VLOOKUP($A687,'様式C-1-1用'!$B$3:$AI$977,25,0),"")</f>
        <v/>
      </c>
      <c r="L687" s="321">
        <f>IFERROR(VLOOKUP($A687,'様式C-1-1用'!$B$3:$AI$977,16,0),"")</f>
        <v>0</v>
      </c>
      <c r="M687" s="321" t="str">
        <f>IFERROR(VLOOKUP($A687,'様式C-1-1用'!$B$3:$AI$977,34,0),"")</f>
        <v/>
      </c>
      <c r="N687" s="321" t="str">
        <f>IFERROR(VLOOKUP($A687,'様式C-1-1用'!$B$3:$AI$977,30,0),"")</f>
        <v/>
      </c>
      <c r="O687" s="321" t="str">
        <f>IF(VLOOKUP($A687,'様式C-1-1用'!$B$3:$AI$977,29,0)="－","なし",VLOOKUP($A687,'様式C-1-1用'!$B$3:$AI$977,29,0))</f>
        <v/>
      </c>
      <c r="P687" s="322" t="str">
        <f>IFERROR(VLOOKUP($A687,'様式C-1-1用'!$B$3:$AI$977,33,0),"")</f>
        <v/>
      </c>
    </row>
    <row r="688" spans="1:16" ht="15.95" customHeight="1" x14ac:dyDescent="0.15">
      <c r="A688" s="314">
        <v>686</v>
      </c>
      <c r="B688" s="320">
        <f>IFERROR(VLOOKUP($A688,'様式C-1-1用'!$B$3:$AI$977,3,0),"")</f>
        <v>0</v>
      </c>
      <c r="C688" s="321" t="str">
        <f>IFERROR(VLOOKUP($A688,'様式C-1-1用'!$B$3:$AI$977,4,0),"")</f>
        <v/>
      </c>
      <c r="D688" s="321">
        <f>IFERROR(VLOOKUP($A688,'様式C-1-1用'!$B$3:$AI$977,6,0),"")</f>
        <v>0</v>
      </c>
      <c r="E688" s="321">
        <f>IFERROR(VLOOKUP($A688,'様式C-1-1用'!$B$3:$AI$977,7,0),"")</f>
        <v>0</v>
      </c>
      <c r="F688" s="321">
        <f>IFERROR(VLOOKUP($A688,'様式C-1-1用'!$B$3:$AI$977,8,0),"")</f>
        <v>0</v>
      </c>
      <c r="G688" s="321">
        <f>IFERROR(VLOOKUP($A688,'様式C-1-1用'!$B$3:$AI$977,10,0),"")</f>
        <v>0</v>
      </c>
      <c r="H688" s="321">
        <f>IFERROR(VLOOKUP($A688,'様式C-1-1用'!$B$3:$AI$977,22,0),"")</f>
        <v>0</v>
      </c>
      <c r="I688" s="321">
        <f>IFERROR(VLOOKUP($A688,'様式C-1-1用'!$B$3:$AI$977,23,0),"")</f>
        <v>0</v>
      </c>
      <c r="J688" s="321" t="str">
        <f>IFERROR(VLOOKUP($A688,'様式C-1-1用'!$B$3:$AI$977,24,0),"")</f>
        <v/>
      </c>
      <c r="K688" s="321" t="str">
        <f>IFERROR(VLOOKUP($A688,'様式C-1-1用'!$B$3:$AI$977,25,0),"")</f>
        <v/>
      </c>
      <c r="L688" s="321">
        <f>IFERROR(VLOOKUP($A688,'様式C-1-1用'!$B$3:$AI$977,16,0),"")</f>
        <v>0</v>
      </c>
      <c r="M688" s="321" t="str">
        <f>IFERROR(VLOOKUP($A688,'様式C-1-1用'!$B$3:$AI$977,34,0),"")</f>
        <v/>
      </c>
      <c r="N688" s="321" t="str">
        <f>IFERROR(VLOOKUP($A688,'様式C-1-1用'!$B$3:$AI$977,30,0),"")</f>
        <v/>
      </c>
      <c r="O688" s="321" t="str">
        <f>IF(VLOOKUP($A688,'様式C-1-1用'!$B$3:$AI$977,29,0)="－","なし",VLOOKUP($A688,'様式C-1-1用'!$B$3:$AI$977,29,0))</f>
        <v/>
      </c>
      <c r="P688" s="322" t="str">
        <f>IFERROR(VLOOKUP($A688,'様式C-1-1用'!$B$3:$AI$977,33,0),"")</f>
        <v/>
      </c>
    </row>
    <row r="689" spans="1:16" ht="15.95" customHeight="1" x14ac:dyDescent="0.15">
      <c r="A689" s="314">
        <v>687</v>
      </c>
      <c r="B689" s="320">
        <f>IFERROR(VLOOKUP($A689,'様式C-1-1用'!$B$3:$AI$977,3,0),"")</f>
        <v>0</v>
      </c>
      <c r="C689" s="321" t="str">
        <f>IFERROR(VLOOKUP($A689,'様式C-1-1用'!$B$3:$AI$977,4,0),"")</f>
        <v/>
      </c>
      <c r="D689" s="321">
        <f>IFERROR(VLOOKUP($A689,'様式C-1-1用'!$B$3:$AI$977,6,0),"")</f>
        <v>0</v>
      </c>
      <c r="E689" s="321">
        <f>IFERROR(VLOOKUP($A689,'様式C-1-1用'!$B$3:$AI$977,7,0),"")</f>
        <v>0</v>
      </c>
      <c r="F689" s="321">
        <f>IFERROR(VLOOKUP($A689,'様式C-1-1用'!$B$3:$AI$977,8,0),"")</f>
        <v>0</v>
      </c>
      <c r="G689" s="321">
        <f>IFERROR(VLOOKUP($A689,'様式C-1-1用'!$B$3:$AI$977,10,0),"")</f>
        <v>0</v>
      </c>
      <c r="H689" s="321">
        <f>IFERROR(VLOOKUP($A689,'様式C-1-1用'!$B$3:$AI$977,22,0),"")</f>
        <v>0</v>
      </c>
      <c r="I689" s="321">
        <f>IFERROR(VLOOKUP($A689,'様式C-1-1用'!$B$3:$AI$977,23,0),"")</f>
        <v>0</v>
      </c>
      <c r="J689" s="321" t="str">
        <f>IFERROR(VLOOKUP($A689,'様式C-1-1用'!$B$3:$AI$977,24,0),"")</f>
        <v/>
      </c>
      <c r="K689" s="321" t="str">
        <f>IFERROR(VLOOKUP($A689,'様式C-1-1用'!$B$3:$AI$977,25,0),"")</f>
        <v/>
      </c>
      <c r="L689" s="321">
        <f>IFERROR(VLOOKUP($A689,'様式C-1-1用'!$B$3:$AI$977,16,0),"")</f>
        <v>0</v>
      </c>
      <c r="M689" s="321" t="str">
        <f>IFERROR(VLOOKUP($A689,'様式C-1-1用'!$B$3:$AI$977,34,0),"")</f>
        <v/>
      </c>
      <c r="N689" s="321" t="str">
        <f>IFERROR(VLOOKUP($A689,'様式C-1-1用'!$B$3:$AI$977,30,0),"")</f>
        <v/>
      </c>
      <c r="O689" s="321" t="str">
        <f>IF(VLOOKUP($A689,'様式C-1-1用'!$B$3:$AI$977,29,0)="－","なし",VLOOKUP($A689,'様式C-1-1用'!$B$3:$AI$977,29,0))</f>
        <v/>
      </c>
      <c r="P689" s="322" t="str">
        <f>IFERROR(VLOOKUP($A689,'様式C-1-1用'!$B$3:$AI$977,33,0),"")</f>
        <v/>
      </c>
    </row>
    <row r="690" spans="1:16" ht="15.95" customHeight="1" x14ac:dyDescent="0.15">
      <c r="A690" s="314">
        <v>688</v>
      </c>
      <c r="B690" s="320">
        <f>IFERROR(VLOOKUP($A690,'様式C-1-1用'!$B$3:$AI$977,3,0),"")</f>
        <v>0</v>
      </c>
      <c r="C690" s="321" t="str">
        <f>IFERROR(VLOOKUP($A690,'様式C-1-1用'!$B$3:$AI$977,4,0),"")</f>
        <v/>
      </c>
      <c r="D690" s="321">
        <f>IFERROR(VLOOKUP($A690,'様式C-1-1用'!$B$3:$AI$977,6,0),"")</f>
        <v>0</v>
      </c>
      <c r="E690" s="321">
        <f>IFERROR(VLOOKUP($A690,'様式C-1-1用'!$B$3:$AI$977,7,0),"")</f>
        <v>0</v>
      </c>
      <c r="F690" s="321">
        <f>IFERROR(VLOOKUP($A690,'様式C-1-1用'!$B$3:$AI$977,8,0),"")</f>
        <v>0</v>
      </c>
      <c r="G690" s="321">
        <f>IFERROR(VLOOKUP($A690,'様式C-1-1用'!$B$3:$AI$977,10,0),"")</f>
        <v>0</v>
      </c>
      <c r="H690" s="321">
        <f>IFERROR(VLOOKUP($A690,'様式C-1-1用'!$B$3:$AI$977,22,0),"")</f>
        <v>0</v>
      </c>
      <c r="I690" s="321">
        <f>IFERROR(VLOOKUP($A690,'様式C-1-1用'!$B$3:$AI$977,23,0),"")</f>
        <v>0</v>
      </c>
      <c r="J690" s="321" t="str">
        <f>IFERROR(VLOOKUP($A690,'様式C-1-1用'!$B$3:$AI$977,24,0),"")</f>
        <v/>
      </c>
      <c r="K690" s="321" t="str">
        <f>IFERROR(VLOOKUP($A690,'様式C-1-1用'!$B$3:$AI$977,25,0),"")</f>
        <v/>
      </c>
      <c r="L690" s="321">
        <f>IFERROR(VLOOKUP($A690,'様式C-1-1用'!$B$3:$AI$977,16,0),"")</f>
        <v>0</v>
      </c>
      <c r="M690" s="321" t="str">
        <f>IFERROR(VLOOKUP($A690,'様式C-1-1用'!$B$3:$AI$977,34,0),"")</f>
        <v/>
      </c>
      <c r="N690" s="321" t="str">
        <f>IFERROR(VLOOKUP($A690,'様式C-1-1用'!$B$3:$AI$977,30,0),"")</f>
        <v/>
      </c>
      <c r="O690" s="321" t="str">
        <f>IF(VLOOKUP($A690,'様式C-1-1用'!$B$3:$AI$977,29,0)="－","なし",VLOOKUP($A690,'様式C-1-1用'!$B$3:$AI$977,29,0))</f>
        <v/>
      </c>
      <c r="P690" s="322" t="str">
        <f>IFERROR(VLOOKUP($A690,'様式C-1-1用'!$B$3:$AI$977,33,0),"")</f>
        <v/>
      </c>
    </row>
    <row r="691" spans="1:16" ht="15.95" customHeight="1" x14ac:dyDescent="0.15">
      <c r="A691" s="314">
        <v>689</v>
      </c>
      <c r="B691" s="320">
        <f>IFERROR(VLOOKUP($A691,'様式C-1-1用'!$B$3:$AI$977,3,0),"")</f>
        <v>0</v>
      </c>
      <c r="C691" s="321" t="str">
        <f>IFERROR(VLOOKUP($A691,'様式C-1-1用'!$B$3:$AI$977,4,0),"")</f>
        <v/>
      </c>
      <c r="D691" s="321">
        <f>IFERROR(VLOOKUP($A691,'様式C-1-1用'!$B$3:$AI$977,6,0),"")</f>
        <v>0</v>
      </c>
      <c r="E691" s="321">
        <f>IFERROR(VLOOKUP($A691,'様式C-1-1用'!$B$3:$AI$977,7,0),"")</f>
        <v>0</v>
      </c>
      <c r="F691" s="321">
        <f>IFERROR(VLOOKUP($A691,'様式C-1-1用'!$B$3:$AI$977,8,0),"")</f>
        <v>0</v>
      </c>
      <c r="G691" s="321">
        <f>IFERROR(VLOOKUP($A691,'様式C-1-1用'!$B$3:$AI$977,10,0),"")</f>
        <v>0</v>
      </c>
      <c r="H691" s="321">
        <f>IFERROR(VLOOKUP($A691,'様式C-1-1用'!$B$3:$AI$977,22,0),"")</f>
        <v>0</v>
      </c>
      <c r="I691" s="321">
        <f>IFERROR(VLOOKUP($A691,'様式C-1-1用'!$B$3:$AI$977,23,0),"")</f>
        <v>0</v>
      </c>
      <c r="J691" s="321" t="str">
        <f>IFERROR(VLOOKUP($A691,'様式C-1-1用'!$B$3:$AI$977,24,0),"")</f>
        <v/>
      </c>
      <c r="K691" s="321" t="str">
        <f>IFERROR(VLOOKUP($A691,'様式C-1-1用'!$B$3:$AI$977,25,0),"")</f>
        <v/>
      </c>
      <c r="L691" s="321">
        <f>IFERROR(VLOOKUP($A691,'様式C-1-1用'!$B$3:$AI$977,16,0),"")</f>
        <v>0</v>
      </c>
      <c r="M691" s="321" t="str">
        <f>IFERROR(VLOOKUP($A691,'様式C-1-1用'!$B$3:$AI$977,34,0),"")</f>
        <v/>
      </c>
      <c r="N691" s="321" t="str">
        <f>IFERROR(VLOOKUP($A691,'様式C-1-1用'!$B$3:$AI$977,30,0),"")</f>
        <v/>
      </c>
      <c r="O691" s="321" t="str">
        <f>IF(VLOOKUP($A691,'様式C-1-1用'!$B$3:$AI$977,29,0)="－","なし",VLOOKUP($A691,'様式C-1-1用'!$B$3:$AI$977,29,0))</f>
        <v/>
      </c>
      <c r="P691" s="322" t="str">
        <f>IFERROR(VLOOKUP($A691,'様式C-1-1用'!$B$3:$AI$977,33,0),"")</f>
        <v/>
      </c>
    </row>
    <row r="692" spans="1:16" ht="15.95" customHeight="1" x14ac:dyDescent="0.15">
      <c r="A692" s="314">
        <v>690</v>
      </c>
      <c r="B692" s="320">
        <f>IFERROR(VLOOKUP($A692,'様式C-1-1用'!$B$3:$AI$977,3,0),"")</f>
        <v>0</v>
      </c>
      <c r="C692" s="321" t="str">
        <f>IFERROR(VLOOKUP($A692,'様式C-1-1用'!$B$3:$AI$977,4,0),"")</f>
        <v/>
      </c>
      <c r="D692" s="321">
        <f>IFERROR(VLOOKUP($A692,'様式C-1-1用'!$B$3:$AI$977,6,0),"")</f>
        <v>0</v>
      </c>
      <c r="E692" s="321">
        <f>IFERROR(VLOOKUP($A692,'様式C-1-1用'!$B$3:$AI$977,7,0),"")</f>
        <v>0</v>
      </c>
      <c r="F692" s="321">
        <f>IFERROR(VLOOKUP($A692,'様式C-1-1用'!$B$3:$AI$977,8,0),"")</f>
        <v>0</v>
      </c>
      <c r="G692" s="321">
        <f>IFERROR(VLOOKUP($A692,'様式C-1-1用'!$B$3:$AI$977,10,0),"")</f>
        <v>0</v>
      </c>
      <c r="H692" s="321">
        <f>IFERROR(VLOOKUP($A692,'様式C-1-1用'!$B$3:$AI$977,22,0),"")</f>
        <v>0</v>
      </c>
      <c r="I692" s="321">
        <f>IFERROR(VLOOKUP($A692,'様式C-1-1用'!$B$3:$AI$977,23,0),"")</f>
        <v>0</v>
      </c>
      <c r="J692" s="321" t="str">
        <f>IFERROR(VLOOKUP($A692,'様式C-1-1用'!$B$3:$AI$977,24,0),"")</f>
        <v/>
      </c>
      <c r="K692" s="321" t="str">
        <f>IFERROR(VLOOKUP($A692,'様式C-1-1用'!$B$3:$AI$977,25,0),"")</f>
        <v/>
      </c>
      <c r="L692" s="321">
        <f>IFERROR(VLOOKUP($A692,'様式C-1-1用'!$B$3:$AI$977,16,0),"")</f>
        <v>0</v>
      </c>
      <c r="M692" s="321" t="str">
        <f>IFERROR(VLOOKUP($A692,'様式C-1-1用'!$B$3:$AI$977,34,0),"")</f>
        <v/>
      </c>
      <c r="N692" s="321" t="str">
        <f>IFERROR(VLOOKUP($A692,'様式C-1-1用'!$B$3:$AI$977,30,0),"")</f>
        <v/>
      </c>
      <c r="O692" s="321" t="str">
        <f>IF(VLOOKUP($A692,'様式C-1-1用'!$B$3:$AI$977,29,0)="－","なし",VLOOKUP($A692,'様式C-1-1用'!$B$3:$AI$977,29,0))</f>
        <v/>
      </c>
      <c r="P692" s="322" t="str">
        <f>IFERROR(VLOOKUP($A692,'様式C-1-1用'!$B$3:$AI$977,33,0),"")</f>
        <v/>
      </c>
    </row>
    <row r="693" spans="1:16" ht="15.95" customHeight="1" x14ac:dyDescent="0.15">
      <c r="A693" s="314">
        <v>691</v>
      </c>
      <c r="B693" s="320">
        <f>IFERROR(VLOOKUP($A693,'様式C-1-1用'!$B$3:$AI$977,3,0),"")</f>
        <v>0</v>
      </c>
      <c r="C693" s="321" t="str">
        <f>IFERROR(VLOOKUP($A693,'様式C-1-1用'!$B$3:$AI$977,4,0),"")</f>
        <v/>
      </c>
      <c r="D693" s="321">
        <f>IFERROR(VLOOKUP($A693,'様式C-1-1用'!$B$3:$AI$977,6,0),"")</f>
        <v>0</v>
      </c>
      <c r="E693" s="321">
        <f>IFERROR(VLOOKUP($A693,'様式C-1-1用'!$B$3:$AI$977,7,0),"")</f>
        <v>0</v>
      </c>
      <c r="F693" s="321">
        <f>IFERROR(VLOOKUP($A693,'様式C-1-1用'!$B$3:$AI$977,8,0),"")</f>
        <v>0</v>
      </c>
      <c r="G693" s="321">
        <f>IFERROR(VLOOKUP($A693,'様式C-1-1用'!$B$3:$AI$977,10,0),"")</f>
        <v>0</v>
      </c>
      <c r="H693" s="321">
        <f>IFERROR(VLOOKUP($A693,'様式C-1-1用'!$B$3:$AI$977,22,0),"")</f>
        <v>0</v>
      </c>
      <c r="I693" s="321">
        <f>IFERROR(VLOOKUP($A693,'様式C-1-1用'!$B$3:$AI$977,23,0),"")</f>
        <v>0</v>
      </c>
      <c r="J693" s="321" t="str">
        <f>IFERROR(VLOOKUP($A693,'様式C-1-1用'!$B$3:$AI$977,24,0),"")</f>
        <v/>
      </c>
      <c r="K693" s="321" t="str">
        <f>IFERROR(VLOOKUP($A693,'様式C-1-1用'!$B$3:$AI$977,25,0),"")</f>
        <v/>
      </c>
      <c r="L693" s="321">
        <f>IFERROR(VLOOKUP($A693,'様式C-1-1用'!$B$3:$AI$977,16,0),"")</f>
        <v>0</v>
      </c>
      <c r="M693" s="321" t="str">
        <f>IFERROR(VLOOKUP($A693,'様式C-1-1用'!$B$3:$AI$977,34,0),"")</f>
        <v/>
      </c>
      <c r="N693" s="321" t="str">
        <f>IFERROR(VLOOKUP($A693,'様式C-1-1用'!$B$3:$AI$977,30,0),"")</f>
        <v/>
      </c>
      <c r="O693" s="321" t="str">
        <f>IF(VLOOKUP($A693,'様式C-1-1用'!$B$3:$AI$977,29,0)="－","なし",VLOOKUP($A693,'様式C-1-1用'!$B$3:$AI$977,29,0))</f>
        <v/>
      </c>
      <c r="P693" s="322" t="str">
        <f>IFERROR(VLOOKUP($A693,'様式C-1-1用'!$B$3:$AI$977,33,0),"")</f>
        <v/>
      </c>
    </row>
    <row r="694" spans="1:16" ht="15.95" customHeight="1" x14ac:dyDescent="0.15">
      <c r="A694" s="314">
        <v>692</v>
      </c>
      <c r="B694" s="320">
        <f>IFERROR(VLOOKUP($A694,'様式C-1-1用'!$B$3:$AI$977,3,0),"")</f>
        <v>0</v>
      </c>
      <c r="C694" s="321" t="str">
        <f>IFERROR(VLOOKUP($A694,'様式C-1-1用'!$B$3:$AI$977,4,0),"")</f>
        <v/>
      </c>
      <c r="D694" s="321">
        <f>IFERROR(VLOOKUP($A694,'様式C-1-1用'!$B$3:$AI$977,6,0),"")</f>
        <v>0</v>
      </c>
      <c r="E694" s="321">
        <f>IFERROR(VLOOKUP($A694,'様式C-1-1用'!$B$3:$AI$977,7,0),"")</f>
        <v>0</v>
      </c>
      <c r="F694" s="321">
        <f>IFERROR(VLOOKUP($A694,'様式C-1-1用'!$B$3:$AI$977,8,0),"")</f>
        <v>0</v>
      </c>
      <c r="G694" s="321">
        <f>IFERROR(VLOOKUP($A694,'様式C-1-1用'!$B$3:$AI$977,10,0),"")</f>
        <v>0</v>
      </c>
      <c r="H694" s="321">
        <f>IFERROR(VLOOKUP($A694,'様式C-1-1用'!$B$3:$AI$977,22,0),"")</f>
        <v>0</v>
      </c>
      <c r="I694" s="321">
        <f>IFERROR(VLOOKUP($A694,'様式C-1-1用'!$B$3:$AI$977,23,0),"")</f>
        <v>0</v>
      </c>
      <c r="J694" s="321" t="str">
        <f>IFERROR(VLOOKUP($A694,'様式C-1-1用'!$B$3:$AI$977,24,0),"")</f>
        <v/>
      </c>
      <c r="K694" s="321" t="str">
        <f>IFERROR(VLOOKUP($A694,'様式C-1-1用'!$B$3:$AI$977,25,0),"")</f>
        <v/>
      </c>
      <c r="L694" s="321">
        <f>IFERROR(VLOOKUP($A694,'様式C-1-1用'!$B$3:$AI$977,16,0),"")</f>
        <v>0</v>
      </c>
      <c r="M694" s="321" t="str">
        <f>IFERROR(VLOOKUP($A694,'様式C-1-1用'!$B$3:$AI$977,34,0),"")</f>
        <v/>
      </c>
      <c r="N694" s="321" t="str">
        <f>IFERROR(VLOOKUP($A694,'様式C-1-1用'!$B$3:$AI$977,30,0),"")</f>
        <v/>
      </c>
      <c r="O694" s="321" t="str">
        <f>IF(VLOOKUP($A694,'様式C-1-1用'!$B$3:$AI$977,29,0)="－","なし",VLOOKUP($A694,'様式C-1-1用'!$B$3:$AI$977,29,0))</f>
        <v/>
      </c>
      <c r="P694" s="322" t="str">
        <f>IFERROR(VLOOKUP($A694,'様式C-1-1用'!$B$3:$AI$977,33,0),"")</f>
        <v/>
      </c>
    </row>
    <row r="695" spans="1:16" ht="15.95" customHeight="1" x14ac:dyDescent="0.15">
      <c r="A695" s="314">
        <v>693</v>
      </c>
      <c r="B695" s="320">
        <f>IFERROR(VLOOKUP($A695,'様式C-1-1用'!$B$3:$AI$977,3,0),"")</f>
        <v>0</v>
      </c>
      <c r="C695" s="321" t="str">
        <f>IFERROR(VLOOKUP($A695,'様式C-1-1用'!$B$3:$AI$977,4,0),"")</f>
        <v/>
      </c>
      <c r="D695" s="321">
        <f>IFERROR(VLOOKUP($A695,'様式C-1-1用'!$B$3:$AI$977,6,0),"")</f>
        <v>0</v>
      </c>
      <c r="E695" s="321">
        <f>IFERROR(VLOOKUP($A695,'様式C-1-1用'!$B$3:$AI$977,7,0),"")</f>
        <v>0</v>
      </c>
      <c r="F695" s="321">
        <f>IFERROR(VLOOKUP($A695,'様式C-1-1用'!$B$3:$AI$977,8,0),"")</f>
        <v>0</v>
      </c>
      <c r="G695" s="321">
        <f>IFERROR(VLOOKUP($A695,'様式C-1-1用'!$B$3:$AI$977,10,0),"")</f>
        <v>0</v>
      </c>
      <c r="H695" s="321">
        <f>IFERROR(VLOOKUP($A695,'様式C-1-1用'!$B$3:$AI$977,22,0),"")</f>
        <v>0</v>
      </c>
      <c r="I695" s="321">
        <f>IFERROR(VLOOKUP($A695,'様式C-1-1用'!$B$3:$AI$977,23,0),"")</f>
        <v>0</v>
      </c>
      <c r="J695" s="321" t="str">
        <f>IFERROR(VLOOKUP($A695,'様式C-1-1用'!$B$3:$AI$977,24,0),"")</f>
        <v/>
      </c>
      <c r="K695" s="321" t="str">
        <f>IFERROR(VLOOKUP($A695,'様式C-1-1用'!$B$3:$AI$977,25,0),"")</f>
        <v/>
      </c>
      <c r="L695" s="321">
        <f>IFERROR(VLOOKUP($A695,'様式C-1-1用'!$B$3:$AI$977,16,0),"")</f>
        <v>0</v>
      </c>
      <c r="M695" s="321" t="str">
        <f>IFERROR(VLOOKUP($A695,'様式C-1-1用'!$B$3:$AI$977,34,0),"")</f>
        <v/>
      </c>
      <c r="N695" s="321" t="str">
        <f>IFERROR(VLOOKUP($A695,'様式C-1-1用'!$B$3:$AI$977,30,0),"")</f>
        <v/>
      </c>
      <c r="O695" s="321" t="str">
        <f>IF(VLOOKUP($A695,'様式C-1-1用'!$B$3:$AI$977,29,0)="－","なし",VLOOKUP($A695,'様式C-1-1用'!$B$3:$AI$977,29,0))</f>
        <v/>
      </c>
      <c r="P695" s="322" t="str">
        <f>IFERROR(VLOOKUP($A695,'様式C-1-1用'!$B$3:$AI$977,33,0),"")</f>
        <v/>
      </c>
    </row>
    <row r="696" spans="1:16" ht="15.95" customHeight="1" x14ac:dyDescent="0.15">
      <c r="A696" s="314">
        <v>694</v>
      </c>
      <c r="B696" s="320">
        <f>IFERROR(VLOOKUP($A696,'様式C-1-1用'!$B$3:$AI$977,3,0),"")</f>
        <v>0</v>
      </c>
      <c r="C696" s="321" t="str">
        <f>IFERROR(VLOOKUP($A696,'様式C-1-1用'!$B$3:$AI$977,4,0),"")</f>
        <v/>
      </c>
      <c r="D696" s="321">
        <f>IFERROR(VLOOKUP($A696,'様式C-1-1用'!$B$3:$AI$977,6,0),"")</f>
        <v>0</v>
      </c>
      <c r="E696" s="321">
        <f>IFERROR(VLOOKUP($A696,'様式C-1-1用'!$B$3:$AI$977,7,0),"")</f>
        <v>0</v>
      </c>
      <c r="F696" s="321">
        <f>IFERROR(VLOOKUP($A696,'様式C-1-1用'!$B$3:$AI$977,8,0),"")</f>
        <v>0</v>
      </c>
      <c r="G696" s="321">
        <f>IFERROR(VLOOKUP($A696,'様式C-1-1用'!$B$3:$AI$977,10,0),"")</f>
        <v>0</v>
      </c>
      <c r="H696" s="321">
        <f>IFERROR(VLOOKUP($A696,'様式C-1-1用'!$B$3:$AI$977,22,0),"")</f>
        <v>0</v>
      </c>
      <c r="I696" s="321">
        <f>IFERROR(VLOOKUP($A696,'様式C-1-1用'!$B$3:$AI$977,23,0),"")</f>
        <v>0</v>
      </c>
      <c r="J696" s="321" t="str">
        <f>IFERROR(VLOOKUP($A696,'様式C-1-1用'!$B$3:$AI$977,24,0),"")</f>
        <v/>
      </c>
      <c r="K696" s="321" t="str">
        <f>IFERROR(VLOOKUP($A696,'様式C-1-1用'!$B$3:$AI$977,25,0),"")</f>
        <v/>
      </c>
      <c r="L696" s="321">
        <f>IFERROR(VLOOKUP($A696,'様式C-1-1用'!$B$3:$AI$977,16,0),"")</f>
        <v>0</v>
      </c>
      <c r="M696" s="321" t="str">
        <f>IFERROR(VLOOKUP($A696,'様式C-1-1用'!$B$3:$AI$977,34,0),"")</f>
        <v/>
      </c>
      <c r="N696" s="321" t="str">
        <f>IFERROR(VLOOKUP($A696,'様式C-1-1用'!$B$3:$AI$977,30,0),"")</f>
        <v/>
      </c>
      <c r="O696" s="321" t="str">
        <f>IF(VLOOKUP($A696,'様式C-1-1用'!$B$3:$AI$977,29,0)="－","なし",VLOOKUP($A696,'様式C-1-1用'!$B$3:$AI$977,29,0))</f>
        <v/>
      </c>
      <c r="P696" s="322" t="str">
        <f>IFERROR(VLOOKUP($A696,'様式C-1-1用'!$B$3:$AI$977,33,0),"")</f>
        <v/>
      </c>
    </row>
    <row r="697" spans="1:16" ht="15.95" customHeight="1" x14ac:dyDescent="0.15">
      <c r="A697" s="314">
        <v>695</v>
      </c>
      <c r="B697" s="320">
        <f>IFERROR(VLOOKUP($A697,'様式C-1-1用'!$B$3:$AI$977,3,0),"")</f>
        <v>0</v>
      </c>
      <c r="C697" s="321" t="str">
        <f>IFERROR(VLOOKUP($A697,'様式C-1-1用'!$B$3:$AI$977,4,0),"")</f>
        <v/>
      </c>
      <c r="D697" s="321">
        <f>IFERROR(VLOOKUP($A697,'様式C-1-1用'!$B$3:$AI$977,6,0),"")</f>
        <v>0</v>
      </c>
      <c r="E697" s="321">
        <f>IFERROR(VLOOKUP($A697,'様式C-1-1用'!$B$3:$AI$977,7,0),"")</f>
        <v>0</v>
      </c>
      <c r="F697" s="321">
        <f>IFERROR(VLOOKUP($A697,'様式C-1-1用'!$B$3:$AI$977,8,0),"")</f>
        <v>0</v>
      </c>
      <c r="G697" s="321">
        <f>IFERROR(VLOOKUP($A697,'様式C-1-1用'!$B$3:$AI$977,10,0),"")</f>
        <v>0</v>
      </c>
      <c r="H697" s="321">
        <f>IFERROR(VLOOKUP($A697,'様式C-1-1用'!$B$3:$AI$977,22,0),"")</f>
        <v>0</v>
      </c>
      <c r="I697" s="321">
        <f>IFERROR(VLOOKUP($A697,'様式C-1-1用'!$B$3:$AI$977,23,0),"")</f>
        <v>0</v>
      </c>
      <c r="J697" s="321" t="str">
        <f>IFERROR(VLOOKUP($A697,'様式C-1-1用'!$B$3:$AI$977,24,0),"")</f>
        <v/>
      </c>
      <c r="K697" s="321" t="str">
        <f>IFERROR(VLOOKUP($A697,'様式C-1-1用'!$B$3:$AI$977,25,0),"")</f>
        <v/>
      </c>
      <c r="L697" s="321">
        <f>IFERROR(VLOOKUP($A697,'様式C-1-1用'!$B$3:$AI$977,16,0),"")</f>
        <v>0</v>
      </c>
      <c r="M697" s="321" t="str">
        <f>IFERROR(VLOOKUP($A697,'様式C-1-1用'!$B$3:$AI$977,34,0),"")</f>
        <v/>
      </c>
      <c r="N697" s="321" t="str">
        <f>IFERROR(VLOOKUP($A697,'様式C-1-1用'!$B$3:$AI$977,30,0),"")</f>
        <v/>
      </c>
      <c r="O697" s="321" t="str">
        <f>IF(VLOOKUP($A697,'様式C-1-1用'!$B$3:$AI$977,29,0)="－","なし",VLOOKUP($A697,'様式C-1-1用'!$B$3:$AI$977,29,0))</f>
        <v/>
      </c>
      <c r="P697" s="322" t="str">
        <f>IFERROR(VLOOKUP($A697,'様式C-1-1用'!$B$3:$AI$977,33,0),"")</f>
        <v/>
      </c>
    </row>
    <row r="698" spans="1:16" ht="15.95" customHeight="1" x14ac:dyDescent="0.15">
      <c r="A698" s="314">
        <v>696</v>
      </c>
      <c r="B698" s="320">
        <f>IFERROR(VLOOKUP($A698,'様式C-1-1用'!$B$3:$AI$977,3,0),"")</f>
        <v>0</v>
      </c>
      <c r="C698" s="321" t="str">
        <f>IFERROR(VLOOKUP($A698,'様式C-1-1用'!$B$3:$AI$977,4,0),"")</f>
        <v/>
      </c>
      <c r="D698" s="321">
        <f>IFERROR(VLOOKUP($A698,'様式C-1-1用'!$B$3:$AI$977,6,0),"")</f>
        <v>0</v>
      </c>
      <c r="E698" s="321">
        <f>IFERROR(VLOOKUP($A698,'様式C-1-1用'!$B$3:$AI$977,7,0),"")</f>
        <v>0</v>
      </c>
      <c r="F698" s="321">
        <f>IFERROR(VLOOKUP($A698,'様式C-1-1用'!$B$3:$AI$977,8,0),"")</f>
        <v>0</v>
      </c>
      <c r="G698" s="321">
        <f>IFERROR(VLOOKUP($A698,'様式C-1-1用'!$B$3:$AI$977,10,0),"")</f>
        <v>0</v>
      </c>
      <c r="H698" s="321">
        <f>IFERROR(VLOOKUP($A698,'様式C-1-1用'!$B$3:$AI$977,22,0),"")</f>
        <v>0</v>
      </c>
      <c r="I698" s="321">
        <f>IFERROR(VLOOKUP($A698,'様式C-1-1用'!$B$3:$AI$977,23,0),"")</f>
        <v>0</v>
      </c>
      <c r="J698" s="321" t="str">
        <f>IFERROR(VLOOKUP($A698,'様式C-1-1用'!$B$3:$AI$977,24,0),"")</f>
        <v/>
      </c>
      <c r="K698" s="321" t="str">
        <f>IFERROR(VLOOKUP($A698,'様式C-1-1用'!$B$3:$AI$977,25,0),"")</f>
        <v/>
      </c>
      <c r="L698" s="321">
        <f>IFERROR(VLOOKUP($A698,'様式C-1-1用'!$B$3:$AI$977,16,0),"")</f>
        <v>0</v>
      </c>
      <c r="M698" s="321" t="str">
        <f>IFERROR(VLOOKUP($A698,'様式C-1-1用'!$B$3:$AI$977,34,0),"")</f>
        <v/>
      </c>
      <c r="N698" s="321" t="str">
        <f>IFERROR(VLOOKUP($A698,'様式C-1-1用'!$B$3:$AI$977,30,0),"")</f>
        <v/>
      </c>
      <c r="O698" s="321" t="str">
        <f>IF(VLOOKUP($A698,'様式C-1-1用'!$B$3:$AI$977,29,0)="－","なし",VLOOKUP($A698,'様式C-1-1用'!$B$3:$AI$977,29,0))</f>
        <v/>
      </c>
      <c r="P698" s="322" t="str">
        <f>IFERROR(VLOOKUP($A698,'様式C-1-1用'!$B$3:$AI$977,33,0),"")</f>
        <v/>
      </c>
    </row>
    <row r="699" spans="1:16" ht="15.95" customHeight="1" x14ac:dyDescent="0.15">
      <c r="A699" s="314">
        <v>697</v>
      </c>
      <c r="B699" s="320">
        <f>IFERROR(VLOOKUP($A699,'様式C-1-1用'!$B$3:$AI$977,3,0),"")</f>
        <v>0</v>
      </c>
      <c r="C699" s="321" t="str">
        <f>IFERROR(VLOOKUP($A699,'様式C-1-1用'!$B$3:$AI$977,4,0),"")</f>
        <v/>
      </c>
      <c r="D699" s="321">
        <f>IFERROR(VLOOKUP($A699,'様式C-1-1用'!$B$3:$AI$977,6,0),"")</f>
        <v>0</v>
      </c>
      <c r="E699" s="321">
        <f>IFERROR(VLOOKUP($A699,'様式C-1-1用'!$B$3:$AI$977,7,0),"")</f>
        <v>0</v>
      </c>
      <c r="F699" s="321">
        <f>IFERROR(VLOOKUP($A699,'様式C-1-1用'!$B$3:$AI$977,8,0),"")</f>
        <v>0</v>
      </c>
      <c r="G699" s="321">
        <f>IFERROR(VLOOKUP($A699,'様式C-1-1用'!$B$3:$AI$977,10,0),"")</f>
        <v>0</v>
      </c>
      <c r="H699" s="321">
        <f>IFERROR(VLOOKUP($A699,'様式C-1-1用'!$B$3:$AI$977,22,0),"")</f>
        <v>0</v>
      </c>
      <c r="I699" s="321">
        <f>IFERROR(VLOOKUP($A699,'様式C-1-1用'!$B$3:$AI$977,23,0),"")</f>
        <v>0</v>
      </c>
      <c r="J699" s="321" t="str">
        <f>IFERROR(VLOOKUP($A699,'様式C-1-1用'!$B$3:$AI$977,24,0),"")</f>
        <v/>
      </c>
      <c r="K699" s="321" t="str">
        <f>IFERROR(VLOOKUP($A699,'様式C-1-1用'!$B$3:$AI$977,25,0),"")</f>
        <v/>
      </c>
      <c r="L699" s="321">
        <f>IFERROR(VLOOKUP($A699,'様式C-1-1用'!$B$3:$AI$977,16,0),"")</f>
        <v>0</v>
      </c>
      <c r="M699" s="321" t="str">
        <f>IFERROR(VLOOKUP($A699,'様式C-1-1用'!$B$3:$AI$977,34,0),"")</f>
        <v/>
      </c>
      <c r="N699" s="321" t="str">
        <f>IFERROR(VLOOKUP($A699,'様式C-1-1用'!$B$3:$AI$977,30,0),"")</f>
        <v/>
      </c>
      <c r="O699" s="321" t="str">
        <f>IF(VLOOKUP($A699,'様式C-1-1用'!$B$3:$AI$977,29,0)="－","なし",VLOOKUP($A699,'様式C-1-1用'!$B$3:$AI$977,29,0))</f>
        <v/>
      </c>
      <c r="P699" s="322" t="str">
        <f>IFERROR(VLOOKUP($A699,'様式C-1-1用'!$B$3:$AI$977,33,0),"")</f>
        <v/>
      </c>
    </row>
    <row r="700" spans="1:16" ht="15.95" customHeight="1" x14ac:dyDescent="0.15">
      <c r="A700" s="314">
        <v>698</v>
      </c>
      <c r="B700" s="320">
        <f>IFERROR(VLOOKUP($A700,'様式C-1-1用'!$B$3:$AI$977,3,0),"")</f>
        <v>0</v>
      </c>
      <c r="C700" s="321" t="str">
        <f>IFERROR(VLOOKUP($A700,'様式C-1-1用'!$B$3:$AI$977,4,0),"")</f>
        <v/>
      </c>
      <c r="D700" s="321">
        <f>IFERROR(VLOOKUP($A700,'様式C-1-1用'!$B$3:$AI$977,6,0),"")</f>
        <v>0</v>
      </c>
      <c r="E700" s="321">
        <f>IFERROR(VLOOKUP($A700,'様式C-1-1用'!$B$3:$AI$977,7,0),"")</f>
        <v>0</v>
      </c>
      <c r="F700" s="321">
        <f>IFERROR(VLOOKUP($A700,'様式C-1-1用'!$B$3:$AI$977,8,0),"")</f>
        <v>0</v>
      </c>
      <c r="G700" s="321">
        <f>IFERROR(VLOOKUP($A700,'様式C-1-1用'!$B$3:$AI$977,10,0),"")</f>
        <v>0</v>
      </c>
      <c r="H700" s="321">
        <f>IFERROR(VLOOKUP($A700,'様式C-1-1用'!$B$3:$AI$977,22,0),"")</f>
        <v>0</v>
      </c>
      <c r="I700" s="321">
        <f>IFERROR(VLOOKUP($A700,'様式C-1-1用'!$B$3:$AI$977,23,0),"")</f>
        <v>0</v>
      </c>
      <c r="J700" s="321" t="str">
        <f>IFERROR(VLOOKUP($A700,'様式C-1-1用'!$B$3:$AI$977,24,0),"")</f>
        <v/>
      </c>
      <c r="K700" s="321" t="str">
        <f>IFERROR(VLOOKUP($A700,'様式C-1-1用'!$B$3:$AI$977,25,0),"")</f>
        <v/>
      </c>
      <c r="L700" s="321">
        <f>IFERROR(VLOOKUP($A700,'様式C-1-1用'!$B$3:$AI$977,16,0),"")</f>
        <v>0</v>
      </c>
      <c r="M700" s="321" t="str">
        <f>IFERROR(VLOOKUP($A700,'様式C-1-1用'!$B$3:$AI$977,34,0),"")</f>
        <v/>
      </c>
      <c r="N700" s="321" t="str">
        <f>IFERROR(VLOOKUP($A700,'様式C-1-1用'!$B$3:$AI$977,30,0),"")</f>
        <v/>
      </c>
      <c r="O700" s="321" t="str">
        <f>IF(VLOOKUP($A700,'様式C-1-1用'!$B$3:$AI$977,29,0)="－","なし",VLOOKUP($A700,'様式C-1-1用'!$B$3:$AI$977,29,0))</f>
        <v/>
      </c>
      <c r="P700" s="322" t="str">
        <f>IFERROR(VLOOKUP($A700,'様式C-1-1用'!$B$3:$AI$977,33,0),"")</f>
        <v/>
      </c>
    </row>
    <row r="701" spans="1:16" ht="15.95" customHeight="1" x14ac:dyDescent="0.15">
      <c r="A701" s="314">
        <v>699</v>
      </c>
      <c r="B701" s="320">
        <f>IFERROR(VLOOKUP($A701,'様式C-1-1用'!$B$3:$AI$977,3,0),"")</f>
        <v>0</v>
      </c>
      <c r="C701" s="321" t="str">
        <f>IFERROR(VLOOKUP($A701,'様式C-1-1用'!$B$3:$AI$977,4,0),"")</f>
        <v/>
      </c>
      <c r="D701" s="321">
        <f>IFERROR(VLOOKUP($A701,'様式C-1-1用'!$B$3:$AI$977,6,0),"")</f>
        <v>0</v>
      </c>
      <c r="E701" s="321">
        <f>IFERROR(VLOOKUP($A701,'様式C-1-1用'!$B$3:$AI$977,7,0),"")</f>
        <v>0</v>
      </c>
      <c r="F701" s="321">
        <f>IFERROR(VLOOKUP($A701,'様式C-1-1用'!$B$3:$AI$977,8,0),"")</f>
        <v>0</v>
      </c>
      <c r="G701" s="321">
        <f>IFERROR(VLOOKUP($A701,'様式C-1-1用'!$B$3:$AI$977,10,0),"")</f>
        <v>0</v>
      </c>
      <c r="H701" s="321">
        <f>IFERROR(VLOOKUP($A701,'様式C-1-1用'!$B$3:$AI$977,22,0),"")</f>
        <v>0</v>
      </c>
      <c r="I701" s="321">
        <f>IFERROR(VLOOKUP($A701,'様式C-1-1用'!$B$3:$AI$977,23,0),"")</f>
        <v>0</v>
      </c>
      <c r="J701" s="321" t="str">
        <f>IFERROR(VLOOKUP($A701,'様式C-1-1用'!$B$3:$AI$977,24,0),"")</f>
        <v/>
      </c>
      <c r="K701" s="321" t="str">
        <f>IFERROR(VLOOKUP($A701,'様式C-1-1用'!$B$3:$AI$977,25,0),"")</f>
        <v/>
      </c>
      <c r="L701" s="321">
        <f>IFERROR(VLOOKUP($A701,'様式C-1-1用'!$B$3:$AI$977,16,0),"")</f>
        <v>0</v>
      </c>
      <c r="M701" s="321" t="str">
        <f>IFERROR(VLOOKUP($A701,'様式C-1-1用'!$B$3:$AI$977,34,0),"")</f>
        <v/>
      </c>
      <c r="N701" s="321" t="str">
        <f>IFERROR(VLOOKUP($A701,'様式C-1-1用'!$B$3:$AI$977,30,0),"")</f>
        <v/>
      </c>
      <c r="O701" s="321" t="str">
        <f>IF(VLOOKUP($A701,'様式C-1-1用'!$B$3:$AI$977,29,0)="－","なし",VLOOKUP($A701,'様式C-1-1用'!$B$3:$AI$977,29,0))</f>
        <v/>
      </c>
      <c r="P701" s="322" t="str">
        <f>IFERROR(VLOOKUP($A701,'様式C-1-1用'!$B$3:$AI$977,33,0),"")</f>
        <v/>
      </c>
    </row>
    <row r="702" spans="1:16" ht="15.95" customHeight="1" x14ac:dyDescent="0.15">
      <c r="A702" s="314">
        <v>700</v>
      </c>
      <c r="B702" s="320">
        <f>IFERROR(VLOOKUP($A702,'様式C-1-1用'!$B$3:$AI$977,3,0),"")</f>
        <v>0</v>
      </c>
      <c r="C702" s="321" t="str">
        <f>IFERROR(VLOOKUP($A702,'様式C-1-1用'!$B$3:$AI$977,4,0),"")</f>
        <v/>
      </c>
      <c r="D702" s="321">
        <f>IFERROR(VLOOKUP($A702,'様式C-1-1用'!$B$3:$AI$977,6,0),"")</f>
        <v>0</v>
      </c>
      <c r="E702" s="321">
        <f>IFERROR(VLOOKUP($A702,'様式C-1-1用'!$B$3:$AI$977,7,0),"")</f>
        <v>0</v>
      </c>
      <c r="F702" s="321">
        <f>IFERROR(VLOOKUP($A702,'様式C-1-1用'!$B$3:$AI$977,8,0),"")</f>
        <v>0</v>
      </c>
      <c r="G702" s="321">
        <f>IFERROR(VLOOKUP($A702,'様式C-1-1用'!$B$3:$AI$977,10,0),"")</f>
        <v>0</v>
      </c>
      <c r="H702" s="321">
        <f>IFERROR(VLOOKUP($A702,'様式C-1-1用'!$B$3:$AI$977,22,0),"")</f>
        <v>0</v>
      </c>
      <c r="I702" s="321">
        <f>IFERROR(VLOOKUP($A702,'様式C-1-1用'!$B$3:$AI$977,23,0),"")</f>
        <v>0</v>
      </c>
      <c r="J702" s="321" t="str">
        <f>IFERROR(VLOOKUP($A702,'様式C-1-1用'!$B$3:$AI$977,24,0),"")</f>
        <v/>
      </c>
      <c r="K702" s="321" t="str">
        <f>IFERROR(VLOOKUP($A702,'様式C-1-1用'!$B$3:$AI$977,25,0),"")</f>
        <v/>
      </c>
      <c r="L702" s="321">
        <f>IFERROR(VLOOKUP($A702,'様式C-1-1用'!$B$3:$AI$977,16,0),"")</f>
        <v>0</v>
      </c>
      <c r="M702" s="321" t="str">
        <f>IFERROR(VLOOKUP($A702,'様式C-1-1用'!$B$3:$AI$977,34,0),"")</f>
        <v/>
      </c>
      <c r="N702" s="321" t="str">
        <f>IFERROR(VLOOKUP($A702,'様式C-1-1用'!$B$3:$AI$977,30,0),"")</f>
        <v/>
      </c>
      <c r="O702" s="321" t="str">
        <f>IF(VLOOKUP($A702,'様式C-1-1用'!$B$3:$AI$977,29,0)="－","なし",VLOOKUP($A702,'様式C-1-1用'!$B$3:$AI$977,29,0))</f>
        <v/>
      </c>
      <c r="P702" s="322" t="str">
        <f>IFERROR(VLOOKUP($A702,'様式C-1-1用'!$B$3:$AI$977,33,0),"")</f>
        <v/>
      </c>
    </row>
    <row r="703" spans="1:16" ht="15.95" customHeight="1" x14ac:dyDescent="0.15">
      <c r="A703" s="314">
        <v>701</v>
      </c>
      <c r="B703" s="320">
        <f>IFERROR(VLOOKUP($A703,'様式C-1-1用'!$B$3:$AI$977,3,0),"")</f>
        <v>0</v>
      </c>
      <c r="C703" s="321" t="str">
        <f>IFERROR(VLOOKUP($A703,'様式C-1-1用'!$B$3:$AI$977,4,0),"")</f>
        <v/>
      </c>
      <c r="D703" s="321">
        <f>IFERROR(VLOOKUP($A703,'様式C-1-1用'!$B$3:$AI$977,6,0),"")</f>
        <v>0</v>
      </c>
      <c r="E703" s="321">
        <f>IFERROR(VLOOKUP($A703,'様式C-1-1用'!$B$3:$AI$977,7,0),"")</f>
        <v>0</v>
      </c>
      <c r="F703" s="321">
        <f>IFERROR(VLOOKUP($A703,'様式C-1-1用'!$B$3:$AI$977,8,0),"")</f>
        <v>0</v>
      </c>
      <c r="G703" s="321">
        <f>IFERROR(VLOOKUP($A703,'様式C-1-1用'!$B$3:$AI$977,10,0),"")</f>
        <v>0</v>
      </c>
      <c r="H703" s="321">
        <f>IFERROR(VLOOKUP($A703,'様式C-1-1用'!$B$3:$AI$977,22,0),"")</f>
        <v>0</v>
      </c>
      <c r="I703" s="321">
        <f>IFERROR(VLOOKUP($A703,'様式C-1-1用'!$B$3:$AI$977,23,0),"")</f>
        <v>0</v>
      </c>
      <c r="J703" s="321" t="str">
        <f>IFERROR(VLOOKUP($A703,'様式C-1-1用'!$B$3:$AI$977,24,0),"")</f>
        <v/>
      </c>
      <c r="K703" s="321" t="str">
        <f>IFERROR(VLOOKUP($A703,'様式C-1-1用'!$B$3:$AI$977,25,0),"")</f>
        <v/>
      </c>
      <c r="L703" s="321">
        <f>IFERROR(VLOOKUP($A703,'様式C-1-1用'!$B$3:$AI$977,16,0),"")</f>
        <v>0</v>
      </c>
      <c r="M703" s="321" t="str">
        <f>IFERROR(VLOOKUP($A703,'様式C-1-1用'!$B$3:$AI$977,34,0),"")</f>
        <v/>
      </c>
      <c r="N703" s="321" t="str">
        <f>IFERROR(VLOOKUP($A703,'様式C-1-1用'!$B$3:$AI$977,30,0),"")</f>
        <v/>
      </c>
      <c r="O703" s="321" t="str">
        <f>IF(VLOOKUP($A703,'様式C-1-1用'!$B$3:$AI$977,29,0)="－","なし",VLOOKUP($A703,'様式C-1-1用'!$B$3:$AI$977,29,0))</f>
        <v/>
      </c>
      <c r="P703" s="322" t="str">
        <f>IFERROR(VLOOKUP($A703,'様式C-1-1用'!$B$3:$AI$977,33,0),"")</f>
        <v/>
      </c>
    </row>
    <row r="704" spans="1:16" ht="15.95" customHeight="1" x14ac:dyDescent="0.15">
      <c r="A704" s="314">
        <v>702</v>
      </c>
      <c r="B704" s="320">
        <f>IFERROR(VLOOKUP($A704,'様式C-1-1用'!$B$3:$AI$977,3,0),"")</f>
        <v>0</v>
      </c>
      <c r="C704" s="321" t="str">
        <f>IFERROR(VLOOKUP($A704,'様式C-1-1用'!$B$3:$AI$977,4,0),"")</f>
        <v/>
      </c>
      <c r="D704" s="321">
        <f>IFERROR(VLOOKUP($A704,'様式C-1-1用'!$B$3:$AI$977,6,0),"")</f>
        <v>0</v>
      </c>
      <c r="E704" s="321">
        <f>IFERROR(VLOOKUP($A704,'様式C-1-1用'!$B$3:$AI$977,7,0),"")</f>
        <v>0</v>
      </c>
      <c r="F704" s="321">
        <f>IFERROR(VLOOKUP($A704,'様式C-1-1用'!$B$3:$AI$977,8,0),"")</f>
        <v>0</v>
      </c>
      <c r="G704" s="321">
        <f>IFERROR(VLOOKUP($A704,'様式C-1-1用'!$B$3:$AI$977,10,0),"")</f>
        <v>0</v>
      </c>
      <c r="H704" s="321">
        <f>IFERROR(VLOOKUP($A704,'様式C-1-1用'!$B$3:$AI$977,22,0),"")</f>
        <v>0</v>
      </c>
      <c r="I704" s="321">
        <f>IFERROR(VLOOKUP($A704,'様式C-1-1用'!$B$3:$AI$977,23,0),"")</f>
        <v>0</v>
      </c>
      <c r="J704" s="321" t="str">
        <f>IFERROR(VLOOKUP($A704,'様式C-1-1用'!$B$3:$AI$977,24,0),"")</f>
        <v/>
      </c>
      <c r="K704" s="321" t="str">
        <f>IFERROR(VLOOKUP($A704,'様式C-1-1用'!$B$3:$AI$977,25,0),"")</f>
        <v/>
      </c>
      <c r="L704" s="321">
        <f>IFERROR(VLOOKUP($A704,'様式C-1-1用'!$B$3:$AI$977,16,0),"")</f>
        <v>0</v>
      </c>
      <c r="M704" s="321" t="str">
        <f>IFERROR(VLOOKUP($A704,'様式C-1-1用'!$B$3:$AI$977,34,0),"")</f>
        <v/>
      </c>
      <c r="N704" s="321" t="str">
        <f>IFERROR(VLOOKUP($A704,'様式C-1-1用'!$B$3:$AI$977,30,0),"")</f>
        <v/>
      </c>
      <c r="O704" s="321" t="str">
        <f>IF(VLOOKUP($A704,'様式C-1-1用'!$B$3:$AI$977,29,0)="－","なし",VLOOKUP($A704,'様式C-1-1用'!$B$3:$AI$977,29,0))</f>
        <v/>
      </c>
      <c r="P704" s="322" t="str">
        <f>IFERROR(VLOOKUP($A704,'様式C-1-1用'!$B$3:$AI$977,33,0),"")</f>
        <v/>
      </c>
    </row>
    <row r="705" spans="1:16" ht="15.95" customHeight="1" x14ac:dyDescent="0.15">
      <c r="A705" s="314">
        <v>703</v>
      </c>
      <c r="B705" s="320">
        <f>IFERROR(VLOOKUP($A705,'様式C-1-1用'!$B$3:$AI$977,3,0),"")</f>
        <v>0</v>
      </c>
      <c r="C705" s="321" t="str">
        <f>IFERROR(VLOOKUP($A705,'様式C-1-1用'!$B$3:$AI$977,4,0),"")</f>
        <v/>
      </c>
      <c r="D705" s="321">
        <f>IFERROR(VLOOKUP($A705,'様式C-1-1用'!$B$3:$AI$977,6,0),"")</f>
        <v>0</v>
      </c>
      <c r="E705" s="321">
        <f>IFERROR(VLOOKUP($A705,'様式C-1-1用'!$B$3:$AI$977,7,0),"")</f>
        <v>0</v>
      </c>
      <c r="F705" s="321">
        <f>IFERROR(VLOOKUP($A705,'様式C-1-1用'!$B$3:$AI$977,8,0),"")</f>
        <v>0</v>
      </c>
      <c r="G705" s="321">
        <f>IFERROR(VLOOKUP($A705,'様式C-1-1用'!$B$3:$AI$977,10,0),"")</f>
        <v>0</v>
      </c>
      <c r="H705" s="321">
        <f>IFERROR(VLOOKUP($A705,'様式C-1-1用'!$B$3:$AI$977,22,0),"")</f>
        <v>0</v>
      </c>
      <c r="I705" s="321">
        <f>IFERROR(VLOOKUP($A705,'様式C-1-1用'!$B$3:$AI$977,23,0),"")</f>
        <v>0</v>
      </c>
      <c r="J705" s="321" t="str">
        <f>IFERROR(VLOOKUP($A705,'様式C-1-1用'!$B$3:$AI$977,24,0),"")</f>
        <v/>
      </c>
      <c r="K705" s="321" t="str">
        <f>IFERROR(VLOOKUP($A705,'様式C-1-1用'!$B$3:$AI$977,25,0),"")</f>
        <v/>
      </c>
      <c r="L705" s="321">
        <f>IFERROR(VLOOKUP($A705,'様式C-1-1用'!$B$3:$AI$977,16,0),"")</f>
        <v>0</v>
      </c>
      <c r="M705" s="321" t="str">
        <f>IFERROR(VLOOKUP($A705,'様式C-1-1用'!$B$3:$AI$977,34,0),"")</f>
        <v/>
      </c>
      <c r="N705" s="321" t="str">
        <f>IFERROR(VLOOKUP($A705,'様式C-1-1用'!$B$3:$AI$977,30,0),"")</f>
        <v/>
      </c>
      <c r="O705" s="321" t="str">
        <f>IF(VLOOKUP($A705,'様式C-1-1用'!$B$3:$AI$977,29,0)="－","なし",VLOOKUP($A705,'様式C-1-1用'!$B$3:$AI$977,29,0))</f>
        <v/>
      </c>
      <c r="P705" s="322" t="str">
        <f>IFERROR(VLOOKUP($A705,'様式C-1-1用'!$B$3:$AI$977,33,0),"")</f>
        <v/>
      </c>
    </row>
    <row r="706" spans="1:16" ht="15.95" customHeight="1" x14ac:dyDescent="0.15">
      <c r="A706" s="314">
        <v>704</v>
      </c>
      <c r="B706" s="320">
        <f>IFERROR(VLOOKUP($A706,'様式C-1-1用'!$B$3:$AI$977,3,0),"")</f>
        <v>0</v>
      </c>
      <c r="C706" s="321" t="str">
        <f>IFERROR(VLOOKUP($A706,'様式C-1-1用'!$B$3:$AI$977,4,0),"")</f>
        <v/>
      </c>
      <c r="D706" s="321">
        <f>IFERROR(VLOOKUP($A706,'様式C-1-1用'!$B$3:$AI$977,6,0),"")</f>
        <v>0</v>
      </c>
      <c r="E706" s="321">
        <f>IFERROR(VLOOKUP($A706,'様式C-1-1用'!$B$3:$AI$977,7,0),"")</f>
        <v>0</v>
      </c>
      <c r="F706" s="321">
        <f>IFERROR(VLOOKUP($A706,'様式C-1-1用'!$B$3:$AI$977,8,0),"")</f>
        <v>0</v>
      </c>
      <c r="G706" s="321">
        <f>IFERROR(VLOOKUP($A706,'様式C-1-1用'!$B$3:$AI$977,10,0),"")</f>
        <v>0</v>
      </c>
      <c r="H706" s="321">
        <f>IFERROR(VLOOKUP($A706,'様式C-1-1用'!$B$3:$AI$977,22,0),"")</f>
        <v>0</v>
      </c>
      <c r="I706" s="321">
        <f>IFERROR(VLOOKUP($A706,'様式C-1-1用'!$B$3:$AI$977,23,0),"")</f>
        <v>0</v>
      </c>
      <c r="J706" s="321" t="str">
        <f>IFERROR(VLOOKUP($A706,'様式C-1-1用'!$B$3:$AI$977,24,0),"")</f>
        <v/>
      </c>
      <c r="K706" s="321" t="str">
        <f>IFERROR(VLOOKUP($A706,'様式C-1-1用'!$B$3:$AI$977,25,0),"")</f>
        <v/>
      </c>
      <c r="L706" s="321">
        <f>IFERROR(VLOOKUP($A706,'様式C-1-1用'!$B$3:$AI$977,16,0),"")</f>
        <v>0</v>
      </c>
      <c r="M706" s="321" t="str">
        <f>IFERROR(VLOOKUP($A706,'様式C-1-1用'!$B$3:$AI$977,34,0),"")</f>
        <v/>
      </c>
      <c r="N706" s="321" t="str">
        <f>IFERROR(VLOOKUP($A706,'様式C-1-1用'!$B$3:$AI$977,30,0),"")</f>
        <v/>
      </c>
      <c r="O706" s="321" t="str">
        <f>IF(VLOOKUP($A706,'様式C-1-1用'!$B$3:$AI$977,29,0)="－","なし",VLOOKUP($A706,'様式C-1-1用'!$B$3:$AI$977,29,0))</f>
        <v/>
      </c>
      <c r="P706" s="322" t="str">
        <f>IFERROR(VLOOKUP($A706,'様式C-1-1用'!$B$3:$AI$977,33,0),"")</f>
        <v/>
      </c>
    </row>
    <row r="707" spans="1:16" ht="15.95" customHeight="1" x14ac:dyDescent="0.15">
      <c r="A707" s="314">
        <v>705</v>
      </c>
      <c r="B707" s="320">
        <f>IFERROR(VLOOKUP($A707,'様式C-1-1用'!$B$3:$AI$977,3,0),"")</f>
        <v>0</v>
      </c>
      <c r="C707" s="321" t="str">
        <f>IFERROR(VLOOKUP($A707,'様式C-1-1用'!$B$3:$AI$977,4,0),"")</f>
        <v/>
      </c>
      <c r="D707" s="321">
        <f>IFERROR(VLOOKUP($A707,'様式C-1-1用'!$B$3:$AI$977,6,0),"")</f>
        <v>0</v>
      </c>
      <c r="E707" s="321">
        <f>IFERROR(VLOOKUP($A707,'様式C-1-1用'!$B$3:$AI$977,7,0),"")</f>
        <v>0</v>
      </c>
      <c r="F707" s="321">
        <f>IFERROR(VLOOKUP($A707,'様式C-1-1用'!$B$3:$AI$977,8,0),"")</f>
        <v>0</v>
      </c>
      <c r="G707" s="321">
        <f>IFERROR(VLOOKUP($A707,'様式C-1-1用'!$B$3:$AI$977,10,0),"")</f>
        <v>0</v>
      </c>
      <c r="H707" s="321">
        <f>IFERROR(VLOOKUP($A707,'様式C-1-1用'!$B$3:$AI$977,22,0),"")</f>
        <v>0</v>
      </c>
      <c r="I707" s="321">
        <f>IFERROR(VLOOKUP($A707,'様式C-1-1用'!$B$3:$AI$977,23,0),"")</f>
        <v>0</v>
      </c>
      <c r="J707" s="321" t="str">
        <f>IFERROR(VLOOKUP($A707,'様式C-1-1用'!$B$3:$AI$977,24,0),"")</f>
        <v/>
      </c>
      <c r="K707" s="321" t="str">
        <f>IFERROR(VLOOKUP($A707,'様式C-1-1用'!$B$3:$AI$977,25,0),"")</f>
        <v/>
      </c>
      <c r="L707" s="321">
        <f>IFERROR(VLOOKUP($A707,'様式C-1-1用'!$B$3:$AI$977,16,0),"")</f>
        <v>0</v>
      </c>
      <c r="M707" s="321" t="str">
        <f>IFERROR(VLOOKUP($A707,'様式C-1-1用'!$B$3:$AI$977,34,0),"")</f>
        <v/>
      </c>
      <c r="N707" s="321" t="str">
        <f>IFERROR(VLOOKUP($A707,'様式C-1-1用'!$B$3:$AI$977,30,0),"")</f>
        <v/>
      </c>
      <c r="O707" s="321" t="str">
        <f>IF(VLOOKUP($A707,'様式C-1-1用'!$B$3:$AI$977,29,0)="－","なし",VLOOKUP($A707,'様式C-1-1用'!$B$3:$AI$977,29,0))</f>
        <v/>
      </c>
      <c r="P707" s="322" t="str">
        <f>IFERROR(VLOOKUP($A707,'様式C-1-1用'!$B$3:$AI$977,33,0),"")</f>
        <v/>
      </c>
    </row>
    <row r="708" spans="1:16" ht="15.95" customHeight="1" x14ac:dyDescent="0.15">
      <c r="A708" s="314">
        <v>706</v>
      </c>
      <c r="B708" s="320">
        <f>IFERROR(VLOOKUP($A708,'様式C-1-1用'!$B$3:$AI$977,3,0),"")</f>
        <v>0</v>
      </c>
      <c r="C708" s="321" t="str">
        <f>IFERROR(VLOOKUP($A708,'様式C-1-1用'!$B$3:$AI$977,4,0),"")</f>
        <v/>
      </c>
      <c r="D708" s="321">
        <f>IFERROR(VLOOKUP($A708,'様式C-1-1用'!$B$3:$AI$977,6,0),"")</f>
        <v>0</v>
      </c>
      <c r="E708" s="321">
        <f>IFERROR(VLOOKUP($A708,'様式C-1-1用'!$B$3:$AI$977,7,0),"")</f>
        <v>0</v>
      </c>
      <c r="F708" s="321">
        <f>IFERROR(VLOOKUP($A708,'様式C-1-1用'!$B$3:$AI$977,8,0),"")</f>
        <v>0</v>
      </c>
      <c r="G708" s="321">
        <f>IFERROR(VLOOKUP($A708,'様式C-1-1用'!$B$3:$AI$977,10,0),"")</f>
        <v>0</v>
      </c>
      <c r="H708" s="321">
        <f>IFERROR(VLOOKUP($A708,'様式C-1-1用'!$B$3:$AI$977,22,0),"")</f>
        <v>0</v>
      </c>
      <c r="I708" s="321">
        <f>IFERROR(VLOOKUP($A708,'様式C-1-1用'!$B$3:$AI$977,23,0),"")</f>
        <v>0</v>
      </c>
      <c r="J708" s="321" t="str">
        <f>IFERROR(VLOOKUP($A708,'様式C-1-1用'!$B$3:$AI$977,24,0),"")</f>
        <v/>
      </c>
      <c r="K708" s="321" t="str">
        <f>IFERROR(VLOOKUP($A708,'様式C-1-1用'!$B$3:$AI$977,25,0),"")</f>
        <v/>
      </c>
      <c r="L708" s="321">
        <f>IFERROR(VLOOKUP($A708,'様式C-1-1用'!$B$3:$AI$977,16,0),"")</f>
        <v>0</v>
      </c>
      <c r="M708" s="321" t="str">
        <f>IFERROR(VLOOKUP($A708,'様式C-1-1用'!$B$3:$AI$977,34,0),"")</f>
        <v/>
      </c>
      <c r="N708" s="321" t="str">
        <f>IFERROR(VLOOKUP($A708,'様式C-1-1用'!$B$3:$AI$977,30,0),"")</f>
        <v/>
      </c>
      <c r="O708" s="321" t="str">
        <f>IF(VLOOKUP($A708,'様式C-1-1用'!$B$3:$AI$977,29,0)="－","なし",VLOOKUP($A708,'様式C-1-1用'!$B$3:$AI$977,29,0))</f>
        <v/>
      </c>
      <c r="P708" s="322" t="str">
        <f>IFERROR(VLOOKUP($A708,'様式C-1-1用'!$B$3:$AI$977,33,0),"")</f>
        <v/>
      </c>
    </row>
    <row r="709" spans="1:16" ht="15.95" customHeight="1" x14ac:dyDescent="0.15">
      <c r="A709" s="314">
        <v>707</v>
      </c>
      <c r="B709" s="320">
        <f>IFERROR(VLOOKUP($A709,'様式C-1-1用'!$B$3:$AI$977,3,0),"")</f>
        <v>0</v>
      </c>
      <c r="C709" s="321" t="str">
        <f>IFERROR(VLOOKUP($A709,'様式C-1-1用'!$B$3:$AI$977,4,0),"")</f>
        <v/>
      </c>
      <c r="D709" s="321">
        <f>IFERROR(VLOOKUP($A709,'様式C-1-1用'!$B$3:$AI$977,6,0),"")</f>
        <v>0</v>
      </c>
      <c r="E709" s="321">
        <f>IFERROR(VLOOKUP($A709,'様式C-1-1用'!$B$3:$AI$977,7,0),"")</f>
        <v>0</v>
      </c>
      <c r="F709" s="321">
        <f>IFERROR(VLOOKUP($A709,'様式C-1-1用'!$B$3:$AI$977,8,0),"")</f>
        <v>0</v>
      </c>
      <c r="G709" s="321">
        <f>IFERROR(VLOOKUP($A709,'様式C-1-1用'!$B$3:$AI$977,10,0),"")</f>
        <v>0</v>
      </c>
      <c r="H709" s="321">
        <f>IFERROR(VLOOKUP($A709,'様式C-1-1用'!$B$3:$AI$977,22,0),"")</f>
        <v>0</v>
      </c>
      <c r="I709" s="321">
        <f>IFERROR(VLOOKUP($A709,'様式C-1-1用'!$B$3:$AI$977,23,0),"")</f>
        <v>0</v>
      </c>
      <c r="J709" s="321" t="str">
        <f>IFERROR(VLOOKUP($A709,'様式C-1-1用'!$B$3:$AI$977,24,0),"")</f>
        <v/>
      </c>
      <c r="K709" s="321" t="str">
        <f>IFERROR(VLOOKUP($A709,'様式C-1-1用'!$B$3:$AI$977,25,0),"")</f>
        <v/>
      </c>
      <c r="L709" s="321">
        <f>IFERROR(VLOOKUP($A709,'様式C-1-1用'!$B$3:$AI$977,16,0),"")</f>
        <v>0</v>
      </c>
      <c r="M709" s="321" t="str">
        <f>IFERROR(VLOOKUP($A709,'様式C-1-1用'!$B$3:$AI$977,34,0),"")</f>
        <v/>
      </c>
      <c r="N709" s="321" t="str">
        <f>IFERROR(VLOOKUP($A709,'様式C-1-1用'!$B$3:$AI$977,30,0),"")</f>
        <v/>
      </c>
      <c r="O709" s="321" t="str">
        <f>IF(VLOOKUP($A709,'様式C-1-1用'!$B$3:$AI$977,29,0)="－","なし",VLOOKUP($A709,'様式C-1-1用'!$B$3:$AI$977,29,0))</f>
        <v/>
      </c>
      <c r="P709" s="322" t="str">
        <f>IFERROR(VLOOKUP($A709,'様式C-1-1用'!$B$3:$AI$977,33,0),"")</f>
        <v/>
      </c>
    </row>
    <row r="710" spans="1:16" ht="15.95" customHeight="1" x14ac:dyDescent="0.15">
      <c r="A710" s="314">
        <v>708</v>
      </c>
      <c r="B710" s="320">
        <f>IFERROR(VLOOKUP($A710,'様式C-1-1用'!$B$3:$AI$977,3,0),"")</f>
        <v>0</v>
      </c>
      <c r="C710" s="321" t="str">
        <f>IFERROR(VLOOKUP($A710,'様式C-1-1用'!$B$3:$AI$977,4,0),"")</f>
        <v/>
      </c>
      <c r="D710" s="321">
        <f>IFERROR(VLOOKUP($A710,'様式C-1-1用'!$B$3:$AI$977,6,0),"")</f>
        <v>0</v>
      </c>
      <c r="E710" s="321">
        <f>IFERROR(VLOOKUP($A710,'様式C-1-1用'!$B$3:$AI$977,7,0),"")</f>
        <v>0</v>
      </c>
      <c r="F710" s="321">
        <f>IFERROR(VLOOKUP($A710,'様式C-1-1用'!$B$3:$AI$977,8,0),"")</f>
        <v>0</v>
      </c>
      <c r="G710" s="321">
        <f>IFERROR(VLOOKUP($A710,'様式C-1-1用'!$B$3:$AI$977,10,0),"")</f>
        <v>0</v>
      </c>
      <c r="H710" s="321">
        <f>IFERROR(VLOOKUP($A710,'様式C-1-1用'!$B$3:$AI$977,22,0),"")</f>
        <v>0</v>
      </c>
      <c r="I710" s="321">
        <f>IFERROR(VLOOKUP($A710,'様式C-1-1用'!$B$3:$AI$977,23,0),"")</f>
        <v>0</v>
      </c>
      <c r="J710" s="321" t="str">
        <f>IFERROR(VLOOKUP($A710,'様式C-1-1用'!$B$3:$AI$977,24,0),"")</f>
        <v/>
      </c>
      <c r="K710" s="321" t="str">
        <f>IFERROR(VLOOKUP($A710,'様式C-1-1用'!$B$3:$AI$977,25,0),"")</f>
        <v/>
      </c>
      <c r="L710" s="321">
        <f>IFERROR(VLOOKUP($A710,'様式C-1-1用'!$B$3:$AI$977,16,0),"")</f>
        <v>0</v>
      </c>
      <c r="M710" s="321" t="str">
        <f>IFERROR(VLOOKUP($A710,'様式C-1-1用'!$B$3:$AI$977,34,0),"")</f>
        <v/>
      </c>
      <c r="N710" s="321" t="str">
        <f>IFERROR(VLOOKUP($A710,'様式C-1-1用'!$B$3:$AI$977,30,0),"")</f>
        <v/>
      </c>
      <c r="O710" s="321" t="str">
        <f>IF(VLOOKUP($A710,'様式C-1-1用'!$B$3:$AI$977,29,0)="－","なし",VLOOKUP($A710,'様式C-1-1用'!$B$3:$AI$977,29,0))</f>
        <v/>
      </c>
      <c r="P710" s="322" t="str">
        <f>IFERROR(VLOOKUP($A710,'様式C-1-1用'!$B$3:$AI$977,33,0),"")</f>
        <v/>
      </c>
    </row>
    <row r="711" spans="1:16" ht="15.95" customHeight="1" x14ac:dyDescent="0.15">
      <c r="A711" s="314">
        <v>709</v>
      </c>
      <c r="B711" s="320">
        <f>IFERROR(VLOOKUP($A711,'様式C-1-1用'!$B$3:$AI$977,3,0),"")</f>
        <v>0</v>
      </c>
      <c r="C711" s="321" t="str">
        <f>IFERROR(VLOOKUP($A711,'様式C-1-1用'!$B$3:$AI$977,4,0),"")</f>
        <v/>
      </c>
      <c r="D711" s="321">
        <f>IFERROR(VLOOKUP($A711,'様式C-1-1用'!$B$3:$AI$977,6,0),"")</f>
        <v>0</v>
      </c>
      <c r="E711" s="321">
        <f>IFERROR(VLOOKUP($A711,'様式C-1-1用'!$B$3:$AI$977,7,0),"")</f>
        <v>0</v>
      </c>
      <c r="F711" s="321">
        <f>IFERROR(VLOOKUP($A711,'様式C-1-1用'!$B$3:$AI$977,8,0),"")</f>
        <v>0</v>
      </c>
      <c r="G711" s="321">
        <f>IFERROR(VLOOKUP($A711,'様式C-1-1用'!$B$3:$AI$977,10,0),"")</f>
        <v>0</v>
      </c>
      <c r="H711" s="321">
        <f>IFERROR(VLOOKUP($A711,'様式C-1-1用'!$B$3:$AI$977,22,0),"")</f>
        <v>0</v>
      </c>
      <c r="I711" s="321">
        <f>IFERROR(VLOOKUP($A711,'様式C-1-1用'!$B$3:$AI$977,23,0),"")</f>
        <v>0</v>
      </c>
      <c r="J711" s="321" t="str">
        <f>IFERROR(VLOOKUP($A711,'様式C-1-1用'!$B$3:$AI$977,24,0),"")</f>
        <v/>
      </c>
      <c r="K711" s="321" t="str">
        <f>IFERROR(VLOOKUP($A711,'様式C-1-1用'!$B$3:$AI$977,25,0),"")</f>
        <v/>
      </c>
      <c r="L711" s="321">
        <f>IFERROR(VLOOKUP($A711,'様式C-1-1用'!$B$3:$AI$977,16,0),"")</f>
        <v>0</v>
      </c>
      <c r="M711" s="321" t="str">
        <f>IFERROR(VLOOKUP($A711,'様式C-1-1用'!$B$3:$AI$977,34,0),"")</f>
        <v/>
      </c>
      <c r="N711" s="321" t="str">
        <f>IFERROR(VLOOKUP($A711,'様式C-1-1用'!$B$3:$AI$977,30,0),"")</f>
        <v/>
      </c>
      <c r="O711" s="321" t="str">
        <f>IF(VLOOKUP($A711,'様式C-1-1用'!$B$3:$AI$977,29,0)="－","なし",VLOOKUP($A711,'様式C-1-1用'!$B$3:$AI$977,29,0))</f>
        <v/>
      </c>
      <c r="P711" s="322" t="str">
        <f>IFERROR(VLOOKUP($A711,'様式C-1-1用'!$B$3:$AI$977,33,0),"")</f>
        <v/>
      </c>
    </row>
    <row r="712" spans="1:16" ht="15.95" customHeight="1" x14ac:dyDescent="0.15">
      <c r="A712" s="314">
        <v>710</v>
      </c>
      <c r="B712" s="320">
        <f>IFERROR(VLOOKUP($A712,'様式C-1-1用'!$B$3:$AI$977,3,0),"")</f>
        <v>0</v>
      </c>
      <c r="C712" s="321" t="str">
        <f>IFERROR(VLOOKUP($A712,'様式C-1-1用'!$B$3:$AI$977,4,0),"")</f>
        <v/>
      </c>
      <c r="D712" s="321">
        <f>IFERROR(VLOOKUP($A712,'様式C-1-1用'!$B$3:$AI$977,6,0),"")</f>
        <v>0</v>
      </c>
      <c r="E712" s="321">
        <f>IFERROR(VLOOKUP($A712,'様式C-1-1用'!$B$3:$AI$977,7,0),"")</f>
        <v>0</v>
      </c>
      <c r="F712" s="321">
        <f>IFERROR(VLOOKUP($A712,'様式C-1-1用'!$B$3:$AI$977,8,0),"")</f>
        <v>0</v>
      </c>
      <c r="G712" s="321">
        <f>IFERROR(VLOOKUP($A712,'様式C-1-1用'!$B$3:$AI$977,10,0),"")</f>
        <v>0</v>
      </c>
      <c r="H712" s="321">
        <f>IFERROR(VLOOKUP($A712,'様式C-1-1用'!$B$3:$AI$977,22,0),"")</f>
        <v>0</v>
      </c>
      <c r="I712" s="321">
        <f>IFERROR(VLOOKUP($A712,'様式C-1-1用'!$B$3:$AI$977,23,0),"")</f>
        <v>0</v>
      </c>
      <c r="J712" s="321" t="str">
        <f>IFERROR(VLOOKUP($A712,'様式C-1-1用'!$B$3:$AI$977,24,0),"")</f>
        <v/>
      </c>
      <c r="K712" s="321" t="str">
        <f>IFERROR(VLOOKUP($A712,'様式C-1-1用'!$B$3:$AI$977,25,0),"")</f>
        <v/>
      </c>
      <c r="L712" s="321">
        <f>IFERROR(VLOOKUP($A712,'様式C-1-1用'!$B$3:$AI$977,16,0),"")</f>
        <v>0</v>
      </c>
      <c r="M712" s="321" t="str">
        <f>IFERROR(VLOOKUP($A712,'様式C-1-1用'!$B$3:$AI$977,34,0),"")</f>
        <v/>
      </c>
      <c r="N712" s="321" t="str">
        <f>IFERROR(VLOOKUP($A712,'様式C-1-1用'!$B$3:$AI$977,30,0),"")</f>
        <v/>
      </c>
      <c r="O712" s="321" t="str">
        <f>IF(VLOOKUP($A712,'様式C-1-1用'!$B$3:$AI$977,29,0)="－","なし",VLOOKUP($A712,'様式C-1-1用'!$B$3:$AI$977,29,0))</f>
        <v/>
      </c>
      <c r="P712" s="322" t="str">
        <f>IFERROR(VLOOKUP($A712,'様式C-1-1用'!$B$3:$AI$977,33,0),"")</f>
        <v/>
      </c>
    </row>
    <row r="713" spans="1:16" ht="15.95" customHeight="1" x14ac:dyDescent="0.15">
      <c r="A713" s="314">
        <v>711</v>
      </c>
      <c r="B713" s="320">
        <f>IFERROR(VLOOKUP($A713,'様式C-1-1用'!$B$3:$AI$977,3,0),"")</f>
        <v>0</v>
      </c>
      <c r="C713" s="321" t="str">
        <f>IFERROR(VLOOKUP($A713,'様式C-1-1用'!$B$3:$AI$977,4,0),"")</f>
        <v/>
      </c>
      <c r="D713" s="321">
        <f>IFERROR(VLOOKUP($A713,'様式C-1-1用'!$B$3:$AI$977,6,0),"")</f>
        <v>0</v>
      </c>
      <c r="E713" s="321">
        <f>IFERROR(VLOOKUP($A713,'様式C-1-1用'!$B$3:$AI$977,7,0),"")</f>
        <v>0</v>
      </c>
      <c r="F713" s="321">
        <f>IFERROR(VLOOKUP($A713,'様式C-1-1用'!$B$3:$AI$977,8,0),"")</f>
        <v>0</v>
      </c>
      <c r="G713" s="321">
        <f>IFERROR(VLOOKUP($A713,'様式C-1-1用'!$B$3:$AI$977,10,0),"")</f>
        <v>0</v>
      </c>
      <c r="H713" s="321">
        <f>IFERROR(VLOOKUP($A713,'様式C-1-1用'!$B$3:$AI$977,22,0),"")</f>
        <v>0</v>
      </c>
      <c r="I713" s="321">
        <f>IFERROR(VLOOKUP($A713,'様式C-1-1用'!$B$3:$AI$977,23,0),"")</f>
        <v>0</v>
      </c>
      <c r="J713" s="321" t="str">
        <f>IFERROR(VLOOKUP($A713,'様式C-1-1用'!$B$3:$AI$977,24,0),"")</f>
        <v/>
      </c>
      <c r="K713" s="321" t="str">
        <f>IFERROR(VLOOKUP($A713,'様式C-1-1用'!$B$3:$AI$977,25,0),"")</f>
        <v/>
      </c>
      <c r="L713" s="321">
        <f>IFERROR(VLOOKUP($A713,'様式C-1-1用'!$B$3:$AI$977,16,0),"")</f>
        <v>0</v>
      </c>
      <c r="M713" s="321" t="str">
        <f>IFERROR(VLOOKUP($A713,'様式C-1-1用'!$B$3:$AI$977,34,0),"")</f>
        <v/>
      </c>
      <c r="N713" s="321" t="str">
        <f>IFERROR(VLOOKUP($A713,'様式C-1-1用'!$B$3:$AI$977,30,0),"")</f>
        <v/>
      </c>
      <c r="O713" s="321" t="str">
        <f>IF(VLOOKUP($A713,'様式C-1-1用'!$B$3:$AI$977,29,0)="－","なし",VLOOKUP($A713,'様式C-1-1用'!$B$3:$AI$977,29,0))</f>
        <v/>
      </c>
      <c r="P713" s="322" t="str">
        <f>IFERROR(VLOOKUP($A713,'様式C-1-1用'!$B$3:$AI$977,33,0),"")</f>
        <v/>
      </c>
    </row>
    <row r="714" spans="1:16" ht="15.95" customHeight="1" x14ac:dyDescent="0.15">
      <c r="A714" s="314">
        <v>712</v>
      </c>
      <c r="B714" s="320">
        <f>IFERROR(VLOOKUP($A714,'様式C-1-1用'!$B$3:$AI$977,3,0),"")</f>
        <v>0</v>
      </c>
      <c r="C714" s="321" t="str">
        <f>IFERROR(VLOOKUP($A714,'様式C-1-1用'!$B$3:$AI$977,4,0),"")</f>
        <v/>
      </c>
      <c r="D714" s="321">
        <f>IFERROR(VLOOKUP($A714,'様式C-1-1用'!$B$3:$AI$977,6,0),"")</f>
        <v>0</v>
      </c>
      <c r="E714" s="321">
        <f>IFERROR(VLOOKUP($A714,'様式C-1-1用'!$B$3:$AI$977,7,0),"")</f>
        <v>0</v>
      </c>
      <c r="F714" s="321">
        <f>IFERROR(VLOOKUP($A714,'様式C-1-1用'!$B$3:$AI$977,8,0),"")</f>
        <v>0</v>
      </c>
      <c r="G714" s="321">
        <f>IFERROR(VLOOKUP($A714,'様式C-1-1用'!$B$3:$AI$977,10,0),"")</f>
        <v>0</v>
      </c>
      <c r="H714" s="321">
        <f>IFERROR(VLOOKUP($A714,'様式C-1-1用'!$B$3:$AI$977,22,0),"")</f>
        <v>0</v>
      </c>
      <c r="I714" s="321">
        <f>IFERROR(VLOOKUP($A714,'様式C-1-1用'!$B$3:$AI$977,23,0),"")</f>
        <v>0</v>
      </c>
      <c r="J714" s="321" t="str">
        <f>IFERROR(VLOOKUP($A714,'様式C-1-1用'!$B$3:$AI$977,24,0),"")</f>
        <v/>
      </c>
      <c r="K714" s="321" t="str">
        <f>IFERROR(VLOOKUP($A714,'様式C-1-1用'!$B$3:$AI$977,25,0),"")</f>
        <v/>
      </c>
      <c r="L714" s="321">
        <f>IFERROR(VLOOKUP($A714,'様式C-1-1用'!$B$3:$AI$977,16,0),"")</f>
        <v>0</v>
      </c>
      <c r="M714" s="321" t="str">
        <f>IFERROR(VLOOKUP($A714,'様式C-1-1用'!$B$3:$AI$977,34,0),"")</f>
        <v/>
      </c>
      <c r="N714" s="321" t="str">
        <f>IFERROR(VLOOKUP($A714,'様式C-1-1用'!$B$3:$AI$977,30,0),"")</f>
        <v/>
      </c>
      <c r="O714" s="321" t="str">
        <f>IF(VLOOKUP($A714,'様式C-1-1用'!$B$3:$AI$977,29,0)="－","なし",VLOOKUP($A714,'様式C-1-1用'!$B$3:$AI$977,29,0))</f>
        <v/>
      </c>
      <c r="P714" s="322" t="str">
        <f>IFERROR(VLOOKUP($A714,'様式C-1-1用'!$B$3:$AI$977,33,0),"")</f>
        <v/>
      </c>
    </row>
    <row r="715" spans="1:16" ht="15.95" customHeight="1" x14ac:dyDescent="0.15">
      <c r="A715" s="314">
        <v>713</v>
      </c>
      <c r="B715" s="320">
        <f>IFERROR(VLOOKUP($A715,'様式C-1-1用'!$B$3:$AI$977,3,0),"")</f>
        <v>0</v>
      </c>
      <c r="C715" s="321" t="str">
        <f>IFERROR(VLOOKUP($A715,'様式C-1-1用'!$B$3:$AI$977,4,0),"")</f>
        <v/>
      </c>
      <c r="D715" s="321">
        <f>IFERROR(VLOOKUP($A715,'様式C-1-1用'!$B$3:$AI$977,6,0),"")</f>
        <v>0</v>
      </c>
      <c r="E715" s="321">
        <f>IFERROR(VLOOKUP($A715,'様式C-1-1用'!$B$3:$AI$977,7,0),"")</f>
        <v>0</v>
      </c>
      <c r="F715" s="321">
        <f>IFERROR(VLOOKUP($A715,'様式C-1-1用'!$B$3:$AI$977,8,0),"")</f>
        <v>0</v>
      </c>
      <c r="G715" s="321">
        <f>IFERROR(VLOOKUP($A715,'様式C-1-1用'!$B$3:$AI$977,10,0),"")</f>
        <v>0</v>
      </c>
      <c r="H715" s="321">
        <f>IFERROR(VLOOKUP($A715,'様式C-1-1用'!$B$3:$AI$977,22,0),"")</f>
        <v>0</v>
      </c>
      <c r="I715" s="321">
        <f>IFERROR(VLOOKUP($A715,'様式C-1-1用'!$B$3:$AI$977,23,0),"")</f>
        <v>0</v>
      </c>
      <c r="J715" s="321" t="str">
        <f>IFERROR(VLOOKUP($A715,'様式C-1-1用'!$B$3:$AI$977,24,0),"")</f>
        <v/>
      </c>
      <c r="K715" s="321" t="str">
        <f>IFERROR(VLOOKUP($A715,'様式C-1-1用'!$B$3:$AI$977,25,0),"")</f>
        <v/>
      </c>
      <c r="L715" s="321">
        <f>IFERROR(VLOOKUP($A715,'様式C-1-1用'!$B$3:$AI$977,16,0),"")</f>
        <v>0</v>
      </c>
      <c r="M715" s="321" t="str">
        <f>IFERROR(VLOOKUP($A715,'様式C-1-1用'!$B$3:$AI$977,34,0),"")</f>
        <v/>
      </c>
      <c r="N715" s="321" t="str">
        <f>IFERROR(VLOOKUP($A715,'様式C-1-1用'!$B$3:$AI$977,30,0),"")</f>
        <v/>
      </c>
      <c r="O715" s="321" t="str">
        <f>IF(VLOOKUP($A715,'様式C-1-1用'!$B$3:$AI$977,29,0)="－","なし",VLOOKUP($A715,'様式C-1-1用'!$B$3:$AI$977,29,0))</f>
        <v/>
      </c>
      <c r="P715" s="322" t="str">
        <f>IFERROR(VLOOKUP($A715,'様式C-1-1用'!$B$3:$AI$977,33,0),"")</f>
        <v/>
      </c>
    </row>
    <row r="716" spans="1:16" ht="15.95" customHeight="1" x14ac:dyDescent="0.15">
      <c r="A716" s="314">
        <v>714</v>
      </c>
      <c r="B716" s="320">
        <f>IFERROR(VLOOKUP($A716,'様式C-1-1用'!$B$3:$AI$977,3,0),"")</f>
        <v>0</v>
      </c>
      <c r="C716" s="321" t="str">
        <f>IFERROR(VLOOKUP($A716,'様式C-1-1用'!$B$3:$AI$977,4,0),"")</f>
        <v/>
      </c>
      <c r="D716" s="321">
        <f>IFERROR(VLOOKUP($A716,'様式C-1-1用'!$B$3:$AI$977,6,0),"")</f>
        <v>0</v>
      </c>
      <c r="E716" s="321">
        <f>IFERROR(VLOOKUP($A716,'様式C-1-1用'!$B$3:$AI$977,7,0),"")</f>
        <v>0</v>
      </c>
      <c r="F716" s="321">
        <f>IFERROR(VLOOKUP($A716,'様式C-1-1用'!$B$3:$AI$977,8,0),"")</f>
        <v>0</v>
      </c>
      <c r="G716" s="321">
        <f>IFERROR(VLOOKUP($A716,'様式C-1-1用'!$B$3:$AI$977,10,0),"")</f>
        <v>0</v>
      </c>
      <c r="H716" s="321">
        <f>IFERROR(VLOOKUP($A716,'様式C-1-1用'!$B$3:$AI$977,22,0),"")</f>
        <v>0</v>
      </c>
      <c r="I716" s="321">
        <f>IFERROR(VLOOKUP($A716,'様式C-1-1用'!$B$3:$AI$977,23,0),"")</f>
        <v>0</v>
      </c>
      <c r="J716" s="321" t="str">
        <f>IFERROR(VLOOKUP($A716,'様式C-1-1用'!$B$3:$AI$977,24,0),"")</f>
        <v/>
      </c>
      <c r="K716" s="321" t="str">
        <f>IFERROR(VLOOKUP($A716,'様式C-1-1用'!$B$3:$AI$977,25,0),"")</f>
        <v/>
      </c>
      <c r="L716" s="321">
        <f>IFERROR(VLOOKUP($A716,'様式C-1-1用'!$B$3:$AI$977,16,0),"")</f>
        <v>0</v>
      </c>
      <c r="M716" s="321" t="str">
        <f>IFERROR(VLOOKUP($A716,'様式C-1-1用'!$B$3:$AI$977,34,0),"")</f>
        <v/>
      </c>
      <c r="N716" s="321" t="str">
        <f>IFERROR(VLOOKUP($A716,'様式C-1-1用'!$B$3:$AI$977,30,0),"")</f>
        <v/>
      </c>
      <c r="O716" s="321" t="str">
        <f>IF(VLOOKUP($A716,'様式C-1-1用'!$B$3:$AI$977,29,0)="－","なし",VLOOKUP($A716,'様式C-1-1用'!$B$3:$AI$977,29,0))</f>
        <v/>
      </c>
      <c r="P716" s="322" t="str">
        <f>IFERROR(VLOOKUP($A716,'様式C-1-1用'!$B$3:$AI$977,33,0),"")</f>
        <v/>
      </c>
    </row>
    <row r="717" spans="1:16" ht="15.95" customHeight="1" x14ac:dyDescent="0.15">
      <c r="A717" s="314">
        <v>715</v>
      </c>
      <c r="B717" s="320">
        <f>IFERROR(VLOOKUP($A717,'様式C-1-1用'!$B$3:$AI$977,3,0),"")</f>
        <v>0</v>
      </c>
      <c r="C717" s="321" t="str">
        <f>IFERROR(VLOOKUP($A717,'様式C-1-1用'!$B$3:$AI$977,4,0),"")</f>
        <v/>
      </c>
      <c r="D717" s="321">
        <f>IFERROR(VLOOKUP($A717,'様式C-1-1用'!$B$3:$AI$977,6,0),"")</f>
        <v>0</v>
      </c>
      <c r="E717" s="321">
        <f>IFERROR(VLOOKUP($A717,'様式C-1-1用'!$B$3:$AI$977,7,0),"")</f>
        <v>0</v>
      </c>
      <c r="F717" s="321">
        <f>IFERROR(VLOOKUP($A717,'様式C-1-1用'!$B$3:$AI$977,8,0),"")</f>
        <v>0</v>
      </c>
      <c r="G717" s="321">
        <f>IFERROR(VLOOKUP($A717,'様式C-1-1用'!$B$3:$AI$977,10,0),"")</f>
        <v>0</v>
      </c>
      <c r="H717" s="321">
        <f>IFERROR(VLOOKUP($A717,'様式C-1-1用'!$B$3:$AI$977,22,0),"")</f>
        <v>0</v>
      </c>
      <c r="I717" s="321">
        <f>IFERROR(VLOOKUP($A717,'様式C-1-1用'!$B$3:$AI$977,23,0),"")</f>
        <v>0</v>
      </c>
      <c r="J717" s="321" t="str">
        <f>IFERROR(VLOOKUP($A717,'様式C-1-1用'!$B$3:$AI$977,24,0),"")</f>
        <v/>
      </c>
      <c r="K717" s="321" t="str">
        <f>IFERROR(VLOOKUP($A717,'様式C-1-1用'!$B$3:$AI$977,25,0),"")</f>
        <v/>
      </c>
      <c r="L717" s="321">
        <f>IFERROR(VLOOKUP($A717,'様式C-1-1用'!$B$3:$AI$977,16,0),"")</f>
        <v>0</v>
      </c>
      <c r="M717" s="321" t="str">
        <f>IFERROR(VLOOKUP($A717,'様式C-1-1用'!$B$3:$AI$977,34,0),"")</f>
        <v/>
      </c>
      <c r="N717" s="321" t="str">
        <f>IFERROR(VLOOKUP($A717,'様式C-1-1用'!$B$3:$AI$977,30,0),"")</f>
        <v/>
      </c>
      <c r="O717" s="321" t="str">
        <f>IF(VLOOKUP($A717,'様式C-1-1用'!$B$3:$AI$977,29,0)="－","なし",VLOOKUP($A717,'様式C-1-1用'!$B$3:$AI$977,29,0))</f>
        <v/>
      </c>
      <c r="P717" s="322" t="str">
        <f>IFERROR(VLOOKUP($A717,'様式C-1-1用'!$B$3:$AI$977,33,0),"")</f>
        <v/>
      </c>
    </row>
    <row r="718" spans="1:16" ht="15.95" customHeight="1" x14ac:dyDescent="0.15">
      <c r="A718" s="314">
        <v>716</v>
      </c>
      <c r="B718" s="320">
        <f>IFERROR(VLOOKUP($A718,'様式C-1-1用'!$B$3:$AI$977,3,0),"")</f>
        <v>0</v>
      </c>
      <c r="C718" s="321" t="str">
        <f>IFERROR(VLOOKUP($A718,'様式C-1-1用'!$B$3:$AI$977,4,0),"")</f>
        <v/>
      </c>
      <c r="D718" s="321">
        <f>IFERROR(VLOOKUP($A718,'様式C-1-1用'!$B$3:$AI$977,6,0),"")</f>
        <v>0</v>
      </c>
      <c r="E718" s="321">
        <f>IFERROR(VLOOKUP($A718,'様式C-1-1用'!$B$3:$AI$977,7,0),"")</f>
        <v>0</v>
      </c>
      <c r="F718" s="321">
        <f>IFERROR(VLOOKUP($A718,'様式C-1-1用'!$B$3:$AI$977,8,0),"")</f>
        <v>0</v>
      </c>
      <c r="G718" s="321">
        <f>IFERROR(VLOOKUP($A718,'様式C-1-1用'!$B$3:$AI$977,10,0),"")</f>
        <v>0</v>
      </c>
      <c r="H718" s="321">
        <f>IFERROR(VLOOKUP($A718,'様式C-1-1用'!$B$3:$AI$977,22,0),"")</f>
        <v>0</v>
      </c>
      <c r="I718" s="321">
        <f>IFERROR(VLOOKUP($A718,'様式C-1-1用'!$B$3:$AI$977,23,0),"")</f>
        <v>0</v>
      </c>
      <c r="J718" s="321" t="str">
        <f>IFERROR(VLOOKUP($A718,'様式C-1-1用'!$B$3:$AI$977,24,0),"")</f>
        <v/>
      </c>
      <c r="K718" s="321" t="str">
        <f>IFERROR(VLOOKUP($A718,'様式C-1-1用'!$B$3:$AI$977,25,0),"")</f>
        <v/>
      </c>
      <c r="L718" s="321">
        <f>IFERROR(VLOOKUP($A718,'様式C-1-1用'!$B$3:$AI$977,16,0),"")</f>
        <v>0</v>
      </c>
      <c r="M718" s="321" t="str">
        <f>IFERROR(VLOOKUP($A718,'様式C-1-1用'!$B$3:$AI$977,34,0),"")</f>
        <v/>
      </c>
      <c r="N718" s="321" t="str">
        <f>IFERROR(VLOOKUP($A718,'様式C-1-1用'!$B$3:$AI$977,30,0),"")</f>
        <v/>
      </c>
      <c r="O718" s="321" t="str">
        <f>IF(VLOOKUP($A718,'様式C-1-1用'!$B$3:$AI$977,29,0)="－","なし",VLOOKUP($A718,'様式C-1-1用'!$B$3:$AI$977,29,0))</f>
        <v/>
      </c>
      <c r="P718" s="322" t="str">
        <f>IFERROR(VLOOKUP($A718,'様式C-1-1用'!$B$3:$AI$977,33,0),"")</f>
        <v/>
      </c>
    </row>
    <row r="719" spans="1:16" ht="15.95" customHeight="1" x14ac:dyDescent="0.15">
      <c r="A719" s="314">
        <v>717</v>
      </c>
      <c r="B719" s="320">
        <f>IFERROR(VLOOKUP($A719,'様式C-1-1用'!$B$3:$AI$977,3,0),"")</f>
        <v>0</v>
      </c>
      <c r="C719" s="321" t="str">
        <f>IFERROR(VLOOKUP($A719,'様式C-1-1用'!$B$3:$AI$977,4,0),"")</f>
        <v/>
      </c>
      <c r="D719" s="321">
        <f>IFERROR(VLOOKUP($A719,'様式C-1-1用'!$B$3:$AI$977,6,0),"")</f>
        <v>0</v>
      </c>
      <c r="E719" s="321">
        <f>IFERROR(VLOOKUP($A719,'様式C-1-1用'!$B$3:$AI$977,7,0),"")</f>
        <v>0</v>
      </c>
      <c r="F719" s="321">
        <f>IFERROR(VLOOKUP($A719,'様式C-1-1用'!$B$3:$AI$977,8,0),"")</f>
        <v>0</v>
      </c>
      <c r="G719" s="321">
        <f>IFERROR(VLOOKUP($A719,'様式C-1-1用'!$B$3:$AI$977,10,0),"")</f>
        <v>0</v>
      </c>
      <c r="H719" s="321">
        <f>IFERROR(VLOOKUP($A719,'様式C-1-1用'!$B$3:$AI$977,22,0),"")</f>
        <v>0</v>
      </c>
      <c r="I719" s="321">
        <f>IFERROR(VLOOKUP($A719,'様式C-1-1用'!$B$3:$AI$977,23,0),"")</f>
        <v>0</v>
      </c>
      <c r="J719" s="321" t="str">
        <f>IFERROR(VLOOKUP($A719,'様式C-1-1用'!$B$3:$AI$977,24,0),"")</f>
        <v/>
      </c>
      <c r="K719" s="321" t="str">
        <f>IFERROR(VLOOKUP($A719,'様式C-1-1用'!$B$3:$AI$977,25,0),"")</f>
        <v/>
      </c>
      <c r="L719" s="321">
        <f>IFERROR(VLOOKUP($A719,'様式C-1-1用'!$B$3:$AI$977,16,0),"")</f>
        <v>0</v>
      </c>
      <c r="M719" s="321" t="str">
        <f>IFERROR(VLOOKUP($A719,'様式C-1-1用'!$B$3:$AI$977,34,0),"")</f>
        <v/>
      </c>
      <c r="N719" s="321" t="str">
        <f>IFERROR(VLOOKUP($A719,'様式C-1-1用'!$B$3:$AI$977,30,0),"")</f>
        <v/>
      </c>
      <c r="O719" s="321" t="str">
        <f>IF(VLOOKUP($A719,'様式C-1-1用'!$B$3:$AI$977,29,0)="－","なし",VLOOKUP($A719,'様式C-1-1用'!$B$3:$AI$977,29,0))</f>
        <v/>
      </c>
      <c r="P719" s="322" t="str">
        <f>IFERROR(VLOOKUP($A719,'様式C-1-1用'!$B$3:$AI$977,33,0),"")</f>
        <v/>
      </c>
    </row>
    <row r="720" spans="1:16" ht="15.95" customHeight="1" x14ac:dyDescent="0.15">
      <c r="A720" s="314">
        <v>718</v>
      </c>
      <c r="B720" s="320">
        <f>IFERROR(VLOOKUP($A720,'様式C-1-1用'!$B$3:$AI$977,3,0),"")</f>
        <v>0</v>
      </c>
      <c r="C720" s="321" t="str">
        <f>IFERROR(VLOOKUP($A720,'様式C-1-1用'!$B$3:$AI$977,4,0),"")</f>
        <v/>
      </c>
      <c r="D720" s="321">
        <f>IFERROR(VLOOKUP($A720,'様式C-1-1用'!$B$3:$AI$977,6,0),"")</f>
        <v>0</v>
      </c>
      <c r="E720" s="321">
        <f>IFERROR(VLOOKUP($A720,'様式C-1-1用'!$B$3:$AI$977,7,0),"")</f>
        <v>0</v>
      </c>
      <c r="F720" s="321">
        <f>IFERROR(VLOOKUP($A720,'様式C-1-1用'!$B$3:$AI$977,8,0),"")</f>
        <v>0</v>
      </c>
      <c r="G720" s="321">
        <f>IFERROR(VLOOKUP($A720,'様式C-1-1用'!$B$3:$AI$977,10,0),"")</f>
        <v>0</v>
      </c>
      <c r="H720" s="321">
        <f>IFERROR(VLOOKUP($A720,'様式C-1-1用'!$B$3:$AI$977,22,0),"")</f>
        <v>0</v>
      </c>
      <c r="I720" s="321">
        <f>IFERROR(VLOOKUP($A720,'様式C-1-1用'!$B$3:$AI$977,23,0),"")</f>
        <v>0</v>
      </c>
      <c r="J720" s="321" t="str">
        <f>IFERROR(VLOOKUP($A720,'様式C-1-1用'!$B$3:$AI$977,24,0),"")</f>
        <v/>
      </c>
      <c r="K720" s="321" t="str">
        <f>IFERROR(VLOOKUP($A720,'様式C-1-1用'!$B$3:$AI$977,25,0),"")</f>
        <v/>
      </c>
      <c r="L720" s="321">
        <f>IFERROR(VLOOKUP($A720,'様式C-1-1用'!$B$3:$AI$977,16,0),"")</f>
        <v>0</v>
      </c>
      <c r="M720" s="321" t="str">
        <f>IFERROR(VLOOKUP($A720,'様式C-1-1用'!$B$3:$AI$977,34,0),"")</f>
        <v/>
      </c>
      <c r="N720" s="321" t="str">
        <f>IFERROR(VLOOKUP($A720,'様式C-1-1用'!$B$3:$AI$977,30,0),"")</f>
        <v/>
      </c>
      <c r="O720" s="321" t="str">
        <f>IF(VLOOKUP($A720,'様式C-1-1用'!$B$3:$AI$977,29,0)="－","なし",VLOOKUP($A720,'様式C-1-1用'!$B$3:$AI$977,29,0))</f>
        <v/>
      </c>
      <c r="P720" s="322" t="str">
        <f>IFERROR(VLOOKUP($A720,'様式C-1-1用'!$B$3:$AI$977,33,0),"")</f>
        <v/>
      </c>
    </row>
    <row r="721" spans="1:16" ht="15.95" customHeight="1" x14ac:dyDescent="0.15">
      <c r="A721" s="314">
        <v>719</v>
      </c>
      <c r="B721" s="320">
        <f>IFERROR(VLOOKUP($A721,'様式C-1-1用'!$B$3:$AI$977,3,0),"")</f>
        <v>0</v>
      </c>
      <c r="C721" s="321" t="str">
        <f>IFERROR(VLOOKUP($A721,'様式C-1-1用'!$B$3:$AI$977,4,0),"")</f>
        <v/>
      </c>
      <c r="D721" s="321">
        <f>IFERROR(VLOOKUP($A721,'様式C-1-1用'!$B$3:$AI$977,6,0),"")</f>
        <v>0</v>
      </c>
      <c r="E721" s="321">
        <f>IFERROR(VLOOKUP($A721,'様式C-1-1用'!$B$3:$AI$977,7,0),"")</f>
        <v>0</v>
      </c>
      <c r="F721" s="321">
        <f>IFERROR(VLOOKUP($A721,'様式C-1-1用'!$B$3:$AI$977,8,0),"")</f>
        <v>0</v>
      </c>
      <c r="G721" s="321">
        <f>IFERROR(VLOOKUP($A721,'様式C-1-1用'!$B$3:$AI$977,10,0),"")</f>
        <v>0</v>
      </c>
      <c r="H721" s="321">
        <f>IFERROR(VLOOKUP($A721,'様式C-1-1用'!$B$3:$AI$977,22,0),"")</f>
        <v>0</v>
      </c>
      <c r="I721" s="321">
        <f>IFERROR(VLOOKUP($A721,'様式C-1-1用'!$B$3:$AI$977,23,0),"")</f>
        <v>0</v>
      </c>
      <c r="J721" s="321" t="str">
        <f>IFERROR(VLOOKUP($A721,'様式C-1-1用'!$B$3:$AI$977,24,0),"")</f>
        <v/>
      </c>
      <c r="K721" s="321" t="str">
        <f>IFERROR(VLOOKUP($A721,'様式C-1-1用'!$B$3:$AI$977,25,0),"")</f>
        <v/>
      </c>
      <c r="L721" s="321">
        <f>IFERROR(VLOOKUP($A721,'様式C-1-1用'!$B$3:$AI$977,16,0),"")</f>
        <v>0</v>
      </c>
      <c r="M721" s="321" t="str">
        <f>IFERROR(VLOOKUP($A721,'様式C-1-1用'!$B$3:$AI$977,34,0),"")</f>
        <v/>
      </c>
      <c r="N721" s="321" t="str">
        <f>IFERROR(VLOOKUP($A721,'様式C-1-1用'!$B$3:$AI$977,30,0),"")</f>
        <v/>
      </c>
      <c r="O721" s="321" t="str">
        <f>IF(VLOOKUP($A721,'様式C-1-1用'!$B$3:$AI$977,29,0)="－","なし",VLOOKUP($A721,'様式C-1-1用'!$B$3:$AI$977,29,0))</f>
        <v/>
      </c>
      <c r="P721" s="322" t="str">
        <f>IFERROR(VLOOKUP($A721,'様式C-1-1用'!$B$3:$AI$977,33,0),"")</f>
        <v/>
      </c>
    </row>
    <row r="722" spans="1:16" ht="15.95" customHeight="1" x14ac:dyDescent="0.15">
      <c r="A722" s="314">
        <v>720</v>
      </c>
      <c r="B722" s="320">
        <f>IFERROR(VLOOKUP($A722,'様式C-1-1用'!$B$3:$AI$977,3,0),"")</f>
        <v>0</v>
      </c>
      <c r="C722" s="321" t="str">
        <f>IFERROR(VLOOKUP($A722,'様式C-1-1用'!$B$3:$AI$977,4,0),"")</f>
        <v/>
      </c>
      <c r="D722" s="321">
        <f>IFERROR(VLOOKUP($A722,'様式C-1-1用'!$B$3:$AI$977,6,0),"")</f>
        <v>0</v>
      </c>
      <c r="E722" s="321">
        <f>IFERROR(VLOOKUP($A722,'様式C-1-1用'!$B$3:$AI$977,7,0),"")</f>
        <v>0</v>
      </c>
      <c r="F722" s="321">
        <f>IFERROR(VLOOKUP($A722,'様式C-1-1用'!$B$3:$AI$977,8,0),"")</f>
        <v>0</v>
      </c>
      <c r="G722" s="321">
        <f>IFERROR(VLOOKUP($A722,'様式C-1-1用'!$B$3:$AI$977,10,0),"")</f>
        <v>0</v>
      </c>
      <c r="H722" s="321">
        <f>IFERROR(VLOOKUP($A722,'様式C-1-1用'!$B$3:$AI$977,22,0),"")</f>
        <v>0</v>
      </c>
      <c r="I722" s="321">
        <f>IFERROR(VLOOKUP($A722,'様式C-1-1用'!$B$3:$AI$977,23,0),"")</f>
        <v>0</v>
      </c>
      <c r="J722" s="321" t="str">
        <f>IFERROR(VLOOKUP($A722,'様式C-1-1用'!$B$3:$AI$977,24,0),"")</f>
        <v/>
      </c>
      <c r="K722" s="321" t="str">
        <f>IFERROR(VLOOKUP($A722,'様式C-1-1用'!$B$3:$AI$977,25,0),"")</f>
        <v/>
      </c>
      <c r="L722" s="321">
        <f>IFERROR(VLOOKUP($A722,'様式C-1-1用'!$B$3:$AI$977,16,0),"")</f>
        <v>0</v>
      </c>
      <c r="M722" s="321" t="str">
        <f>IFERROR(VLOOKUP($A722,'様式C-1-1用'!$B$3:$AI$977,34,0),"")</f>
        <v/>
      </c>
      <c r="N722" s="321" t="str">
        <f>IFERROR(VLOOKUP($A722,'様式C-1-1用'!$B$3:$AI$977,30,0),"")</f>
        <v/>
      </c>
      <c r="O722" s="321" t="str">
        <f>IF(VLOOKUP($A722,'様式C-1-1用'!$B$3:$AI$977,29,0)="－","なし",VLOOKUP($A722,'様式C-1-1用'!$B$3:$AI$977,29,0))</f>
        <v/>
      </c>
      <c r="P722" s="322" t="str">
        <f>IFERROR(VLOOKUP($A722,'様式C-1-1用'!$B$3:$AI$977,33,0),"")</f>
        <v/>
      </c>
    </row>
    <row r="723" spans="1:16" ht="15.95" customHeight="1" x14ac:dyDescent="0.15">
      <c r="A723" s="314">
        <v>721</v>
      </c>
      <c r="B723" s="320">
        <f>IFERROR(VLOOKUP($A723,'様式C-1-1用'!$B$3:$AI$977,3,0),"")</f>
        <v>0</v>
      </c>
      <c r="C723" s="321" t="str">
        <f>IFERROR(VLOOKUP($A723,'様式C-1-1用'!$B$3:$AI$977,4,0),"")</f>
        <v/>
      </c>
      <c r="D723" s="321">
        <f>IFERROR(VLOOKUP($A723,'様式C-1-1用'!$B$3:$AI$977,6,0),"")</f>
        <v>0</v>
      </c>
      <c r="E723" s="321">
        <f>IFERROR(VLOOKUP($A723,'様式C-1-1用'!$B$3:$AI$977,7,0),"")</f>
        <v>0</v>
      </c>
      <c r="F723" s="321">
        <f>IFERROR(VLOOKUP($A723,'様式C-1-1用'!$B$3:$AI$977,8,0),"")</f>
        <v>0</v>
      </c>
      <c r="G723" s="321">
        <f>IFERROR(VLOOKUP($A723,'様式C-1-1用'!$B$3:$AI$977,10,0),"")</f>
        <v>0</v>
      </c>
      <c r="H723" s="321">
        <f>IFERROR(VLOOKUP($A723,'様式C-1-1用'!$B$3:$AI$977,22,0),"")</f>
        <v>0</v>
      </c>
      <c r="I723" s="321">
        <f>IFERROR(VLOOKUP($A723,'様式C-1-1用'!$B$3:$AI$977,23,0),"")</f>
        <v>0</v>
      </c>
      <c r="J723" s="321" t="str">
        <f>IFERROR(VLOOKUP($A723,'様式C-1-1用'!$B$3:$AI$977,24,0),"")</f>
        <v/>
      </c>
      <c r="K723" s="321" t="str">
        <f>IFERROR(VLOOKUP($A723,'様式C-1-1用'!$B$3:$AI$977,25,0),"")</f>
        <v/>
      </c>
      <c r="L723" s="321">
        <f>IFERROR(VLOOKUP($A723,'様式C-1-1用'!$B$3:$AI$977,16,0),"")</f>
        <v>0</v>
      </c>
      <c r="M723" s="321" t="str">
        <f>IFERROR(VLOOKUP($A723,'様式C-1-1用'!$B$3:$AI$977,34,0),"")</f>
        <v/>
      </c>
      <c r="N723" s="321" t="str">
        <f>IFERROR(VLOOKUP($A723,'様式C-1-1用'!$B$3:$AI$977,30,0),"")</f>
        <v/>
      </c>
      <c r="O723" s="321" t="str">
        <f>IF(VLOOKUP($A723,'様式C-1-1用'!$B$3:$AI$977,29,0)="－","なし",VLOOKUP($A723,'様式C-1-1用'!$B$3:$AI$977,29,0))</f>
        <v/>
      </c>
      <c r="P723" s="322" t="str">
        <f>IFERROR(VLOOKUP($A723,'様式C-1-1用'!$B$3:$AI$977,33,0),"")</f>
        <v/>
      </c>
    </row>
    <row r="724" spans="1:16" ht="15.95" customHeight="1" x14ac:dyDescent="0.15">
      <c r="A724" s="314">
        <v>722</v>
      </c>
      <c r="B724" s="320">
        <f>IFERROR(VLOOKUP($A724,'様式C-1-1用'!$B$3:$AI$977,3,0),"")</f>
        <v>0</v>
      </c>
      <c r="C724" s="321" t="str">
        <f>IFERROR(VLOOKUP($A724,'様式C-1-1用'!$B$3:$AI$977,4,0),"")</f>
        <v/>
      </c>
      <c r="D724" s="321">
        <f>IFERROR(VLOOKUP($A724,'様式C-1-1用'!$B$3:$AI$977,6,0),"")</f>
        <v>0</v>
      </c>
      <c r="E724" s="321">
        <f>IFERROR(VLOOKUP($A724,'様式C-1-1用'!$B$3:$AI$977,7,0),"")</f>
        <v>0</v>
      </c>
      <c r="F724" s="321">
        <f>IFERROR(VLOOKUP($A724,'様式C-1-1用'!$B$3:$AI$977,8,0),"")</f>
        <v>0</v>
      </c>
      <c r="G724" s="321">
        <f>IFERROR(VLOOKUP($A724,'様式C-1-1用'!$B$3:$AI$977,10,0),"")</f>
        <v>0</v>
      </c>
      <c r="H724" s="321">
        <f>IFERROR(VLOOKUP($A724,'様式C-1-1用'!$B$3:$AI$977,22,0),"")</f>
        <v>0</v>
      </c>
      <c r="I724" s="321">
        <f>IFERROR(VLOOKUP($A724,'様式C-1-1用'!$B$3:$AI$977,23,0),"")</f>
        <v>0</v>
      </c>
      <c r="J724" s="321" t="str">
        <f>IFERROR(VLOOKUP($A724,'様式C-1-1用'!$B$3:$AI$977,24,0),"")</f>
        <v/>
      </c>
      <c r="K724" s="321" t="str">
        <f>IFERROR(VLOOKUP($A724,'様式C-1-1用'!$B$3:$AI$977,25,0),"")</f>
        <v/>
      </c>
      <c r="L724" s="321">
        <f>IFERROR(VLOOKUP($A724,'様式C-1-1用'!$B$3:$AI$977,16,0),"")</f>
        <v>0</v>
      </c>
      <c r="M724" s="321" t="str">
        <f>IFERROR(VLOOKUP($A724,'様式C-1-1用'!$B$3:$AI$977,34,0),"")</f>
        <v/>
      </c>
      <c r="N724" s="321" t="str">
        <f>IFERROR(VLOOKUP($A724,'様式C-1-1用'!$B$3:$AI$977,30,0),"")</f>
        <v/>
      </c>
      <c r="O724" s="321" t="str">
        <f>IF(VLOOKUP($A724,'様式C-1-1用'!$B$3:$AI$977,29,0)="－","なし",VLOOKUP($A724,'様式C-1-1用'!$B$3:$AI$977,29,0))</f>
        <v/>
      </c>
      <c r="P724" s="322" t="str">
        <f>IFERROR(VLOOKUP($A724,'様式C-1-1用'!$B$3:$AI$977,33,0),"")</f>
        <v/>
      </c>
    </row>
    <row r="725" spans="1:16" ht="15.95" customHeight="1" x14ac:dyDescent="0.15">
      <c r="A725" s="314">
        <v>723</v>
      </c>
      <c r="B725" s="320">
        <f>IFERROR(VLOOKUP($A725,'様式C-1-1用'!$B$3:$AI$977,3,0),"")</f>
        <v>0</v>
      </c>
      <c r="C725" s="321" t="str">
        <f>IFERROR(VLOOKUP($A725,'様式C-1-1用'!$B$3:$AI$977,4,0),"")</f>
        <v/>
      </c>
      <c r="D725" s="321">
        <f>IFERROR(VLOOKUP($A725,'様式C-1-1用'!$B$3:$AI$977,6,0),"")</f>
        <v>0</v>
      </c>
      <c r="E725" s="321">
        <f>IFERROR(VLOOKUP($A725,'様式C-1-1用'!$B$3:$AI$977,7,0),"")</f>
        <v>0</v>
      </c>
      <c r="F725" s="321">
        <f>IFERROR(VLOOKUP($A725,'様式C-1-1用'!$B$3:$AI$977,8,0),"")</f>
        <v>0</v>
      </c>
      <c r="G725" s="321">
        <f>IFERROR(VLOOKUP($A725,'様式C-1-1用'!$B$3:$AI$977,10,0),"")</f>
        <v>0</v>
      </c>
      <c r="H725" s="321">
        <f>IFERROR(VLOOKUP($A725,'様式C-1-1用'!$B$3:$AI$977,22,0),"")</f>
        <v>0</v>
      </c>
      <c r="I725" s="321">
        <f>IFERROR(VLOOKUP($A725,'様式C-1-1用'!$B$3:$AI$977,23,0),"")</f>
        <v>0</v>
      </c>
      <c r="J725" s="321" t="str">
        <f>IFERROR(VLOOKUP($A725,'様式C-1-1用'!$B$3:$AI$977,24,0),"")</f>
        <v/>
      </c>
      <c r="K725" s="321" t="str">
        <f>IFERROR(VLOOKUP($A725,'様式C-1-1用'!$B$3:$AI$977,25,0),"")</f>
        <v/>
      </c>
      <c r="L725" s="321">
        <f>IFERROR(VLOOKUP($A725,'様式C-1-1用'!$B$3:$AI$977,16,0),"")</f>
        <v>0</v>
      </c>
      <c r="M725" s="321" t="str">
        <f>IFERROR(VLOOKUP($A725,'様式C-1-1用'!$B$3:$AI$977,34,0),"")</f>
        <v/>
      </c>
      <c r="N725" s="321" t="str">
        <f>IFERROR(VLOOKUP($A725,'様式C-1-1用'!$B$3:$AI$977,30,0),"")</f>
        <v/>
      </c>
      <c r="O725" s="321" t="str">
        <f>IF(VLOOKUP($A725,'様式C-1-1用'!$B$3:$AI$977,29,0)="－","なし",VLOOKUP($A725,'様式C-1-1用'!$B$3:$AI$977,29,0))</f>
        <v/>
      </c>
      <c r="P725" s="322" t="str">
        <f>IFERROR(VLOOKUP($A725,'様式C-1-1用'!$B$3:$AI$977,33,0),"")</f>
        <v/>
      </c>
    </row>
    <row r="726" spans="1:16" ht="15.95" customHeight="1" x14ac:dyDescent="0.15">
      <c r="A726" s="314">
        <v>724</v>
      </c>
      <c r="B726" s="320">
        <f>IFERROR(VLOOKUP($A726,'様式C-1-1用'!$B$3:$AI$977,3,0),"")</f>
        <v>0</v>
      </c>
      <c r="C726" s="321" t="str">
        <f>IFERROR(VLOOKUP($A726,'様式C-1-1用'!$B$3:$AI$977,4,0),"")</f>
        <v/>
      </c>
      <c r="D726" s="321">
        <f>IFERROR(VLOOKUP($A726,'様式C-1-1用'!$B$3:$AI$977,6,0),"")</f>
        <v>0</v>
      </c>
      <c r="E726" s="321">
        <f>IFERROR(VLOOKUP($A726,'様式C-1-1用'!$B$3:$AI$977,7,0),"")</f>
        <v>0</v>
      </c>
      <c r="F726" s="321">
        <f>IFERROR(VLOOKUP($A726,'様式C-1-1用'!$B$3:$AI$977,8,0),"")</f>
        <v>0</v>
      </c>
      <c r="G726" s="321">
        <f>IFERROR(VLOOKUP($A726,'様式C-1-1用'!$B$3:$AI$977,10,0),"")</f>
        <v>0</v>
      </c>
      <c r="H726" s="321">
        <f>IFERROR(VLOOKUP($A726,'様式C-1-1用'!$B$3:$AI$977,22,0),"")</f>
        <v>0</v>
      </c>
      <c r="I726" s="321">
        <f>IFERROR(VLOOKUP($A726,'様式C-1-1用'!$B$3:$AI$977,23,0),"")</f>
        <v>0</v>
      </c>
      <c r="J726" s="321" t="str">
        <f>IFERROR(VLOOKUP($A726,'様式C-1-1用'!$B$3:$AI$977,24,0),"")</f>
        <v/>
      </c>
      <c r="K726" s="321" t="str">
        <f>IFERROR(VLOOKUP($A726,'様式C-1-1用'!$B$3:$AI$977,25,0),"")</f>
        <v/>
      </c>
      <c r="L726" s="321">
        <f>IFERROR(VLOOKUP($A726,'様式C-1-1用'!$B$3:$AI$977,16,0),"")</f>
        <v>0</v>
      </c>
      <c r="M726" s="321" t="str">
        <f>IFERROR(VLOOKUP($A726,'様式C-1-1用'!$B$3:$AI$977,34,0),"")</f>
        <v/>
      </c>
      <c r="N726" s="321" t="str">
        <f>IFERROR(VLOOKUP($A726,'様式C-1-1用'!$B$3:$AI$977,30,0),"")</f>
        <v/>
      </c>
      <c r="O726" s="321" t="str">
        <f>IF(VLOOKUP($A726,'様式C-1-1用'!$B$3:$AI$977,29,0)="－","なし",VLOOKUP($A726,'様式C-1-1用'!$B$3:$AI$977,29,0))</f>
        <v/>
      </c>
      <c r="P726" s="322" t="str">
        <f>IFERROR(VLOOKUP($A726,'様式C-1-1用'!$B$3:$AI$977,33,0),"")</f>
        <v/>
      </c>
    </row>
    <row r="727" spans="1:16" ht="15.95" customHeight="1" x14ac:dyDescent="0.15">
      <c r="A727" s="314">
        <v>725</v>
      </c>
      <c r="B727" s="320">
        <f>IFERROR(VLOOKUP($A727,'様式C-1-1用'!$B$3:$AI$977,3,0),"")</f>
        <v>0</v>
      </c>
      <c r="C727" s="321" t="str">
        <f>IFERROR(VLOOKUP($A727,'様式C-1-1用'!$B$3:$AI$977,4,0),"")</f>
        <v/>
      </c>
      <c r="D727" s="321">
        <f>IFERROR(VLOOKUP($A727,'様式C-1-1用'!$B$3:$AI$977,6,0),"")</f>
        <v>0</v>
      </c>
      <c r="E727" s="321">
        <f>IFERROR(VLOOKUP($A727,'様式C-1-1用'!$B$3:$AI$977,7,0),"")</f>
        <v>0</v>
      </c>
      <c r="F727" s="321">
        <f>IFERROR(VLOOKUP($A727,'様式C-1-1用'!$B$3:$AI$977,8,0),"")</f>
        <v>0</v>
      </c>
      <c r="G727" s="321">
        <f>IFERROR(VLOOKUP($A727,'様式C-1-1用'!$B$3:$AI$977,10,0),"")</f>
        <v>0</v>
      </c>
      <c r="H727" s="321">
        <f>IFERROR(VLOOKUP($A727,'様式C-1-1用'!$B$3:$AI$977,22,0),"")</f>
        <v>0</v>
      </c>
      <c r="I727" s="321">
        <f>IFERROR(VLOOKUP($A727,'様式C-1-1用'!$B$3:$AI$977,23,0),"")</f>
        <v>0</v>
      </c>
      <c r="J727" s="321" t="str">
        <f>IFERROR(VLOOKUP($A727,'様式C-1-1用'!$B$3:$AI$977,24,0),"")</f>
        <v/>
      </c>
      <c r="K727" s="321" t="str">
        <f>IFERROR(VLOOKUP($A727,'様式C-1-1用'!$B$3:$AI$977,25,0),"")</f>
        <v/>
      </c>
      <c r="L727" s="321">
        <f>IFERROR(VLOOKUP($A727,'様式C-1-1用'!$B$3:$AI$977,16,0),"")</f>
        <v>0</v>
      </c>
      <c r="M727" s="321" t="str">
        <f>IFERROR(VLOOKUP($A727,'様式C-1-1用'!$B$3:$AI$977,34,0),"")</f>
        <v/>
      </c>
      <c r="N727" s="321" t="str">
        <f>IFERROR(VLOOKUP($A727,'様式C-1-1用'!$B$3:$AI$977,30,0),"")</f>
        <v/>
      </c>
      <c r="O727" s="321" t="str">
        <f>IF(VLOOKUP($A727,'様式C-1-1用'!$B$3:$AI$977,29,0)="－","なし",VLOOKUP($A727,'様式C-1-1用'!$B$3:$AI$977,29,0))</f>
        <v/>
      </c>
      <c r="P727" s="322" t="str">
        <f>IFERROR(VLOOKUP($A727,'様式C-1-1用'!$B$3:$AI$977,33,0),"")</f>
        <v/>
      </c>
    </row>
    <row r="728" spans="1:16" ht="15.95" customHeight="1" x14ac:dyDescent="0.15">
      <c r="A728" s="314">
        <v>726</v>
      </c>
      <c r="B728" s="320">
        <f>IFERROR(VLOOKUP($A728,'様式C-1-1用'!$B$3:$AI$977,3,0),"")</f>
        <v>0</v>
      </c>
      <c r="C728" s="321" t="str">
        <f>IFERROR(VLOOKUP($A728,'様式C-1-1用'!$B$3:$AI$977,4,0),"")</f>
        <v/>
      </c>
      <c r="D728" s="321">
        <f>IFERROR(VLOOKUP($A728,'様式C-1-1用'!$B$3:$AI$977,6,0),"")</f>
        <v>0</v>
      </c>
      <c r="E728" s="321">
        <f>IFERROR(VLOOKUP($A728,'様式C-1-1用'!$B$3:$AI$977,7,0),"")</f>
        <v>0</v>
      </c>
      <c r="F728" s="321">
        <f>IFERROR(VLOOKUP($A728,'様式C-1-1用'!$B$3:$AI$977,8,0),"")</f>
        <v>0</v>
      </c>
      <c r="G728" s="321">
        <f>IFERROR(VLOOKUP($A728,'様式C-1-1用'!$B$3:$AI$977,10,0),"")</f>
        <v>0</v>
      </c>
      <c r="H728" s="321">
        <f>IFERROR(VLOOKUP($A728,'様式C-1-1用'!$B$3:$AI$977,22,0),"")</f>
        <v>0</v>
      </c>
      <c r="I728" s="321">
        <f>IFERROR(VLOOKUP($A728,'様式C-1-1用'!$B$3:$AI$977,23,0),"")</f>
        <v>0</v>
      </c>
      <c r="J728" s="321" t="str">
        <f>IFERROR(VLOOKUP($A728,'様式C-1-1用'!$B$3:$AI$977,24,0),"")</f>
        <v/>
      </c>
      <c r="K728" s="321" t="str">
        <f>IFERROR(VLOOKUP($A728,'様式C-1-1用'!$B$3:$AI$977,25,0),"")</f>
        <v/>
      </c>
      <c r="L728" s="321">
        <f>IFERROR(VLOOKUP($A728,'様式C-1-1用'!$B$3:$AI$977,16,0),"")</f>
        <v>0</v>
      </c>
      <c r="M728" s="321" t="str">
        <f>IFERROR(VLOOKUP($A728,'様式C-1-1用'!$B$3:$AI$977,34,0),"")</f>
        <v/>
      </c>
      <c r="N728" s="321" t="str">
        <f>IFERROR(VLOOKUP($A728,'様式C-1-1用'!$B$3:$AI$977,30,0),"")</f>
        <v/>
      </c>
      <c r="O728" s="321" t="str">
        <f>IF(VLOOKUP($A728,'様式C-1-1用'!$B$3:$AI$977,29,0)="－","なし",VLOOKUP($A728,'様式C-1-1用'!$B$3:$AI$977,29,0))</f>
        <v/>
      </c>
      <c r="P728" s="322" t="str">
        <f>IFERROR(VLOOKUP($A728,'様式C-1-1用'!$B$3:$AI$977,33,0),"")</f>
        <v/>
      </c>
    </row>
    <row r="729" spans="1:16" ht="15.95" customHeight="1" x14ac:dyDescent="0.15">
      <c r="A729" s="314">
        <v>727</v>
      </c>
      <c r="B729" s="320">
        <f>IFERROR(VLOOKUP($A729,'様式C-1-1用'!$B$3:$AI$977,3,0),"")</f>
        <v>0</v>
      </c>
      <c r="C729" s="321" t="str">
        <f>IFERROR(VLOOKUP($A729,'様式C-1-1用'!$B$3:$AI$977,4,0),"")</f>
        <v/>
      </c>
      <c r="D729" s="321">
        <f>IFERROR(VLOOKUP($A729,'様式C-1-1用'!$B$3:$AI$977,6,0),"")</f>
        <v>0</v>
      </c>
      <c r="E729" s="321">
        <f>IFERROR(VLOOKUP($A729,'様式C-1-1用'!$B$3:$AI$977,7,0),"")</f>
        <v>0</v>
      </c>
      <c r="F729" s="321">
        <f>IFERROR(VLOOKUP($A729,'様式C-1-1用'!$B$3:$AI$977,8,0),"")</f>
        <v>0</v>
      </c>
      <c r="G729" s="321">
        <f>IFERROR(VLOOKUP($A729,'様式C-1-1用'!$B$3:$AI$977,10,0),"")</f>
        <v>0</v>
      </c>
      <c r="H729" s="321">
        <f>IFERROR(VLOOKUP($A729,'様式C-1-1用'!$B$3:$AI$977,22,0),"")</f>
        <v>0</v>
      </c>
      <c r="I729" s="321">
        <f>IFERROR(VLOOKUP($A729,'様式C-1-1用'!$B$3:$AI$977,23,0),"")</f>
        <v>0</v>
      </c>
      <c r="J729" s="321" t="str">
        <f>IFERROR(VLOOKUP($A729,'様式C-1-1用'!$B$3:$AI$977,24,0),"")</f>
        <v/>
      </c>
      <c r="K729" s="321" t="str">
        <f>IFERROR(VLOOKUP($A729,'様式C-1-1用'!$B$3:$AI$977,25,0),"")</f>
        <v/>
      </c>
      <c r="L729" s="321">
        <f>IFERROR(VLOOKUP($A729,'様式C-1-1用'!$B$3:$AI$977,16,0),"")</f>
        <v>0</v>
      </c>
      <c r="M729" s="321" t="str">
        <f>IFERROR(VLOOKUP($A729,'様式C-1-1用'!$B$3:$AI$977,34,0),"")</f>
        <v/>
      </c>
      <c r="N729" s="321" t="str">
        <f>IFERROR(VLOOKUP($A729,'様式C-1-1用'!$B$3:$AI$977,30,0),"")</f>
        <v/>
      </c>
      <c r="O729" s="321" t="str">
        <f>IF(VLOOKUP($A729,'様式C-1-1用'!$B$3:$AI$977,29,0)="－","なし",VLOOKUP($A729,'様式C-1-1用'!$B$3:$AI$977,29,0))</f>
        <v/>
      </c>
      <c r="P729" s="322" t="str">
        <f>IFERROR(VLOOKUP($A729,'様式C-1-1用'!$B$3:$AI$977,33,0),"")</f>
        <v/>
      </c>
    </row>
    <row r="730" spans="1:16" ht="15.95" customHeight="1" x14ac:dyDescent="0.15">
      <c r="A730" s="314">
        <v>728</v>
      </c>
      <c r="B730" s="320">
        <f>IFERROR(VLOOKUP($A730,'様式C-1-1用'!$B$3:$AI$977,3,0),"")</f>
        <v>0</v>
      </c>
      <c r="C730" s="321" t="str">
        <f>IFERROR(VLOOKUP($A730,'様式C-1-1用'!$B$3:$AI$977,4,0),"")</f>
        <v/>
      </c>
      <c r="D730" s="321">
        <f>IFERROR(VLOOKUP($A730,'様式C-1-1用'!$B$3:$AI$977,6,0),"")</f>
        <v>0</v>
      </c>
      <c r="E730" s="321">
        <f>IFERROR(VLOOKUP($A730,'様式C-1-1用'!$B$3:$AI$977,7,0),"")</f>
        <v>0</v>
      </c>
      <c r="F730" s="321">
        <f>IFERROR(VLOOKUP($A730,'様式C-1-1用'!$B$3:$AI$977,8,0),"")</f>
        <v>0</v>
      </c>
      <c r="G730" s="321">
        <f>IFERROR(VLOOKUP($A730,'様式C-1-1用'!$B$3:$AI$977,10,0),"")</f>
        <v>0</v>
      </c>
      <c r="H730" s="321">
        <f>IFERROR(VLOOKUP($A730,'様式C-1-1用'!$B$3:$AI$977,22,0),"")</f>
        <v>0</v>
      </c>
      <c r="I730" s="321">
        <f>IFERROR(VLOOKUP($A730,'様式C-1-1用'!$B$3:$AI$977,23,0),"")</f>
        <v>0</v>
      </c>
      <c r="J730" s="321" t="str">
        <f>IFERROR(VLOOKUP($A730,'様式C-1-1用'!$B$3:$AI$977,24,0),"")</f>
        <v/>
      </c>
      <c r="K730" s="321" t="str">
        <f>IFERROR(VLOOKUP($A730,'様式C-1-1用'!$B$3:$AI$977,25,0),"")</f>
        <v/>
      </c>
      <c r="L730" s="321">
        <f>IFERROR(VLOOKUP($A730,'様式C-1-1用'!$B$3:$AI$977,16,0),"")</f>
        <v>0</v>
      </c>
      <c r="M730" s="321" t="str">
        <f>IFERROR(VLOOKUP($A730,'様式C-1-1用'!$B$3:$AI$977,34,0),"")</f>
        <v/>
      </c>
      <c r="N730" s="321" t="str">
        <f>IFERROR(VLOOKUP($A730,'様式C-1-1用'!$B$3:$AI$977,30,0),"")</f>
        <v/>
      </c>
      <c r="O730" s="321" t="str">
        <f>IF(VLOOKUP($A730,'様式C-1-1用'!$B$3:$AI$977,29,0)="－","なし",VLOOKUP($A730,'様式C-1-1用'!$B$3:$AI$977,29,0))</f>
        <v/>
      </c>
      <c r="P730" s="322" t="str">
        <f>IFERROR(VLOOKUP($A730,'様式C-1-1用'!$B$3:$AI$977,33,0),"")</f>
        <v/>
      </c>
    </row>
    <row r="731" spans="1:16" ht="15.95" customHeight="1" x14ac:dyDescent="0.15">
      <c r="A731" s="314">
        <v>729</v>
      </c>
      <c r="B731" s="320">
        <f>IFERROR(VLOOKUP($A731,'様式C-1-1用'!$B$3:$AI$977,3,0),"")</f>
        <v>0</v>
      </c>
      <c r="C731" s="321" t="str">
        <f>IFERROR(VLOOKUP($A731,'様式C-1-1用'!$B$3:$AI$977,4,0),"")</f>
        <v/>
      </c>
      <c r="D731" s="321">
        <f>IFERROR(VLOOKUP($A731,'様式C-1-1用'!$B$3:$AI$977,6,0),"")</f>
        <v>0</v>
      </c>
      <c r="E731" s="321">
        <f>IFERROR(VLOOKUP($A731,'様式C-1-1用'!$B$3:$AI$977,7,0),"")</f>
        <v>0</v>
      </c>
      <c r="F731" s="321">
        <f>IFERROR(VLOOKUP($A731,'様式C-1-1用'!$B$3:$AI$977,8,0),"")</f>
        <v>0</v>
      </c>
      <c r="G731" s="321">
        <f>IFERROR(VLOOKUP($A731,'様式C-1-1用'!$B$3:$AI$977,10,0),"")</f>
        <v>0</v>
      </c>
      <c r="H731" s="321">
        <f>IFERROR(VLOOKUP($A731,'様式C-1-1用'!$B$3:$AI$977,22,0),"")</f>
        <v>0</v>
      </c>
      <c r="I731" s="321">
        <f>IFERROR(VLOOKUP($A731,'様式C-1-1用'!$B$3:$AI$977,23,0),"")</f>
        <v>0</v>
      </c>
      <c r="J731" s="321" t="str">
        <f>IFERROR(VLOOKUP($A731,'様式C-1-1用'!$B$3:$AI$977,24,0),"")</f>
        <v/>
      </c>
      <c r="K731" s="321" t="str">
        <f>IFERROR(VLOOKUP($A731,'様式C-1-1用'!$B$3:$AI$977,25,0),"")</f>
        <v/>
      </c>
      <c r="L731" s="321">
        <f>IFERROR(VLOOKUP($A731,'様式C-1-1用'!$B$3:$AI$977,16,0),"")</f>
        <v>0</v>
      </c>
      <c r="M731" s="321" t="str">
        <f>IFERROR(VLOOKUP($A731,'様式C-1-1用'!$B$3:$AI$977,34,0),"")</f>
        <v/>
      </c>
      <c r="N731" s="321" t="str">
        <f>IFERROR(VLOOKUP($A731,'様式C-1-1用'!$B$3:$AI$977,30,0),"")</f>
        <v/>
      </c>
      <c r="O731" s="321" t="str">
        <f>IF(VLOOKUP($A731,'様式C-1-1用'!$B$3:$AI$977,29,0)="－","なし",VLOOKUP($A731,'様式C-1-1用'!$B$3:$AI$977,29,0))</f>
        <v/>
      </c>
      <c r="P731" s="322" t="str">
        <f>IFERROR(VLOOKUP($A731,'様式C-1-1用'!$B$3:$AI$977,33,0),"")</f>
        <v/>
      </c>
    </row>
    <row r="732" spans="1:16" ht="15.95" customHeight="1" x14ac:dyDescent="0.15">
      <c r="A732" s="314">
        <v>730</v>
      </c>
      <c r="B732" s="320">
        <f>IFERROR(VLOOKUP($A732,'様式C-1-1用'!$B$3:$AI$977,3,0),"")</f>
        <v>0</v>
      </c>
      <c r="C732" s="321" t="str">
        <f>IFERROR(VLOOKUP($A732,'様式C-1-1用'!$B$3:$AI$977,4,0),"")</f>
        <v/>
      </c>
      <c r="D732" s="321">
        <f>IFERROR(VLOOKUP($A732,'様式C-1-1用'!$B$3:$AI$977,6,0),"")</f>
        <v>0</v>
      </c>
      <c r="E732" s="321">
        <f>IFERROR(VLOOKUP($A732,'様式C-1-1用'!$B$3:$AI$977,7,0),"")</f>
        <v>0</v>
      </c>
      <c r="F732" s="321">
        <f>IFERROR(VLOOKUP($A732,'様式C-1-1用'!$B$3:$AI$977,8,0),"")</f>
        <v>0</v>
      </c>
      <c r="G732" s="321">
        <f>IFERROR(VLOOKUP($A732,'様式C-1-1用'!$B$3:$AI$977,10,0),"")</f>
        <v>0</v>
      </c>
      <c r="H732" s="321">
        <f>IFERROR(VLOOKUP($A732,'様式C-1-1用'!$B$3:$AI$977,22,0),"")</f>
        <v>0</v>
      </c>
      <c r="I732" s="321">
        <f>IFERROR(VLOOKUP($A732,'様式C-1-1用'!$B$3:$AI$977,23,0),"")</f>
        <v>0</v>
      </c>
      <c r="J732" s="321" t="str">
        <f>IFERROR(VLOOKUP($A732,'様式C-1-1用'!$B$3:$AI$977,24,0),"")</f>
        <v/>
      </c>
      <c r="K732" s="321" t="str">
        <f>IFERROR(VLOOKUP($A732,'様式C-1-1用'!$B$3:$AI$977,25,0),"")</f>
        <v/>
      </c>
      <c r="L732" s="321">
        <f>IFERROR(VLOOKUP($A732,'様式C-1-1用'!$B$3:$AI$977,16,0),"")</f>
        <v>0</v>
      </c>
      <c r="M732" s="321" t="str">
        <f>IFERROR(VLOOKUP($A732,'様式C-1-1用'!$B$3:$AI$977,34,0),"")</f>
        <v/>
      </c>
      <c r="N732" s="321" t="str">
        <f>IFERROR(VLOOKUP($A732,'様式C-1-1用'!$B$3:$AI$977,30,0),"")</f>
        <v/>
      </c>
      <c r="O732" s="321" t="str">
        <f>IF(VLOOKUP($A732,'様式C-1-1用'!$B$3:$AI$977,29,0)="－","なし",VLOOKUP($A732,'様式C-1-1用'!$B$3:$AI$977,29,0))</f>
        <v/>
      </c>
      <c r="P732" s="322" t="str">
        <f>IFERROR(VLOOKUP($A732,'様式C-1-1用'!$B$3:$AI$977,33,0),"")</f>
        <v/>
      </c>
    </row>
    <row r="733" spans="1:16" ht="15.95" customHeight="1" x14ac:dyDescent="0.15">
      <c r="A733" s="314">
        <v>731</v>
      </c>
      <c r="B733" s="320">
        <f>IFERROR(VLOOKUP($A733,'様式C-1-1用'!$B$3:$AI$977,3,0),"")</f>
        <v>0</v>
      </c>
      <c r="C733" s="321" t="str">
        <f>IFERROR(VLOOKUP($A733,'様式C-1-1用'!$B$3:$AI$977,4,0),"")</f>
        <v/>
      </c>
      <c r="D733" s="321">
        <f>IFERROR(VLOOKUP($A733,'様式C-1-1用'!$B$3:$AI$977,6,0),"")</f>
        <v>0</v>
      </c>
      <c r="E733" s="321">
        <f>IFERROR(VLOOKUP($A733,'様式C-1-1用'!$B$3:$AI$977,7,0),"")</f>
        <v>0</v>
      </c>
      <c r="F733" s="321">
        <f>IFERROR(VLOOKUP($A733,'様式C-1-1用'!$B$3:$AI$977,8,0),"")</f>
        <v>0</v>
      </c>
      <c r="G733" s="321">
        <f>IFERROR(VLOOKUP($A733,'様式C-1-1用'!$B$3:$AI$977,10,0),"")</f>
        <v>0</v>
      </c>
      <c r="H733" s="321">
        <f>IFERROR(VLOOKUP($A733,'様式C-1-1用'!$B$3:$AI$977,22,0),"")</f>
        <v>0</v>
      </c>
      <c r="I733" s="321">
        <f>IFERROR(VLOOKUP($A733,'様式C-1-1用'!$B$3:$AI$977,23,0),"")</f>
        <v>0</v>
      </c>
      <c r="J733" s="321" t="str">
        <f>IFERROR(VLOOKUP($A733,'様式C-1-1用'!$B$3:$AI$977,24,0),"")</f>
        <v/>
      </c>
      <c r="K733" s="321" t="str">
        <f>IFERROR(VLOOKUP($A733,'様式C-1-1用'!$B$3:$AI$977,25,0),"")</f>
        <v/>
      </c>
      <c r="L733" s="321">
        <f>IFERROR(VLOOKUP($A733,'様式C-1-1用'!$B$3:$AI$977,16,0),"")</f>
        <v>0</v>
      </c>
      <c r="M733" s="321" t="str">
        <f>IFERROR(VLOOKUP($A733,'様式C-1-1用'!$B$3:$AI$977,34,0),"")</f>
        <v/>
      </c>
      <c r="N733" s="321" t="str">
        <f>IFERROR(VLOOKUP($A733,'様式C-1-1用'!$B$3:$AI$977,30,0),"")</f>
        <v/>
      </c>
      <c r="O733" s="321" t="str">
        <f>IF(VLOOKUP($A733,'様式C-1-1用'!$B$3:$AI$977,29,0)="－","なし",VLOOKUP($A733,'様式C-1-1用'!$B$3:$AI$977,29,0))</f>
        <v/>
      </c>
      <c r="P733" s="322" t="str">
        <f>IFERROR(VLOOKUP($A733,'様式C-1-1用'!$B$3:$AI$977,33,0),"")</f>
        <v/>
      </c>
    </row>
    <row r="734" spans="1:16" ht="15.95" customHeight="1" x14ac:dyDescent="0.15">
      <c r="A734" s="314">
        <v>732</v>
      </c>
      <c r="B734" s="320">
        <f>IFERROR(VLOOKUP($A734,'様式C-1-1用'!$B$3:$AI$977,3,0),"")</f>
        <v>0</v>
      </c>
      <c r="C734" s="321" t="str">
        <f>IFERROR(VLOOKUP($A734,'様式C-1-1用'!$B$3:$AI$977,4,0),"")</f>
        <v/>
      </c>
      <c r="D734" s="321">
        <f>IFERROR(VLOOKUP($A734,'様式C-1-1用'!$B$3:$AI$977,6,0),"")</f>
        <v>0</v>
      </c>
      <c r="E734" s="321">
        <f>IFERROR(VLOOKUP($A734,'様式C-1-1用'!$B$3:$AI$977,7,0),"")</f>
        <v>0</v>
      </c>
      <c r="F734" s="321">
        <f>IFERROR(VLOOKUP($A734,'様式C-1-1用'!$B$3:$AI$977,8,0),"")</f>
        <v>0</v>
      </c>
      <c r="G734" s="321">
        <f>IFERROR(VLOOKUP($A734,'様式C-1-1用'!$B$3:$AI$977,10,0),"")</f>
        <v>0</v>
      </c>
      <c r="H734" s="321">
        <f>IFERROR(VLOOKUP($A734,'様式C-1-1用'!$B$3:$AI$977,22,0),"")</f>
        <v>0</v>
      </c>
      <c r="I734" s="321">
        <f>IFERROR(VLOOKUP($A734,'様式C-1-1用'!$B$3:$AI$977,23,0),"")</f>
        <v>0</v>
      </c>
      <c r="J734" s="321" t="str">
        <f>IFERROR(VLOOKUP($A734,'様式C-1-1用'!$B$3:$AI$977,24,0),"")</f>
        <v/>
      </c>
      <c r="K734" s="321" t="str">
        <f>IFERROR(VLOOKUP($A734,'様式C-1-1用'!$B$3:$AI$977,25,0),"")</f>
        <v/>
      </c>
      <c r="L734" s="321">
        <f>IFERROR(VLOOKUP($A734,'様式C-1-1用'!$B$3:$AI$977,16,0),"")</f>
        <v>0</v>
      </c>
      <c r="M734" s="321" t="str">
        <f>IFERROR(VLOOKUP($A734,'様式C-1-1用'!$B$3:$AI$977,34,0),"")</f>
        <v/>
      </c>
      <c r="N734" s="321" t="str">
        <f>IFERROR(VLOOKUP($A734,'様式C-1-1用'!$B$3:$AI$977,30,0),"")</f>
        <v/>
      </c>
      <c r="O734" s="321" t="str">
        <f>IF(VLOOKUP($A734,'様式C-1-1用'!$B$3:$AI$977,29,0)="－","なし",VLOOKUP($A734,'様式C-1-1用'!$B$3:$AI$977,29,0))</f>
        <v/>
      </c>
      <c r="P734" s="322" t="str">
        <f>IFERROR(VLOOKUP($A734,'様式C-1-1用'!$B$3:$AI$977,33,0),"")</f>
        <v/>
      </c>
    </row>
    <row r="735" spans="1:16" ht="15.95" customHeight="1" x14ac:dyDescent="0.15">
      <c r="A735" s="314">
        <v>733</v>
      </c>
      <c r="B735" s="320">
        <f>IFERROR(VLOOKUP($A735,'様式C-1-1用'!$B$3:$AI$977,3,0),"")</f>
        <v>0</v>
      </c>
      <c r="C735" s="321" t="str">
        <f>IFERROR(VLOOKUP($A735,'様式C-1-1用'!$B$3:$AI$977,4,0),"")</f>
        <v/>
      </c>
      <c r="D735" s="321">
        <f>IFERROR(VLOOKUP($A735,'様式C-1-1用'!$B$3:$AI$977,6,0),"")</f>
        <v>0</v>
      </c>
      <c r="E735" s="321">
        <f>IFERROR(VLOOKUP($A735,'様式C-1-1用'!$B$3:$AI$977,7,0),"")</f>
        <v>0</v>
      </c>
      <c r="F735" s="321">
        <f>IFERROR(VLOOKUP($A735,'様式C-1-1用'!$B$3:$AI$977,8,0),"")</f>
        <v>0</v>
      </c>
      <c r="G735" s="321">
        <f>IFERROR(VLOOKUP($A735,'様式C-1-1用'!$B$3:$AI$977,10,0),"")</f>
        <v>0</v>
      </c>
      <c r="H735" s="321">
        <f>IFERROR(VLOOKUP($A735,'様式C-1-1用'!$B$3:$AI$977,22,0),"")</f>
        <v>0</v>
      </c>
      <c r="I735" s="321">
        <f>IFERROR(VLOOKUP($A735,'様式C-1-1用'!$B$3:$AI$977,23,0),"")</f>
        <v>0</v>
      </c>
      <c r="J735" s="321" t="str">
        <f>IFERROR(VLOOKUP($A735,'様式C-1-1用'!$B$3:$AI$977,24,0),"")</f>
        <v/>
      </c>
      <c r="K735" s="321" t="str">
        <f>IFERROR(VLOOKUP($A735,'様式C-1-1用'!$B$3:$AI$977,25,0),"")</f>
        <v/>
      </c>
      <c r="L735" s="321">
        <f>IFERROR(VLOOKUP($A735,'様式C-1-1用'!$B$3:$AI$977,16,0),"")</f>
        <v>0</v>
      </c>
      <c r="M735" s="321" t="str">
        <f>IFERROR(VLOOKUP($A735,'様式C-1-1用'!$B$3:$AI$977,34,0),"")</f>
        <v/>
      </c>
      <c r="N735" s="321" t="str">
        <f>IFERROR(VLOOKUP($A735,'様式C-1-1用'!$B$3:$AI$977,30,0),"")</f>
        <v/>
      </c>
      <c r="O735" s="321" t="str">
        <f>IF(VLOOKUP($A735,'様式C-1-1用'!$B$3:$AI$977,29,0)="－","なし",VLOOKUP($A735,'様式C-1-1用'!$B$3:$AI$977,29,0))</f>
        <v/>
      </c>
      <c r="P735" s="322" t="str">
        <f>IFERROR(VLOOKUP($A735,'様式C-1-1用'!$B$3:$AI$977,33,0),"")</f>
        <v/>
      </c>
    </row>
    <row r="736" spans="1:16" ht="15.95" customHeight="1" x14ac:dyDescent="0.15">
      <c r="A736" s="314">
        <v>734</v>
      </c>
      <c r="B736" s="320">
        <f>IFERROR(VLOOKUP($A736,'様式C-1-1用'!$B$3:$AI$977,3,0),"")</f>
        <v>0</v>
      </c>
      <c r="C736" s="321" t="str">
        <f>IFERROR(VLOOKUP($A736,'様式C-1-1用'!$B$3:$AI$977,4,0),"")</f>
        <v/>
      </c>
      <c r="D736" s="321">
        <f>IFERROR(VLOOKUP($A736,'様式C-1-1用'!$B$3:$AI$977,6,0),"")</f>
        <v>0</v>
      </c>
      <c r="E736" s="321">
        <f>IFERROR(VLOOKUP($A736,'様式C-1-1用'!$B$3:$AI$977,7,0),"")</f>
        <v>0</v>
      </c>
      <c r="F736" s="321">
        <f>IFERROR(VLOOKUP($A736,'様式C-1-1用'!$B$3:$AI$977,8,0),"")</f>
        <v>0</v>
      </c>
      <c r="G736" s="321">
        <f>IFERROR(VLOOKUP($A736,'様式C-1-1用'!$B$3:$AI$977,10,0),"")</f>
        <v>0</v>
      </c>
      <c r="H736" s="321">
        <f>IFERROR(VLOOKUP($A736,'様式C-1-1用'!$B$3:$AI$977,22,0),"")</f>
        <v>0</v>
      </c>
      <c r="I736" s="321">
        <f>IFERROR(VLOOKUP($A736,'様式C-1-1用'!$B$3:$AI$977,23,0),"")</f>
        <v>0</v>
      </c>
      <c r="J736" s="321" t="str">
        <f>IFERROR(VLOOKUP($A736,'様式C-1-1用'!$B$3:$AI$977,24,0),"")</f>
        <v/>
      </c>
      <c r="K736" s="321" t="str">
        <f>IFERROR(VLOOKUP($A736,'様式C-1-1用'!$B$3:$AI$977,25,0),"")</f>
        <v/>
      </c>
      <c r="L736" s="321">
        <f>IFERROR(VLOOKUP($A736,'様式C-1-1用'!$B$3:$AI$977,16,0),"")</f>
        <v>0</v>
      </c>
      <c r="M736" s="321" t="str">
        <f>IFERROR(VLOOKUP($A736,'様式C-1-1用'!$B$3:$AI$977,34,0),"")</f>
        <v/>
      </c>
      <c r="N736" s="321" t="str">
        <f>IFERROR(VLOOKUP($A736,'様式C-1-1用'!$B$3:$AI$977,30,0),"")</f>
        <v/>
      </c>
      <c r="O736" s="321" t="str">
        <f>IF(VLOOKUP($A736,'様式C-1-1用'!$B$3:$AI$977,29,0)="－","なし",VLOOKUP($A736,'様式C-1-1用'!$B$3:$AI$977,29,0))</f>
        <v/>
      </c>
      <c r="P736" s="322" t="str">
        <f>IFERROR(VLOOKUP($A736,'様式C-1-1用'!$B$3:$AI$977,33,0),"")</f>
        <v/>
      </c>
    </row>
    <row r="737" spans="1:16" ht="15.95" customHeight="1" x14ac:dyDescent="0.15">
      <c r="A737" s="314">
        <v>735</v>
      </c>
      <c r="B737" s="320">
        <f>IFERROR(VLOOKUP($A737,'様式C-1-1用'!$B$3:$AI$977,3,0),"")</f>
        <v>0</v>
      </c>
      <c r="C737" s="321" t="str">
        <f>IFERROR(VLOOKUP($A737,'様式C-1-1用'!$B$3:$AI$977,4,0),"")</f>
        <v/>
      </c>
      <c r="D737" s="321">
        <f>IFERROR(VLOOKUP($A737,'様式C-1-1用'!$B$3:$AI$977,6,0),"")</f>
        <v>0</v>
      </c>
      <c r="E737" s="321">
        <f>IFERROR(VLOOKUP($A737,'様式C-1-1用'!$B$3:$AI$977,7,0),"")</f>
        <v>0</v>
      </c>
      <c r="F737" s="321">
        <f>IFERROR(VLOOKUP($A737,'様式C-1-1用'!$B$3:$AI$977,8,0),"")</f>
        <v>0</v>
      </c>
      <c r="G737" s="321">
        <f>IFERROR(VLOOKUP($A737,'様式C-1-1用'!$B$3:$AI$977,10,0),"")</f>
        <v>0</v>
      </c>
      <c r="H737" s="321">
        <f>IFERROR(VLOOKUP($A737,'様式C-1-1用'!$B$3:$AI$977,22,0),"")</f>
        <v>0</v>
      </c>
      <c r="I737" s="321">
        <f>IFERROR(VLOOKUP($A737,'様式C-1-1用'!$B$3:$AI$977,23,0),"")</f>
        <v>0</v>
      </c>
      <c r="J737" s="321" t="str">
        <f>IFERROR(VLOOKUP($A737,'様式C-1-1用'!$B$3:$AI$977,24,0),"")</f>
        <v/>
      </c>
      <c r="K737" s="321" t="str">
        <f>IFERROR(VLOOKUP($A737,'様式C-1-1用'!$B$3:$AI$977,25,0),"")</f>
        <v/>
      </c>
      <c r="L737" s="321">
        <f>IFERROR(VLOOKUP($A737,'様式C-1-1用'!$B$3:$AI$977,16,0),"")</f>
        <v>0</v>
      </c>
      <c r="M737" s="321" t="str">
        <f>IFERROR(VLOOKUP($A737,'様式C-1-1用'!$B$3:$AI$977,34,0),"")</f>
        <v/>
      </c>
      <c r="N737" s="321" t="str">
        <f>IFERROR(VLOOKUP($A737,'様式C-1-1用'!$B$3:$AI$977,30,0),"")</f>
        <v/>
      </c>
      <c r="O737" s="321" t="str">
        <f>IF(VLOOKUP($A737,'様式C-1-1用'!$B$3:$AI$977,29,0)="－","なし",VLOOKUP($A737,'様式C-1-1用'!$B$3:$AI$977,29,0))</f>
        <v/>
      </c>
      <c r="P737" s="322" t="str">
        <f>IFERROR(VLOOKUP($A737,'様式C-1-1用'!$B$3:$AI$977,33,0),"")</f>
        <v/>
      </c>
    </row>
    <row r="738" spans="1:16" ht="15.95" customHeight="1" x14ac:dyDescent="0.15">
      <c r="A738" s="314">
        <v>736</v>
      </c>
      <c r="B738" s="320">
        <f>IFERROR(VLOOKUP($A738,'様式C-1-1用'!$B$3:$AI$977,3,0),"")</f>
        <v>0</v>
      </c>
      <c r="C738" s="321" t="str">
        <f>IFERROR(VLOOKUP($A738,'様式C-1-1用'!$B$3:$AI$977,4,0),"")</f>
        <v/>
      </c>
      <c r="D738" s="321">
        <f>IFERROR(VLOOKUP($A738,'様式C-1-1用'!$B$3:$AI$977,6,0),"")</f>
        <v>0</v>
      </c>
      <c r="E738" s="321">
        <f>IFERROR(VLOOKUP($A738,'様式C-1-1用'!$B$3:$AI$977,7,0),"")</f>
        <v>0</v>
      </c>
      <c r="F738" s="321">
        <f>IFERROR(VLOOKUP($A738,'様式C-1-1用'!$B$3:$AI$977,8,0),"")</f>
        <v>0</v>
      </c>
      <c r="G738" s="321">
        <f>IFERROR(VLOOKUP($A738,'様式C-1-1用'!$B$3:$AI$977,10,0),"")</f>
        <v>0</v>
      </c>
      <c r="H738" s="321">
        <f>IFERROR(VLOOKUP($A738,'様式C-1-1用'!$B$3:$AI$977,22,0),"")</f>
        <v>0</v>
      </c>
      <c r="I738" s="321">
        <f>IFERROR(VLOOKUP($A738,'様式C-1-1用'!$B$3:$AI$977,23,0),"")</f>
        <v>0</v>
      </c>
      <c r="J738" s="321" t="str">
        <f>IFERROR(VLOOKUP($A738,'様式C-1-1用'!$B$3:$AI$977,24,0),"")</f>
        <v/>
      </c>
      <c r="K738" s="321" t="str">
        <f>IFERROR(VLOOKUP($A738,'様式C-1-1用'!$B$3:$AI$977,25,0),"")</f>
        <v/>
      </c>
      <c r="L738" s="321">
        <f>IFERROR(VLOOKUP($A738,'様式C-1-1用'!$B$3:$AI$977,16,0),"")</f>
        <v>0</v>
      </c>
      <c r="M738" s="321" t="str">
        <f>IFERROR(VLOOKUP($A738,'様式C-1-1用'!$B$3:$AI$977,34,0),"")</f>
        <v/>
      </c>
      <c r="N738" s="321" t="str">
        <f>IFERROR(VLOOKUP($A738,'様式C-1-1用'!$B$3:$AI$977,30,0),"")</f>
        <v/>
      </c>
      <c r="O738" s="321" t="str">
        <f>IF(VLOOKUP($A738,'様式C-1-1用'!$B$3:$AI$977,29,0)="－","なし",VLOOKUP($A738,'様式C-1-1用'!$B$3:$AI$977,29,0))</f>
        <v/>
      </c>
      <c r="P738" s="322" t="str">
        <f>IFERROR(VLOOKUP($A738,'様式C-1-1用'!$B$3:$AI$977,33,0),"")</f>
        <v/>
      </c>
    </row>
    <row r="739" spans="1:16" ht="15.95" customHeight="1" x14ac:dyDescent="0.15">
      <c r="A739" s="314">
        <v>737</v>
      </c>
      <c r="B739" s="320">
        <f>IFERROR(VLOOKUP($A739,'様式C-1-1用'!$B$3:$AI$977,3,0),"")</f>
        <v>0</v>
      </c>
      <c r="C739" s="321" t="str">
        <f>IFERROR(VLOOKUP($A739,'様式C-1-1用'!$B$3:$AI$977,4,0),"")</f>
        <v/>
      </c>
      <c r="D739" s="321">
        <f>IFERROR(VLOOKUP($A739,'様式C-1-1用'!$B$3:$AI$977,6,0),"")</f>
        <v>0</v>
      </c>
      <c r="E739" s="321">
        <f>IFERROR(VLOOKUP($A739,'様式C-1-1用'!$B$3:$AI$977,7,0),"")</f>
        <v>0</v>
      </c>
      <c r="F739" s="321">
        <f>IFERROR(VLOOKUP($A739,'様式C-1-1用'!$B$3:$AI$977,8,0),"")</f>
        <v>0</v>
      </c>
      <c r="G739" s="321">
        <f>IFERROR(VLOOKUP($A739,'様式C-1-1用'!$B$3:$AI$977,10,0),"")</f>
        <v>0</v>
      </c>
      <c r="H739" s="321">
        <f>IFERROR(VLOOKUP($A739,'様式C-1-1用'!$B$3:$AI$977,22,0),"")</f>
        <v>0</v>
      </c>
      <c r="I739" s="321">
        <f>IFERROR(VLOOKUP($A739,'様式C-1-1用'!$B$3:$AI$977,23,0),"")</f>
        <v>0</v>
      </c>
      <c r="J739" s="321" t="str">
        <f>IFERROR(VLOOKUP($A739,'様式C-1-1用'!$B$3:$AI$977,24,0),"")</f>
        <v/>
      </c>
      <c r="K739" s="321" t="str">
        <f>IFERROR(VLOOKUP($A739,'様式C-1-1用'!$B$3:$AI$977,25,0),"")</f>
        <v/>
      </c>
      <c r="L739" s="321">
        <f>IFERROR(VLOOKUP($A739,'様式C-1-1用'!$B$3:$AI$977,16,0),"")</f>
        <v>0</v>
      </c>
      <c r="M739" s="321" t="str">
        <f>IFERROR(VLOOKUP($A739,'様式C-1-1用'!$B$3:$AI$977,34,0),"")</f>
        <v/>
      </c>
      <c r="N739" s="321" t="str">
        <f>IFERROR(VLOOKUP($A739,'様式C-1-1用'!$B$3:$AI$977,30,0),"")</f>
        <v/>
      </c>
      <c r="O739" s="321" t="str">
        <f>IF(VLOOKUP($A739,'様式C-1-1用'!$B$3:$AI$977,29,0)="－","なし",VLOOKUP($A739,'様式C-1-1用'!$B$3:$AI$977,29,0))</f>
        <v/>
      </c>
      <c r="P739" s="322" t="str">
        <f>IFERROR(VLOOKUP($A739,'様式C-1-1用'!$B$3:$AI$977,33,0),"")</f>
        <v/>
      </c>
    </row>
    <row r="740" spans="1:16" ht="15.95" customHeight="1" x14ac:dyDescent="0.15">
      <c r="A740" s="314">
        <v>738</v>
      </c>
      <c r="B740" s="320">
        <f>IFERROR(VLOOKUP($A740,'様式C-1-1用'!$B$3:$AI$977,3,0),"")</f>
        <v>0</v>
      </c>
      <c r="C740" s="321" t="str">
        <f>IFERROR(VLOOKUP($A740,'様式C-1-1用'!$B$3:$AI$977,4,0),"")</f>
        <v/>
      </c>
      <c r="D740" s="321">
        <f>IFERROR(VLOOKUP($A740,'様式C-1-1用'!$B$3:$AI$977,6,0),"")</f>
        <v>0</v>
      </c>
      <c r="E740" s="321">
        <f>IFERROR(VLOOKUP($A740,'様式C-1-1用'!$B$3:$AI$977,7,0),"")</f>
        <v>0</v>
      </c>
      <c r="F740" s="321">
        <f>IFERROR(VLOOKUP($A740,'様式C-1-1用'!$B$3:$AI$977,8,0),"")</f>
        <v>0</v>
      </c>
      <c r="G740" s="321">
        <f>IFERROR(VLOOKUP($A740,'様式C-1-1用'!$B$3:$AI$977,10,0),"")</f>
        <v>0</v>
      </c>
      <c r="H740" s="321">
        <f>IFERROR(VLOOKUP($A740,'様式C-1-1用'!$B$3:$AI$977,22,0),"")</f>
        <v>0</v>
      </c>
      <c r="I740" s="321">
        <f>IFERROR(VLOOKUP($A740,'様式C-1-1用'!$B$3:$AI$977,23,0),"")</f>
        <v>0</v>
      </c>
      <c r="J740" s="321" t="str">
        <f>IFERROR(VLOOKUP($A740,'様式C-1-1用'!$B$3:$AI$977,24,0),"")</f>
        <v/>
      </c>
      <c r="K740" s="321" t="str">
        <f>IFERROR(VLOOKUP($A740,'様式C-1-1用'!$B$3:$AI$977,25,0),"")</f>
        <v/>
      </c>
      <c r="L740" s="321">
        <f>IFERROR(VLOOKUP($A740,'様式C-1-1用'!$B$3:$AI$977,16,0),"")</f>
        <v>0</v>
      </c>
      <c r="M740" s="321" t="str">
        <f>IFERROR(VLOOKUP($A740,'様式C-1-1用'!$B$3:$AI$977,34,0),"")</f>
        <v/>
      </c>
      <c r="N740" s="321" t="str">
        <f>IFERROR(VLOOKUP($A740,'様式C-1-1用'!$B$3:$AI$977,30,0),"")</f>
        <v/>
      </c>
      <c r="O740" s="321" t="str">
        <f>IF(VLOOKUP($A740,'様式C-1-1用'!$B$3:$AI$977,29,0)="－","なし",VLOOKUP($A740,'様式C-1-1用'!$B$3:$AI$977,29,0))</f>
        <v/>
      </c>
      <c r="P740" s="322" t="str">
        <f>IFERROR(VLOOKUP($A740,'様式C-1-1用'!$B$3:$AI$977,33,0),"")</f>
        <v/>
      </c>
    </row>
    <row r="741" spans="1:16" ht="15.95" customHeight="1" x14ac:dyDescent="0.15">
      <c r="A741" s="314">
        <v>739</v>
      </c>
      <c r="B741" s="320">
        <f>IFERROR(VLOOKUP($A741,'様式C-1-1用'!$B$3:$AI$977,3,0),"")</f>
        <v>0</v>
      </c>
      <c r="C741" s="321" t="str">
        <f>IFERROR(VLOOKUP($A741,'様式C-1-1用'!$B$3:$AI$977,4,0),"")</f>
        <v/>
      </c>
      <c r="D741" s="321">
        <f>IFERROR(VLOOKUP($A741,'様式C-1-1用'!$B$3:$AI$977,6,0),"")</f>
        <v>0</v>
      </c>
      <c r="E741" s="321">
        <f>IFERROR(VLOOKUP($A741,'様式C-1-1用'!$B$3:$AI$977,7,0),"")</f>
        <v>0</v>
      </c>
      <c r="F741" s="321">
        <f>IFERROR(VLOOKUP($A741,'様式C-1-1用'!$B$3:$AI$977,8,0),"")</f>
        <v>0</v>
      </c>
      <c r="G741" s="321">
        <f>IFERROR(VLOOKUP($A741,'様式C-1-1用'!$B$3:$AI$977,10,0),"")</f>
        <v>0</v>
      </c>
      <c r="H741" s="321">
        <f>IFERROR(VLOOKUP($A741,'様式C-1-1用'!$B$3:$AI$977,22,0),"")</f>
        <v>0</v>
      </c>
      <c r="I741" s="321">
        <f>IFERROR(VLOOKUP($A741,'様式C-1-1用'!$B$3:$AI$977,23,0),"")</f>
        <v>0</v>
      </c>
      <c r="J741" s="321" t="str">
        <f>IFERROR(VLOOKUP($A741,'様式C-1-1用'!$B$3:$AI$977,24,0),"")</f>
        <v/>
      </c>
      <c r="K741" s="321" t="str">
        <f>IFERROR(VLOOKUP($A741,'様式C-1-1用'!$B$3:$AI$977,25,0),"")</f>
        <v/>
      </c>
      <c r="L741" s="321">
        <f>IFERROR(VLOOKUP($A741,'様式C-1-1用'!$B$3:$AI$977,16,0),"")</f>
        <v>0</v>
      </c>
      <c r="M741" s="321" t="str">
        <f>IFERROR(VLOOKUP($A741,'様式C-1-1用'!$B$3:$AI$977,34,0),"")</f>
        <v/>
      </c>
      <c r="N741" s="321" t="str">
        <f>IFERROR(VLOOKUP($A741,'様式C-1-1用'!$B$3:$AI$977,30,0),"")</f>
        <v/>
      </c>
      <c r="O741" s="321" t="str">
        <f>IF(VLOOKUP($A741,'様式C-1-1用'!$B$3:$AI$977,29,0)="－","なし",VLOOKUP($A741,'様式C-1-1用'!$B$3:$AI$977,29,0))</f>
        <v/>
      </c>
      <c r="P741" s="322" t="str">
        <f>IFERROR(VLOOKUP($A741,'様式C-1-1用'!$B$3:$AI$977,33,0),"")</f>
        <v/>
      </c>
    </row>
    <row r="742" spans="1:16" ht="15.95" customHeight="1" x14ac:dyDescent="0.15">
      <c r="A742" s="314">
        <v>740</v>
      </c>
      <c r="B742" s="320">
        <f>IFERROR(VLOOKUP($A742,'様式C-1-1用'!$B$3:$AI$977,3,0),"")</f>
        <v>0</v>
      </c>
      <c r="C742" s="321" t="str">
        <f>IFERROR(VLOOKUP($A742,'様式C-1-1用'!$B$3:$AI$977,4,0),"")</f>
        <v/>
      </c>
      <c r="D742" s="321">
        <f>IFERROR(VLOOKUP($A742,'様式C-1-1用'!$B$3:$AI$977,6,0),"")</f>
        <v>0</v>
      </c>
      <c r="E742" s="321">
        <f>IFERROR(VLOOKUP($A742,'様式C-1-1用'!$B$3:$AI$977,7,0),"")</f>
        <v>0</v>
      </c>
      <c r="F742" s="321">
        <f>IFERROR(VLOOKUP($A742,'様式C-1-1用'!$B$3:$AI$977,8,0),"")</f>
        <v>0</v>
      </c>
      <c r="G742" s="321">
        <f>IFERROR(VLOOKUP($A742,'様式C-1-1用'!$B$3:$AI$977,10,0),"")</f>
        <v>0</v>
      </c>
      <c r="H742" s="321">
        <f>IFERROR(VLOOKUP($A742,'様式C-1-1用'!$B$3:$AI$977,22,0),"")</f>
        <v>0</v>
      </c>
      <c r="I742" s="321">
        <f>IFERROR(VLOOKUP($A742,'様式C-1-1用'!$B$3:$AI$977,23,0),"")</f>
        <v>0</v>
      </c>
      <c r="J742" s="321" t="str">
        <f>IFERROR(VLOOKUP($A742,'様式C-1-1用'!$B$3:$AI$977,24,0),"")</f>
        <v/>
      </c>
      <c r="K742" s="321" t="str">
        <f>IFERROR(VLOOKUP($A742,'様式C-1-1用'!$B$3:$AI$977,25,0),"")</f>
        <v/>
      </c>
      <c r="L742" s="321">
        <f>IFERROR(VLOOKUP($A742,'様式C-1-1用'!$B$3:$AI$977,16,0),"")</f>
        <v>0</v>
      </c>
      <c r="M742" s="321" t="str">
        <f>IFERROR(VLOOKUP($A742,'様式C-1-1用'!$B$3:$AI$977,34,0),"")</f>
        <v/>
      </c>
      <c r="N742" s="321" t="str">
        <f>IFERROR(VLOOKUP($A742,'様式C-1-1用'!$B$3:$AI$977,30,0),"")</f>
        <v/>
      </c>
      <c r="O742" s="321" t="str">
        <f>IF(VLOOKUP($A742,'様式C-1-1用'!$B$3:$AI$977,29,0)="－","なし",VLOOKUP($A742,'様式C-1-1用'!$B$3:$AI$977,29,0))</f>
        <v/>
      </c>
      <c r="P742" s="322" t="str">
        <f>IFERROR(VLOOKUP($A742,'様式C-1-1用'!$B$3:$AI$977,33,0),"")</f>
        <v/>
      </c>
    </row>
    <row r="743" spans="1:16" ht="15.95" customHeight="1" x14ac:dyDescent="0.15">
      <c r="A743" s="314">
        <v>741</v>
      </c>
      <c r="B743" s="320">
        <f>IFERROR(VLOOKUP($A743,'様式C-1-1用'!$B$3:$AI$977,3,0),"")</f>
        <v>0</v>
      </c>
      <c r="C743" s="321" t="str">
        <f>IFERROR(VLOOKUP($A743,'様式C-1-1用'!$B$3:$AI$977,4,0),"")</f>
        <v/>
      </c>
      <c r="D743" s="321">
        <f>IFERROR(VLOOKUP($A743,'様式C-1-1用'!$B$3:$AI$977,6,0),"")</f>
        <v>0</v>
      </c>
      <c r="E743" s="321">
        <f>IFERROR(VLOOKUP($A743,'様式C-1-1用'!$B$3:$AI$977,7,0),"")</f>
        <v>0</v>
      </c>
      <c r="F743" s="321">
        <f>IFERROR(VLOOKUP($A743,'様式C-1-1用'!$B$3:$AI$977,8,0),"")</f>
        <v>0</v>
      </c>
      <c r="G743" s="321">
        <f>IFERROR(VLOOKUP($A743,'様式C-1-1用'!$B$3:$AI$977,10,0),"")</f>
        <v>0</v>
      </c>
      <c r="H743" s="321">
        <f>IFERROR(VLOOKUP($A743,'様式C-1-1用'!$B$3:$AI$977,22,0),"")</f>
        <v>0</v>
      </c>
      <c r="I743" s="321">
        <f>IFERROR(VLOOKUP($A743,'様式C-1-1用'!$B$3:$AI$977,23,0),"")</f>
        <v>0</v>
      </c>
      <c r="J743" s="321" t="str">
        <f>IFERROR(VLOOKUP($A743,'様式C-1-1用'!$B$3:$AI$977,24,0),"")</f>
        <v/>
      </c>
      <c r="K743" s="321" t="str">
        <f>IFERROR(VLOOKUP($A743,'様式C-1-1用'!$B$3:$AI$977,25,0),"")</f>
        <v/>
      </c>
      <c r="L743" s="321">
        <f>IFERROR(VLOOKUP($A743,'様式C-1-1用'!$B$3:$AI$977,16,0),"")</f>
        <v>0</v>
      </c>
      <c r="M743" s="321" t="str">
        <f>IFERROR(VLOOKUP($A743,'様式C-1-1用'!$B$3:$AI$977,34,0),"")</f>
        <v/>
      </c>
      <c r="N743" s="321" t="str">
        <f>IFERROR(VLOOKUP($A743,'様式C-1-1用'!$B$3:$AI$977,30,0),"")</f>
        <v/>
      </c>
      <c r="O743" s="321" t="str">
        <f>IF(VLOOKUP($A743,'様式C-1-1用'!$B$3:$AI$977,29,0)="－","なし",VLOOKUP($A743,'様式C-1-1用'!$B$3:$AI$977,29,0))</f>
        <v/>
      </c>
      <c r="P743" s="322" t="str">
        <f>IFERROR(VLOOKUP($A743,'様式C-1-1用'!$B$3:$AI$977,33,0),"")</f>
        <v/>
      </c>
    </row>
    <row r="744" spans="1:16" ht="15.95" customHeight="1" x14ac:dyDescent="0.15">
      <c r="A744" s="314">
        <v>742</v>
      </c>
      <c r="B744" s="320">
        <f>IFERROR(VLOOKUP($A744,'様式C-1-1用'!$B$3:$AI$977,3,0),"")</f>
        <v>0</v>
      </c>
      <c r="C744" s="321" t="str">
        <f>IFERROR(VLOOKUP($A744,'様式C-1-1用'!$B$3:$AI$977,4,0),"")</f>
        <v/>
      </c>
      <c r="D744" s="321">
        <f>IFERROR(VLOOKUP($A744,'様式C-1-1用'!$B$3:$AI$977,6,0),"")</f>
        <v>0</v>
      </c>
      <c r="E744" s="321">
        <f>IFERROR(VLOOKUP($A744,'様式C-1-1用'!$B$3:$AI$977,7,0),"")</f>
        <v>0</v>
      </c>
      <c r="F744" s="321">
        <f>IFERROR(VLOOKUP($A744,'様式C-1-1用'!$B$3:$AI$977,8,0),"")</f>
        <v>0</v>
      </c>
      <c r="G744" s="321">
        <f>IFERROR(VLOOKUP($A744,'様式C-1-1用'!$B$3:$AI$977,10,0),"")</f>
        <v>0</v>
      </c>
      <c r="H744" s="321">
        <f>IFERROR(VLOOKUP($A744,'様式C-1-1用'!$B$3:$AI$977,22,0),"")</f>
        <v>0</v>
      </c>
      <c r="I744" s="321">
        <f>IFERROR(VLOOKUP($A744,'様式C-1-1用'!$B$3:$AI$977,23,0),"")</f>
        <v>0</v>
      </c>
      <c r="J744" s="321" t="str">
        <f>IFERROR(VLOOKUP($A744,'様式C-1-1用'!$B$3:$AI$977,24,0),"")</f>
        <v/>
      </c>
      <c r="K744" s="321" t="str">
        <f>IFERROR(VLOOKUP($A744,'様式C-1-1用'!$B$3:$AI$977,25,0),"")</f>
        <v/>
      </c>
      <c r="L744" s="321">
        <f>IFERROR(VLOOKUP($A744,'様式C-1-1用'!$B$3:$AI$977,16,0),"")</f>
        <v>0</v>
      </c>
      <c r="M744" s="321" t="str">
        <f>IFERROR(VLOOKUP($A744,'様式C-1-1用'!$B$3:$AI$977,34,0),"")</f>
        <v/>
      </c>
      <c r="N744" s="321" t="str">
        <f>IFERROR(VLOOKUP($A744,'様式C-1-1用'!$B$3:$AI$977,30,0),"")</f>
        <v/>
      </c>
      <c r="O744" s="321" t="str">
        <f>IF(VLOOKUP($A744,'様式C-1-1用'!$B$3:$AI$977,29,0)="－","なし",VLOOKUP($A744,'様式C-1-1用'!$B$3:$AI$977,29,0))</f>
        <v/>
      </c>
      <c r="P744" s="322" t="str">
        <f>IFERROR(VLOOKUP($A744,'様式C-1-1用'!$B$3:$AI$977,33,0),"")</f>
        <v/>
      </c>
    </row>
    <row r="745" spans="1:16" ht="15.95" customHeight="1" x14ac:dyDescent="0.15">
      <c r="A745" s="314">
        <v>743</v>
      </c>
      <c r="B745" s="320">
        <f>IFERROR(VLOOKUP($A745,'様式C-1-1用'!$B$3:$AI$977,3,0),"")</f>
        <v>0</v>
      </c>
      <c r="C745" s="321" t="str">
        <f>IFERROR(VLOOKUP($A745,'様式C-1-1用'!$B$3:$AI$977,4,0),"")</f>
        <v/>
      </c>
      <c r="D745" s="321">
        <f>IFERROR(VLOOKUP($A745,'様式C-1-1用'!$B$3:$AI$977,6,0),"")</f>
        <v>0</v>
      </c>
      <c r="E745" s="321">
        <f>IFERROR(VLOOKUP($A745,'様式C-1-1用'!$B$3:$AI$977,7,0),"")</f>
        <v>0</v>
      </c>
      <c r="F745" s="321">
        <f>IFERROR(VLOOKUP($A745,'様式C-1-1用'!$B$3:$AI$977,8,0),"")</f>
        <v>0</v>
      </c>
      <c r="G745" s="321">
        <f>IFERROR(VLOOKUP($A745,'様式C-1-1用'!$B$3:$AI$977,10,0),"")</f>
        <v>0</v>
      </c>
      <c r="H745" s="321">
        <f>IFERROR(VLOOKUP($A745,'様式C-1-1用'!$B$3:$AI$977,22,0),"")</f>
        <v>0</v>
      </c>
      <c r="I745" s="321">
        <f>IFERROR(VLOOKUP($A745,'様式C-1-1用'!$B$3:$AI$977,23,0),"")</f>
        <v>0</v>
      </c>
      <c r="J745" s="321" t="str">
        <f>IFERROR(VLOOKUP($A745,'様式C-1-1用'!$B$3:$AI$977,24,0),"")</f>
        <v/>
      </c>
      <c r="K745" s="321" t="str">
        <f>IFERROR(VLOOKUP($A745,'様式C-1-1用'!$B$3:$AI$977,25,0),"")</f>
        <v/>
      </c>
      <c r="L745" s="321">
        <f>IFERROR(VLOOKUP($A745,'様式C-1-1用'!$B$3:$AI$977,16,0),"")</f>
        <v>0</v>
      </c>
      <c r="M745" s="321" t="str">
        <f>IFERROR(VLOOKUP($A745,'様式C-1-1用'!$B$3:$AI$977,34,0),"")</f>
        <v/>
      </c>
      <c r="N745" s="321" t="str">
        <f>IFERROR(VLOOKUP($A745,'様式C-1-1用'!$B$3:$AI$977,30,0),"")</f>
        <v/>
      </c>
      <c r="O745" s="321" t="str">
        <f>IF(VLOOKUP($A745,'様式C-1-1用'!$B$3:$AI$977,29,0)="－","なし",VLOOKUP($A745,'様式C-1-1用'!$B$3:$AI$977,29,0))</f>
        <v/>
      </c>
      <c r="P745" s="322" t="str">
        <f>IFERROR(VLOOKUP($A745,'様式C-1-1用'!$B$3:$AI$977,33,0),"")</f>
        <v/>
      </c>
    </row>
    <row r="746" spans="1:16" ht="15.95" customHeight="1" x14ac:dyDescent="0.15">
      <c r="A746" s="314">
        <v>744</v>
      </c>
      <c r="B746" s="320">
        <f>IFERROR(VLOOKUP($A746,'様式C-1-1用'!$B$3:$AI$977,3,0),"")</f>
        <v>0</v>
      </c>
      <c r="C746" s="321" t="str">
        <f>IFERROR(VLOOKUP($A746,'様式C-1-1用'!$B$3:$AI$977,4,0),"")</f>
        <v/>
      </c>
      <c r="D746" s="321">
        <f>IFERROR(VLOOKUP($A746,'様式C-1-1用'!$B$3:$AI$977,6,0),"")</f>
        <v>0</v>
      </c>
      <c r="E746" s="321">
        <f>IFERROR(VLOOKUP($A746,'様式C-1-1用'!$B$3:$AI$977,7,0),"")</f>
        <v>0</v>
      </c>
      <c r="F746" s="321">
        <f>IFERROR(VLOOKUP($A746,'様式C-1-1用'!$B$3:$AI$977,8,0),"")</f>
        <v>0</v>
      </c>
      <c r="G746" s="321">
        <f>IFERROR(VLOOKUP($A746,'様式C-1-1用'!$B$3:$AI$977,10,0),"")</f>
        <v>0</v>
      </c>
      <c r="H746" s="321">
        <f>IFERROR(VLOOKUP($A746,'様式C-1-1用'!$B$3:$AI$977,22,0),"")</f>
        <v>0</v>
      </c>
      <c r="I746" s="321">
        <f>IFERROR(VLOOKUP($A746,'様式C-1-1用'!$B$3:$AI$977,23,0),"")</f>
        <v>0</v>
      </c>
      <c r="J746" s="321" t="str">
        <f>IFERROR(VLOOKUP($A746,'様式C-1-1用'!$B$3:$AI$977,24,0),"")</f>
        <v/>
      </c>
      <c r="K746" s="321" t="str">
        <f>IFERROR(VLOOKUP($A746,'様式C-1-1用'!$B$3:$AI$977,25,0),"")</f>
        <v/>
      </c>
      <c r="L746" s="321">
        <f>IFERROR(VLOOKUP($A746,'様式C-1-1用'!$B$3:$AI$977,16,0),"")</f>
        <v>0</v>
      </c>
      <c r="M746" s="321" t="str">
        <f>IFERROR(VLOOKUP($A746,'様式C-1-1用'!$B$3:$AI$977,34,0),"")</f>
        <v/>
      </c>
      <c r="N746" s="321" t="str">
        <f>IFERROR(VLOOKUP($A746,'様式C-1-1用'!$B$3:$AI$977,30,0),"")</f>
        <v/>
      </c>
      <c r="O746" s="321" t="str">
        <f>IF(VLOOKUP($A746,'様式C-1-1用'!$B$3:$AI$977,29,0)="－","なし",VLOOKUP($A746,'様式C-1-1用'!$B$3:$AI$977,29,0))</f>
        <v/>
      </c>
      <c r="P746" s="322" t="str">
        <f>IFERROR(VLOOKUP($A746,'様式C-1-1用'!$B$3:$AI$977,33,0),"")</f>
        <v/>
      </c>
    </row>
    <row r="747" spans="1:16" ht="15.95" customHeight="1" x14ac:dyDescent="0.15">
      <c r="A747" s="314">
        <v>745</v>
      </c>
      <c r="B747" s="320">
        <f>IFERROR(VLOOKUP($A747,'様式C-1-1用'!$B$3:$AI$977,3,0),"")</f>
        <v>0</v>
      </c>
      <c r="C747" s="321" t="str">
        <f>IFERROR(VLOOKUP($A747,'様式C-1-1用'!$B$3:$AI$977,4,0),"")</f>
        <v/>
      </c>
      <c r="D747" s="321">
        <f>IFERROR(VLOOKUP($A747,'様式C-1-1用'!$B$3:$AI$977,6,0),"")</f>
        <v>0</v>
      </c>
      <c r="E747" s="321">
        <f>IFERROR(VLOOKUP($A747,'様式C-1-1用'!$B$3:$AI$977,7,0),"")</f>
        <v>0</v>
      </c>
      <c r="F747" s="321">
        <f>IFERROR(VLOOKUP($A747,'様式C-1-1用'!$B$3:$AI$977,8,0),"")</f>
        <v>0</v>
      </c>
      <c r="G747" s="321">
        <f>IFERROR(VLOOKUP($A747,'様式C-1-1用'!$B$3:$AI$977,10,0),"")</f>
        <v>0</v>
      </c>
      <c r="H747" s="321">
        <f>IFERROR(VLOOKUP($A747,'様式C-1-1用'!$B$3:$AI$977,22,0),"")</f>
        <v>0</v>
      </c>
      <c r="I747" s="321">
        <f>IFERROR(VLOOKUP($A747,'様式C-1-1用'!$B$3:$AI$977,23,0),"")</f>
        <v>0</v>
      </c>
      <c r="J747" s="321" t="str">
        <f>IFERROR(VLOOKUP($A747,'様式C-1-1用'!$B$3:$AI$977,24,0),"")</f>
        <v/>
      </c>
      <c r="K747" s="321" t="str">
        <f>IFERROR(VLOOKUP($A747,'様式C-1-1用'!$B$3:$AI$977,25,0),"")</f>
        <v/>
      </c>
      <c r="L747" s="321">
        <f>IFERROR(VLOOKUP($A747,'様式C-1-1用'!$B$3:$AI$977,16,0),"")</f>
        <v>0</v>
      </c>
      <c r="M747" s="321" t="str">
        <f>IFERROR(VLOOKUP($A747,'様式C-1-1用'!$B$3:$AI$977,34,0),"")</f>
        <v/>
      </c>
      <c r="N747" s="321" t="str">
        <f>IFERROR(VLOOKUP($A747,'様式C-1-1用'!$B$3:$AI$977,30,0),"")</f>
        <v/>
      </c>
      <c r="O747" s="321" t="str">
        <f>IF(VLOOKUP($A747,'様式C-1-1用'!$B$3:$AI$977,29,0)="－","なし",VLOOKUP($A747,'様式C-1-1用'!$B$3:$AI$977,29,0))</f>
        <v/>
      </c>
      <c r="P747" s="322" t="str">
        <f>IFERROR(VLOOKUP($A747,'様式C-1-1用'!$B$3:$AI$977,33,0),"")</f>
        <v/>
      </c>
    </row>
    <row r="748" spans="1:16" ht="15.95" customHeight="1" x14ac:dyDescent="0.15">
      <c r="A748" s="314">
        <v>746</v>
      </c>
      <c r="B748" s="320">
        <f>IFERROR(VLOOKUP($A748,'様式C-1-1用'!$B$3:$AI$977,3,0),"")</f>
        <v>0</v>
      </c>
      <c r="C748" s="321" t="str">
        <f>IFERROR(VLOOKUP($A748,'様式C-1-1用'!$B$3:$AI$977,4,0),"")</f>
        <v/>
      </c>
      <c r="D748" s="321">
        <f>IFERROR(VLOOKUP($A748,'様式C-1-1用'!$B$3:$AI$977,6,0),"")</f>
        <v>0</v>
      </c>
      <c r="E748" s="321">
        <f>IFERROR(VLOOKUP($A748,'様式C-1-1用'!$B$3:$AI$977,7,0),"")</f>
        <v>0</v>
      </c>
      <c r="F748" s="321">
        <f>IFERROR(VLOOKUP($A748,'様式C-1-1用'!$B$3:$AI$977,8,0),"")</f>
        <v>0</v>
      </c>
      <c r="G748" s="321">
        <f>IFERROR(VLOOKUP($A748,'様式C-1-1用'!$B$3:$AI$977,10,0),"")</f>
        <v>0</v>
      </c>
      <c r="H748" s="321">
        <f>IFERROR(VLOOKUP($A748,'様式C-1-1用'!$B$3:$AI$977,22,0),"")</f>
        <v>0</v>
      </c>
      <c r="I748" s="321">
        <f>IFERROR(VLOOKUP($A748,'様式C-1-1用'!$B$3:$AI$977,23,0),"")</f>
        <v>0</v>
      </c>
      <c r="J748" s="321" t="str">
        <f>IFERROR(VLOOKUP($A748,'様式C-1-1用'!$B$3:$AI$977,24,0),"")</f>
        <v/>
      </c>
      <c r="K748" s="321" t="str">
        <f>IFERROR(VLOOKUP($A748,'様式C-1-1用'!$B$3:$AI$977,25,0),"")</f>
        <v/>
      </c>
      <c r="L748" s="321">
        <f>IFERROR(VLOOKUP($A748,'様式C-1-1用'!$B$3:$AI$977,16,0),"")</f>
        <v>0</v>
      </c>
      <c r="M748" s="321" t="str">
        <f>IFERROR(VLOOKUP($A748,'様式C-1-1用'!$B$3:$AI$977,34,0),"")</f>
        <v/>
      </c>
      <c r="N748" s="321" t="str">
        <f>IFERROR(VLOOKUP($A748,'様式C-1-1用'!$B$3:$AI$977,30,0),"")</f>
        <v/>
      </c>
      <c r="O748" s="321" t="str">
        <f>IF(VLOOKUP($A748,'様式C-1-1用'!$B$3:$AI$977,29,0)="－","なし",VLOOKUP($A748,'様式C-1-1用'!$B$3:$AI$977,29,0))</f>
        <v/>
      </c>
      <c r="P748" s="322" t="str">
        <f>IFERROR(VLOOKUP($A748,'様式C-1-1用'!$B$3:$AI$977,33,0),"")</f>
        <v/>
      </c>
    </row>
    <row r="749" spans="1:16" ht="15.95" customHeight="1" x14ac:dyDescent="0.15">
      <c r="A749" s="314">
        <v>747</v>
      </c>
      <c r="B749" s="320">
        <f>IFERROR(VLOOKUP($A749,'様式C-1-1用'!$B$3:$AI$977,3,0),"")</f>
        <v>0</v>
      </c>
      <c r="C749" s="321" t="str">
        <f>IFERROR(VLOOKUP($A749,'様式C-1-1用'!$B$3:$AI$977,4,0),"")</f>
        <v/>
      </c>
      <c r="D749" s="321">
        <f>IFERROR(VLOOKUP($A749,'様式C-1-1用'!$B$3:$AI$977,6,0),"")</f>
        <v>0</v>
      </c>
      <c r="E749" s="321">
        <f>IFERROR(VLOOKUP($A749,'様式C-1-1用'!$B$3:$AI$977,7,0),"")</f>
        <v>0</v>
      </c>
      <c r="F749" s="321">
        <f>IFERROR(VLOOKUP($A749,'様式C-1-1用'!$B$3:$AI$977,8,0),"")</f>
        <v>0</v>
      </c>
      <c r="G749" s="321">
        <f>IFERROR(VLOOKUP($A749,'様式C-1-1用'!$B$3:$AI$977,10,0),"")</f>
        <v>0</v>
      </c>
      <c r="H749" s="321">
        <f>IFERROR(VLOOKUP($A749,'様式C-1-1用'!$B$3:$AI$977,22,0),"")</f>
        <v>0</v>
      </c>
      <c r="I749" s="321">
        <f>IFERROR(VLOOKUP($A749,'様式C-1-1用'!$B$3:$AI$977,23,0),"")</f>
        <v>0</v>
      </c>
      <c r="J749" s="321" t="str">
        <f>IFERROR(VLOOKUP($A749,'様式C-1-1用'!$B$3:$AI$977,24,0),"")</f>
        <v/>
      </c>
      <c r="K749" s="321" t="str">
        <f>IFERROR(VLOOKUP($A749,'様式C-1-1用'!$B$3:$AI$977,25,0),"")</f>
        <v/>
      </c>
      <c r="L749" s="321">
        <f>IFERROR(VLOOKUP($A749,'様式C-1-1用'!$B$3:$AI$977,16,0),"")</f>
        <v>0</v>
      </c>
      <c r="M749" s="321" t="str">
        <f>IFERROR(VLOOKUP($A749,'様式C-1-1用'!$B$3:$AI$977,34,0),"")</f>
        <v/>
      </c>
      <c r="N749" s="321" t="str">
        <f>IFERROR(VLOOKUP($A749,'様式C-1-1用'!$B$3:$AI$977,30,0),"")</f>
        <v/>
      </c>
      <c r="O749" s="321" t="str">
        <f>IF(VLOOKUP($A749,'様式C-1-1用'!$B$3:$AI$977,29,0)="－","なし",VLOOKUP($A749,'様式C-1-1用'!$B$3:$AI$977,29,0))</f>
        <v/>
      </c>
      <c r="P749" s="322" t="str">
        <f>IFERROR(VLOOKUP($A749,'様式C-1-1用'!$B$3:$AI$977,33,0),"")</f>
        <v/>
      </c>
    </row>
    <row r="750" spans="1:16" ht="15.95" customHeight="1" x14ac:dyDescent="0.15">
      <c r="A750" s="314">
        <v>748</v>
      </c>
      <c r="B750" s="320">
        <f>IFERROR(VLOOKUP($A750,'様式C-1-1用'!$B$3:$AI$977,3,0),"")</f>
        <v>0</v>
      </c>
      <c r="C750" s="321" t="str">
        <f>IFERROR(VLOOKUP($A750,'様式C-1-1用'!$B$3:$AI$977,4,0),"")</f>
        <v/>
      </c>
      <c r="D750" s="321">
        <f>IFERROR(VLOOKUP($A750,'様式C-1-1用'!$B$3:$AI$977,6,0),"")</f>
        <v>0</v>
      </c>
      <c r="E750" s="321">
        <f>IFERROR(VLOOKUP($A750,'様式C-1-1用'!$B$3:$AI$977,7,0),"")</f>
        <v>0</v>
      </c>
      <c r="F750" s="321">
        <f>IFERROR(VLOOKUP($A750,'様式C-1-1用'!$B$3:$AI$977,8,0),"")</f>
        <v>0</v>
      </c>
      <c r="G750" s="321">
        <f>IFERROR(VLOOKUP($A750,'様式C-1-1用'!$B$3:$AI$977,10,0),"")</f>
        <v>0</v>
      </c>
      <c r="H750" s="321">
        <f>IFERROR(VLOOKUP($A750,'様式C-1-1用'!$B$3:$AI$977,22,0),"")</f>
        <v>0</v>
      </c>
      <c r="I750" s="321">
        <f>IFERROR(VLOOKUP($A750,'様式C-1-1用'!$B$3:$AI$977,23,0),"")</f>
        <v>0</v>
      </c>
      <c r="J750" s="321" t="str">
        <f>IFERROR(VLOOKUP($A750,'様式C-1-1用'!$B$3:$AI$977,24,0),"")</f>
        <v/>
      </c>
      <c r="K750" s="321" t="str">
        <f>IFERROR(VLOOKUP($A750,'様式C-1-1用'!$B$3:$AI$977,25,0),"")</f>
        <v/>
      </c>
      <c r="L750" s="321">
        <f>IFERROR(VLOOKUP($A750,'様式C-1-1用'!$B$3:$AI$977,16,0),"")</f>
        <v>0</v>
      </c>
      <c r="M750" s="321" t="str">
        <f>IFERROR(VLOOKUP($A750,'様式C-1-1用'!$B$3:$AI$977,34,0),"")</f>
        <v/>
      </c>
      <c r="N750" s="321" t="str">
        <f>IFERROR(VLOOKUP($A750,'様式C-1-1用'!$B$3:$AI$977,30,0),"")</f>
        <v/>
      </c>
      <c r="O750" s="321" t="str">
        <f>IF(VLOOKUP($A750,'様式C-1-1用'!$B$3:$AI$977,29,0)="－","なし",VLOOKUP($A750,'様式C-1-1用'!$B$3:$AI$977,29,0))</f>
        <v/>
      </c>
      <c r="P750" s="322" t="str">
        <f>IFERROR(VLOOKUP($A750,'様式C-1-1用'!$B$3:$AI$977,33,0),"")</f>
        <v/>
      </c>
    </row>
    <row r="751" spans="1:16" ht="15.95" customHeight="1" x14ac:dyDescent="0.15">
      <c r="A751" s="314">
        <v>749</v>
      </c>
      <c r="B751" s="320">
        <f>IFERROR(VLOOKUP($A751,'様式C-1-1用'!$B$3:$AI$977,3,0),"")</f>
        <v>0</v>
      </c>
      <c r="C751" s="321" t="str">
        <f>IFERROR(VLOOKUP($A751,'様式C-1-1用'!$B$3:$AI$977,4,0),"")</f>
        <v/>
      </c>
      <c r="D751" s="321">
        <f>IFERROR(VLOOKUP($A751,'様式C-1-1用'!$B$3:$AI$977,6,0),"")</f>
        <v>0</v>
      </c>
      <c r="E751" s="321">
        <f>IFERROR(VLOOKUP($A751,'様式C-1-1用'!$B$3:$AI$977,7,0),"")</f>
        <v>0</v>
      </c>
      <c r="F751" s="321">
        <f>IFERROR(VLOOKUP($A751,'様式C-1-1用'!$B$3:$AI$977,8,0),"")</f>
        <v>0</v>
      </c>
      <c r="G751" s="321">
        <f>IFERROR(VLOOKUP($A751,'様式C-1-1用'!$B$3:$AI$977,10,0),"")</f>
        <v>0</v>
      </c>
      <c r="H751" s="321">
        <f>IFERROR(VLOOKUP($A751,'様式C-1-1用'!$B$3:$AI$977,22,0),"")</f>
        <v>0</v>
      </c>
      <c r="I751" s="321">
        <f>IFERROR(VLOOKUP($A751,'様式C-1-1用'!$B$3:$AI$977,23,0),"")</f>
        <v>0</v>
      </c>
      <c r="J751" s="321" t="str">
        <f>IFERROR(VLOOKUP($A751,'様式C-1-1用'!$B$3:$AI$977,24,0),"")</f>
        <v/>
      </c>
      <c r="K751" s="321" t="str">
        <f>IFERROR(VLOOKUP($A751,'様式C-1-1用'!$B$3:$AI$977,25,0),"")</f>
        <v/>
      </c>
      <c r="L751" s="321">
        <f>IFERROR(VLOOKUP($A751,'様式C-1-1用'!$B$3:$AI$977,16,0),"")</f>
        <v>0</v>
      </c>
      <c r="M751" s="321" t="str">
        <f>IFERROR(VLOOKUP($A751,'様式C-1-1用'!$B$3:$AI$977,34,0),"")</f>
        <v/>
      </c>
      <c r="N751" s="321" t="str">
        <f>IFERROR(VLOOKUP($A751,'様式C-1-1用'!$B$3:$AI$977,30,0),"")</f>
        <v/>
      </c>
      <c r="O751" s="321" t="str">
        <f>IF(VLOOKUP($A751,'様式C-1-1用'!$B$3:$AI$977,29,0)="－","なし",VLOOKUP($A751,'様式C-1-1用'!$B$3:$AI$977,29,0))</f>
        <v/>
      </c>
      <c r="P751" s="322" t="str">
        <f>IFERROR(VLOOKUP($A751,'様式C-1-1用'!$B$3:$AI$977,33,0),"")</f>
        <v/>
      </c>
    </row>
    <row r="752" spans="1:16" ht="15.95" customHeight="1" x14ac:dyDescent="0.15">
      <c r="A752" s="314">
        <v>750</v>
      </c>
      <c r="B752" s="320">
        <f>IFERROR(VLOOKUP($A752,'様式C-1-1用'!$B$3:$AI$977,3,0),"")</f>
        <v>0</v>
      </c>
      <c r="C752" s="321" t="str">
        <f>IFERROR(VLOOKUP($A752,'様式C-1-1用'!$B$3:$AI$977,4,0),"")</f>
        <v/>
      </c>
      <c r="D752" s="321">
        <f>IFERROR(VLOOKUP($A752,'様式C-1-1用'!$B$3:$AI$977,6,0),"")</f>
        <v>0</v>
      </c>
      <c r="E752" s="321">
        <f>IFERROR(VLOOKUP($A752,'様式C-1-1用'!$B$3:$AI$977,7,0),"")</f>
        <v>0</v>
      </c>
      <c r="F752" s="321">
        <f>IFERROR(VLOOKUP($A752,'様式C-1-1用'!$B$3:$AI$977,8,0),"")</f>
        <v>0</v>
      </c>
      <c r="G752" s="321">
        <f>IFERROR(VLOOKUP($A752,'様式C-1-1用'!$B$3:$AI$977,10,0),"")</f>
        <v>0</v>
      </c>
      <c r="H752" s="321">
        <f>IFERROR(VLOOKUP($A752,'様式C-1-1用'!$B$3:$AI$977,22,0),"")</f>
        <v>0</v>
      </c>
      <c r="I752" s="321">
        <f>IFERROR(VLOOKUP($A752,'様式C-1-1用'!$B$3:$AI$977,23,0),"")</f>
        <v>0</v>
      </c>
      <c r="J752" s="321" t="str">
        <f>IFERROR(VLOOKUP($A752,'様式C-1-1用'!$B$3:$AI$977,24,0),"")</f>
        <v/>
      </c>
      <c r="K752" s="321" t="str">
        <f>IFERROR(VLOOKUP($A752,'様式C-1-1用'!$B$3:$AI$977,25,0),"")</f>
        <v/>
      </c>
      <c r="L752" s="321">
        <f>IFERROR(VLOOKUP($A752,'様式C-1-1用'!$B$3:$AI$977,16,0),"")</f>
        <v>0</v>
      </c>
      <c r="M752" s="321" t="str">
        <f>IFERROR(VLOOKUP($A752,'様式C-1-1用'!$B$3:$AI$977,34,0),"")</f>
        <v/>
      </c>
      <c r="N752" s="321" t="str">
        <f>IFERROR(VLOOKUP($A752,'様式C-1-1用'!$B$3:$AI$977,30,0),"")</f>
        <v/>
      </c>
      <c r="O752" s="321" t="str">
        <f>IF(VLOOKUP($A752,'様式C-1-1用'!$B$3:$AI$977,29,0)="－","なし",VLOOKUP($A752,'様式C-1-1用'!$B$3:$AI$977,29,0))</f>
        <v/>
      </c>
      <c r="P752" s="322" t="str">
        <f>IFERROR(VLOOKUP($A752,'様式C-1-1用'!$B$3:$AI$977,33,0),"")</f>
        <v/>
      </c>
    </row>
    <row r="753" spans="1:16" ht="15.95" customHeight="1" x14ac:dyDescent="0.15">
      <c r="A753" s="314">
        <v>751</v>
      </c>
      <c r="B753" s="320">
        <f>IFERROR(VLOOKUP($A753,'様式C-1-1用'!$B$3:$AI$977,3,0),"")</f>
        <v>0</v>
      </c>
      <c r="C753" s="321" t="str">
        <f>IFERROR(VLOOKUP($A753,'様式C-1-1用'!$B$3:$AI$977,4,0),"")</f>
        <v/>
      </c>
      <c r="D753" s="321">
        <f>IFERROR(VLOOKUP($A753,'様式C-1-1用'!$B$3:$AI$977,6,0),"")</f>
        <v>0</v>
      </c>
      <c r="E753" s="321">
        <f>IFERROR(VLOOKUP($A753,'様式C-1-1用'!$B$3:$AI$977,7,0),"")</f>
        <v>0</v>
      </c>
      <c r="F753" s="321">
        <f>IFERROR(VLOOKUP($A753,'様式C-1-1用'!$B$3:$AI$977,8,0),"")</f>
        <v>0</v>
      </c>
      <c r="G753" s="321">
        <f>IFERROR(VLOOKUP($A753,'様式C-1-1用'!$B$3:$AI$977,10,0),"")</f>
        <v>0</v>
      </c>
      <c r="H753" s="321">
        <f>IFERROR(VLOOKUP($A753,'様式C-1-1用'!$B$3:$AI$977,22,0),"")</f>
        <v>0</v>
      </c>
      <c r="I753" s="321">
        <f>IFERROR(VLOOKUP($A753,'様式C-1-1用'!$B$3:$AI$977,23,0),"")</f>
        <v>0</v>
      </c>
      <c r="J753" s="321" t="str">
        <f>IFERROR(VLOOKUP($A753,'様式C-1-1用'!$B$3:$AI$977,24,0),"")</f>
        <v/>
      </c>
      <c r="K753" s="321" t="str">
        <f>IFERROR(VLOOKUP($A753,'様式C-1-1用'!$B$3:$AI$977,25,0),"")</f>
        <v/>
      </c>
      <c r="L753" s="321">
        <f>IFERROR(VLOOKUP($A753,'様式C-1-1用'!$B$3:$AI$977,16,0),"")</f>
        <v>0</v>
      </c>
      <c r="M753" s="321" t="str">
        <f>IFERROR(VLOOKUP($A753,'様式C-1-1用'!$B$3:$AI$977,34,0),"")</f>
        <v/>
      </c>
      <c r="N753" s="321" t="str">
        <f>IFERROR(VLOOKUP($A753,'様式C-1-1用'!$B$3:$AI$977,30,0),"")</f>
        <v/>
      </c>
      <c r="O753" s="321" t="str">
        <f>IF(VLOOKUP($A753,'様式C-1-1用'!$B$3:$AI$977,29,0)="－","なし",VLOOKUP($A753,'様式C-1-1用'!$B$3:$AI$977,29,0))</f>
        <v/>
      </c>
      <c r="P753" s="322" t="str">
        <f>IFERROR(VLOOKUP($A753,'様式C-1-1用'!$B$3:$AI$977,33,0),"")</f>
        <v/>
      </c>
    </row>
    <row r="754" spans="1:16" ht="15.95" customHeight="1" x14ac:dyDescent="0.15">
      <c r="A754" s="314">
        <v>752</v>
      </c>
      <c r="B754" s="320">
        <f>IFERROR(VLOOKUP($A754,'様式C-1-1用'!$B$3:$AI$977,3,0),"")</f>
        <v>0</v>
      </c>
      <c r="C754" s="321" t="str">
        <f>IFERROR(VLOOKUP($A754,'様式C-1-1用'!$B$3:$AI$977,4,0),"")</f>
        <v/>
      </c>
      <c r="D754" s="321">
        <f>IFERROR(VLOOKUP($A754,'様式C-1-1用'!$B$3:$AI$977,6,0),"")</f>
        <v>0</v>
      </c>
      <c r="E754" s="321">
        <f>IFERROR(VLOOKUP($A754,'様式C-1-1用'!$B$3:$AI$977,7,0),"")</f>
        <v>0</v>
      </c>
      <c r="F754" s="321">
        <f>IFERROR(VLOOKUP($A754,'様式C-1-1用'!$B$3:$AI$977,8,0),"")</f>
        <v>0</v>
      </c>
      <c r="G754" s="321">
        <f>IFERROR(VLOOKUP($A754,'様式C-1-1用'!$B$3:$AI$977,10,0),"")</f>
        <v>0</v>
      </c>
      <c r="H754" s="321">
        <f>IFERROR(VLOOKUP($A754,'様式C-1-1用'!$B$3:$AI$977,22,0),"")</f>
        <v>0</v>
      </c>
      <c r="I754" s="321">
        <f>IFERROR(VLOOKUP($A754,'様式C-1-1用'!$B$3:$AI$977,23,0),"")</f>
        <v>0</v>
      </c>
      <c r="J754" s="321" t="str">
        <f>IFERROR(VLOOKUP($A754,'様式C-1-1用'!$B$3:$AI$977,24,0),"")</f>
        <v/>
      </c>
      <c r="K754" s="321" t="str">
        <f>IFERROR(VLOOKUP($A754,'様式C-1-1用'!$B$3:$AI$977,25,0),"")</f>
        <v/>
      </c>
      <c r="L754" s="321">
        <f>IFERROR(VLOOKUP($A754,'様式C-1-1用'!$B$3:$AI$977,16,0),"")</f>
        <v>0</v>
      </c>
      <c r="M754" s="321" t="str">
        <f>IFERROR(VLOOKUP($A754,'様式C-1-1用'!$B$3:$AI$977,34,0),"")</f>
        <v/>
      </c>
      <c r="N754" s="321" t="str">
        <f>IFERROR(VLOOKUP($A754,'様式C-1-1用'!$B$3:$AI$977,30,0),"")</f>
        <v/>
      </c>
      <c r="O754" s="321" t="str">
        <f>IF(VLOOKUP($A754,'様式C-1-1用'!$B$3:$AI$977,29,0)="－","なし",VLOOKUP($A754,'様式C-1-1用'!$B$3:$AI$977,29,0))</f>
        <v/>
      </c>
      <c r="P754" s="322" t="str">
        <f>IFERROR(VLOOKUP($A754,'様式C-1-1用'!$B$3:$AI$977,33,0),"")</f>
        <v/>
      </c>
    </row>
    <row r="755" spans="1:16" ht="15.95" customHeight="1" x14ac:dyDescent="0.15">
      <c r="A755" s="314">
        <v>753</v>
      </c>
      <c r="B755" s="320">
        <f>IFERROR(VLOOKUP($A755,'様式C-1-1用'!$B$3:$AI$977,3,0),"")</f>
        <v>0</v>
      </c>
      <c r="C755" s="321" t="str">
        <f>IFERROR(VLOOKUP($A755,'様式C-1-1用'!$B$3:$AI$977,4,0),"")</f>
        <v/>
      </c>
      <c r="D755" s="321">
        <f>IFERROR(VLOOKUP($A755,'様式C-1-1用'!$B$3:$AI$977,6,0),"")</f>
        <v>0</v>
      </c>
      <c r="E755" s="321">
        <f>IFERROR(VLOOKUP($A755,'様式C-1-1用'!$B$3:$AI$977,7,0),"")</f>
        <v>0</v>
      </c>
      <c r="F755" s="321">
        <f>IFERROR(VLOOKUP($A755,'様式C-1-1用'!$B$3:$AI$977,8,0),"")</f>
        <v>0</v>
      </c>
      <c r="G755" s="321">
        <f>IFERROR(VLOOKUP($A755,'様式C-1-1用'!$B$3:$AI$977,10,0),"")</f>
        <v>0</v>
      </c>
      <c r="H755" s="321">
        <f>IFERROR(VLOOKUP($A755,'様式C-1-1用'!$B$3:$AI$977,22,0),"")</f>
        <v>0</v>
      </c>
      <c r="I755" s="321">
        <f>IFERROR(VLOOKUP($A755,'様式C-1-1用'!$B$3:$AI$977,23,0),"")</f>
        <v>0</v>
      </c>
      <c r="J755" s="321" t="str">
        <f>IFERROR(VLOOKUP($A755,'様式C-1-1用'!$B$3:$AI$977,24,0),"")</f>
        <v/>
      </c>
      <c r="K755" s="321" t="str">
        <f>IFERROR(VLOOKUP($A755,'様式C-1-1用'!$B$3:$AI$977,25,0),"")</f>
        <v/>
      </c>
      <c r="L755" s="321">
        <f>IFERROR(VLOOKUP($A755,'様式C-1-1用'!$B$3:$AI$977,16,0),"")</f>
        <v>0</v>
      </c>
      <c r="M755" s="321" t="str">
        <f>IFERROR(VLOOKUP($A755,'様式C-1-1用'!$B$3:$AI$977,34,0),"")</f>
        <v/>
      </c>
      <c r="N755" s="321" t="str">
        <f>IFERROR(VLOOKUP($A755,'様式C-1-1用'!$B$3:$AI$977,30,0),"")</f>
        <v/>
      </c>
      <c r="O755" s="321" t="str">
        <f>IF(VLOOKUP($A755,'様式C-1-1用'!$B$3:$AI$977,29,0)="－","なし",VLOOKUP($A755,'様式C-1-1用'!$B$3:$AI$977,29,0))</f>
        <v/>
      </c>
      <c r="P755" s="322" t="str">
        <f>IFERROR(VLOOKUP($A755,'様式C-1-1用'!$B$3:$AI$977,33,0),"")</f>
        <v/>
      </c>
    </row>
    <row r="756" spans="1:16" ht="15.95" customHeight="1" x14ac:dyDescent="0.15">
      <c r="A756" s="314">
        <v>754</v>
      </c>
      <c r="B756" s="320">
        <f>IFERROR(VLOOKUP($A756,'様式C-1-1用'!$B$3:$AI$977,3,0),"")</f>
        <v>0</v>
      </c>
      <c r="C756" s="321" t="str">
        <f>IFERROR(VLOOKUP($A756,'様式C-1-1用'!$B$3:$AI$977,4,0),"")</f>
        <v/>
      </c>
      <c r="D756" s="321">
        <f>IFERROR(VLOOKUP($A756,'様式C-1-1用'!$B$3:$AI$977,6,0),"")</f>
        <v>0</v>
      </c>
      <c r="E756" s="321">
        <f>IFERROR(VLOOKUP($A756,'様式C-1-1用'!$B$3:$AI$977,7,0),"")</f>
        <v>0</v>
      </c>
      <c r="F756" s="321">
        <f>IFERROR(VLOOKUP($A756,'様式C-1-1用'!$B$3:$AI$977,8,0),"")</f>
        <v>0</v>
      </c>
      <c r="G756" s="321">
        <f>IFERROR(VLOOKUP($A756,'様式C-1-1用'!$B$3:$AI$977,10,0),"")</f>
        <v>0</v>
      </c>
      <c r="H756" s="321">
        <f>IFERROR(VLOOKUP($A756,'様式C-1-1用'!$B$3:$AI$977,22,0),"")</f>
        <v>0</v>
      </c>
      <c r="I756" s="321">
        <f>IFERROR(VLOOKUP($A756,'様式C-1-1用'!$B$3:$AI$977,23,0),"")</f>
        <v>0</v>
      </c>
      <c r="J756" s="321" t="str">
        <f>IFERROR(VLOOKUP($A756,'様式C-1-1用'!$B$3:$AI$977,24,0),"")</f>
        <v/>
      </c>
      <c r="K756" s="321" t="str">
        <f>IFERROR(VLOOKUP($A756,'様式C-1-1用'!$B$3:$AI$977,25,0),"")</f>
        <v/>
      </c>
      <c r="L756" s="321">
        <f>IFERROR(VLOOKUP($A756,'様式C-1-1用'!$B$3:$AI$977,16,0),"")</f>
        <v>0</v>
      </c>
      <c r="M756" s="321" t="str">
        <f>IFERROR(VLOOKUP($A756,'様式C-1-1用'!$B$3:$AI$977,34,0),"")</f>
        <v/>
      </c>
      <c r="N756" s="321" t="str">
        <f>IFERROR(VLOOKUP($A756,'様式C-1-1用'!$B$3:$AI$977,30,0),"")</f>
        <v/>
      </c>
      <c r="O756" s="321" t="str">
        <f>IF(VLOOKUP($A756,'様式C-1-1用'!$B$3:$AI$977,29,0)="－","なし",VLOOKUP($A756,'様式C-1-1用'!$B$3:$AI$977,29,0))</f>
        <v/>
      </c>
      <c r="P756" s="322" t="str">
        <f>IFERROR(VLOOKUP($A756,'様式C-1-1用'!$B$3:$AI$977,33,0),"")</f>
        <v/>
      </c>
    </row>
    <row r="757" spans="1:16" ht="15.95" customHeight="1" x14ac:dyDescent="0.15">
      <c r="A757" s="314">
        <v>755</v>
      </c>
      <c r="B757" s="320">
        <f>IFERROR(VLOOKUP($A757,'様式C-1-1用'!$B$3:$AI$977,3,0),"")</f>
        <v>0</v>
      </c>
      <c r="C757" s="321" t="str">
        <f>IFERROR(VLOOKUP($A757,'様式C-1-1用'!$B$3:$AI$977,4,0),"")</f>
        <v/>
      </c>
      <c r="D757" s="321">
        <f>IFERROR(VLOOKUP($A757,'様式C-1-1用'!$B$3:$AI$977,6,0),"")</f>
        <v>0</v>
      </c>
      <c r="E757" s="321">
        <f>IFERROR(VLOOKUP($A757,'様式C-1-1用'!$B$3:$AI$977,7,0),"")</f>
        <v>0</v>
      </c>
      <c r="F757" s="321">
        <f>IFERROR(VLOOKUP($A757,'様式C-1-1用'!$B$3:$AI$977,8,0),"")</f>
        <v>0</v>
      </c>
      <c r="G757" s="321">
        <f>IFERROR(VLOOKUP($A757,'様式C-1-1用'!$B$3:$AI$977,10,0),"")</f>
        <v>0</v>
      </c>
      <c r="H757" s="321">
        <f>IFERROR(VLOOKUP($A757,'様式C-1-1用'!$B$3:$AI$977,22,0),"")</f>
        <v>0</v>
      </c>
      <c r="I757" s="321">
        <f>IFERROR(VLOOKUP($A757,'様式C-1-1用'!$B$3:$AI$977,23,0),"")</f>
        <v>0</v>
      </c>
      <c r="J757" s="321" t="str">
        <f>IFERROR(VLOOKUP($A757,'様式C-1-1用'!$B$3:$AI$977,24,0),"")</f>
        <v/>
      </c>
      <c r="K757" s="321" t="str">
        <f>IFERROR(VLOOKUP($A757,'様式C-1-1用'!$B$3:$AI$977,25,0),"")</f>
        <v/>
      </c>
      <c r="L757" s="321">
        <f>IFERROR(VLOOKUP($A757,'様式C-1-1用'!$B$3:$AI$977,16,0),"")</f>
        <v>0</v>
      </c>
      <c r="M757" s="321" t="str">
        <f>IFERROR(VLOOKUP($A757,'様式C-1-1用'!$B$3:$AI$977,34,0),"")</f>
        <v/>
      </c>
      <c r="N757" s="321" t="str">
        <f>IFERROR(VLOOKUP($A757,'様式C-1-1用'!$B$3:$AI$977,30,0),"")</f>
        <v/>
      </c>
      <c r="O757" s="321" t="str">
        <f>IF(VLOOKUP($A757,'様式C-1-1用'!$B$3:$AI$977,29,0)="－","なし",VLOOKUP($A757,'様式C-1-1用'!$B$3:$AI$977,29,0))</f>
        <v/>
      </c>
      <c r="P757" s="322" t="str">
        <f>IFERROR(VLOOKUP($A757,'様式C-1-1用'!$B$3:$AI$977,33,0),"")</f>
        <v/>
      </c>
    </row>
    <row r="758" spans="1:16" ht="15.95" customHeight="1" x14ac:dyDescent="0.15">
      <c r="A758" s="314">
        <v>756</v>
      </c>
      <c r="B758" s="320">
        <f>IFERROR(VLOOKUP($A758,'様式C-1-1用'!$B$3:$AI$977,3,0),"")</f>
        <v>0</v>
      </c>
      <c r="C758" s="321" t="str">
        <f>IFERROR(VLOOKUP($A758,'様式C-1-1用'!$B$3:$AI$977,4,0),"")</f>
        <v/>
      </c>
      <c r="D758" s="321">
        <f>IFERROR(VLOOKUP($A758,'様式C-1-1用'!$B$3:$AI$977,6,0),"")</f>
        <v>0</v>
      </c>
      <c r="E758" s="321">
        <f>IFERROR(VLOOKUP($A758,'様式C-1-1用'!$B$3:$AI$977,7,0),"")</f>
        <v>0</v>
      </c>
      <c r="F758" s="321">
        <f>IFERROR(VLOOKUP($A758,'様式C-1-1用'!$B$3:$AI$977,8,0),"")</f>
        <v>0</v>
      </c>
      <c r="G758" s="321">
        <f>IFERROR(VLOOKUP($A758,'様式C-1-1用'!$B$3:$AI$977,10,0),"")</f>
        <v>0</v>
      </c>
      <c r="H758" s="321">
        <f>IFERROR(VLOOKUP($A758,'様式C-1-1用'!$B$3:$AI$977,22,0),"")</f>
        <v>0</v>
      </c>
      <c r="I758" s="321">
        <f>IFERROR(VLOOKUP($A758,'様式C-1-1用'!$B$3:$AI$977,23,0),"")</f>
        <v>0</v>
      </c>
      <c r="J758" s="321" t="str">
        <f>IFERROR(VLOOKUP($A758,'様式C-1-1用'!$B$3:$AI$977,24,0),"")</f>
        <v/>
      </c>
      <c r="K758" s="321" t="str">
        <f>IFERROR(VLOOKUP($A758,'様式C-1-1用'!$B$3:$AI$977,25,0),"")</f>
        <v/>
      </c>
      <c r="L758" s="321">
        <f>IFERROR(VLOOKUP($A758,'様式C-1-1用'!$B$3:$AI$977,16,0),"")</f>
        <v>0</v>
      </c>
      <c r="M758" s="321" t="str">
        <f>IFERROR(VLOOKUP($A758,'様式C-1-1用'!$B$3:$AI$977,34,0),"")</f>
        <v/>
      </c>
      <c r="N758" s="321" t="str">
        <f>IFERROR(VLOOKUP($A758,'様式C-1-1用'!$B$3:$AI$977,30,0),"")</f>
        <v/>
      </c>
      <c r="O758" s="321" t="str">
        <f>IF(VLOOKUP($A758,'様式C-1-1用'!$B$3:$AI$977,29,0)="－","なし",VLOOKUP($A758,'様式C-1-1用'!$B$3:$AI$977,29,0))</f>
        <v/>
      </c>
      <c r="P758" s="322" t="str">
        <f>IFERROR(VLOOKUP($A758,'様式C-1-1用'!$B$3:$AI$977,33,0),"")</f>
        <v/>
      </c>
    </row>
    <row r="759" spans="1:16" ht="15.95" customHeight="1" x14ac:dyDescent="0.15">
      <c r="A759" s="314">
        <v>757</v>
      </c>
      <c r="B759" s="320">
        <f>IFERROR(VLOOKUP($A759,'様式C-1-1用'!$B$3:$AI$977,3,0),"")</f>
        <v>0</v>
      </c>
      <c r="C759" s="321" t="str">
        <f>IFERROR(VLOOKUP($A759,'様式C-1-1用'!$B$3:$AI$977,4,0),"")</f>
        <v/>
      </c>
      <c r="D759" s="321">
        <f>IFERROR(VLOOKUP($A759,'様式C-1-1用'!$B$3:$AI$977,6,0),"")</f>
        <v>0</v>
      </c>
      <c r="E759" s="321">
        <f>IFERROR(VLOOKUP($A759,'様式C-1-1用'!$B$3:$AI$977,7,0),"")</f>
        <v>0</v>
      </c>
      <c r="F759" s="321">
        <f>IFERROR(VLOOKUP($A759,'様式C-1-1用'!$B$3:$AI$977,8,0),"")</f>
        <v>0</v>
      </c>
      <c r="G759" s="321">
        <f>IFERROR(VLOOKUP($A759,'様式C-1-1用'!$B$3:$AI$977,10,0),"")</f>
        <v>0</v>
      </c>
      <c r="H759" s="321">
        <f>IFERROR(VLOOKUP($A759,'様式C-1-1用'!$B$3:$AI$977,22,0),"")</f>
        <v>0</v>
      </c>
      <c r="I759" s="321">
        <f>IFERROR(VLOOKUP($A759,'様式C-1-1用'!$B$3:$AI$977,23,0),"")</f>
        <v>0</v>
      </c>
      <c r="J759" s="321" t="str">
        <f>IFERROR(VLOOKUP($A759,'様式C-1-1用'!$B$3:$AI$977,24,0),"")</f>
        <v/>
      </c>
      <c r="K759" s="321" t="str">
        <f>IFERROR(VLOOKUP($A759,'様式C-1-1用'!$B$3:$AI$977,25,0),"")</f>
        <v/>
      </c>
      <c r="L759" s="321">
        <f>IFERROR(VLOOKUP($A759,'様式C-1-1用'!$B$3:$AI$977,16,0),"")</f>
        <v>0</v>
      </c>
      <c r="M759" s="321" t="str">
        <f>IFERROR(VLOOKUP($A759,'様式C-1-1用'!$B$3:$AI$977,34,0),"")</f>
        <v/>
      </c>
      <c r="N759" s="321" t="str">
        <f>IFERROR(VLOOKUP($A759,'様式C-1-1用'!$B$3:$AI$977,30,0),"")</f>
        <v/>
      </c>
      <c r="O759" s="321" t="str">
        <f>IF(VLOOKUP($A759,'様式C-1-1用'!$B$3:$AI$977,29,0)="－","なし",VLOOKUP($A759,'様式C-1-1用'!$B$3:$AI$977,29,0))</f>
        <v/>
      </c>
      <c r="P759" s="322" t="str">
        <f>IFERROR(VLOOKUP($A759,'様式C-1-1用'!$B$3:$AI$977,33,0),"")</f>
        <v/>
      </c>
    </row>
    <row r="760" spans="1:16" ht="15.95" customHeight="1" x14ac:dyDescent="0.15">
      <c r="A760" s="314">
        <v>758</v>
      </c>
      <c r="B760" s="320">
        <f>IFERROR(VLOOKUP($A760,'様式C-1-1用'!$B$3:$AI$977,3,0),"")</f>
        <v>0</v>
      </c>
      <c r="C760" s="321" t="str">
        <f>IFERROR(VLOOKUP($A760,'様式C-1-1用'!$B$3:$AI$977,4,0),"")</f>
        <v/>
      </c>
      <c r="D760" s="321">
        <f>IFERROR(VLOOKUP($A760,'様式C-1-1用'!$B$3:$AI$977,6,0),"")</f>
        <v>0</v>
      </c>
      <c r="E760" s="321">
        <f>IFERROR(VLOOKUP($A760,'様式C-1-1用'!$B$3:$AI$977,7,0),"")</f>
        <v>0</v>
      </c>
      <c r="F760" s="321">
        <f>IFERROR(VLOOKUP($A760,'様式C-1-1用'!$B$3:$AI$977,8,0),"")</f>
        <v>0</v>
      </c>
      <c r="G760" s="321">
        <f>IFERROR(VLOOKUP($A760,'様式C-1-1用'!$B$3:$AI$977,10,0),"")</f>
        <v>0</v>
      </c>
      <c r="H760" s="321">
        <f>IFERROR(VLOOKUP($A760,'様式C-1-1用'!$B$3:$AI$977,22,0),"")</f>
        <v>0</v>
      </c>
      <c r="I760" s="321">
        <f>IFERROR(VLOOKUP($A760,'様式C-1-1用'!$B$3:$AI$977,23,0),"")</f>
        <v>0</v>
      </c>
      <c r="J760" s="321" t="str">
        <f>IFERROR(VLOOKUP($A760,'様式C-1-1用'!$B$3:$AI$977,24,0),"")</f>
        <v/>
      </c>
      <c r="K760" s="321" t="str">
        <f>IFERROR(VLOOKUP($A760,'様式C-1-1用'!$B$3:$AI$977,25,0),"")</f>
        <v/>
      </c>
      <c r="L760" s="321">
        <f>IFERROR(VLOOKUP($A760,'様式C-1-1用'!$B$3:$AI$977,16,0),"")</f>
        <v>0</v>
      </c>
      <c r="M760" s="321" t="str">
        <f>IFERROR(VLOOKUP($A760,'様式C-1-1用'!$B$3:$AI$977,34,0),"")</f>
        <v/>
      </c>
      <c r="N760" s="321" t="str">
        <f>IFERROR(VLOOKUP($A760,'様式C-1-1用'!$B$3:$AI$977,30,0),"")</f>
        <v/>
      </c>
      <c r="O760" s="321" t="str">
        <f>IF(VLOOKUP($A760,'様式C-1-1用'!$B$3:$AI$977,29,0)="－","なし",VLOOKUP($A760,'様式C-1-1用'!$B$3:$AI$977,29,0))</f>
        <v/>
      </c>
      <c r="P760" s="322" t="str">
        <f>IFERROR(VLOOKUP($A760,'様式C-1-1用'!$B$3:$AI$977,33,0),"")</f>
        <v/>
      </c>
    </row>
    <row r="761" spans="1:16" ht="15.95" customHeight="1" x14ac:dyDescent="0.15">
      <c r="A761" s="314">
        <v>759</v>
      </c>
      <c r="B761" s="320">
        <f>IFERROR(VLOOKUP($A761,'様式C-1-1用'!$B$3:$AI$977,3,0),"")</f>
        <v>0</v>
      </c>
      <c r="C761" s="321" t="str">
        <f>IFERROR(VLOOKUP($A761,'様式C-1-1用'!$B$3:$AI$977,4,0),"")</f>
        <v/>
      </c>
      <c r="D761" s="321">
        <f>IFERROR(VLOOKUP($A761,'様式C-1-1用'!$B$3:$AI$977,6,0),"")</f>
        <v>0</v>
      </c>
      <c r="E761" s="321">
        <f>IFERROR(VLOOKUP($A761,'様式C-1-1用'!$B$3:$AI$977,7,0),"")</f>
        <v>0</v>
      </c>
      <c r="F761" s="321">
        <f>IFERROR(VLOOKUP($A761,'様式C-1-1用'!$B$3:$AI$977,8,0),"")</f>
        <v>0</v>
      </c>
      <c r="G761" s="321">
        <f>IFERROR(VLOOKUP($A761,'様式C-1-1用'!$B$3:$AI$977,10,0),"")</f>
        <v>0</v>
      </c>
      <c r="H761" s="321">
        <f>IFERROR(VLOOKUP($A761,'様式C-1-1用'!$B$3:$AI$977,22,0),"")</f>
        <v>0</v>
      </c>
      <c r="I761" s="321">
        <f>IFERROR(VLOOKUP($A761,'様式C-1-1用'!$B$3:$AI$977,23,0),"")</f>
        <v>0</v>
      </c>
      <c r="J761" s="321" t="str">
        <f>IFERROR(VLOOKUP($A761,'様式C-1-1用'!$B$3:$AI$977,24,0),"")</f>
        <v/>
      </c>
      <c r="K761" s="321" t="str">
        <f>IFERROR(VLOOKUP($A761,'様式C-1-1用'!$B$3:$AI$977,25,0),"")</f>
        <v/>
      </c>
      <c r="L761" s="321">
        <f>IFERROR(VLOOKUP($A761,'様式C-1-1用'!$B$3:$AI$977,16,0),"")</f>
        <v>0</v>
      </c>
      <c r="M761" s="321" t="str">
        <f>IFERROR(VLOOKUP($A761,'様式C-1-1用'!$B$3:$AI$977,34,0),"")</f>
        <v/>
      </c>
      <c r="N761" s="321" t="str">
        <f>IFERROR(VLOOKUP($A761,'様式C-1-1用'!$B$3:$AI$977,30,0),"")</f>
        <v/>
      </c>
      <c r="O761" s="321" t="str">
        <f>IF(VLOOKUP($A761,'様式C-1-1用'!$B$3:$AI$977,29,0)="－","なし",VLOOKUP($A761,'様式C-1-1用'!$B$3:$AI$977,29,0))</f>
        <v/>
      </c>
      <c r="P761" s="322" t="str">
        <f>IFERROR(VLOOKUP($A761,'様式C-1-1用'!$B$3:$AI$977,33,0),"")</f>
        <v/>
      </c>
    </row>
    <row r="762" spans="1:16" ht="15.95" customHeight="1" x14ac:dyDescent="0.15">
      <c r="A762" s="314">
        <v>760</v>
      </c>
      <c r="B762" s="320">
        <f>IFERROR(VLOOKUP($A762,'様式C-1-1用'!$B$3:$AI$977,3,0),"")</f>
        <v>0</v>
      </c>
      <c r="C762" s="321" t="str">
        <f>IFERROR(VLOOKUP($A762,'様式C-1-1用'!$B$3:$AI$977,4,0),"")</f>
        <v/>
      </c>
      <c r="D762" s="321">
        <f>IFERROR(VLOOKUP($A762,'様式C-1-1用'!$B$3:$AI$977,6,0),"")</f>
        <v>0</v>
      </c>
      <c r="E762" s="321">
        <f>IFERROR(VLOOKUP($A762,'様式C-1-1用'!$B$3:$AI$977,7,0),"")</f>
        <v>0</v>
      </c>
      <c r="F762" s="321">
        <f>IFERROR(VLOOKUP($A762,'様式C-1-1用'!$B$3:$AI$977,8,0),"")</f>
        <v>0</v>
      </c>
      <c r="G762" s="321">
        <f>IFERROR(VLOOKUP($A762,'様式C-1-1用'!$B$3:$AI$977,10,0),"")</f>
        <v>0</v>
      </c>
      <c r="H762" s="321">
        <f>IFERROR(VLOOKUP($A762,'様式C-1-1用'!$B$3:$AI$977,22,0),"")</f>
        <v>0</v>
      </c>
      <c r="I762" s="321">
        <f>IFERROR(VLOOKUP($A762,'様式C-1-1用'!$B$3:$AI$977,23,0),"")</f>
        <v>0</v>
      </c>
      <c r="J762" s="321" t="str">
        <f>IFERROR(VLOOKUP($A762,'様式C-1-1用'!$B$3:$AI$977,24,0),"")</f>
        <v/>
      </c>
      <c r="K762" s="321" t="str">
        <f>IFERROR(VLOOKUP($A762,'様式C-1-1用'!$B$3:$AI$977,25,0),"")</f>
        <v/>
      </c>
      <c r="L762" s="321">
        <f>IFERROR(VLOOKUP($A762,'様式C-1-1用'!$B$3:$AI$977,16,0),"")</f>
        <v>0</v>
      </c>
      <c r="M762" s="321" t="str">
        <f>IFERROR(VLOOKUP($A762,'様式C-1-1用'!$B$3:$AI$977,34,0),"")</f>
        <v/>
      </c>
      <c r="N762" s="321" t="str">
        <f>IFERROR(VLOOKUP($A762,'様式C-1-1用'!$B$3:$AI$977,30,0),"")</f>
        <v/>
      </c>
      <c r="O762" s="321" t="str">
        <f>IF(VLOOKUP($A762,'様式C-1-1用'!$B$3:$AI$977,29,0)="－","なし",VLOOKUP($A762,'様式C-1-1用'!$B$3:$AI$977,29,0))</f>
        <v/>
      </c>
      <c r="P762" s="322" t="str">
        <f>IFERROR(VLOOKUP($A762,'様式C-1-1用'!$B$3:$AI$977,33,0),"")</f>
        <v/>
      </c>
    </row>
    <row r="763" spans="1:16" ht="15.95" customHeight="1" x14ac:dyDescent="0.15">
      <c r="A763" s="314">
        <v>761</v>
      </c>
      <c r="B763" s="320">
        <f>IFERROR(VLOOKUP($A763,'様式C-1-1用'!$B$3:$AI$977,3,0),"")</f>
        <v>0</v>
      </c>
      <c r="C763" s="321" t="str">
        <f>IFERROR(VLOOKUP($A763,'様式C-1-1用'!$B$3:$AI$977,4,0),"")</f>
        <v/>
      </c>
      <c r="D763" s="321">
        <f>IFERROR(VLOOKUP($A763,'様式C-1-1用'!$B$3:$AI$977,6,0),"")</f>
        <v>0</v>
      </c>
      <c r="E763" s="321">
        <f>IFERROR(VLOOKUP($A763,'様式C-1-1用'!$B$3:$AI$977,7,0),"")</f>
        <v>0</v>
      </c>
      <c r="F763" s="321">
        <f>IFERROR(VLOOKUP($A763,'様式C-1-1用'!$B$3:$AI$977,8,0),"")</f>
        <v>0</v>
      </c>
      <c r="G763" s="321">
        <f>IFERROR(VLOOKUP($A763,'様式C-1-1用'!$B$3:$AI$977,10,0),"")</f>
        <v>0</v>
      </c>
      <c r="H763" s="321">
        <f>IFERROR(VLOOKUP($A763,'様式C-1-1用'!$B$3:$AI$977,22,0),"")</f>
        <v>0</v>
      </c>
      <c r="I763" s="321">
        <f>IFERROR(VLOOKUP($A763,'様式C-1-1用'!$B$3:$AI$977,23,0),"")</f>
        <v>0</v>
      </c>
      <c r="J763" s="321" t="str">
        <f>IFERROR(VLOOKUP($A763,'様式C-1-1用'!$B$3:$AI$977,24,0),"")</f>
        <v/>
      </c>
      <c r="K763" s="321" t="str">
        <f>IFERROR(VLOOKUP($A763,'様式C-1-1用'!$B$3:$AI$977,25,0),"")</f>
        <v/>
      </c>
      <c r="L763" s="321">
        <f>IFERROR(VLOOKUP($A763,'様式C-1-1用'!$B$3:$AI$977,16,0),"")</f>
        <v>0</v>
      </c>
      <c r="M763" s="321" t="str">
        <f>IFERROR(VLOOKUP($A763,'様式C-1-1用'!$B$3:$AI$977,34,0),"")</f>
        <v/>
      </c>
      <c r="N763" s="321" t="str">
        <f>IFERROR(VLOOKUP($A763,'様式C-1-1用'!$B$3:$AI$977,30,0),"")</f>
        <v/>
      </c>
      <c r="O763" s="321" t="str">
        <f>IF(VLOOKUP($A763,'様式C-1-1用'!$B$3:$AI$977,29,0)="－","なし",VLOOKUP($A763,'様式C-1-1用'!$B$3:$AI$977,29,0))</f>
        <v/>
      </c>
      <c r="P763" s="322" t="str">
        <f>IFERROR(VLOOKUP($A763,'様式C-1-1用'!$B$3:$AI$977,33,0),"")</f>
        <v/>
      </c>
    </row>
    <row r="764" spans="1:16" ht="15.95" customHeight="1" x14ac:dyDescent="0.15">
      <c r="A764" s="314">
        <v>762</v>
      </c>
      <c r="B764" s="320">
        <f>IFERROR(VLOOKUP($A764,'様式C-1-1用'!$B$3:$AI$977,3,0),"")</f>
        <v>0</v>
      </c>
      <c r="C764" s="321" t="str">
        <f>IFERROR(VLOOKUP($A764,'様式C-1-1用'!$B$3:$AI$977,4,0),"")</f>
        <v/>
      </c>
      <c r="D764" s="321">
        <f>IFERROR(VLOOKUP($A764,'様式C-1-1用'!$B$3:$AI$977,6,0),"")</f>
        <v>0</v>
      </c>
      <c r="E764" s="321">
        <f>IFERROR(VLOOKUP($A764,'様式C-1-1用'!$B$3:$AI$977,7,0),"")</f>
        <v>0</v>
      </c>
      <c r="F764" s="321">
        <f>IFERROR(VLOOKUP($A764,'様式C-1-1用'!$B$3:$AI$977,8,0),"")</f>
        <v>0</v>
      </c>
      <c r="G764" s="321">
        <f>IFERROR(VLOOKUP($A764,'様式C-1-1用'!$B$3:$AI$977,10,0),"")</f>
        <v>0</v>
      </c>
      <c r="H764" s="321">
        <f>IFERROR(VLOOKUP($A764,'様式C-1-1用'!$B$3:$AI$977,22,0),"")</f>
        <v>0</v>
      </c>
      <c r="I764" s="321">
        <f>IFERROR(VLOOKUP($A764,'様式C-1-1用'!$B$3:$AI$977,23,0),"")</f>
        <v>0</v>
      </c>
      <c r="J764" s="321" t="str">
        <f>IFERROR(VLOOKUP($A764,'様式C-1-1用'!$B$3:$AI$977,24,0),"")</f>
        <v/>
      </c>
      <c r="K764" s="321" t="str">
        <f>IFERROR(VLOOKUP($A764,'様式C-1-1用'!$B$3:$AI$977,25,0),"")</f>
        <v/>
      </c>
      <c r="L764" s="321">
        <f>IFERROR(VLOOKUP($A764,'様式C-1-1用'!$B$3:$AI$977,16,0),"")</f>
        <v>0</v>
      </c>
      <c r="M764" s="321" t="str">
        <f>IFERROR(VLOOKUP($A764,'様式C-1-1用'!$B$3:$AI$977,34,0),"")</f>
        <v/>
      </c>
      <c r="N764" s="321" t="str">
        <f>IFERROR(VLOOKUP($A764,'様式C-1-1用'!$B$3:$AI$977,30,0),"")</f>
        <v/>
      </c>
      <c r="O764" s="321" t="str">
        <f>IF(VLOOKUP($A764,'様式C-1-1用'!$B$3:$AI$977,29,0)="－","なし",VLOOKUP($A764,'様式C-1-1用'!$B$3:$AI$977,29,0))</f>
        <v/>
      </c>
      <c r="P764" s="322" t="str">
        <f>IFERROR(VLOOKUP($A764,'様式C-1-1用'!$B$3:$AI$977,33,0),"")</f>
        <v/>
      </c>
    </row>
    <row r="765" spans="1:16" ht="15.95" customHeight="1" x14ac:dyDescent="0.15">
      <c r="A765" s="314">
        <v>763</v>
      </c>
      <c r="B765" s="320">
        <f>IFERROR(VLOOKUP($A765,'様式C-1-1用'!$B$3:$AI$977,3,0),"")</f>
        <v>0</v>
      </c>
      <c r="C765" s="321" t="str">
        <f>IFERROR(VLOOKUP($A765,'様式C-1-1用'!$B$3:$AI$977,4,0),"")</f>
        <v/>
      </c>
      <c r="D765" s="321">
        <f>IFERROR(VLOOKUP($A765,'様式C-1-1用'!$B$3:$AI$977,6,0),"")</f>
        <v>0</v>
      </c>
      <c r="E765" s="321">
        <f>IFERROR(VLOOKUP($A765,'様式C-1-1用'!$B$3:$AI$977,7,0),"")</f>
        <v>0</v>
      </c>
      <c r="F765" s="321">
        <f>IFERROR(VLOOKUP($A765,'様式C-1-1用'!$B$3:$AI$977,8,0),"")</f>
        <v>0</v>
      </c>
      <c r="G765" s="321">
        <f>IFERROR(VLOOKUP($A765,'様式C-1-1用'!$B$3:$AI$977,10,0),"")</f>
        <v>0</v>
      </c>
      <c r="H765" s="321">
        <f>IFERROR(VLOOKUP($A765,'様式C-1-1用'!$B$3:$AI$977,22,0),"")</f>
        <v>0</v>
      </c>
      <c r="I765" s="321">
        <f>IFERROR(VLOOKUP($A765,'様式C-1-1用'!$B$3:$AI$977,23,0),"")</f>
        <v>0</v>
      </c>
      <c r="J765" s="321" t="str">
        <f>IFERROR(VLOOKUP($A765,'様式C-1-1用'!$B$3:$AI$977,24,0),"")</f>
        <v/>
      </c>
      <c r="K765" s="321" t="str">
        <f>IFERROR(VLOOKUP($A765,'様式C-1-1用'!$B$3:$AI$977,25,0),"")</f>
        <v/>
      </c>
      <c r="L765" s="321">
        <f>IFERROR(VLOOKUP($A765,'様式C-1-1用'!$B$3:$AI$977,16,0),"")</f>
        <v>0</v>
      </c>
      <c r="M765" s="321" t="str">
        <f>IFERROR(VLOOKUP($A765,'様式C-1-1用'!$B$3:$AI$977,34,0),"")</f>
        <v/>
      </c>
      <c r="N765" s="321" t="str">
        <f>IFERROR(VLOOKUP($A765,'様式C-1-1用'!$B$3:$AI$977,30,0),"")</f>
        <v/>
      </c>
      <c r="O765" s="321" t="str">
        <f>IF(VLOOKUP($A765,'様式C-1-1用'!$B$3:$AI$977,29,0)="－","なし",VLOOKUP($A765,'様式C-1-1用'!$B$3:$AI$977,29,0))</f>
        <v/>
      </c>
      <c r="P765" s="322" t="str">
        <f>IFERROR(VLOOKUP($A765,'様式C-1-1用'!$B$3:$AI$977,33,0),"")</f>
        <v/>
      </c>
    </row>
    <row r="766" spans="1:16" ht="15.95" customHeight="1" x14ac:dyDescent="0.15">
      <c r="A766" s="314">
        <v>764</v>
      </c>
      <c r="B766" s="320">
        <f>IFERROR(VLOOKUP($A766,'様式C-1-1用'!$B$3:$AI$977,3,0),"")</f>
        <v>0</v>
      </c>
      <c r="C766" s="321" t="str">
        <f>IFERROR(VLOOKUP($A766,'様式C-1-1用'!$B$3:$AI$977,4,0),"")</f>
        <v/>
      </c>
      <c r="D766" s="321">
        <f>IFERROR(VLOOKUP($A766,'様式C-1-1用'!$B$3:$AI$977,6,0),"")</f>
        <v>0</v>
      </c>
      <c r="E766" s="321">
        <f>IFERROR(VLOOKUP($A766,'様式C-1-1用'!$B$3:$AI$977,7,0),"")</f>
        <v>0</v>
      </c>
      <c r="F766" s="321">
        <f>IFERROR(VLOOKUP($A766,'様式C-1-1用'!$B$3:$AI$977,8,0),"")</f>
        <v>0</v>
      </c>
      <c r="G766" s="321">
        <f>IFERROR(VLOOKUP($A766,'様式C-1-1用'!$B$3:$AI$977,10,0),"")</f>
        <v>0</v>
      </c>
      <c r="H766" s="321">
        <f>IFERROR(VLOOKUP($A766,'様式C-1-1用'!$B$3:$AI$977,22,0),"")</f>
        <v>0</v>
      </c>
      <c r="I766" s="321">
        <f>IFERROR(VLOOKUP($A766,'様式C-1-1用'!$B$3:$AI$977,23,0),"")</f>
        <v>0</v>
      </c>
      <c r="J766" s="321" t="str">
        <f>IFERROR(VLOOKUP($A766,'様式C-1-1用'!$B$3:$AI$977,24,0),"")</f>
        <v/>
      </c>
      <c r="K766" s="321" t="str">
        <f>IFERROR(VLOOKUP($A766,'様式C-1-1用'!$B$3:$AI$977,25,0),"")</f>
        <v/>
      </c>
      <c r="L766" s="321">
        <f>IFERROR(VLOOKUP($A766,'様式C-1-1用'!$B$3:$AI$977,16,0),"")</f>
        <v>0</v>
      </c>
      <c r="M766" s="321" t="str">
        <f>IFERROR(VLOOKUP($A766,'様式C-1-1用'!$B$3:$AI$977,34,0),"")</f>
        <v/>
      </c>
      <c r="N766" s="321" t="str">
        <f>IFERROR(VLOOKUP($A766,'様式C-1-1用'!$B$3:$AI$977,30,0),"")</f>
        <v/>
      </c>
      <c r="O766" s="321" t="str">
        <f>IF(VLOOKUP($A766,'様式C-1-1用'!$B$3:$AI$977,29,0)="－","なし",VLOOKUP($A766,'様式C-1-1用'!$B$3:$AI$977,29,0))</f>
        <v/>
      </c>
      <c r="P766" s="322" t="str">
        <f>IFERROR(VLOOKUP($A766,'様式C-1-1用'!$B$3:$AI$977,33,0),"")</f>
        <v/>
      </c>
    </row>
    <row r="767" spans="1:16" ht="15.95" customHeight="1" x14ac:dyDescent="0.15">
      <c r="A767" s="314">
        <v>765</v>
      </c>
      <c r="B767" s="320">
        <f>IFERROR(VLOOKUP($A767,'様式C-1-1用'!$B$3:$AI$977,3,0),"")</f>
        <v>0</v>
      </c>
      <c r="C767" s="321" t="str">
        <f>IFERROR(VLOOKUP($A767,'様式C-1-1用'!$B$3:$AI$977,4,0),"")</f>
        <v/>
      </c>
      <c r="D767" s="321">
        <f>IFERROR(VLOOKUP($A767,'様式C-1-1用'!$B$3:$AI$977,6,0),"")</f>
        <v>0</v>
      </c>
      <c r="E767" s="321">
        <f>IFERROR(VLOOKUP($A767,'様式C-1-1用'!$B$3:$AI$977,7,0),"")</f>
        <v>0</v>
      </c>
      <c r="F767" s="321">
        <f>IFERROR(VLOOKUP($A767,'様式C-1-1用'!$B$3:$AI$977,8,0),"")</f>
        <v>0</v>
      </c>
      <c r="G767" s="321">
        <f>IFERROR(VLOOKUP($A767,'様式C-1-1用'!$B$3:$AI$977,10,0),"")</f>
        <v>0</v>
      </c>
      <c r="H767" s="321">
        <f>IFERROR(VLOOKUP($A767,'様式C-1-1用'!$B$3:$AI$977,22,0),"")</f>
        <v>0</v>
      </c>
      <c r="I767" s="321">
        <f>IFERROR(VLOOKUP($A767,'様式C-1-1用'!$B$3:$AI$977,23,0),"")</f>
        <v>0</v>
      </c>
      <c r="J767" s="321" t="str">
        <f>IFERROR(VLOOKUP($A767,'様式C-1-1用'!$B$3:$AI$977,24,0),"")</f>
        <v/>
      </c>
      <c r="K767" s="321" t="str">
        <f>IFERROR(VLOOKUP($A767,'様式C-1-1用'!$B$3:$AI$977,25,0),"")</f>
        <v/>
      </c>
      <c r="L767" s="321">
        <f>IFERROR(VLOOKUP($A767,'様式C-1-1用'!$B$3:$AI$977,16,0),"")</f>
        <v>0</v>
      </c>
      <c r="M767" s="321" t="str">
        <f>IFERROR(VLOOKUP($A767,'様式C-1-1用'!$B$3:$AI$977,34,0),"")</f>
        <v/>
      </c>
      <c r="N767" s="321" t="str">
        <f>IFERROR(VLOOKUP($A767,'様式C-1-1用'!$B$3:$AI$977,30,0),"")</f>
        <v/>
      </c>
      <c r="O767" s="321" t="str">
        <f>IF(VLOOKUP($A767,'様式C-1-1用'!$B$3:$AI$977,29,0)="－","なし",VLOOKUP($A767,'様式C-1-1用'!$B$3:$AI$977,29,0))</f>
        <v/>
      </c>
      <c r="P767" s="322" t="str">
        <f>IFERROR(VLOOKUP($A767,'様式C-1-1用'!$B$3:$AI$977,33,0),"")</f>
        <v/>
      </c>
    </row>
    <row r="768" spans="1:16" ht="15.95" customHeight="1" x14ac:dyDescent="0.15">
      <c r="A768" s="314">
        <v>766</v>
      </c>
      <c r="B768" s="320">
        <f>IFERROR(VLOOKUP($A768,'様式C-1-1用'!$B$3:$AI$977,3,0),"")</f>
        <v>0</v>
      </c>
      <c r="C768" s="321" t="str">
        <f>IFERROR(VLOOKUP($A768,'様式C-1-1用'!$B$3:$AI$977,4,0),"")</f>
        <v/>
      </c>
      <c r="D768" s="321">
        <f>IFERROR(VLOOKUP($A768,'様式C-1-1用'!$B$3:$AI$977,6,0),"")</f>
        <v>0</v>
      </c>
      <c r="E768" s="321">
        <f>IFERROR(VLOOKUP($A768,'様式C-1-1用'!$B$3:$AI$977,7,0),"")</f>
        <v>0</v>
      </c>
      <c r="F768" s="321">
        <f>IFERROR(VLOOKUP($A768,'様式C-1-1用'!$B$3:$AI$977,8,0),"")</f>
        <v>0</v>
      </c>
      <c r="G768" s="321">
        <f>IFERROR(VLOOKUP($A768,'様式C-1-1用'!$B$3:$AI$977,10,0),"")</f>
        <v>0</v>
      </c>
      <c r="H768" s="321">
        <f>IFERROR(VLOOKUP($A768,'様式C-1-1用'!$B$3:$AI$977,22,0),"")</f>
        <v>0</v>
      </c>
      <c r="I768" s="321">
        <f>IFERROR(VLOOKUP($A768,'様式C-1-1用'!$B$3:$AI$977,23,0),"")</f>
        <v>0</v>
      </c>
      <c r="J768" s="321" t="str">
        <f>IFERROR(VLOOKUP($A768,'様式C-1-1用'!$B$3:$AI$977,24,0),"")</f>
        <v/>
      </c>
      <c r="K768" s="321" t="str">
        <f>IFERROR(VLOOKUP($A768,'様式C-1-1用'!$B$3:$AI$977,25,0),"")</f>
        <v/>
      </c>
      <c r="L768" s="321">
        <f>IFERROR(VLOOKUP($A768,'様式C-1-1用'!$B$3:$AI$977,16,0),"")</f>
        <v>0</v>
      </c>
      <c r="M768" s="321" t="str">
        <f>IFERROR(VLOOKUP($A768,'様式C-1-1用'!$B$3:$AI$977,34,0),"")</f>
        <v/>
      </c>
      <c r="N768" s="321" t="str">
        <f>IFERROR(VLOOKUP($A768,'様式C-1-1用'!$B$3:$AI$977,30,0),"")</f>
        <v/>
      </c>
      <c r="O768" s="321" t="str">
        <f>IF(VLOOKUP($A768,'様式C-1-1用'!$B$3:$AI$977,29,0)="－","なし",VLOOKUP($A768,'様式C-1-1用'!$B$3:$AI$977,29,0))</f>
        <v/>
      </c>
      <c r="P768" s="322" t="str">
        <f>IFERROR(VLOOKUP($A768,'様式C-1-1用'!$B$3:$AI$977,33,0),"")</f>
        <v/>
      </c>
    </row>
    <row r="769" spans="1:16" ht="15.95" customHeight="1" x14ac:dyDescent="0.15">
      <c r="A769" s="314">
        <v>767</v>
      </c>
      <c r="B769" s="320">
        <f>IFERROR(VLOOKUP($A769,'様式C-1-1用'!$B$3:$AI$977,3,0),"")</f>
        <v>0</v>
      </c>
      <c r="C769" s="321" t="str">
        <f>IFERROR(VLOOKUP($A769,'様式C-1-1用'!$B$3:$AI$977,4,0),"")</f>
        <v/>
      </c>
      <c r="D769" s="321">
        <f>IFERROR(VLOOKUP($A769,'様式C-1-1用'!$B$3:$AI$977,6,0),"")</f>
        <v>0</v>
      </c>
      <c r="E769" s="321">
        <f>IFERROR(VLOOKUP($A769,'様式C-1-1用'!$B$3:$AI$977,7,0),"")</f>
        <v>0</v>
      </c>
      <c r="F769" s="321">
        <f>IFERROR(VLOOKUP($A769,'様式C-1-1用'!$B$3:$AI$977,8,0),"")</f>
        <v>0</v>
      </c>
      <c r="G769" s="321">
        <f>IFERROR(VLOOKUP($A769,'様式C-1-1用'!$B$3:$AI$977,10,0),"")</f>
        <v>0</v>
      </c>
      <c r="H769" s="321">
        <f>IFERROR(VLOOKUP($A769,'様式C-1-1用'!$B$3:$AI$977,22,0),"")</f>
        <v>0</v>
      </c>
      <c r="I769" s="321">
        <f>IFERROR(VLOOKUP($A769,'様式C-1-1用'!$B$3:$AI$977,23,0),"")</f>
        <v>0</v>
      </c>
      <c r="J769" s="321" t="str">
        <f>IFERROR(VLOOKUP($A769,'様式C-1-1用'!$B$3:$AI$977,24,0),"")</f>
        <v/>
      </c>
      <c r="K769" s="321" t="str">
        <f>IFERROR(VLOOKUP($A769,'様式C-1-1用'!$B$3:$AI$977,25,0),"")</f>
        <v/>
      </c>
      <c r="L769" s="321">
        <f>IFERROR(VLOOKUP($A769,'様式C-1-1用'!$B$3:$AI$977,16,0),"")</f>
        <v>0</v>
      </c>
      <c r="M769" s="321" t="str">
        <f>IFERROR(VLOOKUP($A769,'様式C-1-1用'!$B$3:$AI$977,34,0),"")</f>
        <v/>
      </c>
      <c r="N769" s="321" t="str">
        <f>IFERROR(VLOOKUP($A769,'様式C-1-1用'!$B$3:$AI$977,30,0),"")</f>
        <v/>
      </c>
      <c r="O769" s="321" t="str">
        <f>IF(VLOOKUP($A769,'様式C-1-1用'!$B$3:$AI$977,29,0)="－","なし",VLOOKUP($A769,'様式C-1-1用'!$B$3:$AI$977,29,0))</f>
        <v/>
      </c>
      <c r="P769" s="322" t="str">
        <f>IFERROR(VLOOKUP($A769,'様式C-1-1用'!$B$3:$AI$977,33,0),"")</f>
        <v/>
      </c>
    </row>
    <row r="770" spans="1:16" ht="15.95" customHeight="1" x14ac:dyDescent="0.15">
      <c r="A770" s="314">
        <v>768</v>
      </c>
      <c r="B770" s="320">
        <f>IFERROR(VLOOKUP($A770,'様式C-1-1用'!$B$3:$AI$977,3,0),"")</f>
        <v>0</v>
      </c>
      <c r="C770" s="321" t="str">
        <f>IFERROR(VLOOKUP($A770,'様式C-1-1用'!$B$3:$AI$977,4,0),"")</f>
        <v/>
      </c>
      <c r="D770" s="321">
        <f>IFERROR(VLOOKUP($A770,'様式C-1-1用'!$B$3:$AI$977,6,0),"")</f>
        <v>0</v>
      </c>
      <c r="E770" s="321">
        <f>IFERROR(VLOOKUP($A770,'様式C-1-1用'!$B$3:$AI$977,7,0),"")</f>
        <v>0</v>
      </c>
      <c r="F770" s="321">
        <f>IFERROR(VLOOKUP($A770,'様式C-1-1用'!$B$3:$AI$977,8,0),"")</f>
        <v>0</v>
      </c>
      <c r="G770" s="321">
        <f>IFERROR(VLOOKUP($A770,'様式C-1-1用'!$B$3:$AI$977,10,0),"")</f>
        <v>0</v>
      </c>
      <c r="H770" s="321">
        <f>IFERROR(VLOOKUP($A770,'様式C-1-1用'!$B$3:$AI$977,22,0),"")</f>
        <v>0</v>
      </c>
      <c r="I770" s="321">
        <f>IFERROR(VLOOKUP($A770,'様式C-1-1用'!$B$3:$AI$977,23,0),"")</f>
        <v>0</v>
      </c>
      <c r="J770" s="321" t="str">
        <f>IFERROR(VLOOKUP($A770,'様式C-1-1用'!$B$3:$AI$977,24,0),"")</f>
        <v/>
      </c>
      <c r="K770" s="321" t="str">
        <f>IFERROR(VLOOKUP($A770,'様式C-1-1用'!$B$3:$AI$977,25,0),"")</f>
        <v/>
      </c>
      <c r="L770" s="321">
        <f>IFERROR(VLOOKUP($A770,'様式C-1-1用'!$B$3:$AI$977,16,0),"")</f>
        <v>0</v>
      </c>
      <c r="M770" s="321" t="str">
        <f>IFERROR(VLOOKUP($A770,'様式C-1-1用'!$B$3:$AI$977,34,0),"")</f>
        <v/>
      </c>
      <c r="N770" s="321" t="str">
        <f>IFERROR(VLOOKUP($A770,'様式C-1-1用'!$B$3:$AI$977,30,0),"")</f>
        <v/>
      </c>
      <c r="O770" s="321" t="str">
        <f>IF(VLOOKUP($A770,'様式C-1-1用'!$B$3:$AI$977,29,0)="－","なし",VLOOKUP($A770,'様式C-1-1用'!$B$3:$AI$977,29,0))</f>
        <v/>
      </c>
      <c r="P770" s="322" t="str">
        <f>IFERROR(VLOOKUP($A770,'様式C-1-1用'!$B$3:$AI$977,33,0),"")</f>
        <v/>
      </c>
    </row>
    <row r="771" spans="1:16" ht="15.95" customHeight="1" x14ac:dyDescent="0.15">
      <c r="A771" s="314">
        <v>769</v>
      </c>
      <c r="B771" s="320">
        <f>IFERROR(VLOOKUP($A771,'様式C-1-1用'!$B$3:$AI$977,3,0),"")</f>
        <v>0</v>
      </c>
      <c r="C771" s="321" t="str">
        <f>IFERROR(VLOOKUP($A771,'様式C-1-1用'!$B$3:$AI$977,4,0),"")</f>
        <v/>
      </c>
      <c r="D771" s="321">
        <f>IFERROR(VLOOKUP($A771,'様式C-1-1用'!$B$3:$AI$977,6,0),"")</f>
        <v>0</v>
      </c>
      <c r="E771" s="321">
        <f>IFERROR(VLOOKUP($A771,'様式C-1-1用'!$B$3:$AI$977,7,0),"")</f>
        <v>0</v>
      </c>
      <c r="F771" s="321">
        <f>IFERROR(VLOOKUP($A771,'様式C-1-1用'!$B$3:$AI$977,8,0),"")</f>
        <v>0</v>
      </c>
      <c r="G771" s="321">
        <f>IFERROR(VLOOKUP($A771,'様式C-1-1用'!$B$3:$AI$977,10,0),"")</f>
        <v>0</v>
      </c>
      <c r="H771" s="321">
        <f>IFERROR(VLOOKUP($A771,'様式C-1-1用'!$B$3:$AI$977,22,0),"")</f>
        <v>0</v>
      </c>
      <c r="I771" s="321">
        <f>IFERROR(VLOOKUP($A771,'様式C-1-1用'!$B$3:$AI$977,23,0),"")</f>
        <v>0</v>
      </c>
      <c r="J771" s="321" t="str">
        <f>IFERROR(VLOOKUP($A771,'様式C-1-1用'!$B$3:$AI$977,24,0),"")</f>
        <v/>
      </c>
      <c r="K771" s="321" t="str">
        <f>IFERROR(VLOOKUP($A771,'様式C-1-1用'!$B$3:$AI$977,25,0),"")</f>
        <v/>
      </c>
      <c r="L771" s="321">
        <f>IFERROR(VLOOKUP($A771,'様式C-1-1用'!$B$3:$AI$977,16,0),"")</f>
        <v>0</v>
      </c>
      <c r="M771" s="321" t="str">
        <f>IFERROR(VLOOKUP($A771,'様式C-1-1用'!$B$3:$AI$977,34,0),"")</f>
        <v/>
      </c>
      <c r="N771" s="321" t="str">
        <f>IFERROR(VLOOKUP($A771,'様式C-1-1用'!$B$3:$AI$977,30,0),"")</f>
        <v/>
      </c>
      <c r="O771" s="321" t="str">
        <f>IF(VLOOKUP($A771,'様式C-1-1用'!$B$3:$AI$977,29,0)="－","なし",VLOOKUP($A771,'様式C-1-1用'!$B$3:$AI$977,29,0))</f>
        <v/>
      </c>
      <c r="P771" s="322" t="str">
        <f>IFERROR(VLOOKUP($A771,'様式C-1-1用'!$B$3:$AI$977,33,0),"")</f>
        <v/>
      </c>
    </row>
    <row r="772" spans="1:16" ht="15.95" customHeight="1" x14ac:dyDescent="0.15">
      <c r="A772" s="314">
        <v>770</v>
      </c>
      <c r="B772" s="320">
        <f>IFERROR(VLOOKUP($A772,'様式C-1-1用'!$B$3:$AI$977,3,0),"")</f>
        <v>0</v>
      </c>
      <c r="C772" s="321" t="str">
        <f>IFERROR(VLOOKUP($A772,'様式C-1-1用'!$B$3:$AI$977,4,0),"")</f>
        <v/>
      </c>
      <c r="D772" s="321">
        <f>IFERROR(VLOOKUP($A772,'様式C-1-1用'!$B$3:$AI$977,6,0),"")</f>
        <v>0</v>
      </c>
      <c r="E772" s="321">
        <f>IFERROR(VLOOKUP($A772,'様式C-1-1用'!$B$3:$AI$977,7,0),"")</f>
        <v>0</v>
      </c>
      <c r="F772" s="321">
        <f>IFERROR(VLOOKUP($A772,'様式C-1-1用'!$B$3:$AI$977,8,0),"")</f>
        <v>0</v>
      </c>
      <c r="G772" s="321">
        <f>IFERROR(VLOOKUP($A772,'様式C-1-1用'!$B$3:$AI$977,10,0),"")</f>
        <v>0</v>
      </c>
      <c r="H772" s="321">
        <f>IFERROR(VLOOKUP($A772,'様式C-1-1用'!$B$3:$AI$977,22,0),"")</f>
        <v>0</v>
      </c>
      <c r="I772" s="321">
        <f>IFERROR(VLOOKUP($A772,'様式C-1-1用'!$B$3:$AI$977,23,0),"")</f>
        <v>0</v>
      </c>
      <c r="J772" s="321" t="str">
        <f>IFERROR(VLOOKUP($A772,'様式C-1-1用'!$B$3:$AI$977,24,0),"")</f>
        <v/>
      </c>
      <c r="K772" s="321" t="str">
        <f>IFERROR(VLOOKUP($A772,'様式C-1-1用'!$B$3:$AI$977,25,0),"")</f>
        <v/>
      </c>
      <c r="L772" s="321">
        <f>IFERROR(VLOOKUP($A772,'様式C-1-1用'!$B$3:$AI$977,16,0),"")</f>
        <v>0</v>
      </c>
      <c r="M772" s="321" t="str">
        <f>IFERROR(VLOOKUP($A772,'様式C-1-1用'!$B$3:$AI$977,34,0),"")</f>
        <v/>
      </c>
      <c r="N772" s="321" t="str">
        <f>IFERROR(VLOOKUP($A772,'様式C-1-1用'!$B$3:$AI$977,30,0),"")</f>
        <v/>
      </c>
      <c r="O772" s="321" t="str">
        <f>IF(VLOOKUP($A772,'様式C-1-1用'!$B$3:$AI$977,29,0)="－","なし",VLOOKUP($A772,'様式C-1-1用'!$B$3:$AI$977,29,0))</f>
        <v/>
      </c>
      <c r="P772" s="322" t="str">
        <f>IFERROR(VLOOKUP($A772,'様式C-1-1用'!$B$3:$AI$977,33,0),"")</f>
        <v/>
      </c>
    </row>
    <row r="773" spans="1:16" ht="15.95" customHeight="1" x14ac:dyDescent="0.15">
      <c r="A773" s="314">
        <v>771</v>
      </c>
      <c r="B773" s="320">
        <f>IFERROR(VLOOKUP($A773,'様式C-1-1用'!$B$3:$AI$977,3,0),"")</f>
        <v>0</v>
      </c>
      <c r="C773" s="321" t="str">
        <f>IFERROR(VLOOKUP($A773,'様式C-1-1用'!$B$3:$AI$977,4,0),"")</f>
        <v/>
      </c>
      <c r="D773" s="321">
        <f>IFERROR(VLOOKUP($A773,'様式C-1-1用'!$B$3:$AI$977,6,0),"")</f>
        <v>0</v>
      </c>
      <c r="E773" s="321">
        <f>IFERROR(VLOOKUP($A773,'様式C-1-1用'!$B$3:$AI$977,7,0),"")</f>
        <v>0</v>
      </c>
      <c r="F773" s="321">
        <f>IFERROR(VLOOKUP($A773,'様式C-1-1用'!$B$3:$AI$977,8,0),"")</f>
        <v>0</v>
      </c>
      <c r="G773" s="321">
        <f>IFERROR(VLOOKUP($A773,'様式C-1-1用'!$B$3:$AI$977,10,0),"")</f>
        <v>0</v>
      </c>
      <c r="H773" s="321">
        <f>IFERROR(VLOOKUP($A773,'様式C-1-1用'!$B$3:$AI$977,22,0),"")</f>
        <v>0</v>
      </c>
      <c r="I773" s="321">
        <f>IFERROR(VLOOKUP($A773,'様式C-1-1用'!$B$3:$AI$977,23,0),"")</f>
        <v>0</v>
      </c>
      <c r="J773" s="321" t="str">
        <f>IFERROR(VLOOKUP($A773,'様式C-1-1用'!$B$3:$AI$977,24,0),"")</f>
        <v/>
      </c>
      <c r="K773" s="321" t="str">
        <f>IFERROR(VLOOKUP($A773,'様式C-1-1用'!$B$3:$AI$977,25,0),"")</f>
        <v/>
      </c>
      <c r="L773" s="321">
        <f>IFERROR(VLOOKUP($A773,'様式C-1-1用'!$B$3:$AI$977,16,0),"")</f>
        <v>0</v>
      </c>
      <c r="M773" s="321" t="str">
        <f>IFERROR(VLOOKUP($A773,'様式C-1-1用'!$B$3:$AI$977,34,0),"")</f>
        <v/>
      </c>
      <c r="N773" s="321" t="str">
        <f>IFERROR(VLOOKUP($A773,'様式C-1-1用'!$B$3:$AI$977,30,0),"")</f>
        <v/>
      </c>
      <c r="O773" s="321" t="str">
        <f>IF(VLOOKUP($A773,'様式C-1-1用'!$B$3:$AI$977,29,0)="－","なし",VLOOKUP($A773,'様式C-1-1用'!$B$3:$AI$977,29,0))</f>
        <v/>
      </c>
      <c r="P773" s="322" t="str">
        <f>IFERROR(VLOOKUP($A773,'様式C-1-1用'!$B$3:$AI$977,33,0),"")</f>
        <v/>
      </c>
    </row>
    <row r="774" spans="1:16" ht="15.95" customHeight="1" x14ac:dyDescent="0.15">
      <c r="A774" s="314">
        <v>772</v>
      </c>
      <c r="B774" s="320">
        <f>IFERROR(VLOOKUP($A774,'様式C-1-1用'!$B$3:$AI$977,3,0),"")</f>
        <v>0</v>
      </c>
      <c r="C774" s="321" t="str">
        <f>IFERROR(VLOOKUP($A774,'様式C-1-1用'!$B$3:$AI$977,4,0),"")</f>
        <v/>
      </c>
      <c r="D774" s="321">
        <f>IFERROR(VLOOKUP($A774,'様式C-1-1用'!$B$3:$AI$977,6,0),"")</f>
        <v>0</v>
      </c>
      <c r="E774" s="321">
        <f>IFERROR(VLOOKUP($A774,'様式C-1-1用'!$B$3:$AI$977,7,0),"")</f>
        <v>0</v>
      </c>
      <c r="F774" s="321">
        <f>IFERROR(VLOOKUP($A774,'様式C-1-1用'!$B$3:$AI$977,8,0),"")</f>
        <v>0</v>
      </c>
      <c r="G774" s="321">
        <f>IFERROR(VLOOKUP($A774,'様式C-1-1用'!$B$3:$AI$977,10,0),"")</f>
        <v>0</v>
      </c>
      <c r="H774" s="321">
        <f>IFERROR(VLOOKUP($A774,'様式C-1-1用'!$B$3:$AI$977,22,0),"")</f>
        <v>0</v>
      </c>
      <c r="I774" s="321">
        <f>IFERROR(VLOOKUP($A774,'様式C-1-1用'!$B$3:$AI$977,23,0),"")</f>
        <v>0</v>
      </c>
      <c r="J774" s="321" t="str">
        <f>IFERROR(VLOOKUP($A774,'様式C-1-1用'!$B$3:$AI$977,24,0),"")</f>
        <v/>
      </c>
      <c r="K774" s="321" t="str">
        <f>IFERROR(VLOOKUP($A774,'様式C-1-1用'!$B$3:$AI$977,25,0),"")</f>
        <v/>
      </c>
      <c r="L774" s="321">
        <f>IFERROR(VLOOKUP($A774,'様式C-1-1用'!$B$3:$AI$977,16,0),"")</f>
        <v>0</v>
      </c>
      <c r="M774" s="321" t="str">
        <f>IFERROR(VLOOKUP($A774,'様式C-1-1用'!$B$3:$AI$977,34,0),"")</f>
        <v/>
      </c>
      <c r="N774" s="321" t="str">
        <f>IFERROR(VLOOKUP($A774,'様式C-1-1用'!$B$3:$AI$977,30,0),"")</f>
        <v/>
      </c>
      <c r="O774" s="321" t="str">
        <f>IF(VLOOKUP($A774,'様式C-1-1用'!$B$3:$AI$977,29,0)="－","なし",VLOOKUP($A774,'様式C-1-1用'!$B$3:$AI$977,29,0))</f>
        <v/>
      </c>
      <c r="P774" s="322" t="str">
        <f>IFERROR(VLOOKUP($A774,'様式C-1-1用'!$B$3:$AI$977,33,0),"")</f>
        <v/>
      </c>
    </row>
    <row r="775" spans="1:16" ht="15.95" customHeight="1" x14ac:dyDescent="0.15">
      <c r="A775" s="314">
        <v>773</v>
      </c>
      <c r="B775" s="320">
        <f>IFERROR(VLOOKUP($A775,'様式C-1-1用'!$B$3:$AI$977,3,0),"")</f>
        <v>0</v>
      </c>
      <c r="C775" s="321" t="str">
        <f>IFERROR(VLOOKUP($A775,'様式C-1-1用'!$B$3:$AI$977,4,0),"")</f>
        <v/>
      </c>
      <c r="D775" s="321">
        <f>IFERROR(VLOOKUP($A775,'様式C-1-1用'!$B$3:$AI$977,6,0),"")</f>
        <v>0</v>
      </c>
      <c r="E775" s="321">
        <f>IFERROR(VLOOKUP($A775,'様式C-1-1用'!$B$3:$AI$977,7,0),"")</f>
        <v>0</v>
      </c>
      <c r="F775" s="321">
        <f>IFERROR(VLOOKUP($A775,'様式C-1-1用'!$B$3:$AI$977,8,0),"")</f>
        <v>0</v>
      </c>
      <c r="G775" s="321">
        <f>IFERROR(VLOOKUP($A775,'様式C-1-1用'!$B$3:$AI$977,10,0),"")</f>
        <v>0</v>
      </c>
      <c r="H775" s="321">
        <f>IFERROR(VLOOKUP($A775,'様式C-1-1用'!$B$3:$AI$977,22,0),"")</f>
        <v>0</v>
      </c>
      <c r="I775" s="321">
        <f>IFERROR(VLOOKUP($A775,'様式C-1-1用'!$B$3:$AI$977,23,0),"")</f>
        <v>0</v>
      </c>
      <c r="J775" s="321" t="str">
        <f>IFERROR(VLOOKUP($A775,'様式C-1-1用'!$B$3:$AI$977,24,0),"")</f>
        <v/>
      </c>
      <c r="K775" s="321" t="str">
        <f>IFERROR(VLOOKUP($A775,'様式C-1-1用'!$B$3:$AI$977,25,0),"")</f>
        <v/>
      </c>
      <c r="L775" s="321">
        <f>IFERROR(VLOOKUP($A775,'様式C-1-1用'!$B$3:$AI$977,16,0),"")</f>
        <v>0</v>
      </c>
      <c r="M775" s="321" t="str">
        <f>IFERROR(VLOOKUP($A775,'様式C-1-1用'!$B$3:$AI$977,34,0),"")</f>
        <v/>
      </c>
      <c r="N775" s="321" t="str">
        <f>IFERROR(VLOOKUP($A775,'様式C-1-1用'!$B$3:$AI$977,30,0),"")</f>
        <v/>
      </c>
      <c r="O775" s="321" t="str">
        <f>IF(VLOOKUP($A775,'様式C-1-1用'!$B$3:$AI$977,29,0)="－","なし",VLOOKUP($A775,'様式C-1-1用'!$B$3:$AI$977,29,0))</f>
        <v/>
      </c>
      <c r="P775" s="322" t="str">
        <f>IFERROR(VLOOKUP($A775,'様式C-1-1用'!$B$3:$AI$977,33,0),"")</f>
        <v/>
      </c>
    </row>
    <row r="776" spans="1:16" ht="15.95" customHeight="1" x14ac:dyDescent="0.15">
      <c r="A776" s="314">
        <v>774</v>
      </c>
      <c r="B776" s="320">
        <f>IFERROR(VLOOKUP($A776,'様式C-1-1用'!$B$3:$AI$977,3,0),"")</f>
        <v>0</v>
      </c>
      <c r="C776" s="321" t="str">
        <f>IFERROR(VLOOKUP($A776,'様式C-1-1用'!$B$3:$AI$977,4,0),"")</f>
        <v/>
      </c>
      <c r="D776" s="321">
        <f>IFERROR(VLOOKUP($A776,'様式C-1-1用'!$B$3:$AI$977,6,0),"")</f>
        <v>0</v>
      </c>
      <c r="E776" s="321">
        <f>IFERROR(VLOOKUP($A776,'様式C-1-1用'!$B$3:$AI$977,7,0),"")</f>
        <v>0</v>
      </c>
      <c r="F776" s="321">
        <f>IFERROR(VLOOKUP($A776,'様式C-1-1用'!$B$3:$AI$977,8,0),"")</f>
        <v>0</v>
      </c>
      <c r="G776" s="321">
        <f>IFERROR(VLOOKUP($A776,'様式C-1-1用'!$B$3:$AI$977,10,0),"")</f>
        <v>0</v>
      </c>
      <c r="H776" s="321">
        <f>IFERROR(VLOOKUP($A776,'様式C-1-1用'!$B$3:$AI$977,22,0),"")</f>
        <v>0</v>
      </c>
      <c r="I776" s="321">
        <f>IFERROR(VLOOKUP($A776,'様式C-1-1用'!$B$3:$AI$977,23,0),"")</f>
        <v>0</v>
      </c>
      <c r="J776" s="321" t="str">
        <f>IFERROR(VLOOKUP($A776,'様式C-1-1用'!$B$3:$AI$977,24,0),"")</f>
        <v/>
      </c>
      <c r="K776" s="321" t="str">
        <f>IFERROR(VLOOKUP($A776,'様式C-1-1用'!$B$3:$AI$977,25,0),"")</f>
        <v/>
      </c>
      <c r="L776" s="321">
        <f>IFERROR(VLOOKUP($A776,'様式C-1-1用'!$B$3:$AI$977,16,0),"")</f>
        <v>0</v>
      </c>
      <c r="M776" s="321" t="str">
        <f>IFERROR(VLOOKUP($A776,'様式C-1-1用'!$B$3:$AI$977,34,0),"")</f>
        <v/>
      </c>
      <c r="N776" s="321" t="str">
        <f>IFERROR(VLOOKUP($A776,'様式C-1-1用'!$B$3:$AI$977,30,0),"")</f>
        <v/>
      </c>
      <c r="O776" s="321" t="str">
        <f>IF(VLOOKUP($A776,'様式C-1-1用'!$B$3:$AI$977,29,0)="－","なし",VLOOKUP($A776,'様式C-1-1用'!$B$3:$AI$977,29,0))</f>
        <v/>
      </c>
      <c r="P776" s="322" t="str">
        <f>IFERROR(VLOOKUP($A776,'様式C-1-1用'!$B$3:$AI$977,33,0),"")</f>
        <v/>
      </c>
    </row>
    <row r="777" spans="1:16" ht="15.95" customHeight="1" x14ac:dyDescent="0.15">
      <c r="A777" s="314">
        <v>775</v>
      </c>
      <c r="B777" s="320">
        <f>IFERROR(VLOOKUP($A777,'様式C-1-1用'!$B$3:$AI$977,3,0),"")</f>
        <v>0</v>
      </c>
      <c r="C777" s="321" t="str">
        <f>IFERROR(VLOOKUP($A777,'様式C-1-1用'!$B$3:$AI$977,4,0),"")</f>
        <v/>
      </c>
      <c r="D777" s="321">
        <f>IFERROR(VLOOKUP($A777,'様式C-1-1用'!$B$3:$AI$977,6,0),"")</f>
        <v>0</v>
      </c>
      <c r="E777" s="321">
        <f>IFERROR(VLOOKUP($A777,'様式C-1-1用'!$B$3:$AI$977,7,0),"")</f>
        <v>0</v>
      </c>
      <c r="F777" s="321">
        <f>IFERROR(VLOOKUP($A777,'様式C-1-1用'!$B$3:$AI$977,8,0),"")</f>
        <v>0</v>
      </c>
      <c r="G777" s="321">
        <f>IFERROR(VLOOKUP($A777,'様式C-1-1用'!$B$3:$AI$977,10,0),"")</f>
        <v>0</v>
      </c>
      <c r="H777" s="321">
        <f>IFERROR(VLOOKUP($A777,'様式C-1-1用'!$B$3:$AI$977,22,0),"")</f>
        <v>0</v>
      </c>
      <c r="I777" s="321">
        <f>IFERROR(VLOOKUP($A777,'様式C-1-1用'!$B$3:$AI$977,23,0),"")</f>
        <v>0</v>
      </c>
      <c r="J777" s="321" t="str">
        <f>IFERROR(VLOOKUP($A777,'様式C-1-1用'!$B$3:$AI$977,24,0),"")</f>
        <v/>
      </c>
      <c r="K777" s="321" t="str">
        <f>IFERROR(VLOOKUP($A777,'様式C-1-1用'!$B$3:$AI$977,25,0),"")</f>
        <v/>
      </c>
      <c r="L777" s="321">
        <f>IFERROR(VLOOKUP($A777,'様式C-1-1用'!$B$3:$AI$977,16,0),"")</f>
        <v>0</v>
      </c>
      <c r="M777" s="321" t="str">
        <f>IFERROR(VLOOKUP($A777,'様式C-1-1用'!$B$3:$AI$977,34,0),"")</f>
        <v/>
      </c>
      <c r="N777" s="321" t="str">
        <f>IFERROR(VLOOKUP($A777,'様式C-1-1用'!$B$3:$AI$977,30,0),"")</f>
        <v/>
      </c>
      <c r="O777" s="321" t="str">
        <f>IF(VLOOKUP($A777,'様式C-1-1用'!$B$3:$AI$977,29,0)="－","なし",VLOOKUP($A777,'様式C-1-1用'!$B$3:$AI$977,29,0))</f>
        <v/>
      </c>
      <c r="P777" s="322" t="str">
        <f>IFERROR(VLOOKUP($A777,'様式C-1-1用'!$B$3:$AI$977,33,0),"")</f>
        <v/>
      </c>
    </row>
    <row r="778" spans="1:16" ht="15.95" customHeight="1" x14ac:dyDescent="0.15">
      <c r="A778" s="314">
        <v>776</v>
      </c>
      <c r="B778" s="320">
        <f>IFERROR(VLOOKUP($A778,'様式C-1-1用'!$B$3:$AI$977,3,0),"")</f>
        <v>0</v>
      </c>
      <c r="C778" s="321" t="str">
        <f>IFERROR(VLOOKUP($A778,'様式C-1-1用'!$B$3:$AI$977,4,0),"")</f>
        <v/>
      </c>
      <c r="D778" s="321">
        <f>IFERROR(VLOOKUP($A778,'様式C-1-1用'!$B$3:$AI$977,6,0),"")</f>
        <v>0</v>
      </c>
      <c r="E778" s="321">
        <f>IFERROR(VLOOKUP($A778,'様式C-1-1用'!$B$3:$AI$977,7,0),"")</f>
        <v>0</v>
      </c>
      <c r="F778" s="321">
        <f>IFERROR(VLOOKUP($A778,'様式C-1-1用'!$B$3:$AI$977,8,0),"")</f>
        <v>0</v>
      </c>
      <c r="G778" s="321">
        <f>IFERROR(VLOOKUP($A778,'様式C-1-1用'!$B$3:$AI$977,10,0),"")</f>
        <v>0</v>
      </c>
      <c r="H778" s="321">
        <f>IFERROR(VLOOKUP($A778,'様式C-1-1用'!$B$3:$AI$977,22,0),"")</f>
        <v>0</v>
      </c>
      <c r="I778" s="321">
        <f>IFERROR(VLOOKUP($A778,'様式C-1-1用'!$B$3:$AI$977,23,0),"")</f>
        <v>0</v>
      </c>
      <c r="J778" s="321" t="str">
        <f>IFERROR(VLOOKUP($A778,'様式C-1-1用'!$B$3:$AI$977,24,0),"")</f>
        <v/>
      </c>
      <c r="K778" s="321" t="str">
        <f>IFERROR(VLOOKUP($A778,'様式C-1-1用'!$B$3:$AI$977,25,0),"")</f>
        <v/>
      </c>
      <c r="L778" s="321">
        <f>IFERROR(VLOOKUP($A778,'様式C-1-1用'!$B$3:$AI$977,16,0),"")</f>
        <v>0</v>
      </c>
      <c r="M778" s="321" t="str">
        <f>IFERROR(VLOOKUP($A778,'様式C-1-1用'!$B$3:$AI$977,34,0),"")</f>
        <v/>
      </c>
      <c r="N778" s="321" t="str">
        <f>IFERROR(VLOOKUP($A778,'様式C-1-1用'!$B$3:$AI$977,30,0),"")</f>
        <v/>
      </c>
      <c r="O778" s="321" t="str">
        <f>IF(VLOOKUP($A778,'様式C-1-1用'!$B$3:$AI$977,29,0)="－","なし",VLOOKUP($A778,'様式C-1-1用'!$B$3:$AI$977,29,0))</f>
        <v/>
      </c>
      <c r="P778" s="322" t="str">
        <f>IFERROR(VLOOKUP($A778,'様式C-1-1用'!$B$3:$AI$977,33,0),"")</f>
        <v/>
      </c>
    </row>
    <row r="779" spans="1:16" ht="15.95" customHeight="1" x14ac:dyDescent="0.15">
      <c r="A779" s="314">
        <v>777</v>
      </c>
      <c r="B779" s="320">
        <f>IFERROR(VLOOKUP($A779,'様式C-1-1用'!$B$3:$AI$977,3,0),"")</f>
        <v>0</v>
      </c>
      <c r="C779" s="321" t="str">
        <f>IFERROR(VLOOKUP($A779,'様式C-1-1用'!$B$3:$AI$977,4,0),"")</f>
        <v/>
      </c>
      <c r="D779" s="321">
        <f>IFERROR(VLOOKUP($A779,'様式C-1-1用'!$B$3:$AI$977,6,0),"")</f>
        <v>0</v>
      </c>
      <c r="E779" s="321">
        <f>IFERROR(VLOOKUP($A779,'様式C-1-1用'!$B$3:$AI$977,7,0),"")</f>
        <v>0</v>
      </c>
      <c r="F779" s="321">
        <f>IFERROR(VLOOKUP($A779,'様式C-1-1用'!$B$3:$AI$977,8,0),"")</f>
        <v>0</v>
      </c>
      <c r="G779" s="321">
        <f>IFERROR(VLOOKUP($A779,'様式C-1-1用'!$B$3:$AI$977,10,0),"")</f>
        <v>0</v>
      </c>
      <c r="H779" s="321">
        <f>IFERROR(VLOOKUP($A779,'様式C-1-1用'!$B$3:$AI$977,22,0),"")</f>
        <v>0</v>
      </c>
      <c r="I779" s="321">
        <f>IFERROR(VLOOKUP($A779,'様式C-1-1用'!$B$3:$AI$977,23,0),"")</f>
        <v>0</v>
      </c>
      <c r="J779" s="321" t="str">
        <f>IFERROR(VLOOKUP($A779,'様式C-1-1用'!$B$3:$AI$977,24,0),"")</f>
        <v/>
      </c>
      <c r="K779" s="321" t="str">
        <f>IFERROR(VLOOKUP($A779,'様式C-1-1用'!$B$3:$AI$977,25,0),"")</f>
        <v/>
      </c>
      <c r="L779" s="321">
        <f>IFERROR(VLOOKUP($A779,'様式C-1-1用'!$B$3:$AI$977,16,0),"")</f>
        <v>0</v>
      </c>
      <c r="M779" s="321" t="str">
        <f>IFERROR(VLOOKUP($A779,'様式C-1-1用'!$B$3:$AI$977,34,0),"")</f>
        <v/>
      </c>
      <c r="N779" s="321" t="str">
        <f>IFERROR(VLOOKUP($A779,'様式C-1-1用'!$B$3:$AI$977,30,0),"")</f>
        <v/>
      </c>
      <c r="O779" s="321" t="str">
        <f>IF(VLOOKUP($A779,'様式C-1-1用'!$B$3:$AI$977,29,0)="－","なし",VLOOKUP($A779,'様式C-1-1用'!$B$3:$AI$977,29,0))</f>
        <v/>
      </c>
      <c r="P779" s="322" t="str">
        <f>IFERROR(VLOOKUP($A779,'様式C-1-1用'!$B$3:$AI$977,33,0),"")</f>
        <v/>
      </c>
    </row>
    <row r="780" spans="1:16" ht="15.95" customHeight="1" x14ac:dyDescent="0.15">
      <c r="A780" s="314">
        <v>778</v>
      </c>
      <c r="B780" s="320">
        <f>IFERROR(VLOOKUP($A780,'様式C-1-1用'!$B$3:$AI$977,3,0),"")</f>
        <v>0</v>
      </c>
      <c r="C780" s="321" t="str">
        <f>IFERROR(VLOOKUP($A780,'様式C-1-1用'!$B$3:$AI$977,4,0),"")</f>
        <v/>
      </c>
      <c r="D780" s="321">
        <f>IFERROR(VLOOKUP($A780,'様式C-1-1用'!$B$3:$AI$977,6,0),"")</f>
        <v>0</v>
      </c>
      <c r="E780" s="321">
        <f>IFERROR(VLOOKUP($A780,'様式C-1-1用'!$B$3:$AI$977,7,0),"")</f>
        <v>0</v>
      </c>
      <c r="F780" s="321">
        <f>IFERROR(VLOOKUP($A780,'様式C-1-1用'!$B$3:$AI$977,8,0),"")</f>
        <v>0</v>
      </c>
      <c r="G780" s="321">
        <f>IFERROR(VLOOKUP($A780,'様式C-1-1用'!$B$3:$AI$977,10,0),"")</f>
        <v>0</v>
      </c>
      <c r="H780" s="321">
        <f>IFERROR(VLOOKUP($A780,'様式C-1-1用'!$B$3:$AI$977,22,0),"")</f>
        <v>0</v>
      </c>
      <c r="I780" s="321">
        <f>IFERROR(VLOOKUP($A780,'様式C-1-1用'!$B$3:$AI$977,23,0),"")</f>
        <v>0</v>
      </c>
      <c r="J780" s="321" t="str">
        <f>IFERROR(VLOOKUP($A780,'様式C-1-1用'!$B$3:$AI$977,24,0),"")</f>
        <v/>
      </c>
      <c r="K780" s="321" t="str">
        <f>IFERROR(VLOOKUP($A780,'様式C-1-1用'!$B$3:$AI$977,25,0),"")</f>
        <v/>
      </c>
      <c r="L780" s="321">
        <f>IFERROR(VLOOKUP($A780,'様式C-1-1用'!$B$3:$AI$977,16,0),"")</f>
        <v>0</v>
      </c>
      <c r="M780" s="321" t="str">
        <f>IFERROR(VLOOKUP($A780,'様式C-1-1用'!$B$3:$AI$977,34,0),"")</f>
        <v/>
      </c>
      <c r="N780" s="321" t="str">
        <f>IFERROR(VLOOKUP($A780,'様式C-1-1用'!$B$3:$AI$977,30,0),"")</f>
        <v/>
      </c>
      <c r="O780" s="321" t="str">
        <f>IF(VLOOKUP($A780,'様式C-1-1用'!$B$3:$AI$977,29,0)="－","なし",VLOOKUP($A780,'様式C-1-1用'!$B$3:$AI$977,29,0))</f>
        <v/>
      </c>
      <c r="P780" s="322" t="str">
        <f>IFERROR(VLOOKUP($A780,'様式C-1-1用'!$B$3:$AI$977,33,0),"")</f>
        <v/>
      </c>
    </row>
    <row r="781" spans="1:16" ht="15.95" customHeight="1" x14ac:dyDescent="0.15">
      <c r="A781" s="314">
        <v>779</v>
      </c>
      <c r="B781" s="320">
        <f>IFERROR(VLOOKUP($A781,'様式C-1-1用'!$B$3:$AI$977,3,0),"")</f>
        <v>0</v>
      </c>
      <c r="C781" s="321" t="str">
        <f>IFERROR(VLOOKUP($A781,'様式C-1-1用'!$B$3:$AI$977,4,0),"")</f>
        <v/>
      </c>
      <c r="D781" s="321">
        <f>IFERROR(VLOOKUP($A781,'様式C-1-1用'!$B$3:$AI$977,6,0),"")</f>
        <v>0</v>
      </c>
      <c r="E781" s="321">
        <f>IFERROR(VLOOKUP($A781,'様式C-1-1用'!$B$3:$AI$977,7,0),"")</f>
        <v>0</v>
      </c>
      <c r="F781" s="321">
        <f>IFERROR(VLOOKUP($A781,'様式C-1-1用'!$B$3:$AI$977,8,0),"")</f>
        <v>0</v>
      </c>
      <c r="G781" s="321">
        <f>IFERROR(VLOOKUP($A781,'様式C-1-1用'!$B$3:$AI$977,10,0),"")</f>
        <v>0</v>
      </c>
      <c r="H781" s="321">
        <f>IFERROR(VLOOKUP($A781,'様式C-1-1用'!$B$3:$AI$977,22,0),"")</f>
        <v>0</v>
      </c>
      <c r="I781" s="321">
        <f>IFERROR(VLOOKUP($A781,'様式C-1-1用'!$B$3:$AI$977,23,0),"")</f>
        <v>0</v>
      </c>
      <c r="J781" s="321" t="str">
        <f>IFERROR(VLOOKUP($A781,'様式C-1-1用'!$B$3:$AI$977,24,0),"")</f>
        <v/>
      </c>
      <c r="K781" s="321" t="str">
        <f>IFERROR(VLOOKUP($A781,'様式C-1-1用'!$B$3:$AI$977,25,0),"")</f>
        <v/>
      </c>
      <c r="L781" s="321">
        <f>IFERROR(VLOOKUP($A781,'様式C-1-1用'!$B$3:$AI$977,16,0),"")</f>
        <v>0</v>
      </c>
      <c r="M781" s="321" t="str">
        <f>IFERROR(VLOOKUP($A781,'様式C-1-1用'!$B$3:$AI$977,34,0),"")</f>
        <v/>
      </c>
      <c r="N781" s="321" t="str">
        <f>IFERROR(VLOOKUP($A781,'様式C-1-1用'!$B$3:$AI$977,30,0),"")</f>
        <v/>
      </c>
      <c r="O781" s="321" t="str">
        <f>IF(VLOOKUP($A781,'様式C-1-1用'!$B$3:$AI$977,29,0)="－","なし",VLOOKUP($A781,'様式C-1-1用'!$B$3:$AI$977,29,0))</f>
        <v/>
      </c>
      <c r="P781" s="322" t="str">
        <f>IFERROR(VLOOKUP($A781,'様式C-1-1用'!$B$3:$AI$977,33,0),"")</f>
        <v/>
      </c>
    </row>
    <row r="782" spans="1:16" ht="15.95" customHeight="1" x14ac:dyDescent="0.15">
      <c r="A782" s="314">
        <v>780</v>
      </c>
      <c r="B782" s="320">
        <f>IFERROR(VLOOKUP($A782,'様式C-1-1用'!$B$3:$AI$977,3,0),"")</f>
        <v>0</v>
      </c>
      <c r="C782" s="321" t="str">
        <f>IFERROR(VLOOKUP($A782,'様式C-1-1用'!$B$3:$AI$977,4,0),"")</f>
        <v/>
      </c>
      <c r="D782" s="321">
        <f>IFERROR(VLOOKUP($A782,'様式C-1-1用'!$B$3:$AI$977,6,0),"")</f>
        <v>0</v>
      </c>
      <c r="E782" s="321">
        <f>IFERROR(VLOOKUP($A782,'様式C-1-1用'!$B$3:$AI$977,7,0),"")</f>
        <v>0</v>
      </c>
      <c r="F782" s="321">
        <f>IFERROR(VLOOKUP($A782,'様式C-1-1用'!$B$3:$AI$977,8,0),"")</f>
        <v>0</v>
      </c>
      <c r="G782" s="321">
        <f>IFERROR(VLOOKUP($A782,'様式C-1-1用'!$B$3:$AI$977,10,0),"")</f>
        <v>0</v>
      </c>
      <c r="H782" s="321">
        <f>IFERROR(VLOOKUP($A782,'様式C-1-1用'!$B$3:$AI$977,22,0),"")</f>
        <v>0</v>
      </c>
      <c r="I782" s="321">
        <f>IFERROR(VLOOKUP($A782,'様式C-1-1用'!$B$3:$AI$977,23,0),"")</f>
        <v>0</v>
      </c>
      <c r="J782" s="321" t="str">
        <f>IFERROR(VLOOKUP($A782,'様式C-1-1用'!$B$3:$AI$977,24,0),"")</f>
        <v/>
      </c>
      <c r="K782" s="321" t="str">
        <f>IFERROR(VLOOKUP($A782,'様式C-1-1用'!$B$3:$AI$977,25,0),"")</f>
        <v/>
      </c>
      <c r="L782" s="321">
        <f>IFERROR(VLOOKUP($A782,'様式C-1-1用'!$B$3:$AI$977,16,0),"")</f>
        <v>0</v>
      </c>
      <c r="M782" s="321" t="str">
        <f>IFERROR(VLOOKUP($A782,'様式C-1-1用'!$B$3:$AI$977,34,0),"")</f>
        <v/>
      </c>
      <c r="N782" s="321" t="str">
        <f>IFERROR(VLOOKUP($A782,'様式C-1-1用'!$B$3:$AI$977,30,0),"")</f>
        <v/>
      </c>
      <c r="O782" s="321" t="str">
        <f>IF(VLOOKUP($A782,'様式C-1-1用'!$B$3:$AI$977,29,0)="－","なし",VLOOKUP($A782,'様式C-1-1用'!$B$3:$AI$977,29,0))</f>
        <v/>
      </c>
      <c r="P782" s="322" t="str">
        <f>IFERROR(VLOOKUP($A782,'様式C-1-1用'!$B$3:$AI$977,33,0),"")</f>
        <v/>
      </c>
    </row>
    <row r="783" spans="1:16" ht="15.95" customHeight="1" x14ac:dyDescent="0.15">
      <c r="A783" s="314">
        <v>781</v>
      </c>
      <c r="B783" s="320">
        <f>IFERROR(VLOOKUP($A783,'様式C-1-1用'!$B$3:$AI$977,3,0),"")</f>
        <v>0</v>
      </c>
      <c r="C783" s="321" t="str">
        <f>IFERROR(VLOOKUP($A783,'様式C-1-1用'!$B$3:$AI$977,4,0),"")</f>
        <v/>
      </c>
      <c r="D783" s="321">
        <f>IFERROR(VLOOKUP($A783,'様式C-1-1用'!$B$3:$AI$977,6,0),"")</f>
        <v>0</v>
      </c>
      <c r="E783" s="321">
        <f>IFERROR(VLOOKUP($A783,'様式C-1-1用'!$B$3:$AI$977,7,0),"")</f>
        <v>0</v>
      </c>
      <c r="F783" s="321">
        <f>IFERROR(VLOOKUP($A783,'様式C-1-1用'!$B$3:$AI$977,8,0),"")</f>
        <v>0</v>
      </c>
      <c r="G783" s="321">
        <f>IFERROR(VLOOKUP($A783,'様式C-1-1用'!$B$3:$AI$977,10,0),"")</f>
        <v>0</v>
      </c>
      <c r="H783" s="321">
        <f>IFERROR(VLOOKUP($A783,'様式C-1-1用'!$B$3:$AI$977,22,0),"")</f>
        <v>0</v>
      </c>
      <c r="I783" s="321">
        <f>IFERROR(VLOOKUP($A783,'様式C-1-1用'!$B$3:$AI$977,23,0),"")</f>
        <v>0</v>
      </c>
      <c r="J783" s="321" t="str">
        <f>IFERROR(VLOOKUP($A783,'様式C-1-1用'!$B$3:$AI$977,24,0),"")</f>
        <v/>
      </c>
      <c r="K783" s="321" t="str">
        <f>IFERROR(VLOOKUP($A783,'様式C-1-1用'!$B$3:$AI$977,25,0),"")</f>
        <v/>
      </c>
      <c r="L783" s="321">
        <f>IFERROR(VLOOKUP($A783,'様式C-1-1用'!$B$3:$AI$977,16,0),"")</f>
        <v>0</v>
      </c>
      <c r="M783" s="321" t="str">
        <f>IFERROR(VLOOKUP($A783,'様式C-1-1用'!$B$3:$AI$977,34,0),"")</f>
        <v/>
      </c>
      <c r="N783" s="321" t="str">
        <f>IFERROR(VLOOKUP($A783,'様式C-1-1用'!$B$3:$AI$977,30,0),"")</f>
        <v/>
      </c>
      <c r="O783" s="321" t="str">
        <f>IF(VLOOKUP($A783,'様式C-1-1用'!$B$3:$AI$977,29,0)="－","なし",VLOOKUP($A783,'様式C-1-1用'!$B$3:$AI$977,29,0))</f>
        <v/>
      </c>
      <c r="P783" s="322" t="str">
        <f>IFERROR(VLOOKUP($A783,'様式C-1-1用'!$B$3:$AI$977,33,0),"")</f>
        <v/>
      </c>
    </row>
    <row r="784" spans="1:16" ht="15.95" customHeight="1" x14ac:dyDescent="0.15">
      <c r="A784" s="314">
        <v>782</v>
      </c>
      <c r="B784" s="320">
        <f>IFERROR(VLOOKUP($A784,'様式C-1-1用'!$B$3:$AI$977,3,0),"")</f>
        <v>0</v>
      </c>
      <c r="C784" s="321" t="str">
        <f>IFERROR(VLOOKUP($A784,'様式C-1-1用'!$B$3:$AI$977,4,0),"")</f>
        <v/>
      </c>
      <c r="D784" s="321">
        <f>IFERROR(VLOOKUP($A784,'様式C-1-1用'!$B$3:$AI$977,6,0),"")</f>
        <v>0</v>
      </c>
      <c r="E784" s="321">
        <f>IFERROR(VLOOKUP($A784,'様式C-1-1用'!$B$3:$AI$977,7,0),"")</f>
        <v>0</v>
      </c>
      <c r="F784" s="321">
        <f>IFERROR(VLOOKUP($A784,'様式C-1-1用'!$B$3:$AI$977,8,0),"")</f>
        <v>0</v>
      </c>
      <c r="G784" s="321">
        <f>IFERROR(VLOOKUP($A784,'様式C-1-1用'!$B$3:$AI$977,10,0),"")</f>
        <v>0</v>
      </c>
      <c r="H784" s="321">
        <f>IFERROR(VLOOKUP($A784,'様式C-1-1用'!$B$3:$AI$977,22,0),"")</f>
        <v>0</v>
      </c>
      <c r="I784" s="321">
        <f>IFERROR(VLOOKUP($A784,'様式C-1-1用'!$B$3:$AI$977,23,0),"")</f>
        <v>0</v>
      </c>
      <c r="J784" s="321" t="str">
        <f>IFERROR(VLOOKUP($A784,'様式C-1-1用'!$B$3:$AI$977,24,0),"")</f>
        <v/>
      </c>
      <c r="K784" s="321" t="str">
        <f>IFERROR(VLOOKUP($A784,'様式C-1-1用'!$B$3:$AI$977,25,0),"")</f>
        <v/>
      </c>
      <c r="L784" s="321">
        <f>IFERROR(VLOOKUP($A784,'様式C-1-1用'!$B$3:$AI$977,16,0),"")</f>
        <v>0</v>
      </c>
      <c r="M784" s="321" t="str">
        <f>IFERROR(VLOOKUP($A784,'様式C-1-1用'!$B$3:$AI$977,34,0),"")</f>
        <v/>
      </c>
      <c r="N784" s="321" t="str">
        <f>IFERROR(VLOOKUP($A784,'様式C-1-1用'!$B$3:$AI$977,30,0),"")</f>
        <v/>
      </c>
      <c r="O784" s="321" t="str">
        <f>IF(VLOOKUP($A784,'様式C-1-1用'!$B$3:$AI$977,29,0)="－","なし",VLOOKUP($A784,'様式C-1-1用'!$B$3:$AI$977,29,0))</f>
        <v/>
      </c>
      <c r="P784" s="322" t="str">
        <f>IFERROR(VLOOKUP($A784,'様式C-1-1用'!$B$3:$AI$977,33,0),"")</f>
        <v/>
      </c>
    </row>
    <row r="785" spans="1:16" ht="15.95" customHeight="1" x14ac:dyDescent="0.15">
      <c r="A785" s="314">
        <v>783</v>
      </c>
      <c r="B785" s="320">
        <f>IFERROR(VLOOKUP($A785,'様式C-1-1用'!$B$3:$AI$977,3,0),"")</f>
        <v>0</v>
      </c>
      <c r="C785" s="321" t="str">
        <f>IFERROR(VLOOKUP($A785,'様式C-1-1用'!$B$3:$AI$977,4,0),"")</f>
        <v/>
      </c>
      <c r="D785" s="321">
        <f>IFERROR(VLOOKUP($A785,'様式C-1-1用'!$B$3:$AI$977,6,0),"")</f>
        <v>0</v>
      </c>
      <c r="E785" s="321">
        <f>IFERROR(VLOOKUP($A785,'様式C-1-1用'!$B$3:$AI$977,7,0),"")</f>
        <v>0</v>
      </c>
      <c r="F785" s="321">
        <f>IFERROR(VLOOKUP($A785,'様式C-1-1用'!$B$3:$AI$977,8,0),"")</f>
        <v>0</v>
      </c>
      <c r="G785" s="321">
        <f>IFERROR(VLOOKUP($A785,'様式C-1-1用'!$B$3:$AI$977,10,0),"")</f>
        <v>0</v>
      </c>
      <c r="H785" s="321">
        <f>IFERROR(VLOOKUP($A785,'様式C-1-1用'!$B$3:$AI$977,22,0),"")</f>
        <v>0</v>
      </c>
      <c r="I785" s="321">
        <f>IFERROR(VLOOKUP($A785,'様式C-1-1用'!$B$3:$AI$977,23,0),"")</f>
        <v>0</v>
      </c>
      <c r="J785" s="321" t="str">
        <f>IFERROR(VLOOKUP($A785,'様式C-1-1用'!$B$3:$AI$977,24,0),"")</f>
        <v/>
      </c>
      <c r="K785" s="321" t="str">
        <f>IFERROR(VLOOKUP($A785,'様式C-1-1用'!$B$3:$AI$977,25,0),"")</f>
        <v/>
      </c>
      <c r="L785" s="321">
        <f>IFERROR(VLOOKUP($A785,'様式C-1-1用'!$B$3:$AI$977,16,0),"")</f>
        <v>0</v>
      </c>
      <c r="M785" s="321" t="str">
        <f>IFERROR(VLOOKUP($A785,'様式C-1-1用'!$B$3:$AI$977,34,0),"")</f>
        <v/>
      </c>
      <c r="N785" s="321" t="str">
        <f>IFERROR(VLOOKUP($A785,'様式C-1-1用'!$B$3:$AI$977,30,0),"")</f>
        <v/>
      </c>
      <c r="O785" s="321" t="str">
        <f>IF(VLOOKUP($A785,'様式C-1-1用'!$B$3:$AI$977,29,0)="－","なし",VLOOKUP($A785,'様式C-1-1用'!$B$3:$AI$977,29,0))</f>
        <v/>
      </c>
      <c r="P785" s="322" t="str">
        <f>IFERROR(VLOOKUP($A785,'様式C-1-1用'!$B$3:$AI$977,33,0),"")</f>
        <v/>
      </c>
    </row>
    <row r="786" spans="1:16" ht="15.95" customHeight="1" x14ac:dyDescent="0.15">
      <c r="A786" s="314">
        <v>784</v>
      </c>
      <c r="B786" s="320">
        <f>IFERROR(VLOOKUP($A786,'様式C-1-1用'!$B$3:$AI$977,3,0),"")</f>
        <v>0</v>
      </c>
      <c r="C786" s="321" t="str">
        <f>IFERROR(VLOOKUP($A786,'様式C-1-1用'!$B$3:$AI$977,4,0),"")</f>
        <v/>
      </c>
      <c r="D786" s="321">
        <f>IFERROR(VLOOKUP($A786,'様式C-1-1用'!$B$3:$AI$977,6,0),"")</f>
        <v>0</v>
      </c>
      <c r="E786" s="321">
        <f>IFERROR(VLOOKUP($A786,'様式C-1-1用'!$B$3:$AI$977,7,0),"")</f>
        <v>0</v>
      </c>
      <c r="F786" s="321">
        <f>IFERROR(VLOOKUP($A786,'様式C-1-1用'!$B$3:$AI$977,8,0),"")</f>
        <v>0</v>
      </c>
      <c r="G786" s="321">
        <f>IFERROR(VLOOKUP($A786,'様式C-1-1用'!$B$3:$AI$977,10,0),"")</f>
        <v>0</v>
      </c>
      <c r="H786" s="321">
        <f>IFERROR(VLOOKUP($A786,'様式C-1-1用'!$B$3:$AI$977,22,0),"")</f>
        <v>0</v>
      </c>
      <c r="I786" s="321">
        <f>IFERROR(VLOOKUP($A786,'様式C-1-1用'!$B$3:$AI$977,23,0),"")</f>
        <v>0</v>
      </c>
      <c r="J786" s="321" t="str">
        <f>IFERROR(VLOOKUP($A786,'様式C-1-1用'!$B$3:$AI$977,24,0),"")</f>
        <v/>
      </c>
      <c r="K786" s="321" t="str">
        <f>IFERROR(VLOOKUP($A786,'様式C-1-1用'!$B$3:$AI$977,25,0),"")</f>
        <v/>
      </c>
      <c r="L786" s="321">
        <f>IFERROR(VLOOKUP($A786,'様式C-1-1用'!$B$3:$AI$977,16,0),"")</f>
        <v>0</v>
      </c>
      <c r="M786" s="321" t="str">
        <f>IFERROR(VLOOKUP($A786,'様式C-1-1用'!$B$3:$AI$977,34,0),"")</f>
        <v/>
      </c>
      <c r="N786" s="321" t="str">
        <f>IFERROR(VLOOKUP($A786,'様式C-1-1用'!$B$3:$AI$977,30,0),"")</f>
        <v/>
      </c>
      <c r="O786" s="321" t="str">
        <f>IF(VLOOKUP($A786,'様式C-1-1用'!$B$3:$AI$977,29,0)="－","なし",VLOOKUP($A786,'様式C-1-1用'!$B$3:$AI$977,29,0))</f>
        <v/>
      </c>
      <c r="P786" s="322" t="str">
        <f>IFERROR(VLOOKUP($A786,'様式C-1-1用'!$B$3:$AI$977,33,0),"")</f>
        <v/>
      </c>
    </row>
    <row r="787" spans="1:16" ht="15.95" customHeight="1" x14ac:dyDescent="0.15">
      <c r="A787" s="314">
        <v>785</v>
      </c>
      <c r="B787" s="320">
        <f>IFERROR(VLOOKUP($A787,'様式C-1-1用'!$B$3:$AI$977,3,0),"")</f>
        <v>0</v>
      </c>
      <c r="C787" s="321" t="str">
        <f>IFERROR(VLOOKUP($A787,'様式C-1-1用'!$B$3:$AI$977,4,0),"")</f>
        <v/>
      </c>
      <c r="D787" s="321">
        <f>IFERROR(VLOOKUP($A787,'様式C-1-1用'!$B$3:$AI$977,6,0),"")</f>
        <v>0</v>
      </c>
      <c r="E787" s="321">
        <f>IFERROR(VLOOKUP($A787,'様式C-1-1用'!$B$3:$AI$977,7,0),"")</f>
        <v>0</v>
      </c>
      <c r="F787" s="321">
        <f>IFERROR(VLOOKUP($A787,'様式C-1-1用'!$B$3:$AI$977,8,0),"")</f>
        <v>0</v>
      </c>
      <c r="G787" s="321">
        <f>IFERROR(VLOOKUP($A787,'様式C-1-1用'!$B$3:$AI$977,10,0),"")</f>
        <v>0</v>
      </c>
      <c r="H787" s="321">
        <f>IFERROR(VLOOKUP($A787,'様式C-1-1用'!$B$3:$AI$977,22,0),"")</f>
        <v>0</v>
      </c>
      <c r="I787" s="321">
        <f>IFERROR(VLOOKUP($A787,'様式C-1-1用'!$B$3:$AI$977,23,0),"")</f>
        <v>0</v>
      </c>
      <c r="J787" s="321" t="str">
        <f>IFERROR(VLOOKUP($A787,'様式C-1-1用'!$B$3:$AI$977,24,0),"")</f>
        <v/>
      </c>
      <c r="K787" s="321" t="str">
        <f>IFERROR(VLOOKUP($A787,'様式C-1-1用'!$B$3:$AI$977,25,0),"")</f>
        <v/>
      </c>
      <c r="L787" s="321">
        <f>IFERROR(VLOOKUP($A787,'様式C-1-1用'!$B$3:$AI$977,16,0),"")</f>
        <v>0</v>
      </c>
      <c r="M787" s="321" t="str">
        <f>IFERROR(VLOOKUP($A787,'様式C-1-1用'!$B$3:$AI$977,34,0),"")</f>
        <v/>
      </c>
      <c r="N787" s="321" t="str">
        <f>IFERROR(VLOOKUP($A787,'様式C-1-1用'!$B$3:$AI$977,30,0),"")</f>
        <v/>
      </c>
      <c r="O787" s="321" t="str">
        <f>IF(VLOOKUP($A787,'様式C-1-1用'!$B$3:$AI$977,29,0)="－","なし",VLOOKUP($A787,'様式C-1-1用'!$B$3:$AI$977,29,0))</f>
        <v/>
      </c>
      <c r="P787" s="322" t="str">
        <f>IFERROR(VLOOKUP($A787,'様式C-1-1用'!$B$3:$AI$977,33,0),"")</f>
        <v/>
      </c>
    </row>
    <row r="788" spans="1:16" ht="15.95" customHeight="1" x14ac:dyDescent="0.15">
      <c r="A788" s="314">
        <v>786</v>
      </c>
      <c r="B788" s="320">
        <f>IFERROR(VLOOKUP($A788,'様式C-1-1用'!$B$3:$AI$977,3,0),"")</f>
        <v>0</v>
      </c>
      <c r="C788" s="321" t="str">
        <f>IFERROR(VLOOKUP($A788,'様式C-1-1用'!$B$3:$AI$977,4,0),"")</f>
        <v/>
      </c>
      <c r="D788" s="321">
        <f>IFERROR(VLOOKUP($A788,'様式C-1-1用'!$B$3:$AI$977,6,0),"")</f>
        <v>0</v>
      </c>
      <c r="E788" s="321">
        <f>IFERROR(VLOOKUP($A788,'様式C-1-1用'!$B$3:$AI$977,7,0),"")</f>
        <v>0</v>
      </c>
      <c r="F788" s="321">
        <f>IFERROR(VLOOKUP($A788,'様式C-1-1用'!$B$3:$AI$977,8,0),"")</f>
        <v>0</v>
      </c>
      <c r="G788" s="321">
        <f>IFERROR(VLOOKUP($A788,'様式C-1-1用'!$B$3:$AI$977,10,0),"")</f>
        <v>0</v>
      </c>
      <c r="H788" s="321">
        <f>IFERROR(VLOOKUP($A788,'様式C-1-1用'!$B$3:$AI$977,22,0),"")</f>
        <v>0</v>
      </c>
      <c r="I788" s="321">
        <f>IFERROR(VLOOKUP($A788,'様式C-1-1用'!$B$3:$AI$977,23,0),"")</f>
        <v>0</v>
      </c>
      <c r="J788" s="321" t="str">
        <f>IFERROR(VLOOKUP($A788,'様式C-1-1用'!$B$3:$AI$977,24,0),"")</f>
        <v/>
      </c>
      <c r="K788" s="321" t="str">
        <f>IFERROR(VLOOKUP($A788,'様式C-1-1用'!$B$3:$AI$977,25,0),"")</f>
        <v/>
      </c>
      <c r="L788" s="321">
        <f>IFERROR(VLOOKUP($A788,'様式C-1-1用'!$B$3:$AI$977,16,0),"")</f>
        <v>0</v>
      </c>
      <c r="M788" s="321" t="str">
        <f>IFERROR(VLOOKUP($A788,'様式C-1-1用'!$B$3:$AI$977,34,0),"")</f>
        <v/>
      </c>
      <c r="N788" s="321" t="str">
        <f>IFERROR(VLOOKUP($A788,'様式C-1-1用'!$B$3:$AI$977,30,0),"")</f>
        <v/>
      </c>
      <c r="O788" s="321" t="str">
        <f>IF(VLOOKUP($A788,'様式C-1-1用'!$B$3:$AI$977,29,0)="－","なし",VLOOKUP($A788,'様式C-1-1用'!$B$3:$AI$977,29,0))</f>
        <v/>
      </c>
      <c r="P788" s="322" t="str">
        <f>IFERROR(VLOOKUP($A788,'様式C-1-1用'!$B$3:$AI$977,33,0),"")</f>
        <v/>
      </c>
    </row>
    <row r="789" spans="1:16" ht="15.95" customHeight="1" x14ac:dyDescent="0.15">
      <c r="A789" s="314">
        <v>787</v>
      </c>
      <c r="B789" s="320">
        <f>IFERROR(VLOOKUP($A789,'様式C-1-1用'!$B$3:$AI$977,3,0),"")</f>
        <v>0</v>
      </c>
      <c r="C789" s="321" t="str">
        <f>IFERROR(VLOOKUP($A789,'様式C-1-1用'!$B$3:$AI$977,4,0),"")</f>
        <v/>
      </c>
      <c r="D789" s="321">
        <f>IFERROR(VLOOKUP($A789,'様式C-1-1用'!$B$3:$AI$977,6,0),"")</f>
        <v>0</v>
      </c>
      <c r="E789" s="321">
        <f>IFERROR(VLOOKUP($A789,'様式C-1-1用'!$B$3:$AI$977,7,0),"")</f>
        <v>0</v>
      </c>
      <c r="F789" s="321">
        <f>IFERROR(VLOOKUP($A789,'様式C-1-1用'!$B$3:$AI$977,8,0),"")</f>
        <v>0</v>
      </c>
      <c r="G789" s="321">
        <f>IFERROR(VLOOKUP($A789,'様式C-1-1用'!$B$3:$AI$977,10,0),"")</f>
        <v>0</v>
      </c>
      <c r="H789" s="321">
        <f>IFERROR(VLOOKUP($A789,'様式C-1-1用'!$B$3:$AI$977,22,0),"")</f>
        <v>0</v>
      </c>
      <c r="I789" s="321">
        <f>IFERROR(VLOOKUP($A789,'様式C-1-1用'!$B$3:$AI$977,23,0),"")</f>
        <v>0</v>
      </c>
      <c r="J789" s="321" t="str">
        <f>IFERROR(VLOOKUP($A789,'様式C-1-1用'!$B$3:$AI$977,24,0),"")</f>
        <v/>
      </c>
      <c r="K789" s="321" t="str">
        <f>IFERROR(VLOOKUP($A789,'様式C-1-1用'!$B$3:$AI$977,25,0),"")</f>
        <v/>
      </c>
      <c r="L789" s="321">
        <f>IFERROR(VLOOKUP($A789,'様式C-1-1用'!$B$3:$AI$977,16,0),"")</f>
        <v>0</v>
      </c>
      <c r="M789" s="321" t="str">
        <f>IFERROR(VLOOKUP($A789,'様式C-1-1用'!$B$3:$AI$977,34,0),"")</f>
        <v/>
      </c>
      <c r="N789" s="321" t="str">
        <f>IFERROR(VLOOKUP($A789,'様式C-1-1用'!$B$3:$AI$977,30,0),"")</f>
        <v/>
      </c>
      <c r="O789" s="321" t="str">
        <f>IF(VLOOKUP($A789,'様式C-1-1用'!$B$3:$AI$977,29,0)="－","なし",VLOOKUP($A789,'様式C-1-1用'!$B$3:$AI$977,29,0))</f>
        <v/>
      </c>
      <c r="P789" s="322" t="str">
        <f>IFERROR(VLOOKUP($A789,'様式C-1-1用'!$B$3:$AI$977,33,0),"")</f>
        <v/>
      </c>
    </row>
    <row r="790" spans="1:16" ht="15.95" customHeight="1" x14ac:dyDescent="0.15">
      <c r="A790" s="314">
        <v>788</v>
      </c>
      <c r="B790" s="320">
        <f>IFERROR(VLOOKUP($A790,'様式C-1-1用'!$B$3:$AI$977,3,0),"")</f>
        <v>0</v>
      </c>
      <c r="C790" s="321" t="str">
        <f>IFERROR(VLOOKUP($A790,'様式C-1-1用'!$B$3:$AI$977,4,0),"")</f>
        <v/>
      </c>
      <c r="D790" s="321">
        <f>IFERROR(VLOOKUP($A790,'様式C-1-1用'!$B$3:$AI$977,6,0),"")</f>
        <v>0</v>
      </c>
      <c r="E790" s="321">
        <f>IFERROR(VLOOKUP($A790,'様式C-1-1用'!$B$3:$AI$977,7,0),"")</f>
        <v>0</v>
      </c>
      <c r="F790" s="321">
        <f>IFERROR(VLOOKUP($A790,'様式C-1-1用'!$B$3:$AI$977,8,0),"")</f>
        <v>0</v>
      </c>
      <c r="G790" s="321">
        <f>IFERROR(VLOOKUP($A790,'様式C-1-1用'!$B$3:$AI$977,10,0),"")</f>
        <v>0</v>
      </c>
      <c r="H790" s="321">
        <f>IFERROR(VLOOKUP($A790,'様式C-1-1用'!$B$3:$AI$977,22,0),"")</f>
        <v>0</v>
      </c>
      <c r="I790" s="321">
        <f>IFERROR(VLOOKUP($A790,'様式C-1-1用'!$B$3:$AI$977,23,0),"")</f>
        <v>0</v>
      </c>
      <c r="J790" s="321" t="str">
        <f>IFERROR(VLOOKUP($A790,'様式C-1-1用'!$B$3:$AI$977,24,0),"")</f>
        <v/>
      </c>
      <c r="K790" s="321" t="str">
        <f>IFERROR(VLOOKUP($A790,'様式C-1-1用'!$B$3:$AI$977,25,0),"")</f>
        <v/>
      </c>
      <c r="L790" s="321">
        <f>IFERROR(VLOOKUP($A790,'様式C-1-1用'!$B$3:$AI$977,16,0),"")</f>
        <v>0</v>
      </c>
      <c r="M790" s="321" t="str">
        <f>IFERROR(VLOOKUP($A790,'様式C-1-1用'!$B$3:$AI$977,34,0),"")</f>
        <v/>
      </c>
      <c r="N790" s="321" t="str">
        <f>IFERROR(VLOOKUP($A790,'様式C-1-1用'!$B$3:$AI$977,30,0),"")</f>
        <v/>
      </c>
      <c r="O790" s="321" t="str">
        <f>IF(VLOOKUP($A790,'様式C-1-1用'!$B$3:$AI$977,29,0)="－","なし",VLOOKUP($A790,'様式C-1-1用'!$B$3:$AI$977,29,0))</f>
        <v/>
      </c>
      <c r="P790" s="322" t="str">
        <f>IFERROR(VLOOKUP($A790,'様式C-1-1用'!$B$3:$AI$977,33,0),"")</f>
        <v/>
      </c>
    </row>
    <row r="791" spans="1:16" ht="15.95" customHeight="1" x14ac:dyDescent="0.15">
      <c r="A791" s="314">
        <v>789</v>
      </c>
      <c r="B791" s="320">
        <f>IFERROR(VLOOKUP($A791,'様式C-1-1用'!$B$3:$AI$977,3,0),"")</f>
        <v>0</v>
      </c>
      <c r="C791" s="321" t="str">
        <f>IFERROR(VLOOKUP($A791,'様式C-1-1用'!$B$3:$AI$977,4,0),"")</f>
        <v/>
      </c>
      <c r="D791" s="321">
        <f>IFERROR(VLOOKUP($A791,'様式C-1-1用'!$B$3:$AI$977,6,0),"")</f>
        <v>0</v>
      </c>
      <c r="E791" s="321">
        <f>IFERROR(VLOOKUP($A791,'様式C-1-1用'!$B$3:$AI$977,7,0),"")</f>
        <v>0</v>
      </c>
      <c r="F791" s="321">
        <f>IFERROR(VLOOKUP($A791,'様式C-1-1用'!$B$3:$AI$977,8,0),"")</f>
        <v>0</v>
      </c>
      <c r="G791" s="321">
        <f>IFERROR(VLOOKUP($A791,'様式C-1-1用'!$B$3:$AI$977,10,0),"")</f>
        <v>0</v>
      </c>
      <c r="H791" s="321">
        <f>IFERROR(VLOOKUP($A791,'様式C-1-1用'!$B$3:$AI$977,22,0),"")</f>
        <v>0</v>
      </c>
      <c r="I791" s="321">
        <f>IFERROR(VLOOKUP($A791,'様式C-1-1用'!$B$3:$AI$977,23,0),"")</f>
        <v>0</v>
      </c>
      <c r="J791" s="321" t="str">
        <f>IFERROR(VLOOKUP($A791,'様式C-1-1用'!$B$3:$AI$977,24,0),"")</f>
        <v/>
      </c>
      <c r="K791" s="321" t="str">
        <f>IFERROR(VLOOKUP($A791,'様式C-1-1用'!$B$3:$AI$977,25,0),"")</f>
        <v/>
      </c>
      <c r="L791" s="321">
        <f>IFERROR(VLOOKUP($A791,'様式C-1-1用'!$B$3:$AI$977,16,0),"")</f>
        <v>0</v>
      </c>
      <c r="M791" s="321" t="str">
        <f>IFERROR(VLOOKUP($A791,'様式C-1-1用'!$B$3:$AI$977,34,0),"")</f>
        <v/>
      </c>
      <c r="N791" s="321" t="str">
        <f>IFERROR(VLOOKUP($A791,'様式C-1-1用'!$B$3:$AI$977,30,0),"")</f>
        <v/>
      </c>
      <c r="O791" s="321" t="str">
        <f>IF(VLOOKUP($A791,'様式C-1-1用'!$B$3:$AI$977,29,0)="－","なし",VLOOKUP($A791,'様式C-1-1用'!$B$3:$AI$977,29,0))</f>
        <v/>
      </c>
      <c r="P791" s="322" t="str">
        <f>IFERROR(VLOOKUP($A791,'様式C-1-1用'!$B$3:$AI$977,33,0),"")</f>
        <v/>
      </c>
    </row>
    <row r="792" spans="1:16" ht="15.95" customHeight="1" x14ac:dyDescent="0.15">
      <c r="A792" s="314">
        <v>790</v>
      </c>
      <c r="B792" s="320">
        <f>IFERROR(VLOOKUP($A792,'様式C-1-1用'!$B$3:$AI$977,3,0),"")</f>
        <v>0</v>
      </c>
      <c r="C792" s="321" t="str">
        <f>IFERROR(VLOOKUP($A792,'様式C-1-1用'!$B$3:$AI$977,4,0),"")</f>
        <v/>
      </c>
      <c r="D792" s="321">
        <f>IFERROR(VLOOKUP($A792,'様式C-1-1用'!$B$3:$AI$977,6,0),"")</f>
        <v>0</v>
      </c>
      <c r="E792" s="321">
        <f>IFERROR(VLOOKUP($A792,'様式C-1-1用'!$B$3:$AI$977,7,0),"")</f>
        <v>0</v>
      </c>
      <c r="F792" s="321">
        <f>IFERROR(VLOOKUP($A792,'様式C-1-1用'!$B$3:$AI$977,8,0),"")</f>
        <v>0</v>
      </c>
      <c r="G792" s="321">
        <f>IFERROR(VLOOKUP($A792,'様式C-1-1用'!$B$3:$AI$977,10,0),"")</f>
        <v>0</v>
      </c>
      <c r="H792" s="321">
        <f>IFERROR(VLOOKUP($A792,'様式C-1-1用'!$B$3:$AI$977,22,0),"")</f>
        <v>0</v>
      </c>
      <c r="I792" s="321">
        <f>IFERROR(VLOOKUP($A792,'様式C-1-1用'!$B$3:$AI$977,23,0),"")</f>
        <v>0</v>
      </c>
      <c r="J792" s="321" t="str">
        <f>IFERROR(VLOOKUP($A792,'様式C-1-1用'!$B$3:$AI$977,24,0),"")</f>
        <v/>
      </c>
      <c r="K792" s="321" t="str">
        <f>IFERROR(VLOOKUP($A792,'様式C-1-1用'!$B$3:$AI$977,25,0),"")</f>
        <v/>
      </c>
      <c r="L792" s="321">
        <f>IFERROR(VLOOKUP($A792,'様式C-1-1用'!$B$3:$AI$977,16,0),"")</f>
        <v>0</v>
      </c>
      <c r="M792" s="321" t="str">
        <f>IFERROR(VLOOKUP($A792,'様式C-1-1用'!$B$3:$AI$977,34,0),"")</f>
        <v/>
      </c>
      <c r="N792" s="321" t="str">
        <f>IFERROR(VLOOKUP($A792,'様式C-1-1用'!$B$3:$AI$977,30,0),"")</f>
        <v/>
      </c>
      <c r="O792" s="321" t="str">
        <f>IF(VLOOKUP($A792,'様式C-1-1用'!$B$3:$AI$977,29,0)="－","なし",VLOOKUP($A792,'様式C-1-1用'!$B$3:$AI$977,29,0))</f>
        <v/>
      </c>
      <c r="P792" s="322" t="str">
        <f>IFERROR(VLOOKUP($A792,'様式C-1-1用'!$B$3:$AI$977,33,0),"")</f>
        <v/>
      </c>
    </row>
    <row r="793" spans="1:16" ht="15.95" customHeight="1" x14ac:dyDescent="0.15">
      <c r="A793" s="314">
        <v>791</v>
      </c>
      <c r="B793" s="320">
        <f>IFERROR(VLOOKUP($A793,'様式C-1-1用'!$B$3:$AI$977,3,0),"")</f>
        <v>0</v>
      </c>
      <c r="C793" s="321" t="str">
        <f>IFERROR(VLOOKUP($A793,'様式C-1-1用'!$B$3:$AI$977,4,0),"")</f>
        <v/>
      </c>
      <c r="D793" s="321">
        <f>IFERROR(VLOOKUP($A793,'様式C-1-1用'!$B$3:$AI$977,6,0),"")</f>
        <v>0</v>
      </c>
      <c r="E793" s="321">
        <f>IFERROR(VLOOKUP($A793,'様式C-1-1用'!$B$3:$AI$977,7,0),"")</f>
        <v>0</v>
      </c>
      <c r="F793" s="321">
        <f>IFERROR(VLOOKUP($A793,'様式C-1-1用'!$B$3:$AI$977,8,0),"")</f>
        <v>0</v>
      </c>
      <c r="G793" s="321">
        <f>IFERROR(VLOOKUP($A793,'様式C-1-1用'!$B$3:$AI$977,10,0),"")</f>
        <v>0</v>
      </c>
      <c r="H793" s="321">
        <f>IFERROR(VLOOKUP($A793,'様式C-1-1用'!$B$3:$AI$977,22,0),"")</f>
        <v>0</v>
      </c>
      <c r="I793" s="321">
        <f>IFERROR(VLOOKUP($A793,'様式C-1-1用'!$B$3:$AI$977,23,0),"")</f>
        <v>0</v>
      </c>
      <c r="J793" s="321" t="str">
        <f>IFERROR(VLOOKUP($A793,'様式C-1-1用'!$B$3:$AI$977,24,0),"")</f>
        <v/>
      </c>
      <c r="K793" s="321" t="str">
        <f>IFERROR(VLOOKUP($A793,'様式C-1-1用'!$B$3:$AI$977,25,0),"")</f>
        <v/>
      </c>
      <c r="L793" s="321">
        <f>IFERROR(VLOOKUP($A793,'様式C-1-1用'!$B$3:$AI$977,16,0),"")</f>
        <v>0</v>
      </c>
      <c r="M793" s="321" t="str">
        <f>IFERROR(VLOOKUP($A793,'様式C-1-1用'!$B$3:$AI$977,34,0),"")</f>
        <v/>
      </c>
      <c r="N793" s="321" t="str">
        <f>IFERROR(VLOOKUP($A793,'様式C-1-1用'!$B$3:$AI$977,30,0),"")</f>
        <v/>
      </c>
      <c r="O793" s="321" t="str">
        <f>IF(VLOOKUP($A793,'様式C-1-1用'!$B$3:$AI$977,29,0)="－","なし",VLOOKUP($A793,'様式C-1-1用'!$B$3:$AI$977,29,0))</f>
        <v/>
      </c>
      <c r="P793" s="322" t="str">
        <f>IFERROR(VLOOKUP($A793,'様式C-1-1用'!$B$3:$AI$977,33,0),"")</f>
        <v/>
      </c>
    </row>
    <row r="794" spans="1:16" ht="15.95" customHeight="1" x14ac:dyDescent="0.15">
      <c r="A794" s="314">
        <v>792</v>
      </c>
      <c r="B794" s="320">
        <f>IFERROR(VLOOKUP($A794,'様式C-1-1用'!$B$3:$AI$977,3,0),"")</f>
        <v>0</v>
      </c>
      <c r="C794" s="321" t="str">
        <f>IFERROR(VLOOKUP($A794,'様式C-1-1用'!$B$3:$AI$977,4,0),"")</f>
        <v/>
      </c>
      <c r="D794" s="321">
        <f>IFERROR(VLOOKUP($A794,'様式C-1-1用'!$B$3:$AI$977,6,0),"")</f>
        <v>0</v>
      </c>
      <c r="E794" s="321">
        <f>IFERROR(VLOOKUP($A794,'様式C-1-1用'!$B$3:$AI$977,7,0),"")</f>
        <v>0</v>
      </c>
      <c r="F794" s="321">
        <f>IFERROR(VLOOKUP($A794,'様式C-1-1用'!$B$3:$AI$977,8,0),"")</f>
        <v>0</v>
      </c>
      <c r="G794" s="321">
        <f>IFERROR(VLOOKUP($A794,'様式C-1-1用'!$B$3:$AI$977,10,0),"")</f>
        <v>0</v>
      </c>
      <c r="H794" s="321">
        <f>IFERROR(VLOOKUP($A794,'様式C-1-1用'!$B$3:$AI$977,22,0),"")</f>
        <v>0</v>
      </c>
      <c r="I794" s="321">
        <f>IFERROR(VLOOKUP($A794,'様式C-1-1用'!$B$3:$AI$977,23,0),"")</f>
        <v>0</v>
      </c>
      <c r="J794" s="321" t="str">
        <f>IFERROR(VLOOKUP($A794,'様式C-1-1用'!$B$3:$AI$977,24,0),"")</f>
        <v/>
      </c>
      <c r="K794" s="321" t="str">
        <f>IFERROR(VLOOKUP($A794,'様式C-1-1用'!$B$3:$AI$977,25,0),"")</f>
        <v/>
      </c>
      <c r="L794" s="321">
        <f>IFERROR(VLOOKUP($A794,'様式C-1-1用'!$B$3:$AI$977,16,0),"")</f>
        <v>0</v>
      </c>
      <c r="M794" s="321" t="str">
        <f>IFERROR(VLOOKUP($A794,'様式C-1-1用'!$B$3:$AI$977,34,0),"")</f>
        <v/>
      </c>
      <c r="N794" s="321" t="str">
        <f>IFERROR(VLOOKUP($A794,'様式C-1-1用'!$B$3:$AI$977,30,0),"")</f>
        <v/>
      </c>
      <c r="O794" s="321" t="str">
        <f>IF(VLOOKUP($A794,'様式C-1-1用'!$B$3:$AI$977,29,0)="－","なし",VLOOKUP($A794,'様式C-1-1用'!$B$3:$AI$977,29,0))</f>
        <v/>
      </c>
      <c r="P794" s="322" t="str">
        <f>IFERROR(VLOOKUP($A794,'様式C-1-1用'!$B$3:$AI$977,33,0),"")</f>
        <v/>
      </c>
    </row>
    <row r="795" spans="1:16" ht="15.95" customHeight="1" x14ac:dyDescent="0.15">
      <c r="A795" s="314">
        <v>793</v>
      </c>
      <c r="B795" s="320">
        <f>IFERROR(VLOOKUP($A795,'様式C-1-1用'!$B$3:$AI$977,3,0),"")</f>
        <v>0</v>
      </c>
      <c r="C795" s="321" t="str">
        <f>IFERROR(VLOOKUP($A795,'様式C-1-1用'!$B$3:$AI$977,4,0),"")</f>
        <v/>
      </c>
      <c r="D795" s="321">
        <f>IFERROR(VLOOKUP($A795,'様式C-1-1用'!$B$3:$AI$977,6,0),"")</f>
        <v>0</v>
      </c>
      <c r="E795" s="321">
        <f>IFERROR(VLOOKUP($A795,'様式C-1-1用'!$B$3:$AI$977,7,0),"")</f>
        <v>0</v>
      </c>
      <c r="F795" s="321">
        <f>IFERROR(VLOOKUP($A795,'様式C-1-1用'!$B$3:$AI$977,8,0),"")</f>
        <v>0</v>
      </c>
      <c r="G795" s="321">
        <f>IFERROR(VLOOKUP($A795,'様式C-1-1用'!$B$3:$AI$977,10,0),"")</f>
        <v>0</v>
      </c>
      <c r="H795" s="321">
        <f>IFERROR(VLOOKUP($A795,'様式C-1-1用'!$B$3:$AI$977,22,0),"")</f>
        <v>0</v>
      </c>
      <c r="I795" s="321">
        <f>IFERROR(VLOOKUP($A795,'様式C-1-1用'!$B$3:$AI$977,23,0),"")</f>
        <v>0</v>
      </c>
      <c r="J795" s="321" t="str">
        <f>IFERROR(VLOOKUP($A795,'様式C-1-1用'!$B$3:$AI$977,24,0),"")</f>
        <v/>
      </c>
      <c r="K795" s="321" t="str">
        <f>IFERROR(VLOOKUP($A795,'様式C-1-1用'!$B$3:$AI$977,25,0),"")</f>
        <v/>
      </c>
      <c r="L795" s="321">
        <f>IFERROR(VLOOKUP($A795,'様式C-1-1用'!$B$3:$AI$977,16,0),"")</f>
        <v>0</v>
      </c>
      <c r="M795" s="321" t="str">
        <f>IFERROR(VLOOKUP($A795,'様式C-1-1用'!$B$3:$AI$977,34,0),"")</f>
        <v/>
      </c>
      <c r="N795" s="321" t="str">
        <f>IFERROR(VLOOKUP($A795,'様式C-1-1用'!$B$3:$AI$977,30,0),"")</f>
        <v/>
      </c>
      <c r="O795" s="321" t="str">
        <f>IF(VLOOKUP($A795,'様式C-1-1用'!$B$3:$AI$977,29,0)="－","なし",VLOOKUP($A795,'様式C-1-1用'!$B$3:$AI$977,29,0))</f>
        <v/>
      </c>
      <c r="P795" s="322" t="str">
        <f>IFERROR(VLOOKUP($A795,'様式C-1-1用'!$B$3:$AI$977,33,0),"")</f>
        <v/>
      </c>
    </row>
    <row r="796" spans="1:16" ht="15.95" customHeight="1" x14ac:dyDescent="0.15">
      <c r="A796" s="314">
        <v>794</v>
      </c>
      <c r="B796" s="320">
        <f>IFERROR(VLOOKUP($A796,'様式C-1-1用'!$B$3:$AI$977,3,0),"")</f>
        <v>0</v>
      </c>
      <c r="C796" s="321" t="str">
        <f>IFERROR(VLOOKUP($A796,'様式C-1-1用'!$B$3:$AI$977,4,0),"")</f>
        <v/>
      </c>
      <c r="D796" s="321">
        <f>IFERROR(VLOOKUP($A796,'様式C-1-1用'!$B$3:$AI$977,6,0),"")</f>
        <v>0</v>
      </c>
      <c r="E796" s="321">
        <f>IFERROR(VLOOKUP($A796,'様式C-1-1用'!$B$3:$AI$977,7,0),"")</f>
        <v>0</v>
      </c>
      <c r="F796" s="321">
        <f>IFERROR(VLOOKUP($A796,'様式C-1-1用'!$B$3:$AI$977,8,0),"")</f>
        <v>0</v>
      </c>
      <c r="G796" s="321">
        <f>IFERROR(VLOOKUP($A796,'様式C-1-1用'!$B$3:$AI$977,10,0),"")</f>
        <v>0</v>
      </c>
      <c r="H796" s="321">
        <f>IFERROR(VLOOKUP($A796,'様式C-1-1用'!$B$3:$AI$977,22,0),"")</f>
        <v>0</v>
      </c>
      <c r="I796" s="321">
        <f>IFERROR(VLOOKUP($A796,'様式C-1-1用'!$B$3:$AI$977,23,0),"")</f>
        <v>0</v>
      </c>
      <c r="J796" s="321" t="str">
        <f>IFERROR(VLOOKUP($A796,'様式C-1-1用'!$B$3:$AI$977,24,0),"")</f>
        <v/>
      </c>
      <c r="K796" s="321" t="str">
        <f>IFERROR(VLOOKUP($A796,'様式C-1-1用'!$B$3:$AI$977,25,0),"")</f>
        <v/>
      </c>
      <c r="L796" s="321">
        <f>IFERROR(VLOOKUP($A796,'様式C-1-1用'!$B$3:$AI$977,16,0),"")</f>
        <v>0</v>
      </c>
      <c r="M796" s="321" t="str">
        <f>IFERROR(VLOOKUP($A796,'様式C-1-1用'!$B$3:$AI$977,34,0),"")</f>
        <v/>
      </c>
      <c r="N796" s="321" t="str">
        <f>IFERROR(VLOOKUP($A796,'様式C-1-1用'!$B$3:$AI$977,30,0),"")</f>
        <v/>
      </c>
      <c r="O796" s="321" t="str">
        <f>IF(VLOOKUP($A796,'様式C-1-1用'!$B$3:$AI$977,29,0)="－","なし",VLOOKUP($A796,'様式C-1-1用'!$B$3:$AI$977,29,0))</f>
        <v/>
      </c>
      <c r="P796" s="322" t="str">
        <f>IFERROR(VLOOKUP($A796,'様式C-1-1用'!$B$3:$AI$977,33,0),"")</f>
        <v/>
      </c>
    </row>
    <row r="797" spans="1:16" ht="15.95" customHeight="1" x14ac:dyDescent="0.15">
      <c r="A797" s="314">
        <v>795</v>
      </c>
      <c r="B797" s="320">
        <f>IFERROR(VLOOKUP($A797,'様式C-1-1用'!$B$3:$AI$977,3,0),"")</f>
        <v>0</v>
      </c>
      <c r="C797" s="321" t="str">
        <f>IFERROR(VLOOKUP($A797,'様式C-1-1用'!$B$3:$AI$977,4,0),"")</f>
        <v/>
      </c>
      <c r="D797" s="321">
        <f>IFERROR(VLOOKUP($A797,'様式C-1-1用'!$B$3:$AI$977,6,0),"")</f>
        <v>0</v>
      </c>
      <c r="E797" s="321">
        <f>IFERROR(VLOOKUP($A797,'様式C-1-1用'!$B$3:$AI$977,7,0),"")</f>
        <v>0</v>
      </c>
      <c r="F797" s="321">
        <f>IFERROR(VLOOKUP($A797,'様式C-1-1用'!$B$3:$AI$977,8,0),"")</f>
        <v>0</v>
      </c>
      <c r="G797" s="321">
        <f>IFERROR(VLOOKUP($A797,'様式C-1-1用'!$B$3:$AI$977,10,0),"")</f>
        <v>0</v>
      </c>
      <c r="H797" s="321">
        <f>IFERROR(VLOOKUP($A797,'様式C-1-1用'!$B$3:$AI$977,22,0),"")</f>
        <v>0</v>
      </c>
      <c r="I797" s="321">
        <f>IFERROR(VLOOKUP($A797,'様式C-1-1用'!$B$3:$AI$977,23,0),"")</f>
        <v>0</v>
      </c>
      <c r="J797" s="321" t="str">
        <f>IFERROR(VLOOKUP($A797,'様式C-1-1用'!$B$3:$AI$977,24,0),"")</f>
        <v/>
      </c>
      <c r="K797" s="321" t="str">
        <f>IFERROR(VLOOKUP($A797,'様式C-1-1用'!$B$3:$AI$977,25,0),"")</f>
        <v/>
      </c>
      <c r="L797" s="321">
        <f>IFERROR(VLOOKUP($A797,'様式C-1-1用'!$B$3:$AI$977,16,0),"")</f>
        <v>0</v>
      </c>
      <c r="M797" s="321" t="str">
        <f>IFERROR(VLOOKUP($A797,'様式C-1-1用'!$B$3:$AI$977,34,0),"")</f>
        <v/>
      </c>
      <c r="N797" s="321" t="str">
        <f>IFERROR(VLOOKUP($A797,'様式C-1-1用'!$B$3:$AI$977,30,0),"")</f>
        <v/>
      </c>
      <c r="O797" s="321" t="str">
        <f>IF(VLOOKUP($A797,'様式C-1-1用'!$B$3:$AI$977,29,0)="－","なし",VLOOKUP($A797,'様式C-1-1用'!$B$3:$AI$977,29,0))</f>
        <v/>
      </c>
      <c r="P797" s="322" t="str">
        <f>IFERROR(VLOOKUP($A797,'様式C-1-1用'!$B$3:$AI$977,33,0),"")</f>
        <v/>
      </c>
    </row>
    <row r="798" spans="1:16" ht="15.95" customHeight="1" x14ac:dyDescent="0.15">
      <c r="A798" s="314">
        <v>796</v>
      </c>
      <c r="B798" s="320">
        <f>IFERROR(VLOOKUP($A798,'様式C-1-1用'!$B$3:$AI$977,3,0),"")</f>
        <v>0</v>
      </c>
      <c r="C798" s="321" t="str">
        <f>IFERROR(VLOOKUP($A798,'様式C-1-1用'!$B$3:$AI$977,4,0),"")</f>
        <v/>
      </c>
      <c r="D798" s="321">
        <f>IFERROR(VLOOKUP($A798,'様式C-1-1用'!$B$3:$AI$977,6,0),"")</f>
        <v>0</v>
      </c>
      <c r="E798" s="321">
        <f>IFERROR(VLOOKUP($A798,'様式C-1-1用'!$B$3:$AI$977,7,0),"")</f>
        <v>0</v>
      </c>
      <c r="F798" s="321">
        <f>IFERROR(VLOOKUP($A798,'様式C-1-1用'!$B$3:$AI$977,8,0),"")</f>
        <v>0</v>
      </c>
      <c r="G798" s="321">
        <f>IFERROR(VLOOKUP($A798,'様式C-1-1用'!$B$3:$AI$977,10,0),"")</f>
        <v>0</v>
      </c>
      <c r="H798" s="321">
        <f>IFERROR(VLOOKUP($A798,'様式C-1-1用'!$B$3:$AI$977,22,0),"")</f>
        <v>0</v>
      </c>
      <c r="I798" s="321">
        <f>IFERROR(VLOOKUP($A798,'様式C-1-1用'!$B$3:$AI$977,23,0),"")</f>
        <v>0</v>
      </c>
      <c r="J798" s="321" t="str">
        <f>IFERROR(VLOOKUP($A798,'様式C-1-1用'!$B$3:$AI$977,24,0),"")</f>
        <v/>
      </c>
      <c r="K798" s="321" t="str">
        <f>IFERROR(VLOOKUP($A798,'様式C-1-1用'!$B$3:$AI$977,25,0),"")</f>
        <v/>
      </c>
      <c r="L798" s="321">
        <f>IFERROR(VLOOKUP($A798,'様式C-1-1用'!$B$3:$AI$977,16,0),"")</f>
        <v>0</v>
      </c>
      <c r="M798" s="321" t="str">
        <f>IFERROR(VLOOKUP($A798,'様式C-1-1用'!$B$3:$AI$977,34,0),"")</f>
        <v/>
      </c>
      <c r="N798" s="321" t="str">
        <f>IFERROR(VLOOKUP($A798,'様式C-1-1用'!$B$3:$AI$977,30,0),"")</f>
        <v/>
      </c>
      <c r="O798" s="321" t="str">
        <f>IF(VLOOKUP($A798,'様式C-1-1用'!$B$3:$AI$977,29,0)="－","なし",VLOOKUP($A798,'様式C-1-1用'!$B$3:$AI$977,29,0))</f>
        <v/>
      </c>
      <c r="P798" s="322" t="str">
        <f>IFERROR(VLOOKUP($A798,'様式C-1-1用'!$B$3:$AI$977,33,0),"")</f>
        <v/>
      </c>
    </row>
    <row r="799" spans="1:16" ht="15.95" customHeight="1" x14ac:dyDescent="0.15">
      <c r="A799" s="314">
        <v>797</v>
      </c>
      <c r="B799" s="320">
        <f>IFERROR(VLOOKUP($A799,'様式C-1-1用'!$B$3:$AI$977,3,0),"")</f>
        <v>0</v>
      </c>
      <c r="C799" s="321" t="str">
        <f>IFERROR(VLOOKUP($A799,'様式C-1-1用'!$B$3:$AI$977,4,0),"")</f>
        <v/>
      </c>
      <c r="D799" s="321">
        <f>IFERROR(VLOOKUP($A799,'様式C-1-1用'!$B$3:$AI$977,6,0),"")</f>
        <v>0</v>
      </c>
      <c r="E799" s="321">
        <f>IFERROR(VLOOKUP($A799,'様式C-1-1用'!$B$3:$AI$977,7,0),"")</f>
        <v>0</v>
      </c>
      <c r="F799" s="321">
        <f>IFERROR(VLOOKUP($A799,'様式C-1-1用'!$B$3:$AI$977,8,0),"")</f>
        <v>0</v>
      </c>
      <c r="G799" s="321">
        <f>IFERROR(VLOOKUP($A799,'様式C-1-1用'!$B$3:$AI$977,10,0),"")</f>
        <v>0</v>
      </c>
      <c r="H799" s="321">
        <f>IFERROR(VLOOKUP($A799,'様式C-1-1用'!$B$3:$AI$977,22,0),"")</f>
        <v>0</v>
      </c>
      <c r="I799" s="321">
        <f>IFERROR(VLOOKUP($A799,'様式C-1-1用'!$B$3:$AI$977,23,0),"")</f>
        <v>0</v>
      </c>
      <c r="J799" s="321" t="str">
        <f>IFERROR(VLOOKUP($A799,'様式C-1-1用'!$B$3:$AI$977,24,0),"")</f>
        <v/>
      </c>
      <c r="K799" s="321" t="str">
        <f>IFERROR(VLOOKUP($A799,'様式C-1-1用'!$B$3:$AI$977,25,0),"")</f>
        <v/>
      </c>
      <c r="L799" s="321">
        <f>IFERROR(VLOOKUP($A799,'様式C-1-1用'!$B$3:$AI$977,16,0),"")</f>
        <v>0</v>
      </c>
      <c r="M799" s="321" t="str">
        <f>IFERROR(VLOOKUP($A799,'様式C-1-1用'!$B$3:$AI$977,34,0),"")</f>
        <v/>
      </c>
      <c r="N799" s="321" t="str">
        <f>IFERROR(VLOOKUP($A799,'様式C-1-1用'!$B$3:$AI$977,30,0),"")</f>
        <v/>
      </c>
      <c r="O799" s="321" t="str">
        <f>IF(VLOOKUP($A799,'様式C-1-1用'!$B$3:$AI$977,29,0)="－","なし",VLOOKUP($A799,'様式C-1-1用'!$B$3:$AI$977,29,0))</f>
        <v/>
      </c>
      <c r="P799" s="322" t="str">
        <f>IFERROR(VLOOKUP($A799,'様式C-1-1用'!$B$3:$AI$977,33,0),"")</f>
        <v/>
      </c>
    </row>
    <row r="800" spans="1:16" ht="15.95" customHeight="1" x14ac:dyDescent="0.15">
      <c r="A800" s="314">
        <v>798</v>
      </c>
      <c r="B800" s="320">
        <f>IFERROR(VLOOKUP($A800,'様式C-1-1用'!$B$3:$AI$977,3,0),"")</f>
        <v>0</v>
      </c>
      <c r="C800" s="321" t="str">
        <f>IFERROR(VLOOKUP($A800,'様式C-1-1用'!$B$3:$AI$977,4,0),"")</f>
        <v/>
      </c>
      <c r="D800" s="321">
        <f>IFERROR(VLOOKUP($A800,'様式C-1-1用'!$B$3:$AI$977,6,0),"")</f>
        <v>0</v>
      </c>
      <c r="E800" s="321">
        <f>IFERROR(VLOOKUP($A800,'様式C-1-1用'!$B$3:$AI$977,7,0),"")</f>
        <v>0</v>
      </c>
      <c r="F800" s="321">
        <f>IFERROR(VLOOKUP($A800,'様式C-1-1用'!$B$3:$AI$977,8,0),"")</f>
        <v>0</v>
      </c>
      <c r="G800" s="321">
        <f>IFERROR(VLOOKUP($A800,'様式C-1-1用'!$B$3:$AI$977,10,0),"")</f>
        <v>0</v>
      </c>
      <c r="H800" s="321">
        <f>IFERROR(VLOOKUP($A800,'様式C-1-1用'!$B$3:$AI$977,22,0),"")</f>
        <v>0</v>
      </c>
      <c r="I800" s="321">
        <f>IFERROR(VLOOKUP($A800,'様式C-1-1用'!$B$3:$AI$977,23,0),"")</f>
        <v>0</v>
      </c>
      <c r="J800" s="321" t="str">
        <f>IFERROR(VLOOKUP($A800,'様式C-1-1用'!$B$3:$AI$977,24,0),"")</f>
        <v/>
      </c>
      <c r="K800" s="321" t="str">
        <f>IFERROR(VLOOKUP($A800,'様式C-1-1用'!$B$3:$AI$977,25,0),"")</f>
        <v/>
      </c>
      <c r="L800" s="321">
        <f>IFERROR(VLOOKUP($A800,'様式C-1-1用'!$B$3:$AI$977,16,0),"")</f>
        <v>0</v>
      </c>
      <c r="M800" s="321" t="str">
        <f>IFERROR(VLOOKUP($A800,'様式C-1-1用'!$B$3:$AI$977,34,0),"")</f>
        <v/>
      </c>
      <c r="N800" s="321" t="str">
        <f>IFERROR(VLOOKUP($A800,'様式C-1-1用'!$B$3:$AI$977,30,0),"")</f>
        <v/>
      </c>
      <c r="O800" s="321" t="str">
        <f>IF(VLOOKUP($A800,'様式C-1-1用'!$B$3:$AI$977,29,0)="－","なし",VLOOKUP($A800,'様式C-1-1用'!$B$3:$AI$977,29,0))</f>
        <v/>
      </c>
      <c r="P800" s="322" t="str">
        <f>IFERROR(VLOOKUP($A800,'様式C-1-1用'!$B$3:$AI$977,33,0),"")</f>
        <v/>
      </c>
    </row>
    <row r="801" spans="1:16" ht="15.95" customHeight="1" x14ac:dyDescent="0.15">
      <c r="A801" s="314">
        <v>799</v>
      </c>
      <c r="B801" s="320">
        <f>IFERROR(VLOOKUP($A801,'様式C-1-1用'!$B$3:$AI$977,3,0),"")</f>
        <v>0</v>
      </c>
      <c r="C801" s="321" t="str">
        <f>IFERROR(VLOOKUP($A801,'様式C-1-1用'!$B$3:$AI$977,4,0),"")</f>
        <v/>
      </c>
      <c r="D801" s="321">
        <f>IFERROR(VLOOKUP($A801,'様式C-1-1用'!$B$3:$AI$977,6,0),"")</f>
        <v>0</v>
      </c>
      <c r="E801" s="321">
        <f>IFERROR(VLOOKUP($A801,'様式C-1-1用'!$B$3:$AI$977,7,0),"")</f>
        <v>0</v>
      </c>
      <c r="F801" s="321">
        <f>IFERROR(VLOOKUP($A801,'様式C-1-1用'!$B$3:$AI$977,8,0),"")</f>
        <v>0</v>
      </c>
      <c r="G801" s="321">
        <f>IFERROR(VLOOKUP($A801,'様式C-1-1用'!$B$3:$AI$977,10,0),"")</f>
        <v>0</v>
      </c>
      <c r="H801" s="321">
        <f>IFERROR(VLOOKUP($A801,'様式C-1-1用'!$B$3:$AI$977,22,0),"")</f>
        <v>0</v>
      </c>
      <c r="I801" s="321">
        <f>IFERROR(VLOOKUP($A801,'様式C-1-1用'!$B$3:$AI$977,23,0),"")</f>
        <v>0</v>
      </c>
      <c r="J801" s="321" t="str">
        <f>IFERROR(VLOOKUP($A801,'様式C-1-1用'!$B$3:$AI$977,24,0),"")</f>
        <v/>
      </c>
      <c r="K801" s="321" t="str">
        <f>IFERROR(VLOOKUP($A801,'様式C-1-1用'!$B$3:$AI$977,25,0),"")</f>
        <v/>
      </c>
      <c r="L801" s="321">
        <f>IFERROR(VLOOKUP($A801,'様式C-1-1用'!$B$3:$AI$977,16,0),"")</f>
        <v>0</v>
      </c>
      <c r="M801" s="321" t="str">
        <f>IFERROR(VLOOKUP($A801,'様式C-1-1用'!$B$3:$AI$977,34,0),"")</f>
        <v/>
      </c>
      <c r="N801" s="321" t="str">
        <f>IFERROR(VLOOKUP($A801,'様式C-1-1用'!$B$3:$AI$977,30,0),"")</f>
        <v/>
      </c>
      <c r="O801" s="321" t="str">
        <f>IF(VLOOKUP($A801,'様式C-1-1用'!$B$3:$AI$977,29,0)="－","なし",VLOOKUP($A801,'様式C-1-1用'!$B$3:$AI$977,29,0))</f>
        <v/>
      </c>
      <c r="P801" s="322" t="str">
        <f>IFERROR(VLOOKUP($A801,'様式C-1-1用'!$B$3:$AI$977,33,0),"")</f>
        <v/>
      </c>
    </row>
    <row r="802" spans="1:16" ht="15.95" customHeight="1" x14ac:dyDescent="0.15">
      <c r="A802" s="314">
        <v>800</v>
      </c>
      <c r="B802" s="320">
        <f>IFERROR(VLOOKUP($A802,'様式C-1-1用'!$B$3:$AI$977,3,0),"")</f>
        <v>0</v>
      </c>
      <c r="C802" s="321" t="str">
        <f>IFERROR(VLOOKUP($A802,'様式C-1-1用'!$B$3:$AI$977,4,0),"")</f>
        <v/>
      </c>
      <c r="D802" s="321">
        <f>IFERROR(VLOOKUP($A802,'様式C-1-1用'!$B$3:$AI$977,6,0),"")</f>
        <v>0</v>
      </c>
      <c r="E802" s="321">
        <f>IFERROR(VLOOKUP($A802,'様式C-1-1用'!$B$3:$AI$977,7,0),"")</f>
        <v>0</v>
      </c>
      <c r="F802" s="321">
        <f>IFERROR(VLOOKUP($A802,'様式C-1-1用'!$B$3:$AI$977,8,0),"")</f>
        <v>0</v>
      </c>
      <c r="G802" s="321">
        <f>IFERROR(VLOOKUP($A802,'様式C-1-1用'!$B$3:$AI$977,10,0),"")</f>
        <v>0</v>
      </c>
      <c r="H802" s="321">
        <f>IFERROR(VLOOKUP($A802,'様式C-1-1用'!$B$3:$AI$977,22,0),"")</f>
        <v>0</v>
      </c>
      <c r="I802" s="321">
        <f>IFERROR(VLOOKUP($A802,'様式C-1-1用'!$B$3:$AI$977,23,0),"")</f>
        <v>0</v>
      </c>
      <c r="J802" s="321" t="str">
        <f>IFERROR(VLOOKUP($A802,'様式C-1-1用'!$B$3:$AI$977,24,0),"")</f>
        <v/>
      </c>
      <c r="K802" s="321" t="str">
        <f>IFERROR(VLOOKUP($A802,'様式C-1-1用'!$B$3:$AI$977,25,0),"")</f>
        <v/>
      </c>
      <c r="L802" s="321">
        <f>IFERROR(VLOOKUP($A802,'様式C-1-1用'!$B$3:$AI$977,16,0),"")</f>
        <v>0</v>
      </c>
      <c r="M802" s="321" t="str">
        <f>IFERROR(VLOOKUP($A802,'様式C-1-1用'!$B$3:$AI$977,34,0),"")</f>
        <v/>
      </c>
      <c r="N802" s="321" t="str">
        <f>IFERROR(VLOOKUP($A802,'様式C-1-1用'!$B$3:$AI$977,30,0),"")</f>
        <v/>
      </c>
      <c r="O802" s="321" t="str">
        <f>IF(VLOOKUP($A802,'様式C-1-1用'!$B$3:$AI$977,29,0)="－","なし",VLOOKUP($A802,'様式C-1-1用'!$B$3:$AI$977,29,0))</f>
        <v/>
      </c>
      <c r="P802" s="322" t="str">
        <f>IFERROR(VLOOKUP($A802,'様式C-1-1用'!$B$3:$AI$977,33,0),"")</f>
        <v/>
      </c>
    </row>
    <row r="803" spans="1:16" ht="15.95" customHeight="1" x14ac:dyDescent="0.15">
      <c r="A803" s="314">
        <v>801</v>
      </c>
      <c r="B803" s="320">
        <f>IFERROR(VLOOKUP($A803,'様式C-1-1用'!$B$3:$AI$977,3,0),"")</f>
        <v>0</v>
      </c>
      <c r="C803" s="321" t="str">
        <f>IFERROR(VLOOKUP($A803,'様式C-1-1用'!$B$3:$AI$977,4,0),"")</f>
        <v/>
      </c>
      <c r="D803" s="321">
        <f>IFERROR(VLOOKUP($A803,'様式C-1-1用'!$B$3:$AI$977,6,0),"")</f>
        <v>0</v>
      </c>
      <c r="E803" s="321">
        <f>IFERROR(VLOOKUP($A803,'様式C-1-1用'!$B$3:$AI$977,7,0),"")</f>
        <v>0</v>
      </c>
      <c r="F803" s="321">
        <f>IFERROR(VLOOKUP($A803,'様式C-1-1用'!$B$3:$AI$977,8,0),"")</f>
        <v>0</v>
      </c>
      <c r="G803" s="321">
        <f>IFERROR(VLOOKUP($A803,'様式C-1-1用'!$B$3:$AI$977,10,0),"")</f>
        <v>0</v>
      </c>
      <c r="H803" s="321">
        <f>IFERROR(VLOOKUP($A803,'様式C-1-1用'!$B$3:$AI$977,22,0),"")</f>
        <v>0</v>
      </c>
      <c r="I803" s="321">
        <f>IFERROR(VLOOKUP($A803,'様式C-1-1用'!$B$3:$AI$977,23,0),"")</f>
        <v>0</v>
      </c>
      <c r="J803" s="321" t="str">
        <f>IFERROR(VLOOKUP($A803,'様式C-1-1用'!$B$3:$AI$977,24,0),"")</f>
        <v/>
      </c>
      <c r="K803" s="321" t="str">
        <f>IFERROR(VLOOKUP($A803,'様式C-1-1用'!$B$3:$AI$977,25,0),"")</f>
        <v/>
      </c>
      <c r="L803" s="321">
        <f>IFERROR(VLOOKUP($A803,'様式C-1-1用'!$B$3:$AI$977,16,0),"")</f>
        <v>0</v>
      </c>
      <c r="M803" s="321" t="str">
        <f>IFERROR(VLOOKUP($A803,'様式C-1-1用'!$B$3:$AI$977,34,0),"")</f>
        <v/>
      </c>
      <c r="N803" s="321" t="str">
        <f>IFERROR(VLOOKUP($A803,'様式C-1-1用'!$B$3:$AI$977,30,0),"")</f>
        <v/>
      </c>
      <c r="O803" s="321" t="str">
        <f>IF(VLOOKUP($A803,'様式C-1-1用'!$B$3:$AI$977,29,0)="－","なし",VLOOKUP($A803,'様式C-1-1用'!$B$3:$AI$977,29,0))</f>
        <v/>
      </c>
      <c r="P803" s="322" t="str">
        <f>IFERROR(VLOOKUP($A803,'様式C-1-1用'!$B$3:$AI$977,33,0),"")</f>
        <v/>
      </c>
    </row>
    <row r="804" spans="1:16" ht="15.95" customHeight="1" x14ac:dyDescent="0.15">
      <c r="A804" s="314">
        <v>802</v>
      </c>
      <c r="B804" s="320">
        <f>IFERROR(VLOOKUP($A804,'様式C-1-1用'!$B$3:$AI$977,3,0),"")</f>
        <v>0</v>
      </c>
      <c r="C804" s="321" t="str">
        <f>IFERROR(VLOOKUP($A804,'様式C-1-1用'!$B$3:$AI$977,4,0),"")</f>
        <v/>
      </c>
      <c r="D804" s="321">
        <f>IFERROR(VLOOKUP($A804,'様式C-1-1用'!$B$3:$AI$977,6,0),"")</f>
        <v>0</v>
      </c>
      <c r="E804" s="321">
        <f>IFERROR(VLOOKUP($A804,'様式C-1-1用'!$B$3:$AI$977,7,0),"")</f>
        <v>0</v>
      </c>
      <c r="F804" s="321">
        <f>IFERROR(VLOOKUP($A804,'様式C-1-1用'!$B$3:$AI$977,8,0),"")</f>
        <v>0</v>
      </c>
      <c r="G804" s="321">
        <f>IFERROR(VLOOKUP($A804,'様式C-1-1用'!$B$3:$AI$977,10,0),"")</f>
        <v>0</v>
      </c>
      <c r="H804" s="321">
        <f>IFERROR(VLOOKUP($A804,'様式C-1-1用'!$B$3:$AI$977,22,0),"")</f>
        <v>0</v>
      </c>
      <c r="I804" s="321">
        <f>IFERROR(VLOOKUP($A804,'様式C-1-1用'!$B$3:$AI$977,23,0),"")</f>
        <v>0</v>
      </c>
      <c r="J804" s="321" t="str">
        <f>IFERROR(VLOOKUP($A804,'様式C-1-1用'!$B$3:$AI$977,24,0),"")</f>
        <v/>
      </c>
      <c r="K804" s="321" t="str">
        <f>IFERROR(VLOOKUP($A804,'様式C-1-1用'!$B$3:$AI$977,25,0),"")</f>
        <v/>
      </c>
      <c r="L804" s="321">
        <f>IFERROR(VLOOKUP($A804,'様式C-1-1用'!$B$3:$AI$977,16,0),"")</f>
        <v>0</v>
      </c>
      <c r="M804" s="321" t="str">
        <f>IFERROR(VLOOKUP($A804,'様式C-1-1用'!$B$3:$AI$977,34,0),"")</f>
        <v/>
      </c>
      <c r="N804" s="321" t="str">
        <f>IFERROR(VLOOKUP($A804,'様式C-1-1用'!$B$3:$AI$977,30,0),"")</f>
        <v/>
      </c>
      <c r="O804" s="321" t="str">
        <f>IF(VLOOKUP($A804,'様式C-1-1用'!$B$3:$AI$977,29,0)="－","なし",VLOOKUP($A804,'様式C-1-1用'!$B$3:$AI$977,29,0))</f>
        <v/>
      </c>
      <c r="P804" s="322" t="str">
        <f>IFERROR(VLOOKUP($A804,'様式C-1-1用'!$B$3:$AI$977,33,0),"")</f>
        <v/>
      </c>
    </row>
    <row r="805" spans="1:16" ht="15.95" customHeight="1" x14ac:dyDescent="0.15">
      <c r="A805" s="314">
        <v>803</v>
      </c>
      <c r="B805" s="320">
        <f>IFERROR(VLOOKUP($A805,'様式C-1-1用'!$B$3:$AI$977,3,0),"")</f>
        <v>0</v>
      </c>
      <c r="C805" s="321" t="str">
        <f>IFERROR(VLOOKUP($A805,'様式C-1-1用'!$B$3:$AI$977,4,0),"")</f>
        <v/>
      </c>
      <c r="D805" s="321">
        <f>IFERROR(VLOOKUP($A805,'様式C-1-1用'!$B$3:$AI$977,6,0),"")</f>
        <v>0</v>
      </c>
      <c r="E805" s="321">
        <f>IFERROR(VLOOKUP($A805,'様式C-1-1用'!$B$3:$AI$977,7,0),"")</f>
        <v>0</v>
      </c>
      <c r="F805" s="321">
        <f>IFERROR(VLOOKUP($A805,'様式C-1-1用'!$B$3:$AI$977,8,0),"")</f>
        <v>0</v>
      </c>
      <c r="G805" s="321">
        <f>IFERROR(VLOOKUP($A805,'様式C-1-1用'!$B$3:$AI$977,10,0),"")</f>
        <v>0</v>
      </c>
      <c r="H805" s="321">
        <f>IFERROR(VLOOKUP($A805,'様式C-1-1用'!$B$3:$AI$977,22,0),"")</f>
        <v>0</v>
      </c>
      <c r="I805" s="321">
        <f>IFERROR(VLOOKUP($A805,'様式C-1-1用'!$B$3:$AI$977,23,0),"")</f>
        <v>0</v>
      </c>
      <c r="J805" s="321" t="str">
        <f>IFERROR(VLOOKUP($A805,'様式C-1-1用'!$B$3:$AI$977,24,0),"")</f>
        <v/>
      </c>
      <c r="K805" s="321" t="str">
        <f>IFERROR(VLOOKUP($A805,'様式C-1-1用'!$B$3:$AI$977,25,0),"")</f>
        <v/>
      </c>
      <c r="L805" s="321">
        <f>IFERROR(VLOOKUP($A805,'様式C-1-1用'!$B$3:$AI$977,16,0),"")</f>
        <v>0</v>
      </c>
      <c r="M805" s="321" t="str">
        <f>IFERROR(VLOOKUP($A805,'様式C-1-1用'!$B$3:$AI$977,34,0),"")</f>
        <v/>
      </c>
      <c r="N805" s="321" t="str">
        <f>IFERROR(VLOOKUP($A805,'様式C-1-1用'!$B$3:$AI$977,30,0),"")</f>
        <v/>
      </c>
      <c r="O805" s="321" t="str">
        <f>IF(VLOOKUP($A805,'様式C-1-1用'!$B$3:$AI$977,29,0)="－","なし",VLOOKUP($A805,'様式C-1-1用'!$B$3:$AI$977,29,0))</f>
        <v/>
      </c>
      <c r="P805" s="322" t="str">
        <f>IFERROR(VLOOKUP($A805,'様式C-1-1用'!$B$3:$AI$977,33,0),"")</f>
        <v/>
      </c>
    </row>
    <row r="806" spans="1:16" ht="15.95" customHeight="1" x14ac:dyDescent="0.15">
      <c r="A806" s="314">
        <v>804</v>
      </c>
      <c r="B806" s="320">
        <f>IFERROR(VLOOKUP($A806,'様式C-1-1用'!$B$3:$AI$977,3,0),"")</f>
        <v>0</v>
      </c>
      <c r="C806" s="321" t="str">
        <f>IFERROR(VLOOKUP($A806,'様式C-1-1用'!$B$3:$AI$977,4,0),"")</f>
        <v/>
      </c>
      <c r="D806" s="321">
        <f>IFERROR(VLOOKUP($A806,'様式C-1-1用'!$B$3:$AI$977,6,0),"")</f>
        <v>0</v>
      </c>
      <c r="E806" s="321">
        <f>IFERROR(VLOOKUP($A806,'様式C-1-1用'!$B$3:$AI$977,7,0),"")</f>
        <v>0</v>
      </c>
      <c r="F806" s="321">
        <f>IFERROR(VLOOKUP($A806,'様式C-1-1用'!$B$3:$AI$977,8,0),"")</f>
        <v>0</v>
      </c>
      <c r="G806" s="321">
        <f>IFERROR(VLOOKUP($A806,'様式C-1-1用'!$B$3:$AI$977,10,0),"")</f>
        <v>0</v>
      </c>
      <c r="H806" s="321">
        <f>IFERROR(VLOOKUP($A806,'様式C-1-1用'!$B$3:$AI$977,22,0),"")</f>
        <v>0</v>
      </c>
      <c r="I806" s="321">
        <f>IFERROR(VLOOKUP($A806,'様式C-1-1用'!$B$3:$AI$977,23,0),"")</f>
        <v>0</v>
      </c>
      <c r="J806" s="321" t="str">
        <f>IFERROR(VLOOKUP($A806,'様式C-1-1用'!$B$3:$AI$977,24,0),"")</f>
        <v/>
      </c>
      <c r="K806" s="321" t="str">
        <f>IFERROR(VLOOKUP($A806,'様式C-1-1用'!$B$3:$AI$977,25,0),"")</f>
        <v/>
      </c>
      <c r="L806" s="321">
        <f>IFERROR(VLOOKUP($A806,'様式C-1-1用'!$B$3:$AI$977,16,0),"")</f>
        <v>0</v>
      </c>
      <c r="M806" s="321" t="str">
        <f>IFERROR(VLOOKUP($A806,'様式C-1-1用'!$B$3:$AI$977,34,0),"")</f>
        <v/>
      </c>
      <c r="N806" s="321" t="str">
        <f>IFERROR(VLOOKUP($A806,'様式C-1-1用'!$B$3:$AI$977,30,0),"")</f>
        <v/>
      </c>
      <c r="O806" s="321" t="str">
        <f>IF(VLOOKUP($A806,'様式C-1-1用'!$B$3:$AI$977,29,0)="－","なし",VLOOKUP($A806,'様式C-1-1用'!$B$3:$AI$977,29,0))</f>
        <v/>
      </c>
      <c r="P806" s="322" t="str">
        <f>IFERROR(VLOOKUP($A806,'様式C-1-1用'!$B$3:$AI$977,33,0),"")</f>
        <v/>
      </c>
    </row>
    <row r="807" spans="1:16" ht="15.95" customHeight="1" x14ac:dyDescent="0.15">
      <c r="A807" s="314">
        <v>805</v>
      </c>
      <c r="B807" s="320">
        <f>IFERROR(VLOOKUP($A807,'様式C-1-1用'!$B$3:$AI$977,3,0),"")</f>
        <v>0</v>
      </c>
      <c r="C807" s="321" t="str">
        <f>IFERROR(VLOOKUP($A807,'様式C-1-1用'!$B$3:$AI$977,4,0),"")</f>
        <v/>
      </c>
      <c r="D807" s="321">
        <f>IFERROR(VLOOKUP($A807,'様式C-1-1用'!$B$3:$AI$977,6,0),"")</f>
        <v>0</v>
      </c>
      <c r="E807" s="321">
        <f>IFERROR(VLOOKUP($A807,'様式C-1-1用'!$B$3:$AI$977,7,0),"")</f>
        <v>0</v>
      </c>
      <c r="F807" s="321">
        <f>IFERROR(VLOOKUP($A807,'様式C-1-1用'!$B$3:$AI$977,8,0),"")</f>
        <v>0</v>
      </c>
      <c r="G807" s="321">
        <f>IFERROR(VLOOKUP($A807,'様式C-1-1用'!$B$3:$AI$977,10,0),"")</f>
        <v>0</v>
      </c>
      <c r="H807" s="321">
        <f>IFERROR(VLOOKUP($A807,'様式C-1-1用'!$B$3:$AI$977,22,0),"")</f>
        <v>0</v>
      </c>
      <c r="I807" s="321">
        <f>IFERROR(VLOOKUP($A807,'様式C-1-1用'!$B$3:$AI$977,23,0),"")</f>
        <v>0</v>
      </c>
      <c r="J807" s="321" t="str">
        <f>IFERROR(VLOOKUP($A807,'様式C-1-1用'!$B$3:$AI$977,24,0),"")</f>
        <v/>
      </c>
      <c r="K807" s="321" t="str">
        <f>IFERROR(VLOOKUP($A807,'様式C-1-1用'!$B$3:$AI$977,25,0),"")</f>
        <v/>
      </c>
      <c r="L807" s="321">
        <f>IFERROR(VLOOKUP($A807,'様式C-1-1用'!$B$3:$AI$977,16,0),"")</f>
        <v>0</v>
      </c>
      <c r="M807" s="321" t="str">
        <f>IFERROR(VLOOKUP($A807,'様式C-1-1用'!$B$3:$AI$977,34,0),"")</f>
        <v/>
      </c>
      <c r="N807" s="321" t="str">
        <f>IFERROR(VLOOKUP($A807,'様式C-1-1用'!$B$3:$AI$977,30,0),"")</f>
        <v/>
      </c>
      <c r="O807" s="321" t="str">
        <f>IF(VLOOKUP($A807,'様式C-1-1用'!$B$3:$AI$977,29,0)="－","なし",VLOOKUP($A807,'様式C-1-1用'!$B$3:$AI$977,29,0))</f>
        <v/>
      </c>
      <c r="P807" s="322" t="str">
        <f>IFERROR(VLOOKUP($A807,'様式C-1-1用'!$B$3:$AI$977,33,0),"")</f>
        <v/>
      </c>
    </row>
    <row r="808" spans="1:16" ht="15.95" customHeight="1" x14ac:dyDescent="0.15">
      <c r="A808" s="314">
        <v>806</v>
      </c>
      <c r="B808" s="320">
        <f>IFERROR(VLOOKUP($A808,'様式C-1-1用'!$B$3:$AI$977,3,0),"")</f>
        <v>0</v>
      </c>
      <c r="C808" s="321" t="str">
        <f>IFERROR(VLOOKUP($A808,'様式C-1-1用'!$B$3:$AI$977,4,0),"")</f>
        <v/>
      </c>
      <c r="D808" s="321">
        <f>IFERROR(VLOOKUP($A808,'様式C-1-1用'!$B$3:$AI$977,6,0),"")</f>
        <v>0</v>
      </c>
      <c r="E808" s="321">
        <f>IFERROR(VLOOKUP($A808,'様式C-1-1用'!$B$3:$AI$977,7,0),"")</f>
        <v>0</v>
      </c>
      <c r="F808" s="321">
        <f>IFERROR(VLOOKUP($A808,'様式C-1-1用'!$B$3:$AI$977,8,0),"")</f>
        <v>0</v>
      </c>
      <c r="G808" s="321">
        <f>IFERROR(VLOOKUP($A808,'様式C-1-1用'!$B$3:$AI$977,10,0),"")</f>
        <v>0</v>
      </c>
      <c r="H808" s="321">
        <f>IFERROR(VLOOKUP($A808,'様式C-1-1用'!$B$3:$AI$977,22,0),"")</f>
        <v>0</v>
      </c>
      <c r="I808" s="321">
        <f>IFERROR(VLOOKUP($A808,'様式C-1-1用'!$B$3:$AI$977,23,0),"")</f>
        <v>0</v>
      </c>
      <c r="J808" s="321" t="str">
        <f>IFERROR(VLOOKUP($A808,'様式C-1-1用'!$B$3:$AI$977,24,0),"")</f>
        <v/>
      </c>
      <c r="K808" s="321" t="str">
        <f>IFERROR(VLOOKUP($A808,'様式C-1-1用'!$B$3:$AI$977,25,0),"")</f>
        <v/>
      </c>
      <c r="L808" s="321">
        <f>IFERROR(VLOOKUP($A808,'様式C-1-1用'!$B$3:$AI$977,16,0),"")</f>
        <v>0</v>
      </c>
      <c r="M808" s="321" t="str">
        <f>IFERROR(VLOOKUP($A808,'様式C-1-1用'!$B$3:$AI$977,34,0),"")</f>
        <v/>
      </c>
      <c r="N808" s="321" t="str">
        <f>IFERROR(VLOOKUP($A808,'様式C-1-1用'!$B$3:$AI$977,30,0),"")</f>
        <v/>
      </c>
      <c r="O808" s="321" t="str">
        <f>IF(VLOOKUP($A808,'様式C-1-1用'!$B$3:$AI$977,29,0)="－","なし",VLOOKUP($A808,'様式C-1-1用'!$B$3:$AI$977,29,0))</f>
        <v/>
      </c>
      <c r="P808" s="322" t="str">
        <f>IFERROR(VLOOKUP($A808,'様式C-1-1用'!$B$3:$AI$977,33,0),"")</f>
        <v/>
      </c>
    </row>
    <row r="809" spans="1:16" ht="15.95" customHeight="1" x14ac:dyDescent="0.15">
      <c r="A809" s="314">
        <v>807</v>
      </c>
      <c r="B809" s="320">
        <f>IFERROR(VLOOKUP($A809,'様式C-1-1用'!$B$3:$AI$977,3,0),"")</f>
        <v>0</v>
      </c>
      <c r="C809" s="321" t="str">
        <f>IFERROR(VLOOKUP($A809,'様式C-1-1用'!$B$3:$AI$977,4,0),"")</f>
        <v/>
      </c>
      <c r="D809" s="321">
        <f>IFERROR(VLOOKUP($A809,'様式C-1-1用'!$B$3:$AI$977,6,0),"")</f>
        <v>0</v>
      </c>
      <c r="E809" s="321">
        <f>IFERROR(VLOOKUP($A809,'様式C-1-1用'!$B$3:$AI$977,7,0),"")</f>
        <v>0</v>
      </c>
      <c r="F809" s="321">
        <f>IFERROR(VLOOKUP($A809,'様式C-1-1用'!$B$3:$AI$977,8,0),"")</f>
        <v>0</v>
      </c>
      <c r="G809" s="321">
        <f>IFERROR(VLOOKUP($A809,'様式C-1-1用'!$B$3:$AI$977,10,0),"")</f>
        <v>0</v>
      </c>
      <c r="H809" s="321">
        <f>IFERROR(VLOOKUP($A809,'様式C-1-1用'!$B$3:$AI$977,22,0),"")</f>
        <v>0</v>
      </c>
      <c r="I809" s="321">
        <f>IFERROR(VLOOKUP($A809,'様式C-1-1用'!$B$3:$AI$977,23,0),"")</f>
        <v>0</v>
      </c>
      <c r="J809" s="321" t="str">
        <f>IFERROR(VLOOKUP($A809,'様式C-1-1用'!$B$3:$AI$977,24,0),"")</f>
        <v/>
      </c>
      <c r="K809" s="321" t="str">
        <f>IFERROR(VLOOKUP($A809,'様式C-1-1用'!$B$3:$AI$977,25,0),"")</f>
        <v/>
      </c>
      <c r="L809" s="321">
        <f>IFERROR(VLOOKUP($A809,'様式C-1-1用'!$B$3:$AI$977,16,0),"")</f>
        <v>0</v>
      </c>
      <c r="M809" s="321" t="str">
        <f>IFERROR(VLOOKUP($A809,'様式C-1-1用'!$B$3:$AI$977,34,0),"")</f>
        <v/>
      </c>
      <c r="N809" s="321" t="str">
        <f>IFERROR(VLOOKUP($A809,'様式C-1-1用'!$B$3:$AI$977,30,0),"")</f>
        <v/>
      </c>
      <c r="O809" s="321" t="str">
        <f>IF(VLOOKUP($A809,'様式C-1-1用'!$B$3:$AI$977,29,0)="－","なし",VLOOKUP($A809,'様式C-1-1用'!$B$3:$AI$977,29,0))</f>
        <v/>
      </c>
      <c r="P809" s="322" t="str">
        <f>IFERROR(VLOOKUP($A809,'様式C-1-1用'!$B$3:$AI$977,33,0),"")</f>
        <v/>
      </c>
    </row>
    <row r="810" spans="1:16" ht="15.95" customHeight="1" x14ac:dyDescent="0.15">
      <c r="A810" s="314">
        <v>808</v>
      </c>
      <c r="B810" s="320">
        <f>IFERROR(VLOOKUP($A810,'様式C-1-1用'!$B$3:$AI$977,3,0),"")</f>
        <v>0</v>
      </c>
      <c r="C810" s="321" t="str">
        <f>IFERROR(VLOOKUP($A810,'様式C-1-1用'!$B$3:$AI$977,4,0),"")</f>
        <v/>
      </c>
      <c r="D810" s="321">
        <f>IFERROR(VLOOKUP($A810,'様式C-1-1用'!$B$3:$AI$977,6,0),"")</f>
        <v>0</v>
      </c>
      <c r="E810" s="321">
        <f>IFERROR(VLOOKUP($A810,'様式C-1-1用'!$B$3:$AI$977,7,0),"")</f>
        <v>0</v>
      </c>
      <c r="F810" s="321">
        <f>IFERROR(VLOOKUP($A810,'様式C-1-1用'!$B$3:$AI$977,8,0),"")</f>
        <v>0</v>
      </c>
      <c r="G810" s="321">
        <f>IFERROR(VLOOKUP($A810,'様式C-1-1用'!$B$3:$AI$977,10,0),"")</f>
        <v>0</v>
      </c>
      <c r="H810" s="321">
        <f>IFERROR(VLOOKUP($A810,'様式C-1-1用'!$B$3:$AI$977,22,0),"")</f>
        <v>0</v>
      </c>
      <c r="I810" s="321">
        <f>IFERROR(VLOOKUP($A810,'様式C-1-1用'!$B$3:$AI$977,23,0),"")</f>
        <v>0</v>
      </c>
      <c r="J810" s="321" t="str">
        <f>IFERROR(VLOOKUP($A810,'様式C-1-1用'!$B$3:$AI$977,24,0),"")</f>
        <v/>
      </c>
      <c r="K810" s="321" t="str">
        <f>IFERROR(VLOOKUP($A810,'様式C-1-1用'!$B$3:$AI$977,25,0),"")</f>
        <v/>
      </c>
      <c r="L810" s="321">
        <f>IFERROR(VLOOKUP($A810,'様式C-1-1用'!$B$3:$AI$977,16,0),"")</f>
        <v>0</v>
      </c>
      <c r="M810" s="321" t="str">
        <f>IFERROR(VLOOKUP($A810,'様式C-1-1用'!$B$3:$AI$977,34,0),"")</f>
        <v/>
      </c>
      <c r="N810" s="321" t="str">
        <f>IFERROR(VLOOKUP($A810,'様式C-1-1用'!$B$3:$AI$977,30,0),"")</f>
        <v/>
      </c>
      <c r="O810" s="321" t="str">
        <f>IF(VLOOKUP($A810,'様式C-1-1用'!$B$3:$AI$977,29,0)="－","なし",VLOOKUP($A810,'様式C-1-1用'!$B$3:$AI$977,29,0))</f>
        <v/>
      </c>
      <c r="P810" s="322" t="str">
        <f>IFERROR(VLOOKUP($A810,'様式C-1-1用'!$B$3:$AI$977,33,0),"")</f>
        <v/>
      </c>
    </row>
    <row r="811" spans="1:16" ht="15.95" customHeight="1" x14ac:dyDescent="0.15">
      <c r="A811" s="314">
        <v>809</v>
      </c>
      <c r="B811" s="320">
        <f>IFERROR(VLOOKUP($A811,'様式C-1-1用'!$B$3:$AI$977,3,0),"")</f>
        <v>0</v>
      </c>
      <c r="C811" s="321" t="str">
        <f>IFERROR(VLOOKUP($A811,'様式C-1-1用'!$B$3:$AI$977,4,0),"")</f>
        <v/>
      </c>
      <c r="D811" s="321">
        <f>IFERROR(VLOOKUP($A811,'様式C-1-1用'!$B$3:$AI$977,6,0),"")</f>
        <v>0</v>
      </c>
      <c r="E811" s="321">
        <f>IFERROR(VLOOKUP($A811,'様式C-1-1用'!$B$3:$AI$977,7,0),"")</f>
        <v>0</v>
      </c>
      <c r="F811" s="321">
        <f>IFERROR(VLOOKUP($A811,'様式C-1-1用'!$B$3:$AI$977,8,0),"")</f>
        <v>0</v>
      </c>
      <c r="G811" s="321">
        <f>IFERROR(VLOOKUP($A811,'様式C-1-1用'!$B$3:$AI$977,10,0),"")</f>
        <v>0</v>
      </c>
      <c r="H811" s="321">
        <f>IFERROR(VLOOKUP($A811,'様式C-1-1用'!$B$3:$AI$977,22,0),"")</f>
        <v>0</v>
      </c>
      <c r="I811" s="321">
        <f>IFERROR(VLOOKUP($A811,'様式C-1-1用'!$B$3:$AI$977,23,0),"")</f>
        <v>0</v>
      </c>
      <c r="J811" s="321" t="str">
        <f>IFERROR(VLOOKUP($A811,'様式C-1-1用'!$B$3:$AI$977,24,0),"")</f>
        <v/>
      </c>
      <c r="K811" s="321" t="str">
        <f>IFERROR(VLOOKUP($A811,'様式C-1-1用'!$B$3:$AI$977,25,0),"")</f>
        <v/>
      </c>
      <c r="L811" s="321">
        <f>IFERROR(VLOOKUP($A811,'様式C-1-1用'!$B$3:$AI$977,16,0),"")</f>
        <v>0</v>
      </c>
      <c r="M811" s="321" t="str">
        <f>IFERROR(VLOOKUP($A811,'様式C-1-1用'!$B$3:$AI$977,34,0),"")</f>
        <v/>
      </c>
      <c r="N811" s="321" t="str">
        <f>IFERROR(VLOOKUP($A811,'様式C-1-1用'!$B$3:$AI$977,30,0),"")</f>
        <v/>
      </c>
      <c r="O811" s="321" t="str">
        <f>IF(VLOOKUP($A811,'様式C-1-1用'!$B$3:$AI$977,29,0)="－","なし",VLOOKUP($A811,'様式C-1-1用'!$B$3:$AI$977,29,0))</f>
        <v/>
      </c>
      <c r="P811" s="322" t="str">
        <f>IFERROR(VLOOKUP($A811,'様式C-1-1用'!$B$3:$AI$977,33,0),"")</f>
        <v/>
      </c>
    </row>
    <row r="812" spans="1:16" ht="15.95" customHeight="1" x14ac:dyDescent="0.15">
      <c r="A812" s="314">
        <v>810</v>
      </c>
      <c r="B812" s="320">
        <f>IFERROR(VLOOKUP($A812,'様式C-1-1用'!$B$3:$AI$977,3,0),"")</f>
        <v>0</v>
      </c>
      <c r="C812" s="321" t="str">
        <f>IFERROR(VLOOKUP($A812,'様式C-1-1用'!$B$3:$AI$977,4,0),"")</f>
        <v/>
      </c>
      <c r="D812" s="321">
        <f>IFERROR(VLOOKUP($A812,'様式C-1-1用'!$B$3:$AI$977,6,0),"")</f>
        <v>0</v>
      </c>
      <c r="E812" s="321">
        <f>IFERROR(VLOOKUP($A812,'様式C-1-1用'!$B$3:$AI$977,7,0),"")</f>
        <v>0</v>
      </c>
      <c r="F812" s="321">
        <f>IFERROR(VLOOKUP($A812,'様式C-1-1用'!$B$3:$AI$977,8,0),"")</f>
        <v>0</v>
      </c>
      <c r="G812" s="321">
        <f>IFERROR(VLOOKUP($A812,'様式C-1-1用'!$B$3:$AI$977,10,0),"")</f>
        <v>0</v>
      </c>
      <c r="H812" s="321">
        <f>IFERROR(VLOOKUP($A812,'様式C-1-1用'!$B$3:$AI$977,22,0),"")</f>
        <v>0</v>
      </c>
      <c r="I812" s="321">
        <f>IFERROR(VLOOKUP($A812,'様式C-1-1用'!$B$3:$AI$977,23,0),"")</f>
        <v>0</v>
      </c>
      <c r="J812" s="321" t="str">
        <f>IFERROR(VLOOKUP($A812,'様式C-1-1用'!$B$3:$AI$977,24,0),"")</f>
        <v/>
      </c>
      <c r="K812" s="321" t="str">
        <f>IFERROR(VLOOKUP($A812,'様式C-1-1用'!$B$3:$AI$977,25,0),"")</f>
        <v/>
      </c>
      <c r="L812" s="321">
        <f>IFERROR(VLOOKUP($A812,'様式C-1-1用'!$B$3:$AI$977,16,0),"")</f>
        <v>0</v>
      </c>
      <c r="M812" s="321" t="str">
        <f>IFERROR(VLOOKUP($A812,'様式C-1-1用'!$B$3:$AI$977,34,0),"")</f>
        <v/>
      </c>
      <c r="N812" s="321" t="str">
        <f>IFERROR(VLOOKUP($A812,'様式C-1-1用'!$B$3:$AI$977,30,0),"")</f>
        <v/>
      </c>
      <c r="O812" s="321" t="str">
        <f>IF(VLOOKUP($A812,'様式C-1-1用'!$B$3:$AI$977,29,0)="－","なし",VLOOKUP($A812,'様式C-1-1用'!$B$3:$AI$977,29,0))</f>
        <v/>
      </c>
      <c r="P812" s="322" t="str">
        <f>IFERROR(VLOOKUP($A812,'様式C-1-1用'!$B$3:$AI$977,33,0),"")</f>
        <v/>
      </c>
    </row>
    <row r="813" spans="1:16" ht="15.95" customHeight="1" x14ac:dyDescent="0.15">
      <c r="A813" s="314">
        <v>811</v>
      </c>
      <c r="B813" s="320">
        <f>IFERROR(VLOOKUP($A813,'様式C-1-1用'!$B$3:$AI$977,3,0),"")</f>
        <v>0</v>
      </c>
      <c r="C813" s="321" t="str">
        <f>IFERROR(VLOOKUP($A813,'様式C-1-1用'!$B$3:$AI$977,4,0),"")</f>
        <v/>
      </c>
      <c r="D813" s="321">
        <f>IFERROR(VLOOKUP($A813,'様式C-1-1用'!$B$3:$AI$977,6,0),"")</f>
        <v>0</v>
      </c>
      <c r="E813" s="321">
        <f>IFERROR(VLOOKUP($A813,'様式C-1-1用'!$B$3:$AI$977,7,0),"")</f>
        <v>0</v>
      </c>
      <c r="F813" s="321">
        <f>IFERROR(VLOOKUP($A813,'様式C-1-1用'!$B$3:$AI$977,8,0),"")</f>
        <v>0</v>
      </c>
      <c r="G813" s="321">
        <f>IFERROR(VLOOKUP($A813,'様式C-1-1用'!$B$3:$AI$977,10,0),"")</f>
        <v>0</v>
      </c>
      <c r="H813" s="321">
        <f>IFERROR(VLOOKUP($A813,'様式C-1-1用'!$B$3:$AI$977,22,0),"")</f>
        <v>0</v>
      </c>
      <c r="I813" s="321">
        <f>IFERROR(VLOOKUP($A813,'様式C-1-1用'!$B$3:$AI$977,23,0),"")</f>
        <v>0</v>
      </c>
      <c r="J813" s="321" t="str">
        <f>IFERROR(VLOOKUP($A813,'様式C-1-1用'!$B$3:$AI$977,24,0),"")</f>
        <v/>
      </c>
      <c r="K813" s="321" t="str">
        <f>IFERROR(VLOOKUP($A813,'様式C-1-1用'!$B$3:$AI$977,25,0),"")</f>
        <v/>
      </c>
      <c r="L813" s="321">
        <f>IFERROR(VLOOKUP($A813,'様式C-1-1用'!$B$3:$AI$977,16,0),"")</f>
        <v>0</v>
      </c>
      <c r="M813" s="321" t="str">
        <f>IFERROR(VLOOKUP($A813,'様式C-1-1用'!$B$3:$AI$977,34,0),"")</f>
        <v/>
      </c>
      <c r="N813" s="321" t="str">
        <f>IFERROR(VLOOKUP($A813,'様式C-1-1用'!$B$3:$AI$977,30,0),"")</f>
        <v/>
      </c>
      <c r="O813" s="321" t="str">
        <f>IF(VLOOKUP($A813,'様式C-1-1用'!$B$3:$AI$977,29,0)="－","なし",VLOOKUP($A813,'様式C-1-1用'!$B$3:$AI$977,29,0))</f>
        <v/>
      </c>
      <c r="P813" s="322" t="str">
        <f>IFERROR(VLOOKUP($A813,'様式C-1-1用'!$B$3:$AI$977,33,0),"")</f>
        <v/>
      </c>
    </row>
    <row r="814" spans="1:16" ht="15.95" customHeight="1" x14ac:dyDescent="0.15">
      <c r="A814" s="314">
        <v>812</v>
      </c>
      <c r="B814" s="320">
        <f>IFERROR(VLOOKUP($A814,'様式C-1-1用'!$B$3:$AI$977,3,0),"")</f>
        <v>0</v>
      </c>
      <c r="C814" s="321" t="str">
        <f>IFERROR(VLOOKUP($A814,'様式C-1-1用'!$B$3:$AI$977,4,0),"")</f>
        <v/>
      </c>
      <c r="D814" s="321">
        <f>IFERROR(VLOOKUP($A814,'様式C-1-1用'!$B$3:$AI$977,6,0),"")</f>
        <v>0</v>
      </c>
      <c r="E814" s="321">
        <f>IFERROR(VLOOKUP($A814,'様式C-1-1用'!$B$3:$AI$977,7,0),"")</f>
        <v>0</v>
      </c>
      <c r="F814" s="321">
        <f>IFERROR(VLOOKUP($A814,'様式C-1-1用'!$B$3:$AI$977,8,0),"")</f>
        <v>0</v>
      </c>
      <c r="G814" s="321">
        <f>IFERROR(VLOOKUP($A814,'様式C-1-1用'!$B$3:$AI$977,10,0),"")</f>
        <v>0</v>
      </c>
      <c r="H814" s="321">
        <f>IFERROR(VLOOKUP($A814,'様式C-1-1用'!$B$3:$AI$977,22,0),"")</f>
        <v>0</v>
      </c>
      <c r="I814" s="321">
        <f>IFERROR(VLOOKUP($A814,'様式C-1-1用'!$B$3:$AI$977,23,0),"")</f>
        <v>0</v>
      </c>
      <c r="J814" s="321" t="str">
        <f>IFERROR(VLOOKUP($A814,'様式C-1-1用'!$B$3:$AI$977,24,0),"")</f>
        <v/>
      </c>
      <c r="K814" s="321" t="str">
        <f>IFERROR(VLOOKUP($A814,'様式C-1-1用'!$B$3:$AI$977,25,0),"")</f>
        <v/>
      </c>
      <c r="L814" s="321">
        <f>IFERROR(VLOOKUP($A814,'様式C-1-1用'!$B$3:$AI$977,16,0),"")</f>
        <v>0</v>
      </c>
      <c r="M814" s="321" t="str">
        <f>IFERROR(VLOOKUP($A814,'様式C-1-1用'!$B$3:$AI$977,34,0),"")</f>
        <v/>
      </c>
      <c r="N814" s="321" t="str">
        <f>IFERROR(VLOOKUP($A814,'様式C-1-1用'!$B$3:$AI$977,30,0),"")</f>
        <v/>
      </c>
      <c r="O814" s="321" t="str">
        <f>IF(VLOOKUP($A814,'様式C-1-1用'!$B$3:$AI$977,29,0)="－","なし",VLOOKUP($A814,'様式C-1-1用'!$B$3:$AI$977,29,0))</f>
        <v/>
      </c>
      <c r="P814" s="322" t="str">
        <f>IFERROR(VLOOKUP($A814,'様式C-1-1用'!$B$3:$AI$977,33,0),"")</f>
        <v/>
      </c>
    </row>
    <row r="815" spans="1:16" ht="15.95" customHeight="1" x14ac:dyDescent="0.15">
      <c r="A815" s="314">
        <v>813</v>
      </c>
      <c r="B815" s="320">
        <f>IFERROR(VLOOKUP($A815,'様式C-1-1用'!$B$3:$AI$977,3,0),"")</f>
        <v>0</v>
      </c>
      <c r="C815" s="321" t="str">
        <f>IFERROR(VLOOKUP($A815,'様式C-1-1用'!$B$3:$AI$977,4,0),"")</f>
        <v/>
      </c>
      <c r="D815" s="321">
        <f>IFERROR(VLOOKUP($A815,'様式C-1-1用'!$B$3:$AI$977,6,0),"")</f>
        <v>0</v>
      </c>
      <c r="E815" s="321">
        <f>IFERROR(VLOOKUP($A815,'様式C-1-1用'!$B$3:$AI$977,7,0),"")</f>
        <v>0</v>
      </c>
      <c r="F815" s="321">
        <f>IFERROR(VLOOKUP($A815,'様式C-1-1用'!$B$3:$AI$977,8,0),"")</f>
        <v>0</v>
      </c>
      <c r="G815" s="321">
        <f>IFERROR(VLOOKUP($A815,'様式C-1-1用'!$B$3:$AI$977,10,0),"")</f>
        <v>0</v>
      </c>
      <c r="H815" s="321">
        <f>IFERROR(VLOOKUP($A815,'様式C-1-1用'!$B$3:$AI$977,22,0),"")</f>
        <v>0</v>
      </c>
      <c r="I815" s="321">
        <f>IFERROR(VLOOKUP($A815,'様式C-1-1用'!$B$3:$AI$977,23,0),"")</f>
        <v>0</v>
      </c>
      <c r="J815" s="321" t="str">
        <f>IFERROR(VLOOKUP($A815,'様式C-1-1用'!$B$3:$AI$977,24,0),"")</f>
        <v/>
      </c>
      <c r="K815" s="321" t="str">
        <f>IFERROR(VLOOKUP($A815,'様式C-1-1用'!$B$3:$AI$977,25,0),"")</f>
        <v/>
      </c>
      <c r="L815" s="321">
        <f>IFERROR(VLOOKUP($A815,'様式C-1-1用'!$B$3:$AI$977,16,0),"")</f>
        <v>0</v>
      </c>
      <c r="M815" s="321" t="str">
        <f>IFERROR(VLOOKUP($A815,'様式C-1-1用'!$B$3:$AI$977,34,0),"")</f>
        <v/>
      </c>
      <c r="N815" s="321" t="str">
        <f>IFERROR(VLOOKUP($A815,'様式C-1-1用'!$B$3:$AI$977,30,0),"")</f>
        <v/>
      </c>
      <c r="O815" s="321" t="str">
        <f>IF(VLOOKUP($A815,'様式C-1-1用'!$B$3:$AI$977,29,0)="－","なし",VLOOKUP($A815,'様式C-1-1用'!$B$3:$AI$977,29,0))</f>
        <v/>
      </c>
      <c r="P815" s="322" t="str">
        <f>IFERROR(VLOOKUP($A815,'様式C-1-1用'!$B$3:$AI$977,33,0),"")</f>
        <v/>
      </c>
    </row>
    <row r="816" spans="1:16" ht="15.95" customHeight="1" x14ac:dyDescent="0.15">
      <c r="A816" s="314">
        <v>814</v>
      </c>
      <c r="B816" s="320">
        <f>IFERROR(VLOOKUP($A816,'様式C-1-1用'!$B$3:$AI$977,3,0),"")</f>
        <v>0</v>
      </c>
      <c r="C816" s="321" t="str">
        <f>IFERROR(VLOOKUP($A816,'様式C-1-1用'!$B$3:$AI$977,4,0),"")</f>
        <v/>
      </c>
      <c r="D816" s="321">
        <f>IFERROR(VLOOKUP($A816,'様式C-1-1用'!$B$3:$AI$977,6,0),"")</f>
        <v>0</v>
      </c>
      <c r="E816" s="321">
        <f>IFERROR(VLOOKUP($A816,'様式C-1-1用'!$B$3:$AI$977,7,0),"")</f>
        <v>0</v>
      </c>
      <c r="F816" s="321">
        <f>IFERROR(VLOOKUP($A816,'様式C-1-1用'!$B$3:$AI$977,8,0),"")</f>
        <v>0</v>
      </c>
      <c r="G816" s="321">
        <f>IFERROR(VLOOKUP($A816,'様式C-1-1用'!$B$3:$AI$977,10,0),"")</f>
        <v>0</v>
      </c>
      <c r="H816" s="321">
        <f>IFERROR(VLOOKUP($A816,'様式C-1-1用'!$B$3:$AI$977,22,0),"")</f>
        <v>0</v>
      </c>
      <c r="I816" s="321">
        <f>IFERROR(VLOOKUP($A816,'様式C-1-1用'!$B$3:$AI$977,23,0),"")</f>
        <v>0</v>
      </c>
      <c r="J816" s="321" t="str">
        <f>IFERROR(VLOOKUP($A816,'様式C-1-1用'!$B$3:$AI$977,24,0),"")</f>
        <v/>
      </c>
      <c r="K816" s="321" t="str">
        <f>IFERROR(VLOOKUP($A816,'様式C-1-1用'!$B$3:$AI$977,25,0),"")</f>
        <v/>
      </c>
      <c r="L816" s="321">
        <f>IFERROR(VLOOKUP($A816,'様式C-1-1用'!$B$3:$AI$977,16,0),"")</f>
        <v>0</v>
      </c>
      <c r="M816" s="321" t="str">
        <f>IFERROR(VLOOKUP($A816,'様式C-1-1用'!$B$3:$AI$977,34,0),"")</f>
        <v/>
      </c>
      <c r="N816" s="321" t="str">
        <f>IFERROR(VLOOKUP($A816,'様式C-1-1用'!$B$3:$AI$977,30,0),"")</f>
        <v/>
      </c>
      <c r="O816" s="321" t="str">
        <f>IF(VLOOKUP($A816,'様式C-1-1用'!$B$3:$AI$977,29,0)="－","なし",VLOOKUP($A816,'様式C-1-1用'!$B$3:$AI$977,29,0))</f>
        <v/>
      </c>
      <c r="P816" s="322" t="str">
        <f>IFERROR(VLOOKUP($A816,'様式C-1-1用'!$B$3:$AI$977,33,0),"")</f>
        <v/>
      </c>
    </row>
    <row r="817" spans="1:16" ht="15.95" customHeight="1" x14ac:dyDescent="0.15">
      <c r="A817" s="314">
        <v>815</v>
      </c>
      <c r="B817" s="320">
        <f>IFERROR(VLOOKUP($A817,'様式C-1-1用'!$B$3:$AI$977,3,0),"")</f>
        <v>0</v>
      </c>
      <c r="C817" s="321" t="str">
        <f>IFERROR(VLOOKUP($A817,'様式C-1-1用'!$B$3:$AI$977,4,0),"")</f>
        <v/>
      </c>
      <c r="D817" s="321">
        <f>IFERROR(VLOOKUP($A817,'様式C-1-1用'!$B$3:$AI$977,6,0),"")</f>
        <v>0</v>
      </c>
      <c r="E817" s="321">
        <f>IFERROR(VLOOKUP($A817,'様式C-1-1用'!$B$3:$AI$977,7,0),"")</f>
        <v>0</v>
      </c>
      <c r="F817" s="321">
        <f>IFERROR(VLOOKUP($A817,'様式C-1-1用'!$B$3:$AI$977,8,0),"")</f>
        <v>0</v>
      </c>
      <c r="G817" s="321">
        <f>IFERROR(VLOOKUP($A817,'様式C-1-1用'!$B$3:$AI$977,10,0),"")</f>
        <v>0</v>
      </c>
      <c r="H817" s="321">
        <f>IFERROR(VLOOKUP($A817,'様式C-1-1用'!$B$3:$AI$977,22,0),"")</f>
        <v>0</v>
      </c>
      <c r="I817" s="321">
        <f>IFERROR(VLOOKUP($A817,'様式C-1-1用'!$B$3:$AI$977,23,0),"")</f>
        <v>0</v>
      </c>
      <c r="J817" s="321" t="str">
        <f>IFERROR(VLOOKUP($A817,'様式C-1-1用'!$B$3:$AI$977,24,0),"")</f>
        <v/>
      </c>
      <c r="K817" s="321" t="str">
        <f>IFERROR(VLOOKUP($A817,'様式C-1-1用'!$B$3:$AI$977,25,0),"")</f>
        <v/>
      </c>
      <c r="L817" s="321">
        <f>IFERROR(VLOOKUP($A817,'様式C-1-1用'!$B$3:$AI$977,16,0),"")</f>
        <v>0</v>
      </c>
      <c r="M817" s="321" t="str">
        <f>IFERROR(VLOOKUP($A817,'様式C-1-1用'!$B$3:$AI$977,34,0),"")</f>
        <v/>
      </c>
      <c r="N817" s="321" t="str">
        <f>IFERROR(VLOOKUP($A817,'様式C-1-1用'!$B$3:$AI$977,30,0),"")</f>
        <v/>
      </c>
      <c r="O817" s="321" t="str">
        <f>IF(VLOOKUP($A817,'様式C-1-1用'!$B$3:$AI$977,29,0)="－","なし",VLOOKUP($A817,'様式C-1-1用'!$B$3:$AI$977,29,0))</f>
        <v/>
      </c>
      <c r="P817" s="322" t="str">
        <f>IFERROR(VLOOKUP($A817,'様式C-1-1用'!$B$3:$AI$977,33,0),"")</f>
        <v/>
      </c>
    </row>
    <row r="818" spans="1:16" ht="15.95" customHeight="1" x14ac:dyDescent="0.15">
      <c r="A818" s="314">
        <v>816</v>
      </c>
      <c r="B818" s="320">
        <f>IFERROR(VLOOKUP($A818,'様式C-1-1用'!$B$3:$AI$977,3,0),"")</f>
        <v>0</v>
      </c>
      <c r="C818" s="321" t="str">
        <f>IFERROR(VLOOKUP($A818,'様式C-1-1用'!$B$3:$AI$977,4,0),"")</f>
        <v/>
      </c>
      <c r="D818" s="321">
        <f>IFERROR(VLOOKUP($A818,'様式C-1-1用'!$B$3:$AI$977,6,0),"")</f>
        <v>0</v>
      </c>
      <c r="E818" s="321">
        <f>IFERROR(VLOOKUP($A818,'様式C-1-1用'!$B$3:$AI$977,7,0),"")</f>
        <v>0</v>
      </c>
      <c r="F818" s="321">
        <f>IFERROR(VLOOKUP($A818,'様式C-1-1用'!$B$3:$AI$977,8,0),"")</f>
        <v>0</v>
      </c>
      <c r="G818" s="321">
        <f>IFERROR(VLOOKUP($A818,'様式C-1-1用'!$B$3:$AI$977,10,0),"")</f>
        <v>0</v>
      </c>
      <c r="H818" s="321">
        <f>IFERROR(VLOOKUP($A818,'様式C-1-1用'!$B$3:$AI$977,22,0),"")</f>
        <v>0</v>
      </c>
      <c r="I818" s="321">
        <f>IFERROR(VLOOKUP($A818,'様式C-1-1用'!$B$3:$AI$977,23,0),"")</f>
        <v>0</v>
      </c>
      <c r="J818" s="321" t="str">
        <f>IFERROR(VLOOKUP($A818,'様式C-1-1用'!$B$3:$AI$977,24,0),"")</f>
        <v/>
      </c>
      <c r="K818" s="321" t="str">
        <f>IFERROR(VLOOKUP($A818,'様式C-1-1用'!$B$3:$AI$977,25,0),"")</f>
        <v/>
      </c>
      <c r="L818" s="321">
        <f>IFERROR(VLOOKUP($A818,'様式C-1-1用'!$B$3:$AI$977,16,0),"")</f>
        <v>0</v>
      </c>
      <c r="M818" s="321" t="str">
        <f>IFERROR(VLOOKUP($A818,'様式C-1-1用'!$B$3:$AI$977,34,0),"")</f>
        <v/>
      </c>
      <c r="N818" s="321" t="str">
        <f>IFERROR(VLOOKUP($A818,'様式C-1-1用'!$B$3:$AI$977,30,0),"")</f>
        <v/>
      </c>
      <c r="O818" s="321" t="str">
        <f>IF(VLOOKUP($A818,'様式C-1-1用'!$B$3:$AI$977,29,0)="－","なし",VLOOKUP($A818,'様式C-1-1用'!$B$3:$AI$977,29,0))</f>
        <v/>
      </c>
      <c r="P818" s="322" t="str">
        <f>IFERROR(VLOOKUP($A818,'様式C-1-1用'!$B$3:$AI$977,33,0),"")</f>
        <v/>
      </c>
    </row>
    <row r="819" spans="1:16" ht="15.95" customHeight="1" x14ac:dyDescent="0.15">
      <c r="A819" s="314">
        <v>817</v>
      </c>
      <c r="B819" s="320">
        <f>IFERROR(VLOOKUP($A819,'様式C-1-1用'!$B$3:$AI$977,3,0),"")</f>
        <v>0</v>
      </c>
      <c r="C819" s="321" t="str">
        <f>IFERROR(VLOOKUP($A819,'様式C-1-1用'!$B$3:$AI$977,4,0),"")</f>
        <v/>
      </c>
      <c r="D819" s="321">
        <f>IFERROR(VLOOKUP($A819,'様式C-1-1用'!$B$3:$AI$977,6,0),"")</f>
        <v>0</v>
      </c>
      <c r="E819" s="321">
        <f>IFERROR(VLOOKUP($A819,'様式C-1-1用'!$B$3:$AI$977,7,0),"")</f>
        <v>0</v>
      </c>
      <c r="F819" s="321">
        <f>IFERROR(VLOOKUP($A819,'様式C-1-1用'!$B$3:$AI$977,8,0),"")</f>
        <v>0</v>
      </c>
      <c r="G819" s="321">
        <f>IFERROR(VLOOKUP($A819,'様式C-1-1用'!$B$3:$AI$977,10,0),"")</f>
        <v>0</v>
      </c>
      <c r="H819" s="321">
        <f>IFERROR(VLOOKUP($A819,'様式C-1-1用'!$B$3:$AI$977,22,0),"")</f>
        <v>0</v>
      </c>
      <c r="I819" s="321">
        <f>IFERROR(VLOOKUP($A819,'様式C-1-1用'!$B$3:$AI$977,23,0),"")</f>
        <v>0</v>
      </c>
      <c r="J819" s="321" t="str">
        <f>IFERROR(VLOOKUP($A819,'様式C-1-1用'!$B$3:$AI$977,24,0),"")</f>
        <v/>
      </c>
      <c r="K819" s="321" t="str">
        <f>IFERROR(VLOOKUP($A819,'様式C-1-1用'!$B$3:$AI$977,25,0),"")</f>
        <v/>
      </c>
      <c r="L819" s="321">
        <f>IFERROR(VLOOKUP($A819,'様式C-1-1用'!$B$3:$AI$977,16,0),"")</f>
        <v>0</v>
      </c>
      <c r="M819" s="321" t="str">
        <f>IFERROR(VLOOKUP($A819,'様式C-1-1用'!$B$3:$AI$977,34,0),"")</f>
        <v/>
      </c>
      <c r="N819" s="321" t="str">
        <f>IFERROR(VLOOKUP($A819,'様式C-1-1用'!$B$3:$AI$977,30,0),"")</f>
        <v/>
      </c>
      <c r="O819" s="321" t="str">
        <f>IF(VLOOKUP($A819,'様式C-1-1用'!$B$3:$AI$977,29,0)="－","なし",VLOOKUP($A819,'様式C-1-1用'!$B$3:$AI$977,29,0))</f>
        <v/>
      </c>
      <c r="P819" s="322" t="str">
        <f>IFERROR(VLOOKUP($A819,'様式C-1-1用'!$B$3:$AI$977,33,0),"")</f>
        <v/>
      </c>
    </row>
    <row r="820" spans="1:16" ht="15.95" customHeight="1" x14ac:dyDescent="0.15">
      <c r="A820" s="314">
        <v>818</v>
      </c>
      <c r="B820" s="320">
        <f>IFERROR(VLOOKUP($A820,'様式C-1-1用'!$B$3:$AI$977,3,0),"")</f>
        <v>0</v>
      </c>
      <c r="C820" s="321" t="str">
        <f>IFERROR(VLOOKUP($A820,'様式C-1-1用'!$B$3:$AI$977,4,0),"")</f>
        <v/>
      </c>
      <c r="D820" s="321">
        <f>IFERROR(VLOOKUP($A820,'様式C-1-1用'!$B$3:$AI$977,6,0),"")</f>
        <v>0</v>
      </c>
      <c r="E820" s="321">
        <f>IFERROR(VLOOKUP($A820,'様式C-1-1用'!$B$3:$AI$977,7,0),"")</f>
        <v>0</v>
      </c>
      <c r="F820" s="321">
        <f>IFERROR(VLOOKUP($A820,'様式C-1-1用'!$B$3:$AI$977,8,0),"")</f>
        <v>0</v>
      </c>
      <c r="G820" s="321">
        <f>IFERROR(VLOOKUP($A820,'様式C-1-1用'!$B$3:$AI$977,10,0),"")</f>
        <v>0</v>
      </c>
      <c r="H820" s="321">
        <f>IFERROR(VLOOKUP($A820,'様式C-1-1用'!$B$3:$AI$977,22,0),"")</f>
        <v>0</v>
      </c>
      <c r="I820" s="321">
        <f>IFERROR(VLOOKUP($A820,'様式C-1-1用'!$B$3:$AI$977,23,0),"")</f>
        <v>0</v>
      </c>
      <c r="J820" s="321" t="str">
        <f>IFERROR(VLOOKUP($A820,'様式C-1-1用'!$B$3:$AI$977,24,0),"")</f>
        <v/>
      </c>
      <c r="K820" s="321" t="str">
        <f>IFERROR(VLOOKUP($A820,'様式C-1-1用'!$B$3:$AI$977,25,0),"")</f>
        <v/>
      </c>
      <c r="L820" s="321">
        <f>IFERROR(VLOOKUP($A820,'様式C-1-1用'!$B$3:$AI$977,16,0),"")</f>
        <v>0</v>
      </c>
      <c r="M820" s="321" t="str">
        <f>IFERROR(VLOOKUP($A820,'様式C-1-1用'!$B$3:$AI$977,34,0),"")</f>
        <v/>
      </c>
      <c r="N820" s="321" t="str">
        <f>IFERROR(VLOOKUP($A820,'様式C-1-1用'!$B$3:$AI$977,30,0),"")</f>
        <v/>
      </c>
      <c r="O820" s="321" t="str">
        <f>IF(VLOOKUP($A820,'様式C-1-1用'!$B$3:$AI$977,29,0)="－","なし",VLOOKUP($A820,'様式C-1-1用'!$B$3:$AI$977,29,0))</f>
        <v/>
      </c>
      <c r="P820" s="322" t="str">
        <f>IFERROR(VLOOKUP($A820,'様式C-1-1用'!$B$3:$AI$977,33,0),"")</f>
        <v/>
      </c>
    </row>
    <row r="821" spans="1:16" ht="15.95" customHeight="1" x14ac:dyDescent="0.15">
      <c r="A821" s="314">
        <v>819</v>
      </c>
      <c r="B821" s="320">
        <f>IFERROR(VLOOKUP($A821,'様式C-1-1用'!$B$3:$AI$977,3,0),"")</f>
        <v>0</v>
      </c>
      <c r="C821" s="321" t="str">
        <f>IFERROR(VLOOKUP($A821,'様式C-1-1用'!$B$3:$AI$977,4,0),"")</f>
        <v/>
      </c>
      <c r="D821" s="321">
        <f>IFERROR(VLOOKUP($A821,'様式C-1-1用'!$B$3:$AI$977,6,0),"")</f>
        <v>0</v>
      </c>
      <c r="E821" s="321">
        <f>IFERROR(VLOOKUP($A821,'様式C-1-1用'!$B$3:$AI$977,7,0),"")</f>
        <v>0</v>
      </c>
      <c r="F821" s="321">
        <f>IFERROR(VLOOKUP($A821,'様式C-1-1用'!$B$3:$AI$977,8,0),"")</f>
        <v>0</v>
      </c>
      <c r="G821" s="321">
        <f>IFERROR(VLOOKUP($A821,'様式C-1-1用'!$B$3:$AI$977,10,0),"")</f>
        <v>0</v>
      </c>
      <c r="H821" s="321">
        <f>IFERROR(VLOOKUP($A821,'様式C-1-1用'!$B$3:$AI$977,22,0),"")</f>
        <v>0</v>
      </c>
      <c r="I821" s="321">
        <f>IFERROR(VLOOKUP($A821,'様式C-1-1用'!$B$3:$AI$977,23,0),"")</f>
        <v>0</v>
      </c>
      <c r="J821" s="321" t="str">
        <f>IFERROR(VLOOKUP($A821,'様式C-1-1用'!$B$3:$AI$977,24,0),"")</f>
        <v/>
      </c>
      <c r="K821" s="321" t="str">
        <f>IFERROR(VLOOKUP($A821,'様式C-1-1用'!$B$3:$AI$977,25,0),"")</f>
        <v/>
      </c>
      <c r="L821" s="321">
        <f>IFERROR(VLOOKUP($A821,'様式C-1-1用'!$B$3:$AI$977,16,0),"")</f>
        <v>0</v>
      </c>
      <c r="M821" s="321" t="str">
        <f>IFERROR(VLOOKUP($A821,'様式C-1-1用'!$B$3:$AI$977,34,0),"")</f>
        <v/>
      </c>
      <c r="N821" s="321" t="str">
        <f>IFERROR(VLOOKUP($A821,'様式C-1-1用'!$B$3:$AI$977,30,0),"")</f>
        <v/>
      </c>
      <c r="O821" s="321" t="str">
        <f>IF(VLOOKUP($A821,'様式C-1-1用'!$B$3:$AI$977,29,0)="－","なし",VLOOKUP($A821,'様式C-1-1用'!$B$3:$AI$977,29,0))</f>
        <v/>
      </c>
      <c r="P821" s="322" t="str">
        <f>IFERROR(VLOOKUP($A821,'様式C-1-1用'!$B$3:$AI$977,33,0),"")</f>
        <v/>
      </c>
    </row>
    <row r="822" spans="1:16" ht="15.95" customHeight="1" x14ac:dyDescent="0.15">
      <c r="A822" s="314">
        <v>820</v>
      </c>
      <c r="B822" s="320">
        <f>IFERROR(VLOOKUP($A822,'様式C-1-1用'!$B$3:$AI$977,3,0),"")</f>
        <v>0</v>
      </c>
      <c r="C822" s="321" t="str">
        <f>IFERROR(VLOOKUP($A822,'様式C-1-1用'!$B$3:$AI$977,4,0),"")</f>
        <v/>
      </c>
      <c r="D822" s="321">
        <f>IFERROR(VLOOKUP($A822,'様式C-1-1用'!$B$3:$AI$977,6,0),"")</f>
        <v>0</v>
      </c>
      <c r="E822" s="321">
        <f>IFERROR(VLOOKUP($A822,'様式C-1-1用'!$B$3:$AI$977,7,0),"")</f>
        <v>0</v>
      </c>
      <c r="F822" s="321">
        <f>IFERROR(VLOOKUP($A822,'様式C-1-1用'!$B$3:$AI$977,8,0),"")</f>
        <v>0</v>
      </c>
      <c r="G822" s="321">
        <f>IFERROR(VLOOKUP($A822,'様式C-1-1用'!$B$3:$AI$977,10,0),"")</f>
        <v>0</v>
      </c>
      <c r="H822" s="321">
        <f>IFERROR(VLOOKUP($A822,'様式C-1-1用'!$B$3:$AI$977,22,0),"")</f>
        <v>0</v>
      </c>
      <c r="I822" s="321">
        <f>IFERROR(VLOOKUP($A822,'様式C-1-1用'!$B$3:$AI$977,23,0),"")</f>
        <v>0</v>
      </c>
      <c r="J822" s="321" t="str">
        <f>IFERROR(VLOOKUP($A822,'様式C-1-1用'!$B$3:$AI$977,24,0),"")</f>
        <v/>
      </c>
      <c r="K822" s="321" t="str">
        <f>IFERROR(VLOOKUP($A822,'様式C-1-1用'!$B$3:$AI$977,25,0),"")</f>
        <v/>
      </c>
      <c r="L822" s="321">
        <f>IFERROR(VLOOKUP($A822,'様式C-1-1用'!$B$3:$AI$977,16,0),"")</f>
        <v>0</v>
      </c>
      <c r="M822" s="321" t="str">
        <f>IFERROR(VLOOKUP($A822,'様式C-1-1用'!$B$3:$AI$977,34,0),"")</f>
        <v/>
      </c>
      <c r="N822" s="321" t="str">
        <f>IFERROR(VLOOKUP($A822,'様式C-1-1用'!$B$3:$AI$977,30,0),"")</f>
        <v/>
      </c>
      <c r="O822" s="321" t="str">
        <f>IF(VLOOKUP($A822,'様式C-1-1用'!$B$3:$AI$977,29,0)="－","なし",VLOOKUP($A822,'様式C-1-1用'!$B$3:$AI$977,29,0))</f>
        <v/>
      </c>
      <c r="P822" s="322" t="str">
        <f>IFERROR(VLOOKUP($A822,'様式C-1-1用'!$B$3:$AI$977,33,0),"")</f>
        <v/>
      </c>
    </row>
    <row r="823" spans="1:16" ht="15.95" customHeight="1" x14ac:dyDescent="0.15">
      <c r="A823" s="314">
        <v>821</v>
      </c>
      <c r="B823" s="320">
        <f>IFERROR(VLOOKUP($A823,'様式C-1-1用'!$B$3:$AI$977,3,0),"")</f>
        <v>0</v>
      </c>
      <c r="C823" s="321" t="str">
        <f>IFERROR(VLOOKUP($A823,'様式C-1-1用'!$B$3:$AI$977,4,0),"")</f>
        <v/>
      </c>
      <c r="D823" s="321">
        <f>IFERROR(VLOOKUP($A823,'様式C-1-1用'!$B$3:$AI$977,6,0),"")</f>
        <v>0</v>
      </c>
      <c r="E823" s="321">
        <f>IFERROR(VLOOKUP($A823,'様式C-1-1用'!$B$3:$AI$977,7,0),"")</f>
        <v>0</v>
      </c>
      <c r="F823" s="321">
        <f>IFERROR(VLOOKUP($A823,'様式C-1-1用'!$B$3:$AI$977,8,0),"")</f>
        <v>0</v>
      </c>
      <c r="G823" s="321">
        <f>IFERROR(VLOOKUP($A823,'様式C-1-1用'!$B$3:$AI$977,10,0),"")</f>
        <v>0</v>
      </c>
      <c r="H823" s="321">
        <f>IFERROR(VLOOKUP($A823,'様式C-1-1用'!$B$3:$AI$977,22,0),"")</f>
        <v>0</v>
      </c>
      <c r="I823" s="321">
        <f>IFERROR(VLOOKUP($A823,'様式C-1-1用'!$B$3:$AI$977,23,0),"")</f>
        <v>0</v>
      </c>
      <c r="J823" s="321" t="str">
        <f>IFERROR(VLOOKUP($A823,'様式C-1-1用'!$B$3:$AI$977,24,0),"")</f>
        <v/>
      </c>
      <c r="K823" s="321" t="str">
        <f>IFERROR(VLOOKUP($A823,'様式C-1-1用'!$B$3:$AI$977,25,0),"")</f>
        <v/>
      </c>
      <c r="L823" s="321">
        <f>IFERROR(VLOOKUP($A823,'様式C-1-1用'!$B$3:$AI$977,16,0),"")</f>
        <v>0</v>
      </c>
      <c r="M823" s="321" t="str">
        <f>IFERROR(VLOOKUP($A823,'様式C-1-1用'!$B$3:$AI$977,34,0),"")</f>
        <v/>
      </c>
      <c r="N823" s="321" t="str">
        <f>IFERROR(VLOOKUP($A823,'様式C-1-1用'!$B$3:$AI$977,30,0),"")</f>
        <v/>
      </c>
      <c r="O823" s="321" t="str">
        <f>IF(VLOOKUP($A823,'様式C-1-1用'!$B$3:$AI$977,29,0)="－","なし",VLOOKUP($A823,'様式C-1-1用'!$B$3:$AI$977,29,0))</f>
        <v/>
      </c>
      <c r="P823" s="322" t="str">
        <f>IFERROR(VLOOKUP($A823,'様式C-1-1用'!$B$3:$AI$977,33,0),"")</f>
        <v/>
      </c>
    </row>
    <row r="824" spans="1:16" ht="15.95" customHeight="1" x14ac:dyDescent="0.15">
      <c r="A824" s="314">
        <v>822</v>
      </c>
      <c r="B824" s="320">
        <f>IFERROR(VLOOKUP($A824,'様式C-1-1用'!$B$3:$AI$977,3,0),"")</f>
        <v>0</v>
      </c>
      <c r="C824" s="321" t="str">
        <f>IFERROR(VLOOKUP($A824,'様式C-1-1用'!$B$3:$AI$977,4,0),"")</f>
        <v/>
      </c>
      <c r="D824" s="321">
        <f>IFERROR(VLOOKUP($A824,'様式C-1-1用'!$B$3:$AI$977,6,0),"")</f>
        <v>0</v>
      </c>
      <c r="E824" s="321">
        <f>IFERROR(VLOOKUP($A824,'様式C-1-1用'!$B$3:$AI$977,7,0),"")</f>
        <v>0</v>
      </c>
      <c r="F824" s="321">
        <f>IFERROR(VLOOKUP($A824,'様式C-1-1用'!$B$3:$AI$977,8,0),"")</f>
        <v>0</v>
      </c>
      <c r="G824" s="321">
        <f>IFERROR(VLOOKUP($A824,'様式C-1-1用'!$B$3:$AI$977,10,0),"")</f>
        <v>0</v>
      </c>
      <c r="H824" s="321">
        <f>IFERROR(VLOOKUP($A824,'様式C-1-1用'!$B$3:$AI$977,22,0),"")</f>
        <v>0</v>
      </c>
      <c r="I824" s="321">
        <f>IFERROR(VLOOKUP($A824,'様式C-1-1用'!$B$3:$AI$977,23,0),"")</f>
        <v>0</v>
      </c>
      <c r="J824" s="321" t="str">
        <f>IFERROR(VLOOKUP($A824,'様式C-1-1用'!$B$3:$AI$977,24,0),"")</f>
        <v/>
      </c>
      <c r="K824" s="321" t="str">
        <f>IFERROR(VLOOKUP($A824,'様式C-1-1用'!$B$3:$AI$977,25,0),"")</f>
        <v/>
      </c>
      <c r="L824" s="321">
        <f>IFERROR(VLOOKUP($A824,'様式C-1-1用'!$B$3:$AI$977,16,0),"")</f>
        <v>0</v>
      </c>
      <c r="M824" s="321" t="str">
        <f>IFERROR(VLOOKUP($A824,'様式C-1-1用'!$B$3:$AI$977,34,0),"")</f>
        <v/>
      </c>
      <c r="N824" s="321" t="str">
        <f>IFERROR(VLOOKUP($A824,'様式C-1-1用'!$B$3:$AI$977,30,0),"")</f>
        <v/>
      </c>
      <c r="O824" s="321" t="str">
        <f>IF(VLOOKUP($A824,'様式C-1-1用'!$B$3:$AI$977,29,0)="－","なし",VLOOKUP($A824,'様式C-1-1用'!$B$3:$AI$977,29,0))</f>
        <v/>
      </c>
      <c r="P824" s="322" t="str">
        <f>IFERROR(VLOOKUP($A824,'様式C-1-1用'!$B$3:$AI$977,33,0),"")</f>
        <v/>
      </c>
    </row>
    <row r="825" spans="1:16" ht="15.95" customHeight="1" x14ac:dyDescent="0.15">
      <c r="A825" s="314">
        <v>823</v>
      </c>
      <c r="B825" s="320">
        <f>IFERROR(VLOOKUP($A825,'様式C-1-1用'!$B$3:$AI$977,3,0),"")</f>
        <v>0</v>
      </c>
      <c r="C825" s="321" t="str">
        <f>IFERROR(VLOOKUP($A825,'様式C-1-1用'!$B$3:$AI$977,4,0),"")</f>
        <v/>
      </c>
      <c r="D825" s="321">
        <f>IFERROR(VLOOKUP($A825,'様式C-1-1用'!$B$3:$AI$977,6,0),"")</f>
        <v>0</v>
      </c>
      <c r="E825" s="321">
        <f>IFERROR(VLOOKUP($A825,'様式C-1-1用'!$B$3:$AI$977,7,0),"")</f>
        <v>0</v>
      </c>
      <c r="F825" s="321">
        <f>IFERROR(VLOOKUP($A825,'様式C-1-1用'!$B$3:$AI$977,8,0),"")</f>
        <v>0</v>
      </c>
      <c r="G825" s="321">
        <f>IFERROR(VLOOKUP($A825,'様式C-1-1用'!$B$3:$AI$977,10,0),"")</f>
        <v>0</v>
      </c>
      <c r="H825" s="321">
        <f>IFERROR(VLOOKUP($A825,'様式C-1-1用'!$B$3:$AI$977,22,0),"")</f>
        <v>0</v>
      </c>
      <c r="I825" s="321">
        <f>IFERROR(VLOOKUP($A825,'様式C-1-1用'!$B$3:$AI$977,23,0),"")</f>
        <v>0</v>
      </c>
      <c r="J825" s="321" t="str">
        <f>IFERROR(VLOOKUP($A825,'様式C-1-1用'!$B$3:$AI$977,24,0),"")</f>
        <v/>
      </c>
      <c r="K825" s="321" t="str">
        <f>IFERROR(VLOOKUP($A825,'様式C-1-1用'!$B$3:$AI$977,25,0),"")</f>
        <v/>
      </c>
      <c r="L825" s="321">
        <f>IFERROR(VLOOKUP($A825,'様式C-1-1用'!$B$3:$AI$977,16,0),"")</f>
        <v>0</v>
      </c>
      <c r="M825" s="321" t="str">
        <f>IFERROR(VLOOKUP($A825,'様式C-1-1用'!$B$3:$AI$977,34,0),"")</f>
        <v/>
      </c>
      <c r="N825" s="321" t="str">
        <f>IFERROR(VLOOKUP($A825,'様式C-1-1用'!$B$3:$AI$977,30,0),"")</f>
        <v/>
      </c>
      <c r="O825" s="321" t="str">
        <f>IF(VLOOKUP($A825,'様式C-1-1用'!$B$3:$AI$977,29,0)="－","なし",VLOOKUP($A825,'様式C-1-1用'!$B$3:$AI$977,29,0))</f>
        <v/>
      </c>
      <c r="P825" s="322" t="str">
        <f>IFERROR(VLOOKUP($A825,'様式C-1-1用'!$B$3:$AI$977,33,0),"")</f>
        <v/>
      </c>
    </row>
    <row r="826" spans="1:16" ht="15.95" customHeight="1" x14ac:dyDescent="0.15">
      <c r="A826" s="314">
        <v>824</v>
      </c>
      <c r="B826" s="320">
        <f>IFERROR(VLOOKUP($A826,'様式C-1-1用'!$B$3:$AI$977,3,0),"")</f>
        <v>0</v>
      </c>
      <c r="C826" s="321" t="str">
        <f>IFERROR(VLOOKUP($A826,'様式C-1-1用'!$B$3:$AI$977,4,0),"")</f>
        <v/>
      </c>
      <c r="D826" s="321">
        <f>IFERROR(VLOOKUP($A826,'様式C-1-1用'!$B$3:$AI$977,6,0),"")</f>
        <v>0</v>
      </c>
      <c r="E826" s="321">
        <f>IFERROR(VLOOKUP($A826,'様式C-1-1用'!$B$3:$AI$977,7,0),"")</f>
        <v>0</v>
      </c>
      <c r="F826" s="321">
        <f>IFERROR(VLOOKUP($A826,'様式C-1-1用'!$B$3:$AI$977,8,0),"")</f>
        <v>0</v>
      </c>
      <c r="G826" s="321">
        <f>IFERROR(VLOOKUP($A826,'様式C-1-1用'!$B$3:$AI$977,10,0),"")</f>
        <v>0</v>
      </c>
      <c r="H826" s="321">
        <f>IFERROR(VLOOKUP($A826,'様式C-1-1用'!$B$3:$AI$977,22,0),"")</f>
        <v>0</v>
      </c>
      <c r="I826" s="321">
        <f>IFERROR(VLOOKUP($A826,'様式C-1-1用'!$B$3:$AI$977,23,0),"")</f>
        <v>0</v>
      </c>
      <c r="J826" s="321" t="str">
        <f>IFERROR(VLOOKUP($A826,'様式C-1-1用'!$B$3:$AI$977,24,0),"")</f>
        <v/>
      </c>
      <c r="K826" s="321" t="str">
        <f>IFERROR(VLOOKUP($A826,'様式C-1-1用'!$B$3:$AI$977,25,0),"")</f>
        <v/>
      </c>
      <c r="L826" s="321">
        <f>IFERROR(VLOOKUP($A826,'様式C-1-1用'!$B$3:$AI$977,16,0),"")</f>
        <v>0</v>
      </c>
      <c r="M826" s="321" t="str">
        <f>IFERROR(VLOOKUP($A826,'様式C-1-1用'!$B$3:$AI$977,34,0),"")</f>
        <v/>
      </c>
      <c r="N826" s="321" t="str">
        <f>IFERROR(VLOOKUP($A826,'様式C-1-1用'!$B$3:$AI$977,30,0),"")</f>
        <v/>
      </c>
      <c r="O826" s="321" t="str">
        <f>IF(VLOOKUP($A826,'様式C-1-1用'!$B$3:$AI$977,29,0)="－","なし",VLOOKUP($A826,'様式C-1-1用'!$B$3:$AI$977,29,0))</f>
        <v/>
      </c>
      <c r="P826" s="322" t="str">
        <f>IFERROR(VLOOKUP($A826,'様式C-1-1用'!$B$3:$AI$977,33,0),"")</f>
        <v/>
      </c>
    </row>
    <row r="827" spans="1:16" ht="15.95" customHeight="1" x14ac:dyDescent="0.15">
      <c r="A827" s="314">
        <v>825</v>
      </c>
      <c r="B827" s="320">
        <f>IFERROR(VLOOKUP($A827,'様式C-1-1用'!$B$3:$AI$977,3,0),"")</f>
        <v>0</v>
      </c>
      <c r="C827" s="321" t="str">
        <f>IFERROR(VLOOKUP($A827,'様式C-1-1用'!$B$3:$AI$977,4,0),"")</f>
        <v/>
      </c>
      <c r="D827" s="321">
        <f>IFERROR(VLOOKUP($A827,'様式C-1-1用'!$B$3:$AI$977,6,0),"")</f>
        <v>0</v>
      </c>
      <c r="E827" s="321">
        <f>IFERROR(VLOOKUP($A827,'様式C-1-1用'!$B$3:$AI$977,7,0),"")</f>
        <v>0</v>
      </c>
      <c r="F827" s="321">
        <f>IFERROR(VLOOKUP($A827,'様式C-1-1用'!$B$3:$AI$977,8,0),"")</f>
        <v>0</v>
      </c>
      <c r="G827" s="321">
        <f>IFERROR(VLOOKUP($A827,'様式C-1-1用'!$B$3:$AI$977,10,0),"")</f>
        <v>0</v>
      </c>
      <c r="H827" s="321">
        <f>IFERROR(VLOOKUP($A827,'様式C-1-1用'!$B$3:$AI$977,22,0),"")</f>
        <v>0</v>
      </c>
      <c r="I827" s="321">
        <f>IFERROR(VLOOKUP($A827,'様式C-1-1用'!$B$3:$AI$977,23,0),"")</f>
        <v>0</v>
      </c>
      <c r="J827" s="321" t="str">
        <f>IFERROR(VLOOKUP($A827,'様式C-1-1用'!$B$3:$AI$977,24,0),"")</f>
        <v/>
      </c>
      <c r="K827" s="321" t="str">
        <f>IFERROR(VLOOKUP($A827,'様式C-1-1用'!$B$3:$AI$977,25,0),"")</f>
        <v/>
      </c>
      <c r="L827" s="321">
        <f>IFERROR(VLOOKUP($A827,'様式C-1-1用'!$B$3:$AI$977,16,0),"")</f>
        <v>0</v>
      </c>
      <c r="M827" s="321" t="str">
        <f>IFERROR(VLOOKUP($A827,'様式C-1-1用'!$B$3:$AI$977,34,0),"")</f>
        <v/>
      </c>
      <c r="N827" s="321" t="str">
        <f>IFERROR(VLOOKUP($A827,'様式C-1-1用'!$B$3:$AI$977,30,0),"")</f>
        <v/>
      </c>
      <c r="O827" s="321" t="str">
        <f>IF(VLOOKUP($A827,'様式C-1-1用'!$B$3:$AI$977,29,0)="－","なし",VLOOKUP($A827,'様式C-1-1用'!$B$3:$AI$977,29,0))</f>
        <v/>
      </c>
      <c r="P827" s="322" t="str">
        <f>IFERROR(VLOOKUP($A827,'様式C-1-1用'!$B$3:$AI$977,33,0),"")</f>
        <v/>
      </c>
    </row>
    <row r="828" spans="1:16" ht="15.95" customHeight="1" x14ac:dyDescent="0.15">
      <c r="A828" s="314">
        <v>826</v>
      </c>
      <c r="B828" s="320">
        <f>IFERROR(VLOOKUP($A828,'様式C-1-1用'!$B$3:$AI$977,3,0),"")</f>
        <v>0</v>
      </c>
      <c r="C828" s="321" t="str">
        <f>IFERROR(VLOOKUP($A828,'様式C-1-1用'!$B$3:$AI$977,4,0),"")</f>
        <v/>
      </c>
      <c r="D828" s="321">
        <f>IFERROR(VLOOKUP($A828,'様式C-1-1用'!$B$3:$AI$977,6,0),"")</f>
        <v>0</v>
      </c>
      <c r="E828" s="321">
        <f>IFERROR(VLOOKUP($A828,'様式C-1-1用'!$B$3:$AI$977,7,0),"")</f>
        <v>0</v>
      </c>
      <c r="F828" s="321">
        <f>IFERROR(VLOOKUP($A828,'様式C-1-1用'!$B$3:$AI$977,8,0),"")</f>
        <v>0</v>
      </c>
      <c r="G828" s="321">
        <f>IFERROR(VLOOKUP($A828,'様式C-1-1用'!$B$3:$AI$977,10,0),"")</f>
        <v>0</v>
      </c>
      <c r="H828" s="321">
        <f>IFERROR(VLOOKUP($A828,'様式C-1-1用'!$B$3:$AI$977,22,0),"")</f>
        <v>0</v>
      </c>
      <c r="I828" s="321">
        <f>IFERROR(VLOOKUP($A828,'様式C-1-1用'!$B$3:$AI$977,23,0),"")</f>
        <v>0</v>
      </c>
      <c r="J828" s="321" t="str">
        <f>IFERROR(VLOOKUP($A828,'様式C-1-1用'!$B$3:$AI$977,24,0),"")</f>
        <v/>
      </c>
      <c r="K828" s="321" t="str">
        <f>IFERROR(VLOOKUP($A828,'様式C-1-1用'!$B$3:$AI$977,25,0),"")</f>
        <v/>
      </c>
      <c r="L828" s="321">
        <f>IFERROR(VLOOKUP($A828,'様式C-1-1用'!$B$3:$AI$977,16,0),"")</f>
        <v>0</v>
      </c>
      <c r="M828" s="321" t="str">
        <f>IFERROR(VLOOKUP($A828,'様式C-1-1用'!$B$3:$AI$977,34,0),"")</f>
        <v/>
      </c>
      <c r="N828" s="321" t="str">
        <f>IFERROR(VLOOKUP($A828,'様式C-1-1用'!$B$3:$AI$977,30,0),"")</f>
        <v/>
      </c>
      <c r="O828" s="321" t="str">
        <f>IF(VLOOKUP($A828,'様式C-1-1用'!$B$3:$AI$977,29,0)="－","なし",VLOOKUP($A828,'様式C-1-1用'!$B$3:$AI$977,29,0))</f>
        <v/>
      </c>
      <c r="P828" s="322" t="str">
        <f>IFERROR(VLOOKUP($A828,'様式C-1-1用'!$B$3:$AI$977,33,0),"")</f>
        <v/>
      </c>
    </row>
    <row r="829" spans="1:16" ht="15.95" customHeight="1" x14ac:dyDescent="0.15">
      <c r="A829" s="314">
        <v>827</v>
      </c>
      <c r="B829" s="320">
        <f>IFERROR(VLOOKUP($A829,'様式C-1-1用'!$B$3:$AI$977,3,0),"")</f>
        <v>0</v>
      </c>
      <c r="C829" s="321" t="str">
        <f>IFERROR(VLOOKUP($A829,'様式C-1-1用'!$B$3:$AI$977,4,0),"")</f>
        <v/>
      </c>
      <c r="D829" s="321">
        <f>IFERROR(VLOOKUP($A829,'様式C-1-1用'!$B$3:$AI$977,6,0),"")</f>
        <v>0</v>
      </c>
      <c r="E829" s="321">
        <f>IFERROR(VLOOKUP($A829,'様式C-1-1用'!$B$3:$AI$977,7,0),"")</f>
        <v>0</v>
      </c>
      <c r="F829" s="321">
        <f>IFERROR(VLOOKUP($A829,'様式C-1-1用'!$B$3:$AI$977,8,0),"")</f>
        <v>0</v>
      </c>
      <c r="G829" s="321">
        <f>IFERROR(VLOOKUP($A829,'様式C-1-1用'!$B$3:$AI$977,10,0),"")</f>
        <v>0</v>
      </c>
      <c r="H829" s="321">
        <f>IFERROR(VLOOKUP($A829,'様式C-1-1用'!$B$3:$AI$977,22,0),"")</f>
        <v>0</v>
      </c>
      <c r="I829" s="321">
        <f>IFERROR(VLOOKUP($A829,'様式C-1-1用'!$B$3:$AI$977,23,0),"")</f>
        <v>0</v>
      </c>
      <c r="J829" s="321" t="str">
        <f>IFERROR(VLOOKUP($A829,'様式C-1-1用'!$B$3:$AI$977,24,0),"")</f>
        <v/>
      </c>
      <c r="K829" s="321" t="str">
        <f>IFERROR(VLOOKUP($A829,'様式C-1-1用'!$B$3:$AI$977,25,0),"")</f>
        <v/>
      </c>
      <c r="L829" s="321">
        <f>IFERROR(VLOOKUP($A829,'様式C-1-1用'!$B$3:$AI$977,16,0),"")</f>
        <v>0</v>
      </c>
      <c r="M829" s="321" t="str">
        <f>IFERROR(VLOOKUP($A829,'様式C-1-1用'!$B$3:$AI$977,34,0),"")</f>
        <v/>
      </c>
      <c r="N829" s="321" t="str">
        <f>IFERROR(VLOOKUP($A829,'様式C-1-1用'!$B$3:$AI$977,30,0),"")</f>
        <v/>
      </c>
      <c r="O829" s="321" t="str">
        <f>IF(VLOOKUP($A829,'様式C-1-1用'!$B$3:$AI$977,29,0)="－","なし",VLOOKUP($A829,'様式C-1-1用'!$B$3:$AI$977,29,0))</f>
        <v/>
      </c>
      <c r="P829" s="322" t="str">
        <f>IFERROR(VLOOKUP($A829,'様式C-1-1用'!$B$3:$AI$977,33,0),"")</f>
        <v/>
      </c>
    </row>
    <row r="830" spans="1:16" ht="15.95" customHeight="1" x14ac:dyDescent="0.15">
      <c r="A830" s="314">
        <v>828</v>
      </c>
      <c r="B830" s="320">
        <f>IFERROR(VLOOKUP($A830,'様式C-1-1用'!$B$3:$AI$977,3,0),"")</f>
        <v>0</v>
      </c>
      <c r="C830" s="321" t="str">
        <f>IFERROR(VLOOKUP($A830,'様式C-1-1用'!$B$3:$AI$977,4,0),"")</f>
        <v/>
      </c>
      <c r="D830" s="321">
        <f>IFERROR(VLOOKUP($A830,'様式C-1-1用'!$B$3:$AI$977,6,0),"")</f>
        <v>0</v>
      </c>
      <c r="E830" s="321">
        <f>IFERROR(VLOOKUP($A830,'様式C-1-1用'!$B$3:$AI$977,7,0),"")</f>
        <v>0</v>
      </c>
      <c r="F830" s="321">
        <f>IFERROR(VLOOKUP($A830,'様式C-1-1用'!$B$3:$AI$977,8,0),"")</f>
        <v>0</v>
      </c>
      <c r="G830" s="321">
        <f>IFERROR(VLOOKUP($A830,'様式C-1-1用'!$B$3:$AI$977,10,0),"")</f>
        <v>0</v>
      </c>
      <c r="H830" s="321">
        <f>IFERROR(VLOOKUP($A830,'様式C-1-1用'!$B$3:$AI$977,22,0),"")</f>
        <v>0</v>
      </c>
      <c r="I830" s="321">
        <f>IFERROR(VLOOKUP($A830,'様式C-1-1用'!$B$3:$AI$977,23,0),"")</f>
        <v>0</v>
      </c>
      <c r="J830" s="321" t="str">
        <f>IFERROR(VLOOKUP($A830,'様式C-1-1用'!$B$3:$AI$977,24,0),"")</f>
        <v/>
      </c>
      <c r="K830" s="321" t="str">
        <f>IFERROR(VLOOKUP($A830,'様式C-1-1用'!$B$3:$AI$977,25,0),"")</f>
        <v/>
      </c>
      <c r="L830" s="321">
        <f>IFERROR(VLOOKUP($A830,'様式C-1-1用'!$B$3:$AI$977,16,0),"")</f>
        <v>0</v>
      </c>
      <c r="M830" s="321" t="str">
        <f>IFERROR(VLOOKUP($A830,'様式C-1-1用'!$B$3:$AI$977,34,0),"")</f>
        <v/>
      </c>
      <c r="N830" s="321" t="str">
        <f>IFERROR(VLOOKUP($A830,'様式C-1-1用'!$B$3:$AI$977,30,0),"")</f>
        <v/>
      </c>
      <c r="O830" s="321" t="str">
        <f>IF(VLOOKUP($A830,'様式C-1-1用'!$B$3:$AI$977,29,0)="－","なし",VLOOKUP($A830,'様式C-1-1用'!$B$3:$AI$977,29,0))</f>
        <v/>
      </c>
      <c r="P830" s="322" t="str">
        <f>IFERROR(VLOOKUP($A830,'様式C-1-1用'!$B$3:$AI$977,33,0),"")</f>
        <v/>
      </c>
    </row>
    <row r="831" spans="1:16" ht="15.95" customHeight="1" x14ac:dyDescent="0.15">
      <c r="A831" s="314">
        <v>829</v>
      </c>
      <c r="B831" s="320">
        <f>IFERROR(VLOOKUP($A831,'様式C-1-1用'!$B$3:$AI$977,3,0),"")</f>
        <v>0</v>
      </c>
      <c r="C831" s="321" t="str">
        <f>IFERROR(VLOOKUP($A831,'様式C-1-1用'!$B$3:$AI$977,4,0),"")</f>
        <v/>
      </c>
      <c r="D831" s="321">
        <f>IFERROR(VLOOKUP($A831,'様式C-1-1用'!$B$3:$AI$977,6,0),"")</f>
        <v>0</v>
      </c>
      <c r="E831" s="321">
        <f>IFERROR(VLOOKUP($A831,'様式C-1-1用'!$B$3:$AI$977,7,0),"")</f>
        <v>0</v>
      </c>
      <c r="F831" s="321">
        <f>IFERROR(VLOOKUP($A831,'様式C-1-1用'!$B$3:$AI$977,8,0),"")</f>
        <v>0</v>
      </c>
      <c r="G831" s="321">
        <f>IFERROR(VLOOKUP($A831,'様式C-1-1用'!$B$3:$AI$977,10,0),"")</f>
        <v>0</v>
      </c>
      <c r="H831" s="321">
        <f>IFERROR(VLOOKUP($A831,'様式C-1-1用'!$B$3:$AI$977,22,0),"")</f>
        <v>0</v>
      </c>
      <c r="I831" s="321">
        <f>IFERROR(VLOOKUP($A831,'様式C-1-1用'!$B$3:$AI$977,23,0),"")</f>
        <v>0</v>
      </c>
      <c r="J831" s="321" t="str">
        <f>IFERROR(VLOOKUP($A831,'様式C-1-1用'!$B$3:$AI$977,24,0),"")</f>
        <v/>
      </c>
      <c r="K831" s="321" t="str">
        <f>IFERROR(VLOOKUP($A831,'様式C-1-1用'!$B$3:$AI$977,25,0),"")</f>
        <v/>
      </c>
      <c r="L831" s="321">
        <f>IFERROR(VLOOKUP($A831,'様式C-1-1用'!$B$3:$AI$977,16,0),"")</f>
        <v>0</v>
      </c>
      <c r="M831" s="321" t="str">
        <f>IFERROR(VLOOKUP($A831,'様式C-1-1用'!$B$3:$AI$977,34,0),"")</f>
        <v/>
      </c>
      <c r="N831" s="321" t="str">
        <f>IFERROR(VLOOKUP($A831,'様式C-1-1用'!$B$3:$AI$977,30,0),"")</f>
        <v/>
      </c>
      <c r="O831" s="321" t="str">
        <f>IF(VLOOKUP($A831,'様式C-1-1用'!$B$3:$AI$977,29,0)="－","なし",VLOOKUP($A831,'様式C-1-1用'!$B$3:$AI$977,29,0))</f>
        <v/>
      </c>
      <c r="P831" s="322" t="str">
        <f>IFERROR(VLOOKUP($A831,'様式C-1-1用'!$B$3:$AI$977,33,0),"")</f>
        <v/>
      </c>
    </row>
    <row r="832" spans="1:16" ht="15.95" customHeight="1" x14ac:dyDescent="0.15">
      <c r="A832" s="314">
        <v>830</v>
      </c>
      <c r="B832" s="320">
        <f>IFERROR(VLOOKUP($A832,'様式C-1-1用'!$B$3:$AI$977,3,0),"")</f>
        <v>0</v>
      </c>
      <c r="C832" s="321" t="str">
        <f>IFERROR(VLOOKUP($A832,'様式C-1-1用'!$B$3:$AI$977,4,0),"")</f>
        <v/>
      </c>
      <c r="D832" s="321">
        <f>IFERROR(VLOOKUP($A832,'様式C-1-1用'!$B$3:$AI$977,6,0),"")</f>
        <v>0</v>
      </c>
      <c r="E832" s="321">
        <f>IFERROR(VLOOKUP($A832,'様式C-1-1用'!$B$3:$AI$977,7,0),"")</f>
        <v>0</v>
      </c>
      <c r="F832" s="321">
        <f>IFERROR(VLOOKUP($A832,'様式C-1-1用'!$B$3:$AI$977,8,0),"")</f>
        <v>0</v>
      </c>
      <c r="G832" s="321">
        <f>IFERROR(VLOOKUP($A832,'様式C-1-1用'!$B$3:$AI$977,10,0),"")</f>
        <v>0</v>
      </c>
      <c r="H832" s="321">
        <f>IFERROR(VLOOKUP($A832,'様式C-1-1用'!$B$3:$AI$977,22,0),"")</f>
        <v>0</v>
      </c>
      <c r="I832" s="321">
        <f>IFERROR(VLOOKUP($A832,'様式C-1-1用'!$B$3:$AI$977,23,0),"")</f>
        <v>0</v>
      </c>
      <c r="J832" s="321" t="str">
        <f>IFERROR(VLOOKUP($A832,'様式C-1-1用'!$B$3:$AI$977,24,0),"")</f>
        <v/>
      </c>
      <c r="K832" s="321" t="str">
        <f>IFERROR(VLOOKUP($A832,'様式C-1-1用'!$B$3:$AI$977,25,0),"")</f>
        <v/>
      </c>
      <c r="L832" s="321">
        <f>IFERROR(VLOOKUP($A832,'様式C-1-1用'!$B$3:$AI$977,16,0),"")</f>
        <v>0</v>
      </c>
      <c r="M832" s="321" t="str">
        <f>IFERROR(VLOOKUP($A832,'様式C-1-1用'!$B$3:$AI$977,34,0),"")</f>
        <v/>
      </c>
      <c r="N832" s="321" t="str">
        <f>IFERROR(VLOOKUP($A832,'様式C-1-1用'!$B$3:$AI$977,30,0),"")</f>
        <v/>
      </c>
      <c r="O832" s="321" t="str">
        <f>IF(VLOOKUP($A832,'様式C-1-1用'!$B$3:$AI$977,29,0)="－","なし",VLOOKUP($A832,'様式C-1-1用'!$B$3:$AI$977,29,0))</f>
        <v/>
      </c>
      <c r="P832" s="322" t="str">
        <f>IFERROR(VLOOKUP($A832,'様式C-1-1用'!$B$3:$AI$977,33,0),"")</f>
        <v/>
      </c>
    </row>
    <row r="833" spans="1:16" ht="15.95" customHeight="1" x14ac:dyDescent="0.15">
      <c r="A833" s="314">
        <v>831</v>
      </c>
      <c r="B833" s="320">
        <f>IFERROR(VLOOKUP($A833,'様式C-1-1用'!$B$3:$AI$977,3,0),"")</f>
        <v>0</v>
      </c>
      <c r="C833" s="321" t="str">
        <f>IFERROR(VLOOKUP($A833,'様式C-1-1用'!$B$3:$AI$977,4,0),"")</f>
        <v/>
      </c>
      <c r="D833" s="321">
        <f>IFERROR(VLOOKUP($A833,'様式C-1-1用'!$B$3:$AI$977,6,0),"")</f>
        <v>0</v>
      </c>
      <c r="E833" s="321">
        <f>IFERROR(VLOOKUP($A833,'様式C-1-1用'!$B$3:$AI$977,7,0),"")</f>
        <v>0</v>
      </c>
      <c r="F833" s="321">
        <f>IFERROR(VLOOKUP($A833,'様式C-1-1用'!$B$3:$AI$977,8,0),"")</f>
        <v>0</v>
      </c>
      <c r="G833" s="321">
        <f>IFERROR(VLOOKUP($A833,'様式C-1-1用'!$B$3:$AI$977,10,0),"")</f>
        <v>0</v>
      </c>
      <c r="H833" s="321">
        <f>IFERROR(VLOOKUP($A833,'様式C-1-1用'!$B$3:$AI$977,22,0),"")</f>
        <v>0</v>
      </c>
      <c r="I833" s="321">
        <f>IFERROR(VLOOKUP($A833,'様式C-1-1用'!$B$3:$AI$977,23,0),"")</f>
        <v>0</v>
      </c>
      <c r="J833" s="321" t="str">
        <f>IFERROR(VLOOKUP($A833,'様式C-1-1用'!$B$3:$AI$977,24,0),"")</f>
        <v/>
      </c>
      <c r="K833" s="321" t="str">
        <f>IFERROR(VLOOKUP($A833,'様式C-1-1用'!$B$3:$AI$977,25,0),"")</f>
        <v/>
      </c>
      <c r="L833" s="321">
        <f>IFERROR(VLOOKUP($A833,'様式C-1-1用'!$B$3:$AI$977,16,0),"")</f>
        <v>0</v>
      </c>
      <c r="M833" s="321" t="str">
        <f>IFERROR(VLOOKUP($A833,'様式C-1-1用'!$B$3:$AI$977,34,0),"")</f>
        <v/>
      </c>
      <c r="N833" s="321" t="str">
        <f>IFERROR(VLOOKUP($A833,'様式C-1-1用'!$B$3:$AI$977,30,0),"")</f>
        <v/>
      </c>
      <c r="O833" s="321" t="str">
        <f>IF(VLOOKUP($A833,'様式C-1-1用'!$B$3:$AI$977,29,0)="－","なし",VLOOKUP($A833,'様式C-1-1用'!$B$3:$AI$977,29,0))</f>
        <v/>
      </c>
      <c r="P833" s="322" t="str">
        <f>IFERROR(VLOOKUP($A833,'様式C-1-1用'!$B$3:$AI$977,33,0),"")</f>
        <v/>
      </c>
    </row>
    <row r="834" spans="1:16" ht="15.95" customHeight="1" x14ac:dyDescent="0.15">
      <c r="A834" s="314">
        <v>832</v>
      </c>
      <c r="B834" s="320">
        <f>IFERROR(VLOOKUP($A834,'様式C-1-1用'!$B$3:$AI$977,3,0),"")</f>
        <v>0</v>
      </c>
      <c r="C834" s="321" t="str">
        <f>IFERROR(VLOOKUP($A834,'様式C-1-1用'!$B$3:$AI$977,4,0),"")</f>
        <v/>
      </c>
      <c r="D834" s="321">
        <f>IFERROR(VLOOKUP($A834,'様式C-1-1用'!$B$3:$AI$977,6,0),"")</f>
        <v>0</v>
      </c>
      <c r="E834" s="321">
        <f>IFERROR(VLOOKUP($A834,'様式C-1-1用'!$B$3:$AI$977,7,0),"")</f>
        <v>0</v>
      </c>
      <c r="F834" s="321">
        <f>IFERROR(VLOOKUP($A834,'様式C-1-1用'!$B$3:$AI$977,8,0),"")</f>
        <v>0</v>
      </c>
      <c r="G834" s="321">
        <f>IFERROR(VLOOKUP($A834,'様式C-1-1用'!$B$3:$AI$977,10,0),"")</f>
        <v>0</v>
      </c>
      <c r="H834" s="321">
        <f>IFERROR(VLOOKUP($A834,'様式C-1-1用'!$B$3:$AI$977,22,0),"")</f>
        <v>0</v>
      </c>
      <c r="I834" s="321">
        <f>IFERROR(VLOOKUP($A834,'様式C-1-1用'!$B$3:$AI$977,23,0),"")</f>
        <v>0</v>
      </c>
      <c r="J834" s="321" t="str">
        <f>IFERROR(VLOOKUP($A834,'様式C-1-1用'!$B$3:$AI$977,24,0),"")</f>
        <v/>
      </c>
      <c r="K834" s="321" t="str">
        <f>IFERROR(VLOOKUP($A834,'様式C-1-1用'!$B$3:$AI$977,25,0),"")</f>
        <v/>
      </c>
      <c r="L834" s="321">
        <f>IFERROR(VLOOKUP($A834,'様式C-1-1用'!$B$3:$AI$977,16,0),"")</f>
        <v>0</v>
      </c>
      <c r="M834" s="321" t="str">
        <f>IFERROR(VLOOKUP($A834,'様式C-1-1用'!$B$3:$AI$977,34,0),"")</f>
        <v/>
      </c>
      <c r="N834" s="321" t="str">
        <f>IFERROR(VLOOKUP($A834,'様式C-1-1用'!$B$3:$AI$977,30,0),"")</f>
        <v/>
      </c>
      <c r="O834" s="321" t="str">
        <f>IF(VLOOKUP($A834,'様式C-1-1用'!$B$3:$AI$977,29,0)="－","なし",VLOOKUP($A834,'様式C-1-1用'!$B$3:$AI$977,29,0))</f>
        <v/>
      </c>
      <c r="P834" s="322" t="str">
        <f>IFERROR(VLOOKUP($A834,'様式C-1-1用'!$B$3:$AI$977,33,0),"")</f>
        <v/>
      </c>
    </row>
    <row r="835" spans="1:16" ht="15.95" customHeight="1" x14ac:dyDescent="0.15">
      <c r="A835" s="314">
        <v>833</v>
      </c>
      <c r="B835" s="320">
        <f>IFERROR(VLOOKUP($A835,'様式C-1-1用'!$B$3:$AI$977,3,0),"")</f>
        <v>0</v>
      </c>
      <c r="C835" s="321" t="str">
        <f>IFERROR(VLOOKUP($A835,'様式C-1-1用'!$B$3:$AI$977,4,0),"")</f>
        <v/>
      </c>
      <c r="D835" s="321">
        <f>IFERROR(VLOOKUP($A835,'様式C-1-1用'!$B$3:$AI$977,6,0),"")</f>
        <v>0</v>
      </c>
      <c r="E835" s="321">
        <f>IFERROR(VLOOKUP($A835,'様式C-1-1用'!$B$3:$AI$977,7,0),"")</f>
        <v>0</v>
      </c>
      <c r="F835" s="321">
        <f>IFERROR(VLOOKUP($A835,'様式C-1-1用'!$B$3:$AI$977,8,0),"")</f>
        <v>0</v>
      </c>
      <c r="G835" s="321">
        <f>IFERROR(VLOOKUP($A835,'様式C-1-1用'!$B$3:$AI$977,10,0),"")</f>
        <v>0</v>
      </c>
      <c r="H835" s="321">
        <f>IFERROR(VLOOKUP($A835,'様式C-1-1用'!$B$3:$AI$977,22,0),"")</f>
        <v>0</v>
      </c>
      <c r="I835" s="321">
        <f>IFERROR(VLOOKUP($A835,'様式C-1-1用'!$B$3:$AI$977,23,0),"")</f>
        <v>0</v>
      </c>
      <c r="J835" s="321" t="str">
        <f>IFERROR(VLOOKUP($A835,'様式C-1-1用'!$B$3:$AI$977,24,0),"")</f>
        <v/>
      </c>
      <c r="K835" s="321" t="str">
        <f>IFERROR(VLOOKUP($A835,'様式C-1-1用'!$B$3:$AI$977,25,0),"")</f>
        <v/>
      </c>
      <c r="L835" s="321">
        <f>IFERROR(VLOOKUP($A835,'様式C-1-1用'!$B$3:$AI$977,16,0),"")</f>
        <v>0</v>
      </c>
      <c r="M835" s="321" t="str">
        <f>IFERROR(VLOOKUP($A835,'様式C-1-1用'!$B$3:$AI$977,34,0),"")</f>
        <v/>
      </c>
      <c r="N835" s="321" t="str">
        <f>IFERROR(VLOOKUP($A835,'様式C-1-1用'!$B$3:$AI$977,30,0),"")</f>
        <v/>
      </c>
      <c r="O835" s="321" t="str">
        <f>IF(VLOOKUP($A835,'様式C-1-1用'!$B$3:$AI$977,29,0)="－","なし",VLOOKUP($A835,'様式C-1-1用'!$B$3:$AI$977,29,0))</f>
        <v/>
      </c>
      <c r="P835" s="322" t="str">
        <f>IFERROR(VLOOKUP($A835,'様式C-1-1用'!$B$3:$AI$977,33,0),"")</f>
        <v/>
      </c>
    </row>
    <row r="836" spans="1:16" ht="15.95" customHeight="1" x14ac:dyDescent="0.15">
      <c r="A836" s="314">
        <v>834</v>
      </c>
      <c r="B836" s="320">
        <f>IFERROR(VLOOKUP($A836,'様式C-1-1用'!$B$3:$AI$977,3,0),"")</f>
        <v>0</v>
      </c>
      <c r="C836" s="321" t="str">
        <f>IFERROR(VLOOKUP($A836,'様式C-1-1用'!$B$3:$AI$977,4,0),"")</f>
        <v/>
      </c>
      <c r="D836" s="321">
        <f>IFERROR(VLOOKUP($A836,'様式C-1-1用'!$B$3:$AI$977,6,0),"")</f>
        <v>0</v>
      </c>
      <c r="E836" s="321">
        <f>IFERROR(VLOOKUP($A836,'様式C-1-1用'!$B$3:$AI$977,7,0),"")</f>
        <v>0</v>
      </c>
      <c r="F836" s="321">
        <f>IFERROR(VLOOKUP($A836,'様式C-1-1用'!$B$3:$AI$977,8,0),"")</f>
        <v>0</v>
      </c>
      <c r="G836" s="321">
        <f>IFERROR(VLOOKUP($A836,'様式C-1-1用'!$B$3:$AI$977,10,0),"")</f>
        <v>0</v>
      </c>
      <c r="H836" s="321">
        <f>IFERROR(VLOOKUP($A836,'様式C-1-1用'!$B$3:$AI$977,22,0),"")</f>
        <v>0</v>
      </c>
      <c r="I836" s="321">
        <f>IFERROR(VLOOKUP($A836,'様式C-1-1用'!$B$3:$AI$977,23,0),"")</f>
        <v>0</v>
      </c>
      <c r="J836" s="321" t="str">
        <f>IFERROR(VLOOKUP($A836,'様式C-1-1用'!$B$3:$AI$977,24,0),"")</f>
        <v/>
      </c>
      <c r="K836" s="321" t="str">
        <f>IFERROR(VLOOKUP($A836,'様式C-1-1用'!$B$3:$AI$977,25,0),"")</f>
        <v/>
      </c>
      <c r="L836" s="321">
        <f>IFERROR(VLOOKUP($A836,'様式C-1-1用'!$B$3:$AI$977,16,0),"")</f>
        <v>0</v>
      </c>
      <c r="M836" s="321" t="str">
        <f>IFERROR(VLOOKUP($A836,'様式C-1-1用'!$B$3:$AI$977,34,0),"")</f>
        <v/>
      </c>
      <c r="N836" s="321" t="str">
        <f>IFERROR(VLOOKUP($A836,'様式C-1-1用'!$B$3:$AI$977,30,0),"")</f>
        <v/>
      </c>
      <c r="O836" s="321" t="str">
        <f>IF(VLOOKUP($A836,'様式C-1-1用'!$B$3:$AI$977,29,0)="－","なし",VLOOKUP($A836,'様式C-1-1用'!$B$3:$AI$977,29,0))</f>
        <v/>
      </c>
      <c r="P836" s="322" t="str">
        <f>IFERROR(VLOOKUP($A836,'様式C-1-1用'!$B$3:$AI$977,33,0),"")</f>
        <v/>
      </c>
    </row>
    <row r="837" spans="1:16" ht="15.95" customHeight="1" x14ac:dyDescent="0.15">
      <c r="A837" s="314">
        <v>835</v>
      </c>
      <c r="B837" s="320">
        <f>IFERROR(VLOOKUP($A837,'様式C-1-1用'!$B$3:$AI$977,3,0),"")</f>
        <v>0</v>
      </c>
      <c r="C837" s="321" t="str">
        <f>IFERROR(VLOOKUP($A837,'様式C-1-1用'!$B$3:$AI$977,4,0),"")</f>
        <v/>
      </c>
      <c r="D837" s="321">
        <f>IFERROR(VLOOKUP($A837,'様式C-1-1用'!$B$3:$AI$977,6,0),"")</f>
        <v>0</v>
      </c>
      <c r="E837" s="321">
        <f>IFERROR(VLOOKUP($A837,'様式C-1-1用'!$B$3:$AI$977,7,0),"")</f>
        <v>0</v>
      </c>
      <c r="F837" s="321">
        <f>IFERROR(VLOOKUP($A837,'様式C-1-1用'!$B$3:$AI$977,8,0),"")</f>
        <v>0</v>
      </c>
      <c r="G837" s="321">
        <f>IFERROR(VLOOKUP($A837,'様式C-1-1用'!$B$3:$AI$977,10,0),"")</f>
        <v>0</v>
      </c>
      <c r="H837" s="321">
        <f>IFERROR(VLOOKUP($A837,'様式C-1-1用'!$B$3:$AI$977,22,0),"")</f>
        <v>0</v>
      </c>
      <c r="I837" s="321">
        <f>IFERROR(VLOOKUP($A837,'様式C-1-1用'!$B$3:$AI$977,23,0),"")</f>
        <v>0</v>
      </c>
      <c r="J837" s="321" t="str">
        <f>IFERROR(VLOOKUP($A837,'様式C-1-1用'!$B$3:$AI$977,24,0),"")</f>
        <v/>
      </c>
      <c r="K837" s="321" t="str">
        <f>IFERROR(VLOOKUP($A837,'様式C-1-1用'!$B$3:$AI$977,25,0),"")</f>
        <v/>
      </c>
      <c r="L837" s="321">
        <f>IFERROR(VLOOKUP($A837,'様式C-1-1用'!$B$3:$AI$977,16,0),"")</f>
        <v>0</v>
      </c>
      <c r="M837" s="321" t="str">
        <f>IFERROR(VLOOKUP($A837,'様式C-1-1用'!$B$3:$AI$977,34,0),"")</f>
        <v/>
      </c>
      <c r="N837" s="321" t="str">
        <f>IFERROR(VLOOKUP($A837,'様式C-1-1用'!$B$3:$AI$977,30,0),"")</f>
        <v/>
      </c>
      <c r="O837" s="321" t="str">
        <f>IF(VLOOKUP($A837,'様式C-1-1用'!$B$3:$AI$977,29,0)="－","なし",VLOOKUP($A837,'様式C-1-1用'!$B$3:$AI$977,29,0))</f>
        <v/>
      </c>
      <c r="P837" s="322" t="str">
        <f>IFERROR(VLOOKUP($A837,'様式C-1-1用'!$B$3:$AI$977,33,0),"")</f>
        <v/>
      </c>
    </row>
    <row r="838" spans="1:16" ht="15.95" customHeight="1" x14ac:dyDescent="0.15">
      <c r="A838" s="314">
        <v>836</v>
      </c>
      <c r="B838" s="320">
        <f>IFERROR(VLOOKUP($A838,'様式C-1-1用'!$B$3:$AI$977,3,0),"")</f>
        <v>0</v>
      </c>
      <c r="C838" s="321" t="str">
        <f>IFERROR(VLOOKUP($A838,'様式C-1-1用'!$B$3:$AI$977,4,0),"")</f>
        <v/>
      </c>
      <c r="D838" s="321">
        <f>IFERROR(VLOOKUP($A838,'様式C-1-1用'!$B$3:$AI$977,6,0),"")</f>
        <v>0</v>
      </c>
      <c r="E838" s="321">
        <f>IFERROR(VLOOKUP($A838,'様式C-1-1用'!$B$3:$AI$977,7,0),"")</f>
        <v>0</v>
      </c>
      <c r="F838" s="321">
        <f>IFERROR(VLOOKUP($A838,'様式C-1-1用'!$B$3:$AI$977,8,0),"")</f>
        <v>0</v>
      </c>
      <c r="G838" s="321">
        <f>IFERROR(VLOOKUP($A838,'様式C-1-1用'!$B$3:$AI$977,10,0),"")</f>
        <v>0</v>
      </c>
      <c r="H838" s="321">
        <f>IFERROR(VLOOKUP($A838,'様式C-1-1用'!$B$3:$AI$977,22,0),"")</f>
        <v>0</v>
      </c>
      <c r="I838" s="321">
        <f>IFERROR(VLOOKUP($A838,'様式C-1-1用'!$B$3:$AI$977,23,0),"")</f>
        <v>0</v>
      </c>
      <c r="J838" s="321" t="str">
        <f>IFERROR(VLOOKUP($A838,'様式C-1-1用'!$B$3:$AI$977,24,0),"")</f>
        <v/>
      </c>
      <c r="K838" s="321" t="str">
        <f>IFERROR(VLOOKUP($A838,'様式C-1-1用'!$B$3:$AI$977,25,0),"")</f>
        <v/>
      </c>
      <c r="L838" s="321">
        <f>IFERROR(VLOOKUP($A838,'様式C-1-1用'!$B$3:$AI$977,16,0),"")</f>
        <v>0</v>
      </c>
      <c r="M838" s="321" t="str">
        <f>IFERROR(VLOOKUP($A838,'様式C-1-1用'!$B$3:$AI$977,34,0),"")</f>
        <v/>
      </c>
      <c r="N838" s="321" t="str">
        <f>IFERROR(VLOOKUP($A838,'様式C-1-1用'!$B$3:$AI$977,30,0),"")</f>
        <v/>
      </c>
      <c r="O838" s="321" t="str">
        <f>IF(VLOOKUP($A838,'様式C-1-1用'!$B$3:$AI$977,29,0)="－","なし",VLOOKUP($A838,'様式C-1-1用'!$B$3:$AI$977,29,0))</f>
        <v/>
      </c>
      <c r="P838" s="322" t="str">
        <f>IFERROR(VLOOKUP($A838,'様式C-1-1用'!$B$3:$AI$977,33,0),"")</f>
        <v/>
      </c>
    </row>
    <row r="839" spans="1:16" ht="15.95" customHeight="1" x14ac:dyDescent="0.15">
      <c r="A839" s="314">
        <v>837</v>
      </c>
      <c r="B839" s="320">
        <f>IFERROR(VLOOKUP($A839,'様式C-1-1用'!$B$3:$AI$977,3,0),"")</f>
        <v>0</v>
      </c>
      <c r="C839" s="321" t="str">
        <f>IFERROR(VLOOKUP($A839,'様式C-1-1用'!$B$3:$AI$977,4,0),"")</f>
        <v/>
      </c>
      <c r="D839" s="321">
        <f>IFERROR(VLOOKUP($A839,'様式C-1-1用'!$B$3:$AI$977,6,0),"")</f>
        <v>0</v>
      </c>
      <c r="E839" s="321">
        <f>IFERROR(VLOOKUP($A839,'様式C-1-1用'!$B$3:$AI$977,7,0),"")</f>
        <v>0</v>
      </c>
      <c r="F839" s="321">
        <f>IFERROR(VLOOKUP($A839,'様式C-1-1用'!$B$3:$AI$977,8,0),"")</f>
        <v>0</v>
      </c>
      <c r="G839" s="321">
        <f>IFERROR(VLOOKUP($A839,'様式C-1-1用'!$B$3:$AI$977,10,0),"")</f>
        <v>0</v>
      </c>
      <c r="H839" s="321">
        <f>IFERROR(VLOOKUP($A839,'様式C-1-1用'!$B$3:$AI$977,22,0),"")</f>
        <v>0</v>
      </c>
      <c r="I839" s="321">
        <f>IFERROR(VLOOKUP($A839,'様式C-1-1用'!$B$3:$AI$977,23,0),"")</f>
        <v>0</v>
      </c>
      <c r="J839" s="321" t="str">
        <f>IFERROR(VLOOKUP($A839,'様式C-1-1用'!$B$3:$AI$977,24,0),"")</f>
        <v/>
      </c>
      <c r="K839" s="321" t="str">
        <f>IFERROR(VLOOKUP($A839,'様式C-1-1用'!$B$3:$AI$977,25,0),"")</f>
        <v/>
      </c>
      <c r="L839" s="321">
        <f>IFERROR(VLOOKUP($A839,'様式C-1-1用'!$B$3:$AI$977,16,0),"")</f>
        <v>0</v>
      </c>
      <c r="M839" s="321" t="str">
        <f>IFERROR(VLOOKUP($A839,'様式C-1-1用'!$B$3:$AI$977,34,0),"")</f>
        <v/>
      </c>
      <c r="N839" s="321" t="str">
        <f>IFERROR(VLOOKUP($A839,'様式C-1-1用'!$B$3:$AI$977,30,0),"")</f>
        <v/>
      </c>
      <c r="O839" s="321" t="str">
        <f>IF(VLOOKUP($A839,'様式C-1-1用'!$B$3:$AI$977,29,0)="－","なし",VLOOKUP($A839,'様式C-1-1用'!$B$3:$AI$977,29,0))</f>
        <v/>
      </c>
      <c r="P839" s="322" t="str">
        <f>IFERROR(VLOOKUP($A839,'様式C-1-1用'!$B$3:$AI$977,33,0),"")</f>
        <v/>
      </c>
    </row>
    <row r="840" spans="1:16" ht="15.95" customHeight="1" x14ac:dyDescent="0.15">
      <c r="A840" s="314">
        <v>838</v>
      </c>
      <c r="B840" s="320">
        <f>IFERROR(VLOOKUP($A840,'様式C-1-1用'!$B$3:$AI$977,3,0),"")</f>
        <v>0</v>
      </c>
      <c r="C840" s="321" t="str">
        <f>IFERROR(VLOOKUP($A840,'様式C-1-1用'!$B$3:$AI$977,4,0),"")</f>
        <v/>
      </c>
      <c r="D840" s="321">
        <f>IFERROR(VLOOKUP($A840,'様式C-1-1用'!$B$3:$AI$977,6,0),"")</f>
        <v>0</v>
      </c>
      <c r="E840" s="321">
        <f>IFERROR(VLOOKUP($A840,'様式C-1-1用'!$B$3:$AI$977,7,0),"")</f>
        <v>0</v>
      </c>
      <c r="F840" s="321">
        <f>IFERROR(VLOOKUP($A840,'様式C-1-1用'!$B$3:$AI$977,8,0),"")</f>
        <v>0</v>
      </c>
      <c r="G840" s="321">
        <f>IFERROR(VLOOKUP($A840,'様式C-1-1用'!$B$3:$AI$977,10,0),"")</f>
        <v>0</v>
      </c>
      <c r="H840" s="321">
        <f>IFERROR(VLOOKUP($A840,'様式C-1-1用'!$B$3:$AI$977,22,0),"")</f>
        <v>0</v>
      </c>
      <c r="I840" s="321">
        <f>IFERROR(VLOOKUP($A840,'様式C-1-1用'!$B$3:$AI$977,23,0),"")</f>
        <v>0</v>
      </c>
      <c r="J840" s="321" t="str">
        <f>IFERROR(VLOOKUP($A840,'様式C-1-1用'!$B$3:$AI$977,24,0),"")</f>
        <v/>
      </c>
      <c r="K840" s="321" t="str">
        <f>IFERROR(VLOOKUP($A840,'様式C-1-1用'!$B$3:$AI$977,25,0),"")</f>
        <v/>
      </c>
      <c r="L840" s="321">
        <f>IFERROR(VLOOKUP($A840,'様式C-1-1用'!$B$3:$AI$977,16,0),"")</f>
        <v>0</v>
      </c>
      <c r="M840" s="321" t="str">
        <f>IFERROR(VLOOKUP($A840,'様式C-1-1用'!$B$3:$AI$977,34,0),"")</f>
        <v/>
      </c>
      <c r="N840" s="321" t="str">
        <f>IFERROR(VLOOKUP($A840,'様式C-1-1用'!$B$3:$AI$977,30,0),"")</f>
        <v/>
      </c>
      <c r="O840" s="321" t="str">
        <f>IF(VLOOKUP($A840,'様式C-1-1用'!$B$3:$AI$977,29,0)="－","なし",VLOOKUP($A840,'様式C-1-1用'!$B$3:$AI$977,29,0))</f>
        <v/>
      </c>
      <c r="P840" s="322" t="str">
        <f>IFERROR(VLOOKUP($A840,'様式C-1-1用'!$B$3:$AI$977,33,0),"")</f>
        <v/>
      </c>
    </row>
    <row r="841" spans="1:16" ht="15.95" customHeight="1" x14ac:dyDescent="0.15">
      <c r="A841" s="314">
        <v>839</v>
      </c>
      <c r="B841" s="320">
        <f>IFERROR(VLOOKUP($A841,'様式C-1-1用'!$B$3:$AI$977,3,0),"")</f>
        <v>0</v>
      </c>
      <c r="C841" s="321" t="str">
        <f>IFERROR(VLOOKUP($A841,'様式C-1-1用'!$B$3:$AI$977,4,0),"")</f>
        <v/>
      </c>
      <c r="D841" s="321">
        <f>IFERROR(VLOOKUP($A841,'様式C-1-1用'!$B$3:$AI$977,6,0),"")</f>
        <v>0</v>
      </c>
      <c r="E841" s="321">
        <f>IFERROR(VLOOKUP($A841,'様式C-1-1用'!$B$3:$AI$977,7,0),"")</f>
        <v>0</v>
      </c>
      <c r="F841" s="321">
        <f>IFERROR(VLOOKUP($A841,'様式C-1-1用'!$B$3:$AI$977,8,0),"")</f>
        <v>0</v>
      </c>
      <c r="G841" s="321">
        <f>IFERROR(VLOOKUP($A841,'様式C-1-1用'!$B$3:$AI$977,10,0),"")</f>
        <v>0</v>
      </c>
      <c r="H841" s="321">
        <f>IFERROR(VLOOKUP($A841,'様式C-1-1用'!$B$3:$AI$977,22,0),"")</f>
        <v>0</v>
      </c>
      <c r="I841" s="321">
        <f>IFERROR(VLOOKUP($A841,'様式C-1-1用'!$B$3:$AI$977,23,0),"")</f>
        <v>0</v>
      </c>
      <c r="J841" s="321" t="str">
        <f>IFERROR(VLOOKUP($A841,'様式C-1-1用'!$B$3:$AI$977,24,0),"")</f>
        <v/>
      </c>
      <c r="K841" s="321" t="str">
        <f>IFERROR(VLOOKUP($A841,'様式C-1-1用'!$B$3:$AI$977,25,0),"")</f>
        <v/>
      </c>
      <c r="L841" s="321">
        <f>IFERROR(VLOOKUP($A841,'様式C-1-1用'!$B$3:$AI$977,16,0),"")</f>
        <v>0</v>
      </c>
      <c r="M841" s="321" t="str">
        <f>IFERROR(VLOOKUP($A841,'様式C-1-1用'!$B$3:$AI$977,34,0),"")</f>
        <v/>
      </c>
      <c r="N841" s="321" t="str">
        <f>IFERROR(VLOOKUP($A841,'様式C-1-1用'!$B$3:$AI$977,30,0),"")</f>
        <v/>
      </c>
      <c r="O841" s="321" t="str">
        <f>IF(VLOOKUP($A841,'様式C-1-1用'!$B$3:$AI$977,29,0)="－","なし",VLOOKUP($A841,'様式C-1-1用'!$B$3:$AI$977,29,0))</f>
        <v/>
      </c>
      <c r="P841" s="322" t="str">
        <f>IFERROR(VLOOKUP($A841,'様式C-1-1用'!$B$3:$AI$977,33,0),"")</f>
        <v/>
      </c>
    </row>
    <row r="842" spans="1:16" ht="15.95" customHeight="1" x14ac:dyDescent="0.15">
      <c r="A842" s="314">
        <v>840</v>
      </c>
      <c r="B842" s="320">
        <f>IFERROR(VLOOKUP($A842,'様式C-1-1用'!$B$3:$AI$977,3,0),"")</f>
        <v>0</v>
      </c>
      <c r="C842" s="321" t="str">
        <f>IFERROR(VLOOKUP($A842,'様式C-1-1用'!$B$3:$AI$977,4,0),"")</f>
        <v/>
      </c>
      <c r="D842" s="321">
        <f>IFERROR(VLOOKUP($A842,'様式C-1-1用'!$B$3:$AI$977,6,0),"")</f>
        <v>0</v>
      </c>
      <c r="E842" s="321">
        <f>IFERROR(VLOOKUP($A842,'様式C-1-1用'!$B$3:$AI$977,7,0),"")</f>
        <v>0</v>
      </c>
      <c r="F842" s="321">
        <f>IFERROR(VLOOKUP($A842,'様式C-1-1用'!$B$3:$AI$977,8,0),"")</f>
        <v>0</v>
      </c>
      <c r="G842" s="321">
        <f>IFERROR(VLOOKUP($A842,'様式C-1-1用'!$B$3:$AI$977,10,0),"")</f>
        <v>0</v>
      </c>
      <c r="H842" s="321">
        <f>IFERROR(VLOOKUP($A842,'様式C-1-1用'!$B$3:$AI$977,22,0),"")</f>
        <v>0</v>
      </c>
      <c r="I842" s="321">
        <f>IFERROR(VLOOKUP($A842,'様式C-1-1用'!$B$3:$AI$977,23,0),"")</f>
        <v>0</v>
      </c>
      <c r="J842" s="321" t="str">
        <f>IFERROR(VLOOKUP($A842,'様式C-1-1用'!$B$3:$AI$977,24,0),"")</f>
        <v/>
      </c>
      <c r="K842" s="321" t="str">
        <f>IFERROR(VLOOKUP($A842,'様式C-1-1用'!$B$3:$AI$977,25,0),"")</f>
        <v/>
      </c>
      <c r="L842" s="321">
        <f>IFERROR(VLOOKUP($A842,'様式C-1-1用'!$B$3:$AI$977,16,0),"")</f>
        <v>0</v>
      </c>
      <c r="M842" s="321" t="str">
        <f>IFERROR(VLOOKUP($A842,'様式C-1-1用'!$B$3:$AI$977,34,0),"")</f>
        <v/>
      </c>
      <c r="N842" s="321" t="str">
        <f>IFERROR(VLOOKUP($A842,'様式C-1-1用'!$B$3:$AI$977,30,0),"")</f>
        <v/>
      </c>
      <c r="O842" s="321" t="str">
        <f>IF(VLOOKUP($A842,'様式C-1-1用'!$B$3:$AI$977,29,0)="－","なし",VLOOKUP($A842,'様式C-1-1用'!$B$3:$AI$977,29,0))</f>
        <v/>
      </c>
      <c r="P842" s="322" t="str">
        <f>IFERROR(VLOOKUP($A842,'様式C-1-1用'!$B$3:$AI$977,33,0),"")</f>
        <v/>
      </c>
    </row>
    <row r="843" spans="1:16" ht="15.95" customHeight="1" x14ac:dyDescent="0.15">
      <c r="A843" s="314">
        <v>841</v>
      </c>
      <c r="B843" s="320">
        <f>IFERROR(VLOOKUP($A843,'様式C-1-1用'!$B$3:$AI$977,3,0),"")</f>
        <v>0</v>
      </c>
      <c r="C843" s="321" t="str">
        <f>IFERROR(VLOOKUP($A843,'様式C-1-1用'!$B$3:$AI$977,4,0),"")</f>
        <v/>
      </c>
      <c r="D843" s="321">
        <f>IFERROR(VLOOKUP($A843,'様式C-1-1用'!$B$3:$AI$977,6,0),"")</f>
        <v>0</v>
      </c>
      <c r="E843" s="321">
        <f>IFERROR(VLOOKUP($A843,'様式C-1-1用'!$B$3:$AI$977,7,0),"")</f>
        <v>0</v>
      </c>
      <c r="F843" s="321">
        <f>IFERROR(VLOOKUP($A843,'様式C-1-1用'!$B$3:$AI$977,8,0),"")</f>
        <v>0</v>
      </c>
      <c r="G843" s="321">
        <f>IFERROR(VLOOKUP($A843,'様式C-1-1用'!$B$3:$AI$977,10,0),"")</f>
        <v>0</v>
      </c>
      <c r="H843" s="321">
        <f>IFERROR(VLOOKUP($A843,'様式C-1-1用'!$B$3:$AI$977,22,0),"")</f>
        <v>0</v>
      </c>
      <c r="I843" s="321">
        <f>IFERROR(VLOOKUP($A843,'様式C-1-1用'!$B$3:$AI$977,23,0),"")</f>
        <v>0</v>
      </c>
      <c r="J843" s="321" t="str">
        <f>IFERROR(VLOOKUP($A843,'様式C-1-1用'!$B$3:$AI$977,24,0),"")</f>
        <v/>
      </c>
      <c r="K843" s="321" t="str">
        <f>IFERROR(VLOOKUP($A843,'様式C-1-1用'!$B$3:$AI$977,25,0),"")</f>
        <v/>
      </c>
      <c r="L843" s="321">
        <f>IFERROR(VLOOKUP($A843,'様式C-1-1用'!$B$3:$AI$977,16,0),"")</f>
        <v>0</v>
      </c>
      <c r="M843" s="321" t="str">
        <f>IFERROR(VLOOKUP($A843,'様式C-1-1用'!$B$3:$AI$977,34,0),"")</f>
        <v/>
      </c>
      <c r="N843" s="321" t="str">
        <f>IFERROR(VLOOKUP($A843,'様式C-1-1用'!$B$3:$AI$977,30,0),"")</f>
        <v/>
      </c>
      <c r="O843" s="321" t="str">
        <f>IF(VLOOKUP($A843,'様式C-1-1用'!$B$3:$AI$977,29,0)="－","なし",VLOOKUP($A843,'様式C-1-1用'!$B$3:$AI$977,29,0))</f>
        <v/>
      </c>
      <c r="P843" s="322" t="str">
        <f>IFERROR(VLOOKUP($A843,'様式C-1-1用'!$B$3:$AI$977,33,0),"")</f>
        <v/>
      </c>
    </row>
    <row r="844" spans="1:16" ht="15.95" customHeight="1" x14ac:dyDescent="0.15">
      <c r="A844" s="314">
        <v>842</v>
      </c>
      <c r="B844" s="320">
        <f>IFERROR(VLOOKUP($A844,'様式C-1-1用'!$B$3:$AI$977,3,0),"")</f>
        <v>0</v>
      </c>
      <c r="C844" s="321" t="str">
        <f>IFERROR(VLOOKUP($A844,'様式C-1-1用'!$B$3:$AI$977,4,0),"")</f>
        <v/>
      </c>
      <c r="D844" s="321">
        <f>IFERROR(VLOOKUP($A844,'様式C-1-1用'!$B$3:$AI$977,6,0),"")</f>
        <v>0</v>
      </c>
      <c r="E844" s="321">
        <f>IFERROR(VLOOKUP($A844,'様式C-1-1用'!$B$3:$AI$977,7,0),"")</f>
        <v>0</v>
      </c>
      <c r="F844" s="321">
        <f>IFERROR(VLOOKUP($A844,'様式C-1-1用'!$B$3:$AI$977,8,0),"")</f>
        <v>0</v>
      </c>
      <c r="G844" s="321">
        <f>IFERROR(VLOOKUP($A844,'様式C-1-1用'!$B$3:$AI$977,10,0),"")</f>
        <v>0</v>
      </c>
      <c r="H844" s="321">
        <f>IFERROR(VLOOKUP($A844,'様式C-1-1用'!$B$3:$AI$977,22,0),"")</f>
        <v>0</v>
      </c>
      <c r="I844" s="321">
        <f>IFERROR(VLOOKUP($A844,'様式C-1-1用'!$B$3:$AI$977,23,0),"")</f>
        <v>0</v>
      </c>
      <c r="J844" s="321" t="str">
        <f>IFERROR(VLOOKUP($A844,'様式C-1-1用'!$B$3:$AI$977,24,0),"")</f>
        <v/>
      </c>
      <c r="K844" s="321" t="str">
        <f>IFERROR(VLOOKUP($A844,'様式C-1-1用'!$B$3:$AI$977,25,0),"")</f>
        <v/>
      </c>
      <c r="L844" s="321">
        <f>IFERROR(VLOOKUP($A844,'様式C-1-1用'!$B$3:$AI$977,16,0),"")</f>
        <v>0</v>
      </c>
      <c r="M844" s="321" t="str">
        <f>IFERROR(VLOOKUP($A844,'様式C-1-1用'!$B$3:$AI$977,34,0),"")</f>
        <v/>
      </c>
      <c r="N844" s="321" t="str">
        <f>IFERROR(VLOOKUP($A844,'様式C-1-1用'!$B$3:$AI$977,30,0),"")</f>
        <v/>
      </c>
      <c r="O844" s="321" t="str">
        <f>IF(VLOOKUP($A844,'様式C-1-1用'!$B$3:$AI$977,29,0)="－","なし",VLOOKUP($A844,'様式C-1-1用'!$B$3:$AI$977,29,0))</f>
        <v/>
      </c>
      <c r="P844" s="322" t="str">
        <f>IFERROR(VLOOKUP($A844,'様式C-1-1用'!$B$3:$AI$977,33,0),"")</f>
        <v/>
      </c>
    </row>
    <row r="845" spans="1:16" ht="15.95" customHeight="1" x14ac:dyDescent="0.15">
      <c r="A845" s="314">
        <v>843</v>
      </c>
      <c r="B845" s="320">
        <f>IFERROR(VLOOKUP($A845,'様式C-1-1用'!$B$3:$AI$977,3,0),"")</f>
        <v>0</v>
      </c>
      <c r="C845" s="321" t="str">
        <f>IFERROR(VLOOKUP($A845,'様式C-1-1用'!$B$3:$AI$977,4,0),"")</f>
        <v/>
      </c>
      <c r="D845" s="321">
        <f>IFERROR(VLOOKUP($A845,'様式C-1-1用'!$B$3:$AI$977,6,0),"")</f>
        <v>0</v>
      </c>
      <c r="E845" s="321">
        <f>IFERROR(VLOOKUP($A845,'様式C-1-1用'!$B$3:$AI$977,7,0),"")</f>
        <v>0</v>
      </c>
      <c r="F845" s="321">
        <f>IFERROR(VLOOKUP($A845,'様式C-1-1用'!$B$3:$AI$977,8,0),"")</f>
        <v>0</v>
      </c>
      <c r="G845" s="321">
        <f>IFERROR(VLOOKUP($A845,'様式C-1-1用'!$B$3:$AI$977,10,0),"")</f>
        <v>0</v>
      </c>
      <c r="H845" s="321">
        <f>IFERROR(VLOOKUP($A845,'様式C-1-1用'!$B$3:$AI$977,22,0),"")</f>
        <v>0</v>
      </c>
      <c r="I845" s="321">
        <f>IFERROR(VLOOKUP($A845,'様式C-1-1用'!$B$3:$AI$977,23,0),"")</f>
        <v>0</v>
      </c>
      <c r="J845" s="321" t="str">
        <f>IFERROR(VLOOKUP($A845,'様式C-1-1用'!$B$3:$AI$977,24,0),"")</f>
        <v/>
      </c>
      <c r="K845" s="321" t="str">
        <f>IFERROR(VLOOKUP($A845,'様式C-1-1用'!$B$3:$AI$977,25,0),"")</f>
        <v/>
      </c>
      <c r="L845" s="321">
        <f>IFERROR(VLOOKUP($A845,'様式C-1-1用'!$B$3:$AI$977,16,0),"")</f>
        <v>0</v>
      </c>
      <c r="M845" s="321" t="str">
        <f>IFERROR(VLOOKUP($A845,'様式C-1-1用'!$B$3:$AI$977,34,0),"")</f>
        <v/>
      </c>
      <c r="N845" s="321" t="str">
        <f>IFERROR(VLOOKUP($A845,'様式C-1-1用'!$B$3:$AI$977,30,0),"")</f>
        <v/>
      </c>
      <c r="O845" s="321" t="str">
        <f>IF(VLOOKUP($A845,'様式C-1-1用'!$B$3:$AI$977,29,0)="－","なし",VLOOKUP($A845,'様式C-1-1用'!$B$3:$AI$977,29,0))</f>
        <v/>
      </c>
      <c r="P845" s="322" t="str">
        <f>IFERROR(VLOOKUP($A845,'様式C-1-1用'!$B$3:$AI$977,33,0),"")</f>
        <v/>
      </c>
    </row>
    <row r="846" spans="1:16" ht="15.95" customHeight="1" x14ac:dyDescent="0.15">
      <c r="A846" s="314">
        <v>844</v>
      </c>
      <c r="B846" s="320">
        <f>IFERROR(VLOOKUP($A846,'様式C-1-1用'!$B$3:$AI$977,3,0),"")</f>
        <v>0</v>
      </c>
      <c r="C846" s="321" t="str">
        <f>IFERROR(VLOOKUP($A846,'様式C-1-1用'!$B$3:$AI$977,4,0),"")</f>
        <v/>
      </c>
      <c r="D846" s="321">
        <f>IFERROR(VLOOKUP($A846,'様式C-1-1用'!$B$3:$AI$977,6,0),"")</f>
        <v>0</v>
      </c>
      <c r="E846" s="321">
        <f>IFERROR(VLOOKUP($A846,'様式C-1-1用'!$B$3:$AI$977,7,0),"")</f>
        <v>0</v>
      </c>
      <c r="F846" s="321">
        <f>IFERROR(VLOOKUP($A846,'様式C-1-1用'!$B$3:$AI$977,8,0),"")</f>
        <v>0</v>
      </c>
      <c r="G846" s="321">
        <f>IFERROR(VLOOKUP($A846,'様式C-1-1用'!$B$3:$AI$977,10,0),"")</f>
        <v>0</v>
      </c>
      <c r="H846" s="321">
        <f>IFERROR(VLOOKUP($A846,'様式C-1-1用'!$B$3:$AI$977,22,0),"")</f>
        <v>0</v>
      </c>
      <c r="I846" s="321">
        <f>IFERROR(VLOOKUP($A846,'様式C-1-1用'!$B$3:$AI$977,23,0),"")</f>
        <v>0</v>
      </c>
      <c r="J846" s="321" t="str">
        <f>IFERROR(VLOOKUP($A846,'様式C-1-1用'!$B$3:$AI$977,24,0),"")</f>
        <v/>
      </c>
      <c r="K846" s="321" t="str">
        <f>IFERROR(VLOOKUP($A846,'様式C-1-1用'!$B$3:$AI$977,25,0),"")</f>
        <v/>
      </c>
      <c r="L846" s="321">
        <f>IFERROR(VLOOKUP($A846,'様式C-1-1用'!$B$3:$AI$977,16,0),"")</f>
        <v>0</v>
      </c>
      <c r="M846" s="321" t="str">
        <f>IFERROR(VLOOKUP($A846,'様式C-1-1用'!$B$3:$AI$977,34,0),"")</f>
        <v/>
      </c>
      <c r="N846" s="321" t="str">
        <f>IFERROR(VLOOKUP($A846,'様式C-1-1用'!$B$3:$AI$977,30,0),"")</f>
        <v/>
      </c>
      <c r="O846" s="321" t="str">
        <f>IF(VLOOKUP($A846,'様式C-1-1用'!$B$3:$AI$977,29,0)="－","なし",VLOOKUP($A846,'様式C-1-1用'!$B$3:$AI$977,29,0))</f>
        <v/>
      </c>
      <c r="P846" s="322" t="str">
        <f>IFERROR(VLOOKUP($A846,'様式C-1-1用'!$B$3:$AI$977,33,0),"")</f>
        <v/>
      </c>
    </row>
    <row r="847" spans="1:16" ht="15.95" customHeight="1" x14ac:dyDescent="0.15">
      <c r="A847" s="314">
        <v>845</v>
      </c>
      <c r="B847" s="320">
        <f>IFERROR(VLOOKUP($A847,'様式C-1-1用'!$B$3:$AI$977,3,0),"")</f>
        <v>0</v>
      </c>
      <c r="C847" s="321" t="str">
        <f>IFERROR(VLOOKUP($A847,'様式C-1-1用'!$B$3:$AI$977,4,0),"")</f>
        <v/>
      </c>
      <c r="D847" s="321">
        <f>IFERROR(VLOOKUP($A847,'様式C-1-1用'!$B$3:$AI$977,6,0),"")</f>
        <v>0</v>
      </c>
      <c r="E847" s="321">
        <f>IFERROR(VLOOKUP($A847,'様式C-1-1用'!$B$3:$AI$977,7,0),"")</f>
        <v>0</v>
      </c>
      <c r="F847" s="321">
        <f>IFERROR(VLOOKUP($A847,'様式C-1-1用'!$B$3:$AI$977,8,0),"")</f>
        <v>0</v>
      </c>
      <c r="G847" s="321">
        <f>IFERROR(VLOOKUP($A847,'様式C-1-1用'!$B$3:$AI$977,10,0),"")</f>
        <v>0</v>
      </c>
      <c r="H847" s="321">
        <f>IFERROR(VLOOKUP($A847,'様式C-1-1用'!$B$3:$AI$977,22,0),"")</f>
        <v>0</v>
      </c>
      <c r="I847" s="321">
        <f>IFERROR(VLOOKUP($A847,'様式C-1-1用'!$B$3:$AI$977,23,0),"")</f>
        <v>0</v>
      </c>
      <c r="J847" s="321" t="str">
        <f>IFERROR(VLOOKUP($A847,'様式C-1-1用'!$B$3:$AI$977,24,0),"")</f>
        <v/>
      </c>
      <c r="K847" s="321" t="str">
        <f>IFERROR(VLOOKUP($A847,'様式C-1-1用'!$B$3:$AI$977,25,0),"")</f>
        <v/>
      </c>
      <c r="L847" s="321">
        <f>IFERROR(VLOOKUP($A847,'様式C-1-1用'!$B$3:$AI$977,16,0),"")</f>
        <v>0</v>
      </c>
      <c r="M847" s="321" t="str">
        <f>IFERROR(VLOOKUP($A847,'様式C-1-1用'!$B$3:$AI$977,34,0),"")</f>
        <v/>
      </c>
      <c r="N847" s="321" t="str">
        <f>IFERROR(VLOOKUP($A847,'様式C-1-1用'!$B$3:$AI$977,30,0),"")</f>
        <v/>
      </c>
      <c r="O847" s="321" t="str">
        <f>IF(VLOOKUP($A847,'様式C-1-1用'!$B$3:$AI$977,29,0)="－","なし",VLOOKUP($A847,'様式C-1-1用'!$B$3:$AI$977,29,0))</f>
        <v/>
      </c>
      <c r="P847" s="322" t="str">
        <f>IFERROR(VLOOKUP($A847,'様式C-1-1用'!$B$3:$AI$977,33,0),"")</f>
        <v/>
      </c>
    </row>
    <row r="848" spans="1:16" ht="15.95" customHeight="1" x14ac:dyDescent="0.15">
      <c r="A848" s="314">
        <v>846</v>
      </c>
      <c r="B848" s="320">
        <f>IFERROR(VLOOKUP($A848,'様式C-1-1用'!$B$3:$AI$977,3,0),"")</f>
        <v>0</v>
      </c>
      <c r="C848" s="321" t="str">
        <f>IFERROR(VLOOKUP($A848,'様式C-1-1用'!$B$3:$AI$977,4,0),"")</f>
        <v/>
      </c>
      <c r="D848" s="321">
        <f>IFERROR(VLOOKUP($A848,'様式C-1-1用'!$B$3:$AI$977,6,0),"")</f>
        <v>0</v>
      </c>
      <c r="E848" s="321">
        <f>IFERROR(VLOOKUP($A848,'様式C-1-1用'!$B$3:$AI$977,7,0),"")</f>
        <v>0</v>
      </c>
      <c r="F848" s="321">
        <f>IFERROR(VLOOKUP($A848,'様式C-1-1用'!$B$3:$AI$977,8,0),"")</f>
        <v>0</v>
      </c>
      <c r="G848" s="321">
        <f>IFERROR(VLOOKUP($A848,'様式C-1-1用'!$B$3:$AI$977,10,0),"")</f>
        <v>0</v>
      </c>
      <c r="H848" s="321">
        <f>IFERROR(VLOOKUP($A848,'様式C-1-1用'!$B$3:$AI$977,22,0),"")</f>
        <v>0</v>
      </c>
      <c r="I848" s="321">
        <f>IFERROR(VLOOKUP($A848,'様式C-1-1用'!$B$3:$AI$977,23,0),"")</f>
        <v>0</v>
      </c>
      <c r="J848" s="321" t="str">
        <f>IFERROR(VLOOKUP($A848,'様式C-1-1用'!$B$3:$AI$977,24,0),"")</f>
        <v/>
      </c>
      <c r="K848" s="321" t="str">
        <f>IFERROR(VLOOKUP($A848,'様式C-1-1用'!$B$3:$AI$977,25,0),"")</f>
        <v/>
      </c>
      <c r="L848" s="321">
        <f>IFERROR(VLOOKUP($A848,'様式C-1-1用'!$B$3:$AI$977,16,0),"")</f>
        <v>0</v>
      </c>
      <c r="M848" s="321" t="str">
        <f>IFERROR(VLOOKUP($A848,'様式C-1-1用'!$B$3:$AI$977,34,0),"")</f>
        <v/>
      </c>
      <c r="N848" s="321" t="str">
        <f>IFERROR(VLOOKUP($A848,'様式C-1-1用'!$B$3:$AI$977,30,0),"")</f>
        <v/>
      </c>
      <c r="O848" s="321" t="str">
        <f>IF(VLOOKUP($A848,'様式C-1-1用'!$B$3:$AI$977,29,0)="－","なし",VLOOKUP($A848,'様式C-1-1用'!$B$3:$AI$977,29,0))</f>
        <v/>
      </c>
      <c r="P848" s="322" t="str">
        <f>IFERROR(VLOOKUP($A848,'様式C-1-1用'!$B$3:$AI$977,33,0),"")</f>
        <v/>
      </c>
    </row>
    <row r="849" spans="1:16" ht="15.95" customHeight="1" x14ac:dyDescent="0.15">
      <c r="A849" s="314">
        <v>847</v>
      </c>
      <c r="B849" s="320">
        <f>IFERROR(VLOOKUP($A849,'様式C-1-1用'!$B$3:$AI$977,3,0),"")</f>
        <v>0</v>
      </c>
      <c r="C849" s="321" t="str">
        <f>IFERROR(VLOOKUP($A849,'様式C-1-1用'!$B$3:$AI$977,4,0),"")</f>
        <v/>
      </c>
      <c r="D849" s="321">
        <f>IFERROR(VLOOKUP($A849,'様式C-1-1用'!$B$3:$AI$977,6,0),"")</f>
        <v>0</v>
      </c>
      <c r="E849" s="321">
        <f>IFERROR(VLOOKUP($A849,'様式C-1-1用'!$B$3:$AI$977,7,0),"")</f>
        <v>0</v>
      </c>
      <c r="F849" s="321">
        <f>IFERROR(VLOOKUP($A849,'様式C-1-1用'!$B$3:$AI$977,8,0),"")</f>
        <v>0</v>
      </c>
      <c r="G849" s="321">
        <f>IFERROR(VLOOKUP($A849,'様式C-1-1用'!$B$3:$AI$977,10,0),"")</f>
        <v>0</v>
      </c>
      <c r="H849" s="321">
        <f>IFERROR(VLOOKUP($A849,'様式C-1-1用'!$B$3:$AI$977,22,0),"")</f>
        <v>0</v>
      </c>
      <c r="I849" s="321">
        <f>IFERROR(VLOOKUP($A849,'様式C-1-1用'!$B$3:$AI$977,23,0),"")</f>
        <v>0</v>
      </c>
      <c r="J849" s="321" t="str">
        <f>IFERROR(VLOOKUP($A849,'様式C-1-1用'!$B$3:$AI$977,24,0),"")</f>
        <v/>
      </c>
      <c r="K849" s="321" t="str">
        <f>IFERROR(VLOOKUP($A849,'様式C-1-1用'!$B$3:$AI$977,25,0),"")</f>
        <v/>
      </c>
      <c r="L849" s="321">
        <f>IFERROR(VLOOKUP($A849,'様式C-1-1用'!$B$3:$AI$977,16,0),"")</f>
        <v>0</v>
      </c>
      <c r="M849" s="321" t="str">
        <f>IFERROR(VLOOKUP($A849,'様式C-1-1用'!$B$3:$AI$977,34,0),"")</f>
        <v/>
      </c>
      <c r="N849" s="321" t="str">
        <f>IFERROR(VLOOKUP($A849,'様式C-1-1用'!$B$3:$AI$977,30,0),"")</f>
        <v/>
      </c>
      <c r="O849" s="321" t="str">
        <f>IF(VLOOKUP($A849,'様式C-1-1用'!$B$3:$AI$977,29,0)="－","なし",VLOOKUP($A849,'様式C-1-1用'!$B$3:$AI$977,29,0))</f>
        <v/>
      </c>
      <c r="P849" s="322" t="str">
        <f>IFERROR(VLOOKUP($A849,'様式C-1-1用'!$B$3:$AI$977,33,0),"")</f>
        <v/>
      </c>
    </row>
    <row r="850" spans="1:16" ht="15.95" customHeight="1" x14ac:dyDescent="0.15">
      <c r="A850" s="314">
        <v>848</v>
      </c>
      <c r="B850" s="320">
        <f>IFERROR(VLOOKUP($A850,'様式C-1-1用'!$B$3:$AI$977,3,0),"")</f>
        <v>0</v>
      </c>
      <c r="C850" s="321" t="str">
        <f>IFERROR(VLOOKUP($A850,'様式C-1-1用'!$B$3:$AI$977,4,0),"")</f>
        <v/>
      </c>
      <c r="D850" s="321">
        <f>IFERROR(VLOOKUP($A850,'様式C-1-1用'!$B$3:$AI$977,6,0),"")</f>
        <v>0</v>
      </c>
      <c r="E850" s="321">
        <f>IFERROR(VLOOKUP($A850,'様式C-1-1用'!$B$3:$AI$977,7,0),"")</f>
        <v>0</v>
      </c>
      <c r="F850" s="321">
        <f>IFERROR(VLOOKUP($A850,'様式C-1-1用'!$B$3:$AI$977,8,0),"")</f>
        <v>0</v>
      </c>
      <c r="G850" s="321">
        <f>IFERROR(VLOOKUP($A850,'様式C-1-1用'!$B$3:$AI$977,10,0),"")</f>
        <v>0</v>
      </c>
      <c r="H850" s="321">
        <f>IFERROR(VLOOKUP($A850,'様式C-1-1用'!$B$3:$AI$977,22,0),"")</f>
        <v>0</v>
      </c>
      <c r="I850" s="321">
        <f>IFERROR(VLOOKUP($A850,'様式C-1-1用'!$B$3:$AI$977,23,0),"")</f>
        <v>0</v>
      </c>
      <c r="J850" s="321" t="str">
        <f>IFERROR(VLOOKUP($A850,'様式C-1-1用'!$B$3:$AI$977,24,0),"")</f>
        <v/>
      </c>
      <c r="K850" s="321" t="str">
        <f>IFERROR(VLOOKUP($A850,'様式C-1-1用'!$B$3:$AI$977,25,0),"")</f>
        <v/>
      </c>
      <c r="L850" s="321">
        <f>IFERROR(VLOOKUP($A850,'様式C-1-1用'!$B$3:$AI$977,16,0),"")</f>
        <v>0</v>
      </c>
      <c r="M850" s="321" t="str">
        <f>IFERROR(VLOOKUP($A850,'様式C-1-1用'!$B$3:$AI$977,34,0),"")</f>
        <v/>
      </c>
      <c r="N850" s="321" t="str">
        <f>IFERROR(VLOOKUP($A850,'様式C-1-1用'!$B$3:$AI$977,30,0),"")</f>
        <v/>
      </c>
      <c r="O850" s="321" t="str">
        <f>IF(VLOOKUP($A850,'様式C-1-1用'!$B$3:$AI$977,29,0)="－","なし",VLOOKUP($A850,'様式C-1-1用'!$B$3:$AI$977,29,0))</f>
        <v/>
      </c>
      <c r="P850" s="322" t="str">
        <f>IFERROR(VLOOKUP($A850,'様式C-1-1用'!$B$3:$AI$977,33,0),"")</f>
        <v/>
      </c>
    </row>
    <row r="851" spans="1:16" ht="15.95" customHeight="1" x14ac:dyDescent="0.15">
      <c r="A851" s="314">
        <v>849</v>
      </c>
      <c r="B851" s="320">
        <f>IFERROR(VLOOKUP($A851,'様式C-1-1用'!$B$3:$AI$977,3,0),"")</f>
        <v>0</v>
      </c>
      <c r="C851" s="321" t="str">
        <f>IFERROR(VLOOKUP($A851,'様式C-1-1用'!$B$3:$AI$977,4,0),"")</f>
        <v/>
      </c>
      <c r="D851" s="321">
        <f>IFERROR(VLOOKUP($A851,'様式C-1-1用'!$B$3:$AI$977,6,0),"")</f>
        <v>0</v>
      </c>
      <c r="E851" s="321">
        <f>IFERROR(VLOOKUP($A851,'様式C-1-1用'!$B$3:$AI$977,7,0),"")</f>
        <v>0</v>
      </c>
      <c r="F851" s="321">
        <f>IFERROR(VLOOKUP($A851,'様式C-1-1用'!$B$3:$AI$977,8,0),"")</f>
        <v>0</v>
      </c>
      <c r="G851" s="321">
        <f>IFERROR(VLOOKUP($A851,'様式C-1-1用'!$B$3:$AI$977,10,0),"")</f>
        <v>0</v>
      </c>
      <c r="H851" s="321">
        <f>IFERROR(VLOOKUP($A851,'様式C-1-1用'!$B$3:$AI$977,22,0),"")</f>
        <v>0</v>
      </c>
      <c r="I851" s="321">
        <f>IFERROR(VLOOKUP($A851,'様式C-1-1用'!$B$3:$AI$977,23,0),"")</f>
        <v>0</v>
      </c>
      <c r="J851" s="321" t="str">
        <f>IFERROR(VLOOKUP($A851,'様式C-1-1用'!$B$3:$AI$977,24,0),"")</f>
        <v/>
      </c>
      <c r="K851" s="321" t="str">
        <f>IFERROR(VLOOKUP($A851,'様式C-1-1用'!$B$3:$AI$977,25,0),"")</f>
        <v/>
      </c>
      <c r="L851" s="321">
        <f>IFERROR(VLOOKUP($A851,'様式C-1-1用'!$B$3:$AI$977,16,0),"")</f>
        <v>0</v>
      </c>
      <c r="M851" s="321" t="str">
        <f>IFERROR(VLOOKUP($A851,'様式C-1-1用'!$B$3:$AI$977,34,0),"")</f>
        <v/>
      </c>
      <c r="N851" s="321" t="str">
        <f>IFERROR(VLOOKUP($A851,'様式C-1-1用'!$B$3:$AI$977,30,0),"")</f>
        <v/>
      </c>
      <c r="O851" s="321" t="str">
        <f>IF(VLOOKUP($A851,'様式C-1-1用'!$B$3:$AI$977,29,0)="－","なし",VLOOKUP($A851,'様式C-1-1用'!$B$3:$AI$977,29,0))</f>
        <v/>
      </c>
      <c r="P851" s="322" t="str">
        <f>IFERROR(VLOOKUP($A851,'様式C-1-1用'!$B$3:$AI$977,33,0),"")</f>
        <v/>
      </c>
    </row>
    <row r="852" spans="1:16" ht="15.95" customHeight="1" x14ac:dyDescent="0.15">
      <c r="A852" s="314">
        <v>850</v>
      </c>
      <c r="B852" s="320">
        <f>IFERROR(VLOOKUP($A852,'様式C-1-1用'!$B$3:$AI$977,3,0),"")</f>
        <v>0</v>
      </c>
      <c r="C852" s="321" t="str">
        <f>IFERROR(VLOOKUP($A852,'様式C-1-1用'!$B$3:$AI$977,4,0),"")</f>
        <v/>
      </c>
      <c r="D852" s="321">
        <f>IFERROR(VLOOKUP($A852,'様式C-1-1用'!$B$3:$AI$977,6,0),"")</f>
        <v>0</v>
      </c>
      <c r="E852" s="321">
        <f>IFERROR(VLOOKUP($A852,'様式C-1-1用'!$B$3:$AI$977,7,0),"")</f>
        <v>0</v>
      </c>
      <c r="F852" s="321">
        <f>IFERROR(VLOOKUP($A852,'様式C-1-1用'!$B$3:$AI$977,8,0),"")</f>
        <v>0</v>
      </c>
      <c r="G852" s="321">
        <f>IFERROR(VLOOKUP($A852,'様式C-1-1用'!$B$3:$AI$977,10,0),"")</f>
        <v>0</v>
      </c>
      <c r="H852" s="321">
        <f>IFERROR(VLOOKUP($A852,'様式C-1-1用'!$B$3:$AI$977,22,0),"")</f>
        <v>0</v>
      </c>
      <c r="I852" s="321">
        <f>IFERROR(VLOOKUP($A852,'様式C-1-1用'!$B$3:$AI$977,23,0),"")</f>
        <v>0</v>
      </c>
      <c r="J852" s="321" t="str">
        <f>IFERROR(VLOOKUP($A852,'様式C-1-1用'!$B$3:$AI$977,24,0),"")</f>
        <v/>
      </c>
      <c r="K852" s="321" t="str">
        <f>IFERROR(VLOOKUP($A852,'様式C-1-1用'!$B$3:$AI$977,25,0),"")</f>
        <v/>
      </c>
      <c r="L852" s="321">
        <f>IFERROR(VLOOKUP($A852,'様式C-1-1用'!$B$3:$AI$977,16,0),"")</f>
        <v>0</v>
      </c>
      <c r="M852" s="321" t="str">
        <f>IFERROR(VLOOKUP($A852,'様式C-1-1用'!$B$3:$AI$977,34,0),"")</f>
        <v/>
      </c>
      <c r="N852" s="321" t="str">
        <f>IFERROR(VLOOKUP($A852,'様式C-1-1用'!$B$3:$AI$977,30,0),"")</f>
        <v/>
      </c>
      <c r="O852" s="321" t="str">
        <f>IF(VLOOKUP($A852,'様式C-1-1用'!$B$3:$AI$977,29,0)="－","なし",VLOOKUP($A852,'様式C-1-1用'!$B$3:$AI$977,29,0))</f>
        <v/>
      </c>
      <c r="P852" s="322" t="str">
        <f>IFERROR(VLOOKUP($A852,'様式C-1-1用'!$B$3:$AI$977,33,0),"")</f>
        <v/>
      </c>
    </row>
    <row r="853" spans="1:16" ht="15.95" customHeight="1" x14ac:dyDescent="0.15">
      <c r="A853" s="314">
        <v>851</v>
      </c>
      <c r="B853" s="320">
        <f>IFERROR(VLOOKUP($A853,'様式C-1-1用'!$B$3:$AI$977,3,0),"")</f>
        <v>0</v>
      </c>
      <c r="C853" s="321" t="str">
        <f>IFERROR(VLOOKUP($A853,'様式C-1-1用'!$B$3:$AI$977,4,0),"")</f>
        <v/>
      </c>
      <c r="D853" s="321">
        <f>IFERROR(VLOOKUP($A853,'様式C-1-1用'!$B$3:$AI$977,6,0),"")</f>
        <v>0</v>
      </c>
      <c r="E853" s="321">
        <f>IFERROR(VLOOKUP($A853,'様式C-1-1用'!$B$3:$AI$977,7,0),"")</f>
        <v>0</v>
      </c>
      <c r="F853" s="321">
        <f>IFERROR(VLOOKUP($A853,'様式C-1-1用'!$B$3:$AI$977,8,0),"")</f>
        <v>0</v>
      </c>
      <c r="G853" s="321">
        <f>IFERROR(VLOOKUP($A853,'様式C-1-1用'!$B$3:$AI$977,10,0),"")</f>
        <v>0</v>
      </c>
      <c r="H853" s="321">
        <f>IFERROR(VLOOKUP($A853,'様式C-1-1用'!$B$3:$AI$977,22,0),"")</f>
        <v>0</v>
      </c>
      <c r="I853" s="321">
        <f>IFERROR(VLOOKUP($A853,'様式C-1-1用'!$B$3:$AI$977,23,0),"")</f>
        <v>0</v>
      </c>
      <c r="J853" s="321" t="str">
        <f>IFERROR(VLOOKUP($A853,'様式C-1-1用'!$B$3:$AI$977,24,0),"")</f>
        <v/>
      </c>
      <c r="K853" s="321" t="str">
        <f>IFERROR(VLOOKUP($A853,'様式C-1-1用'!$B$3:$AI$977,25,0),"")</f>
        <v/>
      </c>
      <c r="L853" s="321">
        <f>IFERROR(VLOOKUP($A853,'様式C-1-1用'!$B$3:$AI$977,16,0),"")</f>
        <v>0</v>
      </c>
      <c r="M853" s="321" t="str">
        <f>IFERROR(VLOOKUP($A853,'様式C-1-1用'!$B$3:$AI$977,34,0),"")</f>
        <v/>
      </c>
      <c r="N853" s="321" t="str">
        <f>IFERROR(VLOOKUP($A853,'様式C-1-1用'!$B$3:$AI$977,30,0),"")</f>
        <v/>
      </c>
      <c r="O853" s="321" t="str">
        <f>IF(VLOOKUP($A853,'様式C-1-1用'!$B$3:$AI$977,29,0)="－","なし",VLOOKUP($A853,'様式C-1-1用'!$B$3:$AI$977,29,0))</f>
        <v/>
      </c>
      <c r="P853" s="322" t="str">
        <f>IFERROR(VLOOKUP($A853,'様式C-1-1用'!$B$3:$AI$977,33,0),"")</f>
        <v/>
      </c>
    </row>
    <row r="854" spans="1:16" ht="15.95" customHeight="1" x14ac:dyDescent="0.15">
      <c r="A854" s="314">
        <v>852</v>
      </c>
      <c r="B854" s="320">
        <f>IFERROR(VLOOKUP($A854,'様式C-1-1用'!$B$3:$AI$977,3,0),"")</f>
        <v>0</v>
      </c>
      <c r="C854" s="321" t="str">
        <f>IFERROR(VLOOKUP($A854,'様式C-1-1用'!$B$3:$AI$977,4,0),"")</f>
        <v/>
      </c>
      <c r="D854" s="321">
        <f>IFERROR(VLOOKUP($A854,'様式C-1-1用'!$B$3:$AI$977,6,0),"")</f>
        <v>0</v>
      </c>
      <c r="E854" s="321">
        <f>IFERROR(VLOOKUP($A854,'様式C-1-1用'!$B$3:$AI$977,7,0),"")</f>
        <v>0</v>
      </c>
      <c r="F854" s="321">
        <f>IFERROR(VLOOKUP($A854,'様式C-1-1用'!$B$3:$AI$977,8,0),"")</f>
        <v>0</v>
      </c>
      <c r="G854" s="321">
        <f>IFERROR(VLOOKUP($A854,'様式C-1-1用'!$B$3:$AI$977,10,0),"")</f>
        <v>0</v>
      </c>
      <c r="H854" s="321">
        <f>IFERROR(VLOOKUP($A854,'様式C-1-1用'!$B$3:$AI$977,22,0),"")</f>
        <v>0</v>
      </c>
      <c r="I854" s="321">
        <f>IFERROR(VLOOKUP($A854,'様式C-1-1用'!$B$3:$AI$977,23,0),"")</f>
        <v>0</v>
      </c>
      <c r="J854" s="321" t="str">
        <f>IFERROR(VLOOKUP($A854,'様式C-1-1用'!$B$3:$AI$977,24,0),"")</f>
        <v/>
      </c>
      <c r="K854" s="321" t="str">
        <f>IFERROR(VLOOKUP($A854,'様式C-1-1用'!$B$3:$AI$977,25,0),"")</f>
        <v/>
      </c>
      <c r="L854" s="321">
        <f>IFERROR(VLOOKUP($A854,'様式C-1-1用'!$B$3:$AI$977,16,0),"")</f>
        <v>0</v>
      </c>
      <c r="M854" s="321" t="str">
        <f>IFERROR(VLOOKUP($A854,'様式C-1-1用'!$B$3:$AI$977,34,0),"")</f>
        <v/>
      </c>
      <c r="N854" s="321" t="str">
        <f>IFERROR(VLOOKUP($A854,'様式C-1-1用'!$B$3:$AI$977,30,0),"")</f>
        <v/>
      </c>
      <c r="O854" s="321" t="str">
        <f>IF(VLOOKUP($A854,'様式C-1-1用'!$B$3:$AI$977,29,0)="－","なし",VLOOKUP($A854,'様式C-1-1用'!$B$3:$AI$977,29,0))</f>
        <v/>
      </c>
      <c r="P854" s="322" t="str">
        <f>IFERROR(VLOOKUP($A854,'様式C-1-1用'!$B$3:$AI$977,33,0),"")</f>
        <v/>
      </c>
    </row>
    <row r="855" spans="1:16" ht="15.95" customHeight="1" x14ac:dyDescent="0.15">
      <c r="A855" s="314">
        <v>853</v>
      </c>
      <c r="B855" s="320">
        <f>IFERROR(VLOOKUP($A855,'様式C-1-1用'!$B$3:$AI$977,3,0),"")</f>
        <v>0</v>
      </c>
      <c r="C855" s="321" t="str">
        <f>IFERROR(VLOOKUP($A855,'様式C-1-1用'!$B$3:$AI$977,4,0),"")</f>
        <v/>
      </c>
      <c r="D855" s="321">
        <f>IFERROR(VLOOKUP($A855,'様式C-1-1用'!$B$3:$AI$977,6,0),"")</f>
        <v>0</v>
      </c>
      <c r="E855" s="321">
        <f>IFERROR(VLOOKUP($A855,'様式C-1-1用'!$B$3:$AI$977,7,0),"")</f>
        <v>0</v>
      </c>
      <c r="F855" s="321">
        <f>IFERROR(VLOOKUP($A855,'様式C-1-1用'!$B$3:$AI$977,8,0),"")</f>
        <v>0</v>
      </c>
      <c r="G855" s="321">
        <f>IFERROR(VLOOKUP($A855,'様式C-1-1用'!$B$3:$AI$977,10,0),"")</f>
        <v>0</v>
      </c>
      <c r="H855" s="321">
        <f>IFERROR(VLOOKUP($A855,'様式C-1-1用'!$B$3:$AI$977,22,0),"")</f>
        <v>0</v>
      </c>
      <c r="I855" s="321">
        <f>IFERROR(VLOOKUP($A855,'様式C-1-1用'!$B$3:$AI$977,23,0),"")</f>
        <v>0</v>
      </c>
      <c r="J855" s="321" t="str">
        <f>IFERROR(VLOOKUP($A855,'様式C-1-1用'!$B$3:$AI$977,24,0),"")</f>
        <v/>
      </c>
      <c r="K855" s="321" t="str">
        <f>IFERROR(VLOOKUP($A855,'様式C-1-1用'!$B$3:$AI$977,25,0),"")</f>
        <v/>
      </c>
      <c r="L855" s="321">
        <f>IFERROR(VLOOKUP($A855,'様式C-1-1用'!$B$3:$AI$977,16,0),"")</f>
        <v>0</v>
      </c>
      <c r="M855" s="321" t="str">
        <f>IFERROR(VLOOKUP($A855,'様式C-1-1用'!$B$3:$AI$977,34,0),"")</f>
        <v/>
      </c>
      <c r="N855" s="321" t="str">
        <f>IFERROR(VLOOKUP($A855,'様式C-1-1用'!$B$3:$AI$977,30,0),"")</f>
        <v/>
      </c>
      <c r="O855" s="321" t="str">
        <f>IF(VLOOKUP($A855,'様式C-1-1用'!$B$3:$AI$977,29,0)="－","なし",VLOOKUP($A855,'様式C-1-1用'!$B$3:$AI$977,29,0))</f>
        <v/>
      </c>
      <c r="P855" s="322" t="str">
        <f>IFERROR(VLOOKUP($A855,'様式C-1-1用'!$B$3:$AI$977,33,0),"")</f>
        <v/>
      </c>
    </row>
    <row r="856" spans="1:16" ht="15.95" customHeight="1" x14ac:dyDescent="0.15">
      <c r="A856" s="314">
        <v>854</v>
      </c>
      <c r="B856" s="320">
        <f>IFERROR(VLOOKUP($A856,'様式C-1-1用'!$B$3:$AI$977,3,0),"")</f>
        <v>0</v>
      </c>
      <c r="C856" s="321" t="str">
        <f>IFERROR(VLOOKUP($A856,'様式C-1-1用'!$B$3:$AI$977,4,0),"")</f>
        <v/>
      </c>
      <c r="D856" s="321">
        <f>IFERROR(VLOOKUP($A856,'様式C-1-1用'!$B$3:$AI$977,6,0),"")</f>
        <v>0</v>
      </c>
      <c r="E856" s="321">
        <f>IFERROR(VLOOKUP($A856,'様式C-1-1用'!$B$3:$AI$977,7,0),"")</f>
        <v>0</v>
      </c>
      <c r="F856" s="321">
        <f>IFERROR(VLOOKUP($A856,'様式C-1-1用'!$B$3:$AI$977,8,0),"")</f>
        <v>0</v>
      </c>
      <c r="G856" s="321">
        <f>IFERROR(VLOOKUP($A856,'様式C-1-1用'!$B$3:$AI$977,10,0),"")</f>
        <v>0</v>
      </c>
      <c r="H856" s="321">
        <f>IFERROR(VLOOKUP($A856,'様式C-1-1用'!$B$3:$AI$977,22,0),"")</f>
        <v>0</v>
      </c>
      <c r="I856" s="321">
        <f>IFERROR(VLOOKUP($A856,'様式C-1-1用'!$B$3:$AI$977,23,0),"")</f>
        <v>0</v>
      </c>
      <c r="J856" s="321" t="str">
        <f>IFERROR(VLOOKUP($A856,'様式C-1-1用'!$B$3:$AI$977,24,0),"")</f>
        <v/>
      </c>
      <c r="K856" s="321" t="str">
        <f>IFERROR(VLOOKUP($A856,'様式C-1-1用'!$B$3:$AI$977,25,0),"")</f>
        <v/>
      </c>
      <c r="L856" s="321">
        <f>IFERROR(VLOOKUP($A856,'様式C-1-1用'!$B$3:$AI$977,16,0),"")</f>
        <v>0</v>
      </c>
      <c r="M856" s="321" t="str">
        <f>IFERROR(VLOOKUP($A856,'様式C-1-1用'!$B$3:$AI$977,34,0),"")</f>
        <v/>
      </c>
      <c r="N856" s="321" t="str">
        <f>IFERROR(VLOOKUP($A856,'様式C-1-1用'!$B$3:$AI$977,30,0),"")</f>
        <v/>
      </c>
      <c r="O856" s="321" t="str">
        <f>IF(VLOOKUP($A856,'様式C-1-1用'!$B$3:$AI$977,29,0)="－","なし",VLOOKUP($A856,'様式C-1-1用'!$B$3:$AI$977,29,0))</f>
        <v/>
      </c>
      <c r="P856" s="322" t="str">
        <f>IFERROR(VLOOKUP($A856,'様式C-1-1用'!$B$3:$AI$977,33,0),"")</f>
        <v/>
      </c>
    </row>
    <row r="857" spans="1:16" ht="15.95" customHeight="1" x14ac:dyDescent="0.15">
      <c r="A857" s="314">
        <v>855</v>
      </c>
      <c r="B857" s="320">
        <f>IFERROR(VLOOKUP($A857,'様式C-1-1用'!$B$3:$AI$977,3,0),"")</f>
        <v>0</v>
      </c>
      <c r="C857" s="321" t="str">
        <f>IFERROR(VLOOKUP($A857,'様式C-1-1用'!$B$3:$AI$977,4,0),"")</f>
        <v/>
      </c>
      <c r="D857" s="321">
        <f>IFERROR(VLOOKUP($A857,'様式C-1-1用'!$B$3:$AI$977,6,0),"")</f>
        <v>0</v>
      </c>
      <c r="E857" s="321">
        <f>IFERROR(VLOOKUP($A857,'様式C-1-1用'!$B$3:$AI$977,7,0),"")</f>
        <v>0</v>
      </c>
      <c r="F857" s="321">
        <f>IFERROR(VLOOKUP($A857,'様式C-1-1用'!$B$3:$AI$977,8,0),"")</f>
        <v>0</v>
      </c>
      <c r="G857" s="321">
        <f>IFERROR(VLOOKUP($A857,'様式C-1-1用'!$B$3:$AI$977,10,0),"")</f>
        <v>0</v>
      </c>
      <c r="H857" s="321">
        <f>IFERROR(VLOOKUP($A857,'様式C-1-1用'!$B$3:$AI$977,22,0),"")</f>
        <v>0</v>
      </c>
      <c r="I857" s="321">
        <f>IFERROR(VLOOKUP($A857,'様式C-1-1用'!$B$3:$AI$977,23,0),"")</f>
        <v>0</v>
      </c>
      <c r="J857" s="321" t="str">
        <f>IFERROR(VLOOKUP($A857,'様式C-1-1用'!$B$3:$AI$977,24,0),"")</f>
        <v/>
      </c>
      <c r="K857" s="321" t="str">
        <f>IFERROR(VLOOKUP($A857,'様式C-1-1用'!$B$3:$AI$977,25,0),"")</f>
        <v/>
      </c>
      <c r="L857" s="321">
        <f>IFERROR(VLOOKUP($A857,'様式C-1-1用'!$B$3:$AI$977,16,0),"")</f>
        <v>0</v>
      </c>
      <c r="M857" s="321" t="str">
        <f>IFERROR(VLOOKUP($A857,'様式C-1-1用'!$B$3:$AI$977,34,0),"")</f>
        <v/>
      </c>
      <c r="N857" s="321" t="str">
        <f>IFERROR(VLOOKUP($A857,'様式C-1-1用'!$B$3:$AI$977,30,0),"")</f>
        <v/>
      </c>
      <c r="O857" s="321" t="str">
        <f>IF(VLOOKUP($A857,'様式C-1-1用'!$B$3:$AI$977,29,0)="－","なし",VLOOKUP($A857,'様式C-1-1用'!$B$3:$AI$977,29,0))</f>
        <v/>
      </c>
      <c r="P857" s="322" t="str">
        <f>IFERROR(VLOOKUP($A857,'様式C-1-1用'!$B$3:$AI$977,33,0),"")</f>
        <v/>
      </c>
    </row>
    <row r="858" spans="1:16" ht="15.95" customHeight="1" x14ac:dyDescent="0.15">
      <c r="A858" s="314">
        <v>856</v>
      </c>
      <c r="B858" s="320">
        <f>IFERROR(VLOOKUP($A858,'様式C-1-1用'!$B$3:$AI$977,3,0),"")</f>
        <v>0</v>
      </c>
      <c r="C858" s="321" t="str">
        <f>IFERROR(VLOOKUP($A858,'様式C-1-1用'!$B$3:$AI$977,4,0),"")</f>
        <v/>
      </c>
      <c r="D858" s="321">
        <f>IFERROR(VLOOKUP($A858,'様式C-1-1用'!$B$3:$AI$977,6,0),"")</f>
        <v>0</v>
      </c>
      <c r="E858" s="321">
        <f>IFERROR(VLOOKUP($A858,'様式C-1-1用'!$B$3:$AI$977,7,0),"")</f>
        <v>0</v>
      </c>
      <c r="F858" s="321">
        <f>IFERROR(VLOOKUP($A858,'様式C-1-1用'!$B$3:$AI$977,8,0),"")</f>
        <v>0</v>
      </c>
      <c r="G858" s="321">
        <f>IFERROR(VLOOKUP($A858,'様式C-1-1用'!$B$3:$AI$977,10,0),"")</f>
        <v>0</v>
      </c>
      <c r="H858" s="321">
        <f>IFERROR(VLOOKUP($A858,'様式C-1-1用'!$B$3:$AI$977,22,0),"")</f>
        <v>0</v>
      </c>
      <c r="I858" s="321">
        <f>IFERROR(VLOOKUP($A858,'様式C-1-1用'!$B$3:$AI$977,23,0),"")</f>
        <v>0</v>
      </c>
      <c r="J858" s="321" t="str">
        <f>IFERROR(VLOOKUP($A858,'様式C-1-1用'!$B$3:$AI$977,24,0),"")</f>
        <v/>
      </c>
      <c r="K858" s="321" t="str">
        <f>IFERROR(VLOOKUP($A858,'様式C-1-1用'!$B$3:$AI$977,25,0),"")</f>
        <v/>
      </c>
      <c r="L858" s="321">
        <f>IFERROR(VLOOKUP($A858,'様式C-1-1用'!$B$3:$AI$977,16,0),"")</f>
        <v>0</v>
      </c>
      <c r="M858" s="321" t="str">
        <f>IFERROR(VLOOKUP($A858,'様式C-1-1用'!$B$3:$AI$977,34,0),"")</f>
        <v/>
      </c>
      <c r="N858" s="321" t="str">
        <f>IFERROR(VLOOKUP($A858,'様式C-1-1用'!$B$3:$AI$977,30,0),"")</f>
        <v/>
      </c>
      <c r="O858" s="321" t="str">
        <f>IF(VLOOKUP($A858,'様式C-1-1用'!$B$3:$AI$977,29,0)="－","なし",VLOOKUP($A858,'様式C-1-1用'!$B$3:$AI$977,29,0))</f>
        <v/>
      </c>
      <c r="P858" s="322" t="str">
        <f>IFERROR(VLOOKUP($A858,'様式C-1-1用'!$B$3:$AI$977,33,0),"")</f>
        <v/>
      </c>
    </row>
    <row r="859" spans="1:16" ht="15.95" customHeight="1" x14ac:dyDescent="0.15">
      <c r="A859" s="314">
        <v>857</v>
      </c>
      <c r="B859" s="320">
        <f>IFERROR(VLOOKUP($A859,'様式C-1-1用'!$B$3:$AI$977,3,0),"")</f>
        <v>0</v>
      </c>
      <c r="C859" s="321" t="str">
        <f>IFERROR(VLOOKUP($A859,'様式C-1-1用'!$B$3:$AI$977,4,0),"")</f>
        <v/>
      </c>
      <c r="D859" s="321">
        <f>IFERROR(VLOOKUP($A859,'様式C-1-1用'!$B$3:$AI$977,6,0),"")</f>
        <v>0</v>
      </c>
      <c r="E859" s="321">
        <f>IFERROR(VLOOKUP($A859,'様式C-1-1用'!$B$3:$AI$977,7,0),"")</f>
        <v>0</v>
      </c>
      <c r="F859" s="321">
        <f>IFERROR(VLOOKUP($A859,'様式C-1-1用'!$B$3:$AI$977,8,0),"")</f>
        <v>0</v>
      </c>
      <c r="G859" s="321">
        <f>IFERROR(VLOOKUP($A859,'様式C-1-1用'!$B$3:$AI$977,10,0),"")</f>
        <v>0</v>
      </c>
      <c r="H859" s="321">
        <f>IFERROR(VLOOKUP($A859,'様式C-1-1用'!$B$3:$AI$977,22,0),"")</f>
        <v>0</v>
      </c>
      <c r="I859" s="321">
        <f>IFERROR(VLOOKUP($A859,'様式C-1-1用'!$B$3:$AI$977,23,0),"")</f>
        <v>0</v>
      </c>
      <c r="J859" s="321" t="str">
        <f>IFERROR(VLOOKUP($A859,'様式C-1-1用'!$B$3:$AI$977,24,0),"")</f>
        <v/>
      </c>
      <c r="K859" s="321" t="str">
        <f>IFERROR(VLOOKUP($A859,'様式C-1-1用'!$B$3:$AI$977,25,0),"")</f>
        <v/>
      </c>
      <c r="L859" s="321">
        <f>IFERROR(VLOOKUP($A859,'様式C-1-1用'!$B$3:$AI$977,16,0),"")</f>
        <v>0</v>
      </c>
      <c r="M859" s="321" t="str">
        <f>IFERROR(VLOOKUP($A859,'様式C-1-1用'!$B$3:$AI$977,34,0),"")</f>
        <v/>
      </c>
      <c r="N859" s="321" t="str">
        <f>IFERROR(VLOOKUP($A859,'様式C-1-1用'!$B$3:$AI$977,30,0),"")</f>
        <v/>
      </c>
      <c r="O859" s="321" t="str">
        <f>IF(VLOOKUP($A859,'様式C-1-1用'!$B$3:$AI$977,29,0)="－","なし",VLOOKUP($A859,'様式C-1-1用'!$B$3:$AI$977,29,0))</f>
        <v/>
      </c>
      <c r="P859" s="322" t="str">
        <f>IFERROR(VLOOKUP($A859,'様式C-1-1用'!$B$3:$AI$977,33,0),"")</f>
        <v/>
      </c>
    </row>
    <row r="860" spans="1:16" ht="15.95" customHeight="1" x14ac:dyDescent="0.15">
      <c r="A860" s="314">
        <v>858</v>
      </c>
      <c r="B860" s="320">
        <f>IFERROR(VLOOKUP($A860,'様式C-1-1用'!$B$3:$AI$977,3,0),"")</f>
        <v>0</v>
      </c>
      <c r="C860" s="321" t="str">
        <f>IFERROR(VLOOKUP($A860,'様式C-1-1用'!$B$3:$AI$977,4,0),"")</f>
        <v/>
      </c>
      <c r="D860" s="321">
        <f>IFERROR(VLOOKUP($A860,'様式C-1-1用'!$B$3:$AI$977,6,0),"")</f>
        <v>0</v>
      </c>
      <c r="E860" s="321">
        <f>IFERROR(VLOOKUP($A860,'様式C-1-1用'!$B$3:$AI$977,7,0),"")</f>
        <v>0</v>
      </c>
      <c r="F860" s="321">
        <f>IFERROR(VLOOKUP($A860,'様式C-1-1用'!$B$3:$AI$977,8,0),"")</f>
        <v>0</v>
      </c>
      <c r="G860" s="321">
        <f>IFERROR(VLOOKUP($A860,'様式C-1-1用'!$B$3:$AI$977,10,0),"")</f>
        <v>0</v>
      </c>
      <c r="H860" s="321">
        <f>IFERROR(VLOOKUP($A860,'様式C-1-1用'!$B$3:$AI$977,22,0),"")</f>
        <v>0</v>
      </c>
      <c r="I860" s="321">
        <f>IFERROR(VLOOKUP($A860,'様式C-1-1用'!$B$3:$AI$977,23,0),"")</f>
        <v>0</v>
      </c>
      <c r="J860" s="321" t="str">
        <f>IFERROR(VLOOKUP($A860,'様式C-1-1用'!$B$3:$AI$977,24,0),"")</f>
        <v/>
      </c>
      <c r="K860" s="321" t="str">
        <f>IFERROR(VLOOKUP($A860,'様式C-1-1用'!$B$3:$AI$977,25,0),"")</f>
        <v/>
      </c>
      <c r="L860" s="321">
        <f>IFERROR(VLOOKUP($A860,'様式C-1-1用'!$B$3:$AI$977,16,0),"")</f>
        <v>0</v>
      </c>
      <c r="M860" s="321" t="str">
        <f>IFERROR(VLOOKUP($A860,'様式C-1-1用'!$B$3:$AI$977,34,0),"")</f>
        <v/>
      </c>
      <c r="N860" s="321" t="str">
        <f>IFERROR(VLOOKUP($A860,'様式C-1-1用'!$B$3:$AI$977,30,0),"")</f>
        <v/>
      </c>
      <c r="O860" s="321" t="str">
        <f>IF(VLOOKUP($A860,'様式C-1-1用'!$B$3:$AI$977,29,0)="－","なし",VLOOKUP($A860,'様式C-1-1用'!$B$3:$AI$977,29,0))</f>
        <v/>
      </c>
      <c r="P860" s="322" t="str">
        <f>IFERROR(VLOOKUP($A860,'様式C-1-1用'!$B$3:$AI$977,33,0),"")</f>
        <v/>
      </c>
    </row>
    <row r="861" spans="1:16" ht="15.95" customHeight="1" x14ac:dyDescent="0.15">
      <c r="A861" s="314">
        <v>859</v>
      </c>
      <c r="B861" s="320">
        <f>IFERROR(VLOOKUP($A861,'様式C-1-1用'!$B$3:$AI$977,3,0),"")</f>
        <v>0</v>
      </c>
      <c r="C861" s="321" t="str">
        <f>IFERROR(VLOOKUP($A861,'様式C-1-1用'!$B$3:$AI$977,4,0),"")</f>
        <v/>
      </c>
      <c r="D861" s="321">
        <f>IFERROR(VLOOKUP($A861,'様式C-1-1用'!$B$3:$AI$977,6,0),"")</f>
        <v>0</v>
      </c>
      <c r="E861" s="321">
        <f>IFERROR(VLOOKUP($A861,'様式C-1-1用'!$B$3:$AI$977,7,0),"")</f>
        <v>0</v>
      </c>
      <c r="F861" s="321">
        <f>IFERROR(VLOOKUP($A861,'様式C-1-1用'!$B$3:$AI$977,8,0),"")</f>
        <v>0</v>
      </c>
      <c r="G861" s="321">
        <f>IFERROR(VLOOKUP($A861,'様式C-1-1用'!$B$3:$AI$977,10,0),"")</f>
        <v>0</v>
      </c>
      <c r="H861" s="321">
        <f>IFERROR(VLOOKUP($A861,'様式C-1-1用'!$B$3:$AI$977,22,0),"")</f>
        <v>0</v>
      </c>
      <c r="I861" s="321">
        <f>IFERROR(VLOOKUP($A861,'様式C-1-1用'!$B$3:$AI$977,23,0),"")</f>
        <v>0</v>
      </c>
      <c r="J861" s="321" t="str">
        <f>IFERROR(VLOOKUP($A861,'様式C-1-1用'!$B$3:$AI$977,24,0),"")</f>
        <v/>
      </c>
      <c r="K861" s="321" t="str">
        <f>IFERROR(VLOOKUP($A861,'様式C-1-1用'!$B$3:$AI$977,25,0),"")</f>
        <v/>
      </c>
      <c r="L861" s="321">
        <f>IFERROR(VLOOKUP($A861,'様式C-1-1用'!$B$3:$AI$977,16,0),"")</f>
        <v>0</v>
      </c>
      <c r="M861" s="321" t="str">
        <f>IFERROR(VLOOKUP($A861,'様式C-1-1用'!$B$3:$AI$977,34,0),"")</f>
        <v/>
      </c>
      <c r="N861" s="321" t="str">
        <f>IFERROR(VLOOKUP($A861,'様式C-1-1用'!$B$3:$AI$977,30,0),"")</f>
        <v/>
      </c>
      <c r="O861" s="321" t="str">
        <f>IF(VLOOKUP($A861,'様式C-1-1用'!$B$3:$AI$977,29,0)="－","なし",VLOOKUP($A861,'様式C-1-1用'!$B$3:$AI$977,29,0))</f>
        <v/>
      </c>
      <c r="P861" s="322" t="str">
        <f>IFERROR(VLOOKUP($A861,'様式C-1-1用'!$B$3:$AI$977,33,0),"")</f>
        <v/>
      </c>
    </row>
    <row r="862" spans="1:16" ht="15.95" customHeight="1" x14ac:dyDescent="0.15">
      <c r="A862" s="314">
        <v>860</v>
      </c>
      <c r="B862" s="320">
        <f>IFERROR(VLOOKUP($A862,'様式C-1-1用'!$B$3:$AI$977,3,0),"")</f>
        <v>0</v>
      </c>
      <c r="C862" s="321" t="str">
        <f>IFERROR(VLOOKUP($A862,'様式C-1-1用'!$B$3:$AI$977,4,0),"")</f>
        <v/>
      </c>
      <c r="D862" s="321">
        <f>IFERROR(VLOOKUP($A862,'様式C-1-1用'!$B$3:$AI$977,6,0),"")</f>
        <v>0</v>
      </c>
      <c r="E862" s="321">
        <f>IFERROR(VLOOKUP($A862,'様式C-1-1用'!$B$3:$AI$977,7,0),"")</f>
        <v>0</v>
      </c>
      <c r="F862" s="321">
        <f>IFERROR(VLOOKUP($A862,'様式C-1-1用'!$B$3:$AI$977,8,0),"")</f>
        <v>0</v>
      </c>
      <c r="G862" s="321">
        <f>IFERROR(VLOOKUP($A862,'様式C-1-1用'!$B$3:$AI$977,10,0),"")</f>
        <v>0</v>
      </c>
      <c r="H862" s="321">
        <f>IFERROR(VLOOKUP($A862,'様式C-1-1用'!$B$3:$AI$977,22,0),"")</f>
        <v>0</v>
      </c>
      <c r="I862" s="321">
        <f>IFERROR(VLOOKUP($A862,'様式C-1-1用'!$B$3:$AI$977,23,0),"")</f>
        <v>0</v>
      </c>
      <c r="J862" s="321" t="str">
        <f>IFERROR(VLOOKUP($A862,'様式C-1-1用'!$B$3:$AI$977,24,0),"")</f>
        <v/>
      </c>
      <c r="K862" s="321" t="str">
        <f>IFERROR(VLOOKUP($A862,'様式C-1-1用'!$B$3:$AI$977,25,0),"")</f>
        <v/>
      </c>
      <c r="L862" s="321">
        <f>IFERROR(VLOOKUP($A862,'様式C-1-1用'!$B$3:$AI$977,16,0),"")</f>
        <v>0</v>
      </c>
      <c r="M862" s="321" t="str">
        <f>IFERROR(VLOOKUP($A862,'様式C-1-1用'!$B$3:$AI$977,34,0),"")</f>
        <v/>
      </c>
      <c r="N862" s="321" t="str">
        <f>IFERROR(VLOOKUP($A862,'様式C-1-1用'!$B$3:$AI$977,30,0),"")</f>
        <v/>
      </c>
      <c r="O862" s="321" t="str">
        <f>IF(VLOOKUP($A862,'様式C-1-1用'!$B$3:$AI$977,29,0)="－","なし",VLOOKUP($A862,'様式C-1-1用'!$B$3:$AI$977,29,0))</f>
        <v/>
      </c>
      <c r="P862" s="322" t="str">
        <f>IFERROR(VLOOKUP($A862,'様式C-1-1用'!$B$3:$AI$977,33,0),"")</f>
        <v/>
      </c>
    </row>
    <row r="863" spans="1:16" ht="15.95" customHeight="1" x14ac:dyDescent="0.15">
      <c r="A863" s="314">
        <v>861</v>
      </c>
      <c r="B863" s="320">
        <f>IFERROR(VLOOKUP($A863,'様式C-1-1用'!$B$3:$AI$977,3,0),"")</f>
        <v>0</v>
      </c>
      <c r="C863" s="321" t="str">
        <f>IFERROR(VLOOKUP($A863,'様式C-1-1用'!$B$3:$AI$977,4,0),"")</f>
        <v/>
      </c>
      <c r="D863" s="321">
        <f>IFERROR(VLOOKUP($A863,'様式C-1-1用'!$B$3:$AI$977,6,0),"")</f>
        <v>0</v>
      </c>
      <c r="E863" s="321">
        <f>IFERROR(VLOOKUP($A863,'様式C-1-1用'!$B$3:$AI$977,7,0),"")</f>
        <v>0</v>
      </c>
      <c r="F863" s="321">
        <f>IFERROR(VLOOKUP($A863,'様式C-1-1用'!$B$3:$AI$977,8,0),"")</f>
        <v>0</v>
      </c>
      <c r="G863" s="321">
        <f>IFERROR(VLOOKUP($A863,'様式C-1-1用'!$B$3:$AI$977,10,0),"")</f>
        <v>0</v>
      </c>
      <c r="H863" s="321">
        <f>IFERROR(VLOOKUP($A863,'様式C-1-1用'!$B$3:$AI$977,22,0),"")</f>
        <v>0</v>
      </c>
      <c r="I863" s="321">
        <f>IFERROR(VLOOKUP($A863,'様式C-1-1用'!$B$3:$AI$977,23,0),"")</f>
        <v>0</v>
      </c>
      <c r="J863" s="321" t="str">
        <f>IFERROR(VLOOKUP($A863,'様式C-1-1用'!$B$3:$AI$977,24,0),"")</f>
        <v/>
      </c>
      <c r="K863" s="321" t="str">
        <f>IFERROR(VLOOKUP($A863,'様式C-1-1用'!$B$3:$AI$977,25,0),"")</f>
        <v/>
      </c>
      <c r="L863" s="321">
        <f>IFERROR(VLOOKUP($A863,'様式C-1-1用'!$B$3:$AI$977,16,0),"")</f>
        <v>0</v>
      </c>
      <c r="M863" s="321" t="str">
        <f>IFERROR(VLOOKUP($A863,'様式C-1-1用'!$B$3:$AI$977,34,0),"")</f>
        <v/>
      </c>
      <c r="N863" s="321" t="str">
        <f>IFERROR(VLOOKUP($A863,'様式C-1-1用'!$B$3:$AI$977,30,0),"")</f>
        <v/>
      </c>
      <c r="O863" s="321" t="str">
        <f>IF(VLOOKUP($A863,'様式C-1-1用'!$B$3:$AI$977,29,0)="－","なし",VLOOKUP($A863,'様式C-1-1用'!$B$3:$AI$977,29,0))</f>
        <v/>
      </c>
      <c r="P863" s="322" t="str">
        <f>IFERROR(VLOOKUP($A863,'様式C-1-1用'!$B$3:$AI$977,33,0),"")</f>
        <v/>
      </c>
    </row>
    <row r="864" spans="1:16" ht="15.95" customHeight="1" x14ac:dyDescent="0.15">
      <c r="A864" s="314">
        <v>862</v>
      </c>
      <c r="B864" s="320">
        <f>IFERROR(VLOOKUP($A864,'様式C-1-1用'!$B$3:$AI$977,3,0),"")</f>
        <v>0</v>
      </c>
      <c r="C864" s="321" t="str">
        <f>IFERROR(VLOOKUP($A864,'様式C-1-1用'!$B$3:$AI$977,4,0),"")</f>
        <v/>
      </c>
      <c r="D864" s="321">
        <f>IFERROR(VLOOKUP($A864,'様式C-1-1用'!$B$3:$AI$977,6,0),"")</f>
        <v>0</v>
      </c>
      <c r="E864" s="321">
        <f>IFERROR(VLOOKUP($A864,'様式C-1-1用'!$B$3:$AI$977,7,0),"")</f>
        <v>0</v>
      </c>
      <c r="F864" s="321">
        <f>IFERROR(VLOOKUP($A864,'様式C-1-1用'!$B$3:$AI$977,8,0),"")</f>
        <v>0</v>
      </c>
      <c r="G864" s="321">
        <f>IFERROR(VLOOKUP($A864,'様式C-1-1用'!$B$3:$AI$977,10,0),"")</f>
        <v>0</v>
      </c>
      <c r="H864" s="321">
        <f>IFERROR(VLOOKUP($A864,'様式C-1-1用'!$B$3:$AI$977,22,0),"")</f>
        <v>0</v>
      </c>
      <c r="I864" s="321">
        <f>IFERROR(VLOOKUP($A864,'様式C-1-1用'!$B$3:$AI$977,23,0),"")</f>
        <v>0</v>
      </c>
      <c r="J864" s="321" t="str">
        <f>IFERROR(VLOOKUP($A864,'様式C-1-1用'!$B$3:$AI$977,24,0),"")</f>
        <v/>
      </c>
      <c r="K864" s="321" t="str">
        <f>IFERROR(VLOOKUP($A864,'様式C-1-1用'!$B$3:$AI$977,25,0),"")</f>
        <v/>
      </c>
      <c r="L864" s="321">
        <f>IFERROR(VLOOKUP($A864,'様式C-1-1用'!$B$3:$AI$977,16,0),"")</f>
        <v>0</v>
      </c>
      <c r="M864" s="321" t="str">
        <f>IFERROR(VLOOKUP($A864,'様式C-1-1用'!$B$3:$AI$977,34,0),"")</f>
        <v/>
      </c>
      <c r="N864" s="321" t="str">
        <f>IFERROR(VLOOKUP($A864,'様式C-1-1用'!$B$3:$AI$977,30,0),"")</f>
        <v/>
      </c>
      <c r="O864" s="321" t="str">
        <f>IF(VLOOKUP($A864,'様式C-1-1用'!$B$3:$AI$977,29,0)="－","なし",VLOOKUP($A864,'様式C-1-1用'!$B$3:$AI$977,29,0))</f>
        <v/>
      </c>
      <c r="P864" s="322" t="str">
        <f>IFERROR(VLOOKUP($A864,'様式C-1-1用'!$B$3:$AI$977,33,0),"")</f>
        <v/>
      </c>
    </row>
    <row r="865" spans="1:16" ht="15.95" customHeight="1" x14ac:dyDescent="0.15">
      <c r="A865" s="314">
        <v>863</v>
      </c>
      <c r="B865" s="320">
        <f>IFERROR(VLOOKUP($A865,'様式C-1-1用'!$B$3:$AI$977,3,0),"")</f>
        <v>0</v>
      </c>
      <c r="C865" s="321" t="str">
        <f>IFERROR(VLOOKUP($A865,'様式C-1-1用'!$B$3:$AI$977,4,0),"")</f>
        <v/>
      </c>
      <c r="D865" s="321">
        <f>IFERROR(VLOOKUP($A865,'様式C-1-1用'!$B$3:$AI$977,6,0),"")</f>
        <v>0</v>
      </c>
      <c r="E865" s="321">
        <f>IFERROR(VLOOKUP($A865,'様式C-1-1用'!$B$3:$AI$977,7,0),"")</f>
        <v>0</v>
      </c>
      <c r="F865" s="321">
        <f>IFERROR(VLOOKUP($A865,'様式C-1-1用'!$B$3:$AI$977,8,0),"")</f>
        <v>0</v>
      </c>
      <c r="G865" s="321">
        <f>IFERROR(VLOOKUP($A865,'様式C-1-1用'!$B$3:$AI$977,10,0),"")</f>
        <v>0</v>
      </c>
      <c r="H865" s="321">
        <f>IFERROR(VLOOKUP($A865,'様式C-1-1用'!$B$3:$AI$977,22,0),"")</f>
        <v>0</v>
      </c>
      <c r="I865" s="321">
        <f>IFERROR(VLOOKUP($A865,'様式C-1-1用'!$B$3:$AI$977,23,0),"")</f>
        <v>0</v>
      </c>
      <c r="J865" s="321" t="str">
        <f>IFERROR(VLOOKUP($A865,'様式C-1-1用'!$B$3:$AI$977,24,0),"")</f>
        <v/>
      </c>
      <c r="K865" s="321" t="str">
        <f>IFERROR(VLOOKUP($A865,'様式C-1-1用'!$B$3:$AI$977,25,0),"")</f>
        <v/>
      </c>
      <c r="L865" s="321">
        <f>IFERROR(VLOOKUP($A865,'様式C-1-1用'!$B$3:$AI$977,16,0),"")</f>
        <v>0</v>
      </c>
      <c r="M865" s="321" t="str">
        <f>IFERROR(VLOOKUP($A865,'様式C-1-1用'!$B$3:$AI$977,34,0),"")</f>
        <v/>
      </c>
      <c r="N865" s="321" t="str">
        <f>IFERROR(VLOOKUP($A865,'様式C-1-1用'!$B$3:$AI$977,30,0),"")</f>
        <v/>
      </c>
      <c r="O865" s="321" t="str">
        <f>IF(VLOOKUP($A865,'様式C-1-1用'!$B$3:$AI$977,29,0)="－","なし",VLOOKUP($A865,'様式C-1-1用'!$B$3:$AI$977,29,0))</f>
        <v/>
      </c>
      <c r="P865" s="322" t="str">
        <f>IFERROR(VLOOKUP($A865,'様式C-1-1用'!$B$3:$AI$977,33,0),"")</f>
        <v/>
      </c>
    </row>
    <row r="866" spans="1:16" ht="15.95" customHeight="1" x14ac:dyDescent="0.15">
      <c r="A866" s="314">
        <v>864</v>
      </c>
      <c r="B866" s="320">
        <f>IFERROR(VLOOKUP($A866,'様式C-1-1用'!$B$3:$AI$977,3,0),"")</f>
        <v>0</v>
      </c>
      <c r="C866" s="321" t="str">
        <f>IFERROR(VLOOKUP($A866,'様式C-1-1用'!$B$3:$AI$977,4,0),"")</f>
        <v/>
      </c>
      <c r="D866" s="321">
        <f>IFERROR(VLOOKUP($A866,'様式C-1-1用'!$B$3:$AI$977,6,0),"")</f>
        <v>0</v>
      </c>
      <c r="E866" s="321">
        <f>IFERROR(VLOOKUP($A866,'様式C-1-1用'!$B$3:$AI$977,7,0),"")</f>
        <v>0</v>
      </c>
      <c r="F866" s="321">
        <f>IFERROR(VLOOKUP($A866,'様式C-1-1用'!$B$3:$AI$977,8,0),"")</f>
        <v>0</v>
      </c>
      <c r="G866" s="321">
        <f>IFERROR(VLOOKUP($A866,'様式C-1-1用'!$B$3:$AI$977,10,0),"")</f>
        <v>0</v>
      </c>
      <c r="H866" s="321">
        <f>IFERROR(VLOOKUP($A866,'様式C-1-1用'!$B$3:$AI$977,22,0),"")</f>
        <v>0</v>
      </c>
      <c r="I866" s="321">
        <f>IFERROR(VLOOKUP($A866,'様式C-1-1用'!$B$3:$AI$977,23,0),"")</f>
        <v>0</v>
      </c>
      <c r="J866" s="321" t="str">
        <f>IFERROR(VLOOKUP($A866,'様式C-1-1用'!$B$3:$AI$977,24,0),"")</f>
        <v/>
      </c>
      <c r="K866" s="321" t="str">
        <f>IFERROR(VLOOKUP($A866,'様式C-1-1用'!$B$3:$AI$977,25,0),"")</f>
        <v/>
      </c>
      <c r="L866" s="321">
        <f>IFERROR(VLOOKUP($A866,'様式C-1-1用'!$B$3:$AI$977,16,0),"")</f>
        <v>0</v>
      </c>
      <c r="M866" s="321" t="str">
        <f>IFERROR(VLOOKUP($A866,'様式C-1-1用'!$B$3:$AI$977,34,0),"")</f>
        <v/>
      </c>
      <c r="N866" s="321" t="str">
        <f>IFERROR(VLOOKUP($A866,'様式C-1-1用'!$B$3:$AI$977,30,0),"")</f>
        <v/>
      </c>
      <c r="O866" s="321" t="str">
        <f>IF(VLOOKUP($A866,'様式C-1-1用'!$B$3:$AI$977,29,0)="－","なし",VLOOKUP($A866,'様式C-1-1用'!$B$3:$AI$977,29,0))</f>
        <v/>
      </c>
      <c r="P866" s="322" t="str">
        <f>IFERROR(VLOOKUP($A866,'様式C-1-1用'!$B$3:$AI$977,33,0),"")</f>
        <v/>
      </c>
    </row>
    <row r="867" spans="1:16" ht="15.95" customHeight="1" x14ac:dyDescent="0.15">
      <c r="A867" s="314">
        <v>865</v>
      </c>
      <c r="B867" s="320">
        <f>IFERROR(VLOOKUP($A867,'様式C-1-1用'!$B$3:$AI$977,3,0),"")</f>
        <v>0</v>
      </c>
      <c r="C867" s="321" t="str">
        <f>IFERROR(VLOOKUP($A867,'様式C-1-1用'!$B$3:$AI$977,4,0),"")</f>
        <v/>
      </c>
      <c r="D867" s="321">
        <f>IFERROR(VLOOKUP($A867,'様式C-1-1用'!$B$3:$AI$977,6,0),"")</f>
        <v>0</v>
      </c>
      <c r="E867" s="321">
        <f>IFERROR(VLOOKUP($A867,'様式C-1-1用'!$B$3:$AI$977,7,0),"")</f>
        <v>0</v>
      </c>
      <c r="F867" s="321">
        <f>IFERROR(VLOOKUP($A867,'様式C-1-1用'!$B$3:$AI$977,8,0),"")</f>
        <v>0</v>
      </c>
      <c r="G867" s="321">
        <f>IFERROR(VLOOKUP($A867,'様式C-1-1用'!$B$3:$AI$977,10,0),"")</f>
        <v>0</v>
      </c>
      <c r="H867" s="321">
        <f>IFERROR(VLOOKUP($A867,'様式C-1-1用'!$B$3:$AI$977,22,0),"")</f>
        <v>0</v>
      </c>
      <c r="I867" s="321">
        <f>IFERROR(VLOOKUP($A867,'様式C-1-1用'!$B$3:$AI$977,23,0),"")</f>
        <v>0</v>
      </c>
      <c r="J867" s="321" t="str">
        <f>IFERROR(VLOOKUP($A867,'様式C-1-1用'!$B$3:$AI$977,24,0),"")</f>
        <v/>
      </c>
      <c r="K867" s="321" t="str">
        <f>IFERROR(VLOOKUP($A867,'様式C-1-1用'!$B$3:$AI$977,25,0),"")</f>
        <v/>
      </c>
      <c r="L867" s="321">
        <f>IFERROR(VLOOKUP($A867,'様式C-1-1用'!$B$3:$AI$977,16,0),"")</f>
        <v>0</v>
      </c>
      <c r="M867" s="321" t="str">
        <f>IFERROR(VLOOKUP($A867,'様式C-1-1用'!$B$3:$AI$977,34,0),"")</f>
        <v/>
      </c>
      <c r="N867" s="321" t="str">
        <f>IFERROR(VLOOKUP($A867,'様式C-1-1用'!$B$3:$AI$977,30,0),"")</f>
        <v/>
      </c>
      <c r="O867" s="321" t="str">
        <f>IF(VLOOKUP($A867,'様式C-1-1用'!$B$3:$AI$977,29,0)="－","なし",VLOOKUP($A867,'様式C-1-1用'!$B$3:$AI$977,29,0))</f>
        <v/>
      </c>
      <c r="P867" s="322" t="str">
        <f>IFERROR(VLOOKUP($A867,'様式C-1-1用'!$B$3:$AI$977,33,0),"")</f>
        <v/>
      </c>
    </row>
    <row r="868" spans="1:16" ht="15.95" customHeight="1" x14ac:dyDescent="0.15">
      <c r="A868" s="314">
        <v>866</v>
      </c>
      <c r="B868" s="320">
        <f>IFERROR(VLOOKUP($A868,'様式C-1-1用'!$B$3:$AI$977,3,0),"")</f>
        <v>0</v>
      </c>
      <c r="C868" s="321" t="str">
        <f>IFERROR(VLOOKUP($A868,'様式C-1-1用'!$B$3:$AI$977,4,0),"")</f>
        <v/>
      </c>
      <c r="D868" s="321">
        <f>IFERROR(VLOOKUP($A868,'様式C-1-1用'!$B$3:$AI$977,6,0),"")</f>
        <v>0</v>
      </c>
      <c r="E868" s="321">
        <f>IFERROR(VLOOKUP($A868,'様式C-1-1用'!$B$3:$AI$977,7,0),"")</f>
        <v>0</v>
      </c>
      <c r="F868" s="321">
        <f>IFERROR(VLOOKUP($A868,'様式C-1-1用'!$B$3:$AI$977,8,0),"")</f>
        <v>0</v>
      </c>
      <c r="G868" s="321">
        <f>IFERROR(VLOOKUP($A868,'様式C-1-1用'!$B$3:$AI$977,10,0),"")</f>
        <v>0</v>
      </c>
      <c r="H868" s="321">
        <f>IFERROR(VLOOKUP($A868,'様式C-1-1用'!$B$3:$AI$977,22,0),"")</f>
        <v>0</v>
      </c>
      <c r="I868" s="321">
        <f>IFERROR(VLOOKUP($A868,'様式C-1-1用'!$B$3:$AI$977,23,0),"")</f>
        <v>0</v>
      </c>
      <c r="J868" s="321" t="str">
        <f>IFERROR(VLOOKUP($A868,'様式C-1-1用'!$B$3:$AI$977,24,0),"")</f>
        <v/>
      </c>
      <c r="K868" s="321" t="str">
        <f>IFERROR(VLOOKUP($A868,'様式C-1-1用'!$B$3:$AI$977,25,0),"")</f>
        <v/>
      </c>
      <c r="L868" s="321">
        <f>IFERROR(VLOOKUP($A868,'様式C-1-1用'!$B$3:$AI$977,16,0),"")</f>
        <v>0</v>
      </c>
      <c r="M868" s="321" t="str">
        <f>IFERROR(VLOOKUP($A868,'様式C-1-1用'!$B$3:$AI$977,34,0),"")</f>
        <v/>
      </c>
      <c r="N868" s="321" t="str">
        <f>IFERROR(VLOOKUP($A868,'様式C-1-1用'!$B$3:$AI$977,30,0),"")</f>
        <v/>
      </c>
      <c r="O868" s="321" t="str">
        <f>IF(VLOOKUP($A868,'様式C-1-1用'!$B$3:$AI$977,29,0)="－","なし",VLOOKUP($A868,'様式C-1-1用'!$B$3:$AI$977,29,0))</f>
        <v/>
      </c>
      <c r="P868" s="322" t="str">
        <f>IFERROR(VLOOKUP($A868,'様式C-1-1用'!$B$3:$AI$977,33,0),"")</f>
        <v/>
      </c>
    </row>
    <row r="869" spans="1:16" ht="15.95" customHeight="1" x14ac:dyDescent="0.15">
      <c r="A869" s="314">
        <v>867</v>
      </c>
      <c r="B869" s="320">
        <f>IFERROR(VLOOKUP($A869,'様式C-1-1用'!$B$3:$AI$977,3,0),"")</f>
        <v>0</v>
      </c>
      <c r="C869" s="321" t="str">
        <f>IFERROR(VLOOKUP($A869,'様式C-1-1用'!$B$3:$AI$977,4,0),"")</f>
        <v/>
      </c>
      <c r="D869" s="321">
        <f>IFERROR(VLOOKUP($A869,'様式C-1-1用'!$B$3:$AI$977,6,0),"")</f>
        <v>0</v>
      </c>
      <c r="E869" s="321">
        <f>IFERROR(VLOOKUP($A869,'様式C-1-1用'!$B$3:$AI$977,7,0),"")</f>
        <v>0</v>
      </c>
      <c r="F869" s="321">
        <f>IFERROR(VLOOKUP($A869,'様式C-1-1用'!$B$3:$AI$977,8,0),"")</f>
        <v>0</v>
      </c>
      <c r="G869" s="321">
        <f>IFERROR(VLOOKUP($A869,'様式C-1-1用'!$B$3:$AI$977,10,0),"")</f>
        <v>0</v>
      </c>
      <c r="H869" s="321">
        <f>IFERROR(VLOOKUP($A869,'様式C-1-1用'!$B$3:$AI$977,22,0),"")</f>
        <v>0</v>
      </c>
      <c r="I869" s="321">
        <f>IFERROR(VLOOKUP($A869,'様式C-1-1用'!$B$3:$AI$977,23,0),"")</f>
        <v>0</v>
      </c>
      <c r="J869" s="321" t="str">
        <f>IFERROR(VLOOKUP($A869,'様式C-1-1用'!$B$3:$AI$977,24,0),"")</f>
        <v/>
      </c>
      <c r="K869" s="321" t="str">
        <f>IFERROR(VLOOKUP($A869,'様式C-1-1用'!$B$3:$AI$977,25,0),"")</f>
        <v/>
      </c>
      <c r="L869" s="321">
        <f>IFERROR(VLOOKUP($A869,'様式C-1-1用'!$B$3:$AI$977,16,0),"")</f>
        <v>0</v>
      </c>
      <c r="M869" s="321" t="str">
        <f>IFERROR(VLOOKUP($A869,'様式C-1-1用'!$B$3:$AI$977,34,0),"")</f>
        <v/>
      </c>
      <c r="N869" s="321" t="str">
        <f>IFERROR(VLOOKUP($A869,'様式C-1-1用'!$B$3:$AI$977,30,0),"")</f>
        <v/>
      </c>
      <c r="O869" s="321" t="str">
        <f>IF(VLOOKUP($A869,'様式C-1-1用'!$B$3:$AI$977,29,0)="－","なし",VLOOKUP($A869,'様式C-1-1用'!$B$3:$AI$977,29,0))</f>
        <v/>
      </c>
      <c r="P869" s="322" t="str">
        <f>IFERROR(VLOOKUP($A869,'様式C-1-1用'!$B$3:$AI$977,33,0),"")</f>
        <v/>
      </c>
    </row>
    <row r="870" spans="1:16" ht="15.95" customHeight="1" x14ac:dyDescent="0.15">
      <c r="A870" s="314">
        <v>868</v>
      </c>
      <c r="B870" s="320">
        <f>IFERROR(VLOOKUP($A870,'様式C-1-1用'!$B$3:$AI$977,3,0),"")</f>
        <v>0</v>
      </c>
      <c r="C870" s="321" t="str">
        <f>IFERROR(VLOOKUP($A870,'様式C-1-1用'!$B$3:$AI$977,4,0),"")</f>
        <v/>
      </c>
      <c r="D870" s="321">
        <f>IFERROR(VLOOKUP($A870,'様式C-1-1用'!$B$3:$AI$977,6,0),"")</f>
        <v>0</v>
      </c>
      <c r="E870" s="321">
        <f>IFERROR(VLOOKUP($A870,'様式C-1-1用'!$B$3:$AI$977,7,0),"")</f>
        <v>0</v>
      </c>
      <c r="F870" s="321">
        <f>IFERROR(VLOOKUP($A870,'様式C-1-1用'!$B$3:$AI$977,8,0),"")</f>
        <v>0</v>
      </c>
      <c r="G870" s="321">
        <f>IFERROR(VLOOKUP($A870,'様式C-1-1用'!$B$3:$AI$977,10,0),"")</f>
        <v>0</v>
      </c>
      <c r="H870" s="321">
        <f>IFERROR(VLOOKUP($A870,'様式C-1-1用'!$B$3:$AI$977,22,0),"")</f>
        <v>0</v>
      </c>
      <c r="I870" s="321">
        <f>IFERROR(VLOOKUP($A870,'様式C-1-1用'!$B$3:$AI$977,23,0),"")</f>
        <v>0</v>
      </c>
      <c r="J870" s="321" t="str">
        <f>IFERROR(VLOOKUP($A870,'様式C-1-1用'!$B$3:$AI$977,24,0),"")</f>
        <v/>
      </c>
      <c r="K870" s="321" t="str">
        <f>IFERROR(VLOOKUP($A870,'様式C-1-1用'!$B$3:$AI$977,25,0),"")</f>
        <v/>
      </c>
      <c r="L870" s="321">
        <f>IFERROR(VLOOKUP($A870,'様式C-1-1用'!$B$3:$AI$977,16,0),"")</f>
        <v>0</v>
      </c>
      <c r="M870" s="321" t="str">
        <f>IFERROR(VLOOKUP($A870,'様式C-1-1用'!$B$3:$AI$977,34,0),"")</f>
        <v/>
      </c>
      <c r="N870" s="321" t="str">
        <f>IFERROR(VLOOKUP($A870,'様式C-1-1用'!$B$3:$AI$977,30,0),"")</f>
        <v/>
      </c>
      <c r="O870" s="321" t="str">
        <f>IF(VLOOKUP($A870,'様式C-1-1用'!$B$3:$AI$977,29,0)="－","なし",VLOOKUP($A870,'様式C-1-1用'!$B$3:$AI$977,29,0))</f>
        <v/>
      </c>
      <c r="P870" s="322" t="str">
        <f>IFERROR(VLOOKUP($A870,'様式C-1-1用'!$B$3:$AI$977,33,0),"")</f>
        <v/>
      </c>
    </row>
    <row r="871" spans="1:16" ht="15.95" customHeight="1" x14ac:dyDescent="0.15">
      <c r="A871" s="314">
        <v>869</v>
      </c>
      <c r="B871" s="320">
        <f>IFERROR(VLOOKUP($A871,'様式C-1-1用'!$B$3:$AI$977,3,0),"")</f>
        <v>0</v>
      </c>
      <c r="C871" s="321" t="str">
        <f>IFERROR(VLOOKUP($A871,'様式C-1-1用'!$B$3:$AI$977,4,0),"")</f>
        <v/>
      </c>
      <c r="D871" s="321">
        <f>IFERROR(VLOOKUP($A871,'様式C-1-1用'!$B$3:$AI$977,6,0),"")</f>
        <v>0</v>
      </c>
      <c r="E871" s="321">
        <f>IFERROR(VLOOKUP($A871,'様式C-1-1用'!$B$3:$AI$977,7,0),"")</f>
        <v>0</v>
      </c>
      <c r="F871" s="321">
        <f>IFERROR(VLOOKUP($A871,'様式C-1-1用'!$B$3:$AI$977,8,0),"")</f>
        <v>0</v>
      </c>
      <c r="G871" s="321">
        <f>IFERROR(VLOOKUP($A871,'様式C-1-1用'!$B$3:$AI$977,10,0),"")</f>
        <v>0</v>
      </c>
      <c r="H871" s="321">
        <f>IFERROR(VLOOKUP($A871,'様式C-1-1用'!$B$3:$AI$977,22,0),"")</f>
        <v>0</v>
      </c>
      <c r="I871" s="321">
        <f>IFERROR(VLOOKUP($A871,'様式C-1-1用'!$B$3:$AI$977,23,0),"")</f>
        <v>0</v>
      </c>
      <c r="J871" s="321" t="str">
        <f>IFERROR(VLOOKUP($A871,'様式C-1-1用'!$B$3:$AI$977,24,0),"")</f>
        <v/>
      </c>
      <c r="K871" s="321" t="str">
        <f>IFERROR(VLOOKUP($A871,'様式C-1-1用'!$B$3:$AI$977,25,0),"")</f>
        <v/>
      </c>
      <c r="L871" s="321">
        <f>IFERROR(VLOOKUP($A871,'様式C-1-1用'!$B$3:$AI$977,16,0),"")</f>
        <v>0</v>
      </c>
      <c r="M871" s="321" t="str">
        <f>IFERROR(VLOOKUP($A871,'様式C-1-1用'!$B$3:$AI$977,34,0),"")</f>
        <v/>
      </c>
      <c r="N871" s="321" t="str">
        <f>IFERROR(VLOOKUP($A871,'様式C-1-1用'!$B$3:$AI$977,30,0),"")</f>
        <v/>
      </c>
      <c r="O871" s="321" t="str">
        <f>IF(VLOOKUP($A871,'様式C-1-1用'!$B$3:$AI$977,29,0)="－","なし",VLOOKUP($A871,'様式C-1-1用'!$B$3:$AI$977,29,0))</f>
        <v/>
      </c>
      <c r="P871" s="322" t="str">
        <f>IFERROR(VLOOKUP($A871,'様式C-1-1用'!$B$3:$AI$977,33,0),"")</f>
        <v/>
      </c>
    </row>
    <row r="872" spans="1:16" ht="15.95" customHeight="1" x14ac:dyDescent="0.15">
      <c r="A872" s="314">
        <v>870</v>
      </c>
      <c r="B872" s="320">
        <f>IFERROR(VLOOKUP($A872,'様式C-1-1用'!$B$3:$AI$977,3,0),"")</f>
        <v>0</v>
      </c>
      <c r="C872" s="321" t="str">
        <f>IFERROR(VLOOKUP($A872,'様式C-1-1用'!$B$3:$AI$977,4,0),"")</f>
        <v/>
      </c>
      <c r="D872" s="321">
        <f>IFERROR(VLOOKUP($A872,'様式C-1-1用'!$B$3:$AI$977,6,0),"")</f>
        <v>0</v>
      </c>
      <c r="E872" s="321">
        <f>IFERROR(VLOOKUP($A872,'様式C-1-1用'!$B$3:$AI$977,7,0),"")</f>
        <v>0</v>
      </c>
      <c r="F872" s="321">
        <f>IFERROR(VLOOKUP($A872,'様式C-1-1用'!$B$3:$AI$977,8,0),"")</f>
        <v>0</v>
      </c>
      <c r="G872" s="321">
        <f>IFERROR(VLOOKUP($A872,'様式C-1-1用'!$B$3:$AI$977,10,0),"")</f>
        <v>0</v>
      </c>
      <c r="H872" s="321">
        <f>IFERROR(VLOOKUP($A872,'様式C-1-1用'!$B$3:$AI$977,22,0),"")</f>
        <v>0</v>
      </c>
      <c r="I872" s="321">
        <f>IFERROR(VLOOKUP($A872,'様式C-1-1用'!$B$3:$AI$977,23,0),"")</f>
        <v>0</v>
      </c>
      <c r="J872" s="321" t="str">
        <f>IFERROR(VLOOKUP($A872,'様式C-1-1用'!$B$3:$AI$977,24,0),"")</f>
        <v/>
      </c>
      <c r="K872" s="321" t="str">
        <f>IFERROR(VLOOKUP($A872,'様式C-1-1用'!$B$3:$AI$977,25,0),"")</f>
        <v/>
      </c>
      <c r="L872" s="321">
        <f>IFERROR(VLOOKUP($A872,'様式C-1-1用'!$B$3:$AI$977,16,0),"")</f>
        <v>0</v>
      </c>
      <c r="M872" s="321" t="str">
        <f>IFERROR(VLOOKUP($A872,'様式C-1-1用'!$B$3:$AI$977,34,0),"")</f>
        <v/>
      </c>
      <c r="N872" s="321" t="str">
        <f>IFERROR(VLOOKUP($A872,'様式C-1-1用'!$B$3:$AI$977,30,0),"")</f>
        <v/>
      </c>
      <c r="O872" s="321" t="str">
        <f>IF(VLOOKUP($A872,'様式C-1-1用'!$B$3:$AI$977,29,0)="－","なし",VLOOKUP($A872,'様式C-1-1用'!$B$3:$AI$977,29,0))</f>
        <v/>
      </c>
      <c r="P872" s="322" t="str">
        <f>IFERROR(VLOOKUP($A872,'様式C-1-1用'!$B$3:$AI$977,33,0),"")</f>
        <v/>
      </c>
    </row>
    <row r="873" spans="1:16" ht="15.95" customHeight="1" x14ac:dyDescent="0.15">
      <c r="A873" s="314">
        <v>871</v>
      </c>
      <c r="B873" s="320">
        <f>IFERROR(VLOOKUP($A873,'様式C-1-1用'!$B$3:$AI$977,3,0),"")</f>
        <v>0</v>
      </c>
      <c r="C873" s="321" t="str">
        <f>IFERROR(VLOOKUP($A873,'様式C-1-1用'!$B$3:$AI$977,4,0),"")</f>
        <v/>
      </c>
      <c r="D873" s="321">
        <f>IFERROR(VLOOKUP($A873,'様式C-1-1用'!$B$3:$AI$977,6,0),"")</f>
        <v>0</v>
      </c>
      <c r="E873" s="321">
        <f>IFERROR(VLOOKUP($A873,'様式C-1-1用'!$B$3:$AI$977,7,0),"")</f>
        <v>0</v>
      </c>
      <c r="F873" s="321">
        <f>IFERROR(VLOOKUP($A873,'様式C-1-1用'!$B$3:$AI$977,8,0),"")</f>
        <v>0</v>
      </c>
      <c r="G873" s="321">
        <f>IFERROR(VLOOKUP($A873,'様式C-1-1用'!$B$3:$AI$977,10,0),"")</f>
        <v>0</v>
      </c>
      <c r="H873" s="321">
        <f>IFERROR(VLOOKUP($A873,'様式C-1-1用'!$B$3:$AI$977,22,0),"")</f>
        <v>0</v>
      </c>
      <c r="I873" s="321">
        <f>IFERROR(VLOOKUP($A873,'様式C-1-1用'!$B$3:$AI$977,23,0),"")</f>
        <v>0</v>
      </c>
      <c r="J873" s="321" t="str">
        <f>IFERROR(VLOOKUP($A873,'様式C-1-1用'!$B$3:$AI$977,24,0),"")</f>
        <v/>
      </c>
      <c r="K873" s="321" t="str">
        <f>IFERROR(VLOOKUP($A873,'様式C-1-1用'!$B$3:$AI$977,25,0),"")</f>
        <v/>
      </c>
      <c r="L873" s="321">
        <f>IFERROR(VLOOKUP($A873,'様式C-1-1用'!$B$3:$AI$977,16,0),"")</f>
        <v>0</v>
      </c>
      <c r="M873" s="321" t="str">
        <f>IFERROR(VLOOKUP($A873,'様式C-1-1用'!$B$3:$AI$977,34,0),"")</f>
        <v/>
      </c>
      <c r="N873" s="321" t="str">
        <f>IFERROR(VLOOKUP($A873,'様式C-1-1用'!$B$3:$AI$977,30,0),"")</f>
        <v/>
      </c>
      <c r="O873" s="321" t="str">
        <f>IF(VLOOKUP($A873,'様式C-1-1用'!$B$3:$AI$977,29,0)="－","なし",VLOOKUP($A873,'様式C-1-1用'!$B$3:$AI$977,29,0))</f>
        <v/>
      </c>
      <c r="P873" s="322" t="str">
        <f>IFERROR(VLOOKUP($A873,'様式C-1-1用'!$B$3:$AI$977,33,0),"")</f>
        <v/>
      </c>
    </row>
    <row r="874" spans="1:16" ht="15.95" customHeight="1" x14ac:dyDescent="0.15">
      <c r="A874" s="314">
        <v>872</v>
      </c>
      <c r="B874" s="320">
        <f>IFERROR(VLOOKUP($A874,'様式C-1-1用'!$B$3:$AI$977,3,0),"")</f>
        <v>0</v>
      </c>
      <c r="C874" s="321" t="str">
        <f>IFERROR(VLOOKUP($A874,'様式C-1-1用'!$B$3:$AI$977,4,0),"")</f>
        <v/>
      </c>
      <c r="D874" s="321">
        <f>IFERROR(VLOOKUP($A874,'様式C-1-1用'!$B$3:$AI$977,6,0),"")</f>
        <v>0</v>
      </c>
      <c r="E874" s="321">
        <f>IFERROR(VLOOKUP($A874,'様式C-1-1用'!$B$3:$AI$977,7,0),"")</f>
        <v>0</v>
      </c>
      <c r="F874" s="321">
        <f>IFERROR(VLOOKUP($A874,'様式C-1-1用'!$B$3:$AI$977,8,0),"")</f>
        <v>0</v>
      </c>
      <c r="G874" s="321">
        <f>IFERROR(VLOOKUP($A874,'様式C-1-1用'!$B$3:$AI$977,10,0),"")</f>
        <v>0</v>
      </c>
      <c r="H874" s="321">
        <f>IFERROR(VLOOKUP($A874,'様式C-1-1用'!$B$3:$AI$977,22,0),"")</f>
        <v>0</v>
      </c>
      <c r="I874" s="321">
        <f>IFERROR(VLOOKUP($A874,'様式C-1-1用'!$B$3:$AI$977,23,0),"")</f>
        <v>0</v>
      </c>
      <c r="J874" s="321" t="str">
        <f>IFERROR(VLOOKUP($A874,'様式C-1-1用'!$B$3:$AI$977,24,0),"")</f>
        <v/>
      </c>
      <c r="K874" s="321" t="str">
        <f>IFERROR(VLOOKUP($A874,'様式C-1-1用'!$B$3:$AI$977,25,0),"")</f>
        <v/>
      </c>
      <c r="L874" s="321">
        <f>IFERROR(VLOOKUP($A874,'様式C-1-1用'!$B$3:$AI$977,16,0),"")</f>
        <v>0</v>
      </c>
      <c r="M874" s="321" t="str">
        <f>IFERROR(VLOOKUP($A874,'様式C-1-1用'!$B$3:$AI$977,34,0),"")</f>
        <v/>
      </c>
      <c r="N874" s="321" t="str">
        <f>IFERROR(VLOOKUP($A874,'様式C-1-1用'!$B$3:$AI$977,30,0),"")</f>
        <v/>
      </c>
      <c r="O874" s="321" t="str">
        <f>IF(VLOOKUP($A874,'様式C-1-1用'!$B$3:$AI$977,29,0)="－","なし",VLOOKUP($A874,'様式C-1-1用'!$B$3:$AI$977,29,0))</f>
        <v/>
      </c>
      <c r="P874" s="322" t="str">
        <f>IFERROR(VLOOKUP($A874,'様式C-1-1用'!$B$3:$AI$977,33,0),"")</f>
        <v/>
      </c>
    </row>
    <row r="875" spans="1:16" ht="15.95" customHeight="1" x14ac:dyDescent="0.15">
      <c r="A875" s="314">
        <v>873</v>
      </c>
      <c r="B875" s="320">
        <f>IFERROR(VLOOKUP($A875,'様式C-1-1用'!$B$3:$AI$977,3,0),"")</f>
        <v>0</v>
      </c>
      <c r="C875" s="321" t="str">
        <f>IFERROR(VLOOKUP($A875,'様式C-1-1用'!$B$3:$AI$977,4,0),"")</f>
        <v/>
      </c>
      <c r="D875" s="321">
        <f>IFERROR(VLOOKUP($A875,'様式C-1-1用'!$B$3:$AI$977,6,0),"")</f>
        <v>0</v>
      </c>
      <c r="E875" s="321">
        <f>IFERROR(VLOOKUP($A875,'様式C-1-1用'!$B$3:$AI$977,7,0),"")</f>
        <v>0</v>
      </c>
      <c r="F875" s="321">
        <f>IFERROR(VLOOKUP($A875,'様式C-1-1用'!$B$3:$AI$977,8,0),"")</f>
        <v>0</v>
      </c>
      <c r="G875" s="321">
        <f>IFERROR(VLOOKUP($A875,'様式C-1-1用'!$B$3:$AI$977,10,0),"")</f>
        <v>0</v>
      </c>
      <c r="H875" s="321">
        <f>IFERROR(VLOOKUP($A875,'様式C-1-1用'!$B$3:$AI$977,22,0),"")</f>
        <v>0</v>
      </c>
      <c r="I875" s="321">
        <f>IFERROR(VLOOKUP($A875,'様式C-1-1用'!$B$3:$AI$977,23,0),"")</f>
        <v>0</v>
      </c>
      <c r="J875" s="321" t="str">
        <f>IFERROR(VLOOKUP($A875,'様式C-1-1用'!$B$3:$AI$977,24,0),"")</f>
        <v/>
      </c>
      <c r="K875" s="321" t="str">
        <f>IFERROR(VLOOKUP($A875,'様式C-1-1用'!$B$3:$AI$977,25,0),"")</f>
        <v/>
      </c>
      <c r="L875" s="321">
        <f>IFERROR(VLOOKUP($A875,'様式C-1-1用'!$B$3:$AI$977,16,0),"")</f>
        <v>0</v>
      </c>
      <c r="M875" s="321" t="str">
        <f>IFERROR(VLOOKUP($A875,'様式C-1-1用'!$B$3:$AI$977,34,0),"")</f>
        <v/>
      </c>
      <c r="N875" s="321" t="str">
        <f>IFERROR(VLOOKUP($A875,'様式C-1-1用'!$B$3:$AI$977,30,0),"")</f>
        <v/>
      </c>
      <c r="O875" s="321" t="str">
        <f>IF(VLOOKUP($A875,'様式C-1-1用'!$B$3:$AI$977,29,0)="－","なし",VLOOKUP($A875,'様式C-1-1用'!$B$3:$AI$977,29,0))</f>
        <v/>
      </c>
      <c r="P875" s="322" t="str">
        <f>IFERROR(VLOOKUP($A875,'様式C-1-1用'!$B$3:$AI$977,33,0),"")</f>
        <v/>
      </c>
    </row>
    <row r="876" spans="1:16" ht="15.95" customHeight="1" x14ac:dyDescent="0.15">
      <c r="A876" s="314">
        <v>874</v>
      </c>
      <c r="B876" s="320">
        <f>IFERROR(VLOOKUP($A876,'様式C-1-1用'!$B$3:$AI$977,3,0),"")</f>
        <v>0</v>
      </c>
      <c r="C876" s="321" t="str">
        <f>IFERROR(VLOOKUP($A876,'様式C-1-1用'!$B$3:$AI$977,4,0),"")</f>
        <v/>
      </c>
      <c r="D876" s="321">
        <f>IFERROR(VLOOKUP($A876,'様式C-1-1用'!$B$3:$AI$977,6,0),"")</f>
        <v>0</v>
      </c>
      <c r="E876" s="321">
        <f>IFERROR(VLOOKUP($A876,'様式C-1-1用'!$B$3:$AI$977,7,0),"")</f>
        <v>0</v>
      </c>
      <c r="F876" s="321">
        <f>IFERROR(VLOOKUP($A876,'様式C-1-1用'!$B$3:$AI$977,8,0),"")</f>
        <v>0</v>
      </c>
      <c r="G876" s="321">
        <f>IFERROR(VLOOKUP($A876,'様式C-1-1用'!$B$3:$AI$977,10,0),"")</f>
        <v>0</v>
      </c>
      <c r="H876" s="321">
        <f>IFERROR(VLOOKUP($A876,'様式C-1-1用'!$B$3:$AI$977,22,0),"")</f>
        <v>0</v>
      </c>
      <c r="I876" s="321">
        <f>IFERROR(VLOOKUP($A876,'様式C-1-1用'!$B$3:$AI$977,23,0),"")</f>
        <v>0</v>
      </c>
      <c r="J876" s="321" t="str">
        <f>IFERROR(VLOOKUP($A876,'様式C-1-1用'!$B$3:$AI$977,24,0),"")</f>
        <v/>
      </c>
      <c r="K876" s="321" t="str">
        <f>IFERROR(VLOOKUP($A876,'様式C-1-1用'!$B$3:$AI$977,25,0),"")</f>
        <v/>
      </c>
      <c r="L876" s="321">
        <f>IFERROR(VLOOKUP($A876,'様式C-1-1用'!$B$3:$AI$977,16,0),"")</f>
        <v>0</v>
      </c>
      <c r="M876" s="321" t="str">
        <f>IFERROR(VLOOKUP($A876,'様式C-1-1用'!$B$3:$AI$977,34,0),"")</f>
        <v/>
      </c>
      <c r="N876" s="321" t="str">
        <f>IFERROR(VLOOKUP($A876,'様式C-1-1用'!$B$3:$AI$977,30,0),"")</f>
        <v/>
      </c>
      <c r="O876" s="321" t="str">
        <f>IF(VLOOKUP($A876,'様式C-1-1用'!$B$3:$AI$977,29,0)="－","なし",VLOOKUP($A876,'様式C-1-1用'!$B$3:$AI$977,29,0))</f>
        <v/>
      </c>
      <c r="P876" s="322" t="str">
        <f>IFERROR(VLOOKUP($A876,'様式C-1-1用'!$B$3:$AI$977,33,0),"")</f>
        <v/>
      </c>
    </row>
    <row r="877" spans="1:16" ht="15.95" customHeight="1" x14ac:dyDescent="0.15">
      <c r="A877" s="314">
        <v>875</v>
      </c>
      <c r="B877" s="320">
        <f>IFERROR(VLOOKUP($A877,'様式C-1-1用'!$B$3:$AI$977,3,0),"")</f>
        <v>0</v>
      </c>
      <c r="C877" s="321" t="str">
        <f>IFERROR(VLOOKUP($A877,'様式C-1-1用'!$B$3:$AI$977,4,0),"")</f>
        <v/>
      </c>
      <c r="D877" s="321">
        <f>IFERROR(VLOOKUP($A877,'様式C-1-1用'!$B$3:$AI$977,6,0),"")</f>
        <v>0</v>
      </c>
      <c r="E877" s="321">
        <f>IFERROR(VLOOKUP($A877,'様式C-1-1用'!$B$3:$AI$977,7,0),"")</f>
        <v>0</v>
      </c>
      <c r="F877" s="321">
        <f>IFERROR(VLOOKUP($A877,'様式C-1-1用'!$B$3:$AI$977,8,0),"")</f>
        <v>0</v>
      </c>
      <c r="G877" s="321">
        <f>IFERROR(VLOOKUP($A877,'様式C-1-1用'!$B$3:$AI$977,10,0),"")</f>
        <v>0</v>
      </c>
      <c r="H877" s="321">
        <f>IFERROR(VLOOKUP($A877,'様式C-1-1用'!$B$3:$AI$977,22,0),"")</f>
        <v>0</v>
      </c>
      <c r="I877" s="321">
        <f>IFERROR(VLOOKUP($A877,'様式C-1-1用'!$B$3:$AI$977,23,0),"")</f>
        <v>0</v>
      </c>
      <c r="J877" s="321" t="str">
        <f>IFERROR(VLOOKUP($A877,'様式C-1-1用'!$B$3:$AI$977,24,0),"")</f>
        <v/>
      </c>
      <c r="K877" s="321" t="str">
        <f>IFERROR(VLOOKUP($A877,'様式C-1-1用'!$B$3:$AI$977,25,0),"")</f>
        <v/>
      </c>
      <c r="L877" s="321">
        <f>IFERROR(VLOOKUP($A877,'様式C-1-1用'!$B$3:$AI$977,16,0),"")</f>
        <v>0</v>
      </c>
      <c r="M877" s="321" t="str">
        <f>IFERROR(VLOOKUP($A877,'様式C-1-1用'!$B$3:$AI$977,34,0),"")</f>
        <v/>
      </c>
      <c r="N877" s="321" t="str">
        <f>IFERROR(VLOOKUP($A877,'様式C-1-1用'!$B$3:$AI$977,30,0),"")</f>
        <v/>
      </c>
      <c r="O877" s="321" t="str">
        <f>IF(VLOOKUP($A877,'様式C-1-1用'!$B$3:$AI$977,29,0)="－","なし",VLOOKUP($A877,'様式C-1-1用'!$B$3:$AI$977,29,0))</f>
        <v/>
      </c>
      <c r="P877" s="322" t="str">
        <f>IFERROR(VLOOKUP($A877,'様式C-1-1用'!$B$3:$AI$977,33,0),"")</f>
        <v/>
      </c>
    </row>
    <row r="878" spans="1:16" ht="15.95" customHeight="1" x14ac:dyDescent="0.15">
      <c r="A878" s="314">
        <v>876</v>
      </c>
      <c r="B878" s="320">
        <f>IFERROR(VLOOKUP($A878,'様式C-1-1用'!$B$3:$AI$977,3,0),"")</f>
        <v>0</v>
      </c>
      <c r="C878" s="321" t="str">
        <f>IFERROR(VLOOKUP($A878,'様式C-1-1用'!$B$3:$AI$977,4,0),"")</f>
        <v/>
      </c>
      <c r="D878" s="321">
        <f>IFERROR(VLOOKUP($A878,'様式C-1-1用'!$B$3:$AI$977,6,0),"")</f>
        <v>0</v>
      </c>
      <c r="E878" s="321">
        <f>IFERROR(VLOOKUP($A878,'様式C-1-1用'!$B$3:$AI$977,7,0),"")</f>
        <v>0</v>
      </c>
      <c r="F878" s="321">
        <f>IFERROR(VLOOKUP($A878,'様式C-1-1用'!$B$3:$AI$977,8,0),"")</f>
        <v>0</v>
      </c>
      <c r="G878" s="321">
        <f>IFERROR(VLOOKUP($A878,'様式C-1-1用'!$B$3:$AI$977,10,0),"")</f>
        <v>0</v>
      </c>
      <c r="H878" s="321">
        <f>IFERROR(VLOOKUP($A878,'様式C-1-1用'!$B$3:$AI$977,22,0),"")</f>
        <v>0</v>
      </c>
      <c r="I878" s="321">
        <f>IFERROR(VLOOKUP($A878,'様式C-1-1用'!$B$3:$AI$977,23,0),"")</f>
        <v>0</v>
      </c>
      <c r="J878" s="321" t="str">
        <f>IFERROR(VLOOKUP($A878,'様式C-1-1用'!$B$3:$AI$977,24,0),"")</f>
        <v/>
      </c>
      <c r="K878" s="321" t="str">
        <f>IFERROR(VLOOKUP($A878,'様式C-1-1用'!$B$3:$AI$977,25,0),"")</f>
        <v/>
      </c>
      <c r="L878" s="321">
        <f>IFERROR(VLOOKUP($A878,'様式C-1-1用'!$B$3:$AI$977,16,0),"")</f>
        <v>0</v>
      </c>
      <c r="M878" s="321" t="str">
        <f>IFERROR(VLOOKUP($A878,'様式C-1-1用'!$B$3:$AI$977,34,0),"")</f>
        <v/>
      </c>
      <c r="N878" s="321" t="str">
        <f>IFERROR(VLOOKUP($A878,'様式C-1-1用'!$B$3:$AI$977,30,0),"")</f>
        <v/>
      </c>
      <c r="O878" s="321" t="str">
        <f>IF(VLOOKUP($A878,'様式C-1-1用'!$B$3:$AI$977,29,0)="－","なし",VLOOKUP($A878,'様式C-1-1用'!$B$3:$AI$977,29,0))</f>
        <v/>
      </c>
      <c r="P878" s="322" t="str">
        <f>IFERROR(VLOOKUP($A878,'様式C-1-1用'!$B$3:$AI$977,33,0),"")</f>
        <v/>
      </c>
    </row>
    <row r="879" spans="1:16" ht="15.95" customHeight="1" x14ac:dyDescent="0.15">
      <c r="A879" s="314">
        <v>877</v>
      </c>
      <c r="B879" s="320">
        <f>IFERROR(VLOOKUP($A879,'様式C-1-1用'!$B$3:$AI$977,3,0),"")</f>
        <v>0</v>
      </c>
      <c r="C879" s="321" t="str">
        <f>IFERROR(VLOOKUP($A879,'様式C-1-1用'!$B$3:$AI$977,4,0),"")</f>
        <v/>
      </c>
      <c r="D879" s="321">
        <f>IFERROR(VLOOKUP($A879,'様式C-1-1用'!$B$3:$AI$977,6,0),"")</f>
        <v>0</v>
      </c>
      <c r="E879" s="321">
        <f>IFERROR(VLOOKUP($A879,'様式C-1-1用'!$B$3:$AI$977,7,0),"")</f>
        <v>0</v>
      </c>
      <c r="F879" s="321">
        <f>IFERROR(VLOOKUP($A879,'様式C-1-1用'!$B$3:$AI$977,8,0),"")</f>
        <v>0</v>
      </c>
      <c r="G879" s="321">
        <f>IFERROR(VLOOKUP($A879,'様式C-1-1用'!$B$3:$AI$977,10,0),"")</f>
        <v>0</v>
      </c>
      <c r="H879" s="321">
        <f>IFERROR(VLOOKUP($A879,'様式C-1-1用'!$B$3:$AI$977,22,0),"")</f>
        <v>0</v>
      </c>
      <c r="I879" s="321">
        <f>IFERROR(VLOOKUP($A879,'様式C-1-1用'!$B$3:$AI$977,23,0),"")</f>
        <v>0</v>
      </c>
      <c r="J879" s="321" t="str">
        <f>IFERROR(VLOOKUP($A879,'様式C-1-1用'!$B$3:$AI$977,24,0),"")</f>
        <v/>
      </c>
      <c r="K879" s="321" t="str">
        <f>IFERROR(VLOOKUP($A879,'様式C-1-1用'!$B$3:$AI$977,25,0),"")</f>
        <v/>
      </c>
      <c r="L879" s="321">
        <f>IFERROR(VLOOKUP($A879,'様式C-1-1用'!$B$3:$AI$977,16,0),"")</f>
        <v>0</v>
      </c>
      <c r="M879" s="321" t="str">
        <f>IFERROR(VLOOKUP($A879,'様式C-1-1用'!$B$3:$AI$977,34,0),"")</f>
        <v/>
      </c>
      <c r="N879" s="321" t="str">
        <f>IFERROR(VLOOKUP($A879,'様式C-1-1用'!$B$3:$AI$977,30,0),"")</f>
        <v/>
      </c>
      <c r="O879" s="321" t="str">
        <f>IF(VLOOKUP($A879,'様式C-1-1用'!$B$3:$AI$977,29,0)="－","なし",VLOOKUP($A879,'様式C-1-1用'!$B$3:$AI$977,29,0))</f>
        <v/>
      </c>
      <c r="P879" s="322" t="str">
        <f>IFERROR(VLOOKUP($A879,'様式C-1-1用'!$B$3:$AI$977,33,0),"")</f>
        <v/>
      </c>
    </row>
    <row r="880" spans="1:16" ht="15.95" customHeight="1" x14ac:dyDescent="0.15">
      <c r="A880" s="314">
        <v>878</v>
      </c>
      <c r="B880" s="320">
        <f>IFERROR(VLOOKUP($A880,'様式C-1-1用'!$B$3:$AI$977,3,0),"")</f>
        <v>0</v>
      </c>
      <c r="C880" s="321" t="str">
        <f>IFERROR(VLOOKUP($A880,'様式C-1-1用'!$B$3:$AI$977,4,0),"")</f>
        <v/>
      </c>
      <c r="D880" s="321">
        <f>IFERROR(VLOOKUP($A880,'様式C-1-1用'!$B$3:$AI$977,6,0),"")</f>
        <v>0</v>
      </c>
      <c r="E880" s="321">
        <f>IFERROR(VLOOKUP($A880,'様式C-1-1用'!$B$3:$AI$977,7,0),"")</f>
        <v>0</v>
      </c>
      <c r="F880" s="321">
        <f>IFERROR(VLOOKUP($A880,'様式C-1-1用'!$B$3:$AI$977,8,0),"")</f>
        <v>0</v>
      </c>
      <c r="G880" s="321">
        <f>IFERROR(VLOOKUP($A880,'様式C-1-1用'!$B$3:$AI$977,10,0),"")</f>
        <v>0</v>
      </c>
      <c r="H880" s="321">
        <f>IFERROR(VLOOKUP($A880,'様式C-1-1用'!$B$3:$AI$977,22,0),"")</f>
        <v>0</v>
      </c>
      <c r="I880" s="321">
        <f>IFERROR(VLOOKUP($A880,'様式C-1-1用'!$B$3:$AI$977,23,0),"")</f>
        <v>0</v>
      </c>
      <c r="J880" s="321" t="str">
        <f>IFERROR(VLOOKUP($A880,'様式C-1-1用'!$B$3:$AI$977,24,0),"")</f>
        <v/>
      </c>
      <c r="K880" s="321" t="str">
        <f>IFERROR(VLOOKUP($A880,'様式C-1-1用'!$B$3:$AI$977,25,0),"")</f>
        <v/>
      </c>
      <c r="L880" s="321">
        <f>IFERROR(VLOOKUP($A880,'様式C-1-1用'!$B$3:$AI$977,16,0),"")</f>
        <v>0</v>
      </c>
      <c r="M880" s="321" t="str">
        <f>IFERROR(VLOOKUP($A880,'様式C-1-1用'!$B$3:$AI$977,34,0),"")</f>
        <v/>
      </c>
      <c r="N880" s="321" t="str">
        <f>IFERROR(VLOOKUP($A880,'様式C-1-1用'!$B$3:$AI$977,30,0),"")</f>
        <v/>
      </c>
      <c r="O880" s="321" t="str">
        <f>IF(VLOOKUP($A880,'様式C-1-1用'!$B$3:$AI$977,29,0)="－","なし",VLOOKUP($A880,'様式C-1-1用'!$B$3:$AI$977,29,0))</f>
        <v/>
      </c>
      <c r="P880" s="322" t="str">
        <f>IFERROR(VLOOKUP($A880,'様式C-1-1用'!$B$3:$AI$977,33,0),"")</f>
        <v/>
      </c>
    </row>
    <row r="881" spans="1:16" ht="15.95" customHeight="1" x14ac:dyDescent="0.15">
      <c r="A881" s="314">
        <v>879</v>
      </c>
      <c r="B881" s="320">
        <f>IFERROR(VLOOKUP($A881,'様式C-1-1用'!$B$3:$AI$977,3,0),"")</f>
        <v>0</v>
      </c>
      <c r="C881" s="321" t="str">
        <f>IFERROR(VLOOKUP($A881,'様式C-1-1用'!$B$3:$AI$977,4,0),"")</f>
        <v/>
      </c>
      <c r="D881" s="321">
        <f>IFERROR(VLOOKUP($A881,'様式C-1-1用'!$B$3:$AI$977,6,0),"")</f>
        <v>0</v>
      </c>
      <c r="E881" s="321">
        <f>IFERROR(VLOOKUP($A881,'様式C-1-1用'!$B$3:$AI$977,7,0),"")</f>
        <v>0</v>
      </c>
      <c r="F881" s="321">
        <f>IFERROR(VLOOKUP($A881,'様式C-1-1用'!$B$3:$AI$977,8,0),"")</f>
        <v>0</v>
      </c>
      <c r="G881" s="321">
        <f>IFERROR(VLOOKUP($A881,'様式C-1-1用'!$B$3:$AI$977,10,0),"")</f>
        <v>0</v>
      </c>
      <c r="H881" s="321">
        <f>IFERROR(VLOOKUP($A881,'様式C-1-1用'!$B$3:$AI$977,22,0),"")</f>
        <v>0</v>
      </c>
      <c r="I881" s="321">
        <f>IFERROR(VLOOKUP($A881,'様式C-1-1用'!$B$3:$AI$977,23,0),"")</f>
        <v>0</v>
      </c>
      <c r="J881" s="321" t="str">
        <f>IFERROR(VLOOKUP($A881,'様式C-1-1用'!$B$3:$AI$977,24,0),"")</f>
        <v/>
      </c>
      <c r="K881" s="321" t="str">
        <f>IFERROR(VLOOKUP($A881,'様式C-1-1用'!$B$3:$AI$977,25,0),"")</f>
        <v/>
      </c>
      <c r="L881" s="321">
        <f>IFERROR(VLOOKUP($A881,'様式C-1-1用'!$B$3:$AI$977,16,0),"")</f>
        <v>0</v>
      </c>
      <c r="M881" s="321" t="str">
        <f>IFERROR(VLOOKUP($A881,'様式C-1-1用'!$B$3:$AI$977,34,0),"")</f>
        <v/>
      </c>
      <c r="N881" s="321" t="str">
        <f>IFERROR(VLOOKUP($A881,'様式C-1-1用'!$B$3:$AI$977,30,0),"")</f>
        <v/>
      </c>
      <c r="O881" s="321" t="str">
        <f>IF(VLOOKUP($A881,'様式C-1-1用'!$B$3:$AI$977,29,0)="－","なし",VLOOKUP($A881,'様式C-1-1用'!$B$3:$AI$977,29,0))</f>
        <v/>
      </c>
      <c r="P881" s="322" t="str">
        <f>IFERROR(VLOOKUP($A881,'様式C-1-1用'!$B$3:$AI$977,33,0),"")</f>
        <v/>
      </c>
    </row>
    <row r="882" spans="1:16" ht="15.95" customHeight="1" x14ac:dyDescent="0.15">
      <c r="A882" s="314">
        <v>880</v>
      </c>
      <c r="B882" s="320">
        <f>IFERROR(VLOOKUP($A882,'様式C-1-1用'!$B$3:$AI$977,3,0),"")</f>
        <v>0</v>
      </c>
      <c r="C882" s="321" t="str">
        <f>IFERROR(VLOOKUP($A882,'様式C-1-1用'!$B$3:$AI$977,4,0),"")</f>
        <v/>
      </c>
      <c r="D882" s="321">
        <f>IFERROR(VLOOKUP($A882,'様式C-1-1用'!$B$3:$AI$977,6,0),"")</f>
        <v>0</v>
      </c>
      <c r="E882" s="321">
        <f>IFERROR(VLOOKUP($A882,'様式C-1-1用'!$B$3:$AI$977,7,0),"")</f>
        <v>0</v>
      </c>
      <c r="F882" s="321">
        <f>IFERROR(VLOOKUP($A882,'様式C-1-1用'!$B$3:$AI$977,8,0),"")</f>
        <v>0</v>
      </c>
      <c r="G882" s="321">
        <f>IFERROR(VLOOKUP($A882,'様式C-1-1用'!$B$3:$AI$977,10,0),"")</f>
        <v>0</v>
      </c>
      <c r="H882" s="321">
        <f>IFERROR(VLOOKUP($A882,'様式C-1-1用'!$B$3:$AI$977,22,0),"")</f>
        <v>0</v>
      </c>
      <c r="I882" s="321">
        <f>IFERROR(VLOOKUP($A882,'様式C-1-1用'!$B$3:$AI$977,23,0),"")</f>
        <v>0</v>
      </c>
      <c r="J882" s="321" t="str">
        <f>IFERROR(VLOOKUP($A882,'様式C-1-1用'!$B$3:$AI$977,24,0),"")</f>
        <v/>
      </c>
      <c r="K882" s="321" t="str">
        <f>IFERROR(VLOOKUP($A882,'様式C-1-1用'!$B$3:$AI$977,25,0),"")</f>
        <v/>
      </c>
      <c r="L882" s="321">
        <f>IFERROR(VLOOKUP($A882,'様式C-1-1用'!$B$3:$AI$977,16,0),"")</f>
        <v>0</v>
      </c>
      <c r="M882" s="321" t="str">
        <f>IFERROR(VLOOKUP($A882,'様式C-1-1用'!$B$3:$AI$977,34,0),"")</f>
        <v/>
      </c>
      <c r="N882" s="321" t="str">
        <f>IFERROR(VLOOKUP($A882,'様式C-1-1用'!$B$3:$AI$977,30,0),"")</f>
        <v/>
      </c>
      <c r="O882" s="321" t="str">
        <f>IF(VLOOKUP($A882,'様式C-1-1用'!$B$3:$AI$977,29,0)="－","なし",VLOOKUP($A882,'様式C-1-1用'!$B$3:$AI$977,29,0))</f>
        <v/>
      </c>
      <c r="P882" s="322" t="str">
        <f>IFERROR(VLOOKUP($A882,'様式C-1-1用'!$B$3:$AI$977,33,0),"")</f>
        <v/>
      </c>
    </row>
    <row r="883" spans="1:16" ht="15.95" customHeight="1" x14ac:dyDescent="0.15">
      <c r="A883" s="314">
        <v>881</v>
      </c>
      <c r="B883" s="320">
        <f>IFERROR(VLOOKUP($A883,'様式C-1-1用'!$B$3:$AI$977,3,0),"")</f>
        <v>0</v>
      </c>
      <c r="C883" s="321" t="str">
        <f>IFERROR(VLOOKUP($A883,'様式C-1-1用'!$B$3:$AI$977,4,0),"")</f>
        <v/>
      </c>
      <c r="D883" s="321">
        <f>IFERROR(VLOOKUP($A883,'様式C-1-1用'!$B$3:$AI$977,6,0),"")</f>
        <v>0</v>
      </c>
      <c r="E883" s="321">
        <f>IFERROR(VLOOKUP($A883,'様式C-1-1用'!$B$3:$AI$977,7,0),"")</f>
        <v>0</v>
      </c>
      <c r="F883" s="321">
        <f>IFERROR(VLOOKUP($A883,'様式C-1-1用'!$B$3:$AI$977,8,0),"")</f>
        <v>0</v>
      </c>
      <c r="G883" s="321">
        <f>IFERROR(VLOOKUP($A883,'様式C-1-1用'!$B$3:$AI$977,10,0),"")</f>
        <v>0</v>
      </c>
      <c r="H883" s="321">
        <f>IFERROR(VLOOKUP($A883,'様式C-1-1用'!$B$3:$AI$977,22,0),"")</f>
        <v>0</v>
      </c>
      <c r="I883" s="321">
        <f>IFERROR(VLOOKUP($A883,'様式C-1-1用'!$B$3:$AI$977,23,0),"")</f>
        <v>0</v>
      </c>
      <c r="J883" s="321" t="str">
        <f>IFERROR(VLOOKUP($A883,'様式C-1-1用'!$B$3:$AI$977,24,0),"")</f>
        <v/>
      </c>
      <c r="K883" s="321" t="str">
        <f>IFERROR(VLOOKUP($A883,'様式C-1-1用'!$B$3:$AI$977,25,0),"")</f>
        <v/>
      </c>
      <c r="L883" s="321">
        <f>IFERROR(VLOOKUP($A883,'様式C-1-1用'!$B$3:$AI$977,16,0),"")</f>
        <v>0</v>
      </c>
      <c r="M883" s="321" t="str">
        <f>IFERROR(VLOOKUP($A883,'様式C-1-1用'!$B$3:$AI$977,34,0),"")</f>
        <v/>
      </c>
      <c r="N883" s="321" t="str">
        <f>IFERROR(VLOOKUP($A883,'様式C-1-1用'!$B$3:$AI$977,30,0),"")</f>
        <v/>
      </c>
      <c r="O883" s="321" t="str">
        <f>IF(VLOOKUP($A883,'様式C-1-1用'!$B$3:$AI$977,29,0)="－","なし",VLOOKUP($A883,'様式C-1-1用'!$B$3:$AI$977,29,0))</f>
        <v/>
      </c>
      <c r="P883" s="322" t="str">
        <f>IFERROR(VLOOKUP($A883,'様式C-1-1用'!$B$3:$AI$977,33,0),"")</f>
        <v/>
      </c>
    </row>
    <row r="884" spans="1:16" ht="15.95" customHeight="1" x14ac:dyDescent="0.15">
      <c r="A884" s="314">
        <v>882</v>
      </c>
      <c r="B884" s="320">
        <f>IFERROR(VLOOKUP($A884,'様式C-1-1用'!$B$3:$AI$977,3,0),"")</f>
        <v>0</v>
      </c>
      <c r="C884" s="321" t="str">
        <f>IFERROR(VLOOKUP($A884,'様式C-1-1用'!$B$3:$AI$977,4,0),"")</f>
        <v/>
      </c>
      <c r="D884" s="321">
        <f>IFERROR(VLOOKUP($A884,'様式C-1-1用'!$B$3:$AI$977,6,0),"")</f>
        <v>0</v>
      </c>
      <c r="E884" s="321">
        <f>IFERROR(VLOOKUP($A884,'様式C-1-1用'!$B$3:$AI$977,7,0),"")</f>
        <v>0</v>
      </c>
      <c r="F884" s="321">
        <f>IFERROR(VLOOKUP($A884,'様式C-1-1用'!$B$3:$AI$977,8,0),"")</f>
        <v>0</v>
      </c>
      <c r="G884" s="321">
        <f>IFERROR(VLOOKUP($A884,'様式C-1-1用'!$B$3:$AI$977,10,0),"")</f>
        <v>0</v>
      </c>
      <c r="H884" s="321">
        <f>IFERROR(VLOOKUP($A884,'様式C-1-1用'!$B$3:$AI$977,22,0),"")</f>
        <v>0</v>
      </c>
      <c r="I884" s="321">
        <f>IFERROR(VLOOKUP($A884,'様式C-1-1用'!$B$3:$AI$977,23,0),"")</f>
        <v>0</v>
      </c>
      <c r="J884" s="321" t="str">
        <f>IFERROR(VLOOKUP($A884,'様式C-1-1用'!$B$3:$AI$977,24,0),"")</f>
        <v/>
      </c>
      <c r="K884" s="321" t="str">
        <f>IFERROR(VLOOKUP($A884,'様式C-1-1用'!$B$3:$AI$977,25,0),"")</f>
        <v/>
      </c>
      <c r="L884" s="321">
        <f>IFERROR(VLOOKUP($A884,'様式C-1-1用'!$B$3:$AI$977,16,0),"")</f>
        <v>0</v>
      </c>
      <c r="M884" s="321" t="str">
        <f>IFERROR(VLOOKUP($A884,'様式C-1-1用'!$B$3:$AI$977,34,0),"")</f>
        <v/>
      </c>
      <c r="N884" s="321" t="str">
        <f>IFERROR(VLOOKUP($A884,'様式C-1-1用'!$B$3:$AI$977,30,0),"")</f>
        <v/>
      </c>
      <c r="O884" s="321" t="str">
        <f>IF(VLOOKUP($A884,'様式C-1-1用'!$B$3:$AI$977,29,0)="－","なし",VLOOKUP($A884,'様式C-1-1用'!$B$3:$AI$977,29,0))</f>
        <v/>
      </c>
      <c r="P884" s="322" t="str">
        <f>IFERROR(VLOOKUP($A884,'様式C-1-1用'!$B$3:$AI$977,33,0),"")</f>
        <v/>
      </c>
    </row>
    <row r="885" spans="1:16" ht="15.95" customHeight="1" x14ac:dyDescent="0.15">
      <c r="A885" s="314">
        <v>883</v>
      </c>
      <c r="B885" s="320">
        <f>IFERROR(VLOOKUP($A885,'様式C-1-1用'!$B$3:$AI$977,3,0),"")</f>
        <v>0</v>
      </c>
      <c r="C885" s="321" t="str">
        <f>IFERROR(VLOOKUP($A885,'様式C-1-1用'!$B$3:$AI$977,4,0),"")</f>
        <v/>
      </c>
      <c r="D885" s="321">
        <f>IFERROR(VLOOKUP($A885,'様式C-1-1用'!$B$3:$AI$977,6,0),"")</f>
        <v>0</v>
      </c>
      <c r="E885" s="321">
        <f>IFERROR(VLOOKUP($A885,'様式C-1-1用'!$B$3:$AI$977,7,0),"")</f>
        <v>0</v>
      </c>
      <c r="F885" s="321">
        <f>IFERROR(VLOOKUP($A885,'様式C-1-1用'!$B$3:$AI$977,8,0),"")</f>
        <v>0</v>
      </c>
      <c r="G885" s="321">
        <f>IFERROR(VLOOKUP($A885,'様式C-1-1用'!$B$3:$AI$977,10,0),"")</f>
        <v>0</v>
      </c>
      <c r="H885" s="321">
        <f>IFERROR(VLOOKUP($A885,'様式C-1-1用'!$B$3:$AI$977,22,0),"")</f>
        <v>0</v>
      </c>
      <c r="I885" s="321">
        <f>IFERROR(VLOOKUP($A885,'様式C-1-1用'!$B$3:$AI$977,23,0),"")</f>
        <v>0</v>
      </c>
      <c r="J885" s="321" t="str">
        <f>IFERROR(VLOOKUP($A885,'様式C-1-1用'!$B$3:$AI$977,24,0),"")</f>
        <v/>
      </c>
      <c r="K885" s="321" t="str">
        <f>IFERROR(VLOOKUP($A885,'様式C-1-1用'!$B$3:$AI$977,25,0),"")</f>
        <v/>
      </c>
      <c r="L885" s="321">
        <f>IFERROR(VLOOKUP($A885,'様式C-1-1用'!$B$3:$AI$977,16,0),"")</f>
        <v>0</v>
      </c>
      <c r="M885" s="321" t="str">
        <f>IFERROR(VLOOKUP($A885,'様式C-1-1用'!$B$3:$AI$977,34,0),"")</f>
        <v/>
      </c>
      <c r="N885" s="321" t="str">
        <f>IFERROR(VLOOKUP($A885,'様式C-1-1用'!$B$3:$AI$977,30,0),"")</f>
        <v/>
      </c>
      <c r="O885" s="321" t="str">
        <f>IF(VLOOKUP($A885,'様式C-1-1用'!$B$3:$AI$977,29,0)="－","なし",VLOOKUP($A885,'様式C-1-1用'!$B$3:$AI$977,29,0))</f>
        <v/>
      </c>
      <c r="P885" s="322" t="str">
        <f>IFERROR(VLOOKUP($A885,'様式C-1-1用'!$B$3:$AI$977,33,0),"")</f>
        <v/>
      </c>
    </row>
    <row r="886" spans="1:16" ht="15.95" customHeight="1" x14ac:dyDescent="0.15">
      <c r="A886" s="314">
        <v>884</v>
      </c>
      <c r="B886" s="320">
        <f>IFERROR(VLOOKUP($A886,'様式C-1-1用'!$B$3:$AI$977,3,0),"")</f>
        <v>0</v>
      </c>
      <c r="C886" s="321" t="str">
        <f>IFERROR(VLOOKUP($A886,'様式C-1-1用'!$B$3:$AI$977,4,0),"")</f>
        <v/>
      </c>
      <c r="D886" s="321">
        <f>IFERROR(VLOOKUP($A886,'様式C-1-1用'!$B$3:$AI$977,6,0),"")</f>
        <v>0</v>
      </c>
      <c r="E886" s="321">
        <f>IFERROR(VLOOKUP($A886,'様式C-1-1用'!$B$3:$AI$977,7,0),"")</f>
        <v>0</v>
      </c>
      <c r="F886" s="321">
        <f>IFERROR(VLOOKUP($A886,'様式C-1-1用'!$B$3:$AI$977,8,0),"")</f>
        <v>0</v>
      </c>
      <c r="G886" s="321">
        <f>IFERROR(VLOOKUP($A886,'様式C-1-1用'!$B$3:$AI$977,10,0),"")</f>
        <v>0</v>
      </c>
      <c r="H886" s="321">
        <f>IFERROR(VLOOKUP($A886,'様式C-1-1用'!$B$3:$AI$977,22,0),"")</f>
        <v>0</v>
      </c>
      <c r="I886" s="321">
        <f>IFERROR(VLOOKUP($A886,'様式C-1-1用'!$B$3:$AI$977,23,0),"")</f>
        <v>0</v>
      </c>
      <c r="J886" s="321" t="str">
        <f>IFERROR(VLOOKUP($A886,'様式C-1-1用'!$B$3:$AI$977,24,0),"")</f>
        <v/>
      </c>
      <c r="K886" s="321" t="str">
        <f>IFERROR(VLOOKUP($A886,'様式C-1-1用'!$B$3:$AI$977,25,0),"")</f>
        <v/>
      </c>
      <c r="L886" s="321">
        <f>IFERROR(VLOOKUP($A886,'様式C-1-1用'!$B$3:$AI$977,16,0),"")</f>
        <v>0</v>
      </c>
      <c r="M886" s="321" t="str">
        <f>IFERROR(VLOOKUP($A886,'様式C-1-1用'!$B$3:$AI$977,34,0),"")</f>
        <v/>
      </c>
      <c r="N886" s="321" t="str">
        <f>IFERROR(VLOOKUP($A886,'様式C-1-1用'!$B$3:$AI$977,30,0),"")</f>
        <v/>
      </c>
      <c r="O886" s="321" t="str">
        <f>IF(VLOOKUP($A886,'様式C-1-1用'!$B$3:$AI$977,29,0)="－","なし",VLOOKUP($A886,'様式C-1-1用'!$B$3:$AI$977,29,0))</f>
        <v/>
      </c>
      <c r="P886" s="322" t="str">
        <f>IFERROR(VLOOKUP($A886,'様式C-1-1用'!$B$3:$AI$977,33,0),"")</f>
        <v/>
      </c>
    </row>
    <row r="887" spans="1:16" ht="15.95" customHeight="1" x14ac:dyDescent="0.15">
      <c r="A887" s="314">
        <v>885</v>
      </c>
      <c r="B887" s="320">
        <f>IFERROR(VLOOKUP($A887,'様式C-1-1用'!$B$3:$AI$977,3,0),"")</f>
        <v>0</v>
      </c>
      <c r="C887" s="321" t="str">
        <f>IFERROR(VLOOKUP($A887,'様式C-1-1用'!$B$3:$AI$977,4,0),"")</f>
        <v/>
      </c>
      <c r="D887" s="321">
        <f>IFERROR(VLOOKUP($A887,'様式C-1-1用'!$B$3:$AI$977,6,0),"")</f>
        <v>0</v>
      </c>
      <c r="E887" s="321">
        <f>IFERROR(VLOOKUP($A887,'様式C-1-1用'!$B$3:$AI$977,7,0),"")</f>
        <v>0</v>
      </c>
      <c r="F887" s="321">
        <f>IFERROR(VLOOKUP($A887,'様式C-1-1用'!$B$3:$AI$977,8,0),"")</f>
        <v>0</v>
      </c>
      <c r="G887" s="321">
        <f>IFERROR(VLOOKUP($A887,'様式C-1-1用'!$B$3:$AI$977,10,0),"")</f>
        <v>0</v>
      </c>
      <c r="H887" s="321">
        <f>IFERROR(VLOOKUP($A887,'様式C-1-1用'!$B$3:$AI$977,22,0),"")</f>
        <v>0</v>
      </c>
      <c r="I887" s="321">
        <f>IFERROR(VLOOKUP($A887,'様式C-1-1用'!$B$3:$AI$977,23,0),"")</f>
        <v>0</v>
      </c>
      <c r="J887" s="321" t="str">
        <f>IFERROR(VLOOKUP($A887,'様式C-1-1用'!$B$3:$AI$977,24,0),"")</f>
        <v/>
      </c>
      <c r="K887" s="321" t="str">
        <f>IFERROR(VLOOKUP($A887,'様式C-1-1用'!$B$3:$AI$977,25,0),"")</f>
        <v/>
      </c>
      <c r="L887" s="321">
        <f>IFERROR(VLOOKUP($A887,'様式C-1-1用'!$B$3:$AI$977,16,0),"")</f>
        <v>0</v>
      </c>
      <c r="M887" s="321" t="str">
        <f>IFERROR(VLOOKUP($A887,'様式C-1-1用'!$B$3:$AI$977,34,0),"")</f>
        <v/>
      </c>
      <c r="N887" s="321" t="str">
        <f>IFERROR(VLOOKUP($A887,'様式C-1-1用'!$B$3:$AI$977,30,0),"")</f>
        <v/>
      </c>
      <c r="O887" s="321" t="str">
        <f>IF(VLOOKUP($A887,'様式C-1-1用'!$B$3:$AI$977,29,0)="－","なし",VLOOKUP($A887,'様式C-1-1用'!$B$3:$AI$977,29,0))</f>
        <v/>
      </c>
      <c r="P887" s="322" t="str">
        <f>IFERROR(VLOOKUP($A887,'様式C-1-1用'!$B$3:$AI$977,33,0),"")</f>
        <v/>
      </c>
    </row>
    <row r="888" spans="1:16" ht="15.95" customHeight="1" x14ac:dyDescent="0.15">
      <c r="A888" s="314">
        <v>886</v>
      </c>
      <c r="B888" s="320">
        <f>IFERROR(VLOOKUP($A888,'様式C-1-1用'!$B$3:$AI$977,3,0),"")</f>
        <v>0</v>
      </c>
      <c r="C888" s="321" t="str">
        <f>IFERROR(VLOOKUP($A888,'様式C-1-1用'!$B$3:$AI$977,4,0),"")</f>
        <v/>
      </c>
      <c r="D888" s="321">
        <f>IFERROR(VLOOKUP($A888,'様式C-1-1用'!$B$3:$AI$977,6,0),"")</f>
        <v>0</v>
      </c>
      <c r="E888" s="321">
        <f>IFERROR(VLOOKUP($A888,'様式C-1-1用'!$B$3:$AI$977,7,0),"")</f>
        <v>0</v>
      </c>
      <c r="F888" s="321">
        <f>IFERROR(VLOOKUP($A888,'様式C-1-1用'!$B$3:$AI$977,8,0),"")</f>
        <v>0</v>
      </c>
      <c r="G888" s="321">
        <f>IFERROR(VLOOKUP($A888,'様式C-1-1用'!$B$3:$AI$977,10,0),"")</f>
        <v>0</v>
      </c>
      <c r="H888" s="321">
        <f>IFERROR(VLOOKUP($A888,'様式C-1-1用'!$B$3:$AI$977,22,0),"")</f>
        <v>0</v>
      </c>
      <c r="I888" s="321">
        <f>IFERROR(VLOOKUP($A888,'様式C-1-1用'!$B$3:$AI$977,23,0),"")</f>
        <v>0</v>
      </c>
      <c r="J888" s="321" t="str">
        <f>IFERROR(VLOOKUP($A888,'様式C-1-1用'!$B$3:$AI$977,24,0),"")</f>
        <v/>
      </c>
      <c r="K888" s="321" t="str">
        <f>IFERROR(VLOOKUP($A888,'様式C-1-1用'!$B$3:$AI$977,25,0),"")</f>
        <v/>
      </c>
      <c r="L888" s="321">
        <f>IFERROR(VLOOKUP($A888,'様式C-1-1用'!$B$3:$AI$977,16,0),"")</f>
        <v>0</v>
      </c>
      <c r="M888" s="321" t="str">
        <f>IFERROR(VLOOKUP($A888,'様式C-1-1用'!$B$3:$AI$977,34,0),"")</f>
        <v/>
      </c>
      <c r="N888" s="321" t="str">
        <f>IFERROR(VLOOKUP($A888,'様式C-1-1用'!$B$3:$AI$977,30,0),"")</f>
        <v/>
      </c>
      <c r="O888" s="321" t="str">
        <f>IF(VLOOKUP($A888,'様式C-1-1用'!$B$3:$AI$977,29,0)="－","なし",VLOOKUP($A888,'様式C-1-1用'!$B$3:$AI$977,29,0))</f>
        <v/>
      </c>
      <c r="P888" s="322" t="str">
        <f>IFERROR(VLOOKUP($A888,'様式C-1-1用'!$B$3:$AI$977,33,0),"")</f>
        <v/>
      </c>
    </row>
    <row r="889" spans="1:16" ht="15.95" customHeight="1" x14ac:dyDescent="0.15">
      <c r="A889" s="314">
        <v>887</v>
      </c>
      <c r="B889" s="320">
        <f>IFERROR(VLOOKUP($A889,'様式C-1-1用'!$B$3:$AI$977,3,0),"")</f>
        <v>0</v>
      </c>
      <c r="C889" s="321" t="str">
        <f>IFERROR(VLOOKUP($A889,'様式C-1-1用'!$B$3:$AI$977,4,0),"")</f>
        <v/>
      </c>
      <c r="D889" s="321">
        <f>IFERROR(VLOOKUP($A889,'様式C-1-1用'!$B$3:$AI$977,6,0),"")</f>
        <v>0</v>
      </c>
      <c r="E889" s="321">
        <f>IFERROR(VLOOKUP($A889,'様式C-1-1用'!$B$3:$AI$977,7,0),"")</f>
        <v>0</v>
      </c>
      <c r="F889" s="321">
        <f>IFERROR(VLOOKUP($A889,'様式C-1-1用'!$B$3:$AI$977,8,0),"")</f>
        <v>0</v>
      </c>
      <c r="G889" s="321">
        <f>IFERROR(VLOOKUP($A889,'様式C-1-1用'!$B$3:$AI$977,10,0),"")</f>
        <v>0</v>
      </c>
      <c r="H889" s="321">
        <f>IFERROR(VLOOKUP($A889,'様式C-1-1用'!$B$3:$AI$977,22,0),"")</f>
        <v>0</v>
      </c>
      <c r="I889" s="321">
        <f>IFERROR(VLOOKUP($A889,'様式C-1-1用'!$B$3:$AI$977,23,0),"")</f>
        <v>0</v>
      </c>
      <c r="J889" s="321" t="str">
        <f>IFERROR(VLOOKUP($A889,'様式C-1-1用'!$B$3:$AI$977,24,0),"")</f>
        <v/>
      </c>
      <c r="K889" s="321" t="str">
        <f>IFERROR(VLOOKUP($A889,'様式C-1-1用'!$B$3:$AI$977,25,0),"")</f>
        <v/>
      </c>
      <c r="L889" s="321">
        <f>IFERROR(VLOOKUP($A889,'様式C-1-1用'!$B$3:$AI$977,16,0),"")</f>
        <v>0</v>
      </c>
      <c r="M889" s="321" t="str">
        <f>IFERROR(VLOOKUP($A889,'様式C-1-1用'!$B$3:$AI$977,34,0),"")</f>
        <v/>
      </c>
      <c r="N889" s="321" t="str">
        <f>IFERROR(VLOOKUP($A889,'様式C-1-1用'!$B$3:$AI$977,30,0),"")</f>
        <v/>
      </c>
      <c r="O889" s="321" t="str">
        <f>IF(VLOOKUP($A889,'様式C-1-1用'!$B$3:$AI$977,29,0)="－","なし",VLOOKUP($A889,'様式C-1-1用'!$B$3:$AI$977,29,0))</f>
        <v/>
      </c>
      <c r="P889" s="322" t="str">
        <f>IFERROR(VLOOKUP($A889,'様式C-1-1用'!$B$3:$AI$977,33,0),"")</f>
        <v/>
      </c>
    </row>
    <row r="890" spans="1:16" ht="15.95" customHeight="1" x14ac:dyDescent="0.15">
      <c r="A890" s="314">
        <v>888</v>
      </c>
      <c r="B890" s="320">
        <f>IFERROR(VLOOKUP($A890,'様式C-1-1用'!$B$3:$AI$977,3,0),"")</f>
        <v>0</v>
      </c>
      <c r="C890" s="321" t="str">
        <f>IFERROR(VLOOKUP($A890,'様式C-1-1用'!$B$3:$AI$977,4,0),"")</f>
        <v/>
      </c>
      <c r="D890" s="321">
        <f>IFERROR(VLOOKUP($A890,'様式C-1-1用'!$B$3:$AI$977,6,0),"")</f>
        <v>0</v>
      </c>
      <c r="E890" s="321">
        <f>IFERROR(VLOOKUP($A890,'様式C-1-1用'!$B$3:$AI$977,7,0),"")</f>
        <v>0</v>
      </c>
      <c r="F890" s="321">
        <f>IFERROR(VLOOKUP($A890,'様式C-1-1用'!$B$3:$AI$977,8,0),"")</f>
        <v>0</v>
      </c>
      <c r="G890" s="321">
        <f>IFERROR(VLOOKUP($A890,'様式C-1-1用'!$B$3:$AI$977,10,0),"")</f>
        <v>0</v>
      </c>
      <c r="H890" s="321">
        <f>IFERROR(VLOOKUP($A890,'様式C-1-1用'!$B$3:$AI$977,22,0),"")</f>
        <v>0</v>
      </c>
      <c r="I890" s="321">
        <f>IFERROR(VLOOKUP($A890,'様式C-1-1用'!$B$3:$AI$977,23,0),"")</f>
        <v>0</v>
      </c>
      <c r="J890" s="321" t="str">
        <f>IFERROR(VLOOKUP($A890,'様式C-1-1用'!$B$3:$AI$977,24,0),"")</f>
        <v/>
      </c>
      <c r="K890" s="321" t="str">
        <f>IFERROR(VLOOKUP($A890,'様式C-1-1用'!$B$3:$AI$977,25,0),"")</f>
        <v/>
      </c>
      <c r="L890" s="321">
        <f>IFERROR(VLOOKUP($A890,'様式C-1-1用'!$B$3:$AI$977,16,0),"")</f>
        <v>0</v>
      </c>
      <c r="M890" s="321" t="str">
        <f>IFERROR(VLOOKUP($A890,'様式C-1-1用'!$B$3:$AI$977,34,0),"")</f>
        <v/>
      </c>
      <c r="N890" s="321" t="str">
        <f>IFERROR(VLOOKUP($A890,'様式C-1-1用'!$B$3:$AI$977,30,0),"")</f>
        <v/>
      </c>
      <c r="O890" s="321" t="str">
        <f>IF(VLOOKUP($A890,'様式C-1-1用'!$B$3:$AI$977,29,0)="－","なし",VLOOKUP($A890,'様式C-1-1用'!$B$3:$AI$977,29,0))</f>
        <v/>
      </c>
      <c r="P890" s="322" t="str">
        <f>IFERROR(VLOOKUP($A890,'様式C-1-1用'!$B$3:$AI$977,33,0),"")</f>
        <v/>
      </c>
    </row>
    <row r="891" spans="1:16" ht="15.95" customHeight="1" x14ac:dyDescent="0.15">
      <c r="A891" s="314">
        <v>889</v>
      </c>
      <c r="B891" s="320">
        <f>IFERROR(VLOOKUP($A891,'様式C-1-1用'!$B$3:$AI$977,3,0),"")</f>
        <v>0</v>
      </c>
      <c r="C891" s="321" t="str">
        <f>IFERROR(VLOOKUP($A891,'様式C-1-1用'!$B$3:$AI$977,4,0),"")</f>
        <v/>
      </c>
      <c r="D891" s="321">
        <f>IFERROR(VLOOKUP($A891,'様式C-1-1用'!$B$3:$AI$977,6,0),"")</f>
        <v>0</v>
      </c>
      <c r="E891" s="321">
        <f>IFERROR(VLOOKUP($A891,'様式C-1-1用'!$B$3:$AI$977,7,0),"")</f>
        <v>0</v>
      </c>
      <c r="F891" s="321">
        <f>IFERROR(VLOOKUP($A891,'様式C-1-1用'!$B$3:$AI$977,8,0),"")</f>
        <v>0</v>
      </c>
      <c r="G891" s="321">
        <f>IFERROR(VLOOKUP($A891,'様式C-1-1用'!$B$3:$AI$977,10,0),"")</f>
        <v>0</v>
      </c>
      <c r="H891" s="321">
        <f>IFERROR(VLOOKUP($A891,'様式C-1-1用'!$B$3:$AI$977,22,0),"")</f>
        <v>0</v>
      </c>
      <c r="I891" s="321">
        <f>IFERROR(VLOOKUP($A891,'様式C-1-1用'!$B$3:$AI$977,23,0),"")</f>
        <v>0</v>
      </c>
      <c r="J891" s="321" t="str">
        <f>IFERROR(VLOOKUP($A891,'様式C-1-1用'!$B$3:$AI$977,24,0),"")</f>
        <v/>
      </c>
      <c r="K891" s="321" t="str">
        <f>IFERROR(VLOOKUP($A891,'様式C-1-1用'!$B$3:$AI$977,25,0),"")</f>
        <v/>
      </c>
      <c r="L891" s="321">
        <f>IFERROR(VLOOKUP($A891,'様式C-1-1用'!$B$3:$AI$977,16,0),"")</f>
        <v>0</v>
      </c>
      <c r="M891" s="321" t="str">
        <f>IFERROR(VLOOKUP($A891,'様式C-1-1用'!$B$3:$AI$977,34,0),"")</f>
        <v/>
      </c>
      <c r="N891" s="321" t="str">
        <f>IFERROR(VLOOKUP($A891,'様式C-1-1用'!$B$3:$AI$977,30,0),"")</f>
        <v/>
      </c>
      <c r="O891" s="321" t="str">
        <f>IF(VLOOKUP($A891,'様式C-1-1用'!$B$3:$AI$977,29,0)="－","なし",VLOOKUP($A891,'様式C-1-1用'!$B$3:$AI$977,29,0))</f>
        <v/>
      </c>
      <c r="P891" s="322" t="str">
        <f>IFERROR(VLOOKUP($A891,'様式C-1-1用'!$B$3:$AI$977,33,0),"")</f>
        <v/>
      </c>
    </row>
    <row r="892" spans="1:16" ht="15.95" customHeight="1" x14ac:dyDescent="0.15">
      <c r="A892" s="314">
        <v>890</v>
      </c>
      <c r="B892" s="320">
        <f>IFERROR(VLOOKUP($A892,'様式C-1-1用'!$B$3:$AI$977,3,0),"")</f>
        <v>0</v>
      </c>
      <c r="C892" s="321" t="str">
        <f>IFERROR(VLOOKUP($A892,'様式C-1-1用'!$B$3:$AI$977,4,0),"")</f>
        <v/>
      </c>
      <c r="D892" s="321">
        <f>IFERROR(VLOOKUP($A892,'様式C-1-1用'!$B$3:$AI$977,6,0),"")</f>
        <v>0</v>
      </c>
      <c r="E892" s="321">
        <f>IFERROR(VLOOKUP($A892,'様式C-1-1用'!$B$3:$AI$977,7,0),"")</f>
        <v>0</v>
      </c>
      <c r="F892" s="321">
        <f>IFERROR(VLOOKUP($A892,'様式C-1-1用'!$B$3:$AI$977,8,0),"")</f>
        <v>0</v>
      </c>
      <c r="G892" s="321">
        <f>IFERROR(VLOOKUP($A892,'様式C-1-1用'!$B$3:$AI$977,10,0),"")</f>
        <v>0</v>
      </c>
      <c r="H892" s="321">
        <f>IFERROR(VLOOKUP($A892,'様式C-1-1用'!$B$3:$AI$977,22,0),"")</f>
        <v>0</v>
      </c>
      <c r="I892" s="321">
        <f>IFERROR(VLOOKUP($A892,'様式C-1-1用'!$B$3:$AI$977,23,0),"")</f>
        <v>0</v>
      </c>
      <c r="J892" s="321" t="str">
        <f>IFERROR(VLOOKUP($A892,'様式C-1-1用'!$B$3:$AI$977,24,0),"")</f>
        <v/>
      </c>
      <c r="K892" s="321" t="str">
        <f>IFERROR(VLOOKUP($A892,'様式C-1-1用'!$B$3:$AI$977,25,0),"")</f>
        <v/>
      </c>
      <c r="L892" s="321">
        <f>IFERROR(VLOOKUP($A892,'様式C-1-1用'!$B$3:$AI$977,16,0),"")</f>
        <v>0</v>
      </c>
      <c r="M892" s="321" t="str">
        <f>IFERROR(VLOOKUP($A892,'様式C-1-1用'!$B$3:$AI$977,34,0),"")</f>
        <v/>
      </c>
      <c r="N892" s="321" t="str">
        <f>IFERROR(VLOOKUP($A892,'様式C-1-1用'!$B$3:$AI$977,30,0),"")</f>
        <v/>
      </c>
      <c r="O892" s="321" t="str">
        <f>IF(VLOOKUP($A892,'様式C-1-1用'!$B$3:$AI$977,29,0)="－","なし",VLOOKUP($A892,'様式C-1-1用'!$B$3:$AI$977,29,0))</f>
        <v/>
      </c>
      <c r="P892" s="322" t="str">
        <f>IFERROR(VLOOKUP($A892,'様式C-1-1用'!$B$3:$AI$977,33,0),"")</f>
        <v/>
      </c>
    </row>
    <row r="893" spans="1:16" ht="15.95" customHeight="1" x14ac:dyDescent="0.15">
      <c r="A893" s="314">
        <v>891</v>
      </c>
      <c r="B893" s="320">
        <f>IFERROR(VLOOKUP($A893,'様式C-1-1用'!$B$3:$AI$977,3,0),"")</f>
        <v>0</v>
      </c>
      <c r="C893" s="321" t="str">
        <f>IFERROR(VLOOKUP($A893,'様式C-1-1用'!$B$3:$AI$977,4,0),"")</f>
        <v/>
      </c>
      <c r="D893" s="321">
        <f>IFERROR(VLOOKUP($A893,'様式C-1-1用'!$B$3:$AI$977,6,0),"")</f>
        <v>0</v>
      </c>
      <c r="E893" s="321">
        <f>IFERROR(VLOOKUP($A893,'様式C-1-1用'!$B$3:$AI$977,7,0),"")</f>
        <v>0</v>
      </c>
      <c r="F893" s="321">
        <f>IFERROR(VLOOKUP($A893,'様式C-1-1用'!$B$3:$AI$977,8,0),"")</f>
        <v>0</v>
      </c>
      <c r="G893" s="321">
        <f>IFERROR(VLOOKUP($A893,'様式C-1-1用'!$B$3:$AI$977,10,0),"")</f>
        <v>0</v>
      </c>
      <c r="H893" s="321">
        <f>IFERROR(VLOOKUP($A893,'様式C-1-1用'!$B$3:$AI$977,22,0),"")</f>
        <v>0</v>
      </c>
      <c r="I893" s="321">
        <f>IFERROR(VLOOKUP($A893,'様式C-1-1用'!$B$3:$AI$977,23,0),"")</f>
        <v>0</v>
      </c>
      <c r="J893" s="321" t="str">
        <f>IFERROR(VLOOKUP($A893,'様式C-1-1用'!$B$3:$AI$977,24,0),"")</f>
        <v/>
      </c>
      <c r="K893" s="321" t="str">
        <f>IFERROR(VLOOKUP($A893,'様式C-1-1用'!$B$3:$AI$977,25,0),"")</f>
        <v/>
      </c>
      <c r="L893" s="321">
        <f>IFERROR(VLOOKUP($A893,'様式C-1-1用'!$B$3:$AI$977,16,0),"")</f>
        <v>0</v>
      </c>
      <c r="M893" s="321" t="str">
        <f>IFERROR(VLOOKUP($A893,'様式C-1-1用'!$B$3:$AI$977,34,0),"")</f>
        <v/>
      </c>
      <c r="N893" s="321" t="str">
        <f>IFERROR(VLOOKUP($A893,'様式C-1-1用'!$B$3:$AI$977,30,0),"")</f>
        <v/>
      </c>
      <c r="O893" s="321" t="str">
        <f>IF(VLOOKUP($A893,'様式C-1-1用'!$B$3:$AI$977,29,0)="－","なし",VLOOKUP($A893,'様式C-1-1用'!$B$3:$AI$977,29,0))</f>
        <v/>
      </c>
      <c r="P893" s="322" t="str">
        <f>IFERROR(VLOOKUP($A893,'様式C-1-1用'!$B$3:$AI$977,33,0),"")</f>
        <v/>
      </c>
    </row>
    <row r="894" spans="1:16" ht="15.95" customHeight="1" x14ac:dyDescent="0.15">
      <c r="A894" s="314">
        <v>892</v>
      </c>
      <c r="B894" s="320">
        <f>IFERROR(VLOOKUP($A894,'様式C-1-1用'!$B$3:$AI$977,3,0),"")</f>
        <v>0</v>
      </c>
      <c r="C894" s="321" t="str">
        <f>IFERROR(VLOOKUP($A894,'様式C-1-1用'!$B$3:$AI$977,4,0),"")</f>
        <v/>
      </c>
      <c r="D894" s="321">
        <f>IFERROR(VLOOKUP($A894,'様式C-1-1用'!$B$3:$AI$977,6,0),"")</f>
        <v>0</v>
      </c>
      <c r="E894" s="321">
        <f>IFERROR(VLOOKUP($A894,'様式C-1-1用'!$B$3:$AI$977,7,0),"")</f>
        <v>0</v>
      </c>
      <c r="F894" s="321">
        <f>IFERROR(VLOOKUP($A894,'様式C-1-1用'!$B$3:$AI$977,8,0),"")</f>
        <v>0</v>
      </c>
      <c r="G894" s="321">
        <f>IFERROR(VLOOKUP($A894,'様式C-1-1用'!$B$3:$AI$977,10,0),"")</f>
        <v>0</v>
      </c>
      <c r="H894" s="321">
        <f>IFERROR(VLOOKUP($A894,'様式C-1-1用'!$B$3:$AI$977,22,0),"")</f>
        <v>0</v>
      </c>
      <c r="I894" s="321">
        <f>IFERROR(VLOOKUP($A894,'様式C-1-1用'!$B$3:$AI$977,23,0),"")</f>
        <v>0</v>
      </c>
      <c r="J894" s="321" t="str">
        <f>IFERROR(VLOOKUP($A894,'様式C-1-1用'!$B$3:$AI$977,24,0),"")</f>
        <v/>
      </c>
      <c r="K894" s="321" t="str">
        <f>IFERROR(VLOOKUP($A894,'様式C-1-1用'!$B$3:$AI$977,25,0),"")</f>
        <v/>
      </c>
      <c r="L894" s="321">
        <f>IFERROR(VLOOKUP($A894,'様式C-1-1用'!$B$3:$AI$977,16,0),"")</f>
        <v>0</v>
      </c>
      <c r="M894" s="321" t="str">
        <f>IFERROR(VLOOKUP($A894,'様式C-1-1用'!$B$3:$AI$977,34,0),"")</f>
        <v/>
      </c>
      <c r="N894" s="321" t="str">
        <f>IFERROR(VLOOKUP($A894,'様式C-1-1用'!$B$3:$AI$977,30,0),"")</f>
        <v/>
      </c>
      <c r="O894" s="321" t="str">
        <f>IF(VLOOKUP($A894,'様式C-1-1用'!$B$3:$AI$977,29,0)="－","なし",VLOOKUP($A894,'様式C-1-1用'!$B$3:$AI$977,29,0))</f>
        <v/>
      </c>
      <c r="P894" s="322" t="str">
        <f>IFERROR(VLOOKUP($A894,'様式C-1-1用'!$B$3:$AI$977,33,0),"")</f>
        <v/>
      </c>
    </row>
    <row r="895" spans="1:16" ht="15.95" customHeight="1" x14ac:dyDescent="0.15">
      <c r="A895" s="314">
        <v>893</v>
      </c>
      <c r="B895" s="320">
        <f>IFERROR(VLOOKUP($A895,'様式C-1-1用'!$B$3:$AI$977,3,0),"")</f>
        <v>0</v>
      </c>
      <c r="C895" s="321" t="str">
        <f>IFERROR(VLOOKUP($A895,'様式C-1-1用'!$B$3:$AI$977,4,0),"")</f>
        <v/>
      </c>
      <c r="D895" s="321">
        <f>IFERROR(VLOOKUP($A895,'様式C-1-1用'!$B$3:$AI$977,6,0),"")</f>
        <v>0</v>
      </c>
      <c r="E895" s="321">
        <f>IFERROR(VLOOKUP($A895,'様式C-1-1用'!$B$3:$AI$977,7,0),"")</f>
        <v>0</v>
      </c>
      <c r="F895" s="321">
        <f>IFERROR(VLOOKUP($A895,'様式C-1-1用'!$B$3:$AI$977,8,0),"")</f>
        <v>0</v>
      </c>
      <c r="G895" s="321">
        <f>IFERROR(VLOOKUP($A895,'様式C-1-1用'!$B$3:$AI$977,10,0),"")</f>
        <v>0</v>
      </c>
      <c r="H895" s="321">
        <f>IFERROR(VLOOKUP($A895,'様式C-1-1用'!$B$3:$AI$977,22,0),"")</f>
        <v>0</v>
      </c>
      <c r="I895" s="321">
        <f>IFERROR(VLOOKUP($A895,'様式C-1-1用'!$B$3:$AI$977,23,0),"")</f>
        <v>0</v>
      </c>
      <c r="J895" s="321" t="str">
        <f>IFERROR(VLOOKUP($A895,'様式C-1-1用'!$B$3:$AI$977,24,0),"")</f>
        <v/>
      </c>
      <c r="K895" s="321" t="str">
        <f>IFERROR(VLOOKUP($A895,'様式C-1-1用'!$B$3:$AI$977,25,0),"")</f>
        <v/>
      </c>
      <c r="L895" s="321">
        <f>IFERROR(VLOOKUP($A895,'様式C-1-1用'!$B$3:$AI$977,16,0),"")</f>
        <v>0</v>
      </c>
      <c r="M895" s="321" t="str">
        <f>IFERROR(VLOOKUP($A895,'様式C-1-1用'!$B$3:$AI$977,34,0),"")</f>
        <v/>
      </c>
      <c r="N895" s="321" t="str">
        <f>IFERROR(VLOOKUP($A895,'様式C-1-1用'!$B$3:$AI$977,30,0),"")</f>
        <v/>
      </c>
      <c r="O895" s="321" t="str">
        <f>IF(VLOOKUP($A895,'様式C-1-1用'!$B$3:$AI$977,29,0)="－","なし",VLOOKUP($A895,'様式C-1-1用'!$B$3:$AI$977,29,0))</f>
        <v/>
      </c>
      <c r="P895" s="322" t="str">
        <f>IFERROR(VLOOKUP($A895,'様式C-1-1用'!$B$3:$AI$977,33,0),"")</f>
        <v/>
      </c>
    </row>
    <row r="896" spans="1:16" ht="15.95" customHeight="1" x14ac:dyDescent="0.15">
      <c r="A896" s="314">
        <v>894</v>
      </c>
      <c r="B896" s="320">
        <f>IFERROR(VLOOKUP($A896,'様式C-1-1用'!$B$3:$AI$977,3,0),"")</f>
        <v>0</v>
      </c>
      <c r="C896" s="321" t="str">
        <f>IFERROR(VLOOKUP($A896,'様式C-1-1用'!$B$3:$AI$977,4,0),"")</f>
        <v/>
      </c>
      <c r="D896" s="321">
        <f>IFERROR(VLOOKUP($A896,'様式C-1-1用'!$B$3:$AI$977,6,0),"")</f>
        <v>0</v>
      </c>
      <c r="E896" s="321">
        <f>IFERROR(VLOOKUP($A896,'様式C-1-1用'!$B$3:$AI$977,7,0),"")</f>
        <v>0</v>
      </c>
      <c r="F896" s="321">
        <f>IFERROR(VLOOKUP($A896,'様式C-1-1用'!$B$3:$AI$977,8,0),"")</f>
        <v>0</v>
      </c>
      <c r="G896" s="321">
        <f>IFERROR(VLOOKUP($A896,'様式C-1-1用'!$B$3:$AI$977,10,0),"")</f>
        <v>0</v>
      </c>
      <c r="H896" s="321">
        <f>IFERROR(VLOOKUP($A896,'様式C-1-1用'!$B$3:$AI$977,22,0),"")</f>
        <v>0</v>
      </c>
      <c r="I896" s="321">
        <f>IFERROR(VLOOKUP($A896,'様式C-1-1用'!$B$3:$AI$977,23,0),"")</f>
        <v>0</v>
      </c>
      <c r="J896" s="321" t="str">
        <f>IFERROR(VLOOKUP($A896,'様式C-1-1用'!$B$3:$AI$977,24,0),"")</f>
        <v/>
      </c>
      <c r="K896" s="321" t="str">
        <f>IFERROR(VLOOKUP($A896,'様式C-1-1用'!$B$3:$AI$977,25,0),"")</f>
        <v/>
      </c>
      <c r="L896" s="321">
        <f>IFERROR(VLOOKUP($A896,'様式C-1-1用'!$B$3:$AI$977,16,0),"")</f>
        <v>0</v>
      </c>
      <c r="M896" s="321" t="str">
        <f>IFERROR(VLOOKUP($A896,'様式C-1-1用'!$B$3:$AI$977,34,0),"")</f>
        <v/>
      </c>
      <c r="N896" s="321" t="str">
        <f>IFERROR(VLOOKUP($A896,'様式C-1-1用'!$B$3:$AI$977,30,0),"")</f>
        <v/>
      </c>
      <c r="O896" s="321" t="str">
        <f>IF(VLOOKUP($A896,'様式C-1-1用'!$B$3:$AI$977,29,0)="－","なし",VLOOKUP($A896,'様式C-1-1用'!$B$3:$AI$977,29,0))</f>
        <v/>
      </c>
      <c r="P896" s="322" t="str">
        <f>IFERROR(VLOOKUP($A896,'様式C-1-1用'!$B$3:$AI$977,33,0),"")</f>
        <v/>
      </c>
    </row>
    <row r="897" spans="1:16" ht="15.95" customHeight="1" x14ac:dyDescent="0.15">
      <c r="A897" s="314">
        <v>895</v>
      </c>
      <c r="B897" s="320">
        <f>IFERROR(VLOOKUP($A897,'様式C-1-1用'!$B$3:$AI$977,3,0),"")</f>
        <v>0</v>
      </c>
      <c r="C897" s="321" t="str">
        <f>IFERROR(VLOOKUP($A897,'様式C-1-1用'!$B$3:$AI$977,4,0),"")</f>
        <v/>
      </c>
      <c r="D897" s="321">
        <f>IFERROR(VLOOKUP($A897,'様式C-1-1用'!$B$3:$AI$977,6,0),"")</f>
        <v>0</v>
      </c>
      <c r="E897" s="321">
        <f>IFERROR(VLOOKUP($A897,'様式C-1-1用'!$B$3:$AI$977,7,0),"")</f>
        <v>0</v>
      </c>
      <c r="F897" s="321">
        <f>IFERROR(VLOOKUP($A897,'様式C-1-1用'!$B$3:$AI$977,8,0),"")</f>
        <v>0</v>
      </c>
      <c r="G897" s="321">
        <f>IFERROR(VLOOKUP($A897,'様式C-1-1用'!$B$3:$AI$977,10,0),"")</f>
        <v>0</v>
      </c>
      <c r="H897" s="321">
        <f>IFERROR(VLOOKUP($A897,'様式C-1-1用'!$B$3:$AI$977,22,0),"")</f>
        <v>0</v>
      </c>
      <c r="I897" s="321">
        <f>IFERROR(VLOOKUP($A897,'様式C-1-1用'!$B$3:$AI$977,23,0),"")</f>
        <v>0</v>
      </c>
      <c r="J897" s="321" t="str">
        <f>IFERROR(VLOOKUP($A897,'様式C-1-1用'!$B$3:$AI$977,24,0),"")</f>
        <v/>
      </c>
      <c r="K897" s="321" t="str">
        <f>IFERROR(VLOOKUP($A897,'様式C-1-1用'!$B$3:$AI$977,25,0),"")</f>
        <v/>
      </c>
      <c r="L897" s="321">
        <f>IFERROR(VLOOKUP($A897,'様式C-1-1用'!$B$3:$AI$977,16,0),"")</f>
        <v>0</v>
      </c>
      <c r="M897" s="321" t="str">
        <f>IFERROR(VLOOKUP($A897,'様式C-1-1用'!$B$3:$AI$977,34,0),"")</f>
        <v/>
      </c>
      <c r="N897" s="321" t="str">
        <f>IFERROR(VLOOKUP($A897,'様式C-1-1用'!$B$3:$AI$977,30,0),"")</f>
        <v/>
      </c>
      <c r="O897" s="321" t="str">
        <f>IF(VLOOKUP($A897,'様式C-1-1用'!$B$3:$AI$977,29,0)="－","なし",VLOOKUP($A897,'様式C-1-1用'!$B$3:$AI$977,29,0))</f>
        <v/>
      </c>
      <c r="P897" s="322" t="str">
        <f>IFERROR(VLOOKUP($A897,'様式C-1-1用'!$B$3:$AI$977,33,0),"")</f>
        <v/>
      </c>
    </row>
    <row r="898" spans="1:16" ht="15.95" customHeight="1" x14ac:dyDescent="0.15">
      <c r="A898" s="314">
        <v>896</v>
      </c>
      <c r="B898" s="320">
        <f>IFERROR(VLOOKUP($A898,'様式C-1-1用'!$B$3:$AI$977,3,0),"")</f>
        <v>0</v>
      </c>
      <c r="C898" s="321" t="str">
        <f>IFERROR(VLOOKUP($A898,'様式C-1-1用'!$B$3:$AI$977,4,0),"")</f>
        <v/>
      </c>
      <c r="D898" s="321">
        <f>IFERROR(VLOOKUP($A898,'様式C-1-1用'!$B$3:$AI$977,6,0),"")</f>
        <v>0</v>
      </c>
      <c r="E898" s="321">
        <f>IFERROR(VLOOKUP($A898,'様式C-1-1用'!$B$3:$AI$977,7,0),"")</f>
        <v>0</v>
      </c>
      <c r="F898" s="321">
        <f>IFERROR(VLOOKUP($A898,'様式C-1-1用'!$B$3:$AI$977,8,0),"")</f>
        <v>0</v>
      </c>
      <c r="G898" s="321">
        <f>IFERROR(VLOOKUP($A898,'様式C-1-1用'!$B$3:$AI$977,10,0),"")</f>
        <v>0</v>
      </c>
      <c r="H898" s="321">
        <f>IFERROR(VLOOKUP($A898,'様式C-1-1用'!$B$3:$AI$977,22,0),"")</f>
        <v>0</v>
      </c>
      <c r="I898" s="321">
        <f>IFERROR(VLOOKUP($A898,'様式C-1-1用'!$B$3:$AI$977,23,0),"")</f>
        <v>0</v>
      </c>
      <c r="J898" s="321" t="str">
        <f>IFERROR(VLOOKUP($A898,'様式C-1-1用'!$B$3:$AI$977,24,0),"")</f>
        <v/>
      </c>
      <c r="K898" s="321" t="str">
        <f>IFERROR(VLOOKUP($A898,'様式C-1-1用'!$B$3:$AI$977,25,0),"")</f>
        <v/>
      </c>
      <c r="L898" s="321">
        <f>IFERROR(VLOOKUP($A898,'様式C-1-1用'!$B$3:$AI$977,16,0),"")</f>
        <v>0</v>
      </c>
      <c r="M898" s="321" t="str">
        <f>IFERROR(VLOOKUP($A898,'様式C-1-1用'!$B$3:$AI$977,34,0),"")</f>
        <v/>
      </c>
      <c r="N898" s="321" t="str">
        <f>IFERROR(VLOOKUP($A898,'様式C-1-1用'!$B$3:$AI$977,30,0),"")</f>
        <v/>
      </c>
      <c r="O898" s="321" t="str">
        <f>IF(VLOOKUP($A898,'様式C-1-1用'!$B$3:$AI$977,29,0)="－","なし",VLOOKUP($A898,'様式C-1-1用'!$B$3:$AI$977,29,0))</f>
        <v/>
      </c>
      <c r="P898" s="322" t="str">
        <f>IFERROR(VLOOKUP($A898,'様式C-1-1用'!$B$3:$AI$977,33,0),"")</f>
        <v/>
      </c>
    </row>
    <row r="899" spans="1:16" ht="15.95" customHeight="1" x14ac:dyDescent="0.15">
      <c r="A899" s="314">
        <v>897</v>
      </c>
      <c r="B899" s="320">
        <f>IFERROR(VLOOKUP($A899,'様式C-1-1用'!$B$3:$AI$977,3,0),"")</f>
        <v>0</v>
      </c>
      <c r="C899" s="321" t="str">
        <f>IFERROR(VLOOKUP($A899,'様式C-1-1用'!$B$3:$AI$977,4,0),"")</f>
        <v/>
      </c>
      <c r="D899" s="321">
        <f>IFERROR(VLOOKUP($A899,'様式C-1-1用'!$B$3:$AI$977,6,0),"")</f>
        <v>0</v>
      </c>
      <c r="E899" s="321">
        <f>IFERROR(VLOOKUP($A899,'様式C-1-1用'!$B$3:$AI$977,7,0),"")</f>
        <v>0</v>
      </c>
      <c r="F899" s="321">
        <f>IFERROR(VLOOKUP($A899,'様式C-1-1用'!$B$3:$AI$977,8,0),"")</f>
        <v>0</v>
      </c>
      <c r="G899" s="321">
        <f>IFERROR(VLOOKUP($A899,'様式C-1-1用'!$B$3:$AI$977,10,0),"")</f>
        <v>0</v>
      </c>
      <c r="H899" s="321">
        <f>IFERROR(VLOOKUP($A899,'様式C-1-1用'!$B$3:$AI$977,22,0),"")</f>
        <v>0</v>
      </c>
      <c r="I899" s="321">
        <f>IFERROR(VLOOKUP($A899,'様式C-1-1用'!$B$3:$AI$977,23,0),"")</f>
        <v>0</v>
      </c>
      <c r="J899" s="321" t="str">
        <f>IFERROR(VLOOKUP($A899,'様式C-1-1用'!$B$3:$AI$977,24,0),"")</f>
        <v/>
      </c>
      <c r="K899" s="321" t="str">
        <f>IFERROR(VLOOKUP($A899,'様式C-1-1用'!$B$3:$AI$977,25,0),"")</f>
        <v/>
      </c>
      <c r="L899" s="321">
        <f>IFERROR(VLOOKUP($A899,'様式C-1-1用'!$B$3:$AI$977,16,0),"")</f>
        <v>0</v>
      </c>
      <c r="M899" s="321" t="str">
        <f>IFERROR(VLOOKUP($A899,'様式C-1-1用'!$B$3:$AI$977,34,0),"")</f>
        <v/>
      </c>
      <c r="N899" s="321" t="str">
        <f>IFERROR(VLOOKUP($A899,'様式C-1-1用'!$B$3:$AI$977,30,0),"")</f>
        <v/>
      </c>
      <c r="O899" s="321" t="str">
        <f>IF(VLOOKUP($A899,'様式C-1-1用'!$B$3:$AI$977,29,0)="－","なし",VLOOKUP($A899,'様式C-1-1用'!$B$3:$AI$977,29,0))</f>
        <v/>
      </c>
      <c r="P899" s="322" t="str">
        <f>IFERROR(VLOOKUP($A899,'様式C-1-1用'!$B$3:$AI$977,33,0),"")</f>
        <v/>
      </c>
    </row>
    <row r="900" spans="1:16" ht="15.95" customHeight="1" x14ac:dyDescent="0.15">
      <c r="A900" s="314">
        <v>898</v>
      </c>
      <c r="B900" s="320">
        <f>IFERROR(VLOOKUP($A900,'様式C-1-1用'!$B$3:$AI$977,3,0),"")</f>
        <v>0</v>
      </c>
      <c r="C900" s="321" t="str">
        <f>IFERROR(VLOOKUP($A900,'様式C-1-1用'!$B$3:$AI$977,4,0),"")</f>
        <v/>
      </c>
      <c r="D900" s="321">
        <f>IFERROR(VLOOKUP($A900,'様式C-1-1用'!$B$3:$AI$977,6,0),"")</f>
        <v>0</v>
      </c>
      <c r="E900" s="321">
        <f>IFERROR(VLOOKUP($A900,'様式C-1-1用'!$B$3:$AI$977,7,0),"")</f>
        <v>0</v>
      </c>
      <c r="F900" s="321">
        <f>IFERROR(VLOOKUP($A900,'様式C-1-1用'!$B$3:$AI$977,8,0),"")</f>
        <v>0</v>
      </c>
      <c r="G900" s="321">
        <f>IFERROR(VLOOKUP($A900,'様式C-1-1用'!$B$3:$AI$977,10,0),"")</f>
        <v>0</v>
      </c>
      <c r="H900" s="321">
        <f>IFERROR(VLOOKUP($A900,'様式C-1-1用'!$B$3:$AI$977,22,0),"")</f>
        <v>0</v>
      </c>
      <c r="I900" s="321">
        <f>IFERROR(VLOOKUP($A900,'様式C-1-1用'!$B$3:$AI$977,23,0),"")</f>
        <v>0</v>
      </c>
      <c r="J900" s="321" t="str">
        <f>IFERROR(VLOOKUP($A900,'様式C-1-1用'!$B$3:$AI$977,24,0),"")</f>
        <v/>
      </c>
      <c r="K900" s="321" t="str">
        <f>IFERROR(VLOOKUP($A900,'様式C-1-1用'!$B$3:$AI$977,25,0),"")</f>
        <v/>
      </c>
      <c r="L900" s="321">
        <f>IFERROR(VLOOKUP($A900,'様式C-1-1用'!$B$3:$AI$977,16,0),"")</f>
        <v>0</v>
      </c>
      <c r="M900" s="321" t="str">
        <f>IFERROR(VLOOKUP($A900,'様式C-1-1用'!$B$3:$AI$977,34,0),"")</f>
        <v/>
      </c>
      <c r="N900" s="321" t="str">
        <f>IFERROR(VLOOKUP($A900,'様式C-1-1用'!$B$3:$AI$977,30,0),"")</f>
        <v/>
      </c>
      <c r="O900" s="321" t="str">
        <f>IF(VLOOKUP($A900,'様式C-1-1用'!$B$3:$AI$977,29,0)="－","なし",VLOOKUP($A900,'様式C-1-1用'!$B$3:$AI$977,29,0))</f>
        <v/>
      </c>
      <c r="P900" s="322" t="str">
        <f>IFERROR(VLOOKUP($A900,'様式C-1-1用'!$B$3:$AI$977,33,0),"")</f>
        <v/>
      </c>
    </row>
    <row r="901" spans="1:16" ht="15.95" customHeight="1" x14ac:dyDescent="0.15">
      <c r="A901" s="314">
        <v>899</v>
      </c>
      <c r="B901" s="320">
        <f>IFERROR(VLOOKUP($A901,'様式C-1-1用'!$B$3:$AI$977,3,0),"")</f>
        <v>0</v>
      </c>
      <c r="C901" s="321" t="str">
        <f>IFERROR(VLOOKUP($A901,'様式C-1-1用'!$B$3:$AI$977,4,0),"")</f>
        <v/>
      </c>
      <c r="D901" s="321">
        <f>IFERROR(VLOOKUP($A901,'様式C-1-1用'!$B$3:$AI$977,6,0),"")</f>
        <v>0</v>
      </c>
      <c r="E901" s="321">
        <f>IFERROR(VLOOKUP($A901,'様式C-1-1用'!$B$3:$AI$977,7,0),"")</f>
        <v>0</v>
      </c>
      <c r="F901" s="321">
        <f>IFERROR(VLOOKUP($A901,'様式C-1-1用'!$B$3:$AI$977,8,0),"")</f>
        <v>0</v>
      </c>
      <c r="G901" s="321">
        <f>IFERROR(VLOOKUP($A901,'様式C-1-1用'!$B$3:$AI$977,10,0),"")</f>
        <v>0</v>
      </c>
      <c r="H901" s="321">
        <f>IFERROR(VLOOKUP($A901,'様式C-1-1用'!$B$3:$AI$977,22,0),"")</f>
        <v>0</v>
      </c>
      <c r="I901" s="321">
        <f>IFERROR(VLOOKUP($A901,'様式C-1-1用'!$B$3:$AI$977,23,0),"")</f>
        <v>0</v>
      </c>
      <c r="J901" s="321" t="str">
        <f>IFERROR(VLOOKUP($A901,'様式C-1-1用'!$B$3:$AI$977,24,0),"")</f>
        <v/>
      </c>
      <c r="K901" s="321" t="str">
        <f>IFERROR(VLOOKUP($A901,'様式C-1-1用'!$B$3:$AI$977,25,0),"")</f>
        <v/>
      </c>
      <c r="L901" s="321">
        <f>IFERROR(VLOOKUP($A901,'様式C-1-1用'!$B$3:$AI$977,16,0),"")</f>
        <v>0</v>
      </c>
      <c r="M901" s="321" t="str">
        <f>IFERROR(VLOOKUP($A901,'様式C-1-1用'!$B$3:$AI$977,34,0),"")</f>
        <v/>
      </c>
      <c r="N901" s="321" t="str">
        <f>IFERROR(VLOOKUP($A901,'様式C-1-1用'!$B$3:$AI$977,30,0),"")</f>
        <v/>
      </c>
      <c r="O901" s="321" t="str">
        <f>IF(VLOOKUP($A901,'様式C-1-1用'!$B$3:$AI$977,29,0)="－","なし",VLOOKUP($A901,'様式C-1-1用'!$B$3:$AI$977,29,0))</f>
        <v/>
      </c>
      <c r="P901" s="322" t="str">
        <f>IFERROR(VLOOKUP($A901,'様式C-1-1用'!$B$3:$AI$977,33,0),"")</f>
        <v/>
      </c>
    </row>
    <row r="902" spans="1:16" ht="15.95" customHeight="1" x14ac:dyDescent="0.15">
      <c r="A902" s="314">
        <v>900</v>
      </c>
      <c r="B902" s="320">
        <f>IFERROR(VLOOKUP($A902,'様式C-1-1用'!$B$3:$AI$977,3,0),"")</f>
        <v>0</v>
      </c>
      <c r="C902" s="321" t="str">
        <f>IFERROR(VLOOKUP($A902,'様式C-1-1用'!$B$3:$AI$977,4,0),"")</f>
        <v/>
      </c>
      <c r="D902" s="321">
        <f>IFERROR(VLOOKUP($A902,'様式C-1-1用'!$B$3:$AI$977,6,0),"")</f>
        <v>0</v>
      </c>
      <c r="E902" s="321">
        <f>IFERROR(VLOOKUP($A902,'様式C-1-1用'!$B$3:$AI$977,7,0),"")</f>
        <v>0</v>
      </c>
      <c r="F902" s="321">
        <f>IFERROR(VLOOKUP($A902,'様式C-1-1用'!$B$3:$AI$977,8,0),"")</f>
        <v>0</v>
      </c>
      <c r="G902" s="321">
        <f>IFERROR(VLOOKUP($A902,'様式C-1-1用'!$B$3:$AI$977,10,0),"")</f>
        <v>0</v>
      </c>
      <c r="H902" s="321">
        <f>IFERROR(VLOOKUP($A902,'様式C-1-1用'!$B$3:$AI$977,22,0),"")</f>
        <v>0</v>
      </c>
      <c r="I902" s="321">
        <f>IFERROR(VLOOKUP($A902,'様式C-1-1用'!$B$3:$AI$977,23,0),"")</f>
        <v>0</v>
      </c>
      <c r="J902" s="321" t="str">
        <f>IFERROR(VLOOKUP($A902,'様式C-1-1用'!$B$3:$AI$977,24,0),"")</f>
        <v/>
      </c>
      <c r="K902" s="321" t="str">
        <f>IFERROR(VLOOKUP($A902,'様式C-1-1用'!$B$3:$AI$977,25,0),"")</f>
        <v/>
      </c>
      <c r="L902" s="321">
        <f>IFERROR(VLOOKUP($A902,'様式C-1-1用'!$B$3:$AI$977,16,0),"")</f>
        <v>0</v>
      </c>
      <c r="M902" s="321" t="str">
        <f>IFERROR(VLOOKUP($A902,'様式C-1-1用'!$B$3:$AI$977,34,0),"")</f>
        <v/>
      </c>
      <c r="N902" s="321" t="str">
        <f>IFERROR(VLOOKUP($A902,'様式C-1-1用'!$B$3:$AI$977,30,0),"")</f>
        <v/>
      </c>
      <c r="O902" s="321" t="str">
        <f>IF(VLOOKUP($A902,'様式C-1-1用'!$B$3:$AI$977,29,0)="－","なし",VLOOKUP($A902,'様式C-1-1用'!$B$3:$AI$977,29,0))</f>
        <v/>
      </c>
      <c r="P902" s="322" t="str">
        <f>IFERROR(VLOOKUP($A902,'様式C-1-1用'!$B$3:$AI$977,33,0),"")</f>
        <v/>
      </c>
    </row>
    <row r="903" spans="1:16" ht="15.95" customHeight="1" x14ac:dyDescent="0.15">
      <c r="A903" s="314">
        <v>901</v>
      </c>
      <c r="B903" s="320">
        <f>IFERROR(VLOOKUP($A903,'様式C-1-1用'!$B$3:$AI$977,3,0),"")</f>
        <v>0</v>
      </c>
      <c r="C903" s="321" t="str">
        <f>IFERROR(VLOOKUP($A903,'様式C-1-1用'!$B$3:$AI$977,4,0),"")</f>
        <v/>
      </c>
      <c r="D903" s="321">
        <f>IFERROR(VLOOKUP($A903,'様式C-1-1用'!$B$3:$AI$977,6,0),"")</f>
        <v>0</v>
      </c>
      <c r="E903" s="321">
        <f>IFERROR(VLOOKUP($A903,'様式C-1-1用'!$B$3:$AI$977,7,0),"")</f>
        <v>0</v>
      </c>
      <c r="F903" s="321">
        <f>IFERROR(VLOOKUP($A903,'様式C-1-1用'!$B$3:$AI$977,8,0),"")</f>
        <v>0</v>
      </c>
      <c r="G903" s="321">
        <f>IFERROR(VLOOKUP($A903,'様式C-1-1用'!$B$3:$AI$977,10,0),"")</f>
        <v>0</v>
      </c>
      <c r="H903" s="321">
        <f>IFERROR(VLOOKUP($A903,'様式C-1-1用'!$B$3:$AI$977,22,0),"")</f>
        <v>0</v>
      </c>
      <c r="I903" s="321">
        <f>IFERROR(VLOOKUP($A903,'様式C-1-1用'!$B$3:$AI$977,23,0),"")</f>
        <v>0</v>
      </c>
      <c r="J903" s="321" t="str">
        <f>IFERROR(VLOOKUP($A903,'様式C-1-1用'!$B$3:$AI$977,24,0),"")</f>
        <v/>
      </c>
      <c r="K903" s="321" t="str">
        <f>IFERROR(VLOOKUP($A903,'様式C-1-1用'!$B$3:$AI$977,25,0),"")</f>
        <v/>
      </c>
      <c r="L903" s="321">
        <f>IFERROR(VLOOKUP($A903,'様式C-1-1用'!$B$3:$AI$977,16,0),"")</f>
        <v>0</v>
      </c>
      <c r="M903" s="321" t="str">
        <f>IFERROR(VLOOKUP($A903,'様式C-1-1用'!$B$3:$AI$977,34,0),"")</f>
        <v/>
      </c>
      <c r="N903" s="321" t="str">
        <f>IFERROR(VLOOKUP($A903,'様式C-1-1用'!$B$3:$AI$977,30,0),"")</f>
        <v/>
      </c>
      <c r="O903" s="321" t="str">
        <f>IF(VLOOKUP($A903,'様式C-1-1用'!$B$3:$AI$977,29,0)="－","なし",VLOOKUP($A903,'様式C-1-1用'!$B$3:$AI$977,29,0))</f>
        <v/>
      </c>
      <c r="P903" s="322" t="str">
        <f>IFERROR(VLOOKUP($A903,'様式C-1-1用'!$B$3:$AI$977,33,0),"")</f>
        <v/>
      </c>
    </row>
    <row r="904" spans="1:16" ht="15.95" customHeight="1" x14ac:dyDescent="0.15">
      <c r="A904" s="314">
        <v>902</v>
      </c>
      <c r="B904" s="320">
        <f>IFERROR(VLOOKUP($A904,'様式C-1-1用'!$B$3:$AI$977,3,0),"")</f>
        <v>0</v>
      </c>
      <c r="C904" s="321" t="str">
        <f>IFERROR(VLOOKUP($A904,'様式C-1-1用'!$B$3:$AI$977,4,0),"")</f>
        <v/>
      </c>
      <c r="D904" s="321">
        <f>IFERROR(VLOOKUP($A904,'様式C-1-1用'!$B$3:$AI$977,6,0),"")</f>
        <v>0</v>
      </c>
      <c r="E904" s="321">
        <f>IFERROR(VLOOKUP($A904,'様式C-1-1用'!$B$3:$AI$977,7,0),"")</f>
        <v>0</v>
      </c>
      <c r="F904" s="321">
        <f>IFERROR(VLOOKUP($A904,'様式C-1-1用'!$B$3:$AI$977,8,0),"")</f>
        <v>0</v>
      </c>
      <c r="G904" s="321">
        <f>IFERROR(VLOOKUP($A904,'様式C-1-1用'!$B$3:$AI$977,10,0),"")</f>
        <v>0</v>
      </c>
      <c r="H904" s="321">
        <f>IFERROR(VLOOKUP($A904,'様式C-1-1用'!$B$3:$AI$977,22,0),"")</f>
        <v>0</v>
      </c>
      <c r="I904" s="321">
        <f>IFERROR(VLOOKUP($A904,'様式C-1-1用'!$B$3:$AI$977,23,0),"")</f>
        <v>0</v>
      </c>
      <c r="J904" s="321" t="str">
        <f>IFERROR(VLOOKUP($A904,'様式C-1-1用'!$B$3:$AI$977,24,0),"")</f>
        <v/>
      </c>
      <c r="K904" s="321" t="str">
        <f>IFERROR(VLOOKUP($A904,'様式C-1-1用'!$B$3:$AI$977,25,0),"")</f>
        <v/>
      </c>
      <c r="L904" s="321">
        <f>IFERROR(VLOOKUP($A904,'様式C-1-1用'!$B$3:$AI$977,16,0),"")</f>
        <v>0</v>
      </c>
      <c r="M904" s="321" t="str">
        <f>IFERROR(VLOOKUP($A904,'様式C-1-1用'!$B$3:$AI$977,34,0),"")</f>
        <v/>
      </c>
      <c r="N904" s="321" t="str">
        <f>IFERROR(VLOOKUP($A904,'様式C-1-1用'!$B$3:$AI$977,30,0),"")</f>
        <v/>
      </c>
      <c r="O904" s="321" t="str">
        <f>IF(VLOOKUP($A904,'様式C-1-1用'!$B$3:$AI$977,29,0)="－","なし",VLOOKUP($A904,'様式C-1-1用'!$B$3:$AI$977,29,0))</f>
        <v/>
      </c>
      <c r="P904" s="322" t="str">
        <f>IFERROR(VLOOKUP($A904,'様式C-1-1用'!$B$3:$AI$977,33,0),"")</f>
        <v/>
      </c>
    </row>
    <row r="905" spans="1:16" ht="15.95" customHeight="1" x14ac:dyDescent="0.15">
      <c r="A905" s="314">
        <v>903</v>
      </c>
      <c r="B905" s="320">
        <f>IFERROR(VLOOKUP($A905,'様式C-1-1用'!$B$3:$AI$977,3,0),"")</f>
        <v>0</v>
      </c>
      <c r="C905" s="321" t="str">
        <f>IFERROR(VLOOKUP($A905,'様式C-1-1用'!$B$3:$AI$977,4,0),"")</f>
        <v/>
      </c>
      <c r="D905" s="321">
        <f>IFERROR(VLOOKUP($A905,'様式C-1-1用'!$B$3:$AI$977,6,0),"")</f>
        <v>0</v>
      </c>
      <c r="E905" s="321">
        <f>IFERROR(VLOOKUP($A905,'様式C-1-1用'!$B$3:$AI$977,7,0),"")</f>
        <v>0</v>
      </c>
      <c r="F905" s="321">
        <f>IFERROR(VLOOKUP($A905,'様式C-1-1用'!$B$3:$AI$977,8,0),"")</f>
        <v>0</v>
      </c>
      <c r="G905" s="321">
        <f>IFERROR(VLOOKUP($A905,'様式C-1-1用'!$B$3:$AI$977,10,0),"")</f>
        <v>0</v>
      </c>
      <c r="H905" s="321">
        <f>IFERROR(VLOOKUP($A905,'様式C-1-1用'!$B$3:$AI$977,22,0),"")</f>
        <v>0</v>
      </c>
      <c r="I905" s="321">
        <f>IFERROR(VLOOKUP($A905,'様式C-1-1用'!$B$3:$AI$977,23,0),"")</f>
        <v>0</v>
      </c>
      <c r="J905" s="321" t="str">
        <f>IFERROR(VLOOKUP($A905,'様式C-1-1用'!$B$3:$AI$977,24,0),"")</f>
        <v/>
      </c>
      <c r="K905" s="321" t="str">
        <f>IFERROR(VLOOKUP($A905,'様式C-1-1用'!$B$3:$AI$977,25,0),"")</f>
        <v/>
      </c>
      <c r="L905" s="321">
        <f>IFERROR(VLOOKUP($A905,'様式C-1-1用'!$B$3:$AI$977,16,0),"")</f>
        <v>0</v>
      </c>
      <c r="M905" s="321" t="str">
        <f>IFERROR(VLOOKUP($A905,'様式C-1-1用'!$B$3:$AI$977,34,0),"")</f>
        <v/>
      </c>
      <c r="N905" s="321" t="str">
        <f>IFERROR(VLOOKUP($A905,'様式C-1-1用'!$B$3:$AI$977,30,0),"")</f>
        <v/>
      </c>
      <c r="O905" s="321" t="str">
        <f>IF(VLOOKUP($A905,'様式C-1-1用'!$B$3:$AI$977,29,0)="－","なし",VLOOKUP($A905,'様式C-1-1用'!$B$3:$AI$977,29,0))</f>
        <v/>
      </c>
      <c r="P905" s="322" t="str">
        <f>IFERROR(VLOOKUP($A905,'様式C-1-1用'!$B$3:$AI$977,33,0),"")</f>
        <v/>
      </c>
    </row>
    <row r="906" spans="1:16" ht="15.95" customHeight="1" x14ac:dyDescent="0.15">
      <c r="A906" s="314">
        <v>904</v>
      </c>
      <c r="B906" s="320">
        <f>IFERROR(VLOOKUP($A906,'様式C-1-1用'!$B$3:$AI$977,3,0),"")</f>
        <v>0</v>
      </c>
      <c r="C906" s="321" t="str">
        <f>IFERROR(VLOOKUP($A906,'様式C-1-1用'!$B$3:$AI$977,4,0),"")</f>
        <v/>
      </c>
      <c r="D906" s="321">
        <f>IFERROR(VLOOKUP($A906,'様式C-1-1用'!$B$3:$AI$977,6,0),"")</f>
        <v>0</v>
      </c>
      <c r="E906" s="321">
        <f>IFERROR(VLOOKUP($A906,'様式C-1-1用'!$B$3:$AI$977,7,0),"")</f>
        <v>0</v>
      </c>
      <c r="F906" s="321">
        <f>IFERROR(VLOOKUP($A906,'様式C-1-1用'!$B$3:$AI$977,8,0),"")</f>
        <v>0</v>
      </c>
      <c r="G906" s="321">
        <f>IFERROR(VLOOKUP($A906,'様式C-1-1用'!$B$3:$AI$977,10,0),"")</f>
        <v>0</v>
      </c>
      <c r="H906" s="321">
        <f>IFERROR(VLOOKUP($A906,'様式C-1-1用'!$B$3:$AI$977,22,0),"")</f>
        <v>0</v>
      </c>
      <c r="I906" s="321">
        <f>IFERROR(VLOOKUP($A906,'様式C-1-1用'!$B$3:$AI$977,23,0),"")</f>
        <v>0</v>
      </c>
      <c r="J906" s="321" t="str">
        <f>IFERROR(VLOOKUP($A906,'様式C-1-1用'!$B$3:$AI$977,24,0),"")</f>
        <v/>
      </c>
      <c r="K906" s="321" t="str">
        <f>IFERROR(VLOOKUP($A906,'様式C-1-1用'!$B$3:$AI$977,25,0),"")</f>
        <v/>
      </c>
      <c r="L906" s="321">
        <f>IFERROR(VLOOKUP($A906,'様式C-1-1用'!$B$3:$AI$977,16,0),"")</f>
        <v>0</v>
      </c>
      <c r="M906" s="321" t="str">
        <f>IFERROR(VLOOKUP($A906,'様式C-1-1用'!$B$3:$AI$977,34,0),"")</f>
        <v/>
      </c>
      <c r="N906" s="321" t="str">
        <f>IFERROR(VLOOKUP($A906,'様式C-1-1用'!$B$3:$AI$977,30,0),"")</f>
        <v/>
      </c>
      <c r="O906" s="321" t="str">
        <f>IF(VLOOKUP($A906,'様式C-1-1用'!$B$3:$AI$977,29,0)="－","なし",VLOOKUP($A906,'様式C-1-1用'!$B$3:$AI$977,29,0))</f>
        <v/>
      </c>
      <c r="P906" s="322" t="str">
        <f>IFERROR(VLOOKUP($A906,'様式C-1-1用'!$B$3:$AI$977,33,0),"")</f>
        <v/>
      </c>
    </row>
    <row r="907" spans="1:16" ht="15.95" customHeight="1" x14ac:dyDescent="0.15">
      <c r="A907" s="314">
        <v>905</v>
      </c>
      <c r="B907" s="320">
        <f>IFERROR(VLOOKUP($A907,'様式C-1-1用'!$B$3:$AI$977,3,0),"")</f>
        <v>0</v>
      </c>
      <c r="C907" s="321" t="str">
        <f>IFERROR(VLOOKUP($A907,'様式C-1-1用'!$B$3:$AI$977,4,0),"")</f>
        <v/>
      </c>
      <c r="D907" s="321">
        <f>IFERROR(VLOOKUP($A907,'様式C-1-1用'!$B$3:$AI$977,6,0),"")</f>
        <v>0</v>
      </c>
      <c r="E907" s="321">
        <f>IFERROR(VLOOKUP($A907,'様式C-1-1用'!$B$3:$AI$977,7,0),"")</f>
        <v>0</v>
      </c>
      <c r="F907" s="321">
        <f>IFERROR(VLOOKUP($A907,'様式C-1-1用'!$B$3:$AI$977,8,0),"")</f>
        <v>0</v>
      </c>
      <c r="G907" s="321">
        <f>IFERROR(VLOOKUP($A907,'様式C-1-1用'!$B$3:$AI$977,10,0),"")</f>
        <v>0</v>
      </c>
      <c r="H907" s="321">
        <f>IFERROR(VLOOKUP($A907,'様式C-1-1用'!$B$3:$AI$977,22,0),"")</f>
        <v>0</v>
      </c>
      <c r="I907" s="321">
        <f>IFERROR(VLOOKUP($A907,'様式C-1-1用'!$B$3:$AI$977,23,0),"")</f>
        <v>0</v>
      </c>
      <c r="J907" s="321" t="str">
        <f>IFERROR(VLOOKUP($A907,'様式C-1-1用'!$B$3:$AI$977,24,0),"")</f>
        <v/>
      </c>
      <c r="K907" s="321" t="str">
        <f>IFERROR(VLOOKUP($A907,'様式C-1-1用'!$B$3:$AI$977,25,0),"")</f>
        <v/>
      </c>
      <c r="L907" s="321">
        <f>IFERROR(VLOOKUP($A907,'様式C-1-1用'!$B$3:$AI$977,16,0),"")</f>
        <v>0</v>
      </c>
      <c r="M907" s="321" t="str">
        <f>IFERROR(VLOOKUP($A907,'様式C-1-1用'!$B$3:$AI$977,34,0),"")</f>
        <v/>
      </c>
      <c r="N907" s="321" t="str">
        <f>IFERROR(VLOOKUP($A907,'様式C-1-1用'!$B$3:$AI$977,30,0),"")</f>
        <v/>
      </c>
      <c r="O907" s="321" t="str">
        <f>IF(VLOOKUP($A907,'様式C-1-1用'!$B$3:$AI$977,29,0)="－","なし",VLOOKUP($A907,'様式C-1-1用'!$B$3:$AI$977,29,0))</f>
        <v/>
      </c>
      <c r="P907" s="322" t="str">
        <f>IFERROR(VLOOKUP($A907,'様式C-1-1用'!$B$3:$AI$977,33,0),"")</f>
        <v/>
      </c>
    </row>
    <row r="908" spans="1:16" ht="15.95" customHeight="1" x14ac:dyDescent="0.15">
      <c r="A908" s="314">
        <v>906</v>
      </c>
      <c r="B908" s="320">
        <f>IFERROR(VLOOKUP($A908,'様式C-1-1用'!$B$3:$AI$977,3,0),"")</f>
        <v>0</v>
      </c>
      <c r="C908" s="321" t="str">
        <f>IFERROR(VLOOKUP($A908,'様式C-1-1用'!$B$3:$AI$977,4,0),"")</f>
        <v/>
      </c>
      <c r="D908" s="321">
        <f>IFERROR(VLOOKUP($A908,'様式C-1-1用'!$B$3:$AI$977,6,0),"")</f>
        <v>0</v>
      </c>
      <c r="E908" s="321">
        <f>IFERROR(VLOOKUP($A908,'様式C-1-1用'!$B$3:$AI$977,7,0),"")</f>
        <v>0</v>
      </c>
      <c r="F908" s="321">
        <f>IFERROR(VLOOKUP($A908,'様式C-1-1用'!$B$3:$AI$977,8,0),"")</f>
        <v>0</v>
      </c>
      <c r="G908" s="321">
        <f>IFERROR(VLOOKUP($A908,'様式C-1-1用'!$B$3:$AI$977,10,0),"")</f>
        <v>0</v>
      </c>
      <c r="H908" s="321">
        <f>IFERROR(VLOOKUP($A908,'様式C-1-1用'!$B$3:$AI$977,22,0),"")</f>
        <v>0</v>
      </c>
      <c r="I908" s="321">
        <f>IFERROR(VLOOKUP($A908,'様式C-1-1用'!$B$3:$AI$977,23,0),"")</f>
        <v>0</v>
      </c>
      <c r="J908" s="321" t="str">
        <f>IFERROR(VLOOKUP($A908,'様式C-1-1用'!$B$3:$AI$977,24,0),"")</f>
        <v/>
      </c>
      <c r="K908" s="321" t="str">
        <f>IFERROR(VLOOKUP($A908,'様式C-1-1用'!$B$3:$AI$977,25,0),"")</f>
        <v/>
      </c>
      <c r="L908" s="321">
        <f>IFERROR(VLOOKUP($A908,'様式C-1-1用'!$B$3:$AI$977,16,0),"")</f>
        <v>0</v>
      </c>
      <c r="M908" s="321" t="str">
        <f>IFERROR(VLOOKUP($A908,'様式C-1-1用'!$B$3:$AI$977,34,0),"")</f>
        <v/>
      </c>
      <c r="N908" s="321" t="str">
        <f>IFERROR(VLOOKUP($A908,'様式C-1-1用'!$B$3:$AI$977,30,0),"")</f>
        <v/>
      </c>
      <c r="O908" s="321" t="str">
        <f>IF(VLOOKUP($A908,'様式C-1-1用'!$B$3:$AI$977,29,0)="－","なし",VLOOKUP($A908,'様式C-1-1用'!$B$3:$AI$977,29,0))</f>
        <v/>
      </c>
      <c r="P908" s="322" t="str">
        <f>IFERROR(VLOOKUP($A908,'様式C-1-1用'!$B$3:$AI$977,33,0),"")</f>
        <v/>
      </c>
    </row>
    <row r="909" spans="1:16" ht="15.95" customHeight="1" x14ac:dyDescent="0.15">
      <c r="A909" s="314">
        <v>907</v>
      </c>
      <c r="B909" s="320">
        <f>IFERROR(VLOOKUP($A909,'様式C-1-1用'!$B$3:$AI$977,3,0),"")</f>
        <v>0</v>
      </c>
      <c r="C909" s="321" t="str">
        <f>IFERROR(VLOOKUP($A909,'様式C-1-1用'!$B$3:$AI$977,4,0),"")</f>
        <v/>
      </c>
      <c r="D909" s="321">
        <f>IFERROR(VLOOKUP($A909,'様式C-1-1用'!$B$3:$AI$977,6,0),"")</f>
        <v>0</v>
      </c>
      <c r="E909" s="321">
        <f>IFERROR(VLOOKUP($A909,'様式C-1-1用'!$B$3:$AI$977,7,0),"")</f>
        <v>0</v>
      </c>
      <c r="F909" s="321">
        <f>IFERROR(VLOOKUP($A909,'様式C-1-1用'!$B$3:$AI$977,8,0),"")</f>
        <v>0</v>
      </c>
      <c r="G909" s="321">
        <f>IFERROR(VLOOKUP($A909,'様式C-1-1用'!$B$3:$AI$977,10,0),"")</f>
        <v>0</v>
      </c>
      <c r="H909" s="321">
        <f>IFERROR(VLOOKUP($A909,'様式C-1-1用'!$B$3:$AI$977,22,0),"")</f>
        <v>0</v>
      </c>
      <c r="I909" s="321">
        <f>IFERROR(VLOOKUP($A909,'様式C-1-1用'!$B$3:$AI$977,23,0),"")</f>
        <v>0</v>
      </c>
      <c r="J909" s="321" t="str">
        <f>IFERROR(VLOOKUP($A909,'様式C-1-1用'!$B$3:$AI$977,24,0),"")</f>
        <v/>
      </c>
      <c r="K909" s="321" t="str">
        <f>IFERROR(VLOOKUP($A909,'様式C-1-1用'!$B$3:$AI$977,25,0),"")</f>
        <v/>
      </c>
      <c r="L909" s="321">
        <f>IFERROR(VLOOKUP($A909,'様式C-1-1用'!$B$3:$AI$977,16,0),"")</f>
        <v>0</v>
      </c>
      <c r="M909" s="321" t="str">
        <f>IFERROR(VLOOKUP($A909,'様式C-1-1用'!$B$3:$AI$977,34,0),"")</f>
        <v/>
      </c>
      <c r="N909" s="321" t="str">
        <f>IFERROR(VLOOKUP($A909,'様式C-1-1用'!$B$3:$AI$977,30,0),"")</f>
        <v/>
      </c>
      <c r="O909" s="321" t="str">
        <f>IF(VLOOKUP($A909,'様式C-1-1用'!$B$3:$AI$977,29,0)="－","なし",VLOOKUP($A909,'様式C-1-1用'!$B$3:$AI$977,29,0))</f>
        <v/>
      </c>
      <c r="P909" s="322" t="str">
        <f>IFERROR(VLOOKUP($A909,'様式C-1-1用'!$B$3:$AI$977,33,0),"")</f>
        <v/>
      </c>
    </row>
    <row r="910" spans="1:16" ht="15.95" customHeight="1" x14ac:dyDescent="0.15">
      <c r="A910" s="314">
        <v>908</v>
      </c>
      <c r="B910" s="320">
        <f>IFERROR(VLOOKUP($A910,'様式C-1-1用'!$B$3:$AI$977,3,0),"")</f>
        <v>0</v>
      </c>
      <c r="C910" s="321" t="str">
        <f>IFERROR(VLOOKUP($A910,'様式C-1-1用'!$B$3:$AI$977,4,0),"")</f>
        <v/>
      </c>
      <c r="D910" s="321">
        <f>IFERROR(VLOOKUP($A910,'様式C-1-1用'!$B$3:$AI$977,6,0),"")</f>
        <v>0</v>
      </c>
      <c r="E910" s="321">
        <f>IFERROR(VLOOKUP($A910,'様式C-1-1用'!$B$3:$AI$977,7,0),"")</f>
        <v>0</v>
      </c>
      <c r="F910" s="321">
        <f>IFERROR(VLOOKUP($A910,'様式C-1-1用'!$B$3:$AI$977,8,0),"")</f>
        <v>0</v>
      </c>
      <c r="G910" s="321">
        <f>IFERROR(VLOOKUP($A910,'様式C-1-1用'!$B$3:$AI$977,10,0),"")</f>
        <v>0</v>
      </c>
      <c r="H910" s="321">
        <f>IFERROR(VLOOKUP($A910,'様式C-1-1用'!$B$3:$AI$977,22,0),"")</f>
        <v>0</v>
      </c>
      <c r="I910" s="321">
        <f>IFERROR(VLOOKUP($A910,'様式C-1-1用'!$B$3:$AI$977,23,0),"")</f>
        <v>0</v>
      </c>
      <c r="J910" s="321" t="str">
        <f>IFERROR(VLOOKUP($A910,'様式C-1-1用'!$B$3:$AI$977,24,0),"")</f>
        <v/>
      </c>
      <c r="K910" s="321" t="str">
        <f>IFERROR(VLOOKUP($A910,'様式C-1-1用'!$B$3:$AI$977,25,0),"")</f>
        <v/>
      </c>
      <c r="L910" s="321">
        <f>IFERROR(VLOOKUP($A910,'様式C-1-1用'!$B$3:$AI$977,16,0),"")</f>
        <v>0</v>
      </c>
      <c r="M910" s="321" t="str">
        <f>IFERROR(VLOOKUP($A910,'様式C-1-1用'!$B$3:$AI$977,34,0),"")</f>
        <v/>
      </c>
      <c r="N910" s="321" t="str">
        <f>IFERROR(VLOOKUP($A910,'様式C-1-1用'!$B$3:$AI$977,30,0),"")</f>
        <v/>
      </c>
      <c r="O910" s="321" t="str">
        <f>IF(VLOOKUP($A910,'様式C-1-1用'!$B$3:$AI$977,29,0)="－","なし",VLOOKUP($A910,'様式C-1-1用'!$B$3:$AI$977,29,0))</f>
        <v/>
      </c>
      <c r="P910" s="322" t="str">
        <f>IFERROR(VLOOKUP($A910,'様式C-1-1用'!$B$3:$AI$977,33,0),"")</f>
        <v/>
      </c>
    </row>
    <row r="911" spans="1:16" ht="15.95" customHeight="1" x14ac:dyDescent="0.15">
      <c r="A911" s="314">
        <v>909</v>
      </c>
      <c r="B911" s="320">
        <f>IFERROR(VLOOKUP($A911,'様式C-1-1用'!$B$3:$AI$977,3,0),"")</f>
        <v>0</v>
      </c>
      <c r="C911" s="321" t="str">
        <f>IFERROR(VLOOKUP($A911,'様式C-1-1用'!$B$3:$AI$977,4,0),"")</f>
        <v/>
      </c>
      <c r="D911" s="321">
        <f>IFERROR(VLOOKUP($A911,'様式C-1-1用'!$B$3:$AI$977,6,0),"")</f>
        <v>0</v>
      </c>
      <c r="E911" s="321">
        <f>IFERROR(VLOOKUP($A911,'様式C-1-1用'!$B$3:$AI$977,7,0),"")</f>
        <v>0</v>
      </c>
      <c r="F911" s="321">
        <f>IFERROR(VLOOKUP($A911,'様式C-1-1用'!$B$3:$AI$977,8,0),"")</f>
        <v>0</v>
      </c>
      <c r="G911" s="321">
        <f>IFERROR(VLOOKUP($A911,'様式C-1-1用'!$B$3:$AI$977,10,0),"")</f>
        <v>0</v>
      </c>
      <c r="H911" s="321">
        <f>IFERROR(VLOOKUP($A911,'様式C-1-1用'!$B$3:$AI$977,22,0),"")</f>
        <v>0</v>
      </c>
      <c r="I911" s="321">
        <f>IFERROR(VLOOKUP($A911,'様式C-1-1用'!$B$3:$AI$977,23,0),"")</f>
        <v>0</v>
      </c>
      <c r="J911" s="321" t="str">
        <f>IFERROR(VLOOKUP($A911,'様式C-1-1用'!$B$3:$AI$977,24,0),"")</f>
        <v/>
      </c>
      <c r="K911" s="321" t="str">
        <f>IFERROR(VLOOKUP($A911,'様式C-1-1用'!$B$3:$AI$977,25,0),"")</f>
        <v/>
      </c>
      <c r="L911" s="321">
        <f>IFERROR(VLOOKUP($A911,'様式C-1-1用'!$B$3:$AI$977,16,0),"")</f>
        <v>0</v>
      </c>
      <c r="M911" s="321" t="str">
        <f>IFERROR(VLOOKUP($A911,'様式C-1-1用'!$B$3:$AI$977,34,0),"")</f>
        <v/>
      </c>
      <c r="N911" s="321" t="str">
        <f>IFERROR(VLOOKUP($A911,'様式C-1-1用'!$B$3:$AI$977,30,0),"")</f>
        <v/>
      </c>
      <c r="O911" s="321" t="str">
        <f>IF(VLOOKUP($A911,'様式C-1-1用'!$B$3:$AI$977,29,0)="－","なし",VLOOKUP($A911,'様式C-1-1用'!$B$3:$AI$977,29,0))</f>
        <v/>
      </c>
      <c r="P911" s="322" t="str">
        <f>IFERROR(VLOOKUP($A911,'様式C-1-1用'!$B$3:$AI$977,33,0),"")</f>
        <v/>
      </c>
    </row>
    <row r="912" spans="1:16" ht="15.95" customHeight="1" x14ac:dyDescent="0.15">
      <c r="A912" s="314">
        <v>910</v>
      </c>
      <c r="B912" s="320">
        <f>IFERROR(VLOOKUP($A912,'様式C-1-1用'!$B$3:$AI$977,3,0),"")</f>
        <v>0</v>
      </c>
      <c r="C912" s="321" t="str">
        <f>IFERROR(VLOOKUP($A912,'様式C-1-1用'!$B$3:$AI$977,4,0),"")</f>
        <v/>
      </c>
      <c r="D912" s="321">
        <f>IFERROR(VLOOKUP($A912,'様式C-1-1用'!$B$3:$AI$977,6,0),"")</f>
        <v>0</v>
      </c>
      <c r="E912" s="321">
        <f>IFERROR(VLOOKUP($A912,'様式C-1-1用'!$B$3:$AI$977,7,0),"")</f>
        <v>0</v>
      </c>
      <c r="F912" s="321">
        <f>IFERROR(VLOOKUP($A912,'様式C-1-1用'!$B$3:$AI$977,8,0),"")</f>
        <v>0</v>
      </c>
      <c r="G912" s="321">
        <f>IFERROR(VLOOKUP($A912,'様式C-1-1用'!$B$3:$AI$977,10,0),"")</f>
        <v>0</v>
      </c>
      <c r="H912" s="321">
        <f>IFERROR(VLOOKUP($A912,'様式C-1-1用'!$B$3:$AI$977,22,0),"")</f>
        <v>0</v>
      </c>
      <c r="I912" s="321">
        <f>IFERROR(VLOOKUP($A912,'様式C-1-1用'!$B$3:$AI$977,23,0),"")</f>
        <v>0</v>
      </c>
      <c r="J912" s="321" t="str">
        <f>IFERROR(VLOOKUP($A912,'様式C-1-1用'!$B$3:$AI$977,24,0),"")</f>
        <v/>
      </c>
      <c r="K912" s="321" t="str">
        <f>IFERROR(VLOOKUP($A912,'様式C-1-1用'!$B$3:$AI$977,25,0),"")</f>
        <v/>
      </c>
      <c r="L912" s="321">
        <f>IFERROR(VLOOKUP($A912,'様式C-1-1用'!$B$3:$AI$977,16,0),"")</f>
        <v>0</v>
      </c>
      <c r="M912" s="321" t="str">
        <f>IFERROR(VLOOKUP($A912,'様式C-1-1用'!$B$3:$AI$977,34,0),"")</f>
        <v/>
      </c>
      <c r="N912" s="321" t="str">
        <f>IFERROR(VLOOKUP($A912,'様式C-1-1用'!$B$3:$AI$977,30,0),"")</f>
        <v/>
      </c>
      <c r="O912" s="321" t="str">
        <f>IF(VLOOKUP($A912,'様式C-1-1用'!$B$3:$AI$977,29,0)="－","なし",VLOOKUP($A912,'様式C-1-1用'!$B$3:$AI$977,29,0))</f>
        <v/>
      </c>
      <c r="P912" s="322" t="str">
        <f>IFERROR(VLOOKUP($A912,'様式C-1-1用'!$B$3:$AI$977,33,0),"")</f>
        <v/>
      </c>
    </row>
    <row r="913" spans="1:16" ht="15.95" customHeight="1" x14ac:dyDescent="0.15">
      <c r="A913" s="314">
        <v>911</v>
      </c>
      <c r="B913" s="320">
        <f>IFERROR(VLOOKUP($A913,'様式C-1-1用'!$B$3:$AI$977,3,0),"")</f>
        <v>0</v>
      </c>
      <c r="C913" s="321" t="str">
        <f>IFERROR(VLOOKUP($A913,'様式C-1-1用'!$B$3:$AI$977,4,0),"")</f>
        <v/>
      </c>
      <c r="D913" s="321">
        <f>IFERROR(VLOOKUP($A913,'様式C-1-1用'!$B$3:$AI$977,6,0),"")</f>
        <v>0</v>
      </c>
      <c r="E913" s="321">
        <f>IFERROR(VLOOKUP($A913,'様式C-1-1用'!$B$3:$AI$977,7,0),"")</f>
        <v>0</v>
      </c>
      <c r="F913" s="321">
        <f>IFERROR(VLOOKUP($A913,'様式C-1-1用'!$B$3:$AI$977,8,0),"")</f>
        <v>0</v>
      </c>
      <c r="G913" s="321">
        <f>IFERROR(VLOOKUP($A913,'様式C-1-1用'!$B$3:$AI$977,10,0),"")</f>
        <v>0</v>
      </c>
      <c r="H913" s="321">
        <f>IFERROR(VLOOKUP($A913,'様式C-1-1用'!$B$3:$AI$977,22,0),"")</f>
        <v>0</v>
      </c>
      <c r="I913" s="321">
        <f>IFERROR(VLOOKUP($A913,'様式C-1-1用'!$B$3:$AI$977,23,0),"")</f>
        <v>0</v>
      </c>
      <c r="J913" s="321" t="str">
        <f>IFERROR(VLOOKUP($A913,'様式C-1-1用'!$B$3:$AI$977,24,0),"")</f>
        <v/>
      </c>
      <c r="K913" s="321" t="str">
        <f>IFERROR(VLOOKUP($A913,'様式C-1-1用'!$B$3:$AI$977,25,0),"")</f>
        <v/>
      </c>
      <c r="L913" s="321">
        <f>IFERROR(VLOOKUP($A913,'様式C-1-1用'!$B$3:$AI$977,16,0),"")</f>
        <v>0</v>
      </c>
      <c r="M913" s="321" t="str">
        <f>IFERROR(VLOOKUP($A913,'様式C-1-1用'!$B$3:$AI$977,34,0),"")</f>
        <v/>
      </c>
      <c r="N913" s="321" t="str">
        <f>IFERROR(VLOOKUP($A913,'様式C-1-1用'!$B$3:$AI$977,30,0),"")</f>
        <v/>
      </c>
      <c r="O913" s="321" t="str">
        <f>IF(VLOOKUP($A913,'様式C-1-1用'!$B$3:$AI$977,29,0)="－","なし",VLOOKUP($A913,'様式C-1-1用'!$B$3:$AI$977,29,0))</f>
        <v/>
      </c>
      <c r="P913" s="322" t="str">
        <f>IFERROR(VLOOKUP($A913,'様式C-1-1用'!$B$3:$AI$977,33,0),"")</f>
        <v/>
      </c>
    </row>
    <row r="914" spans="1:16" ht="15.95" customHeight="1" x14ac:dyDescent="0.15">
      <c r="A914" s="314">
        <v>912</v>
      </c>
      <c r="B914" s="320">
        <f>IFERROR(VLOOKUP($A914,'様式C-1-1用'!$B$3:$AI$977,3,0),"")</f>
        <v>0</v>
      </c>
      <c r="C914" s="321" t="str">
        <f>IFERROR(VLOOKUP($A914,'様式C-1-1用'!$B$3:$AI$977,4,0),"")</f>
        <v/>
      </c>
      <c r="D914" s="321">
        <f>IFERROR(VLOOKUP($A914,'様式C-1-1用'!$B$3:$AI$977,6,0),"")</f>
        <v>0</v>
      </c>
      <c r="E914" s="321">
        <f>IFERROR(VLOOKUP($A914,'様式C-1-1用'!$B$3:$AI$977,7,0),"")</f>
        <v>0</v>
      </c>
      <c r="F914" s="321">
        <f>IFERROR(VLOOKUP($A914,'様式C-1-1用'!$B$3:$AI$977,8,0),"")</f>
        <v>0</v>
      </c>
      <c r="G914" s="321">
        <f>IFERROR(VLOOKUP($A914,'様式C-1-1用'!$B$3:$AI$977,10,0),"")</f>
        <v>0</v>
      </c>
      <c r="H914" s="321">
        <f>IFERROR(VLOOKUP($A914,'様式C-1-1用'!$B$3:$AI$977,22,0),"")</f>
        <v>0</v>
      </c>
      <c r="I914" s="321">
        <f>IFERROR(VLOOKUP($A914,'様式C-1-1用'!$B$3:$AI$977,23,0),"")</f>
        <v>0</v>
      </c>
      <c r="J914" s="321" t="str">
        <f>IFERROR(VLOOKUP($A914,'様式C-1-1用'!$B$3:$AI$977,24,0),"")</f>
        <v/>
      </c>
      <c r="K914" s="321" t="str">
        <f>IFERROR(VLOOKUP($A914,'様式C-1-1用'!$B$3:$AI$977,25,0),"")</f>
        <v/>
      </c>
      <c r="L914" s="321">
        <f>IFERROR(VLOOKUP($A914,'様式C-1-1用'!$B$3:$AI$977,16,0),"")</f>
        <v>0</v>
      </c>
      <c r="M914" s="321" t="str">
        <f>IFERROR(VLOOKUP($A914,'様式C-1-1用'!$B$3:$AI$977,34,0),"")</f>
        <v/>
      </c>
      <c r="N914" s="321" t="str">
        <f>IFERROR(VLOOKUP($A914,'様式C-1-1用'!$B$3:$AI$977,30,0),"")</f>
        <v/>
      </c>
      <c r="O914" s="321" t="str">
        <f>IF(VLOOKUP($A914,'様式C-1-1用'!$B$3:$AI$977,29,0)="－","なし",VLOOKUP($A914,'様式C-1-1用'!$B$3:$AI$977,29,0))</f>
        <v/>
      </c>
      <c r="P914" s="322" t="str">
        <f>IFERROR(VLOOKUP($A914,'様式C-1-1用'!$B$3:$AI$977,33,0),"")</f>
        <v/>
      </c>
    </row>
    <row r="915" spans="1:16" ht="15.95" customHeight="1" x14ac:dyDescent="0.15">
      <c r="A915" s="314">
        <v>913</v>
      </c>
      <c r="B915" s="320">
        <f>IFERROR(VLOOKUP($A915,'様式C-1-1用'!$B$3:$AI$977,3,0),"")</f>
        <v>0</v>
      </c>
      <c r="C915" s="321" t="str">
        <f>IFERROR(VLOOKUP($A915,'様式C-1-1用'!$B$3:$AI$977,4,0),"")</f>
        <v/>
      </c>
      <c r="D915" s="321">
        <f>IFERROR(VLOOKUP($A915,'様式C-1-1用'!$B$3:$AI$977,6,0),"")</f>
        <v>0</v>
      </c>
      <c r="E915" s="321">
        <f>IFERROR(VLOOKUP($A915,'様式C-1-1用'!$B$3:$AI$977,7,0),"")</f>
        <v>0</v>
      </c>
      <c r="F915" s="321">
        <f>IFERROR(VLOOKUP($A915,'様式C-1-1用'!$B$3:$AI$977,8,0),"")</f>
        <v>0</v>
      </c>
      <c r="G915" s="321">
        <f>IFERROR(VLOOKUP($A915,'様式C-1-1用'!$B$3:$AI$977,10,0),"")</f>
        <v>0</v>
      </c>
      <c r="H915" s="321">
        <f>IFERROR(VLOOKUP($A915,'様式C-1-1用'!$B$3:$AI$977,22,0),"")</f>
        <v>0</v>
      </c>
      <c r="I915" s="321">
        <f>IFERROR(VLOOKUP($A915,'様式C-1-1用'!$B$3:$AI$977,23,0),"")</f>
        <v>0</v>
      </c>
      <c r="J915" s="321" t="str">
        <f>IFERROR(VLOOKUP($A915,'様式C-1-1用'!$B$3:$AI$977,24,0),"")</f>
        <v/>
      </c>
      <c r="K915" s="321" t="str">
        <f>IFERROR(VLOOKUP($A915,'様式C-1-1用'!$B$3:$AI$977,25,0),"")</f>
        <v/>
      </c>
      <c r="L915" s="321">
        <f>IFERROR(VLOOKUP($A915,'様式C-1-1用'!$B$3:$AI$977,16,0),"")</f>
        <v>0</v>
      </c>
      <c r="M915" s="321" t="str">
        <f>IFERROR(VLOOKUP($A915,'様式C-1-1用'!$B$3:$AI$977,34,0),"")</f>
        <v/>
      </c>
      <c r="N915" s="321" t="str">
        <f>IFERROR(VLOOKUP($A915,'様式C-1-1用'!$B$3:$AI$977,30,0),"")</f>
        <v/>
      </c>
      <c r="O915" s="321" t="str">
        <f>IF(VLOOKUP($A915,'様式C-1-1用'!$B$3:$AI$977,29,0)="－","なし",VLOOKUP($A915,'様式C-1-1用'!$B$3:$AI$977,29,0))</f>
        <v/>
      </c>
      <c r="P915" s="322" t="str">
        <f>IFERROR(VLOOKUP($A915,'様式C-1-1用'!$B$3:$AI$977,33,0),"")</f>
        <v/>
      </c>
    </row>
    <row r="916" spans="1:16" ht="15.95" customHeight="1" x14ac:dyDescent="0.15">
      <c r="A916" s="314">
        <v>914</v>
      </c>
      <c r="B916" s="320">
        <f>IFERROR(VLOOKUP($A916,'様式C-1-1用'!$B$3:$AI$977,3,0),"")</f>
        <v>0</v>
      </c>
      <c r="C916" s="321" t="str">
        <f>IFERROR(VLOOKUP($A916,'様式C-1-1用'!$B$3:$AI$977,4,0),"")</f>
        <v/>
      </c>
      <c r="D916" s="321">
        <f>IFERROR(VLOOKUP($A916,'様式C-1-1用'!$B$3:$AI$977,6,0),"")</f>
        <v>0</v>
      </c>
      <c r="E916" s="321">
        <f>IFERROR(VLOOKUP($A916,'様式C-1-1用'!$B$3:$AI$977,7,0),"")</f>
        <v>0</v>
      </c>
      <c r="F916" s="321">
        <f>IFERROR(VLOOKUP($A916,'様式C-1-1用'!$B$3:$AI$977,8,0),"")</f>
        <v>0</v>
      </c>
      <c r="G916" s="321">
        <f>IFERROR(VLOOKUP($A916,'様式C-1-1用'!$B$3:$AI$977,10,0),"")</f>
        <v>0</v>
      </c>
      <c r="H916" s="321">
        <f>IFERROR(VLOOKUP($A916,'様式C-1-1用'!$B$3:$AI$977,22,0),"")</f>
        <v>0</v>
      </c>
      <c r="I916" s="321">
        <f>IFERROR(VLOOKUP($A916,'様式C-1-1用'!$B$3:$AI$977,23,0),"")</f>
        <v>0</v>
      </c>
      <c r="J916" s="321" t="str">
        <f>IFERROR(VLOOKUP($A916,'様式C-1-1用'!$B$3:$AI$977,24,0),"")</f>
        <v/>
      </c>
      <c r="K916" s="321" t="str">
        <f>IFERROR(VLOOKUP($A916,'様式C-1-1用'!$B$3:$AI$977,25,0),"")</f>
        <v/>
      </c>
      <c r="L916" s="321">
        <f>IFERROR(VLOOKUP($A916,'様式C-1-1用'!$B$3:$AI$977,16,0),"")</f>
        <v>0</v>
      </c>
      <c r="M916" s="321" t="str">
        <f>IFERROR(VLOOKUP($A916,'様式C-1-1用'!$B$3:$AI$977,34,0),"")</f>
        <v/>
      </c>
      <c r="N916" s="321" t="str">
        <f>IFERROR(VLOOKUP($A916,'様式C-1-1用'!$B$3:$AI$977,30,0),"")</f>
        <v/>
      </c>
      <c r="O916" s="321" t="str">
        <f>IF(VLOOKUP($A916,'様式C-1-1用'!$B$3:$AI$977,29,0)="－","なし",VLOOKUP($A916,'様式C-1-1用'!$B$3:$AI$977,29,0))</f>
        <v/>
      </c>
      <c r="P916" s="322" t="str">
        <f>IFERROR(VLOOKUP($A916,'様式C-1-1用'!$B$3:$AI$977,33,0),"")</f>
        <v/>
      </c>
    </row>
    <row r="917" spans="1:16" ht="15.95" customHeight="1" x14ac:dyDescent="0.15">
      <c r="A917" s="314">
        <v>915</v>
      </c>
      <c r="B917" s="320">
        <f>IFERROR(VLOOKUP($A917,'様式C-1-1用'!$B$3:$AI$977,3,0),"")</f>
        <v>0</v>
      </c>
      <c r="C917" s="321" t="str">
        <f>IFERROR(VLOOKUP($A917,'様式C-1-1用'!$B$3:$AI$977,4,0),"")</f>
        <v/>
      </c>
      <c r="D917" s="321">
        <f>IFERROR(VLOOKUP($A917,'様式C-1-1用'!$B$3:$AI$977,6,0),"")</f>
        <v>0</v>
      </c>
      <c r="E917" s="321">
        <f>IFERROR(VLOOKUP($A917,'様式C-1-1用'!$B$3:$AI$977,7,0),"")</f>
        <v>0</v>
      </c>
      <c r="F917" s="321">
        <f>IFERROR(VLOOKUP($A917,'様式C-1-1用'!$B$3:$AI$977,8,0),"")</f>
        <v>0</v>
      </c>
      <c r="G917" s="321">
        <f>IFERROR(VLOOKUP($A917,'様式C-1-1用'!$B$3:$AI$977,10,0),"")</f>
        <v>0</v>
      </c>
      <c r="H917" s="321">
        <f>IFERROR(VLOOKUP($A917,'様式C-1-1用'!$B$3:$AI$977,22,0),"")</f>
        <v>0</v>
      </c>
      <c r="I917" s="321">
        <f>IFERROR(VLOOKUP($A917,'様式C-1-1用'!$B$3:$AI$977,23,0),"")</f>
        <v>0</v>
      </c>
      <c r="J917" s="321" t="str">
        <f>IFERROR(VLOOKUP($A917,'様式C-1-1用'!$B$3:$AI$977,24,0),"")</f>
        <v/>
      </c>
      <c r="K917" s="321" t="str">
        <f>IFERROR(VLOOKUP($A917,'様式C-1-1用'!$B$3:$AI$977,25,0),"")</f>
        <v/>
      </c>
      <c r="L917" s="321">
        <f>IFERROR(VLOOKUP($A917,'様式C-1-1用'!$B$3:$AI$977,16,0),"")</f>
        <v>0</v>
      </c>
      <c r="M917" s="321" t="str">
        <f>IFERROR(VLOOKUP($A917,'様式C-1-1用'!$B$3:$AI$977,34,0),"")</f>
        <v/>
      </c>
      <c r="N917" s="321" t="str">
        <f>IFERROR(VLOOKUP($A917,'様式C-1-1用'!$B$3:$AI$977,30,0),"")</f>
        <v/>
      </c>
      <c r="O917" s="321" t="str">
        <f>IF(VLOOKUP($A917,'様式C-1-1用'!$B$3:$AI$977,29,0)="－","なし",VLOOKUP($A917,'様式C-1-1用'!$B$3:$AI$977,29,0))</f>
        <v/>
      </c>
      <c r="P917" s="322" t="str">
        <f>IFERROR(VLOOKUP($A917,'様式C-1-1用'!$B$3:$AI$977,33,0),"")</f>
        <v/>
      </c>
    </row>
    <row r="918" spans="1:16" ht="15.95" customHeight="1" x14ac:dyDescent="0.15">
      <c r="A918" s="314">
        <v>916</v>
      </c>
      <c r="B918" s="320">
        <f>IFERROR(VLOOKUP($A918,'様式C-1-1用'!$B$3:$AI$977,3,0),"")</f>
        <v>0</v>
      </c>
      <c r="C918" s="321" t="str">
        <f>IFERROR(VLOOKUP($A918,'様式C-1-1用'!$B$3:$AI$977,4,0),"")</f>
        <v/>
      </c>
      <c r="D918" s="321">
        <f>IFERROR(VLOOKUP($A918,'様式C-1-1用'!$B$3:$AI$977,6,0),"")</f>
        <v>0</v>
      </c>
      <c r="E918" s="321">
        <f>IFERROR(VLOOKUP($A918,'様式C-1-1用'!$B$3:$AI$977,7,0),"")</f>
        <v>0</v>
      </c>
      <c r="F918" s="321">
        <f>IFERROR(VLOOKUP($A918,'様式C-1-1用'!$B$3:$AI$977,8,0),"")</f>
        <v>0</v>
      </c>
      <c r="G918" s="321">
        <f>IFERROR(VLOOKUP($A918,'様式C-1-1用'!$B$3:$AI$977,10,0),"")</f>
        <v>0</v>
      </c>
      <c r="H918" s="321">
        <f>IFERROR(VLOOKUP($A918,'様式C-1-1用'!$B$3:$AI$977,22,0),"")</f>
        <v>0</v>
      </c>
      <c r="I918" s="321">
        <f>IFERROR(VLOOKUP($A918,'様式C-1-1用'!$B$3:$AI$977,23,0),"")</f>
        <v>0</v>
      </c>
      <c r="J918" s="321" t="str">
        <f>IFERROR(VLOOKUP($A918,'様式C-1-1用'!$B$3:$AI$977,24,0),"")</f>
        <v/>
      </c>
      <c r="K918" s="321" t="str">
        <f>IFERROR(VLOOKUP($A918,'様式C-1-1用'!$B$3:$AI$977,25,0),"")</f>
        <v/>
      </c>
      <c r="L918" s="321">
        <f>IFERROR(VLOOKUP($A918,'様式C-1-1用'!$B$3:$AI$977,16,0),"")</f>
        <v>0</v>
      </c>
      <c r="M918" s="321" t="str">
        <f>IFERROR(VLOOKUP($A918,'様式C-1-1用'!$B$3:$AI$977,34,0),"")</f>
        <v/>
      </c>
      <c r="N918" s="321" t="str">
        <f>IFERROR(VLOOKUP($A918,'様式C-1-1用'!$B$3:$AI$977,30,0),"")</f>
        <v/>
      </c>
      <c r="O918" s="321" t="str">
        <f>IF(VLOOKUP($A918,'様式C-1-1用'!$B$3:$AI$977,29,0)="－","なし",VLOOKUP($A918,'様式C-1-1用'!$B$3:$AI$977,29,0))</f>
        <v/>
      </c>
      <c r="P918" s="322" t="str">
        <f>IFERROR(VLOOKUP($A918,'様式C-1-1用'!$B$3:$AI$977,33,0),"")</f>
        <v/>
      </c>
    </row>
    <row r="919" spans="1:16" ht="15.95" customHeight="1" x14ac:dyDescent="0.15">
      <c r="A919" s="314">
        <v>917</v>
      </c>
      <c r="B919" s="320">
        <f>IFERROR(VLOOKUP($A919,'様式C-1-1用'!$B$3:$AI$977,3,0),"")</f>
        <v>0</v>
      </c>
      <c r="C919" s="321" t="str">
        <f>IFERROR(VLOOKUP($A919,'様式C-1-1用'!$B$3:$AI$977,4,0),"")</f>
        <v/>
      </c>
      <c r="D919" s="321">
        <f>IFERROR(VLOOKUP($A919,'様式C-1-1用'!$B$3:$AI$977,6,0),"")</f>
        <v>0</v>
      </c>
      <c r="E919" s="321">
        <f>IFERROR(VLOOKUP($A919,'様式C-1-1用'!$B$3:$AI$977,7,0),"")</f>
        <v>0</v>
      </c>
      <c r="F919" s="321">
        <f>IFERROR(VLOOKUP($A919,'様式C-1-1用'!$B$3:$AI$977,8,0),"")</f>
        <v>0</v>
      </c>
      <c r="G919" s="321">
        <f>IFERROR(VLOOKUP($A919,'様式C-1-1用'!$B$3:$AI$977,10,0),"")</f>
        <v>0</v>
      </c>
      <c r="H919" s="321">
        <f>IFERROR(VLOOKUP($A919,'様式C-1-1用'!$B$3:$AI$977,22,0),"")</f>
        <v>0</v>
      </c>
      <c r="I919" s="321">
        <f>IFERROR(VLOOKUP($A919,'様式C-1-1用'!$B$3:$AI$977,23,0),"")</f>
        <v>0</v>
      </c>
      <c r="J919" s="321" t="str">
        <f>IFERROR(VLOOKUP($A919,'様式C-1-1用'!$B$3:$AI$977,24,0),"")</f>
        <v/>
      </c>
      <c r="K919" s="321" t="str">
        <f>IFERROR(VLOOKUP($A919,'様式C-1-1用'!$B$3:$AI$977,25,0),"")</f>
        <v/>
      </c>
      <c r="L919" s="321">
        <f>IFERROR(VLOOKUP($A919,'様式C-1-1用'!$B$3:$AI$977,16,0),"")</f>
        <v>0</v>
      </c>
      <c r="M919" s="321" t="str">
        <f>IFERROR(VLOOKUP($A919,'様式C-1-1用'!$B$3:$AI$977,34,0),"")</f>
        <v/>
      </c>
      <c r="N919" s="321" t="str">
        <f>IFERROR(VLOOKUP($A919,'様式C-1-1用'!$B$3:$AI$977,30,0),"")</f>
        <v/>
      </c>
      <c r="O919" s="321" t="str">
        <f>IF(VLOOKUP($A919,'様式C-1-1用'!$B$3:$AI$977,29,0)="－","なし",VLOOKUP($A919,'様式C-1-1用'!$B$3:$AI$977,29,0))</f>
        <v/>
      </c>
      <c r="P919" s="322" t="str">
        <f>IFERROR(VLOOKUP($A919,'様式C-1-1用'!$B$3:$AI$977,33,0),"")</f>
        <v/>
      </c>
    </row>
    <row r="920" spans="1:16" ht="15.95" customHeight="1" x14ac:dyDescent="0.15">
      <c r="A920" s="314">
        <v>918</v>
      </c>
      <c r="B920" s="320">
        <f>IFERROR(VLOOKUP($A920,'様式C-1-1用'!$B$3:$AI$977,3,0),"")</f>
        <v>0</v>
      </c>
      <c r="C920" s="321" t="str">
        <f>IFERROR(VLOOKUP($A920,'様式C-1-1用'!$B$3:$AI$977,4,0),"")</f>
        <v/>
      </c>
      <c r="D920" s="321">
        <f>IFERROR(VLOOKUP($A920,'様式C-1-1用'!$B$3:$AI$977,6,0),"")</f>
        <v>0</v>
      </c>
      <c r="E920" s="321">
        <f>IFERROR(VLOOKUP($A920,'様式C-1-1用'!$B$3:$AI$977,7,0),"")</f>
        <v>0</v>
      </c>
      <c r="F920" s="321">
        <f>IFERROR(VLOOKUP($A920,'様式C-1-1用'!$B$3:$AI$977,8,0),"")</f>
        <v>0</v>
      </c>
      <c r="G920" s="321">
        <f>IFERROR(VLOOKUP($A920,'様式C-1-1用'!$B$3:$AI$977,10,0),"")</f>
        <v>0</v>
      </c>
      <c r="H920" s="321">
        <f>IFERROR(VLOOKUP($A920,'様式C-1-1用'!$B$3:$AI$977,22,0),"")</f>
        <v>0</v>
      </c>
      <c r="I920" s="321">
        <f>IFERROR(VLOOKUP($A920,'様式C-1-1用'!$B$3:$AI$977,23,0),"")</f>
        <v>0</v>
      </c>
      <c r="J920" s="321" t="str">
        <f>IFERROR(VLOOKUP($A920,'様式C-1-1用'!$B$3:$AI$977,24,0),"")</f>
        <v/>
      </c>
      <c r="K920" s="321" t="str">
        <f>IFERROR(VLOOKUP($A920,'様式C-1-1用'!$B$3:$AI$977,25,0),"")</f>
        <v/>
      </c>
      <c r="L920" s="321">
        <f>IFERROR(VLOOKUP($A920,'様式C-1-1用'!$B$3:$AI$977,16,0),"")</f>
        <v>0</v>
      </c>
      <c r="M920" s="321" t="str">
        <f>IFERROR(VLOOKUP($A920,'様式C-1-1用'!$B$3:$AI$977,34,0),"")</f>
        <v/>
      </c>
      <c r="N920" s="321" t="str">
        <f>IFERROR(VLOOKUP($A920,'様式C-1-1用'!$B$3:$AI$977,30,0),"")</f>
        <v/>
      </c>
      <c r="O920" s="321" t="str">
        <f>IF(VLOOKUP($A920,'様式C-1-1用'!$B$3:$AI$977,29,0)="－","なし",VLOOKUP($A920,'様式C-1-1用'!$B$3:$AI$977,29,0))</f>
        <v/>
      </c>
      <c r="P920" s="322" t="str">
        <f>IFERROR(VLOOKUP($A920,'様式C-1-1用'!$B$3:$AI$977,33,0),"")</f>
        <v/>
      </c>
    </row>
    <row r="921" spans="1:16" ht="15.95" customHeight="1" x14ac:dyDescent="0.15">
      <c r="A921" s="314">
        <v>919</v>
      </c>
      <c r="B921" s="320">
        <f>IFERROR(VLOOKUP($A921,'様式C-1-1用'!$B$3:$AI$977,3,0),"")</f>
        <v>0</v>
      </c>
      <c r="C921" s="321" t="str">
        <f>IFERROR(VLOOKUP($A921,'様式C-1-1用'!$B$3:$AI$977,4,0),"")</f>
        <v/>
      </c>
      <c r="D921" s="321">
        <f>IFERROR(VLOOKUP($A921,'様式C-1-1用'!$B$3:$AI$977,6,0),"")</f>
        <v>0</v>
      </c>
      <c r="E921" s="321">
        <f>IFERROR(VLOOKUP($A921,'様式C-1-1用'!$B$3:$AI$977,7,0),"")</f>
        <v>0</v>
      </c>
      <c r="F921" s="321">
        <f>IFERROR(VLOOKUP($A921,'様式C-1-1用'!$B$3:$AI$977,8,0),"")</f>
        <v>0</v>
      </c>
      <c r="G921" s="321">
        <f>IFERROR(VLOOKUP($A921,'様式C-1-1用'!$B$3:$AI$977,10,0),"")</f>
        <v>0</v>
      </c>
      <c r="H921" s="321">
        <f>IFERROR(VLOOKUP($A921,'様式C-1-1用'!$B$3:$AI$977,22,0),"")</f>
        <v>0</v>
      </c>
      <c r="I921" s="321">
        <f>IFERROR(VLOOKUP($A921,'様式C-1-1用'!$B$3:$AI$977,23,0),"")</f>
        <v>0</v>
      </c>
      <c r="J921" s="321" t="str">
        <f>IFERROR(VLOOKUP($A921,'様式C-1-1用'!$B$3:$AI$977,24,0),"")</f>
        <v/>
      </c>
      <c r="K921" s="321" t="str">
        <f>IFERROR(VLOOKUP($A921,'様式C-1-1用'!$B$3:$AI$977,25,0),"")</f>
        <v/>
      </c>
      <c r="L921" s="321">
        <f>IFERROR(VLOOKUP($A921,'様式C-1-1用'!$B$3:$AI$977,16,0),"")</f>
        <v>0</v>
      </c>
      <c r="M921" s="321" t="str">
        <f>IFERROR(VLOOKUP($A921,'様式C-1-1用'!$B$3:$AI$977,34,0),"")</f>
        <v/>
      </c>
      <c r="N921" s="321" t="str">
        <f>IFERROR(VLOOKUP($A921,'様式C-1-1用'!$B$3:$AI$977,30,0),"")</f>
        <v/>
      </c>
      <c r="O921" s="321" t="str">
        <f>IF(VLOOKUP($A921,'様式C-1-1用'!$B$3:$AI$977,29,0)="－","なし",VLOOKUP($A921,'様式C-1-1用'!$B$3:$AI$977,29,0))</f>
        <v/>
      </c>
      <c r="P921" s="322" t="str">
        <f>IFERROR(VLOOKUP($A921,'様式C-1-1用'!$B$3:$AI$977,33,0),"")</f>
        <v/>
      </c>
    </row>
    <row r="922" spans="1:16" ht="15.95" customHeight="1" x14ac:dyDescent="0.15">
      <c r="A922" s="314">
        <v>920</v>
      </c>
      <c r="B922" s="320">
        <f>IFERROR(VLOOKUP($A922,'様式C-1-1用'!$B$3:$AI$977,3,0),"")</f>
        <v>0</v>
      </c>
      <c r="C922" s="321" t="str">
        <f>IFERROR(VLOOKUP($A922,'様式C-1-1用'!$B$3:$AI$977,4,0),"")</f>
        <v/>
      </c>
      <c r="D922" s="321">
        <f>IFERROR(VLOOKUP($A922,'様式C-1-1用'!$B$3:$AI$977,6,0),"")</f>
        <v>0</v>
      </c>
      <c r="E922" s="321">
        <f>IFERROR(VLOOKUP($A922,'様式C-1-1用'!$B$3:$AI$977,7,0),"")</f>
        <v>0</v>
      </c>
      <c r="F922" s="321">
        <f>IFERROR(VLOOKUP($A922,'様式C-1-1用'!$B$3:$AI$977,8,0),"")</f>
        <v>0</v>
      </c>
      <c r="G922" s="321">
        <f>IFERROR(VLOOKUP($A922,'様式C-1-1用'!$B$3:$AI$977,10,0),"")</f>
        <v>0</v>
      </c>
      <c r="H922" s="321">
        <f>IFERROR(VLOOKUP($A922,'様式C-1-1用'!$B$3:$AI$977,22,0),"")</f>
        <v>0</v>
      </c>
      <c r="I922" s="321">
        <f>IFERROR(VLOOKUP($A922,'様式C-1-1用'!$B$3:$AI$977,23,0),"")</f>
        <v>0</v>
      </c>
      <c r="J922" s="321" t="str">
        <f>IFERROR(VLOOKUP($A922,'様式C-1-1用'!$B$3:$AI$977,24,0),"")</f>
        <v/>
      </c>
      <c r="K922" s="321" t="str">
        <f>IFERROR(VLOOKUP($A922,'様式C-1-1用'!$B$3:$AI$977,25,0),"")</f>
        <v/>
      </c>
      <c r="L922" s="321">
        <f>IFERROR(VLOOKUP($A922,'様式C-1-1用'!$B$3:$AI$977,16,0),"")</f>
        <v>0</v>
      </c>
      <c r="M922" s="321" t="str">
        <f>IFERROR(VLOOKUP($A922,'様式C-1-1用'!$B$3:$AI$977,34,0),"")</f>
        <v/>
      </c>
      <c r="N922" s="321" t="str">
        <f>IFERROR(VLOOKUP($A922,'様式C-1-1用'!$B$3:$AI$977,30,0),"")</f>
        <v/>
      </c>
      <c r="O922" s="321" t="str">
        <f>IF(VLOOKUP($A922,'様式C-1-1用'!$B$3:$AI$977,29,0)="－","なし",VLOOKUP($A922,'様式C-1-1用'!$B$3:$AI$977,29,0))</f>
        <v/>
      </c>
      <c r="P922" s="322" t="str">
        <f>IFERROR(VLOOKUP($A922,'様式C-1-1用'!$B$3:$AI$977,33,0),"")</f>
        <v/>
      </c>
    </row>
    <row r="923" spans="1:16" ht="15.95" customHeight="1" x14ac:dyDescent="0.15">
      <c r="A923" s="314">
        <v>921</v>
      </c>
      <c r="B923" s="320">
        <f>IFERROR(VLOOKUP($A923,'様式C-1-1用'!$B$3:$AI$977,3,0),"")</f>
        <v>0</v>
      </c>
      <c r="C923" s="321" t="str">
        <f>IFERROR(VLOOKUP($A923,'様式C-1-1用'!$B$3:$AI$977,4,0),"")</f>
        <v/>
      </c>
      <c r="D923" s="321">
        <f>IFERROR(VLOOKUP($A923,'様式C-1-1用'!$B$3:$AI$977,6,0),"")</f>
        <v>0</v>
      </c>
      <c r="E923" s="321">
        <f>IFERROR(VLOOKUP($A923,'様式C-1-1用'!$B$3:$AI$977,7,0),"")</f>
        <v>0</v>
      </c>
      <c r="F923" s="321">
        <f>IFERROR(VLOOKUP($A923,'様式C-1-1用'!$B$3:$AI$977,8,0),"")</f>
        <v>0</v>
      </c>
      <c r="G923" s="321">
        <f>IFERROR(VLOOKUP($A923,'様式C-1-1用'!$B$3:$AI$977,10,0),"")</f>
        <v>0</v>
      </c>
      <c r="H923" s="321">
        <f>IFERROR(VLOOKUP($A923,'様式C-1-1用'!$B$3:$AI$977,22,0),"")</f>
        <v>0</v>
      </c>
      <c r="I923" s="321">
        <f>IFERROR(VLOOKUP($A923,'様式C-1-1用'!$B$3:$AI$977,23,0),"")</f>
        <v>0</v>
      </c>
      <c r="J923" s="321" t="str">
        <f>IFERROR(VLOOKUP($A923,'様式C-1-1用'!$B$3:$AI$977,24,0),"")</f>
        <v/>
      </c>
      <c r="K923" s="321" t="str">
        <f>IFERROR(VLOOKUP($A923,'様式C-1-1用'!$B$3:$AI$977,25,0),"")</f>
        <v/>
      </c>
      <c r="L923" s="321">
        <f>IFERROR(VLOOKUP($A923,'様式C-1-1用'!$B$3:$AI$977,16,0),"")</f>
        <v>0</v>
      </c>
      <c r="M923" s="321" t="str">
        <f>IFERROR(VLOOKUP($A923,'様式C-1-1用'!$B$3:$AI$977,34,0),"")</f>
        <v/>
      </c>
      <c r="N923" s="321" t="str">
        <f>IFERROR(VLOOKUP($A923,'様式C-1-1用'!$B$3:$AI$977,30,0),"")</f>
        <v/>
      </c>
      <c r="O923" s="321" t="str">
        <f>IF(VLOOKUP($A923,'様式C-1-1用'!$B$3:$AI$977,29,0)="－","なし",VLOOKUP($A923,'様式C-1-1用'!$B$3:$AI$977,29,0))</f>
        <v/>
      </c>
      <c r="P923" s="322" t="str">
        <f>IFERROR(VLOOKUP($A923,'様式C-1-1用'!$B$3:$AI$977,33,0),"")</f>
        <v/>
      </c>
    </row>
    <row r="924" spans="1:16" ht="15.95" customHeight="1" x14ac:dyDescent="0.15">
      <c r="A924" s="314">
        <v>922</v>
      </c>
      <c r="B924" s="320">
        <f>IFERROR(VLOOKUP($A924,'様式C-1-1用'!$B$3:$AI$977,3,0),"")</f>
        <v>0</v>
      </c>
      <c r="C924" s="321" t="str">
        <f>IFERROR(VLOOKUP($A924,'様式C-1-1用'!$B$3:$AI$977,4,0),"")</f>
        <v/>
      </c>
      <c r="D924" s="321">
        <f>IFERROR(VLOOKUP($A924,'様式C-1-1用'!$B$3:$AI$977,6,0),"")</f>
        <v>0</v>
      </c>
      <c r="E924" s="321">
        <f>IFERROR(VLOOKUP($A924,'様式C-1-1用'!$B$3:$AI$977,7,0),"")</f>
        <v>0</v>
      </c>
      <c r="F924" s="321">
        <f>IFERROR(VLOOKUP($A924,'様式C-1-1用'!$B$3:$AI$977,8,0),"")</f>
        <v>0</v>
      </c>
      <c r="G924" s="321">
        <f>IFERROR(VLOOKUP($A924,'様式C-1-1用'!$B$3:$AI$977,10,0),"")</f>
        <v>0</v>
      </c>
      <c r="H924" s="321">
        <f>IFERROR(VLOOKUP($A924,'様式C-1-1用'!$B$3:$AI$977,22,0),"")</f>
        <v>0</v>
      </c>
      <c r="I924" s="321">
        <f>IFERROR(VLOOKUP($A924,'様式C-1-1用'!$B$3:$AI$977,23,0),"")</f>
        <v>0</v>
      </c>
      <c r="J924" s="321" t="str">
        <f>IFERROR(VLOOKUP($A924,'様式C-1-1用'!$B$3:$AI$977,24,0),"")</f>
        <v/>
      </c>
      <c r="K924" s="321" t="str">
        <f>IFERROR(VLOOKUP($A924,'様式C-1-1用'!$B$3:$AI$977,25,0),"")</f>
        <v/>
      </c>
      <c r="L924" s="321">
        <f>IFERROR(VLOOKUP($A924,'様式C-1-1用'!$B$3:$AI$977,16,0),"")</f>
        <v>0</v>
      </c>
      <c r="M924" s="321" t="str">
        <f>IFERROR(VLOOKUP($A924,'様式C-1-1用'!$B$3:$AI$977,34,0),"")</f>
        <v/>
      </c>
      <c r="N924" s="321" t="str">
        <f>IFERROR(VLOOKUP($A924,'様式C-1-1用'!$B$3:$AI$977,30,0),"")</f>
        <v/>
      </c>
      <c r="O924" s="321" t="str">
        <f>IF(VLOOKUP($A924,'様式C-1-1用'!$B$3:$AI$977,29,0)="－","なし",VLOOKUP($A924,'様式C-1-1用'!$B$3:$AI$977,29,0))</f>
        <v/>
      </c>
      <c r="P924" s="322" t="str">
        <f>IFERROR(VLOOKUP($A924,'様式C-1-1用'!$B$3:$AI$977,33,0),"")</f>
        <v/>
      </c>
    </row>
    <row r="925" spans="1:16" ht="15.95" customHeight="1" x14ac:dyDescent="0.15">
      <c r="A925" s="314">
        <v>923</v>
      </c>
      <c r="B925" s="320">
        <f>IFERROR(VLOOKUP($A925,'様式C-1-1用'!$B$3:$AI$977,3,0),"")</f>
        <v>0</v>
      </c>
      <c r="C925" s="321" t="str">
        <f>IFERROR(VLOOKUP($A925,'様式C-1-1用'!$B$3:$AI$977,4,0),"")</f>
        <v/>
      </c>
      <c r="D925" s="321">
        <f>IFERROR(VLOOKUP($A925,'様式C-1-1用'!$B$3:$AI$977,6,0),"")</f>
        <v>0</v>
      </c>
      <c r="E925" s="321">
        <f>IFERROR(VLOOKUP($A925,'様式C-1-1用'!$B$3:$AI$977,7,0),"")</f>
        <v>0</v>
      </c>
      <c r="F925" s="321">
        <f>IFERROR(VLOOKUP($A925,'様式C-1-1用'!$B$3:$AI$977,8,0),"")</f>
        <v>0</v>
      </c>
      <c r="G925" s="321">
        <f>IFERROR(VLOOKUP($A925,'様式C-1-1用'!$B$3:$AI$977,10,0),"")</f>
        <v>0</v>
      </c>
      <c r="H925" s="321">
        <f>IFERROR(VLOOKUP($A925,'様式C-1-1用'!$B$3:$AI$977,22,0),"")</f>
        <v>0</v>
      </c>
      <c r="I925" s="321">
        <f>IFERROR(VLOOKUP($A925,'様式C-1-1用'!$B$3:$AI$977,23,0),"")</f>
        <v>0</v>
      </c>
      <c r="J925" s="321" t="str">
        <f>IFERROR(VLOOKUP($A925,'様式C-1-1用'!$B$3:$AI$977,24,0),"")</f>
        <v/>
      </c>
      <c r="K925" s="321" t="str">
        <f>IFERROR(VLOOKUP($A925,'様式C-1-1用'!$B$3:$AI$977,25,0),"")</f>
        <v/>
      </c>
      <c r="L925" s="321">
        <f>IFERROR(VLOOKUP($A925,'様式C-1-1用'!$B$3:$AI$977,16,0),"")</f>
        <v>0</v>
      </c>
      <c r="M925" s="321" t="str">
        <f>IFERROR(VLOOKUP($A925,'様式C-1-1用'!$B$3:$AI$977,34,0),"")</f>
        <v/>
      </c>
      <c r="N925" s="321" t="str">
        <f>IFERROR(VLOOKUP($A925,'様式C-1-1用'!$B$3:$AI$977,30,0),"")</f>
        <v/>
      </c>
      <c r="O925" s="321" t="str">
        <f>IF(VLOOKUP($A925,'様式C-1-1用'!$B$3:$AI$977,29,0)="－","なし",VLOOKUP($A925,'様式C-1-1用'!$B$3:$AI$977,29,0))</f>
        <v/>
      </c>
      <c r="P925" s="322" t="str">
        <f>IFERROR(VLOOKUP($A925,'様式C-1-1用'!$B$3:$AI$977,33,0),"")</f>
        <v/>
      </c>
    </row>
    <row r="926" spans="1:16" ht="15.95" customHeight="1" x14ac:dyDescent="0.15">
      <c r="A926" s="314">
        <v>924</v>
      </c>
      <c r="B926" s="320">
        <f>IFERROR(VLOOKUP($A926,'様式C-1-1用'!$B$3:$AI$977,3,0),"")</f>
        <v>0</v>
      </c>
      <c r="C926" s="321" t="str">
        <f>IFERROR(VLOOKUP($A926,'様式C-1-1用'!$B$3:$AI$977,4,0),"")</f>
        <v/>
      </c>
      <c r="D926" s="321">
        <f>IFERROR(VLOOKUP($A926,'様式C-1-1用'!$B$3:$AI$977,6,0),"")</f>
        <v>0</v>
      </c>
      <c r="E926" s="321">
        <f>IFERROR(VLOOKUP($A926,'様式C-1-1用'!$B$3:$AI$977,7,0),"")</f>
        <v>0</v>
      </c>
      <c r="F926" s="321">
        <f>IFERROR(VLOOKUP($A926,'様式C-1-1用'!$B$3:$AI$977,8,0),"")</f>
        <v>0</v>
      </c>
      <c r="G926" s="321">
        <f>IFERROR(VLOOKUP($A926,'様式C-1-1用'!$B$3:$AI$977,10,0),"")</f>
        <v>0</v>
      </c>
      <c r="H926" s="321">
        <f>IFERROR(VLOOKUP($A926,'様式C-1-1用'!$B$3:$AI$977,22,0),"")</f>
        <v>0</v>
      </c>
      <c r="I926" s="321">
        <f>IFERROR(VLOOKUP($A926,'様式C-1-1用'!$B$3:$AI$977,23,0),"")</f>
        <v>0</v>
      </c>
      <c r="J926" s="321" t="str">
        <f>IFERROR(VLOOKUP($A926,'様式C-1-1用'!$B$3:$AI$977,24,0),"")</f>
        <v/>
      </c>
      <c r="K926" s="321" t="str">
        <f>IFERROR(VLOOKUP($A926,'様式C-1-1用'!$B$3:$AI$977,25,0),"")</f>
        <v/>
      </c>
      <c r="L926" s="321">
        <f>IFERROR(VLOOKUP($A926,'様式C-1-1用'!$B$3:$AI$977,16,0),"")</f>
        <v>0</v>
      </c>
      <c r="M926" s="321" t="str">
        <f>IFERROR(VLOOKUP($A926,'様式C-1-1用'!$B$3:$AI$977,34,0),"")</f>
        <v/>
      </c>
      <c r="N926" s="321" t="str">
        <f>IFERROR(VLOOKUP($A926,'様式C-1-1用'!$B$3:$AI$977,30,0),"")</f>
        <v/>
      </c>
      <c r="O926" s="321" t="str">
        <f>IF(VLOOKUP($A926,'様式C-1-1用'!$B$3:$AI$977,29,0)="－","なし",VLOOKUP($A926,'様式C-1-1用'!$B$3:$AI$977,29,0))</f>
        <v/>
      </c>
      <c r="P926" s="322" t="str">
        <f>IFERROR(VLOOKUP($A926,'様式C-1-1用'!$B$3:$AI$977,33,0),"")</f>
        <v/>
      </c>
    </row>
    <row r="927" spans="1:16" ht="15.95" customHeight="1" x14ac:dyDescent="0.15">
      <c r="A927" s="314">
        <v>925</v>
      </c>
      <c r="B927" s="320">
        <f>IFERROR(VLOOKUP($A927,'様式C-1-1用'!$B$3:$AI$977,3,0),"")</f>
        <v>0</v>
      </c>
      <c r="C927" s="321" t="str">
        <f>IFERROR(VLOOKUP($A927,'様式C-1-1用'!$B$3:$AI$977,4,0),"")</f>
        <v/>
      </c>
      <c r="D927" s="321">
        <f>IFERROR(VLOOKUP($A927,'様式C-1-1用'!$B$3:$AI$977,6,0),"")</f>
        <v>0</v>
      </c>
      <c r="E927" s="321">
        <f>IFERROR(VLOOKUP($A927,'様式C-1-1用'!$B$3:$AI$977,7,0),"")</f>
        <v>0</v>
      </c>
      <c r="F927" s="321">
        <f>IFERROR(VLOOKUP($A927,'様式C-1-1用'!$B$3:$AI$977,8,0),"")</f>
        <v>0</v>
      </c>
      <c r="G927" s="321">
        <f>IFERROR(VLOOKUP($A927,'様式C-1-1用'!$B$3:$AI$977,10,0),"")</f>
        <v>0</v>
      </c>
      <c r="H927" s="321">
        <f>IFERROR(VLOOKUP($A927,'様式C-1-1用'!$B$3:$AI$977,22,0),"")</f>
        <v>0</v>
      </c>
      <c r="I927" s="321">
        <f>IFERROR(VLOOKUP($A927,'様式C-1-1用'!$B$3:$AI$977,23,0),"")</f>
        <v>0</v>
      </c>
      <c r="J927" s="321" t="str">
        <f>IFERROR(VLOOKUP($A927,'様式C-1-1用'!$B$3:$AI$977,24,0),"")</f>
        <v/>
      </c>
      <c r="K927" s="321" t="str">
        <f>IFERROR(VLOOKUP($A927,'様式C-1-1用'!$B$3:$AI$977,25,0),"")</f>
        <v/>
      </c>
      <c r="L927" s="321">
        <f>IFERROR(VLOOKUP($A927,'様式C-1-1用'!$B$3:$AI$977,16,0),"")</f>
        <v>0</v>
      </c>
      <c r="M927" s="321" t="str">
        <f>IFERROR(VLOOKUP($A927,'様式C-1-1用'!$B$3:$AI$977,34,0),"")</f>
        <v/>
      </c>
      <c r="N927" s="321" t="str">
        <f>IFERROR(VLOOKUP($A927,'様式C-1-1用'!$B$3:$AI$977,30,0),"")</f>
        <v/>
      </c>
      <c r="O927" s="321" t="str">
        <f>IF(VLOOKUP($A927,'様式C-1-1用'!$B$3:$AI$977,29,0)="－","なし",VLOOKUP($A927,'様式C-1-1用'!$B$3:$AI$977,29,0))</f>
        <v/>
      </c>
      <c r="P927" s="322" t="str">
        <f>IFERROR(VLOOKUP($A927,'様式C-1-1用'!$B$3:$AI$977,33,0),"")</f>
        <v/>
      </c>
    </row>
    <row r="928" spans="1:16" ht="15.95" customHeight="1" x14ac:dyDescent="0.15">
      <c r="A928" s="314">
        <v>926</v>
      </c>
      <c r="B928" s="320">
        <f>IFERROR(VLOOKUP($A928,'様式C-1-1用'!$B$3:$AI$977,3,0),"")</f>
        <v>0</v>
      </c>
      <c r="C928" s="321" t="str">
        <f>IFERROR(VLOOKUP($A928,'様式C-1-1用'!$B$3:$AI$977,4,0),"")</f>
        <v/>
      </c>
      <c r="D928" s="321">
        <f>IFERROR(VLOOKUP($A928,'様式C-1-1用'!$B$3:$AI$977,6,0),"")</f>
        <v>0</v>
      </c>
      <c r="E928" s="321">
        <f>IFERROR(VLOOKUP($A928,'様式C-1-1用'!$B$3:$AI$977,7,0),"")</f>
        <v>0</v>
      </c>
      <c r="F928" s="321">
        <f>IFERROR(VLOOKUP($A928,'様式C-1-1用'!$B$3:$AI$977,8,0),"")</f>
        <v>0</v>
      </c>
      <c r="G928" s="321">
        <f>IFERROR(VLOOKUP($A928,'様式C-1-1用'!$B$3:$AI$977,10,0),"")</f>
        <v>0</v>
      </c>
      <c r="H928" s="321">
        <f>IFERROR(VLOOKUP($A928,'様式C-1-1用'!$B$3:$AI$977,22,0),"")</f>
        <v>0</v>
      </c>
      <c r="I928" s="321">
        <f>IFERROR(VLOOKUP($A928,'様式C-1-1用'!$B$3:$AI$977,23,0),"")</f>
        <v>0</v>
      </c>
      <c r="J928" s="321" t="str">
        <f>IFERROR(VLOOKUP($A928,'様式C-1-1用'!$B$3:$AI$977,24,0),"")</f>
        <v/>
      </c>
      <c r="K928" s="321" t="str">
        <f>IFERROR(VLOOKUP($A928,'様式C-1-1用'!$B$3:$AI$977,25,0),"")</f>
        <v/>
      </c>
      <c r="L928" s="321">
        <f>IFERROR(VLOOKUP($A928,'様式C-1-1用'!$B$3:$AI$977,16,0),"")</f>
        <v>0</v>
      </c>
      <c r="M928" s="321" t="str">
        <f>IFERROR(VLOOKUP($A928,'様式C-1-1用'!$B$3:$AI$977,34,0),"")</f>
        <v/>
      </c>
      <c r="N928" s="321" t="str">
        <f>IFERROR(VLOOKUP($A928,'様式C-1-1用'!$B$3:$AI$977,30,0),"")</f>
        <v/>
      </c>
      <c r="O928" s="321" t="str">
        <f>IF(VLOOKUP($A928,'様式C-1-1用'!$B$3:$AI$977,29,0)="－","なし",VLOOKUP($A928,'様式C-1-1用'!$B$3:$AI$977,29,0))</f>
        <v/>
      </c>
      <c r="P928" s="322" t="str">
        <f>IFERROR(VLOOKUP($A928,'様式C-1-1用'!$B$3:$AI$977,33,0),"")</f>
        <v/>
      </c>
    </row>
    <row r="929" spans="1:16" ht="15.95" customHeight="1" x14ac:dyDescent="0.15">
      <c r="A929" s="314">
        <v>927</v>
      </c>
      <c r="B929" s="320">
        <f>IFERROR(VLOOKUP($A929,'様式C-1-1用'!$B$3:$AI$977,3,0),"")</f>
        <v>0</v>
      </c>
      <c r="C929" s="321" t="str">
        <f>IFERROR(VLOOKUP($A929,'様式C-1-1用'!$B$3:$AI$977,4,0),"")</f>
        <v/>
      </c>
      <c r="D929" s="321">
        <f>IFERROR(VLOOKUP($A929,'様式C-1-1用'!$B$3:$AI$977,6,0),"")</f>
        <v>0</v>
      </c>
      <c r="E929" s="321">
        <f>IFERROR(VLOOKUP($A929,'様式C-1-1用'!$B$3:$AI$977,7,0),"")</f>
        <v>0</v>
      </c>
      <c r="F929" s="321">
        <f>IFERROR(VLOOKUP($A929,'様式C-1-1用'!$B$3:$AI$977,8,0),"")</f>
        <v>0</v>
      </c>
      <c r="G929" s="321">
        <f>IFERROR(VLOOKUP($A929,'様式C-1-1用'!$B$3:$AI$977,10,0),"")</f>
        <v>0</v>
      </c>
      <c r="H929" s="321">
        <f>IFERROR(VLOOKUP($A929,'様式C-1-1用'!$B$3:$AI$977,22,0),"")</f>
        <v>0</v>
      </c>
      <c r="I929" s="321">
        <f>IFERROR(VLOOKUP($A929,'様式C-1-1用'!$B$3:$AI$977,23,0),"")</f>
        <v>0</v>
      </c>
      <c r="J929" s="321" t="str">
        <f>IFERROR(VLOOKUP($A929,'様式C-1-1用'!$B$3:$AI$977,24,0),"")</f>
        <v/>
      </c>
      <c r="K929" s="321" t="str">
        <f>IFERROR(VLOOKUP($A929,'様式C-1-1用'!$B$3:$AI$977,25,0),"")</f>
        <v/>
      </c>
      <c r="L929" s="321">
        <f>IFERROR(VLOOKUP($A929,'様式C-1-1用'!$B$3:$AI$977,16,0),"")</f>
        <v>0</v>
      </c>
      <c r="M929" s="321" t="str">
        <f>IFERROR(VLOOKUP($A929,'様式C-1-1用'!$B$3:$AI$977,34,0),"")</f>
        <v/>
      </c>
      <c r="N929" s="321" t="str">
        <f>IFERROR(VLOOKUP($A929,'様式C-1-1用'!$B$3:$AI$977,30,0),"")</f>
        <v/>
      </c>
      <c r="O929" s="321" t="str">
        <f>IF(VLOOKUP($A929,'様式C-1-1用'!$B$3:$AI$977,29,0)="－","なし",VLOOKUP($A929,'様式C-1-1用'!$B$3:$AI$977,29,0))</f>
        <v/>
      </c>
      <c r="P929" s="322" t="str">
        <f>IFERROR(VLOOKUP($A929,'様式C-1-1用'!$B$3:$AI$977,33,0),"")</f>
        <v/>
      </c>
    </row>
    <row r="930" spans="1:16" ht="15.95" customHeight="1" x14ac:dyDescent="0.15">
      <c r="A930" s="314">
        <v>928</v>
      </c>
      <c r="B930" s="320">
        <f>IFERROR(VLOOKUP($A930,'様式C-1-1用'!$B$3:$AI$977,3,0),"")</f>
        <v>0</v>
      </c>
      <c r="C930" s="321" t="str">
        <f>IFERROR(VLOOKUP($A930,'様式C-1-1用'!$B$3:$AI$977,4,0),"")</f>
        <v/>
      </c>
      <c r="D930" s="321">
        <f>IFERROR(VLOOKUP($A930,'様式C-1-1用'!$B$3:$AI$977,6,0),"")</f>
        <v>0</v>
      </c>
      <c r="E930" s="321">
        <f>IFERROR(VLOOKUP($A930,'様式C-1-1用'!$B$3:$AI$977,7,0),"")</f>
        <v>0</v>
      </c>
      <c r="F930" s="321">
        <f>IFERROR(VLOOKUP($A930,'様式C-1-1用'!$B$3:$AI$977,8,0),"")</f>
        <v>0</v>
      </c>
      <c r="G930" s="321">
        <f>IFERROR(VLOOKUP($A930,'様式C-1-1用'!$B$3:$AI$977,10,0),"")</f>
        <v>0</v>
      </c>
      <c r="H930" s="321">
        <f>IFERROR(VLOOKUP($A930,'様式C-1-1用'!$B$3:$AI$977,22,0),"")</f>
        <v>0</v>
      </c>
      <c r="I930" s="321">
        <f>IFERROR(VLOOKUP($A930,'様式C-1-1用'!$B$3:$AI$977,23,0),"")</f>
        <v>0</v>
      </c>
      <c r="J930" s="321" t="str">
        <f>IFERROR(VLOOKUP($A930,'様式C-1-1用'!$B$3:$AI$977,24,0),"")</f>
        <v/>
      </c>
      <c r="K930" s="321" t="str">
        <f>IFERROR(VLOOKUP($A930,'様式C-1-1用'!$B$3:$AI$977,25,0),"")</f>
        <v/>
      </c>
      <c r="L930" s="321">
        <f>IFERROR(VLOOKUP($A930,'様式C-1-1用'!$B$3:$AI$977,16,0),"")</f>
        <v>0</v>
      </c>
      <c r="M930" s="321" t="str">
        <f>IFERROR(VLOOKUP($A930,'様式C-1-1用'!$B$3:$AI$977,34,0),"")</f>
        <v/>
      </c>
      <c r="N930" s="321" t="str">
        <f>IFERROR(VLOOKUP($A930,'様式C-1-1用'!$B$3:$AI$977,30,0),"")</f>
        <v/>
      </c>
      <c r="O930" s="321" t="str">
        <f>IF(VLOOKUP($A930,'様式C-1-1用'!$B$3:$AI$977,29,0)="－","なし",VLOOKUP($A930,'様式C-1-1用'!$B$3:$AI$977,29,0))</f>
        <v/>
      </c>
      <c r="P930" s="322" t="str">
        <f>IFERROR(VLOOKUP($A930,'様式C-1-1用'!$B$3:$AI$977,33,0),"")</f>
        <v/>
      </c>
    </row>
    <row r="931" spans="1:16" ht="15.95" customHeight="1" x14ac:dyDescent="0.15">
      <c r="A931" s="314">
        <v>929</v>
      </c>
      <c r="B931" s="320">
        <f>IFERROR(VLOOKUP($A931,'様式C-1-1用'!$B$3:$AI$977,3,0),"")</f>
        <v>0</v>
      </c>
      <c r="C931" s="321" t="str">
        <f>IFERROR(VLOOKUP($A931,'様式C-1-1用'!$B$3:$AI$977,4,0),"")</f>
        <v/>
      </c>
      <c r="D931" s="321">
        <f>IFERROR(VLOOKUP($A931,'様式C-1-1用'!$B$3:$AI$977,6,0),"")</f>
        <v>0</v>
      </c>
      <c r="E931" s="321">
        <f>IFERROR(VLOOKUP($A931,'様式C-1-1用'!$B$3:$AI$977,7,0),"")</f>
        <v>0</v>
      </c>
      <c r="F931" s="321">
        <f>IFERROR(VLOOKUP($A931,'様式C-1-1用'!$B$3:$AI$977,8,0),"")</f>
        <v>0</v>
      </c>
      <c r="G931" s="321">
        <f>IFERROR(VLOOKUP($A931,'様式C-1-1用'!$B$3:$AI$977,10,0),"")</f>
        <v>0</v>
      </c>
      <c r="H931" s="321">
        <f>IFERROR(VLOOKUP($A931,'様式C-1-1用'!$B$3:$AI$977,22,0),"")</f>
        <v>0</v>
      </c>
      <c r="I931" s="321">
        <f>IFERROR(VLOOKUP($A931,'様式C-1-1用'!$B$3:$AI$977,23,0),"")</f>
        <v>0</v>
      </c>
      <c r="J931" s="321" t="str">
        <f>IFERROR(VLOOKUP($A931,'様式C-1-1用'!$B$3:$AI$977,24,0),"")</f>
        <v/>
      </c>
      <c r="K931" s="321" t="str">
        <f>IFERROR(VLOOKUP($A931,'様式C-1-1用'!$B$3:$AI$977,25,0),"")</f>
        <v/>
      </c>
      <c r="L931" s="321">
        <f>IFERROR(VLOOKUP($A931,'様式C-1-1用'!$B$3:$AI$977,16,0),"")</f>
        <v>0</v>
      </c>
      <c r="M931" s="321" t="str">
        <f>IFERROR(VLOOKUP($A931,'様式C-1-1用'!$B$3:$AI$977,34,0),"")</f>
        <v/>
      </c>
      <c r="N931" s="321" t="str">
        <f>IFERROR(VLOOKUP($A931,'様式C-1-1用'!$B$3:$AI$977,30,0),"")</f>
        <v/>
      </c>
      <c r="O931" s="321" t="str">
        <f>IF(VLOOKUP($A931,'様式C-1-1用'!$B$3:$AI$977,29,0)="－","なし",VLOOKUP($A931,'様式C-1-1用'!$B$3:$AI$977,29,0))</f>
        <v/>
      </c>
      <c r="P931" s="322" t="str">
        <f>IFERROR(VLOOKUP($A931,'様式C-1-1用'!$B$3:$AI$977,33,0),"")</f>
        <v/>
      </c>
    </row>
    <row r="932" spans="1:16" ht="15.95" customHeight="1" x14ac:dyDescent="0.15">
      <c r="A932" s="314">
        <v>930</v>
      </c>
      <c r="B932" s="320">
        <f>IFERROR(VLOOKUP($A932,'様式C-1-1用'!$B$3:$AI$977,3,0),"")</f>
        <v>0</v>
      </c>
      <c r="C932" s="321" t="str">
        <f>IFERROR(VLOOKUP($A932,'様式C-1-1用'!$B$3:$AI$977,4,0),"")</f>
        <v/>
      </c>
      <c r="D932" s="321">
        <f>IFERROR(VLOOKUP($A932,'様式C-1-1用'!$B$3:$AI$977,6,0),"")</f>
        <v>0</v>
      </c>
      <c r="E932" s="321">
        <f>IFERROR(VLOOKUP($A932,'様式C-1-1用'!$B$3:$AI$977,7,0),"")</f>
        <v>0</v>
      </c>
      <c r="F932" s="321">
        <f>IFERROR(VLOOKUP($A932,'様式C-1-1用'!$B$3:$AI$977,8,0),"")</f>
        <v>0</v>
      </c>
      <c r="G932" s="321">
        <f>IFERROR(VLOOKUP($A932,'様式C-1-1用'!$B$3:$AI$977,10,0),"")</f>
        <v>0</v>
      </c>
      <c r="H932" s="321">
        <f>IFERROR(VLOOKUP($A932,'様式C-1-1用'!$B$3:$AI$977,22,0),"")</f>
        <v>0</v>
      </c>
      <c r="I932" s="321">
        <f>IFERROR(VLOOKUP($A932,'様式C-1-1用'!$B$3:$AI$977,23,0),"")</f>
        <v>0</v>
      </c>
      <c r="J932" s="321" t="str">
        <f>IFERROR(VLOOKUP($A932,'様式C-1-1用'!$B$3:$AI$977,24,0),"")</f>
        <v/>
      </c>
      <c r="K932" s="321" t="str">
        <f>IFERROR(VLOOKUP($A932,'様式C-1-1用'!$B$3:$AI$977,25,0),"")</f>
        <v/>
      </c>
      <c r="L932" s="321">
        <f>IFERROR(VLOOKUP($A932,'様式C-1-1用'!$B$3:$AI$977,16,0),"")</f>
        <v>0</v>
      </c>
      <c r="M932" s="321" t="str">
        <f>IFERROR(VLOOKUP($A932,'様式C-1-1用'!$B$3:$AI$977,34,0),"")</f>
        <v/>
      </c>
      <c r="N932" s="321" t="str">
        <f>IFERROR(VLOOKUP($A932,'様式C-1-1用'!$B$3:$AI$977,30,0),"")</f>
        <v/>
      </c>
      <c r="O932" s="321" t="str">
        <f>IF(VLOOKUP($A932,'様式C-1-1用'!$B$3:$AI$977,29,0)="－","なし",VLOOKUP($A932,'様式C-1-1用'!$B$3:$AI$977,29,0))</f>
        <v/>
      </c>
      <c r="P932" s="322" t="str">
        <f>IFERROR(VLOOKUP($A932,'様式C-1-1用'!$B$3:$AI$977,33,0),"")</f>
        <v/>
      </c>
    </row>
    <row r="933" spans="1:16" ht="15.95" customHeight="1" x14ac:dyDescent="0.15">
      <c r="A933" s="314">
        <v>931</v>
      </c>
      <c r="B933" s="320">
        <f>IFERROR(VLOOKUP($A933,'様式C-1-1用'!$B$3:$AI$977,3,0),"")</f>
        <v>0</v>
      </c>
      <c r="C933" s="321" t="str">
        <f>IFERROR(VLOOKUP($A933,'様式C-1-1用'!$B$3:$AI$977,4,0),"")</f>
        <v/>
      </c>
      <c r="D933" s="321">
        <f>IFERROR(VLOOKUP($A933,'様式C-1-1用'!$B$3:$AI$977,6,0),"")</f>
        <v>0</v>
      </c>
      <c r="E933" s="321">
        <f>IFERROR(VLOOKUP($A933,'様式C-1-1用'!$B$3:$AI$977,7,0),"")</f>
        <v>0</v>
      </c>
      <c r="F933" s="321">
        <f>IFERROR(VLOOKUP($A933,'様式C-1-1用'!$B$3:$AI$977,8,0),"")</f>
        <v>0</v>
      </c>
      <c r="G933" s="321">
        <f>IFERROR(VLOOKUP($A933,'様式C-1-1用'!$B$3:$AI$977,10,0),"")</f>
        <v>0</v>
      </c>
      <c r="H933" s="321">
        <f>IFERROR(VLOOKUP($A933,'様式C-1-1用'!$B$3:$AI$977,22,0),"")</f>
        <v>0</v>
      </c>
      <c r="I933" s="321">
        <f>IFERROR(VLOOKUP($A933,'様式C-1-1用'!$B$3:$AI$977,23,0),"")</f>
        <v>0</v>
      </c>
      <c r="J933" s="321" t="str">
        <f>IFERROR(VLOOKUP($A933,'様式C-1-1用'!$B$3:$AI$977,24,0),"")</f>
        <v/>
      </c>
      <c r="K933" s="321" t="str">
        <f>IFERROR(VLOOKUP($A933,'様式C-1-1用'!$B$3:$AI$977,25,0),"")</f>
        <v/>
      </c>
      <c r="L933" s="321">
        <f>IFERROR(VLOOKUP($A933,'様式C-1-1用'!$B$3:$AI$977,16,0),"")</f>
        <v>0</v>
      </c>
      <c r="M933" s="321" t="str">
        <f>IFERROR(VLOOKUP($A933,'様式C-1-1用'!$B$3:$AI$977,34,0),"")</f>
        <v/>
      </c>
      <c r="N933" s="321" t="str">
        <f>IFERROR(VLOOKUP($A933,'様式C-1-1用'!$B$3:$AI$977,30,0),"")</f>
        <v/>
      </c>
      <c r="O933" s="321" t="str">
        <f>IF(VLOOKUP($A933,'様式C-1-1用'!$B$3:$AI$977,29,0)="－","なし",VLOOKUP($A933,'様式C-1-1用'!$B$3:$AI$977,29,0))</f>
        <v/>
      </c>
      <c r="P933" s="322" t="str">
        <f>IFERROR(VLOOKUP($A933,'様式C-1-1用'!$B$3:$AI$977,33,0),"")</f>
        <v/>
      </c>
    </row>
    <row r="934" spans="1:16" ht="15.95" customHeight="1" x14ac:dyDescent="0.15">
      <c r="A934" s="314">
        <v>932</v>
      </c>
      <c r="B934" s="320">
        <f>IFERROR(VLOOKUP($A934,'様式C-1-1用'!$B$3:$AI$977,3,0),"")</f>
        <v>0</v>
      </c>
      <c r="C934" s="321" t="str">
        <f>IFERROR(VLOOKUP($A934,'様式C-1-1用'!$B$3:$AI$977,4,0),"")</f>
        <v/>
      </c>
      <c r="D934" s="321">
        <f>IFERROR(VLOOKUP($A934,'様式C-1-1用'!$B$3:$AI$977,6,0),"")</f>
        <v>0</v>
      </c>
      <c r="E934" s="321">
        <f>IFERROR(VLOOKUP($A934,'様式C-1-1用'!$B$3:$AI$977,7,0),"")</f>
        <v>0</v>
      </c>
      <c r="F934" s="321">
        <f>IFERROR(VLOOKUP($A934,'様式C-1-1用'!$B$3:$AI$977,8,0),"")</f>
        <v>0</v>
      </c>
      <c r="G934" s="321">
        <f>IFERROR(VLOOKUP($A934,'様式C-1-1用'!$B$3:$AI$977,10,0),"")</f>
        <v>0</v>
      </c>
      <c r="H934" s="321">
        <f>IFERROR(VLOOKUP($A934,'様式C-1-1用'!$B$3:$AI$977,22,0),"")</f>
        <v>0</v>
      </c>
      <c r="I934" s="321">
        <f>IFERROR(VLOOKUP($A934,'様式C-1-1用'!$B$3:$AI$977,23,0),"")</f>
        <v>0</v>
      </c>
      <c r="J934" s="321" t="str">
        <f>IFERROR(VLOOKUP($A934,'様式C-1-1用'!$B$3:$AI$977,24,0),"")</f>
        <v/>
      </c>
      <c r="K934" s="321" t="str">
        <f>IFERROR(VLOOKUP($A934,'様式C-1-1用'!$B$3:$AI$977,25,0),"")</f>
        <v/>
      </c>
      <c r="L934" s="321">
        <f>IFERROR(VLOOKUP($A934,'様式C-1-1用'!$B$3:$AI$977,16,0),"")</f>
        <v>0</v>
      </c>
      <c r="M934" s="321" t="str">
        <f>IFERROR(VLOOKUP($A934,'様式C-1-1用'!$B$3:$AI$977,34,0),"")</f>
        <v/>
      </c>
      <c r="N934" s="321" t="str">
        <f>IFERROR(VLOOKUP($A934,'様式C-1-1用'!$B$3:$AI$977,30,0),"")</f>
        <v/>
      </c>
      <c r="O934" s="321" t="str">
        <f>IF(VLOOKUP($A934,'様式C-1-1用'!$B$3:$AI$977,29,0)="－","なし",VLOOKUP($A934,'様式C-1-1用'!$B$3:$AI$977,29,0))</f>
        <v/>
      </c>
      <c r="P934" s="322" t="str">
        <f>IFERROR(VLOOKUP($A934,'様式C-1-1用'!$B$3:$AI$977,33,0),"")</f>
        <v/>
      </c>
    </row>
    <row r="935" spans="1:16" ht="15.95" customHeight="1" x14ac:dyDescent="0.15">
      <c r="A935" s="314">
        <v>933</v>
      </c>
      <c r="B935" s="320">
        <f>IFERROR(VLOOKUP($A935,'様式C-1-1用'!$B$3:$AI$977,3,0),"")</f>
        <v>0</v>
      </c>
      <c r="C935" s="321" t="str">
        <f>IFERROR(VLOOKUP($A935,'様式C-1-1用'!$B$3:$AI$977,4,0),"")</f>
        <v/>
      </c>
      <c r="D935" s="321">
        <f>IFERROR(VLOOKUP($A935,'様式C-1-1用'!$B$3:$AI$977,6,0),"")</f>
        <v>0</v>
      </c>
      <c r="E935" s="321">
        <f>IFERROR(VLOOKUP($A935,'様式C-1-1用'!$B$3:$AI$977,7,0),"")</f>
        <v>0</v>
      </c>
      <c r="F935" s="321">
        <f>IFERROR(VLOOKUP($A935,'様式C-1-1用'!$B$3:$AI$977,8,0),"")</f>
        <v>0</v>
      </c>
      <c r="G935" s="321">
        <f>IFERROR(VLOOKUP($A935,'様式C-1-1用'!$B$3:$AI$977,10,0),"")</f>
        <v>0</v>
      </c>
      <c r="H935" s="321">
        <f>IFERROR(VLOOKUP($A935,'様式C-1-1用'!$B$3:$AI$977,22,0),"")</f>
        <v>0</v>
      </c>
      <c r="I935" s="321">
        <f>IFERROR(VLOOKUP($A935,'様式C-1-1用'!$B$3:$AI$977,23,0),"")</f>
        <v>0</v>
      </c>
      <c r="J935" s="321" t="str">
        <f>IFERROR(VLOOKUP($A935,'様式C-1-1用'!$B$3:$AI$977,24,0),"")</f>
        <v/>
      </c>
      <c r="K935" s="321" t="str">
        <f>IFERROR(VLOOKUP($A935,'様式C-1-1用'!$B$3:$AI$977,25,0),"")</f>
        <v/>
      </c>
      <c r="L935" s="321">
        <f>IFERROR(VLOOKUP($A935,'様式C-1-1用'!$B$3:$AI$977,16,0),"")</f>
        <v>0</v>
      </c>
      <c r="M935" s="321" t="str">
        <f>IFERROR(VLOOKUP($A935,'様式C-1-1用'!$B$3:$AI$977,34,0),"")</f>
        <v/>
      </c>
      <c r="N935" s="321" t="str">
        <f>IFERROR(VLOOKUP($A935,'様式C-1-1用'!$B$3:$AI$977,30,0),"")</f>
        <v/>
      </c>
      <c r="O935" s="321" t="str">
        <f>IF(VLOOKUP($A935,'様式C-1-1用'!$B$3:$AI$977,29,0)="－","なし",VLOOKUP($A935,'様式C-1-1用'!$B$3:$AI$977,29,0))</f>
        <v/>
      </c>
      <c r="P935" s="322" t="str">
        <f>IFERROR(VLOOKUP($A935,'様式C-1-1用'!$B$3:$AI$977,33,0),"")</f>
        <v/>
      </c>
    </row>
    <row r="936" spans="1:16" ht="15.95" customHeight="1" x14ac:dyDescent="0.15">
      <c r="A936" s="314">
        <v>934</v>
      </c>
      <c r="B936" s="320">
        <f>IFERROR(VLOOKUP($A936,'様式C-1-1用'!$B$3:$AI$977,3,0),"")</f>
        <v>0</v>
      </c>
      <c r="C936" s="321" t="str">
        <f>IFERROR(VLOOKUP($A936,'様式C-1-1用'!$B$3:$AI$977,4,0),"")</f>
        <v/>
      </c>
      <c r="D936" s="321">
        <f>IFERROR(VLOOKUP($A936,'様式C-1-1用'!$B$3:$AI$977,6,0),"")</f>
        <v>0</v>
      </c>
      <c r="E936" s="321">
        <f>IFERROR(VLOOKUP($A936,'様式C-1-1用'!$B$3:$AI$977,7,0),"")</f>
        <v>0</v>
      </c>
      <c r="F936" s="321">
        <f>IFERROR(VLOOKUP($A936,'様式C-1-1用'!$B$3:$AI$977,8,0),"")</f>
        <v>0</v>
      </c>
      <c r="G936" s="321">
        <f>IFERROR(VLOOKUP($A936,'様式C-1-1用'!$B$3:$AI$977,10,0),"")</f>
        <v>0</v>
      </c>
      <c r="H936" s="321">
        <f>IFERROR(VLOOKUP($A936,'様式C-1-1用'!$B$3:$AI$977,22,0),"")</f>
        <v>0</v>
      </c>
      <c r="I936" s="321">
        <f>IFERROR(VLOOKUP($A936,'様式C-1-1用'!$B$3:$AI$977,23,0),"")</f>
        <v>0</v>
      </c>
      <c r="J936" s="321" t="str">
        <f>IFERROR(VLOOKUP($A936,'様式C-1-1用'!$B$3:$AI$977,24,0),"")</f>
        <v/>
      </c>
      <c r="K936" s="321" t="str">
        <f>IFERROR(VLOOKUP($A936,'様式C-1-1用'!$B$3:$AI$977,25,0),"")</f>
        <v/>
      </c>
      <c r="L936" s="321">
        <f>IFERROR(VLOOKUP($A936,'様式C-1-1用'!$B$3:$AI$977,16,0),"")</f>
        <v>0</v>
      </c>
      <c r="M936" s="321" t="str">
        <f>IFERROR(VLOOKUP($A936,'様式C-1-1用'!$B$3:$AI$977,34,0),"")</f>
        <v/>
      </c>
      <c r="N936" s="321" t="str">
        <f>IFERROR(VLOOKUP($A936,'様式C-1-1用'!$B$3:$AI$977,30,0),"")</f>
        <v/>
      </c>
      <c r="O936" s="321" t="str">
        <f>IF(VLOOKUP($A936,'様式C-1-1用'!$B$3:$AI$977,29,0)="－","なし",VLOOKUP($A936,'様式C-1-1用'!$B$3:$AI$977,29,0))</f>
        <v/>
      </c>
      <c r="P936" s="322" t="str">
        <f>IFERROR(VLOOKUP($A936,'様式C-1-1用'!$B$3:$AI$977,33,0),"")</f>
        <v/>
      </c>
    </row>
    <row r="937" spans="1:16" ht="15.95" customHeight="1" x14ac:dyDescent="0.15">
      <c r="A937" s="314">
        <v>935</v>
      </c>
      <c r="B937" s="320">
        <f>IFERROR(VLOOKUP($A937,'様式C-1-1用'!$B$3:$AI$977,3,0),"")</f>
        <v>0</v>
      </c>
      <c r="C937" s="321" t="str">
        <f>IFERROR(VLOOKUP($A937,'様式C-1-1用'!$B$3:$AI$977,4,0),"")</f>
        <v/>
      </c>
      <c r="D937" s="321">
        <f>IFERROR(VLOOKUP($A937,'様式C-1-1用'!$B$3:$AI$977,6,0),"")</f>
        <v>0</v>
      </c>
      <c r="E937" s="321">
        <f>IFERROR(VLOOKUP($A937,'様式C-1-1用'!$B$3:$AI$977,7,0),"")</f>
        <v>0</v>
      </c>
      <c r="F937" s="321">
        <f>IFERROR(VLOOKUP($A937,'様式C-1-1用'!$B$3:$AI$977,8,0),"")</f>
        <v>0</v>
      </c>
      <c r="G937" s="321">
        <f>IFERROR(VLOOKUP($A937,'様式C-1-1用'!$B$3:$AI$977,10,0),"")</f>
        <v>0</v>
      </c>
      <c r="H937" s="321">
        <f>IFERROR(VLOOKUP($A937,'様式C-1-1用'!$B$3:$AI$977,22,0),"")</f>
        <v>0</v>
      </c>
      <c r="I937" s="321">
        <f>IFERROR(VLOOKUP($A937,'様式C-1-1用'!$B$3:$AI$977,23,0),"")</f>
        <v>0</v>
      </c>
      <c r="J937" s="321" t="str">
        <f>IFERROR(VLOOKUP($A937,'様式C-1-1用'!$B$3:$AI$977,24,0),"")</f>
        <v/>
      </c>
      <c r="K937" s="321" t="str">
        <f>IFERROR(VLOOKUP($A937,'様式C-1-1用'!$B$3:$AI$977,25,0),"")</f>
        <v/>
      </c>
      <c r="L937" s="321">
        <f>IFERROR(VLOOKUP($A937,'様式C-1-1用'!$B$3:$AI$977,16,0),"")</f>
        <v>0</v>
      </c>
      <c r="M937" s="321" t="str">
        <f>IFERROR(VLOOKUP($A937,'様式C-1-1用'!$B$3:$AI$977,34,0),"")</f>
        <v/>
      </c>
      <c r="N937" s="321" t="str">
        <f>IFERROR(VLOOKUP($A937,'様式C-1-1用'!$B$3:$AI$977,30,0),"")</f>
        <v/>
      </c>
      <c r="O937" s="321" t="str">
        <f>IF(VLOOKUP($A937,'様式C-1-1用'!$B$3:$AI$977,29,0)="－","なし",VLOOKUP($A937,'様式C-1-1用'!$B$3:$AI$977,29,0))</f>
        <v/>
      </c>
      <c r="P937" s="322" t="str">
        <f>IFERROR(VLOOKUP($A937,'様式C-1-1用'!$B$3:$AI$977,33,0),"")</f>
        <v/>
      </c>
    </row>
    <row r="938" spans="1:16" ht="15.95" customHeight="1" x14ac:dyDescent="0.15">
      <c r="A938" s="314">
        <v>936</v>
      </c>
      <c r="B938" s="320">
        <f>IFERROR(VLOOKUP($A938,'様式C-1-1用'!$B$3:$AI$977,3,0),"")</f>
        <v>0</v>
      </c>
      <c r="C938" s="321" t="str">
        <f>IFERROR(VLOOKUP($A938,'様式C-1-1用'!$B$3:$AI$977,4,0),"")</f>
        <v/>
      </c>
      <c r="D938" s="321">
        <f>IFERROR(VLOOKUP($A938,'様式C-1-1用'!$B$3:$AI$977,6,0),"")</f>
        <v>0</v>
      </c>
      <c r="E938" s="321">
        <f>IFERROR(VLOOKUP($A938,'様式C-1-1用'!$B$3:$AI$977,7,0),"")</f>
        <v>0</v>
      </c>
      <c r="F938" s="321">
        <f>IFERROR(VLOOKUP($A938,'様式C-1-1用'!$B$3:$AI$977,8,0),"")</f>
        <v>0</v>
      </c>
      <c r="G938" s="321">
        <f>IFERROR(VLOOKUP($A938,'様式C-1-1用'!$B$3:$AI$977,10,0),"")</f>
        <v>0</v>
      </c>
      <c r="H938" s="321">
        <f>IFERROR(VLOOKUP($A938,'様式C-1-1用'!$B$3:$AI$977,22,0),"")</f>
        <v>0</v>
      </c>
      <c r="I938" s="321">
        <f>IFERROR(VLOOKUP($A938,'様式C-1-1用'!$B$3:$AI$977,23,0),"")</f>
        <v>0</v>
      </c>
      <c r="J938" s="321" t="str">
        <f>IFERROR(VLOOKUP($A938,'様式C-1-1用'!$B$3:$AI$977,24,0),"")</f>
        <v/>
      </c>
      <c r="K938" s="321" t="str">
        <f>IFERROR(VLOOKUP($A938,'様式C-1-1用'!$B$3:$AI$977,25,0),"")</f>
        <v/>
      </c>
      <c r="L938" s="321">
        <f>IFERROR(VLOOKUP($A938,'様式C-1-1用'!$B$3:$AI$977,16,0),"")</f>
        <v>0</v>
      </c>
      <c r="M938" s="321" t="str">
        <f>IFERROR(VLOOKUP($A938,'様式C-1-1用'!$B$3:$AI$977,34,0),"")</f>
        <v/>
      </c>
      <c r="N938" s="321" t="str">
        <f>IFERROR(VLOOKUP($A938,'様式C-1-1用'!$B$3:$AI$977,30,0),"")</f>
        <v/>
      </c>
      <c r="O938" s="321" t="str">
        <f>IF(VLOOKUP($A938,'様式C-1-1用'!$B$3:$AI$977,29,0)="－","なし",VLOOKUP($A938,'様式C-1-1用'!$B$3:$AI$977,29,0))</f>
        <v/>
      </c>
      <c r="P938" s="322" t="str">
        <f>IFERROR(VLOOKUP($A938,'様式C-1-1用'!$B$3:$AI$977,33,0),"")</f>
        <v/>
      </c>
    </row>
    <row r="939" spans="1:16" ht="15.95" customHeight="1" x14ac:dyDescent="0.15">
      <c r="A939" s="314">
        <v>937</v>
      </c>
      <c r="B939" s="320">
        <f>IFERROR(VLOOKUP($A939,'様式C-1-1用'!$B$3:$AI$977,3,0),"")</f>
        <v>0</v>
      </c>
      <c r="C939" s="321" t="str">
        <f>IFERROR(VLOOKUP($A939,'様式C-1-1用'!$B$3:$AI$977,4,0),"")</f>
        <v/>
      </c>
      <c r="D939" s="321">
        <f>IFERROR(VLOOKUP($A939,'様式C-1-1用'!$B$3:$AI$977,6,0),"")</f>
        <v>0</v>
      </c>
      <c r="E939" s="321">
        <f>IFERROR(VLOOKUP($A939,'様式C-1-1用'!$B$3:$AI$977,7,0),"")</f>
        <v>0</v>
      </c>
      <c r="F939" s="321">
        <f>IFERROR(VLOOKUP($A939,'様式C-1-1用'!$B$3:$AI$977,8,0),"")</f>
        <v>0</v>
      </c>
      <c r="G939" s="321">
        <f>IFERROR(VLOOKUP($A939,'様式C-1-1用'!$B$3:$AI$977,10,0),"")</f>
        <v>0</v>
      </c>
      <c r="H939" s="321">
        <f>IFERROR(VLOOKUP($A939,'様式C-1-1用'!$B$3:$AI$977,22,0),"")</f>
        <v>0</v>
      </c>
      <c r="I939" s="321">
        <f>IFERROR(VLOOKUP($A939,'様式C-1-1用'!$B$3:$AI$977,23,0),"")</f>
        <v>0</v>
      </c>
      <c r="J939" s="321" t="str">
        <f>IFERROR(VLOOKUP($A939,'様式C-1-1用'!$B$3:$AI$977,24,0),"")</f>
        <v/>
      </c>
      <c r="K939" s="321" t="str">
        <f>IFERROR(VLOOKUP($A939,'様式C-1-1用'!$B$3:$AI$977,25,0),"")</f>
        <v/>
      </c>
      <c r="L939" s="321">
        <f>IFERROR(VLOOKUP($A939,'様式C-1-1用'!$B$3:$AI$977,16,0),"")</f>
        <v>0</v>
      </c>
      <c r="M939" s="321" t="str">
        <f>IFERROR(VLOOKUP($A939,'様式C-1-1用'!$B$3:$AI$977,34,0),"")</f>
        <v/>
      </c>
      <c r="N939" s="321" t="str">
        <f>IFERROR(VLOOKUP($A939,'様式C-1-1用'!$B$3:$AI$977,30,0),"")</f>
        <v/>
      </c>
      <c r="O939" s="321" t="str">
        <f>IF(VLOOKUP($A939,'様式C-1-1用'!$B$3:$AI$977,29,0)="－","なし",VLOOKUP($A939,'様式C-1-1用'!$B$3:$AI$977,29,0))</f>
        <v/>
      </c>
      <c r="P939" s="322" t="str">
        <f>IFERROR(VLOOKUP($A939,'様式C-1-1用'!$B$3:$AI$977,33,0),"")</f>
        <v/>
      </c>
    </row>
    <row r="940" spans="1:16" ht="15.95" customHeight="1" x14ac:dyDescent="0.15">
      <c r="A940" s="314">
        <v>938</v>
      </c>
      <c r="B940" s="320">
        <f>IFERROR(VLOOKUP($A940,'様式C-1-1用'!$B$3:$AI$977,3,0),"")</f>
        <v>0</v>
      </c>
      <c r="C940" s="321" t="str">
        <f>IFERROR(VLOOKUP($A940,'様式C-1-1用'!$B$3:$AI$977,4,0),"")</f>
        <v/>
      </c>
      <c r="D940" s="321">
        <f>IFERROR(VLOOKUP($A940,'様式C-1-1用'!$B$3:$AI$977,6,0),"")</f>
        <v>0</v>
      </c>
      <c r="E940" s="321">
        <f>IFERROR(VLOOKUP($A940,'様式C-1-1用'!$B$3:$AI$977,7,0),"")</f>
        <v>0</v>
      </c>
      <c r="F940" s="321">
        <f>IFERROR(VLOOKUP($A940,'様式C-1-1用'!$B$3:$AI$977,8,0),"")</f>
        <v>0</v>
      </c>
      <c r="G940" s="321">
        <f>IFERROR(VLOOKUP($A940,'様式C-1-1用'!$B$3:$AI$977,10,0),"")</f>
        <v>0</v>
      </c>
      <c r="H940" s="321">
        <f>IFERROR(VLOOKUP($A940,'様式C-1-1用'!$B$3:$AI$977,22,0),"")</f>
        <v>0</v>
      </c>
      <c r="I940" s="321">
        <f>IFERROR(VLOOKUP($A940,'様式C-1-1用'!$B$3:$AI$977,23,0),"")</f>
        <v>0</v>
      </c>
      <c r="J940" s="321" t="str">
        <f>IFERROR(VLOOKUP($A940,'様式C-1-1用'!$B$3:$AI$977,24,0),"")</f>
        <v/>
      </c>
      <c r="K940" s="321" t="str">
        <f>IFERROR(VLOOKUP($A940,'様式C-1-1用'!$B$3:$AI$977,25,0),"")</f>
        <v/>
      </c>
      <c r="L940" s="321">
        <f>IFERROR(VLOOKUP($A940,'様式C-1-1用'!$B$3:$AI$977,16,0),"")</f>
        <v>0</v>
      </c>
      <c r="M940" s="321" t="str">
        <f>IFERROR(VLOOKUP($A940,'様式C-1-1用'!$B$3:$AI$977,34,0),"")</f>
        <v/>
      </c>
      <c r="N940" s="321" t="str">
        <f>IFERROR(VLOOKUP($A940,'様式C-1-1用'!$B$3:$AI$977,30,0),"")</f>
        <v/>
      </c>
      <c r="O940" s="321" t="str">
        <f>IF(VLOOKUP($A940,'様式C-1-1用'!$B$3:$AI$977,29,0)="－","なし",VLOOKUP($A940,'様式C-1-1用'!$B$3:$AI$977,29,0))</f>
        <v/>
      </c>
      <c r="P940" s="322" t="str">
        <f>IFERROR(VLOOKUP($A940,'様式C-1-1用'!$B$3:$AI$977,33,0),"")</f>
        <v/>
      </c>
    </row>
    <row r="941" spans="1:16" ht="15.95" customHeight="1" x14ac:dyDescent="0.15">
      <c r="A941" s="314">
        <v>939</v>
      </c>
      <c r="B941" s="320">
        <f>IFERROR(VLOOKUP($A941,'様式C-1-1用'!$B$3:$AI$977,3,0),"")</f>
        <v>0</v>
      </c>
      <c r="C941" s="321" t="str">
        <f>IFERROR(VLOOKUP($A941,'様式C-1-1用'!$B$3:$AI$977,4,0),"")</f>
        <v/>
      </c>
      <c r="D941" s="321">
        <f>IFERROR(VLOOKUP($A941,'様式C-1-1用'!$B$3:$AI$977,6,0),"")</f>
        <v>0</v>
      </c>
      <c r="E941" s="321">
        <f>IFERROR(VLOOKUP($A941,'様式C-1-1用'!$B$3:$AI$977,7,0),"")</f>
        <v>0</v>
      </c>
      <c r="F941" s="321">
        <f>IFERROR(VLOOKUP($A941,'様式C-1-1用'!$B$3:$AI$977,8,0),"")</f>
        <v>0</v>
      </c>
      <c r="G941" s="321">
        <f>IFERROR(VLOOKUP($A941,'様式C-1-1用'!$B$3:$AI$977,10,0),"")</f>
        <v>0</v>
      </c>
      <c r="H941" s="321">
        <f>IFERROR(VLOOKUP($A941,'様式C-1-1用'!$B$3:$AI$977,22,0),"")</f>
        <v>0</v>
      </c>
      <c r="I941" s="321">
        <f>IFERROR(VLOOKUP($A941,'様式C-1-1用'!$B$3:$AI$977,23,0),"")</f>
        <v>0</v>
      </c>
      <c r="J941" s="321" t="str">
        <f>IFERROR(VLOOKUP($A941,'様式C-1-1用'!$B$3:$AI$977,24,0),"")</f>
        <v/>
      </c>
      <c r="K941" s="321" t="str">
        <f>IFERROR(VLOOKUP($A941,'様式C-1-1用'!$B$3:$AI$977,25,0),"")</f>
        <v/>
      </c>
      <c r="L941" s="321">
        <f>IFERROR(VLOOKUP($A941,'様式C-1-1用'!$B$3:$AI$977,16,0),"")</f>
        <v>0</v>
      </c>
      <c r="M941" s="321" t="str">
        <f>IFERROR(VLOOKUP($A941,'様式C-1-1用'!$B$3:$AI$977,34,0),"")</f>
        <v/>
      </c>
      <c r="N941" s="321" t="str">
        <f>IFERROR(VLOOKUP($A941,'様式C-1-1用'!$B$3:$AI$977,30,0),"")</f>
        <v/>
      </c>
      <c r="O941" s="321" t="str">
        <f>IF(VLOOKUP($A941,'様式C-1-1用'!$B$3:$AI$977,29,0)="－","なし",VLOOKUP($A941,'様式C-1-1用'!$B$3:$AI$977,29,0))</f>
        <v/>
      </c>
      <c r="P941" s="322" t="str">
        <f>IFERROR(VLOOKUP($A941,'様式C-1-1用'!$B$3:$AI$977,33,0),"")</f>
        <v/>
      </c>
    </row>
    <row r="942" spans="1:16" ht="15.95" customHeight="1" x14ac:dyDescent="0.15">
      <c r="A942" s="314">
        <v>940</v>
      </c>
      <c r="B942" s="320">
        <f>IFERROR(VLOOKUP($A942,'様式C-1-1用'!$B$3:$AI$977,3,0),"")</f>
        <v>0</v>
      </c>
      <c r="C942" s="321" t="str">
        <f>IFERROR(VLOOKUP($A942,'様式C-1-1用'!$B$3:$AI$977,4,0),"")</f>
        <v/>
      </c>
      <c r="D942" s="321">
        <f>IFERROR(VLOOKUP($A942,'様式C-1-1用'!$B$3:$AI$977,6,0),"")</f>
        <v>0</v>
      </c>
      <c r="E942" s="321">
        <f>IFERROR(VLOOKUP($A942,'様式C-1-1用'!$B$3:$AI$977,7,0),"")</f>
        <v>0</v>
      </c>
      <c r="F942" s="321">
        <f>IFERROR(VLOOKUP($A942,'様式C-1-1用'!$B$3:$AI$977,8,0),"")</f>
        <v>0</v>
      </c>
      <c r="G942" s="321">
        <f>IFERROR(VLOOKUP($A942,'様式C-1-1用'!$B$3:$AI$977,10,0),"")</f>
        <v>0</v>
      </c>
      <c r="H942" s="321">
        <f>IFERROR(VLOOKUP($A942,'様式C-1-1用'!$B$3:$AI$977,22,0),"")</f>
        <v>0</v>
      </c>
      <c r="I942" s="321">
        <f>IFERROR(VLOOKUP($A942,'様式C-1-1用'!$B$3:$AI$977,23,0),"")</f>
        <v>0</v>
      </c>
      <c r="J942" s="321" t="str">
        <f>IFERROR(VLOOKUP($A942,'様式C-1-1用'!$B$3:$AI$977,24,0),"")</f>
        <v/>
      </c>
      <c r="K942" s="321" t="str">
        <f>IFERROR(VLOOKUP($A942,'様式C-1-1用'!$B$3:$AI$977,25,0),"")</f>
        <v/>
      </c>
      <c r="L942" s="321">
        <f>IFERROR(VLOOKUP($A942,'様式C-1-1用'!$B$3:$AI$977,16,0),"")</f>
        <v>0</v>
      </c>
      <c r="M942" s="321" t="str">
        <f>IFERROR(VLOOKUP($A942,'様式C-1-1用'!$B$3:$AI$977,34,0),"")</f>
        <v/>
      </c>
      <c r="N942" s="321" t="str">
        <f>IFERROR(VLOOKUP($A942,'様式C-1-1用'!$B$3:$AI$977,30,0),"")</f>
        <v/>
      </c>
      <c r="O942" s="321" t="str">
        <f>IF(VLOOKUP($A942,'様式C-1-1用'!$B$3:$AI$977,29,0)="－","なし",VLOOKUP($A942,'様式C-1-1用'!$B$3:$AI$977,29,0))</f>
        <v/>
      </c>
      <c r="P942" s="322" t="str">
        <f>IFERROR(VLOOKUP($A942,'様式C-1-1用'!$B$3:$AI$977,33,0),"")</f>
        <v/>
      </c>
    </row>
    <row r="943" spans="1:16" ht="15.95" customHeight="1" x14ac:dyDescent="0.15">
      <c r="A943" s="314">
        <v>941</v>
      </c>
      <c r="B943" s="320">
        <f>IFERROR(VLOOKUP($A943,'様式C-1-1用'!$B$3:$AI$977,3,0),"")</f>
        <v>0</v>
      </c>
      <c r="C943" s="321" t="str">
        <f>IFERROR(VLOOKUP($A943,'様式C-1-1用'!$B$3:$AI$977,4,0),"")</f>
        <v/>
      </c>
      <c r="D943" s="321">
        <f>IFERROR(VLOOKUP($A943,'様式C-1-1用'!$B$3:$AI$977,6,0),"")</f>
        <v>0</v>
      </c>
      <c r="E943" s="321">
        <f>IFERROR(VLOOKUP($A943,'様式C-1-1用'!$B$3:$AI$977,7,0),"")</f>
        <v>0</v>
      </c>
      <c r="F943" s="321">
        <f>IFERROR(VLOOKUP($A943,'様式C-1-1用'!$B$3:$AI$977,8,0),"")</f>
        <v>0</v>
      </c>
      <c r="G943" s="321">
        <f>IFERROR(VLOOKUP($A943,'様式C-1-1用'!$B$3:$AI$977,10,0),"")</f>
        <v>0</v>
      </c>
      <c r="H943" s="321">
        <f>IFERROR(VLOOKUP($A943,'様式C-1-1用'!$B$3:$AI$977,22,0),"")</f>
        <v>0</v>
      </c>
      <c r="I943" s="321">
        <f>IFERROR(VLOOKUP($A943,'様式C-1-1用'!$B$3:$AI$977,23,0),"")</f>
        <v>0</v>
      </c>
      <c r="J943" s="321" t="str">
        <f>IFERROR(VLOOKUP($A943,'様式C-1-1用'!$B$3:$AI$977,24,0),"")</f>
        <v/>
      </c>
      <c r="K943" s="321" t="str">
        <f>IFERROR(VLOOKUP($A943,'様式C-1-1用'!$B$3:$AI$977,25,0),"")</f>
        <v/>
      </c>
      <c r="L943" s="321">
        <f>IFERROR(VLOOKUP($A943,'様式C-1-1用'!$B$3:$AI$977,16,0),"")</f>
        <v>0</v>
      </c>
      <c r="M943" s="321" t="str">
        <f>IFERROR(VLOOKUP($A943,'様式C-1-1用'!$B$3:$AI$977,34,0),"")</f>
        <v/>
      </c>
      <c r="N943" s="321" t="str">
        <f>IFERROR(VLOOKUP($A943,'様式C-1-1用'!$B$3:$AI$977,30,0),"")</f>
        <v/>
      </c>
      <c r="O943" s="321" t="str">
        <f>IF(VLOOKUP($A943,'様式C-1-1用'!$B$3:$AI$977,29,0)="－","なし",VLOOKUP($A943,'様式C-1-1用'!$B$3:$AI$977,29,0))</f>
        <v/>
      </c>
      <c r="P943" s="322" t="str">
        <f>IFERROR(VLOOKUP($A943,'様式C-1-1用'!$B$3:$AI$977,33,0),"")</f>
        <v/>
      </c>
    </row>
    <row r="944" spans="1:16" ht="15.95" customHeight="1" x14ac:dyDescent="0.15">
      <c r="A944" s="314">
        <v>942</v>
      </c>
      <c r="B944" s="320">
        <f>IFERROR(VLOOKUP($A944,'様式C-1-1用'!$B$3:$AI$977,3,0),"")</f>
        <v>0</v>
      </c>
      <c r="C944" s="321" t="str">
        <f>IFERROR(VLOOKUP($A944,'様式C-1-1用'!$B$3:$AI$977,4,0),"")</f>
        <v/>
      </c>
      <c r="D944" s="321">
        <f>IFERROR(VLOOKUP($A944,'様式C-1-1用'!$B$3:$AI$977,6,0),"")</f>
        <v>0</v>
      </c>
      <c r="E944" s="321">
        <f>IFERROR(VLOOKUP($A944,'様式C-1-1用'!$B$3:$AI$977,7,0),"")</f>
        <v>0</v>
      </c>
      <c r="F944" s="321">
        <f>IFERROR(VLOOKUP($A944,'様式C-1-1用'!$B$3:$AI$977,8,0),"")</f>
        <v>0</v>
      </c>
      <c r="G944" s="321">
        <f>IFERROR(VLOOKUP($A944,'様式C-1-1用'!$B$3:$AI$977,10,0),"")</f>
        <v>0</v>
      </c>
      <c r="H944" s="321">
        <f>IFERROR(VLOOKUP($A944,'様式C-1-1用'!$B$3:$AI$977,22,0),"")</f>
        <v>0</v>
      </c>
      <c r="I944" s="321">
        <f>IFERROR(VLOOKUP($A944,'様式C-1-1用'!$B$3:$AI$977,23,0),"")</f>
        <v>0</v>
      </c>
      <c r="J944" s="321" t="str">
        <f>IFERROR(VLOOKUP($A944,'様式C-1-1用'!$B$3:$AI$977,24,0),"")</f>
        <v/>
      </c>
      <c r="K944" s="321" t="str">
        <f>IFERROR(VLOOKUP($A944,'様式C-1-1用'!$B$3:$AI$977,25,0),"")</f>
        <v/>
      </c>
      <c r="L944" s="321">
        <f>IFERROR(VLOOKUP($A944,'様式C-1-1用'!$B$3:$AI$977,16,0),"")</f>
        <v>0</v>
      </c>
      <c r="M944" s="321" t="str">
        <f>IFERROR(VLOOKUP($A944,'様式C-1-1用'!$B$3:$AI$977,34,0),"")</f>
        <v/>
      </c>
      <c r="N944" s="321" t="str">
        <f>IFERROR(VLOOKUP($A944,'様式C-1-1用'!$B$3:$AI$977,30,0),"")</f>
        <v/>
      </c>
      <c r="O944" s="321" t="str">
        <f>IF(VLOOKUP($A944,'様式C-1-1用'!$B$3:$AI$977,29,0)="－","なし",VLOOKUP($A944,'様式C-1-1用'!$B$3:$AI$977,29,0))</f>
        <v/>
      </c>
      <c r="P944" s="322" t="str">
        <f>IFERROR(VLOOKUP($A944,'様式C-1-1用'!$B$3:$AI$977,33,0),"")</f>
        <v/>
      </c>
    </row>
    <row r="945" spans="1:16" ht="15.95" customHeight="1" x14ac:dyDescent="0.15">
      <c r="A945" s="314">
        <v>943</v>
      </c>
      <c r="B945" s="320">
        <f>IFERROR(VLOOKUP($A945,'様式C-1-1用'!$B$3:$AI$977,3,0),"")</f>
        <v>0</v>
      </c>
      <c r="C945" s="321" t="str">
        <f>IFERROR(VLOOKUP($A945,'様式C-1-1用'!$B$3:$AI$977,4,0),"")</f>
        <v/>
      </c>
      <c r="D945" s="321">
        <f>IFERROR(VLOOKUP($A945,'様式C-1-1用'!$B$3:$AI$977,6,0),"")</f>
        <v>0</v>
      </c>
      <c r="E945" s="321">
        <f>IFERROR(VLOOKUP($A945,'様式C-1-1用'!$B$3:$AI$977,7,0),"")</f>
        <v>0</v>
      </c>
      <c r="F945" s="321">
        <f>IFERROR(VLOOKUP($A945,'様式C-1-1用'!$B$3:$AI$977,8,0),"")</f>
        <v>0</v>
      </c>
      <c r="G945" s="321">
        <f>IFERROR(VLOOKUP($A945,'様式C-1-1用'!$B$3:$AI$977,10,0),"")</f>
        <v>0</v>
      </c>
      <c r="H945" s="321">
        <f>IFERROR(VLOOKUP($A945,'様式C-1-1用'!$B$3:$AI$977,22,0),"")</f>
        <v>0</v>
      </c>
      <c r="I945" s="321">
        <f>IFERROR(VLOOKUP($A945,'様式C-1-1用'!$B$3:$AI$977,23,0),"")</f>
        <v>0</v>
      </c>
      <c r="J945" s="321" t="str">
        <f>IFERROR(VLOOKUP($A945,'様式C-1-1用'!$B$3:$AI$977,24,0),"")</f>
        <v/>
      </c>
      <c r="K945" s="321" t="str">
        <f>IFERROR(VLOOKUP($A945,'様式C-1-1用'!$B$3:$AI$977,25,0),"")</f>
        <v/>
      </c>
      <c r="L945" s="321">
        <f>IFERROR(VLOOKUP($A945,'様式C-1-1用'!$B$3:$AI$977,16,0),"")</f>
        <v>0</v>
      </c>
      <c r="M945" s="321" t="str">
        <f>IFERROR(VLOOKUP($A945,'様式C-1-1用'!$B$3:$AI$977,34,0),"")</f>
        <v/>
      </c>
      <c r="N945" s="321" t="str">
        <f>IFERROR(VLOOKUP($A945,'様式C-1-1用'!$B$3:$AI$977,30,0),"")</f>
        <v/>
      </c>
      <c r="O945" s="321" t="str">
        <f>IF(VLOOKUP($A945,'様式C-1-1用'!$B$3:$AI$977,29,0)="－","なし",VLOOKUP($A945,'様式C-1-1用'!$B$3:$AI$977,29,0))</f>
        <v/>
      </c>
      <c r="P945" s="322" t="str">
        <f>IFERROR(VLOOKUP($A945,'様式C-1-1用'!$B$3:$AI$977,33,0),"")</f>
        <v/>
      </c>
    </row>
    <row r="946" spans="1:16" ht="15.95" customHeight="1" x14ac:dyDescent="0.15">
      <c r="A946" s="314">
        <v>944</v>
      </c>
      <c r="B946" s="320">
        <f>IFERROR(VLOOKUP($A946,'様式C-1-1用'!$B$3:$AI$977,3,0),"")</f>
        <v>0</v>
      </c>
      <c r="C946" s="321" t="str">
        <f>IFERROR(VLOOKUP($A946,'様式C-1-1用'!$B$3:$AI$977,4,0),"")</f>
        <v/>
      </c>
      <c r="D946" s="321">
        <f>IFERROR(VLOOKUP($A946,'様式C-1-1用'!$B$3:$AI$977,6,0),"")</f>
        <v>0</v>
      </c>
      <c r="E946" s="321">
        <f>IFERROR(VLOOKUP($A946,'様式C-1-1用'!$B$3:$AI$977,7,0),"")</f>
        <v>0</v>
      </c>
      <c r="F946" s="321">
        <f>IFERROR(VLOOKUP($A946,'様式C-1-1用'!$B$3:$AI$977,8,0),"")</f>
        <v>0</v>
      </c>
      <c r="G946" s="321">
        <f>IFERROR(VLOOKUP($A946,'様式C-1-1用'!$B$3:$AI$977,10,0),"")</f>
        <v>0</v>
      </c>
      <c r="H946" s="321">
        <f>IFERROR(VLOOKUP($A946,'様式C-1-1用'!$B$3:$AI$977,22,0),"")</f>
        <v>0</v>
      </c>
      <c r="I946" s="321">
        <f>IFERROR(VLOOKUP($A946,'様式C-1-1用'!$B$3:$AI$977,23,0),"")</f>
        <v>0</v>
      </c>
      <c r="J946" s="321" t="str">
        <f>IFERROR(VLOOKUP($A946,'様式C-1-1用'!$B$3:$AI$977,24,0),"")</f>
        <v/>
      </c>
      <c r="K946" s="321" t="str">
        <f>IFERROR(VLOOKUP($A946,'様式C-1-1用'!$B$3:$AI$977,25,0),"")</f>
        <v/>
      </c>
      <c r="L946" s="321">
        <f>IFERROR(VLOOKUP($A946,'様式C-1-1用'!$B$3:$AI$977,16,0),"")</f>
        <v>0</v>
      </c>
      <c r="M946" s="321" t="str">
        <f>IFERROR(VLOOKUP($A946,'様式C-1-1用'!$B$3:$AI$977,34,0),"")</f>
        <v/>
      </c>
      <c r="N946" s="321" t="str">
        <f>IFERROR(VLOOKUP($A946,'様式C-1-1用'!$B$3:$AI$977,30,0),"")</f>
        <v/>
      </c>
      <c r="O946" s="321" t="str">
        <f>IF(VLOOKUP($A946,'様式C-1-1用'!$B$3:$AI$977,29,0)="－","なし",VLOOKUP($A946,'様式C-1-1用'!$B$3:$AI$977,29,0))</f>
        <v/>
      </c>
      <c r="P946" s="322" t="str">
        <f>IFERROR(VLOOKUP($A946,'様式C-1-1用'!$B$3:$AI$977,33,0),"")</f>
        <v/>
      </c>
    </row>
    <row r="947" spans="1:16" ht="15.95" customHeight="1" x14ac:dyDescent="0.15">
      <c r="A947" s="314">
        <v>945</v>
      </c>
      <c r="B947" s="320">
        <f>IFERROR(VLOOKUP($A947,'様式C-1-1用'!$B$3:$AI$977,3,0),"")</f>
        <v>0</v>
      </c>
      <c r="C947" s="321" t="str">
        <f>IFERROR(VLOOKUP($A947,'様式C-1-1用'!$B$3:$AI$977,4,0),"")</f>
        <v/>
      </c>
      <c r="D947" s="321">
        <f>IFERROR(VLOOKUP($A947,'様式C-1-1用'!$B$3:$AI$977,6,0),"")</f>
        <v>0</v>
      </c>
      <c r="E947" s="321">
        <f>IFERROR(VLOOKUP($A947,'様式C-1-1用'!$B$3:$AI$977,7,0),"")</f>
        <v>0</v>
      </c>
      <c r="F947" s="321">
        <f>IFERROR(VLOOKUP($A947,'様式C-1-1用'!$B$3:$AI$977,8,0),"")</f>
        <v>0</v>
      </c>
      <c r="G947" s="321">
        <f>IFERROR(VLOOKUP($A947,'様式C-1-1用'!$B$3:$AI$977,10,0),"")</f>
        <v>0</v>
      </c>
      <c r="H947" s="321">
        <f>IFERROR(VLOOKUP($A947,'様式C-1-1用'!$B$3:$AI$977,22,0),"")</f>
        <v>0</v>
      </c>
      <c r="I947" s="321">
        <f>IFERROR(VLOOKUP($A947,'様式C-1-1用'!$B$3:$AI$977,23,0),"")</f>
        <v>0</v>
      </c>
      <c r="J947" s="321" t="str">
        <f>IFERROR(VLOOKUP($A947,'様式C-1-1用'!$B$3:$AI$977,24,0),"")</f>
        <v/>
      </c>
      <c r="K947" s="321" t="str">
        <f>IFERROR(VLOOKUP($A947,'様式C-1-1用'!$B$3:$AI$977,25,0),"")</f>
        <v/>
      </c>
      <c r="L947" s="321">
        <f>IFERROR(VLOOKUP($A947,'様式C-1-1用'!$B$3:$AI$977,16,0),"")</f>
        <v>0</v>
      </c>
      <c r="M947" s="321" t="str">
        <f>IFERROR(VLOOKUP($A947,'様式C-1-1用'!$B$3:$AI$977,34,0),"")</f>
        <v/>
      </c>
      <c r="N947" s="321" t="str">
        <f>IFERROR(VLOOKUP($A947,'様式C-1-1用'!$B$3:$AI$977,30,0),"")</f>
        <v/>
      </c>
      <c r="O947" s="321" t="str">
        <f>IF(VLOOKUP($A947,'様式C-1-1用'!$B$3:$AI$977,29,0)="－","なし",VLOOKUP($A947,'様式C-1-1用'!$B$3:$AI$977,29,0))</f>
        <v/>
      </c>
      <c r="P947" s="322" t="str">
        <f>IFERROR(VLOOKUP($A947,'様式C-1-1用'!$B$3:$AI$977,33,0),"")</f>
        <v/>
      </c>
    </row>
    <row r="948" spans="1:16" ht="15.95" customHeight="1" x14ac:dyDescent="0.15">
      <c r="A948" s="314">
        <v>946</v>
      </c>
      <c r="B948" s="320">
        <f>IFERROR(VLOOKUP($A948,'様式C-1-1用'!$B$3:$AI$977,3,0),"")</f>
        <v>0</v>
      </c>
      <c r="C948" s="321" t="str">
        <f>IFERROR(VLOOKUP($A948,'様式C-1-1用'!$B$3:$AI$977,4,0),"")</f>
        <v/>
      </c>
      <c r="D948" s="321">
        <f>IFERROR(VLOOKUP($A948,'様式C-1-1用'!$B$3:$AI$977,6,0),"")</f>
        <v>0</v>
      </c>
      <c r="E948" s="321">
        <f>IFERROR(VLOOKUP($A948,'様式C-1-1用'!$B$3:$AI$977,7,0),"")</f>
        <v>0</v>
      </c>
      <c r="F948" s="321">
        <f>IFERROR(VLOOKUP($A948,'様式C-1-1用'!$B$3:$AI$977,8,0),"")</f>
        <v>0</v>
      </c>
      <c r="G948" s="321">
        <f>IFERROR(VLOOKUP($A948,'様式C-1-1用'!$B$3:$AI$977,10,0),"")</f>
        <v>0</v>
      </c>
      <c r="H948" s="321">
        <f>IFERROR(VLOOKUP($A948,'様式C-1-1用'!$B$3:$AI$977,22,0),"")</f>
        <v>0</v>
      </c>
      <c r="I948" s="321">
        <f>IFERROR(VLOOKUP($A948,'様式C-1-1用'!$B$3:$AI$977,23,0),"")</f>
        <v>0</v>
      </c>
      <c r="J948" s="321" t="str">
        <f>IFERROR(VLOOKUP($A948,'様式C-1-1用'!$B$3:$AI$977,24,0),"")</f>
        <v/>
      </c>
      <c r="K948" s="321" t="str">
        <f>IFERROR(VLOOKUP($A948,'様式C-1-1用'!$B$3:$AI$977,25,0),"")</f>
        <v/>
      </c>
      <c r="L948" s="321">
        <f>IFERROR(VLOOKUP($A948,'様式C-1-1用'!$B$3:$AI$977,16,0),"")</f>
        <v>0</v>
      </c>
      <c r="M948" s="321" t="str">
        <f>IFERROR(VLOOKUP($A948,'様式C-1-1用'!$B$3:$AI$977,34,0),"")</f>
        <v/>
      </c>
      <c r="N948" s="321" t="str">
        <f>IFERROR(VLOOKUP($A948,'様式C-1-1用'!$B$3:$AI$977,30,0),"")</f>
        <v/>
      </c>
      <c r="O948" s="321" t="str">
        <f>IF(VLOOKUP($A948,'様式C-1-1用'!$B$3:$AI$977,29,0)="－","なし",VLOOKUP($A948,'様式C-1-1用'!$B$3:$AI$977,29,0))</f>
        <v/>
      </c>
      <c r="P948" s="322" t="str">
        <f>IFERROR(VLOOKUP($A948,'様式C-1-1用'!$B$3:$AI$977,33,0),"")</f>
        <v/>
      </c>
    </row>
    <row r="949" spans="1:16" ht="15.95" customHeight="1" x14ac:dyDescent="0.15">
      <c r="A949" s="314">
        <v>947</v>
      </c>
      <c r="B949" s="320">
        <f>IFERROR(VLOOKUP($A949,'様式C-1-1用'!$B$3:$AI$977,3,0),"")</f>
        <v>0</v>
      </c>
      <c r="C949" s="321" t="str">
        <f>IFERROR(VLOOKUP($A949,'様式C-1-1用'!$B$3:$AI$977,4,0),"")</f>
        <v/>
      </c>
      <c r="D949" s="321">
        <f>IFERROR(VLOOKUP($A949,'様式C-1-1用'!$B$3:$AI$977,6,0),"")</f>
        <v>0</v>
      </c>
      <c r="E949" s="321">
        <f>IFERROR(VLOOKUP($A949,'様式C-1-1用'!$B$3:$AI$977,7,0),"")</f>
        <v>0</v>
      </c>
      <c r="F949" s="321">
        <f>IFERROR(VLOOKUP($A949,'様式C-1-1用'!$B$3:$AI$977,8,0),"")</f>
        <v>0</v>
      </c>
      <c r="G949" s="321">
        <f>IFERROR(VLOOKUP($A949,'様式C-1-1用'!$B$3:$AI$977,10,0),"")</f>
        <v>0</v>
      </c>
      <c r="H949" s="321">
        <f>IFERROR(VLOOKUP($A949,'様式C-1-1用'!$B$3:$AI$977,22,0),"")</f>
        <v>0</v>
      </c>
      <c r="I949" s="321">
        <f>IFERROR(VLOOKUP($A949,'様式C-1-1用'!$B$3:$AI$977,23,0),"")</f>
        <v>0</v>
      </c>
      <c r="J949" s="321" t="str">
        <f>IFERROR(VLOOKUP($A949,'様式C-1-1用'!$B$3:$AI$977,24,0),"")</f>
        <v/>
      </c>
      <c r="K949" s="321" t="str">
        <f>IFERROR(VLOOKUP($A949,'様式C-1-1用'!$B$3:$AI$977,25,0),"")</f>
        <v/>
      </c>
      <c r="L949" s="321">
        <f>IFERROR(VLOOKUP($A949,'様式C-1-1用'!$B$3:$AI$977,16,0),"")</f>
        <v>0</v>
      </c>
      <c r="M949" s="321" t="str">
        <f>IFERROR(VLOOKUP($A949,'様式C-1-1用'!$B$3:$AI$977,34,0),"")</f>
        <v/>
      </c>
      <c r="N949" s="321" t="str">
        <f>IFERROR(VLOOKUP($A949,'様式C-1-1用'!$B$3:$AI$977,30,0),"")</f>
        <v/>
      </c>
      <c r="O949" s="321" t="str">
        <f>IF(VLOOKUP($A949,'様式C-1-1用'!$B$3:$AI$977,29,0)="－","なし",VLOOKUP($A949,'様式C-1-1用'!$B$3:$AI$977,29,0))</f>
        <v/>
      </c>
      <c r="P949" s="322" t="str">
        <f>IFERROR(VLOOKUP($A949,'様式C-1-1用'!$B$3:$AI$977,33,0),"")</f>
        <v/>
      </c>
    </row>
    <row r="950" spans="1:16" ht="15.95" customHeight="1" x14ac:dyDescent="0.15">
      <c r="A950" s="314">
        <v>948</v>
      </c>
      <c r="B950" s="320">
        <f>IFERROR(VLOOKUP($A950,'様式C-1-1用'!$B$3:$AI$977,3,0),"")</f>
        <v>0</v>
      </c>
      <c r="C950" s="321" t="str">
        <f>IFERROR(VLOOKUP($A950,'様式C-1-1用'!$B$3:$AI$977,4,0),"")</f>
        <v/>
      </c>
      <c r="D950" s="321">
        <f>IFERROR(VLOOKUP($A950,'様式C-1-1用'!$B$3:$AI$977,6,0),"")</f>
        <v>0</v>
      </c>
      <c r="E950" s="321">
        <f>IFERROR(VLOOKUP($A950,'様式C-1-1用'!$B$3:$AI$977,7,0),"")</f>
        <v>0</v>
      </c>
      <c r="F950" s="321">
        <f>IFERROR(VLOOKUP($A950,'様式C-1-1用'!$B$3:$AI$977,8,0),"")</f>
        <v>0</v>
      </c>
      <c r="G950" s="321">
        <f>IFERROR(VLOOKUP($A950,'様式C-1-1用'!$B$3:$AI$977,10,0),"")</f>
        <v>0</v>
      </c>
      <c r="H950" s="321">
        <f>IFERROR(VLOOKUP($A950,'様式C-1-1用'!$B$3:$AI$977,22,0),"")</f>
        <v>0</v>
      </c>
      <c r="I950" s="321">
        <f>IFERROR(VLOOKUP($A950,'様式C-1-1用'!$B$3:$AI$977,23,0),"")</f>
        <v>0</v>
      </c>
      <c r="J950" s="321" t="str">
        <f>IFERROR(VLOOKUP($A950,'様式C-1-1用'!$B$3:$AI$977,24,0),"")</f>
        <v/>
      </c>
      <c r="K950" s="321" t="str">
        <f>IFERROR(VLOOKUP($A950,'様式C-1-1用'!$B$3:$AI$977,25,0),"")</f>
        <v/>
      </c>
      <c r="L950" s="321">
        <f>IFERROR(VLOOKUP($A950,'様式C-1-1用'!$B$3:$AI$977,16,0),"")</f>
        <v>0</v>
      </c>
      <c r="M950" s="321" t="str">
        <f>IFERROR(VLOOKUP($A950,'様式C-1-1用'!$B$3:$AI$977,34,0),"")</f>
        <v/>
      </c>
      <c r="N950" s="321" t="str">
        <f>IFERROR(VLOOKUP($A950,'様式C-1-1用'!$B$3:$AI$977,30,0),"")</f>
        <v/>
      </c>
      <c r="O950" s="321" t="str">
        <f>IF(VLOOKUP($A950,'様式C-1-1用'!$B$3:$AI$977,29,0)="－","なし",VLOOKUP($A950,'様式C-1-1用'!$B$3:$AI$977,29,0))</f>
        <v/>
      </c>
      <c r="P950" s="322" t="str">
        <f>IFERROR(VLOOKUP($A950,'様式C-1-1用'!$B$3:$AI$977,33,0),"")</f>
        <v/>
      </c>
    </row>
    <row r="951" spans="1:16" ht="15.95" customHeight="1" x14ac:dyDescent="0.15">
      <c r="A951" s="314">
        <v>949</v>
      </c>
      <c r="B951" s="320">
        <f>IFERROR(VLOOKUP($A951,'様式C-1-1用'!$B$3:$AI$977,3,0),"")</f>
        <v>0</v>
      </c>
      <c r="C951" s="321" t="str">
        <f>IFERROR(VLOOKUP($A951,'様式C-1-1用'!$B$3:$AI$977,4,0),"")</f>
        <v/>
      </c>
      <c r="D951" s="321">
        <f>IFERROR(VLOOKUP($A951,'様式C-1-1用'!$B$3:$AI$977,6,0),"")</f>
        <v>0</v>
      </c>
      <c r="E951" s="321">
        <f>IFERROR(VLOOKUP($A951,'様式C-1-1用'!$B$3:$AI$977,7,0),"")</f>
        <v>0</v>
      </c>
      <c r="F951" s="321">
        <f>IFERROR(VLOOKUP($A951,'様式C-1-1用'!$B$3:$AI$977,8,0),"")</f>
        <v>0</v>
      </c>
      <c r="G951" s="321">
        <f>IFERROR(VLOOKUP($A951,'様式C-1-1用'!$B$3:$AI$977,10,0),"")</f>
        <v>0</v>
      </c>
      <c r="H951" s="321">
        <f>IFERROR(VLOOKUP($A951,'様式C-1-1用'!$B$3:$AI$977,22,0),"")</f>
        <v>0</v>
      </c>
      <c r="I951" s="321">
        <f>IFERROR(VLOOKUP($A951,'様式C-1-1用'!$B$3:$AI$977,23,0),"")</f>
        <v>0</v>
      </c>
      <c r="J951" s="321" t="str">
        <f>IFERROR(VLOOKUP($A951,'様式C-1-1用'!$B$3:$AI$977,24,0),"")</f>
        <v/>
      </c>
      <c r="K951" s="321" t="str">
        <f>IFERROR(VLOOKUP($A951,'様式C-1-1用'!$B$3:$AI$977,25,0),"")</f>
        <v/>
      </c>
      <c r="L951" s="321">
        <f>IFERROR(VLOOKUP($A951,'様式C-1-1用'!$B$3:$AI$977,16,0),"")</f>
        <v>0</v>
      </c>
      <c r="M951" s="321" t="str">
        <f>IFERROR(VLOOKUP($A951,'様式C-1-1用'!$B$3:$AI$977,34,0),"")</f>
        <v/>
      </c>
      <c r="N951" s="321" t="str">
        <f>IFERROR(VLOOKUP($A951,'様式C-1-1用'!$B$3:$AI$977,30,0),"")</f>
        <v/>
      </c>
      <c r="O951" s="321" t="str">
        <f>IF(VLOOKUP($A951,'様式C-1-1用'!$B$3:$AI$977,29,0)="－","なし",VLOOKUP($A951,'様式C-1-1用'!$B$3:$AI$977,29,0))</f>
        <v/>
      </c>
      <c r="P951" s="322" t="str">
        <f>IFERROR(VLOOKUP($A951,'様式C-1-1用'!$B$3:$AI$977,33,0),"")</f>
        <v/>
      </c>
    </row>
    <row r="952" spans="1:16" ht="15.95" customHeight="1" x14ac:dyDescent="0.15">
      <c r="A952" s="314">
        <v>950</v>
      </c>
      <c r="B952" s="320">
        <f>IFERROR(VLOOKUP($A952,'様式C-1-1用'!$B$3:$AI$977,3,0),"")</f>
        <v>0</v>
      </c>
      <c r="C952" s="321" t="str">
        <f>IFERROR(VLOOKUP($A952,'様式C-1-1用'!$B$3:$AI$977,4,0),"")</f>
        <v/>
      </c>
      <c r="D952" s="321">
        <f>IFERROR(VLOOKUP($A952,'様式C-1-1用'!$B$3:$AI$977,6,0),"")</f>
        <v>0</v>
      </c>
      <c r="E952" s="321">
        <f>IFERROR(VLOOKUP($A952,'様式C-1-1用'!$B$3:$AI$977,7,0),"")</f>
        <v>0</v>
      </c>
      <c r="F952" s="321">
        <f>IFERROR(VLOOKUP($A952,'様式C-1-1用'!$B$3:$AI$977,8,0),"")</f>
        <v>0</v>
      </c>
      <c r="G952" s="321">
        <f>IFERROR(VLOOKUP($A952,'様式C-1-1用'!$B$3:$AI$977,10,0),"")</f>
        <v>0</v>
      </c>
      <c r="H952" s="321">
        <f>IFERROR(VLOOKUP($A952,'様式C-1-1用'!$B$3:$AI$977,22,0),"")</f>
        <v>0</v>
      </c>
      <c r="I952" s="321">
        <f>IFERROR(VLOOKUP($A952,'様式C-1-1用'!$B$3:$AI$977,23,0),"")</f>
        <v>0</v>
      </c>
      <c r="J952" s="321" t="str">
        <f>IFERROR(VLOOKUP($A952,'様式C-1-1用'!$B$3:$AI$977,24,0),"")</f>
        <v/>
      </c>
      <c r="K952" s="321" t="str">
        <f>IFERROR(VLOOKUP($A952,'様式C-1-1用'!$B$3:$AI$977,25,0),"")</f>
        <v/>
      </c>
      <c r="L952" s="321">
        <f>IFERROR(VLOOKUP($A952,'様式C-1-1用'!$B$3:$AI$977,16,0),"")</f>
        <v>0</v>
      </c>
      <c r="M952" s="321" t="str">
        <f>IFERROR(VLOOKUP($A952,'様式C-1-1用'!$B$3:$AI$977,34,0),"")</f>
        <v/>
      </c>
      <c r="N952" s="321" t="str">
        <f>IFERROR(VLOOKUP($A952,'様式C-1-1用'!$B$3:$AI$977,30,0),"")</f>
        <v/>
      </c>
      <c r="O952" s="321" t="str">
        <f>IF(VLOOKUP($A952,'様式C-1-1用'!$B$3:$AI$977,29,0)="－","なし",VLOOKUP($A952,'様式C-1-1用'!$B$3:$AI$977,29,0))</f>
        <v/>
      </c>
      <c r="P952" s="322" t="str">
        <f>IFERROR(VLOOKUP($A952,'様式C-1-1用'!$B$3:$AI$977,33,0),"")</f>
        <v/>
      </c>
    </row>
    <row r="953" spans="1:16" ht="15.95" customHeight="1" x14ac:dyDescent="0.15">
      <c r="A953" s="314">
        <v>951</v>
      </c>
      <c r="B953" s="320">
        <f>IFERROR(VLOOKUP($A953,'様式C-1-1用'!$B$3:$AI$977,3,0),"")</f>
        <v>0</v>
      </c>
      <c r="C953" s="321" t="str">
        <f>IFERROR(VLOOKUP($A953,'様式C-1-1用'!$B$3:$AI$977,4,0),"")</f>
        <v/>
      </c>
      <c r="D953" s="321">
        <f>IFERROR(VLOOKUP($A953,'様式C-1-1用'!$B$3:$AI$977,6,0),"")</f>
        <v>0</v>
      </c>
      <c r="E953" s="321">
        <f>IFERROR(VLOOKUP($A953,'様式C-1-1用'!$B$3:$AI$977,7,0),"")</f>
        <v>0</v>
      </c>
      <c r="F953" s="321">
        <f>IFERROR(VLOOKUP($A953,'様式C-1-1用'!$B$3:$AI$977,8,0),"")</f>
        <v>0</v>
      </c>
      <c r="G953" s="321">
        <f>IFERROR(VLOOKUP($A953,'様式C-1-1用'!$B$3:$AI$977,10,0),"")</f>
        <v>0</v>
      </c>
      <c r="H953" s="321">
        <f>IFERROR(VLOOKUP($A953,'様式C-1-1用'!$B$3:$AI$977,22,0),"")</f>
        <v>0</v>
      </c>
      <c r="I953" s="321">
        <f>IFERROR(VLOOKUP($A953,'様式C-1-1用'!$B$3:$AI$977,23,0),"")</f>
        <v>0</v>
      </c>
      <c r="J953" s="321" t="str">
        <f>IFERROR(VLOOKUP($A953,'様式C-1-1用'!$B$3:$AI$977,24,0),"")</f>
        <v/>
      </c>
      <c r="K953" s="321" t="str">
        <f>IFERROR(VLOOKUP($A953,'様式C-1-1用'!$B$3:$AI$977,25,0),"")</f>
        <v/>
      </c>
      <c r="L953" s="321">
        <f>IFERROR(VLOOKUP($A953,'様式C-1-1用'!$B$3:$AI$977,16,0),"")</f>
        <v>0</v>
      </c>
      <c r="M953" s="321" t="str">
        <f>IFERROR(VLOOKUP($A953,'様式C-1-1用'!$B$3:$AI$977,34,0),"")</f>
        <v/>
      </c>
      <c r="N953" s="321" t="str">
        <f>IFERROR(VLOOKUP($A953,'様式C-1-1用'!$B$3:$AI$977,30,0),"")</f>
        <v/>
      </c>
      <c r="O953" s="321" t="str">
        <f>IF(VLOOKUP($A953,'様式C-1-1用'!$B$3:$AI$977,29,0)="－","なし",VLOOKUP($A953,'様式C-1-1用'!$B$3:$AI$977,29,0))</f>
        <v/>
      </c>
      <c r="P953" s="322" t="str">
        <f>IFERROR(VLOOKUP($A953,'様式C-1-1用'!$B$3:$AI$977,33,0),"")</f>
        <v/>
      </c>
    </row>
    <row r="954" spans="1:16" ht="15.95" customHeight="1" x14ac:dyDescent="0.15">
      <c r="A954" s="314">
        <v>952</v>
      </c>
      <c r="B954" s="320">
        <f>IFERROR(VLOOKUP($A954,'様式C-1-1用'!$B$3:$AI$977,3,0),"")</f>
        <v>0</v>
      </c>
      <c r="C954" s="321" t="str">
        <f>IFERROR(VLOOKUP($A954,'様式C-1-1用'!$B$3:$AI$977,4,0),"")</f>
        <v/>
      </c>
      <c r="D954" s="321">
        <f>IFERROR(VLOOKUP($A954,'様式C-1-1用'!$B$3:$AI$977,6,0),"")</f>
        <v>0</v>
      </c>
      <c r="E954" s="321">
        <f>IFERROR(VLOOKUP($A954,'様式C-1-1用'!$B$3:$AI$977,7,0),"")</f>
        <v>0</v>
      </c>
      <c r="F954" s="321">
        <f>IFERROR(VLOOKUP($A954,'様式C-1-1用'!$B$3:$AI$977,8,0),"")</f>
        <v>0</v>
      </c>
      <c r="G954" s="321">
        <f>IFERROR(VLOOKUP($A954,'様式C-1-1用'!$B$3:$AI$977,10,0),"")</f>
        <v>0</v>
      </c>
      <c r="H954" s="321">
        <f>IFERROR(VLOOKUP($A954,'様式C-1-1用'!$B$3:$AI$977,22,0),"")</f>
        <v>0</v>
      </c>
      <c r="I954" s="321">
        <f>IFERROR(VLOOKUP($A954,'様式C-1-1用'!$B$3:$AI$977,23,0),"")</f>
        <v>0</v>
      </c>
      <c r="J954" s="321" t="str">
        <f>IFERROR(VLOOKUP($A954,'様式C-1-1用'!$B$3:$AI$977,24,0),"")</f>
        <v/>
      </c>
      <c r="K954" s="321" t="str">
        <f>IFERROR(VLOOKUP($A954,'様式C-1-1用'!$B$3:$AI$977,25,0),"")</f>
        <v/>
      </c>
      <c r="L954" s="321">
        <f>IFERROR(VLOOKUP($A954,'様式C-1-1用'!$B$3:$AI$977,16,0),"")</f>
        <v>0</v>
      </c>
      <c r="M954" s="321" t="str">
        <f>IFERROR(VLOOKUP($A954,'様式C-1-1用'!$B$3:$AI$977,34,0),"")</f>
        <v/>
      </c>
      <c r="N954" s="321" t="str">
        <f>IFERROR(VLOOKUP($A954,'様式C-1-1用'!$B$3:$AI$977,30,0),"")</f>
        <v/>
      </c>
      <c r="O954" s="321" t="str">
        <f>IF(VLOOKUP($A954,'様式C-1-1用'!$B$3:$AI$977,29,0)="－","なし",VLOOKUP($A954,'様式C-1-1用'!$B$3:$AI$977,29,0))</f>
        <v/>
      </c>
      <c r="P954" s="322" t="str">
        <f>IFERROR(VLOOKUP($A954,'様式C-1-1用'!$B$3:$AI$977,33,0),"")</f>
        <v/>
      </c>
    </row>
    <row r="955" spans="1:16" ht="15.95" customHeight="1" x14ac:dyDescent="0.15">
      <c r="A955" s="314">
        <v>953</v>
      </c>
      <c r="B955" s="320">
        <f>IFERROR(VLOOKUP($A955,'様式C-1-1用'!$B$3:$AI$977,3,0),"")</f>
        <v>0</v>
      </c>
      <c r="C955" s="321" t="str">
        <f>IFERROR(VLOOKUP($A955,'様式C-1-1用'!$B$3:$AI$977,4,0),"")</f>
        <v/>
      </c>
      <c r="D955" s="321">
        <f>IFERROR(VLOOKUP($A955,'様式C-1-1用'!$B$3:$AI$977,6,0),"")</f>
        <v>0</v>
      </c>
      <c r="E955" s="321">
        <f>IFERROR(VLOOKUP($A955,'様式C-1-1用'!$B$3:$AI$977,7,0),"")</f>
        <v>0</v>
      </c>
      <c r="F955" s="321">
        <f>IFERROR(VLOOKUP($A955,'様式C-1-1用'!$B$3:$AI$977,8,0),"")</f>
        <v>0</v>
      </c>
      <c r="G955" s="321">
        <f>IFERROR(VLOOKUP($A955,'様式C-1-1用'!$B$3:$AI$977,10,0),"")</f>
        <v>0</v>
      </c>
      <c r="H955" s="321">
        <f>IFERROR(VLOOKUP($A955,'様式C-1-1用'!$B$3:$AI$977,22,0),"")</f>
        <v>0</v>
      </c>
      <c r="I955" s="321">
        <f>IFERROR(VLOOKUP($A955,'様式C-1-1用'!$B$3:$AI$977,23,0),"")</f>
        <v>0</v>
      </c>
      <c r="J955" s="321" t="str">
        <f>IFERROR(VLOOKUP($A955,'様式C-1-1用'!$B$3:$AI$977,24,0),"")</f>
        <v/>
      </c>
      <c r="K955" s="321" t="str">
        <f>IFERROR(VLOOKUP($A955,'様式C-1-1用'!$B$3:$AI$977,25,0),"")</f>
        <v/>
      </c>
      <c r="L955" s="321">
        <f>IFERROR(VLOOKUP($A955,'様式C-1-1用'!$B$3:$AI$977,16,0),"")</f>
        <v>0</v>
      </c>
      <c r="M955" s="321" t="str">
        <f>IFERROR(VLOOKUP($A955,'様式C-1-1用'!$B$3:$AI$977,34,0),"")</f>
        <v/>
      </c>
      <c r="N955" s="321" t="str">
        <f>IFERROR(VLOOKUP($A955,'様式C-1-1用'!$B$3:$AI$977,30,0),"")</f>
        <v/>
      </c>
      <c r="O955" s="321" t="str">
        <f>IF(VLOOKUP($A955,'様式C-1-1用'!$B$3:$AI$977,29,0)="－","なし",VLOOKUP($A955,'様式C-1-1用'!$B$3:$AI$977,29,0))</f>
        <v/>
      </c>
      <c r="P955" s="322" t="str">
        <f>IFERROR(VLOOKUP($A955,'様式C-1-1用'!$B$3:$AI$977,33,0),"")</f>
        <v/>
      </c>
    </row>
    <row r="956" spans="1:16" ht="15.95" customHeight="1" x14ac:dyDescent="0.15">
      <c r="A956" s="314">
        <v>954</v>
      </c>
      <c r="B956" s="320">
        <f>IFERROR(VLOOKUP($A956,'様式C-1-1用'!$B$3:$AI$977,3,0),"")</f>
        <v>0</v>
      </c>
      <c r="C956" s="321" t="str">
        <f>IFERROR(VLOOKUP($A956,'様式C-1-1用'!$B$3:$AI$977,4,0),"")</f>
        <v/>
      </c>
      <c r="D956" s="321">
        <f>IFERROR(VLOOKUP($A956,'様式C-1-1用'!$B$3:$AI$977,6,0),"")</f>
        <v>0</v>
      </c>
      <c r="E956" s="321">
        <f>IFERROR(VLOOKUP($A956,'様式C-1-1用'!$B$3:$AI$977,7,0),"")</f>
        <v>0</v>
      </c>
      <c r="F956" s="321">
        <f>IFERROR(VLOOKUP($A956,'様式C-1-1用'!$B$3:$AI$977,8,0),"")</f>
        <v>0</v>
      </c>
      <c r="G956" s="321">
        <f>IFERROR(VLOOKUP($A956,'様式C-1-1用'!$B$3:$AI$977,10,0),"")</f>
        <v>0</v>
      </c>
      <c r="H956" s="321">
        <f>IFERROR(VLOOKUP($A956,'様式C-1-1用'!$B$3:$AI$977,22,0),"")</f>
        <v>0</v>
      </c>
      <c r="I956" s="321">
        <f>IFERROR(VLOOKUP($A956,'様式C-1-1用'!$B$3:$AI$977,23,0),"")</f>
        <v>0</v>
      </c>
      <c r="J956" s="321" t="str">
        <f>IFERROR(VLOOKUP($A956,'様式C-1-1用'!$B$3:$AI$977,24,0),"")</f>
        <v/>
      </c>
      <c r="K956" s="321" t="str">
        <f>IFERROR(VLOOKUP($A956,'様式C-1-1用'!$B$3:$AI$977,25,0),"")</f>
        <v/>
      </c>
      <c r="L956" s="321">
        <f>IFERROR(VLOOKUP($A956,'様式C-1-1用'!$B$3:$AI$977,16,0),"")</f>
        <v>0</v>
      </c>
      <c r="M956" s="321" t="str">
        <f>IFERROR(VLOOKUP($A956,'様式C-1-1用'!$B$3:$AI$977,34,0),"")</f>
        <v/>
      </c>
      <c r="N956" s="321" t="str">
        <f>IFERROR(VLOOKUP($A956,'様式C-1-1用'!$B$3:$AI$977,30,0),"")</f>
        <v/>
      </c>
      <c r="O956" s="321" t="str">
        <f>IF(VLOOKUP($A956,'様式C-1-1用'!$B$3:$AI$977,29,0)="－","なし",VLOOKUP($A956,'様式C-1-1用'!$B$3:$AI$977,29,0))</f>
        <v/>
      </c>
      <c r="P956" s="322" t="str">
        <f>IFERROR(VLOOKUP($A956,'様式C-1-1用'!$B$3:$AI$977,33,0),"")</f>
        <v/>
      </c>
    </row>
    <row r="957" spans="1:16" ht="15.95" customHeight="1" x14ac:dyDescent="0.15">
      <c r="A957" s="314">
        <v>955</v>
      </c>
      <c r="B957" s="320">
        <f>IFERROR(VLOOKUP($A957,'様式C-1-1用'!$B$3:$AI$977,3,0),"")</f>
        <v>0</v>
      </c>
      <c r="C957" s="321" t="str">
        <f>IFERROR(VLOOKUP($A957,'様式C-1-1用'!$B$3:$AI$977,4,0),"")</f>
        <v/>
      </c>
      <c r="D957" s="321">
        <f>IFERROR(VLOOKUP($A957,'様式C-1-1用'!$B$3:$AI$977,6,0),"")</f>
        <v>0</v>
      </c>
      <c r="E957" s="321">
        <f>IFERROR(VLOOKUP($A957,'様式C-1-1用'!$B$3:$AI$977,7,0),"")</f>
        <v>0</v>
      </c>
      <c r="F957" s="321">
        <f>IFERROR(VLOOKUP($A957,'様式C-1-1用'!$B$3:$AI$977,8,0),"")</f>
        <v>0</v>
      </c>
      <c r="G957" s="321">
        <f>IFERROR(VLOOKUP($A957,'様式C-1-1用'!$B$3:$AI$977,10,0),"")</f>
        <v>0</v>
      </c>
      <c r="H957" s="321">
        <f>IFERROR(VLOOKUP($A957,'様式C-1-1用'!$B$3:$AI$977,22,0),"")</f>
        <v>0</v>
      </c>
      <c r="I957" s="321">
        <f>IFERROR(VLOOKUP($A957,'様式C-1-1用'!$B$3:$AI$977,23,0),"")</f>
        <v>0</v>
      </c>
      <c r="J957" s="321" t="str">
        <f>IFERROR(VLOOKUP($A957,'様式C-1-1用'!$B$3:$AI$977,24,0),"")</f>
        <v/>
      </c>
      <c r="K957" s="321" t="str">
        <f>IFERROR(VLOOKUP($A957,'様式C-1-1用'!$B$3:$AI$977,25,0),"")</f>
        <v/>
      </c>
      <c r="L957" s="321">
        <f>IFERROR(VLOOKUP($A957,'様式C-1-1用'!$B$3:$AI$977,16,0),"")</f>
        <v>0</v>
      </c>
      <c r="M957" s="321" t="str">
        <f>IFERROR(VLOOKUP($A957,'様式C-1-1用'!$B$3:$AI$977,34,0),"")</f>
        <v/>
      </c>
      <c r="N957" s="321" t="str">
        <f>IFERROR(VLOOKUP($A957,'様式C-1-1用'!$B$3:$AI$977,30,0),"")</f>
        <v/>
      </c>
      <c r="O957" s="321" t="str">
        <f>IF(VLOOKUP($A957,'様式C-1-1用'!$B$3:$AI$977,29,0)="－","なし",VLOOKUP($A957,'様式C-1-1用'!$B$3:$AI$977,29,0))</f>
        <v/>
      </c>
      <c r="P957" s="322" t="str">
        <f>IFERROR(VLOOKUP($A957,'様式C-1-1用'!$B$3:$AI$977,33,0),"")</f>
        <v/>
      </c>
    </row>
    <row r="958" spans="1:16" ht="15.95" customHeight="1" x14ac:dyDescent="0.15">
      <c r="A958" s="314">
        <v>956</v>
      </c>
      <c r="B958" s="320">
        <f>IFERROR(VLOOKUP($A958,'様式C-1-1用'!$B$3:$AI$977,3,0),"")</f>
        <v>0</v>
      </c>
      <c r="C958" s="321" t="str">
        <f>IFERROR(VLOOKUP($A958,'様式C-1-1用'!$B$3:$AI$977,4,0),"")</f>
        <v/>
      </c>
      <c r="D958" s="321">
        <f>IFERROR(VLOOKUP($A958,'様式C-1-1用'!$B$3:$AI$977,6,0),"")</f>
        <v>0</v>
      </c>
      <c r="E958" s="321">
        <f>IFERROR(VLOOKUP($A958,'様式C-1-1用'!$B$3:$AI$977,7,0),"")</f>
        <v>0</v>
      </c>
      <c r="F958" s="321">
        <f>IFERROR(VLOOKUP($A958,'様式C-1-1用'!$B$3:$AI$977,8,0),"")</f>
        <v>0</v>
      </c>
      <c r="G958" s="321">
        <f>IFERROR(VLOOKUP($A958,'様式C-1-1用'!$B$3:$AI$977,10,0),"")</f>
        <v>0</v>
      </c>
      <c r="H958" s="321">
        <f>IFERROR(VLOOKUP($A958,'様式C-1-1用'!$B$3:$AI$977,22,0),"")</f>
        <v>0</v>
      </c>
      <c r="I958" s="321">
        <f>IFERROR(VLOOKUP($A958,'様式C-1-1用'!$B$3:$AI$977,23,0),"")</f>
        <v>0</v>
      </c>
      <c r="J958" s="321" t="str">
        <f>IFERROR(VLOOKUP($A958,'様式C-1-1用'!$B$3:$AI$977,24,0),"")</f>
        <v/>
      </c>
      <c r="K958" s="321" t="str">
        <f>IFERROR(VLOOKUP($A958,'様式C-1-1用'!$B$3:$AI$977,25,0),"")</f>
        <v/>
      </c>
      <c r="L958" s="321">
        <f>IFERROR(VLOOKUP($A958,'様式C-1-1用'!$B$3:$AI$977,16,0),"")</f>
        <v>0</v>
      </c>
      <c r="M958" s="321" t="str">
        <f>IFERROR(VLOOKUP($A958,'様式C-1-1用'!$B$3:$AI$977,34,0),"")</f>
        <v/>
      </c>
      <c r="N958" s="321" t="str">
        <f>IFERROR(VLOOKUP($A958,'様式C-1-1用'!$B$3:$AI$977,30,0),"")</f>
        <v/>
      </c>
      <c r="O958" s="321" t="str">
        <f>IF(VLOOKUP($A958,'様式C-1-1用'!$B$3:$AI$977,29,0)="－","なし",VLOOKUP($A958,'様式C-1-1用'!$B$3:$AI$977,29,0))</f>
        <v/>
      </c>
      <c r="P958" s="322" t="str">
        <f>IFERROR(VLOOKUP($A958,'様式C-1-1用'!$B$3:$AI$977,33,0),"")</f>
        <v/>
      </c>
    </row>
    <row r="959" spans="1:16" ht="15.95" customHeight="1" x14ac:dyDescent="0.15">
      <c r="A959" s="314">
        <v>957</v>
      </c>
      <c r="B959" s="320">
        <f>IFERROR(VLOOKUP($A959,'様式C-1-1用'!$B$3:$AI$977,3,0),"")</f>
        <v>0</v>
      </c>
      <c r="C959" s="321" t="str">
        <f>IFERROR(VLOOKUP($A959,'様式C-1-1用'!$B$3:$AI$977,4,0),"")</f>
        <v/>
      </c>
      <c r="D959" s="321">
        <f>IFERROR(VLOOKUP($A959,'様式C-1-1用'!$B$3:$AI$977,6,0),"")</f>
        <v>0</v>
      </c>
      <c r="E959" s="321">
        <f>IFERROR(VLOOKUP($A959,'様式C-1-1用'!$B$3:$AI$977,7,0),"")</f>
        <v>0</v>
      </c>
      <c r="F959" s="321">
        <f>IFERROR(VLOOKUP($A959,'様式C-1-1用'!$B$3:$AI$977,8,0),"")</f>
        <v>0</v>
      </c>
      <c r="G959" s="321">
        <f>IFERROR(VLOOKUP($A959,'様式C-1-1用'!$B$3:$AI$977,10,0),"")</f>
        <v>0</v>
      </c>
      <c r="H959" s="321">
        <f>IFERROR(VLOOKUP($A959,'様式C-1-1用'!$B$3:$AI$977,22,0),"")</f>
        <v>0</v>
      </c>
      <c r="I959" s="321">
        <f>IFERROR(VLOOKUP($A959,'様式C-1-1用'!$B$3:$AI$977,23,0),"")</f>
        <v>0</v>
      </c>
      <c r="J959" s="321" t="str">
        <f>IFERROR(VLOOKUP($A959,'様式C-1-1用'!$B$3:$AI$977,24,0),"")</f>
        <v/>
      </c>
      <c r="K959" s="321" t="str">
        <f>IFERROR(VLOOKUP($A959,'様式C-1-1用'!$B$3:$AI$977,25,0),"")</f>
        <v/>
      </c>
      <c r="L959" s="321">
        <f>IFERROR(VLOOKUP($A959,'様式C-1-1用'!$B$3:$AI$977,16,0),"")</f>
        <v>0</v>
      </c>
      <c r="M959" s="321" t="str">
        <f>IFERROR(VLOOKUP($A959,'様式C-1-1用'!$B$3:$AI$977,34,0),"")</f>
        <v/>
      </c>
      <c r="N959" s="321" t="str">
        <f>IFERROR(VLOOKUP($A959,'様式C-1-1用'!$B$3:$AI$977,30,0),"")</f>
        <v/>
      </c>
      <c r="O959" s="321" t="str">
        <f>IF(VLOOKUP($A959,'様式C-1-1用'!$B$3:$AI$977,29,0)="－","なし",VLOOKUP($A959,'様式C-1-1用'!$B$3:$AI$977,29,0))</f>
        <v/>
      </c>
      <c r="P959" s="322" t="str">
        <f>IFERROR(VLOOKUP($A959,'様式C-1-1用'!$B$3:$AI$977,33,0),"")</f>
        <v/>
      </c>
    </row>
    <row r="960" spans="1:16" ht="15.95" customHeight="1" x14ac:dyDescent="0.15">
      <c r="A960" s="314">
        <v>958</v>
      </c>
      <c r="B960" s="320">
        <f>IFERROR(VLOOKUP($A960,'様式C-1-1用'!$B$3:$AI$977,3,0),"")</f>
        <v>0</v>
      </c>
      <c r="C960" s="321" t="str">
        <f>IFERROR(VLOOKUP($A960,'様式C-1-1用'!$B$3:$AI$977,4,0),"")</f>
        <v/>
      </c>
      <c r="D960" s="321">
        <f>IFERROR(VLOOKUP($A960,'様式C-1-1用'!$B$3:$AI$977,6,0),"")</f>
        <v>0</v>
      </c>
      <c r="E960" s="321">
        <f>IFERROR(VLOOKUP($A960,'様式C-1-1用'!$B$3:$AI$977,7,0),"")</f>
        <v>0</v>
      </c>
      <c r="F960" s="321">
        <f>IFERROR(VLOOKUP($A960,'様式C-1-1用'!$B$3:$AI$977,8,0),"")</f>
        <v>0</v>
      </c>
      <c r="G960" s="321">
        <f>IFERROR(VLOOKUP($A960,'様式C-1-1用'!$B$3:$AI$977,10,0),"")</f>
        <v>0</v>
      </c>
      <c r="H960" s="321">
        <f>IFERROR(VLOOKUP($A960,'様式C-1-1用'!$B$3:$AI$977,22,0),"")</f>
        <v>0</v>
      </c>
      <c r="I960" s="321">
        <f>IFERROR(VLOOKUP($A960,'様式C-1-1用'!$B$3:$AI$977,23,0),"")</f>
        <v>0</v>
      </c>
      <c r="J960" s="321" t="str">
        <f>IFERROR(VLOOKUP($A960,'様式C-1-1用'!$B$3:$AI$977,24,0),"")</f>
        <v/>
      </c>
      <c r="K960" s="321" t="str">
        <f>IFERROR(VLOOKUP($A960,'様式C-1-1用'!$B$3:$AI$977,25,0),"")</f>
        <v/>
      </c>
      <c r="L960" s="321">
        <f>IFERROR(VLOOKUP($A960,'様式C-1-1用'!$B$3:$AI$977,16,0),"")</f>
        <v>0</v>
      </c>
      <c r="M960" s="321" t="str">
        <f>IFERROR(VLOOKUP($A960,'様式C-1-1用'!$B$3:$AI$977,34,0),"")</f>
        <v/>
      </c>
      <c r="N960" s="321" t="str">
        <f>IFERROR(VLOOKUP($A960,'様式C-1-1用'!$B$3:$AI$977,30,0),"")</f>
        <v/>
      </c>
      <c r="O960" s="321" t="str">
        <f>IF(VLOOKUP($A960,'様式C-1-1用'!$B$3:$AI$977,29,0)="－","なし",VLOOKUP($A960,'様式C-1-1用'!$B$3:$AI$977,29,0))</f>
        <v/>
      </c>
      <c r="P960" s="322" t="str">
        <f>IFERROR(VLOOKUP($A960,'様式C-1-1用'!$B$3:$AI$977,33,0),"")</f>
        <v/>
      </c>
    </row>
    <row r="961" spans="1:16" ht="15.95" customHeight="1" x14ac:dyDescent="0.15">
      <c r="A961" s="314">
        <v>959</v>
      </c>
      <c r="B961" s="320">
        <f>IFERROR(VLOOKUP($A961,'様式C-1-1用'!$B$3:$AI$977,3,0),"")</f>
        <v>0</v>
      </c>
      <c r="C961" s="321" t="str">
        <f>IFERROR(VLOOKUP($A961,'様式C-1-1用'!$B$3:$AI$977,4,0),"")</f>
        <v/>
      </c>
      <c r="D961" s="321">
        <f>IFERROR(VLOOKUP($A961,'様式C-1-1用'!$B$3:$AI$977,6,0),"")</f>
        <v>0</v>
      </c>
      <c r="E961" s="321">
        <f>IFERROR(VLOOKUP($A961,'様式C-1-1用'!$B$3:$AI$977,7,0),"")</f>
        <v>0</v>
      </c>
      <c r="F961" s="321">
        <f>IFERROR(VLOOKUP($A961,'様式C-1-1用'!$B$3:$AI$977,8,0),"")</f>
        <v>0</v>
      </c>
      <c r="G961" s="321">
        <f>IFERROR(VLOOKUP($A961,'様式C-1-1用'!$B$3:$AI$977,10,0),"")</f>
        <v>0</v>
      </c>
      <c r="H961" s="321">
        <f>IFERROR(VLOOKUP($A961,'様式C-1-1用'!$B$3:$AI$977,22,0),"")</f>
        <v>0</v>
      </c>
      <c r="I961" s="321">
        <f>IFERROR(VLOOKUP($A961,'様式C-1-1用'!$B$3:$AI$977,23,0),"")</f>
        <v>0</v>
      </c>
      <c r="J961" s="321" t="str">
        <f>IFERROR(VLOOKUP($A961,'様式C-1-1用'!$B$3:$AI$977,24,0),"")</f>
        <v/>
      </c>
      <c r="K961" s="321" t="str">
        <f>IFERROR(VLOOKUP($A961,'様式C-1-1用'!$B$3:$AI$977,25,0),"")</f>
        <v/>
      </c>
      <c r="L961" s="321">
        <f>IFERROR(VLOOKUP($A961,'様式C-1-1用'!$B$3:$AI$977,16,0),"")</f>
        <v>0</v>
      </c>
      <c r="M961" s="321" t="str">
        <f>IFERROR(VLOOKUP($A961,'様式C-1-1用'!$B$3:$AI$977,34,0),"")</f>
        <v/>
      </c>
      <c r="N961" s="321" t="str">
        <f>IFERROR(VLOOKUP($A961,'様式C-1-1用'!$B$3:$AI$977,30,0),"")</f>
        <v/>
      </c>
      <c r="O961" s="321" t="str">
        <f>IF(VLOOKUP($A961,'様式C-1-1用'!$B$3:$AI$977,29,0)="－","なし",VLOOKUP($A961,'様式C-1-1用'!$B$3:$AI$977,29,0))</f>
        <v/>
      </c>
      <c r="P961" s="322" t="str">
        <f>IFERROR(VLOOKUP($A961,'様式C-1-1用'!$B$3:$AI$977,33,0),"")</f>
        <v/>
      </c>
    </row>
    <row r="962" spans="1:16" ht="15.95" customHeight="1" x14ac:dyDescent="0.15">
      <c r="A962" s="314">
        <v>960</v>
      </c>
      <c r="B962" s="320">
        <f>IFERROR(VLOOKUP($A962,'様式C-1-1用'!$B$3:$AI$977,3,0),"")</f>
        <v>0</v>
      </c>
      <c r="C962" s="321" t="str">
        <f>IFERROR(VLOOKUP($A962,'様式C-1-1用'!$B$3:$AI$977,4,0),"")</f>
        <v/>
      </c>
      <c r="D962" s="321">
        <f>IFERROR(VLOOKUP($A962,'様式C-1-1用'!$B$3:$AI$977,6,0),"")</f>
        <v>0</v>
      </c>
      <c r="E962" s="321">
        <f>IFERROR(VLOOKUP($A962,'様式C-1-1用'!$B$3:$AI$977,7,0),"")</f>
        <v>0</v>
      </c>
      <c r="F962" s="321">
        <f>IFERROR(VLOOKUP($A962,'様式C-1-1用'!$B$3:$AI$977,8,0),"")</f>
        <v>0</v>
      </c>
      <c r="G962" s="321">
        <f>IFERROR(VLOOKUP($A962,'様式C-1-1用'!$B$3:$AI$977,10,0),"")</f>
        <v>0</v>
      </c>
      <c r="H962" s="321">
        <f>IFERROR(VLOOKUP($A962,'様式C-1-1用'!$B$3:$AI$977,22,0),"")</f>
        <v>0</v>
      </c>
      <c r="I962" s="321">
        <f>IFERROR(VLOOKUP($A962,'様式C-1-1用'!$B$3:$AI$977,23,0),"")</f>
        <v>0</v>
      </c>
      <c r="J962" s="321" t="str">
        <f>IFERROR(VLOOKUP($A962,'様式C-1-1用'!$B$3:$AI$977,24,0),"")</f>
        <v/>
      </c>
      <c r="K962" s="321" t="str">
        <f>IFERROR(VLOOKUP($A962,'様式C-1-1用'!$B$3:$AI$977,25,0),"")</f>
        <v/>
      </c>
      <c r="L962" s="321">
        <f>IFERROR(VLOOKUP($A962,'様式C-1-1用'!$B$3:$AI$977,16,0),"")</f>
        <v>0</v>
      </c>
      <c r="M962" s="321" t="str">
        <f>IFERROR(VLOOKUP($A962,'様式C-1-1用'!$B$3:$AI$977,34,0),"")</f>
        <v/>
      </c>
      <c r="N962" s="321" t="str">
        <f>IFERROR(VLOOKUP($A962,'様式C-1-1用'!$B$3:$AI$977,30,0),"")</f>
        <v/>
      </c>
      <c r="O962" s="321" t="str">
        <f>IF(VLOOKUP($A962,'様式C-1-1用'!$B$3:$AI$977,29,0)="－","なし",VLOOKUP($A962,'様式C-1-1用'!$B$3:$AI$977,29,0))</f>
        <v/>
      </c>
      <c r="P962" s="322" t="str">
        <f>IFERROR(VLOOKUP($A962,'様式C-1-1用'!$B$3:$AI$977,33,0),"")</f>
        <v/>
      </c>
    </row>
    <row r="963" spans="1:16" ht="15.95" customHeight="1" x14ac:dyDescent="0.15">
      <c r="A963" s="314">
        <v>961</v>
      </c>
      <c r="B963" s="320">
        <f>IFERROR(VLOOKUP($A963,'様式C-1-1用'!$B$3:$AI$977,3,0),"")</f>
        <v>0</v>
      </c>
      <c r="C963" s="321" t="str">
        <f>IFERROR(VLOOKUP($A963,'様式C-1-1用'!$B$3:$AI$977,4,0),"")</f>
        <v/>
      </c>
      <c r="D963" s="321">
        <f>IFERROR(VLOOKUP($A963,'様式C-1-1用'!$B$3:$AI$977,6,0),"")</f>
        <v>0</v>
      </c>
      <c r="E963" s="321">
        <f>IFERROR(VLOOKUP($A963,'様式C-1-1用'!$B$3:$AI$977,7,0),"")</f>
        <v>0</v>
      </c>
      <c r="F963" s="321">
        <f>IFERROR(VLOOKUP($A963,'様式C-1-1用'!$B$3:$AI$977,8,0),"")</f>
        <v>0</v>
      </c>
      <c r="G963" s="321">
        <f>IFERROR(VLOOKUP($A963,'様式C-1-1用'!$B$3:$AI$977,10,0),"")</f>
        <v>0</v>
      </c>
      <c r="H963" s="321">
        <f>IFERROR(VLOOKUP($A963,'様式C-1-1用'!$B$3:$AI$977,22,0),"")</f>
        <v>0</v>
      </c>
      <c r="I963" s="321">
        <f>IFERROR(VLOOKUP($A963,'様式C-1-1用'!$B$3:$AI$977,23,0),"")</f>
        <v>0</v>
      </c>
      <c r="J963" s="321" t="str">
        <f>IFERROR(VLOOKUP($A963,'様式C-1-1用'!$B$3:$AI$977,24,0),"")</f>
        <v/>
      </c>
      <c r="K963" s="321" t="str">
        <f>IFERROR(VLOOKUP($A963,'様式C-1-1用'!$B$3:$AI$977,25,0),"")</f>
        <v/>
      </c>
      <c r="L963" s="321">
        <f>IFERROR(VLOOKUP($A963,'様式C-1-1用'!$B$3:$AI$977,16,0),"")</f>
        <v>0</v>
      </c>
      <c r="M963" s="321" t="str">
        <f>IFERROR(VLOOKUP($A963,'様式C-1-1用'!$B$3:$AI$977,34,0),"")</f>
        <v/>
      </c>
      <c r="N963" s="321" t="str">
        <f>IFERROR(VLOOKUP($A963,'様式C-1-1用'!$B$3:$AI$977,30,0),"")</f>
        <v/>
      </c>
      <c r="O963" s="321" t="str">
        <f>IF(VLOOKUP($A963,'様式C-1-1用'!$B$3:$AI$977,29,0)="－","なし",VLOOKUP($A963,'様式C-1-1用'!$B$3:$AI$977,29,0))</f>
        <v/>
      </c>
      <c r="P963" s="322" t="str">
        <f>IFERROR(VLOOKUP($A963,'様式C-1-1用'!$B$3:$AI$977,33,0),"")</f>
        <v/>
      </c>
    </row>
    <row r="964" spans="1:16" ht="15.95" customHeight="1" x14ac:dyDescent="0.15">
      <c r="A964" s="314">
        <v>962</v>
      </c>
      <c r="B964" s="320">
        <f>IFERROR(VLOOKUP($A964,'様式C-1-1用'!$B$3:$AI$977,3,0),"")</f>
        <v>0</v>
      </c>
      <c r="C964" s="321" t="str">
        <f>IFERROR(VLOOKUP($A964,'様式C-1-1用'!$B$3:$AI$977,4,0),"")</f>
        <v/>
      </c>
      <c r="D964" s="321">
        <f>IFERROR(VLOOKUP($A964,'様式C-1-1用'!$B$3:$AI$977,6,0),"")</f>
        <v>0</v>
      </c>
      <c r="E964" s="321">
        <f>IFERROR(VLOOKUP($A964,'様式C-1-1用'!$B$3:$AI$977,7,0),"")</f>
        <v>0</v>
      </c>
      <c r="F964" s="321">
        <f>IFERROR(VLOOKUP($A964,'様式C-1-1用'!$B$3:$AI$977,8,0),"")</f>
        <v>0</v>
      </c>
      <c r="G964" s="321">
        <f>IFERROR(VLOOKUP($A964,'様式C-1-1用'!$B$3:$AI$977,10,0),"")</f>
        <v>0</v>
      </c>
      <c r="H964" s="321">
        <f>IFERROR(VLOOKUP($A964,'様式C-1-1用'!$B$3:$AI$977,22,0),"")</f>
        <v>0</v>
      </c>
      <c r="I964" s="321">
        <f>IFERROR(VLOOKUP($A964,'様式C-1-1用'!$B$3:$AI$977,23,0),"")</f>
        <v>0</v>
      </c>
      <c r="J964" s="321" t="str">
        <f>IFERROR(VLOOKUP($A964,'様式C-1-1用'!$B$3:$AI$977,24,0),"")</f>
        <v/>
      </c>
      <c r="K964" s="321" t="str">
        <f>IFERROR(VLOOKUP($A964,'様式C-1-1用'!$B$3:$AI$977,25,0),"")</f>
        <v/>
      </c>
      <c r="L964" s="321">
        <f>IFERROR(VLOOKUP($A964,'様式C-1-1用'!$B$3:$AI$977,16,0),"")</f>
        <v>0</v>
      </c>
      <c r="M964" s="321" t="str">
        <f>IFERROR(VLOOKUP($A964,'様式C-1-1用'!$B$3:$AI$977,34,0),"")</f>
        <v/>
      </c>
      <c r="N964" s="321" t="str">
        <f>IFERROR(VLOOKUP($A964,'様式C-1-1用'!$B$3:$AI$977,30,0),"")</f>
        <v/>
      </c>
      <c r="O964" s="321" t="str">
        <f>IF(VLOOKUP($A964,'様式C-1-1用'!$B$3:$AI$977,29,0)="－","なし",VLOOKUP($A964,'様式C-1-1用'!$B$3:$AI$977,29,0))</f>
        <v/>
      </c>
      <c r="P964" s="322" t="str">
        <f>IFERROR(VLOOKUP($A964,'様式C-1-1用'!$B$3:$AI$977,33,0),"")</f>
        <v/>
      </c>
    </row>
    <row r="965" spans="1:16" ht="15.95" customHeight="1" x14ac:dyDescent="0.15">
      <c r="A965" s="314">
        <v>963</v>
      </c>
      <c r="B965" s="320">
        <f>IFERROR(VLOOKUP($A965,'様式C-1-1用'!$B$3:$AI$977,3,0),"")</f>
        <v>0</v>
      </c>
      <c r="C965" s="321" t="str">
        <f>IFERROR(VLOOKUP($A965,'様式C-1-1用'!$B$3:$AI$977,4,0),"")</f>
        <v/>
      </c>
      <c r="D965" s="321">
        <f>IFERROR(VLOOKUP($A965,'様式C-1-1用'!$B$3:$AI$977,6,0),"")</f>
        <v>0</v>
      </c>
      <c r="E965" s="321">
        <f>IFERROR(VLOOKUP($A965,'様式C-1-1用'!$B$3:$AI$977,7,0),"")</f>
        <v>0</v>
      </c>
      <c r="F965" s="321">
        <f>IFERROR(VLOOKUP($A965,'様式C-1-1用'!$B$3:$AI$977,8,0),"")</f>
        <v>0</v>
      </c>
      <c r="G965" s="321">
        <f>IFERROR(VLOOKUP($A965,'様式C-1-1用'!$B$3:$AI$977,10,0),"")</f>
        <v>0</v>
      </c>
      <c r="H965" s="321">
        <f>IFERROR(VLOOKUP($A965,'様式C-1-1用'!$B$3:$AI$977,22,0),"")</f>
        <v>0</v>
      </c>
      <c r="I965" s="321">
        <f>IFERROR(VLOOKUP($A965,'様式C-1-1用'!$B$3:$AI$977,23,0),"")</f>
        <v>0</v>
      </c>
      <c r="J965" s="321" t="str">
        <f>IFERROR(VLOOKUP($A965,'様式C-1-1用'!$B$3:$AI$977,24,0),"")</f>
        <v/>
      </c>
      <c r="K965" s="321" t="str">
        <f>IFERROR(VLOOKUP($A965,'様式C-1-1用'!$B$3:$AI$977,25,0),"")</f>
        <v/>
      </c>
      <c r="L965" s="321">
        <f>IFERROR(VLOOKUP($A965,'様式C-1-1用'!$B$3:$AI$977,16,0),"")</f>
        <v>0</v>
      </c>
      <c r="M965" s="321" t="str">
        <f>IFERROR(VLOOKUP($A965,'様式C-1-1用'!$B$3:$AI$977,34,0),"")</f>
        <v/>
      </c>
      <c r="N965" s="321" t="str">
        <f>IFERROR(VLOOKUP($A965,'様式C-1-1用'!$B$3:$AI$977,30,0),"")</f>
        <v/>
      </c>
      <c r="O965" s="321" t="str">
        <f>IF(VLOOKUP($A965,'様式C-1-1用'!$B$3:$AI$977,29,0)="－","なし",VLOOKUP($A965,'様式C-1-1用'!$B$3:$AI$977,29,0))</f>
        <v/>
      </c>
      <c r="P965" s="322" t="str">
        <f>IFERROR(VLOOKUP($A965,'様式C-1-1用'!$B$3:$AI$977,33,0),"")</f>
        <v/>
      </c>
    </row>
    <row r="966" spans="1:16" ht="15.95" customHeight="1" x14ac:dyDescent="0.15">
      <c r="A966" s="314">
        <v>964</v>
      </c>
      <c r="B966" s="320">
        <f>IFERROR(VLOOKUP($A966,'様式C-1-1用'!$B$3:$AI$977,3,0),"")</f>
        <v>0</v>
      </c>
      <c r="C966" s="321" t="str">
        <f>IFERROR(VLOOKUP($A966,'様式C-1-1用'!$B$3:$AI$977,4,0),"")</f>
        <v/>
      </c>
      <c r="D966" s="321">
        <f>IFERROR(VLOOKUP($A966,'様式C-1-1用'!$B$3:$AI$977,6,0),"")</f>
        <v>0</v>
      </c>
      <c r="E966" s="321">
        <f>IFERROR(VLOOKUP($A966,'様式C-1-1用'!$B$3:$AI$977,7,0),"")</f>
        <v>0</v>
      </c>
      <c r="F966" s="321">
        <f>IFERROR(VLOOKUP($A966,'様式C-1-1用'!$B$3:$AI$977,8,0),"")</f>
        <v>0</v>
      </c>
      <c r="G966" s="321">
        <f>IFERROR(VLOOKUP($A966,'様式C-1-1用'!$B$3:$AI$977,10,0),"")</f>
        <v>0</v>
      </c>
      <c r="H966" s="321">
        <f>IFERROR(VLOOKUP($A966,'様式C-1-1用'!$B$3:$AI$977,22,0),"")</f>
        <v>0</v>
      </c>
      <c r="I966" s="321">
        <f>IFERROR(VLOOKUP($A966,'様式C-1-1用'!$B$3:$AI$977,23,0),"")</f>
        <v>0</v>
      </c>
      <c r="J966" s="321" t="str">
        <f>IFERROR(VLOOKUP($A966,'様式C-1-1用'!$B$3:$AI$977,24,0),"")</f>
        <v/>
      </c>
      <c r="K966" s="321" t="str">
        <f>IFERROR(VLOOKUP($A966,'様式C-1-1用'!$B$3:$AI$977,25,0),"")</f>
        <v/>
      </c>
      <c r="L966" s="321">
        <f>IFERROR(VLOOKUP($A966,'様式C-1-1用'!$B$3:$AI$977,16,0),"")</f>
        <v>0</v>
      </c>
      <c r="M966" s="321" t="str">
        <f>IFERROR(VLOOKUP($A966,'様式C-1-1用'!$B$3:$AI$977,34,0),"")</f>
        <v/>
      </c>
      <c r="N966" s="321" t="str">
        <f>IFERROR(VLOOKUP($A966,'様式C-1-1用'!$B$3:$AI$977,30,0),"")</f>
        <v/>
      </c>
      <c r="O966" s="321" t="str">
        <f>IF(VLOOKUP($A966,'様式C-1-1用'!$B$3:$AI$977,29,0)="－","なし",VLOOKUP($A966,'様式C-1-1用'!$B$3:$AI$977,29,0))</f>
        <v/>
      </c>
      <c r="P966" s="322" t="str">
        <f>IFERROR(VLOOKUP($A966,'様式C-1-1用'!$B$3:$AI$977,33,0),"")</f>
        <v/>
      </c>
    </row>
    <row r="967" spans="1:16" ht="15.95" customHeight="1" x14ac:dyDescent="0.15">
      <c r="A967" s="314">
        <v>965</v>
      </c>
      <c r="B967" s="320">
        <f>IFERROR(VLOOKUP($A967,'様式C-1-1用'!$B$3:$AI$977,3,0),"")</f>
        <v>0</v>
      </c>
      <c r="C967" s="321" t="str">
        <f>IFERROR(VLOOKUP($A967,'様式C-1-1用'!$B$3:$AI$977,4,0),"")</f>
        <v/>
      </c>
      <c r="D967" s="321">
        <f>IFERROR(VLOOKUP($A967,'様式C-1-1用'!$B$3:$AI$977,6,0),"")</f>
        <v>0</v>
      </c>
      <c r="E967" s="321">
        <f>IFERROR(VLOOKUP($A967,'様式C-1-1用'!$B$3:$AI$977,7,0),"")</f>
        <v>0</v>
      </c>
      <c r="F967" s="321">
        <f>IFERROR(VLOOKUP($A967,'様式C-1-1用'!$B$3:$AI$977,8,0),"")</f>
        <v>0</v>
      </c>
      <c r="G967" s="321">
        <f>IFERROR(VLOOKUP($A967,'様式C-1-1用'!$B$3:$AI$977,10,0),"")</f>
        <v>0</v>
      </c>
      <c r="H967" s="321">
        <f>IFERROR(VLOOKUP($A967,'様式C-1-1用'!$B$3:$AI$977,22,0),"")</f>
        <v>0</v>
      </c>
      <c r="I967" s="321">
        <f>IFERROR(VLOOKUP($A967,'様式C-1-1用'!$B$3:$AI$977,23,0),"")</f>
        <v>0</v>
      </c>
      <c r="J967" s="321" t="str">
        <f>IFERROR(VLOOKUP($A967,'様式C-1-1用'!$B$3:$AI$977,24,0),"")</f>
        <v/>
      </c>
      <c r="K967" s="321" t="str">
        <f>IFERROR(VLOOKUP($A967,'様式C-1-1用'!$B$3:$AI$977,25,0),"")</f>
        <v/>
      </c>
      <c r="L967" s="321">
        <f>IFERROR(VLOOKUP($A967,'様式C-1-1用'!$B$3:$AI$977,16,0),"")</f>
        <v>0</v>
      </c>
      <c r="M967" s="321" t="str">
        <f>IFERROR(VLOOKUP($A967,'様式C-1-1用'!$B$3:$AI$977,34,0),"")</f>
        <v/>
      </c>
      <c r="N967" s="321" t="str">
        <f>IFERROR(VLOOKUP($A967,'様式C-1-1用'!$B$3:$AI$977,30,0),"")</f>
        <v/>
      </c>
      <c r="O967" s="321" t="str">
        <f>IF(VLOOKUP($A967,'様式C-1-1用'!$B$3:$AI$977,29,0)="－","なし",VLOOKUP($A967,'様式C-1-1用'!$B$3:$AI$977,29,0))</f>
        <v/>
      </c>
      <c r="P967" s="322" t="str">
        <f>IFERROR(VLOOKUP($A967,'様式C-1-1用'!$B$3:$AI$977,33,0),"")</f>
        <v/>
      </c>
    </row>
    <row r="968" spans="1:16" ht="15.95" customHeight="1" x14ac:dyDescent="0.15">
      <c r="A968" s="314">
        <v>966</v>
      </c>
      <c r="B968" s="320">
        <f>IFERROR(VLOOKUP($A968,'様式C-1-1用'!$B$3:$AI$977,3,0),"")</f>
        <v>0</v>
      </c>
      <c r="C968" s="321" t="str">
        <f>IFERROR(VLOOKUP($A968,'様式C-1-1用'!$B$3:$AI$977,4,0),"")</f>
        <v/>
      </c>
      <c r="D968" s="321">
        <f>IFERROR(VLOOKUP($A968,'様式C-1-1用'!$B$3:$AI$977,6,0),"")</f>
        <v>0</v>
      </c>
      <c r="E968" s="321">
        <f>IFERROR(VLOOKUP($A968,'様式C-1-1用'!$B$3:$AI$977,7,0),"")</f>
        <v>0</v>
      </c>
      <c r="F968" s="321">
        <f>IFERROR(VLOOKUP($A968,'様式C-1-1用'!$B$3:$AI$977,8,0),"")</f>
        <v>0</v>
      </c>
      <c r="G968" s="321">
        <f>IFERROR(VLOOKUP($A968,'様式C-1-1用'!$B$3:$AI$977,10,0),"")</f>
        <v>0</v>
      </c>
      <c r="H968" s="321">
        <f>IFERROR(VLOOKUP($A968,'様式C-1-1用'!$B$3:$AI$977,22,0),"")</f>
        <v>0</v>
      </c>
      <c r="I968" s="321">
        <f>IFERROR(VLOOKUP($A968,'様式C-1-1用'!$B$3:$AI$977,23,0),"")</f>
        <v>0</v>
      </c>
      <c r="J968" s="321" t="str">
        <f>IFERROR(VLOOKUP($A968,'様式C-1-1用'!$B$3:$AI$977,24,0),"")</f>
        <v/>
      </c>
      <c r="K968" s="321" t="str">
        <f>IFERROR(VLOOKUP($A968,'様式C-1-1用'!$B$3:$AI$977,25,0),"")</f>
        <v/>
      </c>
      <c r="L968" s="321">
        <f>IFERROR(VLOOKUP($A968,'様式C-1-1用'!$B$3:$AI$977,16,0),"")</f>
        <v>0</v>
      </c>
      <c r="M968" s="321" t="str">
        <f>IFERROR(VLOOKUP($A968,'様式C-1-1用'!$B$3:$AI$977,34,0),"")</f>
        <v/>
      </c>
      <c r="N968" s="321" t="str">
        <f>IFERROR(VLOOKUP($A968,'様式C-1-1用'!$B$3:$AI$977,30,0),"")</f>
        <v/>
      </c>
      <c r="O968" s="321" t="str">
        <f>IF(VLOOKUP($A968,'様式C-1-1用'!$B$3:$AI$977,29,0)="－","なし",VLOOKUP($A968,'様式C-1-1用'!$B$3:$AI$977,29,0))</f>
        <v/>
      </c>
      <c r="P968" s="322" t="str">
        <f>IFERROR(VLOOKUP($A968,'様式C-1-1用'!$B$3:$AI$977,33,0),"")</f>
        <v/>
      </c>
    </row>
    <row r="969" spans="1:16" ht="15.95" customHeight="1" x14ac:dyDescent="0.15">
      <c r="A969" s="314">
        <v>967</v>
      </c>
      <c r="B969" s="320">
        <f>IFERROR(VLOOKUP($A969,'様式C-1-1用'!$B$3:$AI$977,3,0),"")</f>
        <v>0</v>
      </c>
      <c r="C969" s="321" t="str">
        <f>IFERROR(VLOOKUP($A969,'様式C-1-1用'!$B$3:$AI$977,4,0),"")</f>
        <v/>
      </c>
      <c r="D969" s="321">
        <f>IFERROR(VLOOKUP($A969,'様式C-1-1用'!$B$3:$AI$977,6,0),"")</f>
        <v>0</v>
      </c>
      <c r="E969" s="321">
        <f>IFERROR(VLOOKUP($A969,'様式C-1-1用'!$B$3:$AI$977,7,0),"")</f>
        <v>0</v>
      </c>
      <c r="F969" s="321">
        <f>IFERROR(VLOOKUP($A969,'様式C-1-1用'!$B$3:$AI$977,8,0),"")</f>
        <v>0</v>
      </c>
      <c r="G969" s="321">
        <f>IFERROR(VLOOKUP($A969,'様式C-1-1用'!$B$3:$AI$977,10,0),"")</f>
        <v>0</v>
      </c>
      <c r="H969" s="321">
        <f>IFERROR(VLOOKUP($A969,'様式C-1-1用'!$B$3:$AI$977,22,0),"")</f>
        <v>0</v>
      </c>
      <c r="I969" s="321">
        <f>IFERROR(VLOOKUP($A969,'様式C-1-1用'!$B$3:$AI$977,23,0),"")</f>
        <v>0</v>
      </c>
      <c r="J969" s="321" t="str">
        <f>IFERROR(VLOOKUP($A969,'様式C-1-1用'!$B$3:$AI$977,24,0),"")</f>
        <v/>
      </c>
      <c r="K969" s="321" t="str">
        <f>IFERROR(VLOOKUP($A969,'様式C-1-1用'!$B$3:$AI$977,25,0),"")</f>
        <v/>
      </c>
      <c r="L969" s="321">
        <f>IFERROR(VLOOKUP($A969,'様式C-1-1用'!$B$3:$AI$977,16,0),"")</f>
        <v>0</v>
      </c>
      <c r="M969" s="321" t="str">
        <f>IFERROR(VLOOKUP($A969,'様式C-1-1用'!$B$3:$AI$977,34,0),"")</f>
        <v/>
      </c>
      <c r="N969" s="321" t="str">
        <f>IFERROR(VLOOKUP($A969,'様式C-1-1用'!$B$3:$AI$977,30,0),"")</f>
        <v/>
      </c>
      <c r="O969" s="321" t="str">
        <f>IF(VLOOKUP($A969,'様式C-1-1用'!$B$3:$AI$977,29,0)="－","なし",VLOOKUP($A969,'様式C-1-1用'!$B$3:$AI$977,29,0))</f>
        <v/>
      </c>
      <c r="P969" s="322" t="str">
        <f>IFERROR(VLOOKUP($A969,'様式C-1-1用'!$B$3:$AI$977,33,0),"")</f>
        <v/>
      </c>
    </row>
    <row r="970" spans="1:16" ht="15.95" customHeight="1" x14ac:dyDescent="0.15">
      <c r="A970" s="314">
        <v>968</v>
      </c>
      <c r="B970" s="320">
        <f>IFERROR(VLOOKUP($A970,'様式C-1-1用'!$B$3:$AI$977,3,0),"")</f>
        <v>0</v>
      </c>
      <c r="C970" s="321" t="str">
        <f>IFERROR(VLOOKUP($A970,'様式C-1-1用'!$B$3:$AI$977,4,0),"")</f>
        <v/>
      </c>
      <c r="D970" s="321">
        <f>IFERROR(VLOOKUP($A970,'様式C-1-1用'!$B$3:$AI$977,6,0),"")</f>
        <v>0</v>
      </c>
      <c r="E970" s="321">
        <f>IFERROR(VLOOKUP($A970,'様式C-1-1用'!$B$3:$AI$977,7,0),"")</f>
        <v>0</v>
      </c>
      <c r="F970" s="321">
        <f>IFERROR(VLOOKUP($A970,'様式C-1-1用'!$B$3:$AI$977,8,0),"")</f>
        <v>0</v>
      </c>
      <c r="G970" s="321">
        <f>IFERROR(VLOOKUP($A970,'様式C-1-1用'!$B$3:$AI$977,10,0),"")</f>
        <v>0</v>
      </c>
      <c r="H970" s="321">
        <f>IFERROR(VLOOKUP($A970,'様式C-1-1用'!$B$3:$AI$977,22,0),"")</f>
        <v>0</v>
      </c>
      <c r="I970" s="321">
        <f>IFERROR(VLOOKUP($A970,'様式C-1-1用'!$B$3:$AI$977,23,0),"")</f>
        <v>0</v>
      </c>
      <c r="J970" s="321" t="str">
        <f>IFERROR(VLOOKUP($A970,'様式C-1-1用'!$B$3:$AI$977,24,0),"")</f>
        <v/>
      </c>
      <c r="K970" s="321" t="str">
        <f>IFERROR(VLOOKUP($A970,'様式C-1-1用'!$B$3:$AI$977,25,0),"")</f>
        <v/>
      </c>
      <c r="L970" s="321">
        <f>IFERROR(VLOOKUP($A970,'様式C-1-1用'!$B$3:$AI$977,16,0),"")</f>
        <v>0</v>
      </c>
      <c r="M970" s="321" t="str">
        <f>IFERROR(VLOOKUP($A970,'様式C-1-1用'!$B$3:$AI$977,34,0),"")</f>
        <v/>
      </c>
      <c r="N970" s="321" t="str">
        <f>IFERROR(VLOOKUP($A970,'様式C-1-1用'!$B$3:$AI$977,30,0),"")</f>
        <v/>
      </c>
      <c r="O970" s="321" t="str">
        <f>IF(VLOOKUP($A970,'様式C-1-1用'!$B$3:$AI$977,29,0)="－","なし",VLOOKUP($A970,'様式C-1-1用'!$B$3:$AI$977,29,0))</f>
        <v/>
      </c>
      <c r="P970" s="322" t="str">
        <f>IFERROR(VLOOKUP($A970,'様式C-1-1用'!$B$3:$AI$977,33,0),"")</f>
        <v/>
      </c>
    </row>
    <row r="971" spans="1:16" ht="15.95" customHeight="1" x14ac:dyDescent="0.15">
      <c r="A971" s="314">
        <v>969</v>
      </c>
      <c r="B971" s="320">
        <f>IFERROR(VLOOKUP($A971,'様式C-1-1用'!$B$3:$AI$977,3,0),"")</f>
        <v>0</v>
      </c>
      <c r="C971" s="321" t="str">
        <f>IFERROR(VLOOKUP($A971,'様式C-1-1用'!$B$3:$AI$977,4,0),"")</f>
        <v/>
      </c>
      <c r="D971" s="321">
        <f>IFERROR(VLOOKUP($A971,'様式C-1-1用'!$B$3:$AI$977,6,0),"")</f>
        <v>0</v>
      </c>
      <c r="E971" s="321">
        <f>IFERROR(VLOOKUP($A971,'様式C-1-1用'!$B$3:$AI$977,7,0),"")</f>
        <v>0</v>
      </c>
      <c r="F971" s="321">
        <f>IFERROR(VLOOKUP($A971,'様式C-1-1用'!$B$3:$AI$977,8,0),"")</f>
        <v>0</v>
      </c>
      <c r="G971" s="321">
        <f>IFERROR(VLOOKUP($A971,'様式C-1-1用'!$B$3:$AI$977,10,0),"")</f>
        <v>0</v>
      </c>
      <c r="H971" s="321">
        <f>IFERROR(VLOOKUP($A971,'様式C-1-1用'!$B$3:$AI$977,22,0),"")</f>
        <v>0</v>
      </c>
      <c r="I971" s="321">
        <f>IFERROR(VLOOKUP($A971,'様式C-1-1用'!$B$3:$AI$977,23,0),"")</f>
        <v>0</v>
      </c>
      <c r="J971" s="321" t="str">
        <f>IFERROR(VLOOKUP($A971,'様式C-1-1用'!$B$3:$AI$977,24,0),"")</f>
        <v/>
      </c>
      <c r="K971" s="321" t="str">
        <f>IFERROR(VLOOKUP($A971,'様式C-1-1用'!$B$3:$AI$977,25,0),"")</f>
        <v/>
      </c>
      <c r="L971" s="321">
        <f>IFERROR(VLOOKUP($A971,'様式C-1-1用'!$B$3:$AI$977,16,0),"")</f>
        <v>0</v>
      </c>
      <c r="M971" s="321" t="str">
        <f>IFERROR(VLOOKUP($A971,'様式C-1-1用'!$B$3:$AI$977,34,0),"")</f>
        <v/>
      </c>
      <c r="N971" s="321" t="str">
        <f>IFERROR(VLOOKUP($A971,'様式C-1-1用'!$B$3:$AI$977,30,0),"")</f>
        <v/>
      </c>
      <c r="O971" s="321" t="str">
        <f>IF(VLOOKUP($A971,'様式C-1-1用'!$B$3:$AI$977,29,0)="－","なし",VLOOKUP($A971,'様式C-1-1用'!$B$3:$AI$977,29,0))</f>
        <v/>
      </c>
      <c r="P971" s="322" t="str">
        <f>IFERROR(VLOOKUP($A971,'様式C-1-1用'!$B$3:$AI$977,33,0),"")</f>
        <v/>
      </c>
    </row>
    <row r="972" spans="1:16" ht="15.95" customHeight="1" x14ac:dyDescent="0.15">
      <c r="A972" s="314">
        <v>970</v>
      </c>
      <c r="B972" s="320">
        <f>IFERROR(VLOOKUP($A972,'様式C-1-1用'!$B$3:$AI$977,3,0),"")</f>
        <v>0</v>
      </c>
      <c r="C972" s="321" t="str">
        <f>IFERROR(VLOOKUP($A972,'様式C-1-1用'!$B$3:$AI$977,4,0),"")</f>
        <v/>
      </c>
      <c r="D972" s="321">
        <f>IFERROR(VLOOKUP($A972,'様式C-1-1用'!$B$3:$AI$977,6,0),"")</f>
        <v>0</v>
      </c>
      <c r="E972" s="321">
        <f>IFERROR(VLOOKUP($A972,'様式C-1-1用'!$B$3:$AI$977,7,0),"")</f>
        <v>0</v>
      </c>
      <c r="F972" s="321">
        <f>IFERROR(VLOOKUP($A972,'様式C-1-1用'!$B$3:$AI$977,8,0),"")</f>
        <v>0</v>
      </c>
      <c r="G972" s="321">
        <f>IFERROR(VLOOKUP($A972,'様式C-1-1用'!$B$3:$AI$977,10,0),"")</f>
        <v>0</v>
      </c>
      <c r="H972" s="321">
        <f>IFERROR(VLOOKUP($A972,'様式C-1-1用'!$B$3:$AI$977,22,0),"")</f>
        <v>0</v>
      </c>
      <c r="I972" s="321">
        <f>IFERROR(VLOOKUP($A972,'様式C-1-1用'!$B$3:$AI$977,23,0),"")</f>
        <v>0</v>
      </c>
      <c r="J972" s="321" t="str">
        <f>IFERROR(VLOOKUP($A972,'様式C-1-1用'!$B$3:$AI$977,24,0),"")</f>
        <v/>
      </c>
      <c r="K972" s="321" t="str">
        <f>IFERROR(VLOOKUP($A972,'様式C-1-1用'!$B$3:$AI$977,25,0),"")</f>
        <v/>
      </c>
      <c r="L972" s="321">
        <f>IFERROR(VLOOKUP($A972,'様式C-1-1用'!$B$3:$AI$977,16,0),"")</f>
        <v>0</v>
      </c>
      <c r="M972" s="321" t="str">
        <f>IFERROR(VLOOKUP($A972,'様式C-1-1用'!$B$3:$AI$977,34,0),"")</f>
        <v/>
      </c>
      <c r="N972" s="321" t="str">
        <f>IFERROR(VLOOKUP($A972,'様式C-1-1用'!$B$3:$AI$977,30,0),"")</f>
        <v/>
      </c>
      <c r="O972" s="321" t="str">
        <f>IF(VLOOKUP($A972,'様式C-1-1用'!$B$3:$AI$977,29,0)="－","なし",VLOOKUP($A972,'様式C-1-1用'!$B$3:$AI$977,29,0))</f>
        <v/>
      </c>
      <c r="P972" s="322" t="str">
        <f>IFERROR(VLOOKUP($A972,'様式C-1-1用'!$B$3:$AI$977,33,0),"")</f>
        <v/>
      </c>
    </row>
    <row r="973" spans="1:16" ht="15.95" customHeight="1" x14ac:dyDescent="0.15">
      <c r="A973" s="314">
        <v>971</v>
      </c>
      <c r="B973" s="320">
        <f>IFERROR(VLOOKUP($A973,'様式C-1-1用'!$B$3:$AI$977,3,0),"")</f>
        <v>0</v>
      </c>
      <c r="C973" s="321" t="str">
        <f>IFERROR(VLOOKUP($A973,'様式C-1-1用'!$B$3:$AI$977,4,0),"")</f>
        <v/>
      </c>
      <c r="D973" s="321">
        <f>IFERROR(VLOOKUP($A973,'様式C-1-1用'!$B$3:$AI$977,6,0),"")</f>
        <v>0</v>
      </c>
      <c r="E973" s="321">
        <f>IFERROR(VLOOKUP($A973,'様式C-1-1用'!$B$3:$AI$977,7,0),"")</f>
        <v>0</v>
      </c>
      <c r="F973" s="321">
        <f>IFERROR(VLOOKUP($A973,'様式C-1-1用'!$B$3:$AI$977,8,0),"")</f>
        <v>0</v>
      </c>
      <c r="G973" s="321">
        <f>IFERROR(VLOOKUP($A973,'様式C-1-1用'!$B$3:$AI$977,10,0),"")</f>
        <v>0</v>
      </c>
      <c r="H973" s="321">
        <f>IFERROR(VLOOKUP($A973,'様式C-1-1用'!$B$3:$AI$977,22,0),"")</f>
        <v>0</v>
      </c>
      <c r="I973" s="321">
        <f>IFERROR(VLOOKUP($A973,'様式C-1-1用'!$B$3:$AI$977,23,0),"")</f>
        <v>0</v>
      </c>
      <c r="J973" s="321" t="str">
        <f>IFERROR(VLOOKUP($A973,'様式C-1-1用'!$B$3:$AI$977,24,0),"")</f>
        <v/>
      </c>
      <c r="K973" s="321" t="str">
        <f>IFERROR(VLOOKUP($A973,'様式C-1-1用'!$B$3:$AI$977,25,0),"")</f>
        <v/>
      </c>
      <c r="L973" s="321">
        <f>IFERROR(VLOOKUP($A973,'様式C-1-1用'!$B$3:$AI$977,16,0),"")</f>
        <v>0</v>
      </c>
      <c r="M973" s="321" t="str">
        <f>IFERROR(VLOOKUP($A973,'様式C-1-1用'!$B$3:$AI$977,34,0),"")</f>
        <v/>
      </c>
      <c r="N973" s="321" t="str">
        <f>IFERROR(VLOOKUP($A973,'様式C-1-1用'!$B$3:$AI$977,30,0),"")</f>
        <v/>
      </c>
      <c r="O973" s="321" t="str">
        <f>IF(VLOOKUP($A973,'様式C-1-1用'!$B$3:$AI$977,29,0)="－","なし",VLOOKUP($A973,'様式C-1-1用'!$B$3:$AI$977,29,0))</f>
        <v/>
      </c>
      <c r="P973" s="322" t="str">
        <f>IFERROR(VLOOKUP($A973,'様式C-1-1用'!$B$3:$AI$977,33,0),"")</f>
        <v/>
      </c>
    </row>
    <row r="974" spans="1:16" ht="15.95" customHeight="1" x14ac:dyDescent="0.15">
      <c r="A974" s="314">
        <v>972</v>
      </c>
      <c r="B974" s="320">
        <f>IFERROR(VLOOKUP($A974,'様式C-1-1用'!$B$3:$AI$977,3,0),"")</f>
        <v>0</v>
      </c>
      <c r="C974" s="321" t="str">
        <f>IFERROR(VLOOKUP($A974,'様式C-1-1用'!$B$3:$AI$977,4,0),"")</f>
        <v/>
      </c>
      <c r="D974" s="321">
        <f>IFERROR(VLOOKUP($A974,'様式C-1-1用'!$B$3:$AI$977,6,0),"")</f>
        <v>0</v>
      </c>
      <c r="E974" s="321">
        <f>IFERROR(VLOOKUP($A974,'様式C-1-1用'!$B$3:$AI$977,7,0),"")</f>
        <v>0</v>
      </c>
      <c r="F974" s="321">
        <f>IFERROR(VLOOKUP($A974,'様式C-1-1用'!$B$3:$AI$977,8,0),"")</f>
        <v>0</v>
      </c>
      <c r="G974" s="321">
        <f>IFERROR(VLOOKUP($A974,'様式C-1-1用'!$B$3:$AI$977,10,0),"")</f>
        <v>0</v>
      </c>
      <c r="H974" s="321">
        <f>IFERROR(VLOOKUP($A974,'様式C-1-1用'!$B$3:$AI$977,22,0),"")</f>
        <v>0</v>
      </c>
      <c r="I974" s="321">
        <f>IFERROR(VLOOKUP($A974,'様式C-1-1用'!$B$3:$AI$977,23,0),"")</f>
        <v>0</v>
      </c>
      <c r="J974" s="321" t="str">
        <f>IFERROR(VLOOKUP($A974,'様式C-1-1用'!$B$3:$AI$977,24,0),"")</f>
        <v/>
      </c>
      <c r="K974" s="321" t="str">
        <f>IFERROR(VLOOKUP($A974,'様式C-1-1用'!$B$3:$AI$977,25,0),"")</f>
        <v/>
      </c>
      <c r="L974" s="321">
        <f>IFERROR(VLOOKUP($A974,'様式C-1-1用'!$B$3:$AI$977,16,0),"")</f>
        <v>0</v>
      </c>
      <c r="M974" s="321" t="str">
        <f>IFERROR(VLOOKUP($A974,'様式C-1-1用'!$B$3:$AI$977,34,0),"")</f>
        <v/>
      </c>
      <c r="N974" s="321" t="str">
        <f>IFERROR(VLOOKUP($A974,'様式C-1-1用'!$B$3:$AI$977,30,0),"")</f>
        <v/>
      </c>
      <c r="O974" s="321" t="str">
        <f>IF(VLOOKUP($A974,'様式C-1-1用'!$B$3:$AI$977,29,0)="－","なし",VLOOKUP($A974,'様式C-1-1用'!$B$3:$AI$977,29,0))</f>
        <v/>
      </c>
      <c r="P974" s="322" t="str">
        <f>IFERROR(VLOOKUP($A974,'様式C-1-1用'!$B$3:$AI$977,33,0),"")</f>
        <v/>
      </c>
    </row>
    <row r="975" spans="1:16" ht="15.95" customHeight="1" x14ac:dyDescent="0.15">
      <c r="A975" s="314">
        <v>973</v>
      </c>
      <c r="B975" s="320">
        <f>IFERROR(VLOOKUP($A975,'様式C-1-1用'!$B$3:$AI$977,3,0),"")</f>
        <v>0</v>
      </c>
      <c r="C975" s="321" t="str">
        <f>IFERROR(VLOOKUP($A975,'様式C-1-1用'!$B$3:$AI$977,4,0),"")</f>
        <v/>
      </c>
      <c r="D975" s="321">
        <f>IFERROR(VLOOKUP($A975,'様式C-1-1用'!$B$3:$AI$977,6,0),"")</f>
        <v>0</v>
      </c>
      <c r="E975" s="321">
        <f>IFERROR(VLOOKUP($A975,'様式C-1-1用'!$B$3:$AI$977,7,0),"")</f>
        <v>0</v>
      </c>
      <c r="F975" s="321">
        <f>IFERROR(VLOOKUP($A975,'様式C-1-1用'!$B$3:$AI$977,8,0),"")</f>
        <v>0</v>
      </c>
      <c r="G975" s="321">
        <f>IFERROR(VLOOKUP($A975,'様式C-1-1用'!$B$3:$AI$977,10,0),"")</f>
        <v>0</v>
      </c>
      <c r="H975" s="321">
        <f>IFERROR(VLOOKUP($A975,'様式C-1-1用'!$B$3:$AI$977,22,0),"")</f>
        <v>0</v>
      </c>
      <c r="I975" s="321">
        <f>IFERROR(VLOOKUP($A975,'様式C-1-1用'!$B$3:$AI$977,23,0),"")</f>
        <v>0</v>
      </c>
      <c r="J975" s="321" t="str">
        <f>IFERROR(VLOOKUP($A975,'様式C-1-1用'!$B$3:$AI$977,24,0),"")</f>
        <v/>
      </c>
      <c r="K975" s="321" t="str">
        <f>IFERROR(VLOOKUP($A975,'様式C-1-1用'!$B$3:$AI$977,25,0),"")</f>
        <v/>
      </c>
      <c r="L975" s="321">
        <f>IFERROR(VLOOKUP($A975,'様式C-1-1用'!$B$3:$AI$977,16,0),"")</f>
        <v>0</v>
      </c>
      <c r="M975" s="321" t="str">
        <f>IFERROR(VLOOKUP($A975,'様式C-1-1用'!$B$3:$AI$977,34,0),"")</f>
        <v/>
      </c>
      <c r="N975" s="321" t="str">
        <f>IFERROR(VLOOKUP($A975,'様式C-1-1用'!$B$3:$AI$977,30,0),"")</f>
        <v/>
      </c>
      <c r="O975" s="321" t="str">
        <f>IF(VLOOKUP($A975,'様式C-1-1用'!$B$3:$AI$977,29,0)="－","なし",VLOOKUP($A975,'様式C-1-1用'!$B$3:$AI$977,29,0))</f>
        <v/>
      </c>
      <c r="P975" s="322" t="str">
        <f>IFERROR(VLOOKUP($A975,'様式C-1-1用'!$B$3:$AI$977,33,0),"")</f>
        <v/>
      </c>
    </row>
    <row r="976" spans="1:16" ht="15.95" customHeight="1" x14ac:dyDescent="0.15">
      <c r="A976" s="314">
        <v>974</v>
      </c>
      <c r="B976" s="320" t="str">
        <f>IFERROR(VLOOKUP($A976,'様式C-1-1用'!$B$3:$AI$977,3,0),"")</f>
        <v/>
      </c>
      <c r="C976" s="321" t="str">
        <f>IFERROR(VLOOKUP($A976,'様式C-1-1用'!$B$3:$AI$977,4,0),"")</f>
        <v/>
      </c>
      <c r="D976" s="321" t="str">
        <f>IFERROR(VLOOKUP($A976,'様式C-1-1用'!$B$3:$AI$977,6,0),"")</f>
        <v/>
      </c>
      <c r="E976" s="321" t="str">
        <f>IFERROR(VLOOKUP($A976,'様式C-1-1用'!$B$3:$AI$977,7,0),"")</f>
        <v/>
      </c>
      <c r="F976" s="321" t="str">
        <f>IFERROR(VLOOKUP($A976,'様式C-1-1用'!$B$3:$AI$977,8,0),"")</f>
        <v/>
      </c>
      <c r="G976" s="321" t="str">
        <f>IFERROR(VLOOKUP($A976,'様式C-1-1用'!$B$3:$AI$977,10,0),"")</f>
        <v/>
      </c>
      <c r="H976" s="321" t="str">
        <f>IFERROR(VLOOKUP($A976,'様式C-1-1用'!$B$3:$AI$977,22,0),"")</f>
        <v/>
      </c>
      <c r="I976" s="321" t="str">
        <f>IFERROR(VLOOKUP($A976,'様式C-1-1用'!$B$3:$AI$977,23,0),"")</f>
        <v/>
      </c>
      <c r="J976" s="321" t="str">
        <f>IFERROR(VLOOKUP($A976,'様式C-1-1用'!$B$3:$AI$977,24,0),"")</f>
        <v/>
      </c>
      <c r="K976" s="321" t="str">
        <f>IFERROR(VLOOKUP($A976,'様式C-1-1用'!$B$3:$AI$977,25,0),"")</f>
        <v/>
      </c>
      <c r="L976" s="321" t="str">
        <f>IFERROR(VLOOKUP($A976,'様式C-1-1用'!$B$3:$AI$977,16,0),"")</f>
        <v/>
      </c>
      <c r="M976" s="321" t="str">
        <f>IFERROR(VLOOKUP($A976,'様式C-1-1用'!$B$3:$AI$977,34,0),"")</f>
        <v/>
      </c>
      <c r="N976" s="321" t="str">
        <f>IFERROR(VLOOKUP($A976,'様式C-1-1用'!$B$3:$AI$977,30,0),"")</f>
        <v/>
      </c>
      <c r="O976" s="321" t="e">
        <f>IF(VLOOKUP($A976,'様式C-1-1用'!$B$3:$AI$977,29,0)="－","なし",VLOOKUP($A976,'様式C-1-1用'!$B$3:$AI$977,29,0))</f>
        <v>#N/A</v>
      </c>
      <c r="P976" s="322" t="str">
        <f>IFERROR(VLOOKUP($A976,'様式C-1-1用'!$B$3:$AI$977,33,0),"")</f>
        <v/>
      </c>
    </row>
    <row r="977" spans="1:16" ht="15.95" customHeight="1" x14ac:dyDescent="0.15">
      <c r="A977" s="314">
        <v>975</v>
      </c>
      <c r="B977" s="320" t="str">
        <f>IFERROR(VLOOKUP($A977,'様式C-1-1用'!$B$3:$AI$977,3,0),"")</f>
        <v/>
      </c>
      <c r="C977" s="321" t="str">
        <f>IFERROR(VLOOKUP($A977,'様式C-1-1用'!$B$3:$AI$977,4,0),"")</f>
        <v/>
      </c>
      <c r="D977" s="321" t="str">
        <f>IFERROR(VLOOKUP($A977,'様式C-1-1用'!$B$3:$AI$977,6,0),"")</f>
        <v/>
      </c>
      <c r="E977" s="321" t="str">
        <f>IFERROR(VLOOKUP($A977,'様式C-1-1用'!$B$3:$AI$977,7,0),"")</f>
        <v/>
      </c>
      <c r="F977" s="321" t="str">
        <f>IFERROR(VLOOKUP($A977,'様式C-1-1用'!$B$3:$AI$977,8,0),"")</f>
        <v/>
      </c>
      <c r="G977" s="321" t="str">
        <f>IFERROR(VLOOKUP($A977,'様式C-1-1用'!$B$3:$AI$977,10,0),"")</f>
        <v/>
      </c>
      <c r="H977" s="321" t="str">
        <f>IFERROR(VLOOKUP($A977,'様式C-1-1用'!$B$3:$AI$977,22,0),"")</f>
        <v/>
      </c>
      <c r="I977" s="321" t="str">
        <f>IFERROR(VLOOKUP($A977,'様式C-1-1用'!$B$3:$AI$977,23,0),"")</f>
        <v/>
      </c>
      <c r="J977" s="321" t="str">
        <f>IFERROR(VLOOKUP($A977,'様式C-1-1用'!$B$3:$AI$977,24,0),"")</f>
        <v/>
      </c>
      <c r="K977" s="321" t="str">
        <f>IFERROR(VLOOKUP($A977,'様式C-1-1用'!$B$3:$AI$977,25,0),"")</f>
        <v/>
      </c>
      <c r="L977" s="321" t="str">
        <f>IFERROR(VLOOKUP($A977,'様式C-1-1用'!$B$3:$AI$977,16,0),"")</f>
        <v/>
      </c>
      <c r="M977" s="321" t="str">
        <f>IFERROR(VLOOKUP($A977,'様式C-1-1用'!$B$3:$AI$977,34,0),"")</f>
        <v/>
      </c>
      <c r="N977" s="321" t="str">
        <f>IFERROR(VLOOKUP($A977,'様式C-1-1用'!$B$3:$AI$977,30,0),"")</f>
        <v/>
      </c>
      <c r="O977" s="321" t="e">
        <f>IF(VLOOKUP($A977,'様式C-1-1用'!$B$3:$AI$977,29,0)="－","なし",VLOOKUP($A977,'様式C-1-1用'!$B$3:$AI$977,29,0))</f>
        <v>#N/A</v>
      </c>
      <c r="P977" s="322" t="str">
        <f>IFERROR(VLOOKUP($A977,'様式C-1-1用'!$B$3:$AI$977,33,0),"")</f>
        <v/>
      </c>
    </row>
    <row r="978" spans="1:16" ht="15.95" customHeight="1" x14ac:dyDescent="0.15">
      <c r="A978" s="314">
        <v>976</v>
      </c>
      <c r="B978" s="320" t="str">
        <f>IFERROR(VLOOKUP($A978,'様式C-1-1用'!$B$3:$AI$977,3,0),"")</f>
        <v/>
      </c>
      <c r="C978" s="321" t="str">
        <f>IFERROR(VLOOKUP($A978,'様式C-1-1用'!$B$3:$AI$977,4,0),"")</f>
        <v/>
      </c>
      <c r="D978" s="321" t="str">
        <f>IFERROR(VLOOKUP($A978,'様式C-1-1用'!$B$3:$AI$977,6,0),"")</f>
        <v/>
      </c>
      <c r="E978" s="321" t="str">
        <f>IFERROR(VLOOKUP($A978,'様式C-1-1用'!$B$3:$AI$977,7,0),"")</f>
        <v/>
      </c>
      <c r="F978" s="321" t="str">
        <f>IFERROR(VLOOKUP($A978,'様式C-1-1用'!$B$3:$AI$977,8,0),"")</f>
        <v/>
      </c>
      <c r="G978" s="321" t="str">
        <f>IFERROR(VLOOKUP($A978,'様式C-1-1用'!$B$3:$AI$977,10,0),"")</f>
        <v/>
      </c>
      <c r="H978" s="321" t="str">
        <f>IFERROR(VLOOKUP($A978,'様式C-1-1用'!$B$3:$AI$977,22,0),"")</f>
        <v/>
      </c>
      <c r="I978" s="321" t="str">
        <f>IFERROR(VLOOKUP($A978,'様式C-1-1用'!$B$3:$AI$977,23,0),"")</f>
        <v/>
      </c>
      <c r="J978" s="321" t="str">
        <f>IFERROR(VLOOKUP($A978,'様式C-1-1用'!$B$3:$AI$977,24,0),"")</f>
        <v/>
      </c>
      <c r="K978" s="321" t="str">
        <f>IFERROR(VLOOKUP($A978,'様式C-1-1用'!$B$3:$AI$977,25,0),"")</f>
        <v/>
      </c>
      <c r="L978" s="321" t="str">
        <f>IFERROR(VLOOKUP($A978,'様式C-1-1用'!$B$3:$AI$977,16,0),"")</f>
        <v/>
      </c>
      <c r="M978" s="321" t="str">
        <f>IFERROR(VLOOKUP($A978,'様式C-1-1用'!$B$3:$AI$977,34,0),"")</f>
        <v/>
      </c>
      <c r="N978" s="321" t="str">
        <f>IFERROR(VLOOKUP($A978,'様式C-1-1用'!$B$3:$AI$977,30,0),"")</f>
        <v/>
      </c>
      <c r="O978" s="321" t="e">
        <f>IF(VLOOKUP($A978,'様式C-1-1用'!$B$3:$AI$977,29,0)="－","なし",VLOOKUP($A978,'様式C-1-1用'!$B$3:$AI$977,29,0))</f>
        <v>#N/A</v>
      </c>
      <c r="P978" s="322" t="str">
        <f>IFERROR(VLOOKUP($A978,'様式C-1-1用'!$B$3:$AI$977,33,0),"")</f>
        <v/>
      </c>
    </row>
    <row r="979" spans="1:16" ht="15.95" customHeight="1" x14ac:dyDescent="0.15">
      <c r="A979" s="314">
        <v>977</v>
      </c>
      <c r="B979" s="320" t="str">
        <f>IFERROR(VLOOKUP($A979,'様式C-1-1用'!$B$3:$AI$977,3,0),"")</f>
        <v/>
      </c>
      <c r="C979" s="321" t="str">
        <f>IFERROR(VLOOKUP($A979,'様式C-1-1用'!$B$3:$AI$977,4,0),"")</f>
        <v/>
      </c>
      <c r="D979" s="321" t="str">
        <f>IFERROR(VLOOKUP($A979,'様式C-1-1用'!$B$3:$AI$977,6,0),"")</f>
        <v/>
      </c>
      <c r="E979" s="321" t="str">
        <f>IFERROR(VLOOKUP($A979,'様式C-1-1用'!$B$3:$AI$977,7,0),"")</f>
        <v/>
      </c>
      <c r="F979" s="321" t="str">
        <f>IFERROR(VLOOKUP($A979,'様式C-1-1用'!$B$3:$AI$977,8,0),"")</f>
        <v/>
      </c>
      <c r="G979" s="321" t="str">
        <f>IFERROR(VLOOKUP($A979,'様式C-1-1用'!$B$3:$AI$977,10,0),"")</f>
        <v/>
      </c>
      <c r="H979" s="321" t="str">
        <f>IFERROR(VLOOKUP($A979,'様式C-1-1用'!$B$3:$AI$977,22,0),"")</f>
        <v/>
      </c>
      <c r="I979" s="321" t="str">
        <f>IFERROR(VLOOKUP($A979,'様式C-1-1用'!$B$3:$AI$977,23,0),"")</f>
        <v/>
      </c>
      <c r="J979" s="321" t="str">
        <f>IFERROR(VLOOKUP($A979,'様式C-1-1用'!$B$3:$AI$977,24,0),"")</f>
        <v/>
      </c>
      <c r="K979" s="321" t="str">
        <f>IFERROR(VLOOKUP($A979,'様式C-1-1用'!$B$3:$AI$977,25,0),"")</f>
        <v/>
      </c>
      <c r="L979" s="321" t="str">
        <f>IFERROR(VLOOKUP($A979,'様式C-1-1用'!$B$3:$AI$977,16,0),"")</f>
        <v/>
      </c>
      <c r="M979" s="321" t="str">
        <f>IFERROR(VLOOKUP($A979,'様式C-1-1用'!$B$3:$AI$977,34,0),"")</f>
        <v/>
      </c>
      <c r="N979" s="321" t="str">
        <f>IFERROR(VLOOKUP($A979,'様式C-1-1用'!$B$3:$AI$977,30,0),"")</f>
        <v/>
      </c>
      <c r="O979" s="321" t="e">
        <f>IF(VLOOKUP($A979,'様式C-1-1用'!$B$3:$AI$977,29,0)="－","なし",VLOOKUP($A979,'様式C-1-1用'!$B$3:$AI$977,29,0))</f>
        <v>#N/A</v>
      </c>
      <c r="P979" s="322" t="str">
        <f>IFERROR(VLOOKUP($A979,'様式C-1-1用'!$B$3:$AI$977,33,0),"")</f>
        <v/>
      </c>
    </row>
    <row r="980" spans="1:16" ht="15.95" customHeight="1" x14ac:dyDescent="0.15">
      <c r="A980" s="314">
        <v>978</v>
      </c>
      <c r="B980" s="320" t="str">
        <f>IFERROR(VLOOKUP($A980,'様式C-1-1用'!$B$3:$AI$977,3,0),"")</f>
        <v/>
      </c>
      <c r="C980" s="321" t="str">
        <f>IFERROR(VLOOKUP($A980,'様式C-1-1用'!$B$3:$AI$977,4,0),"")</f>
        <v/>
      </c>
      <c r="D980" s="321" t="str">
        <f>IFERROR(VLOOKUP($A980,'様式C-1-1用'!$B$3:$AI$977,6,0),"")</f>
        <v/>
      </c>
      <c r="E980" s="321" t="str">
        <f>IFERROR(VLOOKUP($A980,'様式C-1-1用'!$B$3:$AI$977,7,0),"")</f>
        <v/>
      </c>
      <c r="F980" s="321" t="str">
        <f>IFERROR(VLOOKUP($A980,'様式C-1-1用'!$B$3:$AI$977,8,0),"")</f>
        <v/>
      </c>
      <c r="G980" s="321" t="str">
        <f>IFERROR(VLOOKUP($A980,'様式C-1-1用'!$B$3:$AI$977,10,0),"")</f>
        <v/>
      </c>
      <c r="H980" s="321" t="str">
        <f>IFERROR(VLOOKUP($A980,'様式C-1-1用'!$B$3:$AI$977,22,0),"")</f>
        <v/>
      </c>
      <c r="I980" s="321" t="str">
        <f>IFERROR(VLOOKUP($A980,'様式C-1-1用'!$B$3:$AI$977,23,0),"")</f>
        <v/>
      </c>
      <c r="J980" s="321" t="str">
        <f>IFERROR(VLOOKUP($A980,'様式C-1-1用'!$B$3:$AI$977,24,0),"")</f>
        <v/>
      </c>
      <c r="K980" s="321" t="str">
        <f>IFERROR(VLOOKUP($A980,'様式C-1-1用'!$B$3:$AI$977,25,0),"")</f>
        <v/>
      </c>
      <c r="L980" s="321" t="str">
        <f>IFERROR(VLOOKUP($A980,'様式C-1-1用'!$B$3:$AI$977,16,0),"")</f>
        <v/>
      </c>
      <c r="M980" s="321" t="str">
        <f>IFERROR(VLOOKUP($A980,'様式C-1-1用'!$B$3:$AI$977,34,0),"")</f>
        <v/>
      </c>
      <c r="N980" s="321" t="str">
        <f>IFERROR(VLOOKUP($A980,'様式C-1-1用'!$B$3:$AI$977,30,0),"")</f>
        <v/>
      </c>
      <c r="O980" s="321" t="e">
        <f>IF(VLOOKUP($A980,'様式C-1-1用'!$B$3:$AI$977,29,0)="－","なし",VLOOKUP($A980,'様式C-1-1用'!$B$3:$AI$977,29,0))</f>
        <v>#N/A</v>
      </c>
      <c r="P980" s="322" t="str">
        <f>IFERROR(VLOOKUP($A980,'様式C-1-1用'!$B$3:$AI$977,33,0),"")</f>
        <v/>
      </c>
    </row>
    <row r="981" spans="1:16" ht="15.95" customHeight="1" x14ac:dyDescent="0.15">
      <c r="A981" s="314">
        <v>979</v>
      </c>
      <c r="B981" s="320" t="str">
        <f>IFERROR(VLOOKUP($A981,'様式C-1-1用'!$B$3:$AI$977,3,0),"")</f>
        <v/>
      </c>
      <c r="C981" s="321" t="str">
        <f>IFERROR(VLOOKUP($A981,'様式C-1-1用'!$B$3:$AI$977,4,0),"")</f>
        <v/>
      </c>
      <c r="D981" s="321" t="str">
        <f>IFERROR(VLOOKUP($A981,'様式C-1-1用'!$B$3:$AI$977,6,0),"")</f>
        <v/>
      </c>
      <c r="E981" s="321" t="str">
        <f>IFERROR(VLOOKUP($A981,'様式C-1-1用'!$B$3:$AI$977,7,0),"")</f>
        <v/>
      </c>
      <c r="F981" s="321" t="str">
        <f>IFERROR(VLOOKUP($A981,'様式C-1-1用'!$B$3:$AI$977,8,0),"")</f>
        <v/>
      </c>
      <c r="G981" s="321" t="str">
        <f>IFERROR(VLOOKUP($A981,'様式C-1-1用'!$B$3:$AI$977,10,0),"")</f>
        <v/>
      </c>
      <c r="H981" s="321" t="str">
        <f>IFERROR(VLOOKUP($A981,'様式C-1-1用'!$B$3:$AI$977,22,0),"")</f>
        <v/>
      </c>
      <c r="I981" s="321" t="str">
        <f>IFERROR(VLOOKUP($A981,'様式C-1-1用'!$B$3:$AI$977,23,0),"")</f>
        <v/>
      </c>
      <c r="J981" s="321" t="str">
        <f>IFERROR(VLOOKUP($A981,'様式C-1-1用'!$B$3:$AI$977,24,0),"")</f>
        <v/>
      </c>
      <c r="K981" s="321" t="str">
        <f>IFERROR(VLOOKUP($A981,'様式C-1-1用'!$B$3:$AI$977,25,0),"")</f>
        <v/>
      </c>
      <c r="L981" s="321" t="str">
        <f>IFERROR(VLOOKUP($A981,'様式C-1-1用'!$B$3:$AI$977,16,0),"")</f>
        <v/>
      </c>
      <c r="M981" s="321" t="str">
        <f>IFERROR(VLOOKUP($A981,'様式C-1-1用'!$B$3:$AI$977,34,0),"")</f>
        <v/>
      </c>
      <c r="N981" s="321" t="str">
        <f>IFERROR(VLOOKUP($A981,'様式C-1-1用'!$B$3:$AI$977,30,0),"")</f>
        <v/>
      </c>
      <c r="O981" s="321" t="e">
        <f>IF(VLOOKUP($A981,'様式C-1-1用'!$B$3:$AI$977,29,0)="－","なし",VLOOKUP($A981,'様式C-1-1用'!$B$3:$AI$977,29,0))</f>
        <v>#N/A</v>
      </c>
      <c r="P981" s="322" t="str">
        <f>IFERROR(VLOOKUP($A981,'様式C-1-1用'!$B$3:$AI$977,33,0),"")</f>
        <v/>
      </c>
    </row>
    <row r="982" spans="1:16" ht="15.95" customHeight="1" x14ac:dyDescent="0.15">
      <c r="A982" s="314">
        <v>980</v>
      </c>
      <c r="B982" s="320" t="str">
        <f>IFERROR(VLOOKUP($A982,'様式C-1-1用'!$B$3:$AI$977,3,0),"")</f>
        <v/>
      </c>
      <c r="C982" s="321" t="str">
        <f>IFERROR(VLOOKUP($A982,'様式C-1-1用'!$B$3:$AI$977,4,0),"")</f>
        <v/>
      </c>
      <c r="D982" s="321" t="str">
        <f>IFERROR(VLOOKUP($A982,'様式C-1-1用'!$B$3:$AI$977,6,0),"")</f>
        <v/>
      </c>
      <c r="E982" s="321" t="str">
        <f>IFERROR(VLOOKUP($A982,'様式C-1-1用'!$B$3:$AI$977,7,0),"")</f>
        <v/>
      </c>
      <c r="F982" s="321" t="str">
        <f>IFERROR(VLOOKUP($A982,'様式C-1-1用'!$B$3:$AI$977,8,0),"")</f>
        <v/>
      </c>
      <c r="G982" s="321" t="str">
        <f>IFERROR(VLOOKUP($A982,'様式C-1-1用'!$B$3:$AI$977,10,0),"")</f>
        <v/>
      </c>
      <c r="H982" s="321" t="str">
        <f>IFERROR(VLOOKUP($A982,'様式C-1-1用'!$B$3:$AI$977,22,0),"")</f>
        <v/>
      </c>
      <c r="I982" s="321" t="str">
        <f>IFERROR(VLOOKUP($A982,'様式C-1-1用'!$B$3:$AI$977,23,0),"")</f>
        <v/>
      </c>
      <c r="J982" s="321" t="str">
        <f>IFERROR(VLOOKUP($A982,'様式C-1-1用'!$B$3:$AI$977,24,0),"")</f>
        <v/>
      </c>
      <c r="K982" s="321" t="str">
        <f>IFERROR(VLOOKUP($A982,'様式C-1-1用'!$B$3:$AI$977,25,0),"")</f>
        <v/>
      </c>
      <c r="L982" s="321" t="str">
        <f>IFERROR(VLOOKUP($A982,'様式C-1-1用'!$B$3:$AI$977,16,0),"")</f>
        <v/>
      </c>
      <c r="M982" s="321" t="str">
        <f>IFERROR(VLOOKUP($A982,'様式C-1-1用'!$B$3:$AI$977,34,0),"")</f>
        <v/>
      </c>
      <c r="N982" s="321" t="str">
        <f>IFERROR(VLOOKUP($A982,'様式C-1-1用'!$B$3:$AI$977,30,0),"")</f>
        <v/>
      </c>
      <c r="O982" s="321" t="e">
        <f>IF(VLOOKUP($A982,'様式C-1-1用'!$B$3:$AI$977,29,0)="－","なし",VLOOKUP($A982,'様式C-1-1用'!$B$3:$AI$977,29,0))</f>
        <v>#N/A</v>
      </c>
      <c r="P982" s="322" t="str">
        <f>IFERROR(VLOOKUP($A982,'様式C-1-1用'!$B$3:$AI$977,33,0),"")</f>
        <v/>
      </c>
    </row>
    <row r="983" spans="1:16" ht="15.95" customHeight="1" x14ac:dyDescent="0.15">
      <c r="A983" s="314">
        <v>981</v>
      </c>
      <c r="B983" s="320" t="str">
        <f>IFERROR(VLOOKUP($A983,'様式C-1-1用'!$B$3:$AI$977,3,0),"")</f>
        <v/>
      </c>
      <c r="C983" s="321" t="str">
        <f>IFERROR(VLOOKUP($A983,'様式C-1-1用'!$B$3:$AI$977,4,0),"")</f>
        <v/>
      </c>
      <c r="D983" s="321" t="str">
        <f>IFERROR(VLOOKUP($A983,'様式C-1-1用'!$B$3:$AI$977,6,0),"")</f>
        <v/>
      </c>
      <c r="E983" s="321" t="str">
        <f>IFERROR(VLOOKUP($A983,'様式C-1-1用'!$B$3:$AI$977,7,0),"")</f>
        <v/>
      </c>
      <c r="F983" s="321" t="str">
        <f>IFERROR(VLOOKUP($A983,'様式C-1-1用'!$B$3:$AI$977,8,0),"")</f>
        <v/>
      </c>
      <c r="G983" s="321" t="str">
        <f>IFERROR(VLOOKUP($A983,'様式C-1-1用'!$B$3:$AI$977,10,0),"")</f>
        <v/>
      </c>
      <c r="H983" s="321" t="str">
        <f>IFERROR(VLOOKUP($A983,'様式C-1-1用'!$B$3:$AI$977,22,0),"")</f>
        <v/>
      </c>
      <c r="I983" s="321" t="str">
        <f>IFERROR(VLOOKUP($A983,'様式C-1-1用'!$B$3:$AI$977,23,0),"")</f>
        <v/>
      </c>
      <c r="J983" s="321" t="str">
        <f>IFERROR(VLOOKUP($A983,'様式C-1-1用'!$B$3:$AI$977,24,0),"")</f>
        <v/>
      </c>
      <c r="K983" s="321" t="str">
        <f>IFERROR(VLOOKUP($A983,'様式C-1-1用'!$B$3:$AI$977,25,0),"")</f>
        <v/>
      </c>
      <c r="L983" s="321" t="str">
        <f>IFERROR(VLOOKUP($A983,'様式C-1-1用'!$B$3:$AI$977,16,0),"")</f>
        <v/>
      </c>
      <c r="M983" s="321" t="str">
        <f>IFERROR(VLOOKUP($A983,'様式C-1-1用'!$B$3:$AI$977,34,0),"")</f>
        <v/>
      </c>
      <c r="N983" s="321" t="str">
        <f>IFERROR(VLOOKUP($A983,'様式C-1-1用'!$B$3:$AI$977,30,0),"")</f>
        <v/>
      </c>
      <c r="O983" s="321" t="e">
        <f>IF(VLOOKUP($A983,'様式C-1-1用'!$B$3:$AI$977,29,0)="－","なし",VLOOKUP($A983,'様式C-1-1用'!$B$3:$AI$977,29,0))</f>
        <v>#N/A</v>
      </c>
      <c r="P983" s="322" t="str">
        <f>IFERROR(VLOOKUP($A983,'様式C-1-1用'!$B$3:$AI$977,33,0),"")</f>
        <v/>
      </c>
    </row>
    <row r="984" spans="1:16" ht="15.95" customHeight="1" x14ac:dyDescent="0.15">
      <c r="A984" s="314">
        <v>982</v>
      </c>
      <c r="B984" s="320" t="str">
        <f>IFERROR(VLOOKUP($A984,'様式C-1-1用'!$B$3:$AI$977,3,0),"")</f>
        <v/>
      </c>
      <c r="C984" s="321" t="str">
        <f>IFERROR(VLOOKUP($A984,'様式C-1-1用'!$B$3:$AI$977,4,0),"")</f>
        <v/>
      </c>
      <c r="D984" s="321" t="str">
        <f>IFERROR(VLOOKUP($A984,'様式C-1-1用'!$B$3:$AI$977,6,0),"")</f>
        <v/>
      </c>
      <c r="E984" s="321" t="str">
        <f>IFERROR(VLOOKUP($A984,'様式C-1-1用'!$B$3:$AI$977,7,0),"")</f>
        <v/>
      </c>
      <c r="F984" s="321" t="str">
        <f>IFERROR(VLOOKUP($A984,'様式C-1-1用'!$B$3:$AI$977,8,0),"")</f>
        <v/>
      </c>
      <c r="G984" s="321" t="str">
        <f>IFERROR(VLOOKUP($A984,'様式C-1-1用'!$B$3:$AI$977,10,0),"")</f>
        <v/>
      </c>
      <c r="H984" s="321" t="str">
        <f>IFERROR(VLOOKUP($A984,'様式C-1-1用'!$B$3:$AI$977,22,0),"")</f>
        <v/>
      </c>
      <c r="I984" s="321" t="str">
        <f>IFERROR(VLOOKUP($A984,'様式C-1-1用'!$B$3:$AI$977,23,0),"")</f>
        <v/>
      </c>
      <c r="J984" s="321" t="str">
        <f>IFERROR(VLOOKUP($A984,'様式C-1-1用'!$B$3:$AI$977,24,0),"")</f>
        <v/>
      </c>
      <c r="K984" s="321" t="str">
        <f>IFERROR(VLOOKUP($A984,'様式C-1-1用'!$B$3:$AI$977,25,0),"")</f>
        <v/>
      </c>
      <c r="L984" s="321" t="str">
        <f>IFERROR(VLOOKUP($A984,'様式C-1-1用'!$B$3:$AI$977,16,0),"")</f>
        <v/>
      </c>
      <c r="M984" s="321" t="str">
        <f>IFERROR(VLOOKUP($A984,'様式C-1-1用'!$B$3:$AI$977,34,0),"")</f>
        <v/>
      </c>
      <c r="N984" s="321" t="str">
        <f>IFERROR(VLOOKUP($A984,'様式C-1-1用'!$B$3:$AI$977,30,0),"")</f>
        <v/>
      </c>
      <c r="O984" s="321" t="e">
        <f>IF(VLOOKUP($A984,'様式C-1-1用'!$B$3:$AI$977,29,0)="－","なし",VLOOKUP($A984,'様式C-1-1用'!$B$3:$AI$977,29,0))</f>
        <v>#N/A</v>
      </c>
      <c r="P984" s="322" t="str">
        <f>IFERROR(VLOOKUP($A984,'様式C-1-1用'!$B$3:$AI$977,33,0),"")</f>
        <v/>
      </c>
    </row>
    <row r="985" spans="1:16" ht="15.95" customHeight="1" x14ac:dyDescent="0.15">
      <c r="A985" s="314">
        <v>983</v>
      </c>
      <c r="B985" s="320" t="str">
        <f>IFERROR(VLOOKUP($A985,'様式C-1-1用'!$B$3:$AI$977,3,0),"")</f>
        <v/>
      </c>
      <c r="C985" s="321" t="str">
        <f>IFERROR(VLOOKUP($A985,'様式C-1-1用'!$B$3:$AI$977,4,0),"")</f>
        <v/>
      </c>
      <c r="D985" s="321" t="str">
        <f>IFERROR(VLOOKUP($A985,'様式C-1-1用'!$B$3:$AI$977,6,0),"")</f>
        <v/>
      </c>
      <c r="E985" s="321" t="str">
        <f>IFERROR(VLOOKUP($A985,'様式C-1-1用'!$B$3:$AI$977,7,0),"")</f>
        <v/>
      </c>
      <c r="F985" s="321" t="str">
        <f>IFERROR(VLOOKUP($A985,'様式C-1-1用'!$B$3:$AI$977,8,0),"")</f>
        <v/>
      </c>
      <c r="G985" s="321" t="str">
        <f>IFERROR(VLOOKUP($A985,'様式C-1-1用'!$B$3:$AI$977,10,0),"")</f>
        <v/>
      </c>
      <c r="H985" s="321" t="str">
        <f>IFERROR(VLOOKUP($A985,'様式C-1-1用'!$B$3:$AI$977,22,0),"")</f>
        <v/>
      </c>
      <c r="I985" s="321" t="str">
        <f>IFERROR(VLOOKUP($A985,'様式C-1-1用'!$B$3:$AI$977,23,0),"")</f>
        <v/>
      </c>
      <c r="J985" s="321" t="str">
        <f>IFERROR(VLOOKUP($A985,'様式C-1-1用'!$B$3:$AI$977,24,0),"")</f>
        <v/>
      </c>
      <c r="K985" s="321" t="str">
        <f>IFERROR(VLOOKUP($A985,'様式C-1-1用'!$B$3:$AI$977,25,0),"")</f>
        <v/>
      </c>
      <c r="L985" s="321" t="str">
        <f>IFERROR(VLOOKUP($A985,'様式C-1-1用'!$B$3:$AI$977,16,0),"")</f>
        <v/>
      </c>
      <c r="M985" s="321" t="str">
        <f>IFERROR(VLOOKUP($A985,'様式C-1-1用'!$B$3:$AI$977,34,0),"")</f>
        <v/>
      </c>
      <c r="N985" s="321" t="str">
        <f>IFERROR(VLOOKUP($A985,'様式C-1-1用'!$B$3:$AI$977,30,0),"")</f>
        <v/>
      </c>
      <c r="O985" s="321" t="e">
        <f>IF(VLOOKUP($A985,'様式C-1-1用'!$B$3:$AI$977,29,0)="－","なし",VLOOKUP($A985,'様式C-1-1用'!$B$3:$AI$977,29,0))</f>
        <v>#N/A</v>
      </c>
      <c r="P985" s="322" t="str">
        <f>IFERROR(VLOOKUP($A985,'様式C-1-1用'!$B$3:$AI$977,33,0),"")</f>
        <v/>
      </c>
    </row>
    <row r="986" spans="1:16" ht="15.95" customHeight="1" x14ac:dyDescent="0.15">
      <c r="A986" s="314">
        <v>984</v>
      </c>
      <c r="B986" s="320" t="str">
        <f>IFERROR(VLOOKUP($A986,'様式C-1-1用'!$B$3:$AI$977,3,0),"")</f>
        <v/>
      </c>
      <c r="C986" s="321" t="str">
        <f>IFERROR(VLOOKUP($A986,'様式C-1-1用'!$B$3:$AI$977,4,0),"")</f>
        <v/>
      </c>
      <c r="D986" s="321" t="str">
        <f>IFERROR(VLOOKUP($A986,'様式C-1-1用'!$B$3:$AI$977,6,0),"")</f>
        <v/>
      </c>
      <c r="E986" s="321" t="str">
        <f>IFERROR(VLOOKUP($A986,'様式C-1-1用'!$B$3:$AI$977,7,0),"")</f>
        <v/>
      </c>
      <c r="F986" s="321" t="str">
        <f>IFERROR(VLOOKUP($A986,'様式C-1-1用'!$B$3:$AI$977,8,0),"")</f>
        <v/>
      </c>
      <c r="G986" s="321" t="str">
        <f>IFERROR(VLOOKUP($A986,'様式C-1-1用'!$B$3:$AI$977,10,0),"")</f>
        <v/>
      </c>
      <c r="H986" s="321" t="str">
        <f>IFERROR(VLOOKUP($A986,'様式C-1-1用'!$B$3:$AI$977,22,0),"")</f>
        <v/>
      </c>
      <c r="I986" s="321" t="str">
        <f>IFERROR(VLOOKUP($A986,'様式C-1-1用'!$B$3:$AI$977,23,0),"")</f>
        <v/>
      </c>
      <c r="J986" s="321" t="str">
        <f>IFERROR(VLOOKUP($A986,'様式C-1-1用'!$B$3:$AI$977,24,0),"")</f>
        <v/>
      </c>
      <c r="K986" s="321" t="str">
        <f>IFERROR(VLOOKUP($A986,'様式C-1-1用'!$B$3:$AI$977,25,0),"")</f>
        <v/>
      </c>
      <c r="L986" s="321" t="str">
        <f>IFERROR(VLOOKUP($A986,'様式C-1-1用'!$B$3:$AI$977,16,0),"")</f>
        <v/>
      </c>
      <c r="M986" s="321" t="str">
        <f>IFERROR(VLOOKUP($A986,'様式C-1-1用'!$B$3:$AI$977,34,0),"")</f>
        <v/>
      </c>
      <c r="N986" s="321" t="str">
        <f>IFERROR(VLOOKUP($A986,'様式C-1-1用'!$B$3:$AI$977,30,0),"")</f>
        <v/>
      </c>
      <c r="O986" s="321" t="e">
        <f>IF(VLOOKUP($A986,'様式C-1-1用'!$B$3:$AI$977,29,0)="－","なし",VLOOKUP($A986,'様式C-1-1用'!$B$3:$AI$977,29,0))</f>
        <v>#N/A</v>
      </c>
      <c r="P986" s="322" t="str">
        <f>IFERROR(VLOOKUP($A986,'様式C-1-1用'!$B$3:$AI$977,33,0),"")</f>
        <v/>
      </c>
    </row>
    <row r="987" spans="1:16" ht="15.95" customHeight="1" x14ac:dyDescent="0.15">
      <c r="A987" s="314">
        <v>985</v>
      </c>
      <c r="B987" s="320" t="str">
        <f>IFERROR(VLOOKUP($A987,'様式C-1-1用'!$B$3:$AI$977,3,0),"")</f>
        <v/>
      </c>
      <c r="C987" s="321" t="str">
        <f>IFERROR(VLOOKUP($A987,'様式C-1-1用'!$B$3:$AI$977,4,0),"")</f>
        <v/>
      </c>
      <c r="D987" s="321" t="str">
        <f>IFERROR(VLOOKUP($A987,'様式C-1-1用'!$B$3:$AI$977,6,0),"")</f>
        <v/>
      </c>
      <c r="E987" s="321" t="str">
        <f>IFERROR(VLOOKUP($A987,'様式C-1-1用'!$B$3:$AI$977,7,0),"")</f>
        <v/>
      </c>
      <c r="F987" s="321" t="str">
        <f>IFERROR(VLOOKUP($A987,'様式C-1-1用'!$B$3:$AI$977,8,0),"")</f>
        <v/>
      </c>
      <c r="G987" s="321" t="str">
        <f>IFERROR(VLOOKUP($A987,'様式C-1-1用'!$B$3:$AI$977,10,0),"")</f>
        <v/>
      </c>
      <c r="H987" s="321" t="str">
        <f>IFERROR(VLOOKUP($A987,'様式C-1-1用'!$B$3:$AI$977,22,0),"")</f>
        <v/>
      </c>
      <c r="I987" s="321" t="str">
        <f>IFERROR(VLOOKUP($A987,'様式C-1-1用'!$B$3:$AI$977,23,0),"")</f>
        <v/>
      </c>
      <c r="J987" s="321" t="str">
        <f>IFERROR(VLOOKUP($A987,'様式C-1-1用'!$B$3:$AI$977,24,0),"")</f>
        <v/>
      </c>
      <c r="K987" s="321" t="str">
        <f>IFERROR(VLOOKUP($A987,'様式C-1-1用'!$B$3:$AI$977,25,0),"")</f>
        <v/>
      </c>
      <c r="L987" s="321" t="str">
        <f>IFERROR(VLOOKUP($A987,'様式C-1-1用'!$B$3:$AI$977,16,0),"")</f>
        <v/>
      </c>
      <c r="M987" s="321" t="str">
        <f>IFERROR(VLOOKUP($A987,'様式C-1-1用'!$B$3:$AI$977,34,0),"")</f>
        <v/>
      </c>
      <c r="N987" s="321" t="str">
        <f>IFERROR(VLOOKUP($A987,'様式C-1-1用'!$B$3:$AI$977,30,0),"")</f>
        <v/>
      </c>
      <c r="O987" s="321" t="e">
        <f>IF(VLOOKUP($A987,'様式C-1-1用'!$B$3:$AI$977,29,0)="－","なし",VLOOKUP($A987,'様式C-1-1用'!$B$3:$AI$977,29,0))</f>
        <v>#N/A</v>
      </c>
      <c r="P987" s="322" t="str">
        <f>IFERROR(VLOOKUP($A987,'様式C-1-1用'!$B$3:$AI$977,33,0),"")</f>
        <v/>
      </c>
    </row>
    <row r="988" spans="1:16" ht="15.95" customHeight="1" x14ac:dyDescent="0.15">
      <c r="A988" s="314">
        <v>986</v>
      </c>
      <c r="B988" s="320" t="str">
        <f>IFERROR(VLOOKUP($A988,'様式C-1-1用'!$B$3:$AI$977,3,0),"")</f>
        <v/>
      </c>
      <c r="C988" s="321" t="str">
        <f>IFERROR(VLOOKUP($A988,'様式C-1-1用'!$B$3:$AI$977,4,0),"")</f>
        <v/>
      </c>
      <c r="D988" s="321" t="str">
        <f>IFERROR(VLOOKUP($A988,'様式C-1-1用'!$B$3:$AI$977,6,0),"")</f>
        <v/>
      </c>
      <c r="E988" s="321" t="str">
        <f>IFERROR(VLOOKUP($A988,'様式C-1-1用'!$B$3:$AI$977,7,0),"")</f>
        <v/>
      </c>
      <c r="F988" s="321" t="str">
        <f>IFERROR(VLOOKUP($A988,'様式C-1-1用'!$B$3:$AI$977,8,0),"")</f>
        <v/>
      </c>
      <c r="G988" s="321" t="str">
        <f>IFERROR(VLOOKUP($A988,'様式C-1-1用'!$B$3:$AI$977,10,0),"")</f>
        <v/>
      </c>
      <c r="H988" s="321" t="str">
        <f>IFERROR(VLOOKUP($A988,'様式C-1-1用'!$B$3:$AI$977,22,0),"")</f>
        <v/>
      </c>
      <c r="I988" s="321" t="str">
        <f>IFERROR(VLOOKUP($A988,'様式C-1-1用'!$B$3:$AI$977,23,0),"")</f>
        <v/>
      </c>
      <c r="J988" s="321" t="str">
        <f>IFERROR(VLOOKUP($A988,'様式C-1-1用'!$B$3:$AI$977,24,0),"")</f>
        <v/>
      </c>
      <c r="K988" s="321" t="str">
        <f>IFERROR(VLOOKUP($A988,'様式C-1-1用'!$B$3:$AI$977,25,0),"")</f>
        <v/>
      </c>
      <c r="L988" s="321" t="str">
        <f>IFERROR(VLOOKUP($A988,'様式C-1-1用'!$B$3:$AI$977,16,0),"")</f>
        <v/>
      </c>
      <c r="M988" s="321" t="str">
        <f>IFERROR(VLOOKUP($A988,'様式C-1-1用'!$B$3:$AI$977,34,0),"")</f>
        <v/>
      </c>
      <c r="N988" s="321" t="str">
        <f>IFERROR(VLOOKUP($A988,'様式C-1-1用'!$B$3:$AI$977,30,0),"")</f>
        <v/>
      </c>
      <c r="O988" s="321" t="e">
        <f>IF(VLOOKUP($A988,'様式C-1-1用'!$B$3:$AI$977,29,0)="－","なし",VLOOKUP($A988,'様式C-1-1用'!$B$3:$AI$977,29,0))</f>
        <v>#N/A</v>
      </c>
      <c r="P988" s="322" t="str">
        <f>IFERROR(VLOOKUP($A988,'様式C-1-1用'!$B$3:$AI$977,33,0),"")</f>
        <v/>
      </c>
    </row>
    <row r="989" spans="1:16" ht="15.95" customHeight="1" x14ac:dyDescent="0.15">
      <c r="A989" s="314">
        <v>987</v>
      </c>
      <c r="B989" s="320" t="str">
        <f>IFERROR(VLOOKUP($A989,'様式C-1-1用'!$B$3:$AI$977,3,0),"")</f>
        <v/>
      </c>
      <c r="C989" s="321" t="str">
        <f>IFERROR(VLOOKUP($A989,'様式C-1-1用'!$B$3:$AI$977,4,0),"")</f>
        <v/>
      </c>
      <c r="D989" s="321" t="str">
        <f>IFERROR(VLOOKUP($A989,'様式C-1-1用'!$B$3:$AI$977,6,0),"")</f>
        <v/>
      </c>
      <c r="E989" s="321" t="str">
        <f>IFERROR(VLOOKUP($A989,'様式C-1-1用'!$B$3:$AI$977,7,0),"")</f>
        <v/>
      </c>
      <c r="F989" s="321" t="str">
        <f>IFERROR(VLOOKUP($A989,'様式C-1-1用'!$B$3:$AI$977,8,0),"")</f>
        <v/>
      </c>
      <c r="G989" s="321" t="str">
        <f>IFERROR(VLOOKUP($A989,'様式C-1-1用'!$B$3:$AI$977,10,0),"")</f>
        <v/>
      </c>
      <c r="H989" s="321" t="str">
        <f>IFERROR(VLOOKUP($A989,'様式C-1-1用'!$B$3:$AI$977,22,0),"")</f>
        <v/>
      </c>
      <c r="I989" s="321" t="str">
        <f>IFERROR(VLOOKUP($A989,'様式C-1-1用'!$B$3:$AI$977,23,0),"")</f>
        <v/>
      </c>
      <c r="J989" s="321" t="str">
        <f>IFERROR(VLOOKUP($A989,'様式C-1-1用'!$B$3:$AI$977,24,0),"")</f>
        <v/>
      </c>
      <c r="K989" s="321" t="str">
        <f>IFERROR(VLOOKUP($A989,'様式C-1-1用'!$B$3:$AI$977,25,0),"")</f>
        <v/>
      </c>
      <c r="L989" s="321" t="str">
        <f>IFERROR(VLOOKUP($A989,'様式C-1-1用'!$B$3:$AI$977,16,0),"")</f>
        <v/>
      </c>
      <c r="M989" s="321" t="str">
        <f>IFERROR(VLOOKUP($A989,'様式C-1-1用'!$B$3:$AI$977,34,0),"")</f>
        <v/>
      </c>
      <c r="N989" s="321" t="str">
        <f>IFERROR(VLOOKUP($A989,'様式C-1-1用'!$B$3:$AI$977,30,0),"")</f>
        <v/>
      </c>
      <c r="O989" s="321" t="e">
        <f>IF(VLOOKUP($A989,'様式C-1-1用'!$B$3:$AI$977,29,0)="－","なし",VLOOKUP($A989,'様式C-1-1用'!$B$3:$AI$977,29,0))</f>
        <v>#N/A</v>
      </c>
      <c r="P989" s="322" t="str">
        <f>IFERROR(VLOOKUP($A989,'様式C-1-1用'!$B$3:$AI$977,33,0),"")</f>
        <v/>
      </c>
    </row>
    <row r="990" spans="1:16" ht="15.95" customHeight="1" x14ac:dyDescent="0.15">
      <c r="A990" s="314">
        <v>988</v>
      </c>
      <c r="B990" s="320" t="str">
        <f>IFERROR(VLOOKUP($A990,'様式C-1-1用'!$B$3:$AI$977,3,0),"")</f>
        <v/>
      </c>
      <c r="C990" s="321" t="str">
        <f>IFERROR(VLOOKUP($A990,'様式C-1-1用'!$B$3:$AI$977,4,0),"")</f>
        <v/>
      </c>
      <c r="D990" s="321" t="str">
        <f>IFERROR(VLOOKUP($A990,'様式C-1-1用'!$B$3:$AI$977,6,0),"")</f>
        <v/>
      </c>
      <c r="E990" s="321" t="str">
        <f>IFERROR(VLOOKUP($A990,'様式C-1-1用'!$B$3:$AI$977,7,0),"")</f>
        <v/>
      </c>
      <c r="F990" s="321" t="str">
        <f>IFERROR(VLOOKUP($A990,'様式C-1-1用'!$B$3:$AI$977,8,0),"")</f>
        <v/>
      </c>
      <c r="G990" s="321" t="str">
        <f>IFERROR(VLOOKUP($A990,'様式C-1-1用'!$B$3:$AI$977,10,0),"")</f>
        <v/>
      </c>
      <c r="H990" s="321" t="str">
        <f>IFERROR(VLOOKUP($A990,'様式C-1-1用'!$B$3:$AI$977,22,0),"")</f>
        <v/>
      </c>
      <c r="I990" s="321" t="str">
        <f>IFERROR(VLOOKUP($A990,'様式C-1-1用'!$B$3:$AI$977,23,0),"")</f>
        <v/>
      </c>
      <c r="J990" s="321" t="str">
        <f>IFERROR(VLOOKUP($A990,'様式C-1-1用'!$B$3:$AI$977,24,0),"")</f>
        <v/>
      </c>
      <c r="K990" s="321" t="str">
        <f>IFERROR(VLOOKUP($A990,'様式C-1-1用'!$B$3:$AI$977,25,0),"")</f>
        <v/>
      </c>
      <c r="L990" s="321" t="str">
        <f>IFERROR(VLOOKUP($A990,'様式C-1-1用'!$B$3:$AI$977,16,0),"")</f>
        <v/>
      </c>
      <c r="M990" s="321" t="str">
        <f>IFERROR(VLOOKUP($A990,'様式C-1-1用'!$B$3:$AI$977,34,0),"")</f>
        <v/>
      </c>
      <c r="N990" s="321" t="str">
        <f>IFERROR(VLOOKUP($A990,'様式C-1-1用'!$B$3:$AI$977,30,0),"")</f>
        <v/>
      </c>
      <c r="O990" s="321" t="e">
        <f>IF(VLOOKUP($A990,'様式C-1-1用'!$B$3:$AI$977,29,0)="－","なし",VLOOKUP($A990,'様式C-1-1用'!$B$3:$AI$977,29,0))</f>
        <v>#N/A</v>
      </c>
      <c r="P990" s="322" t="str">
        <f>IFERROR(VLOOKUP($A990,'様式C-1-1用'!$B$3:$AI$977,33,0),"")</f>
        <v/>
      </c>
    </row>
    <row r="991" spans="1:16" ht="15.95" customHeight="1" x14ac:dyDescent="0.15">
      <c r="A991" s="314">
        <v>989</v>
      </c>
      <c r="B991" s="320" t="str">
        <f>IFERROR(VLOOKUP($A991,'様式C-1-1用'!$B$3:$AI$977,3,0),"")</f>
        <v/>
      </c>
      <c r="C991" s="321" t="str">
        <f>IFERROR(VLOOKUP($A991,'様式C-1-1用'!$B$3:$AI$977,4,0),"")</f>
        <v/>
      </c>
      <c r="D991" s="321" t="str">
        <f>IFERROR(VLOOKUP($A991,'様式C-1-1用'!$B$3:$AI$977,6,0),"")</f>
        <v/>
      </c>
      <c r="E991" s="321" t="str">
        <f>IFERROR(VLOOKUP($A991,'様式C-1-1用'!$B$3:$AI$977,7,0),"")</f>
        <v/>
      </c>
      <c r="F991" s="321" t="str">
        <f>IFERROR(VLOOKUP($A991,'様式C-1-1用'!$B$3:$AI$977,8,0),"")</f>
        <v/>
      </c>
      <c r="G991" s="321" t="str">
        <f>IFERROR(VLOOKUP($A991,'様式C-1-1用'!$B$3:$AI$977,10,0),"")</f>
        <v/>
      </c>
      <c r="H991" s="321" t="str">
        <f>IFERROR(VLOOKUP($A991,'様式C-1-1用'!$B$3:$AI$977,22,0),"")</f>
        <v/>
      </c>
      <c r="I991" s="321" t="str">
        <f>IFERROR(VLOOKUP($A991,'様式C-1-1用'!$B$3:$AI$977,23,0),"")</f>
        <v/>
      </c>
      <c r="J991" s="321" t="str">
        <f>IFERROR(VLOOKUP($A991,'様式C-1-1用'!$B$3:$AI$977,24,0),"")</f>
        <v/>
      </c>
      <c r="K991" s="321" t="str">
        <f>IFERROR(VLOOKUP($A991,'様式C-1-1用'!$B$3:$AI$977,25,0),"")</f>
        <v/>
      </c>
      <c r="L991" s="321" t="str">
        <f>IFERROR(VLOOKUP($A991,'様式C-1-1用'!$B$3:$AI$977,16,0),"")</f>
        <v/>
      </c>
      <c r="M991" s="321" t="str">
        <f>IFERROR(VLOOKUP($A991,'様式C-1-1用'!$B$3:$AI$977,34,0),"")</f>
        <v/>
      </c>
      <c r="N991" s="321" t="str">
        <f>IFERROR(VLOOKUP($A991,'様式C-1-1用'!$B$3:$AI$977,30,0),"")</f>
        <v/>
      </c>
      <c r="O991" s="321" t="e">
        <f>IF(VLOOKUP($A991,'様式C-1-1用'!$B$3:$AI$977,29,0)="－","なし",VLOOKUP($A991,'様式C-1-1用'!$B$3:$AI$977,29,0))</f>
        <v>#N/A</v>
      </c>
      <c r="P991" s="322" t="str">
        <f>IFERROR(VLOOKUP($A991,'様式C-1-1用'!$B$3:$AI$977,33,0),"")</f>
        <v/>
      </c>
    </row>
    <row r="992" spans="1:16" ht="15.95" customHeight="1" x14ac:dyDescent="0.15">
      <c r="A992" s="314">
        <v>990</v>
      </c>
      <c r="B992" s="320" t="str">
        <f>IFERROR(VLOOKUP($A992,'様式C-1-1用'!$B$3:$AI$977,3,0),"")</f>
        <v/>
      </c>
      <c r="C992" s="321" t="str">
        <f>IFERROR(VLOOKUP($A992,'様式C-1-1用'!$B$3:$AI$977,4,0),"")</f>
        <v/>
      </c>
      <c r="D992" s="321" t="str">
        <f>IFERROR(VLOOKUP($A992,'様式C-1-1用'!$B$3:$AI$977,6,0),"")</f>
        <v/>
      </c>
      <c r="E992" s="321" t="str">
        <f>IFERROR(VLOOKUP($A992,'様式C-1-1用'!$B$3:$AI$977,7,0),"")</f>
        <v/>
      </c>
      <c r="F992" s="321" t="str">
        <f>IFERROR(VLOOKUP($A992,'様式C-1-1用'!$B$3:$AI$977,8,0),"")</f>
        <v/>
      </c>
      <c r="G992" s="321" t="str">
        <f>IFERROR(VLOOKUP($A992,'様式C-1-1用'!$B$3:$AI$977,10,0),"")</f>
        <v/>
      </c>
      <c r="H992" s="321" t="str">
        <f>IFERROR(VLOOKUP($A992,'様式C-1-1用'!$B$3:$AI$977,22,0),"")</f>
        <v/>
      </c>
      <c r="I992" s="321" t="str">
        <f>IFERROR(VLOOKUP($A992,'様式C-1-1用'!$B$3:$AI$977,23,0),"")</f>
        <v/>
      </c>
      <c r="J992" s="321" t="str">
        <f>IFERROR(VLOOKUP($A992,'様式C-1-1用'!$B$3:$AI$977,24,0),"")</f>
        <v/>
      </c>
      <c r="K992" s="321" t="str">
        <f>IFERROR(VLOOKUP($A992,'様式C-1-1用'!$B$3:$AI$977,25,0),"")</f>
        <v/>
      </c>
      <c r="L992" s="321" t="str">
        <f>IFERROR(VLOOKUP($A992,'様式C-1-1用'!$B$3:$AI$977,16,0),"")</f>
        <v/>
      </c>
      <c r="M992" s="321" t="str">
        <f>IFERROR(VLOOKUP($A992,'様式C-1-1用'!$B$3:$AI$977,34,0),"")</f>
        <v/>
      </c>
      <c r="N992" s="321" t="str">
        <f>IFERROR(VLOOKUP($A992,'様式C-1-1用'!$B$3:$AI$977,30,0),"")</f>
        <v/>
      </c>
      <c r="O992" s="321" t="e">
        <f>IF(VLOOKUP($A992,'様式C-1-1用'!$B$3:$AI$977,29,0)="－","なし",VLOOKUP($A992,'様式C-1-1用'!$B$3:$AI$977,29,0))</f>
        <v>#N/A</v>
      </c>
      <c r="P992" s="322" t="str">
        <f>IFERROR(VLOOKUP($A992,'様式C-1-1用'!$B$3:$AI$977,33,0),"")</f>
        <v/>
      </c>
    </row>
    <row r="993" spans="1:16" ht="15.95" customHeight="1" x14ac:dyDescent="0.15">
      <c r="A993" s="314">
        <v>991</v>
      </c>
      <c r="B993" s="320" t="str">
        <f>IFERROR(VLOOKUP($A993,'様式C-1-1用'!$B$3:$AI$977,3,0),"")</f>
        <v/>
      </c>
      <c r="C993" s="321" t="str">
        <f>IFERROR(VLOOKUP($A993,'様式C-1-1用'!$B$3:$AI$977,4,0),"")</f>
        <v/>
      </c>
      <c r="D993" s="321" t="str">
        <f>IFERROR(VLOOKUP($A993,'様式C-1-1用'!$B$3:$AI$977,6,0),"")</f>
        <v/>
      </c>
      <c r="E993" s="321" t="str">
        <f>IFERROR(VLOOKUP($A993,'様式C-1-1用'!$B$3:$AI$977,7,0),"")</f>
        <v/>
      </c>
      <c r="F993" s="321" t="str">
        <f>IFERROR(VLOOKUP($A993,'様式C-1-1用'!$B$3:$AI$977,8,0),"")</f>
        <v/>
      </c>
      <c r="G993" s="321" t="str">
        <f>IFERROR(VLOOKUP($A993,'様式C-1-1用'!$B$3:$AI$977,10,0),"")</f>
        <v/>
      </c>
      <c r="H993" s="321" t="str">
        <f>IFERROR(VLOOKUP($A993,'様式C-1-1用'!$B$3:$AI$977,22,0),"")</f>
        <v/>
      </c>
      <c r="I993" s="321" t="str">
        <f>IFERROR(VLOOKUP($A993,'様式C-1-1用'!$B$3:$AI$977,23,0),"")</f>
        <v/>
      </c>
      <c r="J993" s="321" t="str">
        <f>IFERROR(VLOOKUP($A993,'様式C-1-1用'!$B$3:$AI$977,24,0),"")</f>
        <v/>
      </c>
      <c r="K993" s="321" t="str">
        <f>IFERROR(VLOOKUP($A993,'様式C-1-1用'!$B$3:$AI$977,25,0),"")</f>
        <v/>
      </c>
      <c r="L993" s="321" t="str">
        <f>IFERROR(VLOOKUP($A993,'様式C-1-1用'!$B$3:$AI$977,16,0),"")</f>
        <v/>
      </c>
      <c r="M993" s="321" t="str">
        <f>IFERROR(VLOOKUP($A993,'様式C-1-1用'!$B$3:$AI$977,34,0),"")</f>
        <v/>
      </c>
      <c r="N993" s="321" t="str">
        <f>IFERROR(VLOOKUP($A993,'様式C-1-1用'!$B$3:$AI$977,30,0),"")</f>
        <v/>
      </c>
      <c r="O993" s="321" t="e">
        <f>IF(VLOOKUP($A993,'様式C-1-1用'!$B$3:$AI$977,29,0)="－","なし",VLOOKUP($A993,'様式C-1-1用'!$B$3:$AI$977,29,0))</f>
        <v>#N/A</v>
      </c>
      <c r="P993" s="322" t="str">
        <f>IFERROR(VLOOKUP($A993,'様式C-1-1用'!$B$3:$AI$977,33,0),"")</f>
        <v/>
      </c>
    </row>
    <row r="994" spans="1:16" ht="15.95" customHeight="1" x14ac:dyDescent="0.15">
      <c r="A994" s="314">
        <v>992</v>
      </c>
      <c r="B994" s="320" t="str">
        <f>IFERROR(VLOOKUP($A994,'様式C-1-1用'!$B$3:$AI$977,3,0),"")</f>
        <v/>
      </c>
      <c r="C994" s="321" t="str">
        <f>IFERROR(VLOOKUP($A994,'様式C-1-1用'!$B$3:$AI$977,4,0),"")</f>
        <v/>
      </c>
      <c r="D994" s="321" t="str">
        <f>IFERROR(VLOOKUP($A994,'様式C-1-1用'!$B$3:$AI$977,6,0),"")</f>
        <v/>
      </c>
      <c r="E994" s="321" t="str">
        <f>IFERROR(VLOOKUP($A994,'様式C-1-1用'!$B$3:$AI$977,7,0),"")</f>
        <v/>
      </c>
      <c r="F994" s="321" t="str">
        <f>IFERROR(VLOOKUP($A994,'様式C-1-1用'!$B$3:$AI$977,8,0),"")</f>
        <v/>
      </c>
      <c r="G994" s="321" t="str">
        <f>IFERROR(VLOOKUP($A994,'様式C-1-1用'!$B$3:$AI$977,10,0),"")</f>
        <v/>
      </c>
      <c r="H994" s="321" t="str">
        <f>IFERROR(VLOOKUP($A994,'様式C-1-1用'!$B$3:$AI$977,22,0),"")</f>
        <v/>
      </c>
      <c r="I994" s="321" t="str">
        <f>IFERROR(VLOOKUP($A994,'様式C-1-1用'!$B$3:$AI$977,23,0),"")</f>
        <v/>
      </c>
      <c r="J994" s="321" t="str">
        <f>IFERROR(VLOOKUP($A994,'様式C-1-1用'!$B$3:$AI$977,24,0),"")</f>
        <v/>
      </c>
      <c r="K994" s="321" t="str">
        <f>IFERROR(VLOOKUP($A994,'様式C-1-1用'!$B$3:$AI$977,25,0),"")</f>
        <v/>
      </c>
      <c r="L994" s="321" t="str">
        <f>IFERROR(VLOOKUP($A994,'様式C-1-1用'!$B$3:$AI$977,16,0),"")</f>
        <v/>
      </c>
      <c r="M994" s="321" t="str">
        <f>IFERROR(VLOOKUP($A994,'様式C-1-1用'!$B$3:$AI$977,34,0),"")</f>
        <v/>
      </c>
      <c r="N994" s="321" t="str">
        <f>IFERROR(VLOOKUP($A994,'様式C-1-1用'!$B$3:$AI$977,30,0),"")</f>
        <v/>
      </c>
      <c r="O994" s="321" t="e">
        <f>IF(VLOOKUP($A994,'様式C-1-1用'!$B$3:$AI$977,29,0)="－","なし",VLOOKUP($A994,'様式C-1-1用'!$B$3:$AI$977,29,0))</f>
        <v>#N/A</v>
      </c>
      <c r="P994" s="322" t="str">
        <f>IFERROR(VLOOKUP($A994,'様式C-1-1用'!$B$3:$AI$977,33,0),"")</f>
        <v/>
      </c>
    </row>
    <row r="995" spans="1:16" ht="15.95" customHeight="1" x14ac:dyDescent="0.15">
      <c r="A995" s="314">
        <v>993</v>
      </c>
      <c r="B995" s="320" t="str">
        <f>IFERROR(VLOOKUP($A995,'様式C-1-1用'!$B$3:$AI$977,3,0),"")</f>
        <v/>
      </c>
      <c r="C995" s="321" t="str">
        <f>IFERROR(VLOOKUP($A995,'様式C-1-1用'!$B$3:$AI$977,4,0),"")</f>
        <v/>
      </c>
      <c r="D995" s="321" t="str">
        <f>IFERROR(VLOOKUP($A995,'様式C-1-1用'!$B$3:$AI$977,6,0),"")</f>
        <v/>
      </c>
      <c r="E995" s="321" t="str">
        <f>IFERROR(VLOOKUP($A995,'様式C-1-1用'!$B$3:$AI$977,7,0),"")</f>
        <v/>
      </c>
      <c r="F995" s="321" t="str">
        <f>IFERROR(VLOOKUP($A995,'様式C-1-1用'!$B$3:$AI$977,8,0),"")</f>
        <v/>
      </c>
      <c r="G995" s="321" t="str">
        <f>IFERROR(VLOOKUP($A995,'様式C-1-1用'!$B$3:$AI$977,10,0),"")</f>
        <v/>
      </c>
      <c r="H995" s="321" t="str">
        <f>IFERROR(VLOOKUP($A995,'様式C-1-1用'!$B$3:$AI$977,22,0),"")</f>
        <v/>
      </c>
      <c r="I995" s="321" t="str">
        <f>IFERROR(VLOOKUP($A995,'様式C-1-1用'!$B$3:$AI$977,23,0),"")</f>
        <v/>
      </c>
      <c r="J995" s="321" t="str">
        <f>IFERROR(VLOOKUP($A995,'様式C-1-1用'!$B$3:$AI$977,24,0),"")</f>
        <v/>
      </c>
      <c r="K995" s="321" t="str">
        <f>IFERROR(VLOOKUP($A995,'様式C-1-1用'!$B$3:$AI$977,25,0),"")</f>
        <v/>
      </c>
      <c r="L995" s="321" t="str">
        <f>IFERROR(VLOOKUP($A995,'様式C-1-1用'!$B$3:$AI$977,16,0),"")</f>
        <v/>
      </c>
      <c r="M995" s="321" t="str">
        <f>IFERROR(VLOOKUP($A995,'様式C-1-1用'!$B$3:$AI$977,34,0),"")</f>
        <v/>
      </c>
      <c r="N995" s="321" t="str">
        <f>IFERROR(VLOOKUP($A995,'様式C-1-1用'!$B$3:$AI$977,30,0),"")</f>
        <v/>
      </c>
      <c r="O995" s="321" t="e">
        <f>IF(VLOOKUP($A995,'様式C-1-1用'!$B$3:$AI$977,29,0)="－","なし",VLOOKUP($A995,'様式C-1-1用'!$B$3:$AI$977,29,0))</f>
        <v>#N/A</v>
      </c>
      <c r="P995" s="322" t="str">
        <f>IFERROR(VLOOKUP($A995,'様式C-1-1用'!$B$3:$AI$977,33,0),"")</f>
        <v/>
      </c>
    </row>
    <row r="996" spans="1:16" ht="15.95" customHeight="1" x14ac:dyDescent="0.15">
      <c r="A996" s="314">
        <v>994</v>
      </c>
      <c r="B996" s="320" t="str">
        <f>IFERROR(VLOOKUP($A996,'様式C-1-1用'!$B$3:$AI$977,3,0),"")</f>
        <v/>
      </c>
      <c r="C996" s="321" t="str">
        <f>IFERROR(VLOOKUP($A996,'様式C-1-1用'!$B$3:$AI$977,4,0),"")</f>
        <v/>
      </c>
      <c r="D996" s="321" t="str">
        <f>IFERROR(VLOOKUP($A996,'様式C-1-1用'!$B$3:$AI$977,6,0),"")</f>
        <v/>
      </c>
      <c r="E996" s="321" t="str">
        <f>IFERROR(VLOOKUP($A996,'様式C-1-1用'!$B$3:$AI$977,7,0),"")</f>
        <v/>
      </c>
      <c r="F996" s="321" t="str">
        <f>IFERROR(VLOOKUP($A996,'様式C-1-1用'!$B$3:$AI$977,8,0),"")</f>
        <v/>
      </c>
      <c r="G996" s="321" t="str">
        <f>IFERROR(VLOOKUP($A996,'様式C-1-1用'!$B$3:$AI$977,10,0),"")</f>
        <v/>
      </c>
      <c r="H996" s="321" t="str">
        <f>IFERROR(VLOOKUP($A996,'様式C-1-1用'!$B$3:$AI$977,22,0),"")</f>
        <v/>
      </c>
      <c r="I996" s="321" t="str">
        <f>IFERROR(VLOOKUP($A996,'様式C-1-1用'!$B$3:$AI$977,23,0),"")</f>
        <v/>
      </c>
      <c r="J996" s="321" t="str">
        <f>IFERROR(VLOOKUP($A996,'様式C-1-1用'!$B$3:$AI$977,24,0),"")</f>
        <v/>
      </c>
      <c r="K996" s="321" t="str">
        <f>IFERROR(VLOOKUP($A996,'様式C-1-1用'!$B$3:$AI$977,25,0),"")</f>
        <v/>
      </c>
      <c r="L996" s="321" t="str">
        <f>IFERROR(VLOOKUP($A996,'様式C-1-1用'!$B$3:$AI$977,16,0),"")</f>
        <v/>
      </c>
      <c r="M996" s="321" t="str">
        <f>IFERROR(VLOOKUP($A996,'様式C-1-1用'!$B$3:$AI$977,34,0),"")</f>
        <v/>
      </c>
      <c r="N996" s="321" t="str">
        <f>IFERROR(VLOOKUP($A996,'様式C-1-1用'!$B$3:$AI$977,30,0),"")</f>
        <v/>
      </c>
      <c r="O996" s="321" t="e">
        <f>IF(VLOOKUP($A996,'様式C-1-1用'!$B$3:$AI$977,29,0)="－","なし",VLOOKUP($A996,'様式C-1-1用'!$B$3:$AI$977,29,0))</f>
        <v>#N/A</v>
      </c>
      <c r="P996" s="322" t="str">
        <f>IFERROR(VLOOKUP($A996,'様式C-1-1用'!$B$3:$AI$977,33,0),"")</f>
        <v/>
      </c>
    </row>
    <row r="997" spans="1:16" ht="15.95" customHeight="1" x14ac:dyDescent="0.15">
      <c r="A997" s="314">
        <v>995</v>
      </c>
      <c r="B997" s="320" t="str">
        <f>IFERROR(VLOOKUP($A997,'様式C-1-1用'!$B$3:$AI$977,3,0),"")</f>
        <v/>
      </c>
      <c r="C997" s="321" t="str">
        <f>IFERROR(VLOOKUP($A997,'様式C-1-1用'!$B$3:$AI$977,4,0),"")</f>
        <v/>
      </c>
      <c r="D997" s="321" t="str">
        <f>IFERROR(VLOOKUP($A997,'様式C-1-1用'!$B$3:$AI$977,6,0),"")</f>
        <v/>
      </c>
      <c r="E997" s="321" t="str">
        <f>IFERROR(VLOOKUP($A997,'様式C-1-1用'!$B$3:$AI$977,7,0),"")</f>
        <v/>
      </c>
      <c r="F997" s="321" t="str">
        <f>IFERROR(VLOOKUP($A997,'様式C-1-1用'!$B$3:$AI$977,8,0),"")</f>
        <v/>
      </c>
      <c r="G997" s="321" t="str">
        <f>IFERROR(VLOOKUP($A997,'様式C-1-1用'!$B$3:$AI$977,10,0),"")</f>
        <v/>
      </c>
      <c r="H997" s="321" t="str">
        <f>IFERROR(VLOOKUP($A997,'様式C-1-1用'!$B$3:$AI$977,22,0),"")</f>
        <v/>
      </c>
      <c r="I997" s="321" t="str">
        <f>IFERROR(VLOOKUP($A997,'様式C-1-1用'!$B$3:$AI$977,23,0),"")</f>
        <v/>
      </c>
      <c r="J997" s="321" t="str">
        <f>IFERROR(VLOOKUP($A997,'様式C-1-1用'!$B$3:$AI$977,24,0),"")</f>
        <v/>
      </c>
      <c r="K997" s="321" t="str">
        <f>IFERROR(VLOOKUP($A997,'様式C-1-1用'!$B$3:$AI$977,25,0),"")</f>
        <v/>
      </c>
      <c r="L997" s="321" t="str">
        <f>IFERROR(VLOOKUP($A997,'様式C-1-1用'!$B$3:$AI$977,16,0),"")</f>
        <v/>
      </c>
      <c r="M997" s="321" t="str">
        <f>IFERROR(VLOOKUP($A997,'様式C-1-1用'!$B$3:$AI$977,34,0),"")</f>
        <v/>
      </c>
      <c r="N997" s="321" t="str">
        <f>IFERROR(VLOOKUP($A997,'様式C-1-1用'!$B$3:$AI$977,30,0),"")</f>
        <v/>
      </c>
      <c r="O997" s="321" t="e">
        <f>IF(VLOOKUP($A997,'様式C-1-1用'!$B$3:$AI$977,29,0)="－","なし",VLOOKUP($A997,'様式C-1-1用'!$B$3:$AI$977,29,0))</f>
        <v>#N/A</v>
      </c>
      <c r="P997" s="322" t="str">
        <f>IFERROR(VLOOKUP($A997,'様式C-1-1用'!$B$3:$AI$977,33,0),"")</f>
        <v/>
      </c>
    </row>
    <row r="998" spans="1:16" ht="15.95" customHeight="1" x14ac:dyDescent="0.15">
      <c r="A998" s="314">
        <v>996</v>
      </c>
      <c r="B998" s="320" t="str">
        <f>IFERROR(VLOOKUP($A998,'様式C-1-1用'!$B$3:$AI$977,3,0),"")</f>
        <v/>
      </c>
      <c r="C998" s="321" t="str">
        <f>IFERROR(VLOOKUP($A998,'様式C-1-1用'!$B$3:$AI$977,4,0),"")</f>
        <v/>
      </c>
      <c r="D998" s="321" t="str">
        <f>IFERROR(VLOOKUP($A998,'様式C-1-1用'!$B$3:$AI$977,6,0),"")</f>
        <v/>
      </c>
      <c r="E998" s="321" t="str">
        <f>IFERROR(VLOOKUP($A998,'様式C-1-1用'!$B$3:$AI$977,7,0),"")</f>
        <v/>
      </c>
      <c r="F998" s="321" t="str">
        <f>IFERROR(VLOOKUP($A998,'様式C-1-1用'!$B$3:$AI$977,8,0),"")</f>
        <v/>
      </c>
      <c r="G998" s="321" t="str">
        <f>IFERROR(VLOOKUP($A998,'様式C-1-1用'!$B$3:$AI$977,10,0),"")</f>
        <v/>
      </c>
      <c r="H998" s="321" t="str">
        <f>IFERROR(VLOOKUP($A998,'様式C-1-1用'!$B$3:$AI$977,22,0),"")</f>
        <v/>
      </c>
      <c r="I998" s="321" t="str">
        <f>IFERROR(VLOOKUP($A998,'様式C-1-1用'!$B$3:$AI$977,23,0),"")</f>
        <v/>
      </c>
      <c r="J998" s="321" t="str">
        <f>IFERROR(VLOOKUP($A998,'様式C-1-1用'!$B$3:$AI$977,24,0),"")</f>
        <v/>
      </c>
      <c r="K998" s="321" t="str">
        <f>IFERROR(VLOOKUP($A998,'様式C-1-1用'!$B$3:$AI$977,25,0),"")</f>
        <v/>
      </c>
      <c r="L998" s="321" t="str">
        <f>IFERROR(VLOOKUP($A998,'様式C-1-1用'!$B$3:$AI$977,16,0),"")</f>
        <v/>
      </c>
      <c r="M998" s="321" t="str">
        <f>IFERROR(VLOOKUP($A998,'様式C-1-1用'!$B$3:$AI$977,34,0),"")</f>
        <v/>
      </c>
      <c r="N998" s="321" t="str">
        <f>IFERROR(VLOOKUP($A998,'様式C-1-1用'!$B$3:$AI$977,30,0),"")</f>
        <v/>
      </c>
      <c r="O998" s="321" t="e">
        <f>IF(VLOOKUP($A998,'様式C-1-1用'!$B$3:$AI$977,29,0)="－","なし",VLOOKUP($A998,'様式C-1-1用'!$B$3:$AI$977,29,0))</f>
        <v>#N/A</v>
      </c>
      <c r="P998" s="322" t="str">
        <f>IFERROR(VLOOKUP($A998,'様式C-1-1用'!$B$3:$AI$977,33,0),"")</f>
        <v/>
      </c>
    </row>
    <row r="999" spans="1:16" ht="15.95" customHeight="1" x14ac:dyDescent="0.15">
      <c r="A999" s="314">
        <v>997</v>
      </c>
      <c r="B999" s="320" t="str">
        <f>IFERROR(VLOOKUP($A999,'様式C-1-1用'!$B$3:$AI$977,3,0),"")</f>
        <v/>
      </c>
      <c r="C999" s="321" t="str">
        <f>IFERROR(VLOOKUP($A999,'様式C-1-1用'!$B$3:$AI$977,4,0),"")</f>
        <v/>
      </c>
      <c r="D999" s="321" t="str">
        <f>IFERROR(VLOOKUP($A999,'様式C-1-1用'!$B$3:$AI$977,6,0),"")</f>
        <v/>
      </c>
      <c r="E999" s="321" t="str">
        <f>IFERROR(VLOOKUP($A999,'様式C-1-1用'!$B$3:$AI$977,7,0),"")</f>
        <v/>
      </c>
      <c r="F999" s="321" t="str">
        <f>IFERROR(VLOOKUP($A999,'様式C-1-1用'!$B$3:$AI$977,8,0),"")</f>
        <v/>
      </c>
      <c r="G999" s="321" t="str">
        <f>IFERROR(VLOOKUP($A999,'様式C-1-1用'!$B$3:$AI$977,10,0),"")</f>
        <v/>
      </c>
      <c r="H999" s="321" t="str">
        <f>IFERROR(VLOOKUP($A999,'様式C-1-1用'!$B$3:$AI$977,22,0),"")</f>
        <v/>
      </c>
      <c r="I999" s="321" t="str">
        <f>IFERROR(VLOOKUP($A999,'様式C-1-1用'!$B$3:$AI$977,23,0),"")</f>
        <v/>
      </c>
      <c r="J999" s="321" t="str">
        <f>IFERROR(VLOOKUP($A999,'様式C-1-1用'!$B$3:$AI$977,24,0),"")</f>
        <v/>
      </c>
      <c r="K999" s="321" t="str">
        <f>IFERROR(VLOOKUP($A999,'様式C-1-1用'!$B$3:$AI$977,25,0),"")</f>
        <v/>
      </c>
      <c r="L999" s="321" t="str">
        <f>IFERROR(VLOOKUP($A999,'様式C-1-1用'!$B$3:$AI$977,16,0),"")</f>
        <v/>
      </c>
      <c r="M999" s="321" t="str">
        <f>IFERROR(VLOOKUP($A999,'様式C-1-1用'!$B$3:$AI$977,34,0),"")</f>
        <v/>
      </c>
      <c r="N999" s="321" t="str">
        <f>IFERROR(VLOOKUP($A999,'様式C-1-1用'!$B$3:$AI$977,30,0),"")</f>
        <v/>
      </c>
      <c r="O999" s="321" t="e">
        <f>IF(VLOOKUP($A999,'様式C-1-1用'!$B$3:$AI$977,29,0)="－","なし",VLOOKUP($A999,'様式C-1-1用'!$B$3:$AI$977,29,0))</f>
        <v>#N/A</v>
      </c>
      <c r="P999" s="322" t="str">
        <f>IFERROR(VLOOKUP($A999,'様式C-1-1用'!$B$3:$AI$977,33,0),"")</f>
        <v/>
      </c>
    </row>
    <row r="1000" spans="1:16" ht="15.95" customHeight="1" x14ac:dyDescent="0.15">
      <c r="A1000" s="314">
        <v>998</v>
      </c>
      <c r="B1000" s="320" t="str">
        <f>IFERROR(VLOOKUP($A1000,'様式C-1-1用'!$B$3:$AI$977,3,0),"")</f>
        <v/>
      </c>
      <c r="C1000" s="321" t="str">
        <f>IFERROR(VLOOKUP($A1000,'様式C-1-1用'!$B$3:$AI$977,4,0),"")</f>
        <v/>
      </c>
      <c r="D1000" s="321" t="str">
        <f>IFERROR(VLOOKUP($A1000,'様式C-1-1用'!$B$3:$AI$977,6,0),"")</f>
        <v/>
      </c>
      <c r="E1000" s="321" t="str">
        <f>IFERROR(VLOOKUP($A1000,'様式C-1-1用'!$B$3:$AI$977,7,0),"")</f>
        <v/>
      </c>
      <c r="F1000" s="321" t="str">
        <f>IFERROR(VLOOKUP($A1000,'様式C-1-1用'!$B$3:$AI$977,8,0),"")</f>
        <v/>
      </c>
      <c r="G1000" s="321" t="str">
        <f>IFERROR(VLOOKUP($A1000,'様式C-1-1用'!$B$3:$AI$977,10,0),"")</f>
        <v/>
      </c>
      <c r="H1000" s="321" t="str">
        <f>IFERROR(VLOOKUP($A1000,'様式C-1-1用'!$B$3:$AI$977,22,0),"")</f>
        <v/>
      </c>
      <c r="I1000" s="321" t="str">
        <f>IFERROR(VLOOKUP($A1000,'様式C-1-1用'!$B$3:$AI$977,23,0),"")</f>
        <v/>
      </c>
      <c r="J1000" s="321" t="str">
        <f>IFERROR(VLOOKUP($A1000,'様式C-1-1用'!$B$3:$AI$977,24,0),"")</f>
        <v/>
      </c>
      <c r="K1000" s="321" t="str">
        <f>IFERROR(VLOOKUP($A1000,'様式C-1-1用'!$B$3:$AI$977,25,0),"")</f>
        <v/>
      </c>
      <c r="L1000" s="321" t="str">
        <f>IFERROR(VLOOKUP($A1000,'様式C-1-1用'!$B$3:$AI$977,16,0),"")</f>
        <v/>
      </c>
      <c r="M1000" s="321" t="str">
        <f>IFERROR(VLOOKUP($A1000,'様式C-1-1用'!$B$3:$AI$977,34,0),"")</f>
        <v/>
      </c>
      <c r="N1000" s="321" t="str">
        <f>IFERROR(VLOOKUP($A1000,'様式C-1-1用'!$B$3:$AI$977,30,0),"")</f>
        <v/>
      </c>
      <c r="O1000" s="321" t="e">
        <f>IF(VLOOKUP($A1000,'様式C-1-1用'!$B$3:$AI$977,29,0)="－","なし",VLOOKUP($A1000,'様式C-1-1用'!$B$3:$AI$977,29,0))</f>
        <v>#N/A</v>
      </c>
      <c r="P1000" s="322" t="str">
        <f>IFERROR(VLOOKUP($A1000,'様式C-1-1用'!$B$3:$AI$977,33,0),"")</f>
        <v/>
      </c>
    </row>
    <row r="1001" spans="1:16" ht="15.95" customHeight="1" x14ac:dyDescent="0.15">
      <c r="A1001" s="314">
        <v>999</v>
      </c>
      <c r="B1001" s="320" t="str">
        <f>IFERROR(VLOOKUP($A1001,'様式C-1-1用'!$B$3:$AI$977,3,0),"")</f>
        <v/>
      </c>
      <c r="C1001" s="321" t="str">
        <f>IFERROR(VLOOKUP($A1001,'様式C-1-1用'!$B$3:$AI$977,4,0),"")</f>
        <v/>
      </c>
      <c r="D1001" s="321" t="str">
        <f>IFERROR(VLOOKUP($A1001,'様式C-1-1用'!$B$3:$AI$977,6,0),"")</f>
        <v/>
      </c>
      <c r="E1001" s="321" t="str">
        <f>IFERROR(VLOOKUP($A1001,'様式C-1-1用'!$B$3:$AI$977,7,0),"")</f>
        <v/>
      </c>
      <c r="F1001" s="321" t="str">
        <f>IFERROR(VLOOKUP($A1001,'様式C-1-1用'!$B$3:$AI$977,8,0),"")</f>
        <v/>
      </c>
      <c r="G1001" s="321" t="str">
        <f>IFERROR(VLOOKUP($A1001,'様式C-1-1用'!$B$3:$AI$977,10,0),"")</f>
        <v/>
      </c>
      <c r="H1001" s="321" t="str">
        <f>IFERROR(VLOOKUP($A1001,'様式C-1-1用'!$B$3:$AI$977,22,0),"")</f>
        <v/>
      </c>
      <c r="I1001" s="321" t="str">
        <f>IFERROR(VLOOKUP($A1001,'様式C-1-1用'!$B$3:$AI$977,23,0),"")</f>
        <v/>
      </c>
      <c r="J1001" s="321" t="str">
        <f>IFERROR(VLOOKUP($A1001,'様式C-1-1用'!$B$3:$AI$977,24,0),"")</f>
        <v/>
      </c>
      <c r="K1001" s="321" t="str">
        <f>IFERROR(VLOOKUP($A1001,'様式C-1-1用'!$B$3:$AI$977,25,0),"")</f>
        <v/>
      </c>
      <c r="L1001" s="321" t="str">
        <f>IFERROR(VLOOKUP($A1001,'様式C-1-1用'!$B$3:$AI$977,16,0),"")</f>
        <v/>
      </c>
      <c r="M1001" s="321" t="str">
        <f>IFERROR(VLOOKUP($A1001,'様式C-1-1用'!$B$3:$AI$977,34,0),"")</f>
        <v/>
      </c>
      <c r="N1001" s="321" t="str">
        <f>IFERROR(VLOOKUP($A1001,'様式C-1-1用'!$B$3:$AI$977,30,0),"")</f>
        <v/>
      </c>
      <c r="O1001" s="321" t="e">
        <f>IF(VLOOKUP($A1001,'様式C-1-1用'!$B$3:$AI$977,29,0)="－","なし",VLOOKUP($A1001,'様式C-1-1用'!$B$3:$AI$977,29,0))</f>
        <v>#N/A</v>
      </c>
      <c r="P1001" s="322" t="str">
        <f>IFERROR(VLOOKUP($A1001,'様式C-1-1用'!$B$3:$AI$977,33,0),"")</f>
        <v/>
      </c>
    </row>
    <row r="1002" spans="1:16" ht="15.95" customHeight="1" x14ac:dyDescent="0.15">
      <c r="A1002" s="314">
        <v>1000</v>
      </c>
      <c r="B1002" s="320" t="str">
        <f>IFERROR(VLOOKUP($A1002,'様式C-1-1用'!$B$3:$AI$977,3,0),"")</f>
        <v/>
      </c>
      <c r="C1002" s="321" t="str">
        <f>IFERROR(VLOOKUP($A1002,'様式C-1-1用'!$B$3:$AI$977,4,0),"")</f>
        <v/>
      </c>
      <c r="D1002" s="321" t="str">
        <f>IFERROR(VLOOKUP($A1002,'様式C-1-1用'!$B$3:$AI$977,6,0),"")</f>
        <v/>
      </c>
      <c r="E1002" s="321" t="str">
        <f>IFERROR(VLOOKUP($A1002,'様式C-1-1用'!$B$3:$AI$977,7,0),"")</f>
        <v/>
      </c>
      <c r="F1002" s="321" t="str">
        <f>IFERROR(VLOOKUP($A1002,'様式C-1-1用'!$B$3:$AI$977,8,0),"")</f>
        <v/>
      </c>
      <c r="G1002" s="321" t="str">
        <f>IFERROR(VLOOKUP($A1002,'様式C-1-1用'!$B$3:$AI$977,10,0),"")</f>
        <v/>
      </c>
      <c r="H1002" s="321" t="str">
        <f>IFERROR(VLOOKUP($A1002,'様式C-1-1用'!$B$3:$AI$977,22,0),"")</f>
        <v/>
      </c>
      <c r="I1002" s="321" t="str">
        <f>IFERROR(VLOOKUP($A1002,'様式C-1-1用'!$B$3:$AI$977,23,0),"")</f>
        <v/>
      </c>
      <c r="J1002" s="321" t="str">
        <f>IFERROR(VLOOKUP($A1002,'様式C-1-1用'!$B$3:$AI$977,24,0),"")</f>
        <v/>
      </c>
      <c r="K1002" s="321" t="str">
        <f>IFERROR(VLOOKUP($A1002,'様式C-1-1用'!$B$3:$AI$977,25,0),"")</f>
        <v/>
      </c>
      <c r="L1002" s="321" t="str">
        <f>IFERROR(VLOOKUP($A1002,'様式C-1-1用'!$B$3:$AI$977,16,0),"")</f>
        <v/>
      </c>
      <c r="M1002" s="321" t="str">
        <f>IFERROR(VLOOKUP($A1002,'様式C-1-1用'!$B$3:$AI$977,34,0),"")</f>
        <v/>
      </c>
      <c r="N1002" s="321" t="str">
        <f>IFERROR(VLOOKUP($A1002,'様式C-1-1用'!$B$3:$AI$977,30,0),"")</f>
        <v/>
      </c>
      <c r="O1002" s="321" t="e">
        <f>IF(VLOOKUP($A1002,'様式C-1-1用'!$B$3:$AI$977,29,0)="－","なし",VLOOKUP($A1002,'様式C-1-1用'!$B$3:$AI$977,29,0))</f>
        <v>#N/A</v>
      </c>
      <c r="P1002" s="322" t="str">
        <f>IFERROR(VLOOKUP($A1002,'様式C-1-1用'!$B$3:$AI$977,33,0),"")</f>
        <v/>
      </c>
    </row>
  </sheetData>
  <phoneticPr fontId="8"/>
  <pageMargins left="0.7" right="0.7" top="0.75" bottom="0.75" header="0.3" footer="0.3"/>
  <pageSetup paperSize="9" orientation="portrait" copies="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F10F6-DC4D-49D0-9177-585E98288AAC}">
  <sheetPr codeName="Sheet23">
    <tabColor rgb="FFFF6699"/>
  </sheetPr>
  <dimension ref="A1:O1002"/>
  <sheetViews>
    <sheetView showZeros="0" workbookViewId="0">
      <selection activeCell="F23" sqref="F23"/>
    </sheetView>
  </sheetViews>
  <sheetFormatPr defaultRowHeight="12" x14ac:dyDescent="0.15"/>
  <cols>
    <col min="1" max="1" width="9" style="314"/>
    <col min="2" max="3" width="8.625" style="314" customWidth="1"/>
    <col min="4" max="4" width="14.125" style="314" customWidth="1"/>
    <col min="5" max="5" width="14.625" style="314" customWidth="1"/>
    <col min="6" max="6" width="17.25" style="314" customWidth="1"/>
    <col min="7" max="7" width="20.625" style="314" customWidth="1"/>
    <col min="8" max="8" width="10.625" style="314" customWidth="1"/>
    <col min="9" max="10" width="8.625" style="314" customWidth="1"/>
    <col min="11" max="11" width="3.5" style="314" customWidth="1"/>
    <col min="12" max="12" width="8.625" style="314" customWidth="1"/>
    <col min="13" max="13" width="12.625" style="314" customWidth="1"/>
    <col min="14" max="14" width="14.625" style="314" customWidth="1"/>
    <col min="15" max="15" width="20.625" style="314" customWidth="1"/>
    <col min="16" max="16384" width="9" style="314"/>
  </cols>
  <sheetData>
    <row r="1" spans="1:15" ht="30" customHeight="1" x14ac:dyDescent="0.15">
      <c r="A1" s="315" t="s">
        <v>811</v>
      </c>
      <c r="B1" s="309" t="s">
        <v>227</v>
      </c>
      <c r="C1" s="309" t="s">
        <v>819</v>
      </c>
      <c r="D1" s="310" t="s">
        <v>820</v>
      </c>
      <c r="E1" s="311"/>
      <c r="F1" s="328"/>
      <c r="G1" s="333" t="s">
        <v>821</v>
      </c>
      <c r="H1" s="311"/>
      <c r="I1" s="330" t="s">
        <v>794</v>
      </c>
      <c r="J1" s="325"/>
      <c r="K1" s="331"/>
      <c r="L1" s="312" t="s">
        <v>822</v>
      </c>
      <c r="M1" s="312"/>
      <c r="N1" s="323" t="s">
        <v>823</v>
      </c>
      <c r="O1" s="313" t="s">
        <v>571</v>
      </c>
    </row>
    <row r="2" spans="1:15" ht="21.95" customHeight="1" x14ac:dyDescent="0.15">
      <c r="A2" s="324" t="s">
        <v>816</v>
      </c>
      <c r="B2" s="316"/>
      <c r="C2" s="316"/>
      <c r="D2" s="1116" t="s">
        <v>824</v>
      </c>
      <c r="E2" s="1117"/>
      <c r="F2" s="316" t="s">
        <v>825</v>
      </c>
      <c r="G2" s="316" t="s">
        <v>826</v>
      </c>
      <c r="H2" s="316" t="s">
        <v>827</v>
      </c>
      <c r="I2" s="325" t="s">
        <v>828</v>
      </c>
      <c r="J2" s="325" t="s">
        <v>799</v>
      </c>
      <c r="K2" s="332"/>
      <c r="L2" s="325" t="s">
        <v>829</v>
      </c>
      <c r="M2" s="325" t="s">
        <v>830</v>
      </c>
      <c r="N2" s="326" t="s">
        <v>831</v>
      </c>
      <c r="O2" s="318"/>
    </row>
    <row r="3" spans="1:15" ht="15.95" customHeight="1" x14ac:dyDescent="0.15">
      <c r="A3" s="319">
        <v>1</v>
      </c>
      <c r="B3" s="320">
        <f>IFERROR(VLOOKUP($A3,'様式C-1-2用'!$B$3:$O$1100,2,0),"")</f>
        <v>1</v>
      </c>
      <c r="C3" s="321">
        <f>IFERROR(VLOOKUP($A3,'様式C-1-2用'!$B$3:$O$1100,3,0),"")</f>
        <v>101</v>
      </c>
      <c r="D3" s="321" t="str">
        <f>IFERROR(VLOOKUP($A3,'様式C-1-2用'!$B$3:$O$1100,5,0),"")</f>
        <v>照明施設</v>
      </c>
      <c r="E3" s="321" t="str">
        <f>IFERROR(VLOOKUP($A3,'様式C-1-2用'!$B$3:$O$1100,6,0),"")</f>
        <v>ケーブル類</v>
      </c>
      <c r="F3" s="321" t="str">
        <f>IFERROR(VLOOKUP($A3,'様式C-1-2用'!$B$3:$O$1100,7,0),"")</f>
        <v>取付部材</v>
      </c>
      <c r="G3" s="321" t="str">
        <f>IFERROR(VLOOKUP($A3,'様式C-1-2用'!$B$3:$O$1100,8,0),"")</f>
        <v>腐食</v>
      </c>
      <c r="H3" s="327">
        <f>IFERROR(VLOOKUP($A3,'様式C-1-2用'!$B$3:$O$1100,9,0),"")</f>
        <v>3</v>
      </c>
      <c r="I3" s="321">
        <f>IFERROR(VLOOKUP($A3,'様式C-1-2用'!$B$3:$O$1100,10,0),"")</f>
        <v>0</v>
      </c>
      <c r="J3" s="321" t="str">
        <f>IFERROR(VLOOKUP($A3,'様式C-1-2用'!$B$3:$O$1100,11,0),"")</f>
        <v>×</v>
      </c>
      <c r="K3" s="321" t="str">
        <f>IF(J3=0,I3,J3)</f>
        <v>×</v>
      </c>
      <c r="L3" s="321" t="str">
        <f>IFERROR(VLOOKUP($A3,'様式C-1-2用'!$B$3:$O$1100,12,0),"")</f>
        <v>未</v>
      </c>
      <c r="M3" s="321">
        <f>IFERROR(VLOOKUP($A3,'様式C-1-2用'!$B$3:$O$1100,13,0),"")</f>
        <v>0</v>
      </c>
      <c r="N3" s="321" t="str">
        <f>IFERROR(VLOOKUP($A3,'様式C-1-2用'!$B$3:$O$1100,14,0),"")</f>
        <v>交換</v>
      </c>
      <c r="O3" s="321" t="str">
        <f>IFERROR(VLOOKUP($A3,'様式C-1-2用'!$B$3:$P$1100,15,0),"")</f>
        <v>取付金具腐食3箇所
(過年度写S1-11,1-12,1-13)</v>
      </c>
    </row>
    <row r="4" spans="1:15" ht="15.95" customHeight="1" x14ac:dyDescent="0.15">
      <c r="A4" s="314">
        <v>2</v>
      </c>
      <c r="B4" s="320">
        <f>IFERROR(VLOOKUP($A4,'様式C-1-2用'!$B$3:$O$1100,2,0),"")</f>
        <v>2</v>
      </c>
      <c r="C4" s="321">
        <f>IFERROR(VLOOKUP($A4,'様式C-1-2用'!$B$3:$O$1100,3,0),"")</f>
        <v>101</v>
      </c>
      <c r="D4" s="321" t="str">
        <f>IFERROR(VLOOKUP($A4,'様式C-1-2用'!$B$3:$O$1100,5,0),"")</f>
        <v>照明施設</v>
      </c>
      <c r="E4" s="321" t="str">
        <f>IFERROR(VLOOKUP($A4,'様式C-1-2用'!$B$3:$O$1100,6,0),"")</f>
        <v>ケーブル類</v>
      </c>
      <c r="F4" s="321" t="str">
        <f>IFERROR(VLOOKUP($A4,'様式C-1-2用'!$B$3:$O$1100,7,0),"")</f>
        <v>取付部材</v>
      </c>
      <c r="G4" s="321" t="str">
        <f>IFERROR(VLOOKUP($A4,'様式C-1-2用'!$B$3:$O$1100,8,0),"")</f>
        <v>腐食</v>
      </c>
      <c r="H4" s="327">
        <f>IFERROR(VLOOKUP($A4,'様式C-1-2用'!$B$3:$O$1100,9,0),"")</f>
        <v>4</v>
      </c>
      <c r="I4" s="321">
        <f>IFERROR(VLOOKUP($A4,'様式C-1-2用'!$B$3:$O$1100,10,0),"")</f>
        <v>0</v>
      </c>
      <c r="J4" s="321" t="str">
        <f>IFERROR(VLOOKUP($A4,'様式C-1-2用'!$B$3:$O$1100,11,0),"")</f>
        <v>×</v>
      </c>
      <c r="K4" s="321" t="str">
        <f t="shared" ref="K4:K67" si="0">IF(J4=0,I4,J4)</f>
        <v>×</v>
      </c>
      <c r="L4" s="321" t="str">
        <f>IFERROR(VLOOKUP($A4,'様式C-1-2用'!$B$3:$O$1100,12,0),"")</f>
        <v>未</v>
      </c>
      <c r="M4" s="321">
        <f>IFERROR(VLOOKUP($A4,'様式C-1-2用'!$B$3:$O$1100,13,0),"")</f>
        <v>0</v>
      </c>
      <c r="N4" s="321" t="str">
        <f>IFERROR(VLOOKUP($A4,'様式C-1-2用'!$B$3:$O$1100,14,0),"")</f>
        <v>交換</v>
      </c>
      <c r="O4" s="321" t="str">
        <f>IFERROR(VLOOKUP($A4,'様式C-1-2用'!$B$3:$P$1100,15,0),"")</f>
        <v>取付金具腐食4箇所
(過年度写S2-7,2-8,2-9,2-10)</v>
      </c>
    </row>
    <row r="5" spans="1:15" ht="15.95" customHeight="1" x14ac:dyDescent="0.15">
      <c r="A5" s="314">
        <v>3</v>
      </c>
      <c r="B5" s="320">
        <f>IFERROR(VLOOKUP($A5,'様式C-1-2用'!$B$3:$O$1100,2,0),"")</f>
        <v>2</v>
      </c>
      <c r="C5" s="321">
        <f>IFERROR(VLOOKUP($A5,'様式C-1-2用'!$B$3:$O$1100,3,0),"")</f>
        <v>102</v>
      </c>
      <c r="D5" s="321" t="str">
        <f>IFERROR(VLOOKUP($A5,'様式C-1-2用'!$B$3:$O$1100,5,0),"")</f>
        <v>照明施設</v>
      </c>
      <c r="E5" s="321" t="str">
        <f>IFERROR(VLOOKUP($A5,'様式C-1-2用'!$B$3:$O$1100,6,0),"")</f>
        <v>ケーブル類</v>
      </c>
      <c r="F5" s="321" t="str">
        <f>IFERROR(VLOOKUP($A5,'様式C-1-2用'!$B$3:$O$1100,7,0),"")</f>
        <v>取付部材</v>
      </c>
      <c r="G5" s="321" t="str">
        <f>IFERROR(VLOOKUP($A5,'様式C-1-2用'!$B$3:$O$1100,8,0),"")</f>
        <v>腐食</v>
      </c>
      <c r="H5" s="327">
        <f>IFERROR(VLOOKUP($A5,'様式C-1-2用'!$B$3:$O$1100,9,0),"")</f>
        <v>4</v>
      </c>
      <c r="I5" s="321">
        <f>IFERROR(VLOOKUP($A5,'様式C-1-2用'!$B$3:$O$1100,10,0),"")</f>
        <v>0</v>
      </c>
      <c r="J5" s="321" t="str">
        <f>IFERROR(VLOOKUP($A5,'様式C-1-2用'!$B$3:$O$1100,11,0),"")</f>
        <v>×</v>
      </c>
      <c r="K5" s="321" t="str">
        <f t="shared" si="0"/>
        <v>×</v>
      </c>
      <c r="L5" s="321" t="str">
        <f>IFERROR(VLOOKUP($A5,'様式C-1-2用'!$B$3:$O$1100,12,0),"")</f>
        <v>未</v>
      </c>
      <c r="M5" s="321">
        <f>IFERROR(VLOOKUP($A5,'様式C-1-2用'!$B$3:$O$1100,13,0),"")</f>
        <v>0</v>
      </c>
      <c r="N5" s="321" t="str">
        <f>IFERROR(VLOOKUP($A5,'様式C-1-2用'!$B$3:$O$1100,14,0),"")</f>
        <v>交換</v>
      </c>
      <c r="O5" s="321" t="str">
        <f>IFERROR(VLOOKUP($A5,'様式C-1-2用'!$B$3:$P$1100,15,0),"")</f>
        <v>取付金具腐食4箇所
(過年度写S2-12,2-13,2-14,
2-15)</v>
      </c>
    </row>
    <row r="6" spans="1:15" ht="15.95" customHeight="1" x14ac:dyDescent="0.15">
      <c r="A6" s="314">
        <v>4</v>
      </c>
      <c r="B6" s="320">
        <f>IFERROR(VLOOKUP($A6,'様式C-1-2用'!$B$3:$O$1100,2,0),"")</f>
        <v>2</v>
      </c>
      <c r="C6" s="321">
        <f>IFERROR(VLOOKUP($A6,'様式C-1-2用'!$B$3:$O$1100,3,0),"")</f>
        <v>103</v>
      </c>
      <c r="D6" s="321" t="str">
        <f>IFERROR(VLOOKUP($A6,'様式C-1-2用'!$B$3:$O$1100,5,0),"")</f>
        <v>照明施設</v>
      </c>
      <c r="E6" s="321" t="str">
        <f>IFERROR(VLOOKUP($A6,'様式C-1-2用'!$B$3:$O$1100,6,0),"")</f>
        <v>灯具</v>
      </c>
      <c r="F6" s="321" t="str">
        <f>IFERROR(VLOOKUP($A6,'様式C-1-2用'!$B$3:$O$1100,7,0),"")</f>
        <v>附属物本体</v>
      </c>
      <c r="G6" s="321" t="str">
        <f>IFERROR(VLOOKUP($A6,'様式C-1-2用'!$B$3:$O$1100,8,0),"")</f>
        <v>腐食</v>
      </c>
      <c r="H6" s="327">
        <f>IFERROR(VLOOKUP($A6,'様式C-1-2用'!$B$3:$O$1100,9,0),"")</f>
        <v>1</v>
      </c>
      <c r="I6" s="321">
        <f>IFERROR(VLOOKUP($A6,'様式C-1-2用'!$B$3:$O$1100,10,0),"")</f>
        <v>0</v>
      </c>
      <c r="J6" s="321" t="str">
        <f>IFERROR(VLOOKUP($A6,'様式C-1-2用'!$B$3:$O$1100,11,0),"")</f>
        <v>×</v>
      </c>
      <c r="K6" s="321" t="str">
        <f t="shared" si="0"/>
        <v>×</v>
      </c>
      <c r="L6" s="321" t="str">
        <f>IFERROR(VLOOKUP($A6,'様式C-1-2用'!$B$3:$O$1100,12,0),"")</f>
        <v>未</v>
      </c>
      <c r="M6" s="321">
        <f>IFERROR(VLOOKUP($A6,'様式C-1-2用'!$B$3:$O$1100,13,0),"")</f>
        <v>0</v>
      </c>
      <c r="N6" s="321" t="str">
        <f>IFERROR(VLOOKUP($A6,'様式C-1-2用'!$B$3:$O$1100,14,0),"")</f>
        <v>交換</v>
      </c>
      <c r="O6" s="321" t="str">
        <f>IFERROR(VLOOKUP($A6,'様式C-1-2用'!$B$3:$P$1100,15,0),"")</f>
        <v>照明本体カバー腐食1箇所
(過年度写S2-11)</v>
      </c>
    </row>
    <row r="7" spans="1:15" ht="15.95" customHeight="1" x14ac:dyDescent="0.15">
      <c r="A7" s="314">
        <v>5</v>
      </c>
      <c r="B7" s="320">
        <f>IFERROR(VLOOKUP($A7,'様式C-1-2用'!$B$3:$O$1100,2,0),"")</f>
        <v>3</v>
      </c>
      <c r="C7" s="321">
        <f>IFERROR(VLOOKUP($A7,'様式C-1-2用'!$B$3:$O$1100,3,0),"")</f>
        <v>101</v>
      </c>
      <c r="D7" s="321" t="str">
        <f>IFERROR(VLOOKUP($A7,'様式C-1-2用'!$B$3:$O$1100,5,0),"")</f>
        <v>照明施設</v>
      </c>
      <c r="E7" s="321" t="str">
        <f>IFERROR(VLOOKUP($A7,'様式C-1-2用'!$B$3:$O$1100,6,0),"")</f>
        <v>ケーブル類</v>
      </c>
      <c r="F7" s="321" t="str">
        <f>IFERROR(VLOOKUP($A7,'様式C-1-2用'!$B$3:$O$1100,7,0),"")</f>
        <v>取付部材</v>
      </c>
      <c r="G7" s="321" t="str">
        <f>IFERROR(VLOOKUP($A7,'様式C-1-2用'!$B$3:$O$1100,8,0),"")</f>
        <v>腐食</v>
      </c>
      <c r="H7" s="327">
        <f>IFERROR(VLOOKUP($A7,'様式C-1-2用'!$B$3:$O$1100,9,0),"")</f>
        <v>6</v>
      </c>
      <c r="I7" s="321">
        <f>IFERROR(VLOOKUP($A7,'様式C-1-2用'!$B$3:$O$1100,10,0),"")</f>
        <v>0</v>
      </c>
      <c r="J7" s="321" t="str">
        <f>IFERROR(VLOOKUP($A7,'様式C-1-2用'!$B$3:$O$1100,11,0),"")</f>
        <v>×</v>
      </c>
      <c r="K7" s="321" t="str">
        <f t="shared" si="0"/>
        <v>×</v>
      </c>
      <c r="L7" s="321" t="str">
        <f>IFERROR(VLOOKUP($A7,'様式C-1-2用'!$B$3:$O$1100,12,0),"")</f>
        <v>未</v>
      </c>
      <c r="M7" s="321">
        <f>IFERROR(VLOOKUP($A7,'様式C-1-2用'!$B$3:$O$1100,13,0),"")</f>
        <v>0</v>
      </c>
      <c r="N7" s="321" t="str">
        <f>IFERROR(VLOOKUP($A7,'様式C-1-2用'!$B$3:$O$1100,14,0),"")</f>
        <v>交換</v>
      </c>
      <c r="O7" s="321" t="str">
        <f>IFERROR(VLOOKUP($A7,'様式C-1-2用'!$B$3:$P$1100,15,0),"")</f>
        <v>取付金具腐食6箇所(過年度写S3-7,
3-10,3-11,3-12,3-13)</v>
      </c>
    </row>
    <row r="8" spans="1:15" ht="15.95" customHeight="1" x14ac:dyDescent="0.15">
      <c r="A8" s="314">
        <v>6</v>
      </c>
      <c r="B8" s="320">
        <f>IFERROR(VLOOKUP($A8,'様式C-1-2用'!$B$3:$O$1100,2,0),"")</f>
        <v>3</v>
      </c>
      <c r="C8" s="321">
        <f>IFERROR(VLOOKUP($A8,'様式C-1-2用'!$B$3:$O$1100,3,0),"")</f>
        <v>102</v>
      </c>
      <c r="D8" s="321" t="str">
        <f>IFERROR(VLOOKUP($A8,'様式C-1-2用'!$B$3:$O$1100,5,0),"")</f>
        <v>照明施設</v>
      </c>
      <c r="E8" s="321" t="str">
        <f>IFERROR(VLOOKUP($A8,'様式C-1-2用'!$B$3:$O$1100,6,0),"")</f>
        <v>灯具</v>
      </c>
      <c r="F8" s="321" t="str">
        <f>IFERROR(VLOOKUP($A8,'様式C-1-2用'!$B$3:$O$1100,7,0),"")</f>
        <v>附属物本体</v>
      </c>
      <c r="G8" s="321" t="str">
        <f>IFERROR(VLOOKUP($A8,'様式C-1-2用'!$B$3:$O$1100,8,0),"")</f>
        <v>腐食</v>
      </c>
      <c r="H8" s="327">
        <f>IFERROR(VLOOKUP($A8,'様式C-1-2用'!$B$3:$O$1100,9,0),"")</f>
        <v>1</v>
      </c>
      <c r="I8" s="321">
        <f>IFERROR(VLOOKUP($A8,'様式C-1-2用'!$B$3:$O$1100,10,0),"")</f>
        <v>0</v>
      </c>
      <c r="J8" s="321" t="str">
        <f>IFERROR(VLOOKUP($A8,'様式C-1-2用'!$B$3:$O$1100,11,0),"")</f>
        <v>×</v>
      </c>
      <c r="K8" s="321" t="str">
        <f t="shared" si="0"/>
        <v>×</v>
      </c>
      <c r="L8" s="321" t="str">
        <f>IFERROR(VLOOKUP($A8,'様式C-1-2用'!$B$3:$O$1100,12,0),"")</f>
        <v>未</v>
      </c>
      <c r="M8" s="321">
        <f>IFERROR(VLOOKUP($A8,'様式C-1-2用'!$B$3:$O$1100,13,0),"")</f>
        <v>0</v>
      </c>
      <c r="N8" s="321" t="str">
        <f>IFERROR(VLOOKUP($A8,'様式C-1-2用'!$B$3:$O$1100,14,0),"")</f>
        <v>交換</v>
      </c>
      <c r="O8" s="321" t="str">
        <f>IFERROR(VLOOKUP($A8,'様式C-1-2用'!$B$3:$P$1100,15,0),"")</f>
        <v>照明本体カバー腐食1箇所
(過年度写S3-8,3-9)</v>
      </c>
    </row>
    <row r="9" spans="1:15" ht="15.95" customHeight="1" x14ac:dyDescent="0.15">
      <c r="A9" s="314">
        <v>7</v>
      </c>
      <c r="B9" s="320">
        <f>IFERROR(VLOOKUP($A9,'様式C-1-2用'!$B$3:$O$1100,2,0),"")</f>
        <v>3</v>
      </c>
      <c r="C9" s="321">
        <f>IFERROR(VLOOKUP($A9,'様式C-1-2用'!$B$3:$O$1100,3,0),"")</f>
        <v>103</v>
      </c>
      <c r="D9" s="321" t="str">
        <f>IFERROR(VLOOKUP($A9,'様式C-1-2用'!$B$3:$O$1100,5,0),"")</f>
        <v>照明施設</v>
      </c>
      <c r="E9" s="321" t="str">
        <f>IFERROR(VLOOKUP($A9,'様式C-1-2用'!$B$3:$O$1100,6,0),"")</f>
        <v>ケーブル類</v>
      </c>
      <c r="F9" s="321" t="str">
        <f>IFERROR(VLOOKUP($A9,'様式C-1-2用'!$B$3:$O$1100,7,0),"")</f>
        <v>取付部材</v>
      </c>
      <c r="G9" s="321" t="str">
        <f>IFERROR(VLOOKUP($A9,'様式C-1-2用'!$B$3:$O$1100,8,0),"")</f>
        <v>腐食</v>
      </c>
      <c r="H9" s="327">
        <f>IFERROR(VLOOKUP($A9,'様式C-1-2用'!$B$3:$O$1100,9,0),"")</f>
        <v>4</v>
      </c>
      <c r="I9" s="321">
        <f>IFERROR(VLOOKUP($A9,'様式C-1-2用'!$B$3:$O$1100,10,0),"")</f>
        <v>0</v>
      </c>
      <c r="J9" s="321" t="str">
        <f>IFERROR(VLOOKUP($A9,'様式C-1-2用'!$B$3:$O$1100,11,0),"")</f>
        <v>×</v>
      </c>
      <c r="K9" s="321" t="str">
        <f t="shared" si="0"/>
        <v>×</v>
      </c>
      <c r="L9" s="321" t="str">
        <f>IFERROR(VLOOKUP($A9,'様式C-1-2用'!$B$3:$O$1100,12,0),"")</f>
        <v>未</v>
      </c>
      <c r="M9" s="321">
        <f>IFERROR(VLOOKUP($A9,'様式C-1-2用'!$B$3:$O$1100,13,0),"")</f>
        <v>0</v>
      </c>
      <c r="N9" s="321" t="str">
        <f>IFERROR(VLOOKUP($A9,'様式C-1-2用'!$B$3:$O$1100,14,0),"")</f>
        <v>交換</v>
      </c>
      <c r="O9" s="321" t="str">
        <f>IFERROR(VLOOKUP($A9,'様式C-1-2用'!$B$3:$P$1100,15,0),"")</f>
        <v>取付金具腐食4箇所
(過年度写S3-14,3-16-3-17)</v>
      </c>
    </row>
    <row r="10" spans="1:15" ht="15.95" customHeight="1" x14ac:dyDescent="0.15">
      <c r="A10" s="314">
        <v>8</v>
      </c>
      <c r="B10" s="320">
        <f>IFERROR(VLOOKUP($A10,'様式C-1-2用'!$B$3:$O$1100,2,0),"")</f>
        <v>3</v>
      </c>
      <c r="C10" s="321">
        <f>IFERROR(VLOOKUP($A10,'様式C-1-2用'!$B$3:$O$1100,3,0),"")</f>
        <v>104</v>
      </c>
      <c r="D10" s="321" t="str">
        <f>IFERROR(VLOOKUP($A10,'様式C-1-2用'!$B$3:$O$1100,5,0),"")</f>
        <v>照明施設</v>
      </c>
      <c r="E10" s="321" t="str">
        <f>IFERROR(VLOOKUP($A10,'様式C-1-2用'!$B$3:$O$1100,6,0),"")</f>
        <v>灯具</v>
      </c>
      <c r="F10" s="321" t="str">
        <f>IFERROR(VLOOKUP($A10,'様式C-1-2用'!$B$3:$O$1100,7,0),"")</f>
        <v>附属物本体</v>
      </c>
      <c r="G10" s="321" t="str">
        <f>IFERROR(VLOOKUP($A10,'様式C-1-2用'!$B$3:$O$1100,8,0),"")</f>
        <v>腐食</v>
      </c>
      <c r="H10" s="327">
        <f>IFERROR(VLOOKUP($A10,'様式C-1-2用'!$B$3:$O$1100,9,0),"")</f>
        <v>1</v>
      </c>
      <c r="I10" s="321">
        <f>IFERROR(VLOOKUP($A10,'様式C-1-2用'!$B$3:$O$1100,10,0),"")</f>
        <v>0</v>
      </c>
      <c r="J10" s="321" t="str">
        <f>IFERROR(VLOOKUP($A10,'様式C-1-2用'!$B$3:$O$1100,11,0),"")</f>
        <v>×</v>
      </c>
      <c r="K10" s="321" t="str">
        <f t="shared" si="0"/>
        <v>×</v>
      </c>
      <c r="L10" s="321" t="str">
        <f>IFERROR(VLOOKUP($A10,'様式C-1-2用'!$B$3:$O$1100,12,0),"")</f>
        <v>未</v>
      </c>
      <c r="M10" s="321">
        <f>IFERROR(VLOOKUP($A10,'様式C-1-2用'!$B$3:$O$1100,13,0),"")</f>
        <v>0</v>
      </c>
      <c r="N10" s="321" t="str">
        <f>IFERROR(VLOOKUP($A10,'様式C-1-2用'!$B$3:$O$1100,14,0),"")</f>
        <v>交換</v>
      </c>
      <c r="O10" s="321" t="str">
        <f>IFERROR(VLOOKUP($A10,'様式C-1-2用'!$B$3:$P$1100,15,0),"")</f>
        <v>照明本体カバー腐食1箇所
(過年度写S3-15)</v>
      </c>
    </row>
    <row r="11" spans="1:15" ht="15.95" customHeight="1" x14ac:dyDescent="0.15">
      <c r="A11" s="314">
        <v>9</v>
      </c>
      <c r="B11" s="320">
        <f>IFERROR(VLOOKUP($A11,'様式C-1-2用'!$B$3:$O$1100,2,0),"")</f>
        <v>4</v>
      </c>
      <c r="C11" s="321">
        <f>IFERROR(VLOOKUP($A11,'様式C-1-2用'!$B$3:$O$1100,3,0),"")</f>
        <v>101</v>
      </c>
      <c r="D11" s="321" t="str">
        <f>IFERROR(VLOOKUP($A11,'様式C-1-2用'!$B$3:$O$1100,5,0),"")</f>
        <v>照明施設</v>
      </c>
      <c r="E11" s="321" t="str">
        <f>IFERROR(VLOOKUP($A11,'様式C-1-2用'!$B$3:$O$1100,6,0),"")</f>
        <v>ケーブル類</v>
      </c>
      <c r="F11" s="321" t="str">
        <f>IFERROR(VLOOKUP($A11,'様式C-1-2用'!$B$3:$O$1100,7,0),"")</f>
        <v>取付部材</v>
      </c>
      <c r="G11" s="321" t="str">
        <f>IFERROR(VLOOKUP($A11,'様式C-1-2用'!$B$3:$O$1100,8,0),"")</f>
        <v>腐食</v>
      </c>
      <c r="H11" s="327">
        <f>IFERROR(VLOOKUP($A11,'様式C-1-2用'!$B$3:$O$1100,9,0),"")</f>
        <v>6</v>
      </c>
      <c r="I11" s="321">
        <f>IFERROR(VLOOKUP($A11,'様式C-1-2用'!$B$3:$O$1100,10,0),"")</f>
        <v>0</v>
      </c>
      <c r="J11" s="321" t="str">
        <f>IFERROR(VLOOKUP($A11,'様式C-1-2用'!$B$3:$O$1100,11,0),"")</f>
        <v>×</v>
      </c>
      <c r="K11" s="321" t="str">
        <f t="shared" si="0"/>
        <v>×</v>
      </c>
      <c r="L11" s="321" t="str">
        <f>IFERROR(VLOOKUP($A11,'様式C-1-2用'!$B$3:$O$1100,12,0),"")</f>
        <v>未</v>
      </c>
      <c r="M11" s="321">
        <f>IFERROR(VLOOKUP($A11,'様式C-1-2用'!$B$3:$O$1100,13,0),"")</f>
        <v>0</v>
      </c>
      <c r="N11" s="321" t="str">
        <f>IFERROR(VLOOKUP($A11,'様式C-1-2用'!$B$3:$O$1100,14,0),"")</f>
        <v>交換</v>
      </c>
      <c r="O11" s="321" t="str">
        <f>IFERROR(VLOOKUP($A11,'様式C-1-2用'!$B$3:$P$1100,15,0),"")</f>
        <v>取付金具腐食6箇所
(過年度写S4-11,4-12,
4-13,4-14,4-15)</v>
      </c>
    </row>
    <row r="12" spans="1:15" ht="15.95" customHeight="1" x14ac:dyDescent="0.15">
      <c r="A12" s="314">
        <v>10</v>
      </c>
      <c r="B12" s="320">
        <f>IFERROR(VLOOKUP($A12,'様式C-1-2用'!$B$3:$O$1100,2,0),"")</f>
        <v>4</v>
      </c>
      <c r="C12" s="321">
        <f>IFERROR(VLOOKUP($A12,'様式C-1-2用'!$B$3:$O$1100,3,0),"")</f>
        <v>102</v>
      </c>
      <c r="D12" s="321" t="str">
        <f>IFERROR(VLOOKUP($A12,'様式C-1-2用'!$B$3:$O$1100,5,0),"")</f>
        <v>照明施設</v>
      </c>
      <c r="E12" s="321" t="str">
        <f>IFERROR(VLOOKUP($A12,'様式C-1-2用'!$B$3:$O$1100,6,0),"")</f>
        <v>灯具</v>
      </c>
      <c r="F12" s="321" t="str">
        <f>IFERROR(VLOOKUP($A12,'様式C-1-2用'!$B$3:$O$1100,7,0),"")</f>
        <v>附属物本体</v>
      </c>
      <c r="G12" s="321" t="str">
        <f>IFERROR(VLOOKUP($A12,'様式C-1-2用'!$B$3:$O$1100,8,0),"")</f>
        <v>破損</v>
      </c>
      <c r="H12" s="327">
        <f>IFERROR(VLOOKUP($A12,'様式C-1-2用'!$B$3:$O$1100,9,0),"")</f>
        <v>1</v>
      </c>
      <c r="I12" s="321">
        <f>IFERROR(VLOOKUP($A12,'様式C-1-2用'!$B$3:$O$1100,10,0),"")</f>
        <v>0</v>
      </c>
      <c r="J12" s="321" t="str">
        <f>IFERROR(VLOOKUP($A12,'様式C-1-2用'!$B$3:$O$1100,11,0),"")</f>
        <v>×</v>
      </c>
      <c r="K12" s="321" t="str">
        <f t="shared" si="0"/>
        <v>×</v>
      </c>
      <c r="L12" s="321" t="str">
        <f>IFERROR(VLOOKUP($A12,'様式C-1-2用'!$B$3:$O$1100,12,0),"")</f>
        <v>未</v>
      </c>
      <c r="M12" s="321">
        <f>IFERROR(VLOOKUP($A12,'様式C-1-2用'!$B$3:$O$1100,13,0),"")</f>
        <v>0</v>
      </c>
      <c r="N12" s="321" t="str">
        <f>IFERROR(VLOOKUP($A12,'様式C-1-2用'!$B$3:$O$1100,14,0),"")</f>
        <v>交換</v>
      </c>
      <c r="O12" s="321" t="str">
        <f>IFERROR(VLOOKUP($A12,'様式C-1-2用'!$B$3:$P$1100,15,0),"")</f>
        <v>照明本体カバー破損1箇所
(過年度写S4-16)</v>
      </c>
    </row>
    <row r="13" spans="1:15" ht="15.95" customHeight="1" x14ac:dyDescent="0.15">
      <c r="A13" s="314">
        <v>11</v>
      </c>
      <c r="B13" s="320">
        <f>IFERROR(VLOOKUP($A13,'様式C-1-2用'!$B$3:$O$1100,2,0),"")</f>
        <v>4</v>
      </c>
      <c r="C13" s="321">
        <f>IFERROR(VLOOKUP($A13,'様式C-1-2用'!$B$3:$O$1100,3,0),"")</f>
        <v>103</v>
      </c>
      <c r="D13" s="321" t="str">
        <f>IFERROR(VLOOKUP($A13,'様式C-1-2用'!$B$3:$O$1100,5,0),"")</f>
        <v>照明施設</v>
      </c>
      <c r="E13" s="321" t="str">
        <f>IFERROR(VLOOKUP($A13,'様式C-1-2用'!$B$3:$O$1100,6,0),"")</f>
        <v>ケーブル類</v>
      </c>
      <c r="F13" s="321" t="str">
        <f>IFERROR(VLOOKUP($A13,'様式C-1-2用'!$B$3:$O$1100,7,0),"")</f>
        <v>取付部材</v>
      </c>
      <c r="G13" s="321" t="str">
        <f>IFERROR(VLOOKUP($A13,'様式C-1-2用'!$B$3:$O$1100,8,0),"")</f>
        <v>腐食</v>
      </c>
      <c r="H13" s="327">
        <f>IFERROR(VLOOKUP($A13,'様式C-1-2用'!$B$3:$O$1100,9,0),"")</f>
        <v>6</v>
      </c>
      <c r="I13" s="321">
        <f>IFERROR(VLOOKUP($A13,'様式C-1-2用'!$B$3:$O$1100,10,0),"")</f>
        <v>0</v>
      </c>
      <c r="J13" s="321" t="str">
        <f>IFERROR(VLOOKUP($A13,'様式C-1-2用'!$B$3:$O$1100,11,0),"")</f>
        <v>×</v>
      </c>
      <c r="K13" s="321" t="str">
        <f t="shared" si="0"/>
        <v>×</v>
      </c>
      <c r="L13" s="321" t="str">
        <f>IFERROR(VLOOKUP($A13,'様式C-1-2用'!$B$3:$O$1100,12,0),"")</f>
        <v>未</v>
      </c>
      <c r="M13" s="321">
        <f>IFERROR(VLOOKUP($A13,'様式C-1-2用'!$B$3:$O$1100,13,0),"")</f>
        <v>0</v>
      </c>
      <c r="N13" s="321" t="str">
        <f>IFERROR(VLOOKUP($A13,'様式C-1-2用'!$B$3:$O$1100,14,0),"")</f>
        <v>交換</v>
      </c>
      <c r="O13" s="321" t="str">
        <f>IFERROR(VLOOKUP($A13,'様式C-1-2用'!$B$3:$P$1100,15,0),"")</f>
        <v>取付金具腐食6箇所
(過年度写S4-18,4-19,4-20,
4-21,4-22,4-23)</v>
      </c>
    </row>
    <row r="14" spans="1:15" ht="15.95" customHeight="1" x14ac:dyDescent="0.15">
      <c r="A14" s="314">
        <v>12</v>
      </c>
      <c r="B14" s="320">
        <f>IFERROR(VLOOKUP($A14,'様式C-1-2用'!$B$3:$O$1100,2,0),"")</f>
        <v>4</v>
      </c>
      <c r="C14" s="321">
        <f>IFERROR(VLOOKUP($A14,'様式C-1-2用'!$B$3:$O$1100,3,0),"")</f>
        <v>104</v>
      </c>
      <c r="D14" s="321" t="str">
        <f>IFERROR(VLOOKUP($A14,'様式C-1-2用'!$B$3:$O$1100,5,0),"")</f>
        <v>照明施設</v>
      </c>
      <c r="E14" s="321" t="str">
        <f>IFERROR(VLOOKUP($A14,'様式C-1-2用'!$B$3:$O$1100,6,0),"")</f>
        <v>灯具</v>
      </c>
      <c r="F14" s="321" t="str">
        <f>IFERROR(VLOOKUP($A14,'様式C-1-2用'!$B$3:$O$1100,7,0),"")</f>
        <v>附属物本体</v>
      </c>
      <c r="G14" s="321" t="str">
        <f>IFERROR(VLOOKUP($A14,'様式C-1-2用'!$B$3:$O$1100,8,0),"")</f>
        <v>腐食</v>
      </c>
      <c r="H14" s="327">
        <f>IFERROR(VLOOKUP($A14,'様式C-1-2用'!$B$3:$O$1100,9,0),"")</f>
        <v>1</v>
      </c>
      <c r="I14" s="321">
        <f>IFERROR(VLOOKUP($A14,'様式C-1-2用'!$B$3:$O$1100,10,0),"")</f>
        <v>0</v>
      </c>
      <c r="J14" s="321" t="str">
        <f>IFERROR(VLOOKUP($A14,'様式C-1-2用'!$B$3:$O$1100,11,0),"")</f>
        <v>×</v>
      </c>
      <c r="K14" s="321" t="str">
        <f t="shared" si="0"/>
        <v>×</v>
      </c>
      <c r="L14" s="321" t="str">
        <f>IFERROR(VLOOKUP($A14,'様式C-1-2用'!$B$3:$O$1100,12,0),"")</f>
        <v>未</v>
      </c>
      <c r="M14" s="321">
        <f>IFERROR(VLOOKUP($A14,'様式C-1-2用'!$B$3:$O$1100,13,0),"")</f>
        <v>0</v>
      </c>
      <c r="N14" s="321" t="str">
        <f>IFERROR(VLOOKUP($A14,'様式C-1-2用'!$B$3:$O$1100,14,0),"")</f>
        <v>交換</v>
      </c>
      <c r="O14" s="321" t="str">
        <f>IFERROR(VLOOKUP($A14,'様式C-1-2用'!$B$3:$P$1100,15,0),"")</f>
        <v>照明本体カバー腐食1箇所
(過年度写S4-17)</v>
      </c>
    </row>
    <row r="15" spans="1:15" ht="15.95" customHeight="1" x14ac:dyDescent="0.15">
      <c r="A15" s="314">
        <v>13</v>
      </c>
      <c r="B15" s="320">
        <f>IFERROR(VLOOKUP($A15,'様式C-1-2用'!$B$3:$O$1100,2,0),"")</f>
        <v>5</v>
      </c>
      <c r="C15" s="321">
        <f>IFERROR(VLOOKUP($A15,'様式C-1-2用'!$B$3:$O$1100,3,0),"")</f>
        <v>101</v>
      </c>
      <c r="D15" s="321" t="str">
        <f>IFERROR(VLOOKUP($A15,'様式C-1-2用'!$B$3:$O$1100,5,0),"")</f>
        <v>照明施設</v>
      </c>
      <c r="E15" s="321" t="str">
        <f>IFERROR(VLOOKUP($A15,'様式C-1-2用'!$B$3:$O$1100,6,0),"")</f>
        <v>ケーブル類</v>
      </c>
      <c r="F15" s="321" t="str">
        <f>IFERROR(VLOOKUP($A15,'様式C-1-2用'!$B$3:$O$1100,7,0),"")</f>
        <v>取付部材</v>
      </c>
      <c r="G15" s="321" t="str">
        <f>IFERROR(VLOOKUP($A15,'様式C-1-2用'!$B$3:$O$1100,8,0),"")</f>
        <v>腐食</v>
      </c>
      <c r="H15" s="327">
        <f>IFERROR(VLOOKUP($A15,'様式C-1-2用'!$B$3:$O$1100,9,0),"")</f>
        <v>6</v>
      </c>
      <c r="I15" s="321">
        <f>IFERROR(VLOOKUP($A15,'様式C-1-2用'!$B$3:$O$1100,10,0),"")</f>
        <v>0</v>
      </c>
      <c r="J15" s="321" t="str">
        <f>IFERROR(VLOOKUP($A15,'様式C-1-2用'!$B$3:$O$1100,11,0),"")</f>
        <v>×</v>
      </c>
      <c r="K15" s="321" t="str">
        <f t="shared" si="0"/>
        <v>×</v>
      </c>
      <c r="L15" s="321" t="str">
        <f>IFERROR(VLOOKUP($A15,'様式C-1-2用'!$B$3:$O$1100,12,0),"")</f>
        <v>未</v>
      </c>
      <c r="M15" s="321">
        <f>IFERROR(VLOOKUP($A15,'様式C-1-2用'!$B$3:$O$1100,13,0),"")</f>
        <v>0</v>
      </c>
      <c r="N15" s="321" t="str">
        <f>IFERROR(VLOOKUP($A15,'様式C-1-2用'!$B$3:$O$1100,14,0),"")</f>
        <v>交換</v>
      </c>
      <c r="O15" s="321" t="str">
        <f>IFERROR(VLOOKUP($A15,'様式C-1-2用'!$B$3:$P$1100,15,0),"")</f>
        <v>取付金具腐食6箇所
(過年度写S5-14,5-15,5-16,
5-17,5-18,5-19,5-21)</v>
      </c>
    </row>
    <row r="16" spans="1:15" ht="15.95" customHeight="1" x14ac:dyDescent="0.15">
      <c r="A16" s="314">
        <v>14</v>
      </c>
      <c r="B16" s="320">
        <f>IFERROR(VLOOKUP($A16,'様式C-1-2用'!$B$3:$O$1100,2,0),"")</f>
        <v>5</v>
      </c>
      <c r="C16" s="321">
        <f>IFERROR(VLOOKUP($A16,'様式C-1-2用'!$B$3:$O$1100,3,0),"")</f>
        <v>102</v>
      </c>
      <c r="D16" s="321" t="str">
        <f>IFERROR(VLOOKUP($A16,'様式C-1-2用'!$B$3:$O$1100,5,0),"")</f>
        <v>照明施設</v>
      </c>
      <c r="E16" s="321" t="str">
        <f>IFERROR(VLOOKUP($A16,'様式C-1-2用'!$B$3:$O$1100,6,0),"")</f>
        <v>灯具</v>
      </c>
      <c r="F16" s="321" t="str">
        <f>IFERROR(VLOOKUP($A16,'様式C-1-2用'!$B$3:$O$1100,7,0),"")</f>
        <v>附属物本体</v>
      </c>
      <c r="G16" s="321" t="str">
        <f>IFERROR(VLOOKUP($A16,'様式C-1-2用'!$B$3:$O$1100,8,0),"")</f>
        <v>腐食</v>
      </c>
      <c r="H16" s="327">
        <f>IFERROR(VLOOKUP($A16,'様式C-1-2用'!$B$3:$O$1100,9,0),"")</f>
        <v>1</v>
      </c>
      <c r="I16" s="321">
        <f>IFERROR(VLOOKUP($A16,'様式C-1-2用'!$B$3:$O$1100,10,0),"")</f>
        <v>0</v>
      </c>
      <c r="J16" s="321" t="str">
        <f>IFERROR(VLOOKUP($A16,'様式C-1-2用'!$B$3:$O$1100,11,0),"")</f>
        <v>×</v>
      </c>
      <c r="K16" s="321" t="str">
        <f t="shared" si="0"/>
        <v>×</v>
      </c>
      <c r="L16" s="321" t="str">
        <f>IFERROR(VLOOKUP($A16,'様式C-1-2用'!$B$3:$O$1100,12,0),"")</f>
        <v>未</v>
      </c>
      <c r="M16" s="321">
        <f>IFERROR(VLOOKUP($A16,'様式C-1-2用'!$B$3:$O$1100,13,0),"")</f>
        <v>0</v>
      </c>
      <c r="N16" s="321" t="str">
        <f>IFERROR(VLOOKUP($A16,'様式C-1-2用'!$B$3:$O$1100,14,0),"")</f>
        <v>交換</v>
      </c>
      <c r="O16" s="321" t="str">
        <f>IFERROR(VLOOKUP($A16,'様式C-1-2用'!$B$3:$P$1100,15,0),"")</f>
        <v>照明本体カバー腐食1箇所
(過年度写S5-20)</v>
      </c>
    </row>
    <row r="17" spans="1:15" ht="15.95" customHeight="1" x14ac:dyDescent="0.15">
      <c r="A17" s="314">
        <v>15</v>
      </c>
      <c r="B17" s="320">
        <f>IFERROR(VLOOKUP($A17,'様式C-1-2用'!$B$3:$O$1100,2,0),"")</f>
        <v>5</v>
      </c>
      <c r="C17" s="321">
        <f>IFERROR(VLOOKUP($A17,'様式C-1-2用'!$B$3:$O$1100,3,0),"")</f>
        <v>103</v>
      </c>
      <c r="D17" s="321" t="str">
        <f>IFERROR(VLOOKUP($A17,'様式C-1-2用'!$B$3:$O$1100,5,0),"")</f>
        <v>照明施設</v>
      </c>
      <c r="E17" s="321" t="str">
        <f>IFERROR(VLOOKUP($A17,'様式C-1-2用'!$B$3:$O$1100,6,0),"")</f>
        <v>ケーブル類</v>
      </c>
      <c r="F17" s="321" t="str">
        <f>IFERROR(VLOOKUP($A17,'様式C-1-2用'!$B$3:$O$1100,7,0),"")</f>
        <v>取付部材</v>
      </c>
      <c r="G17" s="321" t="str">
        <f>IFERROR(VLOOKUP($A17,'様式C-1-2用'!$B$3:$O$1100,8,0),"")</f>
        <v>腐食</v>
      </c>
      <c r="H17" s="327">
        <f>IFERROR(VLOOKUP($A17,'様式C-1-2用'!$B$3:$O$1100,9,0),"")</f>
        <v>6</v>
      </c>
      <c r="I17" s="321">
        <f>IFERROR(VLOOKUP($A17,'様式C-1-2用'!$B$3:$O$1100,10,0),"")</f>
        <v>0</v>
      </c>
      <c r="J17" s="321" t="str">
        <f>IFERROR(VLOOKUP($A17,'様式C-1-2用'!$B$3:$O$1100,11,0),"")</f>
        <v>×</v>
      </c>
      <c r="K17" s="321" t="str">
        <f t="shared" si="0"/>
        <v>×</v>
      </c>
      <c r="L17" s="321" t="str">
        <f>IFERROR(VLOOKUP($A17,'様式C-1-2用'!$B$3:$O$1100,12,0),"")</f>
        <v>未</v>
      </c>
      <c r="M17" s="321">
        <f>IFERROR(VLOOKUP($A17,'様式C-1-2用'!$B$3:$O$1100,13,0),"")</f>
        <v>0</v>
      </c>
      <c r="N17" s="321" t="str">
        <f>IFERROR(VLOOKUP($A17,'様式C-1-2用'!$B$3:$O$1100,14,0),"")</f>
        <v>交換</v>
      </c>
      <c r="O17" s="321" t="str">
        <f>IFERROR(VLOOKUP($A17,'様式C-1-2用'!$B$3:$P$1100,15,0),"")</f>
        <v>取付金具腐食6箇所
(過年度写S5-22,5-23,5-24,
5-26)</v>
      </c>
    </row>
    <row r="18" spans="1:15" ht="15.95" customHeight="1" x14ac:dyDescent="0.15">
      <c r="A18" s="314">
        <v>16</v>
      </c>
      <c r="B18" s="320">
        <f>IFERROR(VLOOKUP($A18,'様式C-1-2用'!$B$3:$O$1100,2,0),"")</f>
        <v>5</v>
      </c>
      <c r="C18" s="321">
        <f>IFERROR(VLOOKUP($A18,'様式C-1-2用'!$B$3:$O$1100,3,0),"")</f>
        <v>104</v>
      </c>
      <c r="D18" s="321" t="str">
        <f>IFERROR(VLOOKUP($A18,'様式C-1-2用'!$B$3:$O$1100,5,0),"")</f>
        <v>照明施設</v>
      </c>
      <c r="E18" s="321" t="str">
        <f>IFERROR(VLOOKUP($A18,'様式C-1-2用'!$B$3:$O$1100,6,0),"")</f>
        <v>灯具</v>
      </c>
      <c r="F18" s="321" t="str">
        <f>IFERROR(VLOOKUP($A18,'様式C-1-2用'!$B$3:$O$1100,7,0),"")</f>
        <v>附属物本体</v>
      </c>
      <c r="G18" s="321" t="str">
        <f>IFERROR(VLOOKUP($A18,'様式C-1-2用'!$B$3:$O$1100,8,0),"")</f>
        <v>腐食</v>
      </c>
      <c r="H18" s="327">
        <f>IFERROR(VLOOKUP($A18,'様式C-1-2用'!$B$3:$O$1100,9,0),"")</f>
        <v>1</v>
      </c>
      <c r="I18" s="321">
        <f>IFERROR(VLOOKUP($A18,'様式C-1-2用'!$B$3:$O$1100,10,0),"")</f>
        <v>0</v>
      </c>
      <c r="J18" s="321" t="str">
        <f>IFERROR(VLOOKUP($A18,'様式C-1-2用'!$B$3:$O$1100,11,0),"")</f>
        <v>×</v>
      </c>
      <c r="K18" s="321" t="str">
        <f t="shared" si="0"/>
        <v>×</v>
      </c>
      <c r="L18" s="321" t="str">
        <f>IFERROR(VLOOKUP($A18,'様式C-1-2用'!$B$3:$O$1100,12,0),"")</f>
        <v>未</v>
      </c>
      <c r="M18" s="321">
        <f>IFERROR(VLOOKUP($A18,'様式C-1-2用'!$B$3:$O$1100,13,0),"")</f>
        <v>0</v>
      </c>
      <c r="N18" s="321" t="str">
        <f>IFERROR(VLOOKUP($A18,'様式C-1-2用'!$B$3:$O$1100,14,0),"")</f>
        <v>交換</v>
      </c>
      <c r="O18" s="321" t="str">
        <f>IFERROR(VLOOKUP($A18,'様式C-1-2用'!$B$3:$P$1100,15,0),"")</f>
        <v>照明本体カバー腐食1箇所
(過年度写S5-25)</v>
      </c>
    </row>
    <row r="19" spans="1:15" ht="15.95" customHeight="1" x14ac:dyDescent="0.15">
      <c r="A19" s="314">
        <v>17</v>
      </c>
      <c r="B19" s="320">
        <f>IFERROR(VLOOKUP($A19,'様式C-1-2用'!$B$3:$O$1100,2,0),"")</f>
        <v>6</v>
      </c>
      <c r="C19" s="321">
        <f>IFERROR(VLOOKUP($A19,'様式C-1-2用'!$B$3:$O$1100,3,0),"")</f>
        <v>101</v>
      </c>
      <c r="D19" s="321" t="str">
        <f>IFERROR(VLOOKUP($A19,'様式C-1-2用'!$B$3:$O$1100,5,0),"")</f>
        <v>照明施設</v>
      </c>
      <c r="E19" s="321" t="str">
        <f>IFERROR(VLOOKUP($A19,'様式C-1-2用'!$B$3:$O$1100,6,0),"")</f>
        <v>ケーブル類</v>
      </c>
      <c r="F19" s="321" t="str">
        <f>IFERROR(VLOOKUP($A19,'様式C-1-2用'!$B$3:$O$1100,7,0),"")</f>
        <v>取付部材</v>
      </c>
      <c r="G19" s="321" t="str">
        <f>IFERROR(VLOOKUP($A19,'様式C-1-2用'!$B$3:$O$1100,8,0),"")</f>
        <v>腐食</v>
      </c>
      <c r="H19" s="327">
        <f>IFERROR(VLOOKUP($A19,'様式C-1-2用'!$B$3:$O$1100,9,0),"")</f>
        <v>6</v>
      </c>
      <c r="I19" s="321">
        <f>IFERROR(VLOOKUP($A19,'様式C-1-2用'!$B$3:$O$1100,10,0),"")</f>
        <v>0</v>
      </c>
      <c r="J19" s="321" t="str">
        <f>IFERROR(VLOOKUP($A19,'様式C-1-2用'!$B$3:$O$1100,11,0),"")</f>
        <v>×</v>
      </c>
      <c r="K19" s="321" t="str">
        <f t="shared" si="0"/>
        <v>×</v>
      </c>
      <c r="L19" s="321" t="str">
        <f>IFERROR(VLOOKUP($A19,'様式C-1-2用'!$B$3:$O$1100,12,0),"")</f>
        <v>未</v>
      </c>
      <c r="M19" s="321">
        <f>IFERROR(VLOOKUP($A19,'様式C-1-2用'!$B$3:$O$1100,13,0),"")</f>
        <v>0</v>
      </c>
      <c r="N19" s="321" t="str">
        <f>IFERROR(VLOOKUP($A19,'様式C-1-2用'!$B$3:$O$1100,14,0),"")</f>
        <v>交換</v>
      </c>
      <c r="O19" s="321" t="str">
        <f>IFERROR(VLOOKUP($A19,'様式C-1-2用'!$B$3:$P$1100,15,0),"")</f>
        <v>取付金具腐食6箇所
(過年度写S6-9,6-10,6-13)</v>
      </c>
    </row>
    <row r="20" spans="1:15" ht="15.95" customHeight="1" x14ac:dyDescent="0.15">
      <c r="A20" s="314">
        <v>18</v>
      </c>
      <c r="B20" s="320">
        <f>IFERROR(VLOOKUP($A20,'様式C-1-2用'!$B$3:$O$1100,2,0),"")</f>
        <v>6</v>
      </c>
      <c r="C20" s="321">
        <f>IFERROR(VLOOKUP($A20,'様式C-1-2用'!$B$3:$O$1100,3,0),"")</f>
        <v>102</v>
      </c>
      <c r="D20" s="321" t="str">
        <f>IFERROR(VLOOKUP($A20,'様式C-1-2用'!$B$3:$O$1100,5,0),"")</f>
        <v>照明施設</v>
      </c>
      <c r="E20" s="321" t="str">
        <f>IFERROR(VLOOKUP($A20,'様式C-1-2用'!$B$3:$O$1100,6,0),"")</f>
        <v>灯具</v>
      </c>
      <c r="F20" s="321" t="str">
        <f>IFERROR(VLOOKUP($A20,'様式C-1-2用'!$B$3:$O$1100,7,0),"")</f>
        <v>附属物本体</v>
      </c>
      <c r="G20" s="321" t="str">
        <f>IFERROR(VLOOKUP($A20,'様式C-1-2用'!$B$3:$O$1100,8,0),"")</f>
        <v>腐食</v>
      </c>
      <c r="H20" s="327">
        <f>IFERROR(VLOOKUP($A20,'様式C-1-2用'!$B$3:$O$1100,9,0),"")</f>
        <v>1</v>
      </c>
      <c r="I20" s="321">
        <f>IFERROR(VLOOKUP($A20,'様式C-1-2用'!$B$3:$O$1100,10,0),"")</f>
        <v>0</v>
      </c>
      <c r="J20" s="321" t="str">
        <f>IFERROR(VLOOKUP($A20,'様式C-1-2用'!$B$3:$O$1100,11,0),"")</f>
        <v>×</v>
      </c>
      <c r="K20" s="321" t="str">
        <f t="shared" si="0"/>
        <v>×</v>
      </c>
      <c r="L20" s="321" t="str">
        <f>IFERROR(VLOOKUP($A20,'様式C-1-2用'!$B$3:$O$1100,12,0),"")</f>
        <v>未</v>
      </c>
      <c r="M20" s="321">
        <f>IFERROR(VLOOKUP($A20,'様式C-1-2用'!$B$3:$O$1100,13,0),"")</f>
        <v>0</v>
      </c>
      <c r="N20" s="321" t="str">
        <f>IFERROR(VLOOKUP($A20,'様式C-1-2用'!$B$3:$O$1100,14,0),"")</f>
        <v>交換</v>
      </c>
      <c r="O20" s="321" t="str">
        <f>IFERROR(VLOOKUP($A20,'様式C-1-2用'!$B$3:$P$1100,15,0),"")</f>
        <v>照明本体カバー腐食1箇所
(過年度写S6-11,6-12)</v>
      </c>
    </row>
    <row r="21" spans="1:15" ht="15.95" customHeight="1" x14ac:dyDescent="0.15">
      <c r="A21" s="314">
        <v>19</v>
      </c>
      <c r="B21" s="320">
        <f>IFERROR(VLOOKUP($A21,'様式C-1-2用'!$B$3:$O$1100,2,0),"")</f>
        <v>6</v>
      </c>
      <c r="C21" s="321">
        <f>IFERROR(VLOOKUP($A21,'様式C-1-2用'!$B$3:$O$1100,3,0),"")</f>
        <v>103</v>
      </c>
      <c r="D21" s="321" t="str">
        <f>IFERROR(VLOOKUP($A21,'様式C-1-2用'!$B$3:$O$1100,5,0),"")</f>
        <v>照明施設</v>
      </c>
      <c r="E21" s="321" t="str">
        <f>IFERROR(VLOOKUP($A21,'様式C-1-2用'!$B$3:$O$1100,6,0),"")</f>
        <v>ケーブル類</v>
      </c>
      <c r="F21" s="321" t="str">
        <f>IFERROR(VLOOKUP($A21,'様式C-1-2用'!$B$3:$O$1100,7,0),"")</f>
        <v>取付部材</v>
      </c>
      <c r="G21" s="321" t="str">
        <f>IFERROR(VLOOKUP($A21,'様式C-1-2用'!$B$3:$O$1100,8,0),"")</f>
        <v>腐食</v>
      </c>
      <c r="H21" s="327">
        <f>IFERROR(VLOOKUP($A21,'様式C-1-2用'!$B$3:$O$1100,9,0),"")</f>
        <v>7</v>
      </c>
      <c r="I21" s="321">
        <f>IFERROR(VLOOKUP($A21,'様式C-1-2用'!$B$3:$O$1100,10,0),"")</f>
        <v>0</v>
      </c>
      <c r="J21" s="321" t="str">
        <f>IFERROR(VLOOKUP($A21,'様式C-1-2用'!$B$3:$O$1100,11,0),"")</f>
        <v>×</v>
      </c>
      <c r="K21" s="321" t="str">
        <f t="shared" si="0"/>
        <v>×</v>
      </c>
      <c r="L21" s="321" t="str">
        <f>IFERROR(VLOOKUP($A21,'様式C-1-2用'!$B$3:$O$1100,12,0),"")</f>
        <v>未</v>
      </c>
      <c r="M21" s="321">
        <f>IFERROR(VLOOKUP($A21,'様式C-1-2用'!$B$3:$O$1100,13,0),"")</f>
        <v>0</v>
      </c>
      <c r="N21" s="321" t="str">
        <f>IFERROR(VLOOKUP($A21,'様式C-1-2用'!$B$3:$O$1100,14,0),"")</f>
        <v>交換</v>
      </c>
      <c r="O21" s="321" t="str">
        <f>IFERROR(VLOOKUP($A21,'様式C-1-2用'!$B$3:$P$1100,15,0),"")</f>
        <v>取付金具腐食7箇所
(過年度写S6-14,6-15,6-16,
6-19,6-20)</v>
      </c>
    </row>
    <row r="22" spans="1:15" ht="15.95" customHeight="1" x14ac:dyDescent="0.15">
      <c r="A22" s="314">
        <v>20</v>
      </c>
      <c r="B22" s="320">
        <f>IFERROR(VLOOKUP($A22,'様式C-1-2用'!$B$3:$O$1100,2,0),"")</f>
        <v>6</v>
      </c>
      <c r="C22" s="321">
        <f>IFERROR(VLOOKUP($A22,'様式C-1-2用'!$B$3:$O$1100,3,0),"")</f>
        <v>104</v>
      </c>
      <c r="D22" s="321" t="str">
        <f>IFERROR(VLOOKUP($A22,'様式C-1-2用'!$B$3:$O$1100,5,0),"")</f>
        <v>照明施設</v>
      </c>
      <c r="E22" s="321" t="str">
        <f>IFERROR(VLOOKUP($A22,'様式C-1-2用'!$B$3:$O$1100,6,0),"")</f>
        <v>灯具</v>
      </c>
      <c r="F22" s="321" t="str">
        <f>IFERROR(VLOOKUP($A22,'様式C-1-2用'!$B$3:$O$1100,7,0),"")</f>
        <v>附属物本体</v>
      </c>
      <c r="G22" s="321" t="str">
        <f>IFERROR(VLOOKUP($A22,'様式C-1-2用'!$B$3:$O$1100,8,0),"")</f>
        <v>腐食</v>
      </c>
      <c r="H22" s="327">
        <f>IFERROR(VLOOKUP($A22,'様式C-1-2用'!$B$3:$O$1100,9,0),"")</f>
        <v>1</v>
      </c>
      <c r="I22" s="321">
        <f>IFERROR(VLOOKUP($A22,'様式C-1-2用'!$B$3:$O$1100,10,0),"")</f>
        <v>0</v>
      </c>
      <c r="J22" s="321" t="str">
        <f>IFERROR(VLOOKUP($A22,'様式C-1-2用'!$B$3:$O$1100,11,0),"")</f>
        <v>×</v>
      </c>
      <c r="K22" s="321" t="str">
        <f t="shared" si="0"/>
        <v>×</v>
      </c>
      <c r="L22" s="321" t="str">
        <f>IFERROR(VLOOKUP($A22,'様式C-1-2用'!$B$3:$O$1100,12,0),"")</f>
        <v>未</v>
      </c>
      <c r="M22" s="321">
        <f>IFERROR(VLOOKUP($A22,'様式C-1-2用'!$B$3:$O$1100,13,0),"")</f>
        <v>0</v>
      </c>
      <c r="N22" s="321" t="str">
        <f>IFERROR(VLOOKUP($A22,'様式C-1-2用'!$B$3:$O$1100,14,0),"")</f>
        <v>交換</v>
      </c>
      <c r="O22" s="321" t="str">
        <f>IFERROR(VLOOKUP($A22,'様式C-1-2用'!$B$3:$P$1100,15,0),"")</f>
        <v>照明本体カバー腐食1箇所
(過年度写S6-17,6-18)</v>
      </c>
    </row>
    <row r="23" spans="1:15" ht="15.95" customHeight="1" x14ac:dyDescent="0.15">
      <c r="A23" s="314">
        <v>21</v>
      </c>
      <c r="B23" s="320">
        <f>IFERROR(VLOOKUP($A23,'様式C-1-2用'!$B$3:$O$1100,2,0),"")</f>
        <v>7</v>
      </c>
      <c r="C23" s="321">
        <f>IFERROR(VLOOKUP($A23,'様式C-1-2用'!$B$3:$O$1100,3,0),"")</f>
        <v>101</v>
      </c>
      <c r="D23" s="321" t="str">
        <f>IFERROR(VLOOKUP($A23,'様式C-1-2用'!$B$3:$O$1100,5,0),"")</f>
        <v>照明施設</v>
      </c>
      <c r="E23" s="321" t="str">
        <f>IFERROR(VLOOKUP($A23,'様式C-1-2用'!$B$3:$O$1100,6,0),"")</f>
        <v>ケーブル類</v>
      </c>
      <c r="F23" s="321" t="str">
        <f>IFERROR(VLOOKUP($A23,'様式C-1-2用'!$B$3:$O$1100,7,0),"")</f>
        <v>取付部材</v>
      </c>
      <c r="G23" s="321" t="str">
        <f>IFERROR(VLOOKUP($A23,'様式C-1-2用'!$B$3:$O$1100,8,0),"")</f>
        <v>腐食</v>
      </c>
      <c r="H23" s="327">
        <f>IFERROR(VLOOKUP($A23,'様式C-1-2用'!$B$3:$O$1100,9,0),"")</f>
        <v>5</v>
      </c>
      <c r="I23" s="321">
        <f>IFERROR(VLOOKUP($A23,'様式C-1-2用'!$B$3:$O$1100,10,0),"")</f>
        <v>0</v>
      </c>
      <c r="J23" s="321" t="str">
        <f>IFERROR(VLOOKUP($A23,'様式C-1-2用'!$B$3:$O$1100,11,0),"")</f>
        <v>×</v>
      </c>
      <c r="K23" s="321" t="str">
        <f t="shared" si="0"/>
        <v>×</v>
      </c>
      <c r="L23" s="321" t="str">
        <f>IFERROR(VLOOKUP($A23,'様式C-1-2用'!$B$3:$O$1100,12,0),"")</f>
        <v>未</v>
      </c>
      <c r="M23" s="321">
        <f>IFERROR(VLOOKUP($A23,'様式C-1-2用'!$B$3:$O$1100,13,0),"")</f>
        <v>0</v>
      </c>
      <c r="N23" s="321" t="str">
        <f>IFERROR(VLOOKUP($A23,'様式C-1-2用'!$B$3:$O$1100,14,0),"")</f>
        <v>交換</v>
      </c>
      <c r="O23" s="321" t="str">
        <f>IFERROR(VLOOKUP($A23,'様式C-1-2用'!$B$3:$P$1100,15,0),"")</f>
        <v>取付金具腐食5箇所
(過年度写S7-7,7-8,7-9,7-10)</v>
      </c>
    </row>
    <row r="24" spans="1:15" ht="15.95" customHeight="1" x14ac:dyDescent="0.15">
      <c r="A24" s="314">
        <v>22</v>
      </c>
      <c r="B24" s="320">
        <f>IFERROR(VLOOKUP($A24,'様式C-1-2用'!$B$3:$O$1100,2,0),"")</f>
        <v>7</v>
      </c>
      <c r="C24" s="321">
        <f>IFERROR(VLOOKUP($A24,'様式C-1-2用'!$B$3:$O$1100,3,0),"")</f>
        <v>102</v>
      </c>
      <c r="D24" s="321" t="str">
        <f>IFERROR(VLOOKUP($A24,'様式C-1-2用'!$B$3:$O$1100,5,0),"")</f>
        <v>照明施設</v>
      </c>
      <c r="E24" s="321" t="str">
        <f>IFERROR(VLOOKUP($A24,'様式C-1-2用'!$B$3:$O$1100,6,0),"")</f>
        <v>ケーブル類</v>
      </c>
      <c r="F24" s="321" t="str">
        <f>IFERROR(VLOOKUP($A24,'様式C-1-2用'!$B$3:$O$1100,7,0),"")</f>
        <v>取付部材</v>
      </c>
      <c r="G24" s="321" t="str">
        <f>IFERROR(VLOOKUP($A24,'様式C-1-2用'!$B$3:$O$1100,8,0),"")</f>
        <v>腐食</v>
      </c>
      <c r="H24" s="327">
        <f>IFERROR(VLOOKUP($A24,'様式C-1-2用'!$B$3:$O$1100,9,0),"")</f>
        <v>6</v>
      </c>
      <c r="I24" s="321">
        <f>IFERROR(VLOOKUP($A24,'様式C-1-2用'!$B$3:$O$1100,10,0),"")</f>
        <v>0</v>
      </c>
      <c r="J24" s="321" t="str">
        <f>IFERROR(VLOOKUP($A24,'様式C-1-2用'!$B$3:$O$1100,11,0),"")</f>
        <v>×</v>
      </c>
      <c r="K24" s="321" t="str">
        <f t="shared" si="0"/>
        <v>×</v>
      </c>
      <c r="L24" s="321" t="str">
        <f>IFERROR(VLOOKUP($A24,'様式C-1-2用'!$B$3:$O$1100,12,0),"")</f>
        <v>未</v>
      </c>
      <c r="M24" s="321">
        <f>IFERROR(VLOOKUP($A24,'様式C-1-2用'!$B$3:$O$1100,13,0),"")</f>
        <v>0</v>
      </c>
      <c r="N24" s="321" t="str">
        <f>IFERROR(VLOOKUP($A24,'様式C-1-2用'!$B$3:$O$1100,14,0),"")</f>
        <v>交換</v>
      </c>
      <c r="O24" s="321" t="str">
        <f>IFERROR(VLOOKUP($A24,'様式C-1-2用'!$B$3:$P$1100,15,0),"")</f>
        <v>取付金具腐食6箇所
(過年度写S7-11,7-12,7-13,
7-14,7-15,7-16)</v>
      </c>
    </row>
    <row r="25" spans="1:15" ht="15.95" customHeight="1" x14ac:dyDescent="0.15">
      <c r="A25" s="314">
        <v>23</v>
      </c>
      <c r="B25" s="320">
        <f>IFERROR(VLOOKUP($A25,'様式C-1-2用'!$B$3:$O$1100,2,0),"")</f>
        <v>8</v>
      </c>
      <c r="C25" s="321">
        <f>IFERROR(VLOOKUP($A25,'様式C-1-2用'!$B$3:$O$1100,3,0),"")</f>
        <v>101</v>
      </c>
      <c r="D25" s="321" t="str">
        <f>IFERROR(VLOOKUP($A25,'様式C-1-2用'!$B$3:$O$1100,5,0),"")</f>
        <v>照明施設</v>
      </c>
      <c r="E25" s="321" t="str">
        <f>IFERROR(VLOOKUP($A25,'様式C-1-2用'!$B$3:$O$1100,6,0),"")</f>
        <v>ケーブル類</v>
      </c>
      <c r="F25" s="321" t="str">
        <f>IFERROR(VLOOKUP($A25,'様式C-1-2用'!$B$3:$O$1100,7,0),"")</f>
        <v>取付部材</v>
      </c>
      <c r="G25" s="321" t="str">
        <f>IFERROR(VLOOKUP($A25,'様式C-1-2用'!$B$3:$O$1100,8,0),"")</f>
        <v>腐食</v>
      </c>
      <c r="H25" s="327">
        <f>IFERROR(VLOOKUP($A25,'様式C-1-2用'!$B$3:$O$1100,9,0),"")</f>
        <v>5</v>
      </c>
      <c r="I25" s="321">
        <f>IFERROR(VLOOKUP($A25,'様式C-1-2用'!$B$3:$O$1100,10,0),"")</f>
        <v>0</v>
      </c>
      <c r="J25" s="321" t="str">
        <f>IFERROR(VLOOKUP($A25,'様式C-1-2用'!$B$3:$O$1100,11,0),"")</f>
        <v>×</v>
      </c>
      <c r="K25" s="321" t="str">
        <f t="shared" si="0"/>
        <v>×</v>
      </c>
      <c r="L25" s="321" t="str">
        <f>IFERROR(VLOOKUP($A25,'様式C-1-2用'!$B$3:$O$1100,12,0),"")</f>
        <v>未</v>
      </c>
      <c r="M25" s="321">
        <f>IFERROR(VLOOKUP($A25,'様式C-1-2用'!$B$3:$O$1100,13,0),"")</f>
        <v>0</v>
      </c>
      <c r="N25" s="321" t="str">
        <f>IFERROR(VLOOKUP($A25,'様式C-1-2用'!$B$3:$O$1100,14,0),"")</f>
        <v>交換</v>
      </c>
      <c r="O25" s="321" t="str">
        <f>IFERROR(VLOOKUP($A25,'様式C-1-2用'!$B$3:$P$1100,15,0),"")</f>
        <v>取付金具腐食5箇所
(過年度写S8-16,8-17,8-18)</v>
      </c>
    </row>
    <row r="26" spans="1:15" ht="15.95" customHeight="1" x14ac:dyDescent="0.15">
      <c r="A26" s="314">
        <v>24</v>
      </c>
      <c r="B26" s="320">
        <f>IFERROR(VLOOKUP($A26,'様式C-1-2用'!$B$3:$O$1100,2,0),"")</f>
        <v>8</v>
      </c>
      <c r="C26" s="321">
        <f>IFERROR(VLOOKUP($A26,'様式C-1-2用'!$B$3:$O$1100,3,0),"")</f>
        <v>102</v>
      </c>
      <c r="D26" s="321" t="str">
        <f>IFERROR(VLOOKUP($A26,'様式C-1-2用'!$B$3:$O$1100,5,0),"")</f>
        <v>照明施設</v>
      </c>
      <c r="E26" s="321" t="str">
        <f>IFERROR(VLOOKUP($A26,'様式C-1-2用'!$B$3:$O$1100,6,0),"")</f>
        <v>ケーブル類</v>
      </c>
      <c r="F26" s="321" t="str">
        <f>IFERROR(VLOOKUP($A26,'様式C-1-2用'!$B$3:$O$1100,7,0),"")</f>
        <v>取付部材</v>
      </c>
      <c r="G26" s="321" t="str">
        <f>IFERROR(VLOOKUP($A26,'様式C-1-2用'!$B$3:$O$1100,8,0),"")</f>
        <v>腐食</v>
      </c>
      <c r="H26" s="327">
        <f>IFERROR(VLOOKUP($A26,'様式C-1-2用'!$B$3:$O$1100,9,0),"")</f>
        <v>5</v>
      </c>
      <c r="I26" s="321">
        <f>IFERROR(VLOOKUP($A26,'様式C-1-2用'!$B$3:$O$1100,10,0),"")</f>
        <v>0</v>
      </c>
      <c r="J26" s="321" t="str">
        <f>IFERROR(VLOOKUP($A26,'様式C-1-2用'!$B$3:$O$1100,11,0),"")</f>
        <v>×</v>
      </c>
      <c r="K26" s="321" t="str">
        <f t="shared" si="0"/>
        <v>×</v>
      </c>
      <c r="L26" s="321" t="str">
        <f>IFERROR(VLOOKUP($A26,'様式C-1-2用'!$B$3:$O$1100,12,0),"")</f>
        <v>未</v>
      </c>
      <c r="M26" s="321">
        <f>IFERROR(VLOOKUP($A26,'様式C-1-2用'!$B$3:$O$1100,13,0),"")</f>
        <v>0</v>
      </c>
      <c r="N26" s="321" t="str">
        <f>IFERROR(VLOOKUP($A26,'様式C-1-2用'!$B$3:$O$1100,14,0),"")</f>
        <v>交換</v>
      </c>
      <c r="O26" s="321" t="str">
        <f>IFERROR(VLOOKUP($A26,'様式C-1-2用'!$B$3:$P$1100,15,0),"")</f>
        <v>取付金具腐食5箇所
(過年度写S8-19,8-20,8-21,
8-22)</v>
      </c>
    </row>
    <row r="27" spans="1:15" ht="15.95" customHeight="1" x14ac:dyDescent="0.15">
      <c r="A27" s="314">
        <v>25</v>
      </c>
      <c r="B27" s="320">
        <f>IFERROR(VLOOKUP($A27,'様式C-1-2用'!$B$3:$O$1100,2,0),"")</f>
        <v>9</v>
      </c>
      <c r="C27" s="321">
        <f>IFERROR(VLOOKUP($A27,'様式C-1-2用'!$B$3:$O$1100,3,0),"")</f>
        <v>101</v>
      </c>
      <c r="D27" s="321" t="str">
        <f>IFERROR(VLOOKUP($A27,'様式C-1-2用'!$B$3:$O$1100,5,0),"")</f>
        <v>照明施設</v>
      </c>
      <c r="E27" s="321" t="str">
        <f>IFERROR(VLOOKUP($A27,'様式C-1-2用'!$B$3:$O$1100,6,0),"")</f>
        <v>ケーブル類</v>
      </c>
      <c r="F27" s="321" t="str">
        <f>IFERROR(VLOOKUP($A27,'様式C-1-2用'!$B$3:$O$1100,7,0),"")</f>
        <v>取付部材</v>
      </c>
      <c r="G27" s="321" t="str">
        <f>IFERROR(VLOOKUP($A27,'様式C-1-2用'!$B$3:$O$1100,8,0),"")</f>
        <v>腐食</v>
      </c>
      <c r="H27" s="327">
        <f>IFERROR(VLOOKUP($A27,'様式C-1-2用'!$B$3:$O$1100,9,0),"")</f>
        <v>6</v>
      </c>
      <c r="I27" s="321">
        <f>IFERROR(VLOOKUP($A27,'様式C-1-2用'!$B$3:$O$1100,10,0),"")</f>
        <v>0</v>
      </c>
      <c r="J27" s="321" t="str">
        <f>IFERROR(VLOOKUP($A27,'様式C-1-2用'!$B$3:$O$1100,11,0),"")</f>
        <v>×</v>
      </c>
      <c r="K27" s="321" t="str">
        <f t="shared" si="0"/>
        <v>×</v>
      </c>
      <c r="L27" s="321" t="str">
        <f>IFERROR(VLOOKUP($A27,'様式C-1-2用'!$B$3:$O$1100,12,0),"")</f>
        <v>未</v>
      </c>
      <c r="M27" s="321">
        <f>IFERROR(VLOOKUP($A27,'様式C-1-2用'!$B$3:$O$1100,13,0),"")</f>
        <v>0</v>
      </c>
      <c r="N27" s="321" t="str">
        <f>IFERROR(VLOOKUP($A27,'様式C-1-2用'!$B$3:$O$1100,14,0),"")</f>
        <v>交換</v>
      </c>
      <c r="O27" s="321" t="str">
        <f>IFERROR(VLOOKUP($A27,'様式C-1-2用'!$B$3:$P$1100,15,0),"")</f>
        <v>取付金具腐食6箇所
(過年度写S9-12,9-13,9-14)</v>
      </c>
    </row>
    <row r="28" spans="1:15" ht="15.95" customHeight="1" x14ac:dyDescent="0.15">
      <c r="A28" s="314">
        <v>26</v>
      </c>
      <c r="B28" s="320">
        <f>IFERROR(VLOOKUP($A28,'様式C-1-2用'!$B$3:$O$1100,2,0),"")</f>
        <v>9</v>
      </c>
      <c r="C28" s="321">
        <f>IFERROR(VLOOKUP($A28,'様式C-1-2用'!$B$3:$O$1100,3,0),"")</f>
        <v>102</v>
      </c>
      <c r="D28" s="321" t="str">
        <f>IFERROR(VLOOKUP($A28,'様式C-1-2用'!$B$3:$O$1100,5,0),"")</f>
        <v>照明施設</v>
      </c>
      <c r="E28" s="321" t="str">
        <f>IFERROR(VLOOKUP($A28,'様式C-1-2用'!$B$3:$O$1100,6,0),"")</f>
        <v>ケーブル類</v>
      </c>
      <c r="F28" s="321" t="str">
        <f>IFERROR(VLOOKUP($A28,'様式C-1-2用'!$B$3:$O$1100,7,0),"")</f>
        <v>取付部材</v>
      </c>
      <c r="G28" s="321" t="str">
        <f>IFERROR(VLOOKUP($A28,'様式C-1-2用'!$B$3:$O$1100,8,0),"")</f>
        <v>腐食</v>
      </c>
      <c r="H28" s="327">
        <f>IFERROR(VLOOKUP($A28,'様式C-1-2用'!$B$3:$O$1100,9,0),"")</f>
        <v>7</v>
      </c>
      <c r="I28" s="321">
        <f>IFERROR(VLOOKUP($A28,'様式C-1-2用'!$B$3:$O$1100,10,0),"")</f>
        <v>0</v>
      </c>
      <c r="J28" s="321" t="str">
        <f>IFERROR(VLOOKUP($A28,'様式C-1-2用'!$B$3:$O$1100,11,0),"")</f>
        <v>×</v>
      </c>
      <c r="K28" s="321" t="str">
        <f t="shared" si="0"/>
        <v>×</v>
      </c>
      <c r="L28" s="321" t="str">
        <f>IFERROR(VLOOKUP($A28,'様式C-1-2用'!$B$3:$O$1100,12,0),"")</f>
        <v>未</v>
      </c>
      <c r="M28" s="321">
        <f>IFERROR(VLOOKUP($A28,'様式C-1-2用'!$B$3:$O$1100,13,0),"")</f>
        <v>0</v>
      </c>
      <c r="N28" s="321" t="str">
        <f>IFERROR(VLOOKUP($A28,'様式C-1-2用'!$B$3:$O$1100,14,0),"")</f>
        <v>交換</v>
      </c>
      <c r="O28" s="321" t="str">
        <f>IFERROR(VLOOKUP($A28,'様式C-1-2用'!$B$3:$P$1100,15,0),"")</f>
        <v>取付金具腐食7箇所
(過年度写S9-15,9-17)</v>
      </c>
    </row>
    <row r="29" spans="1:15" ht="15.95" customHeight="1" x14ac:dyDescent="0.15">
      <c r="A29" s="314">
        <v>27</v>
      </c>
      <c r="B29" s="320">
        <f>IFERROR(VLOOKUP($A29,'様式C-1-2用'!$B$3:$O$1100,2,0),"")</f>
        <v>9</v>
      </c>
      <c r="C29" s="321">
        <f>IFERROR(VLOOKUP($A29,'様式C-1-2用'!$B$3:$O$1100,3,0),"")</f>
        <v>103</v>
      </c>
      <c r="D29" s="321" t="str">
        <f>IFERROR(VLOOKUP($A29,'様式C-1-2用'!$B$3:$O$1100,5,0),"")</f>
        <v>照明施設</v>
      </c>
      <c r="E29" s="321" t="str">
        <f>IFERROR(VLOOKUP($A29,'様式C-1-2用'!$B$3:$O$1100,6,0),"")</f>
        <v>灯具</v>
      </c>
      <c r="F29" s="321" t="str">
        <f>IFERROR(VLOOKUP($A29,'様式C-1-2用'!$B$3:$O$1100,7,0),"")</f>
        <v>附属物本体</v>
      </c>
      <c r="G29" s="321" t="str">
        <f>IFERROR(VLOOKUP($A29,'様式C-1-2用'!$B$3:$O$1100,8,0),"")</f>
        <v>腐食</v>
      </c>
      <c r="H29" s="327">
        <f>IFERROR(VLOOKUP($A29,'様式C-1-2用'!$B$3:$O$1100,9,0),"")</f>
        <v>1</v>
      </c>
      <c r="I29" s="321">
        <f>IFERROR(VLOOKUP($A29,'様式C-1-2用'!$B$3:$O$1100,10,0),"")</f>
        <v>0</v>
      </c>
      <c r="J29" s="321" t="str">
        <f>IFERROR(VLOOKUP($A29,'様式C-1-2用'!$B$3:$O$1100,11,0),"")</f>
        <v>×</v>
      </c>
      <c r="K29" s="321" t="str">
        <f t="shared" si="0"/>
        <v>×</v>
      </c>
      <c r="L29" s="321" t="str">
        <f>IFERROR(VLOOKUP($A29,'様式C-1-2用'!$B$3:$O$1100,12,0),"")</f>
        <v>未</v>
      </c>
      <c r="M29" s="321">
        <f>IFERROR(VLOOKUP($A29,'様式C-1-2用'!$B$3:$O$1100,13,0),"")</f>
        <v>0</v>
      </c>
      <c r="N29" s="321" t="str">
        <f>IFERROR(VLOOKUP($A29,'様式C-1-2用'!$B$3:$O$1100,14,0),"")</f>
        <v>交換</v>
      </c>
      <c r="O29" s="321" t="str">
        <f>IFERROR(VLOOKUP($A29,'様式C-1-2用'!$B$3:$P$1100,15,0),"")</f>
        <v>照明本体カバー腐食1箇所
(過年度写S9-16)</v>
      </c>
    </row>
    <row r="30" spans="1:15" ht="15.95" customHeight="1" x14ac:dyDescent="0.15">
      <c r="A30" s="314">
        <v>28</v>
      </c>
      <c r="B30" s="320">
        <f>IFERROR(VLOOKUP($A30,'様式C-1-2用'!$B$3:$O$1100,2,0),"")</f>
        <v>10</v>
      </c>
      <c r="C30" s="321">
        <f>IFERROR(VLOOKUP($A30,'様式C-1-2用'!$B$3:$O$1100,3,0),"")</f>
        <v>101</v>
      </c>
      <c r="D30" s="321" t="str">
        <f>IFERROR(VLOOKUP($A30,'様式C-1-2用'!$B$3:$O$1100,5,0),"")</f>
        <v>照明施設</v>
      </c>
      <c r="E30" s="321" t="str">
        <f>IFERROR(VLOOKUP($A30,'様式C-1-2用'!$B$3:$O$1100,6,0),"")</f>
        <v>ケーブル類</v>
      </c>
      <c r="F30" s="321" t="str">
        <f>IFERROR(VLOOKUP($A30,'様式C-1-2用'!$B$3:$O$1100,7,0),"")</f>
        <v>取付部材</v>
      </c>
      <c r="G30" s="321" t="str">
        <f>IFERROR(VLOOKUP($A30,'様式C-1-2用'!$B$3:$O$1100,8,0),"")</f>
        <v>腐食</v>
      </c>
      <c r="H30" s="327">
        <f>IFERROR(VLOOKUP($A30,'様式C-1-2用'!$B$3:$O$1100,9,0),"")</f>
        <v>6</v>
      </c>
      <c r="I30" s="321">
        <f>IFERROR(VLOOKUP($A30,'様式C-1-2用'!$B$3:$O$1100,10,0),"")</f>
        <v>0</v>
      </c>
      <c r="J30" s="321" t="str">
        <f>IFERROR(VLOOKUP($A30,'様式C-1-2用'!$B$3:$O$1100,11,0),"")</f>
        <v>×</v>
      </c>
      <c r="K30" s="321" t="str">
        <f t="shared" si="0"/>
        <v>×</v>
      </c>
      <c r="L30" s="321" t="str">
        <f>IFERROR(VLOOKUP($A30,'様式C-1-2用'!$B$3:$O$1100,12,0),"")</f>
        <v>未</v>
      </c>
      <c r="M30" s="321">
        <f>IFERROR(VLOOKUP($A30,'様式C-1-2用'!$B$3:$O$1100,13,0),"")</f>
        <v>0</v>
      </c>
      <c r="N30" s="321" t="str">
        <f>IFERROR(VLOOKUP($A30,'様式C-1-2用'!$B$3:$O$1100,14,0),"")</f>
        <v>交換</v>
      </c>
      <c r="O30" s="321" t="str">
        <f>IFERROR(VLOOKUP($A30,'様式C-1-2用'!$B$3:$P$1100,15,0),"")</f>
        <v>取付金具腐食6箇所
(過年度写S10-10,10-11)</v>
      </c>
    </row>
    <row r="31" spans="1:15" ht="15.95" customHeight="1" x14ac:dyDescent="0.15">
      <c r="A31" s="314">
        <v>29</v>
      </c>
      <c r="B31" s="320">
        <f>IFERROR(VLOOKUP($A31,'様式C-1-2用'!$B$3:$O$1100,2,0),"")</f>
        <v>10</v>
      </c>
      <c r="C31" s="321">
        <f>IFERROR(VLOOKUP($A31,'様式C-1-2用'!$B$3:$O$1100,3,0),"")</f>
        <v>102</v>
      </c>
      <c r="D31" s="321" t="str">
        <f>IFERROR(VLOOKUP($A31,'様式C-1-2用'!$B$3:$O$1100,5,0),"")</f>
        <v>照明施設</v>
      </c>
      <c r="E31" s="321" t="str">
        <f>IFERROR(VLOOKUP($A31,'様式C-1-2用'!$B$3:$O$1100,6,0),"")</f>
        <v>ケーブル類</v>
      </c>
      <c r="F31" s="321" t="str">
        <f>IFERROR(VLOOKUP($A31,'様式C-1-2用'!$B$3:$O$1100,7,0),"")</f>
        <v>取付部材</v>
      </c>
      <c r="G31" s="321" t="str">
        <f>IFERROR(VLOOKUP($A31,'様式C-1-2用'!$B$3:$O$1100,8,0),"")</f>
        <v>腐食</v>
      </c>
      <c r="H31" s="327">
        <f>IFERROR(VLOOKUP($A31,'様式C-1-2用'!$B$3:$O$1100,9,0),"")</f>
        <v>5</v>
      </c>
      <c r="I31" s="321">
        <f>IFERROR(VLOOKUP($A31,'様式C-1-2用'!$B$3:$O$1100,10,0),"")</f>
        <v>0</v>
      </c>
      <c r="J31" s="321" t="str">
        <f>IFERROR(VLOOKUP($A31,'様式C-1-2用'!$B$3:$O$1100,11,0),"")</f>
        <v>×</v>
      </c>
      <c r="K31" s="321" t="str">
        <f t="shared" si="0"/>
        <v>×</v>
      </c>
      <c r="L31" s="321" t="str">
        <f>IFERROR(VLOOKUP($A31,'様式C-1-2用'!$B$3:$O$1100,12,0),"")</f>
        <v>未</v>
      </c>
      <c r="M31" s="321">
        <f>IFERROR(VLOOKUP($A31,'様式C-1-2用'!$B$3:$O$1100,13,0),"")</f>
        <v>0</v>
      </c>
      <c r="N31" s="321" t="str">
        <f>IFERROR(VLOOKUP($A31,'様式C-1-2用'!$B$3:$O$1100,14,0),"")</f>
        <v>交換</v>
      </c>
      <c r="O31" s="321" t="str">
        <f>IFERROR(VLOOKUP($A31,'様式C-1-2用'!$B$3:$P$1100,15,0),"")</f>
        <v>取付金具腐食5箇所
(過年度写S10-12,10-13,10-14,
10-15)</v>
      </c>
    </row>
    <row r="32" spans="1:15" ht="15.95" customHeight="1" x14ac:dyDescent="0.15">
      <c r="A32" s="314">
        <v>30</v>
      </c>
      <c r="B32" s="320">
        <f>IFERROR(VLOOKUP($A32,'様式C-1-2用'!$B$3:$O$1100,2,0),"")</f>
        <v>11</v>
      </c>
      <c r="C32" s="321">
        <f>IFERROR(VLOOKUP($A32,'様式C-1-2用'!$B$3:$O$1100,3,0),"")</f>
        <v>101</v>
      </c>
      <c r="D32" s="321" t="str">
        <f>IFERROR(VLOOKUP($A32,'様式C-1-2用'!$B$3:$O$1100,5,0),"")</f>
        <v>照明施設</v>
      </c>
      <c r="E32" s="321" t="str">
        <f>IFERROR(VLOOKUP($A32,'様式C-1-2用'!$B$3:$O$1100,6,0),"")</f>
        <v>ケーブル類</v>
      </c>
      <c r="F32" s="321" t="str">
        <f>IFERROR(VLOOKUP($A32,'様式C-1-2用'!$B$3:$O$1100,7,0),"")</f>
        <v>取付部材</v>
      </c>
      <c r="G32" s="321" t="str">
        <f>IFERROR(VLOOKUP($A32,'様式C-1-2用'!$B$3:$O$1100,8,0),"")</f>
        <v>腐食</v>
      </c>
      <c r="H32" s="327">
        <f>IFERROR(VLOOKUP($A32,'様式C-1-2用'!$B$3:$O$1100,9,0),"")</f>
        <v>6</v>
      </c>
      <c r="I32" s="321">
        <f>IFERROR(VLOOKUP($A32,'様式C-1-2用'!$B$3:$O$1100,10,0),"")</f>
        <v>0</v>
      </c>
      <c r="J32" s="321" t="str">
        <f>IFERROR(VLOOKUP($A32,'様式C-1-2用'!$B$3:$O$1100,11,0),"")</f>
        <v>×</v>
      </c>
      <c r="K32" s="321" t="str">
        <f t="shared" si="0"/>
        <v>×</v>
      </c>
      <c r="L32" s="321" t="str">
        <f>IFERROR(VLOOKUP($A32,'様式C-1-2用'!$B$3:$O$1100,12,0),"")</f>
        <v>未</v>
      </c>
      <c r="M32" s="321">
        <f>IFERROR(VLOOKUP($A32,'様式C-1-2用'!$B$3:$O$1100,13,0),"")</f>
        <v>0</v>
      </c>
      <c r="N32" s="321" t="str">
        <f>IFERROR(VLOOKUP($A32,'様式C-1-2用'!$B$3:$O$1100,14,0),"")</f>
        <v>交換</v>
      </c>
      <c r="O32" s="321" t="str">
        <f>IFERROR(VLOOKUP($A32,'様式C-1-2用'!$B$3:$P$1100,15,0),"")</f>
        <v>取付金具腐食6箇所
(過年度写S11-10,11-11,11-12)</v>
      </c>
    </row>
    <row r="33" spans="1:15" ht="15.95" customHeight="1" x14ac:dyDescent="0.15">
      <c r="A33" s="314">
        <v>31</v>
      </c>
      <c r="B33" s="320">
        <f>IFERROR(VLOOKUP($A33,'様式C-1-2用'!$B$3:$O$1100,2,0),"")</f>
        <v>11</v>
      </c>
      <c r="C33" s="321">
        <f>IFERROR(VLOOKUP($A33,'様式C-1-2用'!$B$3:$O$1100,3,0),"")</f>
        <v>102</v>
      </c>
      <c r="D33" s="321" t="str">
        <f>IFERROR(VLOOKUP($A33,'様式C-1-2用'!$B$3:$O$1100,5,0),"")</f>
        <v>照明施設</v>
      </c>
      <c r="E33" s="321" t="str">
        <f>IFERROR(VLOOKUP($A33,'様式C-1-2用'!$B$3:$O$1100,6,0),"")</f>
        <v>ケーブル類</v>
      </c>
      <c r="F33" s="321" t="str">
        <f>IFERROR(VLOOKUP($A33,'様式C-1-2用'!$B$3:$O$1100,7,0),"")</f>
        <v>取付部材</v>
      </c>
      <c r="G33" s="321" t="str">
        <f>IFERROR(VLOOKUP($A33,'様式C-1-2用'!$B$3:$O$1100,8,0),"")</f>
        <v>腐食</v>
      </c>
      <c r="H33" s="327">
        <f>IFERROR(VLOOKUP($A33,'様式C-1-2用'!$B$3:$O$1100,9,0),"")</f>
        <v>5</v>
      </c>
      <c r="I33" s="321">
        <f>IFERROR(VLOOKUP($A33,'様式C-1-2用'!$B$3:$O$1100,10,0),"")</f>
        <v>0</v>
      </c>
      <c r="J33" s="321" t="str">
        <f>IFERROR(VLOOKUP($A33,'様式C-1-2用'!$B$3:$O$1100,11,0),"")</f>
        <v>×</v>
      </c>
      <c r="K33" s="321" t="str">
        <f t="shared" si="0"/>
        <v>×</v>
      </c>
      <c r="L33" s="321" t="str">
        <f>IFERROR(VLOOKUP($A33,'様式C-1-2用'!$B$3:$O$1100,12,0),"")</f>
        <v>未</v>
      </c>
      <c r="M33" s="321">
        <f>IFERROR(VLOOKUP($A33,'様式C-1-2用'!$B$3:$O$1100,13,0),"")</f>
        <v>0</v>
      </c>
      <c r="N33" s="321" t="str">
        <f>IFERROR(VLOOKUP($A33,'様式C-1-2用'!$B$3:$O$1100,14,0),"")</f>
        <v>交換</v>
      </c>
      <c r="O33" s="321" t="str">
        <f>IFERROR(VLOOKUP($A33,'様式C-1-2用'!$B$3:$P$1100,15,0),"")</f>
        <v>取付金具腐食5箇所
(過年度写S11-13,11-14,11-15,
11-16)</v>
      </c>
    </row>
    <row r="34" spans="1:15" ht="15.95" customHeight="1" x14ac:dyDescent="0.15">
      <c r="A34" s="314">
        <v>32</v>
      </c>
      <c r="B34" s="320">
        <f>IFERROR(VLOOKUP($A34,'様式C-1-2用'!$B$3:$O$1100,2,0),"")</f>
        <v>12</v>
      </c>
      <c r="C34" s="321">
        <f>IFERROR(VLOOKUP($A34,'様式C-1-2用'!$B$3:$O$1100,3,0),"")</f>
        <v>101</v>
      </c>
      <c r="D34" s="321" t="str">
        <f>IFERROR(VLOOKUP($A34,'様式C-1-2用'!$B$3:$O$1100,5,0),"")</f>
        <v>照明施設</v>
      </c>
      <c r="E34" s="321" t="str">
        <f>IFERROR(VLOOKUP($A34,'様式C-1-2用'!$B$3:$O$1100,6,0),"")</f>
        <v>ケーブル類</v>
      </c>
      <c r="F34" s="321" t="str">
        <f>IFERROR(VLOOKUP($A34,'様式C-1-2用'!$B$3:$O$1100,7,0),"")</f>
        <v>取付部材</v>
      </c>
      <c r="G34" s="321" t="str">
        <f>IFERROR(VLOOKUP($A34,'様式C-1-2用'!$B$3:$O$1100,8,0),"")</f>
        <v>腐食</v>
      </c>
      <c r="H34" s="327">
        <f>IFERROR(VLOOKUP($A34,'様式C-1-2用'!$B$3:$O$1100,9,0),"")</f>
        <v>6</v>
      </c>
      <c r="I34" s="321">
        <f>IFERROR(VLOOKUP($A34,'様式C-1-2用'!$B$3:$O$1100,10,0),"")</f>
        <v>0</v>
      </c>
      <c r="J34" s="321" t="str">
        <f>IFERROR(VLOOKUP($A34,'様式C-1-2用'!$B$3:$O$1100,11,0),"")</f>
        <v>×</v>
      </c>
      <c r="K34" s="321" t="str">
        <f t="shared" si="0"/>
        <v>×</v>
      </c>
      <c r="L34" s="321" t="str">
        <f>IFERROR(VLOOKUP($A34,'様式C-1-2用'!$B$3:$O$1100,12,0),"")</f>
        <v>未</v>
      </c>
      <c r="M34" s="321">
        <f>IFERROR(VLOOKUP($A34,'様式C-1-2用'!$B$3:$O$1100,13,0),"")</f>
        <v>0</v>
      </c>
      <c r="N34" s="321" t="str">
        <f>IFERROR(VLOOKUP($A34,'様式C-1-2用'!$B$3:$O$1100,14,0),"")</f>
        <v>交換</v>
      </c>
      <c r="O34" s="321" t="str">
        <f>IFERROR(VLOOKUP($A34,'様式C-1-2用'!$B$3:$P$1100,15,0),"")</f>
        <v>取付金具腐食6箇所
(過年度写S12-8,12-9,12-10,
12-11)</v>
      </c>
    </row>
    <row r="35" spans="1:15" ht="15.95" customHeight="1" x14ac:dyDescent="0.15">
      <c r="A35" s="314">
        <v>33</v>
      </c>
      <c r="B35" s="320">
        <f>IFERROR(VLOOKUP($A35,'様式C-1-2用'!$B$3:$O$1100,2,0),"")</f>
        <v>12</v>
      </c>
      <c r="C35" s="321">
        <f>IFERROR(VLOOKUP($A35,'様式C-1-2用'!$B$3:$O$1100,3,0),"")</f>
        <v>102</v>
      </c>
      <c r="D35" s="321" t="str">
        <f>IFERROR(VLOOKUP($A35,'様式C-1-2用'!$B$3:$O$1100,5,0),"")</f>
        <v>照明施設</v>
      </c>
      <c r="E35" s="321" t="str">
        <f>IFERROR(VLOOKUP($A35,'様式C-1-2用'!$B$3:$O$1100,6,0),"")</f>
        <v>ケーブル類</v>
      </c>
      <c r="F35" s="321" t="str">
        <f>IFERROR(VLOOKUP($A35,'様式C-1-2用'!$B$3:$O$1100,7,0),"")</f>
        <v>取付部材</v>
      </c>
      <c r="G35" s="321" t="str">
        <f>IFERROR(VLOOKUP($A35,'様式C-1-2用'!$B$3:$O$1100,8,0),"")</f>
        <v>腐食</v>
      </c>
      <c r="H35" s="327">
        <f>IFERROR(VLOOKUP($A35,'様式C-1-2用'!$B$3:$O$1100,9,0),"")</f>
        <v>5</v>
      </c>
      <c r="I35" s="321">
        <f>IFERROR(VLOOKUP($A35,'様式C-1-2用'!$B$3:$O$1100,10,0),"")</f>
        <v>0</v>
      </c>
      <c r="J35" s="321" t="str">
        <f>IFERROR(VLOOKUP($A35,'様式C-1-2用'!$B$3:$O$1100,11,0),"")</f>
        <v>×</v>
      </c>
      <c r="K35" s="321" t="str">
        <f t="shared" si="0"/>
        <v>×</v>
      </c>
      <c r="L35" s="321" t="str">
        <f>IFERROR(VLOOKUP($A35,'様式C-1-2用'!$B$3:$O$1100,12,0),"")</f>
        <v>未</v>
      </c>
      <c r="M35" s="321">
        <f>IFERROR(VLOOKUP($A35,'様式C-1-2用'!$B$3:$O$1100,13,0),"")</f>
        <v>0</v>
      </c>
      <c r="N35" s="321" t="str">
        <f>IFERROR(VLOOKUP($A35,'様式C-1-2用'!$B$3:$O$1100,14,0),"")</f>
        <v>交換</v>
      </c>
      <c r="O35" s="321" t="str">
        <f>IFERROR(VLOOKUP($A35,'様式C-1-2用'!$B$3:$P$1100,15,0),"")</f>
        <v>取付金具腐食5箇所
(過年度写S12-12,12-13,12-15)</v>
      </c>
    </row>
    <row r="36" spans="1:15" ht="15.95" customHeight="1" x14ac:dyDescent="0.15">
      <c r="A36" s="314">
        <v>34</v>
      </c>
      <c r="B36" s="320">
        <f>IFERROR(VLOOKUP($A36,'様式C-1-2用'!$B$3:$O$1100,2,0),"")</f>
        <v>12</v>
      </c>
      <c r="C36" s="321">
        <f>IFERROR(VLOOKUP($A36,'様式C-1-2用'!$B$3:$O$1100,3,0),"")</f>
        <v>103</v>
      </c>
      <c r="D36" s="321" t="str">
        <f>IFERROR(VLOOKUP($A36,'様式C-1-2用'!$B$3:$O$1100,5,0),"")</f>
        <v>照明施設</v>
      </c>
      <c r="E36" s="321" t="str">
        <f>IFERROR(VLOOKUP($A36,'様式C-1-2用'!$B$3:$O$1100,6,0),"")</f>
        <v>灯具</v>
      </c>
      <c r="F36" s="321" t="str">
        <f>IFERROR(VLOOKUP($A36,'様式C-1-2用'!$B$3:$O$1100,7,0),"")</f>
        <v>附属物本体</v>
      </c>
      <c r="G36" s="321" t="str">
        <f>IFERROR(VLOOKUP($A36,'様式C-1-2用'!$B$3:$O$1100,8,0),"")</f>
        <v>破損</v>
      </c>
      <c r="H36" s="327">
        <f>IFERROR(VLOOKUP($A36,'様式C-1-2用'!$B$3:$O$1100,9,0),"")</f>
        <v>1</v>
      </c>
      <c r="I36" s="321">
        <f>IFERROR(VLOOKUP($A36,'様式C-1-2用'!$B$3:$O$1100,10,0),"")</f>
        <v>0</v>
      </c>
      <c r="J36" s="321" t="str">
        <f>IFERROR(VLOOKUP($A36,'様式C-1-2用'!$B$3:$O$1100,11,0),"")</f>
        <v>×</v>
      </c>
      <c r="K36" s="321" t="str">
        <f t="shared" si="0"/>
        <v>×</v>
      </c>
      <c r="L36" s="321" t="str">
        <f>IFERROR(VLOOKUP($A36,'様式C-1-2用'!$B$3:$O$1100,12,0),"")</f>
        <v>未</v>
      </c>
      <c r="M36" s="321">
        <f>IFERROR(VLOOKUP($A36,'様式C-1-2用'!$B$3:$O$1100,13,0),"")</f>
        <v>0</v>
      </c>
      <c r="N36" s="321" t="str">
        <f>IFERROR(VLOOKUP($A36,'様式C-1-2用'!$B$3:$O$1100,14,0),"")</f>
        <v>交換</v>
      </c>
      <c r="O36" s="321" t="str">
        <f>IFERROR(VLOOKUP($A36,'様式C-1-2用'!$B$3:$P$1100,15,0),"")</f>
        <v>照明本体カバー破損1箇所
(過年度写S12-14)</v>
      </c>
    </row>
    <row r="37" spans="1:15" ht="15.95" customHeight="1" x14ac:dyDescent="0.15">
      <c r="A37" s="314">
        <v>35</v>
      </c>
      <c r="B37" s="320">
        <f>IFERROR(VLOOKUP($A37,'様式C-1-2用'!$B$3:$O$1100,2,0),"")</f>
        <v>13</v>
      </c>
      <c r="C37" s="321">
        <f>IFERROR(VLOOKUP($A37,'様式C-1-2用'!$B$3:$O$1100,3,0),"")</f>
        <v>101</v>
      </c>
      <c r="D37" s="321" t="str">
        <f>IFERROR(VLOOKUP($A37,'様式C-1-2用'!$B$3:$O$1100,5,0),"")</f>
        <v>照明施設</v>
      </c>
      <c r="E37" s="321" t="str">
        <f>IFERROR(VLOOKUP($A37,'様式C-1-2用'!$B$3:$O$1100,6,0),"")</f>
        <v>ケーブル類</v>
      </c>
      <c r="F37" s="321" t="str">
        <f>IFERROR(VLOOKUP($A37,'様式C-1-2用'!$B$3:$O$1100,7,0),"")</f>
        <v>取付部材</v>
      </c>
      <c r="G37" s="321" t="str">
        <f>IFERROR(VLOOKUP($A37,'様式C-1-2用'!$B$3:$O$1100,8,0),"")</f>
        <v>腐食</v>
      </c>
      <c r="H37" s="327">
        <f>IFERROR(VLOOKUP($A37,'様式C-1-2用'!$B$3:$O$1100,9,0),"")</f>
        <v>5</v>
      </c>
      <c r="I37" s="321">
        <f>IFERROR(VLOOKUP($A37,'様式C-1-2用'!$B$3:$O$1100,10,0),"")</f>
        <v>0</v>
      </c>
      <c r="J37" s="321" t="str">
        <f>IFERROR(VLOOKUP($A37,'様式C-1-2用'!$B$3:$O$1100,11,0),"")</f>
        <v>×</v>
      </c>
      <c r="K37" s="321" t="str">
        <f t="shared" si="0"/>
        <v>×</v>
      </c>
      <c r="L37" s="321" t="str">
        <f>IFERROR(VLOOKUP($A37,'様式C-1-2用'!$B$3:$O$1100,12,0),"")</f>
        <v>未</v>
      </c>
      <c r="M37" s="321">
        <f>IFERROR(VLOOKUP($A37,'様式C-1-2用'!$B$3:$O$1100,13,0),"")</f>
        <v>0</v>
      </c>
      <c r="N37" s="321" t="str">
        <f>IFERROR(VLOOKUP($A37,'様式C-1-2用'!$B$3:$O$1100,14,0),"")</f>
        <v>交換</v>
      </c>
      <c r="O37" s="321" t="str">
        <f>IFERROR(VLOOKUP($A37,'様式C-1-2用'!$B$3:$P$1100,15,0),"")</f>
        <v>取付金具腐食5箇所
(過年度写S13-9,13-10)</v>
      </c>
    </row>
    <row r="38" spans="1:15" ht="15.95" customHeight="1" x14ac:dyDescent="0.15">
      <c r="A38" s="314">
        <v>36</v>
      </c>
      <c r="B38" s="320">
        <f>IFERROR(VLOOKUP($A38,'様式C-1-2用'!$B$3:$O$1100,2,0),"")</f>
        <v>13</v>
      </c>
      <c r="C38" s="321">
        <f>IFERROR(VLOOKUP($A38,'様式C-1-2用'!$B$3:$O$1100,3,0),"")</f>
        <v>102</v>
      </c>
      <c r="D38" s="321" t="str">
        <f>IFERROR(VLOOKUP($A38,'様式C-1-2用'!$B$3:$O$1100,5,0),"")</f>
        <v>照明施設</v>
      </c>
      <c r="E38" s="321" t="str">
        <f>IFERROR(VLOOKUP($A38,'様式C-1-2用'!$B$3:$O$1100,6,0),"")</f>
        <v>ケーブル類</v>
      </c>
      <c r="F38" s="321" t="str">
        <f>IFERROR(VLOOKUP($A38,'様式C-1-2用'!$B$3:$O$1100,7,0),"")</f>
        <v>取付部材</v>
      </c>
      <c r="G38" s="321" t="str">
        <f>IFERROR(VLOOKUP($A38,'様式C-1-2用'!$B$3:$O$1100,8,0),"")</f>
        <v>腐食</v>
      </c>
      <c r="H38" s="327">
        <f>IFERROR(VLOOKUP($A38,'様式C-1-2用'!$B$3:$O$1100,9,0),"")</f>
        <v>5</v>
      </c>
      <c r="I38" s="321">
        <f>IFERROR(VLOOKUP($A38,'様式C-1-2用'!$B$3:$O$1100,10,0),"")</f>
        <v>0</v>
      </c>
      <c r="J38" s="321" t="str">
        <f>IFERROR(VLOOKUP($A38,'様式C-1-2用'!$B$3:$O$1100,11,0),"")</f>
        <v>×</v>
      </c>
      <c r="K38" s="321" t="str">
        <f t="shared" si="0"/>
        <v>×</v>
      </c>
      <c r="L38" s="321" t="str">
        <f>IFERROR(VLOOKUP($A38,'様式C-1-2用'!$B$3:$O$1100,12,0),"")</f>
        <v>未</v>
      </c>
      <c r="M38" s="321">
        <f>IFERROR(VLOOKUP($A38,'様式C-1-2用'!$B$3:$O$1100,13,0),"")</f>
        <v>0</v>
      </c>
      <c r="N38" s="321" t="str">
        <f>IFERROR(VLOOKUP($A38,'様式C-1-2用'!$B$3:$O$1100,14,0),"")</f>
        <v>交換</v>
      </c>
      <c r="O38" s="321" t="str">
        <f>IFERROR(VLOOKUP($A38,'様式C-1-2用'!$B$3:$P$1100,15,0),"")</f>
        <v>取付金具腐食5箇所(1箇所破損有)
(過年度写S13-11,13-12,13-13,
13-14,13-15)</v>
      </c>
    </row>
    <row r="39" spans="1:15" ht="15.95" customHeight="1" x14ac:dyDescent="0.15">
      <c r="A39" s="314">
        <v>37</v>
      </c>
      <c r="B39" s="320">
        <f>IFERROR(VLOOKUP($A39,'様式C-1-2用'!$B$3:$O$1100,2,0),"")</f>
        <v>14</v>
      </c>
      <c r="C39" s="321">
        <f>IFERROR(VLOOKUP($A39,'様式C-1-2用'!$B$3:$O$1100,3,0),"")</f>
        <v>101</v>
      </c>
      <c r="D39" s="321" t="str">
        <f>IFERROR(VLOOKUP($A39,'様式C-1-2用'!$B$3:$O$1100,5,0),"")</f>
        <v>照明施設</v>
      </c>
      <c r="E39" s="321" t="str">
        <f>IFERROR(VLOOKUP($A39,'様式C-1-2用'!$B$3:$O$1100,6,0),"")</f>
        <v>ケーブル類</v>
      </c>
      <c r="F39" s="321" t="str">
        <f>IFERROR(VLOOKUP($A39,'様式C-1-2用'!$B$3:$O$1100,7,0),"")</f>
        <v>取付部材</v>
      </c>
      <c r="G39" s="321" t="str">
        <f>IFERROR(VLOOKUP($A39,'様式C-1-2用'!$B$3:$O$1100,8,0),"")</f>
        <v>腐食</v>
      </c>
      <c r="H39" s="327">
        <f>IFERROR(VLOOKUP($A39,'様式C-1-2用'!$B$3:$O$1100,9,0),"")</f>
        <v>5</v>
      </c>
      <c r="I39" s="321">
        <f>IFERROR(VLOOKUP($A39,'様式C-1-2用'!$B$3:$O$1100,10,0),"")</f>
        <v>0</v>
      </c>
      <c r="J39" s="321" t="str">
        <f>IFERROR(VLOOKUP($A39,'様式C-1-2用'!$B$3:$O$1100,11,0),"")</f>
        <v>×</v>
      </c>
      <c r="K39" s="321" t="str">
        <f t="shared" si="0"/>
        <v>×</v>
      </c>
      <c r="L39" s="321" t="str">
        <f>IFERROR(VLOOKUP($A39,'様式C-1-2用'!$B$3:$O$1100,12,0),"")</f>
        <v>未</v>
      </c>
      <c r="M39" s="321">
        <f>IFERROR(VLOOKUP($A39,'様式C-1-2用'!$B$3:$O$1100,13,0),"")</f>
        <v>0</v>
      </c>
      <c r="N39" s="321" t="str">
        <f>IFERROR(VLOOKUP($A39,'様式C-1-2用'!$B$3:$O$1100,14,0),"")</f>
        <v>交換</v>
      </c>
      <c r="O39" s="321" t="str">
        <f>IFERROR(VLOOKUP($A39,'様式C-1-2用'!$B$3:$P$1100,15,0),"")</f>
        <v>取付金具腐食5箇所</v>
      </c>
    </row>
    <row r="40" spans="1:15" ht="15.95" customHeight="1" x14ac:dyDescent="0.15">
      <c r="A40" s="314">
        <v>38</v>
      </c>
      <c r="B40" s="320">
        <f>IFERROR(VLOOKUP($A40,'様式C-1-2用'!$B$3:$O$1100,2,0),"")</f>
        <v>14</v>
      </c>
      <c r="C40" s="321">
        <f>IFERROR(VLOOKUP($A40,'様式C-1-2用'!$B$3:$O$1100,3,0),"")</f>
        <v>102</v>
      </c>
      <c r="D40" s="321" t="str">
        <f>IFERROR(VLOOKUP($A40,'様式C-1-2用'!$B$3:$O$1100,5,0),"")</f>
        <v>照明施設</v>
      </c>
      <c r="E40" s="321" t="str">
        <f>IFERROR(VLOOKUP($A40,'様式C-1-2用'!$B$3:$O$1100,6,0),"")</f>
        <v>ケーブル類</v>
      </c>
      <c r="F40" s="321" t="str">
        <f>IFERROR(VLOOKUP($A40,'様式C-1-2用'!$B$3:$O$1100,7,0),"")</f>
        <v>取付部材</v>
      </c>
      <c r="G40" s="321" t="str">
        <f>IFERROR(VLOOKUP($A40,'様式C-1-2用'!$B$3:$O$1100,8,0),"")</f>
        <v>腐食</v>
      </c>
      <c r="H40" s="327">
        <f>IFERROR(VLOOKUP($A40,'様式C-1-2用'!$B$3:$O$1100,9,0),"")</f>
        <v>6</v>
      </c>
      <c r="I40" s="321">
        <f>IFERROR(VLOOKUP($A40,'様式C-1-2用'!$B$3:$O$1100,10,0),"")</f>
        <v>0</v>
      </c>
      <c r="J40" s="321" t="str">
        <f>IFERROR(VLOOKUP($A40,'様式C-1-2用'!$B$3:$O$1100,11,0),"")</f>
        <v>×</v>
      </c>
      <c r="K40" s="321" t="str">
        <f t="shared" si="0"/>
        <v>×</v>
      </c>
      <c r="L40" s="321" t="str">
        <f>IFERROR(VLOOKUP($A40,'様式C-1-2用'!$B$3:$O$1100,12,0),"")</f>
        <v>未</v>
      </c>
      <c r="M40" s="321">
        <f>IFERROR(VLOOKUP($A40,'様式C-1-2用'!$B$3:$O$1100,13,0),"")</f>
        <v>0</v>
      </c>
      <c r="N40" s="321" t="str">
        <f>IFERROR(VLOOKUP($A40,'様式C-1-2用'!$B$3:$O$1100,14,0),"")</f>
        <v>交換</v>
      </c>
      <c r="O40" s="321" t="str">
        <f>IFERROR(VLOOKUP($A40,'様式C-1-2用'!$B$3:$P$1100,15,0),"")</f>
        <v>取付金具腐食6箇所(2箇所破損有)
(過年度写S14-7,14-8,14-9)</v>
      </c>
    </row>
    <row r="41" spans="1:15" ht="15.95" customHeight="1" x14ac:dyDescent="0.15">
      <c r="A41" s="314">
        <v>39</v>
      </c>
      <c r="B41" s="320">
        <f>IFERROR(VLOOKUP($A41,'様式C-1-2用'!$B$3:$O$1100,2,0),"")</f>
        <v>15</v>
      </c>
      <c r="C41" s="321">
        <f>IFERROR(VLOOKUP($A41,'様式C-1-2用'!$B$3:$O$1100,3,0),"")</f>
        <v>101</v>
      </c>
      <c r="D41" s="321" t="str">
        <f>IFERROR(VLOOKUP($A41,'様式C-1-2用'!$B$3:$O$1100,5,0),"")</f>
        <v>照明施設</v>
      </c>
      <c r="E41" s="321" t="str">
        <f>IFERROR(VLOOKUP($A41,'様式C-1-2用'!$B$3:$O$1100,6,0),"")</f>
        <v>ケーブル類</v>
      </c>
      <c r="F41" s="321" t="str">
        <f>IFERROR(VLOOKUP($A41,'様式C-1-2用'!$B$3:$O$1100,7,0),"")</f>
        <v>取付部材</v>
      </c>
      <c r="G41" s="321" t="str">
        <f>IFERROR(VLOOKUP($A41,'様式C-1-2用'!$B$3:$O$1100,8,0),"")</f>
        <v>腐食</v>
      </c>
      <c r="H41" s="327">
        <f>IFERROR(VLOOKUP($A41,'様式C-1-2用'!$B$3:$O$1100,9,0),"")</f>
        <v>5</v>
      </c>
      <c r="I41" s="321">
        <f>IFERROR(VLOOKUP($A41,'様式C-1-2用'!$B$3:$O$1100,10,0),"")</f>
        <v>0</v>
      </c>
      <c r="J41" s="321" t="str">
        <f>IFERROR(VLOOKUP($A41,'様式C-1-2用'!$B$3:$O$1100,11,0),"")</f>
        <v>×</v>
      </c>
      <c r="K41" s="321" t="str">
        <f t="shared" si="0"/>
        <v>×</v>
      </c>
      <c r="L41" s="321" t="str">
        <f>IFERROR(VLOOKUP($A41,'様式C-1-2用'!$B$3:$O$1100,12,0),"")</f>
        <v>未</v>
      </c>
      <c r="M41" s="321">
        <f>IFERROR(VLOOKUP($A41,'様式C-1-2用'!$B$3:$O$1100,13,0),"")</f>
        <v>0</v>
      </c>
      <c r="N41" s="321" t="str">
        <f>IFERROR(VLOOKUP($A41,'様式C-1-2用'!$B$3:$O$1100,14,0),"")</f>
        <v>交換</v>
      </c>
      <c r="O41" s="321" t="str">
        <f>IFERROR(VLOOKUP($A41,'様式C-1-2用'!$B$3:$P$1100,15,0),"")</f>
        <v>取付金具腐食5箇所
(過年度写S15-11,15-12,15-13,
15-14,15-15)</v>
      </c>
    </row>
    <row r="42" spans="1:15" ht="15.95" customHeight="1" x14ac:dyDescent="0.15">
      <c r="A42" s="314">
        <v>40</v>
      </c>
      <c r="B42" s="320">
        <f>IFERROR(VLOOKUP($A42,'様式C-1-2用'!$B$3:$O$1100,2,0),"")</f>
        <v>15</v>
      </c>
      <c r="C42" s="321">
        <f>IFERROR(VLOOKUP($A42,'様式C-1-2用'!$B$3:$O$1100,3,0),"")</f>
        <v>102</v>
      </c>
      <c r="D42" s="321" t="str">
        <f>IFERROR(VLOOKUP($A42,'様式C-1-2用'!$B$3:$O$1100,5,0),"")</f>
        <v>照明施設</v>
      </c>
      <c r="E42" s="321" t="str">
        <f>IFERROR(VLOOKUP($A42,'様式C-1-2用'!$B$3:$O$1100,6,0),"")</f>
        <v>灯具</v>
      </c>
      <c r="F42" s="321" t="str">
        <f>IFERROR(VLOOKUP($A42,'様式C-1-2用'!$B$3:$O$1100,7,0),"")</f>
        <v>附属物本体</v>
      </c>
      <c r="G42" s="321" t="str">
        <f>IFERROR(VLOOKUP($A42,'様式C-1-2用'!$B$3:$O$1100,8,0),"")</f>
        <v>腐食</v>
      </c>
      <c r="H42" s="327">
        <f>IFERROR(VLOOKUP($A42,'様式C-1-2用'!$B$3:$O$1100,9,0),"")</f>
        <v>1</v>
      </c>
      <c r="I42" s="321">
        <f>IFERROR(VLOOKUP($A42,'様式C-1-2用'!$B$3:$O$1100,10,0),"")</f>
        <v>0</v>
      </c>
      <c r="J42" s="321" t="str">
        <f>IFERROR(VLOOKUP($A42,'様式C-1-2用'!$B$3:$O$1100,11,0),"")</f>
        <v>×</v>
      </c>
      <c r="K42" s="321" t="str">
        <f t="shared" si="0"/>
        <v>×</v>
      </c>
      <c r="L42" s="321" t="str">
        <f>IFERROR(VLOOKUP($A42,'様式C-1-2用'!$B$3:$O$1100,12,0),"")</f>
        <v>未</v>
      </c>
      <c r="M42" s="321">
        <f>IFERROR(VLOOKUP($A42,'様式C-1-2用'!$B$3:$O$1100,13,0),"")</f>
        <v>0</v>
      </c>
      <c r="N42" s="321" t="str">
        <f>IFERROR(VLOOKUP($A42,'様式C-1-2用'!$B$3:$O$1100,14,0),"")</f>
        <v>交換</v>
      </c>
      <c r="O42" s="321" t="str">
        <f>IFERROR(VLOOKUP($A42,'様式C-1-2用'!$B$3:$P$1100,15,0),"")</f>
        <v>照明本体カバー腐食1箇所</v>
      </c>
    </row>
    <row r="43" spans="1:15" ht="15.95" customHeight="1" x14ac:dyDescent="0.15">
      <c r="A43" s="314">
        <v>41</v>
      </c>
      <c r="B43" s="320">
        <f>IFERROR(VLOOKUP($A43,'様式C-1-2用'!$B$3:$O$1100,2,0),"")</f>
        <v>15</v>
      </c>
      <c r="C43" s="321">
        <f>IFERROR(VLOOKUP($A43,'様式C-1-2用'!$B$3:$O$1100,3,0),"")</f>
        <v>103</v>
      </c>
      <c r="D43" s="321" t="str">
        <f>IFERROR(VLOOKUP($A43,'様式C-1-2用'!$B$3:$O$1100,5,0),"")</f>
        <v>照明施設</v>
      </c>
      <c r="E43" s="321" t="str">
        <f>IFERROR(VLOOKUP($A43,'様式C-1-2用'!$B$3:$O$1100,6,0),"")</f>
        <v>ケーブル類</v>
      </c>
      <c r="F43" s="321" t="str">
        <f>IFERROR(VLOOKUP($A43,'様式C-1-2用'!$B$3:$O$1100,7,0),"")</f>
        <v>取付部材</v>
      </c>
      <c r="G43" s="321" t="str">
        <f>IFERROR(VLOOKUP($A43,'様式C-1-2用'!$B$3:$O$1100,8,0),"")</f>
        <v>腐食</v>
      </c>
      <c r="H43" s="327">
        <f>IFERROR(VLOOKUP($A43,'様式C-1-2用'!$B$3:$O$1100,9,0),"")</f>
        <v>5</v>
      </c>
      <c r="I43" s="321">
        <f>IFERROR(VLOOKUP($A43,'様式C-1-2用'!$B$3:$O$1100,10,0),"")</f>
        <v>0</v>
      </c>
      <c r="J43" s="321" t="str">
        <f>IFERROR(VLOOKUP($A43,'様式C-1-2用'!$B$3:$O$1100,11,0),"")</f>
        <v>×</v>
      </c>
      <c r="K43" s="321" t="str">
        <f t="shared" si="0"/>
        <v>×</v>
      </c>
      <c r="L43" s="321" t="str">
        <f>IFERROR(VLOOKUP($A43,'様式C-1-2用'!$B$3:$O$1100,12,0),"")</f>
        <v>未</v>
      </c>
      <c r="M43" s="321">
        <f>IFERROR(VLOOKUP($A43,'様式C-1-2用'!$B$3:$O$1100,13,0),"")</f>
        <v>0</v>
      </c>
      <c r="N43" s="321" t="str">
        <f>IFERROR(VLOOKUP($A43,'様式C-1-2用'!$B$3:$O$1100,14,0),"")</f>
        <v>交換</v>
      </c>
      <c r="O43" s="321" t="str">
        <f>IFERROR(VLOOKUP($A43,'様式C-1-2用'!$B$3:$P$1100,15,0),"")</f>
        <v>取付金具腐食5箇所
(過年度写S15-16,15-17,15-18,
15-19,15-20)</v>
      </c>
    </row>
    <row r="44" spans="1:15" ht="15.95" customHeight="1" x14ac:dyDescent="0.15">
      <c r="A44" s="314">
        <v>42</v>
      </c>
      <c r="B44" s="320">
        <f>IFERROR(VLOOKUP($A44,'様式C-1-2用'!$B$3:$O$1100,2,0),"")</f>
        <v>16</v>
      </c>
      <c r="C44" s="321">
        <f>IFERROR(VLOOKUP($A44,'様式C-1-2用'!$B$3:$O$1100,3,0),"")</f>
        <v>101</v>
      </c>
      <c r="D44" s="321" t="str">
        <f>IFERROR(VLOOKUP($A44,'様式C-1-2用'!$B$3:$O$1100,5,0),"")</f>
        <v>照明施設</v>
      </c>
      <c r="E44" s="321" t="str">
        <f>IFERROR(VLOOKUP($A44,'様式C-1-2用'!$B$3:$O$1100,6,0),"")</f>
        <v>ケーブル類</v>
      </c>
      <c r="F44" s="321" t="str">
        <f>IFERROR(VLOOKUP($A44,'様式C-1-2用'!$B$3:$O$1100,7,0),"")</f>
        <v>取付部材</v>
      </c>
      <c r="G44" s="321" t="str">
        <f>IFERROR(VLOOKUP($A44,'様式C-1-2用'!$B$3:$O$1100,8,0),"")</f>
        <v>腐食</v>
      </c>
      <c r="H44" s="327">
        <f>IFERROR(VLOOKUP($A44,'様式C-1-2用'!$B$3:$O$1100,9,0),"")</f>
        <v>5</v>
      </c>
      <c r="I44" s="321">
        <f>IFERROR(VLOOKUP($A44,'様式C-1-2用'!$B$3:$O$1100,10,0),"")</f>
        <v>0</v>
      </c>
      <c r="J44" s="321" t="str">
        <f>IFERROR(VLOOKUP($A44,'様式C-1-2用'!$B$3:$O$1100,11,0),"")</f>
        <v>×</v>
      </c>
      <c r="K44" s="321" t="str">
        <f t="shared" si="0"/>
        <v>×</v>
      </c>
      <c r="L44" s="321" t="str">
        <f>IFERROR(VLOOKUP($A44,'様式C-1-2用'!$B$3:$O$1100,12,0),"")</f>
        <v>未</v>
      </c>
      <c r="M44" s="321">
        <f>IFERROR(VLOOKUP($A44,'様式C-1-2用'!$B$3:$O$1100,13,0),"")</f>
        <v>0</v>
      </c>
      <c r="N44" s="321" t="str">
        <f>IFERROR(VLOOKUP($A44,'様式C-1-2用'!$B$3:$O$1100,14,0),"")</f>
        <v>交換</v>
      </c>
      <c r="O44" s="321" t="str">
        <f>IFERROR(VLOOKUP($A44,'様式C-1-2用'!$B$3:$P$1100,15,0),"")</f>
        <v>取付金具腐食5箇所
(過年度写S16-9,16-10,16-11,
16-12,16-14)</v>
      </c>
    </row>
    <row r="45" spans="1:15" ht="15.95" customHeight="1" x14ac:dyDescent="0.15">
      <c r="A45" s="314">
        <v>43</v>
      </c>
      <c r="B45" s="320">
        <f>IFERROR(VLOOKUP($A45,'様式C-1-2用'!$B$3:$O$1100,2,0),"")</f>
        <v>16</v>
      </c>
      <c r="C45" s="321">
        <f>IFERROR(VLOOKUP($A45,'様式C-1-2用'!$B$3:$O$1100,3,0),"")</f>
        <v>102</v>
      </c>
      <c r="D45" s="321" t="str">
        <f>IFERROR(VLOOKUP($A45,'様式C-1-2用'!$B$3:$O$1100,5,0),"")</f>
        <v>照明施設</v>
      </c>
      <c r="E45" s="321" t="str">
        <f>IFERROR(VLOOKUP($A45,'様式C-1-2用'!$B$3:$O$1100,6,0),"")</f>
        <v>灯具</v>
      </c>
      <c r="F45" s="321" t="str">
        <f>IFERROR(VLOOKUP($A45,'様式C-1-2用'!$B$3:$O$1100,7,0),"")</f>
        <v>附属物本体</v>
      </c>
      <c r="G45" s="321" t="str">
        <f>IFERROR(VLOOKUP($A45,'様式C-1-2用'!$B$3:$O$1100,8,0),"")</f>
        <v>腐食</v>
      </c>
      <c r="H45" s="327">
        <f>IFERROR(VLOOKUP($A45,'様式C-1-2用'!$B$3:$O$1100,9,0),"")</f>
        <v>1</v>
      </c>
      <c r="I45" s="321">
        <f>IFERROR(VLOOKUP($A45,'様式C-1-2用'!$B$3:$O$1100,10,0),"")</f>
        <v>0</v>
      </c>
      <c r="J45" s="321" t="str">
        <f>IFERROR(VLOOKUP($A45,'様式C-1-2用'!$B$3:$O$1100,11,0),"")</f>
        <v>×</v>
      </c>
      <c r="K45" s="321" t="str">
        <f t="shared" si="0"/>
        <v>×</v>
      </c>
      <c r="L45" s="321" t="str">
        <f>IFERROR(VLOOKUP($A45,'様式C-1-2用'!$B$3:$O$1100,12,0),"")</f>
        <v>未</v>
      </c>
      <c r="M45" s="321">
        <f>IFERROR(VLOOKUP($A45,'様式C-1-2用'!$B$3:$O$1100,13,0),"")</f>
        <v>0</v>
      </c>
      <c r="N45" s="321" t="str">
        <f>IFERROR(VLOOKUP($A45,'様式C-1-2用'!$B$3:$O$1100,14,0),"")</f>
        <v>交換</v>
      </c>
      <c r="O45" s="321" t="str">
        <f>IFERROR(VLOOKUP($A45,'様式C-1-2用'!$B$3:$P$1100,15,0),"")</f>
        <v>照明本体カバー腐食1箇所
(過年度写S16-13)</v>
      </c>
    </row>
    <row r="46" spans="1:15" ht="15.95" customHeight="1" x14ac:dyDescent="0.15">
      <c r="A46" s="314">
        <v>44</v>
      </c>
      <c r="B46" s="320">
        <f>IFERROR(VLOOKUP($A46,'様式C-1-2用'!$B$3:$O$1100,2,0),"")</f>
        <v>16</v>
      </c>
      <c r="C46" s="321">
        <f>IFERROR(VLOOKUP($A46,'様式C-1-2用'!$B$3:$O$1100,3,0),"")</f>
        <v>103</v>
      </c>
      <c r="D46" s="321" t="str">
        <f>IFERROR(VLOOKUP($A46,'様式C-1-2用'!$B$3:$O$1100,5,0),"")</f>
        <v>照明施設</v>
      </c>
      <c r="E46" s="321" t="str">
        <f>IFERROR(VLOOKUP($A46,'様式C-1-2用'!$B$3:$O$1100,6,0),"")</f>
        <v>ケーブル類</v>
      </c>
      <c r="F46" s="321" t="str">
        <f>IFERROR(VLOOKUP($A46,'様式C-1-2用'!$B$3:$O$1100,7,0),"")</f>
        <v>取付部材</v>
      </c>
      <c r="G46" s="321" t="str">
        <f>IFERROR(VLOOKUP($A46,'様式C-1-2用'!$B$3:$O$1100,8,0),"")</f>
        <v>腐食</v>
      </c>
      <c r="H46" s="327">
        <f>IFERROR(VLOOKUP($A46,'様式C-1-2用'!$B$3:$O$1100,9,0),"")</f>
        <v>2</v>
      </c>
      <c r="I46" s="321">
        <f>IFERROR(VLOOKUP($A46,'様式C-1-2用'!$B$3:$O$1100,10,0),"")</f>
        <v>0</v>
      </c>
      <c r="J46" s="321" t="str">
        <f>IFERROR(VLOOKUP($A46,'様式C-1-2用'!$B$3:$O$1100,11,0),"")</f>
        <v>×</v>
      </c>
      <c r="K46" s="321" t="str">
        <f t="shared" si="0"/>
        <v>×</v>
      </c>
      <c r="L46" s="321" t="str">
        <f>IFERROR(VLOOKUP($A46,'様式C-1-2用'!$B$3:$O$1100,12,0),"")</f>
        <v>未</v>
      </c>
      <c r="M46" s="321">
        <f>IFERROR(VLOOKUP($A46,'様式C-1-2用'!$B$3:$O$1100,13,0),"")</f>
        <v>0</v>
      </c>
      <c r="N46" s="321" t="str">
        <f>IFERROR(VLOOKUP($A46,'様式C-1-2用'!$B$3:$O$1100,14,0),"")</f>
        <v>交換</v>
      </c>
      <c r="O46" s="321" t="str">
        <f>IFERROR(VLOOKUP($A46,'様式C-1-2用'!$B$3:$P$1100,15,0),"")</f>
        <v>取付金具腐食2箇所
(過年度写S16-15,16-16)</v>
      </c>
    </row>
    <row r="47" spans="1:15" ht="15.95" customHeight="1" x14ac:dyDescent="0.15">
      <c r="A47" s="314">
        <v>45</v>
      </c>
      <c r="B47" s="320">
        <f>IFERROR(VLOOKUP($A47,'様式C-1-2用'!$B$3:$O$1100,2,0),"")</f>
        <v>17</v>
      </c>
      <c r="C47" s="321">
        <f>IFERROR(VLOOKUP($A47,'様式C-1-2用'!$B$3:$O$1100,3,0),"")</f>
        <v>101</v>
      </c>
      <c r="D47" s="321" t="str">
        <f>IFERROR(VLOOKUP($A47,'様式C-1-2用'!$B$3:$O$1100,5,0),"")</f>
        <v>照明施設</v>
      </c>
      <c r="E47" s="321" t="str">
        <f>IFERROR(VLOOKUP($A47,'様式C-1-2用'!$B$3:$O$1100,6,0),"")</f>
        <v>ケーブル類</v>
      </c>
      <c r="F47" s="321" t="str">
        <f>IFERROR(VLOOKUP($A47,'様式C-1-2用'!$B$3:$O$1100,7,0),"")</f>
        <v>取付部材</v>
      </c>
      <c r="G47" s="321" t="str">
        <f>IFERROR(VLOOKUP($A47,'様式C-1-2用'!$B$3:$O$1100,8,0),"")</f>
        <v>腐食</v>
      </c>
      <c r="H47" s="327">
        <f>IFERROR(VLOOKUP($A47,'様式C-1-2用'!$B$3:$O$1100,9,0),"")</f>
        <v>6</v>
      </c>
      <c r="I47" s="321">
        <f>IFERROR(VLOOKUP($A47,'様式C-1-2用'!$B$3:$O$1100,10,0),"")</f>
        <v>0</v>
      </c>
      <c r="J47" s="321" t="str">
        <f>IFERROR(VLOOKUP($A47,'様式C-1-2用'!$B$3:$O$1100,11,0),"")</f>
        <v>×</v>
      </c>
      <c r="K47" s="321" t="str">
        <f t="shared" si="0"/>
        <v>×</v>
      </c>
      <c r="L47" s="321" t="str">
        <f>IFERROR(VLOOKUP($A47,'様式C-1-2用'!$B$3:$O$1100,12,0),"")</f>
        <v>未</v>
      </c>
      <c r="M47" s="321">
        <f>IFERROR(VLOOKUP($A47,'様式C-1-2用'!$B$3:$O$1100,13,0),"")</f>
        <v>0</v>
      </c>
      <c r="N47" s="321" t="str">
        <f>IFERROR(VLOOKUP($A47,'様式C-1-2用'!$B$3:$O$1100,14,0),"")</f>
        <v>交換</v>
      </c>
      <c r="O47" s="321" t="str">
        <f>IFERROR(VLOOKUP($A47,'様式C-1-2用'!$B$3:$P$1100,15,0),"")</f>
        <v>取付金具腐食6箇所
(過年度写S17-11,17-12,17-13)</v>
      </c>
    </row>
    <row r="48" spans="1:15" ht="15.95" customHeight="1" x14ac:dyDescent="0.15">
      <c r="A48" s="314">
        <v>46</v>
      </c>
      <c r="B48" s="320">
        <f>IFERROR(VLOOKUP($A48,'様式C-1-2用'!$B$3:$O$1100,2,0),"")</f>
        <v>17</v>
      </c>
      <c r="C48" s="321">
        <f>IFERROR(VLOOKUP($A48,'様式C-1-2用'!$B$3:$O$1100,3,0),"")</f>
        <v>102</v>
      </c>
      <c r="D48" s="321" t="str">
        <f>IFERROR(VLOOKUP($A48,'様式C-1-2用'!$B$3:$O$1100,5,0),"")</f>
        <v>照明施設</v>
      </c>
      <c r="E48" s="321" t="str">
        <f>IFERROR(VLOOKUP($A48,'様式C-1-2用'!$B$3:$O$1100,6,0),"")</f>
        <v>ケーブル類</v>
      </c>
      <c r="F48" s="321" t="str">
        <f>IFERROR(VLOOKUP($A48,'様式C-1-2用'!$B$3:$O$1100,7,0),"")</f>
        <v>取付部材</v>
      </c>
      <c r="G48" s="321" t="str">
        <f>IFERROR(VLOOKUP($A48,'様式C-1-2用'!$B$3:$O$1100,8,0),"")</f>
        <v>腐食</v>
      </c>
      <c r="H48" s="327">
        <f>IFERROR(VLOOKUP($A48,'様式C-1-2用'!$B$3:$O$1100,9,0),"")</f>
        <v>5</v>
      </c>
      <c r="I48" s="321">
        <f>IFERROR(VLOOKUP($A48,'様式C-1-2用'!$B$3:$O$1100,10,0),"")</f>
        <v>0</v>
      </c>
      <c r="J48" s="321" t="str">
        <f>IFERROR(VLOOKUP($A48,'様式C-1-2用'!$B$3:$O$1100,11,0),"")</f>
        <v>×</v>
      </c>
      <c r="K48" s="321" t="str">
        <f t="shared" si="0"/>
        <v>×</v>
      </c>
      <c r="L48" s="321" t="str">
        <f>IFERROR(VLOOKUP($A48,'様式C-1-2用'!$B$3:$O$1100,12,0),"")</f>
        <v>未</v>
      </c>
      <c r="M48" s="321">
        <f>IFERROR(VLOOKUP($A48,'様式C-1-2用'!$B$3:$O$1100,13,0),"")</f>
        <v>0</v>
      </c>
      <c r="N48" s="321" t="str">
        <f>IFERROR(VLOOKUP($A48,'様式C-1-2用'!$B$3:$O$1100,14,0),"")</f>
        <v>交換</v>
      </c>
      <c r="O48" s="321" t="str">
        <f>IFERROR(VLOOKUP($A48,'様式C-1-2用'!$B$3:$P$1100,15,0),"")</f>
        <v>取付金具腐食5箇所(3箇所破損有)
(過年度写S17-14,17-15,
17-16,17-17)</v>
      </c>
    </row>
    <row r="49" spans="1:15" ht="15.95" customHeight="1" x14ac:dyDescent="0.15">
      <c r="A49" s="314">
        <v>47</v>
      </c>
      <c r="B49" s="320">
        <f>IFERROR(VLOOKUP($A49,'様式C-1-2用'!$B$3:$O$1100,2,0),"")</f>
        <v>18</v>
      </c>
      <c r="C49" s="321">
        <f>IFERROR(VLOOKUP($A49,'様式C-1-2用'!$B$3:$O$1100,3,0),"")</f>
        <v>101</v>
      </c>
      <c r="D49" s="321" t="str">
        <f>IFERROR(VLOOKUP($A49,'様式C-1-2用'!$B$3:$O$1100,5,0),"")</f>
        <v>照明施設</v>
      </c>
      <c r="E49" s="321" t="str">
        <f>IFERROR(VLOOKUP($A49,'様式C-1-2用'!$B$3:$O$1100,6,0),"")</f>
        <v>ケーブル類</v>
      </c>
      <c r="F49" s="321" t="str">
        <f>IFERROR(VLOOKUP($A49,'様式C-1-2用'!$B$3:$O$1100,7,0),"")</f>
        <v>取付部材</v>
      </c>
      <c r="G49" s="321" t="str">
        <f>IFERROR(VLOOKUP($A49,'様式C-1-2用'!$B$3:$O$1100,8,0),"")</f>
        <v>腐食</v>
      </c>
      <c r="H49" s="327">
        <f>IFERROR(VLOOKUP($A49,'様式C-1-2用'!$B$3:$O$1100,9,0),"")</f>
        <v>7</v>
      </c>
      <c r="I49" s="321">
        <f>IFERROR(VLOOKUP($A49,'様式C-1-2用'!$B$3:$O$1100,10,0),"")</f>
        <v>0</v>
      </c>
      <c r="J49" s="321" t="str">
        <f>IFERROR(VLOOKUP($A49,'様式C-1-2用'!$B$3:$O$1100,11,0),"")</f>
        <v>×</v>
      </c>
      <c r="K49" s="321" t="str">
        <f t="shared" si="0"/>
        <v>×</v>
      </c>
      <c r="L49" s="321" t="str">
        <f>IFERROR(VLOOKUP($A49,'様式C-1-2用'!$B$3:$O$1100,12,0),"")</f>
        <v>未</v>
      </c>
      <c r="M49" s="321">
        <f>IFERROR(VLOOKUP($A49,'様式C-1-2用'!$B$3:$O$1100,13,0),"")</f>
        <v>0</v>
      </c>
      <c r="N49" s="321" t="str">
        <f>IFERROR(VLOOKUP($A49,'様式C-1-2用'!$B$3:$O$1100,14,0),"")</f>
        <v>交換</v>
      </c>
      <c r="O49" s="321" t="str">
        <f>IFERROR(VLOOKUP($A49,'様式C-1-2用'!$B$3:$P$1100,15,0),"")</f>
        <v>取付金具腐食7箇所
(過年度写S18-14,18-15,18-16)</v>
      </c>
    </row>
    <row r="50" spans="1:15" ht="15.95" customHeight="1" x14ac:dyDescent="0.15">
      <c r="A50" s="314">
        <v>48</v>
      </c>
      <c r="B50" s="320">
        <f>IFERROR(VLOOKUP($A50,'様式C-1-2用'!$B$3:$O$1100,2,0),"")</f>
        <v>18</v>
      </c>
      <c r="C50" s="321">
        <f>IFERROR(VLOOKUP($A50,'様式C-1-2用'!$B$3:$O$1100,3,0),"")</f>
        <v>102</v>
      </c>
      <c r="D50" s="321" t="str">
        <f>IFERROR(VLOOKUP($A50,'様式C-1-2用'!$B$3:$O$1100,5,0),"")</f>
        <v>照明施設</v>
      </c>
      <c r="E50" s="321" t="str">
        <f>IFERROR(VLOOKUP($A50,'様式C-1-2用'!$B$3:$O$1100,6,0),"")</f>
        <v>灯具</v>
      </c>
      <c r="F50" s="321" t="str">
        <f>IFERROR(VLOOKUP($A50,'様式C-1-2用'!$B$3:$O$1100,7,0),"")</f>
        <v>附属物本体</v>
      </c>
      <c r="G50" s="321" t="str">
        <f>IFERROR(VLOOKUP($A50,'様式C-1-2用'!$B$3:$O$1100,8,0),"")</f>
        <v>腐食</v>
      </c>
      <c r="H50" s="327">
        <f>IFERROR(VLOOKUP($A50,'様式C-1-2用'!$B$3:$O$1100,9,0),"")</f>
        <v>1</v>
      </c>
      <c r="I50" s="321">
        <f>IFERROR(VLOOKUP($A50,'様式C-1-2用'!$B$3:$O$1100,10,0),"")</f>
        <v>0</v>
      </c>
      <c r="J50" s="321" t="str">
        <f>IFERROR(VLOOKUP($A50,'様式C-1-2用'!$B$3:$O$1100,11,0),"")</f>
        <v>×</v>
      </c>
      <c r="K50" s="321" t="str">
        <f t="shared" si="0"/>
        <v>×</v>
      </c>
      <c r="L50" s="321" t="str">
        <f>IFERROR(VLOOKUP($A50,'様式C-1-2用'!$B$3:$O$1100,12,0),"")</f>
        <v>未</v>
      </c>
      <c r="M50" s="321">
        <f>IFERROR(VLOOKUP($A50,'様式C-1-2用'!$B$3:$O$1100,13,0),"")</f>
        <v>0</v>
      </c>
      <c r="N50" s="321" t="str">
        <f>IFERROR(VLOOKUP($A50,'様式C-1-2用'!$B$3:$O$1100,14,0),"")</f>
        <v>交換</v>
      </c>
      <c r="O50" s="321" t="str">
        <f>IFERROR(VLOOKUP($A50,'様式C-1-2用'!$B$3:$P$1100,15,0),"")</f>
        <v>照明本体カバー腐食1箇所
(過年度写S18-12,18-13)</v>
      </c>
    </row>
    <row r="51" spans="1:15" ht="15.95" customHeight="1" x14ac:dyDescent="0.15">
      <c r="A51" s="314">
        <v>49</v>
      </c>
      <c r="B51" s="320">
        <f>IFERROR(VLOOKUP($A51,'様式C-1-2用'!$B$3:$O$1100,2,0),"")</f>
        <v>18</v>
      </c>
      <c r="C51" s="321">
        <f>IFERROR(VLOOKUP($A51,'様式C-1-2用'!$B$3:$O$1100,3,0),"")</f>
        <v>103</v>
      </c>
      <c r="D51" s="321" t="str">
        <f>IFERROR(VLOOKUP($A51,'様式C-1-2用'!$B$3:$O$1100,5,0),"")</f>
        <v>照明施設</v>
      </c>
      <c r="E51" s="321" t="str">
        <f>IFERROR(VLOOKUP($A51,'様式C-1-2用'!$B$3:$O$1100,6,0),"")</f>
        <v>ケーブル類</v>
      </c>
      <c r="F51" s="321" t="str">
        <f>IFERROR(VLOOKUP($A51,'様式C-1-2用'!$B$3:$O$1100,7,0),"")</f>
        <v>取付部材</v>
      </c>
      <c r="G51" s="321" t="str">
        <f>IFERROR(VLOOKUP($A51,'様式C-1-2用'!$B$3:$O$1100,8,0),"")</f>
        <v>腐食</v>
      </c>
      <c r="H51" s="327">
        <f>IFERROR(VLOOKUP($A51,'様式C-1-2用'!$B$3:$O$1100,9,0),"")</f>
        <v>6</v>
      </c>
      <c r="I51" s="321">
        <f>IFERROR(VLOOKUP($A51,'様式C-1-2用'!$B$3:$O$1100,10,0),"")</f>
        <v>0</v>
      </c>
      <c r="J51" s="321" t="str">
        <f>IFERROR(VLOOKUP($A51,'様式C-1-2用'!$B$3:$O$1100,11,0),"")</f>
        <v>×</v>
      </c>
      <c r="K51" s="321" t="str">
        <f t="shared" si="0"/>
        <v>×</v>
      </c>
      <c r="L51" s="321" t="str">
        <f>IFERROR(VLOOKUP($A51,'様式C-1-2用'!$B$3:$O$1100,12,0),"")</f>
        <v>未</v>
      </c>
      <c r="M51" s="321">
        <f>IFERROR(VLOOKUP($A51,'様式C-1-2用'!$B$3:$O$1100,13,0),"")</f>
        <v>0</v>
      </c>
      <c r="N51" s="321" t="str">
        <f>IFERROR(VLOOKUP($A51,'様式C-1-2用'!$B$3:$O$1100,14,0),"")</f>
        <v>交換</v>
      </c>
      <c r="O51" s="321" t="str">
        <f>IFERROR(VLOOKUP($A51,'様式C-1-2用'!$B$3:$P$1100,15,0),"")</f>
        <v>取付金具腐食6箇所(1箇所破損有)
(過年度写S18-18,18-19,18-20)</v>
      </c>
    </row>
    <row r="52" spans="1:15" ht="15.95" customHeight="1" x14ac:dyDescent="0.15">
      <c r="A52" s="314">
        <v>50</v>
      </c>
      <c r="B52" s="320">
        <f>IFERROR(VLOOKUP($A52,'様式C-1-2用'!$B$3:$O$1100,2,0),"")</f>
        <v>18</v>
      </c>
      <c r="C52" s="321">
        <f>IFERROR(VLOOKUP($A52,'様式C-1-2用'!$B$3:$O$1100,3,0),"")</f>
        <v>104</v>
      </c>
      <c r="D52" s="321" t="str">
        <f>IFERROR(VLOOKUP($A52,'様式C-1-2用'!$B$3:$O$1100,5,0),"")</f>
        <v>照明施設</v>
      </c>
      <c r="E52" s="321" t="str">
        <f>IFERROR(VLOOKUP($A52,'様式C-1-2用'!$B$3:$O$1100,6,0),"")</f>
        <v>灯具</v>
      </c>
      <c r="F52" s="321" t="str">
        <f>IFERROR(VLOOKUP($A52,'様式C-1-2用'!$B$3:$O$1100,7,0),"")</f>
        <v>附属物本体</v>
      </c>
      <c r="G52" s="321" t="str">
        <f>IFERROR(VLOOKUP($A52,'様式C-1-2用'!$B$3:$O$1100,8,0),"")</f>
        <v>腐食</v>
      </c>
      <c r="H52" s="327">
        <f>IFERROR(VLOOKUP($A52,'様式C-1-2用'!$B$3:$O$1100,9,0),"")</f>
        <v>1</v>
      </c>
      <c r="I52" s="321">
        <f>IFERROR(VLOOKUP($A52,'様式C-1-2用'!$B$3:$O$1100,10,0),"")</f>
        <v>0</v>
      </c>
      <c r="J52" s="321" t="str">
        <f>IFERROR(VLOOKUP($A52,'様式C-1-2用'!$B$3:$O$1100,11,0),"")</f>
        <v>×</v>
      </c>
      <c r="K52" s="321" t="str">
        <f t="shared" si="0"/>
        <v>×</v>
      </c>
      <c r="L52" s="321" t="str">
        <f>IFERROR(VLOOKUP($A52,'様式C-1-2用'!$B$3:$O$1100,12,0),"")</f>
        <v>未</v>
      </c>
      <c r="M52" s="321">
        <f>IFERROR(VLOOKUP($A52,'様式C-1-2用'!$B$3:$O$1100,13,0),"")</f>
        <v>0</v>
      </c>
      <c r="N52" s="321" t="str">
        <f>IFERROR(VLOOKUP($A52,'様式C-1-2用'!$B$3:$O$1100,14,0),"")</f>
        <v>交換</v>
      </c>
      <c r="O52" s="321" t="str">
        <f>IFERROR(VLOOKUP($A52,'様式C-1-2用'!$B$3:$P$1100,15,0),"")</f>
        <v>照明本体カバー腐食1箇所
(過年度写S18-17)</v>
      </c>
    </row>
    <row r="53" spans="1:15" ht="15.95" customHeight="1" x14ac:dyDescent="0.15">
      <c r="A53" s="314">
        <v>51</v>
      </c>
      <c r="B53" s="320">
        <f>IFERROR(VLOOKUP($A53,'様式C-1-2用'!$B$3:$O$1100,2,0),"")</f>
        <v>19</v>
      </c>
      <c r="C53" s="321">
        <f>IFERROR(VLOOKUP($A53,'様式C-1-2用'!$B$3:$O$1100,3,0),"")</f>
        <v>101</v>
      </c>
      <c r="D53" s="321" t="str">
        <f>IFERROR(VLOOKUP($A53,'様式C-1-2用'!$B$3:$O$1100,5,0),"")</f>
        <v>照明施設</v>
      </c>
      <c r="E53" s="321" t="str">
        <f>IFERROR(VLOOKUP($A53,'様式C-1-2用'!$B$3:$O$1100,6,0),"")</f>
        <v>ケーブル類</v>
      </c>
      <c r="F53" s="321" t="str">
        <f>IFERROR(VLOOKUP($A53,'様式C-1-2用'!$B$3:$O$1100,7,0),"")</f>
        <v>取付部材</v>
      </c>
      <c r="G53" s="321" t="str">
        <f>IFERROR(VLOOKUP($A53,'様式C-1-2用'!$B$3:$O$1100,8,0),"")</f>
        <v>腐食</v>
      </c>
      <c r="H53" s="327">
        <f>IFERROR(VLOOKUP($A53,'様式C-1-2用'!$B$3:$O$1100,9,0),"")</f>
        <v>6</v>
      </c>
      <c r="I53" s="321">
        <f>IFERROR(VLOOKUP($A53,'様式C-1-2用'!$B$3:$O$1100,10,0),"")</f>
        <v>0</v>
      </c>
      <c r="J53" s="321" t="str">
        <f>IFERROR(VLOOKUP($A53,'様式C-1-2用'!$B$3:$O$1100,11,0),"")</f>
        <v>×</v>
      </c>
      <c r="K53" s="321" t="str">
        <f t="shared" si="0"/>
        <v>×</v>
      </c>
      <c r="L53" s="321" t="str">
        <f>IFERROR(VLOOKUP($A53,'様式C-1-2用'!$B$3:$O$1100,12,0),"")</f>
        <v>未</v>
      </c>
      <c r="M53" s="321">
        <f>IFERROR(VLOOKUP($A53,'様式C-1-2用'!$B$3:$O$1100,13,0),"")</f>
        <v>0</v>
      </c>
      <c r="N53" s="321" t="str">
        <f>IFERROR(VLOOKUP($A53,'様式C-1-2用'!$B$3:$O$1100,14,0),"")</f>
        <v>交換</v>
      </c>
      <c r="O53" s="321" t="str">
        <f>IFERROR(VLOOKUP($A53,'様式C-1-2用'!$B$3:$P$1100,15,0),"")</f>
        <v>取付金具腐食6箇所
(過年度写S19-9,19-10,19-11,
19-12,19-13)</v>
      </c>
    </row>
    <row r="54" spans="1:15" ht="15.95" customHeight="1" x14ac:dyDescent="0.15">
      <c r="A54" s="314">
        <v>52</v>
      </c>
      <c r="B54" s="320">
        <f>IFERROR(VLOOKUP($A54,'様式C-1-2用'!$B$3:$O$1100,2,0),"")</f>
        <v>19</v>
      </c>
      <c r="C54" s="321">
        <f>IFERROR(VLOOKUP($A54,'様式C-1-2用'!$B$3:$O$1100,3,0),"")</f>
        <v>102</v>
      </c>
      <c r="D54" s="321" t="str">
        <f>IFERROR(VLOOKUP($A54,'様式C-1-2用'!$B$3:$O$1100,5,0),"")</f>
        <v>照明施設</v>
      </c>
      <c r="E54" s="321" t="str">
        <f>IFERROR(VLOOKUP($A54,'様式C-1-2用'!$B$3:$O$1100,6,0),"")</f>
        <v>灯具</v>
      </c>
      <c r="F54" s="321" t="str">
        <f>IFERROR(VLOOKUP($A54,'様式C-1-2用'!$B$3:$O$1100,7,0),"")</f>
        <v>附属物本体</v>
      </c>
      <c r="G54" s="321" t="str">
        <f>IFERROR(VLOOKUP($A54,'様式C-1-2用'!$B$3:$O$1100,8,0),"")</f>
        <v>腐食</v>
      </c>
      <c r="H54" s="327">
        <f>IFERROR(VLOOKUP($A54,'様式C-1-2用'!$B$3:$O$1100,9,0),"")</f>
        <v>1</v>
      </c>
      <c r="I54" s="321">
        <f>IFERROR(VLOOKUP($A54,'様式C-1-2用'!$B$3:$O$1100,10,0),"")</f>
        <v>0</v>
      </c>
      <c r="J54" s="321" t="str">
        <f>IFERROR(VLOOKUP($A54,'様式C-1-2用'!$B$3:$O$1100,11,0),"")</f>
        <v>×</v>
      </c>
      <c r="K54" s="321" t="str">
        <f t="shared" si="0"/>
        <v>×</v>
      </c>
      <c r="L54" s="321" t="str">
        <f>IFERROR(VLOOKUP($A54,'様式C-1-2用'!$B$3:$O$1100,12,0),"")</f>
        <v>未</v>
      </c>
      <c r="M54" s="321">
        <f>IFERROR(VLOOKUP($A54,'様式C-1-2用'!$B$3:$O$1100,13,0),"")</f>
        <v>0</v>
      </c>
      <c r="N54" s="321" t="str">
        <f>IFERROR(VLOOKUP($A54,'様式C-1-2用'!$B$3:$O$1100,14,0),"")</f>
        <v>交換</v>
      </c>
      <c r="O54" s="321" t="str">
        <f>IFERROR(VLOOKUP($A54,'様式C-1-2用'!$B$3:$P$1100,15,0),"")</f>
        <v>照明本体カバー腐食1箇所
(過年度写S19-8)</v>
      </c>
    </row>
    <row r="55" spans="1:15" ht="15.95" customHeight="1" x14ac:dyDescent="0.15">
      <c r="A55" s="314">
        <v>53</v>
      </c>
      <c r="B55" s="320">
        <f>IFERROR(VLOOKUP($A55,'様式C-1-2用'!$B$3:$O$1100,2,0),"")</f>
        <v>19</v>
      </c>
      <c r="C55" s="321">
        <f>IFERROR(VLOOKUP($A55,'様式C-1-2用'!$B$3:$O$1100,3,0),"")</f>
        <v>103</v>
      </c>
      <c r="D55" s="321" t="str">
        <f>IFERROR(VLOOKUP($A55,'様式C-1-2用'!$B$3:$O$1100,5,0),"")</f>
        <v>照明施設</v>
      </c>
      <c r="E55" s="321" t="str">
        <f>IFERROR(VLOOKUP($A55,'様式C-1-2用'!$B$3:$O$1100,6,0),"")</f>
        <v>灯具</v>
      </c>
      <c r="F55" s="321" t="str">
        <f>IFERROR(VLOOKUP($A55,'様式C-1-2用'!$B$3:$O$1100,7,0),"")</f>
        <v>附属物本体</v>
      </c>
      <c r="G55" s="321" t="str">
        <f>IFERROR(VLOOKUP($A55,'様式C-1-2用'!$B$3:$O$1100,8,0),"")</f>
        <v>腐食</v>
      </c>
      <c r="H55" s="327">
        <f>IFERROR(VLOOKUP($A55,'様式C-1-2用'!$B$3:$O$1100,9,0),"")</f>
        <v>1</v>
      </c>
      <c r="I55" s="321">
        <f>IFERROR(VLOOKUP($A55,'様式C-1-2用'!$B$3:$O$1100,10,0),"")</f>
        <v>0</v>
      </c>
      <c r="J55" s="321" t="str">
        <f>IFERROR(VLOOKUP($A55,'様式C-1-2用'!$B$3:$O$1100,11,0),"")</f>
        <v>×</v>
      </c>
      <c r="K55" s="321" t="str">
        <f t="shared" si="0"/>
        <v>×</v>
      </c>
      <c r="L55" s="321" t="str">
        <f>IFERROR(VLOOKUP($A55,'様式C-1-2用'!$B$3:$O$1100,12,0),"")</f>
        <v>未</v>
      </c>
      <c r="M55" s="321">
        <f>IFERROR(VLOOKUP($A55,'様式C-1-2用'!$B$3:$O$1100,13,0),"")</f>
        <v>0</v>
      </c>
      <c r="N55" s="321" t="str">
        <f>IFERROR(VLOOKUP($A55,'様式C-1-2用'!$B$3:$O$1100,14,0),"")</f>
        <v>交換</v>
      </c>
      <c r="O55" s="321" t="str">
        <f>IFERROR(VLOOKUP($A55,'様式C-1-2用'!$B$3:$P$1100,15,0),"")</f>
        <v>照明本体カバー腐食1箇所
(過年度写S19-14)</v>
      </c>
    </row>
    <row r="56" spans="1:15" ht="15.95" customHeight="1" x14ac:dyDescent="0.15">
      <c r="A56" s="314">
        <v>54</v>
      </c>
      <c r="B56" s="320">
        <f>IFERROR(VLOOKUP($A56,'様式C-1-2用'!$B$3:$O$1100,2,0),"")</f>
        <v>19</v>
      </c>
      <c r="C56" s="321">
        <f>IFERROR(VLOOKUP($A56,'様式C-1-2用'!$B$3:$O$1100,3,0),"")</f>
        <v>104</v>
      </c>
      <c r="D56" s="321" t="str">
        <f>IFERROR(VLOOKUP($A56,'様式C-1-2用'!$B$3:$O$1100,5,0),"")</f>
        <v>照明施設</v>
      </c>
      <c r="E56" s="321" t="str">
        <f>IFERROR(VLOOKUP($A56,'様式C-1-2用'!$B$3:$O$1100,6,0),"")</f>
        <v>ケーブル類</v>
      </c>
      <c r="F56" s="321" t="str">
        <f>IFERROR(VLOOKUP($A56,'様式C-1-2用'!$B$3:$O$1100,7,0),"")</f>
        <v>取付部材</v>
      </c>
      <c r="G56" s="321" t="str">
        <f>IFERROR(VLOOKUP($A56,'様式C-1-2用'!$B$3:$O$1100,8,0),"")</f>
        <v>腐食</v>
      </c>
      <c r="H56" s="327">
        <f>IFERROR(VLOOKUP($A56,'様式C-1-2用'!$B$3:$O$1100,9,0),"")</f>
        <v>5</v>
      </c>
      <c r="I56" s="321">
        <f>IFERROR(VLOOKUP($A56,'様式C-1-2用'!$B$3:$O$1100,10,0),"")</f>
        <v>0</v>
      </c>
      <c r="J56" s="321" t="str">
        <f>IFERROR(VLOOKUP($A56,'様式C-1-2用'!$B$3:$O$1100,11,0),"")</f>
        <v>×</v>
      </c>
      <c r="K56" s="321" t="str">
        <f t="shared" si="0"/>
        <v>×</v>
      </c>
      <c r="L56" s="321" t="str">
        <f>IFERROR(VLOOKUP($A56,'様式C-1-2用'!$B$3:$O$1100,12,0),"")</f>
        <v>未</v>
      </c>
      <c r="M56" s="321">
        <f>IFERROR(VLOOKUP($A56,'様式C-1-2用'!$B$3:$O$1100,13,0),"")</f>
        <v>0</v>
      </c>
      <c r="N56" s="321" t="str">
        <f>IFERROR(VLOOKUP($A56,'様式C-1-2用'!$B$3:$O$1100,14,0),"")</f>
        <v>交換</v>
      </c>
      <c r="O56" s="321" t="str">
        <f>IFERROR(VLOOKUP($A56,'様式C-1-2用'!$B$3:$P$1100,15,0),"")</f>
        <v>取付金具腐食5箇所
(過年度写S19-16,19-17,19-18,
19-19)</v>
      </c>
    </row>
    <row r="57" spans="1:15" ht="15.95" customHeight="1" x14ac:dyDescent="0.15">
      <c r="A57" s="314">
        <v>55</v>
      </c>
      <c r="B57" s="320">
        <f>IFERROR(VLOOKUP($A57,'様式C-1-2用'!$B$3:$O$1100,2,0),"")</f>
        <v>19</v>
      </c>
      <c r="C57" s="321">
        <f>IFERROR(VLOOKUP($A57,'様式C-1-2用'!$B$3:$O$1100,3,0),"")</f>
        <v>105</v>
      </c>
      <c r="D57" s="321" t="str">
        <f>IFERROR(VLOOKUP($A57,'様式C-1-2用'!$B$3:$O$1100,5,0),"")</f>
        <v>照明施設</v>
      </c>
      <c r="E57" s="321" t="str">
        <f>IFERROR(VLOOKUP($A57,'様式C-1-2用'!$B$3:$O$1100,6,0),"")</f>
        <v>灯具</v>
      </c>
      <c r="F57" s="321" t="str">
        <f>IFERROR(VLOOKUP($A57,'様式C-1-2用'!$B$3:$O$1100,7,0),"")</f>
        <v>附属物本体</v>
      </c>
      <c r="G57" s="321" t="str">
        <f>IFERROR(VLOOKUP($A57,'様式C-1-2用'!$B$3:$O$1100,8,0),"")</f>
        <v>腐食</v>
      </c>
      <c r="H57" s="327">
        <f>IFERROR(VLOOKUP($A57,'様式C-1-2用'!$B$3:$O$1100,9,0),"")</f>
        <v>1</v>
      </c>
      <c r="I57" s="321">
        <f>IFERROR(VLOOKUP($A57,'様式C-1-2用'!$B$3:$O$1100,10,0),"")</f>
        <v>0</v>
      </c>
      <c r="J57" s="321" t="str">
        <f>IFERROR(VLOOKUP($A57,'様式C-1-2用'!$B$3:$O$1100,11,0),"")</f>
        <v>×</v>
      </c>
      <c r="K57" s="321" t="str">
        <f t="shared" si="0"/>
        <v>×</v>
      </c>
      <c r="L57" s="321" t="str">
        <f>IFERROR(VLOOKUP($A57,'様式C-1-2用'!$B$3:$O$1100,12,0),"")</f>
        <v>未</v>
      </c>
      <c r="M57" s="321">
        <f>IFERROR(VLOOKUP($A57,'様式C-1-2用'!$B$3:$O$1100,13,0),"")</f>
        <v>0</v>
      </c>
      <c r="N57" s="321" t="str">
        <f>IFERROR(VLOOKUP($A57,'様式C-1-2用'!$B$3:$O$1100,14,0),"")</f>
        <v>交換</v>
      </c>
      <c r="O57" s="321" t="str">
        <f>IFERROR(VLOOKUP($A57,'様式C-1-2用'!$B$3:$P$1100,15,0),"")</f>
        <v>照明本体カバー腐食1箇所
(過年度写S19-15)</v>
      </c>
    </row>
    <row r="58" spans="1:15" ht="15.95" customHeight="1" x14ac:dyDescent="0.15">
      <c r="A58" s="314">
        <v>56</v>
      </c>
      <c r="B58" s="320">
        <f>IFERROR(VLOOKUP($A58,'様式C-1-2用'!$B$3:$O$1100,2,0),"")</f>
        <v>19</v>
      </c>
      <c r="C58" s="321">
        <f>IFERROR(VLOOKUP($A58,'様式C-1-2用'!$B$3:$O$1100,3,0),"")</f>
        <v>106</v>
      </c>
      <c r="D58" s="321" t="str">
        <f>IFERROR(VLOOKUP($A58,'様式C-1-2用'!$B$3:$O$1100,5,0),"")</f>
        <v>照明施設</v>
      </c>
      <c r="E58" s="321" t="str">
        <f>IFERROR(VLOOKUP($A58,'様式C-1-2用'!$B$3:$O$1100,6,0),"")</f>
        <v>灯具</v>
      </c>
      <c r="F58" s="321" t="str">
        <f>IFERROR(VLOOKUP($A58,'様式C-1-2用'!$B$3:$O$1100,7,0),"")</f>
        <v>附属物本体</v>
      </c>
      <c r="G58" s="321" t="str">
        <f>IFERROR(VLOOKUP($A58,'様式C-1-2用'!$B$3:$O$1100,8,0),"")</f>
        <v>腐食</v>
      </c>
      <c r="H58" s="327">
        <f>IFERROR(VLOOKUP($A58,'様式C-1-2用'!$B$3:$O$1100,9,0),"")</f>
        <v>1</v>
      </c>
      <c r="I58" s="321">
        <f>IFERROR(VLOOKUP($A58,'様式C-1-2用'!$B$3:$O$1100,10,0),"")</f>
        <v>0</v>
      </c>
      <c r="J58" s="321" t="str">
        <f>IFERROR(VLOOKUP($A58,'様式C-1-2用'!$B$3:$O$1100,11,0),"")</f>
        <v>×</v>
      </c>
      <c r="K58" s="321" t="str">
        <f t="shared" si="0"/>
        <v>×</v>
      </c>
      <c r="L58" s="321" t="str">
        <f>IFERROR(VLOOKUP($A58,'様式C-1-2用'!$B$3:$O$1100,12,0),"")</f>
        <v>未</v>
      </c>
      <c r="M58" s="321">
        <f>IFERROR(VLOOKUP($A58,'様式C-1-2用'!$B$3:$O$1100,13,0),"")</f>
        <v>0</v>
      </c>
      <c r="N58" s="321" t="str">
        <f>IFERROR(VLOOKUP($A58,'様式C-1-2用'!$B$3:$O$1100,14,0),"")</f>
        <v>交換</v>
      </c>
      <c r="O58" s="321" t="str">
        <f>IFERROR(VLOOKUP($A58,'様式C-1-2用'!$B$3:$P$1100,15,0),"")</f>
        <v>照明本体カバー腐食1箇所
(過年度写S19-20)</v>
      </c>
    </row>
    <row r="59" spans="1:15" ht="15.95" customHeight="1" x14ac:dyDescent="0.15">
      <c r="A59" s="314">
        <v>57</v>
      </c>
      <c r="B59" s="320">
        <f>IFERROR(VLOOKUP($A59,'様式C-1-2用'!$B$3:$O$1100,2,0),"")</f>
        <v>20</v>
      </c>
      <c r="C59" s="321">
        <f>IFERROR(VLOOKUP($A59,'様式C-1-2用'!$B$3:$O$1100,3,0),"")</f>
        <v>101</v>
      </c>
      <c r="D59" s="321" t="str">
        <f>IFERROR(VLOOKUP($A59,'様式C-1-2用'!$B$3:$O$1100,5,0),"")</f>
        <v>照明施設</v>
      </c>
      <c r="E59" s="321" t="str">
        <f>IFERROR(VLOOKUP($A59,'様式C-1-2用'!$B$3:$O$1100,6,0),"")</f>
        <v>ケーブル類</v>
      </c>
      <c r="F59" s="321" t="str">
        <f>IFERROR(VLOOKUP($A59,'様式C-1-2用'!$B$3:$O$1100,7,0),"")</f>
        <v>取付部材</v>
      </c>
      <c r="G59" s="321" t="str">
        <f>IFERROR(VLOOKUP($A59,'様式C-1-2用'!$B$3:$O$1100,8,0),"")</f>
        <v>腐食</v>
      </c>
      <c r="H59" s="327">
        <f>IFERROR(VLOOKUP($A59,'様式C-1-2用'!$B$3:$O$1100,9,0),"")</f>
        <v>4</v>
      </c>
      <c r="I59" s="321">
        <f>IFERROR(VLOOKUP($A59,'様式C-1-2用'!$B$3:$O$1100,10,0),"")</f>
        <v>0</v>
      </c>
      <c r="J59" s="321" t="str">
        <f>IFERROR(VLOOKUP($A59,'様式C-1-2用'!$B$3:$O$1100,11,0),"")</f>
        <v>×</v>
      </c>
      <c r="K59" s="321" t="str">
        <f t="shared" si="0"/>
        <v>×</v>
      </c>
      <c r="L59" s="321" t="str">
        <f>IFERROR(VLOOKUP($A59,'様式C-1-2用'!$B$3:$O$1100,12,0),"")</f>
        <v>未</v>
      </c>
      <c r="M59" s="321">
        <f>IFERROR(VLOOKUP($A59,'様式C-1-2用'!$B$3:$O$1100,13,0),"")</f>
        <v>0</v>
      </c>
      <c r="N59" s="321" t="str">
        <f>IFERROR(VLOOKUP($A59,'様式C-1-2用'!$B$3:$O$1100,14,0),"")</f>
        <v>交換</v>
      </c>
      <c r="O59" s="321" t="str">
        <f>IFERROR(VLOOKUP($A59,'様式C-1-2用'!$B$3:$P$1100,15,0),"")</f>
        <v>取付金具腐食4箇所
(過年度写S20-13,20-14,20-15,
20-16)</v>
      </c>
    </row>
    <row r="60" spans="1:15" ht="15.95" customHeight="1" x14ac:dyDescent="0.15">
      <c r="A60" s="314">
        <v>58</v>
      </c>
      <c r="B60" s="320">
        <f>IFERROR(VLOOKUP($A60,'様式C-1-2用'!$B$3:$O$1100,2,0),"")</f>
        <v>20</v>
      </c>
      <c r="C60" s="321">
        <f>IFERROR(VLOOKUP($A60,'様式C-1-2用'!$B$3:$O$1100,3,0),"")</f>
        <v>102</v>
      </c>
      <c r="D60" s="321" t="str">
        <f>IFERROR(VLOOKUP($A60,'様式C-1-2用'!$B$3:$O$1100,5,0),"")</f>
        <v>照明施設</v>
      </c>
      <c r="E60" s="321" t="str">
        <f>IFERROR(VLOOKUP($A60,'様式C-1-2用'!$B$3:$O$1100,6,0),"")</f>
        <v>ケーブル類</v>
      </c>
      <c r="F60" s="321" t="str">
        <f>IFERROR(VLOOKUP($A60,'様式C-1-2用'!$B$3:$O$1100,7,0),"")</f>
        <v>取付部材</v>
      </c>
      <c r="G60" s="321" t="str">
        <f>IFERROR(VLOOKUP($A60,'様式C-1-2用'!$B$3:$O$1100,8,0),"")</f>
        <v>腐食</v>
      </c>
      <c r="H60" s="327">
        <f>IFERROR(VLOOKUP($A60,'様式C-1-2用'!$B$3:$O$1100,9,0),"")</f>
        <v>2</v>
      </c>
      <c r="I60" s="321">
        <f>IFERROR(VLOOKUP($A60,'様式C-1-2用'!$B$3:$O$1100,10,0),"")</f>
        <v>0</v>
      </c>
      <c r="J60" s="321" t="str">
        <f>IFERROR(VLOOKUP($A60,'様式C-1-2用'!$B$3:$O$1100,11,0),"")</f>
        <v>×</v>
      </c>
      <c r="K60" s="321" t="str">
        <f t="shared" si="0"/>
        <v>×</v>
      </c>
      <c r="L60" s="321" t="str">
        <f>IFERROR(VLOOKUP($A60,'様式C-1-2用'!$B$3:$O$1100,12,0),"")</f>
        <v>未</v>
      </c>
      <c r="M60" s="321">
        <f>IFERROR(VLOOKUP($A60,'様式C-1-2用'!$B$3:$O$1100,13,0),"")</f>
        <v>0</v>
      </c>
      <c r="N60" s="321" t="str">
        <f>IFERROR(VLOOKUP($A60,'様式C-1-2用'!$B$3:$O$1100,14,0),"")</f>
        <v>交換</v>
      </c>
      <c r="O60" s="321" t="str">
        <f>IFERROR(VLOOKUP($A60,'様式C-1-2用'!$B$3:$P$1100,15,0),"")</f>
        <v>取付金具腐食2箇所
(過年度写S20-17,20-18)</v>
      </c>
    </row>
    <row r="61" spans="1:15" ht="15.95" customHeight="1" x14ac:dyDescent="0.15">
      <c r="A61" s="314">
        <v>59</v>
      </c>
      <c r="B61" s="320">
        <f>IFERROR(VLOOKUP($A61,'様式C-1-2用'!$B$3:$O$1100,2,0),"")</f>
        <v>20</v>
      </c>
      <c r="C61" s="321">
        <f>IFERROR(VLOOKUP($A61,'様式C-1-2用'!$B$3:$O$1100,3,0),"")</f>
        <v>103</v>
      </c>
      <c r="D61" s="321" t="str">
        <f>IFERROR(VLOOKUP($A61,'様式C-1-2用'!$B$3:$O$1100,5,0),"")</f>
        <v>照明施設</v>
      </c>
      <c r="E61" s="321" t="str">
        <f>IFERROR(VLOOKUP($A61,'様式C-1-2用'!$B$3:$O$1100,6,0),"")</f>
        <v>灯具</v>
      </c>
      <c r="F61" s="321" t="str">
        <f>IFERROR(VLOOKUP($A61,'様式C-1-2用'!$B$3:$O$1100,7,0),"")</f>
        <v>附属物本体</v>
      </c>
      <c r="G61" s="321" t="str">
        <f>IFERROR(VLOOKUP($A61,'様式C-1-2用'!$B$3:$O$1100,8,0),"")</f>
        <v>腐食</v>
      </c>
      <c r="H61" s="327">
        <f>IFERROR(VLOOKUP($A61,'様式C-1-2用'!$B$3:$O$1100,9,0),"")</f>
        <v>1</v>
      </c>
      <c r="I61" s="321">
        <f>IFERROR(VLOOKUP($A61,'様式C-1-2用'!$B$3:$O$1100,10,0),"")</f>
        <v>0</v>
      </c>
      <c r="J61" s="321" t="str">
        <f>IFERROR(VLOOKUP($A61,'様式C-1-2用'!$B$3:$O$1100,11,0),"")</f>
        <v>×</v>
      </c>
      <c r="K61" s="321" t="str">
        <f t="shared" si="0"/>
        <v>×</v>
      </c>
      <c r="L61" s="321" t="str">
        <f>IFERROR(VLOOKUP($A61,'様式C-1-2用'!$B$3:$O$1100,12,0),"")</f>
        <v>未</v>
      </c>
      <c r="M61" s="321">
        <f>IFERROR(VLOOKUP($A61,'様式C-1-2用'!$B$3:$O$1100,13,0),"")</f>
        <v>0</v>
      </c>
      <c r="N61" s="321" t="str">
        <f>IFERROR(VLOOKUP($A61,'様式C-1-2用'!$B$3:$O$1100,14,0),"")</f>
        <v>交換</v>
      </c>
      <c r="O61" s="321" t="str">
        <f>IFERROR(VLOOKUP($A61,'様式C-1-2用'!$B$3:$P$1100,15,0),"")</f>
        <v>照明本体カバー腐食1箇所
(過年度写S20-19,20-20)</v>
      </c>
    </row>
    <row r="62" spans="1:15" ht="15.95" customHeight="1" x14ac:dyDescent="0.15">
      <c r="A62" s="314">
        <v>60</v>
      </c>
      <c r="B62" s="320">
        <f>IFERROR(VLOOKUP($A62,'様式C-1-2用'!$B$3:$O$1100,2,0),"")</f>
        <v>21</v>
      </c>
      <c r="C62" s="321">
        <f>IFERROR(VLOOKUP($A62,'様式C-1-2用'!$B$3:$O$1100,3,0),"")</f>
        <v>101</v>
      </c>
      <c r="D62" s="321" t="str">
        <f>IFERROR(VLOOKUP($A62,'様式C-1-2用'!$B$3:$O$1100,5,0),"")</f>
        <v>照明施設</v>
      </c>
      <c r="E62" s="321" t="str">
        <f>IFERROR(VLOOKUP($A62,'様式C-1-2用'!$B$3:$O$1100,6,0),"")</f>
        <v>ケーブル類</v>
      </c>
      <c r="F62" s="321" t="str">
        <f>IFERROR(VLOOKUP($A62,'様式C-1-2用'!$B$3:$O$1100,7,0),"")</f>
        <v>取付部材</v>
      </c>
      <c r="G62" s="321" t="str">
        <f>IFERROR(VLOOKUP($A62,'様式C-1-2用'!$B$3:$O$1100,8,0),"")</f>
        <v>腐食</v>
      </c>
      <c r="H62" s="327">
        <f>IFERROR(VLOOKUP($A62,'様式C-1-2用'!$B$3:$O$1100,9,0),"")</f>
        <v>6</v>
      </c>
      <c r="I62" s="321">
        <f>IFERROR(VLOOKUP($A62,'様式C-1-2用'!$B$3:$O$1100,10,0),"")</f>
        <v>0</v>
      </c>
      <c r="J62" s="321" t="str">
        <f>IFERROR(VLOOKUP($A62,'様式C-1-2用'!$B$3:$O$1100,11,0),"")</f>
        <v>×</v>
      </c>
      <c r="K62" s="321" t="str">
        <f t="shared" si="0"/>
        <v>×</v>
      </c>
      <c r="L62" s="321" t="str">
        <f>IFERROR(VLOOKUP($A62,'様式C-1-2用'!$B$3:$O$1100,12,0),"")</f>
        <v>未</v>
      </c>
      <c r="M62" s="321">
        <f>IFERROR(VLOOKUP($A62,'様式C-1-2用'!$B$3:$O$1100,13,0),"")</f>
        <v>0</v>
      </c>
      <c r="N62" s="321" t="str">
        <f>IFERROR(VLOOKUP($A62,'様式C-1-2用'!$B$3:$O$1100,14,0),"")</f>
        <v>交換</v>
      </c>
      <c r="O62" s="321" t="str">
        <f>IFERROR(VLOOKUP($A62,'様式C-1-2用'!$B$3:$P$1100,15,0),"")</f>
        <v>取付金具腐食6箇所
(過年度写S21-12,21-13,21-14,
21-16)</v>
      </c>
    </row>
    <row r="63" spans="1:15" ht="15.95" customHeight="1" x14ac:dyDescent="0.15">
      <c r="A63" s="314">
        <v>61</v>
      </c>
      <c r="B63" s="320">
        <f>IFERROR(VLOOKUP($A63,'様式C-1-2用'!$B$3:$O$1100,2,0),"")</f>
        <v>21</v>
      </c>
      <c r="C63" s="321">
        <f>IFERROR(VLOOKUP($A63,'様式C-1-2用'!$B$3:$O$1100,3,0),"")</f>
        <v>102</v>
      </c>
      <c r="D63" s="321" t="str">
        <f>IFERROR(VLOOKUP($A63,'様式C-1-2用'!$B$3:$O$1100,5,0),"")</f>
        <v>照明施設</v>
      </c>
      <c r="E63" s="321" t="str">
        <f>IFERROR(VLOOKUP($A63,'様式C-1-2用'!$B$3:$O$1100,6,0),"")</f>
        <v>灯具</v>
      </c>
      <c r="F63" s="321" t="str">
        <f>IFERROR(VLOOKUP($A63,'様式C-1-2用'!$B$3:$O$1100,7,0),"")</f>
        <v>附属物本体</v>
      </c>
      <c r="G63" s="321" t="str">
        <f>IFERROR(VLOOKUP($A63,'様式C-1-2用'!$B$3:$O$1100,8,0),"")</f>
        <v>腐食</v>
      </c>
      <c r="H63" s="327">
        <f>IFERROR(VLOOKUP($A63,'様式C-1-2用'!$B$3:$O$1100,9,0),"")</f>
        <v>1</v>
      </c>
      <c r="I63" s="321">
        <f>IFERROR(VLOOKUP($A63,'様式C-1-2用'!$B$3:$O$1100,10,0),"")</f>
        <v>0</v>
      </c>
      <c r="J63" s="321" t="str">
        <f>IFERROR(VLOOKUP($A63,'様式C-1-2用'!$B$3:$O$1100,11,0),"")</f>
        <v>×</v>
      </c>
      <c r="K63" s="321" t="str">
        <f t="shared" si="0"/>
        <v>×</v>
      </c>
      <c r="L63" s="321" t="str">
        <f>IFERROR(VLOOKUP($A63,'様式C-1-2用'!$B$3:$O$1100,12,0),"")</f>
        <v>未</v>
      </c>
      <c r="M63" s="321">
        <f>IFERROR(VLOOKUP($A63,'様式C-1-2用'!$B$3:$O$1100,13,0),"")</f>
        <v>0</v>
      </c>
      <c r="N63" s="321" t="str">
        <f>IFERROR(VLOOKUP($A63,'様式C-1-2用'!$B$3:$O$1100,14,0),"")</f>
        <v>交換</v>
      </c>
      <c r="O63" s="321" t="str">
        <f>IFERROR(VLOOKUP($A63,'様式C-1-2用'!$B$3:$P$1100,15,0),"")</f>
        <v>照明本体カバー腐食1箇所
(過年度写S21-15)</v>
      </c>
    </row>
    <row r="64" spans="1:15" ht="15.95" customHeight="1" x14ac:dyDescent="0.15">
      <c r="A64" s="314">
        <v>62</v>
      </c>
      <c r="B64" s="320">
        <f>IFERROR(VLOOKUP($A64,'様式C-1-2用'!$B$3:$O$1100,2,0),"")</f>
        <v>21</v>
      </c>
      <c r="C64" s="321">
        <f>IFERROR(VLOOKUP($A64,'様式C-1-2用'!$B$3:$O$1100,3,0),"")</f>
        <v>103</v>
      </c>
      <c r="D64" s="321" t="str">
        <f>IFERROR(VLOOKUP($A64,'様式C-1-2用'!$B$3:$O$1100,5,0),"")</f>
        <v>照明施設</v>
      </c>
      <c r="E64" s="321" t="str">
        <f>IFERROR(VLOOKUP($A64,'様式C-1-2用'!$B$3:$O$1100,6,0),"")</f>
        <v>ケーブル類</v>
      </c>
      <c r="F64" s="321" t="str">
        <f>IFERROR(VLOOKUP($A64,'様式C-1-2用'!$B$3:$O$1100,7,0),"")</f>
        <v>取付部材</v>
      </c>
      <c r="G64" s="321" t="str">
        <f>IFERROR(VLOOKUP($A64,'様式C-1-2用'!$B$3:$O$1100,8,0),"")</f>
        <v>腐食</v>
      </c>
      <c r="H64" s="327">
        <f>IFERROR(VLOOKUP($A64,'様式C-1-2用'!$B$3:$O$1100,9,0),"")</f>
        <v>4</v>
      </c>
      <c r="I64" s="321">
        <f>IFERROR(VLOOKUP($A64,'様式C-1-2用'!$B$3:$O$1100,10,0),"")</f>
        <v>0</v>
      </c>
      <c r="J64" s="321" t="str">
        <f>IFERROR(VLOOKUP($A64,'様式C-1-2用'!$B$3:$O$1100,11,0),"")</f>
        <v>×</v>
      </c>
      <c r="K64" s="321" t="str">
        <f t="shared" si="0"/>
        <v>×</v>
      </c>
      <c r="L64" s="321" t="str">
        <f>IFERROR(VLOOKUP($A64,'様式C-1-2用'!$B$3:$O$1100,12,0),"")</f>
        <v>未</v>
      </c>
      <c r="M64" s="321">
        <f>IFERROR(VLOOKUP($A64,'様式C-1-2用'!$B$3:$O$1100,13,0),"")</f>
        <v>0</v>
      </c>
      <c r="N64" s="321" t="str">
        <f>IFERROR(VLOOKUP($A64,'様式C-1-2用'!$B$3:$O$1100,14,0),"")</f>
        <v>交換</v>
      </c>
      <c r="O64" s="321" t="str">
        <f>IFERROR(VLOOKUP($A64,'様式C-1-2用'!$B$3:$P$1100,15,0),"")</f>
        <v>取付金具腐食4箇所
(過年度写S21-17,21-18)</v>
      </c>
    </row>
    <row r="65" spans="1:15" ht="15.95" customHeight="1" x14ac:dyDescent="0.15">
      <c r="A65" s="314">
        <v>63</v>
      </c>
      <c r="B65" s="320">
        <f>IFERROR(VLOOKUP($A65,'様式C-1-2用'!$B$3:$O$1100,2,0),"")</f>
        <v>21</v>
      </c>
      <c r="C65" s="321">
        <f>IFERROR(VLOOKUP($A65,'様式C-1-2用'!$B$3:$O$1100,3,0),"")</f>
        <v>104</v>
      </c>
      <c r="D65" s="321" t="str">
        <f>IFERROR(VLOOKUP($A65,'様式C-1-2用'!$B$3:$O$1100,5,0),"")</f>
        <v>照明施設</v>
      </c>
      <c r="E65" s="321" t="str">
        <f>IFERROR(VLOOKUP($A65,'様式C-1-2用'!$B$3:$O$1100,6,0),"")</f>
        <v>灯具</v>
      </c>
      <c r="F65" s="321" t="str">
        <f>IFERROR(VLOOKUP($A65,'様式C-1-2用'!$B$3:$O$1100,7,0),"")</f>
        <v>附属物本体</v>
      </c>
      <c r="G65" s="321" t="str">
        <f>IFERROR(VLOOKUP($A65,'様式C-1-2用'!$B$3:$O$1100,8,0),"")</f>
        <v>腐食</v>
      </c>
      <c r="H65" s="327">
        <f>IFERROR(VLOOKUP($A65,'様式C-1-2用'!$B$3:$O$1100,9,0),"")</f>
        <v>1</v>
      </c>
      <c r="I65" s="321">
        <f>IFERROR(VLOOKUP($A65,'様式C-1-2用'!$B$3:$O$1100,10,0),"")</f>
        <v>0</v>
      </c>
      <c r="J65" s="321" t="str">
        <f>IFERROR(VLOOKUP($A65,'様式C-1-2用'!$B$3:$O$1100,11,0),"")</f>
        <v>×</v>
      </c>
      <c r="K65" s="321" t="str">
        <f t="shared" si="0"/>
        <v>×</v>
      </c>
      <c r="L65" s="321" t="str">
        <f>IFERROR(VLOOKUP($A65,'様式C-1-2用'!$B$3:$O$1100,12,0),"")</f>
        <v>未</v>
      </c>
      <c r="M65" s="321">
        <f>IFERROR(VLOOKUP($A65,'様式C-1-2用'!$B$3:$O$1100,13,0),"")</f>
        <v>0</v>
      </c>
      <c r="N65" s="321" t="str">
        <f>IFERROR(VLOOKUP($A65,'様式C-1-2用'!$B$3:$O$1100,14,0),"")</f>
        <v>交換</v>
      </c>
      <c r="O65" s="321" t="str">
        <f>IFERROR(VLOOKUP($A65,'様式C-1-2用'!$B$3:$P$1100,15,0),"")</f>
        <v>照明本体カバー腐食1箇所
(過年度写S21-18)</v>
      </c>
    </row>
    <row r="66" spans="1:15" ht="15.95" customHeight="1" x14ac:dyDescent="0.15">
      <c r="A66" s="314">
        <v>64</v>
      </c>
      <c r="B66" s="320">
        <f>IFERROR(VLOOKUP($A66,'様式C-1-2用'!$B$3:$O$1100,2,0),"")</f>
        <v>22</v>
      </c>
      <c r="C66" s="321">
        <f>IFERROR(VLOOKUP($A66,'様式C-1-2用'!$B$3:$O$1100,3,0),"")</f>
        <v>101</v>
      </c>
      <c r="D66" s="321" t="str">
        <f>IFERROR(VLOOKUP($A66,'様式C-1-2用'!$B$3:$O$1100,5,0),"")</f>
        <v>照明施設</v>
      </c>
      <c r="E66" s="321" t="str">
        <f>IFERROR(VLOOKUP($A66,'様式C-1-2用'!$B$3:$O$1100,6,0),"")</f>
        <v>ケーブル類</v>
      </c>
      <c r="F66" s="321" t="str">
        <f>IFERROR(VLOOKUP($A66,'様式C-1-2用'!$B$3:$O$1100,7,0),"")</f>
        <v>取付部材</v>
      </c>
      <c r="G66" s="321" t="str">
        <f>IFERROR(VLOOKUP($A66,'様式C-1-2用'!$B$3:$O$1100,8,0),"")</f>
        <v>腐食</v>
      </c>
      <c r="H66" s="327">
        <f>IFERROR(VLOOKUP($A66,'様式C-1-2用'!$B$3:$O$1100,9,0),"")</f>
        <v>3</v>
      </c>
      <c r="I66" s="321">
        <f>IFERROR(VLOOKUP($A66,'様式C-1-2用'!$B$3:$O$1100,10,0),"")</f>
        <v>0</v>
      </c>
      <c r="J66" s="321" t="str">
        <f>IFERROR(VLOOKUP($A66,'様式C-1-2用'!$B$3:$O$1100,11,0),"")</f>
        <v>×</v>
      </c>
      <c r="K66" s="321" t="str">
        <f t="shared" si="0"/>
        <v>×</v>
      </c>
      <c r="L66" s="321" t="str">
        <f>IFERROR(VLOOKUP($A66,'様式C-1-2用'!$B$3:$O$1100,12,0),"")</f>
        <v>未</v>
      </c>
      <c r="M66" s="321">
        <f>IFERROR(VLOOKUP($A66,'様式C-1-2用'!$B$3:$O$1100,13,0),"")</f>
        <v>0</v>
      </c>
      <c r="N66" s="321" t="str">
        <f>IFERROR(VLOOKUP($A66,'様式C-1-2用'!$B$3:$O$1100,14,0),"")</f>
        <v>交換</v>
      </c>
      <c r="O66" s="321" t="str">
        <f>IFERROR(VLOOKUP($A66,'様式C-1-2用'!$B$3:$P$1100,15,0),"")</f>
        <v>取付金具腐食3箇所
(過年度写S22-10,22-11,22-12)</v>
      </c>
    </row>
    <row r="67" spans="1:15" ht="15.95" customHeight="1" x14ac:dyDescent="0.15">
      <c r="A67" s="314">
        <v>65</v>
      </c>
      <c r="B67" s="320">
        <f>IFERROR(VLOOKUP($A67,'様式C-1-2用'!$B$3:$O$1100,2,0),"")</f>
        <v>22</v>
      </c>
      <c r="C67" s="321">
        <f>IFERROR(VLOOKUP($A67,'様式C-1-2用'!$B$3:$O$1100,3,0),"")</f>
        <v>102</v>
      </c>
      <c r="D67" s="321" t="str">
        <f>IFERROR(VLOOKUP($A67,'様式C-1-2用'!$B$3:$O$1100,5,0),"")</f>
        <v>照明施設</v>
      </c>
      <c r="E67" s="321" t="str">
        <f>IFERROR(VLOOKUP($A67,'様式C-1-2用'!$B$3:$O$1100,6,0),"")</f>
        <v>灯具</v>
      </c>
      <c r="F67" s="321" t="str">
        <f>IFERROR(VLOOKUP($A67,'様式C-1-2用'!$B$3:$O$1100,7,0),"")</f>
        <v>附属物本体</v>
      </c>
      <c r="G67" s="321" t="str">
        <f>IFERROR(VLOOKUP($A67,'様式C-1-2用'!$B$3:$O$1100,8,0),"")</f>
        <v>腐食</v>
      </c>
      <c r="H67" s="327">
        <f>IFERROR(VLOOKUP($A67,'様式C-1-2用'!$B$3:$O$1100,9,0),"")</f>
        <v>1</v>
      </c>
      <c r="I67" s="321">
        <f>IFERROR(VLOOKUP($A67,'様式C-1-2用'!$B$3:$O$1100,10,0),"")</f>
        <v>0</v>
      </c>
      <c r="J67" s="321" t="str">
        <f>IFERROR(VLOOKUP($A67,'様式C-1-2用'!$B$3:$O$1100,11,0),"")</f>
        <v>×</v>
      </c>
      <c r="K67" s="321" t="str">
        <f t="shared" si="0"/>
        <v>×</v>
      </c>
      <c r="L67" s="321" t="str">
        <f>IFERROR(VLOOKUP($A67,'様式C-1-2用'!$B$3:$O$1100,12,0),"")</f>
        <v>未</v>
      </c>
      <c r="M67" s="321">
        <f>IFERROR(VLOOKUP($A67,'様式C-1-2用'!$B$3:$O$1100,13,0),"")</f>
        <v>0</v>
      </c>
      <c r="N67" s="321" t="str">
        <f>IFERROR(VLOOKUP($A67,'様式C-1-2用'!$B$3:$O$1100,14,0),"")</f>
        <v>交換</v>
      </c>
      <c r="O67" s="321" t="str">
        <f>IFERROR(VLOOKUP($A67,'様式C-1-2用'!$B$3:$P$1100,15,0),"")</f>
        <v>照明本体カバー腐食1箇所
(過年度写S22-13)</v>
      </c>
    </row>
    <row r="68" spans="1:15" ht="15.95" customHeight="1" x14ac:dyDescent="0.15">
      <c r="A68" s="314">
        <v>66</v>
      </c>
      <c r="B68" s="320">
        <f>IFERROR(VLOOKUP($A68,'様式C-1-2用'!$B$3:$O$1100,2,0),"")</f>
        <v>22</v>
      </c>
      <c r="C68" s="321">
        <f>IFERROR(VLOOKUP($A68,'様式C-1-2用'!$B$3:$O$1100,3,0),"")</f>
        <v>103</v>
      </c>
      <c r="D68" s="321" t="str">
        <f>IFERROR(VLOOKUP($A68,'様式C-1-2用'!$B$3:$O$1100,5,0),"")</f>
        <v>照明施設</v>
      </c>
      <c r="E68" s="321" t="str">
        <f>IFERROR(VLOOKUP($A68,'様式C-1-2用'!$B$3:$O$1100,6,0),"")</f>
        <v>ケーブル類</v>
      </c>
      <c r="F68" s="321" t="str">
        <f>IFERROR(VLOOKUP($A68,'様式C-1-2用'!$B$3:$O$1100,7,0),"")</f>
        <v>取付部材</v>
      </c>
      <c r="G68" s="321" t="str">
        <f>IFERROR(VLOOKUP($A68,'様式C-1-2用'!$B$3:$O$1100,8,0),"")</f>
        <v>破損</v>
      </c>
      <c r="H68" s="327">
        <f>IFERROR(VLOOKUP($A68,'様式C-1-2用'!$B$3:$O$1100,9,0),"")</f>
        <v>2</v>
      </c>
      <c r="I68" s="321">
        <f>IFERROR(VLOOKUP($A68,'様式C-1-2用'!$B$3:$O$1100,10,0),"")</f>
        <v>0</v>
      </c>
      <c r="J68" s="321" t="str">
        <f>IFERROR(VLOOKUP($A68,'様式C-1-2用'!$B$3:$O$1100,11,0),"")</f>
        <v>×</v>
      </c>
      <c r="K68" s="321" t="str">
        <f t="shared" ref="K68:K131" si="1">IF(J68=0,I68,J68)</f>
        <v>×</v>
      </c>
      <c r="L68" s="321" t="str">
        <f>IFERROR(VLOOKUP($A68,'様式C-1-2用'!$B$3:$O$1100,12,0),"")</f>
        <v>未</v>
      </c>
      <c r="M68" s="321">
        <f>IFERROR(VLOOKUP($A68,'様式C-1-2用'!$B$3:$O$1100,13,0),"")</f>
        <v>0</v>
      </c>
      <c r="N68" s="321" t="str">
        <f>IFERROR(VLOOKUP($A68,'様式C-1-2用'!$B$3:$O$1100,14,0),"")</f>
        <v>交換</v>
      </c>
      <c r="O68" s="321" t="str">
        <f>IFERROR(VLOOKUP($A68,'様式C-1-2用'!$B$3:$P$1100,15,0),"")</f>
        <v>取付金具破損2箇所
(過年度写S22-15)</v>
      </c>
    </row>
    <row r="69" spans="1:15" ht="15.95" customHeight="1" x14ac:dyDescent="0.15">
      <c r="A69" s="314">
        <v>67</v>
      </c>
      <c r="B69" s="320">
        <f>IFERROR(VLOOKUP($A69,'様式C-1-2用'!$B$3:$O$1100,2,0),"")</f>
        <v>22</v>
      </c>
      <c r="C69" s="321">
        <f>IFERROR(VLOOKUP($A69,'様式C-1-2用'!$B$3:$O$1100,3,0),"")</f>
        <v>104</v>
      </c>
      <c r="D69" s="321" t="str">
        <f>IFERROR(VLOOKUP($A69,'様式C-1-2用'!$B$3:$O$1100,5,0),"")</f>
        <v>照明施設</v>
      </c>
      <c r="E69" s="321" t="str">
        <f>IFERROR(VLOOKUP($A69,'様式C-1-2用'!$B$3:$O$1100,6,0),"")</f>
        <v>ケーブル類</v>
      </c>
      <c r="F69" s="321" t="str">
        <f>IFERROR(VLOOKUP($A69,'様式C-1-2用'!$B$3:$O$1100,7,0),"")</f>
        <v>取付部材</v>
      </c>
      <c r="G69" s="321" t="str">
        <f>IFERROR(VLOOKUP($A69,'様式C-1-2用'!$B$3:$O$1100,8,0),"")</f>
        <v>破損</v>
      </c>
      <c r="H69" s="327">
        <f>IFERROR(VLOOKUP($A69,'様式C-1-2用'!$B$3:$O$1100,9,0),"")</f>
        <v>1</v>
      </c>
      <c r="I69" s="321">
        <f>IFERROR(VLOOKUP($A69,'様式C-1-2用'!$B$3:$O$1100,10,0),"")</f>
        <v>0</v>
      </c>
      <c r="J69" s="321" t="str">
        <f>IFERROR(VLOOKUP($A69,'様式C-1-2用'!$B$3:$O$1100,11,0),"")</f>
        <v>×</v>
      </c>
      <c r="K69" s="321" t="str">
        <f t="shared" si="1"/>
        <v>×</v>
      </c>
      <c r="L69" s="321" t="str">
        <f>IFERROR(VLOOKUP($A69,'様式C-1-2用'!$B$3:$O$1100,12,0),"")</f>
        <v>未</v>
      </c>
      <c r="M69" s="321">
        <f>IFERROR(VLOOKUP($A69,'様式C-1-2用'!$B$3:$O$1100,13,0),"")</f>
        <v>0</v>
      </c>
      <c r="N69" s="321" t="str">
        <f>IFERROR(VLOOKUP($A69,'様式C-1-2用'!$B$3:$O$1100,14,0),"")</f>
        <v>交換</v>
      </c>
      <c r="O69" s="321" t="str">
        <f>IFERROR(VLOOKUP($A69,'様式C-1-2用'!$B$3:$P$1100,15,0),"")</f>
        <v>取付金具破損1箇所
(過年度写S22-14)</v>
      </c>
    </row>
    <row r="70" spans="1:15" ht="15.95" customHeight="1" x14ac:dyDescent="0.15">
      <c r="A70" s="314">
        <v>68</v>
      </c>
      <c r="B70" s="320">
        <f>IFERROR(VLOOKUP($A70,'様式C-1-2用'!$B$3:$O$1100,2,0),"")</f>
        <v>23</v>
      </c>
      <c r="C70" s="321">
        <f>IFERROR(VLOOKUP($A70,'様式C-1-2用'!$B$3:$O$1100,3,0),"")</f>
        <v>101</v>
      </c>
      <c r="D70" s="321" t="str">
        <f>IFERROR(VLOOKUP($A70,'様式C-1-2用'!$B$3:$O$1100,5,0),"")</f>
        <v>照明施設</v>
      </c>
      <c r="E70" s="321" t="str">
        <f>IFERROR(VLOOKUP($A70,'様式C-1-2用'!$B$3:$O$1100,6,0),"")</f>
        <v>ケーブル類</v>
      </c>
      <c r="F70" s="321" t="str">
        <f>IFERROR(VLOOKUP($A70,'様式C-1-2用'!$B$3:$O$1100,7,0),"")</f>
        <v>取付部材</v>
      </c>
      <c r="G70" s="321" t="str">
        <f>IFERROR(VLOOKUP($A70,'様式C-1-2用'!$B$3:$O$1100,8,0),"")</f>
        <v>腐食</v>
      </c>
      <c r="H70" s="327">
        <f>IFERROR(VLOOKUP($A70,'様式C-1-2用'!$B$3:$O$1100,9,0),"")</f>
        <v>6</v>
      </c>
      <c r="I70" s="321">
        <f>IFERROR(VLOOKUP($A70,'様式C-1-2用'!$B$3:$O$1100,10,0),"")</f>
        <v>0</v>
      </c>
      <c r="J70" s="321" t="str">
        <f>IFERROR(VLOOKUP($A70,'様式C-1-2用'!$B$3:$O$1100,11,0),"")</f>
        <v>×</v>
      </c>
      <c r="K70" s="321" t="str">
        <f t="shared" si="1"/>
        <v>×</v>
      </c>
      <c r="L70" s="321" t="str">
        <f>IFERROR(VLOOKUP($A70,'様式C-1-2用'!$B$3:$O$1100,12,0),"")</f>
        <v>未</v>
      </c>
      <c r="M70" s="321">
        <f>IFERROR(VLOOKUP($A70,'様式C-1-2用'!$B$3:$O$1100,13,0),"")</f>
        <v>0</v>
      </c>
      <c r="N70" s="321" t="str">
        <f>IFERROR(VLOOKUP($A70,'様式C-1-2用'!$B$3:$O$1100,14,0),"")</f>
        <v>交換</v>
      </c>
      <c r="O70" s="321" t="str">
        <f>IFERROR(VLOOKUP($A70,'様式C-1-2用'!$B$3:$P$1100,15,0),"")</f>
        <v>取付金具腐食6箇所
(過年度写S23-18)</v>
      </c>
    </row>
    <row r="71" spans="1:15" ht="15.95" customHeight="1" x14ac:dyDescent="0.15">
      <c r="A71" s="314">
        <v>69</v>
      </c>
      <c r="B71" s="320">
        <f>IFERROR(VLOOKUP($A71,'様式C-1-2用'!$B$3:$O$1100,2,0),"")</f>
        <v>23</v>
      </c>
      <c r="C71" s="321">
        <f>IFERROR(VLOOKUP($A71,'様式C-1-2用'!$B$3:$O$1100,3,0),"")</f>
        <v>102</v>
      </c>
      <c r="D71" s="321" t="str">
        <f>IFERROR(VLOOKUP($A71,'様式C-1-2用'!$B$3:$O$1100,5,0),"")</f>
        <v>照明施設</v>
      </c>
      <c r="E71" s="321" t="str">
        <f>IFERROR(VLOOKUP($A71,'様式C-1-2用'!$B$3:$O$1100,6,0),"")</f>
        <v>ケーブル類</v>
      </c>
      <c r="F71" s="321" t="str">
        <f>IFERROR(VLOOKUP($A71,'様式C-1-2用'!$B$3:$O$1100,7,0),"")</f>
        <v>取付部材</v>
      </c>
      <c r="G71" s="321" t="str">
        <f>IFERROR(VLOOKUP($A71,'様式C-1-2用'!$B$3:$O$1100,8,0),"")</f>
        <v>破損</v>
      </c>
      <c r="H71" s="327">
        <f>IFERROR(VLOOKUP($A71,'様式C-1-2用'!$B$3:$O$1100,9,0),"")</f>
        <v>1</v>
      </c>
      <c r="I71" s="321">
        <f>IFERROR(VLOOKUP($A71,'様式C-1-2用'!$B$3:$O$1100,10,0),"")</f>
        <v>0</v>
      </c>
      <c r="J71" s="321" t="str">
        <f>IFERROR(VLOOKUP($A71,'様式C-1-2用'!$B$3:$O$1100,11,0),"")</f>
        <v>×</v>
      </c>
      <c r="K71" s="321" t="str">
        <f t="shared" si="1"/>
        <v>×</v>
      </c>
      <c r="L71" s="321" t="str">
        <f>IFERROR(VLOOKUP($A71,'様式C-1-2用'!$B$3:$O$1100,12,0),"")</f>
        <v>未</v>
      </c>
      <c r="M71" s="321">
        <f>IFERROR(VLOOKUP($A71,'様式C-1-2用'!$B$3:$O$1100,13,0),"")</f>
        <v>0</v>
      </c>
      <c r="N71" s="321" t="str">
        <f>IFERROR(VLOOKUP($A71,'様式C-1-2用'!$B$3:$O$1100,14,0),"")</f>
        <v>交換</v>
      </c>
      <c r="O71" s="321" t="str">
        <f>IFERROR(VLOOKUP($A71,'様式C-1-2用'!$B$3:$P$1100,15,0),"")</f>
        <v>取付金具破損1箇所</v>
      </c>
    </row>
    <row r="72" spans="1:15" ht="15.95" customHeight="1" x14ac:dyDescent="0.15">
      <c r="A72" s="314">
        <v>70</v>
      </c>
      <c r="B72" s="320">
        <f>IFERROR(VLOOKUP($A72,'様式C-1-2用'!$B$3:$O$1100,2,0),"")</f>
        <v>0</v>
      </c>
      <c r="C72" s="321" t="str">
        <f>IFERROR(VLOOKUP($A72,'様式C-1-2用'!$B$3:$O$1100,3,0),"")</f>
        <v/>
      </c>
      <c r="D72" s="321">
        <f>IFERROR(VLOOKUP($A72,'様式C-1-2用'!$B$3:$O$1100,5,0),"")</f>
        <v>0</v>
      </c>
      <c r="E72" s="321">
        <f>IFERROR(VLOOKUP($A72,'様式C-1-2用'!$B$3:$O$1100,6,0),"")</f>
        <v>0</v>
      </c>
      <c r="F72" s="321">
        <f>IFERROR(VLOOKUP($A72,'様式C-1-2用'!$B$3:$O$1100,7,0),"")</f>
        <v>0</v>
      </c>
      <c r="G72" s="321">
        <f>IFERROR(VLOOKUP($A72,'様式C-1-2用'!$B$3:$O$1100,8,0),"")</f>
        <v>0</v>
      </c>
      <c r="H72" s="327">
        <f>IFERROR(VLOOKUP($A72,'様式C-1-2用'!$B$3:$O$1100,9,0),"")</f>
        <v>0</v>
      </c>
      <c r="I72" s="321">
        <f>IFERROR(VLOOKUP($A72,'様式C-1-2用'!$B$3:$O$1100,10,0),"")</f>
        <v>0</v>
      </c>
      <c r="J72" s="321">
        <f>IFERROR(VLOOKUP($A72,'様式C-1-2用'!$B$3:$O$1100,11,0),"")</f>
        <v>0</v>
      </c>
      <c r="K72" s="321">
        <f t="shared" si="1"/>
        <v>0</v>
      </c>
      <c r="L72" s="321">
        <f>IFERROR(VLOOKUP($A72,'様式C-1-2用'!$B$3:$O$1100,12,0),"")</f>
        <v>0</v>
      </c>
      <c r="M72" s="321">
        <f>IFERROR(VLOOKUP($A72,'様式C-1-2用'!$B$3:$O$1100,13,0),"")</f>
        <v>0</v>
      </c>
      <c r="N72" s="321">
        <f>IFERROR(VLOOKUP($A72,'様式C-1-2用'!$B$3:$O$1100,14,0),"")</f>
        <v>0</v>
      </c>
      <c r="O72" s="321">
        <f>IFERROR(VLOOKUP($A72,'様式C-1-2用'!$B$3:$P$1100,15,0),"")</f>
        <v>0</v>
      </c>
    </row>
    <row r="73" spans="1:15" ht="15.95" customHeight="1" x14ac:dyDescent="0.15">
      <c r="A73" s="314">
        <v>71</v>
      </c>
      <c r="B73" s="320">
        <f>IFERROR(VLOOKUP($A73,'様式C-1-2用'!$B$3:$O$1100,2,0),"")</f>
        <v>0</v>
      </c>
      <c r="C73" s="321" t="str">
        <f>IFERROR(VLOOKUP($A73,'様式C-1-2用'!$B$3:$O$1100,3,0),"")</f>
        <v/>
      </c>
      <c r="D73" s="321">
        <f>IFERROR(VLOOKUP($A73,'様式C-1-2用'!$B$3:$O$1100,5,0),"")</f>
        <v>0</v>
      </c>
      <c r="E73" s="321">
        <f>IFERROR(VLOOKUP($A73,'様式C-1-2用'!$B$3:$O$1100,6,0),"")</f>
        <v>0</v>
      </c>
      <c r="F73" s="321">
        <f>IFERROR(VLOOKUP($A73,'様式C-1-2用'!$B$3:$O$1100,7,0),"")</f>
        <v>0</v>
      </c>
      <c r="G73" s="321">
        <f>IFERROR(VLOOKUP($A73,'様式C-1-2用'!$B$3:$O$1100,8,0),"")</f>
        <v>0</v>
      </c>
      <c r="H73" s="327">
        <f>IFERROR(VLOOKUP($A73,'様式C-1-2用'!$B$3:$O$1100,9,0),"")</f>
        <v>0</v>
      </c>
      <c r="I73" s="321">
        <f>IFERROR(VLOOKUP($A73,'様式C-1-2用'!$B$3:$O$1100,10,0),"")</f>
        <v>0</v>
      </c>
      <c r="J73" s="321">
        <f>IFERROR(VLOOKUP($A73,'様式C-1-2用'!$B$3:$O$1100,11,0),"")</f>
        <v>0</v>
      </c>
      <c r="K73" s="321">
        <f t="shared" si="1"/>
        <v>0</v>
      </c>
      <c r="L73" s="321">
        <f>IFERROR(VLOOKUP($A73,'様式C-1-2用'!$B$3:$O$1100,12,0),"")</f>
        <v>0</v>
      </c>
      <c r="M73" s="321">
        <f>IFERROR(VLOOKUP($A73,'様式C-1-2用'!$B$3:$O$1100,13,0),"")</f>
        <v>0</v>
      </c>
      <c r="N73" s="321">
        <f>IFERROR(VLOOKUP($A73,'様式C-1-2用'!$B$3:$O$1100,14,0),"")</f>
        <v>0</v>
      </c>
      <c r="O73" s="321">
        <f>IFERROR(VLOOKUP($A73,'様式C-1-2用'!$B$3:$P$1100,15,0),"")</f>
        <v>0</v>
      </c>
    </row>
    <row r="74" spans="1:15" ht="15.95" customHeight="1" x14ac:dyDescent="0.15">
      <c r="A74" s="314">
        <v>72</v>
      </c>
      <c r="B74" s="320">
        <f>IFERROR(VLOOKUP($A74,'様式C-1-2用'!$B$3:$O$1100,2,0),"")</f>
        <v>0</v>
      </c>
      <c r="C74" s="321" t="str">
        <f>IFERROR(VLOOKUP($A74,'様式C-1-2用'!$B$3:$O$1100,3,0),"")</f>
        <v/>
      </c>
      <c r="D74" s="321">
        <f>IFERROR(VLOOKUP($A74,'様式C-1-2用'!$B$3:$O$1100,5,0),"")</f>
        <v>0</v>
      </c>
      <c r="E74" s="321">
        <f>IFERROR(VLOOKUP($A74,'様式C-1-2用'!$B$3:$O$1100,6,0),"")</f>
        <v>0</v>
      </c>
      <c r="F74" s="321">
        <f>IFERROR(VLOOKUP($A74,'様式C-1-2用'!$B$3:$O$1100,7,0),"")</f>
        <v>0</v>
      </c>
      <c r="G74" s="321">
        <f>IFERROR(VLOOKUP($A74,'様式C-1-2用'!$B$3:$O$1100,8,0),"")</f>
        <v>0</v>
      </c>
      <c r="H74" s="327">
        <f>IFERROR(VLOOKUP($A74,'様式C-1-2用'!$B$3:$O$1100,9,0),"")</f>
        <v>0</v>
      </c>
      <c r="I74" s="321">
        <f>IFERROR(VLOOKUP($A74,'様式C-1-2用'!$B$3:$O$1100,10,0),"")</f>
        <v>0</v>
      </c>
      <c r="J74" s="321">
        <f>IFERROR(VLOOKUP($A74,'様式C-1-2用'!$B$3:$O$1100,11,0),"")</f>
        <v>0</v>
      </c>
      <c r="K74" s="321">
        <f t="shared" si="1"/>
        <v>0</v>
      </c>
      <c r="L74" s="321">
        <f>IFERROR(VLOOKUP($A74,'様式C-1-2用'!$B$3:$O$1100,12,0),"")</f>
        <v>0</v>
      </c>
      <c r="M74" s="321">
        <f>IFERROR(VLOOKUP($A74,'様式C-1-2用'!$B$3:$O$1100,13,0),"")</f>
        <v>0</v>
      </c>
      <c r="N74" s="321">
        <f>IFERROR(VLOOKUP($A74,'様式C-1-2用'!$B$3:$O$1100,14,0),"")</f>
        <v>0</v>
      </c>
      <c r="O74" s="321">
        <f>IFERROR(VLOOKUP($A74,'様式C-1-2用'!$B$3:$P$1100,15,0),"")</f>
        <v>0</v>
      </c>
    </row>
    <row r="75" spans="1:15" ht="15.95" customHeight="1" x14ac:dyDescent="0.15">
      <c r="A75" s="314">
        <v>73</v>
      </c>
      <c r="B75" s="320">
        <f>IFERROR(VLOOKUP($A75,'様式C-1-2用'!$B$3:$O$1100,2,0),"")</f>
        <v>0</v>
      </c>
      <c r="C75" s="321" t="str">
        <f>IFERROR(VLOOKUP($A75,'様式C-1-2用'!$B$3:$O$1100,3,0),"")</f>
        <v/>
      </c>
      <c r="D75" s="321">
        <f>IFERROR(VLOOKUP($A75,'様式C-1-2用'!$B$3:$O$1100,5,0),"")</f>
        <v>0</v>
      </c>
      <c r="E75" s="321">
        <f>IFERROR(VLOOKUP($A75,'様式C-1-2用'!$B$3:$O$1100,6,0),"")</f>
        <v>0</v>
      </c>
      <c r="F75" s="321">
        <f>IFERROR(VLOOKUP($A75,'様式C-1-2用'!$B$3:$O$1100,7,0),"")</f>
        <v>0</v>
      </c>
      <c r="G75" s="321">
        <f>IFERROR(VLOOKUP($A75,'様式C-1-2用'!$B$3:$O$1100,8,0),"")</f>
        <v>0</v>
      </c>
      <c r="H75" s="327">
        <f>IFERROR(VLOOKUP($A75,'様式C-1-2用'!$B$3:$O$1100,9,0),"")</f>
        <v>0</v>
      </c>
      <c r="I75" s="321">
        <f>IFERROR(VLOOKUP($A75,'様式C-1-2用'!$B$3:$O$1100,10,0),"")</f>
        <v>0</v>
      </c>
      <c r="J75" s="321">
        <f>IFERROR(VLOOKUP($A75,'様式C-1-2用'!$B$3:$O$1100,11,0),"")</f>
        <v>0</v>
      </c>
      <c r="K75" s="321">
        <f t="shared" si="1"/>
        <v>0</v>
      </c>
      <c r="L75" s="321">
        <f>IFERROR(VLOOKUP($A75,'様式C-1-2用'!$B$3:$O$1100,12,0),"")</f>
        <v>0</v>
      </c>
      <c r="M75" s="321">
        <f>IFERROR(VLOOKUP($A75,'様式C-1-2用'!$B$3:$O$1100,13,0),"")</f>
        <v>0</v>
      </c>
      <c r="N75" s="321">
        <f>IFERROR(VLOOKUP($A75,'様式C-1-2用'!$B$3:$O$1100,14,0),"")</f>
        <v>0</v>
      </c>
      <c r="O75" s="321">
        <f>IFERROR(VLOOKUP($A75,'様式C-1-2用'!$B$3:$P$1100,15,0),"")</f>
        <v>0</v>
      </c>
    </row>
    <row r="76" spans="1:15" ht="15.95" customHeight="1" x14ac:dyDescent="0.15">
      <c r="A76" s="314">
        <v>74</v>
      </c>
      <c r="B76" s="320">
        <f>IFERROR(VLOOKUP($A76,'様式C-1-2用'!$B$3:$O$1100,2,0),"")</f>
        <v>0</v>
      </c>
      <c r="C76" s="321" t="str">
        <f>IFERROR(VLOOKUP($A76,'様式C-1-2用'!$B$3:$O$1100,3,0),"")</f>
        <v/>
      </c>
      <c r="D76" s="321">
        <f>IFERROR(VLOOKUP($A76,'様式C-1-2用'!$B$3:$O$1100,5,0),"")</f>
        <v>0</v>
      </c>
      <c r="E76" s="321">
        <f>IFERROR(VLOOKUP($A76,'様式C-1-2用'!$B$3:$O$1100,6,0),"")</f>
        <v>0</v>
      </c>
      <c r="F76" s="321">
        <f>IFERROR(VLOOKUP($A76,'様式C-1-2用'!$B$3:$O$1100,7,0),"")</f>
        <v>0</v>
      </c>
      <c r="G76" s="321">
        <f>IFERROR(VLOOKUP($A76,'様式C-1-2用'!$B$3:$O$1100,8,0),"")</f>
        <v>0</v>
      </c>
      <c r="H76" s="327">
        <f>IFERROR(VLOOKUP($A76,'様式C-1-2用'!$B$3:$O$1100,9,0),"")</f>
        <v>0</v>
      </c>
      <c r="I76" s="321">
        <f>IFERROR(VLOOKUP($A76,'様式C-1-2用'!$B$3:$O$1100,10,0),"")</f>
        <v>0</v>
      </c>
      <c r="J76" s="321">
        <f>IFERROR(VLOOKUP($A76,'様式C-1-2用'!$B$3:$O$1100,11,0),"")</f>
        <v>0</v>
      </c>
      <c r="K76" s="321">
        <f t="shared" si="1"/>
        <v>0</v>
      </c>
      <c r="L76" s="321">
        <f>IFERROR(VLOOKUP($A76,'様式C-1-2用'!$B$3:$O$1100,12,0),"")</f>
        <v>0</v>
      </c>
      <c r="M76" s="321">
        <f>IFERROR(VLOOKUP($A76,'様式C-1-2用'!$B$3:$O$1100,13,0),"")</f>
        <v>0</v>
      </c>
      <c r="N76" s="321">
        <f>IFERROR(VLOOKUP($A76,'様式C-1-2用'!$B$3:$O$1100,14,0),"")</f>
        <v>0</v>
      </c>
      <c r="O76" s="321">
        <f>IFERROR(VLOOKUP($A76,'様式C-1-2用'!$B$3:$P$1100,15,0),"")</f>
        <v>0</v>
      </c>
    </row>
    <row r="77" spans="1:15" ht="15.95" customHeight="1" x14ac:dyDescent="0.15">
      <c r="A77" s="314">
        <v>75</v>
      </c>
      <c r="B77" s="320">
        <f>IFERROR(VLOOKUP($A77,'様式C-1-2用'!$B$3:$O$1100,2,0),"")</f>
        <v>0</v>
      </c>
      <c r="C77" s="321" t="str">
        <f>IFERROR(VLOOKUP($A77,'様式C-1-2用'!$B$3:$O$1100,3,0),"")</f>
        <v/>
      </c>
      <c r="D77" s="321">
        <f>IFERROR(VLOOKUP($A77,'様式C-1-2用'!$B$3:$O$1100,5,0),"")</f>
        <v>0</v>
      </c>
      <c r="E77" s="321">
        <f>IFERROR(VLOOKUP($A77,'様式C-1-2用'!$B$3:$O$1100,6,0),"")</f>
        <v>0</v>
      </c>
      <c r="F77" s="321">
        <f>IFERROR(VLOOKUP($A77,'様式C-1-2用'!$B$3:$O$1100,7,0),"")</f>
        <v>0</v>
      </c>
      <c r="G77" s="321">
        <f>IFERROR(VLOOKUP($A77,'様式C-1-2用'!$B$3:$O$1100,8,0),"")</f>
        <v>0</v>
      </c>
      <c r="H77" s="327">
        <f>IFERROR(VLOOKUP($A77,'様式C-1-2用'!$B$3:$O$1100,9,0),"")</f>
        <v>0</v>
      </c>
      <c r="I77" s="321">
        <f>IFERROR(VLOOKUP($A77,'様式C-1-2用'!$B$3:$O$1100,10,0),"")</f>
        <v>0</v>
      </c>
      <c r="J77" s="321">
        <f>IFERROR(VLOOKUP($A77,'様式C-1-2用'!$B$3:$O$1100,11,0),"")</f>
        <v>0</v>
      </c>
      <c r="K77" s="321">
        <f t="shared" si="1"/>
        <v>0</v>
      </c>
      <c r="L77" s="321">
        <f>IFERROR(VLOOKUP($A77,'様式C-1-2用'!$B$3:$O$1100,12,0),"")</f>
        <v>0</v>
      </c>
      <c r="M77" s="321">
        <f>IFERROR(VLOOKUP($A77,'様式C-1-2用'!$B$3:$O$1100,13,0),"")</f>
        <v>0</v>
      </c>
      <c r="N77" s="321">
        <f>IFERROR(VLOOKUP($A77,'様式C-1-2用'!$B$3:$O$1100,14,0),"")</f>
        <v>0</v>
      </c>
      <c r="O77" s="321">
        <f>IFERROR(VLOOKUP($A77,'様式C-1-2用'!$B$3:$P$1100,15,0),"")</f>
        <v>0</v>
      </c>
    </row>
    <row r="78" spans="1:15" ht="15.95" customHeight="1" x14ac:dyDescent="0.15">
      <c r="A78" s="314">
        <v>76</v>
      </c>
      <c r="B78" s="320">
        <f>IFERROR(VLOOKUP($A78,'様式C-1-2用'!$B$3:$O$1100,2,0),"")</f>
        <v>0</v>
      </c>
      <c r="C78" s="321" t="str">
        <f>IFERROR(VLOOKUP($A78,'様式C-1-2用'!$B$3:$O$1100,3,0),"")</f>
        <v/>
      </c>
      <c r="D78" s="321">
        <f>IFERROR(VLOOKUP($A78,'様式C-1-2用'!$B$3:$O$1100,5,0),"")</f>
        <v>0</v>
      </c>
      <c r="E78" s="321">
        <f>IFERROR(VLOOKUP($A78,'様式C-1-2用'!$B$3:$O$1100,6,0),"")</f>
        <v>0</v>
      </c>
      <c r="F78" s="321">
        <f>IFERROR(VLOOKUP($A78,'様式C-1-2用'!$B$3:$O$1100,7,0),"")</f>
        <v>0</v>
      </c>
      <c r="G78" s="321">
        <f>IFERROR(VLOOKUP($A78,'様式C-1-2用'!$B$3:$O$1100,8,0),"")</f>
        <v>0</v>
      </c>
      <c r="H78" s="327">
        <f>IFERROR(VLOOKUP($A78,'様式C-1-2用'!$B$3:$O$1100,9,0),"")</f>
        <v>0</v>
      </c>
      <c r="I78" s="321">
        <f>IFERROR(VLOOKUP($A78,'様式C-1-2用'!$B$3:$O$1100,10,0),"")</f>
        <v>0</v>
      </c>
      <c r="J78" s="321">
        <f>IFERROR(VLOOKUP($A78,'様式C-1-2用'!$B$3:$O$1100,11,0),"")</f>
        <v>0</v>
      </c>
      <c r="K78" s="321">
        <f t="shared" si="1"/>
        <v>0</v>
      </c>
      <c r="L78" s="321">
        <f>IFERROR(VLOOKUP($A78,'様式C-1-2用'!$B$3:$O$1100,12,0),"")</f>
        <v>0</v>
      </c>
      <c r="M78" s="321">
        <f>IFERROR(VLOOKUP($A78,'様式C-1-2用'!$B$3:$O$1100,13,0),"")</f>
        <v>0</v>
      </c>
      <c r="N78" s="321">
        <f>IFERROR(VLOOKUP($A78,'様式C-1-2用'!$B$3:$O$1100,14,0),"")</f>
        <v>0</v>
      </c>
      <c r="O78" s="321">
        <f>IFERROR(VLOOKUP($A78,'様式C-1-2用'!$B$3:$P$1100,15,0),"")</f>
        <v>0</v>
      </c>
    </row>
    <row r="79" spans="1:15" ht="15.95" customHeight="1" x14ac:dyDescent="0.15">
      <c r="A79" s="314">
        <v>77</v>
      </c>
      <c r="B79" s="320">
        <f>IFERROR(VLOOKUP($A79,'様式C-1-2用'!$B$3:$O$1100,2,0),"")</f>
        <v>0</v>
      </c>
      <c r="C79" s="321" t="str">
        <f>IFERROR(VLOOKUP($A79,'様式C-1-2用'!$B$3:$O$1100,3,0),"")</f>
        <v/>
      </c>
      <c r="D79" s="321">
        <f>IFERROR(VLOOKUP($A79,'様式C-1-2用'!$B$3:$O$1100,5,0),"")</f>
        <v>0</v>
      </c>
      <c r="E79" s="321">
        <f>IFERROR(VLOOKUP($A79,'様式C-1-2用'!$B$3:$O$1100,6,0),"")</f>
        <v>0</v>
      </c>
      <c r="F79" s="321">
        <f>IFERROR(VLOOKUP($A79,'様式C-1-2用'!$B$3:$O$1100,7,0),"")</f>
        <v>0</v>
      </c>
      <c r="G79" s="321">
        <f>IFERROR(VLOOKUP($A79,'様式C-1-2用'!$B$3:$O$1100,8,0),"")</f>
        <v>0</v>
      </c>
      <c r="H79" s="327">
        <f>IFERROR(VLOOKUP($A79,'様式C-1-2用'!$B$3:$O$1100,9,0),"")</f>
        <v>0</v>
      </c>
      <c r="I79" s="321">
        <f>IFERROR(VLOOKUP($A79,'様式C-1-2用'!$B$3:$O$1100,10,0),"")</f>
        <v>0</v>
      </c>
      <c r="J79" s="321">
        <f>IFERROR(VLOOKUP($A79,'様式C-1-2用'!$B$3:$O$1100,11,0),"")</f>
        <v>0</v>
      </c>
      <c r="K79" s="321">
        <f t="shared" si="1"/>
        <v>0</v>
      </c>
      <c r="L79" s="321">
        <f>IFERROR(VLOOKUP($A79,'様式C-1-2用'!$B$3:$O$1100,12,0),"")</f>
        <v>0</v>
      </c>
      <c r="M79" s="321">
        <f>IFERROR(VLOOKUP($A79,'様式C-1-2用'!$B$3:$O$1100,13,0),"")</f>
        <v>0</v>
      </c>
      <c r="N79" s="321">
        <f>IFERROR(VLOOKUP($A79,'様式C-1-2用'!$B$3:$O$1100,14,0),"")</f>
        <v>0</v>
      </c>
      <c r="O79" s="321">
        <f>IFERROR(VLOOKUP($A79,'様式C-1-2用'!$B$3:$P$1100,15,0),"")</f>
        <v>0</v>
      </c>
    </row>
    <row r="80" spans="1:15" ht="15.95" customHeight="1" x14ac:dyDescent="0.15">
      <c r="A80" s="314">
        <v>78</v>
      </c>
      <c r="B80" s="320">
        <f>IFERROR(VLOOKUP($A80,'様式C-1-2用'!$B$3:$O$1100,2,0),"")</f>
        <v>0</v>
      </c>
      <c r="C80" s="321" t="str">
        <f>IFERROR(VLOOKUP($A80,'様式C-1-2用'!$B$3:$O$1100,3,0),"")</f>
        <v/>
      </c>
      <c r="D80" s="321">
        <f>IFERROR(VLOOKUP($A80,'様式C-1-2用'!$B$3:$O$1100,5,0),"")</f>
        <v>0</v>
      </c>
      <c r="E80" s="321">
        <f>IFERROR(VLOOKUP($A80,'様式C-1-2用'!$B$3:$O$1100,6,0),"")</f>
        <v>0</v>
      </c>
      <c r="F80" s="321">
        <f>IFERROR(VLOOKUP($A80,'様式C-1-2用'!$B$3:$O$1100,7,0),"")</f>
        <v>0</v>
      </c>
      <c r="G80" s="321">
        <f>IFERROR(VLOOKUP($A80,'様式C-1-2用'!$B$3:$O$1100,8,0),"")</f>
        <v>0</v>
      </c>
      <c r="H80" s="327">
        <f>IFERROR(VLOOKUP($A80,'様式C-1-2用'!$B$3:$O$1100,9,0),"")</f>
        <v>0</v>
      </c>
      <c r="I80" s="321">
        <f>IFERROR(VLOOKUP($A80,'様式C-1-2用'!$B$3:$O$1100,10,0),"")</f>
        <v>0</v>
      </c>
      <c r="J80" s="321">
        <f>IFERROR(VLOOKUP($A80,'様式C-1-2用'!$B$3:$O$1100,11,0),"")</f>
        <v>0</v>
      </c>
      <c r="K80" s="321">
        <f t="shared" si="1"/>
        <v>0</v>
      </c>
      <c r="L80" s="321">
        <f>IFERROR(VLOOKUP($A80,'様式C-1-2用'!$B$3:$O$1100,12,0),"")</f>
        <v>0</v>
      </c>
      <c r="M80" s="321">
        <f>IFERROR(VLOOKUP($A80,'様式C-1-2用'!$B$3:$O$1100,13,0),"")</f>
        <v>0</v>
      </c>
      <c r="N80" s="321">
        <f>IFERROR(VLOOKUP($A80,'様式C-1-2用'!$B$3:$O$1100,14,0),"")</f>
        <v>0</v>
      </c>
      <c r="O80" s="321">
        <f>IFERROR(VLOOKUP($A80,'様式C-1-2用'!$B$3:$P$1100,15,0),"")</f>
        <v>0</v>
      </c>
    </row>
    <row r="81" spans="1:15" ht="15.95" customHeight="1" x14ac:dyDescent="0.15">
      <c r="A81" s="314">
        <v>79</v>
      </c>
      <c r="B81" s="320">
        <f>IFERROR(VLOOKUP($A81,'様式C-1-2用'!$B$3:$O$1100,2,0),"")</f>
        <v>0</v>
      </c>
      <c r="C81" s="321" t="str">
        <f>IFERROR(VLOOKUP($A81,'様式C-1-2用'!$B$3:$O$1100,3,0),"")</f>
        <v/>
      </c>
      <c r="D81" s="321">
        <f>IFERROR(VLOOKUP($A81,'様式C-1-2用'!$B$3:$O$1100,5,0),"")</f>
        <v>0</v>
      </c>
      <c r="E81" s="321">
        <f>IFERROR(VLOOKUP($A81,'様式C-1-2用'!$B$3:$O$1100,6,0),"")</f>
        <v>0</v>
      </c>
      <c r="F81" s="321">
        <f>IFERROR(VLOOKUP($A81,'様式C-1-2用'!$B$3:$O$1100,7,0),"")</f>
        <v>0</v>
      </c>
      <c r="G81" s="321">
        <f>IFERROR(VLOOKUP($A81,'様式C-1-2用'!$B$3:$O$1100,8,0),"")</f>
        <v>0</v>
      </c>
      <c r="H81" s="327">
        <f>IFERROR(VLOOKUP($A81,'様式C-1-2用'!$B$3:$O$1100,9,0),"")</f>
        <v>0</v>
      </c>
      <c r="I81" s="321">
        <f>IFERROR(VLOOKUP($A81,'様式C-1-2用'!$B$3:$O$1100,10,0),"")</f>
        <v>0</v>
      </c>
      <c r="J81" s="321">
        <f>IFERROR(VLOOKUP($A81,'様式C-1-2用'!$B$3:$O$1100,11,0),"")</f>
        <v>0</v>
      </c>
      <c r="K81" s="321">
        <f t="shared" si="1"/>
        <v>0</v>
      </c>
      <c r="L81" s="321">
        <f>IFERROR(VLOOKUP($A81,'様式C-1-2用'!$B$3:$O$1100,12,0),"")</f>
        <v>0</v>
      </c>
      <c r="M81" s="321">
        <f>IFERROR(VLOOKUP($A81,'様式C-1-2用'!$B$3:$O$1100,13,0),"")</f>
        <v>0</v>
      </c>
      <c r="N81" s="321">
        <f>IFERROR(VLOOKUP($A81,'様式C-1-2用'!$B$3:$O$1100,14,0),"")</f>
        <v>0</v>
      </c>
      <c r="O81" s="321">
        <f>IFERROR(VLOOKUP($A81,'様式C-1-2用'!$B$3:$P$1100,15,0),"")</f>
        <v>0</v>
      </c>
    </row>
    <row r="82" spans="1:15" ht="15.95" customHeight="1" x14ac:dyDescent="0.15">
      <c r="A82" s="314">
        <v>80</v>
      </c>
      <c r="B82" s="320">
        <f>IFERROR(VLOOKUP($A82,'様式C-1-2用'!$B$3:$O$1100,2,0),"")</f>
        <v>0</v>
      </c>
      <c r="C82" s="321" t="str">
        <f>IFERROR(VLOOKUP($A82,'様式C-1-2用'!$B$3:$O$1100,3,0),"")</f>
        <v/>
      </c>
      <c r="D82" s="321">
        <f>IFERROR(VLOOKUP($A82,'様式C-1-2用'!$B$3:$O$1100,5,0),"")</f>
        <v>0</v>
      </c>
      <c r="E82" s="321">
        <f>IFERROR(VLOOKUP($A82,'様式C-1-2用'!$B$3:$O$1100,6,0),"")</f>
        <v>0</v>
      </c>
      <c r="F82" s="321">
        <f>IFERROR(VLOOKUP($A82,'様式C-1-2用'!$B$3:$O$1100,7,0),"")</f>
        <v>0</v>
      </c>
      <c r="G82" s="321">
        <f>IFERROR(VLOOKUP($A82,'様式C-1-2用'!$B$3:$O$1100,8,0),"")</f>
        <v>0</v>
      </c>
      <c r="H82" s="327">
        <f>IFERROR(VLOOKUP($A82,'様式C-1-2用'!$B$3:$O$1100,9,0),"")</f>
        <v>0</v>
      </c>
      <c r="I82" s="321">
        <f>IFERROR(VLOOKUP($A82,'様式C-1-2用'!$B$3:$O$1100,10,0),"")</f>
        <v>0</v>
      </c>
      <c r="J82" s="321">
        <f>IFERROR(VLOOKUP($A82,'様式C-1-2用'!$B$3:$O$1100,11,0),"")</f>
        <v>0</v>
      </c>
      <c r="K82" s="321">
        <f t="shared" si="1"/>
        <v>0</v>
      </c>
      <c r="L82" s="321">
        <f>IFERROR(VLOOKUP($A82,'様式C-1-2用'!$B$3:$O$1100,12,0),"")</f>
        <v>0</v>
      </c>
      <c r="M82" s="321">
        <f>IFERROR(VLOOKUP($A82,'様式C-1-2用'!$B$3:$O$1100,13,0),"")</f>
        <v>0</v>
      </c>
      <c r="N82" s="321">
        <f>IFERROR(VLOOKUP($A82,'様式C-1-2用'!$B$3:$O$1100,14,0),"")</f>
        <v>0</v>
      </c>
      <c r="O82" s="321">
        <f>IFERROR(VLOOKUP($A82,'様式C-1-2用'!$B$3:$P$1100,15,0),"")</f>
        <v>0</v>
      </c>
    </row>
    <row r="83" spans="1:15" ht="15.95" customHeight="1" x14ac:dyDescent="0.15">
      <c r="A83" s="314">
        <v>81</v>
      </c>
      <c r="B83" s="320">
        <f>IFERROR(VLOOKUP($A83,'様式C-1-2用'!$B$3:$O$1100,2,0),"")</f>
        <v>0</v>
      </c>
      <c r="C83" s="321" t="str">
        <f>IFERROR(VLOOKUP($A83,'様式C-1-2用'!$B$3:$O$1100,3,0),"")</f>
        <v/>
      </c>
      <c r="D83" s="321">
        <f>IFERROR(VLOOKUP($A83,'様式C-1-2用'!$B$3:$O$1100,5,0),"")</f>
        <v>0</v>
      </c>
      <c r="E83" s="321">
        <f>IFERROR(VLOOKUP($A83,'様式C-1-2用'!$B$3:$O$1100,6,0),"")</f>
        <v>0</v>
      </c>
      <c r="F83" s="321">
        <f>IFERROR(VLOOKUP($A83,'様式C-1-2用'!$B$3:$O$1100,7,0),"")</f>
        <v>0</v>
      </c>
      <c r="G83" s="321">
        <f>IFERROR(VLOOKUP($A83,'様式C-1-2用'!$B$3:$O$1100,8,0),"")</f>
        <v>0</v>
      </c>
      <c r="H83" s="327">
        <f>IFERROR(VLOOKUP($A83,'様式C-1-2用'!$B$3:$O$1100,9,0),"")</f>
        <v>0</v>
      </c>
      <c r="I83" s="321">
        <f>IFERROR(VLOOKUP($A83,'様式C-1-2用'!$B$3:$O$1100,10,0),"")</f>
        <v>0</v>
      </c>
      <c r="J83" s="321">
        <f>IFERROR(VLOOKUP($A83,'様式C-1-2用'!$B$3:$O$1100,11,0),"")</f>
        <v>0</v>
      </c>
      <c r="K83" s="321">
        <f t="shared" si="1"/>
        <v>0</v>
      </c>
      <c r="L83" s="321">
        <f>IFERROR(VLOOKUP($A83,'様式C-1-2用'!$B$3:$O$1100,12,0),"")</f>
        <v>0</v>
      </c>
      <c r="M83" s="321">
        <f>IFERROR(VLOOKUP($A83,'様式C-1-2用'!$B$3:$O$1100,13,0),"")</f>
        <v>0</v>
      </c>
      <c r="N83" s="321">
        <f>IFERROR(VLOOKUP($A83,'様式C-1-2用'!$B$3:$O$1100,14,0),"")</f>
        <v>0</v>
      </c>
      <c r="O83" s="321">
        <f>IFERROR(VLOOKUP($A83,'様式C-1-2用'!$B$3:$P$1100,15,0),"")</f>
        <v>0</v>
      </c>
    </row>
    <row r="84" spans="1:15" ht="15.95" customHeight="1" x14ac:dyDescent="0.15">
      <c r="A84" s="314">
        <v>82</v>
      </c>
      <c r="B84" s="320">
        <f>IFERROR(VLOOKUP($A84,'様式C-1-2用'!$B$3:$O$1100,2,0),"")</f>
        <v>0</v>
      </c>
      <c r="C84" s="321" t="str">
        <f>IFERROR(VLOOKUP($A84,'様式C-1-2用'!$B$3:$O$1100,3,0),"")</f>
        <v/>
      </c>
      <c r="D84" s="321">
        <f>IFERROR(VLOOKUP($A84,'様式C-1-2用'!$B$3:$O$1100,5,0),"")</f>
        <v>0</v>
      </c>
      <c r="E84" s="321">
        <f>IFERROR(VLOOKUP($A84,'様式C-1-2用'!$B$3:$O$1100,6,0),"")</f>
        <v>0</v>
      </c>
      <c r="F84" s="321">
        <f>IFERROR(VLOOKUP($A84,'様式C-1-2用'!$B$3:$O$1100,7,0),"")</f>
        <v>0</v>
      </c>
      <c r="G84" s="321">
        <f>IFERROR(VLOOKUP($A84,'様式C-1-2用'!$B$3:$O$1100,8,0),"")</f>
        <v>0</v>
      </c>
      <c r="H84" s="327">
        <f>IFERROR(VLOOKUP($A84,'様式C-1-2用'!$B$3:$O$1100,9,0),"")</f>
        <v>0</v>
      </c>
      <c r="I84" s="321">
        <f>IFERROR(VLOOKUP($A84,'様式C-1-2用'!$B$3:$O$1100,10,0),"")</f>
        <v>0</v>
      </c>
      <c r="J84" s="321">
        <f>IFERROR(VLOOKUP($A84,'様式C-1-2用'!$B$3:$O$1100,11,0),"")</f>
        <v>0</v>
      </c>
      <c r="K84" s="321">
        <f t="shared" si="1"/>
        <v>0</v>
      </c>
      <c r="L84" s="321">
        <f>IFERROR(VLOOKUP($A84,'様式C-1-2用'!$B$3:$O$1100,12,0),"")</f>
        <v>0</v>
      </c>
      <c r="M84" s="321">
        <f>IFERROR(VLOOKUP($A84,'様式C-1-2用'!$B$3:$O$1100,13,0),"")</f>
        <v>0</v>
      </c>
      <c r="N84" s="321">
        <f>IFERROR(VLOOKUP($A84,'様式C-1-2用'!$B$3:$O$1100,14,0),"")</f>
        <v>0</v>
      </c>
      <c r="O84" s="321">
        <f>IFERROR(VLOOKUP($A84,'様式C-1-2用'!$B$3:$P$1100,15,0),"")</f>
        <v>0</v>
      </c>
    </row>
    <row r="85" spans="1:15" ht="15.95" customHeight="1" x14ac:dyDescent="0.15">
      <c r="A85" s="314">
        <v>83</v>
      </c>
      <c r="B85" s="320">
        <f>IFERROR(VLOOKUP($A85,'様式C-1-2用'!$B$3:$O$1100,2,0),"")</f>
        <v>0</v>
      </c>
      <c r="C85" s="321" t="str">
        <f>IFERROR(VLOOKUP($A85,'様式C-1-2用'!$B$3:$O$1100,3,0),"")</f>
        <v/>
      </c>
      <c r="D85" s="321">
        <f>IFERROR(VLOOKUP($A85,'様式C-1-2用'!$B$3:$O$1100,5,0),"")</f>
        <v>0</v>
      </c>
      <c r="E85" s="321">
        <f>IFERROR(VLOOKUP($A85,'様式C-1-2用'!$B$3:$O$1100,6,0),"")</f>
        <v>0</v>
      </c>
      <c r="F85" s="321">
        <f>IFERROR(VLOOKUP($A85,'様式C-1-2用'!$B$3:$O$1100,7,0),"")</f>
        <v>0</v>
      </c>
      <c r="G85" s="321">
        <f>IFERROR(VLOOKUP($A85,'様式C-1-2用'!$B$3:$O$1100,8,0),"")</f>
        <v>0</v>
      </c>
      <c r="H85" s="327">
        <f>IFERROR(VLOOKUP($A85,'様式C-1-2用'!$B$3:$O$1100,9,0),"")</f>
        <v>0</v>
      </c>
      <c r="I85" s="321">
        <f>IFERROR(VLOOKUP($A85,'様式C-1-2用'!$B$3:$O$1100,10,0),"")</f>
        <v>0</v>
      </c>
      <c r="J85" s="321">
        <f>IFERROR(VLOOKUP($A85,'様式C-1-2用'!$B$3:$O$1100,11,0),"")</f>
        <v>0</v>
      </c>
      <c r="K85" s="321">
        <f t="shared" si="1"/>
        <v>0</v>
      </c>
      <c r="L85" s="321">
        <f>IFERROR(VLOOKUP($A85,'様式C-1-2用'!$B$3:$O$1100,12,0),"")</f>
        <v>0</v>
      </c>
      <c r="M85" s="321">
        <f>IFERROR(VLOOKUP($A85,'様式C-1-2用'!$B$3:$O$1100,13,0),"")</f>
        <v>0</v>
      </c>
      <c r="N85" s="321">
        <f>IFERROR(VLOOKUP($A85,'様式C-1-2用'!$B$3:$O$1100,14,0),"")</f>
        <v>0</v>
      </c>
      <c r="O85" s="321">
        <f>IFERROR(VLOOKUP($A85,'様式C-1-2用'!$B$3:$P$1100,15,0),"")</f>
        <v>0</v>
      </c>
    </row>
    <row r="86" spans="1:15" ht="15.95" customHeight="1" x14ac:dyDescent="0.15">
      <c r="A86" s="314">
        <v>84</v>
      </c>
      <c r="B86" s="320">
        <f>IFERROR(VLOOKUP($A86,'様式C-1-2用'!$B$3:$O$1100,2,0),"")</f>
        <v>0</v>
      </c>
      <c r="C86" s="321" t="str">
        <f>IFERROR(VLOOKUP($A86,'様式C-1-2用'!$B$3:$O$1100,3,0),"")</f>
        <v/>
      </c>
      <c r="D86" s="321">
        <f>IFERROR(VLOOKUP($A86,'様式C-1-2用'!$B$3:$O$1100,5,0),"")</f>
        <v>0</v>
      </c>
      <c r="E86" s="321">
        <f>IFERROR(VLOOKUP($A86,'様式C-1-2用'!$B$3:$O$1100,6,0),"")</f>
        <v>0</v>
      </c>
      <c r="F86" s="321">
        <f>IFERROR(VLOOKUP($A86,'様式C-1-2用'!$B$3:$O$1100,7,0),"")</f>
        <v>0</v>
      </c>
      <c r="G86" s="321">
        <f>IFERROR(VLOOKUP($A86,'様式C-1-2用'!$B$3:$O$1100,8,0),"")</f>
        <v>0</v>
      </c>
      <c r="H86" s="327">
        <f>IFERROR(VLOOKUP($A86,'様式C-1-2用'!$B$3:$O$1100,9,0),"")</f>
        <v>0</v>
      </c>
      <c r="I86" s="321">
        <f>IFERROR(VLOOKUP($A86,'様式C-1-2用'!$B$3:$O$1100,10,0),"")</f>
        <v>0</v>
      </c>
      <c r="J86" s="321">
        <f>IFERROR(VLOOKUP($A86,'様式C-1-2用'!$B$3:$O$1100,11,0),"")</f>
        <v>0</v>
      </c>
      <c r="K86" s="321">
        <f t="shared" si="1"/>
        <v>0</v>
      </c>
      <c r="L86" s="321">
        <f>IFERROR(VLOOKUP($A86,'様式C-1-2用'!$B$3:$O$1100,12,0),"")</f>
        <v>0</v>
      </c>
      <c r="M86" s="321">
        <f>IFERROR(VLOOKUP($A86,'様式C-1-2用'!$B$3:$O$1100,13,0),"")</f>
        <v>0</v>
      </c>
      <c r="N86" s="321">
        <f>IFERROR(VLOOKUP($A86,'様式C-1-2用'!$B$3:$O$1100,14,0),"")</f>
        <v>0</v>
      </c>
      <c r="O86" s="321">
        <f>IFERROR(VLOOKUP($A86,'様式C-1-2用'!$B$3:$P$1100,15,0),"")</f>
        <v>0</v>
      </c>
    </row>
    <row r="87" spans="1:15" ht="15.95" customHeight="1" x14ac:dyDescent="0.15">
      <c r="A87" s="314">
        <v>85</v>
      </c>
      <c r="B87" s="320">
        <f>IFERROR(VLOOKUP($A87,'様式C-1-2用'!$B$3:$O$1100,2,0),"")</f>
        <v>0</v>
      </c>
      <c r="C87" s="321" t="str">
        <f>IFERROR(VLOOKUP($A87,'様式C-1-2用'!$B$3:$O$1100,3,0),"")</f>
        <v/>
      </c>
      <c r="D87" s="321">
        <f>IFERROR(VLOOKUP($A87,'様式C-1-2用'!$B$3:$O$1100,5,0),"")</f>
        <v>0</v>
      </c>
      <c r="E87" s="321">
        <f>IFERROR(VLOOKUP($A87,'様式C-1-2用'!$B$3:$O$1100,6,0),"")</f>
        <v>0</v>
      </c>
      <c r="F87" s="321">
        <f>IFERROR(VLOOKUP($A87,'様式C-1-2用'!$B$3:$O$1100,7,0),"")</f>
        <v>0</v>
      </c>
      <c r="G87" s="321">
        <f>IFERROR(VLOOKUP($A87,'様式C-1-2用'!$B$3:$O$1100,8,0),"")</f>
        <v>0</v>
      </c>
      <c r="H87" s="327">
        <f>IFERROR(VLOOKUP($A87,'様式C-1-2用'!$B$3:$O$1100,9,0),"")</f>
        <v>0</v>
      </c>
      <c r="I87" s="321">
        <f>IFERROR(VLOOKUP($A87,'様式C-1-2用'!$B$3:$O$1100,10,0),"")</f>
        <v>0</v>
      </c>
      <c r="J87" s="321">
        <f>IFERROR(VLOOKUP($A87,'様式C-1-2用'!$B$3:$O$1100,11,0),"")</f>
        <v>0</v>
      </c>
      <c r="K87" s="321">
        <f t="shared" si="1"/>
        <v>0</v>
      </c>
      <c r="L87" s="321">
        <f>IFERROR(VLOOKUP($A87,'様式C-1-2用'!$B$3:$O$1100,12,0),"")</f>
        <v>0</v>
      </c>
      <c r="M87" s="321">
        <f>IFERROR(VLOOKUP($A87,'様式C-1-2用'!$B$3:$O$1100,13,0),"")</f>
        <v>0</v>
      </c>
      <c r="N87" s="321">
        <f>IFERROR(VLOOKUP($A87,'様式C-1-2用'!$B$3:$O$1100,14,0),"")</f>
        <v>0</v>
      </c>
      <c r="O87" s="321">
        <f>IFERROR(VLOOKUP($A87,'様式C-1-2用'!$B$3:$P$1100,15,0),"")</f>
        <v>0</v>
      </c>
    </row>
    <row r="88" spans="1:15" ht="15.95" customHeight="1" x14ac:dyDescent="0.15">
      <c r="A88" s="314">
        <v>86</v>
      </c>
      <c r="B88" s="320">
        <f>IFERROR(VLOOKUP($A88,'様式C-1-2用'!$B$3:$O$1100,2,0),"")</f>
        <v>0</v>
      </c>
      <c r="C88" s="321" t="str">
        <f>IFERROR(VLOOKUP($A88,'様式C-1-2用'!$B$3:$O$1100,3,0),"")</f>
        <v/>
      </c>
      <c r="D88" s="321">
        <f>IFERROR(VLOOKUP($A88,'様式C-1-2用'!$B$3:$O$1100,5,0),"")</f>
        <v>0</v>
      </c>
      <c r="E88" s="321">
        <f>IFERROR(VLOOKUP($A88,'様式C-1-2用'!$B$3:$O$1100,6,0),"")</f>
        <v>0</v>
      </c>
      <c r="F88" s="321">
        <f>IFERROR(VLOOKUP($A88,'様式C-1-2用'!$B$3:$O$1100,7,0),"")</f>
        <v>0</v>
      </c>
      <c r="G88" s="321">
        <f>IFERROR(VLOOKUP($A88,'様式C-1-2用'!$B$3:$O$1100,8,0),"")</f>
        <v>0</v>
      </c>
      <c r="H88" s="327">
        <f>IFERROR(VLOOKUP($A88,'様式C-1-2用'!$B$3:$O$1100,9,0),"")</f>
        <v>0</v>
      </c>
      <c r="I88" s="321">
        <f>IFERROR(VLOOKUP($A88,'様式C-1-2用'!$B$3:$O$1100,10,0),"")</f>
        <v>0</v>
      </c>
      <c r="J88" s="321">
        <f>IFERROR(VLOOKUP($A88,'様式C-1-2用'!$B$3:$O$1100,11,0),"")</f>
        <v>0</v>
      </c>
      <c r="K88" s="321">
        <f t="shared" si="1"/>
        <v>0</v>
      </c>
      <c r="L88" s="321">
        <f>IFERROR(VLOOKUP($A88,'様式C-1-2用'!$B$3:$O$1100,12,0),"")</f>
        <v>0</v>
      </c>
      <c r="M88" s="321">
        <f>IFERROR(VLOOKUP($A88,'様式C-1-2用'!$B$3:$O$1100,13,0),"")</f>
        <v>0</v>
      </c>
      <c r="N88" s="321">
        <f>IFERROR(VLOOKUP($A88,'様式C-1-2用'!$B$3:$O$1100,14,0),"")</f>
        <v>0</v>
      </c>
      <c r="O88" s="321">
        <f>IFERROR(VLOOKUP($A88,'様式C-1-2用'!$B$3:$P$1100,15,0),"")</f>
        <v>0</v>
      </c>
    </row>
    <row r="89" spans="1:15" ht="15.95" customHeight="1" x14ac:dyDescent="0.15">
      <c r="A89" s="314">
        <v>87</v>
      </c>
      <c r="B89" s="320">
        <f>IFERROR(VLOOKUP($A89,'様式C-1-2用'!$B$3:$O$1100,2,0),"")</f>
        <v>0</v>
      </c>
      <c r="C89" s="321" t="str">
        <f>IFERROR(VLOOKUP($A89,'様式C-1-2用'!$B$3:$O$1100,3,0),"")</f>
        <v/>
      </c>
      <c r="D89" s="321">
        <f>IFERROR(VLOOKUP($A89,'様式C-1-2用'!$B$3:$O$1100,5,0),"")</f>
        <v>0</v>
      </c>
      <c r="E89" s="321">
        <f>IFERROR(VLOOKUP($A89,'様式C-1-2用'!$B$3:$O$1100,6,0),"")</f>
        <v>0</v>
      </c>
      <c r="F89" s="321">
        <f>IFERROR(VLOOKUP($A89,'様式C-1-2用'!$B$3:$O$1100,7,0),"")</f>
        <v>0</v>
      </c>
      <c r="G89" s="321">
        <f>IFERROR(VLOOKUP($A89,'様式C-1-2用'!$B$3:$O$1100,8,0),"")</f>
        <v>0</v>
      </c>
      <c r="H89" s="327">
        <f>IFERROR(VLOOKUP($A89,'様式C-1-2用'!$B$3:$O$1100,9,0),"")</f>
        <v>0</v>
      </c>
      <c r="I89" s="321">
        <f>IFERROR(VLOOKUP($A89,'様式C-1-2用'!$B$3:$O$1100,10,0),"")</f>
        <v>0</v>
      </c>
      <c r="J89" s="321">
        <f>IFERROR(VLOOKUP($A89,'様式C-1-2用'!$B$3:$O$1100,11,0),"")</f>
        <v>0</v>
      </c>
      <c r="K89" s="321">
        <f t="shared" si="1"/>
        <v>0</v>
      </c>
      <c r="L89" s="321">
        <f>IFERROR(VLOOKUP($A89,'様式C-1-2用'!$B$3:$O$1100,12,0),"")</f>
        <v>0</v>
      </c>
      <c r="M89" s="321">
        <f>IFERROR(VLOOKUP($A89,'様式C-1-2用'!$B$3:$O$1100,13,0),"")</f>
        <v>0</v>
      </c>
      <c r="N89" s="321">
        <f>IFERROR(VLOOKUP($A89,'様式C-1-2用'!$B$3:$O$1100,14,0),"")</f>
        <v>0</v>
      </c>
      <c r="O89" s="321">
        <f>IFERROR(VLOOKUP($A89,'様式C-1-2用'!$B$3:$P$1100,15,0),"")</f>
        <v>0</v>
      </c>
    </row>
    <row r="90" spans="1:15" ht="15.95" customHeight="1" x14ac:dyDescent="0.15">
      <c r="A90" s="314">
        <v>88</v>
      </c>
      <c r="B90" s="320">
        <f>IFERROR(VLOOKUP($A90,'様式C-1-2用'!$B$3:$O$1100,2,0),"")</f>
        <v>0</v>
      </c>
      <c r="C90" s="321" t="str">
        <f>IFERROR(VLOOKUP($A90,'様式C-1-2用'!$B$3:$O$1100,3,0),"")</f>
        <v/>
      </c>
      <c r="D90" s="321">
        <f>IFERROR(VLOOKUP($A90,'様式C-1-2用'!$B$3:$O$1100,5,0),"")</f>
        <v>0</v>
      </c>
      <c r="E90" s="321">
        <f>IFERROR(VLOOKUP($A90,'様式C-1-2用'!$B$3:$O$1100,6,0),"")</f>
        <v>0</v>
      </c>
      <c r="F90" s="321">
        <f>IFERROR(VLOOKUP($A90,'様式C-1-2用'!$B$3:$O$1100,7,0),"")</f>
        <v>0</v>
      </c>
      <c r="G90" s="321">
        <f>IFERROR(VLOOKUP($A90,'様式C-1-2用'!$B$3:$O$1100,8,0),"")</f>
        <v>0</v>
      </c>
      <c r="H90" s="327">
        <f>IFERROR(VLOOKUP($A90,'様式C-1-2用'!$B$3:$O$1100,9,0),"")</f>
        <v>0</v>
      </c>
      <c r="I90" s="321">
        <f>IFERROR(VLOOKUP($A90,'様式C-1-2用'!$B$3:$O$1100,10,0),"")</f>
        <v>0</v>
      </c>
      <c r="J90" s="321">
        <f>IFERROR(VLOOKUP($A90,'様式C-1-2用'!$B$3:$O$1100,11,0),"")</f>
        <v>0</v>
      </c>
      <c r="K90" s="321">
        <f t="shared" si="1"/>
        <v>0</v>
      </c>
      <c r="L90" s="321">
        <f>IFERROR(VLOOKUP($A90,'様式C-1-2用'!$B$3:$O$1100,12,0),"")</f>
        <v>0</v>
      </c>
      <c r="M90" s="321">
        <f>IFERROR(VLOOKUP($A90,'様式C-1-2用'!$B$3:$O$1100,13,0),"")</f>
        <v>0</v>
      </c>
      <c r="N90" s="321">
        <f>IFERROR(VLOOKUP($A90,'様式C-1-2用'!$B$3:$O$1100,14,0),"")</f>
        <v>0</v>
      </c>
      <c r="O90" s="321">
        <f>IFERROR(VLOOKUP($A90,'様式C-1-2用'!$B$3:$P$1100,15,0),"")</f>
        <v>0</v>
      </c>
    </row>
    <row r="91" spans="1:15" ht="15.95" customHeight="1" x14ac:dyDescent="0.15">
      <c r="A91" s="314">
        <v>89</v>
      </c>
      <c r="B91" s="320">
        <f>IFERROR(VLOOKUP($A91,'様式C-1-2用'!$B$3:$O$1100,2,0),"")</f>
        <v>0</v>
      </c>
      <c r="C91" s="321" t="str">
        <f>IFERROR(VLOOKUP($A91,'様式C-1-2用'!$B$3:$O$1100,3,0),"")</f>
        <v/>
      </c>
      <c r="D91" s="321">
        <f>IFERROR(VLOOKUP($A91,'様式C-1-2用'!$B$3:$O$1100,5,0),"")</f>
        <v>0</v>
      </c>
      <c r="E91" s="321">
        <f>IFERROR(VLOOKUP($A91,'様式C-1-2用'!$B$3:$O$1100,6,0),"")</f>
        <v>0</v>
      </c>
      <c r="F91" s="321">
        <f>IFERROR(VLOOKUP($A91,'様式C-1-2用'!$B$3:$O$1100,7,0),"")</f>
        <v>0</v>
      </c>
      <c r="G91" s="321">
        <f>IFERROR(VLOOKUP($A91,'様式C-1-2用'!$B$3:$O$1100,8,0),"")</f>
        <v>0</v>
      </c>
      <c r="H91" s="327">
        <f>IFERROR(VLOOKUP($A91,'様式C-1-2用'!$B$3:$O$1100,9,0),"")</f>
        <v>0</v>
      </c>
      <c r="I91" s="321">
        <f>IFERROR(VLOOKUP($A91,'様式C-1-2用'!$B$3:$O$1100,10,0),"")</f>
        <v>0</v>
      </c>
      <c r="J91" s="321">
        <f>IFERROR(VLOOKUP($A91,'様式C-1-2用'!$B$3:$O$1100,11,0),"")</f>
        <v>0</v>
      </c>
      <c r="K91" s="321">
        <f t="shared" si="1"/>
        <v>0</v>
      </c>
      <c r="L91" s="321">
        <f>IFERROR(VLOOKUP($A91,'様式C-1-2用'!$B$3:$O$1100,12,0),"")</f>
        <v>0</v>
      </c>
      <c r="M91" s="321">
        <f>IFERROR(VLOOKUP($A91,'様式C-1-2用'!$B$3:$O$1100,13,0),"")</f>
        <v>0</v>
      </c>
      <c r="N91" s="321">
        <f>IFERROR(VLOOKUP($A91,'様式C-1-2用'!$B$3:$O$1100,14,0),"")</f>
        <v>0</v>
      </c>
      <c r="O91" s="321">
        <f>IFERROR(VLOOKUP($A91,'様式C-1-2用'!$B$3:$P$1100,15,0),"")</f>
        <v>0</v>
      </c>
    </row>
    <row r="92" spans="1:15" ht="15.95" customHeight="1" x14ac:dyDescent="0.15">
      <c r="A92" s="314">
        <v>90</v>
      </c>
      <c r="B92" s="320">
        <f>IFERROR(VLOOKUP($A92,'様式C-1-2用'!$B$3:$O$1100,2,0),"")</f>
        <v>0</v>
      </c>
      <c r="C92" s="321" t="str">
        <f>IFERROR(VLOOKUP($A92,'様式C-1-2用'!$B$3:$O$1100,3,0),"")</f>
        <v/>
      </c>
      <c r="D92" s="321">
        <f>IFERROR(VLOOKUP($A92,'様式C-1-2用'!$B$3:$O$1100,5,0),"")</f>
        <v>0</v>
      </c>
      <c r="E92" s="321">
        <f>IFERROR(VLOOKUP($A92,'様式C-1-2用'!$B$3:$O$1100,6,0),"")</f>
        <v>0</v>
      </c>
      <c r="F92" s="321">
        <f>IFERROR(VLOOKUP($A92,'様式C-1-2用'!$B$3:$O$1100,7,0),"")</f>
        <v>0</v>
      </c>
      <c r="G92" s="321">
        <f>IFERROR(VLOOKUP($A92,'様式C-1-2用'!$B$3:$O$1100,8,0),"")</f>
        <v>0</v>
      </c>
      <c r="H92" s="327">
        <f>IFERROR(VLOOKUP($A92,'様式C-1-2用'!$B$3:$O$1100,9,0),"")</f>
        <v>0</v>
      </c>
      <c r="I92" s="321">
        <f>IFERROR(VLOOKUP($A92,'様式C-1-2用'!$B$3:$O$1100,10,0),"")</f>
        <v>0</v>
      </c>
      <c r="J92" s="321">
        <f>IFERROR(VLOOKUP($A92,'様式C-1-2用'!$B$3:$O$1100,11,0),"")</f>
        <v>0</v>
      </c>
      <c r="K92" s="321">
        <f t="shared" si="1"/>
        <v>0</v>
      </c>
      <c r="L92" s="321">
        <f>IFERROR(VLOOKUP($A92,'様式C-1-2用'!$B$3:$O$1100,12,0),"")</f>
        <v>0</v>
      </c>
      <c r="M92" s="321">
        <f>IFERROR(VLOOKUP($A92,'様式C-1-2用'!$B$3:$O$1100,13,0),"")</f>
        <v>0</v>
      </c>
      <c r="N92" s="321">
        <f>IFERROR(VLOOKUP($A92,'様式C-1-2用'!$B$3:$O$1100,14,0),"")</f>
        <v>0</v>
      </c>
      <c r="O92" s="321">
        <f>IFERROR(VLOOKUP($A92,'様式C-1-2用'!$B$3:$P$1100,15,0),"")</f>
        <v>0</v>
      </c>
    </row>
    <row r="93" spans="1:15" ht="15.95" customHeight="1" x14ac:dyDescent="0.15">
      <c r="A93" s="314">
        <v>91</v>
      </c>
      <c r="B93" s="320">
        <f>IFERROR(VLOOKUP($A93,'様式C-1-2用'!$B$3:$O$1100,2,0),"")</f>
        <v>0</v>
      </c>
      <c r="C93" s="321" t="str">
        <f>IFERROR(VLOOKUP($A93,'様式C-1-2用'!$B$3:$O$1100,3,0),"")</f>
        <v/>
      </c>
      <c r="D93" s="321">
        <f>IFERROR(VLOOKUP($A93,'様式C-1-2用'!$B$3:$O$1100,5,0),"")</f>
        <v>0</v>
      </c>
      <c r="E93" s="321">
        <f>IFERROR(VLOOKUP($A93,'様式C-1-2用'!$B$3:$O$1100,6,0),"")</f>
        <v>0</v>
      </c>
      <c r="F93" s="321">
        <f>IFERROR(VLOOKUP($A93,'様式C-1-2用'!$B$3:$O$1100,7,0),"")</f>
        <v>0</v>
      </c>
      <c r="G93" s="321">
        <f>IFERROR(VLOOKUP($A93,'様式C-1-2用'!$B$3:$O$1100,8,0),"")</f>
        <v>0</v>
      </c>
      <c r="H93" s="327">
        <f>IFERROR(VLOOKUP($A93,'様式C-1-2用'!$B$3:$O$1100,9,0),"")</f>
        <v>0</v>
      </c>
      <c r="I93" s="321">
        <f>IFERROR(VLOOKUP($A93,'様式C-1-2用'!$B$3:$O$1100,10,0),"")</f>
        <v>0</v>
      </c>
      <c r="J93" s="321">
        <f>IFERROR(VLOOKUP($A93,'様式C-1-2用'!$B$3:$O$1100,11,0),"")</f>
        <v>0</v>
      </c>
      <c r="K93" s="321">
        <f t="shared" si="1"/>
        <v>0</v>
      </c>
      <c r="L93" s="321">
        <f>IFERROR(VLOOKUP($A93,'様式C-1-2用'!$B$3:$O$1100,12,0),"")</f>
        <v>0</v>
      </c>
      <c r="M93" s="321">
        <f>IFERROR(VLOOKUP($A93,'様式C-1-2用'!$B$3:$O$1100,13,0),"")</f>
        <v>0</v>
      </c>
      <c r="N93" s="321">
        <f>IFERROR(VLOOKUP($A93,'様式C-1-2用'!$B$3:$O$1100,14,0),"")</f>
        <v>0</v>
      </c>
      <c r="O93" s="321">
        <f>IFERROR(VLOOKUP($A93,'様式C-1-2用'!$B$3:$P$1100,15,0),"")</f>
        <v>0</v>
      </c>
    </row>
    <row r="94" spans="1:15" ht="15.95" customHeight="1" x14ac:dyDescent="0.15">
      <c r="A94" s="314">
        <v>92</v>
      </c>
      <c r="B94" s="320">
        <f>IFERROR(VLOOKUP($A94,'様式C-1-2用'!$B$3:$O$1100,2,0),"")</f>
        <v>0</v>
      </c>
      <c r="C94" s="321" t="str">
        <f>IFERROR(VLOOKUP($A94,'様式C-1-2用'!$B$3:$O$1100,3,0),"")</f>
        <v/>
      </c>
      <c r="D94" s="321">
        <f>IFERROR(VLOOKUP($A94,'様式C-1-2用'!$B$3:$O$1100,5,0),"")</f>
        <v>0</v>
      </c>
      <c r="E94" s="321">
        <f>IFERROR(VLOOKUP($A94,'様式C-1-2用'!$B$3:$O$1100,6,0),"")</f>
        <v>0</v>
      </c>
      <c r="F94" s="321">
        <f>IFERROR(VLOOKUP($A94,'様式C-1-2用'!$B$3:$O$1100,7,0),"")</f>
        <v>0</v>
      </c>
      <c r="G94" s="321">
        <f>IFERROR(VLOOKUP($A94,'様式C-1-2用'!$B$3:$O$1100,8,0),"")</f>
        <v>0</v>
      </c>
      <c r="H94" s="327">
        <f>IFERROR(VLOOKUP($A94,'様式C-1-2用'!$B$3:$O$1100,9,0),"")</f>
        <v>0</v>
      </c>
      <c r="I94" s="321">
        <f>IFERROR(VLOOKUP($A94,'様式C-1-2用'!$B$3:$O$1100,10,0),"")</f>
        <v>0</v>
      </c>
      <c r="J94" s="321">
        <f>IFERROR(VLOOKUP($A94,'様式C-1-2用'!$B$3:$O$1100,11,0),"")</f>
        <v>0</v>
      </c>
      <c r="K94" s="321">
        <f t="shared" si="1"/>
        <v>0</v>
      </c>
      <c r="L94" s="321">
        <f>IFERROR(VLOOKUP($A94,'様式C-1-2用'!$B$3:$O$1100,12,0),"")</f>
        <v>0</v>
      </c>
      <c r="M94" s="321">
        <f>IFERROR(VLOOKUP($A94,'様式C-1-2用'!$B$3:$O$1100,13,0),"")</f>
        <v>0</v>
      </c>
      <c r="N94" s="321">
        <f>IFERROR(VLOOKUP($A94,'様式C-1-2用'!$B$3:$O$1100,14,0),"")</f>
        <v>0</v>
      </c>
      <c r="O94" s="321">
        <f>IFERROR(VLOOKUP($A94,'様式C-1-2用'!$B$3:$P$1100,15,0),"")</f>
        <v>0</v>
      </c>
    </row>
    <row r="95" spans="1:15" ht="15.95" customHeight="1" x14ac:dyDescent="0.15">
      <c r="A95" s="314">
        <v>93</v>
      </c>
      <c r="B95" s="320">
        <f>IFERROR(VLOOKUP($A95,'様式C-1-2用'!$B$3:$O$1100,2,0),"")</f>
        <v>0</v>
      </c>
      <c r="C95" s="321" t="str">
        <f>IFERROR(VLOOKUP($A95,'様式C-1-2用'!$B$3:$O$1100,3,0),"")</f>
        <v/>
      </c>
      <c r="D95" s="321">
        <f>IFERROR(VLOOKUP($A95,'様式C-1-2用'!$B$3:$O$1100,5,0),"")</f>
        <v>0</v>
      </c>
      <c r="E95" s="321">
        <f>IFERROR(VLOOKUP($A95,'様式C-1-2用'!$B$3:$O$1100,6,0),"")</f>
        <v>0</v>
      </c>
      <c r="F95" s="321">
        <f>IFERROR(VLOOKUP($A95,'様式C-1-2用'!$B$3:$O$1100,7,0),"")</f>
        <v>0</v>
      </c>
      <c r="G95" s="321">
        <f>IFERROR(VLOOKUP($A95,'様式C-1-2用'!$B$3:$O$1100,8,0),"")</f>
        <v>0</v>
      </c>
      <c r="H95" s="327">
        <f>IFERROR(VLOOKUP($A95,'様式C-1-2用'!$B$3:$O$1100,9,0),"")</f>
        <v>0</v>
      </c>
      <c r="I95" s="321">
        <f>IFERROR(VLOOKUP($A95,'様式C-1-2用'!$B$3:$O$1100,10,0),"")</f>
        <v>0</v>
      </c>
      <c r="J95" s="321">
        <f>IFERROR(VLOOKUP($A95,'様式C-1-2用'!$B$3:$O$1100,11,0),"")</f>
        <v>0</v>
      </c>
      <c r="K95" s="321">
        <f t="shared" si="1"/>
        <v>0</v>
      </c>
      <c r="L95" s="321">
        <f>IFERROR(VLOOKUP($A95,'様式C-1-2用'!$B$3:$O$1100,12,0),"")</f>
        <v>0</v>
      </c>
      <c r="M95" s="321">
        <f>IFERROR(VLOOKUP($A95,'様式C-1-2用'!$B$3:$O$1100,13,0),"")</f>
        <v>0</v>
      </c>
      <c r="N95" s="321">
        <f>IFERROR(VLOOKUP($A95,'様式C-1-2用'!$B$3:$O$1100,14,0),"")</f>
        <v>0</v>
      </c>
      <c r="O95" s="321">
        <f>IFERROR(VLOOKUP($A95,'様式C-1-2用'!$B$3:$P$1100,15,0),"")</f>
        <v>0</v>
      </c>
    </row>
    <row r="96" spans="1:15" ht="15.95" customHeight="1" x14ac:dyDescent="0.15">
      <c r="A96" s="314">
        <v>94</v>
      </c>
      <c r="B96" s="320">
        <f>IFERROR(VLOOKUP($A96,'様式C-1-2用'!$B$3:$O$1100,2,0),"")</f>
        <v>0</v>
      </c>
      <c r="C96" s="321" t="str">
        <f>IFERROR(VLOOKUP($A96,'様式C-1-2用'!$B$3:$O$1100,3,0),"")</f>
        <v/>
      </c>
      <c r="D96" s="321">
        <f>IFERROR(VLOOKUP($A96,'様式C-1-2用'!$B$3:$O$1100,5,0),"")</f>
        <v>0</v>
      </c>
      <c r="E96" s="321">
        <f>IFERROR(VLOOKUP($A96,'様式C-1-2用'!$B$3:$O$1100,6,0),"")</f>
        <v>0</v>
      </c>
      <c r="F96" s="321">
        <f>IFERROR(VLOOKUP($A96,'様式C-1-2用'!$B$3:$O$1100,7,0),"")</f>
        <v>0</v>
      </c>
      <c r="G96" s="321">
        <f>IFERROR(VLOOKUP($A96,'様式C-1-2用'!$B$3:$O$1100,8,0),"")</f>
        <v>0</v>
      </c>
      <c r="H96" s="327">
        <f>IFERROR(VLOOKUP($A96,'様式C-1-2用'!$B$3:$O$1100,9,0),"")</f>
        <v>0</v>
      </c>
      <c r="I96" s="321">
        <f>IFERROR(VLOOKUP($A96,'様式C-1-2用'!$B$3:$O$1100,10,0),"")</f>
        <v>0</v>
      </c>
      <c r="J96" s="321">
        <f>IFERROR(VLOOKUP($A96,'様式C-1-2用'!$B$3:$O$1100,11,0),"")</f>
        <v>0</v>
      </c>
      <c r="K96" s="321">
        <f t="shared" si="1"/>
        <v>0</v>
      </c>
      <c r="L96" s="321">
        <f>IFERROR(VLOOKUP($A96,'様式C-1-2用'!$B$3:$O$1100,12,0),"")</f>
        <v>0</v>
      </c>
      <c r="M96" s="321">
        <f>IFERROR(VLOOKUP($A96,'様式C-1-2用'!$B$3:$O$1100,13,0),"")</f>
        <v>0</v>
      </c>
      <c r="N96" s="321">
        <f>IFERROR(VLOOKUP($A96,'様式C-1-2用'!$B$3:$O$1100,14,0),"")</f>
        <v>0</v>
      </c>
      <c r="O96" s="321">
        <f>IFERROR(VLOOKUP($A96,'様式C-1-2用'!$B$3:$P$1100,15,0),"")</f>
        <v>0</v>
      </c>
    </row>
    <row r="97" spans="1:15" ht="15.95" customHeight="1" x14ac:dyDescent="0.15">
      <c r="A97" s="314">
        <v>95</v>
      </c>
      <c r="B97" s="320">
        <f>IFERROR(VLOOKUP($A97,'様式C-1-2用'!$B$3:$O$1100,2,0),"")</f>
        <v>0</v>
      </c>
      <c r="C97" s="321" t="str">
        <f>IFERROR(VLOOKUP($A97,'様式C-1-2用'!$B$3:$O$1100,3,0),"")</f>
        <v/>
      </c>
      <c r="D97" s="321">
        <f>IFERROR(VLOOKUP($A97,'様式C-1-2用'!$B$3:$O$1100,5,0),"")</f>
        <v>0</v>
      </c>
      <c r="E97" s="321">
        <f>IFERROR(VLOOKUP($A97,'様式C-1-2用'!$B$3:$O$1100,6,0),"")</f>
        <v>0</v>
      </c>
      <c r="F97" s="321">
        <f>IFERROR(VLOOKUP($A97,'様式C-1-2用'!$B$3:$O$1100,7,0),"")</f>
        <v>0</v>
      </c>
      <c r="G97" s="321">
        <f>IFERROR(VLOOKUP($A97,'様式C-1-2用'!$B$3:$O$1100,8,0),"")</f>
        <v>0</v>
      </c>
      <c r="H97" s="327">
        <f>IFERROR(VLOOKUP($A97,'様式C-1-2用'!$B$3:$O$1100,9,0),"")</f>
        <v>0</v>
      </c>
      <c r="I97" s="321">
        <f>IFERROR(VLOOKUP($A97,'様式C-1-2用'!$B$3:$O$1100,10,0),"")</f>
        <v>0</v>
      </c>
      <c r="J97" s="321">
        <f>IFERROR(VLOOKUP($A97,'様式C-1-2用'!$B$3:$O$1100,11,0),"")</f>
        <v>0</v>
      </c>
      <c r="K97" s="321">
        <f t="shared" si="1"/>
        <v>0</v>
      </c>
      <c r="L97" s="321">
        <f>IFERROR(VLOOKUP($A97,'様式C-1-2用'!$B$3:$O$1100,12,0),"")</f>
        <v>0</v>
      </c>
      <c r="M97" s="321">
        <f>IFERROR(VLOOKUP($A97,'様式C-1-2用'!$B$3:$O$1100,13,0),"")</f>
        <v>0</v>
      </c>
      <c r="N97" s="321">
        <f>IFERROR(VLOOKUP($A97,'様式C-1-2用'!$B$3:$O$1100,14,0),"")</f>
        <v>0</v>
      </c>
      <c r="O97" s="321">
        <f>IFERROR(VLOOKUP($A97,'様式C-1-2用'!$B$3:$P$1100,15,0),"")</f>
        <v>0</v>
      </c>
    </row>
    <row r="98" spans="1:15" ht="15.95" customHeight="1" x14ac:dyDescent="0.15">
      <c r="A98" s="314">
        <v>96</v>
      </c>
      <c r="B98" s="320">
        <f>IFERROR(VLOOKUP($A98,'様式C-1-2用'!$B$3:$O$1100,2,0),"")</f>
        <v>0</v>
      </c>
      <c r="C98" s="321" t="str">
        <f>IFERROR(VLOOKUP($A98,'様式C-1-2用'!$B$3:$O$1100,3,0),"")</f>
        <v/>
      </c>
      <c r="D98" s="321">
        <f>IFERROR(VLOOKUP($A98,'様式C-1-2用'!$B$3:$O$1100,5,0),"")</f>
        <v>0</v>
      </c>
      <c r="E98" s="321">
        <f>IFERROR(VLOOKUP($A98,'様式C-1-2用'!$B$3:$O$1100,6,0),"")</f>
        <v>0</v>
      </c>
      <c r="F98" s="321">
        <f>IFERROR(VLOOKUP($A98,'様式C-1-2用'!$B$3:$O$1100,7,0),"")</f>
        <v>0</v>
      </c>
      <c r="G98" s="321">
        <f>IFERROR(VLOOKUP($A98,'様式C-1-2用'!$B$3:$O$1100,8,0),"")</f>
        <v>0</v>
      </c>
      <c r="H98" s="327">
        <f>IFERROR(VLOOKUP($A98,'様式C-1-2用'!$B$3:$O$1100,9,0),"")</f>
        <v>0</v>
      </c>
      <c r="I98" s="321">
        <f>IFERROR(VLOOKUP($A98,'様式C-1-2用'!$B$3:$O$1100,10,0),"")</f>
        <v>0</v>
      </c>
      <c r="J98" s="321">
        <f>IFERROR(VLOOKUP($A98,'様式C-1-2用'!$B$3:$O$1100,11,0),"")</f>
        <v>0</v>
      </c>
      <c r="K98" s="321">
        <f t="shared" si="1"/>
        <v>0</v>
      </c>
      <c r="L98" s="321">
        <f>IFERROR(VLOOKUP($A98,'様式C-1-2用'!$B$3:$O$1100,12,0),"")</f>
        <v>0</v>
      </c>
      <c r="M98" s="321">
        <f>IFERROR(VLOOKUP($A98,'様式C-1-2用'!$B$3:$O$1100,13,0),"")</f>
        <v>0</v>
      </c>
      <c r="N98" s="321">
        <f>IFERROR(VLOOKUP($A98,'様式C-1-2用'!$B$3:$O$1100,14,0),"")</f>
        <v>0</v>
      </c>
      <c r="O98" s="321">
        <f>IFERROR(VLOOKUP($A98,'様式C-1-2用'!$B$3:$P$1100,15,0),"")</f>
        <v>0</v>
      </c>
    </row>
    <row r="99" spans="1:15" ht="15.95" customHeight="1" x14ac:dyDescent="0.15">
      <c r="A99" s="314">
        <v>97</v>
      </c>
      <c r="B99" s="320">
        <f>IFERROR(VLOOKUP($A99,'様式C-1-2用'!$B$3:$O$1100,2,0),"")</f>
        <v>0</v>
      </c>
      <c r="C99" s="321" t="str">
        <f>IFERROR(VLOOKUP($A99,'様式C-1-2用'!$B$3:$O$1100,3,0),"")</f>
        <v/>
      </c>
      <c r="D99" s="321">
        <f>IFERROR(VLOOKUP($A99,'様式C-1-2用'!$B$3:$O$1100,5,0),"")</f>
        <v>0</v>
      </c>
      <c r="E99" s="321">
        <f>IFERROR(VLOOKUP($A99,'様式C-1-2用'!$B$3:$O$1100,6,0),"")</f>
        <v>0</v>
      </c>
      <c r="F99" s="321">
        <f>IFERROR(VLOOKUP($A99,'様式C-1-2用'!$B$3:$O$1100,7,0),"")</f>
        <v>0</v>
      </c>
      <c r="G99" s="321">
        <f>IFERROR(VLOOKUP($A99,'様式C-1-2用'!$B$3:$O$1100,8,0),"")</f>
        <v>0</v>
      </c>
      <c r="H99" s="327">
        <f>IFERROR(VLOOKUP($A99,'様式C-1-2用'!$B$3:$O$1100,9,0),"")</f>
        <v>0</v>
      </c>
      <c r="I99" s="321">
        <f>IFERROR(VLOOKUP($A99,'様式C-1-2用'!$B$3:$O$1100,10,0),"")</f>
        <v>0</v>
      </c>
      <c r="J99" s="321">
        <f>IFERROR(VLOOKUP($A99,'様式C-1-2用'!$B$3:$O$1100,11,0),"")</f>
        <v>0</v>
      </c>
      <c r="K99" s="321">
        <f t="shared" si="1"/>
        <v>0</v>
      </c>
      <c r="L99" s="321">
        <f>IFERROR(VLOOKUP($A99,'様式C-1-2用'!$B$3:$O$1100,12,0),"")</f>
        <v>0</v>
      </c>
      <c r="M99" s="321">
        <f>IFERROR(VLOOKUP($A99,'様式C-1-2用'!$B$3:$O$1100,13,0),"")</f>
        <v>0</v>
      </c>
      <c r="N99" s="321">
        <f>IFERROR(VLOOKUP($A99,'様式C-1-2用'!$B$3:$O$1100,14,0),"")</f>
        <v>0</v>
      </c>
      <c r="O99" s="321">
        <f>IFERROR(VLOOKUP($A99,'様式C-1-2用'!$B$3:$P$1100,15,0),"")</f>
        <v>0</v>
      </c>
    </row>
    <row r="100" spans="1:15" ht="15.95" customHeight="1" x14ac:dyDescent="0.15">
      <c r="A100" s="314">
        <v>98</v>
      </c>
      <c r="B100" s="320">
        <f>IFERROR(VLOOKUP($A100,'様式C-1-2用'!$B$3:$O$1100,2,0),"")</f>
        <v>0</v>
      </c>
      <c r="C100" s="321" t="str">
        <f>IFERROR(VLOOKUP($A100,'様式C-1-2用'!$B$3:$O$1100,3,0),"")</f>
        <v/>
      </c>
      <c r="D100" s="321">
        <f>IFERROR(VLOOKUP($A100,'様式C-1-2用'!$B$3:$O$1100,5,0),"")</f>
        <v>0</v>
      </c>
      <c r="E100" s="321">
        <f>IFERROR(VLOOKUP($A100,'様式C-1-2用'!$B$3:$O$1100,6,0),"")</f>
        <v>0</v>
      </c>
      <c r="F100" s="321">
        <f>IFERROR(VLOOKUP($A100,'様式C-1-2用'!$B$3:$O$1100,7,0),"")</f>
        <v>0</v>
      </c>
      <c r="G100" s="321">
        <f>IFERROR(VLOOKUP($A100,'様式C-1-2用'!$B$3:$O$1100,8,0),"")</f>
        <v>0</v>
      </c>
      <c r="H100" s="327">
        <f>IFERROR(VLOOKUP($A100,'様式C-1-2用'!$B$3:$O$1100,9,0),"")</f>
        <v>0</v>
      </c>
      <c r="I100" s="321">
        <f>IFERROR(VLOOKUP($A100,'様式C-1-2用'!$B$3:$O$1100,10,0),"")</f>
        <v>0</v>
      </c>
      <c r="J100" s="321">
        <f>IFERROR(VLOOKUP($A100,'様式C-1-2用'!$B$3:$O$1100,11,0),"")</f>
        <v>0</v>
      </c>
      <c r="K100" s="321">
        <f t="shared" si="1"/>
        <v>0</v>
      </c>
      <c r="L100" s="321">
        <f>IFERROR(VLOOKUP($A100,'様式C-1-2用'!$B$3:$O$1100,12,0),"")</f>
        <v>0</v>
      </c>
      <c r="M100" s="321">
        <f>IFERROR(VLOOKUP($A100,'様式C-1-2用'!$B$3:$O$1100,13,0),"")</f>
        <v>0</v>
      </c>
      <c r="N100" s="321">
        <f>IFERROR(VLOOKUP($A100,'様式C-1-2用'!$B$3:$O$1100,14,0),"")</f>
        <v>0</v>
      </c>
      <c r="O100" s="321">
        <f>IFERROR(VLOOKUP($A100,'様式C-1-2用'!$B$3:$P$1100,15,0),"")</f>
        <v>0</v>
      </c>
    </row>
    <row r="101" spans="1:15" ht="15.95" customHeight="1" x14ac:dyDescent="0.15">
      <c r="A101" s="314">
        <v>99</v>
      </c>
      <c r="B101" s="320">
        <f>IFERROR(VLOOKUP($A101,'様式C-1-2用'!$B$3:$O$1100,2,0),"")</f>
        <v>0</v>
      </c>
      <c r="C101" s="321" t="str">
        <f>IFERROR(VLOOKUP($A101,'様式C-1-2用'!$B$3:$O$1100,3,0),"")</f>
        <v/>
      </c>
      <c r="D101" s="321">
        <f>IFERROR(VLOOKUP($A101,'様式C-1-2用'!$B$3:$O$1100,5,0),"")</f>
        <v>0</v>
      </c>
      <c r="E101" s="321">
        <f>IFERROR(VLOOKUP($A101,'様式C-1-2用'!$B$3:$O$1100,6,0),"")</f>
        <v>0</v>
      </c>
      <c r="F101" s="321">
        <f>IFERROR(VLOOKUP($A101,'様式C-1-2用'!$B$3:$O$1100,7,0),"")</f>
        <v>0</v>
      </c>
      <c r="G101" s="321">
        <f>IFERROR(VLOOKUP($A101,'様式C-1-2用'!$B$3:$O$1100,8,0),"")</f>
        <v>0</v>
      </c>
      <c r="H101" s="327">
        <f>IFERROR(VLOOKUP($A101,'様式C-1-2用'!$B$3:$O$1100,9,0),"")</f>
        <v>0</v>
      </c>
      <c r="I101" s="321">
        <f>IFERROR(VLOOKUP($A101,'様式C-1-2用'!$B$3:$O$1100,10,0),"")</f>
        <v>0</v>
      </c>
      <c r="J101" s="321">
        <f>IFERROR(VLOOKUP($A101,'様式C-1-2用'!$B$3:$O$1100,11,0),"")</f>
        <v>0</v>
      </c>
      <c r="K101" s="321">
        <f t="shared" si="1"/>
        <v>0</v>
      </c>
      <c r="L101" s="321">
        <f>IFERROR(VLOOKUP($A101,'様式C-1-2用'!$B$3:$O$1100,12,0),"")</f>
        <v>0</v>
      </c>
      <c r="M101" s="321">
        <f>IFERROR(VLOOKUP($A101,'様式C-1-2用'!$B$3:$O$1100,13,0),"")</f>
        <v>0</v>
      </c>
      <c r="N101" s="321">
        <f>IFERROR(VLOOKUP($A101,'様式C-1-2用'!$B$3:$O$1100,14,0),"")</f>
        <v>0</v>
      </c>
      <c r="O101" s="321">
        <f>IFERROR(VLOOKUP($A101,'様式C-1-2用'!$B$3:$P$1100,15,0),"")</f>
        <v>0</v>
      </c>
    </row>
    <row r="102" spans="1:15" ht="15.95" customHeight="1" x14ac:dyDescent="0.15">
      <c r="A102" s="314">
        <v>100</v>
      </c>
      <c r="B102" s="320">
        <f>IFERROR(VLOOKUP($A102,'様式C-1-2用'!$B$3:$O$1100,2,0),"")</f>
        <v>0</v>
      </c>
      <c r="C102" s="321" t="str">
        <f>IFERROR(VLOOKUP($A102,'様式C-1-2用'!$B$3:$O$1100,3,0),"")</f>
        <v/>
      </c>
      <c r="D102" s="321">
        <f>IFERROR(VLOOKUP($A102,'様式C-1-2用'!$B$3:$O$1100,5,0),"")</f>
        <v>0</v>
      </c>
      <c r="E102" s="321">
        <f>IFERROR(VLOOKUP($A102,'様式C-1-2用'!$B$3:$O$1100,6,0),"")</f>
        <v>0</v>
      </c>
      <c r="F102" s="321">
        <f>IFERROR(VLOOKUP($A102,'様式C-1-2用'!$B$3:$O$1100,7,0),"")</f>
        <v>0</v>
      </c>
      <c r="G102" s="321">
        <f>IFERROR(VLOOKUP($A102,'様式C-1-2用'!$B$3:$O$1100,8,0),"")</f>
        <v>0</v>
      </c>
      <c r="H102" s="327">
        <f>IFERROR(VLOOKUP($A102,'様式C-1-2用'!$B$3:$O$1100,9,0),"")</f>
        <v>0</v>
      </c>
      <c r="I102" s="321">
        <f>IFERROR(VLOOKUP($A102,'様式C-1-2用'!$B$3:$O$1100,10,0),"")</f>
        <v>0</v>
      </c>
      <c r="J102" s="321">
        <f>IFERROR(VLOOKUP($A102,'様式C-1-2用'!$B$3:$O$1100,11,0),"")</f>
        <v>0</v>
      </c>
      <c r="K102" s="321">
        <f t="shared" si="1"/>
        <v>0</v>
      </c>
      <c r="L102" s="321">
        <f>IFERROR(VLOOKUP($A102,'様式C-1-2用'!$B$3:$O$1100,12,0),"")</f>
        <v>0</v>
      </c>
      <c r="M102" s="321">
        <f>IFERROR(VLOOKUP($A102,'様式C-1-2用'!$B$3:$O$1100,13,0),"")</f>
        <v>0</v>
      </c>
      <c r="N102" s="321">
        <f>IFERROR(VLOOKUP($A102,'様式C-1-2用'!$B$3:$O$1100,14,0),"")</f>
        <v>0</v>
      </c>
      <c r="O102" s="321">
        <f>IFERROR(VLOOKUP($A102,'様式C-1-2用'!$B$3:$P$1100,15,0),"")</f>
        <v>0</v>
      </c>
    </row>
    <row r="103" spans="1:15" ht="15.95" customHeight="1" x14ac:dyDescent="0.15">
      <c r="A103" s="314">
        <v>101</v>
      </c>
      <c r="B103" s="320">
        <f>IFERROR(VLOOKUP($A103,'様式C-1-2用'!$B$3:$O$1100,2,0),"")</f>
        <v>0</v>
      </c>
      <c r="C103" s="321" t="str">
        <f>IFERROR(VLOOKUP($A103,'様式C-1-2用'!$B$3:$O$1100,3,0),"")</f>
        <v/>
      </c>
      <c r="D103" s="321">
        <f>IFERROR(VLOOKUP($A103,'様式C-1-2用'!$B$3:$O$1100,5,0),"")</f>
        <v>0</v>
      </c>
      <c r="E103" s="321">
        <f>IFERROR(VLOOKUP($A103,'様式C-1-2用'!$B$3:$O$1100,6,0),"")</f>
        <v>0</v>
      </c>
      <c r="F103" s="321">
        <f>IFERROR(VLOOKUP($A103,'様式C-1-2用'!$B$3:$O$1100,7,0),"")</f>
        <v>0</v>
      </c>
      <c r="G103" s="321">
        <f>IFERROR(VLOOKUP($A103,'様式C-1-2用'!$B$3:$O$1100,8,0),"")</f>
        <v>0</v>
      </c>
      <c r="H103" s="327">
        <f>IFERROR(VLOOKUP($A103,'様式C-1-2用'!$B$3:$O$1100,9,0),"")</f>
        <v>0</v>
      </c>
      <c r="I103" s="321">
        <f>IFERROR(VLOOKUP($A103,'様式C-1-2用'!$B$3:$O$1100,10,0),"")</f>
        <v>0</v>
      </c>
      <c r="J103" s="321">
        <f>IFERROR(VLOOKUP($A103,'様式C-1-2用'!$B$3:$O$1100,11,0),"")</f>
        <v>0</v>
      </c>
      <c r="K103" s="321">
        <f t="shared" si="1"/>
        <v>0</v>
      </c>
      <c r="L103" s="321">
        <f>IFERROR(VLOOKUP($A103,'様式C-1-2用'!$B$3:$O$1100,12,0),"")</f>
        <v>0</v>
      </c>
      <c r="M103" s="321">
        <f>IFERROR(VLOOKUP($A103,'様式C-1-2用'!$B$3:$O$1100,13,0),"")</f>
        <v>0</v>
      </c>
      <c r="N103" s="321">
        <f>IFERROR(VLOOKUP($A103,'様式C-1-2用'!$B$3:$O$1100,14,0),"")</f>
        <v>0</v>
      </c>
      <c r="O103" s="321">
        <f>IFERROR(VLOOKUP($A103,'様式C-1-2用'!$B$3:$P$1100,15,0),"")</f>
        <v>0</v>
      </c>
    </row>
    <row r="104" spans="1:15" ht="15.95" customHeight="1" x14ac:dyDescent="0.15">
      <c r="A104" s="314">
        <v>102</v>
      </c>
      <c r="B104" s="320">
        <f>IFERROR(VLOOKUP($A104,'様式C-1-2用'!$B$3:$O$1100,2,0),"")</f>
        <v>0</v>
      </c>
      <c r="C104" s="321" t="str">
        <f>IFERROR(VLOOKUP($A104,'様式C-1-2用'!$B$3:$O$1100,3,0),"")</f>
        <v/>
      </c>
      <c r="D104" s="321">
        <f>IFERROR(VLOOKUP($A104,'様式C-1-2用'!$B$3:$O$1100,5,0),"")</f>
        <v>0</v>
      </c>
      <c r="E104" s="321">
        <f>IFERROR(VLOOKUP($A104,'様式C-1-2用'!$B$3:$O$1100,6,0),"")</f>
        <v>0</v>
      </c>
      <c r="F104" s="321">
        <f>IFERROR(VLOOKUP($A104,'様式C-1-2用'!$B$3:$O$1100,7,0),"")</f>
        <v>0</v>
      </c>
      <c r="G104" s="321">
        <f>IFERROR(VLOOKUP($A104,'様式C-1-2用'!$B$3:$O$1100,8,0),"")</f>
        <v>0</v>
      </c>
      <c r="H104" s="327">
        <f>IFERROR(VLOOKUP($A104,'様式C-1-2用'!$B$3:$O$1100,9,0),"")</f>
        <v>0</v>
      </c>
      <c r="I104" s="321">
        <f>IFERROR(VLOOKUP($A104,'様式C-1-2用'!$B$3:$O$1100,10,0),"")</f>
        <v>0</v>
      </c>
      <c r="J104" s="321">
        <f>IFERROR(VLOOKUP($A104,'様式C-1-2用'!$B$3:$O$1100,11,0),"")</f>
        <v>0</v>
      </c>
      <c r="K104" s="321">
        <f t="shared" si="1"/>
        <v>0</v>
      </c>
      <c r="L104" s="321">
        <f>IFERROR(VLOOKUP($A104,'様式C-1-2用'!$B$3:$O$1100,12,0),"")</f>
        <v>0</v>
      </c>
      <c r="M104" s="321">
        <f>IFERROR(VLOOKUP($A104,'様式C-1-2用'!$B$3:$O$1100,13,0),"")</f>
        <v>0</v>
      </c>
      <c r="N104" s="321">
        <f>IFERROR(VLOOKUP($A104,'様式C-1-2用'!$B$3:$O$1100,14,0),"")</f>
        <v>0</v>
      </c>
      <c r="O104" s="321">
        <f>IFERROR(VLOOKUP($A104,'様式C-1-2用'!$B$3:$P$1100,15,0),"")</f>
        <v>0</v>
      </c>
    </row>
    <row r="105" spans="1:15" ht="15.95" customHeight="1" x14ac:dyDescent="0.15">
      <c r="A105" s="314">
        <v>103</v>
      </c>
      <c r="B105" s="320">
        <f>IFERROR(VLOOKUP($A105,'様式C-1-2用'!$B$3:$O$1100,2,0),"")</f>
        <v>0</v>
      </c>
      <c r="C105" s="321" t="str">
        <f>IFERROR(VLOOKUP($A105,'様式C-1-2用'!$B$3:$O$1100,3,0),"")</f>
        <v/>
      </c>
      <c r="D105" s="321">
        <f>IFERROR(VLOOKUP($A105,'様式C-1-2用'!$B$3:$O$1100,5,0),"")</f>
        <v>0</v>
      </c>
      <c r="E105" s="321">
        <f>IFERROR(VLOOKUP($A105,'様式C-1-2用'!$B$3:$O$1100,6,0),"")</f>
        <v>0</v>
      </c>
      <c r="F105" s="321">
        <f>IFERROR(VLOOKUP($A105,'様式C-1-2用'!$B$3:$O$1100,7,0),"")</f>
        <v>0</v>
      </c>
      <c r="G105" s="321">
        <f>IFERROR(VLOOKUP($A105,'様式C-1-2用'!$B$3:$O$1100,8,0),"")</f>
        <v>0</v>
      </c>
      <c r="H105" s="327">
        <f>IFERROR(VLOOKUP($A105,'様式C-1-2用'!$B$3:$O$1100,9,0),"")</f>
        <v>0</v>
      </c>
      <c r="I105" s="321">
        <f>IFERROR(VLOOKUP($A105,'様式C-1-2用'!$B$3:$O$1100,10,0),"")</f>
        <v>0</v>
      </c>
      <c r="J105" s="321">
        <f>IFERROR(VLOOKUP($A105,'様式C-1-2用'!$B$3:$O$1100,11,0),"")</f>
        <v>0</v>
      </c>
      <c r="K105" s="321">
        <f t="shared" si="1"/>
        <v>0</v>
      </c>
      <c r="L105" s="321">
        <f>IFERROR(VLOOKUP($A105,'様式C-1-2用'!$B$3:$O$1100,12,0),"")</f>
        <v>0</v>
      </c>
      <c r="M105" s="321">
        <f>IFERROR(VLOOKUP($A105,'様式C-1-2用'!$B$3:$O$1100,13,0),"")</f>
        <v>0</v>
      </c>
      <c r="N105" s="321">
        <f>IFERROR(VLOOKUP($A105,'様式C-1-2用'!$B$3:$O$1100,14,0),"")</f>
        <v>0</v>
      </c>
      <c r="O105" s="321">
        <f>IFERROR(VLOOKUP($A105,'様式C-1-2用'!$B$3:$P$1100,15,0),"")</f>
        <v>0</v>
      </c>
    </row>
    <row r="106" spans="1:15" ht="15.95" customHeight="1" x14ac:dyDescent="0.15">
      <c r="A106" s="314">
        <v>104</v>
      </c>
      <c r="B106" s="320">
        <f>IFERROR(VLOOKUP($A106,'様式C-1-2用'!$B$3:$O$1100,2,0),"")</f>
        <v>0</v>
      </c>
      <c r="C106" s="321" t="str">
        <f>IFERROR(VLOOKUP($A106,'様式C-1-2用'!$B$3:$O$1100,3,0),"")</f>
        <v/>
      </c>
      <c r="D106" s="321">
        <f>IFERROR(VLOOKUP($A106,'様式C-1-2用'!$B$3:$O$1100,5,0),"")</f>
        <v>0</v>
      </c>
      <c r="E106" s="321">
        <f>IFERROR(VLOOKUP($A106,'様式C-1-2用'!$B$3:$O$1100,6,0),"")</f>
        <v>0</v>
      </c>
      <c r="F106" s="321">
        <f>IFERROR(VLOOKUP($A106,'様式C-1-2用'!$B$3:$O$1100,7,0),"")</f>
        <v>0</v>
      </c>
      <c r="G106" s="321">
        <f>IFERROR(VLOOKUP($A106,'様式C-1-2用'!$B$3:$O$1100,8,0),"")</f>
        <v>0</v>
      </c>
      <c r="H106" s="327">
        <f>IFERROR(VLOOKUP($A106,'様式C-1-2用'!$B$3:$O$1100,9,0),"")</f>
        <v>0</v>
      </c>
      <c r="I106" s="321">
        <f>IFERROR(VLOOKUP($A106,'様式C-1-2用'!$B$3:$O$1100,10,0),"")</f>
        <v>0</v>
      </c>
      <c r="J106" s="321">
        <f>IFERROR(VLOOKUP($A106,'様式C-1-2用'!$B$3:$O$1100,11,0),"")</f>
        <v>0</v>
      </c>
      <c r="K106" s="321">
        <f t="shared" si="1"/>
        <v>0</v>
      </c>
      <c r="L106" s="321">
        <f>IFERROR(VLOOKUP($A106,'様式C-1-2用'!$B$3:$O$1100,12,0),"")</f>
        <v>0</v>
      </c>
      <c r="M106" s="321">
        <f>IFERROR(VLOOKUP($A106,'様式C-1-2用'!$B$3:$O$1100,13,0),"")</f>
        <v>0</v>
      </c>
      <c r="N106" s="321">
        <f>IFERROR(VLOOKUP($A106,'様式C-1-2用'!$B$3:$O$1100,14,0),"")</f>
        <v>0</v>
      </c>
      <c r="O106" s="321">
        <f>IFERROR(VLOOKUP($A106,'様式C-1-2用'!$B$3:$P$1100,15,0),"")</f>
        <v>0</v>
      </c>
    </row>
    <row r="107" spans="1:15" ht="15.95" customHeight="1" x14ac:dyDescent="0.15">
      <c r="A107" s="314">
        <v>105</v>
      </c>
      <c r="B107" s="320">
        <f>IFERROR(VLOOKUP($A107,'様式C-1-2用'!$B$3:$O$1100,2,0),"")</f>
        <v>0</v>
      </c>
      <c r="C107" s="321" t="str">
        <f>IFERROR(VLOOKUP($A107,'様式C-1-2用'!$B$3:$O$1100,3,0),"")</f>
        <v/>
      </c>
      <c r="D107" s="321">
        <f>IFERROR(VLOOKUP($A107,'様式C-1-2用'!$B$3:$O$1100,5,0),"")</f>
        <v>0</v>
      </c>
      <c r="E107" s="321">
        <f>IFERROR(VLOOKUP($A107,'様式C-1-2用'!$B$3:$O$1100,6,0),"")</f>
        <v>0</v>
      </c>
      <c r="F107" s="321">
        <f>IFERROR(VLOOKUP($A107,'様式C-1-2用'!$B$3:$O$1100,7,0),"")</f>
        <v>0</v>
      </c>
      <c r="G107" s="321">
        <f>IFERROR(VLOOKUP($A107,'様式C-1-2用'!$B$3:$O$1100,8,0),"")</f>
        <v>0</v>
      </c>
      <c r="H107" s="327">
        <f>IFERROR(VLOOKUP($A107,'様式C-1-2用'!$B$3:$O$1100,9,0),"")</f>
        <v>0</v>
      </c>
      <c r="I107" s="321">
        <f>IFERROR(VLOOKUP($A107,'様式C-1-2用'!$B$3:$O$1100,10,0),"")</f>
        <v>0</v>
      </c>
      <c r="J107" s="321">
        <f>IFERROR(VLOOKUP($A107,'様式C-1-2用'!$B$3:$O$1100,11,0),"")</f>
        <v>0</v>
      </c>
      <c r="K107" s="321">
        <f t="shared" si="1"/>
        <v>0</v>
      </c>
      <c r="L107" s="321">
        <f>IFERROR(VLOOKUP($A107,'様式C-1-2用'!$B$3:$O$1100,12,0),"")</f>
        <v>0</v>
      </c>
      <c r="M107" s="321">
        <f>IFERROR(VLOOKUP($A107,'様式C-1-2用'!$B$3:$O$1100,13,0),"")</f>
        <v>0</v>
      </c>
      <c r="N107" s="321">
        <f>IFERROR(VLOOKUP($A107,'様式C-1-2用'!$B$3:$O$1100,14,0),"")</f>
        <v>0</v>
      </c>
      <c r="O107" s="321">
        <f>IFERROR(VLOOKUP($A107,'様式C-1-2用'!$B$3:$P$1100,15,0),"")</f>
        <v>0</v>
      </c>
    </row>
    <row r="108" spans="1:15" ht="15.95" customHeight="1" x14ac:dyDescent="0.15">
      <c r="A108" s="314">
        <v>106</v>
      </c>
      <c r="B108" s="320">
        <f>IFERROR(VLOOKUP($A108,'様式C-1-2用'!$B$3:$O$1100,2,0),"")</f>
        <v>0</v>
      </c>
      <c r="C108" s="321" t="str">
        <f>IFERROR(VLOOKUP($A108,'様式C-1-2用'!$B$3:$O$1100,3,0),"")</f>
        <v/>
      </c>
      <c r="D108" s="321">
        <f>IFERROR(VLOOKUP($A108,'様式C-1-2用'!$B$3:$O$1100,5,0),"")</f>
        <v>0</v>
      </c>
      <c r="E108" s="321">
        <f>IFERROR(VLOOKUP($A108,'様式C-1-2用'!$B$3:$O$1100,6,0),"")</f>
        <v>0</v>
      </c>
      <c r="F108" s="321">
        <f>IFERROR(VLOOKUP($A108,'様式C-1-2用'!$B$3:$O$1100,7,0),"")</f>
        <v>0</v>
      </c>
      <c r="G108" s="321">
        <f>IFERROR(VLOOKUP($A108,'様式C-1-2用'!$B$3:$O$1100,8,0),"")</f>
        <v>0</v>
      </c>
      <c r="H108" s="327">
        <f>IFERROR(VLOOKUP($A108,'様式C-1-2用'!$B$3:$O$1100,9,0),"")</f>
        <v>0</v>
      </c>
      <c r="I108" s="321">
        <f>IFERROR(VLOOKUP($A108,'様式C-1-2用'!$B$3:$O$1100,10,0),"")</f>
        <v>0</v>
      </c>
      <c r="J108" s="321">
        <f>IFERROR(VLOOKUP($A108,'様式C-1-2用'!$B$3:$O$1100,11,0),"")</f>
        <v>0</v>
      </c>
      <c r="K108" s="321">
        <f t="shared" si="1"/>
        <v>0</v>
      </c>
      <c r="L108" s="321">
        <f>IFERROR(VLOOKUP($A108,'様式C-1-2用'!$B$3:$O$1100,12,0),"")</f>
        <v>0</v>
      </c>
      <c r="M108" s="321">
        <f>IFERROR(VLOOKUP($A108,'様式C-1-2用'!$B$3:$O$1100,13,0),"")</f>
        <v>0</v>
      </c>
      <c r="N108" s="321">
        <f>IFERROR(VLOOKUP($A108,'様式C-1-2用'!$B$3:$O$1100,14,0),"")</f>
        <v>0</v>
      </c>
      <c r="O108" s="321">
        <f>IFERROR(VLOOKUP($A108,'様式C-1-2用'!$B$3:$P$1100,15,0),"")</f>
        <v>0</v>
      </c>
    </row>
    <row r="109" spans="1:15" ht="15.95" customHeight="1" x14ac:dyDescent="0.15">
      <c r="A109" s="314">
        <v>107</v>
      </c>
      <c r="B109" s="320">
        <f>IFERROR(VLOOKUP($A109,'様式C-1-2用'!$B$3:$O$1100,2,0),"")</f>
        <v>0</v>
      </c>
      <c r="C109" s="321" t="str">
        <f>IFERROR(VLOOKUP($A109,'様式C-1-2用'!$B$3:$O$1100,3,0),"")</f>
        <v/>
      </c>
      <c r="D109" s="321">
        <f>IFERROR(VLOOKUP($A109,'様式C-1-2用'!$B$3:$O$1100,5,0),"")</f>
        <v>0</v>
      </c>
      <c r="E109" s="321">
        <f>IFERROR(VLOOKUP($A109,'様式C-1-2用'!$B$3:$O$1100,6,0),"")</f>
        <v>0</v>
      </c>
      <c r="F109" s="321">
        <f>IFERROR(VLOOKUP($A109,'様式C-1-2用'!$B$3:$O$1100,7,0),"")</f>
        <v>0</v>
      </c>
      <c r="G109" s="321">
        <f>IFERROR(VLOOKUP($A109,'様式C-1-2用'!$B$3:$O$1100,8,0),"")</f>
        <v>0</v>
      </c>
      <c r="H109" s="327">
        <f>IFERROR(VLOOKUP($A109,'様式C-1-2用'!$B$3:$O$1100,9,0),"")</f>
        <v>0</v>
      </c>
      <c r="I109" s="321">
        <f>IFERROR(VLOOKUP($A109,'様式C-1-2用'!$B$3:$O$1100,10,0),"")</f>
        <v>0</v>
      </c>
      <c r="J109" s="321">
        <f>IFERROR(VLOOKUP($A109,'様式C-1-2用'!$B$3:$O$1100,11,0),"")</f>
        <v>0</v>
      </c>
      <c r="K109" s="321">
        <f t="shared" si="1"/>
        <v>0</v>
      </c>
      <c r="L109" s="321">
        <f>IFERROR(VLOOKUP($A109,'様式C-1-2用'!$B$3:$O$1100,12,0),"")</f>
        <v>0</v>
      </c>
      <c r="M109" s="321">
        <f>IFERROR(VLOOKUP($A109,'様式C-1-2用'!$B$3:$O$1100,13,0),"")</f>
        <v>0</v>
      </c>
      <c r="N109" s="321">
        <f>IFERROR(VLOOKUP($A109,'様式C-1-2用'!$B$3:$O$1100,14,0),"")</f>
        <v>0</v>
      </c>
      <c r="O109" s="321">
        <f>IFERROR(VLOOKUP($A109,'様式C-1-2用'!$B$3:$P$1100,15,0),"")</f>
        <v>0</v>
      </c>
    </row>
    <row r="110" spans="1:15" ht="15.95" customHeight="1" x14ac:dyDescent="0.15">
      <c r="A110" s="314">
        <v>108</v>
      </c>
      <c r="B110" s="320">
        <f>IFERROR(VLOOKUP($A110,'様式C-1-2用'!$B$3:$O$1100,2,0),"")</f>
        <v>0</v>
      </c>
      <c r="C110" s="321" t="str">
        <f>IFERROR(VLOOKUP($A110,'様式C-1-2用'!$B$3:$O$1100,3,0),"")</f>
        <v/>
      </c>
      <c r="D110" s="321">
        <f>IFERROR(VLOOKUP($A110,'様式C-1-2用'!$B$3:$O$1100,5,0),"")</f>
        <v>0</v>
      </c>
      <c r="E110" s="321">
        <f>IFERROR(VLOOKUP($A110,'様式C-1-2用'!$B$3:$O$1100,6,0),"")</f>
        <v>0</v>
      </c>
      <c r="F110" s="321">
        <f>IFERROR(VLOOKUP($A110,'様式C-1-2用'!$B$3:$O$1100,7,0),"")</f>
        <v>0</v>
      </c>
      <c r="G110" s="321">
        <f>IFERROR(VLOOKUP($A110,'様式C-1-2用'!$B$3:$O$1100,8,0),"")</f>
        <v>0</v>
      </c>
      <c r="H110" s="327">
        <f>IFERROR(VLOOKUP($A110,'様式C-1-2用'!$B$3:$O$1100,9,0),"")</f>
        <v>0</v>
      </c>
      <c r="I110" s="321">
        <f>IFERROR(VLOOKUP($A110,'様式C-1-2用'!$B$3:$O$1100,10,0),"")</f>
        <v>0</v>
      </c>
      <c r="J110" s="321">
        <f>IFERROR(VLOOKUP($A110,'様式C-1-2用'!$B$3:$O$1100,11,0),"")</f>
        <v>0</v>
      </c>
      <c r="K110" s="321">
        <f t="shared" si="1"/>
        <v>0</v>
      </c>
      <c r="L110" s="321">
        <f>IFERROR(VLOOKUP($A110,'様式C-1-2用'!$B$3:$O$1100,12,0),"")</f>
        <v>0</v>
      </c>
      <c r="M110" s="321">
        <f>IFERROR(VLOOKUP($A110,'様式C-1-2用'!$B$3:$O$1100,13,0),"")</f>
        <v>0</v>
      </c>
      <c r="N110" s="321">
        <f>IFERROR(VLOOKUP($A110,'様式C-1-2用'!$B$3:$O$1100,14,0),"")</f>
        <v>0</v>
      </c>
      <c r="O110" s="321">
        <f>IFERROR(VLOOKUP($A110,'様式C-1-2用'!$B$3:$P$1100,15,0),"")</f>
        <v>0</v>
      </c>
    </row>
    <row r="111" spans="1:15" ht="15.95" customHeight="1" x14ac:dyDescent="0.15">
      <c r="A111" s="314">
        <v>109</v>
      </c>
      <c r="B111" s="320">
        <f>IFERROR(VLOOKUP($A111,'様式C-1-2用'!$B$3:$O$1100,2,0),"")</f>
        <v>0</v>
      </c>
      <c r="C111" s="321" t="str">
        <f>IFERROR(VLOOKUP($A111,'様式C-1-2用'!$B$3:$O$1100,3,0),"")</f>
        <v/>
      </c>
      <c r="D111" s="321">
        <f>IFERROR(VLOOKUP($A111,'様式C-1-2用'!$B$3:$O$1100,5,0),"")</f>
        <v>0</v>
      </c>
      <c r="E111" s="321">
        <f>IFERROR(VLOOKUP($A111,'様式C-1-2用'!$B$3:$O$1100,6,0),"")</f>
        <v>0</v>
      </c>
      <c r="F111" s="321">
        <f>IFERROR(VLOOKUP($A111,'様式C-1-2用'!$B$3:$O$1100,7,0),"")</f>
        <v>0</v>
      </c>
      <c r="G111" s="321">
        <f>IFERROR(VLOOKUP($A111,'様式C-1-2用'!$B$3:$O$1100,8,0),"")</f>
        <v>0</v>
      </c>
      <c r="H111" s="327">
        <f>IFERROR(VLOOKUP($A111,'様式C-1-2用'!$B$3:$O$1100,9,0),"")</f>
        <v>0</v>
      </c>
      <c r="I111" s="321">
        <f>IFERROR(VLOOKUP($A111,'様式C-1-2用'!$B$3:$O$1100,10,0),"")</f>
        <v>0</v>
      </c>
      <c r="J111" s="321">
        <f>IFERROR(VLOOKUP($A111,'様式C-1-2用'!$B$3:$O$1100,11,0),"")</f>
        <v>0</v>
      </c>
      <c r="K111" s="321">
        <f t="shared" si="1"/>
        <v>0</v>
      </c>
      <c r="L111" s="321">
        <f>IFERROR(VLOOKUP($A111,'様式C-1-2用'!$B$3:$O$1100,12,0),"")</f>
        <v>0</v>
      </c>
      <c r="M111" s="321">
        <f>IFERROR(VLOOKUP($A111,'様式C-1-2用'!$B$3:$O$1100,13,0),"")</f>
        <v>0</v>
      </c>
      <c r="N111" s="321">
        <f>IFERROR(VLOOKUP($A111,'様式C-1-2用'!$B$3:$O$1100,14,0),"")</f>
        <v>0</v>
      </c>
      <c r="O111" s="321">
        <f>IFERROR(VLOOKUP($A111,'様式C-1-2用'!$B$3:$P$1100,15,0),"")</f>
        <v>0</v>
      </c>
    </row>
    <row r="112" spans="1:15" ht="15.95" customHeight="1" x14ac:dyDescent="0.15">
      <c r="A112" s="314">
        <v>110</v>
      </c>
      <c r="B112" s="320">
        <f>IFERROR(VLOOKUP($A112,'様式C-1-2用'!$B$3:$O$1100,2,0),"")</f>
        <v>0</v>
      </c>
      <c r="C112" s="321" t="str">
        <f>IFERROR(VLOOKUP($A112,'様式C-1-2用'!$B$3:$O$1100,3,0),"")</f>
        <v/>
      </c>
      <c r="D112" s="321">
        <f>IFERROR(VLOOKUP($A112,'様式C-1-2用'!$B$3:$O$1100,5,0),"")</f>
        <v>0</v>
      </c>
      <c r="E112" s="321">
        <f>IFERROR(VLOOKUP($A112,'様式C-1-2用'!$B$3:$O$1100,6,0),"")</f>
        <v>0</v>
      </c>
      <c r="F112" s="321">
        <f>IFERROR(VLOOKUP($A112,'様式C-1-2用'!$B$3:$O$1100,7,0),"")</f>
        <v>0</v>
      </c>
      <c r="G112" s="321">
        <f>IFERROR(VLOOKUP($A112,'様式C-1-2用'!$B$3:$O$1100,8,0),"")</f>
        <v>0</v>
      </c>
      <c r="H112" s="327">
        <f>IFERROR(VLOOKUP($A112,'様式C-1-2用'!$B$3:$O$1100,9,0),"")</f>
        <v>0</v>
      </c>
      <c r="I112" s="321">
        <f>IFERROR(VLOOKUP($A112,'様式C-1-2用'!$B$3:$O$1100,10,0),"")</f>
        <v>0</v>
      </c>
      <c r="J112" s="321">
        <f>IFERROR(VLOOKUP($A112,'様式C-1-2用'!$B$3:$O$1100,11,0),"")</f>
        <v>0</v>
      </c>
      <c r="K112" s="321">
        <f t="shared" si="1"/>
        <v>0</v>
      </c>
      <c r="L112" s="321">
        <f>IFERROR(VLOOKUP($A112,'様式C-1-2用'!$B$3:$O$1100,12,0),"")</f>
        <v>0</v>
      </c>
      <c r="M112" s="321">
        <f>IFERROR(VLOOKUP($A112,'様式C-1-2用'!$B$3:$O$1100,13,0),"")</f>
        <v>0</v>
      </c>
      <c r="N112" s="321">
        <f>IFERROR(VLOOKUP($A112,'様式C-1-2用'!$B$3:$O$1100,14,0),"")</f>
        <v>0</v>
      </c>
      <c r="O112" s="321">
        <f>IFERROR(VLOOKUP($A112,'様式C-1-2用'!$B$3:$P$1100,15,0),"")</f>
        <v>0</v>
      </c>
    </row>
    <row r="113" spans="1:15" ht="15.95" customHeight="1" x14ac:dyDescent="0.15">
      <c r="A113" s="314">
        <v>111</v>
      </c>
      <c r="B113" s="320">
        <f>IFERROR(VLOOKUP($A113,'様式C-1-2用'!$B$3:$O$1100,2,0),"")</f>
        <v>0</v>
      </c>
      <c r="C113" s="321" t="str">
        <f>IFERROR(VLOOKUP($A113,'様式C-1-2用'!$B$3:$O$1100,3,0),"")</f>
        <v/>
      </c>
      <c r="D113" s="321">
        <f>IFERROR(VLOOKUP($A113,'様式C-1-2用'!$B$3:$O$1100,5,0),"")</f>
        <v>0</v>
      </c>
      <c r="E113" s="321">
        <f>IFERROR(VLOOKUP($A113,'様式C-1-2用'!$B$3:$O$1100,6,0),"")</f>
        <v>0</v>
      </c>
      <c r="F113" s="321">
        <f>IFERROR(VLOOKUP($A113,'様式C-1-2用'!$B$3:$O$1100,7,0),"")</f>
        <v>0</v>
      </c>
      <c r="G113" s="321">
        <f>IFERROR(VLOOKUP($A113,'様式C-1-2用'!$B$3:$O$1100,8,0),"")</f>
        <v>0</v>
      </c>
      <c r="H113" s="327">
        <f>IFERROR(VLOOKUP($A113,'様式C-1-2用'!$B$3:$O$1100,9,0),"")</f>
        <v>0</v>
      </c>
      <c r="I113" s="321">
        <f>IFERROR(VLOOKUP($A113,'様式C-1-2用'!$B$3:$O$1100,10,0),"")</f>
        <v>0</v>
      </c>
      <c r="J113" s="321">
        <f>IFERROR(VLOOKUP($A113,'様式C-1-2用'!$B$3:$O$1100,11,0),"")</f>
        <v>0</v>
      </c>
      <c r="K113" s="321">
        <f t="shared" si="1"/>
        <v>0</v>
      </c>
      <c r="L113" s="321">
        <f>IFERROR(VLOOKUP($A113,'様式C-1-2用'!$B$3:$O$1100,12,0),"")</f>
        <v>0</v>
      </c>
      <c r="M113" s="321">
        <f>IFERROR(VLOOKUP($A113,'様式C-1-2用'!$B$3:$O$1100,13,0),"")</f>
        <v>0</v>
      </c>
      <c r="N113" s="321">
        <f>IFERROR(VLOOKUP($A113,'様式C-1-2用'!$B$3:$O$1100,14,0),"")</f>
        <v>0</v>
      </c>
      <c r="O113" s="321">
        <f>IFERROR(VLOOKUP($A113,'様式C-1-2用'!$B$3:$P$1100,15,0),"")</f>
        <v>0</v>
      </c>
    </row>
    <row r="114" spans="1:15" ht="15.95" customHeight="1" x14ac:dyDescent="0.15">
      <c r="A114" s="314">
        <v>112</v>
      </c>
      <c r="B114" s="320">
        <f>IFERROR(VLOOKUP($A114,'様式C-1-2用'!$B$3:$O$1100,2,0),"")</f>
        <v>0</v>
      </c>
      <c r="C114" s="321" t="str">
        <f>IFERROR(VLOOKUP($A114,'様式C-1-2用'!$B$3:$O$1100,3,0),"")</f>
        <v/>
      </c>
      <c r="D114" s="321">
        <f>IFERROR(VLOOKUP($A114,'様式C-1-2用'!$B$3:$O$1100,5,0),"")</f>
        <v>0</v>
      </c>
      <c r="E114" s="321">
        <f>IFERROR(VLOOKUP($A114,'様式C-1-2用'!$B$3:$O$1100,6,0),"")</f>
        <v>0</v>
      </c>
      <c r="F114" s="321">
        <f>IFERROR(VLOOKUP($A114,'様式C-1-2用'!$B$3:$O$1100,7,0),"")</f>
        <v>0</v>
      </c>
      <c r="G114" s="321">
        <f>IFERROR(VLOOKUP($A114,'様式C-1-2用'!$B$3:$O$1100,8,0),"")</f>
        <v>0</v>
      </c>
      <c r="H114" s="327">
        <f>IFERROR(VLOOKUP($A114,'様式C-1-2用'!$B$3:$O$1100,9,0),"")</f>
        <v>0</v>
      </c>
      <c r="I114" s="321">
        <f>IFERROR(VLOOKUP($A114,'様式C-1-2用'!$B$3:$O$1100,10,0),"")</f>
        <v>0</v>
      </c>
      <c r="J114" s="321">
        <f>IFERROR(VLOOKUP($A114,'様式C-1-2用'!$B$3:$O$1100,11,0),"")</f>
        <v>0</v>
      </c>
      <c r="K114" s="321">
        <f t="shared" si="1"/>
        <v>0</v>
      </c>
      <c r="L114" s="321">
        <f>IFERROR(VLOOKUP($A114,'様式C-1-2用'!$B$3:$O$1100,12,0),"")</f>
        <v>0</v>
      </c>
      <c r="M114" s="321">
        <f>IFERROR(VLOOKUP($A114,'様式C-1-2用'!$B$3:$O$1100,13,0),"")</f>
        <v>0</v>
      </c>
      <c r="N114" s="321">
        <f>IFERROR(VLOOKUP($A114,'様式C-1-2用'!$B$3:$O$1100,14,0),"")</f>
        <v>0</v>
      </c>
      <c r="O114" s="321">
        <f>IFERROR(VLOOKUP($A114,'様式C-1-2用'!$B$3:$P$1100,15,0),"")</f>
        <v>0</v>
      </c>
    </row>
    <row r="115" spans="1:15" ht="15.95" customHeight="1" x14ac:dyDescent="0.15">
      <c r="A115" s="314">
        <v>113</v>
      </c>
      <c r="B115" s="320">
        <f>IFERROR(VLOOKUP($A115,'様式C-1-2用'!$B$3:$O$1100,2,0),"")</f>
        <v>0</v>
      </c>
      <c r="C115" s="321" t="str">
        <f>IFERROR(VLOOKUP($A115,'様式C-1-2用'!$B$3:$O$1100,3,0),"")</f>
        <v/>
      </c>
      <c r="D115" s="321">
        <f>IFERROR(VLOOKUP($A115,'様式C-1-2用'!$B$3:$O$1100,5,0),"")</f>
        <v>0</v>
      </c>
      <c r="E115" s="321">
        <f>IFERROR(VLOOKUP($A115,'様式C-1-2用'!$B$3:$O$1100,6,0),"")</f>
        <v>0</v>
      </c>
      <c r="F115" s="321">
        <f>IFERROR(VLOOKUP($A115,'様式C-1-2用'!$B$3:$O$1100,7,0),"")</f>
        <v>0</v>
      </c>
      <c r="G115" s="321">
        <f>IFERROR(VLOOKUP($A115,'様式C-1-2用'!$B$3:$O$1100,8,0),"")</f>
        <v>0</v>
      </c>
      <c r="H115" s="327">
        <f>IFERROR(VLOOKUP($A115,'様式C-1-2用'!$B$3:$O$1100,9,0),"")</f>
        <v>0</v>
      </c>
      <c r="I115" s="321">
        <f>IFERROR(VLOOKUP($A115,'様式C-1-2用'!$B$3:$O$1100,10,0),"")</f>
        <v>0</v>
      </c>
      <c r="J115" s="321">
        <f>IFERROR(VLOOKUP($A115,'様式C-1-2用'!$B$3:$O$1100,11,0),"")</f>
        <v>0</v>
      </c>
      <c r="K115" s="321">
        <f t="shared" si="1"/>
        <v>0</v>
      </c>
      <c r="L115" s="321">
        <f>IFERROR(VLOOKUP($A115,'様式C-1-2用'!$B$3:$O$1100,12,0),"")</f>
        <v>0</v>
      </c>
      <c r="M115" s="321">
        <f>IFERROR(VLOOKUP($A115,'様式C-1-2用'!$B$3:$O$1100,13,0),"")</f>
        <v>0</v>
      </c>
      <c r="N115" s="321">
        <f>IFERROR(VLOOKUP($A115,'様式C-1-2用'!$B$3:$O$1100,14,0),"")</f>
        <v>0</v>
      </c>
      <c r="O115" s="321">
        <f>IFERROR(VLOOKUP($A115,'様式C-1-2用'!$B$3:$P$1100,15,0),"")</f>
        <v>0</v>
      </c>
    </row>
    <row r="116" spans="1:15" ht="15.95" customHeight="1" x14ac:dyDescent="0.15">
      <c r="A116" s="314">
        <v>114</v>
      </c>
      <c r="B116" s="320">
        <f>IFERROR(VLOOKUP($A116,'様式C-1-2用'!$B$3:$O$1100,2,0),"")</f>
        <v>0</v>
      </c>
      <c r="C116" s="321" t="str">
        <f>IFERROR(VLOOKUP($A116,'様式C-1-2用'!$B$3:$O$1100,3,0),"")</f>
        <v/>
      </c>
      <c r="D116" s="321">
        <f>IFERROR(VLOOKUP($A116,'様式C-1-2用'!$B$3:$O$1100,5,0),"")</f>
        <v>0</v>
      </c>
      <c r="E116" s="321">
        <f>IFERROR(VLOOKUP($A116,'様式C-1-2用'!$B$3:$O$1100,6,0),"")</f>
        <v>0</v>
      </c>
      <c r="F116" s="321">
        <f>IFERROR(VLOOKUP($A116,'様式C-1-2用'!$B$3:$O$1100,7,0),"")</f>
        <v>0</v>
      </c>
      <c r="G116" s="321">
        <f>IFERROR(VLOOKUP($A116,'様式C-1-2用'!$B$3:$O$1100,8,0),"")</f>
        <v>0</v>
      </c>
      <c r="H116" s="327">
        <f>IFERROR(VLOOKUP($A116,'様式C-1-2用'!$B$3:$O$1100,9,0),"")</f>
        <v>0</v>
      </c>
      <c r="I116" s="321">
        <f>IFERROR(VLOOKUP($A116,'様式C-1-2用'!$B$3:$O$1100,10,0),"")</f>
        <v>0</v>
      </c>
      <c r="J116" s="321">
        <f>IFERROR(VLOOKUP($A116,'様式C-1-2用'!$B$3:$O$1100,11,0),"")</f>
        <v>0</v>
      </c>
      <c r="K116" s="321">
        <f t="shared" si="1"/>
        <v>0</v>
      </c>
      <c r="L116" s="321">
        <f>IFERROR(VLOOKUP($A116,'様式C-1-2用'!$B$3:$O$1100,12,0),"")</f>
        <v>0</v>
      </c>
      <c r="M116" s="321">
        <f>IFERROR(VLOOKUP($A116,'様式C-1-2用'!$B$3:$O$1100,13,0),"")</f>
        <v>0</v>
      </c>
      <c r="N116" s="321">
        <f>IFERROR(VLOOKUP($A116,'様式C-1-2用'!$B$3:$O$1100,14,0),"")</f>
        <v>0</v>
      </c>
      <c r="O116" s="321">
        <f>IFERROR(VLOOKUP($A116,'様式C-1-2用'!$B$3:$P$1100,15,0),"")</f>
        <v>0</v>
      </c>
    </row>
    <row r="117" spans="1:15" ht="15.95" customHeight="1" x14ac:dyDescent="0.15">
      <c r="A117" s="314">
        <v>115</v>
      </c>
      <c r="B117" s="320">
        <f>IFERROR(VLOOKUP($A117,'様式C-1-2用'!$B$3:$O$1100,2,0),"")</f>
        <v>0</v>
      </c>
      <c r="C117" s="321" t="str">
        <f>IFERROR(VLOOKUP($A117,'様式C-1-2用'!$B$3:$O$1100,3,0),"")</f>
        <v/>
      </c>
      <c r="D117" s="321">
        <f>IFERROR(VLOOKUP($A117,'様式C-1-2用'!$B$3:$O$1100,5,0),"")</f>
        <v>0</v>
      </c>
      <c r="E117" s="321">
        <f>IFERROR(VLOOKUP($A117,'様式C-1-2用'!$B$3:$O$1100,6,0),"")</f>
        <v>0</v>
      </c>
      <c r="F117" s="321">
        <f>IFERROR(VLOOKUP($A117,'様式C-1-2用'!$B$3:$O$1100,7,0),"")</f>
        <v>0</v>
      </c>
      <c r="G117" s="321">
        <f>IFERROR(VLOOKUP($A117,'様式C-1-2用'!$B$3:$O$1100,8,0),"")</f>
        <v>0</v>
      </c>
      <c r="H117" s="327">
        <f>IFERROR(VLOOKUP($A117,'様式C-1-2用'!$B$3:$O$1100,9,0),"")</f>
        <v>0</v>
      </c>
      <c r="I117" s="321">
        <f>IFERROR(VLOOKUP($A117,'様式C-1-2用'!$B$3:$O$1100,10,0),"")</f>
        <v>0</v>
      </c>
      <c r="J117" s="321">
        <f>IFERROR(VLOOKUP($A117,'様式C-1-2用'!$B$3:$O$1100,11,0),"")</f>
        <v>0</v>
      </c>
      <c r="K117" s="321">
        <f t="shared" si="1"/>
        <v>0</v>
      </c>
      <c r="L117" s="321">
        <f>IFERROR(VLOOKUP($A117,'様式C-1-2用'!$B$3:$O$1100,12,0),"")</f>
        <v>0</v>
      </c>
      <c r="M117" s="321">
        <f>IFERROR(VLOOKUP($A117,'様式C-1-2用'!$B$3:$O$1100,13,0),"")</f>
        <v>0</v>
      </c>
      <c r="N117" s="321">
        <f>IFERROR(VLOOKUP($A117,'様式C-1-2用'!$B$3:$O$1100,14,0),"")</f>
        <v>0</v>
      </c>
      <c r="O117" s="321">
        <f>IFERROR(VLOOKUP($A117,'様式C-1-2用'!$B$3:$P$1100,15,0),"")</f>
        <v>0</v>
      </c>
    </row>
    <row r="118" spans="1:15" ht="15.95" customHeight="1" x14ac:dyDescent="0.15">
      <c r="A118" s="314">
        <v>116</v>
      </c>
      <c r="B118" s="320">
        <f>IFERROR(VLOOKUP($A118,'様式C-1-2用'!$B$3:$O$1100,2,0),"")</f>
        <v>0</v>
      </c>
      <c r="C118" s="321" t="str">
        <f>IFERROR(VLOOKUP($A118,'様式C-1-2用'!$B$3:$O$1100,3,0),"")</f>
        <v/>
      </c>
      <c r="D118" s="321">
        <f>IFERROR(VLOOKUP($A118,'様式C-1-2用'!$B$3:$O$1100,5,0),"")</f>
        <v>0</v>
      </c>
      <c r="E118" s="321">
        <f>IFERROR(VLOOKUP($A118,'様式C-1-2用'!$B$3:$O$1100,6,0),"")</f>
        <v>0</v>
      </c>
      <c r="F118" s="321">
        <f>IFERROR(VLOOKUP($A118,'様式C-1-2用'!$B$3:$O$1100,7,0),"")</f>
        <v>0</v>
      </c>
      <c r="G118" s="321">
        <f>IFERROR(VLOOKUP($A118,'様式C-1-2用'!$B$3:$O$1100,8,0),"")</f>
        <v>0</v>
      </c>
      <c r="H118" s="327">
        <f>IFERROR(VLOOKUP($A118,'様式C-1-2用'!$B$3:$O$1100,9,0),"")</f>
        <v>0</v>
      </c>
      <c r="I118" s="321">
        <f>IFERROR(VLOOKUP($A118,'様式C-1-2用'!$B$3:$O$1100,10,0),"")</f>
        <v>0</v>
      </c>
      <c r="J118" s="321">
        <f>IFERROR(VLOOKUP($A118,'様式C-1-2用'!$B$3:$O$1100,11,0),"")</f>
        <v>0</v>
      </c>
      <c r="K118" s="321">
        <f t="shared" si="1"/>
        <v>0</v>
      </c>
      <c r="L118" s="321">
        <f>IFERROR(VLOOKUP($A118,'様式C-1-2用'!$B$3:$O$1100,12,0),"")</f>
        <v>0</v>
      </c>
      <c r="M118" s="321">
        <f>IFERROR(VLOOKUP($A118,'様式C-1-2用'!$B$3:$O$1100,13,0),"")</f>
        <v>0</v>
      </c>
      <c r="N118" s="321">
        <f>IFERROR(VLOOKUP($A118,'様式C-1-2用'!$B$3:$O$1100,14,0),"")</f>
        <v>0</v>
      </c>
      <c r="O118" s="321">
        <f>IFERROR(VLOOKUP($A118,'様式C-1-2用'!$B$3:$P$1100,15,0),"")</f>
        <v>0</v>
      </c>
    </row>
    <row r="119" spans="1:15" ht="15.95" customHeight="1" x14ac:dyDescent="0.15">
      <c r="A119" s="314">
        <v>117</v>
      </c>
      <c r="B119" s="320">
        <f>IFERROR(VLOOKUP($A119,'様式C-1-2用'!$B$3:$O$1100,2,0),"")</f>
        <v>0</v>
      </c>
      <c r="C119" s="321" t="str">
        <f>IFERROR(VLOOKUP($A119,'様式C-1-2用'!$B$3:$O$1100,3,0),"")</f>
        <v/>
      </c>
      <c r="D119" s="321">
        <f>IFERROR(VLOOKUP($A119,'様式C-1-2用'!$B$3:$O$1100,5,0),"")</f>
        <v>0</v>
      </c>
      <c r="E119" s="321">
        <f>IFERROR(VLOOKUP($A119,'様式C-1-2用'!$B$3:$O$1100,6,0),"")</f>
        <v>0</v>
      </c>
      <c r="F119" s="321">
        <f>IFERROR(VLOOKUP($A119,'様式C-1-2用'!$B$3:$O$1100,7,0),"")</f>
        <v>0</v>
      </c>
      <c r="G119" s="321">
        <f>IFERROR(VLOOKUP($A119,'様式C-1-2用'!$B$3:$O$1100,8,0),"")</f>
        <v>0</v>
      </c>
      <c r="H119" s="327">
        <f>IFERROR(VLOOKUP($A119,'様式C-1-2用'!$B$3:$O$1100,9,0),"")</f>
        <v>0</v>
      </c>
      <c r="I119" s="321">
        <f>IFERROR(VLOOKUP($A119,'様式C-1-2用'!$B$3:$O$1100,10,0),"")</f>
        <v>0</v>
      </c>
      <c r="J119" s="321">
        <f>IFERROR(VLOOKUP($A119,'様式C-1-2用'!$B$3:$O$1100,11,0),"")</f>
        <v>0</v>
      </c>
      <c r="K119" s="321">
        <f t="shared" si="1"/>
        <v>0</v>
      </c>
      <c r="L119" s="321">
        <f>IFERROR(VLOOKUP($A119,'様式C-1-2用'!$B$3:$O$1100,12,0),"")</f>
        <v>0</v>
      </c>
      <c r="M119" s="321">
        <f>IFERROR(VLOOKUP($A119,'様式C-1-2用'!$B$3:$O$1100,13,0),"")</f>
        <v>0</v>
      </c>
      <c r="N119" s="321">
        <f>IFERROR(VLOOKUP($A119,'様式C-1-2用'!$B$3:$O$1100,14,0),"")</f>
        <v>0</v>
      </c>
      <c r="O119" s="321">
        <f>IFERROR(VLOOKUP($A119,'様式C-1-2用'!$B$3:$P$1100,15,0),"")</f>
        <v>0</v>
      </c>
    </row>
    <row r="120" spans="1:15" ht="15.95" customHeight="1" x14ac:dyDescent="0.15">
      <c r="A120" s="314">
        <v>118</v>
      </c>
      <c r="B120" s="320">
        <f>IFERROR(VLOOKUP($A120,'様式C-1-2用'!$B$3:$O$1100,2,0),"")</f>
        <v>0</v>
      </c>
      <c r="C120" s="321" t="str">
        <f>IFERROR(VLOOKUP($A120,'様式C-1-2用'!$B$3:$O$1100,3,0),"")</f>
        <v/>
      </c>
      <c r="D120" s="321">
        <f>IFERROR(VLOOKUP($A120,'様式C-1-2用'!$B$3:$O$1100,5,0),"")</f>
        <v>0</v>
      </c>
      <c r="E120" s="321">
        <f>IFERROR(VLOOKUP($A120,'様式C-1-2用'!$B$3:$O$1100,6,0),"")</f>
        <v>0</v>
      </c>
      <c r="F120" s="321">
        <f>IFERROR(VLOOKUP($A120,'様式C-1-2用'!$B$3:$O$1100,7,0),"")</f>
        <v>0</v>
      </c>
      <c r="G120" s="321">
        <f>IFERROR(VLOOKUP($A120,'様式C-1-2用'!$B$3:$O$1100,8,0),"")</f>
        <v>0</v>
      </c>
      <c r="H120" s="327">
        <f>IFERROR(VLOOKUP($A120,'様式C-1-2用'!$B$3:$O$1100,9,0),"")</f>
        <v>0</v>
      </c>
      <c r="I120" s="321">
        <f>IFERROR(VLOOKUP($A120,'様式C-1-2用'!$B$3:$O$1100,10,0),"")</f>
        <v>0</v>
      </c>
      <c r="J120" s="321">
        <f>IFERROR(VLOOKUP($A120,'様式C-1-2用'!$B$3:$O$1100,11,0),"")</f>
        <v>0</v>
      </c>
      <c r="K120" s="321">
        <f t="shared" si="1"/>
        <v>0</v>
      </c>
      <c r="L120" s="321">
        <f>IFERROR(VLOOKUP($A120,'様式C-1-2用'!$B$3:$O$1100,12,0),"")</f>
        <v>0</v>
      </c>
      <c r="M120" s="321">
        <f>IFERROR(VLOOKUP($A120,'様式C-1-2用'!$B$3:$O$1100,13,0),"")</f>
        <v>0</v>
      </c>
      <c r="N120" s="321">
        <f>IFERROR(VLOOKUP($A120,'様式C-1-2用'!$B$3:$O$1100,14,0),"")</f>
        <v>0</v>
      </c>
      <c r="O120" s="321">
        <f>IFERROR(VLOOKUP($A120,'様式C-1-2用'!$B$3:$P$1100,15,0),"")</f>
        <v>0</v>
      </c>
    </row>
    <row r="121" spans="1:15" ht="15.95" customHeight="1" x14ac:dyDescent="0.15">
      <c r="A121" s="314">
        <v>119</v>
      </c>
      <c r="B121" s="320">
        <f>IFERROR(VLOOKUP($A121,'様式C-1-2用'!$B$3:$O$1100,2,0),"")</f>
        <v>0</v>
      </c>
      <c r="C121" s="321" t="str">
        <f>IFERROR(VLOOKUP($A121,'様式C-1-2用'!$B$3:$O$1100,3,0),"")</f>
        <v/>
      </c>
      <c r="D121" s="321">
        <f>IFERROR(VLOOKUP($A121,'様式C-1-2用'!$B$3:$O$1100,5,0),"")</f>
        <v>0</v>
      </c>
      <c r="E121" s="321">
        <f>IFERROR(VLOOKUP($A121,'様式C-1-2用'!$B$3:$O$1100,6,0),"")</f>
        <v>0</v>
      </c>
      <c r="F121" s="321">
        <f>IFERROR(VLOOKUP($A121,'様式C-1-2用'!$B$3:$O$1100,7,0),"")</f>
        <v>0</v>
      </c>
      <c r="G121" s="321">
        <f>IFERROR(VLOOKUP($A121,'様式C-1-2用'!$B$3:$O$1100,8,0),"")</f>
        <v>0</v>
      </c>
      <c r="H121" s="327">
        <f>IFERROR(VLOOKUP($A121,'様式C-1-2用'!$B$3:$O$1100,9,0),"")</f>
        <v>0</v>
      </c>
      <c r="I121" s="321">
        <f>IFERROR(VLOOKUP($A121,'様式C-1-2用'!$B$3:$O$1100,10,0),"")</f>
        <v>0</v>
      </c>
      <c r="J121" s="321">
        <f>IFERROR(VLOOKUP($A121,'様式C-1-2用'!$B$3:$O$1100,11,0),"")</f>
        <v>0</v>
      </c>
      <c r="K121" s="321">
        <f t="shared" si="1"/>
        <v>0</v>
      </c>
      <c r="L121" s="321">
        <f>IFERROR(VLOOKUP($A121,'様式C-1-2用'!$B$3:$O$1100,12,0),"")</f>
        <v>0</v>
      </c>
      <c r="M121" s="321">
        <f>IFERROR(VLOOKUP($A121,'様式C-1-2用'!$B$3:$O$1100,13,0),"")</f>
        <v>0</v>
      </c>
      <c r="N121" s="321">
        <f>IFERROR(VLOOKUP($A121,'様式C-1-2用'!$B$3:$O$1100,14,0),"")</f>
        <v>0</v>
      </c>
      <c r="O121" s="321">
        <f>IFERROR(VLOOKUP($A121,'様式C-1-2用'!$B$3:$P$1100,15,0),"")</f>
        <v>0</v>
      </c>
    </row>
    <row r="122" spans="1:15" ht="15.95" customHeight="1" x14ac:dyDescent="0.15">
      <c r="A122" s="314">
        <v>120</v>
      </c>
      <c r="B122" s="320">
        <f>IFERROR(VLOOKUP($A122,'様式C-1-2用'!$B$3:$O$1100,2,0),"")</f>
        <v>0</v>
      </c>
      <c r="C122" s="321" t="str">
        <f>IFERROR(VLOOKUP($A122,'様式C-1-2用'!$B$3:$O$1100,3,0),"")</f>
        <v/>
      </c>
      <c r="D122" s="321">
        <f>IFERROR(VLOOKUP($A122,'様式C-1-2用'!$B$3:$O$1100,5,0),"")</f>
        <v>0</v>
      </c>
      <c r="E122" s="321">
        <f>IFERROR(VLOOKUP($A122,'様式C-1-2用'!$B$3:$O$1100,6,0),"")</f>
        <v>0</v>
      </c>
      <c r="F122" s="321">
        <f>IFERROR(VLOOKUP($A122,'様式C-1-2用'!$B$3:$O$1100,7,0),"")</f>
        <v>0</v>
      </c>
      <c r="G122" s="321">
        <f>IFERROR(VLOOKUP($A122,'様式C-1-2用'!$B$3:$O$1100,8,0),"")</f>
        <v>0</v>
      </c>
      <c r="H122" s="327">
        <f>IFERROR(VLOOKUP($A122,'様式C-1-2用'!$B$3:$O$1100,9,0),"")</f>
        <v>0</v>
      </c>
      <c r="I122" s="321">
        <f>IFERROR(VLOOKUP($A122,'様式C-1-2用'!$B$3:$O$1100,10,0),"")</f>
        <v>0</v>
      </c>
      <c r="J122" s="321">
        <f>IFERROR(VLOOKUP($A122,'様式C-1-2用'!$B$3:$O$1100,11,0),"")</f>
        <v>0</v>
      </c>
      <c r="K122" s="321">
        <f t="shared" si="1"/>
        <v>0</v>
      </c>
      <c r="L122" s="321">
        <f>IFERROR(VLOOKUP($A122,'様式C-1-2用'!$B$3:$O$1100,12,0),"")</f>
        <v>0</v>
      </c>
      <c r="M122" s="321">
        <f>IFERROR(VLOOKUP($A122,'様式C-1-2用'!$B$3:$O$1100,13,0),"")</f>
        <v>0</v>
      </c>
      <c r="N122" s="321">
        <f>IFERROR(VLOOKUP($A122,'様式C-1-2用'!$B$3:$O$1100,14,0),"")</f>
        <v>0</v>
      </c>
      <c r="O122" s="321">
        <f>IFERROR(VLOOKUP($A122,'様式C-1-2用'!$B$3:$P$1100,15,0),"")</f>
        <v>0</v>
      </c>
    </row>
    <row r="123" spans="1:15" ht="15.95" customHeight="1" x14ac:dyDescent="0.15">
      <c r="A123" s="314">
        <v>121</v>
      </c>
      <c r="B123" s="320">
        <f>IFERROR(VLOOKUP($A123,'様式C-1-2用'!$B$3:$O$1100,2,0),"")</f>
        <v>0</v>
      </c>
      <c r="C123" s="321" t="str">
        <f>IFERROR(VLOOKUP($A123,'様式C-1-2用'!$B$3:$O$1100,3,0),"")</f>
        <v/>
      </c>
      <c r="D123" s="321">
        <f>IFERROR(VLOOKUP($A123,'様式C-1-2用'!$B$3:$O$1100,5,0),"")</f>
        <v>0</v>
      </c>
      <c r="E123" s="321">
        <f>IFERROR(VLOOKUP($A123,'様式C-1-2用'!$B$3:$O$1100,6,0),"")</f>
        <v>0</v>
      </c>
      <c r="F123" s="321">
        <f>IFERROR(VLOOKUP($A123,'様式C-1-2用'!$B$3:$O$1100,7,0),"")</f>
        <v>0</v>
      </c>
      <c r="G123" s="321">
        <f>IFERROR(VLOOKUP($A123,'様式C-1-2用'!$B$3:$O$1100,8,0),"")</f>
        <v>0</v>
      </c>
      <c r="H123" s="327">
        <f>IFERROR(VLOOKUP($A123,'様式C-1-2用'!$B$3:$O$1100,9,0),"")</f>
        <v>0</v>
      </c>
      <c r="I123" s="321">
        <f>IFERROR(VLOOKUP($A123,'様式C-1-2用'!$B$3:$O$1100,10,0),"")</f>
        <v>0</v>
      </c>
      <c r="J123" s="321">
        <f>IFERROR(VLOOKUP($A123,'様式C-1-2用'!$B$3:$O$1100,11,0),"")</f>
        <v>0</v>
      </c>
      <c r="K123" s="321">
        <f t="shared" si="1"/>
        <v>0</v>
      </c>
      <c r="L123" s="321">
        <f>IFERROR(VLOOKUP($A123,'様式C-1-2用'!$B$3:$O$1100,12,0),"")</f>
        <v>0</v>
      </c>
      <c r="M123" s="321">
        <f>IFERROR(VLOOKUP($A123,'様式C-1-2用'!$B$3:$O$1100,13,0),"")</f>
        <v>0</v>
      </c>
      <c r="N123" s="321">
        <f>IFERROR(VLOOKUP($A123,'様式C-1-2用'!$B$3:$O$1100,14,0),"")</f>
        <v>0</v>
      </c>
      <c r="O123" s="321">
        <f>IFERROR(VLOOKUP($A123,'様式C-1-2用'!$B$3:$P$1100,15,0),"")</f>
        <v>0</v>
      </c>
    </row>
    <row r="124" spans="1:15" ht="15.95" customHeight="1" x14ac:dyDescent="0.15">
      <c r="A124" s="314">
        <v>122</v>
      </c>
      <c r="B124" s="320">
        <f>IFERROR(VLOOKUP($A124,'様式C-1-2用'!$B$3:$O$1100,2,0),"")</f>
        <v>0</v>
      </c>
      <c r="C124" s="321" t="str">
        <f>IFERROR(VLOOKUP($A124,'様式C-1-2用'!$B$3:$O$1100,3,0),"")</f>
        <v/>
      </c>
      <c r="D124" s="321">
        <f>IFERROR(VLOOKUP($A124,'様式C-1-2用'!$B$3:$O$1100,5,0),"")</f>
        <v>0</v>
      </c>
      <c r="E124" s="321">
        <f>IFERROR(VLOOKUP($A124,'様式C-1-2用'!$B$3:$O$1100,6,0),"")</f>
        <v>0</v>
      </c>
      <c r="F124" s="321">
        <f>IFERROR(VLOOKUP($A124,'様式C-1-2用'!$B$3:$O$1100,7,0),"")</f>
        <v>0</v>
      </c>
      <c r="G124" s="321">
        <f>IFERROR(VLOOKUP($A124,'様式C-1-2用'!$B$3:$O$1100,8,0),"")</f>
        <v>0</v>
      </c>
      <c r="H124" s="327">
        <f>IFERROR(VLOOKUP($A124,'様式C-1-2用'!$B$3:$O$1100,9,0),"")</f>
        <v>0</v>
      </c>
      <c r="I124" s="321">
        <f>IFERROR(VLOOKUP($A124,'様式C-1-2用'!$B$3:$O$1100,10,0),"")</f>
        <v>0</v>
      </c>
      <c r="J124" s="321">
        <f>IFERROR(VLOOKUP($A124,'様式C-1-2用'!$B$3:$O$1100,11,0),"")</f>
        <v>0</v>
      </c>
      <c r="K124" s="321">
        <f t="shared" si="1"/>
        <v>0</v>
      </c>
      <c r="L124" s="321">
        <f>IFERROR(VLOOKUP($A124,'様式C-1-2用'!$B$3:$O$1100,12,0),"")</f>
        <v>0</v>
      </c>
      <c r="M124" s="321">
        <f>IFERROR(VLOOKUP($A124,'様式C-1-2用'!$B$3:$O$1100,13,0),"")</f>
        <v>0</v>
      </c>
      <c r="N124" s="321">
        <f>IFERROR(VLOOKUP($A124,'様式C-1-2用'!$B$3:$O$1100,14,0),"")</f>
        <v>0</v>
      </c>
      <c r="O124" s="321">
        <f>IFERROR(VLOOKUP($A124,'様式C-1-2用'!$B$3:$P$1100,15,0),"")</f>
        <v>0</v>
      </c>
    </row>
    <row r="125" spans="1:15" ht="15.95" customHeight="1" x14ac:dyDescent="0.15">
      <c r="A125" s="314">
        <v>123</v>
      </c>
      <c r="B125" s="320">
        <f>IFERROR(VLOOKUP($A125,'様式C-1-2用'!$B$3:$O$1100,2,0),"")</f>
        <v>0</v>
      </c>
      <c r="C125" s="321" t="str">
        <f>IFERROR(VLOOKUP($A125,'様式C-1-2用'!$B$3:$O$1100,3,0),"")</f>
        <v/>
      </c>
      <c r="D125" s="321">
        <f>IFERROR(VLOOKUP($A125,'様式C-1-2用'!$B$3:$O$1100,5,0),"")</f>
        <v>0</v>
      </c>
      <c r="E125" s="321">
        <f>IFERROR(VLOOKUP($A125,'様式C-1-2用'!$B$3:$O$1100,6,0),"")</f>
        <v>0</v>
      </c>
      <c r="F125" s="321">
        <f>IFERROR(VLOOKUP($A125,'様式C-1-2用'!$B$3:$O$1100,7,0),"")</f>
        <v>0</v>
      </c>
      <c r="G125" s="321">
        <f>IFERROR(VLOOKUP($A125,'様式C-1-2用'!$B$3:$O$1100,8,0),"")</f>
        <v>0</v>
      </c>
      <c r="H125" s="327">
        <f>IFERROR(VLOOKUP($A125,'様式C-1-2用'!$B$3:$O$1100,9,0),"")</f>
        <v>0</v>
      </c>
      <c r="I125" s="321">
        <f>IFERROR(VLOOKUP($A125,'様式C-1-2用'!$B$3:$O$1100,10,0),"")</f>
        <v>0</v>
      </c>
      <c r="J125" s="321">
        <f>IFERROR(VLOOKUP($A125,'様式C-1-2用'!$B$3:$O$1100,11,0),"")</f>
        <v>0</v>
      </c>
      <c r="K125" s="321">
        <f t="shared" si="1"/>
        <v>0</v>
      </c>
      <c r="L125" s="321">
        <f>IFERROR(VLOOKUP($A125,'様式C-1-2用'!$B$3:$O$1100,12,0),"")</f>
        <v>0</v>
      </c>
      <c r="M125" s="321">
        <f>IFERROR(VLOOKUP($A125,'様式C-1-2用'!$B$3:$O$1100,13,0),"")</f>
        <v>0</v>
      </c>
      <c r="N125" s="321">
        <f>IFERROR(VLOOKUP($A125,'様式C-1-2用'!$B$3:$O$1100,14,0),"")</f>
        <v>0</v>
      </c>
      <c r="O125" s="321">
        <f>IFERROR(VLOOKUP($A125,'様式C-1-2用'!$B$3:$P$1100,15,0),"")</f>
        <v>0</v>
      </c>
    </row>
    <row r="126" spans="1:15" ht="15.95" customHeight="1" x14ac:dyDescent="0.15">
      <c r="A126" s="314">
        <v>124</v>
      </c>
      <c r="B126" s="320">
        <f>IFERROR(VLOOKUP($A126,'様式C-1-2用'!$B$3:$O$1100,2,0),"")</f>
        <v>0</v>
      </c>
      <c r="C126" s="321" t="str">
        <f>IFERROR(VLOOKUP($A126,'様式C-1-2用'!$B$3:$O$1100,3,0),"")</f>
        <v/>
      </c>
      <c r="D126" s="321">
        <f>IFERROR(VLOOKUP($A126,'様式C-1-2用'!$B$3:$O$1100,5,0),"")</f>
        <v>0</v>
      </c>
      <c r="E126" s="321">
        <f>IFERROR(VLOOKUP($A126,'様式C-1-2用'!$B$3:$O$1100,6,0),"")</f>
        <v>0</v>
      </c>
      <c r="F126" s="321">
        <f>IFERROR(VLOOKUP($A126,'様式C-1-2用'!$B$3:$O$1100,7,0),"")</f>
        <v>0</v>
      </c>
      <c r="G126" s="321">
        <f>IFERROR(VLOOKUP($A126,'様式C-1-2用'!$B$3:$O$1100,8,0),"")</f>
        <v>0</v>
      </c>
      <c r="H126" s="327">
        <f>IFERROR(VLOOKUP($A126,'様式C-1-2用'!$B$3:$O$1100,9,0),"")</f>
        <v>0</v>
      </c>
      <c r="I126" s="321">
        <f>IFERROR(VLOOKUP($A126,'様式C-1-2用'!$B$3:$O$1100,10,0),"")</f>
        <v>0</v>
      </c>
      <c r="J126" s="321">
        <f>IFERROR(VLOOKUP($A126,'様式C-1-2用'!$B$3:$O$1100,11,0),"")</f>
        <v>0</v>
      </c>
      <c r="K126" s="321">
        <f t="shared" si="1"/>
        <v>0</v>
      </c>
      <c r="L126" s="321">
        <f>IFERROR(VLOOKUP($A126,'様式C-1-2用'!$B$3:$O$1100,12,0),"")</f>
        <v>0</v>
      </c>
      <c r="M126" s="321">
        <f>IFERROR(VLOOKUP($A126,'様式C-1-2用'!$B$3:$O$1100,13,0),"")</f>
        <v>0</v>
      </c>
      <c r="N126" s="321">
        <f>IFERROR(VLOOKUP($A126,'様式C-1-2用'!$B$3:$O$1100,14,0),"")</f>
        <v>0</v>
      </c>
      <c r="O126" s="321">
        <f>IFERROR(VLOOKUP($A126,'様式C-1-2用'!$B$3:$P$1100,15,0),"")</f>
        <v>0</v>
      </c>
    </row>
    <row r="127" spans="1:15" ht="15.95" customHeight="1" x14ac:dyDescent="0.15">
      <c r="A127" s="314">
        <v>125</v>
      </c>
      <c r="B127" s="320">
        <f>IFERROR(VLOOKUP($A127,'様式C-1-2用'!$B$3:$O$1100,2,0),"")</f>
        <v>0</v>
      </c>
      <c r="C127" s="321" t="str">
        <f>IFERROR(VLOOKUP($A127,'様式C-1-2用'!$B$3:$O$1100,3,0),"")</f>
        <v/>
      </c>
      <c r="D127" s="321">
        <f>IFERROR(VLOOKUP($A127,'様式C-1-2用'!$B$3:$O$1100,5,0),"")</f>
        <v>0</v>
      </c>
      <c r="E127" s="321">
        <f>IFERROR(VLOOKUP($A127,'様式C-1-2用'!$B$3:$O$1100,6,0),"")</f>
        <v>0</v>
      </c>
      <c r="F127" s="321">
        <f>IFERROR(VLOOKUP($A127,'様式C-1-2用'!$B$3:$O$1100,7,0),"")</f>
        <v>0</v>
      </c>
      <c r="G127" s="321">
        <f>IFERROR(VLOOKUP($A127,'様式C-1-2用'!$B$3:$O$1100,8,0),"")</f>
        <v>0</v>
      </c>
      <c r="H127" s="327">
        <f>IFERROR(VLOOKUP($A127,'様式C-1-2用'!$B$3:$O$1100,9,0),"")</f>
        <v>0</v>
      </c>
      <c r="I127" s="321">
        <f>IFERROR(VLOOKUP($A127,'様式C-1-2用'!$B$3:$O$1100,10,0),"")</f>
        <v>0</v>
      </c>
      <c r="J127" s="321">
        <f>IFERROR(VLOOKUP($A127,'様式C-1-2用'!$B$3:$O$1100,11,0),"")</f>
        <v>0</v>
      </c>
      <c r="K127" s="321">
        <f t="shared" si="1"/>
        <v>0</v>
      </c>
      <c r="L127" s="321">
        <f>IFERROR(VLOOKUP($A127,'様式C-1-2用'!$B$3:$O$1100,12,0),"")</f>
        <v>0</v>
      </c>
      <c r="M127" s="321">
        <f>IFERROR(VLOOKUP($A127,'様式C-1-2用'!$B$3:$O$1100,13,0),"")</f>
        <v>0</v>
      </c>
      <c r="N127" s="321">
        <f>IFERROR(VLOOKUP($A127,'様式C-1-2用'!$B$3:$O$1100,14,0),"")</f>
        <v>0</v>
      </c>
      <c r="O127" s="321">
        <f>IFERROR(VLOOKUP($A127,'様式C-1-2用'!$B$3:$P$1100,15,0),"")</f>
        <v>0</v>
      </c>
    </row>
    <row r="128" spans="1:15" ht="15.95" customHeight="1" x14ac:dyDescent="0.15">
      <c r="A128" s="314">
        <v>126</v>
      </c>
      <c r="B128" s="320">
        <f>IFERROR(VLOOKUP($A128,'様式C-1-2用'!$B$3:$O$1100,2,0),"")</f>
        <v>0</v>
      </c>
      <c r="C128" s="321" t="str">
        <f>IFERROR(VLOOKUP($A128,'様式C-1-2用'!$B$3:$O$1100,3,0),"")</f>
        <v/>
      </c>
      <c r="D128" s="321">
        <f>IFERROR(VLOOKUP($A128,'様式C-1-2用'!$B$3:$O$1100,5,0),"")</f>
        <v>0</v>
      </c>
      <c r="E128" s="321">
        <f>IFERROR(VLOOKUP($A128,'様式C-1-2用'!$B$3:$O$1100,6,0),"")</f>
        <v>0</v>
      </c>
      <c r="F128" s="321">
        <f>IFERROR(VLOOKUP($A128,'様式C-1-2用'!$B$3:$O$1100,7,0),"")</f>
        <v>0</v>
      </c>
      <c r="G128" s="321">
        <f>IFERROR(VLOOKUP($A128,'様式C-1-2用'!$B$3:$O$1100,8,0),"")</f>
        <v>0</v>
      </c>
      <c r="H128" s="327">
        <f>IFERROR(VLOOKUP($A128,'様式C-1-2用'!$B$3:$O$1100,9,0),"")</f>
        <v>0</v>
      </c>
      <c r="I128" s="321">
        <f>IFERROR(VLOOKUP($A128,'様式C-1-2用'!$B$3:$O$1100,10,0),"")</f>
        <v>0</v>
      </c>
      <c r="J128" s="321">
        <f>IFERROR(VLOOKUP($A128,'様式C-1-2用'!$B$3:$O$1100,11,0),"")</f>
        <v>0</v>
      </c>
      <c r="K128" s="321">
        <f t="shared" si="1"/>
        <v>0</v>
      </c>
      <c r="L128" s="321">
        <f>IFERROR(VLOOKUP($A128,'様式C-1-2用'!$B$3:$O$1100,12,0),"")</f>
        <v>0</v>
      </c>
      <c r="M128" s="321">
        <f>IFERROR(VLOOKUP($A128,'様式C-1-2用'!$B$3:$O$1100,13,0),"")</f>
        <v>0</v>
      </c>
      <c r="N128" s="321">
        <f>IFERROR(VLOOKUP($A128,'様式C-1-2用'!$B$3:$O$1100,14,0),"")</f>
        <v>0</v>
      </c>
      <c r="O128" s="321">
        <f>IFERROR(VLOOKUP($A128,'様式C-1-2用'!$B$3:$P$1100,15,0),"")</f>
        <v>0</v>
      </c>
    </row>
    <row r="129" spans="1:15" ht="15.95" customHeight="1" x14ac:dyDescent="0.15">
      <c r="A129" s="314">
        <v>127</v>
      </c>
      <c r="B129" s="320">
        <f>IFERROR(VLOOKUP($A129,'様式C-1-2用'!$B$3:$O$1100,2,0),"")</f>
        <v>0</v>
      </c>
      <c r="C129" s="321" t="str">
        <f>IFERROR(VLOOKUP($A129,'様式C-1-2用'!$B$3:$O$1100,3,0),"")</f>
        <v/>
      </c>
      <c r="D129" s="321">
        <f>IFERROR(VLOOKUP($A129,'様式C-1-2用'!$B$3:$O$1100,5,0),"")</f>
        <v>0</v>
      </c>
      <c r="E129" s="321">
        <f>IFERROR(VLOOKUP($A129,'様式C-1-2用'!$B$3:$O$1100,6,0),"")</f>
        <v>0</v>
      </c>
      <c r="F129" s="321">
        <f>IFERROR(VLOOKUP($A129,'様式C-1-2用'!$B$3:$O$1100,7,0),"")</f>
        <v>0</v>
      </c>
      <c r="G129" s="321">
        <f>IFERROR(VLOOKUP($A129,'様式C-1-2用'!$B$3:$O$1100,8,0),"")</f>
        <v>0</v>
      </c>
      <c r="H129" s="327">
        <f>IFERROR(VLOOKUP($A129,'様式C-1-2用'!$B$3:$O$1100,9,0),"")</f>
        <v>0</v>
      </c>
      <c r="I129" s="321">
        <f>IFERROR(VLOOKUP($A129,'様式C-1-2用'!$B$3:$O$1100,10,0),"")</f>
        <v>0</v>
      </c>
      <c r="J129" s="321">
        <f>IFERROR(VLOOKUP($A129,'様式C-1-2用'!$B$3:$O$1100,11,0),"")</f>
        <v>0</v>
      </c>
      <c r="K129" s="321">
        <f t="shared" si="1"/>
        <v>0</v>
      </c>
      <c r="L129" s="321">
        <f>IFERROR(VLOOKUP($A129,'様式C-1-2用'!$B$3:$O$1100,12,0),"")</f>
        <v>0</v>
      </c>
      <c r="M129" s="321">
        <f>IFERROR(VLOOKUP($A129,'様式C-1-2用'!$B$3:$O$1100,13,0),"")</f>
        <v>0</v>
      </c>
      <c r="N129" s="321">
        <f>IFERROR(VLOOKUP($A129,'様式C-1-2用'!$B$3:$O$1100,14,0),"")</f>
        <v>0</v>
      </c>
      <c r="O129" s="321">
        <f>IFERROR(VLOOKUP($A129,'様式C-1-2用'!$B$3:$P$1100,15,0),"")</f>
        <v>0</v>
      </c>
    </row>
    <row r="130" spans="1:15" ht="15.95" customHeight="1" x14ac:dyDescent="0.15">
      <c r="A130" s="314">
        <v>128</v>
      </c>
      <c r="B130" s="320">
        <f>IFERROR(VLOOKUP($A130,'様式C-1-2用'!$B$3:$O$1100,2,0),"")</f>
        <v>0</v>
      </c>
      <c r="C130" s="321" t="str">
        <f>IFERROR(VLOOKUP($A130,'様式C-1-2用'!$B$3:$O$1100,3,0),"")</f>
        <v/>
      </c>
      <c r="D130" s="321">
        <f>IFERROR(VLOOKUP($A130,'様式C-1-2用'!$B$3:$O$1100,5,0),"")</f>
        <v>0</v>
      </c>
      <c r="E130" s="321">
        <f>IFERROR(VLOOKUP($A130,'様式C-1-2用'!$B$3:$O$1100,6,0),"")</f>
        <v>0</v>
      </c>
      <c r="F130" s="321">
        <f>IFERROR(VLOOKUP($A130,'様式C-1-2用'!$B$3:$O$1100,7,0),"")</f>
        <v>0</v>
      </c>
      <c r="G130" s="321">
        <f>IFERROR(VLOOKUP($A130,'様式C-1-2用'!$B$3:$O$1100,8,0),"")</f>
        <v>0</v>
      </c>
      <c r="H130" s="327">
        <f>IFERROR(VLOOKUP($A130,'様式C-1-2用'!$B$3:$O$1100,9,0),"")</f>
        <v>0</v>
      </c>
      <c r="I130" s="321">
        <f>IFERROR(VLOOKUP($A130,'様式C-1-2用'!$B$3:$O$1100,10,0),"")</f>
        <v>0</v>
      </c>
      <c r="J130" s="321">
        <f>IFERROR(VLOOKUP($A130,'様式C-1-2用'!$B$3:$O$1100,11,0),"")</f>
        <v>0</v>
      </c>
      <c r="K130" s="321">
        <f t="shared" si="1"/>
        <v>0</v>
      </c>
      <c r="L130" s="321">
        <f>IFERROR(VLOOKUP($A130,'様式C-1-2用'!$B$3:$O$1100,12,0),"")</f>
        <v>0</v>
      </c>
      <c r="M130" s="321">
        <f>IFERROR(VLOOKUP($A130,'様式C-1-2用'!$B$3:$O$1100,13,0),"")</f>
        <v>0</v>
      </c>
      <c r="N130" s="321">
        <f>IFERROR(VLOOKUP($A130,'様式C-1-2用'!$B$3:$O$1100,14,0),"")</f>
        <v>0</v>
      </c>
      <c r="O130" s="321">
        <f>IFERROR(VLOOKUP($A130,'様式C-1-2用'!$B$3:$P$1100,15,0),"")</f>
        <v>0</v>
      </c>
    </row>
    <row r="131" spans="1:15" ht="15.95" customHeight="1" x14ac:dyDescent="0.15">
      <c r="A131" s="314">
        <v>129</v>
      </c>
      <c r="B131" s="320">
        <f>IFERROR(VLOOKUP($A131,'様式C-1-2用'!$B$3:$O$1100,2,0),"")</f>
        <v>0</v>
      </c>
      <c r="C131" s="321" t="str">
        <f>IFERROR(VLOOKUP($A131,'様式C-1-2用'!$B$3:$O$1100,3,0),"")</f>
        <v/>
      </c>
      <c r="D131" s="321">
        <f>IFERROR(VLOOKUP($A131,'様式C-1-2用'!$B$3:$O$1100,5,0),"")</f>
        <v>0</v>
      </c>
      <c r="E131" s="321">
        <f>IFERROR(VLOOKUP($A131,'様式C-1-2用'!$B$3:$O$1100,6,0),"")</f>
        <v>0</v>
      </c>
      <c r="F131" s="321">
        <f>IFERROR(VLOOKUP($A131,'様式C-1-2用'!$B$3:$O$1100,7,0),"")</f>
        <v>0</v>
      </c>
      <c r="G131" s="321">
        <f>IFERROR(VLOOKUP($A131,'様式C-1-2用'!$B$3:$O$1100,8,0),"")</f>
        <v>0</v>
      </c>
      <c r="H131" s="327">
        <f>IFERROR(VLOOKUP($A131,'様式C-1-2用'!$B$3:$O$1100,9,0),"")</f>
        <v>0</v>
      </c>
      <c r="I131" s="321">
        <f>IFERROR(VLOOKUP($A131,'様式C-1-2用'!$B$3:$O$1100,10,0),"")</f>
        <v>0</v>
      </c>
      <c r="J131" s="321">
        <f>IFERROR(VLOOKUP($A131,'様式C-1-2用'!$B$3:$O$1100,11,0),"")</f>
        <v>0</v>
      </c>
      <c r="K131" s="321">
        <f t="shared" si="1"/>
        <v>0</v>
      </c>
      <c r="L131" s="321">
        <f>IFERROR(VLOOKUP($A131,'様式C-1-2用'!$B$3:$O$1100,12,0),"")</f>
        <v>0</v>
      </c>
      <c r="M131" s="321">
        <f>IFERROR(VLOOKUP($A131,'様式C-1-2用'!$B$3:$O$1100,13,0),"")</f>
        <v>0</v>
      </c>
      <c r="N131" s="321">
        <f>IFERROR(VLOOKUP($A131,'様式C-1-2用'!$B$3:$O$1100,14,0),"")</f>
        <v>0</v>
      </c>
      <c r="O131" s="321">
        <f>IFERROR(VLOOKUP($A131,'様式C-1-2用'!$B$3:$P$1100,15,0),"")</f>
        <v>0</v>
      </c>
    </row>
    <row r="132" spans="1:15" ht="15.95" customHeight="1" x14ac:dyDescent="0.15">
      <c r="A132" s="314">
        <v>130</v>
      </c>
      <c r="B132" s="320">
        <f>IFERROR(VLOOKUP($A132,'様式C-1-2用'!$B$3:$O$1100,2,0),"")</f>
        <v>0</v>
      </c>
      <c r="C132" s="321" t="str">
        <f>IFERROR(VLOOKUP($A132,'様式C-1-2用'!$B$3:$O$1100,3,0),"")</f>
        <v/>
      </c>
      <c r="D132" s="321">
        <f>IFERROR(VLOOKUP($A132,'様式C-1-2用'!$B$3:$O$1100,5,0),"")</f>
        <v>0</v>
      </c>
      <c r="E132" s="321">
        <f>IFERROR(VLOOKUP($A132,'様式C-1-2用'!$B$3:$O$1100,6,0),"")</f>
        <v>0</v>
      </c>
      <c r="F132" s="321">
        <f>IFERROR(VLOOKUP($A132,'様式C-1-2用'!$B$3:$O$1100,7,0),"")</f>
        <v>0</v>
      </c>
      <c r="G132" s="321">
        <f>IFERROR(VLOOKUP($A132,'様式C-1-2用'!$B$3:$O$1100,8,0),"")</f>
        <v>0</v>
      </c>
      <c r="H132" s="327">
        <f>IFERROR(VLOOKUP($A132,'様式C-1-2用'!$B$3:$O$1100,9,0),"")</f>
        <v>0</v>
      </c>
      <c r="I132" s="321">
        <f>IFERROR(VLOOKUP($A132,'様式C-1-2用'!$B$3:$O$1100,10,0),"")</f>
        <v>0</v>
      </c>
      <c r="J132" s="321">
        <f>IFERROR(VLOOKUP($A132,'様式C-1-2用'!$B$3:$O$1100,11,0),"")</f>
        <v>0</v>
      </c>
      <c r="K132" s="321">
        <f t="shared" ref="K132:K195" si="2">IF(J132=0,I132,J132)</f>
        <v>0</v>
      </c>
      <c r="L132" s="321">
        <f>IFERROR(VLOOKUP($A132,'様式C-1-2用'!$B$3:$O$1100,12,0),"")</f>
        <v>0</v>
      </c>
      <c r="M132" s="321">
        <f>IFERROR(VLOOKUP($A132,'様式C-1-2用'!$B$3:$O$1100,13,0),"")</f>
        <v>0</v>
      </c>
      <c r="N132" s="321">
        <f>IFERROR(VLOOKUP($A132,'様式C-1-2用'!$B$3:$O$1100,14,0),"")</f>
        <v>0</v>
      </c>
      <c r="O132" s="321">
        <f>IFERROR(VLOOKUP($A132,'様式C-1-2用'!$B$3:$P$1100,15,0),"")</f>
        <v>0</v>
      </c>
    </row>
    <row r="133" spans="1:15" ht="15.95" customHeight="1" x14ac:dyDescent="0.15">
      <c r="A133" s="314">
        <v>131</v>
      </c>
      <c r="B133" s="320">
        <f>IFERROR(VLOOKUP($A133,'様式C-1-2用'!$B$3:$O$1100,2,0),"")</f>
        <v>0</v>
      </c>
      <c r="C133" s="321" t="str">
        <f>IFERROR(VLOOKUP($A133,'様式C-1-2用'!$B$3:$O$1100,3,0),"")</f>
        <v/>
      </c>
      <c r="D133" s="321">
        <f>IFERROR(VLOOKUP($A133,'様式C-1-2用'!$B$3:$O$1100,5,0),"")</f>
        <v>0</v>
      </c>
      <c r="E133" s="321">
        <f>IFERROR(VLOOKUP($A133,'様式C-1-2用'!$B$3:$O$1100,6,0),"")</f>
        <v>0</v>
      </c>
      <c r="F133" s="321">
        <f>IFERROR(VLOOKUP($A133,'様式C-1-2用'!$B$3:$O$1100,7,0),"")</f>
        <v>0</v>
      </c>
      <c r="G133" s="321">
        <f>IFERROR(VLOOKUP($A133,'様式C-1-2用'!$B$3:$O$1100,8,0),"")</f>
        <v>0</v>
      </c>
      <c r="H133" s="327">
        <f>IFERROR(VLOOKUP($A133,'様式C-1-2用'!$B$3:$O$1100,9,0),"")</f>
        <v>0</v>
      </c>
      <c r="I133" s="321">
        <f>IFERROR(VLOOKUP($A133,'様式C-1-2用'!$B$3:$O$1100,10,0),"")</f>
        <v>0</v>
      </c>
      <c r="J133" s="321">
        <f>IFERROR(VLOOKUP($A133,'様式C-1-2用'!$B$3:$O$1100,11,0),"")</f>
        <v>0</v>
      </c>
      <c r="K133" s="321">
        <f t="shared" si="2"/>
        <v>0</v>
      </c>
      <c r="L133" s="321">
        <f>IFERROR(VLOOKUP($A133,'様式C-1-2用'!$B$3:$O$1100,12,0),"")</f>
        <v>0</v>
      </c>
      <c r="M133" s="321">
        <f>IFERROR(VLOOKUP($A133,'様式C-1-2用'!$B$3:$O$1100,13,0),"")</f>
        <v>0</v>
      </c>
      <c r="N133" s="321">
        <f>IFERROR(VLOOKUP($A133,'様式C-1-2用'!$B$3:$O$1100,14,0),"")</f>
        <v>0</v>
      </c>
      <c r="O133" s="321">
        <f>IFERROR(VLOOKUP($A133,'様式C-1-2用'!$B$3:$P$1100,15,0),"")</f>
        <v>0</v>
      </c>
    </row>
    <row r="134" spans="1:15" ht="15.95" customHeight="1" x14ac:dyDescent="0.15">
      <c r="A134" s="314">
        <v>132</v>
      </c>
      <c r="B134" s="320">
        <f>IFERROR(VLOOKUP($A134,'様式C-1-2用'!$B$3:$O$1100,2,0),"")</f>
        <v>0</v>
      </c>
      <c r="C134" s="321" t="str">
        <f>IFERROR(VLOOKUP($A134,'様式C-1-2用'!$B$3:$O$1100,3,0),"")</f>
        <v/>
      </c>
      <c r="D134" s="321">
        <f>IFERROR(VLOOKUP($A134,'様式C-1-2用'!$B$3:$O$1100,5,0),"")</f>
        <v>0</v>
      </c>
      <c r="E134" s="321">
        <f>IFERROR(VLOOKUP($A134,'様式C-1-2用'!$B$3:$O$1100,6,0),"")</f>
        <v>0</v>
      </c>
      <c r="F134" s="321">
        <f>IFERROR(VLOOKUP($A134,'様式C-1-2用'!$B$3:$O$1100,7,0),"")</f>
        <v>0</v>
      </c>
      <c r="G134" s="321">
        <f>IFERROR(VLOOKUP($A134,'様式C-1-2用'!$B$3:$O$1100,8,0),"")</f>
        <v>0</v>
      </c>
      <c r="H134" s="327">
        <f>IFERROR(VLOOKUP($A134,'様式C-1-2用'!$B$3:$O$1100,9,0),"")</f>
        <v>0</v>
      </c>
      <c r="I134" s="321">
        <f>IFERROR(VLOOKUP($A134,'様式C-1-2用'!$B$3:$O$1100,10,0),"")</f>
        <v>0</v>
      </c>
      <c r="J134" s="321">
        <f>IFERROR(VLOOKUP($A134,'様式C-1-2用'!$B$3:$O$1100,11,0),"")</f>
        <v>0</v>
      </c>
      <c r="K134" s="321">
        <f t="shared" si="2"/>
        <v>0</v>
      </c>
      <c r="L134" s="321">
        <f>IFERROR(VLOOKUP($A134,'様式C-1-2用'!$B$3:$O$1100,12,0),"")</f>
        <v>0</v>
      </c>
      <c r="M134" s="321">
        <f>IFERROR(VLOOKUP($A134,'様式C-1-2用'!$B$3:$O$1100,13,0),"")</f>
        <v>0</v>
      </c>
      <c r="N134" s="321">
        <f>IFERROR(VLOOKUP($A134,'様式C-1-2用'!$B$3:$O$1100,14,0),"")</f>
        <v>0</v>
      </c>
      <c r="O134" s="321">
        <f>IFERROR(VLOOKUP($A134,'様式C-1-2用'!$B$3:$P$1100,15,0),"")</f>
        <v>0</v>
      </c>
    </row>
    <row r="135" spans="1:15" ht="15.95" customHeight="1" x14ac:dyDescent="0.15">
      <c r="A135" s="314">
        <v>133</v>
      </c>
      <c r="B135" s="320">
        <f>IFERROR(VLOOKUP($A135,'様式C-1-2用'!$B$3:$O$1100,2,0),"")</f>
        <v>0</v>
      </c>
      <c r="C135" s="321" t="str">
        <f>IFERROR(VLOOKUP($A135,'様式C-1-2用'!$B$3:$O$1100,3,0),"")</f>
        <v/>
      </c>
      <c r="D135" s="321">
        <f>IFERROR(VLOOKUP($A135,'様式C-1-2用'!$B$3:$O$1100,5,0),"")</f>
        <v>0</v>
      </c>
      <c r="E135" s="321">
        <f>IFERROR(VLOOKUP($A135,'様式C-1-2用'!$B$3:$O$1100,6,0),"")</f>
        <v>0</v>
      </c>
      <c r="F135" s="321">
        <f>IFERROR(VLOOKUP($A135,'様式C-1-2用'!$B$3:$O$1100,7,0),"")</f>
        <v>0</v>
      </c>
      <c r="G135" s="321">
        <f>IFERROR(VLOOKUP($A135,'様式C-1-2用'!$B$3:$O$1100,8,0),"")</f>
        <v>0</v>
      </c>
      <c r="H135" s="327">
        <f>IFERROR(VLOOKUP($A135,'様式C-1-2用'!$B$3:$O$1100,9,0),"")</f>
        <v>0</v>
      </c>
      <c r="I135" s="321">
        <f>IFERROR(VLOOKUP($A135,'様式C-1-2用'!$B$3:$O$1100,10,0),"")</f>
        <v>0</v>
      </c>
      <c r="J135" s="321">
        <f>IFERROR(VLOOKUP($A135,'様式C-1-2用'!$B$3:$O$1100,11,0),"")</f>
        <v>0</v>
      </c>
      <c r="K135" s="321">
        <f t="shared" si="2"/>
        <v>0</v>
      </c>
      <c r="L135" s="321">
        <f>IFERROR(VLOOKUP($A135,'様式C-1-2用'!$B$3:$O$1100,12,0),"")</f>
        <v>0</v>
      </c>
      <c r="M135" s="321">
        <f>IFERROR(VLOOKUP($A135,'様式C-1-2用'!$B$3:$O$1100,13,0),"")</f>
        <v>0</v>
      </c>
      <c r="N135" s="321">
        <f>IFERROR(VLOOKUP($A135,'様式C-1-2用'!$B$3:$O$1100,14,0),"")</f>
        <v>0</v>
      </c>
      <c r="O135" s="321">
        <f>IFERROR(VLOOKUP($A135,'様式C-1-2用'!$B$3:$P$1100,15,0),"")</f>
        <v>0</v>
      </c>
    </row>
    <row r="136" spans="1:15" ht="15.95" customHeight="1" x14ac:dyDescent="0.15">
      <c r="A136" s="314">
        <v>134</v>
      </c>
      <c r="B136" s="320">
        <f>IFERROR(VLOOKUP($A136,'様式C-1-2用'!$B$3:$O$1100,2,0),"")</f>
        <v>0</v>
      </c>
      <c r="C136" s="321" t="str">
        <f>IFERROR(VLOOKUP($A136,'様式C-1-2用'!$B$3:$O$1100,3,0),"")</f>
        <v/>
      </c>
      <c r="D136" s="321">
        <f>IFERROR(VLOOKUP($A136,'様式C-1-2用'!$B$3:$O$1100,5,0),"")</f>
        <v>0</v>
      </c>
      <c r="E136" s="321">
        <f>IFERROR(VLOOKUP($A136,'様式C-1-2用'!$B$3:$O$1100,6,0),"")</f>
        <v>0</v>
      </c>
      <c r="F136" s="321">
        <f>IFERROR(VLOOKUP($A136,'様式C-1-2用'!$B$3:$O$1100,7,0),"")</f>
        <v>0</v>
      </c>
      <c r="G136" s="321">
        <f>IFERROR(VLOOKUP($A136,'様式C-1-2用'!$B$3:$O$1100,8,0),"")</f>
        <v>0</v>
      </c>
      <c r="H136" s="327">
        <f>IFERROR(VLOOKUP($A136,'様式C-1-2用'!$B$3:$O$1100,9,0),"")</f>
        <v>0</v>
      </c>
      <c r="I136" s="321">
        <f>IFERROR(VLOOKUP($A136,'様式C-1-2用'!$B$3:$O$1100,10,0),"")</f>
        <v>0</v>
      </c>
      <c r="J136" s="321">
        <f>IFERROR(VLOOKUP($A136,'様式C-1-2用'!$B$3:$O$1100,11,0),"")</f>
        <v>0</v>
      </c>
      <c r="K136" s="321">
        <f t="shared" si="2"/>
        <v>0</v>
      </c>
      <c r="L136" s="321">
        <f>IFERROR(VLOOKUP($A136,'様式C-1-2用'!$B$3:$O$1100,12,0),"")</f>
        <v>0</v>
      </c>
      <c r="M136" s="321">
        <f>IFERROR(VLOOKUP($A136,'様式C-1-2用'!$B$3:$O$1100,13,0),"")</f>
        <v>0</v>
      </c>
      <c r="N136" s="321">
        <f>IFERROR(VLOOKUP($A136,'様式C-1-2用'!$B$3:$O$1100,14,0),"")</f>
        <v>0</v>
      </c>
      <c r="O136" s="321">
        <f>IFERROR(VLOOKUP($A136,'様式C-1-2用'!$B$3:$P$1100,15,0),"")</f>
        <v>0</v>
      </c>
    </row>
    <row r="137" spans="1:15" ht="15.95" customHeight="1" x14ac:dyDescent="0.15">
      <c r="A137" s="314">
        <v>135</v>
      </c>
      <c r="B137" s="320">
        <f>IFERROR(VLOOKUP($A137,'様式C-1-2用'!$B$3:$O$1100,2,0),"")</f>
        <v>0</v>
      </c>
      <c r="C137" s="321" t="str">
        <f>IFERROR(VLOOKUP($A137,'様式C-1-2用'!$B$3:$O$1100,3,0),"")</f>
        <v/>
      </c>
      <c r="D137" s="321">
        <f>IFERROR(VLOOKUP($A137,'様式C-1-2用'!$B$3:$O$1100,5,0),"")</f>
        <v>0</v>
      </c>
      <c r="E137" s="321">
        <f>IFERROR(VLOOKUP($A137,'様式C-1-2用'!$B$3:$O$1100,6,0),"")</f>
        <v>0</v>
      </c>
      <c r="F137" s="321">
        <f>IFERROR(VLOOKUP($A137,'様式C-1-2用'!$B$3:$O$1100,7,0),"")</f>
        <v>0</v>
      </c>
      <c r="G137" s="321">
        <f>IFERROR(VLOOKUP($A137,'様式C-1-2用'!$B$3:$O$1100,8,0),"")</f>
        <v>0</v>
      </c>
      <c r="H137" s="327">
        <f>IFERROR(VLOOKUP($A137,'様式C-1-2用'!$B$3:$O$1100,9,0),"")</f>
        <v>0</v>
      </c>
      <c r="I137" s="321">
        <f>IFERROR(VLOOKUP($A137,'様式C-1-2用'!$B$3:$O$1100,10,0),"")</f>
        <v>0</v>
      </c>
      <c r="J137" s="321">
        <f>IFERROR(VLOOKUP($A137,'様式C-1-2用'!$B$3:$O$1100,11,0),"")</f>
        <v>0</v>
      </c>
      <c r="K137" s="321">
        <f t="shared" si="2"/>
        <v>0</v>
      </c>
      <c r="L137" s="321">
        <f>IFERROR(VLOOKUP($A137,'様式C-1-2用'!$B$3:$O$1100,12,0),"")</f>
        <v>0</v>
      </c>
      <c r="M137" s="321">
        <f>IFERROR(VLOOKUP($A137,'様式C-1-2用'!$B$3:$O$1100,13,0),"")</f>
        <v>0</v>
      </c>
      <c r="N137" s="321">
        <f>IFERROR(VLOOKUP($A137,'様式C-1-2用'!$B$3:$O$1100,14,0),"")</f>
        <v>0</v>
      </c>
      <c r="O137" s="321">
        <f>IFERROR(VLOOKUP($A137,'様式C-1-2用'!$B$3:$P$1100,15,0),"")</f>
        <v>0</v>
      </c>
    </row>
    <row r="138" spans="1:15" ht="15.95" customHeight="1" x14ac:dyDescent="0.15">
      <c r="A138" s="314">
        <v>136</v>
      </c>
      <c r="B138" s="320">
        <f>IFERROR(VLOOKUP($A138,'様式C-1-2用'!$B$3:$O$1100,2,0),"")</f>
        <v>0</v>
      </c>
      <c r="C138" s="321" t="str">
        <f>IFERROR(VLOOKUP($A138,'様式C-1-2用'!$B$3:$O$1100,3,0),"")</f>
        <v/>
      </c>
      <c r="D138" s="321">
        <f>IFERROR(VLOOKUP($A138,'様式C-1-2用'!$B$3:$O$1100,5,0),"")</f>
        <v>0</v>
      </c>
      <c r="E138" s="321">
        <f>IFERROR(VLOOKUP($A138,'様式C-1-2用'!$B$3:$O$1100,6,0),"")</f>
        <v>0</v>
      </c>
      <c r="F138" s="321">
        <f>IFERROR(VLOOKUP($A138,'様式C-1-2用'!$B$3:$O$1100,7,0),"")</f>
        <v>0</v>
      </c>
      <c r="G138" s="321">
        <f>IFERROR(VLOOKUP($A138,'様式C-1-2用'!$B$3:$O$1100,8,0),"")</f>
        <v>0</v>
      </c>
      <c r="H138" s="327">
        <f>IFERROR(VLOOKUP($A138,'様式C-1-2用'!$B$3:$O$1100,9,0),"")</f>
        <v>0</v>
      </c>
      <c r="I138" s="321">
        <f>IFERROR(VLOOKUP($A138,'様式C-1-2用'!$B$3:$O$1100,10,0),"")</f>
        <v>0</v>
      </c>
      <c r="J138" s="321">
        <f>IFERROR(VLOOKUP($A138,'様式C-1-2用'!$B$3:$O$1100,11,0),"")</f>
        <v>0</v>
      </c>
      <c r="K138" s="321">
        <f t="shared" si="2"/>
        <v>0</v>
      </c>
      <c r="L138" s="321">
        <f>IFERROR(VLOOKUP($A138,'様式C-1-2用'!$B$3:$O$1100,12,0),"")</f>
        <v>0</v>
      </c>
      <c r="M138" s="321">
        <f>IFERROR(VLOOKUP($A138,'様式C-1-2用'!$B$3:$O$1100,13,0),"")</f>
        <v>0</v>
      </c>
      <c r="N138" s="321">
        <f>IFERROR(VLOOKUP($A138,'様式C-1-2用'!$B$3:$O$1100,14,0),"")</f>
        <v>0</v>
      </c>
      <c r="O138" s="321">
        <f>IFERROR(VLOOKUP($A138,'様式C-1-2用'!$B$3:$P$1100,15,0),"")</f>
        <v>0</v>
      </c>
    </row>
    <row r="139" spans="1:15" ht="15.95" customHeight="1" x14ac:dyDescent="0.15">
      <c r="A139" s="314">
        <v>137</v>
      </c>
      <c r="B139" s="320">
        <f>IFERROR(VLOOKUP($A139,'様式C-1-2用'!$B$3:$O$1100,2,0),"")</f>
        <v>0</v>
      </c>
      <c r="C139" s="321" t="str">
        <f>IFERROR(VLOOKUP($A139,'様式C-1-2用'!$B$3:$O$1100,3,0),"")</f>
        <v/>
      </c>
      <c r="D139" s="321">
        <f>IFERROR(VLOOKUP($A139,'様式C-1-2用'!$B$3:$O$1100,5,0),"")</f>
        <v>0</v>
      </c>
      <c r="E139" s="321">
        <f>IFERROR(VLOOKUP($A139,'様式C-1-2用'!$B$3:$O$1100,6,0),"")</f>
        <v>0</v>
      </c>
      <c r="F139" s="321">
        <f>IFERROR(VLOOKUP($A139,'様式C-1-2用'!$B$3:$O$1100,7,0),"")</f>
        <v>0</v>
      </c>
      <c r="G139" s="321">
        <f>IFERROR(VLOOKUP($A139,'様式C-1-2用'!$B$3:$O$1100,8,0),"")</f>
        <v>0</v>
      </c>
      <c r="H139" s="327">
        <f>IFERROR(VLOOKUP($A139,'様式C-1-2用'!$B$3:$O$1100,9,0),"")</f>
        <v>0</v>
      </c>
      <c r="I139" s="321">
        <f>IFERROR(VLOOKUP($A139,'様式C-1-2用'!$B$3:$O$1100,10,0),"")</f>
        <v>0</v>
      </c>
      <c r="J139" s="321">
        <f>IFERROR(VLOOKUP($A139,'様式C-1-2用'!$B$3:$O$1100,11,0),"")</f>
        <v>0</v>
      </c>
      <c r="K139" s="321">
        <f t="shared" si="2"/>
        <v>0</v>
      </c>
      <c r="L139" s="321">
        <f>IFERROR(VLOOKUP($A139,'様式C-1-2用'!$B$3:$O$1100,12,0),"")</f>
        <v>0</v>
      </c>
      <c r="M139" s="321">
        <f>IFERROR(VLOOKUP($A139,'様式C-1-2用'!$B$3:$O$1100,13,0),"")</f>
        <v>0</v>
      </c>
      <c r="N139" s="321">
        <f>IFERROR(VLOOKUP($A139,'様式C-1-2用'!$B$3:$O$1100,14,0),"")</f>
        <v>0</v>
      </c>
      <c r="O139" s="321">
        <f>IFERROR(VLOOKUP($A139,'様式C-1-2用'!$B$3:$P$1100,15,0),"")</f>
        <v>0</v>
      </c>
    </row>
    <row r="140" spans="1:15" ht="15.95" customHeight="1" x14ac:dyDescent="0.15">
      <c r="A140" s="314">
        <v>138</v>
      </c>
      <c r="B140" s="320">
        <f>IFERROR(VLOOKUP($A140,'様式C-1-2用'!$B$3:$O$1100,2,0),"")</f>
        <v>0</v>
      </c>
      <c r="C140" s="321" t="str">
        <f>IFERROR(VLOOKUP($A140,'様式C-1-2用'!$B$3:$O$1100,3,0),"")</f>
        <v/>
      </c>
      <c r="D140" s="321">
        <f>IFERROR(VLOOKUP($A140,'様式C-1-2用'!$B$3:$O$1100,5,0),"")</f>
        <v>0</v>
      </c>
      <c r="E140" s="321">
        <f>IFERROR(VLOOKUP($A140,'様式C-1-2用'!$B$3:$O$1100,6,0),"")</f>
        <v>0</v>
      </c>
      <c r="F140" s="321">
        <f>IFERROR(VLOOKUP($A140,'様式C-1-2用'!$B$3:$O$1100,7,0),"")</f>
        <v>0</v>
      </c>
      <c r="G140" s="321">
        <f>IFERROR(VLOOKUP($A140,'様式C-1-2用'!$B$3:$O$1100,8,0),"")</f>
        <v>0</v>
      </c>
      <c r="H140" s="327">
        <f>IFERROR(VLOOKUP($A140,'様式C-1-2用'!$B$3:$O$1100,9,0),"")</f>
        <v>0</v>
      </c>
      <c r="I140" s="321">
        <f>IFERROR(VLOOKUP($A140,'様式C-1-2用'!$B$3:$O$1100,10,0),"")</f>
        <v>0</v>
      </c>
      <c r="J140" s="321">
        <f>IFERROR(VLOOKUP($A140,'様式C-1-2用'!$B$3:$O$1100,11,0),"")</f>
        <v>0</v>
      </c>
      <c r="K140" s="321">
        <f t="shared" si="2"/>
        <v>0</v>
      </c>
      <c r="L140" s="321">
        <f>IFERROR(VLOOKUP($A140,'様式C-1-2用'!$B$3:$O$1100,12,0),"")</f>
        <v>0</v>
      </c>
      <c r="M140" s="321">
        <f>IFERROR(VLOOKUP($A140,'様式C-1-2用'!$B$3:$O$1100,13,0),"")</f>
        <v>0</v>
      </c>
      <c r="N140" s="321">
        <f>IFERROR(VLOOKUP($A140,'様式C-1-2用'!$B$3:$O$1100,14,0),"")</f>
        <v>0</v>
      </c>
      <c r="O140" s="321">
        <f>IFERROR(VLOOKUP($A140,'様式C-1-2用'!$B$3:$P$1100,15,0),"")</f>
        <v>0</v>
      </c>
    </row>
    <row r="141" spans="1:15" ht="15.95" customHeight="1" x14ac:dyDescent="0.15">
      <c r="A141" s="314">
        <v>139</v>
      </c>
      <c r="B141" s="320">
        <f>IFERROR(VLOOKUP($A141,'様式C-1-2用'!$B$3:$O$1100,2,0),"")</f>
        <v>0</v>
      </c>
      <c r="C141" s="321" t="str">
        <f>IFERROR(VLOOKUP($A141,'様式C-1-2用'!$B$3:$O$1100,3,0),"")</f>
        <v/>
      </c>
      <c r="D141" s="321">
        <f>IFERROR(VLOOKUP($A141,'様式C-1-2用'!$B$3:$O$1100,5,0),"")</f>
        <v>0</v>
      </c>
      <c r="E141" s="321">
        <f>IFERROR(VLOOKUP($A141,'様式C-1-2用'!$B$3:$O$1100,6,0),"")</f>
        <v>0</v>
      </c>
      <c r="F141" s="321">
        <f>IFERROR(VLOOKUP($A141,'様式C-1-2用'!$B$3:$O$1100,7,0),"")</f>
        <v>0</v>
      </c>
      <c r="G141" s="321">
        <f>IFERROR(VLOOKUP($A141,'様式C-1-2用'!$B$3:$O$1100,8,0),"")</f>
        <v>0</v>
      </c>
      <c r="H141" s="327">
        <f>IFERROR(VLOOKUP($A141,'様式C-1-2用'!$B$3:$O$1100,9,0),"")</f>
        <v>0</v>
      </c>
      <c r="I141" s="321">
        <f>IFERROR(VLOOKUP($A141,'様式C-1-2用'!$B$3:$O$1100,10,0),"")</f>
        <v>0</v>
      </c>
      <c r="J141" s="321">
        <f>IFERROR(VLOOKUP($A141,'様式C-1-2用'!$B$3:$O$1100,11,0),"")</f>
        <v>0</v>
      </c>
      <c r="K141" s="321">
        <f t="shared" si="2"/>
        <v>0</v>
      </c>
      <c r="L141" s="321">
        <f>IFERROR(VLOOKUP($A141,'様式C-1-2用'!$B$3:$O$1100,12,0),"")</f>
        <v>0</v>
      </c>
      <c r="M141" s="321">
        <f>IFERROR(VLOOKUP($A141,'様式C-1-2用'!$B$3:$O$1100,13,0),"")</f>
        <v>0</v>
      </c>
      <c r="N141" s="321">
        <f>IFERROR(VLOOKUP($A141,'様式C-1-2用'!$B$3:$O$1100,14,0),"")</f>
        <v>0</v>
      </c>
      <c r="O141" s="321">
        <f>IFERROR(VLOOKUP($A141,'様式C-1-2用'!$B$3:$P$1100,15,0),"")</f>
        <v>0</v>
      </c>
    </row>
    <row r="142" spans="1:15" ht="15.95" customHeight="1" x14ac:dyDescent="0.15">
      <c r="A142" s="314">
        <v>140</v>
      </c>
      <c r="B142" s="320">
        <f>IFERROR(VLOOKUP($A142,'様式C-1-2用'!$B$3:$O$1100,2,0),"")</f>
        <v>0</v>
      </c>
      <c r="C142" s="321" t="str">
        <f>IFERROR(VLOOKUP($A142,'様式C-1-2用'!$B$3:$O$1100,3,0),"")</f>
        <v/>
      </c>
      <c r="D142" s="321">
        <f>IFERROR(VLOOKUP($A142,'様式C-1-2用'!$B$3:$O$1100,5,0),"")</f>
        <v>0</v>
      </c>
      <c r="E142" s="321">
        <f>IFERROR(VLOOKUP($A142,'様式C-1-2用'!$B$3:$O$1100,6,0),"")</f>
        <v>0</v>
      </c>
      <c r="F142" s="321">
        <f>IFERROR(VLOOKUP($A142,'様式C-1-2用'!$B$3:$O$1100,7,0),"")</f>
        <v>0</v>
      </c>
      <c r="G142" s="321">
        <f>IFERROR(VLOOKUP($A142,'様式C-1-2用'!$B$3:$O$1100,8,0),"")</f>
        <v>0</v>
      </c>
      <c r="H142" s="327">
        <f>IFERROR(VLOOKUP($A142,'様式C-1-2用'!$B$3:$O$1100,9,0),"")</f>
        <v>0</v>
      </c>
      <c r="I142" s="321">
        <f>IFERROR(VLOOKUP($A142,'様式C-1-2用'!$B$3:$O$1100,10,0),"")</f>
        <v>0</v>
      </c>
      <c r="J142" s="321">
        <f>IFERROR(VLOOKUP($A142,'様式C-1-2用'!$B$3:$O$1100,11,0),"")</f>
        <v>0</v>
      </c>
      <c r="K142" s="321">
        <f t="shared" si="2"/>
        <v>0</v>
      </c>
      <c r="L142" s="321">
        <f>IFERROR(VLOOKUP($A142,'様式C-1-2用'!$B$3:$O$1100,12,0),"")</f>
        <v>0</v>
      </c>
      <c r="M142" s="321">
        <f>IFERROR(VLOOKUP($A142,'様式C-1-2用'!$B$3:$O$1100,13,0),"")</f>
        <v>0</v>
      </c>
      <c r="N142" s="321">
        <f>IFERROR(VLOOKUP($A142,'様式C-1-2用'!$B$3:$O$1100,14,0),"")</f>
        <v>0</v>
      </c>
      <c r="O142" s="321">
        <f>IFERROR(VLOOKUP($A142,'様式C-1-2用'!$B$3:$P$1100,15,0),"")</f>
        <v>0</v>
      </c>
    </row>
    <row r="143" spans="1:15" ht="15.95" customHeight="1" x14ac:dyDescent="0.15">
      <c r="A143" s="314">
        <v>141</v>
      </c>
      <c r="B143" s="320">
        <f>IFERROR(VLOOKUP($A143,'様式C-1-2用'!$B$3:$O$1100,2,0),"")</f>
        <v>0</v>
      </c>
      <c r="C143" s="321" t="str">
        <f>IFERROR(VLOOKUP($A143,'様式C-1-2用'!$B$3:$O$1100,3,0),"")</f>
        <v/>
      </c>
      <c r="D143" s="321">
        <f>IFERROR(VLOOKUP($A143,'様式C-1-2用'!$B$3:$O$1100,5,0),"")</f>
        <v>0</v>
      </c>
      <c r="E143" s="321">
        <f>IFERROR(VLOOKUP($A143,'様式C-1-2用'!$B$3:$O$1100,6,0),"")</f>
        <v>0</v>
      </c>
      <c r="F143" s="321">
        <f>IFERROR(VLOOKUP($A143,'様式C-1-2用'!$B$3:$O$1100,7,0),"")</f>
        <v>0</v>
      </c>
      <c r="G143" s="321">
        <f>IFERROR(VLOOKUP($A143,'様式C-1-2用'!$B$3:$O$1100,8,0),"")</f>
        <v>0</v>
      </c>
      <c r="H143" s="327">
        <f>IFERROR(VLOOKUP($A143,'様式C-1-2用'!$B$3:$O$1100,9,0),"")</f>
        <v>0</v>
      </c>
      <c r="I143" s="321">
        <f>IFERROR(VLOOKUP($A143,'様式C-1-2用'!$B$3:$O$1100,10,0),"")</f>
        <v>0</v>
      </c>
      <c r="J143" s="321">
        <f>IFERROR(VLOOKUP($A143,'様式C-1-2用'!$B$3:$O$1100,11,0),"")</f>
        <v>0</v>
      </c>
      <c r="K143" s="321">
        <f t="shared" si="2"/>
        <v>0</v>
      </c>
      <c r="L143" s="321">
        <f>IFERROR(VLOOKUP($A143,'様式C-1-2用'!$B$3:$O$1100,12,0),"")</f>
        <v>0</v>
      </c>
      <c r="M143" s="321">
        <f>IFERROR(VLOOKUP($A143,'様式C-1-2用'!$B$3:$O$1100,13,0),"")</f>
        <v>0</v>
      </c>
      <c r="N143" s="321">
        <f>IFERROR(VLOOKUP($A143,'様式C-1-2用'!$B$3:$O$1100,14,0),"")</f>
        <v>0</v>
      </c>
      <c r="O143" s="321">
        <f>IFERROR(VLOOKUP($A143,'様式C-1-2用'!$B$3:$P$1100,15,0),"")</f>
        <v>0</v>
      </c>
    </row>
    <row r="144" spans="1:15" ht="15.95" customHeight="1" x14ac:dyDescent="0.15">
      <c r="A144" s="314">
        <v>142</v>
      </c>
      <c r="B144" s="320">
        <f>IFERROR(VLOOKUP($A144,'様式C-1-2用'!$B$3:$O$1100,2,0),"")</f>
        <v>0</v>
      </c>
      <c r="C144" s="321" t="str">
        <f>IFERROR(VLOOKUP($A144,'様式C-1-2用'!$B$3:$O$1100,3,0),"")</f>
        <v/>
      </c>
      <c r="D144" s="321">
        <f>IFERROR(VLOOKUP($A144,'様式C-1-2用'!$B$3:$O$1100,5,0),"")</f>
        <v>0</v>
      </c>
      <c r="E144" s="321">
        <f>IFERROR(VLOOKUP($A144,'様式C-1-2用'!$B$3:$O$1100,6,0),"")</f>
        <v>0</v>
      </c>
      <c r="F144" s="321">
        <f>IFERROR(VLOOKUP($A144,'様式C-1-2用'!$B$3:$O$1100,7,0),"")</f>
        <v>0</v>
      </c>
      <c r="G144" s="321">
        <f>IFERROR(VLOOKUP($A144,'様式C-1-2用'!$B$3:$O$1100,8,0),"")</f>
        <v>0</v>
      </c>
      <c r="H144" s="327">
        <f>IFERROR(VLOOKUP($A144,'様式C-1-2用'!$B$3:$O$1100,9,0),"")</f>
        <v>0</v>
      </c>
      <c r="I144" s="321">
        <f>IFERROR(VLOOKUP($A144,'様式C-1-2用'!$B$3:$O$1100,10,0),"")</f>
        <v>0</v>
      </c>
      <c r="J144" s="321">
        <f>IFERROR(VLOOKUP($A144,'様式C-1-2用'!$B$3:$O$1100,11,0),"")</f>
        <v>0</v>
      </c>
      <c r="K144" s="321">
        <f t="shared" si="2"/>
        <v>0</v>
      </c>
      <c r="L144" s="321">
        <f>IFERROR(VLOOKUP($A144,'様式C-1-2用'!$B$3:$O$1100,12,0),"")</f>
        <v>0</v>
      </c>
      <c r="M144" s="321">
        <f>IFERROR(VLOOKUP($A144,'様式C-1-2用'!$B$3:$O$1100,13,0),"")</f>
        <v>0</v>
      </c>
      <c r="N144" s="321">
        <f>IFERROR(VLOOKUP($A144,'様式C-1-2用'!$B$3:$O$1100,14,0),"")</f>
        <v>0</v>
      </c>
      <c r="O144" s="321">
        <f>IFERROR(VLOOKUP($A144,'様式C-1-2用'!$B$3:$P$1100,15,0),"")</f>
        <v>0</v>
      </c>
    </row>
    <row r="145" spans="1:15" ht="15.95" customHeight="1" x14ac:dyDescent="0.15">
      <c r="A145" s="314">
        <v>143</v>
      </c>
      <c r="B145" s="320">
        <f>IFERROR(VLOOKUP($A145,'様式C-1-2用'!$B$3:$O$1100,2,0),"")</f>
        <v>0</v>
      </c>
      <c r="C145" s="321" t="str">
        <f>IFERROR(VLOOKUP($A145,'様式C-1-2用'!$B$3:$O$1100,3,0),"")</f>
        <v/>
      </c>
      <c r="D145" s="321">
        <f>IFERROR(VLOOKUP($A145,'様式C-1-2用'!$B$3:$O$1100,5,0),"")</f>
        <v>0</v>
      </c>
      <c r="E145" s="321">
        <f>IFERROR(VLOOKUP($A145,'様式C-1-2用'!$B$3:$O$1100,6,0),"")</f>
        <v>0</v>
      </c>
      <c r="F145" s="321">
        <f>IFERROR(VLOOKUP($A145,'様式C-1-2用'!$B$3:$O$1100,7,0),"")</f>
        <v>0</v>
      </c>
      <c r="G145" s="321">
        <f>IFERROR(VLOOKUP($A145,'様式C-1-2用'!$B$3:$O$1100,8,0),"")</f>
        <v>0</v>
      </c>
      <c r="H145" s="327">
        <f>IFERROR(VLOOKUP($A145,'様式C-1-2用'!$B$3:$O$1100,9,0),"")</f>
        <v>0</v>
      </c>
      <c r="I145" s="321">
        <f>IFERROR(VLOOKUP($A145,'様式C-1-2用'!$B$3:$O$1100,10,0),"")</f>
        <v>0</v>
      </c>
      <c r="J145" s="321">
        <f>IFERROR(VLOOKUP($A145,'様式C-1-2用'!$B$3:$O$1100,11,0),"")</f>
        <v>0</v>
      </c>
      <c r="K145" s="321">
        <f t="shared" si="2"/>
        <v>0</v>
      </c>
      <c r="L145" s="321">
        <f>IFERROR(VLOOKUP($A145,'様式C-1-2用'!$B$3:$O$1100,12,0),"")</f>
        <v>0</v>
      </c>
      <c r="M145" s="321">
        <f>IFERROR(VLOOKUP($A145,'様式C-1-2用'!$B$3:$O$1100,13,0),"")</f>
        <v>0</v>
      </c>
      <c r="N145" s="321">
        <f>IFERROR(VLOOKUP($A145,'様式C-1-2用'!$B$3:$O$1100,14,0),"")</f>
        <v>0</v>
      </c>
      <c r="O145" s="321">
        <f>IFERROR(VLOOKUP($A145,'様式C-1-2用'!$B$3:$P$1100,15,0),"")</f>
        <v>0</v>
      </c>
    </row>
    <row r="146" spans="1:15" ht="15.95" customHeight="1" x14ac:dyDescent="0.15">
      <c r="A146" s="314">
        <v>144</v>
      </c>
      <c r="B146" s="320">
        <f>IFERROR(VLOOKUP($A146,'様式C-1-2用'!$B$3:$O$1100,2,0),"")</f>
        <v>0</v>
      </c>
      <c r="C146" s="321" t="str">
        <f>IFERROR(VLOOKUP($A146,'様式C-1-2用'!$B$3:$O$1100,3,0),"")</f>
        <v/>
      </c>
      <c r="D146" s="321">
        <f>IFERROR(VLOOKUP($A146,'様式C-1-2用'!$B$3:$O$1100,5,0),"")</f>
        <v>0</v>
      </c>
      <c r="E146" s="321">
        <f>IFERROR(VLOOKUP($A146,'様式C-1-2用'!$B$3:$O$1100,6,0),"")</f>
        <v>0</v>
      </c>
      <c r="F146" s="321">
        <f>IFERROR(VLOOKUP($A146,'様式C-1-2用'!$B$3:$O$1100,7,0),"")</f>
        <v>0</v>
      </c>
      <c r="G146" s="321">
        <f>IFERROR(VLOOKUP($A146,'様式C-1-2用'!$B$3:$O$1100,8,0),"")</f>
        <v>0</v>
      </c>
      <c r="H146" s="327">
        <f>IFERROR(VLOOKUP($A146,'様式C-1-2用'!$B$3:$O$1100,9,0),"")</f>
        <v>0</v>
      </c>
      <c r="I146" s="321">
        <f>IFERROR(VLOOKUP($A146,'様式C-1-2用'!$B$3:$O$1100,10,0),"")</f>
        <v>0</v>
      </c>
      <c r="J146" s="321">
        <f>IFERROR(VLOOKUP($A146,'様式C-1-2用'!$B$3:$O$1100,11,0),"")</f>
        <v>0</v>
      </c>
      <c r="K146" s="321">
        <f t="shared" si="2"/>
        <v>0</v>
      </c>
      <c r="L146" s="321">
        <f>IFERROR(VLOOKUP($A146,'様式C-1-2用'!$B$3:$O$1100,12,0),"")</f>
        <v>0</v>
      </c>
      <c r="M146" s="321">
        <f>IFERROR(VLOOKUP($A146,'様式C-1-2用'!$B$3:$O$1100,13,0),"")</f>
        <v>0</v>
      </c>
      <c r="N146" s="321">
        <f>IFERROR(VLOOKUP($A146,'様式C-1-2用'!$B$3:$O$1100,14,0),"")</f>
        <v>0</v>
      </c>
      <c r="O146" s="321">
        <f>IFERROR(VLOOKUP($A146,'様式C-1-2用'!$B$3:$P$1100,15,0),"")</f>
        <v>0</v>
      </c>
    </row>
    <row r="147" spans="1:15" ht="15.95" customHeight="1" x14ac:dyDescent="0.15">
      <c r="A147" s="314">
        <v>145</v>
      </c>
      <c r="B147" s="320">
        <f>IFERROR(VLOOKUP($A147,'様式C-1-2用'!$B$3:$O$1100,2,0),"")</f>
        <v>0</v>
      </c>
      <c r="C147" s="321" t="str">
        <f>IFERROR(VLOOKUP($A147,'様式C-1-2用'!$B$3:$O$1100,3,0),"")</f>
        <v/>
      </c>
      <c r="D147" s="321">
        <f>IFERROR(VLOOKUP($A147,'様式C-1-2用'!$B$3:$O$1100,5,0),"")</f>
        <v>0</v>
      </c>
      <c r="E147" s="321">
        <f>IFERROR(VLOOKUP($A147,'様式C-1-2用'!$B$3:$O$1100,6,0),"")</f>
        <v>0</v>
      </c>
      <c r="F147" s="321">
        <f>IFERROR(VLOOKUP($A147,'様式C-1-2用'!$B$3:$O$1100,7,0),"")</f>
        <v>0</v>
      </c>
      <c r="G147" s="321">
        <f>IFERROR(VLOOKUP($A147,'様式C-1-2用'!$B$3:$O$1100,8,0),"")</f>
        <v>0</v>
      </c>
      <c r="H147" s="327">
        <f>IFERROR(VLOOKUP($A147,'様式C-1-2用'!$B$3:$O$1100,9,0),"")</f>
        <v>0</v>
      </c>
      <c r="I147" s="321">
        <f>IFERROR(VLOOKUP($A147,'様式C-1-2用'!$B$3:$O$1100,10,0),"")</f>
        <v>0</v>
      </c>
      <c r="J147" s="321">
        <f>IFERROR(VLOOKUP($A147,'様式C-1-2用'!$B$3:$O$1100,11,0),"")</f>
        <v>0</v>
      </c>
      <c r="K147" s="321">
        <f t="shared" si="2"/>
        <v>0</v>
      </c>
      <c r="L147" s="321">
        <f>IFERROR(VLOOKUP($A147,'様式C-1-2用'!$B$3:$O$1100,12,0),"")</f>
        <v>0</v>
      </c>
      <c r="M147" s="321">
        <f>IFERROR(VLOOKUP($A147,'様式C-1-2用'!$B$3:$O$1100,13,0),"")</f>
        <v>0</v>
      </c>
      <c r="N147" s="321">
        <f>IFERROR(VLOOKUP($A147,'様式C-1-2用'!$B$3:$O$1100,14,0),"")</f>
        <v>0</v>
      </c>
      <c r="O147" s="321">
        <f>IFERROR(VLOOKUP($A147,'様式C-1-2用'!$B$3:$P$1100,15,0),"")</f>
        <v>0</v>
      </c>
    </row>
    <row r="148" spans="1:15" ht="15.95" customHeight="1" x14ac:dyDescent="0.15">
      <c r="A148" s="314">
        <v>146</v>
      </c>
      <c r="B148" s="320">
        <f>IFERROR(VLOOKUP($A148,'様式C-1-2用'!$B$3:$O$1100,2,0),"")</f>
        <v>0</v>
      </c>
      <c r="C148" s="321" t="str">
        <f>IFERROR(VLOOKUP($A148,'様式C-1-2用'!$B$3:$O$1100,3,0),"")</f>
        <v/>
      </c>
      <c r="D148" s="321">
        <f>IFERROR(VLOOKUP($A148,'様式C-1-2用'!$B$3:$O$1100,5,0),"")</f>
        <v>0</v>
      </c>
      <c r="E148" s="321">
        <f>IFERROR(VLOOKUP($A148,'様式C-1-2用'!$B$3:$O$1100,6,0),"")</f>
        <v>0</v>
      </c>
      <c r="F148" s="321">
        <f>IFERROR(VLOOKUP($A148,'様式C-1-2用'!$B$3:$O$1100,7,0),"")</f>
        <v>0</v>
      </c>
      <c r="G148" s="321">
        <f>IFERROR(VLOOKUP($A148,'様式C-1-2用'!$B$3:$O$1100,8,0),"")</f>
        <v>0</v>
      </c>
      <c r="H148" s="327">
        <f>IFERROR(VLOOKUP($A148,'様式C-1-2用'!$B$3:$O$1100,9,0),"")</f>
        <v>0</v>
      </c>
      <c r="I148" s="321">
        <f>IFERROR(VLOOKUP($A148,'様式C-1-2用'!$B$3:$O$1100,10,0),"")</f>
        <v>0</v>
      </c>
      <c r="J148" s="321">
        <f>IFERROR(VLOOKUP($A148,'様式C-1-2用'!$B$3:$O$1100,11,0),"")</f>
        <v>0</v>
      </c>
      <c r="K148" s="321">
        <f t="shared" si="2"/>
        <v>0</v>
      </c>
      <c r="L148" s="321">
        <f>IFERROR(VLOOKUP($A148,'様式C-1-2用'!$B$3:$O$1100,12,0),"")</f>
        <v>0</v>
      </c>
      <c r="M148" s="321">
        <f>IFERROR(VLOOKUP($A148,'様式C-1-2用'!$B$3:$O$1100,13,0),"")</f>
        <v>0</v>
      </c>
      <c r="N148" s="321">
        <f>IFERROR(VLOOKUP($A148,'様式C-1-2用'!$B$3:$O$1100,14,0),"")</f>
        <v>0</v>
      </c>
      <c r="O148" s="321">
        <f>IFERROR(VLOOKUP($A148,'様式C-1-2用'!$B$3:$P$1100,15,0),"")</f>
        <v>0</v>
      </c>
    </row>
    <row r="149" spans="1:15" ht="15.95" customHeight="1" x14ac:dyDescent="0.15">
      <c r="A149" s="314">
        <v>147</v>
      </c>
      <c r="B149" s="320">
        <f>IFERROR(VLOOKUP($A149,'様式C-1-2用'!$B$3:$O$1100,2,0),"")</f>
        <v>0</v>
      </c>
      <c r="C149" s="321" t="str">
        <f>IFERROR(VLOOKUP($A149,'様式C-1-2用'!$B$3:$O$1100,3,0),"")</f>
        <v/>
      </c>
      <c r="D149" s="321">
        <f>IFERROR(VLOOKUP($A149,'様式C-1-2用'!$B$3:$O$1100,5,0),"")</f>
        <v>0</v>
      </c>
      <c r="E149" s="321">
        <f>IFERROR(VLOOKUP($A149,'様式C-1-2用'!$B$3:$O$1100,6,0),"")</f>
        <v>0</v>
      </c>
      <c r="F149" s="321">
        <f>IFERROR(VLOOKUP($A149,'様式C-1-2用'!$B$3:$O$1100,7,0),"")</f>
        <v>0</v>
      </c>
      <c r="G149" s="321">
        <f>IFERROR(VLOOKUP($A149,'様式C-1-2用'!$B$3:$O$1100,8,0),"")</f>
        <v>0</v>
      </c>
      <c r="H149" s="327">
        <f>IFERROR(VLOOKUP($A149,'様式C-1-2用'!$B$3:$O$1100,9,0),"")</f>
        <v>0</v>
      </c>
      <c r="I149" s="321">
        <f>IFERROR(VLOOKUP($A149,'様式C-1-2用'!$B$3:$O$1100,10,0),"")</f>
        <v>0</v>
      </c>
      <c r="J149" s="321">
        <f>IFERROR(VLOOKUP($A149,'様式C-1-2用'!$B$3:$O$1100,11,0),"")</f>
        <v>0</v>
      </c>
      <c r="K149" s="321">
        <f t="shared" si="2"/>
        <v>0</v>
      </c>
      <c r="L149" s="321">
        <f>IFERROR(VLOOKUP($A149,'様式C-1-2用'!$B$3:$O$1100,12,0),"")</f>
        <v>0</v>
      </c>
      <c r="M149" s="321">
        <f>IFERROR(VLOOKUP($A149,'様式C-1-2用'!$B$3:$O$1100,13,0),"")</f>
        <v>0</v>
      </c>
      <c r="N149" s="321">
        <f>IFERROR(VLOOKUP($A149,'様式C-1-2用'!$B$3:$O$1100,14,0),"")</f>
        <v>0</v>
      </c>
      <c r="O149" s="321">
        <f>IFERROR(VLOOKUP($A149,'様式C-1-2用'!$B$3:$P$1100,15,0),"")</f>
        <v>0</v>
      </c>
    </row>
    <row r="150" spans="1:15" ht="15.95" customHeight="1" x14ac:dyDescent="0.15">
      <c r="A150" s="314">
        <v>148</v>
      </c>
      <c r="B150" s="320">
        <f>IFERROR(VLOOKUP($A150,'様式C-1-2用'!$B$3:$O$1100,2,0),"")</f>
        <v>0</v>
      </c>
      <c r="C150" s="321" t="str">
        <f>IFERROR(VLOOKUP($A150,'様式C-1-2用'!$B$3:$O$1100,3,0),"")</f>
        <v/>
      </c>
      <c r="D150" s="321">
        <f>IFERROR(VLOOKUP($A150,'様式C-1-2用'!$B$3:$O$1100,5,0),"")</f>
        <v>0</v>
      </c>
      <c r="E150" s="321">
        <f>IFERROR(VLOOKUP($A150,'様式C-1-2用'!$B$3:$O$1100,6,0),"")</f>
        <v>0</v>
      </c>
      <c r="F150" s="321">
        <f>IFERROR(VLOOKUP($A150,'様式C-1-2用'!$B$3:$O$1100,7,0),"")</f>
        <v>0</v>
      </c>
      <c r="G150" s="321">
        <f>IFERROR(VLOOKUP($A150,'様式C-1-2用'!$B$3:$O$1100,8,0),"")</f>
        <v>0</v>
      </c>
      <c r="H150" s="327">
        <f>IFERROR(VLOOKUP($A150,'様式C-1-2用'!$B$3:$O$1100,9,0),"")</f>
        <v>0</v>
      </c>
      <c r="I150" s="321">
        <f>IFERROR(VLOOKUP($A150,'様式C-1-2用'!$B$3:$O$1100,10,0),"")</f>
        <v>0</v>
      </c>
      <c r="J150" s="321">
        <f>IFERROR(VLOOKUP($A150,'様式C-1-2用'!$B$3:$O$1100,11,0),"")</f>
        <v>0</v>
      </c>
      <c r="K150" s="321">
        <f t="shared" si="2"/>
        <v>0</v>
      </c>
      <c r="L150" s="321">
        <f>IFERROR(VLOOKUP($A150,'様式C-1-2用'!$B$3:$O$1100,12,0),"")</f>
        <v>0</v>
      </c>
      <c r="M150" s="321">
        <f>IFERROR(VLOOKUP($A150,'様式C-1-2用'!$B$3:$O$1100,13,0),"")</f>
        <v>0</v>
      </c>
      <c r="N150" s="321">
        <f>IFERROR(VLOOKUP($A150,'様式C-1-2用'!$B$3:$O$1100,14,0),"")</f>
        <v>0</v>
      </c>
      <c r="O150" s="321">
        <f>IFERROR(VLOOKUP($A150,'様式C-1-2用'!$B$3:$P$1100,15,0),"")</f>
        <v>0</v>
      </c>
    </row>
    <row r="151" spans="1:15" ht="15.95" customHeight="1" x14ac:dyDescent="0.15">
      <c r="A151" s="314">
        <v>149</v>
      </c>
      <c r="B151" s="320">
        <f>IFERROR(VLOOKUP($A151,'様式C-1-2用'!$B$3:$O$1100,2,0),"")</f>
        <v>0</v>
      </c>
      <c r="C151" s="321" t="str">
        <f>IFERROR(VLOOKUP($A151,'様式C-1-2用'!$B$3:$O$1100,3,0),"")</f>
        <v/>
      </c>
      <c r="D151" s="321">
        <f>IFERROR(VLOOKUP($A151,'様式C-1-2用'!$B$3:$O$1100,5,0),"")</f>
        <v>0</v>
      </c>
      <c r="E151" s="321">
        <f>IFERROR(VLOOKUP($A151,'様式C-1-2用'!$B$3:$O$1100,6,0),"")</f>
        <v>0</v>
      </c>
      <c r="F151" s="321">
        <f>IFERROR(VLOOKUP($A151,'様式C-1-2用'!$B$3:$O$1100,7,0),"")</f>
        <v>0</v>
      </c>
      <c r="G151" s="321">
        <f>IFERROR(VLOOKUP($A151,'様式C-1-2用'!$B$3:$O$1100,8,0),"")</f>
        <v>0</v>
      </c>
      <c r="H151" s="327">
        <f>IFERROR(VLOOKUP($A151,'様式C-1-2用'!$B$3:$O$1100,9,0),"")</f>
        <v>0</v>
      </c>
      <c r="I151" s="321">
        <f>IFERROR(VLOOKUP($A151,'様式C-1-2用'!$B$3:$O$1100,10,0),"")</f>
        <v>0</v>
      </c>
      <c r="J151" s="321">
        <f>IFERROR(VLOOKUP($A151,'様式C-1-2用'!$B$3:$O$1100,11,0),"")</f>
        <v>0</v>
      </c>
      <c r="K151" s="321">
        <f t="shared" si="2"/>
        <v>0</v>
      </c>
      <c r="L151" s="321">
        <f>IFERROR(VLOOKUP($A151,'様式C-1-2用'!$B$3:$O$1100,12,0),"")</f>
        <v>0</v>
      </c>
      <c r="M151" s="321">
        <f>IFERROR(VLOOKUP($A151,'様式C-1-2用'!$B$3:$O$1100,13,0),"")</f>
        <v>0</v>
      </c>
      <c r="N151" s="321">
        <f>IFERROR(VLOOKUP($A151,'様式C-1-2用'!$B$3:$O$1100,14,0),"")</f>
        <v>0</v>
      </c>
      <c r="O151" s="321">
        <f>IFERROR(VLOOKUP($A151,'様式C-1-2用'!$B$3:$P$1100,15,0),"")</f>
        <v>0</v>
      </c>
    </row>
    <row r="152" spans="1:15" ht="15.95" customHeight="1" x14ac:dyDescent="0.15">
      <c r="A152" s="314">
        <v>150</v>
      </c>
      <c r="B152" s="320">
        <f>IFERROR(VLOOKUP($A152,'様式C-1-2用'!$B$3:$O$1100,2,0),"")</f>
        <v>0</v>
      </c>
      <c r="C152" s="321" t="str">
        <f>IFERROR(VLOOKUP($A152,'様式C-1-2用'!$B$3:$O$1100,3,0),"")</f>
        <v/>
      </c>
      <c r="D152" s="321">
        <f>IFERROR(VLOOKUP($A152,'様式C-1-2用'!$B$3:$O$1100,5,0),"")</f>
        <v>0</v>
      </c>
      <c r="E152" s="321">
        <f>IFERROR(VLOOKUP($A152,'様式C-1-2用'!$B$3:$O$1100,6,0),"")</f>
        <v>0</v>
      </c>
      <c r="F152" s="321">
        <f>IFERROR(VLOOKUP($A152,'様式C-1-2用'!$B$3:$O$1100,7,0),"")</f>
        <v>0</v>
      </c>
      <c r="G152" s="321">
        <f>IFERROR(VLOOKUP($A152,'様式C-1-2用'!$B$3:$O$1100,8,0),"")</f>
        <v>0</v>
      </c>
      <c r="H152" s="327">
        <f>IFERROR(VLOOKUP($A152,'様式C-1-2用'!$B$3:$O$1100,9,0),"")</f>
        <v>0</v>
      </c>
      <c r="I152" s="321">
        <f>IFERROR(VLOOKUP($A152,'様式C-1-2用'!$B$3:$O$1100,10,0),"")</f>
        <v>0</v>
      </c>
      <c r="J152" s="321">
        <f>IFERROR(VLOOKUP($A152,'様式C-1-2用'!$B$3:$O$1100,11,0),"")</f>
        <v>0</v>
      </c>
      <c r="K152" s="321">
        <f t="shared" si="2"/>
        <v>0</v>
      </c>
      <c r="L152" s="321">
        <f>IFERROR(VLOOKUP($A152,'様式C-1-2用'!$B$3:$O$1100,12,0),"")</f>
        <v>0</v>
      </c>
      <c r="M152" s="321">
        <f>IFERROR(VLOOKUP($A152,'様式C-1-2用'!$B$3:$O$1100,13,0),"")</f>
        <v>0</v>
      </c>
      <c r="N152" s="321">
        <f>IFERROR(VLOOKUP($A152,'様式C-1-2用'!$B$3:$O$1100,14,0),"")</f>
        <v>0</v>
      </c>
      <c r="O152" s="321">
        <f>IFERROR(VLOOKUP($A152,'様式C-1-2用'!$B$3:$P$1100,15,0),"")</f>
        <v>0</v>
      </c>
    </row>
    <row r="153" spans="1:15" ht="15.95" customHeight="1" x14ac:dyDescent="0.15">
      <c r="A153" s="314">
        <v>151</v>
      </c>
      <c r="B153" s="320">
        <f>IFERROR(VLOOKUP($A153,'様式C-1-2用'!$B$3:$O$1100,2,0),"")</f>
        <v>0</v>
      </c>
      <c r="C153" s="321" t="str">
        <f>IFERROR(VLOOKUP($A153,'様式C-1-2用'!$B$3:$O$1100,3,0),"")</f>
        <v/>
      </c>
      <c r="D153" s="321">
        <f>IFERROR(VLOOKUP($A153,'様式C-1-2用'!$B$3:$O$1100,5,0),"")</f>
        <v>0</v>
      </c>
      <c r="E153" s="321">
        <f>IFERROR(VLOOKUP($A153,'様式C-1-2用'!$B$3:$O$1100,6,0),"")</f>
        <v>0</v>
      </c>
      <c r="F153" s="321">
        <f>IFERROR(VLOOKUP($A153,'様式C-1-2用'!$B$3:$O$1100,7,0),"")</f>
        <v>0</v>
      </c>
      <c r="G153" s="321">
        <f>IFERROR(VLOOKUP($A153,'様式C-1-2用'!$B$3:$O$1100,8,0),"")</f>
        <v>0</v>
      </c>
      <c r="H153" s="327">
        <f>IFERROR(VLOOKUP($A153,'様式C-1-2用'!$B$3:$O$1100,9,0),"")</f>
        <v>0</v>
      </c>
      <c r="I153" s="321">
        <f>IFERROR(VLOOKUP($A153,'様式C-1-2用'!$B$3:$O$1100,10,0),"")</f>
        <v>0</v>
      </c>
      <c r="J153" s="321">
        <f>IFERROR(VLOOKUP($A153,'様式C-1-2用'!$B$3:$O$1100,11,0),"")</f>
        <v>0</v>
      </c>
      <c r="K153" s="321">
        <f t="shared" si="2"/>
        <v>0</v>
      </c>
      <c r="L153" s="321">
        <f>IFERROR(VLOOKUP($A153,'様式C-1-2用'!$B$3:$O$1100,12,0),"")</f>
        <v>0</v>
      </c>
      <c r="M153" s="321">
        <f>IFERROR(VLOOKUP($A153,'様式C-1-2用'!$B$3:$O$1100,13,0),"")</f>
        <v>0</v>
      </c>
      <c r="N153" s="321">
        <f>IFERROR(VLOOKUP($A153,'様式C-1-2用'!$B$3:$O$1100,14,0),"")</f>
        <v>0</v>
      </c>
      <c r="O153" s="321">
        <f>IFERROR(VLOOKUP($A153,'様式C-1-2用'!$B$3:$P$1100,15,0),"")</f>
        <v>0</v>
      </c>
    </row>
    <row r="154" spans="1:15" ht="15.95" customHeight="1" x14ac:dyDescent="0.15">
      <c r="A154" s="314">
        <v>152</v>
      </c>
      <c r="B154" s="320">
        <f>IFERROR(VLOOKUP($A154,'様式C-1-2用'!$B$3:$O$1100,2,0),"")</f>
        <v>0</v>
      </c>
      <c r="C154" s="321" t="str">
        <f>IFERROR(VLOOKUP($A154,'様式C-1-2用'!$B$3:$O$1100,3,0),"")</f>
        <v/>
      </c>
      <c r="D154" s="321">
        <f>IFERROR(VLOOKUP($A154,'様式C-1-2用'!$B$3:$O$1100,5,0),"")</f>
        <v>0</v>
      </c>
      <c r="E154" s="321">
        <f>IFERROR(VLOOKUP($A154,'様式C-1-2用'!$B$3:$O$1100,6,0),"")</f>
        <v>0</v>
      </c>
      <c r="F154" s="321">
        <f>IFERROR(VLOOKUP($A154,'様式C-1-2用'!$B$3:$O$1100,7,0),"")</f>
        <v>0</v>
      </c>
      <c r="G154" s="321">
        <f>IFERROR(VLOOKUP($A154,'様式C-1-2用'!$B$3:$O$1100,8,0),"")</f>
        <v>0</v>
      </c>
      <c r="H154" s="327">
        <f>IFERROR(VLOOKUP($A154,'様式C-1-2用'!$B$3:$O$1100,9,0),"")</f>
        <v>0</v>
      </c>
      <c r="I154" s="321">
        <f>IFERROR(VLOOKUP($A154,'様式C-1-2用'!$B$3:$O$1100,10,0),"")</f>
        <v>0</v>
      </c>
      <c r="J154" s="321">
        <f>IFERROR(VLOOKUP($A154,'様式C-1-2用'!$B$3:$O$1100,11,0),"")</f>
        <v>0</v>
      </c>
      <c r="K154" s="321">
        <f t="shared" si="2"/>
        <v>0</v>
      </c>
      <c r="L154" s="321">
        <f>IFERROR(VLOOKUP($A154,'様式C-1-2用'!$B$3:$O$1100,12,0),"")</f>
        <v>0</v>
      </c>
      <c r="M154" s="321">
        <f>IFERROR(VLOOKUP($A154,'様式C-1-2用'!$B$3:$O$1100,13,0),"")</f>
        <v>0</v>
      </c>
      <c r="N154" s="321">
        <f>IFERROR(VLOOKUP($A154,'様式C-1-2用'!$B$3:$O$1100,14,0),"")</f>
        <v>0</v>
      </c>
      <c r="O154" s="321">
        <f>IFERROR(VLOOKUP($A154,'様式C-1-2用'!$B$3:$P$1100,15,0),"")</f>
        <v>0</v>
      </c>
    </row>
    <row r="155" spans="1:15" ht="15.95" customHeight="1" x14ac:dyDescent="0.15">
      <c r="A155" s="314">
        <v>153</v>
      </c>
      <c r="B155" s="320">
        <f>IFERROR(VLOOKUP($A155,'様式C-1-2用'!$B$3:$O$1100,2,0),"")</f>
        <v>0</v>
      </c>
      <c r="C155" s="321" t="str">
        <f>IFERROR(VLOOKUP($A155,'様式C-1-2用'!$B$3:$O$1100,3,0),"")</f>
        <v/>
      </c>
      <c r="D155" s="321">
        <f>IFERROR(VLOOKUP($A155,'様式C-1-2用'!$B$3:$O$1100,5,0),"")</f>
        <v>0</v>
      </c>
      <c r="E155" s="321">
        <f>IFERROR(VLOOKUP($A155,'様式C-1-2用'!$B$3:$O$1100,6,0),"")</f>
        <v>0</v>
      </c>
      <c r="F155" s="321">
        <f>IFERROR(VLOOKUP($A155,'様式C-1-2用'!$B$3:$O$1100,7,0),"")</f>
        <v>0</v>
      </c>
      <c r="G155" s="321">
        <f>IFERROR(VLOOKUP($A155,'様式C-1-2用'!$B$3:$O$1100,8,0),"")</f>
        <v>0</v>
      </c>
      <c r="H155" s="327">
        <f>IFERROR(VLOOKUP($A155,'様式C-1-2用'!$B$3:$O$1100,9,0),"")</f>
        <v>0</v>
      </c>
      <c r="I155" s="321">
        <f>IFERROR(VLOOKUP($A155,'様式C-1-2用'!$B$3:$O$1100,10,0),"")</f>
        <v>0</v>
      </c>
      <c r="J155" s="321">
        <f>IFERROR(VLOOKUP($A155,'様式C-1-2用'!$B$3:$O$1100,11,0),"")</f>
        <v>0</v>
      </c>
      <c r="K155" s="321">
        <f t="shared" si="2"/>
        <v>0</v>
      </c>
      <c r="L155" s="321">
        <f>IFERROR(VLOOKUP($A155,'様式C-1-2用'!$B$3:$O$1100,12,0),"")</f>
        <v>0</v>
      </c>
      <c r="M155" s="321">
        <f>IFERROR(VLOOKUP($A155,'様式C-1-2用'!$B$3:$O$1100,13,0),"")</f>
        <v>0</v>
      </c>
      <c r="N155" s="321">
        <f>IFERROR(VLOOKUP($A155,'様式C-1-2用'!$B$3:$O$1100,14,0),"")</f>
        <v>0</v>
      </c>
      <c r="O155" s="321">
        <f>IFERROR(VLOOKUP($A155,'様式C-1-2用'!$B$3:$P$1100,15,0),"")</f>
        <v>0</v>
      </c>
    </row>
    <row r="156" spans="1:15" ht="15.95" customHeight="1" x14ac:dyDescent="0.15">
      <c r="A156" s="314">
        <v>154</v>
      </c>
      <c r="B156" s="320">
        <f>IFERROR(VLOOKUP($A156,'様式C-1-2用'!$B$3:$O$1100,2,0),"")</f>
        <v>0</v>
      </c>
      <c r="C156" s="321" t="str">
        <f>IFERROR(VLOOKUP($A156,'様式C-1-2用'!$B$3:$O$1100,3,0),"")</f>
        <v/>
      </c>
      <c r="D156" s="321">
        <f>IFERROR(VLOOKUP($A156,'様式C-1-2用'!$B$3:$O$1100,5,0),"")</f>
        <v>0</v>
      </c>
      <c r="E156" s="321">
        <f>IFERROR(VLOOKUP($A156,'様式C-1-2用'!$B$3:$O$1100,6,0),"")</f>
        <v>0</v>
      </c>
      <c r="F156" s="321">
        <f>IFERROR(VLOOKUP($A156,'様式C-1-2用'!$B$3:$O$1100,7,0),"")</f>
        <v>0</v>
      </c>
      <c r="G156" s="321">
        <f>IFERROR(VLOOKUP($A156,'様式C-1-2用'!$B$3:$O$1100,8,0),"")</f>
        <v>0</v>
      </c>
      <c r="H156" s="327">
        <f>IFERROR(VLOOKUP($A156,'様式C-1-2用'!$B$3:$O$1100,9,0),"")</f>
        <v>0</v>
      </c>
      <c r="I156" s="321">
        <f>IFERROR(VLOOKUP($A156,'様式C-1-2用'!$B$3:$O$1100,10,0),"")</f>
        <v>0</v>
      </c>
      <c r="J156" s="321">
        <f>IFERROR(VLOOKUP($A156,'様式C-1-2用'!$B$3:$O$1100,11,0),"")</f>
        <v>0</v>
      </c>
      <c r="K156" s="321">
        <f t="shared" si="2"/>
        <v>0</v>
      </c>
      <c r="L156" s="321">
        <f>IFERROR(VLOOKUP($A156,'様式C-1-2用'!$B$3:$O$1100,12,0),"")</f>
        <v>0</v>
      </c>
      <c r="M156" s="321">
        <f>IFERROR(VLOOKUP($A156,'様式C-1-2用'!$B$3:$O$1100,13,0),"")</f>
        <v>0</v>
      </c>
      <c r="N156" s="321">
        <f>IFERROR(VLOOKUP($A156,'様式C-1-2用'!$B$3:$O$1100,14,0),"")</f>
        <v>0</v>
      </c>
      <c r="O156" s="321">
        <f>IFERROR(VLOOKUP($A156,'様式C-1-2用'!$B$3:$P$1100,15,0),"")</f>
        <v>0</v>
      </c>
    </row>
    <row r="157" spans="1:15" ht="15.95" customHeight="1" x14ac:dyDescent="0.15">
      <c r="A157" s="314">
        <v>155</v>
      </c>
      <c r="B157" s="320">
        <f>IFERROR(VLOOKUP($A157,'様式C-1-2用'!$B$3:$O$1100,2,0),"")</f>
        <v>0</v>
      </c>
      <c r="C157" s="321" t="str">
        <f>IFERROR(VLOOKUP($A157,'様式C-1-2用'!$B$3:$O$1100,3,0),"")</f>
        <v/>
      </c>
      <c r="D157" s="321">
        <f>IFERROR(VLOOKUP($A157,'様式C-1-2用'!$B$3:$O$1100,5,0),"")</f>
        <v>0</v>
      </c>
      <c r="E157" s="321">
        <f>IFERROR(VLOOKUP($A157,'様式C-1-2用'!$B$3:$O$1100,6,0),"")</f>
        <v>0</v>
      </c>
      <c r="F157" s="321">
        <f>IFERROR(VLOOKUP($A157,'様式C-1-2用'!$B$3:$O$1100,7,0),"")</f>
        <v>0</v>
      </c>
      <c r="G157" s="321">
        <f>IFERROR(VLOOKUP($A157,'様式C-1-2用'!$B$3:$O$1100,8,0),"")</f>
        <v>0</v>
      </c>
      <c r="H157" s="327">
        <f>IFERROR(VLOOKUP($A157,'様式C-1-2用'!$B$3:$O$1100,9,0),"")</f>
        <v>0</v>
      </c>
      <c r="I157" s="321">
        <f>IFERROR(VLOOKUP($A157,'様式C-1-2用'!$B$3:$O$1100,10,0),"")</f>
        <v>0</v>
      </c>
      <c r="J157" s="321">
        <f>IFERROR(VLOOKUP($A157,'様式C-1-2用'!$B$3:$O$1100,11,0),"")</f>
        <v>0</v>
      </c>
      <c r="K157" s="321">
        <f t="shared" si="2"/>
        <v>0</v>
      </c>
      <c r="L157" s="321">
        <f>IFERROR(VLOOKUP($A157,'様式C-1-2用'!$B$3:$O$1100,12,0),"")</f>
        <v>0</v>
      </c>
      <c r="M157" s="321">
        <f>IFERROR(VLOOKUP($A157,'様式C-1-2用'!$B$3:$O$1100,13,0),"")</f>
        <v>0</v>
      </c>
      <c r="N157" s="321">
        <f>IFERROR(VLOOKUP($A157,'様式C-1-2用'!$B$3:$O$1100,14,0),"")</f>
        <v>0</v>
      </c>
      <c r="O157" s="321">
        <f>IFERROR(VLOOKUP($A157,'様式C-1-2用'!$B$3:$P$1100,15,0),"")</f>
        <v>0</v>
      </c>
    </row>
    <row r="158" spans="1:15" ht="15.95" customHeight="1" x14ac:dyDescent="0.15">
      <c r="A158" s="314">
        <v>156</v>
      </c>
      <c r="B158" s="320">
        <f>IFERROR(VLOOKUP($A158,'様式C-1-2用'!$B$3:$O$1100,2,0),"")</f>
        <v>0</v>
      </c>
      <c r="C158" s="321" t="str">
        <f>IFERROR(VLOOKUP($A158,'様式C-1-2用'!$B$3:$O$1100,3,0),"")</f>
        <v/>
      </c>
      <c r="D158" s="321">
        <f>IFERROR(VLOOKUP($A158,'様式C-1-2用'!$B$3:$O$1100,5,0),"")</f>
        <v>0</v>
      </c>
      <c r="E158" s="321">
        <f>IFERROR(VLOOKUP($A158,'様式C-1-2用'!$B$3:$O$1100,6,0),"")</f>
        <v>0</v>
      </c>
      <c r="F158" s="321">
        <f>IFERROR(VLOOKUP($A158,'様式C-1-2用'!$B$3:$O$1100,7,0),"")</f>
        <v>0</v>
      </c>
      <c r="G158" s="321">
        <f>IFERROR(VLOOKUP($A158,'様式C-1-2用'!$B$3:$O$1100,8,0),"")</f>
        <v>0</v>
      </c>
      <c r="H158" s="327">
        <f>IFERROR(VLOOKUP($A158,'様式C-1-2用'!$B$3:$O$1100,9,0),"")</f>
        <v>0</v>
      </c>
      <c r="I158" s="321">
        <f>IFERROR(VLOOKUP($A158,'様式C-1-2用'!$B$3:$O$1100,10,0),"")</f>
        <v>0</v>
      </c>
      <c r="J158" s="321">
        <f>IFERROR(VLOOKUP($A158,'様式C-1-2用'!$B$3:$O$1100,11,0),"")</f>
        <v>0</v>
      </c>
      <c r="K158" s="321">
        <f t="shared" si="2"/>
        <v>0</v>
      </c>
      <c r="L158" s="321">
        <f>IFERROR(VLOOKUP($A158,'様式C-1-2用'!$B$3:$O$1100,12,0),"")</f>
        <v>0</v>
      </c>
      <c r="M158" s="321">
        <f>IFERROR(VLOOKUP($A158,'様式C-1-2用'!$B$3:$O$1100,13,0),"")</f>
        <v>0</v>
      </c>
      <c r="N158" s="321">
        <f>IFERROR(VLOOKUP($A158,'様式C-1-2用'!$B$3:$O$1100,14,0),"")</f>
        <v>0</v>
      </c>
      <c r="O158" s="321">
        <f>IFERROR(VLOOKUP($A158,'様式C-1-2用'!$B$3:$P$1100,15,0),"")</f>
        <v>0</v>
      </c>
    </row>
    <row r="159" spans="1:15" ht="15.95" customHeight="1" x14ac:dyDescent="0.15">
      <c r="A159" s="314">
        <v>157</v>
      </c>
      <c r="B159" s="320">
        <f>IFERROR(VLOOKUP($A159,'様式C-1-2用'!$B$3:$O$1100,2,0),"")</f>
        <v>0</v>
      </c>
      <c r="C159" s="321" t="str">
        <f>IFERROR(VLOOKUP($A159,'様式C-1-2用'!$B$3:$O$1100,3,0),"")</f>
        <v/>
      </c>
      <c r="D159" s="321">
        <f>IFERROR(VLOOKUP($A159,'様式C-1-2用'!$B$3:$O$1100,5,0),"")</f>
        <v>0</v>
      </c>
      <c r="E159" s="321">
        <f>IFERROR(VLOOKUP($A159,'様式C-1-2用'!$B$3:$O$1100,6,0),"")</f>
        <v>0</v>
      </c>
      <c r="F159" s="321">
        <f>IFERROR(VLOOKUP($A159,'様式C-1-2用'!$B$3:$O$1100,7,0),"")</f>
        <v>0</v>
      </c>
      <c r="G159" s="321">
        <f>IFERROR(VLOOKUP($A159,'様式C-1-2用'!$B$3:$O$1100,8,0),"")</f>
        <v>0</v>
      </c>
      <c r="H159" s="327">
        <f>IFERROR(VLOOKUP($A159,'様式C-1-2用'!$B$3:$O$1100,9,0),"")</f>
        <v>0</v>
      </c>
      <c r="I159" s="321">
        <f>IFERROR(VLOOKUP($A159,'様式C-1-2用'!$B$3:$O$1100,10,0),"")</f>
        <v>0</v>
      </c>
      <c r="J159" s="321">
        <f>IFERROR(VLOOKUP($A159,'様式C-1-2用'!$B$3:$O$1100,11,0),"")</f>
        <v>0</v>
      </c>
      <c r="K159" s="321">
        <f t="shared" si="2"/>
        <v>0</v>
      </c>
      <c r="L159" s="321">
        <f>IFERROR(VLOOKUP($A159,'様式C-1-2用'!$B$3:$O$1100,12,0),"")</f>
        <v>0</v>
      </c>
      <c r="M159" s="321">
        <f>IFERROR(VLOOKUP($A159,'様式C-1-2用'!$B$3:$O$1100,13,0),"")</f>
        <v>0</v>
      </c>
      <c r="N159" s="321">
        <f>IFERROR(VLOOKUP($A159,'様式C-1-2用'!$B$3:$O$1100,14,0),"")</f>
        <v>0</v>
      </c>
      <c r="O159" s="321">
        <f>IFERROR(VLOOKUP($A159,'様式C-1-2用'!$B$3:$P$1100,15,0),"")</f>
        <v>0</v>
      </c>
    </row>
    <row r="160" spans="1:15" ht="15.95" customHeight="1" x14ac:dyDescent="0.15">
      <c r="A160" s="314">
        <v>158</v>
      </c>
      <c r="B160" s="320">
        <f>IFERROR(VLOOKUP($A160,'様式C-1-2用'!$B$3:$O$1100,2,0),"")</f>
        <v>0</v>
      </c>
      <c r="C160" s="321" t="str">
        <f>IFERROR(VLOOKUP($A160,'様式C-1-2用'!$B$3:$O$1100,3,0),"")</f>
        <v/>
      </c>
      <c r="D160" s="321">
        <f>IFERROR(VLOOKUP($A160,'様式C-1-2用'!$B$3:$O$1100,5,0),"")</f>
        <v>0</v>
      </c>
      <c r="E160" s="321">
        <f>IFERROR(VLOOKUP($A160,'様式C-1-2用'!$B$3:$O$1100,6,0),"")</f>
        <v>0</v>
      </c>
      <c r="F160" s="321">
        <f>IFERROR(VLOOKUP($A160,'様式C-1-2用'!$B$3:$O$1100,7,0),"")</f>
        <v>0</v>
      </c>
      <c r="G160" s="321">
        <f>IFERROR(VLOOKUP($A160,'様式C-1-2用'!$B$3:$O$1100,8,0),"")</f>
        <v>0</v>
      </c>
      <c r="H160" s="327">
        <f>IFERROR(VLOOKUP($A160,'様式C-1-2用'!$B$3:$O$1100,9,0),"")</f>
        <v>0</v>
      </c>
      <c r="I160" s="321">
        <f>IFERROR(VLOOKUP($A160,'様式C-1-2用'!$B$3:$O$1100,10,0),"")</f>
        <v>0</v>
      </c>
      <c r="J160" s="321">
        <f>IFERROR(VLOOKUP($A160,'様式C-1-2用'!$B$3:$O$1100,11,0),"")</f>
        <v>0</v>
      </c>
      <c r="K160" s="321">
        <f t="shared" si="2"/>
        <v>0</v>
      </c>
      <c r="L160" s="321">
        <f>IFERROR(VLOOKUP($A160,'様式C-1-2用'!$B$3:$O$1100,12,0),"")</f>
        <v>0</v>
      </c>
      <c r="M160" s="321">
        <f>IFERROR(VLOOKUP($A160,'様式C-1-2用'!$B$3:$O$1100,13,0),"")</f>
        <v>0</v>
      </c>
      <c r="N160" s="321">
        <f>IFERROR(VLOOKUP($A160,'様式C-1-2用'!$B$3:$O$1100,14,0),"")</f>
        <v>0</v>
      </c>
      <c r="O160" s="321">
        <f>IFERROR(VLOOKUP($A160,'様式C-1-2用'!$B$3:$P$1100,15,0),"")</f>
        <v>0</v>
      </c>
    </row>
    <row r="161" spans="1:15" ht="15.95" customHeight="1" x14ac:dyDescent="0.15">
      <c r="A161" s="314">
        <v>159</v>
      </c>
      <c r="B161" s="320">
        <f>IFERROR(VLOOKUP($A161,'様式C-1-2用'!$B$3:$O$1100,2,0),"")</f>
        <v>0</v>
      </c>
      <c r="C161" s="321" t="str">
        <f>IFERROR(VLOOKUP($A161,'様式C-1-2用'!$B$3:$O$1100,3,0),"")</f>
        <v/>
      </c>
      <c r="D161" s="321">
        <f>IFERROR(VLOOKUP($A161,'様式C-1-2用'!$B$3:$O$1100,5,0),"")</f>
        <v>0</v>
      </c>
      <c r="E161" s="321">
        <f>IFERROR(VLOOKUP($A161,'様式C-1-2用'!$B$3:$O$1100,6,0),"")</f>
        <v>0</v>
      </c>
      <c r="F161" s="321">
        <f>IFERROR(VLOOKUP($A161,'様式C-1-2用'!$B$3:$O$1100,7,0),"")</f>
        <v>0</v>
      </c>
      <c r="G161" s="321">
        <f>IFERROR(VLOOKUP($A161,'様式C-1-2用'!$B$3:$O$1100,8,0),"")</f>
        <v>0</v>
      </c>
      <c r="H161" s="327">
        <f>IFERROR(VLOOKUP($A161,'様式C-1-2用'!$B$3:$O$1100,9,0),"")</f>
        <v>0</v>
      </c>
      <c r="I161" s="321">
        <f>IFERROR(VLOOKUP($A161,'様式C-1-2用'!$B$3:$O$1100,10,0),"")</f>
        <v>0</v>
      </c>
      <c r="J161" s="321">
        <f>IFERROR(VLOOKUP($A161,'様式C-1-2用'!$B$3:$O$1100,11,0),"")</f>
        <v>0</v>
      </c>
      <c r="K161" s="321">
        <f t="shared" si="2"/>
        <v>0</v>
      </c>
      <c r="L161" s="321">
        <f>IFERROR(VLOOKUP($A161,'様式C-1-2用'!$B$3:$O$1100,12,0),"")</f>
        <v>0</v>
      </c>
      <c r="M161" s="321">
        <f>IFERROR(VLOOKUP($A161,'様式C-1-2用'!$B$3:$O$1100,13,0),"")</f>
        <v>0</v>
      </c>
      <c r="N161" s="321">
        <f>IFERROR(VLOOKUP($A161,'様式C-1-2用'!$B$3:$O$1100,14,0),"")</f>
        <v>0</v>
      </c>
      <c r="O161" s="321">
        <f>IFERROR(VLOOKUP($A161,'様式C-1-2用'!$B$3:$P$1100,15,0),"")</f>
        <v>0</v>
      </c>
    </row>
    <row r="162" spans="1:15" ht="15.95" customHeight="1" x14ac:dyDescent="0.15">
      <c r="A162" s="314">
        <v>160</v>
      </c>
      <c r="B162" s="320">
        <f>IFERROR(VLOOKUP($A162,'様式C-1-2用'!$B$3:$O$1100,2,0),"")</f>
        <v>0</v>
      </c>
      <c r="C162" s="321" t="str">
        <f>IFERROR(VLOOKUP($A162,'様式C-1-2用'!$B$3:$O$1100,3,0),"")</f>
        <v/>
      </c>
      <c r="D162" s="321">
        <f>IFERROR(VLOOKUP($A162,'様式C-1-2用'!$B$3:$O$1100,5,0),"")</f>
        <v>0</v>
      </c>
      <c r="E162" s="321">
        <f>IFERROR(VLOOKUP($A162,'様式C-1-2用'!$B$3:$O$1100,6,0),"")</f>
        <v>0</v>
      </c>
      <c r="F162" s="321">
        <f>IFERROR(VLOOKUP($A162,'様式C-1-2用'!$B$3:$O$1100,7,0),"")</f>
        <v>0</v>
      </c>
      <c r="G162" s="321">
        <f>IFERROR(VLOOKUP($A162,'様式C-1-2用'!$B$3:$O$1100,8,0),"")</f>
        <v>0</v>
      </c>
      <c r="H162" s="327">
        <f>IFERROR(VLOOKUP($A162,'様式C-1-2用'!$B$3:$O$1100,9,0),"")</f>
        <v>0</v>
      </c>
      <c r="I162" s="321">
        <f>IFERROR(VLOOKUP($A162,'様式C-1-2用'!$B$3:$O$1100,10,0),"")</f>
        <v>0</v>
      </c>
      <c r="J162" s="321">
        <f>IFERROR(VLOOKUP($A162,'様式C-1-2用'!$B$3:$O$1100,11,0),"")</f>
        <v>0</v>
      </c>
      <c r="K162" s="321">
        <f t="shared" si="2"/>
        <v>0</v>
      </c>
      <c r="L162" s="321">
        <f>IFERROR(VLOOKUP($A162,'様式C-1-2用'!$B$3:$O$1100,12,0),"")</f>
        <v>0</v>
      </c>
      <c r="M162" s="321">
        <f>IFERROR(VLOOKUP($A162,'様式C-1-2用'!$B$3:$O$1100,13,0),"")</f>
        <v>0</v>
      </c>
      <c r="N162" s="321">
        <f>IFERROR(VLOOKUP($A162,'様式C-1-2用'!$B$3:$O$1100,14,0),"")</f>
        <v>0</v>
      </c>
      <c r="O162" s="321">
        <f>IFERROR(VLOOKUP($A162,'様式C-1-2用'!$B$3:$P$1100,15,0),"")</f>
        <v>0</v>
      </c>
    </row>
    <row r="163" spans="1:15" ht="15.95" customHeight="1" x14ac:dyDescent="0.15">
      <c r="A163" s="314">
        <v>161</v>
      </c>
      <c r="B163" s="320">
        <f>IFERROR(VLOOKUP($A163,'様式C-1-2用'!$B$3:$O$1100,2,0),"")</f>
        <v>0</v>
      </c>
      <c r="C163" s="321" t="str">
        <f>IFERROR(VLOOKUP($A163,'様式C-1-2用'!$B$3:$O$1100,3,0),"")</f>
        <v/>
      </c>
      <c r="D163" s="321">
        <f>IFERROR(VLOOKUP($A163,'様式C-1-2用'!$B$3:$O$1100,5,0),"")</f>
        <v>0</v>
      </c>
      <c r="E163" s="321">
        <f>IFERROR(VLOOKUP($A163,'様式C-1-2用'!$B$3:$O$1100,6,0),"")</f>
        <v>0</v>
      </c>
      <c r="F163" s="321">
        <f>IFERROR(VLOOKUP($A163,'様式C-1-2用'!$B$3:$O$1100,7,0),"")</f>
        <v>0</v>
      </c>
      <c r="G163" s="321">
        <f>IFERROR(VLOOKUP($A163,'様式C-1-2用'!$B$3:$O$1100,8,0),"")</f>
        <v>0</v>
      </c>
      <c r="H163" s="327">
        <f>IFERROR(VLOOKUP($A163,'様式C-1-2用'!$B$3:$O$1100,9,0),"")</f>
        <v>0</v>
      </c>
      <c r="I163" s="321">
        <f>IFERROR(VLOOKUP($A163,'様式C-1-2用'!$B$3:$O$1100,10,0),"")</f>
        <v>0</v>
      </c>
      <c r="J163" s="321">
        <f>IFERROR(VLOOKUP($A163,'様式C-1-2用'!$B$3:$O$1100,11,0),"")</f>
        <v>0</v>
      </c>
      <c r="K163" s="321">
        <f t="shared" si="2"/>
        <v>0</v>
      </c>
      <c r="L163" s="321">
        <f>IFERROR(VLOOKUP($A163,'様式C-1-2用'!$B$3:$O$1100,12,0),"")</f>
        <v>0</v>
      </c>
      <c r="M163" s="321">
        <f>IFERROR(VLOOKUP($A163,'様式C-1-2用'!$B$3:$O$1100,13,0),"")</f>
        <v>0</v>
      </c>
      <c r="N163" s="321">
        <f>IFERROR(VLOOKUP($A163,'様式C-1-2用'!$B$3:$O$1100,14,0),"")</f>
        <v>0</v>
      </c>
      <c r="O163" s="321">
        <f>IFERROR(VLOOKUP($A163,'様式C-1-2用'!$B$3:$P$1100,15,0),"")</f>
        <v>0</v>
      </c>
    </row>
    <row r="164" spans="1:15" ht="15.95" customHeight="1" x14ac:dyDescent="0.15">
      <c r="A164" s="314">
        <v>162</v>
      </c>
      <c r="B164" s="320">
        <f>IFERROR(VLOOKUP($A164,'様式C-1-2用'!$B$3:$O$1100,2,0),"")</f>
        <v>0</v>
      </c>
      <c r="C164" s="321" t="str">
        <f>IFERROR(VLOOKUP($A164,'様式C-1-2用'!$B$3:$O$1100,3,0),"")</f>
        <v/>
      </c>
      <c r="D164" s="321">
        <f>IFERROR(VLOOKUP($A164,'様式C-1-2用'!$B$3:$O$1100,5,0),"")</f>
        <v>0</v>
      </c>
      <c r="E164" s="321">
        <f>IFERROR(VLOOKUP($A164,'様式C-1-2用'!$B$3:$O$1100,6,0),"")</f>
        <v>0</v>
      </c>
      <c r="F164" s="321">
        <f>IFERROR(VLOOKUP($A164,'様式C-1-2用'!$B$3:$O$1100,7,0),"")</f>
        <v>0</v>
      </c>
      <c r="G164" s="321">
        <f>IFERROR(VLOOKUP($A164,'様式C-1-2用'!$B$3:$O$1100,8,0),"")</f>
        <v>0</v>
      </c>
      <c r="H164" s="327">
        <f>IFERROR(VLOOKUP($A164,'様式C-1-2用'!$B$3:$O$1100,9,0),"")</f>
        <v>0</v>
      </c>
      <c r="I164" s="321">
        <f>IFERROR(VLOOKUP($A164,'様式C-1-2用'!$B$3:$O$1100,10,0),"")</f>
        <v>0</v>
      </c>
      <c r="J164" s="321">
        <f>IFERROR(VLOOKUP($A164,'様式C-1-2用'!$B$3:$O$1100,11,0),"")</f>
        <v>0</v>
      </c>
      <c r="K164" s="321">
        <f t="shared" si="2"/>
        <v>0</v>
      </c>
      <c r="L164" s="321">
        <f>IFERROR(VLOOKUP($A164,'様式C-1-2用'!$B$3:$O$1100,12,0),"")</f>
        <v>0</v>
      </c>
      <c r="M164" s="321">
        <f>IFERROR(VLOOKUP($A164,'様式C-1-2用'!$B$3:$O$1100,13,0),"")</f>
        <v>0</v>
      </c>
      <c r="N164" s="321">
        <f>IFERROR(VLOOKUP($A164,'様式C-1-2用'!$B$3:$O$1100,14,0),"")</f>
        <v>0</v>
      </c>
      <c r="O164" s="321">
        <f>IFERROR(VLOOKUP($A164,'様式C-1-2用'!$B$3:$P$1100,15,0),"")</f>
        <v>0</v>
      </c>
    </row>
    <row r="165" spans="1:15" ht="15.95" customHeight="1" x14ac:dyDescent="0.15">
      <c r="A165" s="314">
        <v>163</v>
      </c>
      <c r="B165" s="320">
        <f>IFERROR(VLOOKUP($A165,'様式C-1-2用'!$B$3:$O$1100,2,0),"")</f>
        <v>0</v>
      </c>
      <c r="C165" s="321" t="str">
        <f>IFERROR(VLOOKUP($A165,'様式C-1-2用'!$B$3:$O$1100,3,0),"")</f>
        <v/>
      </c>
      <c r="D165" s="321">
        <f>IFERROR(VLOOKUP($A165,'様式C-1-2用'!$B$3:$O$1100,5,0),"")</f>
        <v>0</v>
      </c>
      <c r="E165" s="321">
        <f>IFERROR(VLOOKUP($A165,'様式C-1-2用'!$B$3:$O$1100,6,0),"")</f>
        <v>0</v>
      </c>
      <c r="F165" s="321">
        <f>IFERROR(VLOOKUP($A165,'様式C-1-2用'!$B$3:$O$1100,7,0),"")</f>
        <v>0</v>
      </c>
      <c r="G165" s="321">
        <f>IFERROR(VLOOKUP($A165,'様式C-1-2用'!$B$3:$O$1100,8,0),"")</f>
        <v>0</v>
      </c>
      <c r="H165" s="327">
        <f>IFERROR(VLOOKUP($A165,'様式C-1-2用'!$B$3:$O$1100,9,0),"")</f>
        <v>0</v>
      </c>
      <c r="I165" s="321">
        <f>IFERROR(VLOOKUP($A165,'様式C-1-2用'!$B$3:$O$1100,10,0),"")</f>
        <v>0</v>
      </c>
      <c r="J165" s="321">
        <f>IFERROR(VLOOKUP($A165,'様式C-1-2用'!$B$3:$O$1100,11,0),"")</f>
        <v>0</v>
      </c>
      <c r="K165" s="321">
        <f t="shared" si="2"/>
        <v>0</v>
      </c>
      <c r="L165" s="321">
        <f>IFERROR(VLOOKUP($A165,'様式C-1-2用'!$B$3:$O$1100,12,0),"")</f>
        <v>0</v>
      </c>
      <c r="M165" s="321">
        <f>IFERROR(VLOOKUP($A165,'様式C-1-2用'!$B$3:$O$1100,13,0),"")</f>
        <v>0</v>
      </c>
      <c r="N165" s="321">
        <f>IFERROR(VLOOKUP($A165,'様式C-1-2用'!$B$3:$O$1100,14,0),"")</f>
        <v>0</v>
      </c>
      <c r="O165" s="321">
        <f>IFERROR(VLOOKUP($A165,'様式C-1-2用'!$B$3:$P$1100,15,0),"")</f>
        <v>0</v>
      </c>
    </row>
    <row r="166" spans="1:15" ht="15.95" customHeight="1" x14ac:dyDescent="0.15">
      <c r="A166" s="314">
        <v>164</v>
      </c>
      <c r="B166" s="320">
        <f>IFERROR(VLOOKUP($A166,'様式C-1-2用'!$B$3:$O$1100,2,0),"")</f>
        <v>0</v>
      </c>
      <c r="C166" s="321" t="str">
        <f>IFERROR(VLOOKUP($A166,'様式C-1-2用'!$B$3:$O$1100,3,0),"")</f>
        <v/>
      </c>
      <c r="D166" s="321">
        <f>IFERROR(VLOOKUP($A166,'様式C-1-2用'!$B$3:$O$1100,5,0),"")</f>
        <v>0</v>
      </c>
      <c r="E166" s="321">
        <f>IFERROR(VLOOKUP($A166,'様式C-1-2用'!$B$3:$O$1100,6,0),"")</f>
        <v>0</v>
      </c>
      <c r="F166" s="321">
        <f>IFERROR(VLOOKUP($A166,'様式C-1-2用'!$B$3:$O$1100,7,0),"")</f>
        <v>0</v>
      </c>
      <c r="G166" s="321">
        <f>IFERROR(VLOOKUP($A166,'様式C-1-2用'!$B$3:$O$1100,8,0),"")</f>
        <v>0</v>
      </c>
      <c r="H166" s="327">
        <f>IFERROR(VLOOKUP($A166,'様式C-1-2用'!$B$3:$O$1100,9,0),"")</f>
        <v>0</v>
      </c>
      <c r="I166" s="321">
        <f>IFERROR(VLOOKUP($A166,'様式C-1-2用'!$B$3:$O$1100,10,0),"")</f>
        <v>0</v>
      </c>
      <c r="J166" s="321">
        <f>IFERROR(VLOOKUP($A166,'様式C-1-2用'!$B$3:$O$1100,11,0),"")</f>
        <v>0</v>
      </c>
      <c r="K166" s="321">
        <f t="shared" si="2"/>
        <v>0</v>
      </c>
      <c r="L166" s="321">
        <f>IFERROR(VLOOKUP($A166,'様式C-1-2用'!$B$3:$O$1100,12,0),"")</f>
        <v>0</v>
      </c>
      <c r="M166" s="321">
        <f>IFERROR(VLOOKUP($A166,'様式C-1-2用'!$B$3:$O$1100,13,0),"")</f>
        <v>0</v>
      </c>
      <c r="N166" s="321">
        <f>IFERROR(VLOOKUP($A166,'様式C-1-2用'!$B$3:$O$1100,14,0),"")</f>
        <v>0</v>
      </c>
      <c r="O166" s="321">
        <f>IFERROR(VLOOKUP($A166,'様式C-1-2用'!$B$3:$P$1100,15,0),"")</f>
        <v>0</v>
      </c>
    </row>
    <row r="167" spans="1:15" ht="15.95" customHeight="1" x14ac:dyDescent="0.15">
      <c r="A167" s="314">
        <v>165</v>
      </c>
      <c r="B167" s="320">
        <f>IFERROR(VLOOKUP($A167,'様式C-1-2用'!$B$3:$O$1100,2,0),"")</f>
        <v>0</v>
      </c>
      <c r="C167" s="321" t="str">
        <f>IFERROR(VLOOKUP($A167,'様式C-1-2用'!$B$3:$O$1100,3,0),"")</f>
        <v/>
      </c>
      <c r="D167" s="321">
        <f>IFERROR(VLOOKUP($A167,'様式C-1-2用'!$B$3:$O$1100,5,0),"")</f>
        <v>0</v>
      </c>
      <c r="E167" s="321">
        <f>IFERROR(VLOOKUP($A167,'様式C-1-2用'!$B$3:$O$1100,6,0),"")</f>
        <v>0</v>
      </c>
      <c r="F167" s="321">
        <f>IFERROR(VLOOKUP($A167,'様式C-1-2用'!$B$3:$O$1100,7,0),"")</f>
        <v>0</v>
      </c>
      <c r="G167" s="321">
        <f>IFERROR(VLOOKUP($A167,'様式C-1-2用'!$B$3:$O$1100,8,0),"")</f>
        <v>0</v>
      </c>
      <c r="H167" s="327">
        <f>IFERROR(VLOOKUP($A167,'様式C-1-2用'!$B$3:$O$1100,9,0),"")</f>
        <v>0</v>
      </c>
      <c r="I167" s="321">
        <f>IFERROR(VLOOKUP($A167,'様式C-1-2用'!$B$3:$O$1100,10,0),"")</f>
        <v>0</v>
      </c>
      <c r="J167" s="321">
        <f>IFERROR(VLOOKUP($A167,'様式C-1-2用'!$B$3:$O$1100,11,0),"")</f>
        <v>0</v>
      </c>
      <c r="K167" s="321">
        <f t="shared" si="2"/>
        <v>0</v>
      </c>
      <c r="L167" s="321">
        <f>IFERROR(VLOOKUP($A167,'様式C-1-2用'!$B$3:$O$1100,12,0),"")</f>
        <v>0</v>
      </c>
      <c r="M167" s="321">
        <f>IFERROR(VLOOKUP($A167,'様式C-1-2用'!$B$3:$O$1100,13,0),"")</f>
        <v>0</v>
      </c>
      <c r="N167" s="321">
        <f>IFERROR(VLOOKUP($A167,'様式C-1-2用'!$B$3:$O$1100,14,0),"")</f>
        <v>0</v>
      </c>
      <c r="O167" s="321">
        <f>IFERROR(VLOOKUP($A167,'様式C-1-2用'!$B$3:$P$1100,15,0),"")</f>
        <v>0</v>
      </c>
    </row>
    <row r="168" spans="1:15" ht="15.95" customHeight="1" x14ac:dyDescent="0.15">
      <c r="A168" s="314">
        <v>166</v>
      </c>
      <c r="B168" s="320">
        <f>IFERROR(VLOOKUP($A168,'様式C-1-2用'!$B$3:$O$1100,2,0),"")</f>
        <v>0</v>
      </c>
      <c r="C168" s="321" t="str">
        <f>IFERROR(VLOOKUP($A168,'様式C-1-2用'!$B$3:$O$1100,3,0),"")</f>
        <v/>
      </c>
      <c r="D168" s="321">
        <f>IFERROR(VLOOKUP($A168,'様式C-1-2用'!$B$3:$O$1100,5,0),"")</f>
        <v>0</v>
      </c>
      <c r="E168" s="321">
        <f>IFERROR(VLOOKUP($A168,'様式C-1-2用'!$B$3:$O$1100,6,0),"")</f>
        <v>0</v>
      </c>
      <c r="F168" s="321">
        <f>IFERROR(VLOOKUP($A168,'様式C-1-2用'!$B$3:$O$1100,7,0),"")</f>
        <v>0</v>
      </c>
      <c r="G168" s="321">
        <f>IFERROR(VLOOKUP($A168,'様式C-1-2用'!$B$3:$O$1100,8,0),"")</f>
        <v>0</v>
      </c>
      <c r="H168" s="327">
        <f>IFERROR(VLOOKUP($A168,'様式C-1-2用'!$B$3:$O$1100,9,0),"")</f>
        <v>0</v>
      </c>
      <c r="I168" s="321">
        <f>IFERROR(VLOOKUP($A168,'様式C-1-2用'!$B$3:$O$1100,10,0),"")</f>
        <v>0</v>
      </c>
      <c r="J168" s="321">
        <f>IFERROR(VLOOKUP($A168,'様式C-1-2用'!$B$3:$O$1100,11,0),"")</f>
        <v>0</v>
      </c>
      <c r="K168" s="321">
        <f t="shared" si="2"/>
        <v>0</v>
      </c>
      <c r="L168" s="321">
        <f>IFERROR(VLOOKUP($A168,'様式C-1-2用'!$B$3:$O$1100,12,0),"")</f>
        <v>0</v>
      </c>
      <c r="M168" s="321">
        <f>IFERROR(VLOOKUP($A168,'様式C-1-2用'!$B$3:$O$1100,13,0),"")</f>
        <v>0</v>
      </c>
      <c r="N168" s="321">
        <f>IFERROR(VLOOKUP($A168,'様式C-1-2用'!$B$3:$O$1100,14,0),"")</f>
        <v>0</v>
      </c>
      <c r="O168" s="321">
        <f>IFERROR(VLOOKUP($A168,'様式C-1-2用'!$B$3:$P$1100,15,0),"")</f>
        <v>0</v>
      </c>
    </row>
    <row r="169" spans="1:15" ht="15.95" customHeight="1" x14ac:dyDescent="0.15">
      <c r="A169" s="314">
        <v>167</v>
      </c>
      <c r="B169" s="320">
        <f>IFERROR(VLOOKUP($A169,'様式C-1-2用'!$B$3:$O$1100,2,0),"")</f>
        <v>0</v>
      </c>
      <c r="C169" s="321" t="str">
        <f>IFERROR(VLOOKUP($A169,'様式C-1-2用'!$B$3:$O$1100,3,0),"")</f>
        <v/>
      </c>
      <c r="D169" s="321">
        <f>IFERROR(VLOOKUP($A169,'様式C-1-2用'!$B$3:$O$1100,5,0),"")</f>
        <v>0</v>
      </c>
      <c r="E169" s="321">
        <f>IFERROR(VLOOKUP($A169,'様式C-1-2用'!$B$3:$O$1100,6,0),"")</f>
        <v>0</v>
      </c>
      <c r="F169" s="321">
        <f>IFERROR(VLOOKUP($A169,'様式C-1-2用'!$B$3:$O$1100,7,0),"")</f>
        <v>0</v>
      </c>
      <c r="G169" s="321">
        <f>IFERROR(VLOOKUP($A169,'様式C-1-2用'!$B$3:$O$1100,8,0),"")</f>
        <v>0</v>
      </c>
      <c r="H169" s="327">
        <f>IFERROR(VLOOKUP($A169,'様式C-1-2用'!$B$3:$O$1100,9,0),"")</f>
        <v>0</v>
      </c>
      <c r="I169" s="321">
        <f>IFERROR(VLOOKUP($A169,'様式C-1-2用'!$B$3:$O$1100,10,0),"")</f>
        <v>0</v>
      </c>
      <c r="J169" s="321">
        <f>IFERROR(VLOOKUP($A169,'様式C-1-2用'!$B$3:$O$1100,11,0),"")</f>
        <v>0</v>
      </c>
      <c r="K169" s="321">
        <f t="shared" si="2"/>
        <v>0</v>
      </c>
      <c r="L169" s="321">
        <f>IFERROR(VLOOKUP($A169,'様式C-1-2用'!$B$3:$O$1100,12,0),"")</f>
        <v>0</v>
      </c>
      <c r="M169" s="321">
        <f>IFERROR(VLOOKUP($A169,'様式C-1-2用'!$B$3:$O$1100,13,0),"")</f>
        <v>0</v>
      </c>
      <c r="N169" s="321">
        <f>IFERROR(VLOOKUP($A169,'様式C-1-2用'!$B$3:$O$1100,14,0),"")</f>
        <v>0</v>
      </c>
      <c r="O169" s="321">
        <f>IFERROR(VLOOKUP($A169,'様式C-1-2用'!$B$3:$P$1100,15,0),"")</f>
        <v>0</v>
      </c>
    </row>
    <row r="170" spans="1:15" ht="15.95" customHeight="1" x14ac:dyDescent="0.15">
      <c r="A170" s="314">
        <v>168</v>
      </c>
      <c r="B170" s="320">
        <f>IFERROR(VLOOKUP($A170,'様式C-1-2用'!$B$3:$O$1100,2,0),"")</f>
        <v>0</v>
      </c>
      <c r="C170" s="321" t="str">
        <f>IFERROR(VLOOKUP($A170,'様式C-1-2用'!$B$3:$O$1100,3,0),"")</f>
        <v/>
      </c>
      <c r="D170" s="321">
        <f>IFERROR(VLOOKUP($A170,'様式C-1-2用'!$B$3:$O$1100,5,0),"")</f>
        <v>0</v>
      </c>
      <c r="E170" s="321">
        <f>IFERROR(VLOOKUP($A170,'様式C-1-2用'!$B$3:$O$1100,6,0),"")</f>
        <v>0</v>
      </c>
      <c r="F170" s="321">
        <f>IFERROR(VLOOKUP($A170,'様式C-1-2用'!$B$3:$O$1100,7,0),"")</f>
        <v>0</v>
      </c>
      <c r="G170" s="321">
        <f>IFERROR(VLOOKUP($A170,'様式C-1-2用'!$B$3:$O$1100,8,0),"")</f>
        <v>0</v>
      </c>
      <c r="H170" s="327">
        <f>IFERROR(VLOOKUP($A170,'様式C-1-2用'!$B$3:$O$1100,9,0),"")</f>
        <v>0</v>
      </c>
      <c r="I170" s="321">
        <f>IFERROR(VLOOKUP($A170,'様式C-1-2用'!$B$3:$O$1100,10,0),"")</f>
        <v>0</v>
      </c>
      <c r="J170" s="321">
        <f>IFERROR(VLOOKUP($A170,'様式C-1-2用'!$B$3:$O$1100,11,0),"")</f>
        <v>0</v>
      </c>
      <c r="K170" s="321">
        <f t="shared" si="2"/>
        <v>0</v>
      </c>
      <c r="L170" s="321">
        <f>IFERROR(VLOOKUP($A170,'様式C-1-2用'!$B$3:$O$1100,12,0),"")</f>
        <v>0</v>
      </c>
      <c r="M170" s="321">
        <f>IFERROR(VLOOKUP($A170,'様式C-1-2用'!$B$3:$O$1100,13,0),"")</f>
        <v>0</v>
      </c>
      <c r="N170" s="321">
        <f>IFERROR(VLOOKUP($A170,'様式C-1-2用'!$B$3:$O$1100,14,0),"")</f>
        <v>0</v>
      </c>
      <c r="O170" s="321">
        <f>IFERROR(VLOOKUP($A170,'様式C-1-2用'!$B$3:$P$1100,15,0),"")</f>
        <v>0</v>
      </c>
    </row>
    <row r="171" spans="1:15" ht="15.95" customHeight="1" x14ac:dyDescent="0.15">
      <c r="A171" s="314">
        <v>169</v>
      </c>
      <c r="B171" s="320">
        <f>IFERROR(VLOOKUP($A171,'様式C-1-2用'!$B$3:$O$1100,2,0),"")</f>
        <v>0</v>
      </c>
      <c r="C171" s="321" t="str">
        <f>IFERROR(VLOOKUP($A171,'様式C-1-2用'!$B$3:$O$1100,3,0),"")</f>
        <v/>
      </c>
      <c r="D171" s="321">
        <f>IFERROR(VLOOKUP($A171,'様式C-1-2用'!$B$3:$O$1100,5,0),"")</f>
        <v>0</v>
      </c>
      <c r="E171" s="321">
        <f>IFERROR(VLOOKUP($A171,'様式C-1-2用'!$B$3:$O$1100,6,0),"")</f>
        <v>0</v>
      </c>
      <c r="F171" s="321">
        <f>IFERROR(VLOOKUP($A171,'様式C-1-2用'!$B$3:$O$1100,7,0),"")</f>
        <v>0</v>
      </c>
      <c r="G171" s="321">
        <f>IFERROR(VLOOKUP($A171,'様式C-1-2用'!$B$3:$O$1100,8,0),"")</f>
        <v>0</v>
      </c>
      <c r="H171" s="327">
        <f>IFERROR(VLOOKUP($A171,'様式C-1-2用'!$B$3:$O$1100,9,0),"")</f>
        <v>0</v>
      </c>
      <c r="I171" s="321">
        <f>IFERROR(VLOOKUP($A171,'様式C-1-2用'!$B$3:$O$1100,10,0),"")</f>
        <v>0</v>
      </c>
      <c r="J171" s="321">
        <f>IFERROR(VLOOKUP($A171,'様式C-1-2用'!$B$3:$O$1100,11,0),"")</f>
        <v>0</v>
      </c>
      <c r="K171" s="321">
        <f t="shared" si="2"/>
        <v>0</v>
      </c>
      <c r="L171" s="321">
        <f>IFERROR(VLOOKUP($A171,'様式C-1-2用'!$B$3:$O$1100,12,0),"")</f>
        <v>0</v>
      </c>
      <c r="M171" s="321">
        <f>IFERROR(VLOOKUP($A171,'様式C-1-2用'!$B$3:$O$1100,13,0),"")</f>
        <v>0</v>
      </c>
      <c r="N171" s="321">
        <f>IFERROR(VLOOKUP($A171,'様式C-1-2用'!$B$3:$O$1100,14,0),"")</f>
        <v>0</v>
      </c>
      <c r="O171" s="321">
        <f>IFERROR(VLOOKUP($A171,'様式C-1-2用'!$B$3:$P$1100,15,0),"")</f>
        <v>0</v>
      </c>
    </row>
    <row r="172" spans="1:15" ht="15.95" customHeight="1" x14ac:dyDescent="0.15">
      <c r="A172" s="314">
        <v>170</v>
      </c>
      <c r="B172" s="320">
        <f>IFERROR(VLOOKUP($A172,'様式C-1-2用'!$B$3:$O$1100,2,0),"")</f>
        <v>0</v>
      </c>
      <c r="C172" s="321" t="str">
        <f>IFERROR(VLOOKUP($A172,'様式C-1-2用'!$B$3:$O$1100,3,0),"")</f>
        <v/>
      </c>
      <c r="D172" s="321">
        <f>IFERROR(VLOOKUP($A172,'様式C-1-2用'!$B$3:$O$1100,5,0),"")</f>
        <v>0</v>
      </c>
      <c r="E172" s="321">
        <f>IFERROR(VLOOKUP($A172,'様式C-1-2用'!$B$3:$O$1100,6,0),"")</f>
        <v>0</v>
      </c>
      <c r="F172" s="321">
        <f>IFERROR(VLOOKUP($A172,'様式C-1-2用'!$B$3:$O$1100,7,0),"")</f>
        <v>0</v>
      </c>
      <c r="G172" s="321">
        <f>IFERROR(VLOOKUP($A172,'様式C-1-2用'!$B$3:$O$1100,8,0),"")</f>
        <v>0</v>
      </c>
      <c r="H172" s="327">
        <f>IFERROR(VLOOKUP($A172,'様式C-1-2用'!$B$3:$O$1100,9,0),"")</f>
        <v>0</v>
      </c>
      <c r="I172" s="321">
        <f>IFERROR(VLOOKUP($A172,'様式C-1-2用'!$B$3:$O$1100,10,0),"")</f>
        <v>0</v>
      </c>
      <c r="J172" s="321">
        <f>IFERROR(VLOOKUP($A172,'様式C-1-2用'!$B$3:$O$1100,11,0),"")</f>
        <v>0</v>
      </c>
      <c r="K172" s="321">
        <f t="shared" si="2"/>
        <v>0</v>
      </c>
      <c r="L172" s="321">
        <f>IFERROR(VLOOKUP($A172,'様式C-1-2用'!$B$3:$O$1100,12,0),"")</f>
        <v>0</v>
      </c>
      <c r="M172" s="321">
        <f>IFERROR(VLOOKUP($A172,'様式C-1-2用'!$B$3:$O$1100,13,0),"")</f>
        <v>0</v>
      </c>
      <c r="N172" s="321">
        <f>IFERROR(VLOOKUP($A172,'様式C-1-2用'!$B$3:$O$1100,14,0),"")</f>
        <v>0</v>
      </c>
      <c r="O172" s="321">
        <f>IFERROR(VLOOKUP($A172,'様式C-1-2用'!$B$3:$P$1100,15,0),"")</f>
        <v>0</v>
      </c>
    </row>
    <row r="173" spans="1:15" ht="15.95" customHeight="1" x14ac:dyDescent="0.15">
      <c r="A173" s="314">
        <v>171</v>
      </c>
      <c r="B173" s="320">
        <f>IFERROR(VLOOKUP($A173,'様式C-1-2用'!$B$3:$O$1100,2,0),"")</f>
        <v>0</v>
      </c>
      <c r="C173" s="321" t="str">
        <f>IFERROR(VLOOKUP($A173,'様式C-1-2用'!$B$3:$O$1100,3,0),"")</f>
        <v/>
      </c>
      <c r="D173" s="321">
        <f>IFERROR(VLOOKUP($A173,'様式C-1-2用'!$B$3:$O$1100,5,0),"")</f>
        <v>0</v>
      </c>
      <c r="E173" s="321">
        <f>IFERROR(VLOOKUP($A173,'様式C-1-2用'!$B$3:$O$1100,6,0),"")</f>
        <v>0</v>
      </c>
      <c r="F173" s="321">
        <f>IFERROR(VLOOKUP($A173,'様式C-1-2用'!$B$3:$O$1100,7,0),"")</f>
        <v>0</v>
      </c>
      <c r="G173" s="321">
        <f>IFERROR(VLOOKUP($A173,'様式C-1-2用'!$B$3:$O$1100,8,0),"")</f>
        <v>0</v>
      </c>
      <c r="H173" s="327">
        <f>IFERROR(VLOOKUP($A173,'様式C-1-2用'!$B$3:$O$1100,9,0),"")</f>
        <v>0</v>
      </c>
      <c r="I173" s="321">
        <f>IFERROR(VLOOKUP($A173,'様式C-1-2用'!$B$3:$O$1100,10,0),"")</f>
        <v>0</v>
      </c>
      <c r="J173" s="321">
        <f>IFERROR(VLOOKUP($A173,'様式C-1-2用'!$B$3:$O$1100,11,0),"")</f>
        <v>0</v>
      </c>
      <c r="K173" s="321">
        <f t="shared" si="2"/>
        <v>0</v>
      </c>
      <c r="L173" s="321">
        <f>IFERROR(VLOOKUP($A173,'様式C-1-2用'!$B$3:$O$1100,12,0),"")</f>
        <v>0</v>
      </c>
      <c r="M173" s="321">
        <f>IFERROR(VLOOKUP($A173,'様式C-1-2用'!$B$3:$O$1100,13,0),"")</f>
        <v>0</v>
      </c>
      <c r="N173" s="321">
        <f>IFERROR(VLOOKUP($A173,'様式C-1-2用'!$B$3:$O$1100,14,0),"")</f>
        <v>0</v>
      </c>
      <c r="O173" s="321">
        <f>IFERROR(VLOOKUP($A173,'様式C-1-2用'!$B$3:$P$1100,15,0),"")</f>
        <v>0</v>
      </c>
    </row>
    <row r="174" spans="1:15" ht="15.95" customHeight="1" x14ac:dyDescent="0.15">
      <c r="A174" s="314">
        <v>172</v>
      </c>
      <c r="B174" s="320">
        <f>IFERROR(VLOOKUP($A174,'様式C-1-2用'!$B$3:$O$1100,2,0),"")</f>
        <v>0</v>
      </c>
      <c r="C174" s="321" t="str">
        <f>IFERROR(VLOOKUP($A174,'様式C-1-2用'!$B$3:$O$1100,3,0),"")</f>
        <v/>
      </c>
      <c r="D174" s="321">
        <f>IFERROR(VLOOKUP($A174,'様式C-1-2用'!$B$3:$O$1100,5,0),"")</f>
        <v>0</v>
      </c>
      <c r="E174" s="321">
        <f>IFERROR(VLOOKUP($A174,'様式C-1-2用'!$B$3:$O$1100,6,0),"")</f>
        <v>0</v>
      </c>
      <c r="F174" s="321">
        <f>IFERROR(VLOOKUP($A174,'様式C-1-2用'!$B$3:$O$1100,7,0),"")</f>
        <v>0</v>
      </c>
      <c r="G174" s="321">
        <f>IFERROR(VLOOKUP($A174,'様式C-1-2用'!$B$3:$O$1100,8,0),"")</f>
        <v>0</v>
      </c>
      <c r="H174" s="327">
        <f>IFERROR(VLOOKUP($A174,'様式C-1-2用'!$B$3:$O$1100,9,0),"")</f>
        <v>0</v>
      </c>
      <c r="I174" s="321">
        <f>IFERROR(VLOOKUP($A174,'様式C-1-2用'!$B$3:$O$1100,10,0),"")</f>
        <v>0</v>
      </c>
      <c r="J174" s="321">
        <f>IFERROR(VLOOKUP($A174,'様式C-1-2用'!$B$3:$O$1100,11,0),"")</f>
        <v>0</v>
      </c>
      <c r="K174" s="321">
        <f t="shared" si="2"/>
        <v>0</v>
      </c>
      <c r="L174" s="321">
        <f>IFERROR(VLOOKUP($A174,'様式C-1-2用'!$B$3:$O$1100,12,0),"")</f>
        <v>0</v>
      </c>
      <c r="M174" s="321">
        <f>IFERROR(VLOOKUP($A174,'様式C-1-2用'!$B$3:$O$1100,13,0),"")</f>
        <v>0</v>
      </c>
      <c r="N174" s="321">
        <f>IFERROR(VLOOKUP($A174,'様式C-1-2用'!$B$3:$O$1100,14,0),"")</f>
        <v>0</v>
      </c>
      <c r="O174" s="321">
        <f>IFERROR(VLOOKUP($A174,'様式C-1-2用'!$B$3:$P$1100,15,0),"")</f>
        <v>0</v>
      </c>
    </row>
    <row r="175" spans="1:15" ht="15.95" customHeight="1" x14ac:dyDescent="0.15">
      <c r="A175" s="314">
        <v>173</v>
      </c>
      <c r="B175" s="320">
        <f>IFERROR(VLOOKUP($A175,'様式C-1-2用'!$B$3:$O$1100,2,0),"")</f>
        <v>0</v>
      </c>
      <c r="C175" s="321" t="str">
        <f>IFERROR(VLOOKUP($A175,'様式C-1-2用'!$B$3:$O$1100,3,0),"")</f>
        <v/>
      </c>
      <c r="D175" s="321">
        <f>IFERROR(VLOOKUP($A175,'様式C-1-2用'!$B$3:$O$1100,5,0),"")</f>
        <v>0</v>
      </c>
      <c r="E175" s="321">
        <f>IFERROR(VLOOKUP($A175,'様式C-1-2用'!$B$3:$O$1100,6,0),"")</f>
        <v>0</v>
      </c>
      <c r="F175" s="321">
        <f>IFERROR(VLOOKUP($A175,'様式C-1-2用'!$B$3:$O$1100,7,0),"")</f>
        <v>0</v>
      </c>
      <c r="G175" s="321">
        <f>IFERROR(VLOOKUP($A175,'様式C-1-2用'!$B$3:$O$1100,8,0),"")</f>
        <v>0</v>
      </c>
      <c r="H175" s="327">
        <f>IFERROR(VLOOKUP($A175,'様式C-1-2用'!$B$3:$O$1100,9,0),"")</f>
        <v>0</v>
      </c>
      <c r="I175" s="321">
        <f>IFERROR(VLOOKUP($A175,'様式C-1-2用'!$B$3:$O$1100,10,0),"")</f>
        <v>0</v>
      </c>
      <c r="J175" s="321">
        <f>IFERROR(VLOOKUP($A175,'様式C-1-2用'!$B$3:$O$1100,11,0),"")</f>
        <v>0</v>
      </c>
      <c r="K175" s="321">
        <f t="shared" si="2"/>
        <v>0</v>
      </c>
      <c r="L175" s="321">
        <f>IFERROR(VLOOKUP($A175,'様式C-1-2用'!$B$3:$O$1100,12,0),"")</f>
        <v>0</v>
      </c>
      <c r="M175" s="321">
        <f>IFERROR(VLOOKUP($A175,'様式C-1-2用'!$B$3:$O$1100,13,0),"")</f>
        <v>0</v>
      </c>
      <c r="N175" s="321">
        <f>IFERROR(VLOOKUP($A175,'様式C-1-2用'!$B$3:$O$1100,14,0),"")</f>
        <v>0</v>
      </c>
      <c r="O175" s="321">
        <f>IFERROR(VLOOKUP($A175,'様式C-1-2用'!$B$3:$P$1100,15,0),"")</f>
        <v>0</v>
      </c>
    </row>
    <row r="176" spans="1:15" ht="15.95" customHeight="1" x14ac:dyDescent="0.15">
      <c r="A176" s="314">
        <v>174</v>
      </c>
      <c r="B176" s="320">
        <f>IFERROR(VLOOKUP($A176,'様式C-1-2用'!$B$3:$O$1100,2,0),"")</f>
        <v>0</v>
      </c>
      <c r="C176" s="321" t="str">
        <f>IFERROR(VLOOKUP($A176,'様式C-1-2用'!$B$3:$O$1100,3,0),"")</f>
        <v/>
      </c>
      <c r="D176" s="321">
        <f>IFERROR(VLOOKUP($A176,'様式C-1-2用'!$B$3:$O$1100,5,0),"")</f>
        <v>0</v>
      </c>
      <c r="E176" s="321">
        <f>IFERROR(VLOOKUP($A176,'様式C-1-2用'!$B$3:$O$1100,6,0),"")</f>
        <v>0</v>
      </c>
      <c r="F176" s="321">
        <f>IFERROR(VLOOKUP($A176,'様式C-1-2用'!$B$3:$O$1100,7,0),"")</f>
        <v>0</v>
      </c>
      <c r="G176" s="321">
        <f>IFERROR(VLOOKUP($A176,'様式C-1-2用'!$B$3:$O$1100,8,0),"")</f>
        <v>0</v>
      </c>
      <c r="H176" s="327">
        <f>IFERROR(VLOOKUP($A176,'様式C-1-2用'!$B$3:$O$1100,9,0),"")</f>
        <v>0</v>
      </c>
      <c r="I176" s="321">
        <f>IFERROR(VLOOKUP($A176,'様式C-1-2用'!$B$3:$O$1100,10,0),"")</f>
        <v>0</v>
      </c>
      <c r="J176" s="321">
        <f>IFERROR(VLOOKUP($A176,'様式C-1-2用'!$B$3:$O$1100,11,0),"")</f>
        <v>0</v>
      </c>
      <c r="K176" s="321">
        <f t="shared" si="2"/>
        <v>0</v>
      </c>
      <c r="L176" s="321">
        <f>IFERROR(VLOOKUP($A176,'様式C-1-2用'!$B$3:$O$1100,12,0),"")</f>
        <v>0</v>
      </c>
      <c r="M176" s="321">
        <f>IFERROR(VLOOKUP($A176,'様式C-1-2用'!$B$3:$O$1100,13,0),"")</f>
        <v>0</v>
      </c>
      <c r="N176" s="321">
        <f>IFERROR(VLOOKUP($A176,'様式C-1-2用'!$B$3:$O$1100,14,0),"")</f>
        <v>0</v>
      </c>
      <c r="O176" s="321">
        <f>IFERROR(VLOOKUP($A176,'様式C-1-2用'!$B$3:$P$1100,15,0),"")</f>
        <v>0</v>
      </c>
    </row>
    <row r="177" spans="1:15" ht="15.95" customHeight="1" x14ac:dyDescent="0.15">
      <c r="A177" s="314">
        <v>175</v>
      </c>
      <c r="B177" s="320">
        <f>IFERROR(VLOOKUP($A177,'様式C-1-2用'!$B$3:$O$1100,2,0),"")</f>
        <v>0</v>
      </c>
      <c r="C177" s="321" t="str">
        <f>IFERROR(VLOOKUP($A177,'様式C-1-2用'!$B$3:$O$1100,3,0),"")</f>
        <v/>
      </c>
      <c r="D177" s="321">
        <f>IFERROR(VLOOKUP($A177,'様式C-1-2用'!$B$3:$O$1100,5,0),"")</f>
        <v>0</v>
      </c>
      <c r="E177" s="321">
        <f>IFERROR(VLOOKUP($A177,'様式C-1-2用'!$B$3:$O$1100,6,0),"")</f>
        <v>0</v>
      </c>
      <c r="F177" s="321">
        <f>IFERROR(VLOOKUP($A177,'様式C-1-2用'!$B$3:$O$1100,7,0),"")</f>
        <v>0</v>
      </c>
      <c r="G177" s="321">
        <f>IFERROR(VLOOKUP($A177,'様式C-1-2用'!$B$3:$O$1100,8,0),"")</f>
        <v>0</v>
      </c>
      <c r="H177" s="327">
        <f>IFERROR(VLOOKUP($A177,'様式C-1-2用'!$B$3:$O$1100,9,0),"")</f>
        <v>0</v>
      </c>
      <c r="I177" s="321">
        <f>IFERROR(VLOOKUP($A177,'様式C-1-2用'!$B$3:$O$1100,10,0),"")</f>
        <v>0</v>
      </c>
      <c r="J177" s="321">
        <f>IFERROR(VLOOKUP($A177,'様式C-1-2用'!$B$3:$O$1100,11,0),"")</f>
        <v>0</v>
      </c>
      <c r="K177" s="321">
        <f t="shared" si="2"/>
        <v>0</v>
      </c>
      <c r="L177" s="321">
        <f>IFERROR(VLOOKUP($A177,'様式C-1-2用'!$B$3:$O$1100,12,0),"")</f>
        <v>0</v>
      </c>
      <c r="M177" s="321">
        <f>IFERROR(VLOOKUP($A177,'様式C-1-2用'!$B$3:$O$1100,13,0),"")</f>
        <v>0</v>
      </c>
      <c r="N177" s="321">
        <f>IFERROR(VLOOKUP($A177,'様式C-1-2用'!$B$3:$O$1100,14,0),"")</f>
        <v>0</v>
      </c>
      <c r="O177" s="321">
        <f>IFERROR(VLOOKUP($A177,'様式C-1-2用'!$B$3:$P$1100,15,0),"")</f>
        <v>0</v>
      </c>
    </row>
    <row r="178" spans="1:15" ht="15.95" customHeight="1" x14ac:dyDescent="0.15">
      <c r="A178" s="314">
        <v>176</v>
      </c>
      <c r="B178" s="320">
        <f>IFERROR(VLOOKUP($A178,'様式C-1-2用'!$B$3:$O$1100,2,0),"")</f>
        <v>0</v>
      </c>
      <c r="C178" s="321" t="str">
        <f>IFERROR(VLOOKUP($A178,'様式C-1-2用'!$B$3:$O$1100,3,0),"")</f>
        <v/>
      </c>
      <c r="D178" s="321">
        <f>IFERROR(VLOOKUP($A178,'様式C-1-2用'!$B$3:$O$1100,5,0),"")</f>
        <v>0</v>
      </c>
      <c r="E178" s="321">
        <f>IFERROR(VLOOKUP($A178,'様式C-1-2用'!$B$3:$O$1100,6,0),"")</f>
        <v>0</v>
      </c>
      <c r="F178" s="321">
        <f>IFERROR(VLOOKUP($A178,'様式C-1-2用'!$B$3:$O$1100,7,0),"")</f>
        <v>0</v>
      </c>
      <c r="G178" s="321">
        <f>IFERROR(VLOOKUP($A178,'様式C-1-2用'!$B$3:$O$1100,8,0),"")</f>
        <v>0</v>
      </c>
      <c r="H178" s="327">
        <f>IFERROR(VLOOKUP($A178,'様式C-1-2用'!$B$3:$O$1100,9,0),"")</f>
        <v>0</v>
      </c>
      <c r="I178" s="321">
        <f>IFERROR(VLOOKUP($A178,'様式C-1-2用'!$B$3:$O$1100,10,0),"")</f>
        <v>0</v>
      </c>
      <c r="J178" s="321">
        <f>IFERROR(VLOOKUP($A178,'様式C-1-2用'!$B$3:$O$1100,11,0),"")</f>
        <v>0</v>
      </c>
      <c r="K178" s="321">
        <f t="shared" si="2"/>
        <v>0</v>
      </c>
      <c r="L178" s="321">
        <f>IFERROR(VLOOKUP($A178,'様式C-1-2用'!$B$3:$O$1100,12,0),"")</f>
        <v>0</v>
      </c>
      <c r="M178" s="321">
        <f>IFERROR(VLOOKUP($A178,'様式C-1-2用'!$B$3:$O$1100,13,0),"")</f>
        <v>0</v>
      </c>
      <c r="N178" s="321">
        <f>IFERROR(VLOOKUP($A178,'様式C-1-2用'!$B$3:$O$1100,14,0),"")</f>
        <v>0</v>
      </c>
      <c r="O178" s="321">
        <f>IFERROR(VLOOKUP($A178,'様式C-1-2用'!$B$3:$P$1100,15,0),"")</f>
        <v>0</v>
      </c>
    </row>
    <row r="179" spans="1:15" ht="15.95" customHeight="1" x14ac:dyDescent="0.15">
      <c r="A179" s="314">
        <v>177</v>
      </c>
      <c r="B179" s="320">
        <f>IFERROR(VLOOKUP($A179,'様式C-1-2用'!$B$3:$O$1100,2,0),"")</f>
        <v>0</v>
      </c>
      <c r="C179" s="321" t="str">
        <f>IFERROR(VLOOKUP($A179,'様式C-1-2用'!$B$3:$O$1100,3,0),"")</f>
        <v/>
      </c>
      <c r="D179" s="321">
        <f>IFERROR(VLOOKUP($A179,'様式C-1-2用'!$B$3:$O$1100,5,0),"")</f>
        <v>0</v>
      </c>
      <c r="E179" s="321">
        <f>IFERROR(VLOOKUP($A179,'様式C-1-2用'!$B$3:$O$1100,6,0),"")</f>
        <v>0</v>
      </c>
      <c r="F179" s="321">
        <f>IFERROR(VLOOKUP($A179,'様式C-1-2用'!$B$3:$O$1100,7,0),"")</f>
        <v>0</v>
      </c>
      <c r="G179" s="321">
        <f>IFERROR(VLOOKUP($A179,'様式C-1-2用'!$B$3:$O$1100,8,0),"")</f>
        <v>0</v>
      </c>
      <c r="H179" s="327">
        <f>IFERROR(VLOOKUP($A179,'様式C-1-2用'!$B$3:$O$1100,9,0),"")</f>
        <v>0</v>
      </c>
      <c r="I179" s="321">
        <f>IFERROR(VLOOKUP($A179,'様式C-1-2用'!$B$3:$O$1100,10,0),"")</f>
        <v>0</v>
      </c>
      <c r="J179" s="321">
        <f>IFERROR(VLOOKUP($A179,'様式C-1-2用'!$B$3:$O$1100,11,0),"")</f>
        <v>0</v>
      </c>
      <c r="K179" s="321">
        <f t="shared" si="2"/>
        <v>0</v>
      </c>
      <c r="L179" s="321">
        <f>IFERROR(VLOOKUP($A179,'様式C-1-2用'!$B$3:$O$1100,12,0),"")</f>
        <v>0</v>
      </c>
      <c r="M179" s="321">
        <f>IFERROR(VLOOKUP($A179,'様式C-1-2用'!$B$3:$O$1100,13,0),"")</f>
        <v>0</v>
      </c>
      <c r="N179" s="321">
        <f>IFERROR(VLOOKUP($A179,'様式C-1-2用'!$B$3:$O$1100,14,0),"")</f>
        <v>0</v>
      </c>
      <c r="O179" s="321">
        <f>IFERROR(VLOOKUP($A179,'様式C-1-2用'!$B$3:$P$1100,15,0),"")</f>
        <v>0</v>
      </c>
    </row>
    <row r="180" spans="1:15" ht="15.95" customHeight="1" x14ac:dyDescent="0.15">
      <c r="A180" s="314">
        <v>178</v>
      </c>
      <c r="B180" s="320">
        <f>IFERROR(VLOOKUP($A180,'様式C-1-2用'!$B$3:$O$1100,2,0),"")</f>
        <v>0</v>
      </c>
      <c r="C180" s="321" t="str">
        <f>IFERROR(VLOOKUP($A180,'様式C-1-2用'!$B$3:$O$1100,3,0),"")</f>
        <v/>
      </c>
      <c r="D180" s="321">
        <f>IFERROR(VLOOKUP($A180,'様式C-1-2用'!$B$3:$O$1100,5,0),"")</f>
        <v>0</v>
      </c>
      <c r="E180" s="321">
        <f>IFERROR(VLOOKUP($A180,'様式C-1-2用'!$B$3:$O$1100,6,0),"")</f>
        <v>0</v>
      </c>
      <c r="F180" s="321">
        <f>IFERROR(VLOOKUP($A180,'様式C-1-2用'!$B$3:$O$1100,7,0),"")</f>
        <v>0</v>
      </c>
      <c r="G180" s="321">
        <f>IFERROR(VLOOKUP($A180,'様式C-1-2用'!$B$3:$O$1100,8,0),"")</f>
        <v>0</v>
      </c>
      <c r="H180" s="327">
        <f>IFERROR(VLOOKUP($A180,'様式C-1-2用'!$B$3:$O$1100,9,0),"")</f>
        <v>0</v>
      </c>
      <c r="I180" s="321">
        <f>IFERROR(VLOOKUP($A180,'様式C-1-2用'!$B$3:$O$1100,10,0),"")</f>
        <v>0</v>
      </c>
      <c r="J180" s="321">
        <f>IFERROR(VLOOKUP($A180,'様式C-1-2用'!$B$3:$O$1100,11,0),"")</f>
        <v>0</v>
      </c>
      <c r="K180" s="321">
        <f t="shared" si="2"/>
        <v>0</v>
      </c>
      <c r="L180" s="321">
        <f>IFERROR(VLOOKUP($A180,'様式C-1-2用'!$B$3:$O$1100,12,0),"")</f>
        <v>0</v>
      </c>
      <c r="M180" s="321">
        <f>IFERROR(VLOOKUP($A180,'様式C-1-2用'!$B$3:$O$1100,13,0),"")</f>
        <v>0</v>
      </c>
      <c r="N180" s="321">
        <f>IFERROR(VLOOKUP($A180,'様式C-1-2用'!$B$3:$O$1100,14,0),"")</f>
        <v>0</v>
      </c>
      <c r="O180" s="321">
        <f>IFERROR(VLOOKUP($A180,'様式C-1-2用'!$B$3:$P$1100,15,0),"")</f>
        <v>0</v>
      </c>
    </row>
    <row r="181" spans="1:15" ht="15.95" customHeight="1" x14ac:dyDescent="0.15">
      <c r="A181" s="314">
        <v>179</v>
      </c>
      <c r="B181" s="320">
        <f>IFERROR(VLOOKUP($A181,'様式C-1-2用'!$B$3:$O$1100,2,0),"")</f>
        <v>0</v>
      </c>
      <c r="C181" s="321" t="str">
        <f>IFERROR(VLOOKUP($A181,'様式C-1-2用'!$B$3:$O$1100,3,0),"")</f>
        <v/>
      </c>
      <c r="D181" s="321">
        <f>IFERROR(VLOOKUP($A181,'様式C-1-2用'!$B$3:$O$1100,5,0),"")</f>
        <v>0</v>
      </c>
      <c r="E181" s="321">
        <f>IFERROR(VLOOKUP($A181,'様式C-1-2用'!$B$3:$O$1100,6,0),"")</f>
        <v>0</v>
      </c>
      <c r="F181" s="321">
        <f>IFERROR(VLOOKUP($A181,'様式C-1-2用'!$B$3:$O$1100,7,0),"")</f>
        <v>0</v>
      </c>
      <c r="G181" s="321">
        <f>IFERROR(VLOOKUP($A181,'様式C-1-2用'!$B$3:$O$1100,8,0),"")</f>
        <v>0</v>
      </c>
      <c r="H181" s="327">
        <f>IFERROR(VLOOKUP($A181,'様式C-1-2用'!$B$3:$O$1100,9,0),"")</f>
        <v>0</v>
      </c>
      <c r="I181" s="321">
        <f>IFERROR(VLOOKUP($A181,'様式C-1-2用'!$B$3:$O$1100,10,0),"")</f>
        <v>0</v>
      </c>
      <c r="J181" s="321">
        <f>IFERROR(VLOOKUP($A181,'様式C-1-2用'!$B$3:$O$1100,11,0),"")</f>
        <v>0</v>
      </c>
      <c r="K181" s="321">
        <f t="shared" si="2"/>
        <v>0</v>
      </c>
      <c r="L181" s="321">
        <f>IFERROR(VLOOKUP($A181,'様式C-1-2用'!$B$3:$O$1100,12,0),"")</f>
        <v>0</v>
      </c>
      <c r="M181" s="321">
        <f>IFERROR(VLOOKUP($A181,'様式C-1-2用'!$B$3:$O$1100,13,0),"")</f>
        <v>0</v>
      </c>
      <c r="N181" s="321">
        <f>IFERROR(VLOOKUP($A181,'様式C-1-2用'!$B$3:$O$1100,14,0),"")</f>
        <v>0</v>
      </c>
      <c r="O181" s="321">
        <f>IFERROR(VLOOKUP($A181,'様式C-1-2用'!$B$3:$P$1100,15,0),"")</f>
        <v>0</v>
      </c>
    </row>
    <row r="182" spans="1:15" ht="15.95" customHeight="1" x14ac:dyDescent="0.15">
      <c r="A182" s="314">
        <v>180</v>
      </c>
      <c r="B182" s="320">
        <f>IFERROR(VLOOKUP($A182,'様式C-1-2用'!$B$3:$O$1100,2,0),"")</f>
        <v>0</v>
      </c>
      <c r="C182" s="321" t="str">
        <f>IFERROR(VLOOKUP($A182,'様式C-1-2用'!$B$3:$O$1100,3,0),"")</f>
        <v/>
      </c>
      <c r="D182" s="321">
        <f>IFERROR(VLOOKUP($A182,'様式C-1-2用'!$B$3:$O$1100,5,0),"")</f>
        <v>0</v>
      </c>
      <c r="E182" s="321">
        <f>IFERROR(VLOOKUP($A182,'様式C-1-2用'!$B$3:$O$1100,6,0),"")</f>
        <v>0</v>
      </c>
      <c r="F182" s="321">
        <f>IFERROR(VLOOKUP($A182,'様式C-1-2用'!$B$3:$O$1100,7,0),"")</f>
        <v>0</v>
      </c>
      <c r="G182" s="321">
        <f>IFERROR(VLOOKUP($A182,'様式C-1-2用'!$B$3:$O$1100,8,0),"")</f>
        <v>0</v>
      </c>
      <c r="H182" s="327">
        <f>IFERROR(VLOOKUP($A182,'様式C-1-2用'!$B$3:$O$1100,9,0),"")</f>
        <v>0</v>
      </c>
      <c r="I182" s="321">
        <f>IFERROR(VLOOKUP($A182,'様式C-1-2用'!$B$3:$O$1100,10,0),"")</f>
        <v>0</v>
      </c>
      <c r="J182" s="321">
        <f>IFERROR(VLOOKUP($A182,'様式C-1-2用'!$B$3:$O$1100,11,0),"")</f>
        <v>0</v>
      </c>
      <c r="K182" s="321">
        <f t="shared" si="2"/>
        <v>0</v>
      </c>
      <c r="L182" s="321">
        <f>IFERROR(VLOOKUP($A182,'様式C-1-2用'!$B$3:$O$1100,12,0),"")</f>
        <v>0</v>
      </c>
      <c r="M182" s="321">
        <f>IFERROR(VLOOKUP($A182,'様式C-1-2用'!$B$3:$O$1100,13,0),"")</f>
        <v>0</v>
      </c>
      <c r="N182" s="321">
        <f>IFERROR(VLOOKUP($A182,'様式C-1-2用'!$B$3:$O$1100,14,0),"")</f>
        <v>0</v>
      </c>
      <c r="O182" s="321">
        <f>IFERROR(VLOOKUP($A182,'様式C-1-2用'!$B$3:$P$1100,15,0),"")</f>
        <v>0</v>
      </c>
    </row>
    <row r="183" spans="1:15" ht="15.95" customHeight="1" x14ac:dyDescent="0.15">
      <c r="A183" s="314">
        <v>181</v>
      </c>
      <c r="B183" s="320">
        <f>IFERROR(VLOOKUP($A183,'様式C-1-2用'!$B$3:$O$1100,2,0),"")</f>
        <v>0</v>
      </c>
      <c r="C183" s="321" t="str">
        <f>IFERROR(VLOOKUP($A183,'様式C-1-2用'!$B$3:$O$1100,3,0),"")</f>
        <v/>
      </c>
      <c r="D183" s="321">
        <f>IFERROR(VLOOKUP($A183,'様式C-1-2用'!$B$3:$O$1100,5,0),"")</f>
        <v>0</v>
      </c>
      <c r="E183" s="321">
        <f>IFERROR(VLOOKUP($A183,'様式C-1-2用'!$B$3:$O$1100,6,0),"")</f>
        <v>0</v>
      </c>
      <c r="F183" s="321">
        <f>IFERROR(VLOOKUP($A183,'様式C-1-2用'!$B$3:$O$1100,7,0),"")</f>
        <v>0</v>
      </c>
      <c r="G183" s="321">
        <f>IFERROR(VLOOKUP($A183,'様式C-1-2用'!$B$3:$O$1100,8,0),"")</f>
        <v>0</v>
      </c>
      <c r="H183" s="327">
        <f>IFERROR(VLOOKUP($A183,'様式C-1-2用'!$B$3:$O$1100,9,0),"")</f>
        <v>0</v>
      </c>
      <c r="I183" s="321">
        <f>IFERROR(VLOOKUP($A183,'様式C-1-2用'!$B$3:$O$1100,10,0),"")</f>
        <v>0</v>
      </c>
      <c r="J183" s="321">
        <f>IFERROR(VLOOKUP($A183,'様式C-1-2用'!$B$3:$O$1100,11,0),"")</f>
        <v>0</v>
      </c>
      <c r="K183" s="321">
        <f t="shared" si="2"/>
        <v>0</v>
      </c>
      <c r="L183" s="321">
        <f>IFERROR(VLOOKUP($A183,'様式C-1-2用'!$B$3:$O$1100,12,0),"")</f>
        <v>0</v>
      </c>
      <c r="M183" s="321">
        <f>IFERROR(VLOOKUP($A183,'様式C-1-2用'!$B$3:$O$1100,13,0),"")</f>
        <v>0</v>
      </c>
      <c r="N183" s="321">
        <f>IFERROR(VLOOKUP($A183,'様式C-1-2用'!$B$3:$O$1100,14,0),"")</f>
        <v>0</v>
      </c>
      <c r="O183" s="321">
        <f>IFERROR(VLOOKUP($A183,'様式C-1-2用'!$B$3:$P$1100,15,0),"")</f>
        <v>0</v>
      </c>
    </row>
    <row r="184" spans="1:15" ht="15.95" customHeight="1" x14ac:dyDescent="0.15">
      <c r="A184" s="314">
        <v>182</v>
      </c>
      <c r="B184" s="320">
        <f>IFERROR(VLOOKUP($A184,'様式C-1-2用'!$B$3:$O$1100,2,0),"")</f>
        <v>0</v>
      </c>
      <c r="C184" s="321" t="str">
        <f>IFERROR(VLOOKUP($A184,'様式C-1-2用'!$B$3:$O$1100,3,0),"")</f>
        <v/>
      </c>
      <c r="D184" s="321">
        <f>IFERROR(VLOOKUP($A184,'様式C-1-2用'!$B$3:$O$1100,5,0),"")</f>
        <v>0</v>
      </c>
      <c r="E184" s="321">
        <f>IFERROR(VLOOKUP($A184,'様式C-1-2用'!$B$3:$O$1100,6,0),"")</f>
        <v>0</v>
      </c>
      <c r="F184" s="321">
        <f>IFERROR(VLOOKUP($A184,'様式C-1-2用'!$B$3:$O$1100,7,0),"")</f>
        <v>0</v>
      </c>
      <c r="G184" s="321">
        <f>IFERROR(VLOOKUP($A184,'様式C-1-2用'!$B$3:$O$1100,8,0),"")</f>
        <v>0</v>
      </c>
      <c r="H184" s="327">
        <f>IFERROR(VLOOKUP($A184,'様式C-1-2用'!$B$3:$O$1100,9,0),"")</f>
        <v>0</v>
      </c>
      <c r="I184" s="321">
        <f>IFERROR(VLOOKUP($A184,'様式C-1-2用'!$B$3:$O$1100,10,0),"")</f>
        <v>0</v>
      </c>
      <c r="J184" s="321">
        <f>IFERROR(VLOOKUP($A184,'様式C-1-2用'!$B$3:$O$1100,11,0),"")</f>
        <v>0</v>
      </c>
      <c r="K184" s="321">
        <f t="shared" si="2"/>
        <v>0</v>
      </c>
      <c r="L184" s="321">
        <f>IFERROR(VLOOKUP($A184,'様式C-1-2用'!$B$3:$O$1100,12,0),"")</f>
        <v>0</v>
      </c>
      <c r="M184" s="321">
        <f>IFERROR(VLOOKUP($A184,'様式C-1-2用'!$B$3:$O$1100,13,0),"")</f>
        <v>0</v>
      </c>
      <c r="N184" s="321">
        <f>IFERROR(VLOOKUP($A184,'様式C-1-2用'!$B$3:$O$1100,14,0),"")</f>
        <v>0</v>
      </c>
      <c r="O184" s="321">
        <f>IFERROR(VLOOKUP($A184,'様式C-1-2用'!$B$3:$P$1100,15,0),"")</f>
        <v>0</v>
      </c>
    </row>
    <row r="185" spans="1:15" ht="15.95" customHeight="1" x14ac:dyDescent="0.15">
      <c r="A185" s="314">
        <v>183</v>
      </c>
      <c r="B185" s="320">
        <f>IFERROR(VLOOKUP($A185,'様式C-1-2用'!$B$3:$O$1100,2,0),"")</f>
        <v>0</v>
      </c>
      <c r="C185" s="321" t="str">
        <f>IFERROR(VLOOKUP($A185,'様式C-1-2用'!$B$3:$O$1100,3,0),"")</f>
        <v/>
      </c>
      <c r="D185" s="321">
        <f>IFERROR(VLOOKUP($A185,'様式C-1-2用'!$B$3:$O$1100,5,0),"")</f>
        <v>0</v>
      </c>
      <c r="E185" s="321">
        <f>IFERROR(VLOOKUP($A185,'様式C-1-2用'!$B$3:$O$1100,6,0),"")</f>
        <v>0</v>
      </c>
      <c r="F185" s="321">
        <f>IFERROR(VLOOKUP($A185,'様式C-1-2用'!$B$3:$O$1100,7,0),"")</f>
        <v>0</v>
      </c>
      <c r="G185" s="321">
        <f>IFERROR(VLOOKUP($A185,'様式C-1-2用'!$B$3:$O$1100,8,0),"")</f>
        <v>0</v>
      </c>
      <c r="H185" s="327">
        <f>IFERROR(VLOOKUP($A185,'様式C-1-2用'!$B$3:$O$1100,9,0),"")</f>
        <v>0</v>
      </c>
      <c r="I185" s="321">
        <f>IFERROR(VLOOKUP($A185,'様式C-1-2用'!$B$3:$O$1100,10,0),"")</f>
        <v>0</v>
      </c>
      <c r="J185" s="321">
        <f>IFERROR(VLOOKUP($A185,'様式C-1-2用'!$B$3:$O$1100,11,0),"")</f>
        <v>0</v>
      </c>
      <c r="K185" s="321">
        <f t="shared" si="2"/>
        <v>0</v>
      </c>
      <c r="L185" s="321">
        <f>IFERROR(VLOOKUP($A185,'様式C-1-2用'!$B$3:$O$1100,12,0),"")</f>
        <v>0</v>
      </c>
      <c r="M185" s="321">
        <f>IFERROR(VLOOKUP($A185,'様式C-1-2用'!$B$3:$O$1100,13,0),"")</f>
        <v>0</v>
      </c>
      <c r="N185" s="321">
        <f>IFERROR(VLOOKUP($A185,'様式C-1-2用'!$B$3:$O$1100,14,0),"")</f>
        <v>0</v>
      </c>
      <c r="O185" s="321">
        <f>IFERROR(VLOOKUP($A185,'様式C-1-2用'!$B$3:$P$1100,15,0),"")</f>
        <v>0</v>
      </c>
    </row>
    <row r="186" spans="1:15" ht="15.95" customHeight="1" x14ac:dyDescent="0.15">
      <c r="A186" s="314">
        <v>184</v>
      </c>
      <c r="B186" s="320">
        <f>IFERROR(VLOOKUP($A186,'様式C-1-2用'!$B$3:$O$1100,2,0),"")</f>
        <v>0</v>
      </c>
      <c r="C186" s="321" t="str">
        <f>IFERROR(VLOOKUP($A186,'様式C-1-2用'!$B$3:$O$1100,3,0),"")</f>
        <v/>
      </c>
      <c r="D186" s="321">
        <f>IFERROR(VLOOKUP($A186,'様式C-1-2用'!$B$3:$O$1100,5,0),"")</f>
        <v>0</v>
      </c>
      <c r="E186" s="321">
        <f>IFERROR(VLOOKUP($A186,'様式C-1-2用'!$B$3:$O$1100,6,0),"")</f>
        <v>0</v>
      </c>
      <c r="F186" s="321">
        <f>IFERROR(VLOOKUP($A186,'様式C-1-2用'!$B$3:$O$1100,7,0),"")</f>
        <v>0</v>
      </c>
      <c r="G186" s="321">
        <f>IFERROR(VLOOKUP($A186,'様式C-1-2用'!$B$3:$O$1100,8,0),"")</f>
        <v>0</v>
      </c>
      <c r="H186" s="327">
        <f>IFERROR(VLOOKUP($A186,'様式C-1-2用'!$B$3:$O$1100,9,0),"")</f>
        <v>0</v>
      </c>
      <c r="I186" s="321">
        <f>IFERROR(VLOOKUP($A186,'様式C-1-2用'!$B$3:$O$1100,10,0),"")</f>
        <v>0</v>
      </c>
      <c r="J186" s="321">
        <f>IFERROR(VLOOKUP($A186,'様式C-1-2用'!$B$3:$O$1100,11,0),"")</f>
        <v>0</v>
      </c>
      <c r="K186" s="321">
        <f t="shared" si="2"/>
        <v>0</v>
      </c>
      <c r="L186" s="321">
        <f>IFERROR(VLOOKUP($A186,'様式C-1-2用'!$B$3:$O$1100,12,0),"")</f>
        <v>0</v>
      </c>
      <c r="M186" s="321">
        <f>IFERROR(VLOOKUP($A186,'様式C-1-2用'!$B$3:$O$1100,13,0),"")</f>
        <v>0</v>
      </c>
      <c r="N186" s="321">
        <f>IFERROR(VLOOKUP($A186,'様式C-1-2用'!$B$3:$O$1100,14,0),"")</f>
        <v>0</v>
      </c>
      <c r="O186" s="321">
        <f>IFERROR(VLOOKUP($A186,'様式C-1-2用'!$B$3:$P$1100,15,0),"")</f>
        <v>0</v>
      </c>
    </row>
    <row r="187" spans="1:15" ht="15.95" customHeight="1" x14ac:dyDescent="0.15">
      <c r="A187" s="314">
        <v>185</v>
      </c>
      <c r="B187" s="320">
        <f>IFERROR(VLOOKUP($A187,'様式C-1-2用'!$B$3:$O$1100,2,0),"")</f>
        <v>0</v>
      </c>
      <c r="C187" s="321" t="str">
        <f>IFERROR(VLOOKUP($A187,'様式C-1-2用'!$B$3:$O$1100,3,0),"")</f>
        <v/>
      </c>
      <c r="D187" s="321">
        <f>IFERROR(VLOOKUP($A187,'様式C-1-2用'!$B$3:$O$1100,5,0),"")</f>
        <v>0</v>
      </c>
      <c r="E187" s="321">
        <f>IFERROR(VLOOKUP($A187,'様式C-1-2用'!$B$3:$O$1100,6,0),"")</f>
        <v>0</v>
      </c>
      <c r="F187" s="321">
        <f>IFERROR(VLOOKUP($A187,'様式C-1-2用'!$B$3:$O$1100,7,0),"")</f>
        <v>0</v>
      </c>
      <c r="G187" s="321">
        <f>IFERROR(VLOOKUP($A187,'様式C-1-2用'!$B$3:$O$1100,8,0),"")</f>
        <v>0</v>
      </c>
      <c r="H187" s="327">
        <f>IFERROR(VLOOKUP($A187,'様式C-1-2用'!$B$3:$O$1100,9,0),"")</f>
        <v>0</v>
      </c>
      <c r="I187" s="321">
        <f>IFERROR(VLOOKUP($A187,'様式C-1-2用'!$B$3:$O$1100,10,0),"")</f>
        <v>0</v>
      </c>
      <c r="J187" s="321">
        <f>IFERROR(VLOOKUP($A187,'様式C-1-2用'!$B$3:$O$1100,11,0),"")</f>
        <v>0</v>
      </c>
      <c r="K187" s="321">
        <f t="shared" si="2"/>
        <v>0</v>
      </c>
      <c r="L187" s="321">
        <f>IFERROR(VLOOKUP($A187,'様式C-1-2用'!$B$3:$O$1100,12,0),"")</f>
        <v>0</v>
      </c>
      <c r="M187" s="321">
        <f>IFERROR(VLOOKUP($A187,'様式C-1-2用'!$B$3:$O$1100,13,0),"")</f>
        <v>0</v>
      </c>
      <c r="N187" s="321">
        <f>IFERROR(VLOOKUP($A187,'様式C-1-2用'!$B$3:$O$1100,14,0),"")</f>
        <v>0</v>
      </c>
      <c r="O187" s="321">
        <f>IFERROR(VLOOKUP($A187,'様式C-1-2用'!$B$3:$P$1100,15,0),"")</f>
        <v>0</v>
      </c>
    </row>
    <row r="188" spans="1:15" ht="15.95" customHeight="1" x14ac:dyDescent="0.15">
      <c r="A188" s="314">
        <v>186</v>
      </c>
      <c r="B188" s="320">
        <f>IFERROR(VLOOKUP($A188,'様式C-1-2用'!$B$3:$O$1100,2,0),"")</f>
        <v>0</v>
      </c>
      <c r="C188" s="321" t="str">
        <f>IFERROR(VLOOKUP($A188,'様式C-1-2用'!$B$3:$O$1100,3,0),"")</f>
        <v/>
      </c>
      <c r="D188" s="321">
        <f>IFERROR(VLOOKUP($A188,'様式C-1-2用'!$B$3:$O$1100,5,0),"")</f>
        <v>0</v>
      </c>
      <c r="E188" s="321">
        <f>IFERROR(VLOOKUP($A188,'様式C-1-2用'!$B$3:$O$1100,6,0),"")</f>
        <v>0</v>
      </c>
      <c r="F188" s="321">
        <f>IFERROR(VLOOKUP($A188,'様式C-1-2用'!$B$3:$O$1100,7,0),"")</f>
        <v>0</v>
      </c>
      <c r="G188" s="321">
        <f>IFERROR(VLOOKUP($A188,'様式C-1-2用'!$B$3:$O$1100,8,0),"")</f>
        <v>0</v>
      </c>
      <c r="H188" s="327">
        <f>IFERROR(VLOOKUP($A188,'様式C-1-2用'!$B$3:$O$1100,9,0),"")</f>
        <v>0</v>
      </c>
      <c r="I188" s="321">
        <f>IFERROR(VLOOKUP($A188,'様式C-1-2用'!$B$3:$O$1100,10,0),"")</f>
        <v>0</v>
      </c>
      <c r="J188" s="321">
        <f>IFERROR(VLOOKUP($A188,'様式C-1-2用'!$B$3:$O$1100,11,0),"")</f>
        <v>0</v>
      </c>
      <c r="K188" s="321">
        <f t="shared" si="2"/>
        <v>0</v>
      </c>
      <c r="L188" s="321">
        <f>IFERROR(VLOOKUP($A188,'様式C-1-2用'!$B$3:$O$1100,12,0),"")</f>
        <v>0</v>
      </c>
      <c r="M188" s="321">
        <f>IFERROR(VLOOKUP($A188,'様式C-1-2用'!$B$3:$O$1100,13,0),"")</f>
        <v>0</v>
      </c>
      <c r="N188" s="321">
        <f>IFERROR(VLOOKUP($A188,'様式C-1-2用'!$B$3:$O$1100,14,0),"")</f>
        <v>0</v>
      </c>
      <c r="O188" s="321">
        <f>IFERROR(VLOOKUP($A188,'様式C-1-2用'!$B$3:$P$1100,15,0),"")</f>
        <v>0</v>
      </c>
    </row>
    <row r="189" spans="1:15" ht="15.95" customHeight="1" x14ac:dyDescent="0.15">
      <c r="A189" s="314">
        <v>187</v>
      </c>
      <c r="B189" s="320">
        <f>IFERROR(VLOOKUP($A189,'様式C-1-2用'!$B$3:$O$1100,2,0),"")</f>
        <v>0</v>
      </c>
      <c r="C189" s="321" t="str">
        <f>IFERROR(VLOOKUP($A189,'様式C-1-2用'!$B$3:$O$1100,3,0),"")</f>
        <v/>
      </c>
      <c r="D189" s="321">
        <f>IFERROR(VLOOKUP($A189,'様式C-1-2用'!$B$3:$O$1100,5,0),"")</f>
        <v>0</v>
      </c>
      <c r="E189" s="321">
        <f>IFERROR(VLOOKUP($A189,'様式C-1-2用'!$B$3:$O$1100,6,0),"")</f>
        <v>0</v>
      </c>
      <c r="F189" s="321">
        <f>IFERROR(VLOOKUP($A189,'様式C-1-2用'!$B$3:$O$1100,7,0),"")</f>
        <v>0</v>
      </c>
      <c r="G189" s="321">
        <f>IFERROR(VLOOKUP($A189,'様式C-1-2用'!$B$3:$O$1100,8,0),"")</f>
        <v>0</v>
      </c>
      <c r="H189" s="327">
        <f>IFERROR(VLOOKUP($A189,'様式C-1-2用'!$B$3:$O$1100,9,0),"")</f>
        <v>0</v>
      </c>
      <c r="I189" s="321">
        <f>IFERROR(VLOOKUP($A189,'様式C-1-2用'!$B$3:$O$1100,10,0),"")</f>
        <v>0</v>
      </c>
      <c r="J189" s="321">
        <f>IFERROR(VLOOKUP($A189,'様式C-1-2用'!$B$3:$O$1100,11,0),"")</f>
        <v>0</v>
      </c>
      <c r="K189" s="321">
        <f t="shared" si="2"/>
        <v>0</v>
      </c>
      <c r="L189" s="321">
        <f>IFERROR(VLOOKUP($A189,'様式C-1-2用'!$B$3:$O$1100,12,0),"")</f>
        <v>0</v>
      </c>
      <c r="M189" s="321">
        <f>IFERROR(VLOOKUP($A189,'様式C-1-2用'!$B$3:$O$1100,13,0),"")</f>
        <v>0</v>
      </c>
      <c r="N189" s="321">
        <f>IFERROR(VLOOKUP($A189,'様式C-1-2用'!$B$3:$O$1100,14,0),"")</f>
        <v>0</v>
      </c>
      <c r="O189" s="321">
        <f>IFERROR(VLOOKUP($A189,'様式C-1-2用'!$B$3:$P$1100,15,0),"")</f>
        <v>0</v>
      </c>
    </row>
    <row r="190" spans="1:15" ht="15.95" customHeight="1" x14ac:dyDescent="0.15">
      <c r="A190" s="314">
        <v>188</v>
      </c>
      <c r="B190" s="320">
        <f>IFERROR(VLOOKUP($A190,'様式C-1-2用'!$B$3:$O$1100,2,0),"")</f>
        <v>0</v>
      </c>
      <c r="C190" s="321" t="str">
        <f>IFERROR(VLOOKUP($A190,'様式C-1-2用'!$B$3:$O$1100,3,0),"")</f>
        <v/>
      </c>
      <c r="D190" s="321">
        <f>IFERROR(VLOOKUP($A190,'様式C-1-2用'!$B$3:$O$1100,5,0),"")</f>
        <v>0</v>
      </c>
      <c r="E190" s="321">
        <f>IFERROR(VLOOKUP($A190,'様式C-1-2用'!$B$3:$O$1100,6,0),"")</f>
        <v>0</v>
      </c>
      <c r="F190" s="321">
        <f>IFERROR(VLOOKUP($A190,'様式C-1-2用'!$B$3:$O$1100,7,0),"")</f>
        <v>0</v>
      </c>
      <c r="G190" s="321">
        <f>IFERROR(VLOOKUP($A190,'様式C-1-2用'!$B$3:$O$1100,8,0),"")</f>
        <v>0</v>
      </c>
      <c r="H190" s="327">
        <f>IFERROR(VLOOKUP($A190,'様式C-1-2用'!$B$3:$O$1100,9,0),"")</f>
        <v>0</v>
      </c>
      <c r="I190" s="321">
        <f>IFERROR(VLOOKUP($A190,'様式C-1-2用'!$B$3:$O$1100,10,0),"")</f>
        <v>0</v>
      </c>
      <c r="J190" s="321">
        <f>IFERROR(VLOOKUP($A190,'様式C-1-2用'!$B$3:$O$1100,11,0),"")</f>
        <v>0</v>
      </c>
      <c r="K190" s="321">
        <f t="shared" si="2"/>
        <v>0</v>
      </c>
      <c r="L190" s="321">
        <f>IFERROR(VLOOKUP($A190,'様式C-1-2用'!$B$3:$O$1100,12,0),"")</f>
        <v>0</v>
      </c>
      <c r="M190" s="321">
        <f>IFERROR(VLOOKUP($A190,'様式C-1-2用'!$B$3:$O$1100,13,0),"")</f>
        <v>0</v>
      </c>
      <c r="N190" s="321">
        <f>IFERROR(VLOOKUP($A190,'様式C-1-2用'!$B$3:$O$1100,14,0),"")</f>
        <v>0</v>
      </c>
      <c r="O190" s="321">
        <f>IFERROR(VLOOKUP($A190,'様式C-1-2用'!$B$3:$P$1100,15,0),"")</f>
        <v>0</v>
      </c>
    </row>
    <row r="191" spans="1:15" ht="15.95" customHeight="1" x14ac:dyDescent="0.15">
      <c r="A191" s="314">
        <v>189</v>
      </c>
      <c r="B191" s="320">
        <f>IFERROR(VLOOKUP($A191,'様式C-1-2用'!$B$3:$O$1100,2,0),"")</f>
        <v>0</v>
      </c>
      <c r="C191" s="321" t="str">
        <f>IFERROR(VLOOKUP($A191,'様式C-1-2用'!$B$3:$O$1100,3,0),"")</f>
        <v/>
      </c>
      <c r="D191" s="321">
        <f>IFERROR(VLOOKUP($A191,'様式C-1-2用'!$B$3:$O$1100,5,0),"")</f>
        <v>0</v>
      </c>
      <c r="E191" s="321">
        <f>IFERROR(VLOOKUP($A191,'様式C-1-2用'!$B$3:$O$1100,6,0),"")</f>
        <v>0</v>
      </c>
      <c r="F191" s="321">
        <f>IFERROR(VLOOKUP($A191,'様式C-1-2用'!$B$3:$O$1100,7,0),"")</f>
        <v>0</v>
      </c>
      <c r="G191" s="321">
        <f>IFERROR(VLOOKUP($A191,'様式C-1-2用'!$B$3:$O$1100,8,0),"")</f>
        <v>0</v>
      </c>
      <c r="H191" s="327">
        <f>IFERROR(VLOOKUP($A191,'様式C-1-2用'!$B$3:$O$1100,9,0),"")</f>
        <v>0</v>
      </c>
      <c r="I191" s="321">
        <f>IFERROR(VLOOKUP($A191,'様式C-1-2用'!$B$3:$O$1100,10,0),"")</f>
        <v>0</v>
      </c>
      <c r="J191" s="321">
        <f>IFERROR(VLOOKUP($A191,'様式C-1-2用'!$B$3:$O$1100,11,0),"")</f>
        <v>0</v>
      </c>
      <c r="K191" s="321">
        <f t="shared" si="2"/>
        <v>0</v>
      </c>
      <c r="L191" s="321">
        <f>IFERROR(VLOOKUP($A191,'様式C-1-2用'!$B$3:$O$1100,12,0),"")</f>
        <v>0</v>
      </c>
      <c r="M191" s="321">
        <f>IFERROR(VLOOKUP($A191,'様式C-1-2用'!$B$3:$O$1100,13,0),"")</f>
        <v>0</v>
      </c>
      <c r="N191" s="321">
        <f>IFERROR(VLOOKUP($A191,'様式C-1-2用'!$B$3:$O$1100,14,0),"")</f>
        <v>0</v>
      </c>
      <c r="O191" s="321">
        <f>IFERROR(VLOOKUP($A191,'様式C-1-2用'!$B$3:$P$1100,15,0),"")</f>
        <v>0</v>
      </c>
    </row>
    <row r="192" spans="1:15" ht="15.95" customHeight="1" x14ac:dyDescent="0.15">
      <c r="A192" s="314">
        <v>190</v>
      </c>
      <c r="B192" s="320">
        <f>IFERROR(VLOOKUP($A192,'様式C-1-2用'!$B$3:$O$1100,2,0),"")</f>
        <v>0</v>
      </c>
      <c r="C192" s="321" t="str">
        <f>IFERROR(VLOOKUP($A192,'様式C-1-2用'!$B$3:$O$1100,3,0),"")</f>
        <v/>
      </c>
      <c r="D192" s="321">
        <f>IFERROR(VLOOKUP($A192,'様式C-1-2用'!$B$3:$O$1100,5,0),"")</f>
        <v>0</v>
      </c>
      <c r="E192" s="321">
        <f>IFERROR(VLOOKUP($A192,'様式C-1-2用'!$B$3:$O$1100,6,0),"")</f>
        <v>0</v>
      </c>
      <c r="F192" s="321">
        <f>IFERROR(VLOOKUP($A192,'様式C-1-2用'!$B$3:$O$1100,7,0),"")</f>
        <v>0</v>
      </c>
      <c r="G192" s="321">
        <f>IFERROR(VLOOKUP($A192,'様式C-1-2用'!$B$3:$O$1100,8,0),"")</f>
        <v>0</v>
      </c>
      <c r="H192" s="327">
        <f>IFERROR(VLOOKUP($A192,'様式C-1-2用'!$B$3:$O$1100,9,0),"")</f>
        <v>0</v>
      </c>
      <c r="I192" s="321">
        <f>IFERROR(VLOOKUP($A192,'様式C-1-2用'!$B$3:$O$1100,10,0),"")</f>
        <v>0</v>
      </c>
      <c r="J192" s="321">
        <f>IFERROR(VLOOKUP($A192,'様式C-1-2用'!$B$3:$O$1100,11,0),"")</f>
        <v>0</v>
      </c>
      <c r="K192" s="321">
        <f t="shared" si="2"/>
        <v>0</v>
      </c>
      <c r="L192" s="321">
        <f>IFERROR(VLOOKUP($A192,'様式C-1-2用'!$B$3:$O$1100,12,0),"")</f>
        <v>0</v>
      </c>
      <c r="M192" s="321">
        <f>IFERROR(VLOOKUP($A192,'様式C-1-2用'!$B$3:$O$1100,13,0),"")</f>
        <v>0</v>
      </c>
      <c r="N192" s="321">
        <f>IFERROR(VLOOKUP($A192,'様式C-1-2用'!$B$3:$O$1100,14,0),"")</f>
        <v>0</v>
      </c>
      <c r="O192" s="321">
        <f>IFERROR(VLOOKUP($A192,'様式C-1-2用'!$B$3:$P$1100,15,0),"")</f>
        <v>0</v>
      </c>
    </row>
    <row r="193" spans="1:15" ht="15.95" customHeight="1" x14ac:dyDescent="0.15">
      <c r="A193" s="314">
        <v>191</v>
      </c>
      <c r="B193" s="320">
        <f>IFERROR(VLOOKUP($A193,'様式C-1-2用'!$B$3:$O$1100,2,0),"")</f>
        <v>0</v>
      </c>
      <c r="C193" s="321" t="str">
        <f>IFERROR(VLOOKUP($A193,'様式C-1-2用'!$B$3:$O$1100,3,0),"")</f>
        <v/>
      </c>
      <c r="D193" s="321">
        <f>IFERROR(VLOOKUP($A193,'様式C-1-2用'!$B$3:$O$1100,5,0),"")</f>
        <v>0</v>
      </c>
      <c r="E193" s="321">
        <f>IFERROR(VLOOKUP($A193,'様式C-1-2用'!$B$3:$O$1100,6,0),"")</f>
        <v>0</v>
      </c>
      <c r="F193" s="321">
        <f>IFERROR(VLOOKUP($A193,'様式C-1-2用'!$B$3:$O$1100,7,0),"")</f>
        <v>0</v>
      </c>
      <c r="G193" s="321">
        <f>IFERROR(VLOOKUP($A193,'様式C-1-2用'!$B$3:$O$1100,8,0),"")</f>
        <v>0</v>
      </c>
      <c r="H193" s="327">
        <f>IFERROR(VLOOKUP($A193,'様式C-1-2用'!$B$3:$O$1100,9,0),"")</f>
        <v>0</v>
      </c>
      <c r="I193" s="321">
        <f>IFERROR(VLOOKUP($A193,'様式C-1-2用'!$B$3:$O$1100,10,0),"")</f>
        <v>0</v>
      </c>
      <c r="J193" s="321">
        <f>IFERROR(VLOOKUP($A193,'様式C-1-2用'!$B$3:$O$1100,11,0),"")</f>
        <v>0</v>
      </c>
      <c r="K193" s="321">
        <f t="shared" si="2"/>
        <v>0</v>
      </c>
      <c r="L193" s="321">
        <f>IFERROR(VLOOKUP($A193,'様式C-1-2用'!$B$3:$O$1100,12,0),"")</f>
        <v>0</v>
      </c>
      <c r="M193" s="321">
        <f>IFERROR(VLOOKUP($A193,'様式C-1-2用'!$B$3:$O$1100,13,0),"")</f>
        <v>0</v>
      </c>
      <c r="N193" s="321">
        <f>IFERROR(VLOOKUP($A193,'様式C-1-2用'!$B$3:$O$1100,14,0),"")</f>
        <v>0</v>
      </c>
      <c r="O193" s="321">
        <f>IFERROR(VLOOKUP($A193,'様式C-1-2用'!$B$3:$P$1100,15,0),"")</f>
        <v>0</v>
      </c>
    </row>
    <row r="194" spans="1:15" ht="15.95" customHeight="1" x14ac:dyDescent="0.15">
      <c r="A194" s="314">
        <v>192</v>
      </c>
      <c r="B194" s="320">
        <f>IFERROR(VLOOKUP($A194,'様式C-1-2用'!$B$3:$O$1100,2,0),"")</f>
        <v>0</v>
      </c>
      <c r="C194" s="321" t="str">
        <f>IFERROR(VLOOKUP($A194,'様式C-1-2用'!$B$3:$O$1100,3,0),"")</f>
        <v/>
      </c>
      <c r="D194" s="321">
        <f>IFERROR(VLOOKUP($A194,'様式C-1-2用'!$B$3:$O$1100,5,0),"")</f>
        <v>0</v>
      </c>
      <c r="E194" s="321">
        <f>IFERROR(VLOOKUP($A194,'様式C-1-2用'!$B$3:$O$1100,6,0),"")</f>
        <v>0</v>
      </c>
      <c r="F194" s="321">
        <f>IFERROR(VLOOKUP($A194,'様式C-1-2用'!$B$3:$O$1100,7,0),"")</f>
        <v>0</v>
      </c>
      <c r="G194" s="321">
        <f>IFERROR(VLOOKUP($A194,'様式C-1-2用'!$B$3:$O$1100,8,0),"")</f>
        <v>0</v>
      </c>
      <c r="H194" s="327">
        <f>IFERROR(VLOOKUP($A194,'様式C-1-2用'!$B$3:$O$1100,9,0),"")</f>
        <v>0</v>
      </c>
      <c r="I194" s="321">
        <f>IFERROR(VLOOKUP($A194,'様式C-1-2用'!$B$3:$O$1100,10,0),"")</f>
        <v>0</v>
      </c>
      <c r="J194" s="321">
        <f>IFERROR(VLOOKUP($A194,'様式C-1-2用'!$B$3:$O$1100,11,0),"")</f>
        <v>0</v>
      </c>
      <c r="K194" s="321">
        <f t="shared" si="2"/>
        <v>0</v>
      </c>
      <c r="L194" s="321">
        <f>IFERROR(VLOOKUP($A194,'様式C-1-2用'!$B$3:$O$1100,12,0),"")</f>
        <v>0</v>
      </c>
      <c r="M194" s="321">
        <f>IFERROR(VLOOKUP($A194,'様式C-1-2用'!$B$3:$O$1100,13,0),"")</f>
        <v>0</v>
      </c>
      <c r="N194" s="321">
        <f>IFERROR(VLOOKUP($A194,'様式C-1-2用'!$B$3:$O$1100,14,0),"")</f>
        <v>0</v>
      </c>
      <c r="O194" s="321">
        <f>IFERROR(VLOOKUP($A194,'様式C-1-2用'!$B$3:$P$1100,15,0),"")</f>
        <v>0</v>
      </c>
    </row>
    <row r="195" spans="1:15" ht="15.95" customHeight="1" x14ac:dyDescent="0.15">
      <c r="A195" s="314">
        <v>193</v>
      </c>
      <c r="B195" s="320">
        <f>IFERROR(VLOOKUP($A195,'様式C-1-2用'!$B$3:$O$1100,2,0),"")</f>
        <v>0</v>
      </c>
      <c r="C195" s="321" t="str">
        <f>IFERROR(VLOOKUP($A195,'様式C-1-2用'!$B$3:$O$1100,3,0),"")</f>
        <v/>
      </c>
      <c r="D195" s="321">
        <f>IFERROR(VLOOKUP($A195,'様式C-1-2用'!$B$3:$O$1100,5,0),"")</f>
        <v>0</v>
      </c>
      <c r="E195" s="321">
        <f>IFERROR(VLOOKUP($A195,'様式C-1-2用'!$B$3:$O$1100,6,0),"")</f>
        <v>0</v>
      </c>
      <c r="F195" s="321">
        <f>IFERROR(VLOOKUP($A195,'様式C-1-2用'!$B$3:$O$1100,7,0),"")</f>
        <v>0</v>
      </c>
      <c r="G195" s="321">
        <f>IFERROR(VLOOKUP($A195,'様式C-1-2用'!$B$3:$O$1100,8,0),"")</f>
        <v>0</v>
      </c>
      <c r="H195" s="327">
        <f>IFERROR(VLOOKUP($A195,'様式C-1-2用'!$B$3:$O$1100,9,0),"")</f>
        <v>0</v>
      </c>
      <c r="I195" s="321">
        <f>IFERROR(VLOOKUP($A195,'様式C-1-2用'!$B$3:$O$1100,10,0),"")</f>
        <v>0</v>
      </c>
      <c r="J195" s="321">
        <f>IFERROR(VLOOKUP($A195,'様式C-1-2用'!$B$3:$O$1100,11,0),"")</f>
        <v>0</v>
      </c>
      <c r="K195" s="321">
        <f t="shared" si="2"/>
        <v>0</v>
      </c>
      <c r="L195" s="321">
        <f>IFERROR(VLOOKUP($A195,'様式C-1-2用'!$B$3:$O$1100,12,0),"")</f>
        <v>0</v>
      </c>
      <c r="M195" s="321">
        <f>IFERROR(VLOOKUP($A195,'様式C-1-2用'!$B$3:$O$1100,13,0),"")</f>
        <v>0</v>
      </c>
      <c r="N195" s="321">
        <f>IFERROR(VLOOKUP($A195,'様式C-1-2用'!$B$3:$O$1100,14,0),"")</f>
        <v>0</v>
      </c>
      <c r="O195" s="321">
        <f>IFERROR(VLOOKUP($A195,'様式C-1-2用'!$B$3:$P$1100,15,0),"")</f>
        <v>0</v>
      </c>
    </row>
    <row r="196" spans="1:15" ht="15.95" customHeight="1" x14ac:dyDescent="0.15">
      <c r="A196" s="314">
        <v>194</v>
      </c>
      <c r="B196" s="320">
        <f>IFERROR(VLOOKUP($A196,'様式C-1-2用'!$B$3:$O$1100,2,0),"")</f>
        <v>0</v>
      </c>
      <c r="C196" s="321" t="str">
        <f>IFERROR(VLOOKUP($A196,'様式C-1-2用'!$B$3:$O$1100,3,0),"")</f>
        <v/>
      </c>
      <c r="D196" s="321">
        <f>IFERROR(VLOOKUP($A196,'様式C-1-2用'!$B$3:$O$1100,5,0),"")</f>
        <v>0</v>
      </c>
      <c r="E196" s="321">
        <f>IFERROR(VLOOKUP($A196,'様式C-1-2用'!$B$3:$O$1100,6,0),"")</f>
        <v>0</v>
      </c>
      <c r="F196" s="321">
        <f>IFERROR(VLOOKUP($A196,'様式C-1-2用'!$B$3:$O$1100,7,0),"")</f>
        <v>0</v>
      </c>
      <c r="G196" s="321">
        <f>IFERROR(VLOOKUP($A196,'様式C-1-2用'!$B$3:$O$1100,8,0),"")</f>
        <v>0</v>
      </c>
      <c r="H196" s="327">
        <f>IFERROR(VLOOKUP($A196,'様式C-1-2用'!$B$3:$O$1100,9,0),"")</f>
        <v>0</v>
      </c>
      <c r="I196" s="321">
        <f>IFERROR(VLOOKUP($A196,'様式C-1-2用'!$B$3:$O$1100,10,0),"")</f>
        <v>0</v>
      </c>
      <c r="J196" s="321">
        <f>IFERROR(VLOOKUP($A196,'様式C-1-2用'!$B$3:$O$1100,11,0),"")</f>
        <v>0</v>
      </c>
      <c r="K196" s="321">
        <f t="shared" ref="K196:K259" si="3">IF(J196=0,I196,J196)</f>
        <v>0</v>
      </c>
      <c r="L196" s="321">
        <f>IFERROR(VLOOKUP($A196,'様式C-1-2用'!$B$3:$O$1100,12,0),"")</f>
        <v>0</v>
      </c>
      <c r="M196" s="321">
        <f>IFERROR(VLOOKUP($A196,'様式C-1-2用'!$B$3:$O$1100,13,0),"")</f>
        <v>0</v>
      </c>
      <c r="N196" s="321">
        <f>IFERROR(VLOOKUP($A196,'様式C-1-2用'!$B$3:$O$1100,14,0),"")</f>
        <v>0</v>
      </c>
      <c r="O196" s="321">
        <f>IFERROR(VLOOKUP($A196,'様式C-1-2用'!$B$3:$P$1100,15,0),"")</f>
        <v>0</v>
      </c>
    </row>
    <row r="197" spans="1:15" ht="15.95" customHeight="1" x14ac:dyDescent="0.15">
      <c r="A197" s="314">
        <v>195</v>
      </c>
      <c r="B197" s="320">
        <f>IFERROR(VLOOKUP($A197,'様式C-1-2用'!$B$3:$O$1100,2,0),"")</f>
        <v>0</v>
      </c>
      <c r="C197" s="321" t="str">
        <f>IFERROR(VLOOKUP($A197,'様式C-1-2用'!$B$3:$O$1100,3,0),"")</f>
        <v/>
      </c>
      <c r="D197" s="321">
        <f>IFERROR(VLOOKUP($A197,'様式C-1-2用'!$B$3:$O$1100,5,0),"")</f>
        <v>0</v>
      </c>
      <c r="E197" s="321">
        <f>IFERROR(VLOOKUP($A197,'様式C-1-2用'!$B$3:$O$1100,6,0),"")</f>
        <v>0</v>
      </c>
      <c r="F197" s="321">
        <f>IFERROR(VLOOKUP($A197,'様式C-1-2用'!$B$3:$O$1100,7,0),"")</f>
        <v>0</v>
      </c>
      <c r="G197" s="321">
        <f>IFERROR(VLOOKUP($A197,'様式C-1-2用'!$B$3:$O$1100,8,0),"")</f>
        <v>0</v>
      </c>
      <c r="H197" s="327">
        <f>IFERROR(VLOOKUP($A197,'様式C-1-2用'!$B$3:$O$1100,9,0),"")</f>
        <v>0</v>
      </c>
      <c r="I197" s="321">
        <f>IFERROR(VLOOKUP($A197,'様式C-1-2用'!$B$3:$O$1100,10,0),"")</f>
        <v>0</v>
      </c>
      <c r="J197" s="321">
        <f>IFERROR(VLOOKUP($A197,'様式C-1-2用'!$B$3:$O$1100,11,0),"")</f>
        <v>0</v>
      </c>
      <c r="K197" s="321">
        <f t="shared" si="3"/>
        <v>0</v>
      </c>
      <c r="L197" s="321">
        <f>IFERROR(VLOOKUP($A197,'様式C-1-2用'!$B$3:$O$1100,12,0),"")</f>
        <v>0</v>
      </c>
      <c r="M197" s="321">
        <f>IFERROR(VLOOKUP($A197,'様式C-1-2用'!$B$3:$O$1100,13,0),"")</f>
        <v>0</v>
      </c>
      <c r="N197" s="321">
        <f>IFERROR(VLOOKUP($A197,'様式C-1-2用'!$B$3:$O$1100,14,0),"")</f>
        <v>0</v>
      </c>
      <c r="O197" s="321">
        <f>IFERROR(VLOOKUP($A197,'様式C-1-2用'!$B$3:$P$1100,15,0),"")</f>
        <v>0</v>
      </c>
    </row>
    <row r="198" spans="1:15" ht="15.95" customHeight="1" x14ac:dyDescent="0.15">
      <c r="A198" s="314">
        <v>196</v>
      </c>
      <c r="B198" s="320">
        <f>IFERROR(VLOOKUP($A198,'様式C-1-2用'!$B$3:$O$1100,2,0),"")</f>
        <v>0</v>
      </c>
      <c r="C198" s="321" t="str">
        <f>IFERROR(VLOOKUP($A198,'様式C-1-2用'!$B$3:$O$1100,3,0),"")</f>
        <v/>
      </c>
      <c r="D198" s="321">
        <f>IFERROR(VLOOKUP($A198,'様式C-1-2用'!$B$3:$O$1100,5,0),"")</f>
        <v>0</v>
      </c>
      <c r="E198" s="321">
        <f>IFERROR(VLOOKUP($A198,'様式C-1-2用'!$B$3:$O$1100,6,0),"")</f>
        <v>0</v>
      </c>
      <c r="F198" s="321">
        <f>IFERROR(VLOOKUP($A198,'様式C-1-2用'!$B$3:$O$1100,7,0),"")</f>
        <v>0</v>
      </c>
      <c r="G198" s="321">
        <f>IFERROR(VLOOKUP($A198,'様式C-1-2用'!$B$3:$O$1100,8,0),"")</f>
        <v>0</v>
      </c>
      <c r="H198" s="327">
        <f>IFERROR(VLOOKUP($A198,'様式C-1-2用'!$B$3:$O$1100,9,0),"")</f>
        <v>0</v>
      </c>
      <c r="I198" s="321">
        <f>IFERROR(VLOOKUP($A198,'様式C-1-2用'!$B$3:$O$1100,10,0),"")</f>
        <v>0</v>
      </c>
      <c r="J198" s="321">
        <f>IFERROR(VLOOKUP($A198,'様式C-1-2用'!$B$3:$O$1100,11,0),"")</f>
        <v>0</v>
      </c>
      <c r="K198" s="321">
        <f t="shared" si="3"/>
        <v>0</v>
      </c>
      <c r="L198" s="321">
        <f>IFERROR(VLOOKUP($A198,'様式C-1-2用'!$B$3:$O$1100,12,0),"")</f>
        <v>0</v>
      </c>
      <c r="M198" s="321">
        <f>IFERROR(VLOOKUP($A198,'様式C-1-2用'!$B$3:$O$1100,13,0),"")</f>
        <v>0</v>
      </c>
      <c r="N198" s="321">
        <f>IFERROR(VLOOKUP($A198,'様式C-1-2用'!$B$3:$O$1100,14,0),"")</f>
        <v>0</v>
      </c>
      <c r="O198" s="321">
        <f>IFERROR(VLOOKUP($A198,'様式C-1-2用'!$B$3:$P$1100,15,0),"")</f>
        <v>0</v>
      </c>
    </row>
    <row r="199" spans="1:15" ht="15.95" customHeight="1" x14ac:dyDescent="0.15">
      <c r="A199" s="314">
        <v>197</v>
      </c>
      <c r="B199" s="320">
        <f>IFERROR(VLOOKUP($A199,'様式C-1-2用'!$B$3:$O$1100,2,0),"")</f>
        <v>0</v>
      </c>
      <c r="C199" s="321" t="str">
        <f>IFERROR(VLOOKUP($A199,'様式C-1-2用'!$B$3:$O$1100,3,0),"")</f>
        <v/>
      </c>
      <c r="D199" s="321">
        <f>IFERROR(VLOOKUP($A199,'様式C-1-2用'!$B$3:$O$1100,5,0),"")</f>
        <v>0</v>
      </c>
      <c r="E199" s="321">
        <f>IFERROR(VLOOKUP($A199,'様式C-1-2用'!$B$3:$O$1100,6,0),"")</f>
        <v>0</v>
      </c>
      <c r="F199" s="321">
        <f>IFERROR(VLOOKUP($A199,'様式C-1-2用'!$B$3:$O$1100,7,0),"")</f>
        <v>0</v>
      </c>
      <c r="G199" s="321">
        <f>IFERROR(VLOOKUP($A199,'様式C-1-2用'!$B$3:$O$1100,8,0),"")</f>
        <v>0</v>
      </c>
      <c r="H199" s="327">
        <f>IFERROR(VLOOKUP($A199,'様式C-1-2用'!$B$3:$O$1100,9,0),"")</f>
        <v>0</v>
      </c>
      <c r="I199" s="321">
        <f>IFERROR(VLOOKUP($A199,'様式C-1-2用'!$B$3:$O$1100,10,0),"")</f>
        <v>0</v>
      </c>
      <c r="J199" s="321">
        <f>IFERROR(VLOOKUP($A199,'様式C-1-2用'!$B$3:$O$1100,11,0),"")</f>
        <v>0</v>
      </c>
      <c r="K199" s="321">
        <f t="shared" si="3"/>
        <v>0</v>
      </c>
      <c r="L199" s="321">
        <f>IFERROR(VLOOKUP($A199,'様式C-1-2用'!$B$3:$O$1100,12,0),"")</f>
        <v>0</v>
      </c>
      <c r="M199" s="321">
        <f>IFERROR(VLOOKUP($A199,'様式C-1-2用'!$B$3:$O$1100,13,0),"")</f>
        <v>0</v>
      </c>
      <c r="N199" s="321">
        <f>IFERROR(VLOOKUP($A199,'様式C-1-2用'!$B$3:$O$1100,14,0),"")</f>
        <v>0</v>
      </c>
      <c r="O199" s="321">
        <f>IFERROR(VLOOKUP($A199,'様式C-1-2用'!$B$3:$P$1100,15,0),"")</f>
        <v>0</v>
      </c>
    </row>
    <row r="200" spans="1:15" ht="15.95" customHeight="1" x14ac:dyDescent="0.15">
      <c r="A200" s="314">
        <v>198</v>
      </c>
      <c r="B200" s="320">
        <f>IFERROR(VLOOKUP($A200,'様式C-1-2用'!$B$3:$O$1100,2,0),"")</f>
        <v>0</v>
      </c>
      <c r="C200" s="321" t="str">
        <f>IFERROR(VLOOKUP($A200,'様式C-1-2用'!$B$3:$O$1100,3,0),"")</f>
        <v/>
      </c>
      <c r="D200" s="321">
        <f>IFERROR(VLOOKUP($A200,'様式C-1-2用'!$B$3:$O$1100,5,0),"")</f>
        <v>0</v>
      </c>
      <c r="E200" s="321">
        <f>IFERROR(VLOOKUP($A200,'様式C-1-2用'!$B$3:$O$1100,6,0),"")</f>
        <v>0</v>
      </c>
      <c r="F200" s="321">
        <f>IFERROR(VLOOKUP($A200,'様式C-1-2用'!$B$3:$O$1100,7,0),"")</f>
        <v>0</v>
      </c>
      <c r="G200" s="321">
        <f>IFERROR(VLOOKUP($A200,'様式C-1-2用'!$B$3:$O$1100,8,0),"")</f>
        <v>0</v>
      </c>
      <c r="H200" s="327">
        <f>IFERROR(VLOOKUP($A200,'様式C-1-2用'!$B$3:$O$1100,9,0),"")</f>
        <v>0</v>
      </c>
      <c r="I200" s="321">
        <f>IFERROR(VLOOKUP($A200,'様式C-1-2用'!$B$3:$O$1100,10,0),"")</f>
        <v>0</v>
      </c>
      <c r="J200" s="321">
        <f>IFERROR(VLOOKUP($A200,'様式C-1-2用'!$B$3:$O$1100,11,0),"")</f>
        <v>0</v>
      </c>
      <c r="K200" s="321">
        <f t="shared" si="3"/>
        <v>0</v>
      </c>
      <c r="L200" s="321">
        <f>IFERROR(VLOOKUP($A200,'様式C-1-2用'!$B$3:$O$1100,12,0),"")</f>
        <v>0</v>
      </c>
      <c r="M200" s="321">
        <f>IFERROR(VLOOKUP($A200,'様式C-1-2用'!$B$3:$O$1100,13,0),"")</f>
        <v>0</v>
      </c>
      <c r="N200" s="321">
        <f>IFERROR(VLOOKUP($A200,'様式C-1-2用'!$B$3:$O$1100,14,0),"")</f>
        <v>0</v>
      </c>
      <c r="O200" s="321">
        <f>IFERROR(VLOOKUP($A200,'様式C-1-2用'!$B$3:$P$1100,15,0),"")</f>
        <v>0</v>
      </c>
    </row>
    <row r="201" spans="1:15" ht="15.95" customHeight="1" x14ac:dyDescent="0.15">
      <c r="A201" s="314">
        <v>199</v>
      </c>
      <c r="B201" s="320">
        <f>IFERROR(VLOOKUP($A201,'様式C-1-2用'!$B$3:$O$1100,2,0),"")</f>
        <v>0</v>
      </c>
      <c r="C201" s="321" t="str">
        <f>IFERROR(VLOOKUP($A201,'様式C-1-2用'!$B$3:$O$1100,3,0),"")</f>
        <v/>
      </c>
      <c r="D201" s="321">
        <f>IFERROR(VLOOKUP($A201,'様式C-1-2用'!$B$3:$O$1100,5,0),"")</f>
        <v>0</v>
      </c>
      <c r="E201" s="321">
        <f>IFERROR(VLOOKUP($A201,'様式C-1-2用'!$B$3:$O$1100,6,0),"")</f>
        <v>0</v>
      </c>
      <c r="F201" s="321">
        <f>IFERROR(VLOOKUP($A201,'様式C-1-2用'!$B$3:$O$1100,7,0),"")</f>
        <v>0</v>
      </c>
      <c r="G201" s="321">
        <f>IFERROR(VLOOKUP($A201,'様式C-1-2用'!$B$3:$O$1100,8,0),"")</f>
        <v>0</v>
      </c>
      <c r="H201" s="327">
        <f>IFERROR(VLOOKUP($A201,'様式C-1-2用'!$B$3:$O$1100,9,0),"")</f>
        <v>0</v>
      </c>
      <c r="I201" s="321">
        <f>IFERROR(VLOOKUP($A201,'様式C-1-2用'!$B$3:$O$1100,10,0),"")</f>
        <v>0</v>
      </c>
      <c r="J201" s="321">
        <f>IFERROR(VLOOKUP($A201,'様式C-1-2用'!$B$3:$O$1100,11,0),"")</f>
        <v>0</v>
      </c>
      <c r="K201" s="321">
        <f t="shared" si="3"/>
        <v>0</v>
      </c>
      <c r="L201" s="321">
        <f>IFERROR(VLOOKUP($A201,'様式C-1-2用'!$B$3:$O$1100,12,0),"")</f>
        <v>0</v>
      </c>
      <c r="M201" s="321">
        <f>IFERROR(VLOOKUP($A201,'様式C-1-2用'!$B$3:$O$1100,13,0),"")</f>
        <v>0</v>
      </c>
      <c r="N201" s="321">
        <f>IFERROR(VLOOKUP($A201,'様式C-1-2用'!$B$3:$O$1100,14,0),"")</f>
        <v>0</v>
      </c>
      <c r="O201" s="321">
        <f>IFERROR(VLOOKUP($A201,'様式C-1-2用'!$B$3:$P$1100,15,0),"")</f>
        <v>0</v>
      </c>
    </row>
    <row r="202" spans="1:15" ht="15.95" customHeight="1" x14ac:dyDescent="0.15">
      <c r="A202" s="314">
        <v>200</v>
      </c>
      <c r="B202" s="320">
        <f>IFERROR(VLOOKUP($A202,'様式C-1-2用'!$B$3:$O$1100,2,0),"")</f>
        <v>0</v>
      </c>
      <c r="C202" s="321" t="str">
        <f>IFERROR(VLOOKUP($A202,'様式C-1-2用'!$B$3:$O$1100,3,0),"")</f>
        <v/>
      </c>
      <c r="D202" s="321">
        <f>IFERROR(VLOOKUP($A202,'様式C-1-2用'!$B$3:$O$1100,5,0),"")</f>
        <v>0</v>
      </c>
      <c r="E202" s="321">
        <f>IFERROR(VLOOKUP($A202,'様式C-1-2用'!$B$3:$O$1100,6,0),"")</f>
        <v>0</v>
      </c>
      <c r="F202" s="321">
        <f>IFERROR(VLOOKUP($A202,'様式C-1-2用'!$B$3:$O$1100,7,0),"")</f>
        <v>0</v>
      </c>
      <c r="G202" s="321">
        <f>IFERROR(VLOOKUP($A202,'様式C-1-2用'!$B$3:$O$1100,8,0),"")</f>
        <v>0</v>
      </c>
      <c r="H202" s="327">
        <f>IFERROR(VLOOKUP($A202,'様式C-1-2用'!$B$3:$O$1100,9,0),"")</f>
        <v>0</v>
      </c>
      <c r="I202" s="321">
        <f>IFERROR(VLOOKUP($A202,'様式C-1-2用'!$B$3:$O$1100,10,0),"")</f>
        <v>0</v>
      </c>
      <c r="J202" s="321">
        <f>IFERROR(VLOOKUP($A202,'様式C-1-2用'!$B$3:$O$1100,11,0),"")</f>
        <v>0</v>
      </c>
      <c r="K202" s="321">
        <f t="shared" si="3"/>
        <v>0</v>
      </c>
      <c r="L202" s="321">
        <f>IFERROR(VLOOKUP($A202,'様式C-1-2用'!$B$3:$O$1100,12,0),"")</f>
        <v>0</v>
      </c>
      <c r="M202" s="321">
        <f>IFERROR(VLOOKUP($A202,'様式C-1-2用'!$B$3:$O$1100,13,0),"")</f>
        <v>0</v>
      </c>
      <c r="N202" s="321">
        <f>IFERROR(VLOOKUP($A202,'様式C-1-2用'!$B$3:$O$1100,14,0),"")</f>
        <v>0</v>
      </c>
      <c r="O202" s="321">
        <f>IFERROR(VLOOKUP($A202,'様式C-1-2用'!$B$3:$P$1100,15,0),"")</f>
        <v>0</v>
      </c>
    </row>
    <row r="203" spans="1:15" ht="15.95" customHeight="1" x14ac:dyDescent="0.15">
      <c r="A203" s="314">
        <v>201</v>
      </c>
      <c r="B203" s="320">
        <f>IFERROR(VLOOKUP($A203,'様式C-1-2用'!$B$3:$O$1100,2,0),"")</f>
        <v>0</v>
      </c>
      <c r="C203" s="321" t="str">
        <f>IFERROR(VLOOKUP($A203,'様式C-1-2用'!$B$3:$O$1100,3,0),"")</f>
        <v/>
      </c>
      <c r="D203" s="321">
        <f>IFERROR(VLOOKUP($A203,'様式C-1-2用'!$B$3:$O$1100,5,0),"")</f>
        <v>0</v>
      </c>
      <c r="E203" s="321">
        <f>IFERROR(VLOOKUP($A203,'様式C-1-2用'!$B$3:$O$1100,6,0),"")</f>
        <v>0</v>
      </c>
      <c r="F203" s="321">
        <f>IFERROR(VLOOKUP($A203,'様式C-1-2用'!$B$3:$O$1100,7,0),"")</f>
        <v>0</v>
      </c>
      <c r="G203" s="321">
        <f>IFERROR(VLOOKUP($A203,'様式C-1-2用'!$B$3:$O$1100,8,0),"")</f>
        <v>0</v>
      </c>
      <c r="H203" s="327">
        <f>IFERROR(VLOOKUP($A203,'様式C-1-2用'!$B$3:$O$1100,9,0),"")</f>
        <v>0</v>
      </c>
      <c r="I203" s="321">
        <f>IFERROR(VLOOKUP($A203,'様式C-1-2用'!$B$3:$O$1100,10,0),"")</f>
        <v>0</v>
      </c>
      <c r="J203" s="321">
        <f>IFERROR(VLOOKUP($A203,'様式C-1-2用'!$B$3:$O$1100,11,0),"")</f>
        <v>0</v>
      </c>
      <c r="K203" s="321">
        <f t="shared" si="3"/>
        <v>0</v>
      </c>
      <c r="L203" s="321">
        <f>IFERROR(VLOOKUP($A203,'様式C-1-2用'!$B$3:$O$1100,12,0),"")</f>
        <v>0</v>
      </c>
      <c r="M203" s="321">
        <f>IFERROR(VLOOKUP($A203,'様式C-1-2用'!$B$3:$O$1100,13,0),"")</f>
        <v>0</v>
      </c>
      <c r="N203" s="321">
        <f>IFERROR(VLOOKUP($A203,'様式C-1-2用'!$B$3:$O$1100,14,0),"")</f>
        <v>0</v>
      </c>
      <c r="O203" s="321">
        <f>IFERROR(VLOOKUP($A203,'様式C-1-2用'!$B$3:$P$1100,15,0),"")</f>
        <v>0</v>
      </c>
    </row>
    <row r="204" spans="1:15" ht="15.95" customHeight="1" x14ac:dyDescent="0.15">
      <c r="A204" s="314">
        <v>202</v>
      </c>
      <c r="B204" s="320">
        <f>IFERROR(VLOOKUP($A204,'様式C-1-2用'!$B$3:$O$1100,2,0),"")</f>
        <v>0</v>
      </c>
      <c r="C204" s="321" t="str">
        <f>IFERROR(VLOOKUP($A204,'様式C-1-2用'!$B$3:$O$1100,3,0),"")</f>
        <v/>
      </c>
      <c r="D204" s="321">
        <f>IFERROR(VLOOKUP($A204,'様式C-1-2用'!$B$3:$O$1100,5,0),"")</f>
        <v>0</v>
      </c>
      <c r="E204" s="321">
        <f>IFERROR(VLOOKUP($A204,'様式C-1-2用'!$B$3:$O$1100,6,0),"")</f>
        <v>0</v>
      </c>
      <c r="F204" s="321">
        <f>IFERROR(VLOOKUP($A204,'様式C-1-2用'!$B$3:$O$1100,7,0),"")</f>
        <v>0</v>
      </c>
      <c r="G204" s="321">
        <f>IFERROR(VLOOKUP($A204,'様式C-1-2用'!$B$3:$O$1100,8,0),"")</f>
        <v>0</v>
      </c>
      <c r="H204" s="327">
        <f>IFERROR(VLOOKUP($A204,'様式C-1-2用'!$B$3:$O$1100,9,0),"")</f>
        <v>0</v>
      </c>
      <c r="I204" s="321">
        <f>IFERROR(VLOOKUP($A204,'様式C-1-2用'!$B$3:$O$1100,10,0),"")</f>
        <v>0</v>
      </c>
      <c r="J204" s="321">
        <f>IFERROR(VLOOKUP($A204,'様式C-1-2用'!$B$3:$O$1100,11,0),"")</f>
        <v>0</v>
      </c>
      <c r="K204" s="321">
        <f t="shared" si="3"/>
        <v>0</v>
      </c>
      <c r="L204" s="321">
        <f>IFERROR(VLOOKUP($A204,'様式C-1-2用'!$B$3:$O$1100,12,0),"")</f>
        <v>0</v>
      </c>
      <c r="M204" s="321">
        <f>IFERROR(VLOOKUP($A204,'様式C-1-2用'!$B$3:$O$1100,13,0),"")</f>
        <v>0</v>
      </c>
      <c r="N204" s="321">
        <f>IFERROR(VLOOKUP($A204,'様式C-1-2用'!$B$3:$O$1100,14,0),"")</f>
        <v>0</v>
      </c>
      <c r="O204" s="321">
        <f>IFERROR(VLOOKUP($A204,'様式C-1-2用'!$B$3:$P$1100,15,0),"")</f>
        <v>0</v>
      </c>
    </row>
    <row r="205" spans="1:15" ht="15.95" customHeight="1" x14ac:dyDescent="0.15">
      <c r="A205" s="314">
        <v>203</v>
      </c>
      <c r="B205" s="320">
        <f>IFERROR(VLOOKUP($A205,'様式C-1-2用'!$B$3:$O$1100,2,0),"")</f>
        <v>0</v>
      </c>
      <c r="C205" s="321" t="str">
        <f>IFERROR(VLOOKUP($A205,'様式C-1-2用'!$B$3:$O$1100,3,0),"")</f>
        <v/>
      </c>
      <c r="D205" s="321">
        <f>IFERROR(VLOOKUP($A205,'様式C-1-2用'!$B$3:$O$1100,5,0),"")</f>
        <v>0</v>
      </c>
      <c r="E205" s="321">
        <f>IFERROR(VLOOKUP($A205,'様式C-1-2用'!$B$3:$O$1100,6,0),"")</f>
        <v>0</v>
      </c>
      <c r="F205" s="321">
        <f>IFERROR(VLOOKUP($A205,'様式C-1-2用'!$B$3:$O$1100,7,0),"")</f>
        <v>0</v>
      </c>
      <c r="G205" s="321">
        <f>IFERROR(VLOOKUP($A205,'様式C-1-2用'!$B$3:$O$1100,8,0),"")</f>
        <v>0</v>
      </c>
      <c r="H205" s="327">
        <f>IFERROR(VLOOKUP($A205,'様式C-1-2用'!$B$3:$O$1100,9,0),"")</f>
        <v>0</v>
      </c>
      <c r="I205" s="321">
        <f>IFERROR(VLOOKUP($A205,'様式C-1-2用'!$B$3:$O$1100,10,0),"")</f>
        <v>0</v>
      </c>
      <c r="J205" s="321">
        <f>IFERROR(VLOOKUP($A205,'様式C-1-2用'!$B$3:$O$1100,11,0),"")</f>
        <v>0</v>
      </c>
      <c r="K205" s="321">
        <f t="shared" si="3"/>
        <v>0</v>
      </c>
      <c r="L205" s="321">
        <f>IFERROR(VLOOKUP($A205,'様式C-1-2用'!$B$3:$O$1100,12,0),"")</f>
        <v>0</v>
      </c>
      <c r="M205" s="321">
        <f>IFERROR(VLOOKUP($A205,'様式C-1-2用'!$B$3:$O$1100,13,0),"")</f>
        <v>0</v>
      </c>
      <c r="N205" s="321">
        <f>IFERROR(VLOOKUP($A205,'様式C-1-2用'!$B$3:$O$1100,14,0),"")</f>
        <v>0</v>
      </c>
      <c r="O205" s="321">
        <f>IFERROR(VLOOKUP($A205,'様式C-1-2用'!$B$3:$P$1100,15,0),"")</f>
        <v>0</v>
      </c>
    </row>
    <row r="206" spans="1:15" ht="15.95" customHeight="1" x14ac:dyDescent="0.15">
      <c r="A206" s="314">
        <v>204</v>
      </c>
      <c r="B206" s="320">
        <f>IFERROR(VLOOKUP($A206,'様式C-1-2用'!$B$3:$O$1100,2,0),"")</f>
        <v>0</v>
      </c>
      <c r="C206" s="321" t="str">
        <f>IFERROR(VLOOKUP($A206,'様式C-1-2用'!$B$3:$O$1100,3,0),"")</f>
        <v/>
      </c>
      <c r="D206" s="321">
        <f>IFERROR(VLOOKUP($A206,'様式C-1-2用'!$B$3:$O$1100,5,0),"")</f>
        <v>0</v>
      </c>
      <c r="E206" s="321">
        <f>IFERROR(VLOOKUP($A206,'様式C-1-2用'!$B$3:$O$1100,6,0),"")</f>
        <v>0</v>
      </c>
      <c r="F206" s="321">
        <f>IFERROR(VLOOKUP($A206,'様式C-1-2用'!$B$3:$O$1100,7,0),"")</f>
        <v>0</v>
      </c>
      <c r="G206" s="321">
        <f>IFERROR(VLOOKUP($A206,'様式C-1-2用'!$B$3:$O$1100,8,0),"")</f>
        <v>0</v>
      </c>
      <c r="H206" s="327">
        <f>IFERROR(VLOOKUP($A206,'様式C-1-2用'!$B$3:$O$1100,9,0),"")</f>
        <v>0</v>
      </c>
      <c r="I206" s="321">
        <f>IFERROR(VLOOKUP($A206,'様式C-1-2用'!$B$3:$O$1100,10,0),"")</f>
        <v>0</v>
      </c>
      <c r="J206" s="321">
        <f>IFERROR(VLOOKUP($A206,'様式C-1-2用'!$B$3:$O$1100,11,0),"")</f>
        <v>0</v>
      </c>
      <c r="K206" s="321">
        <f t="shared" si="3"/>
        <v>0</v>
      </c>
      <c r="L206" s="321">
        <f>IFERROR(VLOOKUP($A206,'様式C-1-2用'!$B$3:$O$1100,12,0),"")</f>
        <v>0</v>
      </c>
      <c r="M206" s="321">
        <f>IFERROR(VLOOKUP($A206,'様式C-1-2用'!$B$3:$O$1100,13,0),"")</f>
        <v>0</v>
      </c>
      <c r="N206" s="321">
        <f>IFERROR(VLOOKUP($A206,'様式C-1-2用'!$B$3:$O$1100,14,0),"")</f>
        <v>0</v>
      </c>
      <c r="O206" s="321">
        <f>IFERROR(VLOOKUP($A206,'様式C-1-2用'!$B$3:$P$1100,15,0),"")</f>
        <v>0</v>
      </c>
    </row>
    <row r="207" spans="1:15" ht="15.95" customHeight="1" x14ac:dyDescent="0.15">
      <c r="A207" s="314">
        <v>205</v>
      </c>
      <c r="B207" s="320">
        <f>IFERROR(VLOOKUP($A207,'様式C-1-2用'!$B$3:$O$1100,2,0),"")</f>
        <v>0</v>
      </c>
      <c r="C207" s="321" t="str">
        <f>IFERROR(VLOOKUP($A207,'様式C-1-2用'!$B$3:$O$1100,3,0),"")</f>
        <v/>
      </c>
      <c r="D207" s="321">
        <f>IFERROR(VLOOKUP($A207,'様式C-1-2用'!$B$3:$O$1100,5,0),"")</f>
        <v>0</v>
      </c>
      <c r="E207" s="321">
        <f>IFERROR(VLOOKUP($A207,'様式C-1-2用'!$B$3:$O$1100,6,0),"")</f>
        <v>0</v>
      </c>
      <c r="F207" s="321">
        <f>IFERROR(VLOOKUP($A207,'様式C-1-2用'!$B$3:$O$1100,7,0),"")</f>
        <v>0</v>
      </c>
      <c r="G207" s="321">
        <f>IFERROR(VLOOKUP($A207,'様式C-1-2用'!$B$3:$O$1100,8,0),"")</f>
        <v>0</v>
      </c>
      <c r="H207" s="327">
        <f>IFERROR(VLOOKUP($A207,'様式C-1-2用'!$B$3:$O$1100,9,0),"")</f>
        <v>0</v>
      </c>
      <c r="I207" s="321">
        <f>IFERROR(VLOOKUP($A207,'様式C-1-2用'!$B$3:$O$1100,10,0),"")</f>
        <v>0</v>
      </c>
      <c r="J207" s="321">
        <f>IFERROR(VLOOKUP($A207,'様式C-1-2用'!$B$3:$O$1100,11,0),"")</f>
        <v>0</v>
      </c>
      <c r="K207" s="321">
        <f t="shared" si="3"/>
        <v>0</v>
      </c>
      <c r="L207" s="321">
        <f>IFERROR(VLOOKUP($A207,'様式C-1-2用'!$B$3:$O$1100,12,0),"")</f>
        <v>0</v>
      </c>
      <c r="M207" s="321">
        <f>IFERROR(VLOOKUP($A207,'様式C-1-2用'!$B$3:$O$1100,13,0),"")</f>
        <v>0</v>
      </c>
      <c r="N207" s="321">
        <f>IFERROR(VLOOKUP($A207,'様式C-1-2用'!$B$3:$O$1100,14,0),"")</f>
        <v>0</v>
      </c>
      <c r="O207" s="321">
        <f>IFERROR(VLOOKUP($A207,'様式C-1-2用'!$B$3:$P$1100,15,0),"")</f>
        <v>0</v>
      </c>
    </row>
    <row r="208" spans="1:15" ht="15.95" customHeight="1" x14ac:dyDescent="0.15">
      <c r="A208" s="314">
        <v>206</v>
      </c>
      <c r="B208" s="320">
        <f>IFERROR(VLOOKUP($A208,'様式C-1-2用'!$B$3:$O$1100,2,0),"")</f>
        <v>0</v>
      </c>
      <c r="C208" s="321" t="str">
        <f>IFERROR(VLOOKUP($A208,'様式C-1-2用'!$B$3:$O$1100,3,0),"")</f>
        <v/>
      </c>
      <c r="D208" s="321">
        <f>IFERROR(VLOOKUP($A208,'様式C-1-2用'!$B$3:$O$1100,5,0),"")</f>
        <v>0</v>
      </c>
      <c r="E208" s="321">
        <f>IFERROR(VLOOKUP($A208,'様式C-1-2用'!$B$3:$O$1100,6,0),"")</f>
        <v>0</v>
      </c>
      <c r="F208" s="321">
        <f>IFERROR(VLOOKUP($A208,'様式C-1-2用'!$B$3:$O$1100,7,0),"")</f>
        <v>0</v>
      </c>
      <c r="G208" s="321">
        <f>IFERROR(VLOOKUP($A208,'様式C-1-2用'!$B$3:$O$1100,8,0),"")</f>
        <v>0</v>
      </c>
      <c r="H208" s="327">
        <f>IFERROR(VLOOKUP($A208,'様式C-1-2用'!$B$3:$O$1100,9,0),"")</f>
        <v>0</v>
      </c>
      <c r="I208" s="321">
        <f>IFERROR(VLOOKUP($A208,'様式C-1-2用'!$B$3:$O$1100,10,0),"")</f>
        <v>0</v>
      </c>
      <c r="J208" s="321">
        <f>IFERROR(VLOOKUP($A208,'様式C-1-2用'!$B$3:$O$1100,11,0),"")</f>
        <v>0</v>
      </c>
      <c r="K208" s="321">
        <f t="shared" si="3"/>
        <v>0</v>
      </c>
      <c r="L208" s="321">
        <f>IFERROR(VLOOKUP($A208,'様式C-1-2用'!$B$3:$O$1100,12,0),"")</f>
        <v>0</v>
      </c>
      <c r="M208" s="321">
        <f>IFERROR(VLOOKUP($A208,'様式C-1-2用'!$B$3:$O$1100,13,0),"")</f>
        <v>0</v>
      </c>
      <c r="N208" s="321">
        <f>IFERROR(VLOOKUP($A208,'様式C-1-2用'!$B$3:$O$1100,14,0),"")</f>
        <v>0</v>
      </c>
      <c r="O208" s="321">
        <f>IFERROR(VLOOKUP($A208,'様式C-1-2用'!$B$3:$P$1100,15,0),"")</f>
        <v>0</v>
      </c>
    </row>
    <row r="209" spans="1:15" ht="15.95" customHeight="1" x14ac:dyDescent="0.15">
      <c r="A209" s="314">
        <v>207</v>
      </c>
      <c r="B209" s="320">
        <f>IFERROR(VLOOKUP($A209,'様式C-1-2用'!$B$3:$O$1100,2,0),"")</f>
        <v>0</v>
      </c>
      <c r="C209" s="321" t="str">
        <f>IFERROR(VLOOKUP($A209,'様式C-1-2用'!$B$3:$O$1100,3,0),"")</f>
        <v/>
      </c>
      <c r="D209" s="321">
        <f>IFERROR(VLOOKUP($A209,'様式C-1-2用'!$B$3:$O$1100,5,0),"")</f>
        <v>0</v>
      </c>
      <c r="E209" s="321">
        <f>IFERROR(VLOOKUP($A209,'様式C-1-2用'!$B$3:$O$1100,6,0),"")</f>
        <v>0</v>
      </c>
      <c r="F209" s="321">
        <f>IFERROR(VLOOKUP($A209,'様式C-1-2用'!$B$3:$O$1100,7,0),"")</f>
        <v>0</v>
      </c>
      <c r="G209" s="321">
        <f>IFERROR(VLOOKUP($A209,'様式C-1-2用'!$B$3:$O$1100,8,0),"")</f>
        <v>0</v>
      </c>
      <c r="H209" s="327">
        <f>IFERROR(VLOOKUP($A209,'様式C-1-2用'!$B$3:$O$1100,9,0),"")</f>
        <v>0</v>
      </c>
      <c r="I209" s="321">
        <f>IFERROR(VLOOKUP($A209,'様式C-1-2用'!$B$3:$O$1100,10,0),"")</f>
        <v>0</v>
      </c>
      <c r="J209" s="321">
        <f>IFERROR(VLOOKUP($A209,'様式C-1-2用'!$B$3:$O$1100,11,0),"")</f>
        <v>0</v>
      </c>
      <c r="K209" s="321">
        <f t="shared" si="3"/>
        <v>0</v>
      </c>
      <c r="L209" s="321">
        <f>IFERROR(VLOOKUP($A209,'様式C-1-2用'!$B$3:$O$1100,12,0),"")</f>
        <v>0</v>
      </c>
      <c r="M209" s="321">
        <f>IFERROR(VLOOKUP($A209,'様式C-1-2用'!$B$3:$O$1100,13,0),"")</f>
        <v>0</v>
      </c>
      <c r="N209" s="321">
        <f>IFERROR(VLOOKUP($A209,'様式C-1-2用'!$B$3:$O$1100,14,0),"")</f>
        <v>0</v>
      </c>
      <c r="O209" s="321">
        <f>IFERROR(VLOOKUP($A209,'様式C-1-2用'!$B$3:$P$1100,15,0),"")</f>
        <v>0</v>
      </c>
    </row>
    <row r="210" spans="1:15" ht="15.95" customHeight="1" x14ac:dyDescent="0.15">
      <c r="A210" s="314">
        <v>208</v>
      </c>
      <c r="B210" s="320">
        <f>IFERROR(VLOOKUP($A210,'様式C-1-2用'!$B$3:$O$1100,2,0),"")</f>
        <v>0</v>
      </c>
      <c r="C210" s="321" t="str">
        <f>IFERROR(VLOOKUP($A210,'様式C-1-2用'!$B$3:$O$1100,3,0),"")</f>
        <v/>
      </c>
      <c r="D210" s="321">
        <f>IFERROR(VLOOKUP($A210,'様式C-1-2用'!$B$3:$O$1100,5,0),"")</f>
        <v>0</v>
      </c>
      <c r="E210" s="321">
        <f>IFERROR(VLOOKUP($A210,'様式C-1-2用'!$B$3:$O$1100,6,0),"")</f>
        <v>0</v>
      </c>
      <c r="F210" s="321">
        <f>IFERROR(VLOOKUP($A210,'様式C-1-2用'!$B$3:$O$1100,7,0),"")</f>
        <v>0</v>
      </c>
      <c r="G210" s="321">
        <f>IFERROR(VLOOKUP($A210,'様式C-1-2用'!$B$3:$O$1100,8,0),"")</f>
        <v>0</v>
      </c>
      <c r="H210" s="327">
        <f>IFERROR(VLOOKUP($A210,'様式C-1-2用'!$B$3:$O$1100,9,0),"")</f>
        <v>0</v>
      </c>
      <c r="I210" s="321">
        <f>IFERROR(VLOOKUP($A210,'様式C-1-2用'!$B$3:$O$1100,10,0),"")</f>
        <v>0</v>
      </c>
      <c r="J210" s="321">
        <f>IFERROR(VLOOKUP($A210,'様式C-1-2用'!$B$3:$O$1100,11,0),"")</f>
        <v>0</v>
      </c>
      <c r="K210" s="321">
        <f t="shared" si="3"/>
        <v>0</v>
      </c>
      <c r="L210" s="321">
        <f>IFERROR(VLOOKUP($A210,'様式C-1-2用'!$B$3:$O$1100,12,0),"")</f>
        <v>0</v>
      </c>
      <c r="M210" s="321">
        <f>IFERROR(VLOOKUP($A210,'様式C-1-2用'!$B$3:$O$1100,13,0),"")</f>
        <v>0</v>
      </c>
      <c r="N210" s="321">
        <f>IFERROR(VLOOKUP($A210,'様式C-1-2用'!$B$3:$O$1100,14,0),"")</f>
        <v>0</v>
      </c>
      <c r="O210" s="321">
        <f>IFERROR(VLOOKUP($A210,'様式C-1-2用'!$B$3:$P$1100,15,0),"")</f>
        <v>0</v>
      </c>
    </row>
    <row r="211" spans="1:15" ht="15.95" customHeight="1" x14ac:dyDescent="0.15">
      <c r="A211" s="314">
        <v>209</v>
      </c>
      <c r="B211" s="320">
        <f>IFERROR(VLOOKUP($A211,'様式C-1-2用'!$B$3:$O$1100,2,0),"")</f>
        <v>0</v>
      </c>
      <c r="C211" s="321" t="str">
        <f>IFERROR(VLOOKUP($A211,'様式C-1-2用'!$B$3:$O$1100,3,0),"")</f>
        <v/>
      </c>
      <c r="D211" s="321">
        <f>IFERROR(VLOOKUP($A211,'様式C-1-2用'!$B$3:$O$1100,5,0),"")</f>
        <v>0</v>
      </c>
      <c r="E211" s="321">
        <f>IFERROR(VLOOKUP($A211,'様式C-1-2用'!$B$3:$O$1100,6,0),"")</f>
        <v>0</v>
      </c>
      <c r="F211" s="321">
        <f>IFERROR(VLOOKUP($A211,'様式C-1-2用'!$B$3:$O$1100,7,0),"")</f>
        <v>0</v>
      </c>
      <c r="G211" s="321">
        <f>IFERROR(VLOOKUP($A211,'様式C-1-2用'!$B$3:$O$1100,8,0),"")</f>
        <v>0</v>
      </c>
      <c r="H211" s="327">
        <f>IFERROR(VLOOKUP($A211,'様式C-1-2用'!$B$3:$O$1100,9,0),"")</f>
        <v>0</v>
      </c>
      <c r="I211" s="321">
        <f>IFERROR(VLOOKUP($A211,'様式C-1-2用'!$B$3:$O$1100,10,0),"")</f>
        <v>0</v>
      </c>
      <c r="J211" s="321">
        <f>IFERROR(VLOOKUP($A211,'様式C-1-2用'!$B$3:$O$1100,11,0),"")</f>
        <v>0</v>
      </c>
      <c r="K211" s="321">
        <f t="shared" si="3"/>
        <v>0</v>
      </c>
      <c r="L211" s="321">
        <f>IFERROR(VLOOKUP($A211,'様式C-1-2用'!$B$3:$O$1100,12,0),"")</f>
        <v>0</v>
      </c>
      <c r="M211" s="321">
        <f>IFERROR(VLOOKUP($A211,'様式C-1-2用'!$B$3:$O$1100,13,0),"")</f>
        <v>0</v>
      </c>
      <c r="N211" s="321">
        <f>IFERROR(VLOOKUP($A211,'様式C-1-2用'!$B$3:$O$1100,14,0),"")</f>
        <v>0</v>
      </c>
      <c r="O211" s="321">
        <f>IFERROR(VLOOKUP($A211,'様式C-1-2用'!$B$3:$P$1100,15,0),"")</f>
        <v>0</v>
      </c>
    </row>
    <row r="212" spans="1:15" ht="15.95" customHeight="1" x14ac:dyDescent="0.15">
      <c r="A212" s="314">
        <v>210</v>
      </c>
      <c r="B212" s="320">
        <f>IFERROR(VLOOKUP($A212,'様式C-1-2用'!$B$3:$O$1100,2,0),"")</f>
        <v>0</v>
      </c>
      <c r="C212" s="321" t="str">
        <f>IFERROR(VLOOKUP($A212,'様式C-1-2用'!$B$3:$O$1100,3,0),"")</f>
        <v/>
      </c>
      <c r="D212" s="321">
        <f>IFERROR(VLOOKUP($A212,'様式C-1-2用'!$B$3:$O$1100,5,0),"")</f>
        <v>0</v>
      </c>
      <c r="E212" s="321">
        <f>IFERROR(VLOOKUP($A212,'様式C-1-2用'!$B$3:$O$1100,6,0),"")</f>
        <v>0</v>
      </c>
      <c r="F212" s="321">
        <f>IFERROR(VLOOKUP($A212,'様式C-1-2用'!$B$3:$O$1100,7,0),"")</f>
        <v>0</v>
      </c>
      <c r="G212" s="321">
        <f>IFERROR(VLOOKUP($A212,'様式C-1-2用'!$B$3:$O$1100,8,0),"")</f>
        <v>0</v>
      </c>
      <c r="H212" s="327">
        <f>IFERROR(VLOOKUP($A212,'様式C-1-2用'!$B$3:$O$1100,9,0),"")</f>
        <v>0</v>
      </c>
      <c r="I212" s="321">
        <f>IFERROR(VLOOKUP($A212,'様式C-1-2用'!$B$3:$O$1100,10,0),"")</f>
        <v>0</v>
      </c>
      <c r="J212" s="321">
        <f>IFERROR(VLOOKUP($A212,'様式C-1-2用'!$B$3:$O$1100,11,0),"")</f>
        <v>0</v>
      </c>
      <c r="K212" s="321">
        <f t="shared" si="3"/>
        <v>0</v>
      </c>
      <c r="L212" s="321">
        <f>IFERROR(VLOOKUP($A212,'様式C-1-2用'!$B$3:$O$1100,12,0),"")</f>
        <v>0</v>
      </c>
      <c r="M212" s="321">
        <f>IFERROR(VLOOKUP($A212,'様式C-1-2用'!$B$3:$O$1100,13,0),"")</f>
        <v>0</v>
      </c>
      <c r="N212" s="321">
        <f>IFERROR(VLOOKUP($A212,'様式C-1-2用'!$B$3:$O$1100,14,0),"")</f>
        <v>0</v>
      </c>
      <c r="O212" s="321">
        <f>IFERROR(VLOOKUP($A212,'様式C-1-2用'!$B$3:$P$1100,15,0),"")</f>
        <v>0</v>
      </c>
    </row>
    <row r="213" spans="1:15" ht="15.95" customHeight="1" x14ac:dyDescent="0.15">
      <c r="A213" s="314">
        <v>211</v>
      </c>
      <c r="B213" s="320">
        <f>IFERROR(VLOOKUP($A213,'様式C-1-2用'!$B$3:$O$1100,2,0),"")</f>
        <v>0</v>
      </c>
      <c r="C213" s="321" t="str">
        <f>IFERROR(VLOOKUP($A213,'様式C-1-2用'!$B$3:$O$1100,3,0),"")</f>
        <v/>
      </c>
      <c r="D213" s="321">
        <f>IFERROR(VLOOKUP($A213,'様式C-1-2用'!$B$3:$O$1100,5,0),"")</f>
        <v>0</v>
      </c>
      <c r="E213" s="321">
        <f>IFERROR(VLOOKUP($A213,'様式C-1-2用'!$B$3:$O$1100,6,0),"")</f>
        <v>0</v>
      </c>
      <c r="F213" s="321">
        <f>IFERROR(VLOOKUP($A213,'様式C-1-2用'!$B$3:$O$1100,7,0),"")</f>
        <v>0</v>
      </c>
      <c r="G213" s="321">
        <f>IFERROR(VLOOKUP($A213,'様式C-1-2用'!$B$3:$O$1100,8,0),"")</f>
        <v>0</v>
      </c>
      <c r="H213" s="327">
        <f>IFERROR(VLOOKUP($A213,'様式C-1-2用'!$B$3:$O$1100,9,0),"")</f>
        <v>0</v>
      </c>
      <c r="I213" s="321">
        <f>IFERROR(VLOOKUP($A213,'様式C-1-2用'!$B$3:$O$1100,10,0),"")</f>
        <v>0</v>
      </c>
      <c r="J213" s="321">
        <f>IFERROR(VLOOKUP($A213,'様式C-1-2用'!$B$3:$O$1100,11,0),"")</f>
        <v>0</v>
      </c>
      <c r="K213" s="321">
        <f t="shared" si="3"/>
        <v>0</v>
      </c>
      <c r="L213" s="321">
        <f>IFERROR(VLOOKUP($A213,'様式C-1-2用'!$B$3:$O$1100,12,0),"")</f>
        <v>0</v>
      </c>
      <c r="M213" s="321">
        <f>IFERROR(VLOOKUP($A213,'様式C-1-2用'!$B$3:$O$1100,13,0),"")</f>
        <v>0</v>
      </c>
      <c r="N213" s="321">
        <f>IFERROR(VLOOKUP($A213,'様式C-1-2用'!$B$3:$O$1100,14,0),"")</f>
        <v>0</v>
      </c>
      <c r="O213" s="321">
        <f>IFERROR(VLOOKUP($A213,'様式C-1-2用'!$B$3:$P$1100,15,0),"")</f>
        <v>0</v>
      </c>
    </row>
    <row r="214" spans="1:15" ht="15.95" customHeight="1" x14ac:dyDescent="0.15">
      <c r="A214" s="314">
        <v>212</v>
      </c>
      <c r="B214" s="320">
        <f>IFERROR(VLOOKUP($A214,'様式C-1-2用'!$B$3:$O$1100,2,0),"")</f>
        <v>0</v>
      </c>
      <c r="C214" s="321" t="str">
        <f>IFERROR(VLOOKUP($A214,'様式C-1-2用'!$B$3:$O$1100,3,0),"")</f>
        <v/>
      </c>
      <c r="D214" s="321">
        <f>IFERROR(VLOOKUP($A214,'様式C-1-2用'!$B$3:$O$1100,5,0),"")</f>
        <v>0</v>
      </c>
      <c r="E214" s="321">
        <f>IFERROR(VLOOKUP($A214,'様式C-1-2用'!$B$3:$O$1100,6,0),"")</f>
        <v>0</v>
      </c>
      <c r="F214" s="321">
        <f>IFERROR(VLOOKUP($A214,'様式C-1-2用'!$B$3:$O$1100,7,0),"")</f>
        <v>0</v>
      </c>
      <c r="G214" s="321">
        <f>IFERROR(VLOOKUP($A214,'様式C-1-2用'!$B$3:$O$1100,8,0),"")</f>
        <v>0</v>
      </c>
      <c r="H214" s="327">
        <f>IFERROR(VLOOKUP($A214,'様式C-1-2用'!$B$3:$O$1100,9,0),"")</f>
        <v>0</v>
      </c>
      <c r="I214" s="321">
        <f>IFERROR(VLOOKUP($A214,'様式C-1-2用'!$B$3:$O$1100,10,0),"")</f>
        <v>0</v>
      </c>
      <c r="J214" s="321">
        <f>IFERROR(VLOOKUP($A214,'様式C-1-2用'!$B$3:$O$1100,11,0),"")</f>
        <v>0</v>
      </c>
      <c r="K214" s="321">
        <f t="shared" si="3"/>
        <v>0</v>
      </c>
      <c r="L214" s="321">
        <f>IFERROR(VLOOKUP($A214,'様式C-1-2用'!$B$3:$O$1100,12,0),"")</f>
        <v>0</v>
      </c>
      <c r="M214" s="321">
        <f>IFERROR(VLOOKUP($A214,'様式C-1-2用'!$B$3:$O$1100,13,0),"")</f>
        <v>0</v>
      </c>
      <c r="N214" s="321">
        <f>IFERROR(VLOOKUP($A214,'様式C-1-2用'!$B$3:$O$1100,14,0),"")</f>
        <v>0</v>
      </c>
      <c r="O214" s="321">
        <f>IFERROR(VLOOKUP($A214,'様式C-1-2用'!$B$3:$P$1100,15,0),"")</f>
        <v>0</v>
      </c>
    </row>
    <row r="215" spans="1:15" ht="15.95" customHeight="1" x14ac:dyDescent="0.15">
      <c r="A215" s="314">
        <v>213</v>
      </c>
      <c r="B215" s="320">
        <f>IFERROR(VLOOKUP($A215,'様式C-1-2用'!$B$3:$O$1100,2,0),"")</f>
        <v>0</v>
      </c>
      <c r="C215" s="321" t="str">
        <f>IFERROR(VLOOKUP($A215,'様式C-1-2用'!$B$3:$O$1100,3,0),"")</f>
        <v/>
      </c>
      <c r="D215" s="321">
        <f>IFERROR(VLOOKUP($A215,'様式C-1-2用'!$B$3:$O$1100,5,0),"")</f>
        <v>0</v>
      </c>
      <c r="E215" s="321">
        <f>IFERROR(VLOOKUP($A215,'様式C-1-2用'!$B$3:$O$1100,6,0),"")</f>
        <v>0</v>
      </c>
      <c r="F215" s="321">
        <f>IFERROR(VLOOKUP($A215,'様式C-1-2用'!$B$3:$O$1100,7,0),"")</f>
        <v>0</v>
      </c>
      <c r="G215" s="321">
        <f>IFERROR(VLOOKUP($A215,'様式C-1-2用'!$B$3:$O$1100,8,0),"")</f>
        <v>0</v>
      </c>
      <c r="H215" s="327">
        <f>IFERROR(VLOOKUP($A215,'様式C-1-2用'!$B$3:$O$1100,9,0),"")</f>
        <v>0</v>
      </c>
      <c r="I215" s="321">
        <f>IFERROR(VLOOKUP($A215,'様式C-1-2用'!$B$3:$O$1100,10,0),"")</f>
        <v>0</v>
      </c>
      <c r="J215" s="321">
        <f>IFERROR(VLOOKUP($A215,'様式C-1-2用'!$B$3:$O$1100,11,0),"")</f>
        <v>0</v>
      </c>
      <c r="K215" s="321">
        <f t="shared" si="3"/>
        <v>0</v>
      </c>
      <c r="L215" s="321">
        <f>IFERROR(VLOOKUP($A215,'様式C-1-2用'!$B$3:$O$1100,12,0),"")</f>
        <v>0</v>
      </c>
      <c r="M215" s="321">
        <f>IFERROR(VLOOKUP($A215,'様式C-1-2用'!$B$3:$O$1100,13,0),"")</f>
        <v>0</v>
      </c>
      <c r="N215" s="321">
        <f>IFERROR(VLOOKUP($A215,'様式C-1-2用'!$B$3:$O$1100,14,0),"")</f>
        <v>0</v>
      </c>
      <c r="O215" s="321">
        <f>IFERROR(VLOOKUP($A215,'様式C-1-2用'!$B$3:$P$1100,15,0),"")</f>
        <v>0</v>
      </c>
    </row>
    <row r="216" spans="1:15" ht="15.95" customHeight="1" x14ac:dyDescent="0.15">
      <c r="A216" s="314">
        <v>214</v>
      </c>
      <c r="B216" s="320">
        <f>IFERROR(VLOOKUP($A216,'様式C-1-2用'!$B$3:$O$1100,2,0),"")</f>
        <v>0</v>
      </c>
      <c r="C216" s="321" t="str">
        <f>IFERROR(VLOOKUP($A216,'様式C-1-2用'!$B$3:$O$1100,3,0),"")</f>
        <v/>
      </c>
      <c r="D216" s="321">
        <f>IFERROR(VLOOKUP($A216,'様式C-1-2用'!$B$3:$O$1100,5,0),"")</f>
        <v>0</v>
      </c>
      <c r="E216" s="321">
        <f>IFERROR(VLOOKUP($A216,'様式C-1-2用'!$B$3:$O$1100,6,0),"")</f>
        <v>0</v>
      </c>
      <c r="F216" s="321">
        <f>IFERROR(VLOOKUP($A216,'様式C-1-2用'!$B$3:$O$1100,7,0),"")</f>
        <v>0</v>
      </c>
      <c r="G216" s="321">
        <f>IFERROR(VLOOKUP($A216,'様式C-1-2用'!$B$3:$O$1100,8,0),"")</f>
        <v>0</v>
      </c>
      <c r="H216" s="327">
        <f>IFERROR(VLOOKUP($A216,'様式C-1-2用'!$B$3:$O$1100,9,0),"")</f>
        <v>0</v>
      </c>
      <c r="I216" s="321">
        <f>IFERROR(VLOOKUP($A216,'様式C-1-2用'!$B$3:$O$1100,10,0),"")</f>
        <v>0</v>
      </c>
      <c r="J216" s="321">
        <f>IFERROR(VLOOKUP($A216,'様式C-1-2用'!$B$3:$O$1100,11,0),"")</f>
        <v>0</v>
      </c>
      <c r="K216" s="321">
        <f t="shared" si="3"/>
        <v>0</v>
      </c>
      <c r="L216" s="321">
        <f>IFERROR(VLOOKUP($A216,'様式C-1-2用'!$B$3:$O$1100,12,0),"")</f>
        <v>0</v>
      </c>
      <c r="M216" s="321">
        <f>IFERROR(VLOOKUP($A216,'様式C-1-2用'!$B$3:$O$1100,13,0),"")</f>
        <v>0</v>
      </c>
      <c r="N216" s="321">
        <f>IFERROR(VLOOKUP($A216,'様式C-1-2用'!$B$3:$O$1100,14,0),"")</f>
        <v>0</v>
      </c>
      <c r="O216" s="321">
        <f>IFERROR(VLOOKUP($A216,'様式C-1-2用'!$B$3:$P$1100,15,0),"")</f>
        <v>0</v>
      </c>
    </row>
    <row r="217" spans="1:15" ht="15.95" customHeight="1" x14ac:dyDescent="0.15">
      <c r="A217" s="314">
        <v>215</v>
      </c>
      <c r="B217" s="320">
        <f>IFERROR(VLOOKUP($A217,'様式C-1-2用'!$B$3:$O$1100,2,0),"")</f>
        <v>0</v>
      </c>
      <c r="C217" s="321" t="str">
        <f>IFERROR(VLOOKUP($A217,'様式C-1-2用'!$B$3:$O$1100,3,0),"")</f>
        <v/>
      </c>
      <c r="D217" s="321">
        <f>IFERROR(VLOOKUP($A217,'様式C-1-2用'!$B$3:$O$1100,5,0),"")</f>
        <v>0</v>
      </c>
      <c r="E217" s="321">
        <f>IFERROR(VLOOKUP($A217,'様式C-1-2用'!$B$3:$O$1100,6,0),"")</f>
        <v>0</v>
      </c>
      <c r="F217" s="321">
        <f>IFERROR(VLOOKUP($A217,'様式C-1-2用'!$B$3:$O$1100,7,0),"")</f>
        <v>0</v>
      </c>
      <c r="G217" s="321">
        <f>IFERROR(VLOOKUP($A217,'様式C-1-2用'!$B$3:$O$1100,8,0),"")</f>
        <v>0</v>
      </c>
      <c r="H217" s="327">
        <f>IFERROR(VLOOKUP($A217,'様式C-1-2用'!$B$3:$O$1100,9,0),"")</f>
        <v>0</v>
      </c>
      <c r="I217" s="321">
        <f>IFERROR(VLOOKUP($A217,'様式C-1-2用'!$B$3:$O$1100,10,0),"")</f>
        <v>0</v>
      </c>
      <c r="J217" s="321">
        <f>IFERROR(VLOOKUP($A217,'様式C-1-2用'!$B$3:$O$1100,11,0),"")</f>
        <v>0</v>
      </c>
      <c r="K217" s="321">
        <f t="shared" si="3"/>
        <v>0</v>
      </c>
      <c r="L217" s="321">
        <f>IFERROR(VLOOKUP($A217,'様式C-1-2用'!$B$3:$O$1100,12,0),"")</f>
        <v>0</v>
      </c>
      <c r="M217" s="321">
        <f>IFERROR(VLOOKUP($A217,'様式C-1-2用'!$B$3:$O$1100,13,0),"")</f>
        <v>0</v>
      </c>
      <c r="N217" s="321">
        <f>IFERROR(VLOOKUP($A217,'様式C-1-2用'!$B$3:$O$1100,14,0),"")</f>
        <v>0</v>
      </c>
      <c r="O217" s="321">
        <f>IFERROR(VLOOKUP($A217,'様式C-1-2用'!$B$3:$P$1100,15,0),"")</f>
        <v>0</v>
      </c>
    </row>
    <row r="218" spans="1:15" ht="15.95" customHeight="1" x14ac:dyDescent="0.15">
      <c r="A218" s="314">
        <v>216</v>
      </c>
      <c r="B218" s="320">
        <f>IFERROR(VLOOKUP($A218,'様式C-1-2用'!$B$3:$O$1100,2,0),"")</f>
        <v>0</v>
      </c>
      <c r="C218" s="321" t="str">
        <f>IFERROR(VLOOKUP($A218,'様式C-1-2用'!$B$3:$O$1100,3,0),"")</f>
        <v/>
      </c>
      <c r="D218" s="321">
        <f>IFERROR(VLOOKUP($A218,'様式C-1-2用'!$B$3:$O$1100,5,0),"")</f>
        <v>0</v>
      </c>
      <c r="E218" s="321">
        <f>IFERROR(VLOOKUP($A218,'様式C-1-2用'!$B$3:$O$1100,6,0),"")</f>
        <v>0</v>
      </c>
      <c r="F218" s="321">
        <f>IFERROR(VLOOKUP($A218,'様式C-1-2用'!$B$3:$O$1100,7,0),"")</f>
        <v>0</v>
      </c>
      <c r="G218" s="321">
        <f>IFERROR(VLOOKUP($A218,'様式C-1-2用'!$B$3:$O$1100,8,0),"")</f>
        <v>0</v>
      </c>
      <c r="H218" s="327">
        <f>IFERROR(VLOOKUP($A218,'様式C-1-2用'!$B$3:$O$1100,9,0),"")</f>
        <v>0</v>
      </c>
      <c r="I218" s="321">
        <f>IFERROR(VLOOKUP($A218,'様式C-1-2用'!$B$3:$O$1100,10,0),"")</f>
        <v>0</v>
      </c>
      <c r="J218" s="321">
        <f>IFERROR(VLOOKUP($A218,'様式C-1-2用'!$B$3:$O$1100,11,0),"")</f>
        <v>0</v>
      </c>
      <c r="K218" s="321">
        <f t="shared" si="3"/>
        <v>0</v>
      </c>
      <c r="L218" s="321">
        <f>IFERROR(VLOOKUP($A218,'様式C-1-2用'!$B$3:$O$1100,12,0),"")</f>
        <v>0</v>
      </c>
      <c r="M218" s="321">
        <f>IFERROR(VLOOKUP($A218,'様式C-1-2用'!$B$3:$O$1100,13,0),"")</f>
        <v>0</v>
      </c>
      <c r="N218" s="321">
        <f>IFERROR(VLOOKUP($A218,'様式C-1-2用'!$B$3:$O$1100,14,0),"")</f>
        <v>0</v>
      </c>
      <c r="O218" s="321">
        <f>IFERROR(VLOOKUP($A218,'様式C-1-2用'!$B$3:$P$1100,15,0),"")</f>
        <v>0</v>
      </c>
    </row>
    <row r="219" spans="1:15" ht="15.95" customHeight="1" x14ac:dyDescent="0.15">
      <c r="A219" s="314">
        <v>217</v>
      </c>
      <c r="B219" s="320">
        <f>IFERROR(VLOOKUP($A219,'様式C-1-2用'!$B$3:$O$1100,2,0),"")</f>
        <v>0</v>
      </c>
      <c r="C219" s="321" t="str">
        <f>IFERROR(VLOOKUP($A219,'様式C-1-2用'!$B$3:$O$1100,3,0),"")</f>
        <v/>
      </c>
      <c r="D219" s="321">
        <f>IFERROR(VLOOKUP($A219,'様式C-1-2用'!$B$3:$O$1100,5,0),"")</f>
        <v>0</v>
      </c>
      <c r="E219" s="321">
        <f>IFERROR(VLOOKUP($A219,'様式C-1-2用'!$B$3:$O$1100,6,0),"")</f>
        <v>0</v>
      </c>
      <c r="F219" s="321">
        <f>IFERROR(VLOOKUP($A219,'様式C-1-2用'!$B$3:$O$1100,7,0),"")</f>
        <v>0</v>
      </c>
      <c r="G219" s="321">
        <f>IFERROR(VLOOKUP($A219,'様式C-1-2用'!$B$3:$O$1100,8,0),"")</f>
        <v>0</v>
      </c>
      <c r="H219" s="327">
        <f>IFERROR(VLOOKUP($A219,'様式C-1-2用'!$B$3:$O$1100,9,0),"")</f>
        <v>0</v>
      </c>
      <c r="I219" s="321">
        <f>IFERROR(VLOOKUP($A219,'様式C-1-2用'!$B$3:$O$1100,10,0),"")</f>
        <v>0</v>
      </c>
      <c r="J219" s="321">
        <f>IFERROR(VLOOKUP($A219,'様式C-1-2用'!$B$3:$O$1100,11,0),"")</f>
        <v>0</v>
      </c>
      <c r="K219" s="321">
        <f t="shared" si="3"/>
        <v>0</v>
      </c>
      <c r="L219" s="321">
        <f>IFERROR(VLOOKUP($A219,'様式C-1-2用'!$B$3:$O$1100,12,0),"")</f>
        <v>0</v>
      </c>
      <c r="M219" s="321">
        <f>IFERROR(VLOOKUP($A219,'様式C-1-2用'!$B$3:$O$1100,13,0),"")</f>
        <v>0</v>
      </c>
      <c r="N219" s="321">
        <f>IFERROR(VLOOKUP($A219,'様式C-1-2用'!$B$3:$O$1100,14,0),"")</f>
        <v>0</v>
      </c>
      <c r="O219" s="321">
        <f>IFERROR(VLOOKUP($A219,'様式C-1-2用'!$B$3:$P$1100,15,0),"")</f>
        <v>0</v>
      </c>
    </row>
    <row r="220" spans="1:15" ht="15.95" customHeight="1" x14ac:dyDescent="0.15">
      <c r="A220" s="314">
        <v>218</v>
      </c>
      <c r="B220" s="320">
        <f>IFERROR(VLOOKUP($A220,'様式C-1-2用'!$B$3:$O$1100,2,0),"")</f>
        <v>0</v>
      </c>
      <c r="C220" s="321" t="str">
        <f>IFERROR(VLOOKUP($A220,'様式C-1-2用'!$B$3:$O$1100,3,0),"")</f>
        <v/>
      </c>
      <c r="D220" s="321">
        <f>IFERROR(VLOOKUP($A220,'様式C-1-2用'!$B$3:$O$1100,5,0),"")</f>
        <v>0</v>
      </c>
      <c r="E220" s="321">
        <f>IFERROR(VLOOKUP($A220,'様式C-1-2用'!$B$3:$O$1100,6,0),"")</f>
        <v>0</v>
      </c>
      <c r="F220" s="321">
        <f>IFERROR(VLOOKUP($A220,'様式C-1-2用'!$B$3:$O$1100,7,0),"")</f>
        <v>0</v>
      </c>
      <c r="G220" s="321">
        <f>IFERROR(VLOOKUP($A220,'様式C-1-2用'!$B$3:$O$1100,8,0),"")</f>
        <v>0</v>
      </c>
      <c r="H220" s="327">
        <f>IFERROR(VLOOKUP($A220,'様式C-1-2用'!$B$3:$O$1100,9,0),"")</f>
        <v>0</v>
      </c>
      <c r="I220" s="321">
        <f>IFERROR(VLOOKUP($A220,'様式C-1-2用'!$B$3:$O$1100,10,0),"")</f>
        <v>0</v>
      </c>
      <c r="J220" s="321">
        <f>IFERROR(VLOOKUP($A220,'様式C-1-2用'!$B$3:$O$1100,11,0),"")</f>
        <v>0</v>
      </c>
      <c r="K220" s="321">
        <f t="shared" si="3"/>
        <v>0</v>
      </c>
      <c r="L220" s="321">
        <f>IFERROR(VLOOKUP($A220,'様式C-1-2用'!$B$3:$O$1100,12,0),"")</f>
        <v>0</v>
      </c>
      <c r="M220" s="321">
        <f>IFERROR(VLOOKUP($A220,'様式C-1-2用'!$B$3:$O$1100,13,0),"")</f>
        <v>0</v>
      </c>
      <c r="N220" s="321">
        <f>IFERROR(VLOOKUP($A220,'様式C-1-2用'!$B$3:$O$1100,14,0),"")</f>
        <v>0</v>
      </c>
      <c r="O220" s="321">
        <f>IFERROR(VLOOKUP($A220,'様式C-1-2用'!$B$3:$P$1100,15,0),"")</f>
        <v>0</v>
      </c>
    </row>
    <row r="221" spans="1:15" ht="15.95" customHeight="1" x14ac:dyDescent="0.15">
      <c r="A221" s="314">
        <v>219</v>
      </c>
      <c r="B221" s="320">
        <f>IFERROR(VLOOKUP($A221,'様式C-1-2用'!$B$3:$O$1100,2,0),"")</f>
        <v>0</v>
      </c>
      <c r="C221" s="321" t="str">
        <f>IFERROR(VLOOKUP($A221,'様式C-1-2用'!$B$3:$O$1100,3,0),"")</f>
        <v/>
      </c>
      <c r="D221" s="321">
        <f>IFERROR(VLOOKUP($A221,'様式C-1-2用'!$B$3:$O$1100,5,0),"")</f>
        <v>0</v>
      </c>
      <c r="E221" s="321">
        <f>IFERROR(VLOOKUP($A221,'様式C-1-2用'!$B$3:$O$1100,6,0),"")</f>
        <v>0</v>
      </c>
      <c r="F221" s="321">
        <f>IFERROR(VLOOKUP($A221,'様式C-1-2用'!$B$3:$O$1100,7,0),"")</f>
        <v>0</v>
      </c>
      <c r="G221" s="321">
        <f>IFERROR(VLOOKUP($A221,'様式C-1-2用'!$B$3:$O$1100,8,0),"")</f>
        <v>0</v>
      </c>
      <c r="H221" s="327">
        <f>IFERROR(VLOOKUP($A221,'様式C-1-2用'!$B$3:$O$1100,9,0),"")</f>
        <v>0</v>
      </c>
      <c r="I221" s="321">
        <f>IFERROR(VLOOKUP($A221,'様式C-1-2用'!$B$3:$O$1100,10,0),"")</f>
        <v>0</v>
      </c>
      <c r="J221" s="321">
        <f>IFERROR(VLOOKUP($A221,'様式C-1-2用'!$B$3:$O$1100,11,0),"")</f>
        <v>0</v>
      </c>
      <c r="K221" s="321">
        <f t="shared" si="3"/>
        <v>0</v>
      </c>
      <c r="L221" s="321">
        <f>IFERROR(VLOOKUP($A221,'様式C-1-2用'!$B$3:$O$1100,12,0),"")</f>
        <v>0</v>
      </c>
      <c r="M221" s="321">
        <f>IFERROR(VLOOKUP($A221,'様式C-1-2用'!$B$3:$O$1100,13,0),"")</f>
        <v>0</v>
      </c>
      <c r="N221" s="321">
        <f>IFERROR(VLOOKUP($A221,'様式C-1-2用'!$B$3:$O$1100,14,0),"")</f>
        <v>0</v>
      </c>
      <c r="O221" s="321">
        <f>IFERROR(VLOOKUP($A221,'様式C-1-2用'!$B$3:$P$1100,15,0),"")</f>
        <v>0</v>
      </c>
    </row>
    <row r="222" spans="1:15" ht="15.95" customHeight="1" x14ac:dyDescent="0.15">
      <c r="A222" s="314">
        <v>220</v>
      </c>
      <c r="B222" s="320">
        <f>IFERROR(VLOOKUP($A222,'様式C-1-2用'!$B$3:$O$1100,2,0),"")</f>
        <v>0</v>
      </c>
      <c r="C222" s="321" t="str">
        <f>IFERROR(VLOOKUP($A222,'様式C-1-2用'!$B$3:$O$1100,3,0),"")</f>
        <v/>
      </c>
      <c r="D222" s="321">
        <f>IFERROR(VLOOKUP($A222,'様式C-1-2用'!$B$3:$O$1100,5,0),"")</f>
        <v>0</v>
      </c>
      <c r="E222" s="321">
        <f>IFERROR(VLOOKUP($A222,'様式C-1-2用'!$B$3:$O$1100,6,0),"")</f>
        <v>0</v>
      </c>
      <c r="F222" s="321">
        <f>IFERROR(VLOOKUP($A222,'様式C-1-2用'!$B$3:$O$1100,7,0),"")</f>
        <v>0</v>
      </c>
      <c r="G222" s="321">
        <f>IFERROR(VLOOKUP($A222,'様式C-1-2用'!$B$3:$O$1100,8,0),"")</f>
        <v>0</v>
      </c>
      <c r="H222" s="327">
        <f>IFERROR(VLOOKUP($A222,'様式C-1-2用'!$B$3:$O$1100,9,0),"")</f>
        <v>0</v>
      </c>
      <c r="I222" s="321">
        <f>IFERROR(VLOOKUP($A222,'様式C-1-2用'!$B$3:$O$1100,10,0),"")</f>
        <v>0</v>
      </c>
      <c r="J222" s="321">
        <f>IFERROR(VLOOKUP($A222,'様式C-1-2用'!$B$3:$O$1100,11,0),"")</f>
        <v>0</v>
      </c>
      <c r="K222" s="321">
        <f t="shared" si="3"/>
        <v>0</v>
      </c>
      <c r="L222" s="321">
        <f>IFERROR(VLOOKUP($A222,'様式C-1-2用'!$B$3:$O$1100,12,0),"")</f>
        <v>0</v>
      </c>
      <c r="M222" s="321">
        <f>IFERROR(VLOOKUP($A222,'様式C-1-2用'!$B$3:$O$1100,13,0),"")</f>
        <v>0</v>
      </c>
      <c r="N222" s="321">
        <f>IFERROR(VLOOKUP($A222,'様式C-1-2用'!$B$3:$O$1100,14,0),"")</f>
        <v>0</v>
      </c>
      <c r="O222" s="321">
        <f>IFERROR(VLOOKUP($A222,'様式C-1-2用'!$B$3:$P$1100,15,0),"")</f>
        <v>0</v>
      </c>
    </row>
    <row r="223" spans="1:15" ht="15.95" customHeight="1" x14ac:dyDescent="0.15">
      <c r="A223" s="314">
        <v>221</v>
      </c>
      <c r="B223" s="320">
        <f>IFERROR(VLOOKUP($A223,'様式C-1-2用'!$B$3:$O$1100,2,0),"")</f>
        <v>0</v>
      </c>
      <c r="C223" s="321" t="str">
        <f>IFERROR(VLOOKUP($A223,'様式C-1-2用'!$B$3:$O$1100,3,0),"")</f>
        <v/>
      </c>
      <c r="D223" s="321">
        <f>IFERROR(VLOOKUP($A223,'様式C-1-2用'!$B$3:$O$1100,5,0),"")</f>
        <v>0</v>
      </c>
      <c r="E223" s="321">
        <f>IFERROR(VLOOKUP($A223,'様式C-1-2用'!$B$3:$O$1100,6,0),"")</f>
        <v>0</v>
      </c>
      <c r="F223" s="321">
        <f>IFERROR(VLOOKUP($A223,'様式C-1-2用'!$B$3:$O$1100,7,0),"")</f>
        <v>0</v>
      </c>
      <c r="G223" s="321">
        <f>IFERROR(VLOOKUP($A223,'様式C-1-2用'!$B$3:$O$1100,8,0),"")</f>
        <v>0</v>
      </c>
      <c r="H223" s="327">
        <f>IFERROR(VLOOKUP($A223,'様式C-1-2用'!$B$3:$O$1100,9,0),"")</f>
        <v>0</v>
      </c>
      <c r="I223" s="321">
        <f>IFERROR(VLOOKUP($A223,'様式C-1-2用'!$B$3:$O$1100,10,0),"")</f>
        <v>0</v>
      </c>
      <c r="J223" s="321">
        <f>IFERROR(VLOOKUP($A223,'様式C-1-2用'!$B$3:$O$1100,11,0),"")</f>
        <v>0</v>
      </c>
      <c r="K223" s="321">
        <f t="shared" si="3"/>
        <v>0</v>
      </c>
      <c r="L223" s="321">
        <f>IFERROR(VLOOKUP($A223,'様式C-1-2用'!$B$3:$O$1100,12,0),"")</f>
        <v>0</v>
      </c>
      <c r="M223" s="321">
        <f>IFERROR(VLOOKUP($A223,'様式C-1-2用'!$B$3:$O$1100,13,0),"")</f>
        <v>0</v>
      </c>
      <c r="N223" s="321">
        <f>IFERROR(VLOOKUP($A223,'様式C-1-2用'!$B$3:$O$1100,14,0),"")</f>
        <v>0</v>
      </c>
      <c r="O223" s="321">
        <f>IFERROR(VLOOKUP($A223,'様式C-1-2用'!$B$3:$P$1100,15,0),"")</f>
        <v>0</v>
      </c>
    </row>
    <row r="224" spans="1:15" ht="15.95" customHeight="1" x14ac:dyDescent="0.15">
      <c r="A224" s="314">
        <v>222</v>
      </c>
      <c r="B224" s="320">
        <f>IFERROR(VLOOKUP($A224,'様式C-1-2用'!$B$3:$O$1100,2,0),"")</f>
        <v>0</v>
      </c>
      <c r="C224" s="321" t="str">
        <f>IFERROR(VLOOKUP($A224,'様式C-1-2用'!$B$3:$O$1100,3,0),"")</f>
        <v/>
      </c>
      <c r="D224" s="321">
        <f>IFERROR(VLOOKUP($A224,'様式C-1-2用'!$B$3:$O$1100,5,0),"")</f>
        <v>0</v>
      </c>
      <c r="E224" s="321">
        <f>IFERROR(VLOOKUP($A224,'様式C-1-2用'!$B$3:$O$1100,6,0),"")</f>
        <v>0</v>
      </c>
      <c r="F224" s="321">
        <f>IFERROR(VLOOKUP($A224,'様式C-1-2用'!$B$3:$O$1100,7,0),"")</f>
        <v>0</v>
      </c>
      <c r="G224" s="321">
        <f>IFERROR(VLOOKUP($A224,'様式C-1-2用'!$B$3:$O$1100,8,0),"")</f>
        <v>0</v>
      </c>
      <c r="H224" s="327">
        <f>IFERROR(VLOOKUP($A224,'様式C-1-2用'!$B$3:$O$1100,9,0),"")</f>
        <v>0</v>
      </c>
      <c r="I224" s="321">
        <f>IFERROR(VLOOKUP($A224,'様式C-1-2用'!$B$3:$O$1100,10,0),"")</f>
        <v>0</v>
      </c>
      <c r="J224" s="321">
        <f>IFERROR(VLOOKUP($A224,'様式C-1-2用'!$B$3:$O$1100,11,0),"")</f>
        <v>0</v>
      </c>
      <c r="K224" s="321">
        <f t="shared" si="3"/>
        <v>0</v>
      </c>
      <c r="L224" s="321">
        <f>IFERROR(VLOOKUP($A224,'様式C-1-2用'!$B$3:$O$1100,12,0),"")</f>
        <v>0</v>
      </c>
      <c r="M224" s="321">
        <f>IFERROR(VLOOKUP($A224,'様式C-1-2用'!$B$3:$O$1100,13,0),"")</f>
        <v>0</v>
      </c>
      <c r="N224" s="321">
        <f>IFERROR(VLOOKUP($A224,'様式C-1-2用'!$B$3:$O$1100,14,0),"")</f>
        <v>0</v>
      </c>
      <c r="O224" s="321">
        <f>IFERROR(VLOOKUP($A224,'様式C-1-2用'!$B$3:$P$1100,15,0),"")</f>
        <v>0</v>
      </c>
    </row>
    <row r="225" spans="1:15" ht="15.95" customHeight="1" x14ac:dyDescent="0.15">
      <c r="A225" s="314">
        <v>223</v>
      </c>
      <c r="B225" s="320">
        <f>IFERROR(VLOOKUP($A225,'様式C-1-2用'!$B$3:$O$1100,2,0),"")</f>
        <v>0</v>
      </c>
      <c r="C225" s="321" t="str">
        <f>IFERROR(VLOOKUP($A225,'様式C-1-2用'!$B$3:$O$1100,3,0),"")</f>
        <v/>
      </c>
      <c r="D225" s="321">
        <f>IFERROR(VLOOKUP($A225,'様式C-1-2用'!$B$3:$O$1100,5,0),"")</f>
        <v>0</v>
      </c>
      <c r="E225" s="321">
        <f>IFERROR(VLOOKUP($A225,'様式C-1-2用'!$B$3:$O$1100,6,0),"")</f>
        <v>0</v>
      </c>
      <c r="F225" s="321">
        <f>IFERROR(VLOOKUP($A225,'様式C-1-2用'!$B$3:$O$1100,7,0),"")</f>
        <v>0</v>
      </c>
      <c r="G225" s="321">
        <f>IFERROR(VLOOKUP($A225,'様式C-1-2用'!$B$3:$O$1100,8,0),"")</f>
        <v>0</v>
      </c>
      <c r="H225" s="327">
        <f>IFERROR(VLOOKUP($A225,'様式C-1-2用'!$B$3:$O$1100,9,0),"")</f>
        <v>0</v>
      </c>
      <c r="I225" s="321">
        <f>IFERROR(VLOOKUP($A225,'様式C-1-2用'!$B$3:$O$1100,10,0),"")</f>
        <v>0</v>
      </c>
      <c r="J225" s="321">
        <f>IFERROR(VLOOKUP($A225,'様式C-1-2用'!$B$3:$O$1100,11,0),"")</f>
        <v>0</v>
      </c>
      <c r="K225" s="321">
        <f t="shared" si="3"/>
        <v>0</v>
      </c>
      <c r="L225" s="321">
        <f>IFERROR(VLOOKUP($A225,'様式C-1-2用'!$B$3:$O$1100,12,0),"")</f>
        <v>0</v>
      </c>
      <c r="M225" s="321">
        <f>IFERROR(VLOOKUP($A225,'様式C-1-2用'!$B$3:$O$1100,13,0),"")</f>
        <v>0</v>
      </c>
      <c r="N225" s="321">
        <f>IFERROR(VLOOKUP($A225,'様式C-1-2用'!$B$3:$O$1100,14,0),"")</f>
        <v>0</v>
      </c>
      <c r="O225" s="321">
        <f>IFERROR(VLOOKUP($A225,'様式C-1-2用'!$B$3:$P$1100,15,0),"")</f>
        <v>0</v>
      </c>
    </row>
    <row r="226" spans="1:15" ht="15.95" customHeight="1" x14ac:dyDescent="0.15">
      <c r="A226" s="314">
        <v>224</v>
      </c>
      <c r="B226" s="320">
        <f>IFERROR(VLOOKUP($A226,'様式C-1-2用'!$B$3:$O$1100,2,0),"")</f>
        <v>0</v>
      </c>
      <c r="C226" s="321" t="str">
        <f>IFERROR(VLOOKUP($A226,'様式C-1-2用'!$B$3:$O$1100,3,0),"")</f>
        <v/>
      </c>
      <c r="D226" s="321">
        <f>IFERROR(VLOOKUP($A226,'様式C-1-2用'!$B$3:$O$1100,5,0),"")</f>
        <v>0</v>
      </c>
      <c r="E226" s="321">
        <f>IFERROR(VLOOKUP($A226,'様式C-1-2用'!$B$3:$O$1100,6,0),"")</f>
        <v>0</v>
      </c>
      <c r="F226" s="321">
        <f>IFERROR(VLOOKUP($A226,'様式C-1-2用'!$B$3:$O$1100,7,0),"")</f>
        <v>0</v>
      </c>
      <c r="G226" s="321">
        <f>IFERROR(VLOOKUP($A226,'様式C-1-2用'!$B$3:$O$1100,8,0),"")</f>
        <v>0</v>
      </c>
      <c r="H226" s="327">
        <f>IFERROR(VLOOKUP($A226,'様式C-1-2用'!$B$3:$O$1100,9,0),"")</f>
        <v>0</v>
      </c>
      <c r="I226" s="321">
        <f>IFERROR(VLOOKUP($A226,'様式C-1-2用'!$B$3:$O$1100,10,0),"")</f>
        <v>0</v>
      </c>
      <c r="J226" s="321">
        <f>IFERROR(VLOOKUP($A226,'様式C-1-2用'!$B$3:$O$1100,11,0),"")</f>
        <v>0</v>
      </c>
      <c r="K226" s="321">
        <f t="shared" si="3"/>
        <v>0</v>
      </c>
      <c r="L226" s="321">
        <f>IFERROR(VLOOKUP($A226,'様式C-1-2用'!$B$3:$O$1100,12,0),"")</f>
        <v>0</v>
      </c>
      <c r="M226" s="321">
        <f>IFERROR(VLOOKUP($A226,'様式C-1-2用'!$B$3:$O$1100,13,0),"")</f>
        <v>0</v>
      </c>
      <c r="N226" s="321">
        <f>IFERROR(VLOOKUP($A226,'様式C-1-2用'!$B$3:$O$1100,14,0),"")</f>
        <v>0</v>
      </c>
      <c r="O226" s="321">
        <f>IFERROR(VLOOKUP($A226,'様式C-1-2用'!$B$3:$P$1100,15,0),"")</f>
        <v>0</v>
      </c>
    </row>
    <row r="227" spans="1:15" ht="15.95" customHeight="1" x14ac:dyDescent="0.15">
      <c r="A227" s="314">
        <v>225</v>
      </c>
      <c r="B227" s="320">
        <f>IFERROR(VLOOKUP($A227,'様式C-1-2用'!$B$3:$O$1100,2,0),"")</f>
        <v>0</v>
      </c>
      <c r="C227" s="321" t="str">
        <f>IFERROR(VLOOKUP($A227,'様式C-1-2用'!$B$3:$O$1100,3,0),"")</f>
        <v/>
      </c>
      <c r="D227" s="321">
        <f>IFERROR(VLOOKUP($A227,'様式C-1-2用'!$B$3:$O$1100,5,0),"")</f>
        <v>0</v>
      </c>
      <c r="E227" s="321">
        <f>IFERROR(VLOOKUP($A227,'様式C-1-2用'!$B$3:$O$1100,6,0),"")</f>
        <v>0</v>
      </c>
      <c r="F227" s="321">
        <f>IFERROR(VLOOKUP($A227,'様式C-1-2用'!$B$3:$O$1100,7,0),"")</f>
        <v>0</v>
      </c>
      <c r="G227" s="321">
        <f>IFERROR(VLOOKUP($A227,'様式C-1-2用'!$B$3:$O$1100,8,0),"")</f>
        <v>0</v>
      </c>
      <c r="H227" s="327">
        <f>IFERROR(VLOOKUP($A227,'様式C-1-2用'!$B$3:$O$1100,9,0),"")</f>
        <v>0</v>
      </c>
      <c r="I227" s="321">
        <f>IFERROR(VLOOKUP($A227,'様式C-1-2用'!$B$3:$O$1100,10,0),"")</f>
        <v>0</v>
      </c>
      <c r="J227" s="321">
        <f>IFERROR(VLOOKUP($A227,'様式C-1-2用'!$B$3:$O$1100,11,0),"")</f>
        <v>0</v>
      </c>
      <c r="K227" s="321">
        <f t="shared" si="3"/>
        <v>0</v>
      </c>
      <c r="L227" s="321">
        <f>IFERROR(VLOOKUP($A227,'様式C-1-2用'!$B$3:$O$1100,12,0),"")</f>
        <v>0</v>
      </c>
      <c r="M227" s="321">
        <f>IFERROR(VLOOKUP($A227,'様式C-1-2用'!$B$3:$O$1100,13,0),"")</f>
        <v>0</v>
      </c>
      <c r="N227" s="321">
        <f>IFERROR(VLOOKUP($A227,'様式C-1-2用'!$B$3:$O$1100,14,0),"")</f>
        <v>0</v>
      </c>
      <c r="O227" s="321">
        <f>IFERROR(VLOOKUP($A227,'様式C-1-2用'!$B$3:$P$1100,15,0),"")</f>
        <v>0</v>
      </c>
    </row>
    <row r="228" spans="1:15" ht="15.95" customHeight="1" x14ac:dyDescent="0.15">
      <c r="A228" s="314">
        <v>226</v>
      </c>
      <c r="B228" s="320">
        <f>IFERROR(VLOOKUP($A228,'様式C-1-2用'!$B$3:$O$1100,2,0),"")</f>
        <v>0</v>
      </c>
      <c r="C228" s="321" t="str">
        <f>IFERROR(VLOOKUP($A228,'様式C-1-2用'!$B$3:$O$1100,3,0),"")</f>
        <v/>
      </c>
      <c r="D228" s="321">
        <f>IFERROR(VLOOKUP($A228,'様式C-1-2用'!$B$3:$O$1100,5,0),"")</f>
        <v>0</v>
      </c>
      <c r="E228" s="321">
        <f>IFERROR(VLOOKUP($A228,'様式C-1-2用'!$B$3:$O$1100,6,0),"")</f>
        <v>0</v>
      </c>
      <c r="F228" s="321">
        <f>IFERROR(VLOOKUP($A228,'様式C-1-2用'!$B$3:$O$1100,7,0),"")</f>
        <v>0</v>
      </c>
      <c r="G228" s="321">
        <f>IFERROR(VLOOKUP($A228,'様式C-1-2用'!$B$3:$O$1100,8,0),"")</f>
        <v>0</v>
      </c>
      <c r="H228" s="327">
        <f>IFERROR(VLOOKUP($A228,'様式C-1-2用'!$B$3:$O$1100,9,0),"")</f>
        <v>0</v>
      </c>
      <c r="I228" s="321">
        <f>IFERROR(VLOOKUP($A228,'様式C-1-2用'!$B$3:$O$1100,10,0),"")</f>
        <v>0</v>
      </c>
      <c r="J228" s="321">
        <f>IFERROR(VLOOKUP($A228,'様式C-1-2用'!$B$3:$O$1100,11,0),"")</f>
        <v>0</v>
      </c>
      <c r="K228" s="321">
        <f t="shared" si="3"/>
        <v>0</v>
      </c>
      <c r="L228" s="321">
        <f>IFERROR(VLOOKUP($A228,'様式C-1-2用'!$B$3:$O$1100,12,0),"")</f>
        <v>0</v>
      </c>
      <c r="M228" s="321">
        <f>IFERROR(VLOOKUP($A228,'様式C-1-2用'!$B$3:$O$1100,13,0),"")</f>
        <v>0</v>
      </c>
      <c r="N228" s="321">
        <f>IFERROR(VLOOKUP($A228,'様式C-1-2用'!$B$3:$O$1100,14,0),"")</f>
        <v>0</v>
      </c>
      <c r="O228" s="321">
        <f>IFERROR(VLOOKUP($A228,'様式C-1-2用'!$B$3:$P$1100,15,0),"")</f>
        <v>0</v>
      </c>
    </row>
    <row r="229" spans="1:15" ht="15.95" customHeight="1" x14ac:dyDescent="0.15">
      <c r="A229" s="314">
        <v>227</v>
      </c>
      <c r="B229" s="320">
        <f>IFERROR(VLOOKUP($A229,'様式C-1-2用'!$B$3:$O$1100,2,0),"")</f>
        <v>0</v>
      </c>
      <c r="C229" s="321" t="str">
        <f>IFERROR(VLOOKUP($A229,'様式C-1-2用'!$B$3:$O$1100,3,0),"")</f>
        <v/>
      </c>
      <c r="D229" s="321">
        <f>IFERROR(VLOOKUP($A229,'様式C-1-2用'!$B$3:$O$1100,5,0),"")</f>
        <v>0</v>
      </c>
      <c r="E229" s="321">
        <f>IFERROR(VLOOKUP($A229,'様式C-1-2用'!$B$3:$O$1100,6,0),"")</f>
        <v>0</v>
      </c>
      <c r="F229" s="321">
        <f>IFERROR(VLOOKUP($A229,'様式C-1-2用'!$B$3:$O$1100,7,0),"")</f>
        <v>0</v>
      </c>
      <c r="G229" s="321">
        <f>IFERROR(VLOOKUP($A229,'様式C-1-2用'!$B$3:$O$1100,8,0),"")</f>
        <v>0</v>
      </c>
      <c r="H229" s="327">
        <f>IFERROR(VLOOKUP($A229,'様式C-1-2用'!$B$3:$O$1100,9,0),"")</f>
        <v>0</v>
      </c>
      <c r="I229" s="321">
        <f>IFERROR(VLOOKUP($A229,'様式C-1-2用'!$B$3:$O$1100,10,0),"")</f>
        <v>0</v>
      </c>
      <c r="J229" s="321">
        <f>IFERROR(VLOOKUP($A229,'様式C-1-2用'!$B$3:$O$1100,11,0),"")</f>
        <v>0</v>
      </c>
      <c r="K229" s="321">
        <f t="shared" si="3"/>
        <v>0</v>
      </c>
      <c r="L229" s="321">
        <f>IFERROR(VLOOKUP($A229,'様式C-1-2用'!$B$3:$O$1100,12,0),"")</f>
        <v>0</v>
      </c>
      <c r="M229" s="321">
        <f>IFERROR(VLOOKUP($A229,'様式C-1-2用'!$B$3:$O$1100,13,0),"")</f>
        <v>0</v>
      </c>
      <c r="N229" s="321">
        <f>IFERROR(VLOOKUP($A229,'様式C-1-2用'!$B$3:$O$1100,14,0),"")</f>
        <v>0</v>
      </c>
      <c r="O229" s="321">
        <f>IFERROR(VLOOKUP($A229,'様式C-1-2用'!$B$3:$P$1100,15,0),"")</f>
        <v>0</v>
      </c>
    </row>
    <row r="230" spans="1:15" ht="15.95" customHeight="1" x14ac:dyDescent="0.15">
      <c r="A230" s="314">
        <v>228</v>
      </c>
      <c r="B230" s="320">
        <f>IFERROR(VLOOKUP($A230,'様式C-1-2用'!$B$3:$O$1100,2,0),"")</f>
        <v>0</v>
      </c>
      <c r="C230" s="321" t="str">
        <f>IFERROR(VLOOKUP($A230,'様式C-1-2用'!$B$3:$O$1100,3,0),"")</f>
        <v/>
      </c>
      <c r="D230" s="321">
        <f>IFERROR(VLOOKUP($A230,'様式C-1-2用'!$B$3:$O$1100,5,0),"")</f>
        <v>0</v>
      </c>
      <c r="E230" s="321">
        <f>IFERROR(VLOOKUP($A230,'様式C-1-2用'!$B$3:$O$1100,6,0),"")</f>
        <v>0</v>
      </c>
      <c r="F230" s="321">
        <f>IFERROR(VLOOKUP($A230,'様式C-1-2用'!$B$3:$O$1100,7,0),"")</f>
        <v>0</v>
      </c>
      <c r="G230" s="321">
        <f>IFERROR(VLOOKUP($A230,'様式C-1-2用'!$B$3:$O$1100,8,0),"")</f>
        <v>0</v>
      </c>
      <c r="H230" s="327">
        <f>IFERROR(VLOOKUP($A230,'様式C-1-2用'!$B$3:$O$1100,9,0),"")</f>
        <v>0</v>
      </c>
      <c r="I230" s="321">
        <f>IFERROR(VLOOKUP($A230,'様式C-1-2用'!$B$3:$O$1100,10,0),"")</f>
        <v>0</v>
      </c>
      <c r="J230" s="321">
        <f>IFERROR(VLOOKUP($A230,'様式C-1-2用'!$B$3:$O$1100,11,0),"")</f>
        <v>0</v>
      </c>
      <c r="K230" s="321">
        <f t="shared" si="3"/>
        <v>0</v>
      </c>
      <c r="L230" s="321">
        <f>IFERROR(VLOOKUP($A230,'様式C-1-2用'!$B$3:$O$1100,12,0),"")</f>
        <v>0</v>
      </c>
      <c r="M230" s="321">
        <f>IFERROR(VLOOKUP($A230,'様式C-1-2用'!$B$3:$O$1100,13,0),"")</f>
        <v>0</v>
      </c>
      <c r="N230" s="321">
        <f>IFERROR(VLOOKUP($A230,'様式C-1-2用'!$B$3:$O$1100,14,0),"")</f>
        <v>0</v>
      </c>
      <c r="O230" s="321">
        <f>IFERROR(VLOOKUP($A230,'様式C-1-2用'!$B$3:$P$1100,15,0),"")</f>
        <v>0</v>
      </c>
    </row>
    <row r="231" spans="1:15" ht="15.95" customHeight="1" x14ac:dyDescent="0.15">
      <c r="A231" s="314">
        <v>229</v>
      </c>
      <c r="B231" s="320">
        <f>IFERROR(VLOOKUP($A231,'様式C-1-2用'!$B$3:$O$1100,2,0),"")</f>
        <v>0</v>
      </c>
      <c r="C231" s="321" t="str">
        <f>IFERROR(VLOOKUP($A231,'様式C-1-2用'!$B$3:$O$1100,3,0),"")</f>
        <v/>
      </c>
      <c r="D231" s="321">
        <f>IFERROR(VLOOKUP($A231,'様式C-1-2用'!$B$3:$O$1100,5,0),"")</f>
        <v>0</v>
      </c>
      <c r="E231" s="321">
        <f>IFERROR(VLOOKUP($A231,'様式C-1-2用'!$B$3:$O$1100,6,0),"")</f>
        <v>0</v>
      </c>
      <c r="F231" s="321">
        <f>IFERROR(VLOOKUP($A231,'様式C-1-2用'!$B$3:$O$1100,7,0),"")</f>
        <v>0</v>
      </c>
      <c r="G231" s="321">
        <f>IFERROR(VLOOKUP($A231,'様式C-1-2用'!$B$3:$O$1100,8,0),"")</f>
        <v>0</v>
      </c>
      <c r="H231" s="327">
        <f>IFERROR(VLOOKUP($A231,'様式C-1-2用'!$B$3:$O$1100,9,0),"")</f>
        <v>0</v>
      </c>
      <c r="I231" s="321">
        <f>IFERROR(VLOOKUP($A231,'様式C-1-2用'!$B$3:$O$1100,10,0),"")</f>
        <v>0</v>
      </c>
      <c r="J231" s="321">
        <f>IFERROR(VLOOKUP($A231,'様式C-1-2用'!$B$3:$O$1100,11,0),"")</f>
        <v>0</v>
      </c>
      <c r="K231" s="321">
        <f t="shared" si="3"/>
        <v>0</v>
      </c>
      <c r="L231" s="321">
        <f>IFERROR(VLOOKUP($A231,'様式C-1-2用'!$B$3:$O$1100,12,0),"")</f>
        <v>0</v>
      </c>
      <c r="M231" s="321">
        <f>IFERROR(VLOOKUP($A231,'様式C-1-2用'!$B$3:$O$1100,13,0),"")</f>
        <v>0</v>
      </c>
      <c r="N231" s="321">
        <f>IFERROR(VLOOKUP($A231,'様式C-1-2用'!$B$3:$O$1100,14,0),"")</f>
        <v>0</v>
      </c>
      <c r="O231" s="321">
        <f>IFERROR(VLOOKUP($A231,'様式C-1-2用'!$B$3:$P$1100,15,0),"")</f>
        <v>0</v>
      </c>
    </row>
    <row r="232" spans="1:15" ht="15.95" customHeight="1" x14ac:dyDescent="0.15">
      <c r="A232" s="314">
        <v>230</v>
      </c>
      <c r="B232" s="320">
        <f>IFERROR(VLOOKUP($A232,'様式C-1-2用'!$B$3:$O$1100,2,0),"")</f>
        <v>0</v>
      </c>
      <c r="C232" s="321" t="str">
        <f>IFERROR(VLOOKUP($A232,'様式C-1-2用'!$B$3:$O$1100,3,0),"")</f>
        <v/>
      </c>
      <c r="D232" s="321">
        <f>IFERROR(VLOOKUP($A232,'様式C-1-2用'!$B$3:$O$1100,5,0),"")</f>
        <v>0</v>
      </c>
      <c r="E232" s="321">
        <f>IFERROR(VLOOKUP($A232,'様式C-1-2用'!$B$3:$O$1100,6,0),"")</f>
        <v>0</v>
      </c>
      <c r="F232" s="321">
        <f>IFERROR(VLOOKUP($A232,'様式C-1-2用'!$B$3:$O$1100,7,0),"")</f>
        <v>0</v>
      </c>
      <c r="G232" s="321">
        <f>IFERROR(VLOOKUP($A232,'様式C-1-2用'!$B$3:$O$1100,8,0),"")</f>
        <v>0</v>
      </c>
      <c r="H232" s="327">
        <f>IFERROR(VLOOKUP($A232,'様式C-1-2用'!$B$3:$O$1100,9,0),"")</f>
        <v>0</v>
      </c>
      <c r="I232" s="321">
        <f>IFERROR(VLOOKUP($A232,'様式C-1-2用'!$B$3:$O$1100,10,0),"")</f>
        <v>0</v>
      </c>
      <c r="J232" s="321">
        <f>IFERROR(VLOOKUP($A232,'様式C-1-2用'!$B$3:$O$1100,11,0),"")</f>
        <v>0</v>
      </c>
      <c r="K232" s="321">
        <f t="shared" si="3"/>
        <v>0</v>
      </c>
      <c r="L232" s="321">
        <f>IFERROR(VLOOKUP($A232,'様式C-1-2用'!$B$3:$O$1100,12,0),"")</f>
        <v>0</v>
      </c>
      <c r="M232" s="321">
        <f>IFERROR(VLOOKUP($A232,'様式C-1-2用'!$B$3:$O$1100,13,0),"")</f>
        <v>0</v>
      </c>
      <c r="N232" s="321">
        <f>IFERROR(VLOOKUP($A232,'様式C-1-2用'!$B$3:$O$1100,14,0),"")</f>
        <v>0</v>
      </c>
      <c r="O232" s="321">
        <f>IFERROR(VLOOKUP($A232,'様式C-1-2用'!$B$3:$P$1100,15,0),"")</f>
        <v>0</v>
      </c>
    </row>
    <row r="233" spans="1:15" ht="15.95" customHeight="1" x14ac:dyDescent="0.15">
      <c r="A233" s="314">
        <v>231</v>
      </c>
      <c r="B233" s="320">
        <f>IFERROR(VLOOKUP($A233,'様式C-1-2用'!$B$3:$O$1100,2,0),"")</f>
        <v>0</v>
      </c>
      <c r="C233" s="321" t="str">
        <f>IFERROR(VLOOKUP($A233,'様式C-1-2用'!$B$3:$O$1100,3,0),"")</f>
        <v/>
      </c>
      <c r="D233" s="321">
        <f>IFERROR(VLOOKUP($A233,'様式C-1-2用'!$B$3:$O$1100,5,0),"")</f>
        <v>0</v>
      </c>
      <c r="E233" s="321">
        <f>IFERROR(VLOOKUP($A233,'様式C-1-2用'!$B$3:$O$1100,6,0),"")</f>
        <v>0</v>
      </c>
      <c r="F233" s="321">
        <f>IFERROR(VLOOKUP($A233,'様式C-1-2用'!$B$3:$O$1100,7,0),"")</f>
        <v>0</v>
      </c>
      <c r="G233" s="321">
        <f>IFERROR(VLOOKUP($A233,'様式C-1-2用'!$B$3:$O$1100,8,0),"")</f>
        <v>0</v>
      </c>
      <c r="H233" s="327">
        <f>IFERROR(VLOOKUP($A233,'様式C-1-2用'!$B$3:$O$1100,9,0),"")</f>
        <v>0</v>
      </c>
      <c r="I233" s="321">
        <f>IFERROR(VLOOKUP($A233,'様式C-1-2用'!$B$3:$O$1100,10,0),"")</f>
        <v>0</v>
      </c>
      <c r="J233" s="321">
        <f>IFERROR(VLOOKUP($A233,'様式C-1-2用'!$B$3:$O$1100,11,0),"")</f>
        <v>0</v>
      </c>
      <c r="K233" s="321">
        <f t="shared" si="3"/>
        <v>0</v>
      </c>
      <c r="L233" s="321">
        <f>IFERROR(VLOOKUP($A233,'様式C-1-2用'!$B$3:$O$1100,12,0),"")</f>
        <v>0</v>
      </c>
      <c r="M233" s="321">
        <f>IFERROR(VLOOKUP($A233,'様式C-1-2用'!$B$3:$O$1100,13,0),"")</f>
        <v>0</v>
      </c>
      <c r="N233" s="321">
        <f>IFERROR(VLOOKUP($A233,'様式C-1-2用'!$B$3:$O$1100,14,0),"")</f>
        <v>0</v>
      </c>
      <c r="O233" s="321">
        <f>IFERROR(VLOOKUP($A233,'様式C-1-2用'!$B$3:$P$1100,15,0),"")</f>
        <v>0</v>
      </c>
    </row>
    <row r="234" spans="1:15" ht="15.95" customHeight="1" x14ac:dyDescent="0.15">
      <c r="A234" s="314">
        <v>232</v>
      </c>
      <c r="B234" s="320">
        <f>IFERROR(VLOOKUP($A234,'様式C-1-2用'!$B$3:$O$1100,2,0),"")</f>
        <v>0</v>
      </c>
      <c r="C234" s="321" t="str">
        <f>IFERROR(VLOOKUP($A234,'様式C-1-2用'!$B$3:$O$1100,3,0),"")</f>
        <v/>
      </c>
      <c r="D234" s="321">
        <f>IFERROR(VLOOKUP($A234,'様式C-1-2用'!$B$3:$O$1100,5,0),"")</f>
        <v>0</v>
      </c>
      <c r="E234" s="321">
        <f>IFERROR(VLOOKUP($A234,'様式C-1-2用'!$B$3:$O$1100,6,0),"")</f>
        <v>0</v>
      </c>
      <c r="F234" s="321">
        <f>IFERROR(VLOOKUP($A234,'様式C-1-2用'!$B$3:$O$1100,7,0),"")</f>
        <v>0</v>
      </c>
      <c r="G234" s="321">
        <f>IFERROR(VLOOKUP($A234,'様式C-1-2用'!$B$3:$O$1100,8,0),"")</f>
        <v>0</v>
      </c>
      <c r="H234" s="327">
        <f>IFERROR(VLOOKUP($A234,'様式C-1-2用'!$B$3:$O$1100,9,0),"")</f>
        <v>0</v>
      </c>
      <c r="I234" s="321">
        <f>IFERROR(VLOOKUP($A234,'様式C-1-2用'!$B$3:$O$1100,10,0),"")</f>
        <v>0</v>
      </c>
      <c r="J234" s="321">
        <f>IFERROR(VLOOKUP($A234,'様式C-1-2用'!$B$3:$O$1100,11,0),"")</f>
        <v>0</v>
      </c>
      <c r="K234" s="321">
        <f t="shared" si="3"/>
        <v>0</v>
      </c>
      <c r="L234" s="321">
        <f>IFERROR(VLOOKUP($A234,'様式C-1-2用'!$B$3:$O$1100,12,0),"")</f>
        <v>0</v>
      </c>
      <c r="M234" s="321">
        <f>IFERROR(VLOOKUP($A234,'様式C-1-2用'!$B$3:$O$1100,13,0),"")</f>
        <v>0</v>
      </c>
      <c r="N234" s="321">
        <f>IFERROR(VLOOKUP($A234,'様式C-1-2用'!$B$3:$O$1100,14,0),"")</f>
        <v>0</v>
      </c>
      <c r="O234" s="321">
        <f>IFERROR(VLOOKUP($A234,'様式C-1-2用'!$B$3:$P$1100,15,0),"")</f>
        <v>0</v>
      </c>
    </row>
    <row r="235" spans="1:15" ht="15.95" customHeight="1" x14ac:dyDescent="0.15">
      <c r="A235" s="314">
        <v>233</v>
      </c>
      <c r="B235" s="320">
        <f>IFERROR(VLOOKUP($A235,'様式C-1-2用'!$B$3:$O$1100,2,0),"")</f>
        <v>0</v>
      </c>
      <c r="C235" s="321" t="str">
        <f>IFERROR(VLOOKUP($A235,'様式C-1-2用'!$B$3:$O$1100,3,0),"")</f>
        <v/>
      </c>
      <c r="D235" s="321">
        <f>IFERROR(VLOOKUP($A235,'様式C-1-2用'!$B$3:$O$1100,5,0),"")</f>
        <v>0</v>
      </c>
      <c r="E235" s="321">
        <f>IFERROR(VLOOKUP($A235,'様式C-1-2用'!$B$3:$O$1100,6,0),"")</f>
        <v>0</v>
      </c>
      <c r="F235" s="321">
        <f>IFERROR(VLOOKUP($A235,'様式C-1-2用'!$B$3:$O$1100,7,0),"")</f>
        <v>0</v>
      </c>
      <c r="G235" s="321">
        <f>IFERROR(VLOOKUP($A235,'様式C-1-2用'!$B$3:$O$1100,8,0),"")</f>
        <v>0</v>
      </c>
      <c r="H235" s="327">
        <f>IFERROR(VLOOKUP($A235,'様式C-1-2用'!$B$3:$O$1100,9,0),"")</f>
        <v>0</v>
      </c>
      <c r="I235" s="321">
        <f>IFERROR(VLOOKUP($A235,'様式C-1-2用'!$B$3:$O$1100,10,0),"")</f>
        <v>0</v>
      </c>
      <c r="J235" s="321">
        <f>IFERROR(VLOOKUP($A235,'様式C-1-2用'!$B$3:$O$1100,11,0),"")</f>
        <v>0</v>
      </c>
      <c r="K235" s="321">
        <f t="shared" si="3"/>
        <v>0</v>
      </c>
      <c r="L235" s="321">
        <f>IFERROR(VLOOKUP($A235,'様式C-1-2用'!$B$3:$O$1100,12,0),"")</f>
        <v>0</v>
      </c>
      <c r="M235" s="321">
        <f>IFERROR(VLOOKUP($A235,'様式C-1-2用'!$B$3:$O$1100,13,0),"")</f>
        <v>0</v>
      </c>
      <c r="N235" s="321">
        <f>IFERROR(VLOOKUP($A235,'様式C-1-2用'!$B$3:$O$1100,14,0),"")</f>
        <v>0</v>
      </c>
      <c r="O235" s="321">
        <f>IFERROR(VLOOKUP($A235,'様式C-1-2用'!$B$3:$P$1100,15,0),"")</f>
        <v>0</v>
      </c>
    </row>
    <row r="236" spans="1:15" ht="15.95" customHeight="1" x14ac:dyDescent="0.15">
      <c r="A236" s="314">
        <v>234</v>
      </c>
      <c r="B236" s="320">
        <f>IFERROR(VLOOKUP($A236,'様式C-1-2用'!$B$3:$O$1100,2,0),"")</f>
        <v>0</v>
      </c>
      <c r="C236" s="321" t="str">
        <f>IFERROR(VLOOKUP($A236,'様式C-1-2用'!$B$3:$O$1100,3,0),"")</f>
        <v/>
      </c>
      <c r="D236" s="321">
        <f>IFERROR(VLOOKUP($A236,'様式C-1-2用'!$B$3:$O$1100,5,0),"")</f>
        <v>0</v>
      </c>
      <c r="E236" s="321">
        <f>IFERROR(VLOOKUP($A236,'様式C-1-2用'!$B$3:$O$1100,6,0),"")</f>
        <v>0</v>
      </c>
      <c r="F236" s="321">
        <f>IFERROR(VLOOKUP($A236,'様式C-1-2用'!$B$3:$O$1100,7,0),"")</f>
        <v>0</v>
      </c>
      <c r="G236" s="321">
        <f>IFERROR(VLOOKUP($A236,'様式C-1-2用'!$B$3:$O$1100,8,0),"")</f>
        <v>0</v>
      </c>
      <c r="H236" s="327">
        <f>IFERROR(VLOOKUP($A236,'様式C-1-2用'!$B$3:$O$1100,9,0),"")</f>
        <v>0</v>
      </c>
      <c r="I236" s="321">
        <f>IFERROR(VLOOKUP($A236,'様式C-1-2用'!$B$3:$O$1100,10,0),"")</f>
        <v>0</v>
      </c>
      <c r="J236" s="321">
        <f>IFERROR(VLOOKUP($A236,'様式C-1-2用'!$B$3:$O$1100,11,0),"")</f>
        <v>0</v>
      </c>
      <c r="K236" s="321">
        <f t="shared" si="3"/>
        <v>0</v>
      </c>
      <c r="L236" s="321">
        <f>IFERROR(VLOOKUP($A236,'様式C-1-2用'!$B$3:$O$1100,12,0),"")</f>
        <v>0</v>
      </c>
      <c r="M236" s="321">
        <f>IFERROR(VLOOKUP($A236,'様式C-1-2用'!$B$3:$O$1100,13,0),"")</f>
        <v>0</v>
      </c>
      <c r="N236" s="321">
        <f>IFERROR(VLOOKUP($A236,'様式C-1-2用'!$B$3:$O$1100,14,0),"")</f>
        <v>0</v>
      </c>
      <c r="O236" s="321">
        <f>IFERROR(VLOOKUP($A236,'様式C-1-2用'!$B$3:$P$1100,15,0),"")</f>
        <v>0</v>
      </c>
    </row>
    <row r="237" spans="1:15" ht="15.95" customHeight="1" x14ac:dyDescent="0.15">
      <c r="A237" s="314">
        <v>235</v>
      </c>
      <c r="B237" s="320">
        <f>IFERROR(VLOOKUP($A237,'様式C-1-2用'!$B$3:$O$1100,2,0),"")</f>
        <v>0</v>
      </c>
      <c r="C237" s="321" t="str">
        <f>IFERROR(VLOOKUP($A237,'様式C-1-2用'!$B$3:$O$1100,3,0),"")</f>
        <v/>
      </c>
      <c r="D237" s="321">
        <f>IFERROR(VLOOKUP($A237,'様式C-1-2用'!$B$3:$O$1100,5,0),"")</f>
        <v>0</v>
      </c>
      <c r="E237" s="321">
        <f>IFERROR(VLOOKUP($A237,'様式C-1-2用'!$B$3:$O$1100,6,0),"")</f>
        <v>0</v>
      </c>
      <c r="F237" s="321">
        <f>IFERROR(VLOOKUP($A237,'様式C-1-2用'!$B$3:$O$1100,7,0),"")</f>
        <v>0</v>
      </c>
      <c r="G237" s="321">
        <f>IFERROR(VLOOKUP($A237,'様式C-1-2用'!$B$3:$O$1100,8,0),"")</f>
        <v>0</v>
      </c>
      <c r="H237" s="327">
        <f>IFERROR(VLOOKUP($A237,'様式C-1-2用'!$B$3:$O$1100,9,0),"")</f>
        <v>0</v>
      </c>
      <c r="I237" s="321">
        <f>IFERROR(VLOOKUP($A237,'様式C-1-2用'!$B$3:$O$1100,10,0),"")</f>
        <v>0</v>
      </c>
      <c r="J237" s="321">
        <f>IFERROR(VLOOKUP($A237,'様式C-1-2用'!$B$3:$O$1100,11,0),"")</f>
        <v>0</v>
      </c>
      <c r="K237" s="321">
        <f t="shared" si="3"/>
        <v>0</v>
      </c>
      <c r="L237" s="321">
        <f>IFERROR(VLOOKUP($A237,'様式C-1-2用'!$B$3:$O$1100,12,0),"")</f>
        <v>0</v>
      </c>
      <c r="M237" s="321">
        <f>IFERROR(VLOOKUP($A237,'様式C-1-2用'!$B$3:$O$1100,13,0),"")</f>
        <v>0</v>
      </c>
      <c r="N237" s="321">
        <f>IFERROR(VLOOKUP($A237,'様式C-1-2用'!$B$3:$O$1100,14,0),"")</f>
        <v>0</v>
      </c>
      <c r="O237" s="321">
        <f>IFERROR(VLOOKUP($A237,'様式C-1-2用'!$B$3:$P$1100,15,0),"")</f>
        <v>0</v>
      </c>
    </row>
    <row r="238" spans="1:15" ht="15.95" customHeight="1" x14ac:dyDescent="0.15">
      <c r="A238" s="314">
        <v>236</v>
      </c>
      <c r="B238" s="320">
        <f>IFERROR(VLOOKUP($A238,'様式C-1-2用'!$B$3:$O$1100,2,0),"")</f>
        <v>0</v>
      </c>
      <c r="C238" s="321" t="str">
        <f>IFERROR(VLOOKUP($A238,'様式C-1-2用'!$B$3:$O$1100,3,0),"")</f>
        <v/>
      </c>
      <c r="D238" s="321">
        <f>IFERROR(VLOOKUP($A238,'様式C-1-2用'!$B$3:$O$1100,5,0),"")</f>
        <v>0</v>
      </c>
      <c r="E238" s="321">
        <f>IFERROR(VLOOKUP($A238,'様式C-1-2用'!$B$3:$O$1100,6,0),"")</f>
        <v>0</v>
      </c>
      <c r="F238" s="321">
        <f>IFERROR(VLOOKUP($A238,'様式C-1-2用'!$B$3:$O$1100,7,0),"")</f>
        <v>0</v>
      </c>
      <c r="G238" s="321">
        <f>IFERROR(VLOOKUP($A238,'様式C-1-2用'!$B$3:$O$1100,8,0),"")</f>
        <v>0</v>
      </c>
      <c r="H238" s="327">
        <f>IFERROR(VLOOKUP($A238,'様式C-1-2用'!$B$3:$O$1100,9,0),"")</f>
        <v>0</v>
      </c>
      <c r="I238" s="321">
        <f>IFERROR(VLOOKUP($A238,'様式C-1-2用'!$B$3:$O$1100,10,0),"")</f>
        <v>0</v>
      </c>
      <c r="J238" s="321">
        <f>IFERROR(VLOOKUP($A238,'様式C-1-2用'!$B$3:$O$1100,11,0),"")</f>
        <v>0</v>
      </c>
      <c r="K238" s="321">
        <f t="shared" si="3"/>
        <v>0</v>
      </c>
      <c r="L238" s="321">
        <f>IFERROR(VLOOKUP($A238,'様式C-1-2用'!$B$3:$O$1100,12,0),"")</f>
        <v>0</v>
      </c>
      <c r="M238" s="321">
        <f>IFERROR(VLOOKUP($A238,'様式C-1-2用'!$B$3:$O$1100,13,0),"")</f>
        <v>0</v>
      </c>
      <c r="N238" s="321">
        <f>IFERROR(VLOOKUP($A238,'様式C-1-2用'!$B$3:$O$1100,14,0),"")</f>
        <v>0</v>
      </c>
      <c r="O238" s="321">
        <f>IFERROR(VLOOKUP($A238,'様式C-1-2用'!$B$3:$P$1100,15,0),"")</f>
        <v>0</v>
      </c>
    </row>
    <row r="239" spans="1:15" ht="15.95" customHeight="1" x14ac:dyDescent="0.15">
      <c r="A239" s="314">
        <v>237</v>
      </c>
      <c r="B239" s="320">
        <f>IFERROR(VLOOKUP($A239,'様式C-1-2用'!$B$3:$O$1100,2,0),"")</f>
        <v>0</v>
      </c>
      <c r="C239" s="321" t="str">
        <f>IFERROR(VLOOKUP($A239,'様式C-1-2用'!$B$3:$O$1100,3,0),"")</f>
        <v/>
      </c>
      <c r="D239" s="321">
        <f>IFERROR(VLOOKUP($A239,'様式C-1-2用'!$B$3:$O$1100,5,0),"")</f>
        <v>0</v>
      </c>
      <c r="E239" s="321">
        <f>IFERROR(VLOOKUP($A239,'様式C-1-2用'!$B$3:$O$1100,6,0),"")</f>
        <v>0</v>
      </c>
      <c r="F239" s="321">
        <f>IFERROR(VLOOKUP($A239,'様式C-1-2用'!$B$3:$O$1100,7,0),"")</f>
        <v>0</v>
      </c>
      <c r="G239" s="321">
        <f>IFERROR(VLOOKUP($A239,'様式C-1-2用'!$B$3:$O$1100,8,0),"")</f>
        <v>0</v>
      </c>
      <c r="H239" s="327">
        <f>IFERROR(VLOOKUP($A239,'様式C-1-2用'!$B$3:$O$1100,9,0),"")</f>
        <v>0</v>
      </c>
      <c r="I239" s="321">
        <f>IFERROR(VLOOKUP($A239,'様式C-1-2用'!$B$3:$O$1100,10,0),"")</f>
        <v>0</v>
      </c>
      <c r="J239" s="321">
        <f>IFERROR(VLOOKUP($A239,'様式C-1-2用'!$B$3:$O$1100,11,0),"")</f>
        <v>0</v>
      </c>
      <c r="K239" s="321">
        <f t="shared" si="3"/>
        <v>0</v>
      </c>
      <c r="L239" s="321">
        <f>IFERROR(VLOOKUP($A239,'様式C-1-2用'!$B$3:$O$1100,12,0),"")</f>
        <v>0</v>
      </c>
      <c r="M239" s="321">
        <f>IFERROR(VLOOKUP($A239,'様式C-1-2用'!$B$3:$O$1100,13,0),"")</f>
        <v>0</v>
      </c>
      <c r="N239" s="321">
        <f>IFERROR(VLOOKUP($A239,'様式C-1-2用'!$B$3:$O$1100,14,0),"")</f>
        <v>0</v>
      </c>
      <c r="O239" s="321">
        <f>IFERROR(VLOOKUP($A239,'様式C-1-2用'!$B$3:$P$1100,15,0),"")</f>
        <v>0</v>
      </c>
    </row>
    <row r="240" spans="1:15" ht="15.95" customHeight="1" x14ac:dyDescent="0.15">
      <c r="A240" s="314">
        <v>238</v>
      </c>
      <c r="B240" s="320">
        <f>IFERROR(VLOOKUP($A240,'様式C-1-2用'!$B$3:$O$1100,2,0),"")</f>
        <v>0</v>
      </c>
      <c r="C240" s="321" t="str">
        <f>IFERROR(VLOOKUP($A240,'様式C-1-2用'!$B$3:$O$1100,3,0),"")</f>
        <v/>
      </c>
      <c r="D240" s="321">
        <f>IFERROR(VLOOKUP($A240,'様式C-1-2用'!$B$3:$O$1100,5,0),"")</f>
        <v>0</v>
      </c>
      <c r="E240" s="321">
        <f>IFERROR(VLOOKUP($A240,'様式C-1-2用'!$B$3:$O$1100,6,0),"")</f>
        <v>0</v>
      </c>
      <c r="F240" s="321">
        <f>IFERROR(VLOOKUP($A240,'様式C-1-2用'!$B$3:$O$1100,7,0),"")</f>
        <v>0</v>
      </c>
      <c r="G240" s="321">
        <f>IFERROR(VLOOKUP($A240,'様式C-1-2用'!$B$3:$O$1100,8,0),"")</f>
        <v>0</v>
      </c>
      <c r="H240" s="327">
        <f>IFERROR(VLOOKUP($A240,'様式C-1-2用'!$B$3:$O$1100,9,0),"")</f>
        <v>0</v>
      </c>
      <c r="I240" s="321">
        <f>IFERROR(VLOOKUP($A240,'様式C-1-2用'!$B$3:$O$1100,10,0),"")</f>
        <v>0</v>
      </c>
      <c r="J240" s="321">
        <f>IFERROR(VLOOKUP($A240,'様式C-1-2用'!$B$3:$O$1100,11,0),"")</f>
        <v>0</v>
      </c>
      <c r="K240" s="321">
        <f t="shared" si="3"/>
        <v>0</v>
      </c>
      <c r="L240" s="321">
        <f>IFERROR(VLOOKUP($A240,'様式C-1-2用'!$B$3:$O$1100,12,0),"")</f>
        <v>0</v>
      </c>
      <c r="M240" s="321">
        <f>IFERROR(VLOOKUP($A240,'様式C-1-2用'!$B$3:$O$1100,13,0),"")</f>
        <v>0</v>
      </c>
      <c r="N240" s="321">
        <f>IFERROR(VLOOKUP($A240,'様式C-1-2用'!$B$3:$O$1100,14,0),"")</f>
        <v>0</v>
      </c>
      <c r="O240" s="321">
        <f>IFERROR(VLOOKUP($A240,'様式C-1-2用'!$B$3:$P$1100,15,0),"")</f>
        <v>0</v>
      </c>
    </row>
    <row r="241" spans="1:15" ht="15.95" customHeight="1" x14ac:dyDescent="0.15">
      <c r="A241" s="314">
        <v>239</v>
      </c>
      <c r="B241" s="320">
        <f>IFERROR(VLOOKUP($A241,'様式C-1-2用'!$B$3:$O$1100,2,0),"")</f>
        <v>0</v>
      </c>
      <c r="C241" s="321" t="str">
        <f>IFERROR(VLOOKUP($A241,'様式C-1-2用'!$B$3:$O$1100,3,0),"")</f>
        <v/>
      </c>
      <c r="D241" s="321">
        <f>IFERROR(VLOOKUP($A241,'様式C-1-2用'!$B$3:$O$1100,5,0),"")</f>
        <v>0</v>
      </c>
      <c r="E241" s="321">
        <f>IFERROR(VLOOKUP($A241,'様式C-1-2用'!$B$3:$O$1100,6,0),"")</f>
        <v>0</v>
      </c>
      <c r="F241" s="321">
        <f>IFERROR(VLOOKUP($A241,'様式C-1-2用'!$B$3:$O$1100,7,0),"")</f>
        <v>0</v>
      </c>
      <c r="G241" s="321">
        <f>IFERROR(VLOOKUP($A241,'様式C-1-2用'!$B$3:$O$1100,8,0),"")</f>
        <v>0</v>
      </c>
      <c r="H241" s="327">
        <f>IFERROR(VLOOKUP($A241,'様式C-1-2用'!$B$3:$O$1100,9,0),"")</f>
        <v>0</v>
      </c>
      <c r="I241" s="321">
        <f>IFERROR(VLOOKUP($A241,'様式C-1-2用'!$B$3:$O$1100,10,0),"")</f>
        <v>0</v>
      </c>
      <c r="J241" s="321">
        <f>IFERROR(VLOOKUP($A241,'様式C-1-2用'!$B$3:$O$1100,11,0),"")</f>
        <v>0</v>
      </c>
      <c r="K241" s="321">
        <f t="shared" si="3"/>
        <v>0</v>
      </c>
      <c r="L241" s="321">
        <f>IFERROR(VLOOKUP($A241,'様式C-1-2用'!$B$3:$O$1100,12,0),"")</f>
        <v>0</v>
      </c>
      <c r="M241" s="321">
        <f>IFERROR(VLOOKUP($A241,'様式C-1-2用'!$B$3:$O$1100,13,0),"")</f>
        <v>0</v>
      </c>
      <c r="N241" s="321">
        <f>IFERROR(VLOOKUP($A241,'様式C-1-2用'!$B$3:$O$1100,14,0),"")</f>
        <v>0</v>
      </c>
      <c r="O241" s="321">
        <f>IFERROR(VLOOKUP($A241,'様式C-1-2用'!$B$3:$P$1100,15,0),"")</f>
        <v>0</v>
      </c>
    </row>
    <row r="242" spans="1:15" ht="15.95" customHeight="1" x14ac:dyDescent="0.15">
      <c r="A242" s="314">
        <v>240</v>
      </c>
      <c r="B242" s="320">
        <f>IFERROR(VLOOKUP($A242,'様式C-1-2用'!$B$3:$O$1100,2,0),"")</f>
        <v>0</v>
      </c>
      <c r="C242" s="321" t="str">
        <f>IFERROR(VLOOKUP($A242,'様式C-1-2用'!$B$3:$O$1100,3,0),"")</f>
        <v/>
      </c>
      <c r="D242" s="321">
        <f>IFERROR(VLOOKUP($A242,'様式C-1-2用'!$B$3:$O$1100,5,0),"")</f>
        <v>0</v>
      </c>
      <c r="E242" s="321">
        <f>IFERROR(VLOOKUP($A242,'様式C-1-2用'!$B$3:$O$1100,6,0),"")</f>
        <v>0</v>
      </c>
      <c r="F242" s="321">
        <f>IFERROR(VLOOKUP($A242,'様式C-1-2用'!$B$3:$O$1100,7,0),"")</f>
        <v>0</v>
      </c>
      <c r="G242" s="321">
        <f>IFERROR(VLOOKUP($A242,'様式C-1-2用'!$B$3:$O$1100,8,0),"")</f>
        <v>0</v>
      </c>
      <c r="H242" s="327">
        <f>IFERROR(VLOOKUP($A242,'様式C-1-2用'!$B$3:$O$1100,9,0),"")</f>
        <v>0</v>
      </c>
      <c r="I242" s="321">
        <f>IFERROR(VLOOKUP($A242,'様式C-1-2用'!$B$3:$O$1100,10,0),"")</f>
        <v>0</v>
      </c>
      <c r="J242" s="321">
        <f>IFERROR(VLOOKUP($A242,'様式C-1-2用'!$B$3:$O$1100,11,0),"")</f>
        <v>0</v>
      </c>
      <c r="K242" s="321">
        <f t="shared" si="3"/>
        <v>0</v>
      </c>
      <c r="L242" s="321">
        <f>IFERROR(VLOOKUP($A242,'様式C-1-2用'!$B$3:$O$1100,12,0),"")</f>
        <v>0</v>
      </c>
      <c r="M242" s="321">
        <f>IFERROR(VLOOKUP($A242,'様式C-1-2用'!$B$3:$O$1100,13,0),"")</f>
        <v>0</v>
      </c>
      <c r="N242" s="321">
        <f>IFERROR(VLOOKUP($A242,'様式C-1-2用'!$B$3:$O$1100,14,0),"")</f>
        <v>0</v>
      </c>
      <c r="O242" s="321">
        <f>IFERROR(VLOOKUP($A242,'様式C-1-2用'!$B$3:$P$1100,15,0),"")</f>
        <v>0</v>
      </c>
    </row>
    <row r="243" spans="1:15" ht="15.95" customHeight="1" x14ac:dyDescent="0.15">
      <c r="A243" s="314">
        <v>241</v>
      </c>
      <c r="B243" s="320">
        <f>IFERROR(VLOOKUP($A243,'様式C-1-2用'!$B$3:$O$1100,2,0),"")</f>
        <v>0</v>
      </c>
      <c r="C243" s="321" t="str">
        <f>IFERROR(VLOOKUP($A243,'様式C-1-2用'!$B$3:$O$1100,3,0),"")</f>
        <v/>
      </c>
      <c r="D243" s="321">
        <f>IFERROR(VLOOKUP($A243,'様式C-1-2用'!$B$3:$O$1100,5,0),"")</f>
        <v>0</v>
      </c>
      <c r="E243" s="321">
        <f>IFERROR(VLOOKUP($A243,'様式C-1-2用'!$B$3:$O$1100,6,0),"")</f>
        <v>0</v>
      </c>
      <c r="F243" s="321">
        <f>IFERROR(VLOOKUP($A243,'様式C-1-2用'!$B$3:$O$1100,7,0),"")</f>
        <v>0</v>
      </c>
      <c r="G243" s="321">
        <f>IFERROR(VLOOKUP($A243,'様式C-1-2用'!$B$3:$O$1100,8,0),"")</f>
        <v>0</v>
      </c>
      <c r="H243" s="327">
        <f>IFERROR(VLOOKUP($A243,'様式C-1-2用'!$B$3:$O$1100,9,0),"")</f>
        <v>0</v>
      </c>
      <c r="I243" s="321">
        <f>IFERROR(VLOOKUP($A243,'様式C-1-2用'!$B$3:$O$1100,10,0),"")</f>
        <v>0</v>
      </c>
      <c r="J243" s="321">
        <f>IFERROR(VLOOKUP($A243,'様式C-1-2用'!$B$3:$O$1100,11,0),"")</f>
        <v>0</v>
      </c>
      <c r="K243" s="321">
        <f t="shared" si="3"/>
        <v>0</v>
      </c>
      <c r="L243" s="321">
        <f>IFERROR(VLOOKUP($A243,'様式C-1-2用'!$B$3:$O$1100,12,0),"")</f>
        <v>0</v>
      </c>
      <c r="M243" s="321">
        <f>IFERROR(VLOOKUP($A243,'様式C-1-2用'!$B$3:$O$1100,13,0),"")</f>
        <v>0</v>
      </c>
      <c r="N243" s="321">
        <f>IFERROR(VLOOKUP($A243,'様式C-1-2用'!$B$3:$O$1100,14,0),"")</f>
        <v>0</v>
      </c>
      <c r="O243" s="321">
        <f>IFERROR(VLOOKUP($A243,'様式C-1-2用'!$B$3:$P$1100,15,0),"")</f>
        <v>0</v>
      </c>
    </row>
    <row r="244" spans="1:15" ht="15.95" customHeight="1" x14ac:dyDescent="0.15">
      <c r="A244" s="314">
        <v>242</v>
      </c>
      <c r="B244" s="320">
        <f>IFERROR(VLOOKUP($A244,'様式C-1-2用'!$B$3:$O$1100,2,0),"")</f>
        <v>0</v>
      </c>
      <c r="C244" s="321" t="str">
        <f>IFERROR(VLOOKUP($A244,'様式C-1-2用'!$B$3:$O$1100,3,0),"")</f>
        <v/>
      </c>
      <c r="D244" s="321">
        <f>IFERROR(VLOOKUP($A244,'様式C-1-2用'!$B$3:$O$1100,5,0),"")</f>
        <v>0</v>
      </c>
      <c r="E244" s="321">
        <f>IFERROR(VLOOKUP($A244,'様式C-1-2用'!$B$3:$O$1100,6,0),"")</f>
        <v>0</v>
      </c>
      <c r="F244" s="321">
        <f>IFERROR(VLOOKUP($A244,'様式C-1-2用'!$B$3:$O$1100,7,0),"")</f>
        <v>0</v>
      </c>
      <c r="G244" s="321">
        <f>IFERROR(VLOOKUP($A244,'様式C-1-2用'!$B$3:$O$1100,8,0),"")</f>
        <v>0</v>
      </c>
      <c r="H244" s="327">
        <f>IFERROR(VLOOKUP($A244,'様式C-1-2用'!$B$3:$O$1100,9,0),"")</f>
        <v>0</v>
      </c>
      <c r="I244" s="321">
        <f>IFERROR(VLOOKUP($A244,'様式C-1-2用'!$B$3:$O$1100,10,0),"")</f>
        <v>0</v>
      </c>
      <c r="J244" s="321">
        <f>IFERROR(VLOOKUP($A244,'様式C-1-2用'!$B$3:$O$1100,11,0),"")</f>
        <v>0</v>
      </c>
      <c r="K244" s="321">
        <f t="shared" si="3"/>
        <v>0</v>
      </c>
      <c r="L244" s="321">
        <f>IFERROR(VLOOKUP($A244,'様式C-1-2用'!$B$3:$O$1100,12,0),"")</f>
        <v>0</v>
      </c>
      <c r="M244" s="321">
        <f>IFERROR(VLOOKUP($A244,'様式C-1-2用'!$B$3:$O$1100,13,0),"")</f>
        <v>0</v>
      </c>
      <c r="N244" s="321">
        <f>IFERROR(VLOOKUP($A244,'様式C-1-2用'!$B$3:$O$1100,14,0),"")</f>
        <v>0</v>
      </c>
      <c r="O244" s="321">
        <f>IFERROR(VLOOKUP($A244,'様式C-1-2用'!$B$3:$P$1100,15,0),"")</f>
        <v>0</v>
      </c>
    </row>
    <row r="245" spans="1:15" ht="15.95" customHeight="1" x14ac:dyDescent="0.15">
      <c r="A245" s="314">
        <v>243</v>
      </c>
      <c r="B245" s="320">
        <f>IFERROR(VLOOKUP($A245,'様式C-1-2用'!$B$3:$O$1100,2,0),"")</f>
        <v>0</v>
      </c>
      <c r="C245" s="321" t="str">
        <f>IFERROR(VLOOKUP($A245,'様式C-1-2用'!$B$3:$O$1100,3,0),"")</f>
        <v/>
      </c>
      <c r="D245" s="321">
        <f>IFERROR(VLOOKUP($A245,'様式C-1-2用'!$B$3:$O$1100,5,0),"")</f>
        <v>0</v>
      </c>
      <c r="E245" s="321">
        <f>IFERROR(VLOOKUP($A245,'様式C-1-2用'!$B$3:$O$1100,6,0),"")</f>
        <v>0</v>
      </c>
      <c r="F245" s="321">
        <f>IFERROR(VLOOKUP($A245,'様式C-1-2用'!$B$3:$O$1100,7,0),"")</f>
        <v>0</v>
      </c>
      <c r="G245" s="321">
        <f>IFERROR(VLOOKUP($A245,'様式C-1-2用'!$B$3:$O$1100,8,0),"")</f>
        <v>0</v>
      </c>
      <c r="H245" s="327">
        <f>IFERROR(VLOOKUP($A245,'様式C-1-2用'!$B$3:$O$1100,9,0),"")</f>
        <v>0</v>
      </c>
      <c r="I245" s="321">
        <f>IFERROR(VLOOKUP($A245,'様式C-1-2用'!$B$3:$O$1100,10,0),"")</f>
        <v>0</v>
      </c>
      <c r="J245" s="321">
        <f>IFERROR(VLOOKUP($A245,'様式C-1-2用'!$B$3:$O$1100,11,0),"")</f>
        <v>0</v>
      </c>
      <c r="K245" s="321">
        <f t="shared" si="3"/>
        <v>0</v>
      </c>
      <c r="L245" s="321">
        <f>IFERROR(VLOOKUP($A245,'様式C-1-2用'!$B$3:$O$1100,12,0),"")</f>
        <v>0</v>
      </c>
      <c r="M245" s="321">
        <f>IFERROR(VLOOKUP($A245,'様式C-1-2用'!$B$3:$O$1100,13,0),"")</f>
        <v>0</v>
      </c>
      <c r="N245" s="321">
        <f>IFERROR(VLOOKUP($A245,'様式C-1-2用'!$B$3:$O$1100,14,0),"")</f>
        <v>0</v>
      </c>
      <c r="O245" s="321">
        <f>IFERROR(VLOOKUP($A245,'様式C-1-2用'!$B$3:$P$1100,15,0),"")</f>
        <v>0</v>
      </c>
    </row>
    <row r="246" spans="1:15" ht="15.95" customHeight="1" x14ac:dyDescent="0.15">
      <c r="A246" s="314">
        <v>244</v>
      </c>
      <c r="B246" s="320">
        <f>IFERROR(VLOOKUP($A246,'様式C-1-2用'!$B$3:$O$1100,2,0),"")</f>
        <v>0</v>
      </c>
      <c r="C246" s="321" t="str">
        <f>IFERROR(VLOOKUP($A246,'様式C-1-2用'!$B$3:$O$1100,3,0),"")</f>
        <v/>
      </c>
      <c r="D246" s="321">
        <f>IFERROR(VLOOKUP($A246,'様式C-1-2用'!$B$3:$O$1100,5,0),"")</f>
        <v>0</v>
      </c>
      <c r="E246" s="321">
        <f>IFERROR(VLOOKUP($A246,'様式C-1-2用'!$B$3:$O$1100,6,0),"")</f>
        <v>0</v>
      </c>
      <c r="F246" s="321">
        <f>IFERROR(VLOOKUP($A246,'様式C-1-2用'!$B$3:$O$1100,7,0),"")</f>
        <v>0</v>
      </c>
      <c r="G246" s="321">
        <f>IFERROR(VLOOKUP($A246,'様式C-1-2用'!$B$3:$O$1100,8,0),"")</f>
        <v>0</v>
      </c>
      <c r="H246" s="327">
        <f>IFERROR(VLOOKUP($A246,'様式C-1-2用'!$B$3:$O$1100,9,0),"")</f>
        <v>0</v>
      </c>
      <c r="I246" s="321">
        <f>IFERROR(VLOOKUP($A246,'様式C-1-2用'!$B$3:$O$1100,10,0),"")</f>
        <v>0</v>
      </c>
      <c r="J246" s="321">
        <f>IFERROR(VLOOKUP($A246,'様式C-1-2用'!$B$3:$O$1100,11,0),"")</f>
        <v>0</v>
      </c>
      <c r="K246" s="321">
        <f t="shared" si="3"/>
        <v>0</v>
      </c>
      <c r="L246" s="321">
        <f>IFERROR(VLOOKUP($A246,'様式C-1-2用'!$B$3:$O$1100,12,0),"")</f>
        <v>0</v>
      </c>
      <c r="M246" s="321">
        <f>IFERROR(VLOOKUP($A246,'様式C-1-2用'!$B$3:$O$1100,13,0),"")</f>
        <v>0</v>
      </c>
      <c r="N246" s="321">
        <f>IFERROR(VLOOKUP($A246,'様式C-1-2用'!$B$3:$O$1100,14,0),"")</f>
        <v>0</v>
      </c>
      <c r="O246" s="321">
        <f>IFERROR(VLOOKUP($A246,'様式C-1-2用'!$B$3:$P$1100,15,0),"")</f>
        <v>0</v>
      </c>
    </row>
    <row r="247" spans="1:15" ht="15.95" customHeight="1" x14ac:dyDescent="0.15">
      <c r="A247" s="314">
        <v>245</v>
      </c>
      <c r="B247" s="320">
        <f>IFERROR(VLOOKUP($A247,'様式C-1-2用'!$B$3:$O$1100,2,0),"")</f>
        <v>0</v>
      </c>
      <c r="C247" s="321" t="str">
        <f>IFERROR(VLOOKUP($A247,'様式C-1-2用'!$B$3:$O$1100,3,0),"")</f>
        <v/>
      </c>
      <c r="D247" s="321">
        <f>IFERROR(VLOOKUP($A247,'様式C-1-2用'!$B$3:$O$1100,5,0),"")</f>
        <v>0</v>
      </c>
      <c r="E247" s="321">
        <f>IFERROR(VLOOKUP($A247,'様式C-1-2用'!$B$3:$O$1100,6,0),"")</f>
        <v>0</v>
      </c>
      <c r="F247" s="321">
        <f>IFERROR(VLOOKUP($A247,'様式C-1-2用'!$B$3:$O$1100,7,0),"")</f>
        <v>0</v>
      </c>
      <c r="G247" s="321">
        <f>IFERROR(VLOOKUP($A247,'様式C-1-2用'!$B$3:$O$1100,8,0),"")</f>
        <v>0</v>
      </c>
      <c r="H247" s="327">
        <f>IFERROR(VLOOKUP($A247,'様式C-1-2用'!$B$3:$O$1100,9,0),"")</f>
        <v>0</v>
      </c>
      <c r="I247" s="321">
        <f>IFERROR(VLOOKUP($A247,'様式C-1-2用'!$B$3:$O$1100,10,0),"")</f>
        <v>0</v>
      </c>
      <c r="J247" s="321">
        <f>IFERROR(VLOOKUP($A247,'様式C-1-2用'!$B$3:$O$1100,11,0),"")</f>
        <v>0</v>
      </c>
      <c r="K247" s="321">
        <f t="shared" si="3"/>
        <v>0</v>
      </c>
      <c r="L247" s="321">
        <f>IFERROR(VLOOKUP($A247,'様式C-1-2用'!$B$3:$O$1100,12,0),"")</f>
        <v>0</v>
      </c>
      <c r="M247" s="321">
        <f>IFERROR(VLOOKUP($A247,'様式C-1-2用'!$B$3:$O$1100,13,0),"")</f>
        <v>0</v>
      </c>
      <c r="N247" s="321">
        <f>IFERROR(VLOOKUP($A247,'様式C-1-2用'!$B$3:$O$1100,14,0),"")</f>
        <v>0</v>
      </c>
      <c r="O247" s="321">
        <f>IFERROR(VLOOKUP($A247,'様式C-1-2用'!$B$3:$P$1100,15,0),"")</f>
        <v>0</v>
      </c>
    </row>
    <row r="248" spans="1:15" ht="15.95" customHeight="1" x14ac:dyDescent="0.15">
      <c r="A248" s="314">
        <v>246</v>
      </c>
      <c r="B248" s="320">
        <f>IFERROR(VLOOKUP($A248,'様式C-1-2用'!$B$3:$O$1100,2,0),"")</f>
        <v>0</v>
      </c>
      <c r="C248" s="321" t="str">
        <f>IFERROR(VLOOKUP($A248,'様式C-1-2用'!$B$3:$O$1100,3,0),"")</f>
        <v/>
      </c>
      <c r="D248" s="321">
        <f>IFERROR(VLOOKUP($A248,'様式C-1-2用'!$B$3:$O$1100,5,0),"")</f>
        <v>0</v>
      </c>
      <c r="E248" s="321">
        <f>IFERROR(VLOOKUP($A248,'様式C-1-2用'!$B$3:$O$1100,6,0),"")</f>
        <v>0</v>
      </c>
      <c r="F248" s="321">
        <f>IFERROR(VLOOKUP($A248,'様式C-1-2用'!$B$3:$O$1100,7,0),"")</f>
        <v>0</v>
      </c>
      <c r="G248" s="321">
        <f>IFERROR(VLOOKUP($A248,'様式C-1-2用'!$B$3:$O$1100,8,0),"")</f>
        <v>0</v>
      </c>
      <c r="H248" s="327">
        <f>IFERROR(VLOOKUP($A248,'様式C-1-2用'!$B$3:$O$1100,9,0),"")</f>
        <v>0</v>
      </c>
      <c r="I248" s="321">
        <f>IFERROR(VLOOKUP($A248,'様式C-1-2用'!$B$3:$O$1100,10,0),"")</f>
        <v>0</v>
      </c>
      <c r="J248" s="321">
        <f>IFERROR(VLOOKUP($A248,'様式C-1-2用'!$B$3:$O$1100,11,0),"")</f>
        <v>0</v>
      </c>
      <c r="K248" s="321">
        <f t="shared" si="3"/>
        <v>0</v>
      </c>
      <c r="L248" s="321">
        <f>IFERROR(VLOOKUP($A248,'様式C-1-2用'!$B$3:$O$1100,12,0),"")</f>
        <v>0</v>
      </c>
      <c r="M248" s="321">
        <f>IFERROR(VLOOKUP($A248,'様式C-1-2用'!$B$3:$O$1100,13,0),"")</f>
        <v>0</v>
      </c>
      <c r="N248" s="321">
        <f>IFERROR(VLOOKUP($A248,'様式C-1-2用'!$B$3:$O$1100,14,0),"")</f>
        <v>0</v>
      </c>
      <c r="O248" s="321">
        <f>IFERROR(VLOOKUP($A248,'様式C-1-2用'!$B$3:$P$1100,15,0),"")</f>
        <v>0</v>
      </c>
    </row>
    <row r="249" spans="1:15" ht="15.95" customHeight="1" x14ac:dyDescent="0.15">
      <c r="A249" s="314">
        <v>247</v>
      </c>
      <c r="B249" s="320">
        <f>IFERROR(VLOOKUP($A249,'様式C-1-2用'!$B$3:$O$1100,2,0),"")</f>
        <v>0</v>
      </c>
      <c r="C249" s="321" t="str">
        <f>IFERROR(VLOOKUP($A249,'様式C-1-2用'!$B$3:$O$1100,3,0),"")</f>
        <v/>
      </c>
      <c r="D249" s="321">
        <f>IFERROR(VLOOKUP($A249,'様式C-1-2用'!$B$3:$O$1100,5,0),"")</f>
        <v>0</v>
      </c>
      <c r="E249" s="321">
        <f>IFERROR(VLOOKUP($A249,'様式C-1-2用'!$B$3:$O$1100,6,0),"")</f>
        <v>0</v>
      </c>
      <c r="F249" s="321">
        <f>IFERROR(VLOOKUP($A249,'様式C-1-2用'!$B$3:$O$1100,7,0),"")</f>
        <v>0</v>
      </c>
      <c r="G249" s="321">
        <f>IFERROR(VLOOKUP($A249,'様式C-1-2用'!$B$3:$O$1100,8,0),"")</f>
        <v>0</v>
      </c>
      <c r="H249" s="327">
        <f>IFERROR(VLOOKUP($A249,'様式C-1-2用'!$B$3:$O$1100,9,0),"")</f>
        <v>0</v>
      </c>
      <c r="I249" s="321">
        <f>IFERROR(VLOOKUP($A249,'様式C-1-2用'!$B$3:$O$1100,10,0),"")</f>
        <v>0</v>
      </c>
      <c r="J249" s="321">
        <f>IFERROR(VLOOKUP($A249,'様式C-1-2用'!$B$3:$O$1100,11,0),"")</f>
        <v>0</v>
      </c>
      <c r="K249" s="321">
        <f t="shared" si="3"/>
        <v>0</v>
      </c>
      <c r="L249" s="321">
        <f>IFERROR(VLOOKUP($A249,'様式C-1-2用'!$B$3:$O$1100,12,0),"")</f>
        <v>0</v>
      </c>
      <c r="M249" s="321">
        <f>IFERROR(VLOOKUP($A249,'様式C-1-2用'!$B$3:$O$1100,13,0),"")</f>
        <v>0</v>
      </c>
      <c r="N249" s="321">
        <f>IFERROR(VLOOKUP($A249,'様式C-1-2用'!$B$3:$O$1100,14,0),"")</f>
        <v>0</v>
      </c>
      <c r="O249" s="321">
        <f>IFERROR(VLOOKUP($A249,'様式C-1-2用'!$B$3:$P$1100,15,0),"")</f>
        <v>0</v>
      </c>
    </row>
    <row r="250" spans="1:15" ht="15.95" customHeight="1" x14ac:dyDescent="0.15">
      <c r="A250" s="314">
        <v>248</v>
      </c>
      <c r="B250" s="320">
        <f>IFERROR(VLOOKUP($A250,'様式C-1-2用'!$B$3:$O$1100,2,0),"")</f>
        <v>0</v>
      </c>
      <c r="C250" s="321" t="str">
        <f>IFERROR(VLOOKUP($A250,'様式C-1-2用'!$B$3:$O$1100,3,0),"")</f>
        <v/>
      </c>
      <c r="D250" s="321">
        <f>IFERROR(VLOOKUP($A250,'様式C-1-2用'!$B$3:$O$1100,5,0),"")</f>
        <v>0</v>
      </c>
      <c r="E250" s="321">
        <f>IFERROR(VLOOKUP($A250,'様式C-1-2用'!$B$3:$O$1100,6,0),"")</f>
        <v>0</v>
      </c>
      <c r="F250" s="321">
        <f>IFERROR(VLOOKUP($A250,'様式C-1-2用'!$B$3:$O$1100,7,0),"")</f>
        <v>0</v>
      </c>
      <c r="G250" s="321">
        <f>IFERROR(VLOOKUP($A250,'様式C-1-2用'!$B$3:$O$1100,8,0),"")</f>
        <v>0</v>
      </c>
      <c r="H250" s="327">
        <f>IFERROR(VLOOKUP($A250,'様式C-1-2用'!$B$3:$O$1100,9,0),"")</f>
        <v>0</v>
      </c>
      <c r="I250" s="321">
        <f>IFERROR(VLOOKUP($A250,'様式C-1-2用'!$B$3:$O$1100,10,0),"")</f>
        <v>0</v>
      </c>
      <c r="J250" s="321">
        <f>IFERROR(VLOOKUP($A250,'様式C-1-2用'!$B$3:$O$1100,11,0),"")</f>
        <v>0</v>
      </c>
      <c r="K250" s="321">
        <f t="shared" si="3"/>
        <v>0</v>
      </c>
      <c r="L250" s="321">
        <f>IFERROR(VLOOKUP($A250,'様式C-1-2用'!$B$3:$O$1100,12,0),"")</f>
        <v>0</v>
      </c>
      <c r="M250" s="321">
        <f>IFERROR(VLOOKUP($A250,'様式C-1-2用'!$B$3:$O$1100,13,0),"")</f>
        <v>0</v>
      </c>
      <c r="N250" s="321">
        <f>IFERROR(VLOOKUP($A250,'様式C-1-2用'!$B$3:$O$1100,14,0),"")</f>
        <v>0</v>
      </c>
      <c r="O250" s="321">
        <f>IFERROR(VLOOKUP($A250,'様式C-1-2用'!$B$3:$P$1100,15,0),"")</f>
        <v>0</v>
      </c>
    </row>
    <row r="251" spans="1:15" ht="15.95" customHeight="1" x14ac:dyDescent="0.15">
      <c r="A251" s="314">
        <v>249</v>
      </c>
      <c r="B251" s="320">
        <f>IFERROR(VLOOKUP($A251,'様式C-1-2用'!$B$3:$O$1100,2,0),"")</f>
        <v>0</v>
      </c>
      <c r="C251" s="321" t="str">
        <f>IFERROR(VLOOKUP($A251,'様式C-1-2用'!$B$3:$O$1100,3,0),"")</f>
        <v/>
      </c>
      <c r="D251" s="321">
        <f>IFERROR(VLOOKUP($A251,'様式C-1-2用'!$B$3:$O$1100,5,0),"")</f>
        <v>0</v>
      </c>
      <c r="E251" s="321">
        <f>IFERROR(VLOOKUP($A251,'様式C-1-2用'!$B$3:$O$1100,6,0),"")</f>
        <v>0</v>
      </c>
      <c r="F251" s="321">
        <f>IFERROR(VLOOKUP($A251,'様式C-1-2用'!$B$3:$O$1100,7,0),"")</f>
        <v>0</v>
      </c>
      <c r="G251" s="321">
        <f>IFERROR(VLOOKUP($A251,'様式C-1-2用'!$B$3:$O$1100,8,0),"")</f>
        <v>0</v>
      </c>
      <c r="H251" s="327">
        <f>IFERROR(VLOOKUP($A251,'様式C-1-2用'!$B$3:$O$1100,9,0),"")</f>
        <v>0</v>
      </c>
      <c r="I251" s="321">
        <f>IFERROR(VLOOKUP($A251,'様式C-1-2用'!$B$3:$O$1100,10,0),"")</f>
        <v>0</v>
      </c>
      <c r="J251" s="321">
        <f>IFERROR(VLOOKUP($A251,'様式C-1-2用'!$B$3:$O$1100,11,0),"")</f>
        <v>0</v>
      </c>
      <c r="K251" s="321">
        <f t="shared" si="3"/>
        <v>0</v>
      </c>
      <c r="L251" s="321">
        <f>IFERROR(VLOOKUP($A251,'様式C-1-2用'!$B$3:$O$1100,12,0),"")</f>
        <v>0</v>
      </c>
      <c r="M251" s="321">
        <f>IFERROR(VLOOKUP($A251,'様式C-1-2用'!$B$3:$O$1100,13,0),"")</f>
        <v>0</v>
      </c>
      <c r="N251" s="321">
        <f>IFERROR(VLOOKUP($A251,'様式C-1-2用'!$B$3:$O$1100,14,0),"")</f>
        <v>0</v>
      </c>
      <c r="O251" s="321">
        <f>IFERROR(VLOOKUP($A251,'様式C-1-2用'!$B$3:$P$1100,15,0),"")</f>
        <v>0</v>
      </c>
    </row>
    <row r="252" spans="1:15" ht="15.95" customHeight="1" x14ac:dyDescent="0.15">
      <c r="A252" s="314">
        <v>250</v>
      </c>
      <c r="B252" s="320">
        <f>IFERROR(VLOOKUP($A252,'様式C-1-2用'!$B$3:$O$1100,2,0),"")</f>
        <v>0</v>
      </c>
      <c r="C252" s="321" t="str">
        <f>IFERROR(VLOOKUP($A252,'様式C-1-2用'!$B$3:$O$1100,3,0),"")</f>
        <v/>
      </c>
      <c r="D252" s="321">
        <f>IFERROR(VLOOKUP($A252,'様式C-1-2用'!$B$3:$O$1100,5,0),"")</f>
        <v>0</v>
      </c>
      <c r="E252" s="321">
        <f>IFERROR(VLOOKUP($A252,'様式C-1-2用'!$B$3:$O$1100,6,0),"")</f>
        <v>0</v>
      </c>
      <c r="F252" s="321">
        <f>IFERROR(VLOOKUP($A252,'様式C-1-2用'!$B$3:$O$1100,7,0),"")</f>
        <v>0</v>
      </c>
      <c r="G252" s="321">
        <f>IFERROR(VLOOKUP($A252,'様式C-1-2用'!$B$3:$O$1100,8,0),"")</f>
        <v>0</v>
      </c>
      <c r="H252" s="327">
        <f>IFERROR(VLOOKUP($A252,'様式C-1-2用'!$B$3:$O$1100,9,0),"")</f>
        <v>0</v>
      </c>
      <c r="I252" s="321">
        <f>IFERROR(VLOOKUP($A252,'様式C-1-2用'!$B$3:$O$1100,10,0),"")</f>
        <v>0</v>
      </c>
      <c r="J252" s="321">
        <f>IFERROR(VLOOKUP($A252,'様式C-1-2用'!$B$3:$O$1100,11,0),"")</f>
        <v>0</v>
      </c>
      <c r="K252" s="321">
        <f t="shared" si="3"/>
        <v>0</v>
      </c>
      <c r="L252" s="321">
        <f>IFERROR(VLOOKUP($A252,'様式C-1-2用'!$B$3:$O$1100,12,0),"")</f>
        <v>0</v>
      </c>
      <c r="M252" s="321">
        <f>IFERROR(VLOOKUP($A252,'様式C-1-2用'!$B$3:$O$1100,13,0),"")</f>
        <v>0</v>
      </c>
      <c r="N252" s="321">
        <f>IFERROR(VLOOKUP($A252,'様式C-1-2用'!$B$3:$O$1100,14,0),"")</f>
        <v>0</v>
      </c>
      <c r="O252" s="321">
        <f>IFERROR(VLOOKUP($A252,'様式C-1-2用'!$B$3:$P$1100,15,0),"")</f>
        <v>0</v>
      </c>
    </row>
    <row r="253" spans="1:15" ht="15.95" customHeight="1" x14ac:dyDescent="0.15">
      <c r="A253" s="314">
        <v>251</v>
      </c>
      <c r="B253" s="320">
        <f>IFERROR(VLOOKUP($A253,'様式C-1-2用'!$B$3:$O$1100,2,0),"")</f>
        <v>0</v>
      </c>
      <c r="C253" s="321" t="str">
        <f>IFERROR(VLOOKUP($A253,'様式C-1-2用'!$B$3:$O$1100,3,0),"")</f>
        <v/>
      </c>
      <c r="D253" s="321">
        <f>IFERROR(VLOOKUP($A253,'様式C-1-2用'!$B$3:$O$1100,5,0),"")</f>
        <v>0</v>
      </c>
      <c r="E253" s="321">
        <f>IFERROR(VLOOKUP($A253,'様式C-1-2用'!$B$3:$O$1100,6,0),"")</f>
        <v>0</v>
      </c>
      <c r="F253" s="321">
        <f>IFERROR(VLOOKUP($A253,'様式C-1-2用'!$B$3:$O$1100,7,0),"")</f>
        <v>0</v>
      </c>
      <c r="G253" s="321">
        <f>IFERROR(VLOOKUP($A253,'様式C-1-2用'!$B$3:$O$1100,8,0),"")</f>
        <v>0</v>
      </c>
      <c r="H253" s="327">
        <f>IFERROR(VLOOKUP($A253,'様式C-1-2用'!$B$3:$O$1100,9,0),"")</f>
        <v>0</v>
      </c>
      <c r="I253" s="321">
        <f>IFERROR(VLOOKUP($A253,'様式C-1-2用'!$B$3:$O$1100,10,0),"")</f>
        <v>0</v>
      </c>
      <c r="J253" s="321">
        <f>IFERROR(VLOOKUP($A253,'様式C-1-2用'!$B$3:$O$1100,11,0),"")</f>
        <v>0</v>
      </c>
      <c r="K253" s="321">
        <f t="shared" si="3"/>
        <v>0</v>
      </c>
      <c r="L253" s="321">
        <f>IFERROR(VLOOKUP($A253,'様式C-1-2用'!$B$3:$O$1100,12,0),"")</f>
        <v>0</v>
      </c>
      <c r="M253" s="321">
        <f>IFERROR(VLOOKUP($A253,'様式C-1-2用'!$B$3:$O$1100,13,0),"")</f>
        <v>0</v>
      </c>
      <c r="N253" s="321">
        <f>IFERROR(VLOOKUP($A253,'様式C-1-2用'!$B$3:$O$1100,14,0),"")</f>
        <v>0</v>
      </c>
      <c r="O253" s="321">
        <f>IFERROR(VLOOKUP($A253,'様式C-1-2用'!$B$3:$P$1100,15,0),"")</f>
        <v>0</v>
      </c>
    </row>
    <row r="254" spans="1:15" ht="15.95" customHeight="1" x14ac:dyDescent="0.15">
      <c r="A254" s="314">
        <v>252</v>
      </c>
      <c r="B254" s="320">
        <f>IFERROR(VLOOKUP($A254,'様式C-1-2用'!$B$3:$O$1100,2,0),"")</f>
        <v>0</v>
      </c>
      <c r="C254" s="321" t="str">
        <f>IFERROR(VLOOKUP($A254,'様式C-1-2用'!$B$3:$O$1100,3,0),"")</f>
        <v/>
      </c>
      <c r="D254" s="321">
        <f>IFERROR(VLOOKUP($A254,'様式C-1-2用'!$B$3:$O$1100,5,0),"")</f>
        <v>0</v>
      </c>
      <c r="E254" s="321">
        <f>IFERROR(VLOOKUP($A254,'様式C-1-2用'!$B$3:$O$1100,6,0),"")</f>
        <v>0</v>
      </c>
      <c r="F254" s="321">
        <f>IFERROR(VLOOKUP($A254,'様式C-1-2用'!$B$3:$O$1100,7,0),"")</f>
        <v>0</v>
      </c>
      <c r="G254" s="321">
        <f>IFERROR(VLOOKUP($A254,'様式C-1-2用'!$B$3:$O$1100,8,0),"")</f>
        <v>0</v>
      </c>
      <c r="H254" s="327">
        <f>IFERROR(VLOOKUP($A254,'様式C-1-2用'!$B$3:$O$1100,9,0),"")</f>
        <v>0</v>
      </c>
      <c r="I254" s="321">
        <f>IFERROR(VLOOKUP($A254,'様式C-1-2用'!$B$3:$O$1100,10,0),"")</f>
        <v>0</v>
      </c>
      <c r="J254" s="321">
        <f>IFERROR(VLOOKUP($A254,'様式C-1-2用'!$B$3:$O$1100,11,0),"")</f>
        <v>0</v>
      </c>
      <c r="K254" s="321">
        <f t="shared" si="3"/>
        <v>0</v>
      </c>
      <c r="L254" s="321">
        <f>IFERROR(VLOOKUP($A254,'様式C-1-2用'!$B$3:$O$1100,12,0),"")</f>
        <v>0</v>
      </c>
      <c r="M254" s="321">
        <f>IFERROR(VLOOKUP($A254,'様式C-1-2用'!$B$3:$O$1100,13,0),"")</f>
        <v>0</v>
      </c>
      <c r="N254" s="321">
        <f>IFERROR(VLOOKUP($A254,'様式C-1-2用'!$B$3:$O$1100,14,0),"")</f>
        <v>0</v>
      </c>
      <c r="O254" s="321">
        <f>IFERROR(VLOOKUP($A254,'様式C-1-2用'!$B$3:$P$1100,15,0),"")</f>
        <v>0</v>
      </c>
    </row>
    <row r="255" spans="1:15" ht="15.95" customHeight="1" x14ac:dyDescent="0.15">
      <c r="A255" s="314">
        <v>253</v>
      </c>
      <c r="B255" s="320">
        <f>IFERROR(VLOOKUP($A255,'様式C-1-2用'!$B$3:$O$1100,2,0),"")</f>
        <v>0</v>
      </c>
      <c r="C255" s="321" t="str">
        <f>IFERROR(VLOOKUP($A255,'様式C-1-2用'!$B$3:$O$1100,3,0),"")</f>
        <v/>
      </c>
      <c r="D255" s="321">
        <f>IFERROR(VLOOKUP($A255,'様式C-1-2用'!$B$3:$O$1100,5,0),"")</f>
        <v>0</v>
      </c>
      <c r="E255" s="321">
        <f>IFERROR(VLOOKUP($A255,'様式C-1-2用'!$B$3:$O$1100,6,0),"")</f>
        <v>0</v>
      </c>
      <c r="F255" s="321">
        <f>IFERROR(VLOOKUP($A255,'様式C-1-2用'!$B$3:$O$1100,7,0),"")</f>
        <v>0</v>
      </c>
      <c r="G255" s="321">
        <f>IFERROR(VLOOKUP($A255,'様式C-1-2用'!$B$3:$O$1100,8,0),"")</f>
        <v>0</v>
      </c>
      <c r="H255" s="327">
        <f>IFERROR(VLOOKUP($A255,'様式C-1-2用'!$B$3:$O$1100,9,0),"")</f>
        <v>0</v>
      </c>
      <c r="I255" s="321">
        <f>IFERROR(VLOOKUP($A255,'様式C-1-2用'!$B$3:$O$1100,10,0),"")</f>
        <v>0</v>
      </c>
      <c r="J255" s="321">
        <f>IFERROR(VLOOKUP($A255,'様式C-1-2用'!$B$3:$O$1100,11,0),"")</f>
        <v>0</v>
      </c>
      <c r="K255" s="321">
        <f t="shared" si="3"/>
        <v>0</v>
      </c>
      <c r="L255" s="321">
        <f>IFERROR(VLOOKUP($A255,'様式C-1-2用'!$B$3:$O$1100,12,0),"")</f>
        <v>0</v>
      </c>
      <c r="M255" s="321">
        <f>IFERROR(VLOOKUP($A255,'様式C-1-2用'!$B$3:$O$1100,13,0),"")</f>
        <v>0</v>
      </c>
      <c r="N255" s="321">
        <f>IFERROR(VLOOKUP($A255,'様式C-1-2用'!$B$3:$O$1100,14,0),"")</f>
        <v>0</v>
      </c>
      <c r="O255" s="321">
        <f>IFERROR(VLOOKUP($A255,'様式C-1-2用'!$B$3:$P$1100,15,0),"")</f>
        <v>0</v>
      </c>
    </row>
    <row r="256" spans="1:15" ht="15.95" customHeight="1" x14ac:dyDescent="0.15">
      <c r="A256" s="314">
        <v>254</v>
      </c>
      <c r="B256" s="320">
        <f>IFERROR(VLOOKUP($A256,'様式C-1-2用'!$B$3:$O$1100,2,0),"")</f>
        <v>0</v>
      </c>
      <c r="C256" s="321" t="str">
        <f>IFERROR(VLOOKUP($A256,'様式C-1-2用'!$B$3:$O$1100,3,0),"")</f>
        <v/>
      </c>
      <c r="D256" s="321">
        <f>IFERROR(VLOOKUP($A256,'様式C-1-2用'!$B$3:$O$1100,5,0),"")</f>
        <v>0</v>
      </c>
      <c r="E256" s="321">
        <f>IFERROR(VLOOKUP($A256,'様式C-1-2用'!$B$3:$O$1100,6,0),"")</f>
        <v>0</v>
      </c>
      <c r="F256" s="321">
        <f>IFERROR(VLOOKUP($A256,'様式C-1-2用'!$B$3:$O$1100,7,0),"")</f>
        <v>0</v>
      </c>
      <c r="G256" s="321">
        <f>IFERROR(VLOOKUP($A256,'様式C-1-2用'!$B$3:$O$1100,8,0),"")</f>
        <v>0</v>
      </c>
      <c r="H256" s="327">
        <f>IFERROR(VLOOKUP($A256,'様式C-1-2用'!$B$3:$O$1100,9,0),"")</f>
        <v>0</v>
      </c>
      <c r="I256" s="321">
        <f>IFERROR(VLOOKUP($A256,'様式C-1-2用'!$B$3:$O$1100,10,0),"")</f>
        <v>0</v>
      </c>
      <c r="J256" s="321">
        <f>IFERROR(VLOOKUP($A256,'様式C-1-2用'!$B$3:$O$1100,11,0),"")</f>
        <v>0</v>
      </c>
      <c r="K256" s="321">
        <f t="shared" si="3"/>
        <v>0</v>
      </c>
      <c r="L256" s="321">
        <f>IFERROR(VLOOKUP($A256,'様式C-1-2用'!$B$3:$O$1100,12,0),"")</f>
        <v>0</v>
      </c>
      <c r="M256" s="321">
        <f>IFERROR(VLOOKUP($A256,'様式C-1-2用'!$B$3:$O$1100,13,0),"")</f>
        <v>0</v>
      </c>
      <c r="N256" s="321">
        <f>IFERROR(VLOOKUP($A256,'様式C-1-2用'!$B$3:$O$1100,14,0),"")</f>
        <v>0</v>
      </c>
      <c r="O256" s="321">
        <f>IFERROR(VLOOKUP($A256,'様式C-1-2用'!$B$3:$P$1100,15,0),"")</f>
        <v>0</v>
      </c>
    </row>
    <row r="257" spans="1:15" ht="15.95" customHeight="1" x14ac:dyDescent="0.15">
      <c r="A257" s="314">
        <v>255</v>
      </c>
      <c r="B257" s="320">
        <f>IFERROR(VLOOKUP($A257,'様式C-1-2用'!$B$3:$O$1100,2,0),"")</f>
        <v>0</v>
      </c>
      <c r="C257" s="321" t="str">
        <f>IFERROR(VLOOKUP($A257,'様式C-1-2用'!$B$3:$O$1100,3,0),"")</f>
        <v/>
      </c>
      <c r="D257" s="321">
        <f>IFERROR(VLOOKUP($A257,'様式C-1-2用'!$B$3:$O$1100,5,0),"")</f>
        <v>0</v>
      </c>
      <c r="E257" s="321">
        <f>IFERROR(VLOOKUP($A257,'様式C-1-2用'!$B$3:$O$1100,6,0),"")</f>
        <v>0</v>
      </c>
      <c r="F257" s="321">
        <f>IFERROR(VLOOKUP($A257,'様式C-1-2用'!$B$3:$O$1100,7,0),"")</f>
        <v>0</v>
      </c>
      <c r="G257" s="321">
        <f>IFERROR(VLOOKUP($A257,'様式C-1-2用'!$B$3:$O$1100,8,0),"")</f>
        <v>0</v>
      </c>
      <c r="H257" s="327">
        <f>IFERROR(VLOOKUP($A257,'様式C-1-2用'!$B$3:$O$1100,9,0),"")</f>
        <v>0</v>
      </c>
      <c r="I257" s="321">
        <f>IFERROR(VLOOKUP($A257,'様式C-1-2用'!$B$3:$O$1100,10,0),"")</f>
        <v>0</v>
      </c>
      <c r="J257" s="321">
        <f>IFERROR(VLOOKUP($A257,'様式C-1-2用'!$B$3:$O$1100,11,0),"")</f>
        <v>0</v>
      </c>
      <c r="K257" s="321">
        <f t="shared" si="3"/>
        <v>0</v>
      </c>
      <c r="L257" s="321">
        <f>IFERROR(VLOOKUP($A257,'様式C-1-2用'!$B$3:$O$1100,12,0),"")</f>
        <v>0</v>
      </c>
      <c r="M257" s="321">
        <f>IFERROR(VLOOKUP($A257,'様式C-1-2用'!$B$3:$O$1100,13,0),"")</f>
        <v>0</v>
      </c>
      <c r="N257" s="321">
        <f>IFERROR(VLOOKUP($A257,'様式C-1-2用'!$B$3:$O$1100,14,0),"")</f>
        <v>0</v>
      </c>
      <c r="O257" s="321">
        <f>IFERROR(VLOOKUP($A257,'様式C-1-2用'!$B$3:$P$1100,15,0),"")</f>
        <v>0</v>
      </c>
    </row>
    <row r="258" spans="1:15" ht="15.95" customHeight="1" x14ac:dyDescent="0.15">
      <c r="A258" s="314">
        <v>256</v>
      </c>
      <c r="B258" s="320">
        <f>IFERROR(VLOOKUP($A258,'様式C-1-2用'!$B$3:$O$1100,2,0),"")</f>
        <v>0</v>
      </c>
      <c r="C258" s="321" t="str">
        <f>IFERROR(VLOOKUP($A258,'様式C-1-2用'!$B$3:$O$1100,3,0),"")</f>
        <v/>
      </c>
      <c r="D258" s="321">
        <f>IFERROR(VLOOKUP($A258,'様式C-1-2用'!$B$3:$O$1100,5,0),"")</f>
        <v>0</v>
      </c>
      <c r="E258" s="321">
        <f>IFERROR(VLOOKUP($A258,'様式C-1-2用'!$B$3:$O$1100,6,0),"")</f>
        <v>0</v>
      </c>
      <c r="F258" s="321">
        <f>IFERROR(VLOOKUP($A258,'様式C-1-2用'!$B$3:$O$1100,7,0),"")</f>
        <v>0</v>
      </c>
      <c r="G258" s="321">
        <f>IFERROR(VLOOKUP($A258,'様式C-1-2用'!$B$3:$O$1100,8,0),"")</f>
        <v>0</v>
      </c>
      <c r="H258" s="327">
        <f>IFERROR(VLOOKUP($A258,'様式C-1-2用'!$B$3:$O$1100,9,0),"")</f>
        <v>0</v>
      </c>
      <c r="I258" s="321">
        <f>IFERROR(VLOOKUP($A258,'様式C-1-2用'!$B$3:$O$1100,10,0),"")</f>
        <v>0</v>
      </c>
      <c r="J258" s="321">
        <f>IFERROR(VLOOKUP($A258,'様式C-1-2用'!$B$3:$O$1100,11,0),"")</f>
        <v>0</v>
      </c>
      <c r="K258" s="321">
        <f t="shared" si="3"/>
        <v>0</v>
      </c>
      <c r="L258" s="321">
        <f>IFERROR(VLOOKUP($A258,'様式C-1-2用'!$B$3:$O$1100,12,0),"")</f>
        <v>0</v>
      </c>
      <c r="M258" s="321">
        <f>IFERROR(VLOOKUP($A258,'様式C-1-2用'!$B$3:$O$1100,13,0),"")</f>
        <v>0</v>
      </c>
      <c r="N258" s="321">
        <f>IFERROR(VLOOKUP($A258,'様式C-1-2用'!$B$3:$O$1100,14,0),"")</f>
        <v>0</v>
      </c>
      <c r="O258" s="321">
        <f>IFERROR(VLOOKUP($A258,'様式C-1-2用'!$B$3:$P$1100,15,0),"")</f>
        <v>0</v>
      </c>
    </row>
    <row r="259" spans="1:15" ht="15.95" customHeight="1" x14ac:dyDescent="0.15">
      <c r="A259" s="314">
        <v>257</v>
      </c>
      <c r="B259" s="320">
        <f>IFERROR(VLOOKUP($A259,'様式C-1-2用'!$B$3:$O$1100,2,0),"")</f>
        <v>0</v>
      </c>
      <c r="C259" s="321" t="str">
        <f>IFERROR(VLOOKUP($A259,'様式C-1-2用'!$B$3:$O$1100,3,0),"")</f>
        <v/>
      </c>
      <c r="D259" s="321">
        <f>IFERROR(VLOOKUP($A259,'様式C-1-2用'!$B$3:$O$1100,5,0),"")</f>
        <v>0</v>
      </c>
      <c r="E259" s="321">
        <f>IFERROR(VLOOKUP($A259,'様式C-1-2用'!$B$3:$O$1100,6,0),"")</f>
        <v>0</v>
      </c>
      <c r="F259" s="321">
        <f>IFERROR(VLOOKUP($A259,'様式C-1-2用'!$B$3:$O$1100,7,0),"")</f>
        <v>0</v>
      </c>
      <c r="G259" s="321">
        <f>IFERROR(VLOOKUP($A259,'様式C-1-2用'!$B$3:$O$1100,8,0),"")</f>
        <v>0</v>
      </c>
      <c r="H259" s="327">
        <f>IFERROR(VLOOKUP($A259,'様式C-1-2用'!$B$3:$O$1100,9,0),"")</f>
        <v>0</v>
      </c>
      <c r="I259" s="321">
        <f>IFERROR(VLOOKUP($A259,'様式C-1-2用'!$B$3:$O$1100,10,0),"")</f>
        <v>0</v>
      </c>
      <c r="J259" s="321">
        <f>IFERROR(VLOOKUP($A259,'様式C-1-2用'!$B$3:$O$1100,11,0),"")</f>
        <v>0</v>
      </c>
      <c r="K259" s="321">
        <f t="shared" si="3"/>
        <v>0</v>
      </c>
      <c r="L259" s="321">
        <f>IFERROR(VLOOKUP($A259,'様式C-1-2用'!$B$3:$O$1100,12,0),"")</f>
        <v>0</v>
      </c>
      <c r="M259" s="321">
        <f>IFERROR(VLOOKUP($A259,'様式C-1-2用'!$B$3:$O$1100,13,0),"")</f>
        <v>0</v>
      </c>
      <c r="N259" s="321">
        <f>IFERROR(VLOOKUP($A259,'様式C-1-2用'!$B$3:$O$1100,14,0),"")</f>
        <v>0</v>
      </c>
      <c r="O259" s="321">
        <f>IFERROR(VLOOKUP($A259,'様式C-1-2用'!$B$3:$P$1100,15,0),"")</f>
        <v>0</v>
      </c>
    </row>
    <row r="260" spans="1:15" ht="15.95" customHeight="1" x14ac:dyDescent="0.15">
      <c r="A260" s="314">
        <v>258</v>
      </c>
      <c r="B260" s="320">
        <f>IFERROR(VLOOKUP($A260,'様式C-1-2用'!$B$3:$O$1100,2,0),"")</f>
        <v>0</v>
      </c>
      <c r="C260" s="321" t="str">
        <f>IFERROR(VLOOKUP($A260,'様式C-1-2用'!$B$3:$O$1100,3,0),"")</f>
        <v/>
      </c>
      <c r="D260" s="321">
        <f>IFERROR(VLOOKUP($A260,'様式C-1-2用'!$B$3:$O$1100,5,0),"")</f>
        <v>0</v>
      </c>
      <c r="E260" s="321">
        <f>IFERROR(VLOOKUP($A260,'様式C-1-2用'!$B$3:$O$1100,6,0),"")</f>
        <v>0</v>
      </c>
      <c r="F260" s="321">
        <f>IFERROR(VLOOKUP($A260,'様式C-1-2用'!$B$3:$O$1100,7,0),"")</f>
        <v>0</v>
      </c>
      <c r="G260" s="321">
        <f>IFERROR(VLOOKUP($A260,'様式C-1-2用'!$B$3:$O$1100,8,0),"")</f>
        <v>0</v>
      </c>
      <c r="H260" s="327">
        <f>IFERROR(VLOOKUP($A260,'様式C-1-2用'!$B$3:$O$1100,9,0),"")</f>
        <v>0</v>
      </c>
      <c r="I260" s="321">
        <f>IFERROR(VLOOKUP($A260,'様式C-1-2用'!$B$3:$O$1100,10,0),"")</f>
        <v>0</v>
      </c>
      <c r="J260" s="321">
        <f>IFERROR(VLOOKUP($A260,'様式C-1-2用'!$B$3:$O$1100,11,0),"")</f>
        <v>0</v>
      </c>
      <c r="K260" s="321">
        <f t="shared" ref="K260:K323" si="4">IF(J260=0,I260,J260)</f>
        <v>0</v>
      </c>
      <c r="L260" s="321">
        <f>IFERROR(VLOOKUP($A260,'様式C-1-2用'!$B$3:$O$1100,12,0),"")</f>
        <v>0</v>
      </c>
      <c r="M260" s="321">
        <f>IFERROR(VLOOKUP($A260,'様式C-1-2用'!$B$3:$O$1100,13,0),"")</f>
        <v>0</v>
      </c>
      <c r="N260" s="321">
        <f>IFERROR(VLOOKUP($A260,'様式C-1-2用'!$B$3:$O$1100,14,0),"")</f>
        <v>0</v>
      </c>
      <c r="O260" s="321">
        <f>IFERROR(VLOOKUP($A260,'様式C-1-2用'!$B$3:$P$1100,15,0),"")</f>
        <v>0</v>
      </c>
    </row>
    <row r="261" spans="1:15" ht="15.95" customHeight="1" x14ac:dyDescent="0.15">
      <c r="A261" s="314">
        <v>259</v>
      </c>
      <c r="B261" s="320">
        <f>IFERROR(VLOOKUP($A261,'様式C-1-2用'!$B$3:$O$1100,2,0),"")</f>
        <v>0</v>
      </c>
      <c r="C261" s="321" t="str">
        <f>IFERROR(VLOOKUP($A261,'様式C-1-2用'!$B$3:$O$1100,3,0),"")</f>
        <v/>
      </c>
      <c r="D261" s="321">
        <f>IFERROR(VLOOKUP($A261,'様式C-1-2用'!$B$3:$O$1100,5,0),"")</f>
        <v>0</v>
      </c>
      <c r="E261" s="321">
        <f>IFERROR(VLOOKUP($A261,'様式C-1-2用'!$B$3:$O$1100,6,0),"")</f>
        <v>0</v>
      </c>
      <c r="F261" s="321">
        <f>IFERROR(VLOOKUP($A261,'様式C-1-2用'!$B$3:$O$1100,7,0),"")</f>
        <v>0</v>
      </c>
      <c r="G261" s="321">
        <f>IFERROR(VLOOKUP($A261,'様式C-1-2用'!$B$3:$O$1100,8,0),"")</f>
        <v>0</v>
      </c>
      <c r="H261" s="327">
        <f>IFERROR(VLOOKUP($A261,'様式C-1-2用'!$B$3:$O$1100,9,0),"")</f>
        <v>0</v>
      </c>
      <c r="I261" s="321">
        <f>IFERROR(VLOOKUP($A261,'様式C-1-2用'!$B$3:$O$1100,10,0),"")</f>
        <v>0</v>
      </c>
      <c r="J261" s="321">
        <f>IFERROR(VLOOKUP($A261,'様式C-1-2用'!$B$3:$O$1100,11,0),"")</f>
        <v>0</v>
      </c>
      <c r="K261" s="321">
        <f t="shared" si="4"/>
        <v>0</v>
      </c>
      <c r="L261" s="321">
        <f>IFERROR(VLOOKUP($A261,'様式C-1-2用'!$B$3:$O$1100,12,0),"")</f>
        <v>0</v>
      </c>
      <c r="M261" s="321">
        <f>IFERROR(VLOOKUP($A261,'様式C-1-2用'!$B$3:$O$1100,13,0),"")</f>
        <v>0</v>
      </c>
      <c r="N261" s="321">
        <f>IFERROR(VLOOKUP($A261,'様式C-1-2用'!$B$3:$O$1100,14,0),"")</f>
        <v>0</v>
      </c>
      <c r="O261" s="321">
        <f>IFERROR(VLOOKUP($A261,'様式C-1-2用'!$B$3:$P$1100,15,0),"")</f>
        <v>0</v>
      </c>
    </row>
    <row r="262" spans="1:15" ht="15.95" customHeight="1" x14ac:dyDescent="0.15">
      <c r="A262" s="314">
        <v>260</v>
      </c>
      <c r="B262" s="320">
        <f>IFERROR(VLOOKUP($A262,'様式C-1-2用'!$B$3:$O$1100,2,0),"")</f>
        <v>0</v>
      </c>
      <c r="C262" s="321" t="str">
        <f>IFERROR(VLOOKUP($A262,'様式C-1-2用'!$B$3:$O$1100,3,0),"")</f>
        <v/>
      </c>
      <c r="D262" s="321">
        <f>IFERROR(VLOOKUP($A262,'様式C-1-2用'!$B$3:$O$1100,5,0),"")</f>
        <v>0</v>
      </c>
      <c r="E262" s="321">
        <f>IFERROR(VLOOKUP($A262,'様式C-1-2用'!$B$3:$O$1100,6,0),"")</f>
        <v>0</v>
      </c>
      <c r="F262" s="321">
        <f>IFERROR(VLOOKUP($A262,'様式C-1-2用'!$B$3:$O$1100,7,0),"")</f>
        <v>0</v>
      </c>
      <c r="G262" s="321">
        <f>IFERROR(VLOOKUP($A262,'様式C-1-2用'!$B$3:$O$1100,8,0),"")</f>
        <v>0</v>
      </c>
      <c r="H262" s="327">
        <f>IFERROR(VLOOKUP($A262,'様式C-1-2用'!$B$3:$O$1100,9,0),"")</f>
        <v>0</v>
      </c>
      <c r="I262" s="321">
        <f>IFERROR(VLOOKUP($A262,'様式C-1-2用'!$B$3:$O$1100,10,0),"")</f>
        <v>0</v>
      </c>
      <c r="J262" s="321">
        <f>IFERROR(VLOOKUP($A262,'様式C-1-2用'!$B$3:$O$1100,11,0),"")</f>
        <v>0</v>
      </c>
      <c r="K262" s="321">
        <f t="shared" si="4"/>
        <v>0</v>
      </c>
      <c r="L262" s="321">
        <f>IFERROR(VLOOKUP($A262,'様式C-1-2用'!$B$3:$O$1100,12,0),"")</f>
        <v>0</v>
      </c>
      <c r="M262" s="321">
        <f>IFERROR(VLOOKUP($A262,'様式C-1-2用'!$B$3:$O$1100,13,0),"")</f>
        <v>0</v>
      </c>
      <c r="N262" s="321">
        <f>IFERROR(VLOOKUP($A262,'様式C-1-2用'!$B$3:$O$1100,14,0),"")</f>
        <v>0</v>
      </c>
      <c r="O262" s="321">
        <f>IFERROR(VLOOKUP($A262,'様式C-1-2用'!$B$3:$P$1100,15,0),"")</f>
        <v>0</v>
      </c>
    </row>
    <row r="263" spans="1:15" ht="15.95" customHeight="1" x14ac:dyDescent="0.15">
      <c r="A263" s="314">
        <v>261</v>
      </c>
      <c r="B263" s="320">
        <f>IFERROR(VLOOKUP($A263,'様式C-1-2用'!$B$3:$O$1100,2,0),"")</f>
        <v>0</v>
      </c>
      <c r="C263" s="321" t="str">
        <f>IFERROR(VLOOKUP($A263,'様式C-1-2用'!$B$3:$O$1100,3,0),"")</f>
        <v/>
      </c>
      <c r="D263" s="321">
        <f>IFERROR(VLOOKUP($A263,'様式C-1-2用'!$B$3:$O$1100,5,0),"")</f>
        <v>0</v>
      </c>
      <c r="E263" s="321">
        <f>IFERROR(VLOOKUP($A263,'様式C-1-2用'!$B$3:$O$1100,6,0),"")</f>
        <v>0</v>
      </c>
      <c r="F263" s="321">
        <f>IFERROR(VLOOKUP($A263,'様式C-1-2用'!$B$3:$O$1100,7,0),"")</f>
        <v>0</v>
      </c>
      <c r="G263" s="321">
        <f>IFERROR(VLOOKUP($A263,'様式C-1-2用'!$B$3:$O$1100,8,0),"")</f>
        <v>0</v>
      </c>
      <c r="H263" s="327">
        <f>IFERROR(VLOOKUP($A263,'様式C-1-2用'!$B$3:$O$1100,9,0),"")</f>
        <v>0</v>
      </c>
      <c r="I263" s="321">
        <f>IFERROR(VLOOKUP($A263,'様式C-1-2用'!$B$3:$O$1100,10,0),"")</f>
        <v>0</v>
      </c>
      <c r="J263" s="321">
        <f>IFERROR(VLOOKUP($A263,'様式C-1-2用'!$B$3:$O$1100,11,0),"")</f>
        <v>0</v>
      </c>
      <c r="K263" s="321">
        <f t="shared" si="4"/>
        <v>0</v>
      </c>
      <c r="L263" s="321">
        <f>IFERROR(VLOOKUP($A263,'様式C-1-2用'!$B$3:$O$1100,12,0),"")</f>
        <v>0</v>
      </c>
      <c r="M263" s="321">
        <f>IFERROR(VLOOKUP($A263,'様式C-1-2用'!$B$3:$O$1100,13,0),"")</f>
        <v>0</v>
      </c>
      <c r="N263" s="321">
        <f>IFERROR(VLOOKUP($A263,'様式C-1-2用'!$B$3:$O$1100,14,0),"")</f>
        <v>0</v>
      </c>
      <c r="O263" s="321">
        <f>IFERROR(VLOOKUP($A263,'様式C-1-2用'!$B$3:$P$1100,15,0),"")</f>
        <v>0</v>
      </c>
    </row>
    <row r="264" spans="1:15" ht="15.95" customHeight="1" x14ac:dyDescent="0.15">
      <c r="A264" s="314">
        <v>262</v>
      </c>
      <c r="B264" s="320">
        <f>IFERROR(VLOOKUP($A264,'様式C-1-2用'!$B$3:$O$1100,2,0),"")</f>
        <v>0</v>
      </c>
      <c r="C264" s="321" t="str">
        <f>IFERROR(VLOOKUP($A264,'様式C-1-2用'!$B$3:$O$1100,3,0),"")</f>
        <v/>
      </c>
      <c r="D264" s="321">
        <f>IFERROR(VLOOKUP($A264,'様式C-1-2用'!$B$3:$O$1100,5,0),"")</f>
        <v>0</v>
      </c>
      <c r="E264" s="321">
        <f>IFERROR(VLOOKUP($A264,'様式C-1-2用'!$B$3:$O$1100,6,0),"")</f>
        <v>0</v>
      </c>
      <c r="F264" s="321">
        <f>IFERROR(VLOOKUP($A264,'様式C-1-2用'!$B$3:$O$1100,7,0),"")</f>
        <v>0</v>
      </c>
      <c r="G264" s="321">
        <f>IFERROR(VLOOKUP($A264,'様式C-1-2用'!$B$3:$O$1100,8,0),"")</f>
        <v>0</v>
      </c>
      <c r="H264" s="327">
        <f>IFERROR(VLOOKUP($A264,'様式C-1-2用'!$B$3:$O$1100,9,0),"")</f>
        <v>0</v>
      </c>
      <c r="I264" s="321">
        <f>IFERROR(VLOOKUP($A264,'様式C-1-2用'!$B$3:$O$1100,10,0),"")</f>
        <v>0</v>
      </c>
      <c r="J264" s="321">
        <f>IFERROR(VLOOKUP($A264,'様式C-1-2用'!$B$3:$O$1100,11,0),"")</f>
        <v>0</v>
      </c>
      <c r="K264" s="321">
        <f t="shared" si="4"/>
        <v>0</v>
      </c>
      <c r="L264" s="321">
        <f>IFERROR(VLOOKUP($A264,'様式C-1-2用'!$B$3:$O$1100,12,0),"")</f>
        <v>0</v>
      </c>
      <c r="M264" s="321">
        <f>IFERROR(VLOOKUP($A264,'様式C-1-2用'!$B$3:$O$1100,13,0),"")</f>
        <v>0</v>
      </c>
      <c r="N264" s="321">
        <f>IFERROR(VLOOKUP($A264,'様式C-1-2用'!$B$3:$O$1100,14,0),"")</f>
        <v>0</v>
      </c>
      <c r="O264" s="321">
        <f>IFERROR(VLOOKUP($A264,'様式C-1-2用'!$B$3:$P$1100,15,0),"")</f>
        <v>0</v>
      </c>
    </row>
    <row r="265" spans="1:15" ht="15.95" customHeight="1" x14ac:dyDescent="0.15">
      <c r="A265" s="314">
        <v>263</v>
      </c>
      <c r="B265" s="320">
        <f>IFERROR(VLOOKUP($A265,'様式C-1-2用'!$B$3:$O$1100,2,0),"")</f>
        <v>0</v>
      </c>
      <c r="C265" s="321" t="str">
        <f>IFERROR(VLOOKUP($A265,'様式C-1-2用'!$B$3:$O$1100,3,0),"")</f>
        <v/>
      </c>
      <c r="D265" s="321">
        <f>IFERROR(VLOOKUP($A265,'様式C-1-2用'!$B$3:$O$1100,5,0),"")</f>
        <v>0</v>
      </c>
      <c r="E265" s="321">
        <f>IFERROR(VLOOKUP($A265,'様式C-1-2用'!$B$3:$O$1100,6,0),"")</f>
        <v>0</v>
      </c>
      <c r="F265" s="321">
        <f>IFERROR(VLOOKUP($A265,'様式C-1-2用'!$B$3:$O$1100,7,0),"")</f>
        <v>0</v>
      </c>
      <c r="G265" s="321">
        <f>IFERROR(VLOOKUP($A265,'様式C-1-2用'!$B$3:$O$1100,8,0),"")</f>
        <v>0</v>
      </c>
      <c r="H265" s="327">
        <f>IFERROR(VLOOKUP($A265,'様式C-1-2用'!$B$3:$O$1100,9,0),"")</f>
        <v>0</v>
      </c>
      <c r="I265" s="321">
        <f>IFERROR(VLOOKUP($A265,'様式C-1-2用'!$B$3:$O$1100,10,0),"")</f>
        <v>0</v>
      </c>
      <c r="J265" s="321">
        <f>IFERROR(VLOOKUP($A265,'様式C-1-2用'!$B$3:$O$1100,11,0),"")</f>
        <v>0</v>
      </c>
      <c r="K265" s="321">
        <f t="shared" si="4"/>
        <v>0</v>
      </c>
      <c r="L265" s="321">
        <f>IFERROR(VLOOKUP($A265,'様式C-1-2用'!$B$3:$O$1100,12,0),"")</f>
        <v>0</v>
      </c>
      <c r="M265" s="321">
        <f>IFERROR(VLOOKUP($A265,'様式C-1-2用'!$B$3:$O$1100,13,0),"")</f>
        <v>0</v>
      </c>
      <c r="N265" s="321">
        <f>IFERROR(VLOOKUP($A265,'様式C-1-2用'!$B$3:$O$1100,14,0),"")</f>
        <v>0</v>
      </c>
      <c r="O265" s="321">
        <f>IFERROR(VLOOKUP($A265,'様式C-1-2用'!$B$3:$P$1100,15,0),"")</f>
        <v>0</v>
      </c>
    </row>
    <row r="266" spans="1:15" ht="15.95" customHeight="1" x14ac:dyDescent="0.15">
      <c r="A266" s="314">
        <v>264</v>
      </c>
      <c r="B266" s="320">
        <f>IFERROR(VLOOKUP($A266,'様式C-1-2用'!$B$3:$O$1100,2,0),"")</f>
        <v>0</v>
      </c>
      <c r="C266" s="321" t="str">
        <f>IFERROR(VLOOKUP($A266,'様式C-1-2用'!$B$3:$O$1100,3,0),"")</f>
        <v/>
      </c>
      <c r="D266" s="321">
        <f>IFERROR(VLOOKUP($A266,'様式C-1-2用'!$B$3:$O$1100,5,0),"")</f>
        <v>0</v>
      </c>
      <c r="E266" s="321">
        <f>IFERROR(VLOOKUP($A266,'様式C-1-2用'!$B$3:$O$1100,6,0),"")</f>
        <v>0</v>
      </c>
      <c r="F266" s="321">
        <f>IFERROR(VLOOKUP($A266,'様式C-1-2用'!$B$3:$O$1100,7,0),"")</f>
        <v>0</v>
      </c>
      <c r="G266" s="321">
        <f>IFERROR(VLOOKUP($A266,'様式C-1-2用'!$B$3:$O$1100,8,0),"")</f>
        <v>0</v>
      </c>
      <c r="H266" s="327">
        <f>IFERROR(VLOOKUP($A266,'様式C-1-2用'!$B$3:$O$1100,9,0),"")</f>
        <v>0</v>
      </c>
      <c r="I266" s="321">
        <f>IFERROR(VLOOKUP($A266,'様式C-1-2用'!$B$3:$O$1100,10,0),"")</f>
        <v>0</v>
      </c>
      <c r="J266" s="321">
        <f>IFERROR(VLOOKUP($A266,'様式C-1-2用'!$B$3:$O$1100,11,0),"")</f>
        <v>0</v>
      </c>
      <c r="K266" s="321">
        <f t="shared" si="4"/>
        <v>0</v>
      </c>
      <c r="L266" s="321">
        <f>IFERROR(VLOOKUP($A266,'様式C-1-2用'!$B$3:$O$1100,12,0),"")</f>
        <v>0</v>
      </c>
      <c r="M266" s="321">
        <f>IFERROR(VLOOKUP($A266,'様式C-1-2用'!$B$3:$O$1100,13,0),"")</f>
        <v>0</v>
      </c>
      <c r="N266" s="321">
        <f>IFERROR(VLOOKUP($A266,'様式C-1-2用'!$B$3:$O$1100,14,0),"")</f>
        <v>0</v>
      </c>
      <c r="O266" s="321">
        <f>IFERROR(VLOOKUP($A266,'様式C-1-2用'!$B$3:$P$1100,15,0),"")</f>
        <v>0</v>
      </c>
    </row>
    <row r="267" spans="1:15" ht="15.95" customHeight="1" x14ac:dyDescent="0.15">
      <c r="A267" s="314">
        <v>265</v>
      </c>
      <c r="B267" s="320">
        <f>IFERROR(VLOOKUP($A267,'様式C-1-2用'!$B$3:$O$1100,2,0),"")</f>
        <v>0</v>
      </c>
      <c r="C267" s="321" t="str">
        <f>IFERROR(VLOOKUP($A267,'様式C-1-2用'!$B$3:$O$1100,3,0),"")</f>
        <v/>
      </c>
      <c r="D267" s="321">
        <f>IFERROR(VLOOKUP($A267,'様式C-1-2用'!$B$3:$O$1100,5,0),"")</f>
        <v>0</v>
      </c>
      <c r="E267" s="321">
        <f>IFERROR(VLOOKUP($A267,'様式C-1-2用'!$B$3:$O$1100,6,0),"")</f>
        <v>0</v>
      </c>
      <c r="F267" s="321">
        <f>IFERROR(VLOOKUP($A267,'様式C-1-2用'!$B$3:$O$1100,7,0),"")</f>
        <v>0</v>
      </c>
      <c r="G267" s="321">
        <f>IFERROR(VLOOKUP($A267,'様式C-1-2用'!$B$3:$O$1100,8,0),"")</f>
        <v>0</v>
      </c>
      <c r="H267" s="327">
        <f>IFERROR(VLOOKUP($A267,'様式C-1-2用'!$B$3:$O$1100,9,0),"")</f>
        <v>0</v>
      </c>
      <c r="I267" s="321">
        <f>IFERROR(VLOOKUP($A267,'様式C-1-2用'!$B$3:$O$1100,10,0),"")</f>
        <v>0</v>
      </c>
      <c r="J267" s="321">
        <f>IFERROR(VLOOKUP($A267,'様式C-1-2用'!$B$3:$O$1100,11,0),"")</f>
        <v>0</v>
      </c>
      <c r="K267" s="321">
        <f t="shared" si="4"/>
        <v>0</v>
      </c>
      <c r="L267" s="321">
        <f>IFERROR(VLOOKUP($A267,'様式C-1-2用'!$B$3:$O$1100,12,0),"")</f>
        <v>0</v>
      </c>
      <c r="M267" s="321">
        <f>IFERROR(VLOOKUP($A267,'様式C-1-2用'!$B$3:$O$1100,13,0),"")</f>
        <v>0</v>
      </c>
      <c r="N267" s="321">
        <f>IFERROR(VLOOKUP($A267,'様式C-1-2用'!$B$3:$O$1100,14,0),"")</f>
        <v>0</v>
      </c>
      <c r="O267" s="321">
        <f>IFERROR(VLOOKUP($A267,'様式C-1-2用'!$B$3:$P$1100,15,0),"")</f>
        <v>0</v>
      </c>
    </row>
    <row r="268" spans="1:15" ht="15.95" customHeight="1" x14ac:dyDescent="0.15">
      <c r="A268" s="314">
        <v>266</v>
      </c>
      <c r="B268" s="320">
        <f>IFERROR(VLOOKUP($A268,'様式C-1-2用'!$B$3:$O$1100,2,0),"")</f>
        <v>0</v>
      </c>
      <c r="C268" s="321" t="str">
        <f>IFERROR(VLOOKUP($A268,'様式C-1-2用'!$B$3:$O$1100,3,0),"")</f>
        <v/>
      </c>
      <c r="D268" s="321">
        <f>IFERROR(VLOOKUP($A268,'様式C-1-2用'!$B$3:$O$1100,5,0),"")</f>
        <v>0</v>
      </c>
      <c r="E268" s="321">
        <f>IFERROR(VLOOKUP($A268,'様式C-1-2用'!$B$3:$O$1100,6,0),"")</f>
        <v>0</v>
      </c>
      <c r="F268" s="321">
        <f>IFERROR(VLOOKUP($A268,'様式C-1-2用'!$B$3:$O$1100,7,0),"")</f>
        <v>0</v>
      </c>
      <c r="G268" s="321">
        <f>IFERROR(VLOOKUP($A268,'様式C-1-2用'!$B$3:$O$1100,8,0),"")</f>
        <v>0</v>
      </c>
      <c r="H268" s="327">
        <f>IFERROR(VLOOKUP($A268,'様式C-1-2用'!$B$3:$O$1100,9,0),"")</f>
        <v>0</v>
      </c>
      <c r="I268" s="321">
        <f>IFERROR(VLOOKUP($A268,'様式C-1-2用'!$B$3:$O$1100,10,0),"")</f>
        <v>0</v>
      </c>
      <c r="J268" s="321">
        <f>IFERROR(VLOOKUP($A268,'様式C-1-2用'!$B$3:$O$1100,11,0),"")</f>
        <v>0</v>
      </c>
      <c r="K268" s="321">
        <f t="shared" si="4"/>
        <v>0</v>
      </c>
      <c r="L268" s="321">
        <f>IFERROR(VLOOKUP($A268,'様式C-1-2用'!$B$3:$O$1100,12,0),"")</f>
        <v>0</v>
      </c>
      <c r="M268" s="321">
        <f>IFERROR(VLOOKUP($A268,'様式C-1-2用'!$B$3:$O$1100,13,0),"")</f>
        <v>0</v>
      </c>
      <c r="N268" s="321">
        <f>IFERROR(VLOOKUP($A268,'様式C-1-2用'!$B$3:$O$1100,14,0),"")</f>
        <v>0</v>
      </c>
      <c r="O268" s="321">
        <f>IFERROR(VLOOKUP($A268,'様式C-1-2用'!$B$3:$P$1100,15,0),"")</f>
        <v>0</v>
      </c>
    </row>
    <row r="269" spans="1:15" ht="15.95" customHeight="1" x14ac:dyDescent="0.15">
      <c r="A269" s="314">
        <v>267</v>
      </c>
      <c r="B269" s="320">
        <f>IFERROR(VLOOKUP($A269,'様式C-1-2用'!$B$3:$O$1100,2,0),"")</f>
        <v>0</v>
      </c>
      <c r="C269" s="321" t="str">
        <f>IFERROR(VLOOKUP($A269,'様式C-1-2用'!$B$3:$O$1100,3,0),"")</f>
        <v/>
      </c>
      <c r="D269" s="321">
        <f>IFERROR(VLOOKUP($A269,'様式C-1-2用'!$B$3:$O$1100,5,0),"")</f>
        <v>0</v>
      </c>
      <c r="E269" s="321">
        <f>IFERROR(VLOOKUP($A269,'様式C-1-2用'!$B$3:$O$1100,6,0),"")</f>
        <v>0</v>
      </c>
      <c r="F269" s="321">
        <f>IFERROR(VLOOKUP($A269,'様式C-1-2用'!$B$3:$O$1100,7,0),"")</f>
        <v>0</v>
      </c>
      <c r="G269" s="321">
        <f>IFERROR(VLOOKUP($A269,'様式C-1-2用'!$B$3:$O$1100,8,0),"")</f>
        <v>0</v>
      </c>
      <c r="H269" s="327">
        <f>IFERROR(VLOOKUP($A269,'様式C-1-2用'!$B$3:$O$1100,9,0),"")</f>
        <v>0</v>
      </c>
      <c r="I269" s="321">
        <f>IFERROR(VLOOKUP($A269,'様式C-1-2用'!$B$3:$O$1100,10,0),"")</f>
        <v>0</v>
      </c>
      <c r="J269" s="321">
        <f>IFERROR(VLOOKUP($A269,'様式C-1-2用'!$B$3:$O$1100,11,0),"")</f>
        <v>0</v>
      </c>
      <c r="K269" s="321">
        <f t="shared" si="4"/>
        <v>0</v>
      </c>
      <c r="L269" s="321">
        <f>IFERROR(VLOOKUP($A269,'様式C-1-2用'!$B$3:$O$1100,12,0),"")</f>
        <v>0</v>
      </c>
      <c r="M269" s="321">
        <f>IFERROR(VLOOKUP($A269,'様式C-1-2用'!$B$3:$O$1100,13,0),"")</f>
        <v>0</v>
      </c>
      <c r="N269" s="321">
        <f>IFERROR(VLOOKUP($A269,'様式C-1-2用'!$B$3:$O$1100,14,0),"")</f>
        <v>0</v>
      </c>
      <c r="O269" s="321">
        <f>IFERROR(VLOOKUP($A269,'様式C-1-2用'!$B$3:$P$1100,15,0),"")</f>
        <v>0</v>
      </c>
    </row>
    <row r="270" spans="1:15" ht="15.95" customHeight="1" x14ac:dyDescent="0.15">
      <c r="A270" s="314">
        <v>268</v>
      </c>
      <c r="B270" s="320">
        <f>IFERROR(VLOOKUP($A270,'様式C-1-2用'!$B$3:$O$1100,2,0),"")</f>
        <v>0</v>
      </c>
      <c r="C270" s="321" t="str">
        <f>IFERROR(VLOOKUP($A270,'様式C-1-2用'!$B$3:$O$1100,3,0),"")</f>
        <v/>
      </c>
      <c r="D270" s="321">
        <f>IFERROR(VLOOKUP($A270,'様式C-1-2用'!$B$3:$O$1100,5,0),"")</f>
        <v>0</v>
      </c>
      <c r="E270" s="321">
        <f>IFERROR(VLOOKUP($A270,'様式C-1-2用'!$B$3:$O$1100,6,0),"")</f>
        <v>0</v>
      </c>
      <c r="F270" s="321">
        <f>IFERROR(VLOOKUP($A270,'様式C-1-2用'!$B$3:$O$1100,7,0),"")</f>
        <v>0</v>
      </c>
      <c r="G270" s="321">
        <f>IFERROR(VLOOKUP($A270,'様式C-1-2用'!$B$3:$O$1100,8,0),"")</f>
        <v>0</v>
      </c>
      <c r="H270" s="327">
        <f>IFERROR(VLOOKUP($A270,'様式C-1-2用'!$B$3:$O$1100,9,0),"")</f>
        <v>0</v>
      </c>
      <c r="I270" s="321">
        <f>IFERROR(VLOOKUP($A270,'様式C-1-2用'!$B$3:$O$1100,10,0),"")</f>
        <v>0</v>
      </c>
      <c r="J270" s="321">
        <f>IFERROR(VLOOKUP($A270,'様式C-1-2用'!$B$3:$O$1100,11,0),"")</f>
        <v>0</v>
      </c>
      <c r="K270" s="321">
        <f t="shared" si="4"/>
        <v>0</v>
      </c>
      <c r="L270" s="321">
        <f>IFERROR(VLOOKUP($A270,'様式C-1-2用'!$B$3:$O$1100,12,0),"")</f>
        <v>0</v>
      </c>
      <c r="M270" s="321">
        <f>IFERROR(VLOOKUP($A270,'様式C-1-2用'!$B$3:$O$1100,13,0),"")</f>
        <v>0</v>
      </c>
      <c r="N270" s="321">
        <f>IFERROR(VLOOKUP($A270,'様式C-1-2用'!$B$3:$O$1100,14,0),"")</f>
        <v>0</v>
      </c>
      <c r="O270" s="321">
        <f>IFERROR(VLOOKUP($A270,'様式C-1-2用'!$B$3:$P$1100,15,0),"")</f>
        <v>0</v>
      </c>
    </row>
    <row r="271" spans="1:15" ht="15.95" customHeight="1" x14ac:dyDescent="0.15">
      <c r="A271" s="314">
        <v>269</v>
      </c>
      <c r="B271" s="320">
        <f>IFERROR(VLOOKUP($A271,'様式C-1-2用'!$B$3:$O$1100,2,0),"")</f>
        <v>0</v>
      </c>
      <c r="C271" s="321" t="str">
        <f>IFERROR(VLOOKUP($A271,'様式C-1-2用'!$B$3:$O$1100,3,0),"")</f>
        <v/>
      </c>
      <c r="D271" s="321">
        <f>IFERROR(VLOOKUP($A271,'様式C-1-2用'!$B$3:$O$1100,5,0),"")</f>
        <v>0</v>
      </c>
      <c r="E271" s="321">
        <f>IFERROR(VLOOKUP($A271,'様式C-1-2用'!$B$3:$O$1100,6,0),"")</f>
        <v>0</v>
      </c>
      <c r="F271" s="321">
        <f>IFERROR(VLOOKUP($A271,'様式C-1-2用'!$B$3:$O$1100,7,0),"")</f>
        <v>0</v>
      </c>
      <c r="G271" s="321">
        <f>IFERROR(VLOOKUP($A271,'様式C-1-2用'!$B$3:$O$1100,8,0),"")</f>
        <v>0</v>
      </c>
      <c r="H271" s="327">
        <f>IFERROR(VLOOKUP($A271,'様式C-1-2用'!$B$3:$O$1100,9,0),"")</f>
        <v>0</v>
      </c>
      <c r="I271" s="321">
        <f>IFERROR(VLOOKUP($A271,'様式C-1-2用'!$B$3:$O$1100,10,0),"")</f>
        <v>0</v>
      </c>
      <c r="J271" s="321">
        <f>IFERROR(VLOOKUP($A271,'様式C-1-2用'!$B$3:$O$1100,11,0),"")</f>
        <v>0</v>
      </c>
      <c r="K271" s="321">
        <f t="shared" si="4"/>
        <v>0</v>
      </c>
      <c r="L271" s="321">
        <f>IFERROR(VLOOKUP($A271,'様式C-1-2用'!$B$3:$O$1100,12,0),"")</f>
        <v>0</v>
      </c>
      <c r="M271" s="321">
        <f>IFERROR(VLOOKUP($A271,'様式C-1-2用'!$B$3:$O$1100,13,0),"")</f>
        <v>0</v>
      </c>
      <c r="N271" s="321">
        <f>IFERROR(VLOOKUP($A271,'様式C-1-2用'!$B$3:$O$1100,14,0),"")</f>
        <v>0</v>
      </c>
      <c r="O271" s="321">
        <f>IFERROR(VLOOKUP($A271,'様式C-1-2用'!$B$3:$P$1100,15,0),"")</f>
        <v>0</v>
      </c>
    </row>
    <row r="272" spans="1:15" ht="15.95" customHeight="1" x14ac:dyDescent="0.15">
      <c r="A272" s="314">
        <v>270</v>
      </c>
      <c r="B272" s="320">
        <f>IFERROR(VLOOKUP($A272,'様式C-1-2用'!$B$3:$O$1100,2,0),"")</f>
        <v>0</v>
      </c>
      <c r="C272" s="321" t="str">
        <f>IFERROR(VLOOKUP($A272,'様式C-1-2用'!$B$3:$O$1100,3,0),"")</f>
        <v/>
      </c>
      <c r="D272" s="321">
        <f>IFERROR(VLOOKUP($A272,'様式C-1-2用'!$B$3:$O$1100,5,0),"")</f>
        <v>0</v>
      </c>
      <c r="E272" s="321">
        <f>IFERROR(VLOOKUP($A272,'様式C-1-2用'!$B$3:$O$1100,6,0),"")</f>
        <v>0</v>
      </c>
      <c r="F272" s="321">
        <f>IFERROR(VLOOKUP($A272,'様式C-1-2用'!$B$3:$O$1100,7,0),"")</f>
        <v>0</v>
      </c>
      <c r="G272" s="321">
        <f>IFERROR(VLOOKUP($A272,'様式C-1-2用'!$B$3:$O$1100,8,0),"")</f>
        <v>0</v>
      </c>
      <c r="H272" s="327">
        <f>IFERROR(VLOOKUP($A272,'様式C-1-2用'!$B$3:$O$1100,9,0),"")</f>
        <v>0</v>
      </c>
      <c r="I272" s="321">
        <f>IFERROR(VLOOKUP($A272,'様式C-1-2用'!$B$3:$O$1100,10,0),"")</f>
        <v>0</v>
      </c>
      <c r="J272" s="321">
        <f>IFERROR(VLOOKUP($A272,'様式C-1-2用'!$B$3:$O$1100,11,0),"")</f>
        <v>0</v>
      </c>
      <c r="K272" s="321">
        <f t="shared" si="4"/>
        <v>0</v>
      </c>
      <c r="L272" s="321">
        <f>IFERROR(VLOOKUP($A272,'様式C-1-2用'!$B$3:$O$1100,12,0),"")</f>
        <v>0</v>
      </c>
      <c r="M272" s="321">
        <f>IFERROR(VLOOKUP($A272,'様式C-1-2用'!$B$3:$O$1100,13,0),"")</f>
        <v>0</v>
      </c>
      <c r="N272" s="321">
        <f>IFERROR(VLOOKUP($A272,'様式C-1-2用'!$B$3:$O$1100,14,0),"")</f>
        <v>0</v>
      </c>
      <c r="O272" s="321">
        <f>IFERROR(VLOOKUP($A272,'様式C-1-2用'!$B$3:$P$1100,15,0),"")</f>
        <v>0</v>
      </c>
    </row>
    <row r="273" spans="1:15" ht="15.95" customHeight="1" x14ac:dyDescent="0.15">
      <c r="A273" s="314">
        <v>271</v>
      </c>
      <c r="B273" s="320">
        <f>IFERROR(VLOOKUP($A273,'様式C-1-2用'!$B$3:$O$1100,2,0),"")</f>
        <v>0</v>
      </c>
      <c r="C273" s="321" t="str">
        <f>IFERROR(VLOOKUP($A273,'様式C-1-2用'!$B$3:$O$1100,3,0),"")</f>
        <v/>
      </c>
      <c r="D273" s="321">
        <f>IFERROR(VLOOKUP($A273,'様式C-1-2用'!$B$3:$O$1100,5,0),"")</f>
        <v>0</v>
      </c>
      <c r="E273" s="321">
        <f>IFERROR(VLOOKUP($A273,'様式C-1-2用'!$B$3:$O$1100,6,0),"")</f>
        <v>0</v>
      </c>
      <c r="F273" s="321">
        <f>IFERROR(VLOOKUP($A273,'様式C-1-2用'!$B$3:$O$1100,7,0),"")</f>
        <v>0</v>
      </c>
      <c r="G273" s="321">
        <f>IFERROR(VLOOKUP($A273,'様式C-1-2用'!$B$3:$O$1100,8,0),"")</f>
        <v>0</v>
      </c>
      <c r="H273" s="327">
        <f>IFERROR(VLOOKUP($A273,'様式C-1-2用'!$B$3:$O$1100,9,0),"")</f>
        <v>0</v>
      </c>
      <c r="I273" s="321">
        <f>IFERROR(VLOOKUP($A273,'様式C-1-2用'!$B$3:$O$1100,10,0),"")</f>
        <v>0</v>
      </c>
      <c r="J273" s="321">
        <f>IFERROR(VLOOKUP($A273,'様式C-1-2用'!$B$3:$O$1100,11,0),"")</f>
        <v>0</v>
      </c>
      <c r="K273" s="321">
        <f t="shared" si="4"/>
        <v>0</v>
      </c>
      <c r="L273" s="321">
        <f>IFERROR(VLOOKUP($A273,'様式C-1-2用'!$B$3:$O$1100,12,0),"")</f>
        <v>0</v>
      </c>
      <c r="M273" s="321">
        <f>IFERROR(VLOOKUP($A273,'様式C-1-2用'!$B$3:$O$1100,13,0),"")</f>
        <v>0</v>
      </c>
      <c r="N273" s="321">
        <f>IFERROR(VLOOKUP($A273,'様式C-1-2用'!$B$3:$O$1100,14,0),"")</f>
        <v>0</v>
      </c>
      <c r="O273" s="321">
        <f>IFERROR(VLOOKUP($A273,'様式C-1-2用'!$B$3:$P$1100,15,0),"")</f>
        <v>0</v>
      </c>
    </row>
    <row r="274" spans="1:15" ht="15.95" customHeight="1" x14ac:dyDescent="0.15">
      <c r="A274" s="314">
        <v>272</v>
      </c>
      <c r="B274" s="320">
        <f>IFERROR(VLOOKUP($A274,'様式C-1-2用'!$B$3:$O$1100,2,0),"")</f>
        <v>0</v>
      </c>
      <c r="C274" s="321" t="str">
        <f>IFERROR(VLOOKUP($A274,'様式C-1-2用'!$B$3:$O$1100,3,0),"")</f>
        <v/>
      </c>
      <c r="D274" s="321">
        <f>IFERROR(VLOOKUP($A274,'様式C-1-2用'!$B$3:$O$1100,5,0),"")</f>
        <v>0</v>
      </c>
      <c r="E274" s="321">
        <f>IFERROR(VLOOKUP($A274,'様式C-1-2用'!$B$3:$O$1100,6,0),"")</f>
        <v>0</v>
      </c>
      <c r="F274" s="321">
        <f>IFERROR(VLOOKUP($A274,'様式C-1-2用'!$B$3:$O$1100,7,0),"")</f>
        <v>0</v>
      </c>
      <c r="G274" s="321">
        <f>IFERROR(VLOOKUP($A274,'様式C-1-2用'!$B$3:$O$1100,8,0),"")</f>
        <v>0</v>
      </c>
      <c r="H274" s="327">
        <f>IFERROR(VLOOKUP($A274,'様式C-1-2用'!$B$3:$O$1100,9,0),"")</f>
        <v>0</v>
      </c>
      <c r="I274" s="321">
        <f>IFERROR(VLOOKUP($A274,'様式C-1-2用'!$B$3:$O$1100,10,0),"")</f>
        <v>0</v>
      </c>
      <c r="J274" s="321">
        <f>IFERROR(VLOOKUP($A274,'様式C-1-2用'!$B$3:$O$1100,11,0),"")</f>
        <v>0</v>
      </c>
      <c r="K274" s="321">
        <f t="shared" si="4"/>
        <v>0</v>
      </c>
      <c r="L274" s="321">
        <f>IFERROR(VLOOKUP($A274,'様式C-1-2用'!$B$3:$O$1100,12,0),"")</f>
        <v>0</v>
      </c>
      <c r="M274" s="321">
        <f>IFERROR(VLOOKUP($A274,'様式C-1-2用'!$B$3:$O$1100,13,0),"")</f>
        <v>0</v>
      </c>
      <c r="N274" s="321">
        <f>IFERROR(VLOOKUP($A274,'様式C-1-2用'!$B$3:$O$1100,14,0),"")</f>
        <v>0</v>
      </c>
      <c r="O274" s="321">
        <f>IFERROR(VLOOKUP($A274,'様式C-1-2用'!$B$3:$P$1100,15,0),"")</f>
        <v>0</v>
      </c>
    </row>
    <row r="275" spans="1:15" ht="15.95" customHeight="1" x14ac:dyDescent="0.15">
      <c r="A275" s="314">
        <v>273</v>
      </c>
      <c r="B275" s="320">
        <f>IFERROR(VLOOKUP($A275,'様式C-1-2用'!$B$3:$O$1100,2,0),"")</f>
        <v>0</v>
      </c>
      <c r="C275" s="321" t="str">
        <f>IFERROR(VLOOKUP($A275,'様式C-1-2用'!$B$3:$O$1100,3,0),"")</f>
        <v/>
      </c>
      <c r="D275" s="321">
        <f>IFERROR(VLOOKUP($A275,'様式C-1-2用'!$B$3:$O$1100,5,0),"")</f>
        <v>0</v>
      </c>
      <c r="E275" s="321">
        <f>IFERROR(VLOOKUP($A275,'様式C-1-2用'!$B$3:$O$1100,6,0),"")</f>
        <v>0</v>
      </c>
      <c r="F275" s="321">
        <f>IFERROR(VLOOKUP($A275,'様式C-1-2用'!$B$3:$O$1100,7,0),"")</f>
        <v>0</v>
      </c>
      <c r="G275" s="321">
        <f>IFERROR(VLOOKUP($A275,'様式C-1-2用'!$B$3:$O$1100,8,0),"")</f>
        <v>0</v>
      </c>
      <c r="H275" s="327">
        <f>IFERROR(VLOOKUP($A275,'様式C-1-2用'!$B$3:$O$1100,9,0),"")</f>
        <v>0</v>
      </c>
      <c r="I275" s="321">
        <f>IFERROR(VLOOKUP($A275,'様式C-1-2用'!$B$3:$O$1100,10,0),"")</f>
        <v>0</v>
      </c>
      <c r="J275" s="321">
        <f>IFERROR(VLOOKUP($A275,'様式C-1-2用'!$B$3:$O$1100,11,0),"")</f>
        <v>0</v>
      </c>
      <c r="K275" s="321">
        <f t="shared" si="4"/>
        <v>0</v>
      </c>
      <c r="L275" s="321">
        <f>IFERROR(VLOOKUP($A275,'様式C-1-2用'!$B$3:$O$1100,12,0),"")</f>
        <v>0</v>
      </c>
      <c r="M275" s="321">
        <f>IFERROR(VLOOKUP($A275,'様式C-1-2用'!$B$3:$O$1100,13,0),"")</f>
        <v>0</v>
      </c>
      <c r="N275" s="321">
        <f>IFERROR(VLOOKUP($A275,'様式C-1-2用'!$B$3:$O$1100,14,0),"")</f>
        <v>0</v>
      </c>
      <c r="O275" s="321">
        <f>IFERROR(VLOOKUP($A275,'様式C-1-2用'!$B$3:$P$1100,15,0),"")</f>
        <v>0</v>
      </c>
    </row>
    <row r="276" spans="1:15" ht="15.95" customHeight="1" x14ac:dyDescent="0.15">
      <c r="A276" s="314">
        <v>274</v>
      </c>
      <c r="B276" s="320">
        <f>IFERROR(VLOOKUP($A276,'様式C-1-2用'!$B$3:$O$1100,2,0),"")</f>
        <v>0</v>
      </c>
      <c r="C276" s="321" t="str">
        <f>IFERROR(VLOOKUP($A276,'様式C-1-2用'!$B$3:$O$1100,3,0),"")</f>
        <v/>
      </c>
      <c r="D276" s="321">
        <f>IFERROR(VLOOKUP($A276,'様式C-1-2用'!$B$3:$O$1100,5,0),"")</f>
        <v>0</v>
      </c>
      <c r="E276" s="321">
        <f>IFERROR(VLOOKUP($A276,'様式C-1-2用'!$B$3:$O$1100,6,0),"")</f>
        <v>0</v>
      </c>
      <c r="F276" s="321">
        <f>IFERROR(VLOOKUP($A276,'様式C-1-2用'!$B$3:$O$1100,7,0),"")</f>
        <v>0</v>
      </c>
      <c r="G276" s="321">
        <f>IFERROR(VLOOKUP($A276,'様式C-1-2用'!$B$3:$O$1100,8,0),"")</f>
        <v>0</v>
      </c>
      <c r="H276" s="327">
        <f>IFERROR(VLOOKUP($A276,'様式C-1-2用'!$B$3:$O$1100,9,0),"")</f>
        <v>0</v>
      </c>
      <c r="I276" s="321">
        <f>IFERROR(VLOOKUP($A276,'様式C-1-2用'!$B$3:$O$1100,10,0),"")</f>
        <v>0</v>
      </c>
      <c r="J276" s="321">
        <f>IFERROR(VLOOKUP($A276,'様式C-1-2用'!$B$3:$O$1100,11,0),"")</f>
        <v>0</v>
      </c>
      <c r="K276" s="321">
        <f t="shared" si="4"/>
        <v>0</v>
      </c>
      <c r="L276" s="321">
        <f>IFERROR(VLOOKUP($A276,'様式C-1-2用'!$B$3:$O$1100,12,0),"")</f>
        <v>0</v>
      </c>
      <c r="M276" s="321">
        <f>IFERROR(VLOOKUP($A276,'様式C-1-2用'!$B$3:$O$1100,13,0),"")</f>
        <v>0</v>
      </c>
      <c r="N276" s="321">
        <f>IFERROR(VLOOKUP($A276,'様式C-1-2用'!$B$3:$O$1100,14,0),"")</f>
        <v>0</v>
      </c>
      <c r="O276" s="321">
        <f>IFERROR(VLOOKUP($A276,'様式C-1-2用'!$B$3:$P$1100,15,0),"")</f>
        <v>0</v>
      </c>
    </row>
    <row r="277" spans="1:15" ht="15.95" customHeight="1" x14ac:dyDescent="0.15">
      <c r="A277" s="314">
        <v>275</v>
      </c>
      <c r="B277" s="320">
        <f>IFERROR(VLOOKUP($A277,'様式C-1-2用'!$B$3:$O$1100,2,0),"")</f>
        <v>0</v>
      </c>
      <c r="C277" s="321" t="str">
        <f>IFERROR(VLOOKUP($A277,'様式C-1-2用'!$B$3:$O$1100,3,0),"")</f>
        <v/>
      </c>
      <c r="D277" s="321">
        <f>IFERROR(VLOOKUP($A277,'様式C-1-2用'!$B$3:$O$1100,5,0),"")</f>
        <v>0</v>
      </c>
      <c r="E277" s="321">
        <f>IFERROR(VLOOKUP($A277,'様式C-1-2用'!$B$3:$O$1100,6,0),"")</f>
        <v>0</v>
      </c>
      <c r="F277" s="321">
        <f>IFERROR(VLOOKUP($A277,'様式C-1-2用'!$B$3:$O$1100,7,0),"")</f>
        <v>0</v>
      </c>
      <c r="G277" s="321">
        <f>IFERROR(VLOOKUP($A277,'様式C-1-2用'!$B$3:$O$1100,8,0),"")</f>
        <v>0</v>
      </c>
      <c r="H277" s="327">
        <f>IFERROR(VLOOKUP($A277,'様式C-1-2用'!$B$3:$O$1100,9,0),"")</f>
        <v>0</v>
      </c>
      <c r="I277" s="321">
        <f>IFERROR(VLOOKUP($A277,'様式C-1-2用'!$B$3:$O$1100,10,0),"")</f>
        <v>0</v>
      </c>
      <c r="J277" s="321">
        <f>IFERROR(VLOOKUP($A277,'様式C-1-2用'!$B$3:$O$1100,11,0),"")</f>
        <v>0</v>
      </c>
      <c r="K277" s="321">
        <f t="shared" si="4"/>
        <v>0</v>
      </c>
      <c r="L277" s="321">
        <f>IFERROR(VLOOKUP($A277,'様式C-1-2用'!$B$3:$O$1100,12,0),"")</f>
        <v>0</v>
      </c>
      <c r="M277" s="321">
        <f>IFERROR(VLOOKUP($A277,'様式C-1-2用'!$B$3:$O$1100,13,0),"")</f>
        <v>0</v>
      </c>
      <c r="N277" s="321">
        <f>IFERROR(VLOOKUP($A277,'様式C-1-2用'!$B$3:$O$1100,14,0),"")</f>
        <v>0</v>
      </c>
      <c r="O277" s="321">
        <f>IFERROR(VLOOKUP($A277,'様式C-1-2用'!$B$3:$P$1100,15,0),"")</f>
        <v>0</v>
      </c>
    </row>
    <row r="278" spans="1:15" ht="15.95" customHeight="1" x14ac:dyDescent="0.15">
      <c r="A278" s="314">
        <v>276</v>
      </c>
      <c r="B278" s="320">
        <f>IFERROR(VLOOKUP($A278,'様式C-1-2用'!$B$3:$O$1100,2,0),"")</f>
        <v>0</v>
      </c>
      <c r="C278" s="321" t="str">
        <f>IFERROR(VLOOKUP($A278,'様式C-1-2用'!$B$3:$O$1100,3,0),"")</f>
        <v/>
      </c>
      <c r="D278" s="321">
        <f>IFERROR(VLOOKUP($A278,'様式C-1-2用'!$B$3:$O$1100,5,0),"")</f>
        <v>0</v>
      </c>
      <c r="E278" s="321">
        <f>IFERROR(VLOOKUP($A278,'様式C-1-2用'!$B$3:$O$1100,6,0),"")</f>
        <v>0</v>
      </c>
      <c r="F278" s="321">
        <f>IFERROR(VLOOKUP($A278,'様式C-1-2用'!$B$3:$O$1100,7,0),"")</f>
        <v>0</v>
      </c>
      <c r="G278" s="321">
        <f>IFERROR(VLOOKUP($A278,'様式C-1-2用'!$B$3:$O$1100,8,0),"")</f>
        <v>0</v>
      </c>
      <c r="H278" s="327">
        <f>IFERROR(VLOOKUP($A278,'様式C-1-2用'!$B$3:$O$1100,9,0),"")</f>
        <v>0</v>
      </c>
      <c r="I278" s="321">
        <f>IFERROR(VLOOKUP($A278,'様式C-1-2用'!$B$3:$O$1100,10,0),"")</f>
        <v>0</v>
      </c>
      <c r="J278" s="321">
        <f>IFERROR(VLOOKUP($A278,'様式C-1-2用'!$B$3:$O$1100,11,0),"")</f>
        <v>0</v>
      </c>
      <c r="K278" s="321">
        <f t="shared" si="4"/>
        <v>0</v>
      </c>
      <c r="L278" s="321">
        <f>IFERROR(VLOOKUP($A278,'様式C-1-2用'!$B$3:$O$1100,12,0),"")</f>
        <v>0</v>
      </c>
      <c r="M278" s="321">
        <f>IFERROR(VLOOKUP($A278,'様式C-1-2用'!$B$3:$O$1100,13,0),"")</f>
        <v>0</v>
      </c>
      <c r="N278" s="321">
        <f>IFERROR(VLOOKUP($A278,'様式C-1-2用'!$B$3:$O$1100,14,0),"")</f>
        <v>0</v>
      </c>
      <c r="O278" s="321">
        <f>IFERROR(VLOOKUP($A278,'様式C-1-2用'!$B$3:$P$1100,15,0),"")</f>
        <v>0</v>
      </c>
    </row>
    <row r="279" spans="1:15" ht="15.95" customHeight="1" x14ac:dyDescent="0.15">
      <c r="A279" s="314">
        <v>277</v>
      </c>
      <c r="B279" s="320">
        <f>IFERROR(VLOOKUP($A279,'様式C-1-2用'!$B$3:$O$1100,2,0),"")</f>
        <v>0</v>
      </c>
      <c r="C279" s="321" t="str">
        <f>IFERROR(VLOOKUP($A279,'様式C-1-2用'!$B$3:$O$1100,3,0),"")</f>
        <v/>
      </c>
      <c r="D279" s="321">
        <f>IFERROR(VLOOKUP($A279,'様式C-1-2用'!$B$3:$O$1100,5,0),"")</f>
        <v>0</v>
      </c>
      <c r="E279" s="321">
        <f>IFERROR(VLOOKUP($A279,'様式C-1-2用'!$B$3:$O$1100,6,0),"")</f>
        <v>0</v>
      </c>
      <c r="F279" s="321">
        <f>IFERROR(VLOOKUP($A279,'様式C-1-2用'!$B$3:$O$1100,7,0),"")</f>
        <v>0</v>
      </c>
      <c r="G279" s="321">
        <f>IFERROR(VLOOKUP($A279,'様式C-1-2用'!$B$3:$O$1100,8,0),"")</f>
        <v>0</v>
      </c>
      <c r="H279" s="327">
        <f>IFERROR(VLOOKUP($A279,'様式C-1-2用'!$B$3:$O$1100,9,0),"")</f>
        <v>0</v>
      </c>
      <c r="I279" s="321">
        <f>IFERROR(VLOOKUP($A279,'様式C-1-2用'!$B$3:$O$1100,10,0),"")</f>
        <v>0</v>
      </c>
      <c r="J279" s="321">
        <f>IFERROR(VLOOKUP($A279,'様式C-1-2用'!$B$3:$O$1100,11,0),"")</f>
        <v>0</v>
      </c>
      <c r="K279" s="321">
        <f t="shared" si="4"/>
        <v>0</v>
      </c>
      <c r="L279" s="321">
        <f>IFERROR(VLOOKUP($A279,'様式C-1-2用'!$B$3:$O$1100,12,0),"")</f>
        <v>0</v>
      </c>
      <c r="M279" s="321">
        <f>IFERROR(VLOOKUP($A279,'様式C-1-2用'!$B$3:$O$1100,13,0),"")</f>
        <v>0</v>
      </c>
      <c r="N279" s="321">
        <f>IFERROR(VLOOKUP($A279,'様式C-1-2用'!$B$3:$O$1100,14,0),"")</f>
        <v>0</v>
      </c>
      <c r="O279" s="321">
        <f>IFERROR(VLOOKUP($A279,'様式C-1-2用'!$B$3:$P$1100,15,0),"")</f>
        <v>0</v>
      </c>
    </row>
    <row r="280" spans="1:15" ht="15.95" customHeight="1" x14ac:dyDescent="0.15">
      <c r="A280" s="314">
        <v>278</v>
      </c>
      <c r="B280" s="320">
        <f>IFERROR(VLOOKUP($A280,'様式C-1-2用'!$B$3:$O$1100,2,0),"")</f>
        <v>0</v>
      </c>
      <c r="C280" s="321" t="str">
        <f>IFERROR(VLOOKUP($A280,'様式C-1-2用'!$B$3:$O$1100,3,0),"")</f>
        <v/>
      </c>
      <c r="D280" s="321">
        <f>IFERROR(VLOOKUP($A280,'様式C-1-2用'!$B$3:$O$1100,5,0),"")</f>
        <v>0</v>
      </c>
      <c r="E280" s="321">
        <f>IFERROR(VLOOKUP($A280,'様式C-1-2用'!$B$3:$O$1100,6,0),"")</f>
        <v>0</v>
      </c>
      <c r="F280" s="321">
        <f>IFERROR(VLOOKUP($A280,'様式C-1-2用'!$B$3:$O$1100,7,0),"")</f>
        <v>0</v>
      </c>
      <c r="G280" s="321">
        <f>IFERROR(VLOOKUP($A280,'様式C-1-2用'!$B$3:$O$1100,8,0),"")</f>
        <v>0</v>
      </c>
      <c r="H280" s="327">
        <f>IFERROR(VLOOKUP($A280,'様式C-1-2用'!$B$3:$O$1100,9,0),"")</f>
        <v>0</v>
      </c>
      <c r="I280" s="321">
        <f>IFERROR(VLOOKUP($A280,'様式C-1-2用'!$B$3:$O$1100,10,0),"")</f>
        <v>0</v>
      </c>
      <c r="J280" s="321">
        <f>IFERROR(VLOOKUP($A280,'様式C-1-2用'!$B$3:$O$1100,11,0),"")</f>
        <v>0</v>
      </c>
      <c r="K280" s="321">
        <f t="shared" si="4"/>
        <v>0</v>
      </c>
      <c r="L280" s="321">
        <f>IFERROR(VLOOKUP($A280,'様式C-1-2用'!$B$3:$O$1100,12,0),"")</f>
        <v>0</v>
      </c>
      <c r="M280" s="321">
        <f>IFERROR(VLOOKUP($A280,'様式C-1-2用'!$B$3:$O$1100,13,0),"")</f>
        <v>0</v>
      </c>
      <c r="N280" s="321">
        <f>IFERROR(VLOOKUP($A280,'様式C-1-2用'!$B$3:$O$1100,14,0),"")</f>
        <v>0</v>
      </c>
      <c r="O280" s="321">
        <f>IFERROR(VLOOKUP($A280,'様式C-1-2用'!$B$3:$P$1100,15,0),"")</f>
        <v>0</v>
      </c>
    </row>
    <row r="281" spans="1:15" ht="15.95" customHeight="1" x14ac:dyDescent="0.15">
      <c r="A281" s="314">
        <v>279</v>
      </c>
      <c r="B281" s="320">
        <f>IFERROR(VLOOKUP($A281,'様式C-1-2用'!$B$3:$O$1100,2,0),"")</f>
        <v>0</v>
      </c>
      <c r="C281" s="321" t="str">
        <f>IFERROR(VLOOKUP($A281,'様式C-1-2用'!$B$3:$O$1100,3,0),"")</f>
        <v/>
      </c>
      <c r="D281" s="321">
        <f>IFERROR(VLOOKUP($A281,'様式C-1-2用'!$B$3:$O$1100,5,0),"")</f>
        <v>0</v>
      </c>
      <c r="E281" s="321">
        <f>IFERROR(VLOOKUP($A281,'様式C-1-2用'!$B$3:$O$1100,6,0),"")</f>
        <v>0</v>
      </c>
      <c r="F281" s="321">
        <f>IFERROR(VLOOKUP($A281,'様式C-1-2用'!$B$3:$O$1100,7,0),"")</f>
        <v>0</v>
      </c>
      <c r="G281" s="321">
        <f>IFERROR(VLOOKUP($A281,'様式C-1-2用'!$B$3:$O$1100,8,0),"")</f>
        <v>0</v>
      </c>
      <c r="H281" s="327">
        <f>IFERROR(VLOOKUP($A281,'様式C-1-2用'!$B$3:$O$1100,9,0),"")</f>
        <v>0</v>
      </c>
      <c r="I281" s="321">
        <f>IFERROR(VLOOKUP($A281,'様式C-1-2用'!$B$3:$O$1100,10,0),"")</f>
        <v>0</v>
      </c>
      <c r="J281" s="321">
        <f>IFERROR(VLOOKUP($A281,'様式C-1-2用'!$B$3:$O$1100,11,0),"")</f>
        <v>0</v>
      </c>
      <c r="K281" s="321">
        <f t="shared" si="4"/>
        <v>0</v>
      </c>
      <c r="L281" s="321">
        <f>IFERROR(VLOOKUP($A281,'様式C-1-2用'!$B$3:$O$1100,12,0),"")</f>
        <v>0</v>
      </c>
      <c r="M281" s="321">
        <f>IFERROR(VLOOKUP($A281,'様式C-1-2用'!$B$3:$O$1100,13,0),"")</f>
        <v>0</v>
      </c>
      <c r="N281" s="321">
        <f>IFERROR(VLOOKUP($A281,'様式C-1-2用'!$B$3:$O$1100,14,0),"")</f>
        <v>0</v>
      </c>
      <c r="O281" s="321">
        <f>IFERROR(VLOOKUP($A281,'様式C-1-2用'!$B$3:$P$1100,15,0),"")</f>
        <v>0</v>
      </c>
    </row>
    <row r="282" spans="1:15" ht="15.95" customHeight="1" x14ac:dyDescent="0.15">
      <c r="A282" s="314">
        <v>280</v>
      </c>
      <c r="B282" s="320">
        <f>IFERROR(VLOOKUP($A282,'様式C-1-2用'!$B$3:$O$1100,2,0),"")</f>
        <v>0</v>
      </c>
      <c r="C282" s="321" t="str">
        <f>IFERROR(VLOOKUP($A282,'様式C-1-2用'!$B$3:$O$1100,3,0),"")</f>
        <v/>
      </c>
      <c r="D282" s="321">
        <f>IFERROR(VLOOKUP($A282,'様式C-1-2用'!$B$3:$O$1100,5,0),"")</f>
        <v>0</v>
      </c>
      <c r="E282" s="321">
        <f>IFERROR(VLOOKUP($A282,'様式C-1-2用'!$B$3:$O$1100,6,0),"")</f>
        <v>0</v>
      </c>
      <c r="F282" s="321">
        <f>IFERROR(VLOOKUP($A282,'様式C-1-2用'!$B$3:$O$1100,7,0),"")</f>
        <v>0</v>
      </c>
      <c r="G282" s="321">
        <f>IFERROR(VLOOKUP($A282,'様式C-1-2用'!$B$3:$O$1100,8,0),"")</f>
        <v>0</v>
      </c>
      <c r="H282" s="327">
        <f>IFERROR(VLOOKUP($A282,'様式C-1-2用'!$B$3:$O$1100,9,0),"")</f>
        <v>0</v>
      </c>
      <c r="I282" s="321">
        <f>IFERROR(VLOOKUP($A282,'様式C-1-2用'!$B$3:$O$1100,10,0),"")</f>
        <v>0</v>
      </c>
      <c r="J282" s="321">
        <f>IFERROR(VLOOKUP($A282,'様式C-1-2用'!$B$3:$O$1100,11,0),"")</f>
        <v>0</v>
      </c>
      <c r="K282" s="321">
        <f t="shared" si="4"/>
        <v>0</v>
      </c>
      <c r="L282" s="321">
        <f>IFERROR(VLOOKUP($A282,'様式C-1-2用'!$B$3:$O$1100,12,0),"")</f>
        <v>0</v>
      </c>
      <c r="M282" s="321">
        <f>IFERROR(VLOOKUP($A282,'様式C-1-2用'!$B$3:$O$1100,13,0),"")</f>
        <v>0</v>
      </c>
      <c r="N282" s="321">
        <f>IFERROR(VLOOKUP($A282,'様式C-1-2用'!$B$3:$O$1100,14,0),"")</f>
        <v>0</v>
      </c>
      <c r="O282" s="321">
        <f>IFERROR(VLOOKUP($A282,'様式C-1-2用'!$B$3:$P$1100,15,0),"")</f>
        <v>0</v>
      </c>
    </row>
    <row r="283" spans="1:15" ht="15.95" customHeight="1" x14ac:dyDescent="0.15">
      <c r="A283" s="314">
        <v>281</v>
      </c>
      <c r="B283" s="320">
        <f>IFERROR(VLOOKUP($A283,'様式C-1-2用'!$B$3:$O$1100,2,0),"")</f>
        <v>0</v>
      </c>
      <c r="C283" s="321" t="str">
        <f>IFERROR(VLOOKUP($A283,'様式C-1-2用'!$B$3:$O$1100,3,0),"")</f>
        <v/>
      </c>
      <c r="D283" s="321">
        <f>IFERROR(VLOOKUP($A283,'様式C-1-2用'!$B$3:$O$1100,5,0),"")</f>
        <v>0</v>
      </c>
      <c r="E283" s="321">
        <f>IFERROR(VLOOKUP($A283,'様式C-1-2用'!$B$3:$O$1100,6,0),"")</f>
        <v>0</v>
      </c>
      <c r="F283" s="321">
        <f>IFERROR(VLOOKUP($A283,'様式C-1-2用'!$B$3:$O$1100,7,0),"")</f>
        <v>0</v>
      </c>
      <c r="G283" s="321">
        <f>IFERROR(VLOOKUP($A283,'様式C-1-2用'!$B$3:$O$1100,8,0),"")</f>
        <v>0</v>
      </c>
      <c r="H283" s="327">
        <f>IFERROR(VLOOKUP($A283,'様式C-1-2用'!$B$3:$O$1100,9,0),"")</f>
        <v>0</v>
      </c>
      <c r="I283" s="321">
        <f>IFERROR(VLOOKUP($A283,'様式C-1-2用'!$B$3:$O$1100,10,0),"")</f>
        <v>0</v>
      </c>
      <c r="J283" s="321">
        <f>IFERROR(VLOOKUP($A283,'様式C-1-2用'!$B$3:$O$1100,11,0),"")</f>
        <v>0</v>
      </c>
      <c r="K283" s="321">
        <f t="shared" si="4"/>
        <v>0</v>
      </c>
      <c r="L283" s="321">
        <f>IFERROR(VLOOKUP($A283,'様式C-1-2用'!$B$3:$O$1100,12,0),"")</f>
        <v>0</v>
      </c>
      <c r="M283" s="321">
        <f>IFERROR(VLOOKUP($A283,'様式C-1-2用'!$B$3:$O$1100,13,0),"")</f>
        <v>0</v>
      </c>
      <c r="N283" s="321">
        <f>IFERROR(VLOOKUP($A283,'様式C-1-2用'!$B$3:$O$1100,14,0),"")</f>
        <v>0</v>
      </c>
      <c r="O283" s="321">
        <f>IFERROR(VLOOKUP($A283,'様式C-1-2用'!$B$3:$P$1100,15,0),"")</f>
        <v>0</v>
      </c>
    </row>
    <row r="284" spans="1:15" ht="15.95" customHeight="1" x14ac:dyDescent="0.15">
      <c r="A284" s="314">
        <v>282</v>
      </c>
      <c r="B284" s="320">
        <f>IFERROR(VLOOKUP($A284,'様式C-1-2用'!$B$3:$O$1100,2,0),"")</f>
        <v>0</v>
      </c>
      <c r="C284" s="321" t="str">
        <f>IFERROR(VLOOKUP($A284,'様式C-1-2用'!$B$3:$O$1100,3,0),"")</f>
        <v/>
      </c>
      <c r="D284" s="321">
        <f>IFERROR(VLOOKUP($A284,'様式C-1-2用'!$B$3:$O$1100,5,0),"")</f>
        <v>0</v>
      </c>
      <c r="E284" s="321">
        <f>IFERROR(VLOOKUP($A284,'様式C-1-2用'!$B$3:$O$1100,6,0),"")</f>
        <v>0</v>
      </c>
      <c r="F284" s="321">
        <f>IFERROR(VLOOKUP($A284,'様式C-1-2用'!$B$3:$O$1100,7,0),"")</f>
        <v>0</v>
      </c>
      <c r="G284" s="321">
        <f>IFERROR(VLOOKUP($A284,'様式C-1-2用'!$B$3:$O$1100,8,0),"")</f>
        <v>0</v>
      </c>
      <c r="H284" s="327">
        <f>IFERROR(VLOOKUP($A284,'様式C-1-2用'!$B$3:$O$1100,9,0),"")</f>
        <v>0</v>
      </c>
      <c r="I284" s="321">
        <f>IFERROR(VLOOKUP($A284,'様式C-1-2用'!$B$3:$O$1100,10,0),"")</f>
        <v>0</v>
      </c>
      <c r="J284" s="321">
        <f>IFERROR(VLOOKUP($A284,'様式C-1-2用'!$B$3:$O$1100,11,0),"")</f>
        <v>0</v>
      </c>
      <c r="K284" s="321">
        <f t="shared" si="4"/>
        <v>0</v>
      </c>
      <c r="L284" s="321">
        <f>IFERROR(VLOOKUP($A284,'様式C-1-2用'!$B$3:$O$1100,12,0),"")</f>
        <v>0</v>
      </c>
      <c r="M284" s="321">
        <f>IFERROR(VLOOKUP($A284,'様式C-1-2用'!$B$3:$O$1100,13,0),"")</f>
        <v>0</v>
      </c>
      <c r="N284" s="321">
        <f>IFERROR(VLOOKUP($A284,'様式C-1-2用'!$B$3:$O$1100,14,0),"")</f>
        <v>0</v>
      </c>
      <c r="O284" s="321">
        <f>IFERROR(VLOOKUP($A284,'様式C-1-2用'!$B$3:$P$1100,15,0),"")</f>
        <v>0</v>
      </c>
    </row>
    <row r="285" spans="1:15" ht="15.95" customHeight="1" x14ac:dyDescent="0.15">
      <c r="A285" s="314">
        <v>283</v>
      </c>
      <c r="B285" s="320">
        <f>IFERROR(VLOOKUP($A285,'様式C-1-2用'!$B$3:$O$1100,2,0),"")</f>
        <v>0</v>
      </c>
      <c r="C285" s="321" t="str">
        <f>IFERROR(VLOOKUP($A285,'様式C-1-2用'!$B$3:$O$1100,3,0),"")</f>
        <v/>
      </c>
      <c r="D285" s="321">
        <f>IFERROR(VLOOKUP($A285,'様式C-1-2用'!$B$3:$O$1100,5,0),"")</f>
        <v>0</v>
      </c>
      <c r="E285" s="321">
        <f>IFERROR(VLOOKUP($A285,'様式C-1-2用'!$B$3:$O$1100,6,0),"")</f>
        <v>0</v>
      </c>
      <c r="F285" s="321">
        <f>IFERROR(VLOOKUP($A285,'様式C-1-2用'!$B$3:$O$1100,7,0),"")</f>
        <v>0</v>
      </c>
      <c r="G285" s="321">
        <f>IFERROR(VLOOKUP($A285,'様式C-1-2用'!$B$3:$O$1100,8,0),"")</f>
        <v>0</v>
      </c>
      <c r="H285" s="327">
        <f>IFERROR(VLOOKUP($A285,'様式C-1-2用'!$B$3:$O$1100,9,0),"")</f>
        <v>0</v>
      </c>
      <c r="I285" s="321">
        <f>IFERROR(VLOOKUP($A285,'様式C-1-2用'!$B$3:$O$1100,10,0),"")</f>
        <v>0</v>
      </c>
      <c r="J285" s="321">
        <f>IFERROR(VLOOKUP($A285,'様式C-1-2用'!$B$3:$O$1100,11,0),"")</f>
        <v>0</v>
      </c>
      <c r="K285" s="321">
        <f t="shared" si="4"/>
        <v>0</v>
      </c>
      <c r="L285" s="321">
        <f>IFERROR(VLOOKUP($A285,'様式C-1-2用'!$B$3:$O$1100,12,0),"")</f>
        <v>0</v>
      </c>
      <c r="M285" s="321">
        <f>IFERROR(VLOOKUP($A285,'様式C-1-2用'!$B$3:$O$1100,13,0),"")</f>
        <v>0</v>
      </c>
      <c r="N285" s="321">
        <f>IFERROR(VLOOKUP($A285,'様式C-1-2用'!$B$3:$O$1100,14,0),"")</f>
        <v>0</v>
      </c>
      <c r="O285" s="321">
        <f>IFERROR(VLOOKUP($A285,'様式C-1-2用'!$B$3:$P$1100,15,0),"")</f>
        <v>0</v>
      </c>
    </row>
    <row r="286" spans="1:15" ht="15.95" customHeight="1" x14ac:dyDescent="0.15">
      <c r="A286" s="314">
        <v>284</v>
      </c>
      <c r="B286" s="320">
        <f>IFERROR(VLOOKUP($A286,'様式C-1-2用'!$B$3:$O$1100,2,0),"")</f>
        <v>0</v>
      </c>
      <c r="C286" s="321" t="str">
        <f>IFERROR(VLOOKUP($A286,'様式C-1-2用'!$B$3:$O$1100,3,0),"")</f>
        <v/>
      </c>
      <c r="D286" s="321">
        <f>IFERROR(VLOOKUP($A286,'様式C-1-2用'!$B$3:$O$1100,5,0),"")</f>
        <v>0</v>
      </c>
      <c r="E286" s="321">
        <f>IFERROR(VLOOKUP($A286,'様式C-1-2用'!$B$3:$O$1100,6,0),"")</f>
        <v>0</v>
      </c>
      <c r="F286" s="321">
        <f>IFERROR(VLOOKUP($A286,'様式C-1-2用'!$B$3:$O$1100,7,0),"")</f>
        <v>0</v>
      </c>
      <c r="G286" s="321">
        <f>IFERROR(VLOOKUP($A286,'様式C-1-2用'!$B$3:$O$1100,8,0),"")</f>
        <v>0</v>
      </c>
      <c r="H286" s="327">
        <f>IFERROR(VLOOKUP($A286,'様式C-1-2用'!$B$3:$O$1100,9,0),"")</f>
        <v>0</v>
      </c>
      <c r="I286" s="321">
        <f>IFERROR(VLOOKUP($A286,'様式C-1-2用'!$B$3:$O$1100,10,0),"")</f>
        <v>0</v>
      </c>
      <c r="J286" s="321">
        <f>IFERROR(VLOOKUP($A286,'様式C-1-2用'!$B$3:$O$1100,11,0),"")</f>
        <v>0</v>
      </c>
      <c r="K286" s="321">
        <f t="shared" si="4"/>
        <v>0</v>
      </c>
      <c r="L286" s="321">
        <f>IFERROR(VLOOKUP($A286,'様式C-1-2用'!$B$3:$O$1100,12,0),"")</f>
        <v>0</v>
      </c>
      <c r="M286" s="321">
        <f>IFERROR(VLOOKUP($A286,'様式C-1-2用'!$B$3:$O$1100,13,0),"")</f>
        <v>0</v>
      </c>
      <c r="N286" s="321">
        <f>IFERROR(VLOOKUP($A286,'様式C-1-2用'!$B$3:$O$1100,14,0),"")</f>
        <v>0</v>
      </c>
      <c r="O286" s="321">
        <f>IFERROR(VLOOKUP($A286,'様式C-1-2用'!$B$3:$P$1100,15,0),"")</f>
        <v>0</v>
      </c>
    </row>
    <row r="287" spans="1:15" ht="15.95" customHeight="1" x14ac:dyDescent="0.15">
      <c r="A287" s="314">
        <v>285</v>
      </c>
      <c r="B287" s="320">
        <f>IFERROR(VLOOKUP($A287,'様式C-1-2用'!$B$3:$O$1100,2,0),"")</f>
        <v>0</v>
      </c>
      <c r="C287" s="321" t="str">
        <f>IFERROR(VLOOKUP($A287,'様式C-1-2用'!$B$3:$O$1100,3,0),"")</f>
        <v/>
      </c>
      <c r="D287" s="321">
        <f>IFERROR(VLOOKUP($A287,'様式C-1-2用'!$B$3:$O$1100,5,0),"")</f>
        <v>0</v>
      </c>
      <c r="E287" s="321">
        <f>IFERROR(VLOOKUP($A287,'様式C-1-2用'!$B$3:$O$1100,6,0),"")</f>
        <v>0</v>
      </c>
      <c r="F287" s="321">
        <f>IFERROR(VLOOKUP($A287,'様式C-1-2用'!$B$3:$O$1100,7,0),"")</f>
        <v>0</v>
      </c>
      <c r="G287" s="321">
        <f>IFERROR(VLOOKUP($A287,'様式C-1-2用'!$B$3:$O$1100,8,0),"")</f>
        <v>0</v>
      </c>
      <c r="H287" s="327">
        <f>IFERROR(VLOOKUP($A287,'様式C-1-2用'!$B$3:$O$1100,9,0),"")</f>
        <v>0</v>
      </c>
      <c r="I287" s="321">
        <f>IFERROR(VLOOKUP($A287,'様式C-1-2用'!$B$3:$O$1100,10,0),"")</f>
        <v>0</v>
      </c>
      <c r="J287" s="321">
        <f>IFERROR(VLOOKUP($A287,'様式C-1-2用'!$B$3:$O$1100,11,0),"")</f>
        <v>0</v>
      </c>
      <c r="K287" s="321">
        <f t="shared" si="4"/>
        <v>0</v>
      </c>
      <c r="L287" s="321">
        <f>IFERROR(VLOOKUP($A287,'様式C-1-2用'!$B$3:$O$1100,12,0),"")</f>
        <v>0</v>
      </c>
      <c r="M287" s="321">
        <f>IFERROR(VLOOKUP($A287,'様式C-1-2用'!$B$3:$O$1100,13,0),"")</f>
        <v>0</v>
      </c>
      <c r="N287" s="321">
        <f>IFERROR(VLOOKUP($A287,'様式C-1-2用'!$B$3:$O$1100,14,0),"")</f>
        <v>0</v>
      </c>
      <c r="O287" s="321">
        <f>IFERROR(VLOOKUP($A287,'様式C-1-2用'!$B$3:$P$1100,15,0),"")</f>
        <v>0</v>
      </c>
    </row>
    <row r="288" spans="1:15" ht="15.95" customHeight="1" x14ac:dyDescent="0.15">
      <c r="A288" s="314">
        <v>286</v>
      </c>
      <c r="B288" s="320">
        <f>IFERROR(VLOOKUP($A288,'様式C-1-2用'!$B$3:$O$1100,2,0),"")</f>
        <v>0</v>
      </c>
      <c r="C288" s="321" t="str">
        <f>IFERROR(VLOOKUP($A288,'様式C-1-2用'!$B$3:$O$1100,3,0),"")</f>
        <v/>
      </c>
      <c r="D288" s="321">
        <f>IFERROR(VLOOKUP($A288,'様式C-1-2用'!$B$3:$O$1100,5,0),"")</f>
        <v>0</v>
      </c>
      <c r="E288" s="321">
        <f>IFERROR(VLOOKUP($A288,'様式C-1-2用'!$B$3:$O$1100,6,0),"")</f>
        <v>0</v>
      </c>
      <c r="F288" s="321">
        <f>IFERROR(VLOOKUP($A288,'様式C-1-2用'!$B$3:$O$1100,7,0),"")</f>
        <v>0</v>
      </c>
      <c r="G288" s="321">
        <f>IFERROR(VLOOKUP($A288,'様式C-1-2用'!$B$3:$O$1100,8,0),"")</f>
        <v>0</v>
      </c>
      <c r="H288" s="327">
        <f>IFERROR(VLOOKUP($A288,'様式C-1-2用'!$B$3:$O$1100,9,0),"")</f>
        <v>0</v>
      </c>
      <c r="I288" s="321">
        <f>IFERROR(VLOOKUP($A288,'様式C-1-2用'!$B$3:$O$1100,10,0),"")</f>
        <v>0</v>
      </c>
      <c r="J288" s="321">
        <f>IFERROR(VLOOKUP($A288,'様式C-1-2用'!$B$3:$O$1100,11,0),"")</f>
        <v>0</v>
      </c>
      <c r="K288" s="321">
        <f t="shared" si="4"/>
        <v>0</v>
      </c>
      <c r="L288" s="321">
        <f>IFERROR(VLOOKUP($A288,'様式C-1-2用'!$B$3:$O$1100,12,0),"")</f>
        <v>0</v>
      </c>
      <c r="M288" s="321">
        <f>IFERROR(VLOOKUP($A288,'様式C-1-2用'!$B$3:$O$1100,13,0),"")</f>
        <v>0</v>
      </c>
      <c r="N288" s="321">
        <f>IFERROR(VLOOKUP($A288,'様式C-1-2用'!$B$3:$O$1100,14,0),"")</f>
        <v>0</v>
      </c>
      <c r="O288" s="321">
        <f>IFERROR(VLOOKUP($A288,'様式C-1-2用'!$B$3:$P$1100,15,0),"")</f>
        <v>0</v>
      </c>
    </row>
    <row r="289" spans="1:15" ht="15.95" customHeight="1" x14ac:dyDescent="0.15">
      <c r="A289" s="314">
        <v>287</v>
      </c>
      <c r="B289" s="320">
        <f>IFERROR(VLOOKUP($A289,'様式C-1-2用'!$B$3:$O$1100,2,0),"")</f>
        <v>0</v>
      </c>
      <c r="C289" s="321" t="str">
        <f>IFERROR(VLOOKUP($A289,'様式C-1-2用'!$B$3:$O$1100,3,0),"")</f>
        <v/>
      </c>
      <c r="D289" s="321">
        <f>IFERROR(VLOOKUP($A289,'様式C-1-2用'!$B$3:$O$1100,5,0),"")</f>
        <v>0</v>
      </c>
      <c r="E289" s="321">
        <f>IFERROR(VLOOKUP($A289,'様式C-1-2用'!$B$3:$O$1100,6,0),"")</f>
        <v>0</v>
      </c>
      <c r="F289" s="321">
        <f>IFERROR(VLOOKUP($A289,'様式C-1-2用'!$B$3:$O$1100,7,0),"")</f>
        <v>0</v>
      </c>
      <c r="G289" s="321">
        <f>IFERROR(VLOOKUP($A289,'様式C-1-2用'!$B$3:$O$1100,8,0),"")</f>
        <v>0</v>
      </c>
      <c r="H289" s="327">
        <f>IFERROR(VLOOKUP($A289,'様式C-1-2用'!$B$3:$O$1100,9,0),"")</f>
        <v>0</v>
      </c>
      <c r="I289" s="321">
        <f>IFERROR(VLOOKUP($A289,'様式C-1-2用'!$B$3:$O$1100,10,0),"")</f>
        <v>0</v>
      </c>
      <c r="J289" s="321">
        <f>IFERROR(VLOOKUP($A289,'様式C-1-2用'!$B$3:$O$1100,11,0),"")</f>
        <v>0</v>
      </c>
      <c r="K289" s="321">
        <f t="shared" si="4"/>
        <v>0</v>
      </c>
      <c r="L289" s="321">
        <f>IFERROR(VLOOKUP($A289,'様式C-1-2用'!$B$3:$O$1100,12,0),"")</f>
        <v>0</v>
      </c>
      <c r="M289" s="321">
        <f>IFERROR(VLOOKUP($A289,'様式C-1-2用'!$B$3:$O$1100,13,0),"")</f>
        <v>0</v>
      </c>
      <c r="N289" s="321">
        <f>IFERROR(VLOOKUP($A289,'様式C-1-2用'!$B$3:$O$1100,14,0),"")</f>
        <v>0</v>
      </c>
      <c r="O289" s="321">
        <f>IFERROR(VLOOKUP($A289,'様式C-1-2用'!$B$3:$P$1100,15,0),"")</f>
        <v>0</v>
      </c>
    </row>
    <row r="290" spans="1:15" ht="15.95" customHeight="1" x14ac:dyDescent="0.15">
      <c r="A290" s="314">
        <v>288</v>
      </c>
      <c r="B290" s="320">
        <f>IFERROR(VLOOKUP($A290,'様式C-1-2用'!$B$3:$O$1100,2,0),"")</f>
        <v>0</v>
      </c>
      <c r="C290" s="321" t="str">
        <f>IFERROR(VLOOKUP($A290,'様式C-1-2用'!$B$3:$O$1100,3,0),"")</f>
        <v/>
      </c>
      <c r="D290" s="321">
        <f>IFERROR(VLOOKUP($A290,'様式C-1-2用'!$B$3:$O$1100,5,0),"")</f>
        <v>0</v>
      </c>
      <c r="E290" s="321">
        <f>IFERROR(VLOOKUP($A290,'様式C-1-2用'!$B$3:$O$1100,6,0),"")</f>
        <v>0</v>
      </c>
      <c r="F290" s="321">
        <f>IFERROR(VLOOKUP($A290,'様式C-1-2用'!$B$3:$O$1100,7,0),"")</f>
        <v>0</v>
      </c>
      <c r="G290" s="321">
        <f>IFERROR(VLOOKUP($A290,'様式C-1-2用'!$B$3:$O$1100,8,0),"")</f>
        <v>0</v>
      </c>
      <c r="H290" s="327">
        <f>IFERROR(VLOOKUP($A290,'様式C-1-2用'!$B$3:$O$1100,9,0),"")</f>
        <v>0</v>
      </c>
      <c r="I290" s="321">
        <f>IFERROR(VLOOKUP($A290,'様式C-1-2用'!$B$3:$O$1100,10,0),"")</f>
        <v>0</v>
      </c>
      <c r="J290" s="321">
        <f>IFERROR(VLOOKUP($A290,'様式C-1-2用'!$B$3:$O$1100,11,0),"")</f>
        <v>0</v>
      </c>
      <c r="K290" s="321">
        <f t="shared" si="4"/>
        <v>0</v>
      </c>
      <c r="L290" s="321">
        <f>IFERROR(VLOOKUP($A290,'様式C-1-2用'!$B$3:$O$1100,12,0),"")</f>
        <v>0</v>
      </c>
      <c r="M290" s="321">
        <f>IFERROR(VLOOKUP($A290,'様式C-1-2用'!$B$3:$O$1100,13,0),"")</f>
        <v>0</v>
      </c>
      <c r="N290" s="321">
        <f>IFERROR(VLOOKUP($A290,'様式C-1-2用'!$B$3:$O$1100,14,0),"")</f>
        <v>0</v>
      </c>
      <c r="O290" s="321">
        <f>IFERROR(VLOOKUP($A290,'様式C-1-2用'!$B$3:$P$1100,15,0),"")</f>
        <v>0</v>
      </c>
    </row>
    <row r="291" spans="1:15" ht="15.95" customHeight="1" x14ac:dyDescent="0.15">
      <c r="A291" s="314">
        <v>289</v>
      </c>
      <c r="B291" s="320">
        <f>IFERROR(VLOOKUP($A291,'様式C-1-2用'!$B$3:$O$1100,2,0),"")</f>
        <v>0</v>
      </c>
      <c r="C291" s="321" t="str">
        <f>IFERROR(VLOOKUP($A291,'様式C-1-2用'!$B$3:$O$1100,3,0),"")</f>
        <v/>
      </c>
      <c r="D291" s="321">
        <f>IFERROR(VLOOKUP($A291,'様式C-1-2用'!$B$3:$O$1100,5,0),"")</f>
        <v>0</v>
      </c>
      <c r="E291" s="321">
        <f>IFERROR(VLOOKUP($A291,'様式C-1-2用'!$B$3:$O$1100,6,0),"")</f>
        <v>0</v>
      </c>
      <c r="F291" s="321">
        <f>IFERROR(VLOOKUP($A291,'様式C-1-2用'!$B$3:$O$1100,7,0),"")</f>
        <v>0</v>
      </c>
      <c r="G291" s="321">
        <f>IFERROR(VLOOKUP($A291,'様式C-1-2用'!$B$3:$O$1100,8,0),"")</f>
        <v>0</v>
      </c>
      <c r="H291" s="327">
        <f>IFERROR(VLOOKUP($A291,'様式C-1-2用'!$B$3:$O$1100,9,0),"")</f>
        <v>0</v>
      </c>
      <c r="I291" s="321">
        <f>IFERROR(VLOOKUP($A291,'様式C-1-2用'!$B$3:$O$1100,10,0),"")</f>
        <v>0</v>
      </c>
      <c r="J291" s="321">
        <f>IFERROR(VLOOKUP($A291,'様式C-1-2用'!$B$3:$O$1100,11,0),"")</f>
        <v>0</v>
      </c>
      <c r="K291" s="321">
        <f t="shared" si="4"/>
        <v>0</v>
      </c>
      <c r="L291" s="321">
        <f>IFERROR(VLOOKUP($A291,'様式C-1-2用'!$B$3:$O$1100,12,0),"")</f>
        <v>0</v>
      </c>
      <c r="M291" s="321">
        <f>IFERROR(VLOOKUP($A291,'様式C-1-2用'!$B$3:$O$1100,13,0),"")</f>
        <v>0</v>
      </c>
      <c r="N291" s="321">
        <f>IFERROR(VLOOKUP($A291,'様式C-1-2用'!$B$3:$O$1100,14,0),"")</f>
        <v>0</v>
      </c>
      <c r="O291" s="321">
        <f>IFERROR(VLOOKUP($A291,'様式C-1-2用'!$B$3:$P$1100,15,0),"")</f>
        <v>0</v>
      </c>
    </row>
    <row r="292" spans="1:15" ht="15.95" customHeight="1" x14ac:dyDescent="0.15">
      <c r="A292" s="314">
        <v>290</v>
      </c>
      <c r="B292" s="320">
        <f>IFERROR(VLOOKUP($A292,'様式C-1-2用'!$B$3:$O$1100,2,0),"")</f>
        <v>0</v>
      </c>
      <c r="C292" s="321" t="str">
        <f>IFERROR(VLOOKUP($A292,'様式C-1-2用'!$B$3:$O$1100,3,0),"")</f>
        <v/>
      </c>
      <c r="D292" s="321">
        <f>IFERROR(VLOOKUP($A292,'様式C-1-2用'!$B$3:$O$1100,5,0),"")</f>
        <v>0</v>
      </c>
      <c r="E292" s="321">
        <f>IFERROR(VLOOKUP($A292,'様式C-1-2用'!$B$3:$O$1100,6,0),"")</f>
        <v>0</v>
      </c>
      <c r="F292" s="321">
        <f>IFERROR(VLOOKUP($A292,'様式C-1-2用'!$B$3:$O$1100,7,0),"")</f>
        <v>0</v>
      </c>
      <c r="G292" s="321">
        <f>IFERROR(VLOOKUP($A292,'様式C-1-2用'!$B$3:$O$1100,8,0),"")</f>
        <v>0</v>
      </c>
      <c r="H292" s="327">
        <f>IFERROR(VLOOKUP($A292,'様式C-1-2用'!$B$3:$O$1100,9,0),"")</f>
        <v>0</v>
      </c>
      <c r="I292" s="321">
        <f>IFERROR(VLOOKUP($A292,'様式C-1-2用'!$B$3:$O$1100,10,0),"")</f>
        <v>0</v>
      </c>
      <c r="J292" s="321">
        <f>IFERROR(VLOOKUP($A292,'様式C-1-2用'!$B$3:$O$1100,11,0),"")</f>
        <v>0</v>
      </c>
      <c r="K292" s="321">
        <f t="shared" si="4"/>
        <v>0</v>
      </c>
      <c r="L292" s="321">
        <f>IFERROR(VLOOKUP($A292,'様式C-1-2用'!$B$3:$O$1100,12,0),"")</f>
        <v>0</v>
      </c>
      <c r="M292" s="321">
        <f>IFERROR(VLOOKUP($A292,'様式C-1-2用'!$B$3:$O$1100,13,0),"")</f>
        <v>0</v>
      </c>
      <c r="N292" s="321">
        <f>IFERROR(VLOOKUP($A292,'様式C-1-2用'!$B$3:$O$1100,14,0),"")</f>
        <v>0</v>
      </c>
      <c r="O292" s="321">
        <f>IFERROR(VLOOKUP($A292,'様式C-1-2用'!$B$3:$P$1100,15,0),"")</f>
        <v>0</v>
      </c>
    </row>
    <row r="293" spans="1:15" ht="15.95" customHeight="1" x14ac:dyDescent="0.15">
      <c r="A293" s="314">
        <v>291</v>
      </c>
      <c r="B293" s="320">
        <f>IFERROR(VLOOKUP($A293,'様式C-1-2用'!$B$3:$O$1100,2,0),"")</f>
        <v>0</v>
      </c>
      <c r="C293" s="321" t="str">
        <f>IFERROR(VLOOKUP($A293,'様式C-1-2用'!$B$3:$O$1100,3,0),"")</f>
        <v/>
      </c>
      <c r="D293" s="321">
        <f>IFERROR(VLOOKUP($A293,'様式C-1-2用'!$B$3:$O$1100,5,0),"")</f>
        <v>0</v>
      </c>
      <c r="E293" s="321">
        <f>IFERROR(VLOOKUP($A293,'様式C-1-2用'!$B$3:$O$1100,6,0),"")</f>
        <v>0</v>
      </c>
      <c r="F293" s="321">
        <f>IFERROR(VLOOKUP($A293,'様式C-1-2用'!$B$3:$O$1100,7,0),"")</f>
        <v>0</v>
      </c>
      <c r="G293" s="321">
        <f>IFERROR(VLOOKUP($A293,'様式C-1-2用'!$B$3:$O$1100,8,0),"")</f>
        <v>0</v>
      </c>
      <c r="H293" s="327">
        <f>IFERROR(VLOOKUP($A293,'様式C-1-2用'!$B$3:$O$1100,9,0),"")</f>
        <v>0</v>
      </c>
      <c r="I293" s="321">
        <f>IFERROR(VLOOKUP($A293,'様式C-1-2用'!$B$3:$O$1100,10,0),"")</f>
        <v>0</v>
      </c>
      <c r="J293" s="321">
        <f>IFERROR(VLOOKUP($A293,'様式C-1-2用'!$B$3:$O$1100,11,0),"")</f>
        <v>0</v>
      </c>
      <c r="K293" s="321">
        <f t="shared" si="4"/>
        <v>0</v>
      </c>
      <c r="L293" s="321">
        <f>IFERROR(VLOOKUP($A293,'様式C-1-2用'!$B$3:$O$1100,12,0),"")</f>
        <v>0</v>
      </c>
      <c r="M293" s="321">
        <f>IFERROR(VLOOKUP($A293,'様式C-1-2用'!$B$3:$O$1100,13,0),"")</f>
        <v>0</v>
      </c>
      <c r="N293" s="321">
        <f>IFERROR(VLOOKUP($A293,'様式C-1-2用'!$B$3:$O$1100,14,0),"")</f>
        <v>0</v>
      </c>
      <c r="O293" s="321">
        <f>IFERROR(VLOOKUP($A293,'様式C-1-2用'!$B$3:$P$1100,15,0),"")</f>
        <v>0</v>
      </c>
    </row>
    <row r="294" spans="1:15" ht="15.95" customHeight="1" x14ac:dyDescent="0.15">
      <c r="A294" s="314">
        <v>292</v>
      </c>
      <c r="B294" s="320">
        <f>IFERROR(VLOOKUP($A294,'様式C-1-2用'!$B$3:$O$1100,2,0),"")</f>
        <v>0</v>
      </c>
      <c r="C294" s="321" t="str">
        <f>IFERROR(VLOOKUP($A294,'様式C-1-2用'!$B$3:$O$1100,3,0),"")</f>
        <v/>
      </c>
      <c r="D294" s="321">
        <f>IFERROR(VLOOKUP($A294,'様式C-1-2用'!$B$3:$O$1100,5,0),"")</f>
        <v>0</v>
      </c>
      <c r="E294" s="321">
        <f>IFERROR(VLOOKUP($A294,'様式C-1-2用'!$B$3:$O$1100,6,0),"")</f>
        <v>0</v>
      </c>
      <c r="F294" s="321">
        <f>IFERROR(VLOOKUP($A294,'様式C-1-2用'!$B$3:$O$1100,7,0),"")</f>
        <v>0</v>
      </c>
      <c r="G294" s="321">
        <f>IFERROR(VLOOKUP($A294,'様式C-1-2用'!$B$3:$O$1100,8,0),"")</f>
        <v>0</v>
      </c>
      <c r="H294" s="327">
        <f>IFERROR(VLOOKUP($A294,'様式C-1-2用'!$B$3:$O$1100,9,0),"")</f>
        <v>0</v>
      </c>
      <c r="I294" s="321">
        <f>IFERROR(VLOOKUP($A294,'様式C-1-2用'!$B$3:$O$1100,10,0),"")</f>
        <v>0</v>
      </c>
      <c r="J294" s="321">
        <f>IFERROR(VLOOKUP($A294,'様式C-1-2用'!$B$3:$O$1100,11,0),"")</f>
        <v>0</v>
      </c>
      <c r="K294" s="321">
        <f t="shared" si="4"/>
        <v>0</v>
      </c>
      <c r="L294" s="321">
        <f>IFERROR(VLOOKUP($A294,'様式C-1-2用'!$B$3:$O$1100,12,0),"")</f>
        <v>0</v>
      </c>
      <c r="M294" s="321">
        <f>IFERROR(VLOOKUP($A294,'様式C-1-2用'!$B$3:$O$1100,13,0),"")</f>
        <v>0</v>
      </c>
      <c r="N294" s="321">
        <f>IFERROR(VLOOKUP($A294,'様式C-1-2用'!$B$3:$O$1100,14,0),"")</f>
        <v>0</v>
      </c>
      <c r="O294" s="321">
        <f>IFERROR(VLOOKUP($A294,'様式C-1-2用'!$B$3:$P$1100,15,0),"")</f>
        <v>0</v>
      </c>
    </row>
    <row r="295" spans="1:15" ht="15.95" customHeight="1" x14ac:dyDescent="0.15">
      <c r="A295" s="314">
        <v>293</v>
      </c>
      <c r="B295" s="320">
        <f>IFERROR(VLOOKUP($A295,'様式C-1-2用'!$B$3:$O$1100,2,0),"")</f>
        <v>0</v>
      </c>
      <c r="C295" s="321" t="str">
        <f>IFERROR(VLOOKUP($A295,'様式C-1-2用'!$B$3:$O$1100,3,0),"")</f>
        <v/>
      </c>
      <c r="D295" s="321">
        <f>IFERROR(VLOOKUP($A295,'様式C-1-2用'!$B$3:$O$1100,5,0),"")</f>
        <v>0</v>
      </c>
      <c r="E295" s="321">
        <f>IFERROR(VLOOKUP($A295,'様式C-1-2用'!$B$3:$O$1100,6,0),"")</f>
        <v>0</v>
      </c>
      <c r="F295" s="321">
        <f>IFERROR(VLOOKUP($A295,'様式C-1-2用'!$B$3:$O$1100,7,0),"")</f>
        <v>0</v>
      </c>
      <c r="G295" s="321">
        <f>IFERROR(VLOOKUP($A295,'様式C-1-2用'!$B$3:$O$1100,8,0),"")</f>
        <v>0</v>
      </c>
      <c r="H295" s="327">
        <f>IFERROR(VLOOKUP($A295,'様式C-1-2用'!$B$3:$O$1100,9,0),"")</f>
        <v>0</v>
      </c>
      <c r="I295" s="321">
        <f>IFERROR(VLOOKUP($A295,'様式C-1-2用'!$B$3:$O$1100,10,0),"")</f>
        <v>0</v>
      </c>
      <c r="J295" s="321">
        <f>IFERROR(VLOOKUP($A295,'様式C-1-2用'!$B$3:$O$1100,11,0),"")</f>
        <v>0</v>
      </c>
      <c r="K295" s="321">
        <f t="shared" si="4"/>
        <v>0</v>
      </c>
      <c r="L295" s="321">
        <f>IFERROR(VLOOKUP($A295,'様式C-1-2用'!$B$3:$O$1100,12,0),"")</f>
        <v>0</v>
      </c>
      <c r="M295" s="321">
        <f>IFERROR(VLOOKUP($A295,'様式C-1-2用'!$B$3:$O$1100,13,0),"")</f>
        <v>0</v>
      </c>
      <c r="N295" s="321">
        <f>IFERROR(VLOOKUP($A295,'様式C-1-2用'!$B$3:$O$1100,14,0),"")</f>
        <v>0</v>
      </c>
      <c r="O295" s="321">
        <f>IFERROR(VLOOKUP($A295,'様式C-1-2用'!$B$3:$P$1100,15,0),"")</f>
        <v>0</v>
      </c>
    </row>
    <row r="296" spans="1:15" ht="15.95" customHeight="1" x14ac:dyDescent="0.15">
      <c r="A296" s="314">
        <v>294</v>
      </c>
      <c r="B296" s="320">
        <f>IFERROR(VLOOKUP($A296,'様式C-1-2用'!$B$3:$O$1100,2,0),"")</f>
        <v>0</v>
      </c>
      <c r="C296" s="321" t="str">
        <f>IFERROR(VLOOKUP($A296,'様式C-1-2用'!$B$3:$O$1100,3,0),"")</f>
        <v/>
      </c>
      <c r="D296" s="321">
        <f>IFERROR(VLOOKUP($A296,'様式C-1-2用'!$B$3:$O$1100,5,0),"")</f>
        <v>0</v>
      </c>
      <c r="E296" s="321">
        <f>IFERROR(VLOOKUP($A296,'様式C-1-2用'!$B$3:$O$1100,6,0),"")</f>
        <v>0</v>
      </c>
      <c r="F296" s="321">
        <f>IFERROR(VLOOKUP($A296,'様式C-1-2用'!$B$3:$O$1100,7,0),"")</f>
        <v>0</v>
      </c>
      <c r="G296" s="321">
        <f>IFERROR(VLOOKUP($A296,'様式C-1-2用'!$B$3:$O$1100,8,0),"")</f>
        <v>0</v>
      </c>
      <c r="H296" s="327">
        <f>IFERROR(VLOOKUP($A296,'様式C-1-2用'!$B$3:$O$1100,9,0),"")</f>
        <v>0</v>
      </c>
      <c r="I296" s="321">
        <f>IFERROR(VLOOKUP($A296,'様式C-1-2用'!$B$3:$O$1100,10,0),"")</f>
        <v>0</v>
      </c>
      <c r="J296" s="321">
        <f>IFERROR(VLOOKUP($A296,'様式C-1-2用'!$B$3:$O$1100,11,0),"")</f>
        <v>0</v>
      </c>
      <c r="K296" s="321">
        <f t="shared" si="4"/>
        <v>0</v>
      </c>
      <c r="L296" s="321">
        <f>IFERROR(VLOOKUP($A296,'様式C-1-2用'!$B$3:$O$1100,12,0),"")</f>
        <v>0</v>
      </c>
      <c r="M296" s="321">
        <f>IFERROR(VLOOKUP($A296,'様式C-1-2用'!$B$3:$O$1100,13,0),"")</f>
        <v>0</v>
      </c>
      <c r="N296" s="321">
        <f>IFERROR(VLOOKUP($A296,'様式C-1-2用'!$B$3:$O$1100,14,0),"")</f>
        <v>0</v>
      </c>
      <c r="O296" s="321">
        <f>IFERROR(VLOOKUP($A296,'様式C-1-2用'!$B$3:$P$1100,15,0),"")</f>
        <v>0</v>
      </c>
    </row>
    <row r="297" spans="1:15" ht="15.95" customHeight="1" x14ac:dyDescent="0.15">
      <c r="A297" s="314">
        <v>295</v>
      </c>
      <c r="B297" s="320">
        <f>IFERROR(VLOOKUP($A297,'様式C-1-2用'!$B$3:$O$1100,2,0),"")</f>
        <v>0</v>
      </c>
      <c r="C297" s="321" t="str">
        <f>IFERROR(VLOOKUP($A297,'様式C-1-2用'!$B$3:$O$1100,3,0),"")</f>
        <v/>
      </c>
      <c r="D297" s="321">
        <f>IFERROR(VLOOKUP($A297,'様式C-1-2用'!$B$3:$O$1100,5,0),"")</f>
        <v>0</v>
      </c>
      <c r="E297" s="321">
        <f>IFERROR(VLOOKUP($A297,'様式C-1-2用'!$B$3:$O$1100,6,0),"")</f>
        <v>0</v>
      </c>
      <c r="F297" s="321">
        <f>IFERROR(VLOOKUP($A297,'様式C-1-2用'!$B$3:$O$1100,7,0),"")</f>
        <v>0</v>
      </c>
      <c r="G297" s="321">
        <f>IFERROR(VLOOKUP($A297,'様式C-1-2用'!$B$3:$O$1100,8,0),"")</f>
        <v>0</v>
      </c>
      <c r="H297" s="327">
        <f>IFERROR(VLOOKUP($A297,'様式C-1-2用'!$B$3:$O$1100,9,0),"")</f>
        <v>0</v>
      </c>
      <c r="I297" s="321">
        <f>IFERROR(VLOOKUP($A297,'様式C-1-2用'!$B$3:$O$1100,10,0),"")</f>
        <v>0</v>
      </c>
      <c r="J297" s="321">
        <f>IFERROR(VLOOKUP($A297,'様式C-1-2用'!$B$3:$O$1100,11,0),"")</f>
        <v>0</v>
      </c>
      <c r="K297" s="321">
        <f t="shared" si="4"/>
        <v>0</v>
      </c>
      <c r="L297" s="321">
        <f>IFERROR(VLOOKUP($A297,'様式C-1-2用'!$B$3:$O$1100,12,0),"")</f>
        <v>0</v>
      </c>
      <c r="M297" s="321">
        <f>IFERROR(VLOOKUP($A297,'様式C-1-2用'!$B$3:$O$1100,13,0),"")</f>
        <v>0</v>
      </c>
      <c r="N297" s="321">
        <f>IFERROR(VLOOKUP($A297,'様式C-1-2用'!$B$3:$O$1100,14,0),"")</f>
        <v>0</v>
      </c>
      <c r="O297" s="321">
        <f>IFERROR(VLOOKUP($A297,'様式C-1-2用'!$B$3:$P$1100,15,0),"")</f>
        <v>0</v>
      </c>
    </row>
    <row r="298" spans="1:15" ht="15.95" customHeight="1" x14ac:dyDescent="0.15">
      <c r="A298" s="314">
        <v>296</v>
      </c>
      <c r="B298" s="320">
        <f>IFERROR(VLOOKUP($A298,'様式C-1-2用'!$B$3:$O$1100,2,0),"")</f>
        <v>0</v>
      </c>
      <c r="C298" s="321" t="str">
        <f>IFERROR(VLOOKUP($A298,'様式C-1-2用'!$B$3:$O$1100,3,0),"")</f>
        <v/>
      </c>
      <c r="D298" s="321">
        <f>IFERROR(VLOOKUP($A298,'様式C-1-2用'!$B$3:$O$1100,5,0),"")</f>
        <v>0</v>
      </c>
      <c r="E298" s="321">
        <f>IFERROR(VLOOKUP($A298,'様式C-1-2用'!$B$3:$O$1100,6,0),"")</f>
        <v>0</v>
      </c>
      <c r="F298" s="321">
        <f>IFERROR(VLOOKUP($A298,'様式C-1-2用'!$B$3:$O$1100,7,0),"")</f>
        <v>0</v>
      </c>
      <c r="G298" s="321">
        <f>IFERROR(VLOOKUP($A298,'様式C-1-2用'!$B$3:$O$1100,8,0),"")</f>
        <v>0</v>
      </c>
      <c r="H298" s="327">
        <f>IFERROR(VLOOKUP($A298,'様式C-1-2用'!$B$3:$O$1100,9,0),"")</f>
        <v>0</v>
      </c>
      <c r="I298" s="321">
        <f>IFERROR(VLOOKUP($A298,'様式C-1-2用'!$B$3:$O$1100,10,0),"")</f>
        <v>0</v>
      </c>
      <c r="J298" s="321">
        <f>IFERROR(VLOOKUP($A298,'様式C-1-2用'!$B$3:$O$1100,11,0),"")</f>
        <v>0</v>
      </c>
      <c r="K298" s="321">
        <f t="shared" si="4"/>
        <v>0</v>
      </c>
      <c r="L298" s="321">
        <f>IFERROR(VLOOKUP($A298,'様式C-1-2用'!$B$3:$O$1100,12,0),"")</f>
        <v>0</v>
      </c>
      <c r="M298" s="321">
        <f>IFERROR(VLOOKUP($A298,'様式C-1-2用'!$B$3:$O$1100,13,0),"")</f>
        <v>0</v>
      </c>
      <c r="N298" s="321">
        <f>IFERROR(VLOOKUP($A298,'様式C-1-2用'!$B$3:$O$1100,14,0),"")</f>
        <v>0</v>
      </c>
      <c r="O298" s="321">
        <f>IFERROR(VLOOKUP($A298,'様式C-1-2用'!$B$3:$P$1100,15,0),"")</f>
        <v>0</v>
      </c>
    </row>
    <row r="299" spans="1:15" ht="15.95" customHeight="1" x14ac:dyDescent="0.15">
      <c r="A299" s="314">
        <v>297</v>
      </c>
      <c r="B299" s="320">
        <f>IFERROR(VLOOKUP($A299,'様式C-1-2用'!$B$3:$O$1100,2,0),"")</f>
        <v>0</v>
      </c>
      <c r="C299" s="321" t="str">
        <f>IFERROR(VLOOKUP($A299,'様式C-1-2用'!$B$3:$O$1100,3,0),"")</f>
        <v/>
      </c>
      <c r="D299" s="321">
        <f>IFERROR(VLOOKUP($A299,'様式C-1-2用'!$B$3:$O$1100,5,0),"")</f>
        <v>0</v>
      </c>
      <c r="E299" s="321">
        <f>IFERROR(VLOOKUP($A299,'様式C-1-2用'!$B$3:$O$1100,6,0),"")</f>
        <v>0</v>
      </c>
      <c r="F299" s="321">
        <f>IFERROR(VLOOKUP($A299,'様式C-1-2用'!$B$3:$O$1100,7,0),"")</f>
        <v>0</v>
      </c>
      <c r="G299" s="321">
        <f>IFERROR(VLOOKUP($A299,'様式C-1-2用'!$B$3:$O$1100,8,0),"")</f>
        <v>0</v>
      </c>
      <c r="H299" s="327">
        <f>IFERROR(VLOOKUP($A299,'様式C-1-2用'!$B$3:$O$1100,9,0),"")</f>
        <v>0</v>
      </c>
      <c r="I299" s="321">
        <f>IFERROR(VLOOKUP($A299,'様式C-1-2用'!$B$3:$O$1100,10,0),"")</f>
        <v>0</v>
      </c>
      <c r="J299" s="321">
        <f>IFERROR(VLOOKUP($A299,'様式C-1-2用'!$B$3:$O$1100,11,0),"")</f>
        <v>0</v>
      </c>
      <c r="K299" s="321">
        <f t="shared" si="4"/>
        <v>0</v>
      </c>
      <c r="L299" s="321">
        <f>IFERROR(VLOOKUP($A299,'様式C-1-2用'!$B$3:$O$1100,12,0),"")</f>
        <v>0</v>
      </c>
      <c r="M299" s="321">
        <f>IFERROR(VLOOKUP($A299,'様式C-1-2用'!$B$3:$O$1100,13,0),"")</f>
        <v>0</v>
      </c>
      <c r="N299" s="321">
        <f>IFERROR(VLOOKUP($A299,'様式C-1-2用'!$B$3:$O$1100,14,0),"")</f>
        <v>0</v>
      </c>
      <c r="O299" s="321">
        <f>IFERROR(VLOOKUP($A299,'様式C-1-2用'!$B$3:$P$1100,15,0),"")</f>
        <v>0</v>
      </c>
    </row>
    <row r="300" spans="1:15" ht="15.95" customHeight="1" x14ac:dyDescent="0.15">
      <c r="A300" s="314">
        <v>298</v>
      </c>
      <c r="B300" s="320">
        <f>IFERROR(VLOOKUP($A300,'様式C-1-2用'!$B$3:$O$1100,2,0),"")</f>
        <v>0</v>
      </c>
      <c r="C300" s="321" t="str">
        <f>IFERROR(VLOOKUP($A300,'様式C-1-2用'!$B$3:$O$1100,3,0),"")</f>
        <v/>
      </c>
      <c r="D300" s="321">
        <f>IFERROR(VLOOKUP($A300,'様式C-1-2用'!$B$3:$O$1100,5,0),"")</f>
        <v>0</v>
      </c>
      <c r="E300" s="321">
        <f>IFERROR(VLOOKUP($A300,'様式C-1-2用'!$B$3:$O$1100,6,0),"")</f>
        <v>0</v>
      </c>
      <c r="F300" s="321">
        <f>IFERROR(VLOOKUP($A300,'様式C-1-2用'!$B$3:$O$1100,7,0),"")</f>
        <v>0</v>
      </c>
      <c r="G300" s="321">
        <f>IFERROR(VLOOKUP($A300,'様式C-1-2用'!$B$3:$O$1100,8,0),"")</f>
        <v>0</v>
      </c>
      <c r="H300" s="327">
        <f>IFERROR(VLOOKUP($A300,'様式C-1-2用'!$B$3:$O$1100,9,0),"")</f>
        <v>0</v>
      </c>
      <c r="I300" s="321">
        <f>IFERROR(VLOOKUP($A300,'様式C-1-2用'!$B$3:$O$1100,10,0),"")</f>
        <v>0</v>
      </c>
      <c r="J300" s="321">
        <f>IFERROR(VLOOKUP($A300,'様式C-1-2用'!$B$3:$O$1100,11,0),"")</f>
        <v>0</v>
      </c>
      <c r="K300" s="321">
        <f t="shared" si="4"/>
        <v>0</v>
      </c>
      <c r="L300" s="321">
        <f>IFERROR(VLOOKUP($A300,'様式C-1-2用'!$B$3:$O$1100,12,0),"")</f>
        <v>0</v>
      </c>
      <c r="M300" s="321">
        <f>IFERROR(VLOOKUP($A300,'様式C-1-2用'!$B$3:$O$1100,13,0),"")</f>
        <v>0</v>
      </c>
      <c r="N300" s="321">
        <f>IFERROR(VLOOKUP($A300,'様式C-1-2用'!$B$3:$O$1100,14,0),"")</f>
        <v>0</v>
      </c>
      <c r="O300" s="321">
        <f>IFERROR(VLOOKUP($A300,'様式C-1-2用'!$B$3:$P$1100,15,0),"")</f>
        <v>0</v>
      </c>
    </row>
    <row r="301" spans="1:15" ht="15.95" customHeight="1" x14ac:dyDescent="0.15">
      <c r="A301" s="314">
        <v>299</v>
      </c>
      <c r="B301" s="320">
        <f>IFERROR(VLOOKUP($A301,'様式C-1-2用'!$B$3:$O$1100,2,0),"")</f>
        <v>0</v>
      </c>
      <c r="C301" s="321" t="str">
        <f>IFERROR(VLOOKUP($A301,'様式C-1-2用'!$B$3:$O$1100,3,0),"")</f>
        <v/>
      </c>
      <c r="D301" s="321">
        <f>IFERROR(VLOOKUP($A301,'様式C-1-2用'!$B$3:$O$1100,5,0),"")</f>
        <v>0</v>
      </c>
      <c r="E301" s="321">
        <f>IFERROR(VLOOKUP($A301,'様式C-1-2用'!$B$3:$O$1100,6,0),"")</f>
        <v>0</v>
      </c>
      <c r="F301" s="321">
        <f>IFERROR(VLOOKUP($A301,'様式C-1-2用'!$B$3:$O$1100,7,0),"")</f>
        <v>0</v>
      </c>
      <c r="G301" s="321">
        <f>IFERROR(VLOOKUP($A301,'様式C-1-2用'!$B$3:$O$1100,8,0),"")</f>
        <v>0</v>
      </c>
      <c r="H301" s="327">
        <f>IFERROR(VLOOKUP($A301,'様式C-1-2用'!$B$3:$O$1100,9,0),"")</f>
        <v>0</v>
      </c>
      <c r="I301" s="321">
        <f>IFERROR(VLOOKUP($A301,'様式C-1-2用'!$B$3:$O$1100,10,0),"")</f>
        <v>0</v>
      </c>
      <c r="J301" s="321">
        <f>IFERROR(VLOOKUP($A301,'様式C-1-2用'!$B$3:$O$1100,11,0),"")</f>
        <v>0</v>
      </c>
      <c r="K301" s="321">
        <f t="shared" si="4"/>
        <v>0</v>
      </c>
      <c r="L301" s="321">
        <f>IFERROR(VLOOKUP($A301,'様式C-1-2用'!$B$3:$O$1100,12,0),"")</f>
        <v>0</v>
      </c>
      <c r="M301" s="321">
        <f>IFERROR(VLOOKUP($A301,'様式C-1-2用'!$B$3:$O$1100,13,0),"")</f>
        <v>0</v>
      </c>
      <c r="N301" s="321">
        <f>IFERROR(VLOOKUP($A301,'様式C-1-2用'!$B$3:$O$1100,14,0),"")</f>
        <v>0</v>
      </c>
      <c r="O301" s="321">
        <f>IFERROR(VLOOKUP($A301,'様式C-1-2用'!$B$3:$P$1100,15,0),"")</f>
        <v>0</v>
      </c>
    </row>
    <row r="302" spans="1:15" ht="15.95" customHeight="1" x14ac:dyDescent="0.15">
      <c r="A302" s="314">
        <v>300</v>
      </c>
      <c r="B302" s="320">
        <f>IFERROR(VLOOKUP($A302,'様式C-1-2用'!$B$3:$O$1100,2,0),"")</f>
        <v>0</v>
      </c>
      <c r="C302" s="321" t="str">
        <f>IFERROR(VLOOKUP($A302,'様式C-1-2用'!$B$3:$O$1100,3,0),"")</f>
        <v/>
      </c>
      <c r="D302" s="321">
        <f>IFERROR(VLOOKUP($A302,'様式C-1-2用'!$B$3:$O$1100,5,0),"")</f>
        <v>0</v>
      </c>
      <c r="E302" s="321">
        <f>IFERROR(VLOOKUP($A302,'様式C-1-2用'!$B$3:$O$1100,6,0),"")</f>
        <v>0</v>
      </c>
      <c r="F302" s="321">
        <f>IFERROR(VLOOKUP($A302,'様式C-1-2用'!$B$3:$O$1100,7,0),"")</f>
        <v>0</v>
      </c>
      <c r="G302" s="321">
        <f>IFERROR(VLOOKUP($A302,'様式C-1-2用'!$B$3:$O$1100,8,0),"")</f>
        <v>0</v>
      </c>
      <c r="H302" s="327">
        <f>IFERROR(VLOOKUP($A302,'様式C-1-2用'!$B$3:$O$1100,9,0),"")</f>
        <v>0</v>
      </c>
      <c r="I302" s="321">
        <f>IFERROR(VLOOKUP($A302,'様式C-1-2用'!$B$3:$O$1100,10,0),"")</f>
        <v>0</v>
      </c>
      <c r="J302" s="321">
        <f>IFERROR(VLOOKUP($A302,'様式C-1-2用'!$B$3:$O$1100,11,0),"")</f>
        <v>0</v>
      </c>
      <c r="K302" s="321">
        <f t="shared" si="4"/>
        <v>0</v>
      </c>
      <c r="L302" s="321">
        <f>IFERROR(VLOOKUP($A302,'様式C-1-2用'!$B$3:$O$1100,12,0),"")</f>
        <v>0</v>
      </c>
      <c r="M302" s="321">
        <f>IFERROR(VLOOKUP($A302,'様式C-1-2用'!$B$3:$O$1100,13,0),"")</f>
        <v>0</v>
      </c>
      <c r="N302" s="321">
        <f>IFERROR(VLOOKUP($A302,'様式C-1-2用'!$B$3:$O$1100,14,0),"")</f>
        <v>0</v>
      </c>
      <c r="O302" s="321">
        <f>IFERROR(VLOOKUP($A302,'様式C-1-2用'!$B$3:$P$1100,15,0),"")</f>
        <v>0</v>
      </c>
    </row>
    <row r="303" spans="1:15" ht="15.95" customHeight="1" x14ac:dyDescent="0.15">
      <c r="A303" s="314">
        <v>301</v>
      </c>
      <c r="B303" s="320">
        <f>IFERROR(VLOOKUP($A303,'様式C-1-2用'!$B$3:$O$1100,2,0),"")</f>
        <v>0</v>
      </c>
      <c r="C303" s="321" t="str">
        <f>IFERROR(VLOOKUP($A303,'様式C-1-2用'!$B$3:$O$1100,3,0),"")</f>
        <v/>
      </c>
      <c r="D303" s="321">
        <f>IFERROR(VLOOKUP($A303,'様式C-1-2用'!$B$3:$O$1100,5,0),"")</f>
        <v>0</v>
      </c>
      <c r="E303" s="321">
        <f>IFERROR(VLOOKUP($A303,'様式C-1-2用'!$B$3:$O$1100,6,0),"")</f>
        <v>0</v>
      </c>
      <c r="F303" s="321">
        <f>IFERROR(VLOOKUP($A303,'様式C-1-2用'!$B$3:$O$1100,7,0),"")</f>
        <v>0</v>
      </c>
      <c r="G303" s="321">
        <f>IFERROR(VLOOKUP($A303,'様式C-1-2用'!$B$3:$O$1100,8,0),"")</f>
        <v>0</v>
      </c>
      <c r="H303" s="327">
        <f>IFERROR(VLOOKUP($A303,'様式C-1-2用'!$B$3:$O$1100,9,0),"")</f>
        <v>0</v>
      </c>
      <c r="I303" s="321">
        <f>IFERROR(VLOOKUP($A303,'様式C-1-2用'!$B$3:$O$1100,10,0),"")</f>
        <v>0</v>
      </c>
      <c r="J303" s="321">
        <f>IFERROR(VLOOKUP($A303,'様式C-1-2用'!$B$3:$O$1100,11,0),"")</f>
        <v>0</v>
      </c>
      <c r="K303" s="321">
        <f t="shared" si="4"/>
        <v>0</v>
      </c>
      <c r="L303" s="321">
        <f>IFERROR(VLOOKUP($A303,'様式C-1-2用'!$B$3:$O$1100,12,0),"")</f>
        <v>0</v>
      </c>
      <c r="M303" s="321">
        <f>IFERROR(VLOOKUP($A303,'様式C-1-2用'!$B$3:$O$1100,13,0),"")</f>
        <v>0</v>
      </c>
      <c r="N303" s="321">
        <f>IFERROR(VLOOKUP($A303,'様式C-1-2用'!$B$3:$O$1100,14,0),"")</f>
        <v>0</v>
      </c>
      <c r="O303" s="321">
        <f>IFERROR(VLOOKUP($A303,'様式C-1-2用'!$B$3:$P$1100,15,0),"")</f>
        <v>0</v>
      </c>
    </row>
    <row r="304" spans="1:15" ht="15.95" customHeight="1" x14ac:dyDescent="0.15">
      <c r="A304" s="314">
        <v>302</v>
      </c>
      <c r="B304" s="320">
        <f>IFERROR(VLOOKUP($A304,'様式C-1-2用'!$B$3:$O$1100,2,0),"")</f>
        <v>0</v>
      </c>
      <c r="C304" s="321" t="str">
        <f>IFERROR(VLOOKUP($A304,'様式C-1-2用'!$B$3:$O$1100,3,0),"")</f>
        <v/>
      </c>
      <c r="D304" s="321">
        <f>IFERROR(VLOOKUP($A304,'様式C-1-2用'!$B$3:$O$1100,5,0),"")</f>
        <v>0</v>
      </c>
      <c r="E304" s="321">
        <f>IFERROR(VLOOKUP($A304,'様式C-1-2用'!$B$3:$O$1100,6,0),"")</f>
        <v>0</v>
      </c>
      <c r="F304" s="321">
        <f>IFERROR(VLOOKUP($A304,'様式C-1-2用'!$B$3:$O$1100,7,0),"")</f>
        <v>0</v>
      </c>
      <c r="G304" s="321">
        <f>IFERROR(VLOOKUP($A304,'様式C-1-2用'!$B$3:$O$1100,8,0),"")</f>
        <v>0</v>
      </c>
      <c r="H304" s="327">
        <f>IFERROR(VLOOKUP($A304,'様式C-1-2用'!$B$3:$O$1100,9,0),"")</f>
        <v>0</v>
      </c>
      <c r="I304" s="321">
        <f>IFERROR(VLOOKUP($A304,'様式C-1-2用'!$B$3:$O$1100,10,0),"")</f>
        <v>0</v>
      </c>
      <c r="J304" s="321">
        <f>IFERROR(VLOOKUP($A304,'様式C-1-2用'!$B$3:$O$1100,11,0),"")</f>
        <v>0</v>
      </c>
      <c r="K304" s="321">
        <f t="shared" si="4"/>
        <v>0</v>
      </c>
      <c r="L304" s="321">
        <f>IFERROR(VLOOKUP($A304,'様式C-1-2用'!$B$3:$O$1100,12,0),"")</f>
        <v>0</v>
      </c>
      <c r="M304" s="321">
        <f>IFERROR(VLOOKUP($A304,'様式C-1-2用'!$B$3:$O$1100,13,0),"")</f>
        <v>0</v>
      </c>
      <c r="N304" s="321">
        <f>IFERROR(VLOOKUP($A304,'様式C-1-2用'!$B$3:$O$1100,14,0),"")</f>
        <v>0</v>
      </c>
      <c r="O304" s="321">
        <f>IFERROR(VLOOKUP($A304,'様式C-1-2用'!$B$3:$P$1100,15,0),"")</f>
        <v>0</v>
      </c>
    </row>
    <row r="305" spans="1:15" ht="15.95" customHeight="1" x14ac:dyDescent="0.15">
      <c r="A305" s="314">
        <v>303</v>
      </c>
      <c r="B305" s="320">
        <f>IFERROR(VLOOKUP($A305,'様式C-1-2用'!$B$3:$O$1100,2,0),"")</f>
        <v>0</v>
      </c>
      <c r="C305" s="321" t="str">
        <f>IFERROR(VLOOKUP($A305,'様式C-1-2用'!$B$3:$O$1100,3,0),"")</f>
        <v/>
      </c>
      <c r="D305" s="321">
        <f>IFERROR(VLOOKUP($A305,'様式C-1-2用'!$B$3:$O$1100,5,0),"")</f>
        <v>0</v>
      </c>
      <c r="E305" s="321">
        <f>IFERROR(VLOOKUP($A305,'様式C-1-2用'!$B$3:$O$1100,6,0),"")</f>
        <v>0</v>
      </c>
      <c r="F305" s="321">
        <f>IFERROR(VLOOKUP($A305,'様式C-1-2用'!$B$3:$O$1100,7,0),"")</f>
        <v>0</v>
      </c>
      <c r="G305" s="321">
        <f>IFERROR(VLOOKUP($A305,'様式C-1-2用'!$B$3:$O$1100,8,0),"")</f>
        <v>0</v>
      </c>
      <c r="H305" s="327">
        <f>IFERROR(VLOOKUP($A305,'様式C-1-2用'!$B$3:$O$1100,9,0),"")</f>
        <v>0</v>
      </c>
      <c r="I305" s="321">
        <f>IFERROR(VLOOKUP($A305,'様式C-1-2用'!$B$3:$O$1100,10,0),"")</f>
        <v>0</v>
      </c>
      <c r="J305" s="321">
        <f>IFERROR(VLOOKUP($A305,'様式C-1-2用'!$B$3:$O$1100,11,0),"")</f>
        <v>0</v>
      </c>
      <c r="K305" s="321">
        <f t="shared" si="4"/>
        <v>0</v>
      </c>
      <c r="L305" s="321">
        <f>IFERROR(VLOOKUP($A305,'様式C-1-2用'!$B$3:$O$1100,12,0),"")</f>
        <v>0</v>
      </c>
      <c r="M305" s="321">
        <f>IFERROR(VLOOKUP($A305,'様式C-1-2用'!$B$3:$O$1100,13,0),"")</f>
        <v>0</v>
      </c>
      <c r="N305" s="321">
        <f>IFERROR(VLOOKUP($A305,'様式C-1-2用'!$B$3:$O$1100,14,0),"")</f>
        <v>0</v>
      </c>
      <c r="O305" s="321">
        <f>IFERROR(VLOOKUP($A305,'様式C-1-2用'!$B$3:$P$1100,15,0),"")</f>
        <v>0</v>
      </c>
    </row>
    <row r="306" spans="1:15" ht="15.95" customHeight="1" x14ac:dyDescent="0.15">
      <c r="A306" s="314">
        <v>304</v>
      </c>
      <c r="B306" s="320">
        <f>IFERROR(VLOOKUP($A306,'様式C-1-2用'!$B$3:$O$1100,2,0),"")</f>
        <v>0</v>
      </c>
      <c r="C306" s="321" t="str">
        <f>IFERROR(VLOOKUP($A306,'様式C-1-2用'!$B$3:$O$1100,3,0),"")</f>
        <v/>
      </c>
      <c r="D306" s="321">
        <f>IFERROR(VLOOKUP($A306,'様式C-1-2用'!$B$3:$O$1100,5,0),"")</f>
        <v>0</v>
      </c>
      <c r="E306" s="321">
        <f>IFERROR(VLOOKUP($A306,'様式C-1-2用'!$B$3:$O$1100,6,0),"")</f>
        <v>0</v>
      </c>
      <c r="F306" s="321">
        <f>IFERROR(VLOOKUP($A306,'様式C-1-2用'!$B$3:$O$1100,7,0),"")</f>
        <v>0</v>
      </c>
      <c r="G306" s="321">
        <f>IFERROR(VLOOKUP($A306,'様式C-1-2用'!$B$3:$O$1100,8,0),"")</f>
        <v>0</v>
      </c>
      <c r="H306" s="327">
        <f>IFERROR(VLOOKUP($A306,'様式C-1-2用'!$B$3:$O$1100,9,0),"")</f>
        <v>0</v>
      </c>
      <c r="I306" s="321">
        <f>IFERROR(VLOOKUP($A306,'様式C-1-2用'!$B$3:$O$1100,10,0),"")</f>
        <v>0</v>
      </c>
      <c r="J306" s="321">
        <f>IFERROR(VLOOKUP($A306,'様式C-1-2用'!$B$3:$O$1100,11,0),"")</f>
        <v>0</v>
      </c>
      <c r="K306" s="321">
        <f t="shared" si="4"/>
        <v>0</v>
      </c>
      <c r="L306" s="321">
        <f>IFERROR(VLOOKUP($A306,'様式C-1-2用'!$B$3:$O$1100,12,0),"")</f>
        <v>0</v>
      </c>
      <c r="M306" s="321">
        <f>IFERROR(VLOOKUP($A306,'様式C-1-2用'!$B$3:$O$1100,13,0),"")</f>
        <v>0</v>
      </c>
      <c r="N306" s="321">
        <f>IFERROR(VLOOKUP($A306,'様式C-1-2用'!$B$3:$O$1100,14,0),"")</f>
        <v>0</v>
      </c>
      <c r="O306" s="321">
        <f>IFERROR(VLOOKUP($A306,'様式C-1-2用'!$B$3:$P$1100,15,0),"")</f>
        <v>0</v>
      </c>
    </row>
    <row r="307" spans="1:15" ht="15.95" customHeight="1" x14ac:dyDescent="0.15">
      <c r="A307" s="314">
        <v>305</v>
      </c>
      <c r="B307" s="320">
        <f>IFERROR(VLOOKUP($A307,'様式C-1-2用'!$B$3:$O$1100,2,0),"")</f>
        <v>0</v>
      </c>
      <c r="C307" s="321" t="str">
        <f>IFERROR(VLOOKUP($A307,'様式C-1-2用'!$B$3:$O$1100,3,0),"")</f>
        <v/>
      </c>
      <c r="D307" s="321">
        <f>IFERROR(VLOOKUP($A307,'様式C-1-2用'!$B$3:$O$1100,5,0),"")</f>
        <v>0</v>
      </c>
      <c r="E307" s="321">
        <f>IFERROR(VLOOKUP($A307,'様式C-1-2用'!$B$3:$O$1100,6,0),"")</f>
        <v>0</v>
      </c>
      <c r="F307" s="321">
        <f>IFERROR(VLOOKUP($A307,'様式C-1-2用'!$B$3:$O$1100,7,0),"")</f>
        <v>0</v>
      </c>
      <c r="G307" s="321">
        <f>IFERROR(VLOOKUP($A307,'様式C-1-2用'!$B$3:$O$1100,8,0),"")</f>
        <v>0</v>
      </c>
      <c r="H307" s="327">
        <f>IFERROR(VLOOKUP($A307,'様式C-1-2用'!$B$3:$O$1100,9,0),"")</f>
        <v>0</v>
      </c>
      <c r="I307" s="321">
        <f>IFERROR(VLOOKUP($A307,'様式C-1-2用'!$B$3:$O$1100,10,0),"")</f>
        <v>0</v>
      </c>
      <c r="J307" s="321">
        <f>IFERROR(VLOOKUP($A307,'様式C-1-2用'!$B$3:$O$1100,11,0),"")</f>
        <v>0</v>
      </c>
      <c r="K307" s="321">
        <f t="shared" si="4"/>
        <v>0</v>
      </c>
      <c r="L307" s="321">
        <f>IFERROR(VLOOKUP($A307,'様式C-1-2用'!$B$3:$O$1100,12,0),"")</f>
        <v>0</v>
      </c>
      <c r="M307" s="321">
        <f>IFERROR(VLOOKUP($A307,'様式C-1-2用'!$B$3:$O$1100,13,0),"")</f>
        <v>0</v>
      </c>
      <c r="N307" s="321">
        <f>IFERROR(VLOOKUP($A307,'様式C-1-2用'!$B$3:$O$1100,14,0),"")</f>
        <v>0</v>
      </c>
      <c r="O307" s="321">
        <f>IFERROR(VLOOKUP($A307,'様式C-1-2用'!$B$3:$P$1100,15,0),"")</f>
        <v>0</v>
      </c>
    </row>
    <row r="308" spans="1:15" ht="15.95" customHeight="1" x14ac:dyDescent="0.15">
      <c r="A308" s="314">
        <v>306</v>
      </c>
      <c r="B308" s="320">
        <f>IFERROR(VLOOKUP($A308,'様式C-1-2用'!$B$3:$O$1100,2,0),"")</f>
        <v>0</v>
      </c>
      <c r="C308" s="321" t="str">
        <f>IFERROR(VLOOKUP($A308,'様式C-1-2用'!$B$3:$O$1100,3,0),"")</f>
        <v/>
      </c>
      <c r="D308" s="321">
        <f>IFERROR(VLOOKUP($A308,'様式C-1-2用'!$B$3:$O$1100,5,0),"")</f>
        <v>0</v>
      </c>
      <c r="E308" s="321">
        <f>IFERROR(VLOOKUP($A308,'様式C-1-2用'!$B$3:$O$1100,6,0),"")</f>
        <v>0</v>
      </c>
      <c r="F308" s="321">
        <f>IFERROR(VLOOKUP($A308,'様式C-1-2用'!$B$3:$O$1100,7,0),"")</f>
        <v>0</v>
      </c>
      <c r="G308" s="321">
        <f>IFERROR(VLOOKUP($A308,'様式C-1-2用'!$B$3:$O$1100,8,0),"")</f>
        <v>0</v>
      </c>
      <c r="H308" s="327">
        <f>IFERROR(VLOOKUP($A308,'様式C-1-2用'!$B$3:$O$1100,9,0),"")</f>
        <v>0</v>
      </c>
      <c r="I308" s="321">
        <f>IFERROR(VLOOKUP($A308,'様式C-1-2用'!$B$3:$O$1100,10,0),"")</f>
        <v>0</v>
      </c>
      <c r="J308" s="321">
        <f>IFERROR(VLOOKUP($A308,'様式C-1-2用'!$B$3:$O$1100,11,0),"")</f>
        <v>0</v>
      </c>
      <c r="K308" s="321">
        <f t="shared" si="4"/>
        <v>0</v>
      </c>
      <c r="L308" s="321">
        <f>IFERROR(VLOOKUP($A308,'様式C-1-2用'!$B$3:$O$1100,12,0),"")</f>
        <v>0</v>
      </c>
      <c r="M308" s="321">
        <f>IFERROR(VLOOKUP($A308,'様式C-1-2用'!$B$3:$O$1100,13,0),"")</f>
        <v>0</v>
      </c>
      <c r="N308" s="321">
        <f>IFERROR(VLOOKUP($A308,'様式C-1-2用'!$B$3:$O$1100,14,0),"")</f>
        <v>0</v>
      </c>
      <c r="O308" s="321">
        <f>IFERROR(VLOOKUP($A308,'様式C-1-2用'!$B$3:$P$1100,15,0),"")</f>
        <v>0</v>
      </c>
    </row>
    <row r="309" spans="1:15" ht="15.95" customHeight="1" x14ac:dyDescent="0.15">
      <c r="A309" s="314">
        <v>307</v>
      </c>
      <c r="B309" s="320">
        <f>IFERROR(VLOOKUP($A309,'様式C-1-2用'!$B$3:$O$1100,2,0),"")</f>
        <v>0</v>
      </c>
      <c r="C309" s="321" t="str">
        <f>IFERROR(VLOOKUP($A309,'様式C-1-2用'!$B$3:$O$1100,3,0),"")</f>
        <v/>
      </c>
      <c r="D309" s="321">
        <f>IFERROR(VLOOKUP($A309,'様式C-1-2用'!$B$3:$O$1100,5,0),"")</f>
        <v>0</v>
      </c>
      <c r="E309" s="321">
        <f>IFERROR(VLOOKUP($A309,'様式C-1-2用'!$B$3:$O$1100,6,0),"")</f>
        <v>0</v>
      </c>
      <c r="F309" s="321">
        <f>IFERROR(VLOOKUP($A309,'様式C-1-2用'!$B$3:$O$1100,7,0),"")</f>
        <v>0</v>
      </c>
      <c r="G309" s="321">
        <f>IFERROR(VLOOKUP($A309,'様式C-1-2用'!$B$3:$O$1100,8,0),"")</f>
        <v>0</v>
      </c>
      <c r="H309" s="327">
        <f>IFERROR(VLOOKUP($A309,'様式C-1-2用'!$B$3:$O$1100,9,0),"")</f>
        <v>0</v>
      </c>
      <c r="I309" s="321">
        <f>IFERROR(VLOOKUP($A309,'様式C-1-2用'!$B$3:$O$1100,10,0),"")</f>
        <v>0</v>
      </c>
      <c r="J309" s="321">
        <f>IFERROR(VLOOKUP($A309,'様式C-1-2用'!$B$3:$O$1100,11,0),"")</f>
        <v>0</v>
      </c>
      <c r="K309" s="321">
        <f t="shared" si="4"/>
        <v>0</v>
      </c>
      <c r="L309" s="321">
        <f>IFERROR(VLOOKUP($A309,'様式C-1-2用'!$B$3:$O$1100,12,0),"")</f>
        <v>0</v>
      </c>
      <c r="M309" s="321">
        <f>IFERROR(VLOOKUP($A309,'様式C-1-2用'!$B$3:$O$1100,13,0),"")</f>
        <v>0</v>
      </c>
      <c r="N309" s="321">
        <f>IFERROR(VLOOKUP($A309,'様式C-1-2用'!$B$3:$O$1100,14,0),"")</f>
        <v>0</v>
      </c>
      <c r="O309" s="321">
        <f>IFERROR(VLOOKUP($A309,'様式C-1-2用'!$B$3:$P$1100,15,0),"")</f>
        <v>0</v>
      </c>
    </row>
    <row r="310" spans="1:15" ht="15.95" customHeight="1" x14ac:dyDescent="0.15">
      <c r="A310" s="314">
        <v>308</v>
      </c>
      <c r="B310" s="320">
        <f>IFERROR(VLOOKUP($A310,'様式C-1-2用'!$B$3:$O$1100,2,0),"")</f>
        <v>0</v>
      </c>
      <c r="C310" s="321" t="str">
        <f>IFERROR(VLOOKUP($A310,'様式C-1-2用'!$B$3:$O$1100,3,0),"")</f>
        <v/>
      </c>
      <c r="D310" s="321">
        <f>IFERROR(VLOOKUP($A310,'様式C-1-2用'!$B$3:$O$1100,5,0),"")</f>
        <v>0</v>
      </c>
      <c r="E310" s="321">
        <f>IFERROR(VLOOKUP($A310,'様式C-1-2用'!$B$3:$O$1100,6,0),"")</f>
        <v>0</v>
      </c>
      <c r="F310" s="321">
        <f>IFERROR(VLOOKUP($A310,'様式C-1-2用'!$B$3:$O$1100,7,0),"")</f>
        <v>0</v>
      </c>
      <c r="G310" s="321">
        <f>IFERROR(VLOOKUP($A310,'様式C-1-2用'!$B$3:$O$1100,8,0),"")</f>
        <v>0</v>
      </c>
      <c r="H310" s="327">
        <f>IFERROR(VLOOKUP($A310,'様式C-1-2用'!$B$3:$O$1100,9,0),"")</f>
        <v>0</v>
      </c>
      <c r="I310" s="321">
        <f>IFERROR(VLOOKUP($A310,'様式C-1-2用'!$B$3:$O$1100,10,0),"")</f>
        <v>0</v>
      </c>
      <c r="J310" s="321">
        <f>IFERROR(VLOOKUP($A310,'様式C-1-2用'!$B$3:$O$1100,11,0),"")</f>
        <v>0</v>
      </c>
      <c r="K310" s="321">
        <f t="shared" si="4"/>
        <v>0</v>
      </c>
      <c r="L310" s="321">
        <f>IFERROR(VLOOKUP($A310,'様式C-1-2用'!$B$3:$O$1100,12,0),"")</f>
        <v>0</v>
      </c>
      <c r="M310" s="321">
        <f>IFERROR(VLOOKUP($A310,'様式C-1-2用'!$B$3:$O$1100,13,0),"")</f>
        <v>0</v>
      </c>
      <c r="N310" s="321">
        <f>IFERROR(VLOOKUP($A310,'様式C-1-2用'!$B$3:$O$1100,14,0),"")</f>
        <v>0</v>
      </c>
      <c r="O310" s="321">
        <f>IFERROR(VLOOKUP($A310,'様式C-1-2用'!$B$3:$P$1100,15,0),"")</f>
        <v>0</v>
      </c>
    </row>
    <row r="311" spans="1:15" ht="15.95" customHeight="1" x14ac:dyDescent="0.15">
      <c r="A311" s="314">
        <v>309</v>
      </c>
      <c r="B311" s="320">
        <f>IFERROR(VLOOKUP($A311,'様式C-1-2用'!$B$3:$O$1100,2,0),"")</f>
        <v>0</v>
      </c>
      <c r="C311" s="321" t="str">
        <f>IFERROR(VLOOKUP($A311,'様式C-1-2用'!$B$3:$O$1100,3,0),"")</f>
        <v/>
      </c>
      <c r="D311" s="321">
        <f>IFERROR(VLOOKUP($A311,'様式C-1-2用'!$B$3:$O$1100,5,0),"")</f>
        <v>0</v>
      </c>
      <c r="E311" s="321">
        <f>IFERROR(VLOOKUP($A311,'様式C-1-2用'!$B$3:$O$1100,6,0),"")</f>
        <v>0</v>
      </c>
      <c r="F311" s="321">
        <f>IFERROR(VLOOKUP($A311,'様式C-1-2用'!$B$3:$O$1100,7,0),"")</f>
        <v>0</v>
      </c>
      <c r="G311" s="321">
        <f>IFERROR(VLOOKUP($A311,'様式C-1-2用'!$B$3:$O$1100,8,0),"")</f>
        <v>0</v>
      </c>
      <c r="H311" s="327">
        <f>IFERROR(VLOOKUP($A311,'様式C-1-2用'!$B$3:$O$1100,9,0),"")</f>
        <v>0</v>
      </c>
      <c r="I311" s="321">
        <f>IFERROR(VLOOKUP($A311,'様式C-1-2用'!$B$3:$O$1100,10,0),"")</f>
        <v>0</v>
      </c>
      <c r="J311" s="321">
        <f>IFERROR(VLOOKUP($A311,'様式C-1-2用'!$B$3:$O$1100,11,0),"")</f>
        <v>0</v>
      </c>
      <c r="K311" s="321">
        <f t="shared" si="4"/>
        <v>0</v>
      </c>
      <c r="L311" s="321">
        <f>IFERROR(VLOOKUP($A311,'様式C-1-2用'!$B$3:$O$1100,12,0),"")</f>
        <v>0</v>
      </c>
      <c r="M311" s="321">
        <f>IFERROR(VLOOKUP($A311,'様式C-1-2用'!$B$3:$O$1100,13,0),"")</f>
        <v>0</v>
      </c>
      <c r="N311" s="321">
        <f>IFERROR(VLOOKUP($A311,'様式C-1-2用'!$B$3:$O$1100,14,0),"")</f>
        <v>0</v>
      </c>
      <c r="O311" s="321">
        <f>IFERROR(VLOOKUP($A311,'様式C-1-2用'!$B$3:$P$1100,15,0),"")</f>
        <v>0</v>
      </c>
    </row>
    <row r="312" spans="1:15" ht="15.95" customHeight="1" x14ac:dyDescent="0.15">
      <c r="A312" s="314">
        <v>310</v>
      </c>
      <c r="B312" s="320">
        <f>IFERROR(VLOOKUP($A312,'様式C-1-2用'!$B$3:$O$1100,2,0),"")</f>
        <v>0</v>
      </c>
      <c r="C312" s="321" t="str">
        <f>IFERROR(VLOOKUP($A312,'様式C-1-2用'!$B$3:$O$1100,3,0),"")</f>
        <v/>
      </c>
      <c r="D312" s="321">
        <f>IFERROR(VLOOKUP($A312,'様式C-1-2用'!$B$3:$O$1100,5,0),"")</f>
        <v>0</v>
      </c>
      <c r="E312" s="321">
        <f>IFERROR(VLOOKUP($A312,'様式C-1-2用'!$B$3:$O$1100,6,0),"")</f>
        <v>0</v>
      </c>
      <c r="F312" s="321">
        <f>IFERROR(VLOOKUP($A312,'様式C-1-2用'!$B$3:$O$1100,7,0),"")</f>
        <v>0</v>
      </c>
      <c r="G312" s="321">
        <f>IFERROR(VLOOKUP($A312,'様式C-1-2用'!$B$3:$O$1100,8,0),"")</f>
        <v>0</v>
      </c>
      <c r="H312" s="327">
        <f>IFERROR(VLOOKUP($A312,'様式C-1-2用'!$B$3:$O$1100,9,0),"")</f>
        <v>0</v>
      </c>
      <c r="I312" s="321">
        <f>IFERROR(VLOOKUP($A312,'様式C-1-2用'!$B$3:$O$1100,10,0),"")</f>
        <v>0</v>
      </c>
      <c r="J312" s="321">
        <f>IFERROR(VLOOKUP($A312,'様式C-1-2用'!$B$3:$O$1100,11,0),"")</f>
        <v>0</v>
      </c>
      <c r="K312" s="321">
        <f t="shared" si="4"/>
        <v>0</v>
      </c>
      <c r="L312" s="321">
        <f>IFERROR(VLOOKUP($A312,'様式C-1-2用'!$B$3:$O$1100,12,0),"")</f>
        <v>0</v>
      </c>
      <c r="M312" s="321">
        <f>IFERROR(VLOOKUP($A312,'様式C-1-2用'!$B$3:$O$1100,13,0),"")</f>
        <v>0</v>
      </c>
      <c r="N312" s="321">
        <f>IFERROR(VLOOKUP($A312,'様式C-1-2用'!$B$3:$O$1100,14,0),"")</f>
        <v>0</v>
      </c>
      <c r="O312" s="321">
        <f>IFERROR(VLOOKUP($A312,'様式C-1-2用'!$B$3:$P$1100,15,0),"")</f>
        <v>0</v>
      </c>
    </row>
    <row r="313" spans="1:15" ht="15.95" customHeight="1" x14ac:dyDescent="0.15">
      <c r="A313" s="314">
        <v>311</v>
      </c>
      <c r="B313" s="320">
        <f>IFERROR(VLOOKUP($A313,'様式C-1-2用'!$B$3:$O$1100,2,0),"")</f>
        <v>0</v>
      </c>
      <c r="C313" s="321" t="str">
        <f>IFERROR(VLOOKUP($A313,'様式C-1-2用'!$B$3:$O$1100,3,0),"")</f>
        <v/>
      </c>
      <c r="D313" s="321">
        <f>IFERROR(VLOOKUP($A313,'様式C-1-2用'!$B$3:$O$1100,5,0),"")</f>
        <v>0</v>
      </c>
      <c r="E313" s="321">
        <f>IFERROR(VLOOKUP($A313,'様式C-1-2用'!$B$3:$O$1100,6,0),"")</f>
        <v>0</v>
      </c>
      <c r="F313" s="321">
        <f>IFERROR(VLOOKUP($A313,'様式C-1-2用'!$B$3:$O$1100,7,0),"")</f>
        <v>0</v>
      </c>
      <c r="G313" s="321">
        <f>IFERROR(VLOOKUP($A313,'様式C-1-2用'!$B$3:$O$1100,8,0),"")</f>
        <v>0</v>
      </c>
      <c r="H313" s="327">
        <f>IFERROR(VLOOKUP($A313,'様式C-1-2用'!$B$3:$O$1100,9,0),"")</f>
        <v>0</v>
      </c>
      <c r="I313" s="321">
        <f>IFERROR(VLOOKUP($A313,'様式C-1-2用'!$B$3:$O$1100,10,0),"")</f>
        <v>0</v>
      </c>
      <c r="J313" s="321">
        <f>IFERROR(VLOOKUP($A313,'様式C-1-2用'!$B$3:$O$1100,11,0),"")</f>
        <v>0</v>
      </c>
      <c r="K313" s="321">
        <f t="shared" si="4"/>
        <v>0</v>
      </c>
      <c r="L313" s="321">
        <f>IFERROR(VLOOKUP($A313,'様式C-1-2用'!$B$3:$O$1100,12,0),"")</f>
        <v>0</v>
      </c>
      <c r="M313" s="321">
        <f>IFERROR(VLOOKUP($A313,'様式C-1-2用'!$B$3:$O$1100,13,0),"")</f>
        <v>0</v>
      </c>
      <c r="N313" s="321">
        <f>IFERROR(VLOOKUP($A313,'様式C-1-2用'!$B$3:$O$1100,14,0),"")</f>
        <v>0</v>
      </c>
      <c r="O313" s="321">
        <f>IFERROR(VLOOKUP($A313,'様式C-1-2用'!$B$3:$P$1100,15,0),"")</f>
        <v>0</v>
      </c>
    </row>
    <row r="314" spans="1:15" ht="15.95" customHeight="1" x14ac:dyDescent="0.15">
      <c r="A314" s="314">
        <v>312</v>
      </c>
      <c r="B314" s="320">
        <f>IFERROR(VLOOKUP($A314,'様式C-1-2用'!$B$3:$O$1100,2,0),"")</f>
        <v>0</v>
      </c>
      <c r="C314" s="321" t="str">
        <f>IFERROR(VLOOKUP($A314,'様式C-1-2用'!$B$3:$O$1100,3,0),"")</f>
        <v/>
      </c>
      <c r="D314" s="321">
        <f>IFERROR(VLOOKUP($A314,'様式C-1-2用'!$B$3:$O$1100,5,0),"")</f>
        <v>0</v>
      </c>
      <c r="E314" s="321">
        <f>IFERROR(VLOOKUP($A314,'様式C-1-2用'!$B$3:$O$1100,6,0),"")</f>
        <v>0</v>
      </c>
      <c r="F314" s="321">
        <f>IFERROR(VLOOKUP($A314,'様式C-1-2用'!$B$3:$O$1100,7,0),"")</f>
        <v>0</v>
      </c>
      <c r="G314" s="321">
        <f>IFERROR(VLOOKUP($A314,'様式C-1-2用'!$B$3:$O$1100,8,0),"")</f>
        <v>0</v>
      </c>
      <c r="H314" s="327">
        <f>IFERROR(VLOOKUP($A314,'様式C-1-2用'!$B$3:$O$1100,9,0),"")</f>
        <v>0</v>
      </c>
      <c r="I314" s="321">
        <f>IFERROR(VLOOKUP($A314,'様式C-1-2用'!$B$3:$O$1100,10,0),"")</f>
        <v>0</v>
      </c>
      <c r="J314" s="321">
        <f>IFERROR(VLOOKUP($A314,'様式C-1-2用'!$B$3:$O$1100,11,0),"")</f>
        <v>0</v>
      </c>
      <c r="K314" s="321">
        <f t="shared" si="4"/>
        <v>0</v>
      </c>
      <c r="L314" s="321">
        <f>IFERROR(VLOOKUP($A314,'様式C-1-2用'!$B$3:$O$1100,12,0),"")</f>
        <v>0</v>
      </c>
      <c r="M314" s="321">
        <f>IFERROR(VLOOKUP($A314,'様式C-1-2用'!$B$3:$O$1100,13,0),"")</f>
        <v>0</v>
      </c>
      <c r="N314" s="321">
        <f>IFERROR(VLOOKUP($A314,'様式C-1-2用'!$B$3:$O$1100,14,0),"")</f>
        <v>0</v>
      </c>
      <c r="O314" s="321">
        <f>IFERROR(VLOOKUP($A314,'様式C-1-2用'!$B$3:$P$1100,15,0),"")</f>
        <v>0</v>
      </c>
    </row>
    <row r="315" spans="1:15" ht="15.95" customHeight="1" x14ac:dyDescent="0.15">
      <c r="A315" s="314">
        <v>313</v>
      </c>
      <c r="B315" s="320">
        <f>IFERROR(VLOOKUP($A315,'様式C-1-2用'!$B$3:$O$1100,2,0),"")</f>
        <v>0</v>
      </c>
      <c r="C315" s="321" t="str">
        <f>IFERROR(VLOOKUP($A315,'様式C-1-2用'!$B$3:$O$1100,3,0),"")</f>
        <v/>
      </c>
      <c r="D315" s="321">
        <f>IFERROR(VLOOKUP($A315,'様式C-1-2用'!$B$3:$O$1100,5,0),"")</f>
        <v>0</v>
      </c>
      <c r="E315" s="321">
        <f>IFERROR(VLOOKUP($A315,'様式C-1-2用'!$B$3:$O$1100,6,0),"")</f>
        <v>0</v>
      </c>
      <c r="F315" s="321">
        <f>IFERROR(VLOOKUP($A315,'様式C-1-2用'!$B$3:$O$1100,7,0),"")</f>
        <v>0</v>
      </c>
      <c r="G315" s="321">
        <f>IFERROR(VLOOKUP($A315,'様式C-1-2用'!$B$3:$O$1100,8,0),"")</f>
        <v>0</v>
      </c>
      <c r="H315" s="327">
        <f>IFERROR(VLOOKUP($A315,'様式C-1-2用'!$B$3:$O$1100,9,0),"")</f>
        <v>0</v>
      </c>
      <c r="I315" s="321">
        <f>IFERROR(VLOOKUP($A315,'様式C-1-2用'!$B$3:$O$1100,10,0),"")</f>
        <v>0</v>
      </c>
      <c r="J315" s="321">
        <f>IFERROR(VLOOKUP($A315,'様式C-1-2用'!$B$3:$O$1100,11,0),"")</f>
        <v>0</v>
      </c>
      <c r="K315" s="321">
        <f t="shared" si="4"/>
        <v>0</v>
      </c>
      <c r="L315" s="321">
        <f>IFERROR(VLOOKUP($A315,'様式C-1-2用'!$B$3:$O$1100,12,0),"")</f>
        <v>0</v>
      </c>
      <c r="M315" s="321">
        <f>IFERROR(VLOOKUP($A315,'様式C-1-2用'!$B$3:$O$1100,13,0),"")</f>
        <v>0</v>
      </c>
      <c r="N315" s="321">
        <f>IFERROR(VLOOKUP($A315,'様式C-1-2用'!$B$3:$O$1100,14,0),"")</f>
        <v>0</v>
      </c>
      <c r="O315" s="321">
        <f>IFERROR(VLOOKUP($A315,'様式C-1-2用'!$B$3:$P$1100,15,0),"")</f>
        <v>0</v>
      </c>
    </row>
    <row r="316" spans="1:15" ht="15.95" customHeight="1" x14ac:dyDescent="0.15">
      <c r="A316" s="314">
        <v>314</v>
      </c>
      <c r="B316" s="320">
        <f>IFERROR(VLOOKUP($A316,'様式C-1-2用'!$B$3:$O$1100,2,0),"")</f>
        <v>0</v>
      </c>
      <c r="C316" s="321" t="str">
        <f>IFERROR(VLOOKUP($A316,'様式C-1-2用'!$B$3:$O$1100,3,0),"")</f>
        <v/>
      </c>
      <c r="D316" s="321">
        <f>IFERROR(VLOOKUP($A316,'様式C-1-2用'!$B$3:$O$1100,5,0),"")</f>
        <v>0</v>
      </c>
      <c r="E316" s="321">
        <f>IFERROR(VLOOKUP($A316,'様式C-1-2用'!$B$3:$O$1100,6,0),"")</f>
        <v>0</v>
      </c>
      <c r="F316" s="321">
        <f>IFERROR(VLOOKUP($A316,'様式C-1-2用'!$B$3:$O$1100,7,0),"")</f>
        <v>0</v>
      </c>
      <c r="G316" s="321">
        <f>IFERROR(VLOOKUP($A316,'様式C-1-2用'!$B$3:$O$1100,8,0),"")</f>
        <v>0</v>
      </c>
      <c r="H316" s="327">
        <f>IFERROR(VLOOKUP($A316,'様式C-1-2用'!$B$3:$O$1100,9,0),"")</f>
        <v>0</v>
      </c>
      <c r="I316" s="321">
        <f>IFERROR(VLOOKUP($A316,'様式C-1-2用'!$B$3:$O$1100,10,0),"")</f>
        <v>0</v>
      </c>
      <c r="J316" s="321">
        <f>IFERROR(VLOOKUP($A316,'様式C-1-2用'!$B$3:$O$1100,11,0),"")</f>
        <v>0</v>
      </c>
      <c r="K316" s="321">
        <f t="shared" si="4"/>
        <v>0</v>
      </c>
      <c r="L316" s="321">
        <f>IFERROR(VLOOKUP($A316,'様式C-1-2用'!$B$3:$O$1100,12,0),"")</f>
        <v>0</v>
      </c>
      <c r="M316" s="321">
        <f>IFERROR(VLOOKUP($A316,'様式C-1-2用'!$B$3:$O$1100,13,0),"")</f>
        <v>0</v>
      </c>
      <c r="N316" s="321">
        <f>IFERROR(VLOOKUP($A316,'様式C-1-2用'!$B$3:$O$1100,14,0),"")</f>
        <v>0</v>
      </c>
      <c r="O316" s="321">
        <f>IFERROR(VLOOKUP($A316,'様式C-1-2用'!$B$3:$P$1100,15,0),"")</f>
        <v>0</v>
      </c>
    </row>
    <row r="317" spans="1:15" ht="15.95" customHeight="1" x14ac:dyDescent="0.15">
      <c r="A317" s="314">
        <v>315</v>
      </c>
      <c r="B317" s="320">
        <f>IFERROR(VLOOKUP($A317,'様式C-1-2用'!$B$3:$O$1100,2,0),"")</f>
        <v>0</v>
      </c>
      <c r="C317" s="321" t="str">
        <f>IFERROR(VLOOKUP($A317,'様式C-1-2用'!$B$3:$O$1100,3,0),"")</f>
        <v/>
      </c>
      <c r="D317" s="321">
        <f>IFERROR(VLOOKUP($A317,'様式C-1-2用'!$B$3:$O$1100,5,0),"")</f>
        <v>0</v>
      </c>
      <c r="E317" s="321">
        <f>IFERROR(VLOOKUP($A317,'様式C-1-2用'!$B$3:$O$1100,6,0),"")</f>
        <v>0</v>
      </c>
      <c r="F317" s="321">
        <f>IFERROR(VLOOKUP($A317,'様式C-1-2用'!$B$3:$O$1100,7,0),"")</f>
        <v>0</v>
      </c>
      <c r="G317" s="321">
        <f>IFERROR(VLOOKUP($A317,'様式C-1-2用'!$B$3:$O$1100,8,0),"")</f>
        <v>0</v>
      </c>
      <c r="H317" s="327">
        <f>IFERROR(VLOOKUP($A317,'様式C-1-2用'!$B$3:$O$1100,9,0),"")</f>
        <v>0</v>
      </c>
      <c r="I317" s="321">
        <f>IFERROR(VLOOKUP($A317,'様式C-1-2用'!$B$3:$O$1100,10,0),"")</f>
        <v>0</v>
      </c>
      <c r="J317" s="321">
        <f>IFERROR(VLOOKUP($A317,'様式C-1-2用'!$B$3:$O$1100,11,0),"")</f>
        <v>0</v>
      </c>
      <c r="K317" s="321">
        <f t="shared" si="4"/>
        <v>0</v>
      </c>
      <c r="L317" s="321">
        <f>IFERROR(VLOOKUP($A317,'様式C-1-2用'!$B$3:$O$1100,12,0),"")</f>
        <v>0</v>
      </c>
      <c r="M317" s="321">
        <f>IFERROR(VLOOKUP($A317,'様式C-1-2用'!$B$3:$O$1100,13,0),"")</f>
        <v>0</v>
      </c>
      <c r="N317" s="321">
        <f>IFERROR(VLOOKUP($A317,'様式C-1-2用'!$B$3:$O$1100,14,0),"")</f>
        <v>0</v>
      </c>
      <c r="O317" s="321">
        <f>IFERROR(VLOOKUP($A317,'様式C-1-2用'!$B$3:$P$1100,15,0),"")</f>
        <v>0</v>
      </c>
    </row>
    <row r="318" spans="1:15" ht="15.95" customHeight="1" x14ac:dyDescent="0.15">
      <c r="A318" s="314">
        <v>316</v>
      </c>
      <c r="B318" s="320">
        <f>IFERROR(VLOOKUP($A318,'様式C-1-2用'!$B$3:$O$1100,2,0),"")</f>
        <v>0</v>
      </c>
      <c r="C318" s="321" t="str">
        <f>IFERROR(VLOOKUP($A318,'様式C-1-2用'!$B$3:$O$1100,3,0),"")</f>
        <v/>
      </c>
      <c r="D318" s="321">
        <f>IFERROR(VLOOKUP($A318,'様式C-1-2用'!$B$3:$O$1100,5,0),"")</f>
        <v>0</v>
      </c>
      <c r="E318" s="321">
        <f>IFERROR(VLOOKUP($A318,'様式C-1-2用'!$B$3:$O$1100,6,0),"")</f>
        <v>0</v>
      </c>
      <c r="F318" s="321">
        <f>IFERROR(VLOOKUP($A318,'様式C-1-2用'!$B$3:$O$1100,7,0),"")</f>
        <v>0</v>
      </c>
      <c r="G318" s="321">
        <f>IFERROR(VLOOKUP($A318,'様式C-1-2用'!$B$3:$O$1100,8,0),"")</f>
        <v>0</v>
      </c>
      <c r="H318" s="327">
        <f>IFERROR(VLOOKUP($A318,'様式C-1-2用'!$B$3:$O$1100,9,0),"")</f>
        <v>0</v>
      </c>
      <c r="I318" s="321">
        <f>IFERROR(VLOOKUP($A318,'様式C-1-2用'!$B$3:$O$1100,10,0),"")</f>
        <v>0</v>
      </c>
      <c r="J318" s="321">
        <f>IFERROR(VLOOKUP($A318,'様式C-1-2用'!$B$3:$O$1100,11,0),"")</f>
        <v>0</v>
      </c>
      <c r="K318" s="321">
        <f t="shared" si="4"/>
        <v>0</v>
      </c>
      <c r="L318" s="321">
        <f>IFERROR(VLOOKUP($A318,'様式C-1-2用'!$B$3:$O$1100,12,0),"")</f>
        <v>0</v>
      </c>
      <c r="M318" s="321">
        <f>IFERROR(VLOOKUP($A318,'様式C-1-2用'!$B$3:$O$1100,13,0),"")</f>
        <v>0</v>
      </c>
      <c r="N318" s="321">
        <f>IFERROR(VLOOKUP($A318,'様式C-1-2用'!$B$3:$O$1100,14,0),"")</f>
        <v>0</v>
      </c>
      <c r="O318" s="321">
        <f>IFERROR(VLOOKUP($A318,'様式C-1-2用'!$B$3:$P$1100,15,0),"")</f>
        <v>0</v>
      </c>
    </row>
    <row r="319" spans="1:15" ht="15.95" customHeight="1" x14ac:dyDescent="0.15">
      <c r="A319" s="314">
        <v>317</v>
      </c>
      <c r="B319" s="320">
        <f>IFERROR(VLOOKUP($A319,'様式C-1-2用'!$B$3:$O$1100,2,0),"")</f>
        <v>0</v>
      </c>
      <c r="C319" s="321" t="str">
        <f>IFERROR(VLOOKUP($A319,'様式C-1-2用'!$B$3:$O$1100,3,0),"")</f>
        <v/>
      </c>
      <c r="D319" s="321">
        <f>IFERROR(VLOOKUP($A319,'様式C-1-2用'!$B$3:$O$1100,5,0),"")</f>
        <v>0</v>
      </c>
      <c r="E319" s="321">
        <f>IFERROR(VLOOKUP($A319,'様式C-1-2用'!$B$3:$O$1100,6,0),"")</f>
        <v>0</v>
      </c>
      <c r="F319" s="321">
        <f>IFERROR(VLOOKUP($A319,'様式C-1-2用'!$B$3:$O$1100,7,0),"")</f>
        <v>0</v>
      </c>
      <c r="G319" s="321">
        <f>IFERROR(VLOOKUP($A319,'様式C-1-2用'!$B$3:$O$1100,8,0),"")</f>
        <v>0</v>
      </c>
      <c r="H319" s="327">
        <f>IFERROR(VLOOKUP($A319,'様式C-1-2用'!$B$3:$O$1100,9,0),"")</f>
        <v>0</v>
      </c>
      <c r="I319" s="321">
        <f>IFERROR(VLOOKUP($A319,'様式C-1-2用'!$B$3:$O$1100,10,0),"")</f>
        <v>0</v>
      </c>
      <c r="J319" s="321">
        <f>IFERROR(VLOOKUP($A319,'様式C-1-2用'!$B$3:$O$1100,11,0),"")</f>
        <v>0</v>
      </c>
      <c r="K319" s="321">
        <f t="shared" si="4"/>
        <v>0</v>
      </c>
      <c r="L319" s="321">
        <f>IFERROR(VLOOKUP($A319,'様式C-1-2用'!$B$3:$O$1100,12,0),"")</f>
        <v>0</v>
      </c>
      <c r="M319" s="321">
        <f>IFERROR(VLOOKUP($A319,'様式C-1-2用'!$B$3:$O$1100,13,0),"")</f>
        <v>0</v>
      </c>
      <c r="N319" s="321">
        <f>IFERROR(VLOOKUP($A319,'様式C-1-2用'!$B$3:$O$1100,14,0),"")</f>
        <v>0</v>
      </c>
      <c r="O319" s="321">
        <f>IFERROR(VLOOKUP($A319,'様式C-1-2用'!$B$3:$P$1100,15,0),"")</f>
        <v>0</v>
      </c>
    </row>
    <row r="320" spans="1:15" ht="15.95" customHeight="1" x14ac:dyDescent="0.15">
      <c r="A320" s="314">
        <v>318</v>
      </c>
      <c r="B320" s="320">
        <f>IFERROR(VLOOKUP($A320,'様式C-1-2用'!$B$3:$O$1100,2,0),"")</f>
        <v>0</v>
      </c>
      <c r="C320" s="321" t="str">
        <f>IFERROR(VLOOKUP($A320,'様式C-1-2用'!$B$3:$O$1100,3,0),"")</f>
        <v/>
      </c>
      <c r="D320" s="321">
        <f>IFERROR(VLOOKUP($A320,'様式C-1-2用'!$B$3:$O$1100,5,0),"")</f>
        <v>0</v>
      </c>
      <c r="E320" s="321">
        <f>IFERROR(VLOOKUP($A320,'様式C-1-2用'!$B$3:$O$1100,6,0),"")</f>
        <v>0</v>
      </c>
      <c r="F320" s="321">
        <f>IFERROR(VLOOKUP($A320,'様式C-1-2用'!$B$3:$O$1100,7,0),"")</f>
        <v>0</v>
      </c>
      <c r="G320" s="321">
        <f>IFERROR(VLOOKUP($A320,'様式C-1-2用'!$B$3:$O$1100,8,0),"")</f>
        <v>0</v>
      </c>
      <c r="H320" s="327">
        <f>IFERROR(VLOOKUP($A320,'様式C-1-2用'!$B$3:$O$1100,9,0),"")</f>
        <v>0</v>
      </c>
      <c r="I320" s="321">
        <f>IFERROR(VLOOKUP($A320,'様式C-1-2用'!$B$3:$O$1100,10,0),"")</f>
        <v>0</v>
      </c>
      <c r="J320" s="321">
        <f>IFERROR(VLOOKUP($A320,'様式C-1-2用'!$B$3:$O$1100,11,0),"")</f>
        <v>0</v>
      </c>
      <c r="K320" s="321">
        <f t="shared" si="4"/>
        <v>0</v>
      </c>
      <c r="L320" s="321">
        <f>IFERROR(VLOOKUP($A320,'様式C-1-2用'!$B$3:$O$1100,12,0),"")</f>
        <v>0</v>
      </c>
      <c r="M320" s="321">
        <f>IFERROR(VLOOKUP($A320,'様式C-1-2用'!$B$3:$O$1100,13,0),"")</f>
        <v>0</v>
      </c>
      <c r="N320" s="321">
        <f>IFERROR(VLOOKUP($A320,'様式C-1-2用'!$B$3:$O$1100,14,0),"")</f>
        <v>0</v>
      </c>
      <c r="O320" s="321">
        <f>IFERROR(VLOOKUP($A320,'様式C-1-2用'!$B$3:$P$1100,15,0),"")</f>
        <v>0</v>
      </c>
    </row>
    <row r="321" spans="1:15" ht="15.95" customHeight="1" x14ac:dyDescent="0.15">
      <c r="A321" s="314">
        <v>319</v>
      </c>
      <c r="B321" s="320">
        <f>IFERROR(VLOOKUP($A321,'様式C-1-2用'!$B$3:$O$1100,2,0),"")</f>
        <v>0</v>
      </c>
      <c r="C321" s="321" t="str">
        <f>IFERROR(VLOOKUP($A321,'様式C-1-2用'!$B$3:$O$1100,3,0),"")</f>
        <v/>
      </c>
      <c r="D321" s="321">
        <f>IFERROR(VLOOKUP($A321,'様式C-1-2用'!$B$3:$O$1100,5,0),"")</f>
        <v>0</v>
      </c>
      <c r="E321" s="321">
        <f>IFERROR(VLOOKUP($A321,'様式C-1-2用'!$B$3:$O$1100,6,0),"")</f>
        <v>0</v>
      </c>
      <c r="F321" s="321">
        <f>IFERROR(VLOOKUP($A321,'様式C-1-2用'!$B$3:$O$1100,7,0),"")</f>
        <v>0</v>
      </c>
      <c r="G321" s="321">
        <f>IFERROR(VLOOKUP($A321,'様式C-1-2用'!$B$3:$O$1100,8,0),"")</f>
        <v>0</v>
      </c>
      <c r="H321" s="327">
        <f>IFERROR(VLOOKUP($A321,'様式C-1-2用'!$B$3:$O$1100,9,0),"")</f>
        <v>0</v>
      </c>
      <c r="I321" s="321">
        <f>IFERROR(VLOOKUP($A321,'様式C-1-2用'!$B$3:$O$1100,10,0),"")</f>
        <v>0</v>
      </c>
      <c r="J321" s="321">
        <f>IFERROR(VLOOKUP($A321,'様式C-1-2用'!$B$3:$O$1100,11,0),"")</f>
        <v>0</v>
      </c>
      <c r="K321" s="321">
        <f t="shared" si="4"/>
        <v>0</v>
      </c>
      <c r="L321" s="321">
        <f>IFERROR(VLOOKUP($A321,'様式C-1-2用'!$B$3:$O$1100,12,0),"")</f>
        <v>0</v>
      </c>
      <c r="M321" s="321">
        <f>IFERROR(VLOOKUP($A321,'様式C-1-2用'!$B$3:$O$1100,13,0),"")</f>
        <v>0</v>
      </c>
      <c r="N321" s="321">
        <f>IFERROR(VLOOKUP($A321,'様式C-1-2用'!$B$3:$O$1100,14,0),"")</f>
        <v>0</v>
      </c>
      <c r="O321" s="321">
        <f>IFERROR(VLOOKUP($A321,'様式C-1-2用'!$B$3:$P$1100,15,0),"")</f>
        <v>0</v>
      </c>
    </row>
    <row r="322" spans="1:15" ht="15.95" customHeight="1" x14ac:dyDescent="0.15">
      <c r="A322" s="314">
        <v>320</v>
      </c>
      <c r="B322" s="320">
        <f>IFERROR(VLOOKUP($A322,'様式C-1-2用'!$B$3:$O$1100,2,0),"")</f>
        <v>0</v>
      </c>
      <c r="C322" s="321" t="str">
        <f>IFERROR(VLOOKUP($A322,'様式C-1-2用'!$B$3:$O$1100,3,0),"")</f>
        <v/>
      </c>
      <c r="D322" s="321">
        <f>IFERROR(VLOOKUP($A322,'様式C-1-2用'!$B$3:$O$1100,5,0),"")</f>
        <v>0</v>
      </c>
      <c r="E322" s="321">
        <f>IFERROR(VLOOKUP($A322,'様式C-1-2用'!$B$3:$O$1100,6,0),"")</f>
        <v>0</v>
      </c>
      <c r="F322" s="321">
        <f>IFERROR(VLOOKUP($A322,'様式C-1-2用'!$B$3:$O$1100,7,0),"")</f>
        <v>0</v>
      </c>
      <c r="G322" s="321">
        <f>IFERROR(VLOOKUP($A322,'様式C-1-2用'!$B$3:$O$1100,8,0),"")</f>
        <v>0</v>
      </c>
      <c r="H322" s="327">
        <f>IFERROR(VLOOKUP($A322,'様式C-1-2用'!$B$3:$O$1100,9,0),"")</f>
        <v>0</v>
      </c>
      <c r="I322" s="321">
        <f>IFERROR(VLOOKUP($A322,'様式C-1-2用'!$B$3:$O$1100,10,0),"")</f>
        <v>0</v>
      </c>
      <c r="J322" s="321">
        <f>IFERROR(VLOOKUP($A322,'様式C-1-2用'!$B$3:$O$1100,11,0),"")</f>
        <v>0</v>
      </c>
      <c r="K322" s="321">
        <f t="shared" si="4"/>
        <v>0</v>
      </c>
      <c r="L322" s="321">
        <f>IFERROR(VLOOKUP($A322,'様式C-1-2用'!$B$3:$O$1100,12,0),"")</f>
        <v>0</v>
      </c>
      <c r="M322" s="321">
        <f>IFERROR(VLOOKUP($A322,'様式C-1-2用'!$B$3:$O$1100,13,0),"")</f>
        <v>0</v>
      </c>
      <c r="N322" s="321">
        <f>IFERROR(VLOOKUP($A322,'様式C-1-2用'!$B$3:$O$1100,14,0),"")</f>
        <v>0</v>
      </c>
      <c r="O322" s="321">
        <f>IFERROR(VLOOKUP($A322,'様式C-1-2用'!$B$3:$P$1100,15,0),"")</f>
        <v>0</v>
      </c>
    </row>
    <row r="323" spans="1:15" ht="15.95" customHeight="1" x14ac:dyDescent="0.15">
      <c r="A323" s="314">
        <v>321</v>
      </c>
      <c r="B323" s="320">
        <f>IFERROR(VLOOKUP($A323,'様式C-1-2用'!$B$3:$O$1100,2,0),"")</f>
        <v>0</v>
      </c>
      <c r="C323" s="321" t="str">
        <f>IFERROR(VLOOKUP($A323,'様式C-1-2用'!$B$3:$O$1100,3,0),"")</f>
        <v/>
      </c>
      <c r="D323" s="321">
        <f>IFERROR(VLOOKUP($A323,'様式C-1-2用'!$B$3:$O$1100,5,0),"")</f>
        <v>0</v>
      </c>
      <c r="E323" s="321">
        <f>IFERROR(VLOOKUP($A323,'様式C-1-2用'!$B$3:$O$1100,6,0),"")</f>
        <v>0</v>
      </c>
      <c r="F323" s="321">
        <f>IFERROR(VLOOKUP($A323,'様式C-1-2用'!$B$3:$O$1100,7,0),"")</f>
        <v>0</v>
      </c>
      <c r="G323" s="321">
        <f>IFERROR(VLOOKUP($A323,'様式C-1-2用'!$B$3:$O$1100,8,0),"")</f>
        <v>0</v>
      </c>
      <c r="H323" s="327">
        <f>IFERROR(VLOOKUP($A323,'様式C-1-2用'!$B$3:$O$1100,9,0),"")</f>
        <v>0</v>
      </c>
      <c r="I323" s="321">
        <f>IFERROR(VLOOKUP($A323,'様式C-1-2用'!$B$3:$O$1100,10,0),"")</f>
        <v>0</v>
      </c>
      <c r="J323" s="321">
        <f>IFERROR(VLOOKUP($A323,'様式C-1-2用'!$B$3:$O$1100,11,0),"")</f>
        <v>0</v>
      </c>
      <c r="K323" s="321">
        <f t="shared" si="4"/>
        <v>0</v>
      </c>
      <c r="L323" s="321">
        <f>IFERROR(VLOOKUP($A323,'様式C-1-2用'!$B$3:$O$1100,12,0),"")</f>
        <v>0</v>
      </c>
      <c r="M323" s="321">
        <f>IFERROR(VLOOKUP($A323,'様式C-1-2用'!$B$3:$O$1100,13,0),"")</f>
        <v>0</v>
      </c>
      <c r="N323" s="321">
        <f>IFERROR(VLOOKUP($A323,'様式C-1-2用'!$B$3:$O$1100,14,0),"")</f>
        <v>0</v>
      </c>
      <c r="O323" s="321">
        <f>IFERROR(VLOOKUP($A323,'様式C-1-2用'!$B$3:$P$1100,15,0),"")</f>
        <v>0</v>
      </c>
    </row>
    <row r="324" spans="1:15" ht="15.95" customHeight="1" x14ac:dyDescent="0.15">
      <c r="A324" s="314">
        <v>322</v>
      </c>
      <c r="B324" s="320">
        <f>IFERROR(VLOOKUP($A324,'様式C-1-2用'!$B$3:$O$1100,2,0),"")</f>
        <v>0</v>
      </c>
      <c r="C324" s="321" t="str">
        <f>IFERROR(VLOOKUP($A324,'様式C-1-2用'!$B$3:$O$1100,3,0),"")</f>
        <v/>
      </c>
      <c r="D324" s="321">
        <f>IFERROR(VLOOKUP($A324,'様式C-1-2用'!$B$3:$O$1100,5,0),"")</f>
        <v>0</v>
      </c>
      <c r="E324" s="321">
        <f>IFERROR(VLOOKUP($A324,'様式C-1-2用'!$B$3:$O$1100,6,0),"")</f>
        <v>0</v>
      </c>
      <c r="F324" s="321">
        <f>IFERROR(VLOOKUP($A324,'様式C-1-2用'!$B$3:$O$1100,7,0),"")</f>
        <v>0</v>
      </c>
      <c r="G324" s="321">
        <f>IFERROR(VLOOKUP($A324,'様式C-1-2用'!$B$3:$O$1100,8,0),"")</f>
        <v>0</v>
      </c>
      <c r="H324" s="327">
        <f>IFERROR(VLOOKUP($A324,'様式C-1-2用'!$B$3:$O$1100,9,0),"")</f>
        <v>0</v>
      </c>
      <c r="I324" s="321">
        <f>IFERROR(VLOOKUP($A324,'様式C-1-2用'!$B$3:$O$1100,10,0),"")</f>
        <v>0</v>
      </c>
      <c r="J324" s="321">
        <f>IFERROR(VLOOKUP($A324,'様式C-1-2用'!$B$3:$O$1100,11,0),"")</f>
        <v>0</v>
      </c>
      <c r="K324" s="321">
        <f t="shared" ref="K324:K387" si="5">IF(J324=0,I324,J324)</f>
        <v>0</v>
      </c>
      <c r="L324" s="321">
        <f>IFERROR(VLOOKUP($A324,'様式C-1-2用'!$B$3:$O$1100,12,0),"")</f>
        <v>0</v>
      </c>
      <c r="M324" s="321">
        <f>IFERROR(VLOOKUP($A324,'様式C-1-2用'!$B$3:$O$1100,13,0),"")</f>
        <v>0</v>
      </c>
      <c r="N324" s="321">
        <f>IFERROR(VLOOKUP($A324,'様式C-1-2用'!$B$3:$O$1100,14,0),"")</f>
        <v>0</v>
      </c>
      <c r="O324" s="321">
        <f>IFERROR(VLOOKUP($A324,'様式C-1-2用'!$B$3:$P$1100,15,0),"")</f>
        <v>0</v>
      </c>
    </row>
    <row r="325" spans="1:15" ht="15.95" customHeight="1" x14ac:dyDescent="0.15">
      <c r="A325" s="314">
        <v>323</v>
      </c>
      <c r="B325" s="320">
        <f>IFERROR(VLOOKUP($A325,'様式C-1-2用'!$B$3:$O$1100,2,0),"")</f>
        <v>0</v>
      </c>
      <c r="C325" s="321" t="str">
        <f>IFERROR(VLOOKUP($A325,'様式C-1-2用'!$B$3:$O$1100,3,0),"")</f>
        <v/>
      </c>
      <c r="D325" s="321">
        <f>IFERROR(VLOOKUP($A325,'様式C-1-2用'!$B$3:$O$1100,5,0),"")</f>
        <v>0</v>
      </c>
      <c r="E325" s="321">
        <f>IFERROR(VLOOKUP($A325,'様式C-1-2用'!$B$3:$O$1100,6,0),"")</f>
        <v>0</v>
      </c>
      <c r="F325" s="321">
        <f>IFERROR(VLOOKUP($A325,'様式C-1-2用'!$B$3:$O$1100,7,0),"")</f>
        <v>0</v>
      </c>
      <c r="G325" s="321">
        <f>IFERROR(VLOOKUP($A325,'様式C-1-2用'!$B$3:$O$1100,8,0),"")</f>
        <v>0</v>
      </c>
      <c r="H325" s="327">
        <f>IFERROR(VLOOKUP($A325,'様式C-1-2用'!$B$3:$O$1100,9,0),"")</f>
        <v>0</v>
      </c>
      <c r="I325" s="321">
        <f>IFERROR(VLOOKUP($A325,'様式C-1-2用'!$B$3:$O$1100,10,0),"")</f>
        <v>0</v>
      </c>
      <c r="J325" s="321">
        <f>IFERROR(VLOOKUP($A325,'様式C-1-2用'!$B$3:$O$1100,11,0),"")</f>
        <v>0</v>
      </c>
      <c r="K325" s="321">
        <f t="shared" si="5"/>
        <v>0</v>
      </c>
      <c r="L325" s="321">
        <f>IFERROR(VLOOKUP($A325,'様式C-1-2用'!$B$3:$O$1100,12,0),"")</f>
        <v>0</v>
      </c>
      <c r="M325" s="321">
        <f>IFERROR(VLOOKUP($A325,'様式C-1-2用'!$B$3:$O$1100,13,0),"")</f>
        <v>0</v>
      </c>
      <c r="N325" s="321">
        <f>IFERROR(VLOOKUP($A325,'様式C-1-2用'!$B$3:$O$1100,14,0),"")</f>
        <v>0</v>
      </c>
      <c r="O325" s="321">
        <f>IFERROR(VLOOKUP($A325,'様式C-1-2用'!$B$3:$P$1100,15,0),"")</f>
        <v>0</v>
      </c>
    </row>
    <row r="326" spans="1:15" ht="15.95" customHeight="1" x14ac:dyDescent="0.15">
      <c r="A326" s="314">
        <v>324</v>
      </c>
      <c r="B326" s="320">
        <f>IFERROR(VLOOKUP($A326,'様式C-1-2用'!$B$3:$O$1100,2,0),"")</f>
        <v>0</v>
      </c>
      <c r="C326" s="321" t="str">
        <f>IFERROR(VLOOKUP($A326,'様式C-1-2用'!$B$3:$O$1100,3,0),"")</f>
        <v/>
      </c>
      <c r="D326" s="321">
        <f>IFERROR(VLOOKUP($A326,'様式C-1-2用'!$B$3:$O$1100,5,0),"")</f>
        <v>0</v>
      </c>
      <c r="E326" s="321">
        <f>IFERROR(VLOOKUP($A326,'様式C-1-2用'!$B$3:$O$1100,6,0),"")</f>
        <v>0</v>
      </c>
      <c r="F326" s="321">
        <f>IFERROR(VLOOKUP($A326,'様式C-1-2用'!$B$3:$O$1100,7,0),"")</f>
        <v>0</v>
      </c>
      <c r="G326" s="321">
        <f>IFERROR(VLOOKUP($A326,'様式C-1-2用'!$B$3:$O$1100,8,0),"")</f>
        <v>0</v>
      </c>
      <c r="H326" s="327">
        <f>IFERROR(VLOOKUP($A326,'様式C-1-2用'!$B$3:$O$1100,9,0),"")</f>
        <v>0</v>
      </c>
      <c r="I326" s="321">
        <f>IFERROR(VLOOKUP($A326,'様式C-1-2用'!$B$3:$O$1100,10,0),"")</f>
        <v>0</v>
      </c>
      <c r="J326" s="321">
        <f>IFERROR(VLOOKUP($A326,'様式C-1-2用'!$B$3:$O$1100,11,0),"")</f>
        <v>0</v>
      </c>
      <c r="K326" s="321">
        <f t="shared" si="5"/>
        <v>0</v>
      </c>
      <c r="L326" s="321">
        <f>IFERROR(VLOOKUP($A326,'様式C-1-2用'!$B$3:$O$1100,12,0),"")</f>
        <v>0</v>
      </c>
      <c r="M326" s="321">
        <f>IFERROR(VLOOKUP($A326,'様式C-1-2用'!$B$3:$O$1100,13,0),"")</f>
        <v>0</v>
      </c>
      <c r="N326" s="321">
        <f>IFERROR(VLOOKUP($A326,'様式C-1-2用'!$B$3:$O$1100,14,0),"")</f>
        <v>0</v>
      </c>
      <c r="O326" s="321">
        <f>IFERROR(VLOOKUP($A326,'様式C-1-2用'!$B$3:$P$1100,15,0),"")</f>
        <v>0</v>
      </c>
    </row>
    <row r="327" spans="1:15" ht="15.95" customHeight="1" x14ac:dyDescent="0.15">
      <c r="A327" s="314">
        <v>325</v>
      </c>
      <c r="B327" s="320">
        <f>IFERROR(VLOOKUP($A327,'様式C-1-2用'!$B$3:$O$1100,2,0),"")</f>
        <v>0</v>
      </c>
      <c r="C327" s="321" t="str">
        <f>IFERROR(VLOOKUP($A327,'様式C-1-2用'!$B$3:$O$1100,3,0),"")</f>
        <v/>
      </c>
      <c r="D327" s="321">
        <f>IFERROR(VLOOKUP($A327,'様式C-1-2用'!$B$3:$O$1100,5,0),"")</f>
        <v>0</v>
      </c>
      <c r="E327" s="321">
        <f>IFERROR(VLOOKUP($A327,'様式C-1-2用'!$B$3:$O$1100,6,0),"")</f>
        <v>0</v>
      </c>
      <c r="F327" s="321">
        <f>IFERROR(VLOOKUP($A327,'様式C-1-2用'!$B$3:$O$1100,7,0),"")</f>
        <v>0</v>
      </c>
      <c r="G327" s="321">
        <f>IFERROR(VLOOKUP($A327,'様式C-1-2用'!$B$3:$O$1100,8,0),"")</f>
        <v>0</v>
      </c>
      <c r="H327" s="327">
        <f>IFERROR(VLOOKUP($A327,'様式C-1-2用'!$B$3:$O$1100,9,0),"")</f>
        <v>0</v>
      </c>
      <c r="I327" s="321">
        <f>IFERROR(VLOOKUP($A327,'様式C-1-2用'!$B$3:$O$1100,10,0),"")</f>
        <v>0</v>
      </c>
      <c r="J327" s="321">
        <f>IFERROR(VLOOKUP($A327,'様式C-1-2用'!$B$3:$O$1100,11,0),"")</f>
        <v>0</v>
      </c>
      <c r="K327" s="321">
        <f t="shared" si="5"/>
        <v>0</v>
      </c>
      <c r="L327" s="321">
        <f>IFERROR(VLOOKUP($A327,'様式C-1-2用'!$B$3:$O$1100,12,0),"")</f>
        <v>0</v>
      </c>
      <c r="M327" s="321">
        <f>IFERROR(VLOOKUP($A327,'様式C-1-2用'!$B$3:$O$1100,13,0),"")</f>
        <v>0</v>
      </c>
      <c r="N327" s="321">
        <f>IFERROR(VLOOKUP($A327,'様式C-1-2用'!$B$3:$O$1100,14,0),"")</f>
        <v>0</v>
      </c>
      <c r="O327" s="321">
        <f>IFERROR(VLOOKUP($A327,'様式C-1-2用'!$B$3:$P$1100,15,0),"")</f>
        <v>0</v>
      </c>
    </row>
    <row r="328" spans="1:15" ht="15.95" customHeight="1" x14ac:dyDescent="0.15">
      <c r="A328" s="314">
        <v>326</v>
      </c>
      <c r="B328" s="320">
        <f>IFERROR(VLOOKUP($A328,'様式C-1-2用'!$B$3:$O$1100,2,0),"")</f>
        <v>0</v>
      </c>
      <c r="C328" s="321" t="str">
        <f>IFERROR(VLOOKUP($A328,'様式C-1-2用'!$B$3:$O$1100,3,0),"")</f>
        <v/>
      </c>
      <c r="D328" s="321">
        <f>IFERROR(VLOOKUP($A328,'様式C-1-2用'!$B$3:$O$1100,5,0),"")</f>
        <v>0</v>
      </c>
      <c r="E328" s="321">
        <f>IFERROR(VLOOKUP($A328,'様式C-1-2用'!$B$3:$O$1100,6,0),"")</f>
        <v>0</v>
      </c>
      <c r="F328" s="321">
        <f>IFERROR(VLOOKUP($A328,'様式C-1-2用'!$B$3:$O$1100,7,0),"")</f>
        <v>0</v>
      </c>
      <c r="G328" s="321">
        <f>IFERROR(VLOOKUP($A328,'様式C-1-2用'!$B$3:$O$1100,8,0),"")</f>
        <v>0</v>
      </c>
      <c r="H328" s="327">
        <f>IFERROR(VLOOKUP($A328,'様式C-1-2用'!$B$3:$O$1100,9,0),"")</f>
        <v>0</v>
      </c>
      <c r="I328" s="321">
        <f>IFERROR(VLOOKUP($A328,'様式C-1-2用'!$B$3:$O$1100,10,0),"")</f>
        <v>0</v>
      </c>
      <c r="J328" s="321">
        <f>IFERROR(VLOOKUP($A328,'様式C-1-2用'!$B$3:$O$1100,11,0),"")</f>
        <v>0</v>
      </c>
      <c r="K328" s="321">
        <f t="shared" si="5"/>
        <v>0</v>
      </c>
      <c r="L328" s="321">
        <f>IFERROR(VLOOKUP($A328,'様式C-1-2用'!$B$3:$O$1100,12,0),"")</f>
        <v>0</v>
      </c>
      <c r="M328" s="321">
        <f>IFERROR(VLOOKUP($A328,'様式C-1-2用'!$B$3:$O$1100,13,0),"")</f>
        <v>0</v>
      </c>
      <c r="N328" s="321">
        <f>IFERROR(VLOOKUP($A328,'様式C-1-2用'!$B$3:$O$1100,14,0),"")</f>
        <v>0</v>
      </c>
      <c r="O328" s="321">
        <f>IFERROR(VLOOKUP($A328,'様式C-1-2用'!$B$3:$P$1100,15,0),"")</f>
        <v>0</v>
      </c>
    </row>
    <row r="329" spans="1:15" ht="15.95" customHeight="1" x14ac:dyDescent="0.15">
      <c r="A329" s="314">
        <v>327</v>
      </c>
      <c r="B329" s="320">
        <f>IFERROR(VLOOKUP($A329,'様式C-1-2用'!$B$3:$O$1100,2,0),"")</f>
        <v>0</v>
      </c>
      <c r="C329" s="321" t="str">
        <f>IFERROR(VLOOKUP($A329,'様式C-1-2用'!$B$3:$O$1100,3,0),"")</f>
        <v/>
      </c>
      <c r="D329" s="321">
        <f>IFERROR(VLOOKUP($A329,'様式C-1-2用'!$B$3:$O$1100,5,0),"")</f>
        <v>0</v>
      </c>
      <c r="E329" s="321">
        <f>IFERROR(VLOOKUP($A329,'様式C-1-2用'!$B$3:$O$1100,6,0),"")</f>
        <v>0</v>
      </c>
      <c r="F329" s="321">
        <f>IFERROR(VLOOKUP($A329,'様式C-1-2用'!$B$3:$O$1100,7,0),"")</f>
        <v>0</v>
      </c>
      <c r="G329" s="321">
        <f>IFERROR(VLOOKUP($A329,'様式C-1-2用'!$B$3:$O$1100,8,0),"")</f>
        <v>0</v>
      </c>
      <c r="H329" s="327">
        <f>IFERROR(VLOOKUP($A329,'様式C-1-2用'!$B$3:$O$1100,9,0),"")</f>
        <v>0</v>
      </c>
      <c r="I329" s="321">
        <f>IFERROR(VLOOKUP($A329,'様式C-1-2用'!$B$3:$O$1100,10,0),"")</f>
        <v>0</v>
      </c>
      <c r="J329" s="321">
        <f>IFERROR(VLOOKUP($A329,'様式C-1-2用'!$B$3:$O$1100,11,0),"")</f>
        <v>0</v>
      </c>
      <c r="K329" s="321">
        <f t="shared" si="5"/>
        <v>0</v>
      </c>
      <c r="L329" s="321">
        <f>IFERROR(VLOOKUP($A329,'様式C-1-2用'!$B$3:$O$1100,12,0),"")</f>
        <v>0</v>
      </c>
      <c r="M329" s="321">
        <f>IFERROR(VLOOKUP($A329,'様式C-1-2用'!$B$3:$O$1100,13,0),"")</f>
        <v>0</v>
      </c>
      <c r="N329" s="321">
        <f>IFERROR(VLOOKUP($A329,'様式C-1-2用'!$B$3:$O$1100,14,0),"")</f>
        <v>0</v>
      </c>
      <c r="O329" s="321">
        <f>IFERROR(VLOOKUP($A329,'様式C-1-2用'!$B$3:$P$1100,15,0),"")</f>
        <v>0</v>
      </c>
    </row>
    <row r="330" spans="1:15" ht="15.95" customHeight="1" x14ac:dyDescent="0.15">
      <c r="A330" s="314">
        <v>328</v>
      </c>
      <c r="B330" s="320">
        <f>IFERROR(VLOOKUP($A330,'様式C-1-2用'!$B$3:$O$1100,2,0),"")</f>
        <v>0</v>
      </c>
      <c r="C330" s="321" t="str">
        <f>IFERROR(VLOOKUP($A330,'様式C-1-2用'!$B$3:$O$1100,3,0),"")</f>
        <v/>
      </c>
      <c r="D330" s="321">
        <f>IFERROR(VLOOKUP($A330,'様式C-1-2用'!$B$3:$O$1100,5,0),"")</f>
        <v>0</v>
      </c>
      <c r="E330" s="321">
        <f>IFERROR(VLOOKUP($A330,'様式C-1-2用'!$B$3:$O$1100,6,0),"")</f>
        <v>0</v>
      </c>
      <c r="F330" s="321">
        <f>IFERROR(VLOOKUP($A330,'様式C-1-2用'!$B$3:$O$1100,7,0),"")</f>
        <v>0</v>
      </c>
      <c r="G330" s="321">
        <f>IFERROR(VLOOKUP($A330,'様式C-1-2用'!$B$3:$O$1100,8,0),"")</f>
        <v>0</v>
      </c>
      <c r="H330" s="327">
        <f>IFERROR(VLOOKUP($A330,'様式C-1-2用'!$B$3:$O$1100,9,0),"")</f>
        <v>0</v>
      </c>
      <c r="I330" s="321">
        <f>IFERROR(VLOOKUP($A330,'様式C-1-2用'!$B$3:$O$1100,10,0),"")</f>
        <v>0</v>
      </c>
      <c r="J330" s="321">
        <f>IFERROR(VLOOKUP($A330,'様式C-1-2用'!$B$3:$O$1100,11,0),"")</f>
        <v>0</v>
      </c>
      <c r="K330" s="321">
        <f t="shared" si="5"/>
        <v>0</v>
      </c>
      <c r="L330" s="321">
        <f>IFERROR(VLOOKUP($A330,'様式C-1-2用'!$B$3:$O$1100,12,0),"")</f>
        <v>0</v>
      </c>
      <c r="M330" s="321">
        <f>IFERROR(VLOOKUP($A330,'様式C-1-2用'!$B$3:$O$1100,13,0),"")</f>
        <v>0</v>
      </c>
      <c r="N330" s="321">
        <f>IFERROR(VLOOKUP($A330,'様式C-1-2用'!$B$3:$O$1100,14,0),"")</f>
        <v>0</v>
      </c>
      <c r="O330" s="321">
        <f>IFERROR(VLOOKUP($A330,'様式C-1-2用'!$B$3:$P$1100,15,0),"")</f>
        <v>0</v>
      </c>
    </row>
    <row r="331" spans="1:15" ht="15.95" customHeight="1" x14ac:dyDescent="0.15">
      <c r="A331" s="314">
        <v>329</v>
      </c>
      <c r="B331" s="320">
        <f>IFERROR(VLOOKUP($A331,'様式C-1-2用'!$B$3:$O$1100,2,0),"")</f>
        <v>0</v>
      </c>
      <c r="C331" s="321" t="str">
        <f>IFERROR(VLOOKUP($A331,'様式C-1-2用'!$B$3:$O$1100,3,0),"")</f>
        <v/>
      </c>
      <c r="D331" s="321">
        <f>IFERROR(VLOOKUP($A331,'様式C-1-2用'!$B$3:$O$1100,5,0),"")</f>
        <v>0</v>
      </c>
      <c r="E331" s="321">
        <f>IFERROR(VLOOKUP($A331,'様式C-1-2用'!$B$3:$O$1100,6,0),"")</f>
        <v>0</v>
      </c>
      <c r="F331" s="321">
        <f>IFERROR(VLOOKUP($A331,'様式C-1-2用'!$B$3:$O$1100,7,0),"")</f>
        <v>0</v>
      </c>
      <c r="G331" s="321">
        <f>IFERROR(VLOOKUP($A331,'様式C-1-2用'!$B$3:$O$1100,8,0),"")</f>
        <v>0</v>
      </c>
      <c r="H331" s="327">
        <f>IFERROR(VLOOKUP($A331,'様式C-1-2用'!$B$3:$O$1100,9,0),"")</f>
        <v>0</v>
      </c>
      <c r="I331" s="321">
        <f>IFERROR(VLOOKUP($A331,'様式C-1-2用'!$B$3:$O$1100,10,0),"")</f>
        <v>0</v>
      </c>
      <c r="J331" s="321">
        <f>IFERROR(VLOOKUP($A331,'様式C-1-2用'!$B$3:$O$1100,11,0),"")</f>
        <v>0</v>
      </c>
      <c r="K331" s="321">
        <f t="shared" si="5"/>
        <v>0</v>
      </c>
      <c r="L331" s="321">
        <f>IFERROR(VLOOKUP($A331,'様式C-1-2用'!$B$3:$O$1100,12,0),"")</f>
        <v>0</v>
      </c>
      <c r="M331" s="321">
        <f>IFERROR(VLOOKUP($A331,'様式C-1-2用'!$B$3:$O$1100,13,0),"")</f>
        <v>0</v>
      </c>
      <c r="N331" s="321">
        <f>IFERROR(VLOOKUP($A331,'様式C-1-2用'!$B$3:$O$1100,14,0),"")</f>
        <v>0</v>
      </c>
      <c r="O331" s="321">
        <f>IFERROR(VLOOKUP($A331,'様式C-1-2用'!$B$3:$P$1100,15,0),"")</f>
        <v>0</v>
      </c>
    </row>
    <row r="332" spans="1:15" ht="15.95" customHeight="1" x14ac:dyDescent="0.15">
      <c r="A332" s="314">
        <v>330</v>
      </c>
      <c r="B332" s="320">
        <f>IFERROR(VLOOKUP($A332,'様式C-1-2用'!$B$3:$O$1100,2,0),"")</f>
        <v>0</v>
      </c>
      <c r="C332" s="321" t="str">
        <f>IFERROR(VLOOKUP($A332,'様式C-1-2用'!$B$3:$O$1100,3,0),"")</f>
        <v/>
      </c>
      <c r="D332" s="321">
        <f>IFERROR(VLOOKUP($A332,'様式C-1-2用'!$B$3:$O$1100,5,0),"")</f>
        <v>0</v>
      </c>
      <c r="E332" s="321">
        <f>IFERROR(VLOOKUP($A332,'様式C-1-2用'!$B$3:$O$1100,6,0),"")</f>
        <v>0</v>
      </c>
      <c r="F332" s="321">
        <f>IFERROR(VLOOKUP($A332,'様式C-1-2用'!$B$3:$O$1100,7,0),"")</f>
        <v>0</v>
      </c>
      <c r="G332" s="321">
        <f>IFERROR(VLOOKUP($A332,'様式C-1-2用'!$B$3:$O$1100,8,0),"")</f>
        <v>0</v>
      </c>
      <c r="H332" s="327">
        <f>IFERROR(VLOOKUP($A332,'様式C-1-2用'!$B$3:$O$1100,9,0),"")</f>
        <v>0</v>
      </c>
      <c r="I332" s="321">
        <f>IFERROR(VLOOKUP($A332,'様式C-1-2用'!$B$3:$O$1100,10,0),"")</f>
        <v>0</v>
      </c>
      <c r="J332" s="321">
        <f>IFERROR(VLOOKUP($A332,'様式C-1-2用'!$B$3:$O$1100,11,0),"")</f>
        <v>0</v>
      </c>
      <c r="K332" s="321">
        <f t="shared" si="5"/>
        <v>0</v>
      </c>
      <c r="L332" s="321">
        <f>IFERROR(VLOOKUP($A332,'様式C-1-2用'!$B$3:$O$1100,12,0),"")</f>
        <v>0</v>
      </c>
      <c r="M332" s="321">
        <f>IFERROR(VLOOKUP($A332,'様式C-1-2用'!$B$3:$O$1100,13,0),"")</f>
        <v>0</v>
      </c>
      <c r="N332" s="321">
        <f>IFERROR(VLOOKUP($A332,'様式C-1-2用'!$B$3:$O$1100,14,0),"")</f>
        <v>0</v>
      </c>
      <c r="O332" s="321">
        <f>IFERROR(VLOOKUP($A332,'様式C-1-2用'!$B$3:$P$1100,15,0),"")</f>
        <v>0</v>
      </c>
    </row>
    <row r="333" spans="1:15" ht="15.95" customHeight="1" x14ac:dyDescent="0.15">
      <c r="A333" s="314">
        <v>331</v>
      </c>
      <c r="B333" s="320">
        <f>IFERROR(VLOOKUP($A333,'様式C-1-2用'!$B$3:$O$1100,2,0),"")</f>
        <v>0</v>
      </c>
      <c r="C333" s="321" t="str">
        <f>IFERROR(VLOOKUP($A333,'様式C-1-2用'!$B$3:$O$1100,3,0),"")</f>
        <v/>
      </c>
      <c r="D333" s="321">
        <f>IFERROR(VLOOKUP($A333,'様式C-1-2用'!$B$3:$O$1100,5,0),"")</f>
        <v>0</v>
      </c>
      <c r="E333" s="321">
        <f>IFERROR(VLOOKUP($A333,'様式C-1-2用'!$B$3:$O$1100,6,0),"")</f>
        <v>0</v>
      </c>
      <c r="F333" s="321">
        <f>IFERROR(VLOOKUP($A333,'様式C-1-2用'!$B$3:$O$1100,7,0),"")</f>
        <v>0</v>
      </c>
      <c r="G333" s="321">
        <f>IFERROR(VLOOKUP($A333,'様式C-1-2用'!$B$3:$O$1100,8,0),"")</f>
        <v>0</v>
      </c>
      <c r="H333" s="327">
        <f>IFERROR(VLOOKUP($A333,'様式C-1-2用'!$B$3:$O$1100,9,0),"")</f>
        <v>0</v>
      </c>
      <c r="I333" s="321">
        <f>IFERROR(VLOOKUP($A333,'様式C-1-2用'!$B$3:$O$1100,10,0),"")</f>
        <v>0</v>
      </c>
      <c r="J333" s="321">
        <f>IFERROR(VLOOKUP($A333,'様式C-1-2用'!$B$3:$O$1100,11,0),"")</f>
        <v>0</v>
      </c>
      <c r="K333" s="321">
        <f t="shared" si="5"/>
        <v>0</v>
      </c>
      <c r="L333" s="321">
        <f>IFERROR(VLOOKUP($A333,'様式C-1-2用'!$B$3:$O$1100,12,0),"")</f>
        <v>0</v>
      </c>
      <c r="M333" s="321">
        <f>IFERROR(VLOOKUP($A333,'様式C-1-2用'!$B$3:$O$1100,13,0),"")</f>
        <v>0</v>
      </c>
      <c r="N333" s="321">
        <f>IFERROR(VLOOKUP($A333,'様式C-1-2用'!$B$3:$O$1100,14,0),"")</f>
        <v>0</v>
      </c>
      <c r="O333" s="321">
        <f>IFERROR(VLOOKUP($A333,'様式C-1-2用'!$B$3:$P$1100,15,0),"")</f>
        <v>0</v>
      </c>
    </row>
    <row r="334" spans="1:15" ht="15.95" customHeight="1" x14ac:dyDescent="0.15">
      <c r="A334" s="314">
        <v>332</v>
      </c>
      <c r="B334" s="320">
        <f>IFERROR(VLOOKUP($A334,'様式C-1-2用'!$B$3:$O$1100,2,0),"")</f>
        <v>0</v>
      </c>
      <c r="C334" s="321" t="str">
        <f>IFERROR(VLOOKUP($A334,'様式C-1-2用'!$B$3:$O$1100,3,0),"")</f>
        <v/>
      </c>
      <c r="D334" s="321">
        <f>IFERROR(VLOOKUP($A334,'様式C-1-2用'!$B$3:$O$1100,5,0),"")</f>
        <v>0</v>
      </c>
      <c r="E334" s="321">
        <f>IFERROR(VLOOKUP($A334,'様式C-1-2用'!$B$3:$O$1100,6,0),"")</f>
        <v>0</v>
      </c>
      <c r="F334" s="321">
        <f>IFERROR(VLOOKUP($A334,'様式C-1-2用'!$B$3:$O$1100,7,0),"")</f>
        <v>0</v>
      </c>
      <c r="G334" s="321">
        <f>IFERROR(VLOOKUP($A334,'様式C-1-2用'!$B$3:$O$1100,8,0),"")</f>
        <v>0</v>
      </c>
      <c r="H334" s="327">
        <f>IFERROR(VLOOKUP($A334,'様式C-1-2用'!$B$3:$O$1100,9,0),"")</f>
        <v>0</v>
      </c>
      <c r="I334" s="321">
        <f>IFERROR(VLOOKUP($A334,'様式C-1-2用'!$B$3:$O$1100,10,0),"")</f>
        <v>0</v>
      </c>
      <c r="J334" s="321">
        <f>IFERROR(VLOOKUP($A334,'様式C-1-2用'!$B$3:$O$1100,11,0),"")</f>
        <v>0</v>
      </c>
      <c r="K334" s="321">
        <f t="shared" si="5"/>
        <v>0</v>
      </c>
      <c r="L334" s="321">
        <f>IFERROR(VLOOKUP($A334,'様式C-1-2用'!$B$3:$O$1100,12,0),"")</f>
        <v>0</v>
      </c>
      <c r="M334" s="321">
        <f>IFERROR(VLOOKUP($A334,'様式C-1-2用'!$B$3:$O$1100,13,0),"")</f>
        <v>0</v>
      </c>
      <c r="N334" s="321">
        <f>IFERROR(VLOOKUP($A334,'様式C-1-2用'!$B$3:$O$1100,14,0),"")</f>
        <v>0</v>
      </c>
      <c r="O334" s="321">
        <f>IFERROR(VLOOKUP($A334,'様式C-1-2用'!$B$3:$P$1100,15,0),"")</f>
        <v>0</v>
      </c>
    </row>
    <row r="335" spans="1:15" ht="15.95" customHeight="1" x14ac:dyDescent="0.15">
      <c r="A335" s="314">
        <v>333</v>
      </c>
      <c r="B335" s="320">
        <f>IFERROR(VLOOKUP($A335,'様式C-1-2用'!$B$3:$O$1100,2,0),"")</f>
        <v>0</v>
      </c>
      <c r="C335" s="321" t="str">
        <f>IFERROR(VLOOKUP($A335,'様式C-1-2用'!$B$3:$O$1100,3,0),"")</f>
        <v/>
      </c>
      <c r="D335" s="321">
        <f>IFERROR(VLOOKUP($A335,'様式C-1-2用'!$B$3:$O$1100,5,0),"")</f>
        <v>0</v>
      </c>
      <c r="E335" s="321">
        <f>IFERROR(VLOOKUP($A335,'様式C-1-2用'!$B$3:$O$1100,6,0),"")</f>
        <v>0</v>
      </c>
      <c r="F335" s="321">
        <f>IFERROR(VLOOKUP($A335,'様式C-1-2用'!$B$3:$O$1100,7,0),"")</f>
        <v>0</v>
      </c>
      <c r="G335" s="321">
        <f>IFERROR(VLOOKUP($A335,'様式C-1-2用'!$B$3:$O$1100,8,0),"")</f>
        <v>0</v>
      </c>
      <c r="H335" s="327">
        <f>IFERROR(VLOOKUP($A335,'様式C-1-2用'!$B$3:$O$1100,9,0),"")</f>
        <v>0</v>
      </c>
      <c r="I335" s="321">
        <f>IFERROR(VLOOKUP($A335,'様式C-1-2用'!$B$3:$O$1100,10,0),"")</f>
        <v>0</v>
      </c>
      <c r="J335" s="321">
        <f>IFERROR(VLOOKUP($A335,'様式C-1-2用'!$B$3:$O$1100,11,0),"")</f>
        <v>0</v>
      </c>
      <c r="K335" s="321">
        <f t="shared" si="5"/>
        <v>0</v>
      </c>
      <c r="L335" s="321">
        <f>IFERROR(VLOOKUP($A335,'様式C-1-2用'!$B$3:$O$1100,12,0),"")</f>
        <v>0</v>
      </c>
      <c r="M335" s="321">
        <f>IFERROR(VLOOKUP($A335,'様式C-1-2用'!$B$3:$O$1100,13,0),"")</f>
        <v>0</v>
      </c>
      <c r="N335" s="321">
        <f>IFERROR(VLOOKUP($A335,'様式C-1-2用'!$B$3:$O$1100,14,0),"")</f>
        <v>0</v>
      </c>
      <c r="O335" s="321">
        <f>IFERROR(VLOOKUP($A335,'様式C-1-2用'!$B$3:$P$1100,15,0),"")</f>
        <v>0</v>
      </c>
    </row>
    <row r="336" spans="1:15" ht="15.95" customHeight="1" x14ac:dyDescent="0.15">
      <c r="A336" s="314">
        <v>334</v>
      </c>
      <c r="B336" s="320">
        <f>IFERROR(VLOOKUP($A336,'様式C-1-2用'!$B$3:$O$1100,2,0),"")</f>
        <v>0</v>
      </c>
      <c r="C336" s="321" t="str">
        <f>IFERROR(VLOOKUP($A336,'様式C-1-2用'!$B$3:$O$1100,3,0),"")</f>
        <v/>
      </c>
      <c r="D336" s="321">
        <f>IFERROR(VLOOKUP($A336,'様式C-1-2用'!$B$3:$O$1100,5,0),"")</f>
        <v>0</v>
      </c>
      <c r="E336" s="321">
        <f>IFERROR(VLOOKUP($A336,'様式C-1-2用'!$B$3:$O$1100,6,0),"")</f>
        <v>0</v>
      </c>
      <c r="F336" s="321">
        <f>IFERROR(VLOOKUP($A336,'様式C-1-2用'!$B$3:$O$1100,7,0),"")</f>
        <v>0</v>
      </c>
      <c r="G336" s="321">
        <f>IFERROR(VLOOKUP($A336,'様式C-1-2用'!$B$3:$O$1100,8,0),"")</f>
        <v>0</v>
      </c>
      <c r="H336" s="327">
        <f>IFERROR(VLOOKUP($A336,'様式C-1-2用'!$B$3:$O$1100,9,0),"")</f>
        <v>0</v>
      </c>
      <c r="I336" s="321">
        <f>IFERROR(VLOOKUP($A336,'様式C-1-2用'!$B$3:$O$1100,10,0),"")</f>
        <v>0</v>
      </c>
      <c r="J336" s="321">
        <f>IFERROR(VLOOKUP($A336,'様式C-1-2用'!$B$3:$O$1100,11,0),"")</f>
        <v>0</v>
      </c>
      <c r="K336" s="321">
        <f t="shared" si="5"/>
        <v>0</v>
      </c>
      <c r="L336" s="321">
        <f>IFERROR(VLOOKUP($A336,'様式C-1-2用'!$B$3:$O$1100,12,0),"")</f>
        <v>0</v>
      </c>
      <c r="M336" s="321">
        <f>IFERROR(VLOOKUP($A336,'様式C-1-2用'!$B$3:$O$1100,13,0),"")</f>
        <v>0</v>
      </c>
      <c r="N336" s="321">
        <f>IFERROR(VLOOKUP($A336,'様式C-1-2用'!$B$3:$O$1100,14,0),"")</f>
        <v>0</v>
      </c>
      <c r="O336" s="321">
        <f>IFERROR(VLOOKUP($A336,'様式C-1-2用'!$B$3:$P$1100,15,0),"")</f>
        <v>0</v>
      </c>
    </row>
    <row r="337" spans="1:15" ht="15.95" customHeight="1" x14ac:dyDescent="0.15">
      <c r="A337" s="314">
        <v>335</v>
      </c>
      <c r="B337" s="320">
        <f>IFERROR(VLOOKUP($A337,'様式C-1-2用'!$B$3:$O$1100,2,0),"")</f>
        <v>0</v>
      </c>
      <c r="C337" s="321" t="str">
        <f>IFERROR(VLOOKUP($A337,'様式C-1-2用'!$B$3:$O$1100,3,0),"")</f>
        <v/>
      </c>
      <c r="D337" s="321">
        <f>IFERROR(VLOOKUP($A337,'様式C-1-2用'!$B$3:$O$1100,5,0),"")</f>
        <v>0</v>
      </c>
      <c r="E337" s="321">
        <f>IFERROR(VLOOKUP($A337,'様式C-1-2用'!$B$3:$O$1100,6,0),"")</f>
        <v>0</v>
      </c>
      <c r="F337" s="321">
        <f>IFERROR(VLOOKUP($A337,'様式C-1-2用'!$B$3:$O$1100,7,0),"")</f>
        <v>0</v>
      </c>
      <c r="G337" s="321">
        <f>IFERROR(VLOOKUP($A337,'様式C-1-2用'!$B$3:$O$1100,8,0),"")</f>
        <v>0</v>
      </c>
      <c r="H337" s="327">
        <f>IFERROR(VLOOKUP($A337,'様式C-1-2用'!$B$3:$O$1100,9,0),"")</f>
        <v>0</v>
      </c>
      <c r="I337" s="321">
        <f>IFERROR(VLOOKUP($A337,'様式C-1-2用'!$B$3:$O$1100,10,0),"")</f>
        <v>0</v>
      </c>
      <c r="J337" s="321">
        <f>IFERROR(VLOOKUP($A337,'様式C-1-2用'!$B$3:$O$1100,11,0),"")</f>
        <v>0</v>
      </c>
      <c r="K337" s="321">
        <f t="shared" si="5"/>
        <v>0</v>
      </c>
      <c r="L337" s="321">
        <f>IFERROR(VLOOKUP($A337,'様式C-1-2用'!$B$3:$O$1100,12,0),"")</f>
        <v>0</v>
      </c>
      <c r="M337" s="321">
        <f>IFERROR(VLOOKUP($A337,'様式C-1-2用'!$B$3:$O$1100,13,0),"")</f>
        <v>0</v>
      </c>
      <c r="N337" s="321">
        <f>IFERROR(VLOOKUP($A337,'様式C-1-2用'!$B$3:$O$1100,14,0),"")</f>
        <v>0</v>
      </c>
      <c r="O337" s="321">
        <f>IFERROR(VLOOKUP($A337,'様式C-1-2用'!$B$3:$P$1100,15,0),"")</f>
        <v>0</v>
      </c>
    </row>
    <row r="338" spans="1:15" ht="15.95" customHeight="1" x14ac:dyDescent="0.15">
      <c r="A338" s="314">
        <v>336</v>
      </c>
      <c r="B338" s="320">
        <f>IFERROR(VLOOKUP($A338,'様式C-1-2用'!$B$3:$O$1100,2,0),"")</f>
        <v>0</v>
      </c>
      <c r="C338" s="321" t="str">
        <f>IFERROR(VLOOKUP($A338,'様式C-1-2用'!$B$3:$O$1100,3,0),"")</f>
        <v/>
      </c>
      <c r="D338" s="321">
        <f>IFERROR(VLOOKUP($A338,'様式C-1-2用'!$B$3:$O$1100,5,0),"")</f>
        <v>0</v>
      </c>
      <c r="E338" s="321">
        <f>IFERROR(VLOOKUP($A338,'様式C-1-2用'!$B$3:$O$1100,6,0),"")</f>
        <v>0</v>
      </c>
      <c r="F338" s="321">
        <f>IFERROR(VLOOKUP($A338,'様式C-1-2用'!$B$3:$O$1100,7,0),"")</f>
        <v>0</v>
      </c>
      <c r="G338" s="321">
        <f>IFERROR(VLOOKUP($A338,'様式C-1-2用'!$B$3:$O$1100,8,0),"")</f>
        <v>0</v>
      </c>
      <c r="H338" s="327">
        <f>IFERROR(VLOOKUP($A338,'様式C-1-2用'!$B$3:$O$1100,9,0),"")</f>
        <v>0</v>
      </c>
      <c r="I338" s="321">
        <f>IFERROR(VLOOKUP($A338,'様式C-1-2用'!$B$3:$O$1100,10,0),"")</f>
        <v>0</v>
      </c>
      <c r="J338" s="321">
        <f>IFERROR(VLOOKUP($A338,'様式C-1-2用'!$B$3:$O$1100,11,0),"")</f>
        <v>0</v>
      </c>
      <c r="K338" s="321">
        <f t="shared" si="5"/>
        <v>0</v>
      </c>
      <c r="L338" s="321">
        <f>IFERROR(VLOOKUP($A338,'様式C-1-2用'!$B$3:$O$1100,12,0),"")</f>
        <v>0</v>
      </c>
      <c r="M338" s="321">
        <f>IFERROR(VLOOKUP($A338,'様式C-1-2用'!$B$3:$O$1100,13,0),"")</f>
        <v>0</v>
      </c>
      <c r="N338" s="321">
        <f>IFERROR(VLOOKUP($A338,'様式C-1-2用'!$B$3:$O$1100,14,0),"")</f>
        <v>0</v>
      </c>
      <c r="O338" s="321">
        <f>IFERROR(VLOOKUP($A338,'様式C-1-2用'!$B$3:$P$1100,15,0),"")</f>
        <v>0</v>
      </c>
    </row>
    <row r="339" spans="1:15" ht="15.95" customHeight="1" x14ac:dyDescent="0.15">
      <c r="A339" s="314">
        <v>337</v>
      </c>
      <c r="B339" s="320">
        <f>IFERROR(VLOOKUP($A339,'様式C-1-2用'!$B$3:$O$1100,2,0),"")</f>
        <v>0</v>
      </c>
      <c r="C339" s="321" t="str">
        <f>IFERROR(VLOOKUP($A339,'様式C-1-2用'!$B$3:$O$1100,3,0),"")</f>
        <v/>
      </c>
      <c r="D339" s="321">
        <f>IFERROR(VLOOKUP($A339,'様式C-1-2用'!$B$3:$O$1100,5,0),"")</f>
        <v>0</v>
      </c>
      <c r="E339" s="321">
        <f>IFERROR(VLOOKUP($A339,'様式C-1-2用'!$B$3:$O$1100,6,0),"")</f>
        <v>0</v>
      </c>
      <c r="F339" s="321">
        <f>IFERROR(VLOOKUP($A339,'様式C-1-2用'!$B$3:$O$1100,7,0),"")</f>
        <v>0</v>
      </c>
      <c r="G339" s="321">
        <f>IFERROR(VLOOKUP($A339,'様式C-1-2用'!$B$3:$O$1100,8,0),"")</f>
        <v>0</v>
      </c>
      <c r="H339" s="327">
        <f>IFERROR(VLOOKUP($A339,'様式C-1-2用'!$B$3:$O$1100,9,0),"")</f>
        <v>0</v>
      </c>
      <c r="I339" s="321">
        <f>IFERROR(VLOOKUP($A339,'様式C-1-2用'!$B$3:$O$1100,10,0),"")</f>
        <v>0</v>
      </c>
      <c r="J339" s="321">
        <f>IFERROR(VLOOKUP($A339,'様式C-1-2用'!$B$3:$O$1100,11,0),"")</f>
        <v>0</v>
      </c>
      <c r="K339" s="321">
        <f t="shared" si="5"/>
        <v>0</v>
      </c>
      <c r="L339" s="321">
        <f>IFERROR(VLOOKUP($A339,'様式C-1-2用'!$B$3:$O$1100,12,0),"")</f>
        <v>0</v>
      </c>
      <c r="M339" s="321">
        <f>IFERROR(VLOOKUP($A339,'様式C-1-2用'!$B$3:$O$1100,13,0),"")</f>
        <v>0</v>
      </c>
      <c r="N339" s="321">
        <f>IFERROR(VLOOKUP($A339,'様式C-1-2用'!$B$3:$O$1100,14,0),"")</f>
        <v>0</v>
      </c>
      <c r="O339" s="321">
        <f>IFERROR(VLOOKUP($A339,'様式C-1-2用'!$B$3:$P$1100,15,0),"")</f>
        <v>0</v>
      </c>
    </row>
    <row r="340" spans="1:15" ht="15.95" customHeight="1" x14ac:dyDescent="0.15">
      <c r="A340" s="314">
        <v>338</v>
      </c>
      <c r="B340" s="320">
        <f>IFERROR(VLOOKUP($A340,'様式C-1-2用'!$B$3:$O$1100,2,0),"")</f>
        <v>0</v>
      </c>
      <c r="C340" s="321" t="str">
        <f>IFERROR(VLOOKUP($A340,'様式C-1-2用'!$B$3:$O$1100,3,0),"")</f>
        <v/>
      </c>
      <c r="D340" s="321">
        <f>IFERROR(VLOOKUP($A340,'様式C-1-2用'!$B$3:$O$1100,5,0),"")</f>
        <v>0</v>
      </c>
      <c r="E340" s="321">
        <f>IFERROR(VLOOKUP($A340,'様式C-1-2用'!$B$3:$O$1100,6,0),"")</f>
        <v>0</v>
      </c>
      <c r="F340" s="321">
        <f>IFERROR(VLOOKUP($A340,'様式C-1-2用'!$B$3:$O$1100,7,0),"")</f>
        <v>0</v>
      </c>
      <c r="G340" s="321">
        <f>IFERROR(VLOOKUP($A340,'様式C-1-2用'!$B$3:$O$1100,8,0),"")</f>
        <v>0</v>
      </c>
      <c r="H340" s="327">
        <f>IFERROR(VLOOKUP($A340,'様式C-1-2用'!$B$3:$O$1100,9,0),"")</f>
        <v>0</v>
      </c>
      <c r="I340" s="321">
        <f>IFERROR(VLOOKUP($A340,'様式C-1-2用'!$B$3:$O$1100,10,0),"")</f>
        <v>0</v>
      </c>
      <c r="J340" s="321">
        <f>IFERROR(VLOOKUP($A340,'様式C-1-2用'!$B$3:$O$1100,11,0),"")</f>
        <v>0</v>
      </c>
      <c r="K340" s="321">
        <f t="shared" si="5"/>
        <v>0</v>
      </c>
      <c r="L340" s="321">
        <f>IFERROR(VLOOKUP($A340,'様式C-1-2用'!$B$3:$O$1100,12,0),"")</f>
        <v>0</v>
      </c>
      <c r="M340" s="321">
        <f>IFERROR(VLOOKUP($A340,'様式C-1-2用'!$B$3:$O$1100,13,0),"")</f>
        <v>0</v>
      </c>
      <c r="N340" s="321">
        <f>IFERROR(VLOOKUP($A340,'様式C-1-2用'!$B$3:$O$1100,14,0),"")</f>
        <v>0</v>
      </c>
      <c r="O340" s="321">
        <f>IFERROR(VLOOKUP($A340,'様式C-1-2用'!$B$3:$P$1100,15,0),"")</f>
        <v>0</v>
      </c>
    </row>
    <row r="341" spans="1:15" ht="15.95" customHeight="1" x14ac:dyDescent="0.15">
      <c r="A341" s="314">
        <v>339</v>
      </c>
      <c r="B341" s="320">
        <f>IFERROR(VLOOKUP($A341,'様式C-1-2用'!$B$3:$O$1100,2,0),"")</f>
        <v>0</v>
      </c>
      <c r="C341" s="321" t="str">
        <f>IFERROR(VLOOKUP($A341,'様式C-1-2用'!$B$3:$O$1100,3,0),"")</f>
        <v/>
      </c>
      <c r="D341" s="321">
        <f>IFERROR(VLOOKUP($A341,'様式C-1-2用'!$B$3:$O$1100,5,0),"")</f>
        <v>0</v>
      </c>
      <c r="E341" s="321">
        <f>IFERROR(VLOOKUP($A341,'様式C-1-2用'!$B$3:$O$1100,6,0),"")</f>
        <v>0</v>
      </c>
      <c r="F341" s="321">
        <f>IFERROR(VLOOKUP($A341,'様式C-1-2用'!$B$3:$O$1100,7,0),"")</f>
        <v>0</v>
      </c>
      <c r="G341" s="321">
        <f>IFERROR(VLOOKUP($A341,'様式C-1-2用'!$B$3:$O$1100,8,0),"")</f>
        <v>0</v>
      </c>
      <c r="H341" s="327">
        <f>IFERROR(VLOOKUP($A341,'様式C-1-2用'!$B$3:$O$1100,9,0),"")</f>
        <v>0</v>
      </c>
      <c r="I341" s="321">
        <f>IFERROR(VLOOKUP($A341,'様式C-1-2用'!$B$3:$O$1100,10,0),"")</f>
        <v>0</v>
      </c>
      <c r="J341" s="321">
        <f>IFERROR(VLOOKUP($A341,'様式C-1-2用'!$B$3:$O$1100,11,0),"")</f>
        <v>0</v>
      </c>
      <c r="K341" s="321">
        <f t="shared" si="5"/>
        <v>0</v>
      </c>
      <c r="L341" s="321">
        <f>IFERROR(VLOOKUP($A341,'様式C-1-2用'!$B$3:$O$1100,12,0),"")</f>
        <v>0</v>
      </c>
      <c r="M341" s="321">
        <f>IFERROR(VLOOKUP($A341,'様式C-1-2用'!$B$3:$O$1100,13,0),"")</f>
        <v>0</v>
      </c>
      <c r="N341" s="321">
        <f>IFERROR(VLOOKUP($A341,'様式C-1-2用'!$B$3:$O$1100,14,0),"")</f>
        <v>0</v>
      </c>
      <c r="O341" s="321">
        <f>IFERROR(VLOOKUP($A341,'様式C-1-2用'!$B$3:$P$1100,15,0),"")</f>
        <v>0</v>
      </c>
    </row>
    <row r="342" spans="1:15" ht="15.95" customHeight="1" x14ac:dyDescent="0.15">
      <c r="A342" s="314">
        <v>340</v>
      </c>
      <c r="B342" s="320">
        <f>IFERROR(VLOOKUP($A342,'様式C-1-2用'!$B$3:$O$1100,2,0),"")</f>
        <v>0</v>
      </c>
      <c r="C342" s="321" t="str">
        <f>IFERROR(VLOOKUP($A342,'様式C-1-2用'!$B$3:$O$1100,3,0),"")</f>
        <v/>
      </c>
      <c r="D342" s="321">
        <f>IFERROR(VLOOKUP($A342,'様式C-1-2用'!$B$3:$O$1100,5,0),"")</f>
        <v>0</v>
      </c>
      <c r="E342" s="321">
        <f>IFERROR(VLOOKUP($A342,'様式C-1-2用'!$B$3:$O$1100,6,0),"")</f>
        <v>0</v>
      </c>
      <c r="F342" s="321">
        <f>IFERROR(VLOOKUP($A342,'様式C-1-2用'!$B$3:$O$1100,7,0),"")</f>
        <v>0</v>
      </c>
      <c r="G342" s="321">
        <f>IFERROR(VLOOKUP($A342,'様式C-1-2用'!$B$3:$O$1100,8,0),"")</f>
        <v>0</v>
      </c>
      <c r="H342" s="327">
        <f>IFERROR(VLOOKUP($A342,'様式C-1-2用'!$B$3:$O$1100,9,0),"")</f>
        <v>0</v>
      </c>
      <c r="I342" s="321">
        <f>IFERROR(VLOOKUP($A342,'様式C-1-2用'!$B$3:$O$1100,10,0),"")</f>
        <v>0</v>
      </c>
      <c r="J342" s="321">
        <f>IFERROR(VLOOKUP($A342,'様式C-1-2用'!$B$3:$O$1100,11,0),"")</f>
        <v>0</v>
      </c>
      <c r="K342" s="321">
        <f t="shared" si="5"/>
        <v>0</v>
      </c>
      <c r="L342" s="321">
        <f>IFERROR(VLOOKUP($A342,'様式C-1-2用'!$B$3:$O$1100,12,0),"")</f>
        <v>0</v>
      </c>
      <c r="M342" s="321">
        <f>IFERROR(VLOOKUP($A342,'様式C-1-2用'!$B$3:$O$1100,13,0),"")</f>
        <v>0</v>
      </c>
      <c r="N342" s="321">
        <f>IFERROR(VLOOKUP($A342,'様式C-1-2用'!$B$3:$O$1100,14,0),"")</f>
        <v>0</v>
      </c>
      <c r="O342" s="321">
        <f>IFERROR(VLOOKUP($A342,'様式C-1-2用'!$B$3:$P$1100,15,0),"")</f>
        <v>0</v>
      </c>
    </row>
    <row r="343" spans="1:15" ht="15.95" customHeight="1" x14ac:dyDescent="0.15">
      <c r="A343" s="314">
        <v>341</v>
      </c>
      <c r="B343" s="320">
        <f>IFERROR(VLOOKUP($A343,'様式C-1-2用'!$B$3:$O$1100,2,0),"")</f>
        <v>0</v>
      </c>
      <c r="C343" s="321" t="str">
        <f>IFERROR(VLOOKUP($A343,'様式C-1-2用'!$B$3:$O$1100,3,0),"")</f>
        <v/>
      </c>
      <c r="D343" s="321">
        <f>IFERROR(VLOOKUP($A343,'様式C-1-2用'!$B$3:$O$1100,5,0),"")</f>
        <v>0</v>
      </c>
      <c r="E343" s="321">
        <f>IFERROR(VLOOKUP($A343,'様式C-1-2用'!$B$3:$O$1100,6,0),"")</f>
        <v>0</v>
      </c>
      <c r="F343" s="321">
        <f>IFERROR(VLOOKUP($A343,'様式C-1-2用'!$B$3:$O$1100,7,0),"")</f>
        <v>0</v>
      </c>
      <c r="G343" s="321">
        <f>IFERROR(VLOOKUP($A343,'様式C-1-2用'!$B$3:$O$1100,8,0),"")</f>
        <v>0</v>
      </c>
      <c r="H343" s="327">
        <f>IFERROR(VLOOKUP($A343,'様式C-1-2用'!$B$3:$O$1100,9,0),"")</f>
        <v>0</v>
      </c>
      <c r="I343" s="321">
        <f>IFERROR(VLOOKUP($A343,'様式C-1-2用'!$B$3:$O$1100,10,0),"")</f>
        <v>0</v>
      </c>
      <c r="J343" s="321">
        <f>IFERROR(VLOOKUP($A343,'様式C-1-2用'!$B$3:$O$1100,11,0),"")</f>
        <v>0</v>
      </c>
      <c r="K343" s="321">
        <f t="shared" si="5"/>
        <v>0</v>
      </c>
      <c r="L343" s="321">
        <f>IFERROR(VLOOKUP($A343,'様式C-1-2用'!$B$3:$O$1100,12,0),"")</f>
        <v>0</v>
      </c>
      <c r="M343" s="321">
        <f>IFERROR(VLOOKUP($A343,'様式C-1-2用'!$B$3:$O$1100,13,0),"")</f>
        <v>0</v>
      </c>
      <c r="N343" s="321">
        <f>IFERROR(VLOOKUP($A343,'様式C-1-2用'!$B$3:$O$1100,14,0),"")</f>
        <v>0</v>
      </c>
      <c r="O343" s="321">
        <f>IFERROR(VLOOKUP($A343,'様式C-1-2用'!$B$3:$P$1100,15,0),"")</f>
        <v>0</v>
      </c>
    </row>
    <row r="344" spans="1:15" ht="15.95" customHeight="1" x14ac:dyDescent="0.15">
      <c r="A344" s="314">
        <v>342</v>
      </c>
      <c r="B344" s="320">
        <f>IFERROR(VLOOKUP($A344,'様式C-1-2用'!$B$3:$O$1100,2,0),"")</f>
        <v>0</v>
      </c>
      <c r="C344" s="321" t="str">
        <f>IFERROR(VLOOKUP($A344,'様式C-1-2用'!$B$3:$O$1100,3,0),"")</f>
        <v/>
      </c>
      <c r="D344" s="321">
        <f>IFERROR(VLOOKUP($A344,'様式C-1-2用'!$B$3:$O$1100,5,0),"")</f>
        <v>0</v>
      </c>
      <c r="E344" s="321">
        <f>IFERROR(VLOOKUP($A344,'様式C-1-2用'!$B$3:$O$1100,6,0),"")</f>
        <v>0</v>
      </c>
      <c r="F344" s="321">
        <f>IFERROR(VLOOKUP($A344,'様式C-1-2用'!$B$3:$O$1100,7,0),"")</f>
        <v>0</v>
      </c>
      <c r="G344" s="321">
        <f>IFERROR(VLOOKUP($A344,'様式C-1-2用'!$B$3:$O$1100,8,0),"")</f>
        <v>0</v>
      </c>
      <c r="H344" s="327">
        <f>IFERROR(VLOOKUP($A344,'様式C-1-2用'!$B$3:$O$1100,9,0),"")</f>
        <v>0</v>
      </c>
      <c r="I344" s="321">
        <f>IFERROR(VLOOKUP($A344,'様式C-1-2用'!$B$3:$O$1100,10,0),"")</f>
        <v>0</v>
      </c>
      <c r="J344" s="321">
        <f>IFERROR(VLOOKUP($A344,'様式C-1-2用'!$B$3:$O$1100,11,0),"")</f>
        <v>0</v>
      </c>
      <c r="K344" s="321">
        <f t="shared" si="5"/>
        <v>0</v>
      </c>
      <c r="L344" s="321">
        <f>IFERROR(VLOOKUP($A344,'様式C-1-2用'!$B$3:$O$1100,12,0),"")</f>
        <v>0</v>
      </c>
      <c r="M344" s="321">
        <f>IFERROR(VLOOKUP($A344,'様式C-1-2用'!$B$3:$O$1100,13,0),"")</f>
        <v>0</v>
      </c>
      <c r="N344" s="321">
        <f>IFERROR(VLOOKUP($A344,'様式C-1-2用'!$B$3:$O$1100,14,0),"")</f>
        <v>0</v>
      </c>
      <c r="O344" s="321">
        <f>IFERROR(VLOOKUP($A344,'様式C-1-2用'!$B$3:$P$1100,15,0),"")</f>
        <v>0</v>
      </c>
    </row>
    <row r="345" spans="1:15" ht="15.95" customHeight="1" x14ac:dyDescent="0.15">
      <c r="A345" s="314">
        <v>343</v>
      </c>
      <c r="B345" s="320">
        <f>IFERROR(VLOOKUP($A345,'様式C-1-2用'!$B$3:$O$1100,2,0),"")</f>
        <v>0</v>
      </c>
      <c r="C345" s="321" t="str">
        <f>IFERROR(VLOOKUP($A345,'様式C-1-2用'!$B$3:$O$1100,3,0),"")</f>
        <v/>
      </c>
      <c r="D345" s="321">
        <f>IFERROR(VLOOKUP($A345,'様式C-1-2用'!$B$3:$O$1100,5,0),"")</f>
        <v>0</v>
      </c>
      <c r="E345" s="321">
        <f>IFERROR(VLOOKUP($A345,'様式C-1-2用'!$B$3:$O$1100,6,0),"")</f>
        <v>0</v>
      </c>
      <c r="F345" s="321">
        <f>IFERROR(VLOOKUP($A345,'様式C-1-2用'!$B$3:$O$1100,7,0),"")</f>
        <v>0</v>
      </c>
      <c r="G345" s="321">
        <f>IFERROR(VLOOKUP($A345,'様式C-1-2用'!$B$3:$O$1100,8,0),"")</f>
        <v>0</v>
      </c>
      <c r="H345" s="327">
        <f>IFERROR(VLOOKUP($A345,'様式C-1-2用'!$B$3:$O$1100,9,0),"")</f>
        <v>0</v>
      </c>
      <c r="I345" s="321">
        <f>IFERROR(VLOOKUP($A345,'様式C-1-2用'!$B$3:$O$1100,10,0),"")</f>
        <v>0</v>
      </c>
      <c r="J345" s="321">
        <f>IFERROR(VLOOKUP($A345,'様式C-1-2用'!$B$3:$O$1100,11,0),"")</f>
        <v>0</v>
      </c>
      <c r="K345" s="321">
        <f t="shared" si="5"/>
        <v>0</v>
      </c>
      <c r="L345" s="321">
        <f>IFERROR(VLOOKUP($A345,'様式C-1-2用'!$B$3:$O$1100,12,0),"")</f>
        <v>0</v>
      </c>
      <c r="M345" s="321">
        <f>IFERROR(VLOOKUP($A345,'様式C-1-2用'!$B$3:$O$1100,13,0),"")</f>
        <v>0</v>
      </c>
      <c r="N345" s="321">
        <f>IFERROR(VLOOKUP($A345,'様式C-1-2用'!$B$3:$O$1100,14,0),"")</f>
        <v>0</v>
      </c>
      <c r="O345" s="321">
        <f>IFERROR(VLOOKUP($A345,'様式C-1-2用'!$B$3:$P$1100,15,0),"")</f>
        <v>0</v>
      </c>
    </row>
    <row r="346" spans="1:15" ht="15.95" customHeight="1" x14ac:dyDescent="0.15">
      <c r="A346" s="314">
        <v>344</v>
      </c>
      <c r="B346" s="320">
        <f>IFERROR(VLOOKUP($A346,'様式C-1-2用'!$B$3:$O$1100,2,0),"")</f>
        <v>0</v>
      </c>
      <c r="C346" s="321" t="str">
        <f>IFERROR(VLOOKUP($A346,'様式C-1-2用'!$B$3:$O$1100,3,0),"")</f>
        <v/>
      </c>
      <c r="D346" s="321">
        <f>IFERROR(VLOOKUP($A346,'様式C-1-2用'!$B$3:$O$1100,5,0),"")</f>
        <v>0</v>
      </c>
      <c r="E346" s="321">
        <f>IFERROR(VLOOKUP($A346,'様式C-1-2用'!$B$3:$O$1100,6,0),"")</f>
        <v>0</v>
      </c>
      <c r="F346" s="321">
        <f>IFERROR(VLOOKUP($A346,'様式C-1-2用'!$B$3:$O$1100,7,0),"")</f>
        <v>0</v>
      </c>
      <c r="G346" s="321">
        <f>IFERROR(VLOOKUP($A346,'様式C-1-2用'!$B$3:$O$1100,8,0),"")</f>
        <v>0</v>
      </c>
      <c r="H346" s="327">
        <f>IFERROR(VLOOKUP($A346,'様式C-1-2用'!$B$3:$O$1100,9,0),"")</f>
        <v>0</v>
      </c>
      <c r="I346" s="321">
        <f>IFERROR(VLOOKUP($A346,'様式C-1-2用'!$B$3:$O$1100,10,0),"")</f>
        <v>0</v>
      </c>
      <c r="J346" s="321">
        <f>IFERROR(VLOOKUP($A346,'様式C-1-2用'!$B$3:$O$1100,11,0),"")</f>
        <v>0</v>
      </c>
      <c r="K346" s="321">
        <f t="shared" si="5"/>
        <v>0</v>
      </c>
      <c r="L346" s="321">
        <f>IFERROR(VLOOKUP($A346,'様式C-1-2用'!$B$3:$O$1100,12,0),"")</f>
        <v>0</v>
      </c>
      <c r="M346" s="321">
        <f>IFERROR(VLOOKUP($A346,'様式C-1-2用'!$B$3:$O$1100,13,0),"")</f>
        <v>0</v>
      </c>
      <c r="N346" s="321">
        <f>IFERROR(VLOOKUP($A346,'様式C-1-2用'!$B$3:$O$1100,14,0),"")</f>
        <v>0</v>
      </c>
      <c r="O346" s="321">
        <f>IFERROR(VLOOKUP($A346,'様式C-1-2用'!$B$3:$P$1100,15,0),"")</f>
        <v>0</v>
      </c>
    </row>
    <row r="347" spans="1:15" ht="15.95" customHeight="1" x14ac:dyDescent="0.15">
      <c r="A347" s="314">
        <v>345</v>
      </c>
      <c r="B347" s="320">
        <f>IFERROR(VLOOKUP($A347,'様式C-1-2用'!$B$3:$O$1100,2,0),"")</f>
        <v>0</v>
      </c>
      <c r="C347" s="321" t="str">
        <f>IFERROR(VLOOKUP($A347,'様式C-1-2用'!$B$3:$O$1100,3,0),"")</f>
        <v/>
      </c>
      <c r="D347" s="321">
        <f>IFERROR(VLOOKUP($A347,'様式C-1-2用'!$B$3:$O$1100,5,0),"")</f>
        <v>0</v>
      </c>
      <c r="E347" s="321">
        <f>IFERROR(VLOOKUP($A347,'様式C-1-2用'!$B$3:$O$1100,6,0),"")</f>
        <v>0</v>
      </c>
      <c r="F347" s="321">
        <f>IFERROR(VLOOKUP($A347,'様式C-1-2用'!$B$3:$O$1100,7,0),"")</f>
        <v>0</v>
      </c>
      <c r="G347" s="321">
        <f>IFERROR(VLOOKUP($A347,'様式C-1-2用'!$B$3:$O$1100,8,0),"")</f>
        <v>0</v>
      </c>
      <c r="H347" s="327">
        <f>IFERROR(VLOOKUP($A347,'様式C-1-2用'!$B$3:$O$1100,9,0),"")</f>
        <v>0</v>
      </c>
      <c r="I347" s="321">
        <f>IFERROR(VLOOKUP($A347,'様式C-1-2用'!$B$3:$O$1100,10,0),"")</f>
        <v>0</v>
      </c>
      <c r="J347" s="321">
        <f>IFERROR(VLOOKUP($A347,'様式C-1-2用'!$B$3:$O$1100,11,0),"")</f>
        <v>0</v>
      </c>
      <c r="K347" s="321">
        <f t="shared" si="5"/>
        <v>0</v>
      </c>
      <c r="L347" s="321">
        <f>IFERROR(VLOOKUP($A347,'様式C-1-2用'!$B$3:$O$1100,12,0),"")</f>
        <v>0</v>
      </c>
      <c r="M347" s="321">
        <f>IFERROR(VLOOKUP($A347,'様式C-1-2用'!$B$3:$O$1100,13,0),"")</f>
        <v>0</v>
      </c>
      <c r="N347" s="321">
        <f>IFERROR(VLOOKUP($A347,'様式C-1-2用'!$B$3:$O$1100,14,0),"")</f>
        <v>0</v>
      </c>
      <c r="O347" s="321">
        <f>IFERROR(VLOOKUP($A347,'様式C-1-2用'!$B$3:$P$1100,15,0),"")</f>
        <v>0</v>
      </c>
    </row>
    <row r="348" spans="1:15" ht="15.95" customHeight="1" x14ac:dyDescent="0.15">
      <c r="A348" s="314">
        <v>346</v>
      </c>
      <c r="B348" s="320">
        <f>IFERROR(VLOOKUP($A348,'様式C-1-2用'!$B$3:$O$1100,2,0),"")</f>
        <v>0</v>
      </c>
      <c r="C348" s="321" t="str">
        <f>IFERROR(VLOOKUP($A348,'様式C-1-2用'!$B$3:$O$1100,3,0),"")</f>
        <v/>
      </c>
      <c r="D348" s="321">
        <f>IFERROR(VLOOKUP($A348,'様式C-1-2用'!$B$3:$O$1100,5,0),"")</f>
        <v>0</v>
      </c>
      <c r="E348" s="321">
        <f>IFERROR(VLOOKUP($A348,'様式C-1-2用'!$B$3:$O$1100,6,0),"")</f>
        <v>0</v>
      </c>
      <c r="F348" s="321">
        <f>IFERROR(VLOOKUP($A348,'様式C-1-2用'!$B$3:$O$1100,7,0),"")</f>
        <v>0</v>
      </c>
      <c r="G348" s="321">
        <f>IFERROR(VLOOKUP($A348,'様式C-1-2用'!$B$3:$O$1100,8,0),"")</f>
        <v>0</v>
      </c>
      <c r="H348" s="327">
        <f>IFERROR(VLOOKUP($A348,'様式C-1-2用'!$B$3:$O$1100,9,0),"")</f>
        <v>0</v>
      </c>
      <c r="I348" s="321">
        <f>IFERROR(VLOOKUP($A348,'様式C-1-2用'!$B$3:$O$1100,10,0),"")</f>
        <v>0</v>
      </c>
      <c r="J348" s="321">
        <f>IFERROR(VLOOKUP($A348,'様式C-1-2用'!$B$3:$O$1100,11,0),"")</f>
        <v>0</v>
      </c>
      <c r="K348" s="321">
        <f t="shared" si="5"/>
        <v>0</v>
      </c>
      <c r="L348" s="321">
        <f>IFERROR(VLOOKUP($A348,'様式C-1-2用'!$B$3:$O$1100,12,0),"")</f>
        <v>0</v>
      </c>
      <c r="M348" s="321">
        <f>IFERROR(VLOOKUP($A348,'様式C-1-2用'!$B$3:$O$1100,13,0),"")</f>
        <v>0</v>
      </c>
      <c r="N348" s="321">
        <f>IFERROR(VLOOKUP($A348,'様式C-1-2用'!$B$3:$O$1100,14,0),"")</f>
        <v>0</v>
      </c>
      <c r="O348" s="321">
        <f>IFERROR(VLOOKUP($A348,'様式C-1-2用'!$B$3:$P$1100,15,0),"")</f>
        <v>0</v>
      </c>
    </row>
    <row r="349" spans="1:15" ht="15.95" customHeight="1" x14ac:dyDescent="0.15">
      <c r="A349" s="314">
        <v>347</v>
      </c>
      <c r="B349" s="320">
        <f>IFERROR(VLOOKUP($A349,'様式C-1-2用'!$B$3:$O$1100,2,0),"")</f>
        <v>0</v>
      </c>
      <c r="C349" s="321" t="str">
        <f>IFERROR(VLOOKUP($A349,'様式C-1-2用'!$B$3:$O$1100,3,0),"")</f>
        <v/>
      </c>
      <c r="D349" s="321">
        <f>IFERROR(VLOOKUP($A349,'様式C-1-2用'!$B$3:$O$1100,5,0),"")</f>
        <v>0</v>
      </c>
      <c r="E349" s="321">
        <f>IFERROR(VLOOKUP($A349,'様式C-1-2用'!$B$3:$O$1100,6,0),"")</f>
        <v>0</v>
      </c>
      <c r="F349" s="321">
        <f>IFERROR(VLOOKUP($A349,'様式C-1-2用'!$B$3:$O$1100,7,0),"")</f>
        <v>0</v>
      </c>
      <c r="G349" s="321">
        <f>IFERROR(VLOOKUP($A349,'様式C-1-2用'!$B$3:$O$1100,8,0),"")</f>
        <v>0</v>
      </c>
      <c r="H349" s="327">
        <f>IFERROR(VLOOKUP($A349,'様式C-1-2用'!$B$3:$O$1100,9,0),"")</f>
        <v>0</v>
      </c>
      <c r="I349" s="321">
        <f>IFERROR(VLOOKUP($A349,'様式C-1-2用'!$B$3:$O$1100,10,0),"")</f>
        <v>0</v>
      </c>
      <c r="J349" s="321">
        <f>IFERROR(VLOOKUP($A349,'様式C-1-2用'!$B$3:$O$1100,11,0),"")</f>
        <v>0</v>
      </c>
      <c r="K349" s="321">
        <f t="shared" si="5"/>
        <v>0</v>
      </c>
      <c r="L349" s="321">
        <f>IFERROR(VLOOKUP($A349,'様式C-1-2用'!$B$3:$O$1100,12,0),"")</f>
        <v>0</v>
      </c>
      <c r="M349" s="321">
        <f>IFERROR(VLOOKUP($A349,'様式C-1-2用'!$B$3:$O$1100,13,0),"")</f>
        <v>0</v>
      </c>
      <c r="N349" s="321">
        <f>IFERROR(VLOOKUP($A349,'様式C-1-2用'!$B$3:$O$1100,14,0),"")</f>
        <v>0</v>
      </c>
      <c r="O349" s="321">
        <f>IFERROR(VLOOKUP($A349,'様式C-1-2用'!$B$3:$P$1100,15,0),"")</f>
        <v>0</v>
      </c>
    </row>
    <row r="350" spans="1:15" ht="15.95" customHeight="1" x14ac:dyDescent="0.15">
      <c r="A350" s="314">
        <v>348</v>
      </c>
      <c r="B350" s="320">
        <f>IFERROR(VLOOKUP($A350,'様式C-1-2用'!$B$3:$O$1100,2,0),"")</f>
        <v>0</v>
      </c>
      <c r="C350" s="321" t="str">
        <f>IFERROR(VLOOKUP($A350,'様式C-1-2用'!$B$3:$O$1100,3,0),"")</f>
        <v/>
      </c>
      <c r="D350" s="321">
        <f>IFERROR(VLOOKUP($A350,'様式C-1-2用'!$B$3:$O$1100,5,0),"")</f>
        <v>0</v>
      </c>
      <c r="E350" s="321">
        <f>IFERROR(VLOOKUP($A350,'様式C-1-2用'!$B$3:$O$1100,6,0),"")</f>
        <v>0</v>
      </c>
      <c r="F350" s="321">
        <f>IFERROR(VLOOKUP($A350,'様式C-1-2用'!$B$3:$O$1100,7,0),"")</f>
        <v>0</v>
      </c>
      <c r="G350" s="321">
        <f>IFERROR(VLOOKUP($A350,'様式C-1-2用'!$B$3:$O$1100,8,0),"")</f>
        <v>0</v>
      </c>
      <c r="H350" s="327">
        <f>IFERROR(VLOOKUP($A350,'様式C-1-2用'!$B$3:$O$1100,9,0),"")</f>
        <v>0</v>
      </c>
      <c r="I350" s="321">
        <f>IFERROR(VLOOKUP($A350,'様式C-1-2用'!$B$3:$O$1100,10,0),"")</f>
        <v>0</v>
      </c>
      <c r="J350" s="321">
        <f>IFERROR(VLOOKUP($A350,'様式C-1-2用'!$B$3:$O$1100,11,0),"")</f>
        <v>0</v>
      </c>
      <c r="K350" s="321">
        <f t="shared" si="5"/>
        <v>0</v>
      </c>
      <c r="L350" s="321">
        <f>IFERROR(VLOOKUP($A350,'様式C-1-2用'!$B$3:$O$1100,12,0),"")</f>
        <v>0</v>
      </c>
      <c r="M350" s="321">
        <f>IFERROR(VLOOKUP($A350,'様式C-1-2用'!$B$3:$O$1100,13,0),"")</f>
        <v>0</v>
      </c>
      <c r="N350" s="321">
        <f>IFERROR(VLOOKUP($A350,'様式C-1-2用'!$B$3:$O$1100,14,0),"")</f>
        <v>0</v>
      </c>
      <c r="O350" s="321">
        <f>IFERROR(VLOOKUP($A350,'様式C-1-2用'!$B$3:$P$1100,15,0),"")</f>
        <v>0</v>
      </c>
    </row>
    <row r="351" spans="1:15" ht="15.95" customHeight="1" x14ac:dyDescent="0.15">
      <c r="A351" s="314">
        <v>349</v>
      </c>
      <c r="B351" s="320">
        <f>IFERROR(VLOOKUP($A351,'様式C-1-2用'!$B$3:$O$1100,2,0),"")</f>
        <v>0</v>
      </c>
      <c r="C351" s="321" t="str">
        <f>IFERROR(VLOOKUP($A351,'様式C-1-2用'!$B$3:$O$1100,3,0),"")</f>
        <v/>
      </c>
      <c r="D351" s="321">
        <f>IFERROR(VLOOKUP($A351,'様式C-1-2用'!$B$3:$O$1100,5,0),"")</f>
        <v>0</v>
      </c>
      <c r="E351" s="321">
        <f>IFERROR(VLOOKUP($A351,'様式C-1-2用'!$B$3:$O$1100,6,0),"")</f>
        <v>0</v>
      </c>
      <c r="F351" s="321">
        <f>IFERROR(VLOOKUP($A351,'様式C-1-2用'!$B$3:$O$1100,7,0),"")</f>
        <v>0</v>
      </c>
      <c r="G351" s="321">
        <f>IFERROR(VLOOKUP($A351,'様式C-1-2用'!$B$3:$O$1100,8,0),"")</f>
        <v>0</v>
      </c>
      <c r="H351" s="327">
        <f>IFERROR(VLOOKUP($A351,'様式C-1-2用'!$B$3:$O$1100,9,0),"")</f>
        <v>0</v>
      </c>
      <c r="I351" s="321">
        <f>IFERROR(VLOOKUP($A351,'様式C-1-2用'!$B$3:$O$1100,10,0),"")</f>
        <v>0</v>
      </c>
      <c r="J351" s="321">
        <f>IFERROR(VLOOKUP($A351,'様式C-1-2用'!$B$3:$O$1100,11,0),"")</f>
        <v>0</v>
      </c>
      <c r="K351" s="321">
        <f t="shared" si="5"/>
        <v>0</v>
      </c>
      <c r="L351" s="321">
        <f>IFERROR(VLOOKUP($A351,'様式C-1-2用'!$B$3:$O$1100,12,0),"")</f>
        <v>0</v>
      </c>
      <c r="M351" s="321">
        <f>IFERROR(VLOOKUP($A351,'様式C-1-2用'!$B$3:$O$1100,13,0),"")</f>
        <v>0</v>
      </c>
      <c r="N351" s="321">
        <f>IFERROR(VLOOKUP($A351,'様式C-1-2用'!$B$3:$O$1100,14,0),"")</f>
        <v>0</v>
      </c>
      <c r="O351" s="321">
        <f>IFERROR(VLOOKUP($A351,'様式C-1-2用'!$B$3:$P$1100,15,0),"")</f>
        <v>0</v>
      </c>
    </row>
    <row r="352" spans="1:15" ht="15.95" customHeight="1" x14ac:dyDescent="0.15">
      <c r="A352" s="314">
        <v>350</v>
      </c>
      <c r="B352" s="320">
        <f>IFERROR(VLOOKUP($A352,'様式C-1-2用'!$B$3:$O$1100,2,0),"")</f>
        <v>0</v>
      </c>
      <c r="C352" s="321" t="str">
        <f>IFERROR(VLOOKUP($A352,'様式C-1-2用'!$B$3:$O$1100,3,0),"")</f>
        <v/>
      </c>
      <c r="D352" s="321">
        <f>IFERROR(VLOOKUP($A352,'様式C-1-2用'!$B$3:$O$1100,5,0),"")</f>
        <v>0</v>
      </c>
      <c r="E352" s="321">
        <f>IFERROR(VLOOKUP($A352,'様式C-1-2用'!$B$3:$O$1100,6,0),"")</f>
        <v>0</v>
      </c>
      <c r="F352" s="321">
        <f>IFERROR(VLOOKUP($A352,'様式C-1-2用'!$B$3:$O$1100,7,0),"")</f>
        <v>0</v>
      </c>
      <c r="G352" s="321">
        <f>IFERROR(VLOOKUP($A352,'様式C-1-2用'!$B$3:$O$1100,8,0),"")</f>
        <v>0</v>
      </c>
      <c r="H352" s="327">
        <f>IFERROR(VLOOKUP($A352,'様式C-1-2用'!$B$3:$O$1100,9,0),"")</f>
        <v>0</v>
      </c>
      <c r="I352" s="321">
        <f>IFERROR(VLOOKUP($A352,'様式C-1-2用'!$B$3:$O$1100,10,0),"")</f>
        <v>0</v>
      </c>
      <c r="J352" s="321">
        <f>IFERROR(VLOOKUP($A352,'様式C-1-2用'!$B$3:$O$1100,11,0),"")</f>
        <v>0</v>
      </c>
      <c r="K352" s="321">
        <f t="shared" si="5"/>
        <v>0</v>
      </c>
      <c r="L352" s="321">
        <f>IFERROR(VLOOKUP($A352,'様式C-1-2用'!$B$3:$O$1100,12,0),"")</f>
        <v>0</v>
      </c>
      <c r="M352" s="321">
        <f>IFERROR(VLOOKUP($A352,'様式C-1-2用'!$B$3:$O$1100,13,0),"")</f>
        <v>0</v>
      </c>
      <c r="N352" s="321">
        <f>IFERROR(VLOOKUP($A352,'様式C-1-2用'!$B$3:$O$1100,14,0),"")</f>
        <v>0</v>
      </c>
      <c r="O352" s="321">
        <f>IFERROR(VLOOKUP($A352,'様式C-1-2用'!$B$3:$P$1100,15,0),"")</f>
        <v>0</v>
      </c>
    </row>
    <row r="353" spans="1:15" ht="15.95" customHeight="1" x14ac:dyDescent="0.15">
      <c r="A353" s="314">
        <v>351</v>
      </c>
      <c r="B353" s="320">
        <f>IFERROR(VLOOKUP($A353,'様式C-1-2用'!$B$3:$O$1100,2,0),"")</f>
        <v>0</v>
      </c>
      <c r="C353" s="321" t="str">
        <f>IFERROR(VLOOKUP($A353,'様式C-1-2用'!$B$3:$O$1100,3,0),"")</f>
        <v/>
      </c>
      <c r="D353" s="321">
        <f>IFERROR(VLOOKUP($A353,'様式C-1-2用'!$B$3:$O$1100,5,0),"")</f>
        <v>0</v>
      </c>
      <c r="E353" s="321">
        <f>IFERROR(VLOOKUP($A353,'様式C-1-2用'!$B$3:$O$1100,6,0),"")</f>
        <v>0</v>
      </c>
      <c r="F353" s="321">
        <f>IFERROR(VLOOKUP($A353,'様式C-1-2用'!$B$3:$O$1100,7,0),"")</f>
        <v>0</v>
      </c>
      <c r="G353" s="321">
        <f>IFERROR(VLOOKUP($A353,'様式C-1-2用'!$B$3:$O$1100,8,0),"")</f>
        <v>0</v>
      </c>
      <c r="H353" s="327">
        <f>IFERROR(VLOOKUP($A353,'様式C-1-2用'!$B$3:$O$1100,9,0),"")</f>
        <v>0</v>
      </c>
      <c r="I353" s="321">
        <f>IFERROR(VLOOKUP($A353,'様式C-1-2用'!$B$3:$O$1100,10,0),"")</f>
        <v>0</v>
      </c>
      <c r="J353" s="321">
        <f>IFERROR(VLOOKUP($A353,'様式C-1-2用'!$B$3:$O$1100,11,0),"")</f>
        <v>0</v>
      </c>
      <c r="K353" s="321">
        <f t="shared" si="5"/>
        <v>0</v>
      </c>
      <c r="L353" s="321">
        <f>IFERROR(VLOOKUP($A353,'様式C-1-2用'!$B$3:$O$1100,12,0),"")</f>
        <v>0</v>
      </c>
      <c r="M353" s="321">
        <f>IFERROR(VLOOKUP($A353,'様式C-1-2用'!$B$3:$O$1100,13,0),"")</f>
        <v>0</v>
      </c>
      <c r="N353" s="321">
        <f>IFERROR(VLOOKUP($A353,'様式C-1-2用'!$B$3:$O$1100,14,0),"")</f>
        <v>0</v>
      </c>
      <c r="O353" s="321">
        <f>IFERROR(VLOOKUP($A353,'様式C-1-2用'!$B$3:$P$1100,15,0),"")</f>
        <v>0</v>
      </c>
    </row>
    <row r="354" spans="1:15" ht="15.95" customHeight="1" x14ac:dyDescent="0.15">
      <c r="A354" s="314">
        <v>352</v>
      </c>
      <c r="B354" s="320">
        <f>IFERROR(VLOOKUP($A354,'様式C-1-2用'!$B$3:$O$1100,2,0),"")</f>
        <v>0</v>
      </c>
      <c r="C354" s="321" t="str">
        <f>IFERROR(VLOOKUP($A354,'様式C-1-2用'!$B$3:$O$1100,3,0),"")</f>
        <v/>
      </c>
      <c r="D354" s="321">
        <f>IFERROR(VLOOKUP($A354,'様式C-1-2用'!$B$3:$O$1100,5,0),"")</f>
        <v>0</v>
      </c>
      <c r="E354" s="321">
        <f>IFERROR(VLOOKUP($A354,'様式C-1-2用'!$B$3:$O$1100,6,0),"")</f>
        <v>0</v>
      </c>
      <c r="F354" s="321">
        <f>IFERROR(VLOOKUP($A354,'様式C-1-2用'!$B$3:$O$1100,7,0),"")</f>
        <v>0</v>
      </c>
      <c r="G354" s="321">
        <f>IFERROR(VLOOKUP($A354,'様式C-1-2用'!$B$3:$O$1100,8,0),"")</f>
        <v>0</v>
      </c>
      <c r="H354" s="327">
        <f>IFERROR(VLOOKUP($A354,'様式C-1-2用'!$B$3:$O$1100,9,0),"")</f>
        <v>0</v>
      </c>
      <c r="I354" s="321">
        <f>IFERROR(VLOOKUP($A354,'様式C-1-2用'!$B$3:$O$1100,10,0),"")</f>
        <v>0</v>
      </c>
      <c r="J354" s="321">
        <f>IFERROR(VLOOKUP($A354,'様式C-1-2用'!$B$3:$O$1100,11,0),"")</f>
        <v>0</v>
      </c>
      <c r="K354" s="321">
        <f t="shared" si="5"/>
        <v>0</v>
      </c>
      <c r="L354" s="321">
        <f>IFERROR(VLOOKUP($A354,'様式C-1-2用'!$B$3:$O$1100,12,0),"")</f>
        <v>0</v>
      </c>
      <c r="M354" s="321">
        <f>IFERROR(VLOOKUP($A354,'様式C-1-2用'!$B$3:$O$1100,13,0),"")</f>
        <v>0</v>
      </c>
      <c r="N354" s="321">
        <f>IFERROR(VLOOKUP($A354,'様式C-1-2用'!$B$3:$O$1100,14,0),"")</f>
        <v>0</v>
      </c>
      <c r="O354" s="321">
        <f>IFERROR(VLOOKUP($A354,'様式C-1-2用'!$B$3:$P$1100,15,0),"")</f>
        <v>0</v>
      </c>
    </row>
    <row r="355" spans="1:15" ht="15.95" customHeight="1" x14ac:dyDescent="0.15">
      <c r="A355" s="314">
        <v>353</v>
      </c>
      <c r="B355" s="320">
        <f>IFERROR(VLOOKUP($A355,'様式C-1-2用'!$B$3:$O$1100,2,0),"")</f>
        <v>0</v>
      </c>
      <c r="C355" s="321" t="str">
        <f>IFERROR(VLOOKUP($A355,'様式C-1-2用'!$B$3:$O$1100,3,0),"")</f>
        <v/>
      </c>
      <c r="D355" s="321">
        <f>IFERROR(VLOOKUP($A355,'様式C-1-2用'!$B$3:$O$1100,5,0),"")</f>
        <v>0</v>
      </c>
      <c r="E355" s="321">
        <f>IFERROR(VLOOKUP($A355,'様式C-1-2用'!$B$3:$O$1100,6,0),"")</f>
        <v>0</v>
      </c>
      <c r="F355" s="321">
        <f>IFERROR(VLOOKUP($A355,'様式C-1-2用'!$B$3:$O$1100,7,0),"")</f>
        <v>0</v>
      </c>
      <c r="G355" s="321">
        <f>IFERROR(VLOOKUP($A355,'様式C-1-2用'!$B$3:$O$1100,8,0),"")</f>
        <v>0</v>
      </c>
      <c r="H355" s="327">
        <f>IFERROR(VLOOKUP($A355,'様式C-1-2用'!$B$3:$O$1100,9,0),"")</f>
        <v>0</v>
      </c>
      <c r="I355" s="321">
        <f>IFERROR(VLOOKUP($A355,'様式C-1-2用'!$B$3:$O$1100,10,0),"")</f>
        <v>0</v>
      </c>
      <c r="J355" s="321">
        <f>IFERROR(VLOOKUP($A355,'様式C-1-2用'!$B$3:$O$1100,11,0),"")</f>
        <v>0</v>
      </c>
      <c r="K355" s="321">
        <f t="shared" si="5"/>
        <v>0</v>
      </c>
      <c r="L355" s="321">
        <f>IFERROR(VLOOKUP($A355,'様式C-1-2用'!$B$3:$O$1100,12,0),"")</f>
        <v>0</v>
      </c>
      <c r="M355" s="321">
        <f>IFERROR(VLOOKUP($A355,'様式C-1-2用'!$B$3:$O$1100,13,0),"")</f>
        <v>0</v>
      </c>
      <c r="N355" s="321">
        <f>IFERROR(VLOOKUP($A355,'様式C-1-2用'!$B$3:$O$1100,14,0),"")</f>
        <v>0</v>
      </c>
      <c r="O355" s="321">
        <f>IFERROR(VLOOKUP($A355,'様式C-1-2用'!$B$3:$P$1100,15,0),"")</f>
        <v>0</v>
      </c>
    </row>
    <row r="356" spans="1:15" ht="15.95" customHeight="1" x14ac:dyDescent="0.15">
      <c r="A356" s="314">
        <v>354</v>
      </c>
      <c r="B356" s="320">
        <f>IFERROR(VLOOKUP($A356,'様式C-1-2用'!$B$3:$O$1100,2,0),"")</f>
        <v>0</v>
      </c>
      <c r="C356" s="321" t="str">
        <f>IFERROR(VLOOKUP($A356,'様式C-1-2用'!$B$3:$O$1100,3,0),"")</f>
        <v/>
      </c>
      <c r="D356" s="321">
        <f>IFERROR(VLOOKUP($A356,'様式C-1-2用'!$B$3:$O$1100,5,0),"")</f>
        <v>0</v>
      </c>
      <c r="E356" s="321">
        <f>IFERROR(VLOOKUP($A356,'様式C-1-2用'!$B$3:$O$1100,6,0),"")</f>
        <v>0</v>
      </c>
      <c r="F356" s="321">
        <f>IFERROR(VLOOKUP($A356,'様式C-1-2用'!$B$3:$O$1100,7,0),"")</f>
        <v>0</v>
      </c>
      <c r="G356" s="321">
        <f>IFERROR(VLOOKUP($A356,'様式C-1-2用'!$B$3:$O$1100,8,0),"")</f>
        <v>0</v>
      </c>
      <c r="H356" s="327">
        <f>IFERROR(VLOOKUP($A356,'様式C-1-2用'!$B$3:$O$1100,9,0),"")</f>
        <v>0</v>
      </c>
      <c r="I356" s="321">
        <f>IFERROR(VLOOKUP($A356,'様式C-1-2用'!$B$3:$O$1100,10,0),"")</f>
        <v>0</v>
      </c>
      <c r="J356" s="321">
        <f>IFERROR(VLOOKUP($A356,'様式C-1-2用'!$B$3:$O$1100,11,0),"")</f>
        <v>0</v>
      </c>
      <c r="K356" s="321">
        <f t="shared" si="5"/>
        <v>0</v>
      </c>
      <c r="L356" s="321">
        <f>IFERROR(VLOOKUP($A356,'様式C-1-2用'!$B$3:$O$1100,12,0),"")</f>
        <v>0</v>
      </c>
      <c r="M356" s="321">
        <f>IFERROR(VLOOKUP($A356,'様式C-1-2用'!$B$3:$O$1100,13,0),"")</f>
        <v>0</v>
      </c>
      <c r="N356" s="321">
        <f>IFERROR(VLOOKUP($A356,'様式C-1-2用'!$B$3:$O$1100,14,0),"")</f>
        <v>0</v>
      </c>
      <c r="O356" s="321">
        <f>IFERROR(VLOOKUP($A356,'様式C-1-2用'!$B$3:$P$1100,15,0),"")</f>
        <v>0</v>
      </c>
    </row>
    <row r="357" spans="1:15" ht="15.95" customHeight="1" x14ac:dyDescent="0.15">
      <c r="A357" s="314">
        <v>355</v>
      </c>
      <c r="B357" s="320">
        <f>IFERROR(VLOOKUP($A357,'様式C-1-2用'!$B$3:$O$1100,2,0),"")</f>
        <v>0</v>
      </c>
      <c r="C357" s="321" t="str">
        <f>IFERROR(VLOOKUP($A357,'様式C-1-2用'!$B$3:$O$1100,3,0),"")</f>
        <v/>
      </c>
      <c r="D357" s="321">
        <f>IFERROR(VLOOKUP($A357,'様式C-1-2用'!$B$3:$O$1100,5,0),"")</f>
        <v>0</v>
      </c>
      <c r="E357" s="321">
        <f>IFERROR(VLOOKUP($A357,'様式C-1-2用'!$B$3:$O$1100,6,0),"")</f>
        <v>0</v>
      </c>
      <c r="F357" s="321">
        <f>IFERROR(VLOOKUP($A357,'様式C-1-2用'!$B$3:$O$1100,7,0),"")</f>
        <v>0</v>
      </c>
      <c r="G357" s="321">
        <f>IFERROR(VLOOKUP($A357,'様式C-1-2用'!$B$3:$O$1100,8,0),"")</f>
        <v>0</v>
      </c>
      <c r="H357" s="327">
        <f>IFERROR(VLOOKUP($A357,'様式C-1-2用'!$B$3:$O$1100,9,0),"")</f>
        <v>0</v>
      </c>
      <c r="I357" s="321">
        <f>IFERROR(VLOOKUP($A357,'様式C-1-2用'!$B$3:$O$1100,10,0),"")</f>
        <v>0</v>
      </c>
      <c r="J357" s="321">
        <f>IFERROR(VLOOKUP($A357,'様式C-1-2用'!$B$3:$O$1100,11,0),"")</f>
        <v>0</v>
      </c>
      <c r="K357" s="321">
        <f t="shared" si="5"/>
        <v>0</v>
      </c>
      <c r="L357" s="321">
        <f>IFERROR(VLOOKUP($A357,'様式C-1-2用'!$B$3:$O$1100,12,0),"")</f>
        <v>0</v>
      </c>
      <c r="M357" s="321">
        <f>IFERROR(VLOOKUP($A357,'様式C-1-2用'!$B$3:$O$1100,13,0),"")</f>
        <v>0</v>
      </c>
      <c r="N357" s="321">
        <f>IFERROR(VLOOKUP($A357,'様式C-1-2用'!$B$3:$O$1100,14,0),"")</f>
        <v>0</v>
      </c>
      <c r="O357" s="321">
        <f>IFERROR(VLOOKUP($A357,'様式C-1-2用'!$B$3:$P$1100,15,0),"")</f>
        <v>0</v>
      </c>
    </row>
    <row r="358" spans="1:15" ht="15.95" customHeight="1" x14ac:dyDescent="0.15">
      <c r="A358" s="314">
        <v>356</v>
      </c>
      <c r="B358" s="320">
        <f>IFERROR(VLOOKUP($A358,'様式C-1-2用'!$B$3:$O$1100,2,0),"")</f>
        <v>0</v>
      </c>
      <c r="C358" s="321" t="str">
        <f>IFERROR(VLOOKUP($A358,'様式C-1-2用'!$B$3:$O$1100,3,0),"")</f>
        <v/>
      </c>
      <c r="D358" s="321">
        <f>IFERROR(VLOOKUP($A358,'様式C-1-2用'!$B$3:$O$1100,5,0),"")</f>
        <v>0</v>
      </c>
      <c r="E358" s="321">
        <f>IFERROR(VLOOKUP($A358,'様式C-1-2用'!$B$3:$O$1100,6,0),"")</f>
        <v>0</v>
      </c>
      <c r="F358" s="321">
        <f>IFERROR(VLOOKUP($A358,'様式C-1-2用'!$B$3:$O$1100,7,0),"")</f>
        <v>0</v>
      </c>
      <c r="G358" s="321">
        <f>IFERROR(VLOOKUP($A358,'様式C-1-2用'!$B$3:$O$1100,8,0),"")</f>
        <v>0</v>
      </c>
      <c r="H358" s="327">
        <f>IFERROR(VLOOKUP($A358,'様式C-1-2用'!$B$3:$O$1100,9,0),"")</f>
        <v>0</v>
      </c>
      <c r="I358" s="321">
        <f>IFERROR(VLOOKUP($A358,'様式C-1-2用'!$B$3:$O$1100,10,0),"")</f>
        <v>0</v>
      </c>
      <c r="J358" s="321">
        <f>IFERROR(VLOOKUP($A358,'様式C-1-2用'!$B$3:$O$1100,11,0),"")</f>
        <v>0</v>
      </c>
      <c r="K358" s="321">
        <f t="shared" si="5"/>
        <v>0</v>
      </c>
      <c r="L358" s="321">
        <f>IFERROR(VLOOKUP($A358,'様式C-1-2用'!$B$3:$O$1100,12,0),"")</f>
        <v>0</v>
      </c>
      <c r="M358" s="321">
        <f>IFERROR(VLOOKUP($A358,'様式C-1-2用'!$B$3:$O$1100,13,0),"")</f>
        <v>0</v>
      </c>
      <c r="N358" s="321">
        <f>IFERROR(VLOOKUP($A358,'様式C-1-2用'!$B$3:$O$1100,14,0),"")</f>
        <v>0</v>
      </c>
      <c r="O358" s="321">
        <f>IFERROR(VLOOKUP($A358,'様式C-1-2用'!$B$3:$P$1100,15,0),"")</f>
        <v>0</v>
      </c>
    </row>
    <row r="359" spans="1:15" ht="15.95" customHeight="1" x14ac:dyDescent="0.15">
      <c r="A359" s="314">
        <v>357</v>
      </c>
      <c r="B359" s="320">
        <f>IFERROR(VLOOKUP($A359,'様式C-1-2用'!$B$3:$O$1100,2,0),"")</f>
        <v>0</v>
      </c>
      <c r="C359" s="321" t="str">
        <f>IFERROR(VLOOKUP($A359,'様式C-1-2用'!$B$3:$O$1100,3,0),"")</f>
        <v/>
      </c>
      <c r="D359" s="321">
        <f>IFERROR(VLOOKUP($A359,'様式C-1-2用'!$B$3:$O$1100,5,0),"")</f>
        <v>0</v>
      </c>
      <c r="E359" s="321">
        <f>IFERROR(VLOOKUP($A359,'様式C-1-2用'!$B$3:$O$1100,6,0),"")</f>
        <v>0</v>
      </c>
      <c r="F359" s="321">
        <f>IFERROR(VLOOKUP($A359,'様式C-1-2用'!$B$3:$O$1100,7,0),"")</f>
        <v>0</v>
      </c>
      <c r="G359" s="321">
        <f>IFERROR(VLOOKUP($A359,'様式C-1-2用'!$B$3:$O$1100,8,0),"")</f>
        <v>0</v>
      </c>
      <c r="H359" s="327">
        <f>IFERROR(VLOOKUP($A359,'様式C-1-2用'!$B$3:$O$1100,9,0),"")</f>
        <v>0</v>
      </c>
      <c r="I359" s="321">
        <f>IFERROR(VLOOKUP($A359,'様式C-1-2用'!$B$3:$O$1100,10,0),"")</f>
        <v>0</v>
      </c>
      <c r="J359" s="321">
        <f>IFERROR(VLOOKUP($A359,'様式C-1-2用'!$B$3:$O$1100,11,0),"")</f>
        <v>0</v>
      </c>
      <c r="K359" s="321">
        <f t="shared" si="5"/>
        <v>0</v>
      </c>
      <c r="L359" s="321">
        <f>IFERROR(VLOOKUP($A359,'様式C-1-2用'!$B$3:$O$1100,12,0),"")</f>
        <v>0</v>
      </c>
      <c r="M359" s="321">
        <f>IFERROR(VLOOKUP($A359,'様式C-1-2用'!$B$3:$O$1100,13,0),"")</f>
        <v>0</v>
      </c>
      <c r="N359" s="321">
        <f>IFERROR(VLOOKUP($A359,'様式C-1-2用'!$B$3:$O$1100,14,0),"")</f>
        <v>0</v>
      </c>
      <c r="O359" s="321">
        <f>IFERROR(VLOOKUP($A359,'様式C-1-2用'!$B$3:$P$1100,15,0),"")</f>
        <v>0</v>
      </c>
    </row>
    <row r="360" spans="1:15" ht="15.95" customHeight="1" x14ac:dyDescent="0.15">
      <c r="A360" s="314">
        <v>358</v>
      </c>
      <c r="B360" s="320">
        <f>IFERROR(VLOOKUP($A360,'様式C-1-2用'!$B$3:$O$1100,2,0),"")</f>
        <v>0</v>
      </c>
      <c r="C360" s="321" t="str">
        <f>IFERROR(VLOOKUP($A360,'様式C-1-2用'!$B$3:$O$1100,3,0),"")</f>
        <v/>
      </c>
      <c r="D360" s="321">
        <f>IFERROR(VLOOKUP($A360,'様式C-1-2用'!$B$3:$O$1100,5,0),"")</f>
        <v>0</v>
      </c>
      <c r="E360" s="321">
        <f>IFERROR(VLOOKUP($A360,'様式C-1-2用'!$B$3:$O$1100,6,0),"")</f>
        <v>0</v>
      </c>
      <c r="F360" s="321">
        <f>IFERROR(VLOOKUP($A360,'様式C-1-2用'!$B$3:$O$1100,7,0),"")</f>
        <v>0</v>
      </c>
      <c r="G360" s="321">
        <f>IFERROR(VLOOKUP($A360,'様式C-1-2用'!$B$3:$O$1100,8,0),"")</f>
        <v>0</v>
      </c>
      <c r="H360" s="327">
        <f>IFERROR(VLOOKUP($A360,'様式C-1-2用'!$B$3:$O$1100,9,0),"")</f>
        <v>0</v>
      </c>
      <c r="I360" s="321">
        <f>IFERROR(VLOOKUP($A360,'様式C-1-2用'!$B$3:$O$1100,10,0),"")</f>
        <v>0</v>
      </c>
      <c r="J360" s="321">
        <f>IFERROR(VLOOKUP($A360,'様式C-1-2用'!$B$3:$O$1100,11,0),"")</f>
        <v>0</v>
      </c>
      <c r="K360" s="321">
        <f t="shared" si="5"/>
        <v>0</v>
      </c>
      <c r="L360" s="321">
        <f>IFERROR(VLOOKUP($A360,'様式C-1-2用'!$B$3:$O$1100,12,0),"")</f>
        <v>0</v>
      </c>
      <c r="M360" s="321">
        <f>IFERROR(VLOOKUP($A360,'様式C-1-2用'!$B$3:$O$1100,13,0),"")</f>
        <v>0</v>
      </c>
      <c r="N360" s="321">
        <f>IFERROR(VLOOKUP($A360,'様式C-1-2用'!$B$3:$O$1100,14,0),"")</f>
        <v>0</v>
      </c>
      <c r="O360" s="321">
        <f>IFERROR(VLOOKUP($A360,'様式C-1-2用'!$B$3:$P$1100,15,0),"")</f>
        <v>0</v>
      </c>
    </row>
    <row r="361" spans="1:15" ht="15.95" customHeight="1" x14ac:dyDescent="0.15">
      <c r="A361" s="314">
        <v>359</v>
      </c>
      <c r="B361" s="320">
        <f>IFERROR(VLOOKUP($A361,'様式C-1-2用'!$B$3:$O$1100,2,0),"")</f>
        <v>0</v>
      </c>
      <c r="C361" s="321" t="str">
        <f>IFERROR(VLOOKUP($A361,'様式C-1-2用'!$B$3:$O$1100,3,0),"")</f>
        <v/>
      </c>
      <c r="D361" s="321">
        <f>IFERROR(VLOOKUP($A361,'様式C-1-2用'!$B$3:$O$1100,5,0),"")</f>
        <v>0</v>
      </c>
      <c r="E361" s="321">
        <f>IFERROR(VLOOKUP($A361,'様式C-1-2用'!$B$3:$O$1100,6,0),"")</f>
        <v>0</v>
      </c>
      <c r="F361" s="321">
        <f>IFERROR(VLOOKUP($A361,'様式C-1-2用'!$B$3:$O$1100,7,0),"")</f>
        <v>0</v>
      </c>
      <c r="G361" s="321">
        <f>IFERROR(VLOOKUP($A361,'様式C-1-2用'!$B$3:$O$1100,8,0),"")</f>
        <v>0</v>
      </c>
      <c r="H361" s="327">
        <f>IFERROR(VLOOKUP($A361,'様式C-1-2用'!$B$3:$O$1100,9,0),"")</f>
        <v>0</v>
      </c>
      <c r="I361" s="321">
        <f>IFERROR(VLOOKUP($A361,'様式C-1-2用'!$B$3:$O$1100,10,0),"")</f>
        <v>0</v>
      </c>
      <c r="J361" s="321">
        <f>IFERROR(VLOOKUP($A361,'様式C-1-2用'!$B$3:$O$1100,11,0),"")</f>
        <v>0</v>
      </c>
      <c r="K361" s="321">
        <f t="shared" si="5"/>
        <v>0</v>
      </c>
      <c r="L361" s="321">
        <f>IFERROR(VLOOKUP($A361,'様式C-1-2用'!$B$3:$O$1100,12,0),"")</f>
        <v>0</v>
      </c>
      <c r="M361" s="321">
        <f>IFERROR(VLOOKUP($A361,'様式C-1-2用'!$B$3:$O$1100,13,0),"")</f>
        <v>0</v>
      </c>
      <c r="N361" s="321">
        <f>IFERROR(VLOOKUP($A361,'様式C-1-2用'!$B$3:$O$1100,14,0),"")</f>
        <v>0</v>
      </c>
      <c r="O361" s="321">
        <f>IFERROR(VLOOKUP($A361,'様式C-1-2用'!$B$3:$P$1100,15,0),"")</f>
        <v>0</v>
      </c>
    </row>
    <row r="362" spans="1:15" ht="15.95" customHeight="1" x14ac:dyDescent="0.15">
      <c r="A362" s="314">
        <v>360</v>
      </c>
      <c r="B362" s="320">
        <f>IFERROR(VLOOKUP($A362,'様式C-1-2用'!$B$3:$O$1100,2,0),"")</f>
        <v>0</v>
      </c>
      <c r="C362" s="321" t="str">
        <f>IFERROR(VLOOKUP($A362,'様式C-1-2用'!$B$3:$O$1100,3,0),"")</f>
        <v/>
      </c>
      <c r="D362" s="321">
        <f>IFERROR(VLOOKUP($A362,'様式C-1-2用'!$B$3:$O$1100,5,0),"")</f>
        <v>0</v>
      </c>
      <c r="E362" s="321">
        <f>IFERROR(VLOOKUP($A362,'様式C-1-2用'!$B$3:$O$1100,6,0),"")</f>
        <v>0</v>
      </c>
      <c r="F362" s="321">
        <f>IFERROR(VLOOKUP($A362,'様式C-1-2用'!$B$3:$O$1100,7,0),"")</f>
        <v>0</v>
      </c>
      <c r="G362" s="321">
        <f>IFERROR(VLOOKUP($A362,'様式C-1-2用'!$B$3:$O$1100,8,0),"")</f>
        <v>0</v>
      </c>
      <c r="H362" s="327">
        <f>IFERROR(VLOOKUP($A362,'様式C-1-2用'!$B$3:$O$1100,9,0),"")</f>
        <v>0</v>
      </c>
      <c r="I362" s="321">
        <f>IFERROR(VLOOKUP($A362,'様式C-1-2用'!$B$3:$O$1100,10,0),"")</f>
        <v>0</v>
      </c>
      <c r="J362" s="321">
        <f>IFERROR(VLOOKUP($A362,'様式C-1-2用'!$B$3:$O$1100,11,0),"")</f>
        <v>0</v>
      </c>
      <c r="K362" s="321">
        <f t="shared" si="5"/>
        <v>0</v>
      </c>
      <c r="L362" s="321">
        <f>IFERROR(VLOOKUP($A362,'様式C-1-2用'!$B$3:$O$1100,12,0),"")</f>
        <v>0</v>
      </c>
      <c r="M362" s="321">
        <f>IFERROR(VLOOKUP($A362,'様式C-1-2用'!$B$3:$O$1100,13,0),"")</f>
        <v>0</v>
      </c>
      <c r="N362" s="321">
        <f>IFERROR(VLOOKUP($A362,'様式C-1-2用'!$B$3:$O$1100,14,0),"")</f>
        <v>0</v>
      </c>
      <c r="O362" s="321">
        <f>IFERROR(VLOOKUP($A362,'様式C-1-2用'!$B$3:$P$1100,15,0),"")</f>
        <v>0</v>
      </c>
    </row>
    <row r="363" spans="1:15" ht="15.95" customHeight="1" x14ac:dyDescent="0.15">
      <c r="A363" s="314">
        <v>361</v>
      </c>
      <c r="B363" s="320">
        <f>IFERROR(VLOOKUP($A363,'様式C-1-2用'!$B$3:$O$1100,2,0),"")</f>
        <v>0</v>
      </c>
      <c r="C363" s="321" t="str">
        <f>IFERROR(VLOOKUP($A363,'様式C-1-2用'!$B$3:$O$1100,3,0),"")</f>
        <v/>
      </c>
      <c r="D363" s="321">
        <f>IFERROR(VLOOKUP($A363,'様式C-1-2用'!$B$3:$O$1100,5,0),"")</f>
        <v>0</v>
      </c>
      <c r="E363" s="321">
        <f>IFERROR(VLOOKUP($A363,'様式C-1-2用'!$B$3:$O$1100,6,0),"")</f>
        <v>0</v>
      </c>
      <c r="F363" s="321">
        <f>IFERROR(VLOOKUP($A363,'様式C-1-2用'!$B$3:$O$1100,7,0),"")</f>
        <v>0</v>
      </c>
      <c r="G363" s="321">
        <f>IFERROR(VLOOKUP($A363,'様式C-1-2用'!$B$3:$O$1100,8,0),"")</f>
        <v>0</v>
      </c>
      <c r="H363" s="327">
        <f>IFERROR(VLOOKUP($A363,'様式C-1-2用'!$B$3:$O$1100,9,0),"")</f>
        <v>0</v>
      </c>
      <c r="I363" s="321">
        <f>IFERROR(VLOOKUP($A363,'様式C-1-2用'!$B$3:$O$1100,10,0),"")</f>
        <v>0</v>
      </c>
      <c r="J363" s="321">
        <f>IFERROR(VLOOKUP($A363,'様式C-1-2用'!$B$3:$O$1100,11,0),"")</f>
        <v>0</v>
      </c>
      <c r="K363" s="321">
        <f t="shared" si="5"/>
        <v>0</v>
      </c>
      <c r="L363" s="321">
        <f>IFERROR(VLOOKUP($A363,'様式C-1-2用'!$B$3:$O$1100,12,0),"")</f>
        <v>0</v>
      </c>
      <c r="M363" s="321">
        <f>IFERROR(VLOOKUP($A363,'様式C-1-2用'!$B$3:$O$1100,13,0),"")</f>
        <v>0</v>
      </c>
      <c r="N363" s="321">
        <f>IFERROR(VLOOKUP($A363,'様式C-1-2用'!$B$3:$O$1100,14,0),"")</f>
        <v>0</v>
      </c>
      <c r="O363" s="321">
        <f>IFERROR(VLOOKUP($A363,'様式C-1-2用'!$B$3:$P$1100,15,0),"")</f>
        <v>0</v>
      </c>
    </row>
    <row r="364" spans="1:15" ht="15.95" customHeight="1" x14ac:dyDescent="0.15">
      <c r="A364" s="314">
        <v>362</v>
      </c>
      <c r="B364" s="320">
        <f>IFERROR(VLOOKUP($A364,'様式C-1-2用'!$B$3:$O$1100,2,0),"")</f>
        <v>0</v>
      </c>
      <c r="C364" s="321" t="str">
        <f>IFERROR(VLOOKUP($A364,'様式C-1-2用'!$B$3:$O$1100,3,0),"")</f>
        <v/>
      </c>
      <c r="D364" s="321">
        <f>IFERROR(VLOOKUP($A364,'様式C-1-2用'!$B$3:$O$1100,5,0),"")</f>
        <v>0</v>
      </c>
      <c r="E364" s="321">
        <f>IFERROR(VLOOKUP($A364,'様式C-1-2用'!$B$3:$O$1100,6,0),"")</f>
        <v>0</v>
      </c>
      <c r="F364" s="321">
        <f>IFERROR(VLOOKUP($A364,'様式C-1-2用'!$B$3:$O$1100,7,0),"")</f>
        <v>0</v>
      </c>
      <c r="G364" s="321">
        <f>IFERROR(VLOOKUP($A364,'様式C-1-2用'!$B$3:$O$1100,8,0),"")</f>
        <v>0</v>
      </c>
      <c r="H364" s="327">
        <f>IFERROR(VLOOKUP($A364,'様式C-1-2用'!$B$3:$O$1100,9,0),"")</f>
        <v>0</v>
      </c>
      <c r="I364" s="321">
        <f>IFERROR(VLOOKUP($A364,'様式C-1-2用'!$B$3:$O$1100,10,0),"")</f>
        <v>0</v>
      </c>
      <c r="J364" s="321">
        <f>IFERROR(VLOOKUP($A364,'様式C-1-2用'!$B$3:$O$1100,11,0),"")</f>
        <v>0</v>
      </c>
      <c r="K364" s="321">
        <f t="shared" si="5"/>
        <v>0</v>
      </c>
      <c r="L364" s="321">
        <f>IFERROR(VLOOKUP($A364,'様式C-1-2用'!$B$3:$O$1100,12,0),"")</f>
        <v>0</v>
      </c>
      <c r="M364" s="321">
        <f>IFERROR(VLOOKUP($A364,'様式C-1-2用'!$B$3:$O$1100,13,0),"")</f>
        <v>0</v>
      </c>
      <c r="N364" s="321">
        <f>IFERROR(VLOOKUP($A364,'様式C-1-2用'!$B$3:$O$1100,14,0),"")</f>
        <v>0</v>
      </c>
      <c r="O364" s="321">
        <f>IFERROR(VLOOKUP($A364,'様式C-1-2用'!$B$3:$P$1100,15,0),"")</f>
        <v>0</v>
      </c>
    </row>
    <row r="365" spans="1:15" ht="15.95" customHeight="1" x14ac:dyDescent="0.15">
      <c r="A365" s="314">
        <v>363</v>
      </c>
      <c r="B365" s="320">
        <f>IFERROR(VLOOKUP($A365,'様式C-1-2用'!$B$3:$O$1100,2,0),"")</f>
        <v>0</v>
      </c>
      <c r="C365" s="321" t="str">
        <f>IFERROR(VLOOKUP($A365,'様式C-1-2用'!$B$3:$O$1100,3,0),"")</f>
        <v/>
      </c>
      <c r="D365" s="321">
        <f>IFERROR(VLOOKUP($A365,'様式C-1-2用'!$B$3:$O$1100,5,0),"")</f>
        <v>0</v>
      </c>
      <c r="E365" s="321">
        <f>IFERROR(VLOOKUP($A365,'様式C-1-2用'!$B$3:$O$1100,6,0),"")</f>
        <v>0</v>
      </c>
      <c r="F365" s="321">
        <f>IFERROR(VLOOKUP($A365,'様式C-1-2用'!$B$3:$O$1100,7,0),"")</f>
        <v>0</v>
      </c>
      <c r="G365" s="321">
        <f>IFERROR(VLOOKUP($A365,'様式C-1-2用'!$B$3:$O$1100,8,0),"")</f>
        <v>0</v>
      </c>
      <c r="H365" s="327">
        <f>IFERROR(VLOOKUP($A365,'様式C-1-2用'!$B$3:$O$1100,9,0),"")</f>
        <v>0</v>
      </c>
      <c r="I365" s="321">
        <f>IFERROR(VLOOKUP($A365,'様式C-1-2用'!$B$3:$O$1100,10,0),"")</f>
        <v>0</v>
      </c>
      <c r="J365" s="321">
        <f>IFERROR(VLOOKUP($A365,'様式C-1-2用'!$B$3:$O$1100,11,0),"")</f>
        <v>0</v>
      </c>
      <c r="K365" s="321">
        <f t="shared" si="5"/>
        <v>0</v>
      </c>
      <c r="L365" s="321">
        <f>IFERROR(VLOOKUP($A365,'様式C-1-2用'!$B$3:$O$1100,12,0),"")</f>
        <v>0</v>
      </c>
      <c r="M365" s="321">
        <f>IFERROR(VLOOKUP($A365,'様式C-1-2用'!$B$3:$O$1100,13,0),"")</f>
        <v>0</v>
      </c>
      <c r="N365" s="321">
        <f>IFERROR(VLOOKUP($A365,'様式C-1-2用'!$B$3:$O$1100,14,0),"")</f>
        <v>0</v>
      </c>
      <c r="O365" s="321">
        <f>IFERROR(VLOOKUP($A365,'様式C-1-2用'!$B$3:$P$1100,15,0),"")</f>
        <v>0</v>
      </c>
    </row>
    <row r="366" spans="1:15" ht="15.95" customHeight="1" x14ac:dyDescent="0.15">
      <c r="A366" s="314">
        <v>364</v>
      </c>
      <c r="B366" s="320">
        <f>IFERROR(VLOOKUP($A366,'様式C-1-2用'!$B$3:$O$1100,2,0),"")</f>
        <v>0</v>
      </c>
      <c r="C366" s="321" t="str">
        <f>IFERROR(VLOOKUP($A366,'様式C-1-2用'!$B$3:$O$1100,3,0),"")</f>
        <v/>
      </c>
      <c r="D366" s="321">
        <f>IFERROR(VLOOKUP($A366,'様式C-1-2用'!$B$3:$O$1100,5,0),"")</f>
        <v>0</v>
      </c>
      <c r="E366" s="321">
        <f>IFERROR(VLOOKUP($A366,'様式C-1-2用'!$B$3:$O$1100,6,0),"")</f>
        <v>0</v>
      </c>
      <c r="F366" s="321">
        <f>IFERROR(VLOOKUP($A366,'様式C-1-2用'!$B$3:$O$1100,7,0),"")</f>
        <v>0</v>
      </c>
      <c r="G366" s="321">
        <f>IFERROR(VLOOKUP($A366,'様式C-1-2用'!$B$3:$O$1100,8,0),"")</f>
        <v>0</v>
      </c>
      <c r="H366" s="327">
        <f>IFERROR(VLOOKUP($A366,'様式C-1-2用'!$B$3:$O$1100,9,0),"")</f>
        <v>0</v>
      </c>
      <c r="I366" s="321">
        <f>IFERROR(VLOOKUP($A366,'様式C-1-2用'!$B$3:$O$1100,10,0),"")</f>
        <v>0</v>
      </c>
      <c r="J366" s="321">
        <f>IFERROR(VLOOKUP($A366,'様式C-1-2用'!$B$3:$O$1100,11,0),"")</f>
        <v>0</v>
      </c>
      <c r="K366" s="321">
        <f t="shared" si="5"/>
        <v>0</v>
      </c>
      <c r="L366" s="321">
        <f>IFERROR(VLOOKUP($A366,'様式C-1-2用'!$B$3:$O$1100,12,0),"")</f>
        <v>0</v>
      </c>
      <c r="M366" s="321">
        <f>IFERROR(VLOOKUP($A366,'様式C-1-2用'!$B$3:$O$1100,13,0),"")</f>
        <v>0</v>
      </c>
      <c r="N366" s="321">
        <f>IFERROR(VLOOKUP($A366,'様式C-1-2用'!$B$3:$O$1100,14,0),"")</f>
        <v>0</v>
      </c>
      <c r="O366" s="321">
        <f>IFERROR(VLOOKUP($A366,'様式C-1-2用'!$B$3:$P$1100,15,0),"")</f>
        <v>0</v>
      </c>
    </row>
    <row r="367" spans="1:15" ht="15.95" customHeight="1" x14ac:dyDescent="0.15">
      <c r="A367" s="314">
        <v>365</v>
      </c>
      <c r="B367" s="320">
        <f>IFERROR(VLOOKUP($A367,'様式C-1-2用'!$B$3:$O$1100,2,0),"")</f>
        <v>0</v>
      </c>
      <c r="C367" s="321" t="str">
        <f>IFERROR(VLOOKUP($A367,'様式C-1-2用'!$B$3:$O$1100,3,0),"")</f>
        <v/>
      </c>
      <c r="D367" s="321">
        <f>IFERROR(VLOOKUP($A367,'様式C-1-2用'!$B$3:$O$1100,5,0),"")</f>
        <v>0</v>
      </c>
      <c r="E367" s="321">
        <f>IFERROR(VLOOKUP($A367,'様式C-1-2用'!$B$3:$O$1100,6,0),"")</f>
        <v>0</v>
      </c>
      <c r="F367" s="321">
        <f>IFERROR(VLOOKUP($A367,'様式C-1-2用'!$B$3:$O$1100,7,0),"")</f>
        <v>0</v>
      </c>
      <c r="G367" s="321">
        <f>IFERROR(VLOOKUP($A367,'様式C-1-2用'!$B$3:$O$1100,8,0),"")</f>
        <v>0</v>
      </c>
      <c r="H367" s="327">
        <f>IFERROR(VLOOKUP($A367,'様式C-1-2用'!$B$3:$O$1100,9,0),"")</f>
        <v>0</v>
      </c>
      <c r="I367" s="321">
        <f>IFERROR(VLOOKUP($A367,'様式C-1-2用'!$B$3:$O$1100,10,0),"")</f>
        <v>0</v>
      </c>
      <c r="J367" s="321">
        <f>IFERROR(VLOOKUP($A367,'様式C-1-2用'!$B$3:$O$1100,11,0),"")</f>
        <v>0</v>
      </c>
      <c r="K367" s="321">
        <f t="shared" si="5"/>
        <v>0</v>
      </c>
      <c r="L367" s="321">
        <f>IFERROR(VLOOKUP($A367,'様式C-1-2用'!$B$3:$O$1100,12,0),"")</f>
        <v>0</v>
      </c>
      <c r="M367" s="321">
        <f>IFERROR(VLOOKUP($A367,'様式C-1-2用'!$B$3:$O$1100,13,0),"")</f>
        <v>0</v>
      </c>
      <c r="N367" s="321">
        <f>IFERROR(VLOOKUP($A367,'様式C-1-2用'!$B$3:$O$1100,14,0),"")</f>
        <v>0</v>
      </c>
      <c r="O367" s="321">
        <f>IFERROR(VLOOKUP($A367,'様式C-1-2用'!$B$3:$P$1100,15,0),"")</f>
        <v>0</v>
      </c>
    </row>
    <row r="368" spans="1:15" ht="15.95" customHeight="1" x14ac:dyDescent="0.15">
      <c r="A368" s="314">
        <v>366</v>
      </c>
      <c r="B368" s="320">
        <f>IFERROR(VLOOKUP($A368,'様式C-1-2用'!$B$3:$O$1100,2,0),"")</f>
        <v>0</v>
      </c>
      <c r="C368" s="321" t="str">
        <f>IFERROR(VLOOKUP($A368,'様式C-1-2用'!$B$3:$O$1100,3,0),"")</f>
        <v/>
      </c>
      <c r="D368" s="321">
        <f>IFERROR(VLOOKUP($A368,'様式C-1-2用'!$B$3:$O$1100,5,0),"")</f>
        <v>0</v>
      </c>
      <c r="E368" s="321">
        <f>IFERROR(VLOOKUP($A368,'様式C-1-2用'!$B$3:$O$1100,6,0),"")</f>
        <v>0</v>
      </c>
      <c r="F368" s="321">
        <f>IFERROR(VLOOKUP($A368,'様式C-1-2用'!$B$3:$O$1100,7,0),"")</f>
        <v>0</v>
      </c>
      <c r="G368" s="321">
        <f>IFERROR(VLOOKUP($A368,'様式C-1-2用'!$B$3:$O$1100,8,0),"")</f>
        <v>0</v>
      </c>
      <c r="H368" s="327">
        <f>IFERROR(VLOOKUP($A368,'様式C-1-2用'!$B$3:$O$1100,9,0),"")</f>
        <v>0</v>
      </c>
      <c r="I368" s="321">
        <f>IFERROR(VLOOKUP($A368,'様式C-1-2用'!$B$3:$O$1100,10,0),"")</f>
        <v>0</v>
      </c>
      <c r="J368" s="321">
        <f>IFERROR(VLOOKUP($A368,'様式C-1-2用'!$B$3:$O$1100,11,0),"")</f>
        <v>0</v>
      </c>
      <c r="K368" s="321">
        <f t="shared" si="5"/>
        <v>0</v>
      </c>
      <c r="L368" s="321">
        <f>IFERROR(VLOOKUP($A368,'様式C-1-2用'!$B$3:$O$1100,12,0),"")</f>
        <v>0</v>
      </c>
      <c r="M368" s="321">
        <f>IFERROR(VLOOKUP($A368,'様式C-1-2用'!$B$3:$O$1100,13,0),"")</f>
        <v>0</v>
      </c>
      <c r="N368" s="321">
        <f>IFERROR(VLOOKUP($A368,'様式C-1-2用'!$B$3:$O$1100,14,0),"")</f>
        <v>0</v>
      </c>
      <c r="O368" s="321">
        <f>IFERROR(VLOOKUP($A368,'様式C-1-2用'!$B$3:$P$1100,15,0),"")</f>
        <v>0</v>
      </c>
    </row>
    <row r="369" spans="1:15" ht="15.95" customHeight="1" x14ac:dyDescent="0.15">
      <c r="A369" s="314">
        <v>367</v>
      </c>
      <c r="B369" s="320">
        <f>IFERROR(VLOOKUP($A369,'様式C-1-2用'!$B$3:$O$1100,2,0),"")</f>
        <v>0</v>
      </c>
      <c r="C369" s="321" t="str">
        <f>IFERROR(VLOOKUP($A369,'様式C-1-2用'!$B$3:$O$1100,3,0),"")</f>
        <v/>
      </c>
      <c r="D369" s="321">
        <f>IFERROR(VLOOKUP($A369,'様式C-1-2用'!$B$3:$O$1100,5,0),"")</f>
        <v>0</v>
      </c>
      <c r="E369" s="321">
        <f>IFERROR(VLOOKUP($A369,'様式C-1-2用'!$B$3:$O$1100,6,0),"")</f>
        <v>0</v>
      </c>
      <c r="F369" s="321">
        <f>IFERROR(VLOOKUP($A369,'様式C-1-2用'!$B$3:$O$1100,7,0),"")</f>
        <v>0</v>
      </c>
      <c r="G369" s="321">
        <f>IFERROR(VLOOKUP($A369,'様式C-1-2用'!$B$3:$O$1100,8,0),"")</f>
        <v>0</v>
      </c>
      <c r="H369" s="327">
        <f>IFERROR(VLOOKUP($A369,'様式C-1-2用'!$B$3:$O$1100,9,0),"")</f>
        <v>0</v>
      </c>
      <c r="I369" s="321">
        <f>IFERROR(VLOOKUP($A369,'様式C-1-2用'!$B$3:$O$1100,10,0),"")</f>
        <v>0</v>
      </c>
      <c r="J369" s="321">
        <f>IFERROR(VLOOKUP($A369,'様式C-1-2用'!$B$3:$O$1100,11,0),"")</f>
        <v>0</v>
      </c>
      <c r="K369" s="321">
        <f t="shared" si="5"/>
        <v>0</v>
      </c>
      <c r="L369" s="321">
        <f>IFERROR(VLOOKUP($A369,'様式C-1-2用'!$B$3:$O$1100,12,0),"")</f>
        <v>0</v>
      </c>
      <c r="M369" s="321">
        <f>IFERROR(VLOOKUP($A369,'様式C-1-2用'!$B$3:$O$1100,13,0),"")</f>
        <v>0</v>
      </c>
      <c r="N369" s="321">
        <f>IFERROR(VLOOKUP($A369,'様式C-1-2用'!$B$3:$O$1100,14,0),"")</f>
        <v>0</v>
      </c>
      <c r="O369" s="321">
        <f>IFERROR(VLOOKUP($A369,'様式C-1-2用'!$B$3:$P$1100,15,0),"")</f>
        <v>0</v>
      </c>
    </row>
    <row r="370" spans="1:15" ht="15.95" customHeight="1" x14ac:dyDescent="0.15">
      <c r="A370" s="314">
        <v>368</v>
      </c>
      <c r="B370" s="320">
        <f>IFERROR(VLOOKUP($A370,'様式C-1-2用'!$B$3:$O$1100,2,0),"")</f>
        <v>0</v>
      </c>
      <c r="C370" s="321" t="str">
        <f>IFERROR(VLOOKUP($A370,'様式C-1-2用'!$B$3:$O$1100,3,0),"")</f>
        <v/>
      </c>
      <c r="D370" s="321">
        <f>IFERROR(VLOOKUP($A370,'様式C-1-2用'!$B$3:$O$1100,5,0),"")</f>
        <v>0</v>
      </c>
      <c r="E370" s="321">
        <f>IFERROR(VLOOKUP($A370,'様式C-1-2用'!$B$3:$O$1100,6,0),"")</f>
        <v>0</v>
      </c>
      <c r="F370" s="321">
        <f>IFERROR(VLOOKUP($A370,'様式C-1-2用'!$B$3:$O$1100,7,0),"")</f>
        <v>0</v>
      </c>
      <c r="G370" s="321">
        <f>IFERROR(VLOOKUP($A370,'様式C-1-2用'!$B$3:$O$1100,8,0),"")</f>
        <v>0</v>
      </c>
      <c r="H370" s="327">
        <f>IFERROR(VLOOKUP($A370,'様式C-1-2用'!$B$3:$O$1100,9,0),"")</f>
        <v>0</v>
      </c>
      <c r="I370" s="321">
        <f>IFERROR(VLOOKUP($A370,'様式C-1-2用'!$B$3:$O$1100,10,0),"")</f>
        <v>0</v>
      </c>
      <c r="J370" s="321">
        <f>IFERROR(VLOOKUP($A370,'様式C-1-2用'!$B$3:$O$1100,11,0),"")</f>
        <v>0</v>
      </c>
      <c r="K370" s="321">
        <f t="shared" si="5"/>
        <v>0</v>
      </c>
      <c r="L370" s="321">
        <f>IFERROR(VLOOKUP($A370,'様式C-1-2用'!$B$3:$O$1100,12,0),"")</f>
        <v>0</v>
      </c>
      <c r="M370" s="321">
        <f>IFERROR(VLOOKUP($A370,'様式C-1-2用'!$B$3:$O$1100,13,0),"")</f>
        <v>0</v>
      </c>
      <c r="N370" s="321">
        <f>IFERROR(VLOOKUP($A370,'様式C-1-2用'!$B$3:$O$1100,14,0),"")</f>
        <v>0</v>
      </c>
      <c r="O370" s="321">
        <f>IFERROR(VLOOKUP($A370,'様式C-1-2用'!$B$3:$P$1100,15,0),"")</f>
        <v>0</v>
      </c>
    </row>
    <row r="371" spans="1:15" ht="15.95" customHeight="1" x14ac:dyDescent="0.15">
      <c r="A371" s="314">
        <v>369</v>
      </c>
      <c r="B371" s="320">
        <f>IFERROR(VLOOKUP($A371,'様式C-1-2用'!$B$3:$O$1100,2,0),"")</f>
        <v>0</v>
      </c>
      <c r="C371" s="321" t="str">
        <f>IFERROR(VLOOKUP($A371,'様式C-1-2用'!$B$3:$O$1100,3,0),"")</f>
        <v/>
      </c>
      <c r="D371" s="321">
        <f>IFERROR(VLOOKUP($A371,'様式C-1-2用'!$B$3:$O$1100,5,0),"")</f>
        <v>0</v>
      </c>
      <c r="E371" s="321">
        <f>IFERROR(VLOOKUP($A371,'様式C-1-2用'!$B$3:$O$1100,6,0),"")</f>
        <v>0</v>
      </c>
      <c r="F371" s="321">
        <f>IFERROR(VLOOKUP($A371,'様式C-1-2用'!$B$3:$O$1100,7,0),"")</f>
        <v>0</v>
      </c>
      <c r="G371" s="321">
        <f>IFERROR(VLOOKUP($A371,'様式C-1-2用'!$B$3:$O$1100,8,0),"")</f>
        <v>0</v>
      </c>
      <c r="H371" s="327">
        <f>IFERROR(VLOOKUP($A371,'様式C-1-2用'!$B$3:$O$1100,9,0),"")</f>
        <v>0</v>
      </c>
      <c r="I371" s="321">
        <f>IFERROR(VLOOKUP($A371,'様式C-1-2用'!$B$3:$O$1100,10,0),"")</f>
        <v>0</v>
      </c>
      <c r="J371" s="321">
        <f>IFERROR(VLOOKUP($A371,'様式C-1-2用'!$B$3:$O$1100,11,0),"")</f>
        <v>0</v>
      </c>
      <c r="K371" s="321">
        <f t="shared" si="5"/>
        <v>0</v>
      </c>
      <c r="L371" s="321">
        <f>IFERROR(VLOOKUP($A371,'様式C-1-2用'!$B$3:$O$1100,12,0),"")</f>
        <v>0</v>
      </c>
      <c r="M371" s="321">
        <f>IFERROR(VLOOKUP($A371,'様式C-1-2用'!$B$3:$O$1100,13,0),"")</f>
        <v>0</v>
      </c>
      <c r="N371" s="321">
        <f>IFERROR(VLOOKUP($A371,'様式C-1-2用'!$B$3:$O$1100,14,0),"")</f>
        <v>0</v>
      </c>
      <c r="O371" s="321">
        <f>IFERROR(VLOOKUP($A371,'様式C-1-2用'!$B$3:$P$1100,15,0),"")</f>
        <v>0</v>
      </c>
    </row>
    <row r="372" spans="1:15" ht="15.95" customHeight="1" x14ac:dyDescent="0.15">
      <c r="A372" s="314">
        <v>370</v>
      </c>
      <c r="B372" s="320">
        <f>IFERROR(VLOOKUP($A372,'様式C-1-2用'!$B$3:$O$1100,2,0),"")</f>
        <v>0</v>
      </c>
      <c r="C372" s="321" t="str">
        <f>IFERROR(VLOOKUP($A372,'様式C-1-2用'!$B$3:$O$1100,3,0),"")</f>
        <v/>
      </c>
      <c r="D372" s="321">
        <f>IFERROR(VLOOKUP($A372,'様式C-1-2用'!$B$3:$O$1100,5,0),"")</f>
        <v>0</v>
      </c>
      <c r="E372" s="321">
        <f>IFERROR(VLOOKUP($A372,'様式C-1-2用'!$B$3:$O$1100,6,0),"")</f>
        <v>0</v>
      </c>
      <c r="F372" s="321">
        <f>IFERROR(VLOOKUP($A372,'様式C-1-2用'!$B$3:$O$1100,7,0),"")</f>
        <v>0</v>
      </c>
      <c r="G372" s="321">
        <f>IFERROR(VLOOKUP($A372,'様式C-1-2用'!$B$3:$O$1100,8,0),"")</f>
        <v>0</v>
      </c>
      <c r="H372" s="327">
        <f>IFERROR(VLOOKUP($A372,'様式C-1-2用'!$B$3:$O$1100,9,0),"")</f>
        <v>0</v>
      </c>
      <c r="I372" s="321">
        <f>IFERROR(VLOOKUP($A372,'様式C-1-2用'!$B$3:$O$1100,10,0),"")</f>
        <v>0</v>
      </c>
      <c r="J372" s="321">
        <f>IFERROR(VLOOKUP($A372,'様式C-1-2用'!$B$3:$O$1100,11,0),"")</f>
        <v>0</v>
      </c>
      <c r="K372" s="321">
        <f t="shared" si="5"/>
        <v>0</v>
      </c>
      <c r="L372" s="321">
        <f>IFERROR(VLOOKUP($A372,'様式C-1-2用'!$B$3:$O$1100,12,0),"")</f>
        <v>0</v>
      </c>
      <c r="M372" s="321">
        <f>IFERROR(VLOOKUP($A372,'様式C-1-2用'!$B$3:$O$1100,13,0),"")</f>
        <v>0</v>
      </c>
      <c r="N372" s="321">
        <f>IFERROR(VLOOKUP($A372,'様式C-1-2用'!$B$3:$O$1100,14,0),"")</f>
        <v>0</v>
      </c>
      <c r="O372" s="321">
        <f>IFERROR(VLOOKUP($A372,'様式C-1-2用'!$B$3:$P$1100,15,0),"")</f>
        <v>0</v>
      </c>
    </row>
    <row r="373" spans="1:15" ht="15.95" customHeight="1" x14ac:dyDescent="0.15">
      <c r="A373" s="314">
        <v>371</v>
      </c>
      <c r="B373" s="320">
        <f>IFERROR(VLOOKUP($A373,'様式C-1-2用'!$B$3:$O$1100,2,0),"")</f>
        <v>0</v>
      </c>
      <c r="C373" s="321" t="str">
        <f>IFERROR(VLOOKUP($A373,'様式C-1-2用'!$B$3:$O$1100,3,0),"")</f>
        <v/>
      </c>
      <c r="D373" s="321">
        <f>IFERROR(VLOOKUP($A373,'様式C-1-2用'!$B$3:$O$1100,5,0),"")</f>
        <v>0</v>
      </c>
      <c r="E373" s="321">
        <f>IFERROR(VLOOKUP($A373,'様式C-1-2用'!$B$3:$O$1100,6,0),"")</f>
        <v>0</v>
      </c>
      <c r="F373" s="321">
        <f>IFERROR(VLOOKUP($A373,'様式C-1-2用'!$B$3:$O$1100,7,0),"")</f>
        <v>0</v>
      </c>
      <c r="G373" s="321">
        <f>IFERROR(VLOOKUP($A373,'様式C-1-2用'!$B$3:$O$1100,8,0),"")</f>
        <v>0</v>
      </c>
      <c r="H373" s="327">
        <f>IFERROR(VLOOKUP($A373,'様式C-1-2用'!$B$3:$O$1100,9,0),"")</f>
        <v>0</v>
      </c>
      <c r="I373" s="321">
        <f>IFERROR(VLOOKUP($A373,'様式C-1-2用'!$B$3:$O$1100,10,0),"")</f>
        <v>0</v>
      </c>
      <c r="J373" s="321">
        <f>IFERROR(VLOOKUP($A373,'様式C-1-2用'!$B$3:$O$1100,11,0),"")</f>
        <v>0</v>
      </c>
      <c r="K373" s="321">
        <f t="shared" si="5"/>
        <v>0</v>
      </c>
      <c r="L373" s="321">
        <f>IFERROR(VLOOKUP($A373,'様式C-1-2用'!$B$3:$O$1100,12,0),"")</f>
        <v>0</v>
      </c>
      <c r="M373" s="321">
        <f>IFERROR(VLOOKUP($A373,'様式C-1-2用'!$B$3:$O$1100,13,0),"")</f>
        <v>0</v>
      </c>
      <c r="N373" s="321">
        <f>IFERROR(VLOOKUP($A373,'様式C-1-2用'!$B$3:$O$1100,14,0),"")</f>
        <v>0</v>
      </c>
      <c r="O373" s="321">
        <f>IFERROR(VLOOKUP($A373,'様式C-1-2用'!$B$3:$P$1100,15,0),"")</f>
        <v>0</v>
      </c>
    </row>
    <row r="374" spans="1:15" ht="15.95" customHeight="1" x14ac:dyDescent="0.15">
      <c r="A374" s="314">
        <v>372</v>
      </c>
      <c r="B374" s="320">
        <f>IFERROR(VLOOKUP($A374,'様式C-1-2用'!$B$3:$O$1100,2,0),"")</f>
        <v>0</v>
      </c>
      <c r="C374" s="321" t="str">
        <f>IFERROR(VLOOKUP($A374,'様式C-1-2用'!$B$3:$O$1100,3,0),"")</f>
        <v/>
      </c>
      <c r="D374" s="321">
        <f>IFERROR(VLOOKUP($A374,'様式C-1-2用'!$B$3:$O$1100,5,0),"")</f>
        <v>0</v>
      </c>
      <c r="E374" s="321">
        <f>IFERROR(VLOOKUP($A374,'様式C-1-2用'!$B$3:$O$1100,6,0),"")</f>
        <v>0</v>
      </c>
      <c r="F374" s="321">
        <f>IFERROR(VLOOKUP($A374,'様式C-1-2用'!$B$3:$O$1100,7,0),"")</f>
        <v>0</v>
      </c>
      <c r="G374" s="321">
        <f>IFERROR(VLOOKUP($A374,'様式C-1-2用'!$B$3:$O$1100,8,0),"")</f>
        <v>0</v>
      </c>
      <c r="H374" s="327">
        <f>IFERROR(VLOOKUP($A374,'様式C-1-2用'!$B$3:$O$1100,9,0),"")</f>
        <v>0</v>
      </c>
      <c r="I374" s="321">
        <f>IFERROR(VLOOKUP($A374,'様式C-1-2用'!$B$3:$O$1100,10,0),"")</f>
        <v>0</v>
      </c>
      <c r="J374" s="321">
        <f>IFERROR(VLOOKUP($A374,'様式C-1-2用'!$B$3:$O$1100,11,0),"")</f>
        <v>0</v>
      </c>
      <c r="K374" s="321">
        <f t="shared" si="5"/>
        <v>0</v>
      </c>
      <c r="L374" s="321">
        <f>IFERROR(VLOOKUP($A374,'様式C-1-2用'!$B$3:$O$1100,12,0),"")</f>
        <v>0</v>
      </c>
      <c r="M374" s="321">
        <f>IFERROR(VLOOKUP($A374,'様式C-1-2用'!$B$3:$O$1100,13,0),"")</f>
        <v>0</v>
      </c>
      <c r="N374" s="321">
        <f>IFERROR(VLOOKUP($A374,'様式C-1-2用'!$B$3:$O$1100,14,0),"")</f>
        <v>0</v>
      </c>
      <c r="O374" s="321">
        <f>IFERROR(VLOOKUP($A374,'様式C-1-2用'!$B$3:$P$1100,15,0),"")</f>
        <v>0</v>
      </c>
    </row>
    <row r="375" spans="1:15" ht="15.95" customHeight="1" x14ac:dyDescent="0.15">
      <c r="A375" s="314">
        <v>373</v>
      </c>
      <c r="B375" s="320">
        <f>IFERROR(VLOOKUP($A375,'様式C-1-2用'!$B$3:$O$1100,2,0),"")</f>
        <v>0</v>
      </c>
      <c r="C375" s="321" t="str">
        <f>IFERROR(VLOOKUP($A375,'様式C-1-2用'!$B$3:$O$1100,3,0),"")</f>
        <v/>
      </c>
      <c r="D375" s="321">
        <f>IFERROR(VLOOKUP($A375,'様式C-1-2用'!$B$3:$O$1100,5,0),"")</f>
        <v>0</v>
      </c>
      <c r="E375" s="321">
        <f>IFERROR(VLOOKUP($A375,'様式C-1-2用'!$B$3:$O$1100,6,0),"")</f>
        <v>0</v>
      </c>
      <c r="F375" s="321">
        <f>IFERROR(VLOOKUP($A375,'様式C-1-2用'!$B$3:$O$1100,7,0),"")</f>
        <v>0</v>
      </c>
      <c r="G375" s="321">
        <f>IFERROR(VLOOKUP($A375,'様式C-1-2用'!$B$3:$O$1100,8,0),"")</f>
        <v>0</v>
      </c>
      <c r="H375" s="327">
        <f>IFERROR(VLOOKUP($A375,'様式C-1-2用'!$B$3:$O$1100,9,0),"")</f>
        <v>0</v>
      </c>
      <c r="I375" s="321">
        <f>IFERROR(VLOOKUP($A375,'様式C-1-2用'!$B$3:$O$1100,10,0),"")</f>
        <v>0</v>
      </c>
      <c r="J375" s="321">
        <f>IFERROR(VLOOKUP($A375,'様式C-1-2用'!$B$3:$O$1100,11,0),"")</f>
        <v>0</v>
      </c>
      <c r="K375" s="321">
        <f t="shared" si="5"/>
        <v>0</v>
      </c>
      <c r="L375" s="321">
        <f>IFERROR(VLOOKUP($A375,'様式C-1-2用'!$B$3:$O$1100,12,0),"")</f>
        <v>0</v>
      </c>
      <c r="M375" s="321">
        <f>IFERROR(VLOOKUP($A375,'様式C-1-2用'!$B$3:$O$1100,13,0),"")</f>
        <v>0</v>
      </c>
      <c r="N375" s="321">
        <f>IFERROR(VLOOKUP($A375,'様式C-1-2用'!$B$3:$O$1100,14,0),"")</f>
        <v>0</v>
      </c>
      <c r="O375" s="321">
        <f>IFERROR(VLOOKUP($A375,'様式C-1-2用'!$B$3:$P$1100,15,0),"")</f>
        <v>0</v>
      </c>
    </row>
    <row r="376" spans="1:15" ht="15.95" customHeight="1" x14ac:dyDescent="0.15">
      <c r="A376" s="314">
        <v>374</v>
      </c>
      <c r="B376" s="320">
        <f>IFERROR(VLOOKUP($A376,'様式C-1-2用'!$B$3:$O$1100,2,0),"")</f>
        <v>0</v>
      </c>
      <c r="C376" s="321" t="str">
        <f>IFERROR(VLOOKUP($A376,'様式C-1-2用'!$B$3:$O$1100,3,0),"")</f>
        <v/>
      </c>
      <c r="D376" s="321">
        <f>IFERROR(VLOOKUP($A376,'様式C-1-2用'!$B$3:$O$1100,5,0),"")</f>
        <v>0</v>
      </c>
      <c r="E376" s="321">
        <f>IFERROR(VLOOKUP($A376,'様式C-1-2用'!$B$3:$O$1100,6,0),"")</f>
        <v>0</v>
      </c>
      <c r="F376" s="321">
        <f>IFERROR(VLOOKUP($A376,'様式C-1-2用'!$B$3:$O$1100,7,0),"")</f>
        <v>0</v>
      </c>
      <c r="G376" s="321">
        <f>IFERROR(VLOOKUP($A376,'様式C-1-2用'!$B$3:$O$1100,8,0),"")</f>
        <v>0</v>
      </c>
      <c r="H376" s="327">
        <f>IFERROR(VLOOKUP($A376,'様式C-1-2用'!$B$3:$O$1100,9,0),"")</f>
        <v>0</v>
      </c>
      <c r="I376" s="321">
        <f>IFERROR(VLOOKUP($A376,'様式C-1-2用'!$B$3:$O$1100,10,0),"")</f>
        <v>0</v>
      </c>
      <c r="J376" s="321">
        <f>IFERROR(VLOOKUP($A376,'様式C-1-2用'!$B$3:$O$1100,11,0),"")</f>
        <v>0</v>
      </c>
      <c r="K376" s="321">
        <f t="shared" si="5"/>
        <v>0</v>
      </c>
      <c r="L376" s="321">
        <f>IFERROR(VLOOKUP($A376,'様式C-1-2用'!$B$3:$O$1100,12,0),"")</f>
        <v>0</v>
      </c>
      <c r="M376" s="321">
        <f>IFERROR(VLOOKUP($A376,'様式C-1-2用'!$B$3:$O$1100,13,0),"")</f>
        <v>0</v>
      </c>
      <c r="N376" s="321">
        <f>IFERROR(VLOOKUP($A376,'様式C-1-2用'!$B$3:$O$1100,14,0),"")</f>
        <v>0</v>
      </c>
      <c r="O376" s="321">
        <f>IFERROR(VLOOKUP($A376,'様式C-1-2用'!$B$3:$P$1100,15,0),"")</f>
        <v>0</v>
      </c>
    </row>
    <row r="377" spans="1:15" ht="15.95" customHeight="1" x14ac:dyDescent="0.15">
      <c r="A377" s="314">
        <v>375</v>
      </c>
      <c r="B377" s="320">
        <f>IFERROR(VLOOKUP($A377,'様式C-1-2用'!$B$3:$O$1100,2,0),"")</f>
        <v>0</v>
      </c>
      <c r="C377" s="321" t="str">
        <f>IFERROR(VLOOKUP($A377,'様式C-1-2用'!$B$3:$O$1100,3,0),"")</f>
        <v/>
      </c>
      <c r="D377" s="321">
        <f>IFERROR(VLOOKUP($A377,'様式C-1-2用'!$B$3:$O$1100,5,0),"")</f>
        <v>0</v>
      </c>
      <c r="E377" s="321">
        <f>IFERROR(VLOOKUP($A377,'様式C-1-2用'!$B$3:$O$1100,6,0),"")</f>
        <v>0</v>
      </c>
      <c r="F377" s="321">
        <f>IFERROR(VLOOKUP($A377,'様式C-1-2用'!$B$3:$O$1100,7,0),"")</f>
        <v>0</v>
      </c>
      <c r="G377" s="321">
        <f>IFERROR(VLOOKUP($A377,'様式C-1-2用'!$B$3:$O$1100,8,0),"")</f>
        <v>0</v>
      </c>
      <c r="H377" s="327">
        <f>IFERROR(VLOOKUP($A377,'様式C-1-2用'!$B$3:$O$1100,9,0),"")</f>
        <v>0</v>
      </c>
      <c r="I377" s="321">
        <f>IFERROR(VLOOKUP($A377,'様式C-1-2用'!$B$3:$O$1100,10,0),"")</f>
        <v>0</v>
      </c>
      <c r="J377" s="321">
        <f>IFERROR(VLOOKUP($A377,'様式C-1-2用'!$B$3:$O$1100,11,0),"")</f>
        <v>0</v>
      </c>
      <c r="K377" s="321">
        <f t="shared" si="5"/>
        <v>0</v>
      </c>
      <c r="L377" s="321">
        <f>IFERROR(VLOOKUP($A377,'様式C-1-2用'!$B$3:$O$1100,12,0),"")</f>
        <v>0</v>
      </c>
      <c r="M377" s="321">
        <f>IFERROR(VLOOKUP($A377,'様式C-1-2用'!$B$3:$O$1100,13,0),"")</f>
        <v>0</v>
      </c>
      <c r="N377" s="321">
        <f>IFERROR(VLOOKUP($A377,'様式C-1-2用'!$B$3:$O$1100,14,0),"")</f>
        <v>0</v>
      </c>
      <c r="O377" s="321">
        <f>IFERROR(VLOOKUP($A377,'様式C-1-2用'!$B$3:$P$1100,15,0),"")</f>
        <v>0</v>
      </c>
    </row>
    <row r="378" spans="1:15" ht="15.95" customHeight="1" x14ac:dyDescent="0.15">
      <c r="A378" s="314">
        <v>376</v>
      </c>
      <c r="B378" s="320">
        <f>IFERROR(VLOOKUP($A378,'様式C-1-2用'!$B$3:$O$1100,2,0),"")</f>
        <v>0</v>
      </c>
      <c r="C378" s="321" t="str">
        <f>IFERROR(VLOOKUP($A378,'様式C-1-2用'!$B$3:$O$1100,3,0),"")</f>
        <v/>
      </c>
      <c r="D378" s="321">
        <f>IFERROR(VLOOKUP($A378,'様式C-1-2用'!$B$3:$O$1100,5,0),"")</f>
        <v>0</v>
      </c>
      <c r="E378" s="321">
        <f>IFERROR(VLOOKUP($A378,'様式C-1-2用'!$B$3:$O$1100,6,0),"")</f>
        <v>0</v>
      </c>
      <c r="F378" s="321">
        <f>IFERROR(VLOOKUP($A378,'様式C-1-2用'!$B$3:$O$1100,7,0),"")</f>
        <v>0</v>
      </c>
      <c r="G378" s="321">
        <f>IFERROR(VLOOKUP($A378,'様式C-1-2用'!$B$3:$O$1100,8,0),"")</f>
        <v>0</v>
      </c>
      <c r="H378" s="327">
        <f>IFERROR(VLOOKUP($A378,'様式C-1-2用'!$B$3:$O$1100,9,0),"")</f>
        <v>0</v>
      </c>
      <c r="I378" s="321">
        <f>IFERROR(VLOOKUP($A378,'様式C-1-2用'!$B$3:$O$1100,10,0),"")</f>
        <v>0</v>
      </c>
      <c r="J378" s="321">
        <f>IFERROR(VLOOKUP($A378,'様式C-1-2用'!$B$3:$O$1100,11,0),"")</f>
        <v>0</v>
      </c>
      <c r="K378" s="321">
        <f t="shared" si="5"/>
        <v>0</v>
      </c>
      <c r="L378" s="321">
        <f>IFERROR(VLOOKUP($A378,'様式C-1-2用'!$B$3:$O$1100,12,0),"")</f>
        <v>0</v>
      </c>
      <c r="M378" s="321">
        <f>IFERROR(VLOOKUP($A378,'様式C-1-2用'!$B$3:$O$1100,13,0),"")</f>
        <v>0</v>
      </c>
      <c r="N378" s="321">
        <f>IFERROR(VLOOKUP($A378,'様式C-1-2用'!$B$3:$O$1100,14,0),"")</f>
        <v>0</v>
      </c>
      <c r="O378" s="321">
        <f>IFERROR(VLOOKUP($A378,'様式C-1-2用'!$B$3:$P$1100,15,0),"")</f>
        <v>0</v>
      </c>
    </row>
    <row r="379" spans="1:15" ht="15.95" customHeight="1" x14ac:dyDescent="0.15">
      <c r="A379" s="314">
        <v>377</v>
      </c>
      <c r="B379" s="320">
        <f>IFERROR(VLOOKUP($A379,'様式C-1-2用'!$B$3:$O$1100,2,0),"")</f>
        <v>0</v>
      </c>
      <c r="C379" s="321" t="str">
        <f>IFERROR(VLOOKUP($A379,'様式C-1-2用'!$B$3:$O$1100,3,0),"")</f>
        <v/>
      </c>
      <c r="D379" s="321">
        <f>IFERROR(VLOOKUP($A379,'様式C-1-2用'!$B$3:$O$1100,5,0),"")</f>
        <v>0</v>
      </c>
      <c r="E379" s="321">
        <f>IFERROR(VLOOKUP($A379,'様式C-1-2用'!$B$3:$O$1100,6,0),"")</f>
        <v>0</v>
      </c>
      <c r="F379" s="321">
        <f>IFERROR(VLOOKUP($A379,'様式C-1-2用'!$B$3:$O$1100,7,0),"")</f>
        <v>0</v>
      </c>
      <c r="G379" s="321">
        <f>IFERROR(VLOOKUP($A379,'様式C-1-2用'!$B$3:$O$1100,8,0),"")</f>
        <v>0</v>
      </c>
      <c r="H379" s="327">
        <f>IFERROR(VLOOKUP($A379,'様式C-1-2用'!$B$3:$O$1100,9,0),"")</f>
        <v>0</v>
      </c>
      <c r="I379" s="321">
        <f>IFERROR(VLOOKUP($A379,'様式C-1-2用'!$B$3:$O$1100,10,0),"")</f>
        <v>0</v>
      </c>
      <c r="J379" s="321">
        <f>IFERROR(VLOOKUP($A379,'様式C-1-2用'!$B$3:$O$1100,11,0),"")</f>
        <v>0</v>
      </c>
      <c r="K379" s="321">
        <f t="shared" si="5"/>
        <v>0</v>
      </c>
      <c r="L379" s="321">
        <f>IFERROR(VLOOKUP($A379,'様式C-1-2用'!$B$3:$O$1100,12,0),"")</f>
        <v>0</v>
      </c>
      <c r="M379" s="321">
        <f>IFERROR(VLOOKUP($A379,'様式C-1-2用'!$B$3:$O$1100,13,0),"")</f>
        <v>0</v>
      </c>
      <c r="N379" s="321">
        <f>IFERROR(VLOOKUP($A379,'様式C-1-2用'!$B$3:$O$1100,14,0),"")</f>
        <v>0</v>
      </c>
      <c r="O379" s="321">
        <f>IFERROR(VLOOKUP($A379,'様式C-1-2用'!$B$3:$P$1100,15,0),"")</f>
        <v>0</v>
      </c>
    </row>
    <row r="380" spans="1:15" ht="15.95" customHeight="1" x14ac:dyDescent="0.15">
      <c r="A380" s="314">
        <v>378</v>
      </c>
      <c r="B380" s="320">
        <f>IFERROR(VLOOKUP($A380,'様式C-1-2用'!$B$3:$O$1100,2,0),"")</f>
        <v>0</v>
      </c>
      <c r="C380" s="321" t="str">
        <f>IFERROR(VLOOKUP($A380,'様式C-1-2用'!$B$3:$O$1100,3,0),"")</f>
        <v/>
      </c>
      <c r="D380" s="321">
        <f>IFERROR(VLOOKUP($A380,'様式C-1-2用'!$B$3:$O$1100,5,0),"")</f>
        <v>0</v>
      </c>
      <c r="E380" s="321">
        <f>IFERROR(VLOOKUP($A380,'様式C-1-2用'!$B$3:$O$1100,6,0),"")</f>
        <v>0</v>
      </c>
      <c r="F380" s="321">
        <f>IFERROR(VLOOKUP($A380,'様式C-1-2用'!$B$3:$O$1100,7,0),"")</f>
        <v>0</v>
      </c>
      <c r="G380" s="321">
        <f>IFERROR(VLOOKUP($A380,'様式C-1-2用'!$B$3:$O$1100,8,0),"")</f>
        <v>0</v>
      </c>
      <c r="H380" s="327">
        <f>IFERROR(VLOOKUP($A380,'様式C-1-2用'!$B$3:$O$1100,9,0),"")</f>
        <v>0</v>
      </c>
      <c r="I380" s="321">
        <f>IFERROR(VLOOKUP($A380,'様式C-1-2用'!$B$3:$O$1100,10,0),"")</f>
        <v>0</v>
      </c>
      <c r="J380" s="321">
        <f>IFERROR(VLOOKUP($A380,'様式C-1-2用'!$B$3:$O$1100,11,0),"")</f>
        <v>0</v>
      </c>
      <c r="K380" s="321">
        <f t="shared" si="5"/>
        <v>0</v>
      </c>
      <c r="L380" s="321">
        <f>IFERROR(VLOOKUP($A380,'様式C-1-2用'!$B$3:$O$1100,12,0),"")</f>
        <v>0</v>
      </c>
      <c r="M380" s="321">
        <f>IFERROR(VLOOKUP($A380,'様式C-1-2用'!$B$3:$O$1100,13,0),"")</f>
        <v>0</v>
      </c>
      <c r="N380" s="321">
        <f>IFERROR(VLOOKUP($A380,'様式C-1-2用'!$B$3:$O$1100,14,0),"")</f>
        <v>0</v>
      </c>
      <c r="O380" s="321">
        <f>IFERROR(VLOOKUP($A380,'様式C-1-2用'!$B$3:$P$1100,15,0),"")</f>
        <v>0</v>
      </c>
    </row>
    <row r="381" spans="1:15" ht="15.95" customHeight="1" x14ac:dyDescent="0.15">
      <c r="A381" s="314">
        <v>379</v>
      </c>
      <c r="B381" s="320">
        <f>IFERROR(VLOOKUP($A381,'様式C-1-2用'!$B$3:$O$1100,2,0),"")</f>
        <v>0</v>
      </c>
      <c r="C381" s="321" t="str">
        <f>IFERROR(VLOOKUP($A381,'様式C-1-2用'!$B$3:$O$1100,3,0),"")</f>
        <v/>
      </c>
      <c r="D381" s="321">
        <f>IFERROR(VLOOKUP($A381,'様式C-1-2用'!$B$3:$O$1100,5,0),"")</f>
        <v>0</v>
      </c>
      <c r="E381" s="321">
        <f>IFERROR(VLOOKUP($A381,'様式C-1-2用'!$B$3:$O$1100,6,0),"")</f>
        <v>0</v>
      </c>
      <c r="F381" s="321">
        <f>IFERROR(VLOOKUP($A381,'様式C-1-2用'!$B$3:$O$1100,7,0),"")</f>
        <v>0</v>
      </c>
      <c r="G381" s="321">
        <f>IFERROR(VLOOKUP($A381,'様式C-1-2用'!$B$3:$O$1100,8,0),"")</f>
        <v>0</v>
      </c>
      <c r="H381" s="327">
        <f>IFERROR(VLOOKUP($A381,'様式C-1-2用'!$B$3:$O$1100,9,0),"")</f>
        <v>0</v>
      </c>
      <c r="I381" s="321">
        <f>IFERROR(VLOOKUP($A381,'様式C-1-2用'!$B$3:$O$1100,10,0),"")</f>
        <v>0</v>
      </c>
      <c r="J381" s="321">
        <f>IFERROR(VLOOKUP($A381,'様式C-1-2用'!$B$3:$O$1100,11,0),"")</f>
        <v>0</v>
      </c>
      <c r="K381" s="321">
        <f t="shared" si="5"/>
        <v>0</v>
      </c>
      <c r="L381" s="321">
        <f>IFERROR(VLOOKUP($A381,'様式C-1-2用'!$B$3:$O$1100,12,0),"")</f>
        <v>0</v>
      </c>
      <c r="M381" s="321">
        <f>IFERROR(VLOOKUP($A381,'様式C-1-2用'!$B$3:$O$1100,13,0),"")</f>
        <v>0</v>
      </c>
      <c r="N381" s="321">
        <f>IFERROR(VLOOKUP($A381,'様式C-1-2用'!$B$3:$O$1100,14,0),"")</f>
        <v>0</v>
      </c>
      <c r="O381" s="321">
        <f>IFERROR(VLOOKUP($A381,'様式C-1-2用'!$B$3:$P$1100,15,0),"")</f>
        <v>0</v>
      </c>
    </row>
    <row r="382" spans="1:15" ht="15.95" customHeight="1" x14ac:dyDescent="0.15">
      <c r="A382" s="314">
        <v>380</v>
      </c>
      <c r="B382" s="320">
        <f>IFERROR(VLOOKUP($A382,'様式C-1-2用'!$B$3:$O$1100,2,0),"")</f>
        <v>0</v>
      </c>
      <c r="C382" s="321" t="str">
        <f>IFERROR(VLOOKUP($A382,'様式C-1-2用'!$B$3:$O$1100,3,0),"")</f>
        <v/>
      </c>
      <c r="D382" s="321">
        <f>IFERROR(VLOOKUP($A382,'様式C-1-2用'!$B$3:$O$1100,5,0),"")</f>
        <v>0</v>
      </c>
      <c r="E382" s="321">
        <f>IFERROR(VLOOKUP($A382,'様式C-1-2用'!$B$3:$O$1100,6,0),"")</f>
        <v>0</v>
      </c>
      <c r="F382" s="321">
        <f>IFERROR(VLOOKUP($A382,'様式C-1-2用'!$B$3:$O$1100,7,0),"")</f>
        <v>0</v>
      </c>
      <c r="G382" s="321">
        <f>IFERROR(VLOOKUP($A382,'様式C-1-2用'!$B$3:$O$1100,8,0),"")</f>
        <v>0</v>
      </c>
      <c r="H382" s="327">
        <f>IFERROR(VLOOKUP($A382,'様式C-1-2用'!$B$3:$O$1100,9,0),"")</f>
        <v>0</v>
      </c>
      <c r="I382" s="321">
        <f>IFERROR(VLOOKUP($A382,'様式C-1-2用'!$B$3:$O$1100,10,0),"")</f>
        <v>0</v>
      </c>
      <c r="J382" s="321">
        <f>IFERROR(VLOOKUP($A382,'様式C-1-2用'!$B$3:$O$1100,11,0),"")</f>
        <v>0</v>
      </c>
      <c r="K382" s="321">
        <f t="shared" si="5"/>
        <v>0</v>
      </c>
      <c r="L382" s="321">
        <f>IFERROR(VLOOKUP($A382,'様式C-1-2用'!$B$3:$O$1100,12,0),"")</f>
        <v>0</v>
      </c>
      <c r="M382" s="321">
        <f>IFERROR(VLOOKUP($A382,'様式C-1-2用'!$B$3:$O$1100,13,0),"")</f>
        <v>0</v>
      </c>
      <c r="N382" s="321">
        <f>IFERROR(VLOOKUP($A382,'様式C-1-2用'!$B$3:$O$1100,14,0),"")</f>
        <v>0</v>
      </c>
      <c r="O382" s="321">
        <f>IFERROR(VLOOKUP($A382,'様式C-1-2用'!$B$3:$P$1100,15,0),"")</f>
        <v>0</v>
      </c>
    </row>
    <row r="383" spans="1:15" ht="15.95" customHeight="1" x14ac:dyDescent="0.15">
      <c r="A383" s="314">
        <v>381</v>
      </c>
      <c r="B383" s="320">
        <f>IFERROR(VLOOKUP($A383,'様式C-1-2用'!$B$3:$O$1100,2,0),"")</f>
        <v>0</v>
      </c>
      <c r="C383" s="321" t="str">
        <f>IFERROR(VLOOKUP($A383,'様式C-1-2用'!$B$3:$O$1100,3,0),"")</f>
        <v/>
      </c>
      <c r="D383" s="321">
        <f>IFERROR(VLOOKUP($A383,'様式C-1-2用'!$B$3:$O$1100,5,0),"")</f>
        <v>0</v>
      </c>
      <c r="E383" s="321">
        <f>IFERROR(VLOOKUP($A383,'様式C-1-2用'!$B$3:$O$1100,6,0),"")</f>
        <v>0</v>
      </c>
      <c r="F383" s="321">
        <f>IFERROR(VLOOKUP($A383,'様式C-1-2用'!$B$3:$O$1100,7,0),"")</f>
        <v>0</v>
      </c>
      <c r="G383" s="321">
        <f>IFERROR(VLOOKUP($A383,'様式C-1-2用'!$B$3:$O$1100,8,0),"")</f>
        <v>0</v>
      </c>
      <c r="H383" s="327">
        <f>IFERROR(VLOOKUP($A383,'様式C-1-2用'!$B$3:$O$1100,9,0),"")</f>
        <v>0</v>
      </c>
      <c r="I383" s="321">
        <f>IFERROR(VLOOKUP($A383,'様式C-1-2用'!$B$3:$O$1100,10,0),"")</f>
        <v>0</v>
      </c>
      <c r="J383" s="321">
        <f>IFERROR(VLOOKUP($A383,'様式C-1-2用'!$B$3:$O$1100,11,0),"")</f>
        <v>0</v>
      </c>
      <c r="K383" s="321">
        <f t="shared" si="5"/>
        <v>0</v>
      </c>
      <c r="L383" s="321">
        <f>IFERROR(VLOOKUP($A383,'様式C-1-2用'!$B$3:$O$1100,12,0),"")</f>
        <v>0</v>
      </c>
      <c r="M383" s="321">
        <f>IFERROR(VLOOKUP($A383,'様式C-1-2用'!$B$3:$O$1100,13,0),"")</f>
        <v>0</v>
      </c>
      <c r="N383" s="321">
        <f>IFERROR(VLOOKUP($A383,'様式C-1-2用'!$B$3:$O$1100,14,0),"")</f>
        <v>0</v>
      </c>
      <c r="O383" s="321">
        <f>IFERROR(VLOOKUP($A383,'様式C-1-2用'!$B$3:$P$1100,15,0),"")</f>
        <v>0</v>
      </c>
    </row>
    <row r="384" spans="1:15" ht="15.95" customHeight="1" x14ac:dyDescent="0.15">
      <c r="A384" s="314">
        <v>382</v>
      </c>
      <c r="B384" s="320">
        <f>IFERROR(VLOOKUP($A384,'様式C-1-2用'!$B$3:$O$1100,2,0),"")</f>
        <v>0</v>
      </c>
      <c r="C384" s="321" t="str">
        <f>IFERROR(VLOOKUP($A384,'様式C-1-2用'!$B$3:$O$1100,3,0),"")</f>
        <v/>
      </c>
      <c r="D384" s="321">
        <f>IFERROR(VLOOKUP($A384,'様式C-1-2用'!$B$3:$O$1100,5,0),"")</f>
        <v>0</v>
      </c>
      <c r="E384" s="321">
        <f>IFERROR(VLOOKUP($A384,'様式C-1-2用'!$B$3:$O$1100,6,0),"")</f>
        <v>0</v>
      </c>
      <c r="F384" s="321">
        <f>IFERROR(VLOOKUP($A384,'様式C-1-2用'!$B$3:$O$1100,7,0),"")</f>
        <v>0</v>
      </c>
      <c r="G384" s="321">
        <f>IFERROR(VLOOKUP($A384,'様式C-1-2用'!$B$3:$O$1100,8,0),"")</f>
        <v>0</v>
      </c>
      <c r="H384" s="327">
        <f>IFERROR(VLOOKUP($A384,'様式C-1-2用'!$B$3:$O$1100,9,0),"")</f>
        <v>0</v>
      </c>
      <c r="I384" s="321">
        <f>IFERROR(VLOOKUP($A384,'様式C-1-2用'!$B$3:$O$1100,10,0),"")</f>
        <v>0</v>
      </c>
      <c r="J384" s="321">
        <f>IFERROR(VLOOKUP($A384,'様式C-1-2用'!$B$3:$O$1100,11,0),"")</f>
        <v>0</v>
      </c>
      <c r="K384" s="321">
        <f t="shared" si="5"/>
        <v>0</v>
      </c>
      <c r="L384" s="321">
        <f>IFERROR(VLOOKUP($A384,'様式C-1-2用'!$B$3:$O$1100,12,0),"")</f>
        <v>0</v>
      </c>
      <c r="M384" s="321">
        <f>IFERROR(VLOOKUP($A384,'様式C-1-2用'!$B$3:$O$1100,13,0),"")</f>
        <v>0</v>
      </c>
      <c r="N384" s="321">
        <f>IFERROR(VLOOKUP($A384,'様式C-1-2用'!$B$3:$O$1100,14,0),"")</f>
        <v>0</v>
      </c>
      <c r="O384" s="321">
        <f>IFERROR(VLOOKUP($A384,'様式C-1-2用'!$B$3:$P$1100,15,0),"")</f>
        <v>0</v>
      </c>
    </row>
    <row r="385" spans="1:15" ht="15.95" customHeight="1" x14ac:dyDescent="0.15">
      <c r="A385" s="314">
        <v>383</v>
      </c>
      <c r="B385" s="320">
        <f>IFERROR(VLOOKUP($A385,'様式C-1-2用'!$B$3:$O$1100,2,0),"")</f>
        <v>0</v>
      </c>
      <c r="C385" s="321" t="str">
        <f>IFERROR(VLOOKUP($A385,'様式C-1-2用'!$B$3:$O$1100,3,0),"")</f>
        <v/>
      </c>
      <c r="D385" s="321">
        <f>IFERROR(VLOOKUP($A385,'様式C-1-2用'!$B$3:$O$1100,5,0),"")</f>
        <v>0</v>
      </c>
      <c r="E385" s="321">
        <f>IFERROR(VLOOKUP($A385,'様式C-1-2用'!$B$3:$O$1100,6,0),"")</f>
        <v>0</v>
      </c>
      <c r="F385" s="321">
        <f>IFERROR(VLOOKUP($A385,'様式C-1-2用'!$B$3:$O$1100,7,0),"")</f>
        <v>0</v>
      </c>
      <c r="G385" s="321">
        <f>IFERROR(VLOOKUP($A385,'様式C-1-2用'!$B$3:$O$1100,8,0),"")</f>
        <v>0</v>
      </c>
      <c r="H385" s="327">
        <f>IFERROR(VLOOKUP($A385,'様式C-1-2用'!$B$3:$O$1100,9,0),"")</f>
        <v>0</v>
      </c>
      <c r="I385" s="321">
        <f>IFERROR(VLOOKUP($A385,'様式C-1-2用'!$B$3:$O$1100,10,0),"")</f>
        <v>0</v>
      </c>
      <c r="J385" s="321">
        <f>IFERROR(VLOOKUP($A385,'様式C-1-2用'!$B$3:$O$1100,11,0),"")</f>
        <v>0</v>
      </c>
      <c r="K385" s="321">
        <f t="shared" si="5"/>
        <v>0</v>
      </c>
      <c r="L385" s="321">
        <f>IFERROR(VLOOKUP($A385,'様式C-1-2用'!$B$3:$O$1100,12,0),"")</f>
        <v>0</v>
      </c>
      <c r="M385" s="321">
        <f>IFERROR(VLOOKUP($A385,'様式C-1-2用'!$B$3:$O$1100,13,0),"")</f>
        <v>0</v>
      </c>
      <c r="N385" s="321">
        <f>IFERROR(VLOOKUP($A385,'様式C-1-2用'!$B$3:$O$1100,14,0),"")</f>
        <v>0</v>
      </c>
      <c r="O385" s="321">
        <f>IFERROR(VLOOKUP($A385,'様式C-1-2用'!$B$3:$P$1100,15,0),"")</f>
        <v>0</v>
      </c>
    </row>
    <row r="386" spans="1:15" ht="15.95" customHeight="1" x14ac:dyDescent="0.15">
      <c r="A386" s="314">
        <v>384</v>
      </c>
      <c r="B386" s="320">
        <f>IFERROR(VLOOKUP($A386,'様式C-1-2用'!$B$3:$O$1100,2,0),"")</f>
        <v>0</v>
      </c>
      <c r="C386" s="321" t="str">
        <f>IFERROR(VLOOKUP($A386,'様式C-1-2用'!$B$3:$O$1100,3,0),"")</f>
        <v/>
      </c>
      <c r="D386" s="321">
        <f>IFERROR(VLOOKUP($A386,'様式C-1-2用'!$B$3:$O$1100,5,0),"")</f>
        <v>0</v>
      </c>
      <c r="E386" s="321">
        <f>IFERROR(VLOOKUP($A386,'様式C-1-2用'!$B$3:$O$1100,6,0),"")</f>
        <v>0</v>
      </c>
      <c r="F386" s="321">
        <f>IFERROR(VLOOKUP($A386,'様式C-1-2用'!$B$3:$O$1100,7,0),"")</f>
        <v>0</v>
      </c>
      <c r="G386" s="321">
        <f>IFERROR(VLOOKUP($A386,'様式C-1-2用'!$B$3:$O$1100,8,0),"")</f>
        <v>0</v>
      </c>
      <c r="H386" s="327">
        <f>IFERROR(VLOOKUP($A386,'様式C-1-2用'!$B$3:$O$1100,9,0),"")</f>
        <v>0</v>
      </c>
      <c r="I386" s="321">
        <f>IFERROR(VLOOKUP($A386,'様式C-1-2用'!$B$3:$O$1100,10,0),"")</f>
        <v>0</v>
      </c>
      <c r="J386" s="321">
        <f>IFERROR(VLOOKUP($A386,'様式C-1-2用'!$B$3:$O$1100,11,0),"")</f>
        <v>0</v>
      </c>
      <c r="K386" s="321">
        <f t="shared" si="5"/>
        <v>0</v>
      </c>
      <c r="L386" s="321">
        <f>IFERROR(VLOOKUP($A386,'様式C-1-2用'!$B$3:$O$1100,12,0),"")</f>
        <v>0</v>
      </c>
      <c r="M386" s="321">
        <f>IFERROR(VLOOKUP($A386,'様式C-1-2用'!$B$3:$O$1100,13,0),"")</f>
        <v>0</v>
      </c>
      <c r="N386" s="321">
        <f>IFERROR(VLOOKUP($A386,'様式C-1-2用'!$B$3:$O$1100,14,0),"")</f>
        <v>0</v>
      </c>
      <c r="O386" s="321">
        <f>IFERROR(VLOOKUP($A386,'様式C-1-2用'!$B$3:$P$1100,15,0),"")</f>
        <v>0</v>
      </c>
    </row>
    <row r="387" spans="1:15" ht="15.95" customHeight="1" x14ac:dyDescent="0.15">
      <c r="A387" s="314">
        <v>385</v>
      </c>
      <c r="B387" s="320">
        <f>IFERROR(VLOOKUP($A387,'様式C-1-2用'!$B$3:$O$1100,2,0),"")</f>
        <v>0</v>
      </c>
      <c r="C387" s="321" t="str">
        <f>IFERROR(VLOOKUP($A387,'様式C-1-2用'!$B$3:$O$1100,3,0),"")</f>
        <v/>
      </c>
      <c r="D387" s="321">
        <f>IFERROR(VLOOKUP($A387,'様式C-1-2用'!$B$3:$O$1100,5,0),"")</f>
        <v>0</v>
      </c>
      <c r="E387" s="321">
        <f>IFERROR(VLOOKUP($A387,'様式C-1-2用'!$B$3:$O$1100,6,0),"")</f>
        <v>0</v>
      </c>
      <c r="F387" s="321">
        <f>IFERROR(VLOOKUP($A387,'様式C-1-2用'!$B$3:$O$1100,7,0),"")</f>
        <v>0</v>
      </c>
      <c r="G387" s="321">
        <f>IFERROR(VLOOKUP($A387,'様式C-1-2用'!$B$3:$O$1100,8,0),"")</f>
        <v>0</v>
      </c>
      <c r="H387" s="327">
        <f>IFERROR(VLOOKUP($A387,'様式C-1-2用'!$B$3:$O$1100,9,0),"")</f>
        <v>0</v>
      </c>
      <c r="I387" s="321">
        <f>IFERROR(VLOOKUP($A387,'様式C-1-2用'!$B$3:$O$1100,10,0),"")</f>
        <v>0</v>
      </c>
      <c r="J387" s="321">
        <f>IFERROR(VLOOKUP($A387,'様式C-1-2用'!$B$3:$O$1100,11,0),"")</f>
        <v>0</v>
      </c>
      <c r="K387" s="321">
        <f t="shared" si="5"/>
        <v>0</v>
      </c>
      <c r="L387" s="321">
        <f>IFERROR(VLOOKUP($A387,'様式C-1-2用'!$B$3:$O$1100,12,0),"")</f>
        <v>0</v>
      </c>
      <c r="M387" s="321">
        <f>IFERROR(VLOOKUP($A387,'様式C-1-2用'!$B$3:$O$1100,13,0),"")</f>
        <v>0</v>
      </c>
      <c r="N387" s="321">
        <f>IFERROR(VLOOKUP($A387,'様式C-1-2用'!$B$3:$O$1100,14,0),"")</f>
        <v>0</v>
      </c>
      <c r="O387" s="321">
        <f>IFERROR(VLOOKUP($A387,'様式C-1-2用'!$B$3:$P$1100,15,0),"")</f>
        <v>0</v>
      </c>
    </row>
    <row r="388" spans="1:15" ht="15.95" customHeight="1" x14ac:dyDescent="0.15">
      <c r="A388" s="314">
        <v>386</v>
      </c>
      <c r="B388" s="320">
        <f>IFERROR(VLOOKUP($A388,'様式C-1-2用'!$B$3:$O$1100,2,0),"")</f>
        <v>0</v>
      </c>
      <c r="C388" s="321" t="str">
        <f>IFERROR(VLOOKUP($A388,'様式C-1-2用'!$B$3:$O$1100,3,0),"")</f>
        <v/>
      </c>
      <c r="D388" s="321">
        <f>IFERROR(VLOOKUP($A388,'様式C-1-2用'!$B$3:$O$1100,5,0),"")</f>
        <v>0</v>
      </c>
      <c r="E388" s="321">
        <f>IFERROR(VLOOKUP($A388,'様式C-1-2用'!$B$3:$O$1100,6,0),"")</f>
        <v>0</v>
      </c>
      <c r="F388" s="321">
        <f>IFERROR(VLOOKUP($A388,'様式C-1-2用'!$B$3:$O$1100,7,0),"")</f>
        <v>0</v>
      </c>
      <c r="G388" s="321">
        <f>IFERROR(VLOOKUP($A388,'様式C-1-2用'!$B$3:$O$1100,8,0),"")</f>
        <v>0</v>
      </c>
      <c r="H388" s="327">
        <f>IFERROR(VLOOKUP($A388,'様式C-1-2用'!$B$3:$O$1100,9,0),"")</f>
        <v>0</v>
      </c>
      <c r="I388" s="321">
        <f>IFERROR(VLOOKUP($A388,'様式C-1-2用'!$B$3:$O$1100,10,0),"")</f>
        <v>0</v>
      </c>
      <c r="J388" s="321">
        <f>IFERROR(VLOOKUP($A388,'様式C-1-2用'!$B$3:$O$1100,11,0),"")</f>
        <v>0</v>
      </c>
      <c r="K388" s="321">
        <f t="shared" ref="K388:K451" si="6">IF(J388=0,I388,J388)</f>
        <v>0</v>
      </c>
      <c r="L388" s="321">
        <f>IFERROR(VLOOKUP($A388,'様式C-1-2用'!$B$3:$O$1100,12,0),"")</f>
        <v>0</v>
      </c>
      <c r="M388" s="321">
        <f>IFERROR(VLOOKUP($A388,'様式C-1-2用'!$B$3:$O$1100,13,0),"")</f>
        <v>0</v>
      </c>
      <c r="N388" s="321">
        <f>IFERROR(VLOOKUP($A388,'様式C-1-2用'!$B$3:$O$1100,14,0),"")</f>
        <v>0</v>
      </c>
      <c r="O388" s="321">
        <f>IFERROR(VLOOKUP($A388,'様式C-1-2用'!$B$3:$P$1100,15,0),"")</f>
        <v>0</v>
      </c>
    </row>
    <row r="389" spans="1:15" ht="15.95" customHeight="1" x14ac:dyDescent="0.15">
      <c r="A389" s="314">
        <v>387</v>
      </c>
      <c r="B389" s="320">
        <f>IFERROR(VLOOKUP($A389,'様式C-1-2用'!$B$3:$O$1100,2,0),"")</f>
        <v>0</v>
      </c>
      <c r="C389" s="321" t="str">
        <f>IFERROR(VLOOKUP($A389,'様式C-1-2用'!$B$3:$O$1100,3,0),"")</f>
        <v/>
      </c>
      <c r="D389" s="321">
        <f>IFERROR(VLOOKUP($A389,'様式C-1-2用'!$B$3:$O$1100,5,0),"")</f>
        <v>0</v>
      </c>
      <c r="E389" s="321">
        <f>IFERROR(VLOOKUP($A389,'様式C-1-2用'!$B$3:$O$1100,6,0),"")</f>
        <v>0</v>
      </c>
      <c r="F389" s="321">
        <f>IFERROR(VLOOKUP($A389,'様式C-1-2用'!$B$3:$O$1100,7,0),"")</f>
        <v>0</v>
      </c>
      <c r="G389" s="321">
        <f>IFERROR(VLOOKUP($A389,'様式C-1-2用'!$B$3:$O$1100,8,0),"")</f>
        <v>0</v>
      </c>
      <c r="H389" s="327">
        <f>IFERROR(VLOOKUP($A389,'様式C-1-2用'!$B$3:$O$1100,9,0),"")</f>
        <v>0</v>
      </c>
      <c r="I389" s="321">
        <f>IFERROR(VLOOKUP($A389,'様式C-1-2用'!$B$3:$O$1100,10,0),"")</f>
        <v>0</v>
      </c>
      <c r="J389" s="321">
        <f>IFERROR(VLOOKUP($A389,'様式C-1-2用'!$B$3:$O$1100,11,0),"")</f>
        <v>0</v>
      </c>
      <c r="K389" s="321">
        <f t="shared" si="6"/>
        <v>0</v>
      </c>
      <c r="L389" s="321">
        <f>IFERROR(VLOOKUP($A389,'様式C-1-2用'!$B$3:$O$1100,12,0),"")</f>
        <v>0</v>
      </c>
      <c r="M389" s="321">
        <f>IFERROR(VLOOKUP($A389,'様式C-1-2用'!$B$3:$O$1100,13,0),"")</f>
        <v>0</v>
      </c>
      <c r="N389" s="321">
        <f>IFERROR(VLOOKUP($A389,'様式C-1-2用'!$B$3:$O$1100,14,0),"")</f>
        <v>0</v>
      </c>
      <c r="O389" s="321">
        <f>IFERROR(VLOOKUP($A389,'様式C-1-2用'!$B$3:$P$1100,15,0),"")</f>
        <v>0</v>
      </c>
    </row>
    <row r="390" spans="1:15" ht="15.95" customHeight="1" x14ac:dyDescent="0.15">
      <c r="A390" s="314">
        <v>388</v>
      </c>
      <c r="B390" s="320">
        <f>IFERROR(VLOOKUP($A390,'様式C-1-2用'!$B$3:$O$1100,2,0),"")</f>
        <v>0</v>
      </c>
      <c r="C390" s="321" t="str">
        <f>IFERROR(VLOOKUP($A390,'様式C-1-2用'!$B$3:$O$1100,3,0),"")</f>
        <v/>
      </c>
      <c r="D390" s="321">
        <f>IFERROR(VLOOKUP($A390,'様式C-1-2用'!$B$3:$O$1100,5,0),"")</f>
        <v>0</v>
      </c>
      <c r="E390" s="321">
        <f>IFERROR(VLOOKUP($A390,'様式C-1-2用'!$B$3:$O$1100,6,0),"")</f>
        <v>0</v>
      </c>
      <c r="F390" s="321">
        <f>IFERROR(VLOOKUP($A390,'様式C-1-2用'!$B$3:$O$1100,7,0),"")</f>
        <v>0</v>
      </c>
      <c r="G390" s="321">
        <f>IFERROR(VLOOKUP($A390,'様式C-1-2用'!$B$3:$O$1100,8,0),"")</f>
        <v>0</v>
      </c>
      <c r="H390" s="327">
        <f>IFERROR(VLOOKUP($A390,'様式C-1-2用'!$B$3:$O$1100,9,0),"")</f>
        <v>0</v>
      </c>
      <c r="I390" s="321">
        <f>IFERROR(VLOOKUP($A390,'様式C-1-2用'!$B$3:$O$1100,10,0),"")</f>
        <v>0</v>
      </c>
      <c r="J390" s="321">
        <f>IFERROR(VLOOKUP($A390,'様式C-1-2用'!$B$3:$O$1100,11,0),"")</f>
        <v>0</v>
      </c>
      <c r="K390" s="321">
        <f t="shared" si="6"/>
        <v>0</v>
      </c>
      <c r="L390" s="321">
        <f>IFERROR(VLOOKUP($A390,'様式C-1-2用'!$B$3:$O$1100,12,0),"")</f>
        <v>0</v>
      </c>
      <c r="M390" s="321">
        <f>IFERROR(VLOOKUP($A390,'様式C-1-2用'!$B$3:$O$1100,13,0),"")</f>
        <v>0</v>
      </c>
      <c r="N390" s="321">
        <f>IFERROR(VLOOKUP($A390,'様式C-1-2用'!$B$3:$O$1100,14,0),"")</f>
        <v>0</v>
      </c>
      <c r="O390" s="321">
        <f>IFERROR(VLOOKUP($A390,'様式C-1-2用'!$B$3:$P$1100,15,0),"")</f>
        <v>0</v>
      </c>
    </row>
    <row r="391" spans="1:15" ht="15.95" customHeight="1" x14ac:dyDescent="0.15">
      <c r="A391" s="314">
        <v>389</v>
      </c>
      <c r="B391" s="320">
        <f>IFERROR(VLOOKUP($A391,'様式C-1-2用'!$B$3:$O$1100,2,0),"")</f>
        <v>0</v>
      </c>
      <c r="C391" s="321" t="str">
        <f>IFERROR(VLOOKUP($A391,'様式C-1-2用'!$B$3:$O$1100,3,0),"")</f>
        <v/>
      </c>
      <c r="D391" s="321">
        <f>IFERROR(VLOOKUP($A391,'様式C-1-2用'!$B$3:$O$1100,5,0),"")</f>
        <v>0</v>
      </c>
      <c r="E391" s="321">
        <f>IFERROR(VLOOKUP($A391,'様式C-1-2用'!$B$3:$O$1100,6,0),"")</f>
        <v>0</v>
      </c>
      <c r="F391" s="321">
        <f>IFERROR(VLOOKUP($A391,'様式C-1-2用'!$B$3:$O$1100,7,0),"")</f>
        <v>0</v>
      </c>
      <c r="G391" s="321">
        <f>IFERROR(VLOOKUP($A391,'様式C-1-2用'!$B$3:$O$1100,8,0),"")</f>
        <v>0</v>
      </c>
      <c r="H391" s="327">
        <f>IFERROR(VLOOKUP($A391,'様式C-1-2用'!$B$3:$O$1100,9,0),"")</f>
        <v>0</v>
      </c>
      <c r="I391" s="321">
        <f>IFERROR(VLOOKUP($A391,'様式C-1-2用'!$B$3:$O$1100,10,0),"")</f>
        <v>0</v>
      </c>
      <c r="J391" s="321">
        <f>IFERROR(VLOOKUP($A391,'様式C-1-2用'!$B$3:$O$1100,11,0),"")</f>
        <v>0</v>
      </c>
      <c r="K391" s="321">
        <f t="shared" si="6"/>
        <v>0</v>
      </c>
      <c r="L391" s="321">
        <f>IFERROR(VLOOKUP($A391,'様式C-1-2用'!$B$3:$O$1100,12,0),"")</f>
        <v>0</v>
      </c>
      <c r="M391" s="321">
        <f>IFERROR(VLOOKUP($A391,'様式C-1-2用'!$B$3:$O$1100,13,0),"")</f>
        <v>0</v>
      </c>
      <c r="N391" s="321">
        <f>IFERROR(VLOOKUP($A391,'様式C-1-2用'!$B$3:$O$1100,14,0),"")</f>
        <v>0</v>
      </c>
      <c r="O391" s="321">
        <f>IFERROR(VLOOKUP($A391,'様式C-1-2用'!$B$3:$P$1100,15,0),"")</f>
        <v>0</v>
      </c>
    </row>
    <row r="392" spans="1:15" ht="15.95" customHeight="1" x14ac:dyDescent="0.15">
      <c r="A392" s="314">
        <v>390</v>
      </c>
      <c r="B392" s="320">
        <f>IFERROR(VLOOKUP($A392,'様式C-1-2用'!$B$3:$O$1100,2,0),"")</f>
        <v>0</v>
      </c>
      <c r="C392" s="321" t="str">
        <f>IFERROR(VLOOKUP($A392,'様式C-1-2用'!$B$3:$O$1100,3,0),"")</f>
        <v/>
      </c>
      <c r="D392" s="321">
        <f>IFERROR(VLOOKUP($A392,'様式C-1-2用'!$B$3:$O$1100,5,0),"")</f>
        <v>0</v>
      </c>
      <c r="E392" s="321">
        <f>IFERROR(VLOOKUP($A392,'様式C-1-2用'!$B$3:$O$1100,6,0),"")</f>
        <v>0</v>
      </c>
      <c r="F392" s="321">
        <f>IFERROR(VLOOKUP($A392,'様式C-1-2用'!$B$3:$O$1100,7,0),"")</f>
        <v>0</v>
      </c>
      <c r="G392" s="321">
        <f>IFERROR(VLOOKUP($A392,'様式C-1-2用'!$B$3:$O$1100,8,0),"")</f>
        <v>0</v>
      </c>
      <c r="H392" s="327">
        <f>IFERROR(VLOOKUP($A392,'様式C-1-2用'!$B$3:$O$1100,9,0),"")</f>
        <v>0</v>
      </c>
      <c r="I392" s="321">
        <f>IFERROR(VLOOKUP($A392,'様式C-1-2用'!$B$3:$O$1100,10,0),"")</f>
        <v>0</v>
      </c>
      <c r="J392" s="321">
        <f>IFERROR(VLOOKUP($A392,'様式C-1-2用'!$B$3:$O$1100,11,0),"")</f>
        <v>0</v>
      </c>
      <c r="K392" s="321">
        <f t="shared" si="6"/>
        <v>0</v>
      </c>
      <c r="L392" s="321">
        <f>IFERROR(VLOOKUP($A392,'様式C-1-2用'!$B$3:$O$1100,12,0),"")</f>
        <v>0</v>
      </c>
      <c r="M392" s="321">
        <f>IFERROR(VLOOKUP($A392,'様式C-1-2用'!$B$3:$O$1100,13,0),"")</f>
        <v>0</v>
      </c>
      <c r="N392" s="321">
        <f>IFERROR(VLOOKUP($A392,'様式C-1-2用'!$B$3:$O$1100,14,0),"")</f>
        <v>0</v>
      </c>
      <c r="O392" s="321">
        <f>IFERROR(VLOOKUP($A392,'様式C-1-2用'!$B$3:$P$1100,15,0),"")</f>
        <v>0</v>
      </c>
    </row>
    <row r="393" spans="1:15" ht="15.95" customHeight="1" x14ac:dyDescent="0.15">
      <c r="A393" s="314">
        <v>391</v>
      </c>
      <c r="B393" s="320">
        <f>IFERROR(VLOOKUP($A393,'様式C-1-2用'!$B$3:$O$1100,2,0),"")</f>
        <v>0</v>
      </c>
      <c r="C393" s="321" t="str">
        <f>IFERROR(VLOOKUP($A393,'様式C-1-2用'!$B$3:$O$1100,3,0),"")</f>
        <v/>
      </c>
      <c r="D393" s="321">
        <f>IFERROR(VLOOKUP($A393,'様式C-1-2用'!$B$3:$O$1100,5,0),"")</f>
        <v>0</v>
      </c>
      <c r="E393" s="321">
        <f>IFERROR(VLOOKUP($A393,'様式C-1-2用'!$B$3:$O$1100,6,0),"")</f>
        <v>0</v>
      </c>
      <c r="F393" s="321">
        <f>IFERROR(VLOOKUP($A393,'様式C-1-2用'!$B$3:$O$1100,7,0),"")</f>
        <v>0</v>
      </c>
      <c r="G393" s="321">
        <f>IFERROR(VLOOKUP($A393,'様式C-1-2用'!$B$3:$O$1100,8,0),"")</f>
        <v>0</v>
      </c>
      <c r="H393" s="327">
        <f>IFERROR(VLOOKUP($A393,'様式C-1-2用'!$B$3:$O$1100,9,0),"")</f>
        <v>0</v>
      </c>
      <c r="I393" s="321">
        <f>IFERROR(VLOOKUP($A393,'様式C-1-2用'!$B$3:$O$1100,10,0),"")</f>
        <v>0</v>
      </c>
      <c r="J393" s="321">
        <f>IFERROR(VLOOKUP($A393,'様式C-1-2用'!$B$3:$O$1100,11,0),"")</f>
        <v>0</v>
      </c>
      <c r="K393" s="321">
        <f t="shared" si="6"/>
        <v>0</v>
      </c>
      <c r="L393" s="321">
        <f>IFERROR(VLOOKUP($A393,'様式C-1-2用'!$B$3:$O$1100,12,0),"")</f>
        <v>0</v>
      </c>
      <c r="M393" s="321">
        <f>IFERROR(VLOOKUP($A393,'様式C-1-2用'!$B$3:$O$1100,13,0),"")</f>
        <v>0</v>
      </c>
      <c r="N393" s="321">
        <f>IFERROR(VLOOKUP($A393,'様式C-1-2用'!$B$3:$O$1100,14,0),"")</f>
        <v>0</v>
      </c>
      <c r="O393" s="321">
        <f>IFERROR(VLOOKUP($A393,'様式C-1-2用'!$B$3:$P$1100,15,0),"")</f>
        <v>0</v>
      </c>
    </row>
    <row r="394" spans="1:15" ht="15.95" customHeight="1" x14ac:dyDescent="0.15">
      <c r="A394" s="314">
        <v>392</v>
      </c>
      <c r="B394" s="320">
        <f>IFERROR(VLOOKUP($A394,'様式C-1-2用'!$B$3:$O$1100,2,0),"")</f>
        <v>0</v>
      </c>
      <c r="C394" s="321" t="str">
        <f>IFERROR(VLOOKUP($A394,'様式C-1-2用'!$B$3:$O$1100,3,0),"")</f>
        <v/>
      </c>
      <c r="D394" s="321">
        <f>IFERROR(VLOOKUP($A394,'様式C-1-2用'!$B$3:$O$1100,5,0),"")</f>
        <v>0</v>
      </c>
      <c r="E394" s="321">
        <f>IFERROR(VLOOKUP($A394,'様式C-1-2用'!$B$3:$O$1100,6,0),"")</f>
        <v>0</v>
      </c>
      <c r="F394" s="321">
        <f>IFERROR(VLOOKUP($A394,'様式C-1-2用'!$B$3:$O$1100,7,0),"")</f>
        <v>0</v>
      </c>
      <c r="G394" s="321">
        <f>IFERROR(VLOOKUP($A394,'様式C-1-2用'!$B$3:$O$1100,8,0),"")</f>
        <v>0</v>
      </c>
      <c r="H394" s="327">
        <f>IFERROR(VLOOKUP($A394,'様式C-1-2用'!$B$3:$O$1100,9,0),"")</f>
        <v>0</v>
      </c>
      <c r="I394" s="321">
        <f>IFERROR(VLOOKUP($A394,'様式C-1-2用'!$B$3:$O$1100,10,0),"")</f>
        <v>0</v>
      </c>
      <c r="J394" s="321">
        <f>IFERROR(VLOOKUP($A394,'様式C-1-2用'!$B$3:$O$1100,11,0),"")</f>
        <v>0</v>
      </c>
      <c r="K394" s="321">
        <f t="shared" si="6"/>
        <v>0</v>
      </c>
      <c r="L394" s="321">
        <f>IFERROR(VLOOKUP($A394,'様式C-1-2用'!$B$3:$O$1100,12,0),"")</f>
        <v>0</v>
      </c>
      <c r="M394" s="321">
        <f>IFERROR(VLOOKUP($A394,'様式C-1-2用'!$B$3:$O$1100,13,0),"")</f>
        <v>0</v>
      </c>
      <c r="N394" s="321">
        <f>IFERROR(VLOOKUP($A394,'様式C-1-2用'!$B$3:$O$1100,14,0),"")</f>
        <v>0</v>
      </c>
      <c r="O394" s="321">
        <f>IFERROR(VLOOKUP($A394,'様式C-1-2用'!$B$3:$P$1100,15,0),"")</f>
        <v>0</v>
      </c>
    </row>
    <row r="395" spans="1:15" ht="15.95" customHeight="1" x14ac:dyDescent="0.15">
      <c r="A395" s="314">
        <v>393</v>
      </c>
      <c r="B395" s="320">
        <f>IFERROR(VLOOKUP($A395,'様式C-1-2用'!$B$3:$O$1100,2,0),"")</f>
        <v>0</v>
      </c>
      <c r="C395" s="321" t="str">
        <f>IFERROR(VLOOKUP($A395,'様式C-1-2用'!$B$3:$O$1100,3,0),"")</f>
        <v/>
      </c>
      <c r="D395" s="321">
        <f>IFERROR(VLOOKUP($A395,'様式C-1-2用'!$B$3:$O$1100,5,0),"")</f>
        <v>0</v>
      </c>
      <c r="E395" s="321">
        <f>IFERROR(VLOOKUP($A395,'様式C-1-2用'!$B$3:$O$1100,6,0),"")</f>
        <v>0</v>
      </c>
      <c r="F395" s="321">
        <f>IFERROR(VLOOKUP($A395,'様式C-1-2用'!$B$3:$O$1100,7,0),"")</f>
        <v>0</v>
      </c>
      <c r="G395" s="321">
        <f>IFERROR(VLOOKUP($A395,'様式C-1-2用'!$B$3:$O$1100,8,0),"")</f>
        <v>0</v>
      </c>
      <c r="H395" s="327">
        <f>IFERROR(VLOOKUP($A395,'様式C-1-2用'!$B$3:$O$1100,9,0),"")</f>
        <v>0</v>
      </c>
      <c r="I395" s="321">
        <f>IFERROR(VLOOKUP($A395,'様式C-1-2用'!$B$3:$O$1100,10,0),"")</f>
        <v>0</v>
      </c>
      <c r="J395" s="321">
        <f>IFERROR(VLOOKUP($A395,'様式C-1-2用'!$B$3:$O$1100,11,0),"")</f>
        <v>0</v>
      </c>
      <c r="K395" s="321">
        <f t="shared" si="6"/>
        <v>0</v>
      </c>
      <c r="L395" s="321">
        <f>IFERROR(VLOOKUP($A395,'様式C-1-2用'!$B$3:$O$1100,12,0),"")</f>
        <v>0</v>
      </c>
      <c r="M395" s="321">
        <f>IFERROR(VLOOKUP($A395,'様式C-1-2用'!$B$3:$O$1100,13,0),"")</f>
        <v>0</v>
      </c>
      <c r="N395" s="321">
        <f>IFERROR(VLOOKUP($A395,'様式C-1-2用'!$B$3:$O$1100,14,0),"")</f>
        <v>0</v>
      </c>
      <c r="O395" s="321">
        <f>IFERROR(VLOOKUP($A395,'様式C-1-2用'!$B$3:$P$1100,15,0),"")</f>
        <v>0</v>
      </c>
    </row>
    <row r="396" spans="1:15" ht="15.95" customHeight="1" x14ac:dyDescent="0.15">
      <c r="A396" s="314">
        <v>394</v>
      </c>
      <c r="B396" s="320">
        <f>IFERROR(VLOOKUP($A396,'様式C-1-2用'!$B$3:$O$1100,2,0),"")</f>
        <v>0</v>
      </c>
      <c r="C396" s="321" t="str">
        <f>IFERROR(VLOOKUP($A396,'様式C-1-2用'!$B$3:$O$1100,3,0),"")</f>
        <v/>
      </c>
      <c r="D396" s="321">
        <f>IFERROR(VLOOKUP($A396,'様式C-1-2用'!$B$3:$O$1100,5,0),"")</f>
        <v>0</v>
      </c>
      <c r="E396" s="321">
        <f>IFERROR(VLOOKUP($A396,'様式C-1-2用'!$B$3:$O$1100,6,0),"")</f>
        <v>0</v>
      </c>
      <c r="F396" s="321">
        <f>IFERROR(VLOOKUP($A396,'様式C-1-2用'!$B$3:$O$1100,7,0),"")</f>
        <v>0</v>
      </c>
      <c r="G396" s="321">
        <f>IFERROR(VLOOKUP($A396,'様式C-1-2用'!$B$3:$O$1100,8,0),"")</f>
        <v>0</v>
      </c>
      <c r="H396" s="327">
        <f>IFERROR(VLOOKUP($A396,'様式C-1-2用'!$B$3:$O$1100,9,0),"")</f>
        <v>0</v>
      </c>
      <c r="I396" s="321">
        <f>IFERROR(VLOOKUP($A396,'様式C-1-2用'!$B$3:$O$1100,10,0),"")</f>
        <v>0</v>
      </c>
      <c r="J396" s="321">
        <f>IFERROR(VLOOKUP($A396,'様式C-1-2用'!$B$3:$O$1100,11,0),"")</f>
        <v>0</v>
      </c>
      <c r="K396" s="321">
        <f t="shared" si="6"/>
        <v>0</v>
      </c>
      <c r="L396" s="321">
        <f>IFERROR(VLOOKUP($A396,'様式C-1-2用'!$B$3:$O$1100,12,0),"")</f>
        <v>0</v>
      </c>
      <c r="M396" s="321">
        <f>IFERROR(VLOOKUP($A396,'様式C-1-2用'!$B$3:$O$1100,13,0),"")</f>
        <v>0</v>
      </c>
      <c r="N396" s="321">
        <f>IFERROR(VLOOKUP($A396,'様式C-1-2用'!$B$3:$O$1100,14,0),"")</f>
        <v>0</v>
      </c>
      <c r="O396" s="321">
        <f>IFERROR(VLOOKUP($A396,'様式C-1-2用'!$B$3:$P$1100,15,0),"")</f>
        <v>0</v>
      </c>
    </row>
    <row r="397" spans="1:15" ht="15.95" customHeight="1" x14ac:dyDescent="0.15">
      <c r="A397" s="314">
        <v>395</v>
      </c>
      <c r="B397" s="320">
        <f>IFERROR(VLOOKUP($A397,'様式C-1-2用'!$B$3:$O$1100,2,0),"")</f>
        <v>0</v>
      </c>
      <c r="C397" s="321" t="str">
        <f>IFERROR(VLOOKUP($A397,'様式C-1-2用'!$B$3:$O$1100,3,0),"")</f>
        <v/>
      </c>
      <c r="D397" s="321">
        <f>IFERROR(VLOOKUP($A397,'様式C-1-2用'!$B$3:$O$1100,5,0),"")</f>
        <v>0</v>
      </c>
      <c r="E397" s="321">
        <f>IFERROR(VLOOKUP($A397,'様式C-1-2用'!$B$3:$O$1100,6,0),"")</f>
        <v>0</v>
      </c>
      <c r="F397" s="321">
        <f>IFERROR(VLOOKUP($A397,'様式C-1-2用'!$B$3:$O$1100,7,0),"")</f>
        <v>0</v>
      </c>
      <c r="G397" s="321">
        <f>IFERROR(VLOOKUP($A397,'様式C-1-2用'!$B$3:$O$1100,8,0),"")</f>
        <v>0</v>
      </c>
      <c r="H397" s="327">
        <f>IFERROR(VLOOKUP($A397,'様式C-1-2用'!$B$3:$O$1100,9,0),"")</f>
        <v>0</v>
      </c>
      <c r="I397" s="321">
        <f>IFERROR(VLOOKUP($A397,'様式C-1-2用'!$B$3:$O$1100,10,0),"")</f>
        <v>0</v>
      </c>
      <c r="J397" s="321">
        <f>IFERROR(VLOOKUP($A397,'様式C-1-2用'!$B$3:$O$1100,11,0),"")</f>
        <v>0</v>
      </c>
      <c r="K397" s="321">
        <f t="shared" si="6"/>
        <v>0</v>
      </c>
      <c r="L397" s="321">
        <f>IFERROR(VLOOKUP($A397,'様式C-1-2用'!$B$3:$O$1100,12,0),"")</f>
        <v>0</v>
      </c>
      <c r="M397" s="321">
        <f>IFERROR(VLOOKUP($A397,'様式C-1-2用'!$B$3:$O$1100,13,0),"")</f>
        <v>0</v>
      </c>
      <c r="N397" s="321">
        <f>IFERROR(VLOOKUP($A397,'様式C-1-2用'!$B$3:$O$1100,14,0),"")</f>
        <v>0</v>
      </c>
      <c r="O397" s="321">
        <f>IFERROR(VLOOKUP($A397,'様式C-1-2用'!$B$3:$P$1100,15,0),"")</f>
        <v>0</v>
      </c>
    </row>
    <row r="398" spans="1:15" ht="15.95" customHeight="1" x14ac:dyDescent="0.15">
      <c r="A398" s="314">
        <v>396</v>
      </c>
      <c r="B398" s="320">
        <f>IFERROR(VLOOKUP($A398,'様式C-1-2用'!$B$3:$O$1100,2,0),"")</f>
        <v>0</v>
      </c>
      <c r="C398" s="321" t="str">
        <f>IFERROR(VLOOKUP($A398,'様式C-1-2用'!$B$3:$O$1100,3,0),"")</f>
        <v/>
      </c>
      <c r="D398" s="321">
        <f>IFERROR(VLOOKUP($A398,'様式C-1-2用'!$B$3:$O$1100,5,0),"")</f>
        <v>0</v>
      </c>
      <c r="E398" s="321">
        <f>IFERROR(VLOOKUP($A398,'様式C-1-2用'!$B$3:$O$1100,6,0),"")</f>
        <v>0</v>
      </c>
      <c r="F398" s="321">
        <f>IFERROR(VLOOKUP($A398,'様式C-1-2用'!$B$3:$O$1100,7,0),"")</f>
        <v>0</v>
      </c>
      <c r="G398" s="321">
        <f>IFERROR(VLOOKUP($A398,'様式C-1-2用'!$B$3:$O$1100,8,0),"")</f>
        <v>0</v>
      </c>
      <c r="H398" s="327">
        <f>IFERROR(VLOOKUP($A398,'様式C-1-2用'!$B$3:$O$1100,9,0),"")</f>
        <v>0</v>
      </c>
      <c r="I398" s="321">
        <f>IFERROR(VLOOKUP($A398,'様式C-1-2用'!$B$3:$O$1100,10,0),"")</f>
        <v>0</v>
      </c>
      <c r="J398" s="321">
        <f>IFERROR(VLOOKUP($A398,'様式C-1-2用'!$B$3:$O$1100,11,0),"")</f>
        <v>0</v>
      </c>
      <c r="K398" s="321">
        <f t="shared" si="6"/>
        <v>0</v>
      </c>
      <c r="L398" s="321">
        <f>IFERROR(VLOOKUP($A398,'様式C-1-2用'!$B$3:$O$1100,12,0),"")</f>
        <v>0</v>
      </c>
      <c r="M398" s="321">
        <f>IFERROR(VLOOKUP($A398,'様式C-1-2用'!$B$3:$O$1100,13,0),"")</f>
        <v>0</v>
      </c>
      <c r="N398" s="321">
        <f>IFERROR(VLOOKUP($A398,'様式C-1-2用'!$B$3:$O$1100,14,0),"")</f>
        <v>0</v>
      </c>
      <c r="O398" s="321">
        <f>IFERROR(VLOOKUP($A398,'様式C-1-2用'!$B$3:$P$1100,15,0),"")</f>
        <v>0</v>
      </c>
    </row>
    <row r="399" spans="1:15" ht="15.95" customHeight="1" x14ac:dyDescent="0.15">
      <c r="A399" s="314">
        <v>397</v>
      </c>
      <c r="B399" s="320">
        <f>IFERROR(VLOOKUP($A399,'様式C-1-2用'!$B$3:$O$1100,2,0),"")</f>
        <v>0</v>
      </c>
      <c r="C399" s="321" t="str">
        <f>IFERROR(VLOOKUP($A399,'様式C-1-2用'!$B$3:$O$1100,3,0),"")</f>
        <v/>
      </c>
      <c r="D399" s="321">
        <f>IFERROR(VLOOKUP($A399,'様式C-1-2用'!$B$3:$O$1100,5,0),"")</f>
        <v>0</v>
      </c>
      <c r="E399" s="321">
        <f>IFERROR(VLOOKUP($A399,'様式C-1-2用'!$B$3:$O$1100,6,0),"")</f>
        <v>0</v>
      </c>
      <c r="F399" s="321">
        <f>IFERROR(VLOOKUP($A399,'様式C-1-2用'!$B$3:$O$1100,7,0),"")</f>
        <v>0</v>
      </c>
      <c r="G399" s="321">
        <f>IFERROR(VLOOKUP($A399,'様式C-1-2用'!$B$3:$O$1100,8,0),"")</f>
        <v>0</v>
      </c>
      <c r="H399" s="327">
        <f>IFERROR(VLOOKUP($A399,'様式C-1-2用'!$B$3:$O$1100,9,0),"")</f>
        <v>0</v>
      </c>
      <c r="I399" s="321">
        <f>IFERROR(VLOOKUP($A399,'様式C-1-2用'!$B$3:$O$1100,10,0),"")</f>
        <v>0</v>
      </c>
      <c r="J399" s="321">
        <f>IFERROR(VLOOKUP($A399,'様式C-1-2用'!$B$3:$O$1100,11,0),"")</f>
        <v>0</v>
      </c>
      <c r="K399" s="321">
        <f t="shared" si="6"/>
        <v>0</v>
      </c>
      <c r="L399" s="321">
        <f>IFERROR(VLOOKUP($A399,'様式C-1-2用'!$B$3:$O$1100,12,0),"")</f>
        <v>0</v>
      </c>
      <c r="M399" s="321">
        <f>IFERROR(VLOOKUP($A399,'様式C-1-2用'!$B$3:$O$1100,13,0),"")</f>
        <v>0</v>
      </c>
      <c r="N399" s="321">
        <f>IFERROR(VLOOKUP($A399,'様式C-1-2用'!$B$3:$O$1100,14,0),"")</f>
        <v>0</v>
      </c>
      <c r="O399" s="321">
        <f>IFERROR(VLOOKUP($A399,'様式C-1-2用'!$B$3:$P$1100,15,0),"")</f>
        <v>0</v>
      </c>
    </row>
    <row r="400" spans="1:15" ht="15.95" customHeight="1" x14ac:dyDescent="0.15">
      <c r="A400" s="314">
        <v>398</v>
      </c>
      <c r="B400" s="320">
        <f>IFERROR(VLOOKUP($A400,'様式C-1-2用'!$B$3:$O$1100,2,0),"")</f>
        <v>0</v>
      </c>
      <c r="C400" s="321" t="str">
        <f>IFERROR(VLOOKUP($A400,'様式C-1-2用'!$B$3:$O$1100,3,0),"")</f>
        <v/>
      </c>
      <c r="D400" s="321">
        <f>IFERROR(VLOOKUP($A400,'様式C-1-2用'!$B$3:$O$1100,5,0),"")</f>
        <v>0</v>
      </c>
      <c r="E400" s="321">
        <f>IFERROR(VLOOKUP($A400,'様式C-1-2用'!$B$3:$O$1100,6,0),"")</f>
        <v>0</v>
      </c>
      <c r="F400" s="321">
        <f>IFERROR(VLOOKUP($A400,'様式C-1-2用'!$B$3:$O$1100,7,0),"")</f>
        <v>0</v>
      </c>
      <c r="G400" s="321">
        <f>IFERROR(VLOOKUP($A400,'様式C-1-2用'!$B$3:$O$1100,8,0),"")</f>
        <v>0</v>
      </c>
      <c r="H400" s="327">
        <f>IFERROR(VLOOKUP($A400,'様式C-1-2用'!$B$3:$O$1100,9,0),"")</f>
        <v>0</v>
      </c>
      <c r="I400" s="321">
        <f>IFERROR(VLOOKUP($A400,'様式C-1-2用'!$B$3:$O$1100,10,0),"")</f>
        <v>0</v>
      </c>
      <c r="J400" s="321">
        <f>IFERROR(VLOOKUP($A400,'様式C-1-2用'!$B$3:$O$1100,11,0),"")</f>
        <v>0</v>
      </c>
      <c r="K400" s="321">
        <f t="shared" si="6"/>
        <v>0</v>
      </c>
      <c r="L400" s="321">
        <f>IFERROR(VLOOKUP($A400,'様式C-1-2用'!$B$3:$O$1100,12,0),"")</f>
        <v>0</v>
      </c>
      <c r="M400" s="321">
        <f>IFERROR(VLOOKUP($A400,'様式C-1-2用'!$B$3:$O$1100,13,0),"")</f>
        <v>0</v>
      </c>
      <c r="N400" s="321">
        <f>IFERROR(VLOOKUP($A400,'様式C-1-2用'!$B$3:$O$1100,14,0),"")</f>
        <v>0</v>
      </c>
      <c r="O400" s="321">
        <f>IFERROR(VLOOKUP($A400,'様式C-1-2用'!$B$3:$P$1100,15,0),"")</f>
        <v>0</v>
      </c>
    </row>
    <row r="401" spans="1:15" ht="15.95" customHeight="1" x14ac:dyDescent="0.15">
      <c r="A401" s="314">
        <v>399</v>
      </c>
      <c r="B401" s="320">
        <f>IFERROR(VLOOKUP($A401,'様式C-1-2用'!$B$3:$O$1100,2,0),"")</f>
        <v>0</v>
      </c>
      <c r="C401" s="321" t="str">
        <f>IFERROR(VLOOKUP($A401,'様式C-1-2用'!$B$3:$O$1100,3,0),"")</f>
        <v/>
      </c>
      <c r="D401" s="321">
        <f>IFERROR(VLOOKUP($A401,'様式C-1-2用'!$B$3:$O$1100,5,0),"")</f>
        <v>0</v>
      </c>
      <c r="E401" s="321">
        <f>IFERROR(VLOOKUP($A401,'様式C-1-2用'!$B$3:$O$1100,6,0),"")</f>
        <v>0</v>
      </c>
      <c r="F401" s="321">
        <f>IFERROR(VLOOKUP($A401,'様式C-1-2用'!$B$3:$O$1100,7,0),"")</f>
        <v>0</v>
      </c>
      <c r="G401" s="321">
        <f>IFERROR(VLOOKUP($A401,'様式C-1-2用'!$B$3:$O$1100,8,0),"")</f>
        <v>0</v>
      </c>
      <c r="H401" s="327">
        <f>IFERROR(VLOOKUP($A401,'様式C-1-2用'!$B$3:$O$1100,9,0),"")</f>
        <v>0</v>
      </c>
      <c r="I401" s="321">
        <f>IFERROR(VLOOKUP($A401,'様式C-1-2用'!$B$3:$O$1100,10,0),"")</f>
        <v>0</v>
      </c>
      <c r="J401" s="321">
        <f>IFERROR(VLOOKUP($A401,'様式C-1-2用'!$B$3:$O$1100,11,0),"")</f>
        <v>0</v>
      </c>
      <c r="K401" s="321">
        <f t="shared" si="6"/>
        <v>0</v>
      </c>
      <c r="L401" s="321">
        <f>IFERROR(VLOOKUP($A401,'様式C-1-2用'!$B$3:$O$1100,12,0),"")</f>
        <v>0</v>
      </c>
      <c r="M401" s="321">
        <f>IFERROR(VLOOKUP($A401,'様式C-1-2用'!$B$3:$O$1100,13,0),"")</f>
        <v>0</v>
      </c>
      <c r="N401" s="321">
        <f>IFERROR(VLOOKUP($A401,'様式C-1-2用'!$B$3:$O$1100,14,0),"")</f>
        <v>0</v>
      </c>
      <c r="O401" s="321">
        <f>IFERROR(VLOOKUP($A401,'様式C-1-2用'!$B$3:$P$1100,15,0),"")</f>
        <v>0</v>
      </c>
    </row>
    <row r="402" spans="1:15" ht="15.95" customHeight="1" x14ac:dyDescent="0.15">
      <c r="A402" s="314">
        <v>400</v>
      </c>
      <c r="B402" s="320">
        <f>IFERROR(VLOOKUP($A402,'様式C-1-2用'!$B$3:$O$1100,2,0),"")</f>
        <v>0</v>
      </c>
      <c r="C402" s="321" t="str">
        <f>IFERROR(VLOOKUP($A402,'様式C-1-2用'!$B$3:$O$1100,3,0),"")</f>
        <v/>
      </c>
      <c r="D402" s="321">
        <f>IFERROR(VLOOKUP($A402,'様式C-1-2用'!$B$3:$O$1100,5,0),"")</f>
        <v>0</v>
      </c>
      <c r="E402" s="321">
        <f>IFERROR(VLOOKUP($A402,'様式C-1-2用'!$B$3:$O$1100,6,0),"")</f>
        <v>0</v>
      </c>
      <c r="F402" s="321">
        <f>IFERROR(VLOOKUP($A402,'様式C-1-2用'!$B$3:$O$1100,7,0),"")</f>
        <v>0</v>
      </c>
      <c r="G402" s="321">
        <f>IFERROR(VLOOKUP($A402,'様式C-1-2用'!$B$3:$O$1100,8,0),"")</f>
        <v>0</v>
      </c>
      <c r="H402" s="327">
        <f>IFERROR(VLOOKUP($A402,'様式C-1-2用'!$B$3:$O$1100,9,0),"")</f>
        <v>0</v>
      </c>
      <c r="I402" s="321">
        <f>IFERROR(VLOOKUP($A402,'様式C-1-2用'!$B$3:$O$1100,10,0),"")</f>
        <v>0</v>
      </c>
      <c r="J402" s="321">
        <f>IFERROR(VLOOKUP($A402,'様式C-1-2用'!$B$3:$O$1100,11,0),"")</f>
        <v>0</v>
      </c>
      <c r="K402" s="321">
        <f t="shared" si="6"/>
        <v>0</v>
      </c>
      <c r="L402" s="321">
        <f>IFERROR(VLOOKUP($A402,'様式C-1-2用'!$B$3:$O$1100,12,0),"")</f>
        <v>0</v>
      </c>
      <c r="M402" s="321">
        <f>IFERROR(VLOOKUP($A402,'様式C-1-2用'!$B$3:$O$1100,13,0),"")</f>
        <v>0</v>
      </c>
      <c r="N402" s="321">
        <f>IFERROR(VLOOKUP($A402,'様式C-1-2用'!$B$3:$O$1100,14,0),"")</f>
        <v>0</v>
      </c>
      <c r="O402" s="321">
        <f>IFERROR(VLOOKUP($A402,'様式C-1-2用'!$B$3:$P$1100,15,0),"")</f>
        <v>0</v>
      </c>
    </row>
    <row r="403" spans="1:15" ht="15.95" customHeight="1" x14ac:dyDescent="0.15">
      <c r="A403" s="314">
        <v>401</v>
      </c>
      <c r="B403" s="320">
        <f>IFERROR(VLOOKUP($A403,'様式C-1-2用'!$B$3:$O$1100,2,0),"")</f>
        <v>0</v>
      </c>
      <c r="C403" s="321" t="str">
        <f>IFERROR(VLOOKUP($A403,'様式C-1-2用'!$B$3:$O$1100,3,0),"")</f>
        <v/>
      </c>
      <c r="D403" s="321">
        <f>IFERROR(VLOOKUP($A403,'様式C-1-2用'!$B$3:$O$1100,5,0),"")</f>
        <v>0</v>
      </c>
      <c r="E403" s="321">
        <f>IFERROR(VLOOKUP($A403,'様式C-1-2用'!$B$3:$O$1100,6,0),"")</f>
        <v>0</v>
      </c>
      <c r="F403" s="321">
        <f>IFERROR(VLOOKUP($A403,'様式C-1-2用'!$B$3:$O$1100,7,0),"")</f>
        <v>0</v>
      </c>
      <c r="G403" s="321">
        <f>IFERROR(VLOOKUP($A403,'様式C-1-2用'!$B$3:$O$1100,8,0),"")</f>
        <v>0</v>
      </c>
      <c r="H403" s="327">
        <f>IFERROR(VLOOKUP($A403,'様式C-1-2用'!$B$3:$O$1100,9,0),"")</f>
        <v>0</v>
      </c>
      <c r="I403" s="321">
        <f>IFERROR(VLOOKUP($A403,'様式C-1-2用'!$B$3:$O$1100,10,0),"")</f>
        <v>0</v>
      </c>
      <c r="J403" s="321">
        <f>IFERROR(VLOOKUP($A403,'様式C-1-2用'!$B$3:$O$1100,11,0),"")</f>
        <v>0</v>
      </c>
      <c r="K403" s="321">
        <f t="shared" si="6"/>
        <v>0</v>
      </c>
      <c r="L403" s="321">
        <f>IFERROR(VLOOKUP($A403,'様式C-1-2用'!$B$3:$O$1100,12,0),"")</f>
        <v>0</v>
      </c>
      <c r="M403" s="321">
        <f>IFERROR(VLOOKUP($A403,'様式C-1-2用'!$B$3:$O$1100,13,0),"")</f>
        <v>0</v>
      </c>
      <c r="N403" s="321">
        <f>IFERROR(VLOOKUP($A403,'様式C-1-2用'!$B$3:$O$1100,14,0),"")</f>
        <v>0</v>
      </c>
      <c r="O403" s="321">
        <f>IFERROR(VLOOKUP($A403,'様式C-1-2用'!$B$3:$P$1100,15,0),"")</f>
        <v>0</v>
      </c>
    </row>
    <row r="404" spans="1:15" ht="15.95" customHeight="1" x14ac:dyDescent="0.15">
      <c r="A404" s="314">
        <v>402</v>
      </c>
      <c r="B404" s="320">
        <f>IFERROR(VLOOKUP($A404,'様式C-1-2用'!$B$3:$O$1100,2,0),"")</f>
        <v>0</v>
      </c>
      <c r="C404" s="321" t="str">
        <f>IFERROR(VLOOKUP($A404,'様式C-1-2用'!$B$3:$O$1100,3,0),"")</f>
        <v/>
      </c>
      <c r="D404" s="321">
        <f>IFERROR(VLOOKUP($A404,'様式C-1-2用'!$B$3:$O$1100,5,0),"")</f>
        <v>0</v>
      </c>
      <c r="E404" s="321">
        <f>IFERROR(VLOOKUP($A404,'様式C-1-2用'!$B$3:$O$1100,6,0),"")</f>
        <v>0</v>
      </c>
      <c r="F404" s="321">
        <f>IFERROR(VLOOKUP($A404,'様式C-1-2用'!$B$3:$O$1100,7,0),"")</f>
        <v>0</v>
      </c>
      <c r="G404" s="321">
        <f>IFERROR(VLOOKUP($A404,'様式C-1-2用'!$B$3:$O$1100,8,0),"")</f>
        <v>0</v>
      </c>
      <c r="H404" s="327">
        <f>IFERROR(VLOOKUP($A404,'様式C-1-2用'!$B$3:$O$1100,9,0),"")</f>
        <v>0</v>
      </c>
      <c r="I404" s="321">
        <f>IFERROR(VLOOKUP($A404,'様式C-1-2用'!$B$3:$O$1100,10,0),"")</f>
        <v>0</v>
      </c>
      <c r="J404" s="321">
        <f>IFERROR(VLOOKUP($A404,'様式C-1-2用'!$B$3:$O$1100,11,0),"")</f>
        <v>0</v>
      </c>
      <c r="K404" s="321">
        <f t="shared" si="6"/>
        <v>0</v>
      </c>
      <c r="L404" s="321">
        <f>IFERROR(VLOOKUP($A404,'様式C-1-2用'!$B$3:$O$1100,12,0),"")</f>
        <v>0</v>
      </c>
      <c r="M404" s="321">
        <f>IFERROR(VLOOKUP($A404,'様式C-1-2用'!$B$3:$O$1100,13,0),"")</f>
        <v>0</v>
      </c>
      <c r="N404" s="321">
        <f>IFERROR(VLOOKUP($A404,'様式C-1-2用'!$B$3:$O$1100,14,0),"")</f>
        <v>0</v>
      </c>
      <c r="O404" s="321">
        <f>IFERROR(VLOOKUP($A404,'様式C-1-2用'!$B$3:$P$1100,15,0),"")</f>
        <v>0</v>
      </c>
    </row>
    <row r="405" spans="1:15" ht="15.95" customHeight="1" x14ac:dyDescent="0.15">
      <c r="A405" s="314">
        <v>403</v>
      </c>
      <c r="B405" s="320">
        <f>IFERROR(VLOOKUP($A405,'様式C-1-2用'!$B$3:$O$1100,2,0),"")</f>
        <v>0</v>
      </c>
      <c r="C405" s="321" t="str">
        <f>IFERROR(VLOOKUP($A405,'様式C-1-2用'!$B$3:$O$1100,3,0),"")</f>
        <v/>
      </c>
      <c r="D405" s="321">
        <f>IFERROR(VLOOKUP($A405,'様式C-1-2用'!$B$3:$O$1100,5,0),"")</f>
        <v>0</v>
      </c>
      <c r="E405" s="321">
        <f>IFERROR(VLOOKUP($A405,'様式C-1-2用'!$B$3:$O$1100,6,0),"")</f>
        <v>0</v>
      </c>
      <c r="F405" s="321">
        <f>IFERROR(VLOOKUP($A405,'様式C-1-2用'!$B$3:$O$1100,7,0),"")</f>
        <v>0</v>
      </c>
      <c r="G405" s="321">
        <f>IFERROR(VLOOKUP($A405,'様式C-1-2用'!$B$3:$O$1100,8,0),"")</f>
        <v>0</v>
      </c>
      <c r="H405" s="327">
        <f>IFERROR(VLOOKUP($A405,'様式C-1-2用'!$B$3:$O$1100,9,0),"")</f>
        <v>0</v>
      </c>
      <c r="I405" s="321">
        <f>IFERROR(VLOOKUP($A405,'様式C-1-2用'!$B$3:$O$1100,10,0),"")</f>
        <v>0</v>
      </c>
      <c r="J405" s="321">
        <f>IFERROR(VLOOKUP($A405,'様式C-1-2用'!$B$3:$O$1100,11,0),"")</f>
        <v>0</v>
      </c>
      <c r="K405" s="321">
        <f t="shared" si="6"/>
        <v>0</v>
      </c>
      <c r="L405" s="321">
        <f>IFERROR(VLOOKUP($A405,'様式C-1-2用'!$B$3:$O$1100,12,0),"")</f>
        <v>0</v>
      </c>
      <c r="M405" s="321">
        <f>IFERROR(VLOOKUP($A405,'様式C-1-2用'!$B$3:$O$1100,13,0),"")</f>
        <v>0</v>
      </c>
      <c r="N405" s="321">
        <f>IFERROR(VLOOKUP($A405,'様式C-1-2用'!$B$3:$O$1100,14,0),"")</f>
        <v>0</v>
      </c>
      <c r="O405" s="321">
        <f>IFERROR(VLOOKUP($A405,'様式C-1-2用'!$B$3:$P$1100,15,0),"")</f>
        <v>0</v>
      </c>
    </row>
    <row r="406" spans="1:15" ht="15.95" customHeight="1" x14ac:dyDescent="0.15">
      <c r="A406" s="314">
        <v>404</v>
      </c>
      <c r="B406" s="320">
        <f>IFERROR(VLOOKUP($A406,'様式C-1-2用'!$B$3:$O$1100,2,0),"")</f>
        <v>0</v>
      </c>
      <c r="C406" s="321" t="str">
        <f>IFERROR(VLOOKUP($A406,'様式C-1-2用'!$B$3:$O$1100,3,0),"")</f>
        <v/>
      </c>
      <c r="D406" s="321">
        <f>IFERROR(VLOOKUP($A406,'様式C-1-2用'!$B$3:$O$1100,5,0),"")</f>
        <v>0</v>
      </c>
      <c r="E406" s="321">
        <f>IFERROR(VLOOKUP($A406,'様式C-1-2用'!$B$3:$O$1100,6,0),"")</f>
        <v>0</v>
      </c>
      <c r="F406" s="321">
        <f>IFERROR(VLOOKUP($A406,'様式C-1-2用'!$B$3:$O$1100,7,0),"")</f>
        <v>0</v>
      </c>
      <c r="G406" s="321">
        <f>IFERROR(VLOOKUP($A406,'様式C-1-2用'!$B$3:$O$1100,8,0),"")</f>
        <v>0</v>
      </c>
      <c r="H406" s="327">
        <f>IFERROR(VLOOKUP($A406,'様式C-1-2用'!$B$3:$O$1100,9,0),"")</f>
        <v>0</v>
      </c>
      <c r="I406" s="321">
        <f>IFERROR(VLOOKUP($A406,'様式C-1-2用'!$B$3:$O$1100,10,0),"")</f>
        <v>0</v>
      </c>
      <c r="J406" s="321">
        <f>IFERROR(VLOOKUP($A406,'様式C-1-2用'!$B$3:$O$1100,11,0),"")</f>
        <v>0</v>
      </c>
      <c r="K406" s="321">
        <f t="shared" si="6"/>
        <v>0</v>
      </c>
      <c r="L406" s="321">
        <f>IFERROR(VLOOKUP($A406,'様式C-1-2用'!$B$3:$O$1100,12,0),"")</f>
        <v>0</v>
      </c>
      <c r="M406" s="321">
        <f>IFERROR(VLOOKUP($A406,'様式C-1-2用'!$B$3:$O$1100,13,0),"")</f>
        <v>0</v>
      </c>
      <c r="N406" s="321">
        <f>IFERROR(VLOOKUP($A406,'様式C-1-2用'!$B$3:$O$1100,14,0),"")</f>
        <v>0</v>
      </c>
      <c r="O406" s="321">
        <f>IFERROR(VLOOKUP($A406,'様式C-1-2用'!$B$3:$P$1100,15,0),"")</f>
        <v>0</v>
      </c>
    </row>
    <row r="407" spans="1:15" ht="15.95" customHeight="1" x14ac:dyDescent="0.15">
      <c r="A407" s="314">
        <v>405</v>
      </c>
      <c r="B407" s="320">
        <f>IFERROR(VLOOKUP($A407,'様式C-1-2用'!$B$3:$O$1100,2,0),"")</f>
        <v>0</v>
      </c>
      <c r="C407" s="321" t="str">
        <f>IFERROR(VLOOKUP($A407,'様式C-1-2用'!$B$3:$O$1100,3,0),"")</f>
        <v/>
      </c>
      <c r="D407" s="321">
        <f>IFERROR(VLOOKUP($A407,'様式C-1-2用'!$B$3:$O$1100,5,0),"")</f>
        <v>0</v>
      </c>
      <c r="E407" s="321">
        <f>IFERROR(VLOOKUP($A407,'様式C-1-2用'!$B$3:$O$1100,6,0),"")</f>
        <v>0</v>
      </c>
      <c r="F407" s="321">
        <f>IFERROR(VLOOKUP($A407,'様式C-1-2用'!$B$3:$O$1100,7,0),"")</f>
        <v>0</v>
      </c>
      <c r="G407" s="321">
        <f>IFERROR(VLOOKUP($A407,'様式C-1-2用'!$B$3:$O$1100,8,0),"")</f>
        <v>0</v>
      </c>
      <c r="H407" s="327">
        <f>IFERROR(VLOOKUP($A407,'様式C-1-2用'!$B$3:$O$1100,9,0),"")</f>
        <v>0</v>
      </c>
      <c r="I407" s="321">
        <f>IFERROR(VLOOKUP($A407,'様式C-1-2用'!$B$3:$O$1100,10,0),"")</f>
        <v>0</v>
      </c>
      <c r="J407" s="321">
        <f>IFERROR(VLOOKUP($A407,'様式C-1-2用'!$B$3:$O$1100,11,0),"")</f>
        <v>0</v>
      </c>
      <c r="K407" s="321">
        <f t="shared" si="6"/>
        <v>0</v>
      </c>
      <c r="L407" s="321">
        <f>IFERROR(VLOOKUP($A407,'様式C-1-2用'!$B$3:$O$1100,12,0),"")</f>
        <v>0</v>
      </c>
      <c r="M407" s="321">
        <f>IFERROR(VLOOKUP($A407,'様式C-1-2用'!$B$3:$O$1100,13,0),"")</f>
        <v>0</v>
      </c>
      <c r="N407" s="321">
        <f>IFERROR(VLOOKUP($A407,'様式C-1-2用'!$B$3:$O$1100,14,0),"")</f>
        <v>0</v>
      </c>
      <c r="O407" s="321">
        <f>IFERROR(VLOOKUP($A407,'様式C-1-2用'!$B$3:$P$1100,15,0),"")</f>
        <v>0</v>
      </c>
    </row>
    <row r="408" spans="1:15" ht="15.95" customHeight="1" x14ac:dyDescent="0.15">
      <c r="A408" s="314">
        <v>406</v>
      </c>
      <c r="B408" s="320">
        <f>IFERROR(VLOOKUP($A408,'様式C-1-2用'!$B$3:$O$1100,2,0),"")</f>
        <v>0</v>
      </c>
      <c r="C408" s="321" t="str">
        <f>IFERROR(VLOOKUP($A408,'様式C-1-2用'!$B$3:$O$1100,3,0),"")</f>
        <v/>
      </c>
      <c r="D408" s="321">
        <f>IFERROR(VLOOKUP($A408,'様式C-1-2用'!$B$3:$O$1100,5,0),"")</f>
        <v>0</v>
      </c>
      <c r="E408" s="321">
        <f>IFERROR(VLOOKUP($A408,'様式C-1-2用'!$B$3:$O$1100,6,0),"")</f>
        <v>0</v>
      </c>
      <c r="F408" s="321">
        <f>IFERROR(VLOOKUP($A408,'様式C-1-2用'!$B$3:$O$1100,7,0),"")</f>
        <v>0</v>
      </c>
      <c r="G408" s="321">
        <f>IFERROR(VLOOKUP($A408,'様式C-1-2用'!$B$3:$O$1100,8,0),"")</f>
        <v>0</v>
      </c>
      <c r="H408" s="327">
        <f>IFERROR(VLOOKUP($A408,'様式C-1-2用'!$B$3:$O$1100,9,0),"")</f>
        <v>0</v>
      </c>
      <c r="I408" s="321">
        <f>IFERROR(VLOOKUP($A408,'様式C-1-2用'!$B$3:$O$1100,10,0),"")</f>
        <v>0</v>
      </c>
      <c r="J408" s="321">
        <f>IFERROR(VLOOKUP($A408,'様式C-1-2用'!$B$3:$O$1100,11,0),"")</f>
        <v>0</v>
      </c>
      <c r="K408" s="321">
        <f t="shared" si="6"/>
        <v>0</v>
      </c>
      <c r="L408" s="321">
        <f>IFERROR(VLOOKUP($A408,'様式C-1-2用'!$B$3:$O$1100,12,0),"")</f>
        <v>0</v>
      </c>
      <c r="M408" s="321">
        <f>IFERROR(VLOOKUP($A408,'様式C-1-2用'!$B$3:$O$1100,13,0),"")</f>
        <v>0</v>
      </c>
      <c r="N408" s="321">
        <f>IFERROR(VLOOKUP($A408,'様式C-1-2用'!$B$3:$O$1100,14,0),"")</f>
        <v>0</v>
      </c>
      <c r="O408" s="321">
        <f>IFERROR(VLOOKUP($A408,'様式C-1-2用'!$B$3:$P$1100,15,0),"")</f>
        <v>0</v>
      </c>
    </row>
    <row r="409" spans="1:15" ht="15.95" customHeight="1" x14ac:dyDescent="0.15">
      <c r="A409" s="314">
        <v>407</v>
      </c>
      <c r="B409" s="320">
        <f>IFERROR(VLOOKUP($A409,'様式C-1-2用'!$B$3:$O$1100,2,0),"")</f>
        <v>0</v>
      </c>
      <c r="C409" s="321" t="str">
        <f>IFERROR(VLOOKUP($A409,'様式C-1-2用'!$B$3:$O$1100,3,0),"")</f>
        <v/>
      </c>
      <c r="D409" s="321">
        <f>IFERROR(VLOOKUP($A409,'様式C-1-2用'!$B$3:$O$1100,5,0),"")</f>
        <v>0</v>
      </c>
      <c r="E409" s="321">
        <f>IFERROR(VLOOKUP($A409,'様式C-1-2用'!$B$3:$O$1100,6,0),"")</f>
        <v>0</v>
      </c>
      <c r="F409" s="321">
        <f>IFERROR(VLOOKUP($A409,'様式C-1-2用'!$B$3:$O$1100,7,0),"")</f>
        <v>0</v>
      </c>
      <c r="G409" s="321">
        <f>IFERROR(VLOOKUP($A409,'様式C-1-2用'!$B$3:$O$1100,8,0),"")</f>
        <v>0</v>
      </c>
      <c r="H409" s="327">
        <f>IFERROR(VLOOKUP($A409,'様式C-1-2用'!$B$3:$O$1100,9,0),"")</f>
        <v>0</v>
      </c>
      <c r="I409" s="321">
        <f>IFERROR(VLOOKUP($A409,'様式C-1-2用'!$B$3:$O$1100,10,0),"")</f>
        <v>0</v>
      </c>
      <c r="J409" s="321">
        <f>IFERROR(VLOOKUP($A409,'様式C-1-2用'!$B$3:$O$1100,11,0),"")</f>
        <v>0</v>
      </c>
      <c r="K409" s="321">
        <f t="shared" si="6"/>
        <v>0</v>
      </c>
      <c r="L409" s="321">
        <f>IFERROR(VLOOKUP($A409,'様式C-1-2用'!$B$3:$O$1100,12,0),"")</f>
        <v>0</v>
      </c>
      <c r="M409" s="321">
        <f>IFERROR(VLOOKUP($A409,'様式C-1-2用'!$B$3:$O$1100,13,0),"")</f>
        <v>0</v>
      </c>
      <c r="N409" s="321">
        <f>IFERROR(VLOOKUP($A409,'様式C-1-2用'!$B$3:$O$1100,14,0),"")</f>
        <v>0</v>
      </c>
      <c r="O409" s="321">
        <f>IFERROR(VLOOKUP($A409,'様式C-1-2用'!$B$3:$P$1100,15,0),"")</f>
        <v>0</v>
      </c>
    </row>
    <row r="410" spans="1:15" ht="15.95" customHeight="1" x14ac:dyDescent="0.15">
      <c r="A410" s="314">
        <v>408</v>
      </c>
      <c r="B410" s="320">
        <f>IFERROR(VLOOKUP($A410,'様式C-1-2用'!$B$3:$O$1100,2,0),"")</f>
        <v>0</v>
      </c>
      <c r="C410" s="321" t="str">
        <f>IFERROR(VLOOKUP($A410,'様式C-1-2用'!$B$3:$O$1100,3,0),"")</f>
        <v/>
      </c>
      <c r="D410" s="321">
        <f>IFERROR(VLOOKUP($A410,'様式C-1-2用'!$B$3:$O$1100,5,0),"")</f>
        <v>0</v>
      </c>
      <c r="E410" s="321">
        <f>IFERROR(VLOOKUP($A410,'様式C-1-2用'!$B$3:$O$1100,6,0),"")</f>
        <v>0</v>
      </c>
      <c r="F410" s="321">
        <f>IFERROR(VLOOKUP($A410,'様式C-1-2用'!$B$3:$O$1100,7,0),"")</f>
        <v>0</v>
      </c>
      <c r="G410" s="321">
        <f>IFERROR(VLOOKUP($A410,'様式C-1-2用'!$B$3:$O$1100,8,0),"")</f>
        <v>0</v>
      </c>
      <c r="H410" s="327">
        <f>IFERROR(VLOOKUP($A410,'様式C-1-2用'!$B$3:$O$1100,9,0),"")</f>
        <v>0</v>
      </c>
      <c r="I410" s="321">
        <f>IFERROR(VLOOKUP($A410,'様式C-1-2用'!$B$3:$O$1100,10,0),"")</f>
        <v>0</v>
      </c>
      <c r="J410" s="321">
        <f>IFERROR(VLOOKUP($A410,'様式C-1-2用'!$B$3:$O$1100,11,0),"")</f>
        <v>0</v>
      </c>
      <c r="K410" s="321">
        <f t="shared" si="6"/>
        <v>0</v>
      </c>
      <c r="L410" s="321">
        <f>IFERROR(VLOOKUP($A410,'様式C-1-2用'!$B$3:$O$1100,12,0),"")</f>
        <v>0</v>
      </c>
      <c r="M410" s="321">
        <f>IFERROR(VLOOKUP($A410,'様式C-1-2用'!$B$3:$O$1100,13,0),"")</f>
        <v>0</v>
      </c>
      <c r="N410" s="321">
        <f>IFERROR(VLOOKUP($A410,'様式C-1-2用'!$B$3:$O$1100,14,0),"")</f>
        <v>0</v>
      </c>
      <c r="O410" s="321">
        <f>IFERROR(VLOOKUP($A410,'様式C-1-2用'!$B$3:$P$1100,15,0),"")</f>
        <v>0</v>
      </c>
    </row>
    <row r="411" spans="1:15" ht="15.95" customHeight="1" x14ac:dyDescent="0.15">
      <c r="A411" s="314">
        <v>409</v>
      </c>
      <c r="B411" s="320">
        <f>IFERROR(VLOOKUP($A411,'様式C-1-2用'!$B$3:$O$1100,2,0),"")</f>
        <v>0</v>
      </c>
      <c r="C411" s="321" t="str">
        <f>IFERROR(VLOOKUP($A411,'様式C-1-2用'!$B$3:$O$1100,3,0),"")</f>
        <v/>
      </c>
      <c r="D411" s="321">
        <f>IFERROR(VLOOKUP($A411,'様式C-1-2用'!$B$3:$O$1100,5,0),"")</f>
        <v>0</v>
      </c>
      <c r="E411" s="321">
        <f>IFERROR(VLOOKUP($A411,'様式C-1-2用'!$B$3:$O$1100,6,0),"")</f>
        <v>0</v>
      </c>
      <c r="F411" s="321">
        <f>IFERROR(VLOOKUP($A411,'様式C-1-2用'!$B$3:$O$1100,7,0),"")</f>
        <v>0</v>
      </c>
      <c r="G411" s="321">
        <f>IFERROR(VLOOKUP($A411,'様式C-1-2用'!$B$3:$O$1100,8,0),"")</f>
        <v>0</v>
      </c>
      <c r="H411" s="327">
        <f>IFERROR(VLOOKUP($A411,'様式C-1-2用'!$B$3:$O$1100,9,0),"")</f>
        <v>0</v>
      </c>
      <c r="I411" s="321">
        <f>IFERROR(VLOOKUP($A411,'様式C-1-2用'!$B$3:$O$1100,10,0),"")</f>
        <v>0</v>
      </c>
      <c r="J411" s="321">
        <f>IFERROR(VLOOKUP($A411,'様式C-1-2用'!$B$3:$O$1100,11,0),"")</f>
        <v>0</v>
      </c>
      <c r="K411" s="321">
        <f t="shared" si="6"/>
        <v>0</v>
      </c>
      <c r="L411" s="321">
        <f>IFERROR(VLOOKUP($A411,'様式C-1-2用'!$B$3:$O$1100,12,0),"")</f>
        <v>0</v>
      </c>
      <c r="M411" s="321">
        <f>IFERROR(VLOOKUP($A411,'様式C-1-2用'!$B$3:$O$1100,13,0),"")</f>
        <v>0</v>
      </c>
      <c r="N411" s="321">
        <f>IFERROR(VLOOKUP($A411,'様式C-1-2用'!$B$3:$O$1100,14,0),"")</f>
        <v>0</v>
      </c>
      <c r="O411" s="321">
        <f>IFERROR(VLOOKUP($A411,'様式C-1-2用'!$B$3:$P$1100,15,0),"")</f>
        <v>0</v>
      </c>
    </row>
    <row r="412" spans="1:15" ht="15.95" customHeight="1" x14ac:dyDescent="0.15">
      <c r="A412" s="314">
        <v>410</v>
      </c>
      <c r="B412" s="320">
        <f>IFERROR(VLOOKUP($A412,'様式C-1-2用'!$B$3:$O$1100,2,0),"")</f>
        <v>0</v>
      </c>
      <c r="C412" s="321" t="str">
        <f>IFERROR(VLOOKUP($A412,'様式C-1-2用'!$B$3:$O$1100,3,0),"")</f>
        <v/>
      </c>
      <c r="D412" s="321">
        <f>IFERROR(VLOOKUP($A412,'様式C-1-2用'!$B$3:$O$1100,5,0),"")</f>
        <v>0</v>
      </c>
      <c r="E412" s="321">
        <f>IFERROR(VLOOKUP($A412,'様式C-1-2用'!$B$3:$O$1100,6,0),"")</f>
        <v>0</v>
      </c>
      <c r="F412" s="321">
        <f>IFERROR(VLOOKUP($A412,'様式C-1-2用'!$B$3:$O$1100,7,0),"")</f>
        <v>0</v>
      </c>
      <c r="G412" s="321">
        <f>IFERROR(VLOOKUP($A412,'様式C-1-2用'!$B$3:$O$1100,8,0),"")</f>
        <v>0</v>
      </c>
      <c r="H412" s="327">
        <f>IFERROR(VLOOKUP($A412,'様式C-1-2用'!$B$3:$O$1100,9,0),"")</f>
        <v>0</v>
      </c>
      <c r="I412" s="321">
        <f>IFERROR(VLOOKUP($A412,'様式C-1-2用'!$B$3:$O$1100,10,0),"")</f>
        <v>0</v>
      </c>
      <c r="J412" s="321">
        <f>IFERROR(VLOOKUP($A412,'様式C-1-2用'!$B$3:$O$1100,11,0),"")</f>
        <v>0</v>
      </c>
      <c r="K412" s="321">
        <f t="shared" si="6"/>
        <v>0</v>
      </c>
      <c r="L412" s="321">
        <f>IFERROR(VLOOKUP($A412,'様式C-1-2用'!$B$3:$O$1100,12,0),"")</f>
        <v>0</v>
      </c>
      <c r="M412" s="321">
        <f>IFERROR(VLOOKUP($A412,'様式C-1-2用'!$B$3:$O$1100,13,0),"")</f>
        <v>0</v>
      </c>
      <c r="N412" s="321">
        <f>IFERROR(VLOOKUP($A412,'様式C-1-2用'!$B$3:$O$1100,14,0),"")</f>
        <v>0</v>
      </c>
      <c r="O412" s="321">
        <f>IFERROR(VLOOKUP($A412,'様式C-1-2用'!$B$3:$P$1100,15,0),"")</f>
        <v>0</v>
      </c>
    </row>
    <row r="413" spans="1:15" ht="15.95" customHeight="1" x14ac:dyDescent="0.15">
      <c r="A413" s="314">
        <v>411</v>
      </c>
      <c r="B413" s="320">
        <f>IFERROR(VLOOKUP($A413,'様式C-1-2用'!$B$3:$O$1100,2,0),"")</f>
        <v>0</v>
      </c>
      <c r="C413" s="321" t="str">
        <f>IFERROR(VLOOKUP($A413,'様式C-1-2用'!$B$3:$O$1100,3,0),"")</f>
        <v/>
      </c>
      <c r="D413" s="321">
        <f>IFERROR(VLOOKUP($A413,'様式C-1-2用'!$B$3:$O$1100,5,0),"")</f>
        <v>0</v>
      </c>
      <c r="E413" s="321">
        <f>IFERROR(VLOOKUP($A413,'様式C-1-2用'!$B$3:$O$1100,6,0),"")</f>
        <v>0</v>
      </c>
      <c r="F413" s="321">
        <f>IFERROR(VLOOKUP($A413,'様式C-1-2用'!$B$3:$O$1100,7,0),"")</f>
        <v>0</v>
      </c>
      <c r="G413" s="321">
        <f>IFERROR(VLOOKUP($A413,'様式C-1-2用'!$B$3:$O$1100,8,0),"")</f>
        <v>0</v>
      </c>
      <c r="H413" s="327">
        <f>IFERROR(VLOOKUP($A413,'様式C-1-2用'!$B$3:$O$1100,9,0),"")</f>
        <v>0</v>
      </c>
      <c r="I413" s="321">
        <f>IFERROR(VLOOKUP($A413,'様式C-1-2用'!$B$3:$O$1100,10,0),"")</f>
        <v>0</v>
      </c>
      <c r="J413" s="321">
        <f>IFERROR(VLOOKUP($A413,'様式C-1-2用'!$B$3:$O$1100,11,0),"")</f>
        <v>0</v>
      </c>
      <c r="K413" s="321">
        <f t="shared" si="6"/>
        <v>0</v>
      </c>
      <c r="L413" s="321">
        <f>IFERROR(VLOOKUP($A413,'様式C-1-2用'!$B$3:$O$1100,12,0),"")</f>
        <v>0</v>
      </c>
      <c r="M413" s="321">
        <f>IFERROR(VLOOKUP($A413,'様式C-1-2用'!$B$3:$O$1100,13,0),"")</f>
        <v>0</v>
      </c>
      <c r="N413" s="321">
        <f>IFERROR(VLOOKUP($A413,'様式C-1-2用'!$B$3:$O$1100,14,0),"")</f>
        <v>0</v>
      </c>
      <c r="O413" s="321">
        <f>IFERROR(VLOOKUP($A413,'様式C-1-2用'!$B$3:$P$1100,15,0),"")</f>
        <v>0</v>
      </c>
    </row>
    <row r="414" spans="1:15" ht="15.95" customHeight="1" x14ac:dyDescent="0.15">
      <c r="A414" s="314">
        <v>412</v>
      </c>
      <c r="B414" s="320">
        <f>IFERROR(VLOOKUP($A414,'様式C-1-2用'!$B$3:$O$1100,2,0),"")</f>
        <v>0</v>
      </c>
      <c r="C414" s="321" t="str">
        <f>IFERROR(VLOOKUP($A414,'様式C-1-2用'!$B$3:$O$1100,3,0),"")</f>
        <v/>
      </c>
      <c r="D414" s="321">
        <f>IFERROR(VLOOKUP($A414,'様式C-1-2用'!$B$3:$O$1100,5,0),"")</f>
        <v>0</v>
      </c>
      <c r="E414" s="321">
        <f>IFERROR(VLOOKUP($A414,'様式C-1-2用'!$B$3:$O$1100,6,0),"")</f>
        <v>0</v>
      </c>
      <c r="F414" s="321">
        <f>IFERROR(VLOOKUP($A414,'様式C-1-2用'!$B$3:$O$1100,7,0),"")</f>
        <v>0</v>
      </c>
      <c r="G414" s="321">
        <f>IFERROR(VLOOKUP($A414,'様式C-1-2用'!$B$3:$O$1100,8,0),"")</f>
        <v>0</v>
      </c>
      <c r="H414" s="327">
        <f>IFERROR(VLOOKUP($A414,'様式C-1-2用'!$B$3:$O$1100,9,0),"")</f>
        <v>0</v>
      </c>
      <c r="I414" s="321">
        <f>IFERROR(VLOOKUP($A414,'様式C-1-2用'!$B$3:$O$1100,10,0),"")</f>
        <v>0</v>
      </c>
      <c r="J414" s="321">
        <f>IFERROR(VLOOKUP($A414,'様式C-1-2用'!$B$3:$O$1100,11,0),"")</f>
        <v>0</v>
      </c>
      <c r="K414" s="321">
        <f t="shared" si="6"/>
        <v>0</v>
      </c>
      <c r="L414" s="321">
        <f>IFERROR(VLOOKUP($A414,'様式C-1-2用'!$B$3:$O$1100,12,0),"")</f>
        <v>0</v>
      </c>
      <c r="M414" s="321">
        <f>IFERROR(VLOOKUP($A414,'様式C-1-2用'!$B$3:$O$1100,13,0),"")</f>
        <v>0</v>
      </c>
      <c r="N414" s="321">
        <f>IFERROR(VLOOKUP($A414,'様式C-1-2用'!$B$3:$O$1100,14,0),"")</f>
        <v>0</v>
      </c>
      <c r="O414" s="321">
        <f>IFERROR(VLOOKUP($A414,'様式C-1-2用'!$B$3:$P$1100,15,0),"")</f>
        <v>0</v>
      </c>
    </row>
    <row r="415" spans="1:15" ht="15.95" customHeight="1" x14ac:dyDescent="0.15">
      <c r="A415" s="314">
        <v>413</v>
      </c>
      <c r="B415" s="320">
        <f>IFERROR(VLOOKUP($A415,'様式C-1-2用'!$B$3:$O$1100,2,0),"")</f>
        <v>0</v>
      </c>
      <c r="C415" s="321" t="str">
        <f>IFERROR(VLOOKUP($A415,'様式C-1-2用'!$B$3:$O$1100,3,0),"")</f>
        <v/>
      </c>
      <c r="D415" s="321">
        <f>IFERROR(VLOOKUP($A415,'様式C-1-2用'!$B$3:$O$1100,5,0),"")</f>
        <v>0</v>
      </c>
      <c r="E415" s="321">
        <f>IFERROR(VLOOKUP($A415,'様式C-1-2用'!$B$3:$O$1100,6,0),"")</f>
        <v>0</v>
      </c>
      <c r="F415" s="321">
        <f>IFERROR(VLOOKUP($A415,'様式C-1-2用'!$B$3:$O$1100,7,0),"")</f>
        <v>0</v>
      </c>
      <c r="G415" s="321">
        <f>IFERROR(VLOOKUP($A415,'様式C-1-2用'!$B$3:$O$1100,8,0),"")</f>
        <v>0</v>
      </c>
      <c r="H415" s="327">
        <f>IFERROR(VLOOKUP($A415,'様式C-1-2用'!$B$3:$O$1100,9,0),"")</f>
        <v>0</v>
      </c>
      <c r="I415" s="321">
        <f>IFERROR(VLOOKUP($A415,'様式C-1-2用'!$B$3:$O$1100,10,0),"")</f>
        <v>0</v>
      </c>
      <c r="J415" s="321">
        <f>IFERROR(VLOOKUP($A415,'様式C-1-2用'!$B$3:$O$1100,11,0),"")</f>
        <v>0</v>
      </c>
      <c r="K415" s="321">
        <f t="shared" si="6"/>
        <v>0</v>
      </c>
      <c r="L415" s="321">
        <f>IFERROR(VLOOKUP($A415,'様式C-1-2用'!$B$3:$O$1100,12,0),"")</f>
        <v>0</v>
      </c>
      <c r="M415" s="321">
        <f>IFERROR(VLOOKUP($A415,'様式C-1-2用'!$B$3:$O$1100,13,0),"")</f>
        <v>0</v>
      </c>
      <c r="N415" s="321">
        <f>IFERROR(VLOOKUP($A415,'様式C-1-2用'!$B$3:$O$1100,14,0),"")</f>
        <v>0</v>
      </c>
      <c r="O415" s="321">
        <f>IFERROR(VLOOKUP($A415,'様式C-1-2用'!$B$3:$P$1100,15,0),"")</f>
        <v>0</v>
      </c>
    </row>
    <row r="416" spans="1:15" ht="15.95" customHeight="1" x14ac:dyDescent="0.15">
      <c r="A416" s="314">
        <v>414</v>
      </c>
      <c r="B416" s="320">
        <f>IFERROR(VLOOKUP($A416,'様式C-1-2用'!$B$3:$O$1100,2,0),"")</f>
        <v>0</v>
      </c>
      <c r="C416" s="321" t="str">
        <f>IFERROR(VLOOKUP($A416,'様式C-1-2用'!$B$3:$O$1100,3,0),"")</f>
        <v/>
      </c>
      <c r="D416" s="321">
        <f>IFERROR(VLOOKUP($A416,'様式C-1-2用'!$B$3:$O$1100,5,0),"")</f>
        <v>0</v>
      </c>
      <c r="E416" s="321">
        <f>IFERROR(VLOOKUP($A416,'様式C-1-2用'!$B$3:$O$1100,6,0),"")</f>
        <v>0</v>
      </c>
      <c r="F416" s="321">
        <f>IFERROR(VLOOKUP($A416,'様式C-1-2用'!$B$3:$O$1100,7,0),"")</f>
        <v>0</v>
      </c>
      <c r="G416" s="321">
        <f>IFERROR(VLOOKUP($A416,'様式C-1-2用'!$B$3:$O$1100,8,0),"")</f>
        <v>0</v>
      </c>
      <c r="H416" s="327">
        <f>IFERROR(VLOOKUP($A416,'様式C-1-2用'!$B$3:$O$1100,9,0),"")</f>
        <v>0</v>
      </c>
      <c r="I416" s="321">
        <f>IFERROR(VLOOKUP($A416,'様式C-1-2用'!$B$3:$O$1100,10,0),"")</f>
        <v>0</v>
      </c>
      <c r="J416" s="321">
        <f>IFERROR(VLOOKUP($A416,'様式C-1-2用'!$B$3:$O$1100,11,0),"")</f>
        <v>0</v>
      </c>
      <c r="K416" s="321">
        <f t="shared" si="6"/>
        <v>0</v>
      </c>
      <c r="L416" s="321">
        <f>IFERROR(VLOOKUP($A416,'様式C-1-2用'!$B$3:$O$1100,12,0),"")</f>
        <v>0</v>
      </c>
      <c r="M416" s="321">
        <f>IFERROR(VLOOKUP($A416,'様式C-1-2用'!$B$3:$O$1100,13,0),"")</f>
        <v>0</v>
      </c>
      <c r="N416" s="321">
        <f>IFERROR(VLOOKUP($A416,'様式C-1-2用'!$B$3:$O$1100,14,0),"")</f>
        <v>0</v>
      </c>
      <c r="O416" s="321">
        <f>IFERROR(VLOOKUP($A416,'様式C-1-2用'!$B$3:$P$1100,15,0),"")</f>
        <v>0</v>
      </c>
    </row>
    <row r="417" spans="1:15" ht="15.95" customHeight="1" x14ac:dyDescent="0.15">
      <c r="A417" s="314">
        <v>415</v>
      </c>
      <c r="B417" s="320">
        <f>IFERROR(VLOOKUP($A417,'様式C-1-2用'!$B$3:$O$1100,2,0),"")</f>
        <v>0</v>
      </c>
      <c r="C417" s="321" t="str">
        <f>IFERROR(VLOOKUP($A417,'様式C-1-2用'!$B$3:$O$1100,3,0),"")</f>
        <v/>
      </c>
      <c r="D417" s="321">
        <f>IFERROR(VLOOKUP($A417,'様式C-1-2用'!$B$3:$O$1100,5,0),"")</f>
        <v>0</v>
      </c>
      <c r="E417" s="321">
        <f>IFERROR(VLOOKUP($A417,'様式C-1-2用'!$B$3:$O$1100,6,0),"")</f>
        <v>0</v>
      </c>
      <c r="F417" s="321">
        <f>IFERROR(VLOOKUP($A417,'様式C-1-2用'!$B$3:$O$1100,7,0),"")</f>
        <v>0</v>
      </c>
      <c r="G417" s="321">
        <f>IFERROR(VLOOKUP($A417,'様式C-1-2用'!$B$3:$O$1100,8,0),"")</f>
        <v>0</v>
      </c>
      <c r="H417" s="327">
        <f>IFERROR(VLOOKUP($A417,'様式C-1-2用'!$B$3:$O$1100,9,0),"")</f>
        <v>0</v>
      </c>
      <c r="I417" s="321">
        <f>IFERROR(VLOOKUP($A417,'様式C-1-2用'!$B$3:$O$1100,10,0),"")</f>
        <v>0</v>
      </c>
      <c r="J417" s="321">
        <f>IFERROR(VLOOKUP($A417,'様式C-1-2用'!$B$3:$O$1100,11,0),"")</f>
        <v>0</v>
      </c>
      <c r="K417" s="321">
        <f t="shared" si="6"/>
        <v>0</v>
      </c>
      <c r="L417" s="321">
        <f>IFERROR(VLOOKUP($A417,'様式C-1-2用'!$B$3:$O$1100,12,0),"")</f>
        <v>0</v>
      </c>
      <c r="M417" s="321">
        <f>IFERROR(VLOOKUP($A417,'様式C-1-2用'!$B$3:$O$1100,13,0),"")</f>
        <v>0</v>
      </c>
      <c r="N417" s="321">
        <f>IFERROR(VLOOKUP($A417,'様式C-1-2用'!$B$3:$O$1100,14,0),"")</f>
        <v>0</v>
      </c>
      <c r="O417" s="321">
        <f>IFERROR(VLOOKUP($A417,'様式C-1-2用'!$B$3:$P$1100,15,0),"")</f>
        <v>0</v>
      </c>
    </row>
    <row r="418" spans="1:15" ht="15.95" customHeight="1" x14ac:dyDescent="0.15">
      <c r="A418" s="314">
        <v>416</v>
      </c>
      <c r="B418" s="320">
        <f>IFERROR(VLOOKUP($A418,'様式C-1-2用'!$B$3:$O$1100,2,0),"")</f>
        <v>0</v>
      </c>
      <c r="C418" s="321" t="str">
        <f>IFERROR(VLOOKUP($A418,'様式C-1-2用'!$B$3:$O$1100,3,0),"")</f>
        <v/>
      </c>
      <c r="D418" s="321">
        <f>IFERROR(VLOOKUP($A418,'様式C-1-2用'!$B$3:$O$1100,5,0),"")</f>
        <v>0</v>
      </c>
      <c r="E418" s="321">
        <f>IFERROR(VLOOKUP($A418,'様式C-1-2用'!$B$3:$O$1100,6,0),"")</f>
        <v>0</v>
      </c>
      <c r="F418" s="321">
        <f>IFERROR(VLOOKUP($A418,'様式C-1-2用'!$B$3:$O$1100,7,0),"")</f>
        <v>0</v>
      </c>
      <c r="G418" s="321">
        <f>IFERROR(VLOOKUP($A418,'様式C-1-2用'!$B$3:$O$1100,8,0),"")</f>
        <v>0</v>
      </c>
      <c r="H418" s="327">
        <f>IFERROR(VLOOKUP($A418,'様式C-1-2用'!$B$3:$O$1100,9,0),"")</f>
        <v>0</v>
      </c>
      <c r="I418" s="321">
        <f>IFERROR(VLOOKUP($A418,'様式C-1-2用'!$B$3:$O$1100,10,0),"")</f>
        <v>0</v>
      </c>
      <c r="J418" s="321">
        <f>IFERROR(VLOOKUP($A418,'様式C-1-2用'!$B$3:$O$1100,11,0),"")</f>
        <v>0</v>
      </c>
      <c r="K418" s="321">
        <f t="shared" si="6"/>
        <v>0</v>
      </c>
      <c r="L418" s="321">
        <f>IFERROR(VLOOKUP($A418,'様式C-1-2用'!$B$3:$O$1100,12,0),"")</f>
        <v>0</v>
      </c>
      <c r="M418" s="321">
        <f>IFERROR(VLOOKUP($A418,'様式C-1-2用'!$B$3:$O$1100,13,0),"")</f>
        <v>0</v>
      </c>
      <c r="N418" s="321">
        <f>IFERROR(VLOOKUP($A418,'様式C-1-2用'!$B$3:$O$1100,14,0),"")</f>
        <v>0</v>
      </c>
      <c r="O418" s="321">
        <f>IFERROR(VLOOKUP($A418,'様式C-1-2用'!$B$3:$P$1100,15,0),"")</f>
        <v>0</v>
      </c>
    </row>
    <row r="419" spans="1:15" ht="15.95" customHeight="1" x14ac:dyDescent="0.15">
      <c r="A419" s="314">
        <v>417</v>
      </c>
      <c r="B419" s="320">
        <f>IFERROR(VLOOKUP($A419,'様式C-1-2用'!$B$3:$O$1100,2,0),"")</f>
        <v>0</v>
      </c>
      <c r="C419" s="321" t="str">
        <f>IFERROR(VLOOKUP($A419,'様式C-1-2用'!$B$3:$O$1100,3,0),"")</f>
        <v/>
      </c>
      <c r="D419" s="321">
        <f>IFERROR(VLOOKUP($A419,'様式C-1-2用'!$B$3:$O$1100,5,0),"")</f>
        <v>0</v>
      </c>
      <c r="E419" s="321">
        <f>IFERROR(VLOOKUP($A419,'様式C-1-2用'!$B$3:$O$1100,6,0),"")</f>
        <v>0</v>
      </c>
      <c r="F419" s="321">
        <f>IFERROR(VLOOKUP($A419,'様式C-1-2用'!$B$3:$O$1100,7,0),"")</f>
        <v>0</v>
      </c>
      <c r="G419" s="321">
        <f>IFERROR(VLOOKUP($A419,'様式C-1-2用'!$B$3:$O$1100,8,0),"")</f>
        <v>0</v>
      </c>
      <c r="H419" s="327">
        <f>IFERROR(VLOOKUP($A419,'様式C-1-2用'!$B$3:$O$1100,9,0),"")</f>
        <v>0</v>
      </c>
      <c r="I419" s="321">
        <f>IFERROR(VLOOKUP($A419,'様式C-1-2用'!$B$3:$O$1100,10,0),"")</f>
        <v>0</v>
      </c>
      <c r="J419" s="321">
        <f>IFERROR(VLOOKUP($A419,'様式C-1-2用'!$B$3:$O$1100,11,0),"")</f>
        <v>0</v>
      </c>
      <c r="K419" s="321">
        <f t="shared" si="6"/>
        <v>0</v>
      </c>
      <c r="L419" s="321">
        <f>IFERROR(VLOOKUP($A419,'様式C-1-2用'!$B$3:$O$1100,12,0),"")</f>
        <v>0</v>
      </c>
      <c r="M419" s="321">
        <f>IFERROR(VLOOKUP($A419,'様式C-1-2用'!$B$3:$O$1100,13,0),"")</f>
        <v>0</v>
      </c>
      <c r="N419" s="321">
        <f>IFERROR(VLOOKUP($A419,'様式C-1-2用'!$B$3:$O$1100,14,0),"")</f>
        <v>0</v>
      </c>
      <c r="O419" s="321">
        <f>IFERROR(VLOOKUP($A419,'様式C-1-2用'!$B$3:$P$1100,15,0),"")</f>
        <v>0</v>
      </c>
    </row>
    <row r="420" spans="1:15" ht="15.95" customHeight="1" x14ac:dyDescent="0.15">
      <c r="A420" s="314">
        <v>418</v>
      </c>
      <c r="B420" s="320">
        <f>IFERROR(VLOOKUP($A420,'様式C-1-2用'!$B$3:$O$1100,2,0),"")</f>
        <v>0</v>
      </c>
      <c r="C420" s="321" t="str">
        <f>IFERROR(VLOOKUP($A420,'様式C-1-2用'!$B$3:$O$1100,3,0),"")</f>
        <v/>
      </c>
      <c r="D420" s="321">
        <f>IFERROR(VLOOKUP($A420,'様式C-1-2用'!$B$3:$O$1100,5,0),"")</f>
        <v>0</v>
      </c>
      <c r="E420" s="321">
        <f>IFERROR(VLOOKUP($A420,'様式C-1-2用'!$B$3:$O$1100,6,0),"")</f>
        <v>0</v>
      </c>
      <c r="F420" s="321">
        <f>IFERROR(VLOOKUP($A420,'様式C-1-2用'!$B$3:$O$1100,7,0),"")</f>
        <v>0</v>
      </c>
      <c r="G420" s="321">
        <f>IFERROR(VLOOKUP($A420,'様式C-1-2用'!$B$3:$O$1100,8,0),"")</f>
        <v>0</v>
      </c>
      <c r="H420" s="327">
        <f>IFERROR(VLOOKUP($A420,'様式C-1-2用'!$B$3:$O$1100,9,0),"")</f>
        <v>0</v>
      </c>
      <c r="I420" s="321">
        <f>IFERROR(VLOOKUP($A420,'様式C-1-2用'!$B$3:$O$1100,10,0),"")</f>
        <v>0</v>
      </c>
      <c r="J420" s="321">
        <f>IFERROR(VLOOKUP($A420,'様式C-1-2用'!$B$3:$O$1100,11,0),"")</f>
        <v>0</v>
      </c>
      <c r="K420" s="321">
        <f t="shared" si="6"/>
        <v>0</v>
      </c>
      <c r="L420" s="321">
        <f>IFERROR(VLOOKUP($A420,'様式C-1-2用'!$B$3:$O$1100,12,0),"")</f>
        <v>0</v>
      </c>
      <c r="M420" s="321">
        <f>IFERROR(VLOOKUP($A420,'様式C-1-2用'!$B$3:$O$1100,13,0),"")</f>
        <v>0</v>
      </c>
      <c r="N420" s="321">
        <f>IFERROR(VLOOKUP($A420,'様式C-1-2用'!$B$3:$O$1100,14,0),"")</f>
        <v>0</v>
      </c>
      <c r="O420" s="321">
        <f>IFERROR(VLOOKUP($A420,'様式C-1-2用'!$B$3:$P$1100,15,0),"")</f>
        <v>0</v>
      </c>
    </row>
    <row r="421" spans="1:15" ht="15.95" customHeight="1" x14ac:dyDescent="0.15">
      <c r="A421" s="314">
        <v>419</v>
      </c>
      <c r="B421" s="320">
        <f>IFERROR(VLOOKUP($A421,'様式C-1-2用'!$B$3:$O$1100,2,0),"")</f>
        <v>0</v>
      </c>
      <c r="C421" s="321" t="str">
        <f>IFERROR(VLOOKUP($A421,'様式C-1-2用'!$B$3:$O$1100,3,0),"")</f>
        <v/>
      </c>
      <c r="D421" s="321">
        <f>IFERROR(VLOOKUP($A421,'様式C-1-2用'!$B$3:$O$1100,5,0),"")</f>
        <v>0</v>
      </c>
      <c r="E421" s="321">
        <f>IFERROR(VLOOKUP($A421,'様式C-1-2用'!$B$3:$O$1100,6,0),"")</f>
        <v>0</v>
      </c>
      <c r="F421" s="321">
        <f>IFERROR(VLOOKUP($A421,'様式C-1-2用'!$B$3:$O$1100,7,0),"")</f>
        <v>0</v>
      </c>
      <c r="G421" s="321">
        <f>IFERROR(VLOOKUP($A421,'様式C-1-2用'!$B$3:$O$1100,8,0),"")</f>
        <v>0</v>
      </c>
      <c r="H421" s="327">
        <f>IFERROR(VLOOKUP($A421,'様式C-1-2用'!$B$3:$O$1100,9,0),"")</f>
        <v>0</v>
      </c>
      <c r="I421" s="321">
        <f>IFERROR(VLOOKUP($A421,'様式C-1-2用'!$B$3:$O$1100,10,0),"")</f>
        <v>0</v>
      </c>
      <c r="J421" s="321">
        <f>IFERROR(VLOOKUP($A421,'様式C-1-2用'!$B$3:$O$1100,11,0),"")</f>
        <v>0</v>
      </c>
      <c r="K421" s="321">
        <f t="shared" si="6"/>
        <v>0</v>
      </c>
      <c r="L421" s="321">
        <f>IFERROR(VLOOKUP($A421,'様式C-1-2用'!$B$3:$O$1100,12,0),"")</f>
        <v>0</v>
      </c>
      <c r="M421" s="321">
        <f>IFERROR(VLOOKUP($A421,'様式C-1-2用'!$B$3:$O$1100,13,0),"")</f>
        <v>0</v>
      </c>
      <c r="N421" s="321">
        <f>IFERROR(VLOOKUP($A421,'様式C-1-2用'!$B$3:$O$1100,14,0),"")</f>
        <v>0</v>
      </c>
      <c r="O421" s="321">
        <f>IFERROR(VLOOKUP($A421,'様式C-1-2用'!$B$3:$P$1100,15,0),"")</f>
        <v>0</v>
      </c>
    </row>
    <row r="422" spans="1:15" ht="15.95" customHeight="1" x14ac:dyDescent="0.15">
      <c r="A422" s="314">
        <v>420</v>
      </c>
      <c r="B422" s="320">
        <f>IFERROR(VLOOKUP($A422,'様式C-1-2用'!$B$3:$O$1100,2,0),"")</f>
        <v>0</v>
      </c>
      <c r="C422" s="321" t="str">
        <f>IFERROR(VLOOKUP($A422,'様式C-1-2用'!$B$3:$O$1100,3,0),"")</f>
        <v/>
      </c>
      <c r="D422" s="321">
        <f>IFERROR(VLOOKUP($A422,'様式C-1-2用'!$B$3:$O$1100,5,0),"")</f>
        <v>0</v>
      </c>
      <c r="E422" s="321">
        <f>IFERROR(VLOOKUP($A422,'様式C-1-2用'!$B$3:$O$1100,6,0),"")</f>
        <v>0</v>
      </c>
      <c r="F422" s="321">
        <f>IFERROR(VLOOKUP($A422,'様式C-1-2用'!$B$3:$O$1100,7,0),"")</f>
        <v>0</v>
      </c>
      <c r="G422" s="321">
        <f>IFERROR(VLOOKUP($A422,'様式C-1-2用'!$B$3:$O$1100,8,0),"")</f>
        <v>0</v>
      </c>
      <c r="H422" s="327">
        <f>IFERROR(VLOOKUP($A422,'様式C-1-2用'!$B$3:$O$1100,9,0),"")</f>
        <v>0</v>
      </c>
      <c r="I422" s="321">
        <f>IFERROR(VLOOKUP($A422,'様式C-1-2用'!$B$3:$O$1100,10,0),"")</f>
        <v>0</v>
      </c>
      <c r="J422" s="321">
        <f>IFERROR(VLOOKUP($A422,'様式C-1-2用'!$B$3:$O$1100,11,0),"")</f>
        <v>0</v>
      </c>
      <c r="K422" s="321">
        <f t="shared" si="6"/>
        <v>0</v>
      </c>
      <c r="L422" s="321">
        <f>IFERROR(VLOOKUP($A422,'様式C-1-2用'!$B$3:$O$1100,12,0),"")</f>
        <v>0</v>
      </c>
      <c r="M422" s="321">
        <f>IFERROR(VLOOKUP($A422,'様式C-1-2用'!$B$3:$O$1100,13,0),"")</f>
        <v>0</v>
      </c>
      <c r="N422" s="321">
        <f>IFERROR(VLOOKUP($A422,'様式C-1-2用'!$B$3:$O$1100,14,0),"")</f>
        <v>0</v>
      </c>
      <c r="O422" s="321">
        <f>IFERROR(VLOOKUP($A422,'様式C-1-2用'!$B$3:$P$1100,15,0),"")</f>
        <v>0</v>
      </c>
    </row>
    <row r="423" spans="1:15" ht="15.95" customHeight="1" x14ac:dyDescent="0.15">
      <c r="A423" s="314">
        <v>421</v>
      </c>
      <c r="B423" s="320">
        <f>IFERROR(VLOOKUP($A423,'様式C-1-2用'!$B$3:$O$1100,2,0),"")</f>
        <v>0</v>
      </c>
      <c r="C423" s="321" t="str">
        <f>IFERROR(VLOOKUP($A423,'様式C-1-2用'!$B$3:$O$1100,3,0),"")</f>
        <v/>
      </c>
      <c r="D423" s="321">
        <f>IFERROR(VLOOKUP($A423,'様式C-1-2用'!$B$3:$O$1100,5,0),"")</f>
        <v>0</v>
      </c>
      <c r="E423" s="321">
        <f>IFERROR(VLOOKUP($A423,'様式C-1-2用'!$B$3:$O$1100,6,0),"")</f>
        <v>0</v>
      </c>
      <c r="F423" s="321">
        <f>IFERROR(VLOOKUP($A423,'様式C-1-2用'!$B$3:$O$1100,7,0),"")</f>
        <v>0</v>
      </c>
      <c r="G423" s="321">
        <f>IFERROR(VLOOKUP($A423,'様式C-1-2用'!$B$3:$O$1100,8,0),"")</f>
        <v>0</v>
      </c>
      <c r="H423" s="327">
        <f>IFERROR(VLOOKUP($A423,'様式C-1-2用'!$B$3:$O$1100,9,0),"")</f>
        <v>0</v>
      </c>
      <c r="I423" s="321">
        <f>IFERROR(VLOOKUP($A423,'様式C-1-2用'!$B$3:$O$1100,10,0),"")</f>
        <v>0</v>
      </c>
      <c r="J423" s="321">
        <f>IFERROR(VLOOKUP($A423,'様式C-1-2用'!$B$3:$O$1100,11,0),"")</f>
        <v>0</v>
      </c>
      <c r="K423" s="321">
        <f t="shared" si="6"/>
        <v>0</v>
      </c>
      <c r="L423" s="321">
        <f>IFERROR(VLOOKUP($A423,'様式C-1-2用'!$B$3:$O$1100,12,0),"")</f>
        <v>0</v>
      </c>
      <c r="M423" s="321">
        <f>IFERROR(VLOOKUP($A423,'様式C-1-2用'!$B$3:$O$1100,13,0),"")</f>
        <v>0</v>
      </c>
      <c r="N423" s="321">
        <f>IFERROR(VLOOKUP($A423,'様式C-1-2用'!$B$3:$O$1100,14,0),"")</f>
        <v>0</v>
      </c>
      <c r="O423" s="321">
        <f>IFERROR(VLOOKUP($A423,'様式C-1-2用'!$B$3:$P$1100,15,0),"")</f>
        <v>0</v>
      </c>
    </row>
    <row r="424" spans="1:15" ht="15.95" customHeight="1" x14ac:dyDescent="0.15">
      <c r="A424" s="314">
        <v>422</v>
      </c>
      <c r="B424" s="320">
        <f>IFERROR(VLOOKUP($A424,'様式C-1-2用'!$B$3:$O$1100,2,0),"")</f>
        <v>0</v>
      </c>
      <c r="C424" s="321" t="str">
        <f>IFERROR(VLOOKUP($A424,'様式C-1-2用'!$B$3:$O$1100,3,0),"")</f>
        <v/>
      </c>
      <c r="D424" s="321">
        <f>IFERROR(VLOOKUP($A424,'様式C-1-2用'!$B$3:$O$1100,5,0),"")</f>
        <v>0</v>
      </c>
      <c r="E424" s="321">
        <f>IFERROR(VLOOKUP($A424,'様式C-1-2用'!$B$3:$O$1100,6,0),"")</f>
        <v>0</v>
      </c>
      <c r="F424" s="321">
        <f>IFERROR(VLOOKUP($A424,'様式C-1-2用'!$B$3:$O$1100,7,0),"")</f>
        <v>0</v>
      </c>
      <c r="G424" s="321">
        <f>IFERROR(VLOOKUP($A424,'様式C-1-2用'!$B$3:$O$1100,8,0),"")</f>
        <v>0</v>
      </c>
      <c r="H424" s="327">
        <f>IFERROR(VLOOKUP($A424,'様式C-1-2用'!$B$3:$O$1100,9,0),"")</f>
        <v>0</v>
      </c>
      <c r="I424" s="321">
        <f>IFERROR(VLOOKUP($A424,'様式C-1-2用'!$B$3:$O$1100,10,0),"")</f>
        <v>0</v>
      </c>
      <c r="J424" s="321">
        <f>IFERROR(VLOOKUP($A424,'様式C-1-2用'!$B$3:$O$1100,11,0),"")</f>
        <v>0</v>
      </c>
      <c r="K424" s="321">
        <f t="shared" si="6"/>
        <v>0</v>
      </c>
      <c r="L424" s="321">
        <f>IFERROR(VLOOKUP($A424,'様式C-1-2用'!$B$3:$O$1100,12,0),"")</f>
        <v>0</v>
      </c>
      <c r="M424" s="321">
        <f>IFERROR(VLOOKUP($A424,'様式C-1-2用'!$B$3:$O$1100,13,0),"")</f>
        <v>0</v>
      </c>
      <c r="N424" s="321">
        <f>IFERROR(VLOOKUP($A424,'様式C-1-2用'!$B$3:$O$1100,14,0),"")</f>
        <v>0</v>
      </c>
      <c r="O424" s="321">
        <f>IFERROR(VLOOKUP($A424,'様式C-1-2用'!$B$3:$P$1100,15,0),"")</f>
        <v>0</v>
      </c>
    </row>
    <row r="425" spans="1:15" ht="15.95" customHeight="1" x14ac:dyDescent="0.15">
      <c r="A425" s="314">
        <v>423</v>
      </c>
      <c r="B425" s="320">
        <f>IFERROR(VLOOKUP($A425,'様式C-1-2用'!$B$3:$O$1100,2,0),"")</f>
        <v>0</v>
      </c>
      <c r="C425" s="321" t="str">
        <f>IFERROR(VLOOKUP($A425,'様式C-1-2用'!$B$3:$O$1100,3,0),"")</f>
        <v/>
      </c>
      <c r="D425" s="321">
        <f>IFERROR(VLOOKUP($A425,'様式C-1-2用'!$B$3:$O$1100,5,0),"")</f>
        <v>0</v>
      </c>
      <c r="E425" s="321">
        <f>IFERROR(VLOOKUP($A425,'様式C-1-2用'!$B$3:$O$1100,6,0),"")</f>
        <v>0</v>
      </c>
      <c r="F425" s="321">
        <f>IFERROR(VLOOKUP($A425,'様式C-1-2用'!$B$3:$O$1100,7,0),"")</f>
        <v>0</v>
      </c>
      <c r="G425" s="321">
        <f>IFERROR(VLOOKUP($A425,'様式C-1-2用'!$B$3:$O$1100,8,0),"")</f>
        <v>0</v>
      </c>
      <c r="H425" s="327">
        <f>IFERROR(VLOOKUP($A425,'様式C-1-2用'!$B$3:$O$1100,9,0),"")</f>
        <v>0</v>
      </c>
      <c r="I425" s="321">
        <f>IFERROR(VLOOKUP($A425,'様式C-1-2用'!$B$3:$O$1100,10,0),"")</f>
        <v>0</v>
      </c>
      <c r="J425" s="321">
        <f>IFERROR(VLOOKUP($A425,'様式C-1-2用'!$B$3:$O$1100,11,0),"")</f>
        <v>0</v>
      </c>
      <c r="K425" s="321">
        <f t="shared" si="6"/>
        <v>0</v>
      </c>
      <c r="L425" s="321">
        <f>IFERROR(VLOOKUP($A425,'様式C-1-2用'!$B$3:$O$1100,12,0),"")</f>
        <v>0</v>
      </c>
      <c r="M425" s="321">
        <f>IFERROR(VLOOKUP($A425,'様式C-1-2用'!$B$3:$O$1100,13,0),"")</f>
        <v>0</v>
      </c>
      <c r="N425" s="321">
        <f>IFERROR(VLOOKUP($A425,'様式C-1-2用'!$B$3:$O$1100,14,0),"")</f>
        <v>0</v>
      </c>
      <c r="O425" s="321">
        <f>IFERROR(VLOOKUP($A425,'様式C-1-2用'!$B$3:$P$1100,15,0),"")</f>
        <v>0</v>
      </c>
    </row>
    <row r="426" spans="1:15" ht="15.95" customHeight="1" x14ac:dyDescent="0.15">
      <c r="A426" s="314">
        <v>424</v>
      </c>
      <c r="B426" s="320">
        <f>IFERROR(VLOOKUP($A426,'様式C-1-2用'!$B$3:$O$1100,2,0),"")</f>
        <v>0</v>
      </c>
      <c r="C426" s="321" t="str">
        <f>IFERROR(VLOOKUP($A426,'様式C-1-2用'!$B$3:$O$1100,3,0),"")</f>
        <v/>
      </c>
      <c r="D426" s="321">
        <f>IFERROR(VLOOKUP($A426,'様式C-1-2用'!$B$3:$O$1100,5,0),"")</f>
        <v>0</v>
      </c>
      <c r="E426" s="321">
        <f>IFERROR(VLOOKUP($A426,'様式C-1-2用'!$B$3:$O$1100,6,0),"")</f>
        <v>0</v>
      </c>
      <c r="F426" s="321">
        <f>IFERROR(VLOOKUP($A426,'様式C-1-2用'!$B$3:$O$1100,7,0),"")</f>
        <v>0</v>
      </c>
      <c r="G426" s="321">
        <f>IFERROR(VLOOKUP($A426,'様式C-1-2用'!$B$3:$O$1100,8,0),"")</f>
        <v>0</v>
      </c>
      <c r="H426" s="327">
        <f>IFERROR(VLOOKUP($A426,'様式C-1-2用'!$B$3:$O$1100,9,0),"")</f>
        <v>0</v>
      </c>
      <c r="I426" s="321">
        <f>IFERROR(VLOOKUP($A426,'様式C-1-2用'!$B$3:$O$1100,10,0),"")</f>
        <v>0</v>
      </c>
      <c r="J426" s="321">
        <f>IFERROR(VLOOKUP($A426,'様式C-1-2用'!$B$3:$O$1100,11,0),"")</f>
        <v>0</v>
      </c>
      <c r="K426" s="321">
        <f t="shared" si="6"/>
        <v>0</v>
      </c>
      <c r="L426" s="321">
        <f>IFERROR(VLOOKUP($A426,'様式C-1-2用'!$B$3:$O$1100,12,0),"")</f>
        <v>0</v>
      </c>
      <c r="M426" s="321">
        <f>IFERROR(VLOOKUP($A426,'様式C-1-2用'!$B$3:$O$1100,13,0),"")</f>
        <v>0</v>
      </c>
      <c r="N426" s="321">
        <f>IFERROR(VLOOKUP($A426,'様式C-1-2用'!$B$3:$O$1100,14,0),"")</f>
        <v>0</v>
      </c>
      <c r="O426" s="321">
        <f>IFERROR(VLOOKUP($A426,'様式C-1-2用'!$B$3:$P$1100,15,0),"")</f>
        <v>0</v>
      </c>
    </row>
    <row r="427" spans="1:15" ht="15.95" customHeight="1" x14ac:dyDescent="0.15">
      <c r="A427" s="314">
        <v>425</v>
      </c>
      <c r="B427" s="320">
        <f>IFERROR(VLOOKUP($A427,'様式C-1-2用'!$B$3:$O$1100,2,0),"")</f>
        <v>0</v>
      </c>
      <c r="C427" s="321" t="str">
        <f>IFERROR(VLOOKUP($A427,'様式C-1-2用'!$B$3:$O$1100,3,0),"")</f>
        <v/>
      </c>
      <c r="D427" s="321">
        <f>IFERROR(VLOOKUP($A427,'様式C-1-2用'!$B$3:$O$1100,5,0),"")</f>
        <v>0</v>
      </c>
      <c r="E427" s="321">
        <f>IFERROR(VLOOKUP($A427,'様式C-1-2用'!$B$3:$O$1100,6,0),"")</f>
        <v>0</v>
      </c>
      <c r="F427" s="321">
        <f>IFERROR(VLOOKUP($A427,'様式C-1-2用'!$B$3:$O$1100,7,0),"")</f>
        <v>0</v>
      </c>
      <c r="G427" s="321">
        <f>IFERROR(VLOOKUP($A427,'様式C-1-2用'!$B$3:$O$1100,8,0),"")</f>
        <v>0</v>
      </c>
      <c r="H427" s="327">
        <f>IFERROR(VLOOKUP($A427,'様式C-1-2用'!$B$3:$O$1100,9,0),"")</f>
        <v>0</v>
      </c>
      <c r="I427" s="321">
        <f>IFERROR(VLOOKUP($A427,'様式C-1-2用'!$B$3:$O$1100,10,0),"")</f>
        <v>0</v>
      </c>
      <c r="J427" s="321">
        <f>IFERROR(VLOOKUP($A427,'様式C-1-2用'!$B$3:$O$1100,11,0),"")</f>
        <v>0</v>
      </c>
      <c r="K427" s="321">
        <f t="shared" si="6"/>
        <v>0</v>
      </c>
      <c r="L427" s="321">
        <f>IFERROR(VLOOKUP($A427,'様式C-1-2用'!$B$3:$O$1100,12,0),"")</f>
        <v>0</v>
      </c>
      <c r="M427" s="321">
        <f>IFERROR(VLOOKUP($A427,'様式C-1-2用'!$B$3:$O$1100,13,0),"")</f>
        <v>0</v>
      </c>
      <c r="N427" s="321">
        <f>IFERROR(VLOOKUP($A427,'様式C-1-2用'!$B$3:$O$1100,14,0),"")</f>
        <v>0</v>
      </c>
      <c r="O427" s="321">
        <f>IFERROR(VLOOKUP($A427,'様式C-1-2用'!$B$3:$P$1100,15,0),"")</f>
        <v>0</v>
      </c>
    </row>
    <row r="428" spans="1:15" ht="15.95" customHeight="1" x14ac:dyDescent="0.15">
      <c r="A428" s="314">
        <v>426</v>
      </c>
      <c r="B428" s="320">
        <f>IFERROR(VLOOKUP($A428,'様式C-1-2用'!$B$3:$O$1100,2,0),"")</f>
        <v>0</v>
      </c>
      <c r="C428" s="321" t="str">
        <f>IFERROR(VLOOKUP($A428,'様式C-1-2用'!$B$3:$O$1100,3,0),"")</f>
        <v/>
      </c>
      <c r="D428" s="321">
        <f>IFERROR(VLOOKUP($A428,'様式C-1-2用'!$B$3:$O$1100,5,0),"")</f>
        <v>0</v>
      </c>
      <c r="E428" s="321">
        <f>IFERROR(VLOOKUP($A428,'様式C-1-2用'!$B$3:$O$1100,6,0),"")</f>
        <v>0</v>
      </c>
      <c r="F428" s="321">
        <f>IFERROR(VLOOKUP($A428,'様式C-1-2用'!$B$3:$O$1100,7,0),"")</f>
        <v>0</v>
      </c>
      <c r="G428" s="321">
        <f>IFERROR(VLOOKUP($A428,'様式C-1-2用'!$B$3:$O$1100,8,0),"")</f>
        <v>0</v>
      </c>
      <c r="H428" s="327">
        <f>IFERROR(VLOOKUP($A428,'様式C-1-2用'!$B$3:$O$1100,9,0),"")</f>
        <v>0</v>
      </c>
      <c r="I428" s="321">
        <f>IFERROR(VLOOKUP($A428,'様式C-1-2用'!$B$3:$O$1100,10,0),"")</f>
        <v>0</v>
      </c>
      <c r="J428" s="321">
        <f>IFERROR(VLOOKUP($A428,'様式C-1-2用'!$B$3:$O$1100,11,0),"")</f>
        <v>0</v>
      </c>
      <c r="K428" s="321">
        <f t="shared" si="6"/>
        <v>0</v>
      </c>
      <c r="L428" s="321">
        <f>IFERROR(VLOOKUP($A428,'様式C-1-2用'!$B$3:$O$1100,12,0),"")</f>
        <v>0</v>
      </c>
      <c r="M428" s="321">
        <f>IFERROR(VLOOKUP($A428,'様式C-1-2用'!$B$3:$O$1100,13,0),"")</f>
        <v>0</v>
      </c>
      <c r="N428" s="321">
        <f>IFERROR(VLOOKUP($A428,'様式C-1-2用'!$B$3:$O$1100,14,0),"")</f>
        <v>0</v>
      </c>
      <c r="O428" s="321">
        <f>IFERROR(VLOOKUP($A428,'様式C-1-2用'!$B$3:$P$1100,15,0),"")</f>
        <v>0</v>
      </c>
    </row>
    <row r="429" spans="1:15" ht="15.95" customHeight="1" x14ac:dyDescent="0.15">
      <c r="A429" s="314">
        <v>427</v>
      </c>
      <c r="B429" s="320">
        <f>IFERROR(VLOOKUP($A429,'様式C-1-2用'!$B$3:$O$1100,2,0),"")</f>
        <v>0</v>
      </c>
      <c r="C429" s="321" t="str">
        <f>IFERROR(VLOOKUP($A429,'様式C-1-2用'!$B$3:$O$1100,3,0),"")</f>
        <v/>
      </c>
      <c r="D429" s="321">
        <f>IFERROR(VLOOKUP($A429,'様式C-1-2用'!$B$3:$O$1100,5,0),"")</f>
        <v>0</v>
      </c>
      <c r="E429" s="321">
        <f>IFERROR(VLOOKUP($A429,'様式C-1-2用'!$B$3:$O$1100,6,0),"")</f>
        <v>0</v>
      </c>
      <c r="F429" s="321">
        <f>IFERROR(VLOOKUP($A429,'様式C-1-2用'!$B$3:$O$1100,7,0),"")</f>
        <v>0</v>
      </c>
      <c r="G429" s="321">
        <f>IFERROR(VLOOKUP($A429,'様式C-1-2用'!$B$3:$O$1100,8,0),"")</f>
        <v>0</v>
      </c>
      <c r="H429" s="327">
        <f>IFERROR(VLOOKUP($A429,'様式C-1-2用'!$B$3:$O$1100,9,0),"")</f>
        <v>0</v>
      </c>
      <c r="I429" s="321">
        <f>IFERROR(VLOOKUP($A429,'様式C-1-2用'!$B$3:$O$1100,10,0),"")</f>
        <v>0</v>
      </c>
      <c r="J429" s="321">
        <f>IFERROR(VLOOKUP($A429,'様式C-1-2用'!$B$3:$O$1100,11,0),"")</f>
        <v>0</v>
      </c>
      <c r="K429" s="321">
        <f t="shared" si="6"/>
        <v>0</v>
      </c>
      <c r="L429" s="321">
        <f>IFERROR(VLOOKUP($A429,'様式C-1-2用'!$B$3:$O$1100,12,0),"")</f>
        <v>0</v>
      </c>
      <c r="M429" s="321">
        <f>IFERROR(VLOOKUP($A429,'様式C-1-2用'!$B$3:$O$1100,13,0),"")</f>
        <v>0</v>
      </c>
      <c r="N429" s="321">
        <f>IFERROR(VLOOKUP($A429,'様式C-1-2用'!$B$3:$O$1100,14,0),"")</f>
        <v>0</v>
      </c>
      <c r="O429" s="321">
        <f>IFERROR(VLOOKUP($A429,'様式C-1-2用'!$B$3:$P$1100,15,0),"")</f>
        <v>0</v>
      </c>
    </row>
    <row r="430" spans="1:15" ht="15.95" customHeight="1" x14ac:dyDescent="0.15">
      <c r="A430" s="314">
        <v>428</v>
      </c>
      <c r="B430" s="320">
        <f>IFERROR(VLOOKUP($A430,'様式C-1-2用'!$B$3:$O$1100,2,0),"")</f>
        <v>0</v>
      </c>
      <c r="C430" s="321" t="str">
        <f>IFERROR(VLOOKUP($A430,'様式C-1-2用'!$B$3:$O$1100,3,0),"")</f>
        <v/>
      </c>
      <c r="D430" s="321">
        <f>IFERROR(VLOOKUP($A430,'様式C-1-2用'!$B$3:$O$1100,5,0),"")</f>
        <v>0</v>
      </c>
      <c r="E430" s="321">
        <f>IFERROR(VLOOKUP($A430,'様式C-1-2用'!$B$3:$O$1100,6,0),"")</f>
        <v>0</v>
      </c>
      <c r="F430" s="321">
        <f>IFERROR(VLOOKUP($A430,'様式C-1-2用'!$B$3:$O$1100,7,0),"")</f>
        <v>0</v>
      </c>
      <c r="G430" s="321">
        <f>IFERROR(VLOOKUP($A430,'様式C-1-2用'!$B$3:$O$1100,8,0),"")</f>
        <v>0</v>
      </c>
      <c r="H430" s="327">
        <f>IFERROR(VLOOKUP($A430,'様式C-1-2用'!$B$3:$O$1100,9,0),"")</f>
        <v>0</v>
      </c>
      <c r="I430" s="321">
        <f>IFERROR(VLOOKUP($A430,'様式C-1-2用'!$B$3:$O$1100,10,0),"")</f>
        <v>0</v>
      </c>
      <c r="J430" s="321">
        <f>IFERROR(VLOOKUP($A430,'様式C-1-2用'!$B$3:$O$1100,11,0),"")</f>
        <v>0</v>
      </c>
      <c r="K430" s="321">
        <f t="shared" si="6"/>
        <v>0</v>
      </c>
      <c r="L430" s="321">
        <f>IFERROR(VLOOKUP($A430,'様式C-1-2用'!$B$3:$O$1100,12,0),"")</f>
        <v>0</v>
      </c>
      <c r="M430" s="321">
        <f>IFERROR(VLOOKUP($A430,'様式C-1-2用'!$B$3:$O$1100,13,0),"")</f>
        <v>0</v>
      </c>
      <c r="N430" s="321">
        <f>IFERROR(VLOOKUP($A430,'様式C-1-2用'!$B$3:$O$1100,14,0),"")</f>
        <v>0</v>
      </c>
      <c r="O430" s="321">
        <f>IFERROR(VLOOKUP($A430,'様式C-1-2用'!$B$3:$P$1100,15,0),"")</f>
        <v>0</v>
      </c>
    </row>
    <row r="431" spans="1:15" ht="15.95" customHeight="1" x14ac:dyDescent="0.15">
      <c r="A431" s="314">
        <v>429</v>
      </c>
      <c r="B431" s="320">
        <f>IFERROR(VLOOKUP($A431,'様式C-1-2用'!$B$3:$O$1100,2,0),"")</f>
        <v>0</v>
      </c>
      <c r="C431" s="321" t="str">
        <f>IFERROR(VLOOKUP($A431,'様式C-1-2用'!$B$3:$O$1100,3,0),"")</f>
        <v/>
      </c>
      <c r="D431" s="321">
        <f>IFERROR(VLOOKUP($A431,'様式C-1-2用'!$B$3:$O$1100,5,0),"")</f>
        <v>0</v>
      </c>
      <c r="E431" s="321">
        <f>IFERROR(VLOOKUP($A431,'様式C-1-2用'!$B$3:$O$1100,6,0),"")</f>
        <v>0</v>
      </c>
      <c r="F431" s="321">
        <f>IFERROR(VLOOKUP($A431,'様式C-1-2用'!$B$3:$O$1100,7,0),"")</f>
        <v>0</v>
      </c>
      <c r="G431" s="321">
        <f>IFERROR(VLOOKUP($A431,'様式C-1-2用'!$B$3:$O$1100,8,0),"")</f>
        <v>0</v>
      </c>
      <c r="H431" s="327">
        <f>IFERROR(VLOOKUP($A431,'様式C-1-2用'!$B$3:$O$1100,9,0),"")</f>
        <v>0</v>
      </c>
      <c r="I431" s="321">
        <f>IFERROR(VLOOKUP($A431,'様式C-1-2用'!$B$3:$O$1100,10,0),"")</f>
        <v>0</v>
      </c>
      <c r="J431" s="321">
        <f>IFERROR(VLOOKUP($A431,'様式C-1-2用'!$B$3:$O$1100,11,0),"")</f>
        <v>0</v>
      </c>
      <c r="K431" s="321">
        <f t="shared" si="6"/>
        <v>0</v>
      </c>
      <c r="L431" s="321">
        <f>IFERROR(VLOOKUP($A431,'様式C-1-2用'!$B$3:$O$1100,12,0),"")</f>
        <v>0</v>
      </c>
      <c r="M431" s="321">
        <f>IFERROR(VLOOKUP($A431,'様式C-1-2用'!$B$3:$O$1100,13,0),"")</f>
        <v>0</v>
      </c>
      <c r="N431" s="321">
        <f>IFERROR(VLOOKUP($A431,'様式C-1-2用'!$B$3:$O$1100,14,0),"")</f>
        <v>0</v>
      </c>
      <c r="O431" s="321">
        <f>IFERROR(VLOOKUP($A431,'様式C-1-2用'!$B$3:$P$1100,15,0),"")</f>
        <v>0</v>
      </c>
    </row>
    <row r="432" spans="1:15" ht="15.95" customHeight="1" x14ac:dyDescent="0.15">
      <c r="A432" s="314">
        <v>430</v>
      </c>
      <c r="B432" s="320">
        <f>IFERROR(VLOOKUP($A432,'様式C-1-2用'!$B$3:$O$1100,2,0),"")</f>
        <v>0</v>
      </c>
      <c r="C432" s="321" t="str">
        <f>IFERROR(VLOOKUP($A432,'様式C-1-2用'!$B$3:$O$1100,3,0),"")</f>
        <v/>
      </c>
      <c r="D432" s="321">
        <f>IFERROR(VLOOKUP($A432,'様式C-1-2用'!$B$3:$O$1100,5,0),"")</f>
        <v>0</v>
      </c>
      <c r="E432" s="321">
        <f>IFERROR(VLOOKUP($A432,'様式C-1-2用'!$B$3:$O$1100,6,0),"")</f>
        <v>0</v>
      </c>
      <c r="F432" s="321">
        <f>IFERROR(VLOOKUP($A432,'様式C-1-2用'!$B$3:$O$1100,7,0),"")</f>
        <v>0</v>
      </c>
      <c r="G432" s="321">
        <f>IFERROR(VLOOKUP($A432,'様式C-1-2用'!$B$3:$O$1100,8,0),"")</f>
        <v>0</v>
      </c>
      <c r="H432" s="327">
        <f>IFERROR(VLOOKUP($A432,'様式C-1-2用'!$B$3:$O$1100,9,0),"")</f>
        <v>0</v>
      </c>
      <c r="I432" s="321">
        <f>IFERROR(VLOOKUP($A432,'様式C-1-2用'!$B$3:$O$1100,10,0),"")</f>
        <v>0</v>
      </c>
      <c r="J432" s="321">
        <f>IFERROR(VLOOKUP($A432,'様式C-1-2用'!$B$3:$O$1100,11,0),"")</f>
        <v>0</v>
      </c>
      <c r="K432" s="321">
        <f t="shared" si="6"/>
        <v>0</v>
      </c>
      <c r="L432" s="321">
        <f>IFERROR(VLOOKUP($A432,'様式C-1-2用'!$B$3:$O$1100,12,0),"")</f>
        <v>0</v>
      </c>
      <c r="M432" s="321">
        <f>IFERROR(VLOOKUP($A432,'様式C-1-2用'!$B$3:$O$1100,13,0),"")</f>
        <v>0</v>
      </c>
      <c r="N432" s="321">
        <f>IFERROR(VLOOKUP($A432,'様式C-1-2用'!$B$3:$O$1100,14,0),"")</f>
        <v>0</v>
      </c>
      <c r="O432" s="321">
        <f>IFERROR(VLOOKUP($A432,'様式C-1-2用'!$B$3:$P$1100,15,0),"")</f>
        <v>0</v>
      </c>
    </row>
    <row r="433" spans="1:15" ht="15.95" customHeight="1" x14ac:dyDescent="0.15">
      <c r="A433" s="314">
        <v>431</v>
      </c>
      <c r="B433" s="320">
        <f>IFERROR(VLOOKUP($A433,'様式C-1-2用'!$B$3:$O$1100,2,0),"")</f>
        <v>0</v>
      </c>
      <c r="C433" s="321" t="str">
        <f>IFERROR(VLOOKUP($A433,'様式C-1-2用'!$B$3:$O$1100,3,0),"")</f>
        <v/>
      </c>
      <c r="D433" s="321">
        <f>IFERROR(VLOOKUP($A433,'様式C-1-2用'!$B$3:$O$1100,5,0),"")</f>
        <v>0</v>
      </c>
      <c r="E433" s="321">
        <f>IFERROR(VLOOKUP($A433,'様式C-1-2用'!$B$3:$O$1100,6,0),"")</f>
        <v>0</v>
      </c>
      <c r="F433" s="321">
        <f>IFERROR(VLOOKUP($A433,'様式C-1-2用'!$B$3:$O$1100,7,0),"")</f>
        <v>0</v>
      </c>
      <c r="G433" s="321">
        <f>IFERROR(VLOOKUP($A433,'様式C-1-2用'!$B$3:$O$1100,8,0),"")</f>
        <v>0</v>
      </c>
      <c r="H433" s="327">
        <f>IFERROR(VLOOKUP($A433,'様式C-1-2用'!$B$3:$O$1100,9,0),"")</f>
        <v>0</v>
      </c>
      <c r="I433" s="321">
        <f>IFERROR(VLOOKUP($A433,'様式C-1-2用'!$B$3:$O$1100,10,0),"")</f>
        <v>0</v>
      </c>
      <c r="J433" s="321">
        <f>IFERROR(VLOOKUP($A433,'様式C-1-2用'!$B$3:$O$1100,11,0),"")</f>
        <v>0</v>
      </c>
      <c r="K433" s="321">
        <f t="shared" si="6"/>
        <v>0</v>
      </c>
      <c r="L433" s="321">
        <f>IFERROR(VLOOKUP($A433,'様式C-1-2用'!$B$3:$O$1100,12,0),"")</f>
        <v>0</v>
      </c>
      <c r="M433" s="321">
        <f>IFERROR(VLOOKUP($A433,'様式C-1-2用'!$B$3:$O$1100,13,0),"")</f>
        <v>0</v>
      </c>
      <c r="N433" s="321">
        <f>IFERROR(VLOOKUP($A433,'様式C-1-2用'!$B$3:$O$1100,14,0),"")</f>
        <v>0</v>
      </c>
      <c r="O433" s="321">
        <f>IFERROR(VLOOKUP($A433,'様式C-1-2用'!$B$3:$P$1100,15,0),"")</f>
        <v>0</v>
      </c>
    </row>
    <row r="434" spans="1:15" ht="15.95" customHeight="1" x14ac:dyDescent="0.15">
      <c r="A434" s="314">
        <v>432</v>
      </c>
      <c r="B434" s="320">
        <f>IFERROR(VLOOKUP($A434,'様式C-1-2用'!$B$3:$O$1100,2,0),"")</f>
        <v>0</v>
      </c>
      <c r="C434" s="321" t="str">
        <f>IFERROR(VLOOKUP($A434,'様式C-1-2用'!$B$3:$O$1100,3,0),"")</f>
        <v/>
      </c>
      <c r="D434" s="321">
        <f>IFERROR(VLOOKUP($A434,'様式C-1-2用'!$B$3:$O$1100,5,0),"")</f>
        <v>0</v>
      </c>
      <c r="E434" s="321">
        <f>IFERROR(VLOOKUP($A434,'様式C-1-2用'!$B$3:$O$1100,6,0),"")</f>
        <v>0</v>
      </c>
      <c r="F434" s="321">
        <f>IFERROR(VLOOKUP($A434,'様式C-1-2用'!$B$3:$O$1100,7,0),"")</f>
        <v>0</v>
      </c>
      <c r="G434" s="321">
        <f>IFERROR(VLOOKUP($A434,'様式C-1-2用'!$B$3:$O$1100,8,0),"")</f>
        <v>0</v>
      </c>
      <c r="H434" s="327">
        <f>IFERROR(VLOOKUP($A434,'様式C-1-2用'!$B$3:$O$1100,9,0),"")</f>
        <v>0</v>
      </c>
      <c r="I434" s="321">
        <f>IFERROR(VLOOKUP($A434,'様式C-1-2用'!$B$3:$O$1100,10,0),"")</f>
        <v>0</v>
      </c>
      <c r="J434" s="321">
        <f>IFERROR(VLOOKUP($A434,'様式C-1-2用'!$B$3:$O$1100,11,0),"")</f>
        <v>0</v>
      </c>
      <c r="K434" s="321">
        <f t="shared" si="6"/>
        <v>0</v>
      </c>
      <c r="L434" s="321">
        <f>IFERROR(VLOOKUP($A434,'様式C-1-2用'!$B$3:$O$1100,12,0),"")</f>
        <v>0</v>
      </c>
      <c r="M434" s="321">
        <f>IFERROR(VLOOKUP($A434,'様式C-1-2用'!$B$3:$O$1100,13,0),"")</f>
        <v>0</v>
      </c>
      <c r="N434" s="321">
        <f>IFERROR(VLOOKUP($A434,'様式C-1-2用'!$B$3:$O$1100,14,0),"")</f>
        <v>0</v>
      </c>
      <c r="O434" s="321">
        <f>IFERROR(VLOOKUP($A434,'様式C-1-2用'!$B$3:$P$1100,15,0),"")</f>
        <v>0</v>
      </c>
    </row>
    <row r="435" spans="1:15" ht="15.95" customHeight="1" x14ac:dyDescent="0.15">
      <c r="A435" s="314">
        <v>433</v>
      </c>
      <c r="B435" s="320">
        <f>IFERROR(VLOOKUP($A435,'様式C-1-2用'!$B$3:$O$1100,2,0),"")</f>
        <v>0</v>
      </c>
      <c r="C435" s="321" t="str">
        <f>IFERROR(VLOOKUP($A435,'様式C-1-2用'!$B$3:$O$1100,3,0),"")</f>
        <v/>
      </c>
      <c r="D435" s="321">
        <f>IFERROR(VLOOKUP($A435,'様式C-1-2用'!$B$3:$O$1100,5,0),"")</f>
        <v>0</v>
      </c>
      <c r="E435" s="321">
        <f>IFERROR(VLOOKUP($A435,'様式C-1-2用'!$B$3:$O$1100,6,0),"")</f>
        <v>0</v>
      </c>
      <c r="F435" s="321">
        <f>IFERROR(VLOOKUP($A435,'様式C-1-2用'!$B$3:$O$1100,7,0),"")</f>
        <v>0</v>
      </c>
      <c r="G435" s="321">
        <f>IFERROR(VLOOKUP($A435,'様式C-1-2用'!$B$3:$O$1100,8,0),"")</f>
        <v>0</v>
      </c>
      <c r="H435" s="327">
        <f>IFERROR(VLOOKUP($A435,'様式C-1-2用'!$B$3:$O$1100,9,0),"")</f>
        <v>0</v>
      </c>
      <c r="I435" s="321">
        <f>IFERROR(VLOOKUP($A435,'様式C-1-2用'!$B$3:$O$1100,10,0),"")</f>
        <v>0</v>
      </c>
      <c r="J435" s="321">
        <f>IFERROR(VLOOKUP($A435,'様式C-1-2用'!$B$3:$O$1100,11,0),"")</f>
        <v>0</v>
      </c>
      <c r="K435" s="321">
        <f t="shared" si="6"/>
        <v>0</v>
      </c>
      <c r="L435" s="321">
        <f>IFERROR(VLOOKUP($A435,'様式C-1-2用'!$B$3:$O$1100,12,0),"")</f>
        <v>0</v>
      </c>
      <c r="M435" s="321">
        <f>IFERROR(VLOOKUP($A435,'様式C-1-2用'!$B$3:$O$1100,13,0),"")</f>
        <v>0</v>
      </c>
      <c r="N435" s="321">
        <f>IFERROR(VLOOKUP($A435,'様式C-1-2用'!$B$3:$O$1100,14,0),"")</f>
        <v>0</v>
      </c>
      <c r="O435" s="321">
        <f>IFERROR(VLOOKUP($A435,'様式C-1-2用'!$B$3:$P$1100,15,0),"")</f>
        <v>0</v>
      </c>
    </row>
    <row r="436" spans="1:15" ht="15.95" customHeight="1" x14ac:dyDescent="0.15">
      <c r="A436" s="314">
        <v>434</v>
      </c>
      <c r="B436" s="320">
        <f>IFERROR(VLOOKUP($A436,'様式C-1-2用'!$B$3:$O$1100,2,0),"")</f>
        <v>0</v>
      </c>
      <c r="C436" s="321" t="str">
        <f>IFERROR(VLOOKUP($A436,'様式C-1-2用'!$B$3:$O$1100,3,0),"")</f>
        <v/>
      </c>
      <c r="D436" s="321">
        <f>IFERROR(VLOOKUP($A436,'様式C-1-2用'!$B$3:$O$1100,5,0),"")</f>
        <v>0</v>
      </c>
      <c r="E436" s="321">
        <f>IFERROR(VLOOKUP($A436,'様式C-1-2用'!$B$3:$O$1100,6,0),"")</f>
        <v>0</v>
      </c>
      <c r="F436" s="321">
        <f>IFERROR(VLOOKUP($A436,'様式C-1-2用'!$B$3:$O$1100,7,0),"")</f>
        <v>0</v>
      </c>
      <c r="G436" s="321">
        <f>IFERROR(VLOOKUP($A436,'様式C-1-2用'!$B$3:$O$1100,8,0),"")</f>
        <v>0</v>
      </c>
      <c r="H436" s="327">
        <f>IFERROR(VLOOKUP($A436,'様式C-1-2用'!$B$3:$O$1100,9,0),"")</f>
        <v>0</v>
      </c>
      <c r="I436" s="321">
        <f>IFERROR(VLOOKUP($A436,'様式C-1-2用'!$B$3:$O$1100,10,0),"")</f>
        <v>0</v>
      </c>
      <c r="J436" s="321">
        <f>IFERROR(VLOOKUP($A436,'様式C-1-2用'!$B$3:$O$1100,11,0),"")</f>
        <v>0</v>
      </c>
      <c r="K436" s="321">
        <f t="shared" si="6"/>
        <v>0</v>
      </c>
      <c r="L436" s="321">
        <f>IFERROR(VLOOKUP($A436,'様式C-1-2用'!$B$3:$O$1100,12,0),"")</f>
        <v>0</v>
      </c>
      <c r="M436" s="321">
        <f>IFERROR(VLOOKUP($A436,'様式C-1-2用'!$B$3:$O$1100,13,0),"")</f>
        <v>0</v>
      </c>
      <c r="N436" s="321">
        <f>IFERROR(VLOOKUP($A436,'様式C-1-2用'!$B$3:$O$1100,14,0),"")</f>
        <v>0</v>
      </c>
      <c r="O436" s="321">
        <f>IFERROR(VLOOKUP($A436,'様式C-1-2用'!$B$3:$P$1100,15,0),"")</f>
        <v>0</v>
      </c>
    </row>
    <row r="437" spans="1:15" ht="15.95" customHeight="1" x14ac:dyDescent="0.15">
      <c r="A437" s="314">
        <v>435</v>
      </c>
      <c r="B437" s="320">
        <f>IFERROR(VLOOKUP($A437,'様式C-1-2用'!$B$3:$O$1100,2,0),"")</f>
        <v>0</v>
      </c>
      <c r="C437" s="321" t="str">
        <f>IFERROR(VLOOKUP($A437,'様式C-1-2用'!$B$3:$O$1100,3,0),"")</f>
        <v/>
      </c>
      <c r="D437" s="321">
        <f>IFERROR(VLOOKUP($A437,'様式C-1-2用'!$B$3:$O$1100,5,0),"")</f>
        <v>0</v>
      </c>
      <c r="E437" s="321">
        <f>IFERROR(VLOOKUP($A437,'様式C-1-2用'!$B$3:$O$1100,6,0),"")</f>
        <v>0</v>
      </c>
      <c r="F437" s="321">
        <f>IFERROR(VLOOKUP($A437,'様式C-1-2用'!$B$3:$O$1100,7,0),"")</f>
        <v>0</v>
      </c>
      <c r="G437" s="321">
        <f>IFERROR(VLOOKUP($A437,'様式C-1-2用'!$B$3:$O$1100,8,0),"")</f>
        <v>0</v>
      </c>
      <c r="H437" s="327">
        <f>IFERROR(VLOOKUP($A437,'様式C-1-2用'!$B$3:$O$1100,9,0),"")</f>
        <v>0</v>
      </c>
      <c r="I437" s="321">
        <f>IFERROR(VLOOKUP($A437,'様式C-1-2用'!$B$3:$O$1100,10,0),"")</f>
        <v>0</v>
      </c>
      <c r="J437" s="321">
        <f>IFERROR(VLOOKUP($A437,'様式C-1-2用'!$B$3:$O$1100,11,0),"")</f>
        <v>0</v>
      </c>
      <c r="K437" s="321">
        <f t="shared" si="6"/>
        <v>0</v>
      </c>
      <c r="L437" s="321">
        <f>IFERROR(VLOOKUP($A437,'様式C-1-2用'!$B$3:$O$1100,12,0),"")</f>
        <v>0</v>
      </c>
      <c r="M437" s="321">
        <f>IFERROR(VLOOKUP($A437,'様式C-1-2用'!$B$3:$O$1100,13,0),"")</f>
        <v>0</v>
      </c>
      <c r="N437" s="321">
        <f>IFERROR(VLOOKUP($A437,'様式C-1-2用'!$B$3:$O$1100,14,0),"")</f>
        <v>0</v>
      </c>
      <c r="O437" s="321">
        <f>IFERROR(VLOOKUP($A437,'様式C-1-2用'!$B$3:$P$1100,15,0),"")</f>
        <v>0</v>
      </c>
    </row>
    <row r="438" spans="1:15" ht="15.95" customHeight="1" x14ac:dyDescent="0.15">
      <c r="A438" s="314">
        <v>436</v>
      </c>
      <c r="B438" s="320">
        <f>IFERROR(VLOOKUP($A438,'様式C-1-2用'!$B$3:$O$1100,2,0),"")</f>
        <v>0</v>
      </c>
      <c r="C438" s="321" t="str">
        <f>IFERROR(VLOOKUP($A438,'様式C-1-2用'!$B$3:$O$1100,3,0),"")</f>
        <v/>
      </c>
      <c r="D438" s="321">
        <f>IFERROR(VLOOKUP($A438,'様式C-1-2用'!$B$3:$O$1100,5,0),"")</f>
        <v>0</v>
      </c>
      <c r="E438" s="321">
        <f>IFERROR(VLOOKUP($A438,'様式C-1-2用'!$B$3:$O$1100,6,0),"")</f>
        <v>0</v>
      </c>
      <c r="F438" s="321">
        <f>IFERROR(VLOOKUP($A438,'様式C-1-2用'!$B$3:$O$1100,7,0),"")</f>
        <v>0</v>
      </c>
      <c r="G438" s="321">
        <f>IFERROR(VLOOKUP($A438,'様式C-1-2用'!$B$3:$O$1100,8,0),"")</f>
        <v>0</v>
      </c>
      <c r="H438" s="327">
        <f>IFERROR(VLOOKUP($A438,'様式C-1-2用'!$B$3:$O$1100,9,0),"")</f>
        <v>0</v>
      </c>
      <c r="I438" s="321">
        <f>IFERROR(VLOOKUP($A438,'様式C-1-2用'!$B$3:$O$1100,10,0),"")</f>
        <v>0</v>
      </c>
      <c r="J438" s="321">
        <f>IFERROR(VLOOKUP($A438,'様式C-1-2用'!$B$3:$O$1100,11,0),"")</f>
        <v>0</v>
      </c>
      <c r="K438" s="321">
        <f t="shared" si="6"/>
        <v>0</v>
      </c>
      <c r="L438" s="321">
        <f>IFERROR(VLOOKUP($A438,'様式C-1-2用'!$B$3:$O$1100,12,0),"")</f>
        <v>0</v>
      </c>
      <c r="M438" s="321">
        <f>IFERROR(VLOOKUP($A438,'様式C-1-2用'!$B$3:$O$1100,13,0),"")</f>
        <v>0</v>
      </c>
      <c r="N438" s="321">
        <f>IFERROR(VLOOKUP($A438,'様式C-1-2用'!$B$3:$O$1100,14,0),"")</f>
        <v>0</v>
      </c>
      <c r="O438" s="321">
        <f>IFERROR(VLOOKUP($A438,'様式C-1-2用'!$B$3:$P$1100,15,0),"")</f>
        <v>0</v>
      </c>
    </row>
    <row r="439" spans="1:15" ht="15.95" customHeight="1" x14ac:dyDescent="0.15">
      <c r="A439" s="314">
        <v>437</v>
      </c>
      <c r="B439" s="320">
        <f>IFERROR(VLOOKUP($A439,'様式C-1-2用'!$B$3:$O$1100,2,0),"")</f>
        <v>0</v>
      </c>
      <c r="C439" s="321" t="str">
        <f>IFERROR(VLOOKUP($A439,'様式C-1-2用'!$B$3:$O$1100,3,0),"")</f>
        <v/>
      </c>
      <c r="D439" s="321">
        <f>IFERROR(VLOOKUP($A439,'様式C-1-2用'!$B$3:$O$1100,5,0),"")</f>
        <v>0</v>
      </c>
      <c r="E439" s="321">
        <f>IFERROR(VLOOKUP($A439,'様式C-1-2用'!$B$3:$O$1100,6,0),"")</f>
        <v>0</v>
      </c>
      <c r="F439" s="321">
        <f>IFERROR(VLOOKUP($A439,'様式C-1-2用'!$B$3:$O$1100,7,0),"")</f>
        <v>0</v>
      </c>
      <c r="G439" s="321">
        <f>IFERROR(VLOOKUP($A439,'様式C-1-2用'!$B$3:$O$1100,8,0),"")</f>
        <v>0</v>
      </c>
      <c r="H439" s="327">
        <f>IFERROR(VLOOKUP($A439,'様式C-1-2用'!$B$3:$O$1100,9,0),"")</f>
        <v>0</v>
      </c>
      <c r="I439" s="321">
        <f>IFERROR(VLOOKUP($A439,'様式C-1-2用'!$B$3:$O$1100,10,0),"")</f>
        <v>0</v>
      </c>
      <c r="J439" s="321">
        <f>IFERROR(VLOOKUP($A439,'様式C-1-2用'!$B$3:$O$1100,11,0),"")</f>
        <v>0</v>
      </c>
      <c r="K439" s="321">
        <f t="shared" si="6"/>
        <v>0</v>
      </c>
      <c r="L439" s="321">
        <f>IFERROR(VLOOKUP($A439,'様式C-1-2用'!$B$3:$O$1100,12,0),"")</f>
        <v>0</v>
      </c>
      <c r="M439" s="321">
        <f>IFERROR(VLOOKUP($A439,'様式C-1-2用'!$B$3:$O$1100,13,0),"")</f>
        <v>0</v>
      </c>
      <c r="N439" s="321">
        <f>IFERROR(VLOOKUP($A439,'様式C-1-2用'!$B$3:$O$1100,14,0),"")</f>
        <v>0</v>
      </c>
      <c r="O439" s="321">
        <f>IFERROR(VLOOKUP($A439,'様式C-1-2用'!$B$3:$P$1100,15,0),"")</f>
        <v>0</v>
      </c>
    </row>
    <row r="440" spans="1:15" ht="15.95" customHeight="1" x14ac:dyDescent="0.15">
      <c r="A440" s="314">
        <v>438</v>
      </c>
      <c r="B440" s="320">
        <f>IFERROR(VLOOKUP($A440,'様式C-1-2用'!$B$3:$O$1100,2,0),"")</f>
        <v>0</v>
      </c>
      <c r="C440" s="321" t="str">
        <f>IFERROR(VLOOKUP($A440,'様式C-1-2用'!$B$3:$O$1100,3,0),"")</f>
        <v/>
      </c>
      <c r="D440" s="321">
        <f>IFERROR(VLOOKUP($A440,'様式C-1-2用'!$B$3:$O$1100,5,0),"")</f>
        <v>0</v>
      </c>
      <c r="E440" s="321">
        <f>IFERROR(VLOOKUP($A440,'様式C-1-2用'!$B$3:$O$1100,6,0),"")</f>
        <v>0</v>
      </c>
      <c r="F440" s="321">
        <f>IFERROR(VLOOKUP($A440,'様式C-1-2用'!$B$3:$O$1100,7,0),"")</f>
        <v>0</v>
      </c>
      <c r="G440" s="321">
        <f>IFERROR(VLOOKUP($A440,'様式C-1-2用'!$B$3:$O$1100,8,0),"")</f>
        <v>0</v>
      </c>
      <c r="H440" s="327">
        <f>IFERROR(VLOOKUP($A440,'様式C-1-2用'!$B$3:$O$1100,9,0),"")</f>
        <v>0</v>
      </c>
      <c r="I440" s="321">
        <f>IFERROR(VLOOKUP($A440,'様式C-1-2用'!$B$3:$O$1100,10,0),"")</f>
        <v>0</v>
      </c>
      <c r="J440" s="321">
        <f>IFERROR(VLOOKUP($A440,'様式C-1-2用'!$B$3:$O$1100,11,0),"")</f>
        <v>0</v>
      </c>
      <c r="K440" s="321">
        <f t="shared" si="6"/>
        <v>0</v>
      </c>
      <c r="L440" s="321">
        <f>IFERROR(VLOOKUP($A440,'様式C-1-2用'!$B$3:$O$1100,12,0),"")</f>
        <v>0</v>
      </c>
      <c r="M440" s="321">
        <f>IFERROR(VLOOKUP($A440,'様式C-1-2用'!$B$3:$O$1100,13,0),"")</f>
        <v>0</v>
      </c>
      <c r="N440" s="321">
        <f>IFERROR(VLOOKUP($A440,'様式C-1-2用'!$B$3:$O$1100,14,0),"")</f>
        <v>0</v>
      </c>
      <c r="O440" s="321">
        <f>IFERROR(VLOOKUP($A440,'様式C-1-2用'!$B$3:$P$1100,15,0),"")</f>
        <v>0</v>
      </c>
    </row>
    <row r="441" spans="1:15" ht="15.95" customHeight="1" x14ac:dyDescent="0.15">
      <c r="A441" s="314">
        <v>439</v>
      </c>
      <c r="B441" s="320">
        <f>IFERROR(VLOOKUP($A441,'様式C-1-2用'!$B$3:$O$1100,2,0),"")</f>
        <v>0</v>
      </c>
      <c r="C441" s="321" t="str">
        <f>IFERROR(VLOOKUP($A441,'様式C-1-2用'!$B$3:$O$1100,3,0),"")</f>
        <v/>
      </c>
      <c r="D441" s="321">
        <f>IFERROR(VLOOKUP($A441,'様式C-1-2用'!$B$3:$O$1100,5,0),"")</f>
        <v>0</v>
      </c>
      <c r="E441" s="321">
        <f>IFERROR(VLOOKUP($A441,'様式C-1-2用'!$B$3:$O$1100,6,0),"")</f>
        <v>0</v>
      </c>
      <c r="F441" s="321">
        <f>IFERROR(VLOOKUP($A441,'様式C-1-2用'!$B$3:$O$1100,7,0),"")</f>
        <v>0</v>
      </c>
      <c r="G441" s="321">
        <f>IFERROR(VLOOKUP($A441,'様式C-1-2用'!$B$3:$O$1100,8,0),"")</f>
        <v>0</v>
      </c>
      <c r="H441" s="327">
        <f>IFERROR(VLOOKUP($A441,'様式C-1-2用'!$B$3:$O$1100,9,0),"")</f>
        <v>0</v>
      </c>
      <c r="I441" s="321">
        <f>IFERROR(VLOOKUP($A441,'様式C-1-2用'!$B$3:$O$1100,10,0),"")</f>
        <v>0</v>
      </c>
      <c r="J441" s="321">
        <f>IFERROR(VLOOKUP($A441,'様式C-1-2用'!$B$3:$O$1100,11,0),"")</f>
        <v>0</v>
      </c>
      <c r="K441" s="321">
        <f t="shared" si="6"/>
        <v>0</v>
      </c>
      <c r="L441" s="321">
        <f>IFERROR(VLOOKUP($A441,'様式C-1-2用'!$B$3:$O$1100,12,0),"")</f>
        <v>0</v>
      </c>
      <c r="M441" s="321">
        <f>IFERROR(VLOOKUP($A441,'様式C-1-2用'!$B$3:$O$1100,13,0),"")</f>
        <v>0</v>
      </c>
      <c r="N441" s="321">
        <f>IFERROR(VLOOKUP($A441,'様式C-1-2用'!$B$3:$O$1100,14,0),"")</f>
        <v>0</v>
      </c>
      <c r="O441" s="321">
        <f>IFERROR(VLOOKUP($A441,'様式C-1-2用'!$B$3:$P$1100,15,0),"")</f>
        <v>0</v>
      </c>
    </row>
    <row r="442" spans="1:15" ht="15.95" customHeight="1" x14ac:dyDescent="0.15">
      <c r="A442" s="314">
        <v>440</v>
      </c>
      <c r="B442" s="320">
        <f>IFERROR(VLOOKUP($A442,'様式C-1-2用'!$B$3:$O$1100,2,0),"")</f>
        <v>0</v>
      </c>
      <c r="C442" s="321" t="str">
        <f>IFERROR(VLOOKUP($A442,'様式C-1-2用'!$B$3:$O$1100,3,0),"")</f>
        <v/>
      </c>
      <c r="D442" s="321">
        <f>IFERROR(VLOOKUP($A442,'様式C-1-2用'!$B$3:$O$1100,5,0),"")</f>
        <v>0</v>
      </c>
      <c r="E442" s="321">
        <f>IFERROR(VLOOKUP($A442,'様式C-1-2用'!$B$3:$O$1100,6,0),"")</f>
        <v>0</v>
      </c>
      <c r="F442" s="321">
        <f>IFERROR(VLOOKUP($A442,'様式C-1-2用'!$B$3:$O$1100,7,0),"")</f>
        <v>0</v>
      </c>
      <c r="G442" s="321">
        <f>IFERROR(VLOOKUP($A442,'様式C-1-2用'!$B$3:$O$1100,8,0),"")</f>
        <v>0</v>
      </c>
      <c r="H442" s="327">
        <f>IFERROR(VLOOKUP($A442,'様式C-1-2用'!$B$3:$O$1100,9,0),"")</f>
        <v>0</v>
      </c>
      <c r="I442" s="321">
        <f>IFERROR(VLOOKUP($A442,'様式C-1-2用'!$B$3:$O$1100,10,0),"")</f>
        <v>0</v>
      </c>
      <c r="J442" s="321">
        <f>IFERROR(VLOOKUP($A442,'様式C-1-2用'!$B$3:$O$1100,11,0),"")</f>
        <v>0</v>
      </c>
      <c r="K442" s="321">
        <f t="shared" si="6"/>
        <v>0</v>
      </c>
      <c r="L442" s="321">
        <f>IFERROR(VLOOKUP($A442,'様式C-1-2用'!$B$3:$O$1100,12,0),"")</f>
        <v>0</v>
      </c>
      <c r="M442" s="321">
        <f>IFERROR(VLOOKUP($A442,'様式C-1-2用'!$B$3:$O$1100,13,0),"")</f>
        <v>0</v>
      </c>
      <c r="N442" s="321">
        <f>IFERROR(VLOOKUP($A442,'様式C-1-2用'!$B$3:$O$1100,14,0),"")</f>
        <v>0</v>
      </c>
      <c r="O442" s="321">
        <f>IFERROR(VLOOKUP($A442,'様式C-1-2用'!$B$3:$P$1100,15,0),"")</f>
        <v>0</v>
      </c>
    </row>
    <row r="443" spans="1:15" ht="15.95" customHeight="1" x14ac:dyDescent="0.15">
      <c r="A443" s="314">
        <v>441</v>
      </c>
      <c r="B443" s="320">
        <f>IFERROR(VLOOKUP($A443,'様式C-1-2用'!$B$3:$O$1100,2,0),"")</f>
        <v>0</v>
      </c>
      <c r="C443" s="321" t="str">
        <f>IFERROR(VLOOKUP($A443,'様式C-1-2用'!$B$3:$O$1100,3,0),"")</f>
        <v/>
      </c>
      <c r="D443" s="321">
        <f>IFERROR(VLOOKUP($A443,'様式C-1-2用'!$B$3:$O$1100,5,0),"")</f>
        <v>0</v>
      </c>
      <c r="E443" s="321">
        <f>IFERROR(VLOOKUP($A443,'様式C-1-2用'!$B$3:$O$1100,6,0),"")</f>
        <v>0</v>
      </c>
      <c r="F443" s="321">
        <f>IFERROR(VLOOKUP($A443,'様式C-1-2用'!$B$3:$O$1100,7,0),"")</f>
        <v>0</v>
      </c>
      <c r="G443" s="321">
        <f>IFERROR(VLOOKUP($A443,'様式C-1-2用'!$B$3:$O$1100,8,0),"")</f>
        <v>0</v>
      </c>
      <c r="H443" s="327">
        <f>IFERROR(VLOOKUP($A443,'様式C-1-2用'!$B$3:$O$1100,9,0),"")</f>
        <v>0</v>
      </c>
      <c r="I443" s="321">
        <f>IFERROR(VLOOKUP($A443,'様式C-1-2用'!$B$3:$O$1100,10,0),"")</f>
        <v>0</v>
      </c>
      <c r="J443" s="321">
        <f>IFERROR(VLOOKUP($A443,'様式C-1-2用'!$B$3:$O$1100,11,0),"")</f>
        <v>0</v>
      </c>
      <c r="K443" s="321">
        <f t="shared" si="6"/>
        <v>0</v>
      </c>
      <c r="L443" s="321">
        <f>IFERROR(VLOOKUP($A443,'様式C-1-2用'!$B$3:$O$1100,12,0),"")</f>
        <v>0</v>
      </c>
      <c r="M443" s="321">
        <f>IFERROR(VLOOKUP($A443,'様式C-1-2用'!$B$3:$O$1100,13,0),"")</f>
        <v>0</v>
      </c>
      <c r="N443" s="321">
        <f>IFERROR(VLOOKUP($A443,'様式C-1-2用'!$B$3:$O$1100,14,0),"")</f>
        <v>0</v>
      </c>
      <c r="O443" s="321">
        <f>IFERROR(VLOOKUP($A443,'様式C-1-2用'!$B$3:$P$1100,15,0),"")</f>
        <v>0</v>
      </c>
    </row>
    <row r="444" spans="1:15" ht="15.95" customHeight="1" x14ac:dyDescent="0.15">
      <c r="A444" s="314">
        <v>442</v>
      </c>
      <c r="B444" s="320">
        <f>IFERROR(VLOOKUP($A444,'様式C-1-2用'!$B$3:$O$1100,2,0),"")</f>
        <v>0</v>
      </c>
      <c r="C444" s="321" t="str">
        <f>IFERROR(VLOOKUP($A444,'様式C-1-2用'!$B$3:$O$1100,3,0),"")</f>
        <v/>
      </c>
      <c r="D444" s="321">
        <f>IFERROR(VLOOKUP($A444,'様式C-1-2用'!$B$3:$O$1100,5,0),"")</f>
        <v>0</v>
      </c>
      <c r="E444" s="321">
        <f>IFERROR(VLOOKUP($A444,'様式C-1-2用'!$B$3:$O$1100,6,0),"")</f>
        <v>0</v>
      </c>
      <c r="F444" s="321">
        <f>IFERROR(VLOOKUP($A444,'様式C-1-2用'!$B$3:$O$1100,7,0),"")</f>
        <v>0</v>
      </c>
      <c r="G444" s="321">
        <f>IFERROR(VLOOKUP($A444,'様式C-1-2用'!$B$3:$O$1100,8,0),"")</f>
        <v>0</v>
      </c>
      <c r="H444" s="327">
        <f>IFERROR(VLOOKUP($A444,'様式C-1-2用'!$B$3:$O$1100,9,0),"")</f>
        <v>0</v>
      </c>
      <c r="I444" s="321">
        <f>IFERROR(VLOOKUP($A444,'様式C-1-2用'!$B$3:$O$1100,10,0),"")</f>
        <v>0</v>
      </c>
      <c r="J444" s="321">
        <f>IFERROR(VLOOKUP($A444,'様式C-1-2用'!$B$3:$O$1100,11,0),"")</f>
        <v>0</v>
      </c>
      <c r="K444" s="321">
        <f t="shared" si="6"/>
        <v>0</v>
      </c>
      <c r="L444" s="321">
        <f>IFERROR(VLOOKUP($A444,'様式C-1-2用'!$B$3:$O$1100,12,0),"")</f>
        <v>0</v>
      </c>
      <c r="M444" s="321">
        <f>IFERROR(VLOOKUP($A444,'様式C-1-2用'!$B$3:$O$1100,13,0),"")</f>
        <v>0</v>
      </c>
      <c r="N444" s="321">
        <f>IFERROR(VLOOKUP($A444,'様式C-1-2用'!$B$3:$O$1100,14,0),"")</f>
        <v>0</v>
      </c>
      <c r="O444" s="321">
        <f>IFERROR(VLOOKUP($A444,'様式C-1-2用'!$B$3:$P$1100,15,0),"")</f>
        <v>0</v>
      </c>
    </row>
    <row r="445" spans="1:15" ht="15.95" customHeight="1" x14ac:dyDescent="0.15">
      <c r="A445" s="314">
        <v>443</v>
      </c>
      <c r="B445" s="320">
        <f>IFERROR(VLOOKUP($A445,'様式C-1-2用'!$B$3:$O$1100,2,0),"")</f>
        <v>0</v>
      </c>
      <c r="C445" s="321" t="str">
        <f>IFERROR(VLOOKUP($A445,'様式C-1-2用'!$B$3:$O$1100,3,0),"")</f>
        <v/>
      </c>
      <c r="D445" s="321">
        <f>IFERROR(VLOOKUP($A445,'様式C-1-2用'!$B$3:$O$1100,5,0),"")</f>
        <v>0</v>
      </c>
      <c r="E445" s="321">
        <f>IFERROR(VLOOKUP($A445,'様式C-1-2用'!$B$3:$O$1100,6,0),"")</f>
        <v>0</v>
      </c>
      <c r="F445" s="321">
        <f>IFERROR(VLOOKUP($A445,'様式C-1-2用'!$B$3:$O$1100,7,0),"")</f>
        <v>0</v>
      </c>
      <c r="G445" s="321">
        <f>IFERROR(VLOOKUP($A445,'様式C-1-2用'!$B$3:$O$1100,8,0),"")</f>
        <v>0</v>
      </c>
      <c r="H445" s="327">
        <f>IFERROR(VLOOKUP($A445,'様式C-1-2用'!$B$3:$O$1100,9,0),"")</f>
        <v>0</v>
      </c>
      <c r="I445" s="321">
        <f>IFERROR(VLOOKUP($A445,'様式C-1-2用'!$B$3:$O$1100,10,0),"")</f>
        <v>0</v>
      </c>
      <c r="J445" s="321">
        <f>IFERROR(VLOOKUP($A445,'様式C-1-2用'!$B$3:$O$1100,11,0),"")</f>
        <v>0</v>
      </c>
      <c r="K445" s="321">
        <f t="shared" si="6"/>
        <v>0</v>
      </c>
      <c r="L445" s="321">
        <f>IFERROR(VLOOKUP($A445,'様式C-1-2用'!$B$3:$O$1100,12,0),"")</f>
        <v>0</v>
      </c>
      <c r="M445" s="321">
        <f>IFERROR(VLOOKUP($A445,'様式C-1-2用'!$B$3:$O$1100,13,0),"")</f>
        <v>0</v>
      </c>
      <c r="N445" s="321">
        <f>IFERROR(VLOOKUP($A445,'様式C-1-2用'!$B$3:$O$1100,14,0),"")</f>
        <v>0</v>
      </c>
      <c r="O445" s="321">
        <f>IFERROR(VLOOKUP($A445,'様式C-1-2用'!$B$3:$P$1100,15,0),"")</f>
        <v>0</v>
      </c>
    </row>
    <row r="446" spans="1:15" ht="15.95" customHeight="1" x14ac:dyDescent="0.15">
      <c r="A446" s="314">
        <v>444</v>
      </c>
      <c r="B446" s="320">
        <f>IFERROR(VLOOKUP($A446,'様式C-1-2用'!$B$3:$O$1100,2,0),"")</f>
        <v>0</v>
      </c>
      <c r="C446" s="321" t="str">
        <f>IFERROR(VLOOKUP($A446,'様式C-1-2用'!$B$3:$O$1100,3,0),"")</f>
        <v/>
      </c>
      <c r="D446" s="321">
        <f>IFERROR(VLOOKUP($A446,'様式C-1-2用'!$B$3:$O$1100,5,0),"")</f>
        <v>0</v>
      </c>
      <c r="E446" s="321">
        <f>IFERROR(VLOOKUP($A446,'様式C-1-2用'!$B$3:$O$1100,6,0),"")</f>
        <v>0</v>
      </c>
      <c r="F446" s="321">
        <f>IFERROR(VLOOKUP($A446,'様式C-1-2用'!$B$3:$O$1100,7,0),"")</f>
        <v>0</v>
      </c>
      <c r="G446" s="321">
        <f>IFERROR(VLOOKUP($A446,'様式C-1-2用'!$B$3:$O$1100,8,0),"")</f>
        <v>0</v>
      </c>
      <c r="H446" s="327">
        <f>IFERROR(VLOOKUP($A446,'様式C-1-2用'!$B$3:$O$1100,9,0),"")</f>
        <v>0</v>
      </c>
      <c r="I446" s="321">
        <f>IFERROR(VLOOKUP($A446,'様式C-1-2用'!$B$3:$O$1100,10,0),"")</f>
        <v>0</v>
      </c>
      <c r="J446" s="321">
        <f>IFERROR(VLOOKUP($A446,'様式C-1-2用'!$B$3:$O$1100,11,0),"")</f>
        <v>0</v>
      </c>
      <c r="K446" s="321">
        <f t="shared" si="6"/>
        <v>0</v>
      </c>
      <c r="L446" s="321">
        <f>IFERROR(VLOOKUP($A446,'様式C-1-2用'!$B$3:$O$1100,12,0),"")</f>
        <v>0</v>
      </c>
      <c r="M446" s="321">
        <f>IFERROR(VLOOKUP($A446,'様式C-1-2用'!$B$3:$O$1100,13,0),"")</f>
        <v>0</v>
      </c>
      <c r="N446" s="321">
        <f>IFERROR(VLOOKUP($A446,'様式C-1-2用'!$B$3:$O$1100,14,0),"")</f>
        <v>0</v>
      </c>
      <c r="O446" s="321">
        <f>IFERROR(VLOOKUP($A446,'様式C-1-2用'!$B$3:$P$1100,15,0),"")</f>
        <v>0</v>
      </c>
    </row>
    <row r="447" spans="1:15" ht="15.95" customHeight="1" x14ac:dyDescent="0.15">
      <c r="A447" s="314">
        <v>445</v>
      </c>
      <c r="B447" s="320">
        <f>IFERROR(VLOOKUP($A447,'様式C-1-2用'!$B$3:$O$1100,2,0),"")</f>
        <v>0</v>
      </c>
      <c r="C447" s="321" t="str">
        <f>IFERROR(VLOOKUP($A447,'様式C-1-2用'!$B$3:$O$1100,3,0),"")</f>
        <v/>
      </c>
      <c r="D447" s="321">
        <f>IFERROR(VLOOKUP($A447,'様式C-1-2用'!$B$3:$O$1100,5,0),"")</f>
        <v>0</v>
      </c>
      <c r="E447" s="321">
        <f>IFERROR(VLOOKUP($A447,'様式C-1-2用'!$B$3:$O$1100,6,0),"")</f>
        <v>0</v>
      </c>
      <c r="F447" s="321">
        <f>IFERROR(VLOOKUP($A447,'様式C-1-2用'!$B$3:$O$1100,7,0),"")</f>
        <v>0</v>
      </c>
      <c r="G447" s="321">
        <f>IFERROR(VLOOKUP($A447,'様式C-1-2用'!$B$3:$O$1100,8,0),"")</f>
        <v>0</v>
      </c>
      <c r="H447" s="327">
        <f>IFERROR(VLOOKUP($A447,'様式C-1-2用'!$B$3:$O$1100,9,0),"")</f>
        <v>0</v>
      </c>
      <c r="I447" s="321">
        <f>IFERROR(VLOOKUP($A447,'様式C-1-2用'!$B$3:$O$1100,10,0),"")</f>
        <v>0</v>
      </c>
      <c r="J447" s="321">
        <f>IFERROR(VLOOKUP($A447,'様式C-1-2用'!$B$3:$O$1100,11,0),"")</f>
        <v>0</v>
      </c>
      <c r="K447" s="321">
        <f t="shared" si="6"/>
        <v>0</v>
      </c>
      <c r="L447" s="321">
        <f>IFERROR(VLOOKUP($A447,'様式C-1-2用'!$B$3:$O$1100,12,0),"")</f>
        <v>0</v>
      </c>
      <c r="M447" s="321">
        <f>IFERROR(VLOOKUP($A447,'様式C-1-2用'!$B$3:$O$1100,13,0),"")</f>
        <v>0</v>
      </c>
      <c r="N447" s="321">
        <f>IFERROR(VLOOKUP($A447,'様式C-1-2用'!$B$3:$O$1100,14,0),"")</f>
        <v>0</v>
      </c>
      <c r="O447" s="321">
        <f>IFERROR(VLOOKUP($A447,'様式C-1-2用'!$B$3:$P$1100,15,0),"")</f>
        <v>0</v>
      </c>
    </row>
    <row r="448" spans="1:15" ht="15.95" customHeight="1" x14ac:dyDescent="0.15">
      <c r="A448" s="314">
        <v>446</v>
      </c>
      <c r="B448" s="320">
        <f>IFERROR(VLOOKUP($A448,'様式C-1-2用'!$B$3:$O$1100,2,0),"")</f>
        <v>0</v>
      </c>
      <c r="C448" s="321" t="str">
        <f>IFERROR(VLOOKUP($A448,'様式C-1-2用'!$B$3:$O$1100,3,0),"")</f>
        <v/>
      </c>
      <c r="D448" s="321">
        <f>IFERROR(VLOOKUP($A448,'様式C-1-2用'!$B$3:$O$1100,5,0),"")</f>
        <v>0</v>
      </c>
      <c r="E448" s="321">
        <f>IFERROR(VLOOKUP($A448,'様式C-1-2用'!$B$3:$O$1100,6,0),"")</f>
        <v>0</v>
      </c>
      <c r="F448" s="321">
        <f>IFERROR(VLOOKUP($A448,'様式C-1-2用'!$B$3:$O$1100,7,0),"")</f>
        <v>0</v>
      </c>
      <c r="G448" s="321">
        <f>IFERROR(VLOOKUP($A448,'様式C-1-2用'!$B$3:$O$1100,8,0),"")</f>
        <v>0</v>
      </c>
      <c r="H448" s="327">
        <f>IFERROR(VLOOKUP($A448,'様式C-1-2用'!$B$3:$O$1100,9,0),"")</f>
        <v>0</v>
      </c>
      <c r="I448" s="321">
        <f>IFERROR(VLOOKUP($A448,'様式C-1-2用'!$B$3:$O$1100,10,0),"")</f>
        <v>0</v>
      </c>
      <c r="J448" s="321">
        <f>IFERROR(VLOOKUP($A448,'様式C-1-2用'!$B$3:$O$1100,11,0),"")</f>
        <v>0</v>
      </c>
      <c r="K448" s="321">
        <f t="shared" si="6"/>
        <v>0</v>
      </c>
      <c r="L448" s="321">
        <f>IFERROR(VLOOKUP($A448,'様式C-1-2用'!$B$3:$O$1100,12,0),"")</f>
        <v>0</v>
      </c>
      <c r="M448" s="321">
        <f>IFERROR(VLOOKUP($A448,'様式C-1-2用'!$B$3:$O$1100,13,0),"")</f>
        <v>0</v>
      </c>
      <c r="N448" s="321">
        <f>IFERROR(VLOOKUP($A448,'様式C-1-2用'!$B$3:$O$1100,14,0),"")</f>
        <v>0</v>
      </c>
      <c r="O448" s="321">
        <f>IFERROR(VLOOKUP($A448,'様式C-1-2用'!$B$3:$P$1100,15,0),"")</f>
        <v>0</v>
      </c>
    </row>
    <row r="449" spans="1:15" ht="15.95" customHeight="1" x14ac:dyDescent="0.15">
      <c r="A449" s="314">
        <v>447</v>
      </c>
      <c r="B449" s="320">
        <f>IFERROR(VLOOKUP($A449,'様式C-1-2用'!$B$3:$O$1100,2,0),"")</f>
        <v>0</v>
      </c>
      <c r="C449" s="321" t="str">
        <f>IFERROR(VLOOKUP($A449,'様式C-1-2用'!$B$3:$O$1100,3,0),"")</f>
        <v/>
      </c>
      <c r="D449" s="321">
        <f>IFERROR(VLOOKUP($A449,'様式C-1-2用'!$B$3:$O$1100,5,0),"")</f>
        <v>0</v>
      </c>
      <c r="E449" s="321">
        <f>IFERROR(VLOOKUP($A449,'様式C-1-2用'!$B$3:$O$1100,6,0),"")</f>
        <v>0</v>
      </c>
      <c r="F449" s="321">
        <f>IFERROR(VLOOKUP($A449,'様式C-1-2用'!$B$3:$O$1100,7,0),"")</f>
        <v>0</v>
      </c>
      <c r="G449" s="321">
        <f>IFERROR(VLOOKUP($A449,'様式C-1-2用'!$B$3:$O$1100,8,0),"")</f>
        <v>0</v>
      </c>
      <c r="H449" s="327">
        <f>IFERROR(VLOOKUP($A449,'様式C-1-2用'!$B$3:$O$1100,9,0),"")</f>
        <v>0</v>
      </c>
      <c r="I449" s="321">
        <f>IFERROR(VLOOKUP($A449,'様式C-1-2用'!$B$3:$O$1100,10,0),"")</f>
        <v>0</v>
      </c>
      <c r="J449" s="321">
        <f>IFERROR(VLOOKUP($A449,'様式C-1-2用'!$B$3:$O$1100,11,0),"")</f>
        <v>0</v>
      </c>
      <c r="K449" s="321">
        <f t="shared" si="6"/>
        <v>0</v>
      </c>
      <c r="L449" s="321">
        <f>IFERROR(VLOOKUP($A449,'様式C-1-2用'!$B$3:$O$1100,12,0),"")</f>
        <v>0</v>
      </c>
      <c r="M449" s="321">
        <f>IFERROR(VLOOKUP($A449,'様式C-1-2用'!$B$3:$O$1100,13,0),"")</f>
        <v>0</v>
      </c>
      <c r="N449" s="321">
        <f>IFERROR(VLOOKUP($A449,'様式C-1-2用'!$B$3:$O$1100,14,0),"")</f>
        <v>0</v>
      </c>
      <c r="O449" s="321">
        <f>IFERROR(VLOOKUP($A449,'様式C-1-2用'!$B$3:$P$1100,15,0),"")</f>
        <v>0</v>
      </c>
    </row>
    <row r="450" spans="1:15" ht="15.95" customHeight="1" x14ac:dyDescent="0.15">
      <c r="A450" s="314">
        <v>448</v>
      </c>
      <c r="B450" s="320">
        <f>IFERROR(VLOOKUP($A450,'様式C-1-2用'!$B$3:$O$1100,2,0),"")</f>
        <v>0</v>
      </c>
      <c r="C450" s="321" t="str">
        <f>IFERROR(VLOOKUP($A450,'様式C-1-2用'!$B$3:$O$1100,3,0),"")</f>
        <v/>
      </c>
      <c r="D450" s="321">
        <f>IFERROR(VLOOKUP($A450,'様式C-1-2用'!$B$3:$O$1100,5,0),"")</f>
        <v>0</v>
      </c>
      <c r="E450" s="321">
        <f>IFERROR(VLOOKUP($A450,'様式C-1-2用'!$B$3:$O$1100,6,0),"")</f>
        <v>0</v>
      </c>
      <c r="F450" s="321">
        <f>IFERROR(VLOOKUP($A450,'様式C-1-2用'!$B$3:$O$1100,7,0),"")</f>
        <v>0</v>
      </c>
      <c r="G450" s="321">
        <f>IFERROR(VLOOKUP($A450,'様式C-1-2用'!$B$3:$O$1100,8,0),"")</f>
        <v>0</v>
      </c>
      <c r="H450" s="327">
        <f>IFERROR(VLOOKUP($A450,'様式C-1-2用'!$B$3:$O$1100,9,0),"")</f>
        <v>0</v>
      </c>
      <c r="I450" s="321">
        <f>IFERROR(VLOOKUP($A450,'様式C-1-2用'!$B$3:$O$1100,10,0),"")</f>
        <v>0</v>
      </c>
      <c r="J450" s="321">
        <f>IFERROR(VLOOKUP($A450,'様式C-1-2用'!$B$3:$O$1100,11,0),"")</f>
        <v>0</v>
      </c>
      <c r="K450" s="321">
        <f t="shared" si="6"/>
        <v>0</v>
      </c>
      <c r="L450" s="321">
        <f>IFERROR(VLOOKUP($A450,'様式C-1-2用'!$B$3:$O$1100,12,0),"")</f>
        <v>0</v>
      </c>
      <c r="M450" s="321">
        <f>IFERROR(VLOOKUP($A450,'様式C-1-2用'!$B$3:$O$1100,13,0),"")</f>
        <v>0</v>
      </c>
      <c r="N450" s="321">
        <f>IFERROR(VLOOKUP($A450,'様式C-1-2用'!$B$3:$O$1100,14,0),"")</f>
        <v>0</v>
      </c>
      <c r="O450" s="321">
        <f>IFERROR(VLOOKUP($A450,'様式C-1-2用'!$B$3:$P$1100,15,0),"")</f>
        <v>0</v>
      </c>
    </row>
    <row r="451" spans="1:15" ht="15.95" customHeight="1" x14ac:dyDescent="0.15">
      <c r="A451" s="314">
        <v>449</v>
      </c>
      <c r="B451" s="320">
        <f>IFERROR(VLOOKUP($A451,'様式C-1-2用'!$B$3:$O$1100,2,0),"")</f>
        <v>0</v>
      </c>
      <c r="C451" s="321" t="str">
        <f>IFERROR(VLOOKUP($A451,'様式C-1-2用'!$B$3:$O$1100,3,0),"")</f>
        <v/>
      </c>
      <c r="D451" s="321">
        <f>IFERROR(VLOOKUP($A451,'様式C-1-2用'!$B$3:$O$1100,5,0),"")</f>
        <v>0</v>
      </c>
      <c r="E451" s="321">
        <f>IFERROR(VLOOKUP($A451,'様式C-1-2用'!$B$3:$O$1100,6,0),"")</f>
        <v>0</v>
      </c>
      <c r="F451" s="321">
        <f>IFERROR(VLOOKUP($A451,'様式C-1-2用'!$B$3:$O$1100,7,0),"")</f>
        <v>0</v>
      </c>
      <c r="G451" s="321">
        <f>IFERROR(VLOOKUP($A451,'様式C-1-2用'!$B$3:$O$1100,8,0),"")</f>
        <v>0</v>
      </c>
      <c r="H451" s="327">
        <f>IFERROR(VLOOKUP($A451,'様式C-1-2用'!$B$3:$O$1100,9,0),"")</f>
        <v>0</v>
      </c>
      <c r="I451" s="321">
        <f>IFERROR(VLOOKUP($A451,'様式C-1-2用'!$B$3:$O$1100,10,0),"")</f>
        <v>0</v>
      </c>
      <c r="J451" s="321">
        <f>IFERROR(VLOOKUP($A451,'様式C-1-2用'!$B$3:$O$1100,11,0),"")</f>
        <v>0</v>
      </c>
      <c r="K451" s="321">
        <f t="shared" si="6"/>
        <v>0</v>
      </c>
      <c r="L451" s="321">
        <f>IFERROR(VLOOKUP($A451,'様式C-1-2用'!$B$3:$O$1100,12,0),"")</f>
        <v>0</v>
      </c>
      <c r="M451" s="321">
        <f>IFERROR(VLOOKUP($A451,'様式C-1-2用'!$B$3:$O$1100,13,0),"")</f>
        <v>0</v>
      </c>
      <c r="N451" s="321">
        <f>IFERROR(VLOOKUP($A451,'様式C-1-2用'!$B$3:$O$1100,14,0),"")</f>
        <v>0</v>
      </c>
      <c r="O451" s="321">
        <f>IFERROR(VLOOKUP($A451,'様式C-1-2用'!$B$3:$P$1100,15,0),"")</f>
        <v>0</v>
      </c>
    </row>
    <row r="452" spans="1:15" ht="15.95" customHeight="1" x14ac:dyDescent="0.15">
      <c r="A452" s="314">
        <v>450</v>
      </c>
      <c r="B452" s="320">
        <f>IFERROR(VLOOKUP($A452,'様式C-1-2用'!$B$3:$O$1100,2,0),"")</f>
        <v>0</v>
      </c>
      <c r="C452" s="321" t="str">
        <f>IFERROR(VLOOKUP($A452,'様式C-1-2用'!$B$3:$O$1100,3,0),"")</f>
        <v/>
      </c>
      <c r="D452" s="321">
        <f>IFERROR(VLOOKUP($A452,'様式C-1-2用'!$B$3:$O$1100,5,0),"")</f>
        <v>0</v>
      </c>
      <c r="E452" s="321">
        <f>IFERROR(VLOOKUP($A452,'様式C-1-2用'!$B$3:$O$1100,6,0),"")</f>
        <v>0</v>
      </c>
      <c r="F452" s="321">
        <f>IFERROR(VLOOKUP($A452,'様式C-1-2用'!$B$3:$O$1100,7,0),"")</f>
        <v>0</v>
      </c>
      <c r="G452" s="321">
        <f>IFERROR(VLOOKUP($A452,'様式C-1-2用'!$B$3:$O$1100,8,0),"")</f>
        <v>0</v>
      </c>
      <c r="H452" s="327">
        <f>IFERROR(VLOOKUP($A452,'様式C-1-2用'!$B$3:$O$1100,9,0),"")</f>
        <v>0</v>
      </c>
      <c r="I452" s="321">
        <f>IFERROR(VLOOKUP($A452,'様式C-1-2用'!$B$3:$O$1100,10,0),"")</f>
        <v>0</v>
      </c>
      <c r="J452" s="321">
        <f>IFERROR(VLOOKUP($A452,'様式C-1-2用'!$B$3:$O$1100,11,0),"")</f>
        <v>0</v>
      </c>
      <c r="K452" s="321">
        <f t="shared" ref="K452:K515" si="7">IF(J452=0,I452,J452)</f>
        <v>0</v>
      </c>
      <c r="L452" s="321">
        <f>IFERROR(VLOOKUP($A452,'様式C-1-2用'!$B$3:$O$1100,12,0),"")</f>
        <v>0</v>
      </c>
      <c r="M452" s="321">
        <f>IFERROR(VLOOKUP($A452,'様式C-1-2用'!$B$3:$O$1100,13,0),"")</f>
        <v>0</v>
      </c>
      <c r="N452" s="321">
        <f>IFERROR(VLOOKUP($A452,'様式C-1-2用'!$B$3:$O$1100,14,0),"")</f>
        <v>0</v>
      </c>
      <c r="O452" s="321">
        <f>IFERROR(VLOOKUP($A452,'様式C-1-2用'!$B$3:$P$1100,15,0),"")</f>
        <v>0</v>
      </c>
    </row>
    <row r="453" spans="1:15" ht="15.95" customHeight="1" x14ac:dyDescent="0.15">
      <c r="A453" s="314">
        <v>451</v>
      </c>
      <c r="B453" s="320">
        <f>IFERROR(VLOOKUP($A453,'様式C-1-2用'!$B$3:$O$1100,2,0),"")</f>
        <v>0</v>
      </c>
      <c r="C453" s="321" t="str">
        <f>IFERROR(VLOOKUP($A453,'様式C-1-2用'!$B$3:$O$1100,3,0),"")</f>
        <v/>
      </c>
      <c r="D453" s="321">
        <f>IFERROR(VLOOKUP($A453,'様式C-1-2用'!$B$3:$O$1100,5,0),"")</f>
        <v>0</v>
      </c>
      <c r="E453" s="321">
        <f>IFERROR(VLOOKUP($A453,'様式C-1-2用'!$B$3:$O$1100,6,0),"")</f>
        <v>0</v>
      </c>
      <c r="F453" s="321">
        <f>IFERROR(VLOOKUP($A453,'様式C-1-2用'!$B$3:$O$1100,7,0),"")</f>
        <v>0</v>
      </c>
      <c r="G453" s="321">
        <f>IFERROR(VLOOKUP($A453,'様式C-1-2用'!$B$3:$O$1100,8,0),"")</f>
        <v>0</v>
      </c>
      <c r="H453" s="327">
        <f>IFERROR(VLOOKUP($A453,'様式C-1-2用'!$B$3:$O$1100,9,0),"")</f>
        <v>0</v>
      </c>
      <c r="I453" s="321">
        <f>IFERROR(VLOOKUP($A453,'様式C-1-2用'!$B$3:$O$1100,10,0),"")</f>
        <v>0</v>
      </c>
      <c r="J453" s="321">
        <f>IFERROR(VLOOKUP($A453,'様式C-1-2用'!$B$3:$O$1100,11,0),"")</f>
        <v>0</v>
      </c>
      <c r="K453" s="321">
        <f t="shared" si="7"/>
        <v>0</v>
      </c>
      <c r="L453" s="321">
        <f>IFERROR(VLOOKUP($A453,'様式C-1-2用'!$B$3:$O$1100,12,0),"")</f>
        <v>0</v>
      </c>
      <c r="M453" s="321">
        <f>IFERROR(VLOOKUP($A453,'様式C-1-2用'!$B$3:$O$1100,13,0),"")</f>
        <v>0</v>
      </c>
      <c r="N453" s="321">
        <f>IFERROR(VLOOKUP($A453,'様式C-1-2用'!$B$3:$O$1100,14,0),"")</f>
        <v>0</v>
      </c>
      <c r="O453" s="321">
        <f>IFERROR(VLOOKUP($A453,'様式C-1-2用'!$B$3:$P$1100,15,0),"")</f>
        <v>0</v>
      </c>
    </row>
    <row r="454" spans="1:15" ht="15.95" customHeight="1" x14ac:dyDescent="0.15">
      <c r="A454" s="314">
        <v>452</v>
      </c>
      <c r="B454" s="320">
        <f>IFERROR(VLOOKUP($A454,'様式C-1-2用'!$B$3:$O$1100,2,0),"")</f>
        <v>0</v>
      </c>
      <c r="C454" s="321" t="str">
        <f>IFERROR(VLOOKUP($A454,'様式C-1-2用'!$B$3:$O$1100,3,0),"")</f>
        <v/>
      </c>
      <c r="D454" s="321">
        <f>IFERROR(VLOOKUP($A454,'様式C-1-2用'!$B$3:$O$1100,5,0),"")</f>
        <v>0</v>
      </c>
      <c r="E454" s="321">
        <f>IFERROR(VLOOKUP($A454,'様式C-1-2用'!$B$3:$O$1100,6,0),"")</f>
        <v>0</v>
      </c>
      <c r="F454" s="321">
        <f>IFERROR(VLOOKUP($A454,'様式C-1-2用'!$B$3:$O$1100,7,0),"")</f>
        <v>0</v>
      </c>
      <c r="G454" s="321">
        <f>IFERROR(VLOOKUP($A454,'様式C-1-2用'!$B$3:$O$1100,8,0),"")</f>
        <v>0</v>
      </c>
      <c r="H454" s="327">
        <f>IFERROR(VLOOKUP($A454,'様式C-1-2用'!$B$3:$O$1100,9,0),"")</f>
        <v>0</v>
      </c>
      <c r="I454" s="321">
        <f>IFERROR(VLOOKUP($A454,'様式C-1-2用'!$B$3:$O$1100,10,0),"")</f>
        <v>0</v>
      </c>
      <c r="J454" s="321">
        <f>IFERROR(VLOOKUP($A454,'様式C-1-2用'!$B$3:$O$1100,11,0),"")</f>
        <v>0</v>
      </c>
      <c r="K454" s="321">
        <f t="shared" si="7"/>
        <v>0</v>
      </c>
      <c r="L454" s="321">
        <f>IFERROR(VLOOKUP($A454,'様式C-1-2用'!$B$3:$O$1100,12,0),"")</f>
        <v>0</v>
      </c>
      <c r="M454" s="321">
        <f>IFERROR(VLOOKUP($A454,'様式C-1-2用'!$B$3:$O$1100,13,0),"")</f>
        <v>0</v>
      </c>
      <c r="N454" s="321">
        <f>IFERROR(VLOOKUP($A454,'様式C-1-2用'!$B$3:$O$1100,14,0),"")</f>
        <v>0</v>
      </c>
      <c r="O454" s="321">
        <f>IFERROR(VLOOKUP($A454,'様式C-1-2用'!$B$3:$P$1100,15,0),"")</f>
        <v>0</v>
      </c>
    </row>
    <row r="455" spans="1:15" ht="15.95" customHeight="1" x14ac:dyDescent="0.15">
      <c r="A455" s="314">
        <v>453</v>
      </c>
      <c r="B455" s="320">
        <f>IFERROR(VLOOKUP($A455,'様式C-1-2用'!$B$3:$O$1100,2,0),"")</f>
        <v>0</v>
      </c>
      <c r="C455" s="321" t="str">
        <f>IFERROR(VLOOKUP($A455,'様式C-1-2用'!$B$3:$O$1100,3,0),"")</f>
        <v/>
      </c>
      <c r="D455" s="321">
        <f>IFERROR(VLOOKUP($A455,'様式C-1-2用'!$B$3:$O$1100,5,0),"")</f>
        <v>0</v>
      </c>
      <c r="E455" s="321">
        <f>IFERROR(VLOOKUP($A455,'様式C-1-2用'!$B$3:$O$1100,6,0),"")</f>
        <v>0</v>
      </c>
      <c r="F455" s="321">
        <f>IFERROR(VLOOKUP($A455,'様式C-1-2用'!$B$3:$O$1100,7,0),"")</f>
        <v>0</v>
      </c>
      <c r="G455" s="321">
        <f>IFERROR(VLOOKUP($A455,'様式C-1-2用'!$B$3:$O$1100,8,0),"")</f>
        <v>0</v>
      </c>
      <c r="H455" s="327">
        <f>IFERROR(VLOOKUP($A455,'様式C-1-2用'!$B$3:$O$1100,9,0),"")</f>
        <v>0</v>
      </c>
      <c r="I455" s="321">
        <f>IFERROR(VLOOKUP($A455,'様式C-1-2用'!$B$3:$O$1100,10,0),"")</f>
        <v>0</v>
      </c>
      <c r="J455" s="321">
        <f>IFERROR(VLOOKUP($A455,'様式C-1-2用'!$B$3:$O$1100,11,0),"")</f>
        <v>0</v>
      </c>
      <c r="K455" s="321">
        <f t="shared" si="7"/>
        <v>0</v>
      </c>
      <c r="L455" s="321">
        <f>IFERROR(VLOOKUP($A455,'様式C-1-2用'!$B$3:$O$1100,12,0),"")</f>
        <v>0</v>
      </c>
      <c r="M455" s="321">
        <f>IFERROR(VLOOKUP($A455,'様式C-1-2用'!$B$3:$O$1100,13,0),"")</f>
        <v>0</v>
      </c>
      <c r="N455" s="321">
        <f>IFERROR(VLOOKUP($A455,'様式C-1-2用'!$B$3:$O$1100,14,0),"")</f>
        <v>0</v>
      </c>
      <c r="O455" s="321">
        <f>IFERROR(VLOOKUP($A455,'様式C-1-2用'!$B$3:$P$1100,15,0),"")</f>
        <v>0</v>
      </c>
    </row>
    <row r="456" spans="1:15" ht="15.95" customHeight="1" x14ac:dyDescent="0.15">
      <c r="A456" s="314">
        <v>454</v>
      </c>
      <c r="B456" s="320">
        <f>IFERROR(VLOOKUP($A456,'様式C-1-2用'!$B$3:$O$1100,2,0),"")</f>
        <v>0</v>
      </c>
      <c r="C456" s="321" t="str">
        <f>IFERROR(VLOOKUP($A456,'様式C-1-2用'!$B$3:$O$1100,3,0),"")</f>
        <v/>
      </c>
      <c r="D456" s="321">
        <f>IFERROR(VLOOKUP($A456,'様式C-1-2用'!$B$3:$O$1100,5,0),"")</f>
        <v>0</v>
      </c>
      <c r="E456" s="321">
        <f>IFERROR(VLOOKUP($A456,'様式C-1-2用'!$B$3:$O$1100,6,0),"")</f>
        <v>0</v>
      </c>
      <c r="F456" s="321">
        <f>IFERROR(VLOOKUP($A456,'様式C-1-2用'!$B$3:$O$1100,7,0),"")</f>
        <v>0</v>
      </c>
      <c r="G456" s="321">
        <f>IFERROR(VLOOKUP($A456,'様式C-1-2用'!$B$3:$O$1100,8,0),"")</f>
        <v>0</v>
      </c>
      <c r="H456" s="327">
        <f>IFERROR(VLOOKUP($A456,'様式C-1-2用'!$B$3:$O$1100,9,0),"")</f>
        <v>0</v>
      </c>
      <c r="I456" s="321">
        <f>IFERROR(VLOOKUP($A456,'様式C-1-2用'!$B$3:$O$1100,10,0),"")</f>
        <v>0</v>
      </c>
      <c r="J456" s="321">
        <f>IFERROR(VLOOKUP($A456,'様式C-1-2用'!$B$3:$O$1100,11,0),"")</f>
        <v>0</v>
      </c>
      <c r="K456" s="321">
        <f t="shared" si="7"/>
        <v>0</v>
      </c>
      <c r="L456" s="321">
        <f>IFERROR(VLOOKUP($A456,'様式C-1-2用'!$B$3:$O$1100,12,0),"")</f>
        <v>0</v>
      </c>
      <c r="M456" s="321">
        <f>IFERROR(VLOOKUP($A456,'様式C-1-2用'!$B$3:$O$1100,13,0),"")</f>
        <v>0</v>
      </c>
      <c r="N456" s="321">
        <f>IFERROR(VLOOKUP($A456,'様式C-1-2用'!$B$3:$O$1100,14,0),"")</f>
        <v>0</v>
      </c>
      <c r="O456" s="321">
        <f>IFERROR(VLOOKUP($A456,'様式C-1-2用'!$B$3:$P$1100,15,0),"")</f>
        <v>0</v>
      </c>
    </row>
    <row r="457" spans="1:15" ht="15.95" customHeight="1" x14ac:dyDescent="0.15">
      <c r="A457" s="314">
        <v>455</v>
      </c>
      <c r="B457" s="320">
        <f>IFERROR(VLOOKUP($A457,'様式C-1-2用'!$B$3:$O$1100,2,0),"")</f>
        <v>0</v>
      </c>
      <c r="C457" s="321" t="str">
        <f>IFERROR(VLOOKUP($A457,'様式C-1-2用'!$B$3:$O$1100,3,0),"")</f>
        <v/>
      </c>
      <c r="D457" s="321">
        <f>IFERROR(VLOOKUP($A457,'様式C-1-2用'!$B$3:$O$1100,5,0),"")</f>
        <v>0</v>
      </c>
      <c r="E457" s="321">
        <f>IFERROR(VLOOKUP($A457,'様式C-1-2用'!$B$3:$O$1100,6,0),"")</f>
        <v>0</v>
      </c>
      <c r="F457" s="321">
        <f>IFERROR(VLOOKUP($A457,'様式C-1-2用'!$B$3:$O$1100,7,0),"")</f>
        <v>0</v>
      </c>
      <c r="G457" s="321">
        <f>IFERROR(VLOOKUP($A457,'様式C-1-2用'!$B$3:$O$1100,8,0),"")</f>
        <v>0</v>
      </c>
      <c r="H457" s="327">
        <f>IFERROR(VLOOKUP($A457,'様式C-1-2用'!$B$3:$O$1100,9,0),"")</f>
        <v>0</v>
      </c>
      <c r="I457" s="321">
        <f>IFERROR(VLOOKUP($A457,'様式C-1-2用'!$B$3:$O$1100,10,0),"")</f>
        <v>0</v>
      </c>
      <c r="J457" s="321">
        <f>IFERROR(VLOOKUP($A457,'様式C-1-2用'!$B$3:$O$1100,11,0),"")</f>
        <v>0</v>
      </c>
      <c r="K457" s="321">
        <f t="shared" si="7"/>
        <v>0</v>
      </c>
      <c r="L457" s="321">
        <f>IFERROR(VLOOKUP($A457,'様式C-1-2用'!$B$3:$O$1100,12,0),"")</f>
        <v>0</v>
      </c>
      <c r="M457" s="321">
        <f>IFERROR(VLOOKUP($A457,'様式C-1-2用'!$B$3:$O$1100,13,0),"")</f>
        <v>0</v>
      </c>
      <c r="N457" s="321">
        <f>IFERROR(VLOOKUP($A457,'様式C-1-2用'!$B$3:$O$1100,14,0),"")</f>
        <v>0</v>
      </c>
      <c r="O457" s="321">
        <f>IFERROR(VLOOKUP($A457,'様式C-1-2用'!$B$3:$P$1100,15,0),"")</f>
        <v>0</v>
      </c>
    </row>
    <row r="458" spans="1:15" ht="15.95" customHeight="1" x14ac:dyDescent="0.15">
      <c r="A458" s="314">
        <v>456</v>
      </c>
      <c r="B458" s="320">
        <f>IFERROR(VLOOKUP($A458,'様式C-1-2用'!$B$3:$O$1100,2,0),"")</f>
        <v>0</v>
      </c>
      <c r="C458" s="321" t="str">
        <f>IFERROR(VLOOKUP($A458,'様式C-1-2用'!$B$3:$O$1100,3,0),"")</f>
        <v/>
      </c>
      <c r="D458" s="321">
        <f>IFERROR(VLOOKUP($A458,'様式C-1-2用'!$B$3:$O$1100,5,0),"")</f>
        <v>0</v>
      </c>
      <c r="E458" s="321">
        <f>IFERROR(VLOOKUP($A458,'様式C-1-2用'!$B$3:$O$1100,6,0),"")</f>
        <v>0</v>
      </c>
      <c r="F458" s="321">
        <f>IFERROR(VLOOKUP($A458,'様式C-1-2用'!$B$3:$O$1100,7,0),"")</f>
        <v>0</v>
      </c>
      <c r="G458" s="321">
        <f>IFERROR(VLOOKUP($A458,'様式C-1-2用'!$B$3:$O$1100,8,0),"")</f>
        <v>0</v>
      </c>
      <c r="H458" s="327">
        <f>IFERROR(VLOOKUP($A458,'様式C-1-2用'!$B$3:$O$1100,9,0),"")</f>
        <v>0</v>
      </c>
      <c r="I458" s="321">
        <f>IFERROR(VLOOKUP($A458,'様式C-1-2用'!$B$3:$O$1100,10,0),"")</f>
        <v>0</v>
      </c>
      <c r="J458" s="321">
        <f>IFERROR(VLOOKUP($A458,'様式C-1-2用'!$B$3:$O$1100,11,0),"")</f>
        <v>0</v>
      </c>
      <c r="K458" s="321">
        <f t="shared" si="7"/>
        <v>0</v>
      </c>
      <c r="L458" s="321">
        <f>IFERROR(VLOOKUP($A458,'様式C-1-2用'!$B$3:$O$1100,12,0),"")</f>
        <v>0</v>
      </c>
      <c r="M458" s="321">
        <f>IFERROR(VLOOKUP($A458,'様式C-1-2用'!$B$3:$O$1100,13,0),"")</f>
        <v>0</v>
      </c>
      <c r="N458" s="321">
        <f>IFERROR(VLOOKUP($A458,'様式C-1-2用'!$B$3:$O$1100,14,0),"")</f>
        <v>0</v>
      </c>
      <c r="O458" s="321">
        <f>IFERROR(VLOOKUP($A458,'様式C-1-2用'!$B$3:$P$1100,15,0),"")</f>
        <v>0</v>
      </c>
    </row>
    <row r="459" spans="1:15" ht="15.95" customHeight="1" x14ac:dyDescent="0.15">
      <c r="A459" s="314">
        <v>457</v>
      </c>
      <c r="B459" s="320">
        <f>IFERROR(VLOOKUP($A459,'様式C-1-2用'!$B$3:$O$1100,2,0),"")</f>
        <v>0</v>
      </c>
      <c r="C459" s="321" t="str">
        <f>IFERROR(VLOOKUP($A459,'様式C-1-2用'!$B$3:$O$1100,3,0),"")</f>
        <v/>
      </c>
      <c r="D459" s="321">
        <f>IFERROR(VLOOKUP($A459,'様式C-1-2用'!$B$3:$O$1100,5,0),"")</f>
        <v>0</v>
      </c>
      <c r="E459" s="321">
        <f>IFERROR(VLOOKUP($A459,'様式C-1-2用'!$B$3:$O$1100,6,0),"")</f>
        <v>0</v>
      </c>
      <c r="F459" s="321">
        <f>IFERROR(VLOOKUP($A459,'様式C-1-2用'!$B$3:$O$1100,7,0),"")</f>
        <v>0</v>
      </c>
      <c r="G459" s="321">
        <f>IFERROR(VLOOKUP($A459,'様式C-1-2用'!$B$3:$O$1100,8,0),"")</f>
        <v>0</v>
      </c>
      <c r="H459" s="327">
        <f>IFERROR(VLOOKUP($A459,'様式C-1-2用'!$B$3:$O$1100,9,0),"")</f>
        <v>0</v>
      </c>
      <c r="I459" s="321">
        <f>IFERROR(VLOOKUP($A459,'様式C-1-2用'!$B$3:$O$1100,10,0),"")</f>
        <v>0</v>
      </c>
      <c r="J459" s="321">
        <f>IFERROR(VLOOKUP($A459,'様式C-1-2用'!$B$3:$O$1100,11,0),"")</f>
        <v>0</v>
      </c>
      <c r="K459" s="321">
        <f t="shared" si="7"/>
        <v>0</v>
      </c>
      <c r="L459" s="321">
        <f>IFERROR(VLOOKUP($A459,'様式C-1-2用'!$B$3:$O$1100,12,0),"")</f>
        <v>0</v>
      </c>
      <c r="M459" s="321">
        <f>IFERROR(VLOOKUP($A459,'様式C-1-2用'!$B$3:$O$1100,13,0),"")</f>
        <v>0</v>
      </c>
      <c r="N459" s="321">
        <f>IFERROR(VLOOKUP($A459,'様式C-1-2用'!$B$3:$O$1100,14,0),"")</f>
        <v>0</v>
      </c>
      <c r="O459" s="321">
        <f>IFERROR(VLOOKUP($A459,'様式C-1-2用'!$B$3:$P$1100,15,0),"")</f>
        <v>0</v>
      </c>
    </row>
    <row r="460" spans="1:15" ht="15.95" customHeight="1" x14ac:dyDescent="0.15">
      <c r="A460" s="314">
        <v>458</v>
      </c>
      <c r="B460" s="320">
        <f>IFERROR(VLOOKUP($A460,'様式C-1-2用'!$B$3:$O$1100,2,0),"")</f>
        <v>0</v>
      </c>
      <c r="C460" s="321" t="str">
        <f>IFERROR(VLOOKUP($A460,'様式C-1-2用'!$B$3:$O$1100,3,0),"")</f>
        <v/>
      </c>
      <c r="D460" s="321">
        <f>IFERROR(VLOOKUP($A460,'様式C-1-2用'!$B$3:$O$1100,5,0),"")</f>
        <v>0</v>
      </c>
      <c r="E460" s="321">
        <f>IFERROR(VLOOKUP($A460,'様式C-1-2用'!$B$3:$O$1100,6,0),"")</f>
        <v>0</v>
      </c>
      <c r="F460" s="321">
        <f>IFERROR(VLOOKUP($A460,'様式C-1-2用'!$B$3:$O$1100,7,0),"")</f>
        <v>0</v>
      </c>
      <c r="G460" s="321">
        <f>IFERROR(VLOOKUP($A460,'様式C-1-2用'!$B$3:$O$1100,8,0),"")</f>
        <v>0</v>
      </c>
      <c r="H460" s="327">
        <f>IFERROR(VLOOKUP($A460,'様式C-1-2用'!$B$3:$O$1100,9,0),"")</f>
        <v>0</v>
      </c>
      <c r="I460" s="321">
        <f>IFERROR(VLOOKUP($A460,'様式C-1-2用'!$B$3:$O$1100,10,0),"")</f>
        <v>0</v>
      </c>
      <c r="J460" s="321">
        <f>IFERROR(VLOOKUP($A460,'様式C-1-2用'!$B$3:$O$1100,11,0),"")</f>
        <v>0</v>
      </c>
      <c r="K460" s="321">
        <f t="shared" si="7"/>
        <v>0</v>
      </c>
      <c r="L460" s="321">
        <f>IFERROR(VLOOKUP($A460,'様式C-1-2用'!$B$3:$O$1100,12,0),"")</f>
        <v>0</v>
      </c>
      <c r="M460" s="321">
        <f>IFERROR(VLOOKUP($A460,'様式C-1-2用'!$B$3:$O$1100,13,0),"")</f>
        <v>0</v>
      </c>
      <c r="N460" s="321">
        <f>IFERROR(VLOOKUP($A460,'様式C-1-2用'!$B$3:$O$1100,14,0),"")</f>
        <v>0</v>
      </c>
      <c r="O460" s="321">
        <f>IFERROR(VLOOKUP($A460,'様式C-1-2用'!$B$3:$P$1100,15,0),"")</f>
        <v>0</v>
      </c>
    </row>
    <row r="461" spans="1:15" ht="15.95" customHeight="1" x14ac:dyDescent="0.15">
      <c r="A461" s="314">
        <v>459</v>
      </c>
      <c r="B461" s="320">
        <f>IFERROR(VLOOKUP($A461,'様式C-1-2用'!$B$3:$O$1100,2,0),"")</f>
        <v>0</v>
      </c>
      <c r="C461" s="321" t="str">
        <f>IFERROR(VLOOKUP($A461,'様式C-1-2用'!$B$3:$O$1100,3,0),"")</f>
        <v/>
      </c>
      <c r="D461" s="321">
        <f>IFERROR(VLOOKUP($A461,'様式C-1-2用'!$B$3:$O$1100,5,0),"")</f>
        <v>0</v>
      </c>
      <c r="E461" s="321">
        <f>IFERROR(VLOOKUP($A461,'様式C-1-2用'!$B$3:$O$1100,6,0),"")</f>
        <v>0</v>
      </c>
      <c r="F461" s="321">
        <f>IFERROR(VLOOKUP($A461,'様式C-1-2用'!$B$3:$O$1100,7,0),"")</f>
        <v>0</v>
      </c>
      <c r="G461" s="321">
        <f>IFERROR(VLOOKUP($A461,'様式C-1-2用'!$B$3:$O$1100,8,0),"")</f>
        <v>0</v>
      </c>
      <c r="H461" s="327">
        <f>IFERROR(VLOOKUP($A461,'様式C-1-2用'!$B$3:$O$1100,9,0),"")</f>
        <v>0</v>
      </c>
      <c r="I461" s="321">
        <f>IFERROR(VLOOKUP($A461,'様式C-1-2用'!$B$3:$O$1100,10,0),"")</f>
        <v>0</v>
      </c>
      <c r="J461" s="321">
        <f>IFERROR(VLOOKUP($A461,'様式C-1-2用'!$B$3:$O$1100,11,0),"")</f>
        <v>0</v>
      </c>
      <c r="K461" s="321">
        <f t="shared" si="7"/>
        <v>0</v>
      </c>
      <c r="L461" s="321">
        <f>IFERROR(VLOOKUP($A461,'様式C-1-2用'!$B$3:$O$1100,12,0),"")</f>
        <v>0</v>
      </c>
      <c r="M461" s="321">
        <f>IFERROR(VLOOKUP($A461,'様式C-1-2用'!$B$3:$O$1100,13,0),"")</f>
        <v>0</v>
      </c>
      <c r="N461" s="321">
        <f>IFERROR(VLOOKUP($A461,'様式C-1-2用'!$B$3:$O$1100,14,0),"")</f>
        <v>0</v>
      </c>
      <c r="O461" s="321">
        <f>IFERROR(VLOOKUP($A461,'様式C-1-2用'!$B$3:$P$1100,15,0),"")</f>
        <v>0</v>
      </c>
    </row>
    <row r="462" spans="1:15" ht="15.95" customHeight="1" x14ac:dyDescent="0.15">
      <c r="A462" s="314">
        <v>460</v>
      </c>
      <c r="B462" s="320">
        <f>IFERROR(VLOOKUP($A462,'様式C-1-2用'!$B$3:$O$1100,2,0),"")</f>
        <v>0</v>
      </c>
      <c r="C462" s="321" t="str">
        <f>IFERROR(VLOOKUP($A462,'様式C-1-2用'!$B$3:$O$1100,3,0),"")</f>
        <v/>
      </c>
      <c r="D462" s="321">
        <f>IFERROR(VLOOKUP($A462,'様式C-1-2用'!$B$3:$O$1100,5,0),"")</f>
        <v>0</v>
      </c>
      <c r="E462" s="321">
        <f>IFERROR(VLOOKUP($A462,'様式C-1-2用'!$B$3:$O$1100,6,0),"")</f>
        <v>0</v>
      </c>
      <c r="F462" s="321">
        <f>IFERROR(VLOOKUP($A462,'様式C-1-2用'!$B$3:$O$1100,7,0),"")</f>
        <v>0</v>
      </c>
      <c r="G462" s="321">
        <f>IFERROR(VLOOKUP($A462,'様式C-1-2用'!$B$3:$O$1100,8,0),"")</f>
        <v>0</v>
      </c>
      <c r="H462" s="327">
        <f>IFERROR(VLOOKUP($A462,'様式C-1-2用'!$B$3:$O$1100,9,0),"")</f>
        <v>0</v>
      </c>
      <c r="I462" s="321">
        <f>IFERROR(VLOOKUP($A462,'様式C-1-2用'!$B$3:$O$1100,10,0),"")</f>
        <v>0</v>
      </c>
      <c r="J462" s="321">
        <f>IFERROR(VLOOKUP($A462,'様式C-1-2用'!$B$3:$O$1100,11,0),"")</f>
        <v>0</v>
      </c>
      <c r="K462" s="321">
        <f t="shared" si="7"/>
        <v>0</v>
      </c>
      <c r="L462" s="321">
        <f>IFERROR(VLOOKUP($A462,'様式C-1-2用'!$B$3:$O$1100,12,0),"")</f>
        <v>0</v>
      </c>
      <c r="M462" s="321">
        <f>IFERROR(VLOOKUP($A462,'様式C-1-2用'!$B$3:$O$1100,13,0),"")</f>
        <v>0</v>
      </c>
      <c r="N462" s="321">
        <f>IFERROR(VLOOKUP($A462,'様式C-1-2用'!$B$3:$O$1100,14,0),"")</f>
        <v>0</v>
      </c>
      <c r="O462" s="321">
        <f>IFERROR(VLOOKUP($A462,'様式C-1-2用'!$B$3:$P$1100,15,0),"")</f>
        <v>0</v>
      </c>
    </row>
    <row r="463" spans="1:15" ht="15.95" customHeight="1" x14ac:dyDescent="0.15">
      <c r="A463" s="314">
        <v>461</v>
      </c>
      <c r="B463" s="320">
        <f>IFERROR(VLOOKUP($A463,'様式C-1-2用'!$B$3:$O$1100,2,0),"")</f>
        <v>0</v>
      </c>
      <c r="C463" s="321" t="str">
        <f>IFERROR(VLOOKUP($A463,'様式C-1-2用'!$B$3:$O$1100,3,0),"")</f>
        <v/>
      </c>
      <c r="D463" s="321">
        <f>IFERROR(VLOOKUP($A463,'様式C-1-2用'!$B$3:$O$1100,5,0),"")</f>
        <v>0</v>
      </c>
      <c r="E463" s="321">
        <f>IFERROR(VLOOKUP($A463,'様式C-1-2用'!$B$3:$O$1100,6,0),"")</f>
        <v>0</v>
      </c>
      <c r="F463" s="321">
        <f>IFERROR(VLOOKUP($A463,'様式C-1-2用'!$B$3:$O$1100,7,0),"")</f>
        <v>0</v>
      </c>
      <c r="G463" s="321">
        <f>IFERROR(VLOOKUP($A463,'様式C-1-2用'!$B$3:$O$1100,8,0),"")</f>
        <v>0</v>
      </c>
      <c r="H463" s="327">
        <f>IFERROR(VLOOKUP($A463,'様式C-1-2用'!$B$3:$O$1100,9,0),"")</f>
        <v>0</v>
      </c>
      <c r="I463" s="321">
        <f>IFERROR(VLOOKUP($A463,'様式C-1-2用'!$B$3:$O$1100,10,0),"")</f>
        <v>0</v>
      </c>
      <c r="J463" s="321">
        <f>IFERROR(VLOOKUP($A463,'様式C-1-2用'!$B$3:$O$1100,11,0),"")</f>
        <v>0</v>
      </c>
      <c r="K463" s="321">
        <f t="shared" si="7"/>
        <v>0</v>
      </c>
      <c r="L463" s="321">
        <f>IFERROR(VLOOKUP($A463,'様式C-1-2用'!$B$3:$O$1100,12,0),"")</f>
        <v>0</v>
      </c>
      <c r="M463" s="321">
        <f>IFERROR(VLOOKUP($A463,'様式C-1-2用'!$B$3:$O$1100,13,0),"")</f>
        <v>0</v>
      </c>
      <c r="N463" s="321">
        <f>IFERROR(VLOOKUP($A463,'様式C-1-2用'!$B$3:$O$1100,14,0),"")</f>
        <v>0</v>
      </c>
      <c r="O463" s="321">
        <f>IFERROR(VLOOKUP($A463,'様式C-1-2用'!$B$3:$P$1100,15,0),"")</f>
        <v>0</v>
      </c>
    </row>
    <row r="464" spans="1:15" ht="15.95" customHeight="1" x14ac:dyDescent="0.15">
      <c r="A464" s="314">
        <v>462</v>
      </c>
      <c r="B464" s="320">
        <f>IFERROR(VLOOKUP($A464,'様式C-1-2用'!$B$3:$O$1100,2,0),"")</f>
        <v>0</v>
      </c>
      <c r="C464" s="321" t="str">
        <f>IFERROR(VLOOKUP($A464,'様式C-1-2用'!$B$3:$O$1100,3,0),"")</f>
        <v/>
      </c>
      <c r="D464" s="321">
        <f>IFERROR(VLOOKUP($A464,'様式C-1-2用'!$B$3:$O$1100,5,0),"")</f>
        <v>0</v>
      </c>
      <c r="E464" s="321">
        <f>IFERROR(VLOOKUP($A464,'様式C-1-2用'!$B$3:$O$1100,6,0),"")</f>
        <v>0</v>
      </c>
      <c r="F464" s="321">
        <f>IFERROR(VLOOKUP($A464,'様式C-1-2用'!$B$3:$O$1100,7,0),"")</f>
        <v>0</v>
      </c>
      <c r="G464" s="321">
        <f>IFERROR(VLOOKUP($A464,'様式C-1-2用'!$B$3:$O$1100,8,0),"")</f>
        <v>0</v>
      </c>
      <c r="H464" s="327">
        <f>IFERROR(VLOOKUP($A464,'様式C-1-2用'!$B$3:$O$1100,9,0),"")</f>
        <v>0</v>
      </c>
      <c r="I464" s="321">
        <f>IFERROR(VLOOKUP($A464,'様式C-1-2用'!$B$3:$O$1100,10,0),"")</f>
        <v>0</v>
      </c>
      <c r="J464" s="321">
        <f>IFERROR(VLOOKUP($A464,'様式C-1-2用'!$B$3:$O$1100,11,0),"")</f>
        <v>0</v>
      </c>
      <c r="K464" s="321">
        <f t="shared" si="7"/>
        <v>0</v>
      </c>
      <c r="L464" s="321">
        <f>IFERROR(VLOOKUP($A464,'様式C-1-2用'!$B$3:$O$1100,12,0),"")</f>
        <v>0</v>
      </c>
      <c r="M464" s="321">
        <f>IFERROR(VLOOKUP($A464,'様式C-1-2用'!$B$3:$O$1100,13,0),"")</f>
        <v>0</v>
      </c>
      <c r="N464" s="321">
        <f>IFERROR(VLOOKUP($A464,'様式C-1-2用'!$B$3:$O$1100,14,0),"")</f>
        <v>0</v>
      </c>
      <c r="O464" s="321">
        <f>IFERROR(VLOOKUP($A464,'様式C-1-2用'!$B$3:$P$1100,15,0),"")</f>
        <v>0</v>
      </c>
    </row>
    <row r="465" spans="1:15" ht="15.95" customHeight="1" x14ac:dyDescent="0.15">
      <c r="A465" s="314">
        <v>463</v>
      </c>
      <c r="B465" s="320">
        <f>IFERROR(VLOOKUP($A465,'様式C-1-2用'!$B$3:$O$1100,2,0),"")</f>
        <v>0</v>
      </c>
      <c r="C465" s="321" t="str">
        <f>IFERROR(VLOOKUP($A465,'様式C-1-2用'!$B$3:$O$1100,3,0),"")</f>
        <v/>
      </c>
      <c r="D465" s="321">
        <f>IFERROR(VLOOKUP($A465,'様式C-1-2用'!$B$3:$O$1100,5,0),"")</f>
        <v>0</v>
      </c>
      <c r="E465" s="321">
        <f>IFERROR(VLOOKUP($A465,'様式C-1-2用'!$B$3:$O$1100,6,0),"")</f>
        <v>0</v>
      </c>
      <c r="F465" s="321">
        <f>IFERROR(VLOOKUP($A465,'様式C-1-2用'!$B$3:$O$1100,7,0),"")</f>
        <v>0</v>
      </c>
      <c r="G465" s="321">
        <f>IFERROR(VLOOKUP($A465,'様式C-1-2用'!$B$3:$O$1100,8,0),"")</f>
        <v>0</v>
      </c>
      <c r="H465" s="327">
        <f>IFERROR(VLOOKUP($A465,'様式C-1-2用'!$B$3:$O$1100,9,0),"")</f>
        <v>0</v>
      </c>
      <c r="I465" s="321">
        <f>IFERROR(VLOOKUP($A465,'様式C-1-2用'!$B$3:$O$1100,10,0),"")</f>
        <v>0</v>
      </c>
      <c r="J465" s="321">
        <f>IFERROR(VLOOKUP($A465,'様式C-1-2用'!$B$3:$O$1100,11,0),"")</f>
        <v>0</v>
      </c>
      <c r="K465" s="321">
        <f t="shared" si="7"/>
        <v>0</v>
      </c>
      <c r="L465" s="321">
        <f>IFERROR(VLOOKUP($A465,'様式C-1-2用'!$B$3:$O$1100,12,0),"")</f>
        <v>0</v>
      </c>
      <c r="M465" s="321">
        <f>IFERROR(VLOOKUP($A465,'様式C-1-2用'!$B$3:$O$1100,13,0),"")</f>
        <v>0</v>
      </c>
      <c r="N465" s="321">
        <f>IFERROR(VLOOKUP($A465,'様式C-1-2用'!$B$3:$O$1100,14,0),"")</f>
        <v>0</v>
      </c>
      <c r="O465" s="321">
        <f>IFERROR(VLOOKUP($A465,'様式C-1-2用'!$B$3:$P$1100,15,0),"")</f>
        <v>0</v>
      </c>
    </row>
    <row r="466" spans="1:15" ht="15.95" customHeight="1" x14ac:dyDescent="0.15">
      <c r="A466" s="314">
        <v>464</v>
      </c>
      <c r="B466" s="320">
        <f>IFERROR(VLOOKUP($A466,'様式C-1-2用'!$B$3:$O$1100,2,0),"")</f>
        <v>0</v>
      </c>
      <c r="C466" s="321" t="str">
        <f>IFERROR(VLOOKUP($A466,'様式C-1-2用'!$B$3:$O$1100,3,0),"")</f>
        <v/>
      </c>
      <c r="D466" s="321">
        <f>IFERROR(VLOOKUP($A466,'様式C-1-2用'!$B$3:$O$1100,5,0),"")</f>
        <v>0</v>
      </c>
      <c r="E466" s="321">
        <f>IFERROR(VLOOKUP($A466,'様式C-1-2用'!$B$3:$O$1100,6,0),"")</f>
        <v>0</v>
      </c>
      <c r="F466" s="321">
        <f>IFERROR(VLOOKUP($A466,'様式C-1-2用'!$B$3:$O$1100,7,0),"")</f>
        <v>0</v>
      </c>
      <c r="G466" s="321">
        <f>IFERROR(VLOOKUP($A466,'様式C-1-2用'!$B$3:$O$1100,8,0),"")</f>
        <v>0</v>
      </c>
      <c r="H466" s="327">
        <f>IFERROR(VLOOKUP($A466,'様式C-1-2用'!$B$3:$O$1100,9,0),"")</f>
        <v>0</v>
      </c>
      <c r="I466" s="321">
        <f>IFERROR(VLOOKUP($A466,'様式C-1-2用'!$B$3:$O$1100,10,0),"")</f>
        <v>0</v>
      </c>
      <c r="J466" s="321">
        <f>IFERROR(VLOOKUP($A466,'様式C-1-2用'!$B$3:$O$1100,11,0),"")</f>
        <v>0</v>
      </c>
      <c r="K466" s="321">
        <f t="shared" si="7"/>
        <v>0</v>
      </c>
      <c r="L466" s="321">
        <f>IFERROR(VLOOKUP($A466,'様式C-1-2用'!$B$3:$O$1100,12,0),"")</f>
        <v>0</v>
      </c>
      <c r="M466" s="321">
        <f>IFERROR(VLOOKUP($A466,'様式C-1-2用'!$B$3:$O$1100,13,0),"")</f>
        <v>0</v>
      </c>
      <c r="N466" s="321">
        <f>IFERROR(VLOOKUP($A466,'様式C-1-2用'!$B$3:$O$1100,14,0),"")</f>
        <v>0</v>
      </c>
      <c r="O466" s="321">
        <f>IFERROR(VLOOKUP($A466,'様式C-1-2用'!$B$3:$P$1100,15,0),"")</f>
        <v>0</v>
      </c>
    </row>
    <row r="467" spans="1:15" ht="15.95" customHeight="1" x14ac:dyDescent="0.15">
      <c r="A467" s="314">
        <v>465</v>
      </c>
      <c r="B467" s="320">
        <f>IFERROR(VLOOKUP($A467,'様式C-1-2用'!$B$3:$O$1100,2,0),"")</f>
        <v>0</v>
      </c>
      <c r="C467" s="321" t="str">
        <f>IFERROR(VLOOKUP($A467,'様式C-1-2用'!$B$3:$O$1100,3,0),"")</f>
        <v/>
      </c>
      <c r="D467" s="321">
        <f>IFERROR(VLOOKUP($A467,'様式C-1-2用'!$B$3:$O$1100,5,0),"")</f>
        <v>0</v>
      </c>
      <c r="E467" s="321">
        <f>IFERROR(VLOOKUP($A467,'様式C-1-2用'!$B$3:$O$1100,6,0),"")</f>
        <v>0</v>
      </c>
      <c r="F467" s="321">
        <f>IFERROR(VLOOKUP($A467,'様式C-1-2用'!$B$3:$O$1100,7,0),"")</f>
        <v>0</v>
      </c>
      <c r="G467" s="321">
        <f>IFERROR(VLOOKUP($A467,'様式C-1-2用'!$B$3:$O$1100,8,0),"")</f>
        <v>0</v>
      </c>
      <c r="H467" s="327">
        <f>IFERROR(VLOOKUP($A467,'様式C-1-2用'!$B$3:$O$1100,9,0),"")</f>
        <v>0</v>
      </c>
      <c r="I467" s="321">
        <f>IFERROR(VLOOKUP($A467,'様式C-1-2用'!$B$3:$O$1100,10,0),"")</f>
        <v>0</v>
      </c>
      <c r="J467" s="321">
        <f>IFERROR(VLOOKUP($A467,'様式C-1-2用'!$B$3:$O$1100,11,0),"")</f>
        <v>0</v>
      </c>
      <c r="K467" s="321">
        <f t="shared" si="7"/>
        <v>0</v>
      </c>
      <c r="L467" s="321">
        <f>IFERROR(VLOOKUP($A467,'様式C-1-2用'!$B$3:$O$1100,12,0),"")</f>
        <v>0</v>
      </c>
      <c r="M467" s="321">
        <f>IFERROR(VLOOKUP($A467,'様式C-1-2用'!$B$3:$O$1100,13,0),"")</f>
        <v>0</v>
      </c>
      <c r="N467" s="321">
        <f>IFERROR(VLOOKUP($A467,'様式C-1-2用'!$B$3:$O$1100,14,0),"")</f>
        <v>0</v>
      </c>
      <c r="O467" s="321">
        <f>IFERROR(VLOOKUP($A467,'様式C-1-2用'!$B$3:$P$1100,15,0),"")</f>
        <v>0</v>
      </c>
    </row>
    <row r="468" spans="1:15" ht="15.95" customHeight="1" x14ac:dyDescent="0.15">
      <c r="A468" s="314">
        <v>466</v>
      </c>
      <c r="B468" s="320">
        <f>IFERROR(VLOOKUP($A468,'様式C-1-2用'!$B$3:$O$1100,2,0),"")</f>
        <v>0</v>
      </c>
      <c r="C468" s="321" t="str">
        <f>IFERROR(VLOOKUP($A468,'様式C-1-2用'!$B$3:$O$1100,3,0),"")</f>
        <v/>
      </c>
      <c r="D468" s="321">
        <f>IFERROR(VLOOKUP($A468,'様式C-1-2用'!$B$3:$O$1100,5,0),"")</f>
        <v>0</v>
      </c>
      <c r="E468" s="321">
        <f>IFERROR(VLOOKUP($A468,'様式C-1-2用'!$B$3:$O$1100,6,0),"")</f>
        <v>0</v>
      </c>
      <c r="F468" s="321">
        <f>IFERROR(VLOOKUP($A468,'様式C-1-2用'!$B$3:$O$1100,7,0),"")</f>
        <v>0</v>
      </c>
      <c r="G468" s="321">
        <f>IFERROR(VLOOKUP($A468,'様式C-1-2用'!$B$3:$O$1100,8,0),"")</f>
        <v>0</v>
      </c>
      <c r="H468" s="327">
        <f>IFERROR(VLOOKUP($A468,'様式C-1-2用'!$B$3:$O$1100,9,0),"")</f>
        <v>0</v>
      </c>
      <c r="I468" s="321">
        <f>IFERROR(VLOOKUP($A468,'様式C-1-2用'!$B$3:$O$1100,10,0),"")</f>
        <v>0</v>
      </c>
      <c r="J468" s="321">
        <f>IFERROR(VLOOKUP($A468,'様式C-1-2用'!$B$3:$O$1100,11,0),"")</f>
        <v>0</v>
      </c>
      <c r="K468" s="321">
        <f t="shared" si="7"/>
        <v>0</v>
      </c>
      <c r="L468" s="321">
        <f>IFERROR(VLOOKUP($A468,'様式C-1-2用'!$B$3:$O$1100,12,0),"")</f>
        <v>0</v>
      </c>
      <c r="M468" s="321">
        <f>IFERROR(VLOOKUP($A468,'様式C-1-2用'!$B$3:$O$1100,13,0),"")</f>
        <v>0</v>
      </c>
      <c r="N468" s="321">
        <f>IFERROR(VLOOKUP($A468,'様式C-1-2用'!$B$3:$O$1100,14,0),"")</f>
        <v>0</v>
      </c>
      <c r="O468" s="321">
        <f>IFERROR(VLOOKUP($A468,'様式C-1-2用'!$B$3:$P$1100,15,0),"")</f>
        <v>0</v>
      </c>
    </row>
    <row r="469" spans="1:15" ht="15.95" customHeight="1" x14ac:dyDescent="0.15">
      <c r="A469" s="314">
        <v>467</v>
      </c>
      <c r="B469" s="320">
        <f>IFERROR(VLOOKUP($A469,'様式C-1-2用'!$B$3:$O$1100,2,0),"")</f>
        <v>0</v>
      </c>
      <c r="C469" s="321" t="str">
        <f>IFERROR(VLOOKUP($A469,'様式C-1-2用'!$B$3:$O$1100,3,0),"")</f>
        <v/>
      </c>
      <c r="D469" s="321">
        <f>IFERROR(VLOOKUP($A469,'様式C-1-2用'!$B$3:$O$1100,5,0),"")</f>
        <v>0</v>
      </c>
      <c r="E469" s="321">
        <f>IFERROR(VLOOKUP($A469,'様式C-1-2用'!$B$3:$O$1100,6,0),"")</f>
        <v>0</v>
      </c>
      <c r="F469" s="321">
        <f>IFERROR(VLOOKUP($A469,'様式C-1-2用'!$B$3:$O$1100,7,0),"")</f>
        <v>0</v>
      </c>
      <c r="G469" s="321">
        <f>IFERROR(VLOOKUP($A469,'様式C-1-2用'!$B$3:$O$1100,8,0),"")</f>
        <v>0</v>
      </c>
      <c r="H469" s="327">
        <f>IFERROR(VLOOKUP($A469,'様式C-1-2用'!$B$3:$O$1100,9,0),"")</f>
        <v>0</v>
      </c>
      <c r="I469" s="321">
        <f>IFERROR(VLOOKUP($A469,'様式C-1-2用'!$B$3:$O$1100,10,0),"")</f>
        <v>0</v>
      </c>
      <c r="J469" s="321">
        <f>IFERROR(VLOOKUP($A469,'様式C-1-2用'!$B$3:$O$1100,11,0),"")</f>
        <v>0</v>
      </c>
      <c r="K469" s="321">
        <f t="shared" si="7"/>
        <v>0</v>
      </c>
      <c r="L469" s="321">
        <f>IFERROR(VLOOKUP($A469,'様式C-1-2用'!$B$3:$O$1100,12,0),"")</f>
        <v>0</v>
      </c>
      <c r="M469" s="321">
        <f>IFERROR(VLOOKUP($A469,'様式C-1-2用'!$B$3:$O$1100,13,0),"")</f>
        <v>0</v>
      </c>
      <c r="N469" s="321">
        <f>IFERROR(VLOOKUP($A469,'様式C-1-2用'!$B$3:$O$1100,14,0),"")</f>
        <v>0</v>
      </c>
      <c r="O469" s="321">
        <f>IFERROR(VLOOKUP($A469,'様式C-1-2用'!$B$3:$P$1100,15,0),"")</f>
        <v>0</v>
      </c>
    </row>
    <row r="470" spans="1:15" ht="15.95" customHeight="1" x14ac:dyDescent="0.15">
      <c r="A470" s="314">
        <v>468</v>
      </c>
      <c r="B470" s="320">
        <f>IFERROR(VLOOKUP($A470,'様式C-1-2用'!$B$3:$O$1100,2,0),"")</f>
        <v>0</v>
      </c>
      <c r="C470" s="321" t="str">
        <f>IFERROR(VLOOKUP($A470,'様式C-1-2用'!$B$3:$O$1100,3,0),"")</f>
        <v/>
      </c>
      <c r="D470" s="321">
        <f>IFERROR(VLOOKUP($A470,'様式C-1-2用'!$B$3:$O$1100,5,0),"")</f>
        <v>0</v>
      </c>
      <c r="E470" s="321">
        <f>IFERROR(VLOOKUP($A470,'様式C-1-2用'!$B$3:$O$1100,6,0),"")</f>
        <v>0</v>
      </c>
      <c r="F470" s="321">
        <f>IFERROR(VLOOKUP($A470,'様式C-1-2用'!$B$3:$O$1100,7,0),"")</f>
        <v>0</v>
      </c>
      <c r="G470" s="321">
        <f>IFERROR(VLOOKUP($A470,'様式C-1-2用'!$B$3:$O$1100,8,0),"")</f>
        <v>0</v>
      </c>
      <c r="H470" s="327">
        <f>IFERROR(VLOOKUP($A470,'様式C-1-2用'!$B$3:$O$1100,9,0),"")</f>
        <v>0</v>
      </c>
      <c r="I470" s="321">
        <f>IFERROR(VLOOKUP($A470,'様式C-1-2用'!$B$3:$O$1100,10,0),"")</f>
        <v>0</v>
      </c>
      <c r="J470" s="321">
        <f>IFERROR(VLOOKUP($A470,'様式C-1-2用'!$B$3:$O$1100,11,0),"")</f>
        <v>0</v>
      </c>
      <c r="K470" s="321">
        <f t="shared" si="7"/>
        <v>0</v>
      </c>
      <c r="L470" s="321">
        <f>IFERROR(VLOOKUP($A470,'様式C-1-2用'!$B$3:$O$1100,12,0),"")</f>
        <v>0</v>
      </c>
      <c r="M470" s="321">
        <f>IFERROR(VLOOKUP($A470,'様式C-1-2用'!$B$3:$O$1100,13,0),"")</f>
        <v>0</v>
      </c>
      <c r="N470" s="321">
        <f>IFERROR(VLOOKUP($A470,'様式C-1-2用'!$B$3:$O$1100,14,0),"")</f>
        <v>0</v>
      </c>
      <c r="O470" s="321">
        <f>IFERROR(VLOOKUP($A470,'様式C-1-2用'!$B$3:$P$1100,15,0),"")</f>
        <v>0</v>
      </c>
    </row>
    <row r="471" spans="1:15" ht="15.95" customHeight="1" x14ac:dyDescent="0.15">
      <c r="A471" s="314">
        <v>469</v>
      </c>
      <c r="B471" s="320">
        <f>IFERROR(VLOOKUP($A471,'様式C-1-2用'!$B$3:$O$1100,2,0),"")</f>
        <v>0</v>
      </c>
      <c r="C471" s="321" t="str">
        <f>IFERROR(VLOOKUP($A471,'様式C-1-2用'!$B$3:$O$1100,3,0),"")</f>
        <v/>
      </c>
      <c r="D471" s="321">
        <f>IFERROR(VLOOKUP($A471,'様式C-1-2用'!$B$3:$O$1100,5,0),"")</f>
        <v>0</v>
      </c>
      <c r="E471" s="321">
        <f>IFERROR(VLOOKUP($A471,'様式C-1-2用'!$B$3:$O$1100,6,0),"")</f>
        <v>0</v>
      </c>
      <c r="F471" s="321">
        <f>IFERROR(VLOOKUP($A471,'様式C-1-2用'!$B$3:$O$1100,7,0),"")</f>
        <v>0</v>
      </c>
      <c r="G471" s="321">
        <f>IFERROR(VLOOKUP($A471,'様式C-1-2用'!$B$3:$O$1100,8,0),"")</f>
        <v>0</v>
      </c>
      <c r="H471" s="327">
        <f>IFERROR(VLOOKUP($A471,'様式C-1-2用'!$B$3:$O$1100,9,0),"")</f>
        <v>0</v>
      </c>
      <c r="I471" s="321">
        <f>IFERROR(VLOOKUP($A471,'様式C-1-2用'!$B$3:$O$1100,10,0),"")</f>
        <v>0</v>
      </c>
      <c r="J471" s="321">
        <f>IFERROR(VLOOKUP($A471,'様式C-1-2用'!$B$3:$O$1100,11,0),"")</f>
        <v>0</v>
      </c>
      <c r="K471" s="321">
        <f t="shared" si="7"/>
        <v>0</v>
      </c>
      <c r="L471" s="321">
        <f>IFERROR(VLOOKUP($A471,'様式C-1-2用'!$B$3:$O$1100,12,0),"")</f>
        <v>0</v>
      </c>
      <c r="M471" s="321">
        <f>IFERROR(VLOOKUP($A471,'様式C-1-2用'!$B$3:$O$1100,13,0),"")</f>
        <v>0</v>
      </c>
      <c r="N471" s="321">
        <f>IFERROR(VLOOKUP($A471,'様式C-1-2用'!$B$3:$O$1100,14,0),"")</f>
        <v>0</v>
      </c>
      <c r="O471" s="321">
        <f>IFERROR(VLOOKUP($A471,'様式C-1-2用'!$B$3:$P$1100,15,0),"")</f>
        <v>0</v>
      </c>
    </row>
    <row r="472" spans="1:15" ht="15.95" customHeight="1" x14ac:dyDescent="0.15">
      <c r="A472" s="314">
        <v>470</v>
      </c>
      <c r="B472" s="320">
        <f>IFERROR(VLOOKUP($A472,'様式C-1-2用'!$B$3:$O$1100,2,0),"")</f>
        <v>0</v>
      </c>
      <c r="C472" s="321" t="str">
        <f>IFERROR(VLOOKUP($A472,'様式C-1-2用'!$B$3:$O$1100,3,0),"")</f>
        <v/>
      </c>
      <c r="D472" s="321">
        <f>IFERROR(VLOOKUP($A472,'様式C-1-2用'!$B$3:$O$1100,5,0),"")</f>
        <v>0</v>
      </c>
      <c r="E472" s="321">
        <f>IFERROR(VLOOKUP($A472,'様式C-1-2用'!$B$3:$O$1100,6,0),"")</f>
        <v>0</v>
      </c>
      <c r="F472" s="321">
        <f>IFERROR(VLOOKUP($A472,'様式C-1-2用'!$B$3:$O$1100,7,0),"")</f>
        <v>0</v>
      </c>
      <c r="G472" s="321">
        <f>IFERROR(VLOOKUP($A472,'様式C-1-2用'!$B$3:$O$1100,8,0),"")</f>
        <v>0</v>
      </c>
      <c r="H472" s="327">
        <f>IFERROR(VLOOKUP($A472,'様式C-1-2用'!$B$3:$O$1100,9,0),"")</f>
        <v>0</v>
      </c>
      <c r="I472" s="321">
        <f>IFERROR(VLOOKUP($A472,'様式C-1-2用'!$B$3:$O$1100,10,0),"")</f>
        <v>0</v>
      </c>
      <c r="J472" s="321">
        <f>IFERROR(VLOOKUP($A472,'様式C-1-2用'!$B$3:$O$1100,11,0),"")</f>
        <v>0</v>
      </c>
      <c r="K472" s="321">
        <f t="shared" si="7"/>
        <v>0</v>
      </c>
      <c r="L472" s="321">
        <f>IFERROR(VLOOKUP($A472,'様式C-1-2用'!$B$3:$O$1100,12,0),"")</f>
        <v>0</v>
      </c>
      <c r="M472" s="321">
        <f>IFERROR(VLOOKUP($A472,'様式C-1-2用'!$B$3:$O$1100,13,0),"")</f>
        <v>0</v>
      </c>
      <c r="N472" s="321">
        <f>IFERROR(VLOOKUP($A472,'様式C-1-2用'!$B$3:$O$1100,14,0),"")</f>
        <v>0</v>
      </c>
      <c r="O472" s="321">
        <f>IFERROR(VLOOKUP($A472,'様式C-1-2用'!$B$3:$P$1100,15,0),"")</f>
        <v>0</v>
      </c>
    </row>
    <row r="473" spans="1:15" ht="15.95" customHeight="1" x14ac:dyDescent="0.15">
      <c r="A473" s="314">
        <v>471</v>
      </c>
      <c r="B473" s="320">
        <f>IFERROR(VLOOKUP($A473,'様式C-1-2用'!$B$3:$O$1100,2,0),"")</f>
        <v>0</v>
      </c>
      <c r="C473" s="321" t="str">
        <f>IFERROR(VLOOKUP($A473,'様式C-1-2用'!$B$3:$O$1100,3,0),"")</f>
        <v/>
      </c>
      <c r="D473" s="321">
        <f>IFERROR(VLOOKUP($A473,'様式C-1-2用'!$B$3:$O$1100,5,0),"")</f>
        <v>0</v>
      </c>
      <c r="E473" s="321">
        <f>IFERROR(VLOOKUP($A473,'様式C-1-2用'!$B$3:$O$1100,6,0),"")</f>
        <v>0</v>
      </c>
      <c r="F473" s="321">
        <f>IFERROR(VLOOKUP($A473,'様式C-1-2用'!$B$3:$O$1100,7,0),"")</f>
        <v>0</v>
      </c>
      <c r="G473" s="321">
        <f>IFERROR(VLOOKUP($A473,'様式C-1-2用'!$B$3:$O$1100,8,0),"")</f>
        <v>0</v>
      </c>
      <c r="H473" s="327">
        <f>IFERROR(VLOOKUP($A473,'様式C-1-2用'!$B$3:$O$1100,9,0),"")</f>
        <v>0</v>
      </c>
      <c r="I473" s="321">
        <f>IFERROR(VLOOKUP($A473,'様式C-1-2用'!$B$3:$O$1100,10,0),"")</f>
        <v>0</v>
      </c>
      <c r="J473" s="321">
        <f>IFERROR(VLOOKUP($A473,'様式C-1-2用'!$B$3:$O$1100,11,0),"")</f>
        <v>0</v>
      </c>
      <c r="K473" s="321">
        <f t="shared" si="7"/>
        <v>0</v>
      </c>
      <c r="L473" s="321">
        <f>IFERROR(VLOOKUP($A473,'様式C-1-2用'!$B$3:$O$1100,12,0),"")</f>
        <v>0</v>
      </c>
      <c r="M473" s="321">
        <f>IFERROR(VLOOKUP($A473,'様式C-1-2用'!$B$3:$O$1100,13,0),"")</f>
        <v>0</v>
      </c>
      <c r="N473" s="321">
        <f>IFERROR(VLOOKUP($A473,'様式C-1-2用'!$B$3:$O$1100,14,0),"")</f>
        <v>0</v>
      </c>
      <c r="O473" s="321">
        <f>IFERROR(VLOOKUP($A473,'様式C-1-2用'!$B$3:$P$1100,15,0),"")</f>
        <v>0</v>
      </c>
    </row>
    <row r="474" spans="1:15" ht="15.95" customHeight="1" x14ac:dyDescent="0.15">
      <c r="A474" s="314">
        <v>472</v>
      </c>
      <c r="B474" s="320">
        <f>IFERROR(VLOOKUP($A474,'様式C-1-2用'!$B$3:$O$1100,2,0),"")</f>
        <v>0</v>
      </c>
      <c r="C474" s="321" t="str">
        <f>IFERROR(VLOOKUP($A474,'様式C-1-2用'!$B$3:$O$1100,3,0),"")</f>
        <v/>
      </c>
      <c r="D474" s="321">
        <f>IFERROR(VLOOKUP($A474,'様式C-1-2用'!$B$3:$O$1100,5,0),"")</f>
        <v>0</v>
      </c>
      <c r="E474" s="321">
        <f>IFERROR(VLOOKUP($A474,'様式C-1-2用'!$B$3:$O$1100,6,0),"")</f>
        <v>0</v>
      </c>
      <c r="F474" s="321">
        <f>IFERROR(VLOOKUP($A474,'様式C-1-2用'!$B$3:$O$1100,7,0),"")</f>
        <v>0</v>
      </c>
      <c r="G474" s="321">
        <f>IFERROR(VLOOKUP($A474,'様式C-1-2用'!$B$3:$O$1100,8,0),"")</f>
        <v>0</v>
      </c>
      <c r="H474" s="327">
        <f>IFERROR(VLOOKUP($A474,'様式C-1-2用'!$B$3:$O$1100,9,0),"")</f>
        <v>0</v>
      </c>
      <c r="I474" s="321">
        <f>IFERROR(VLOOKUP($A474,'様式C-1-2用'!$B$3:$O$1100,10,0),"")</f>
        <v>0</v>
      </c>
      <c r="J474" s="321">
        <f>IFERROR(VLOOKUP($A474,'様式C-1-2用'!$B$3:$O$1100,11,0),"")</f>
        <v>0</v>
      </c>
      <c r="K474" s="321">
        <f t="shared" si="7"/>
        <v>0</v>
      </c>
      <c r="L474" s="321">
        <f>IFERROR(VLOOKUP($A474,'様式C-1-2用'!$B$3:$O$1100,12,0),"")</f>
        <v>0</v>
      </c>
      <c r="M474" s="321">
        <f>IFERROR(VLOOKUP($A474,'様式C-1-2用'!$B$3:$O$1100,13,0),"")</f>
        <v>0</v>
      </c>
      <c r="N474" s="321">
        <f>IFERROR(VLOOKUP($A474,'様式C-1-2用'!$B$3:$O$1100,14,0),"")</f>
        <v>0</v>
      </c>
      <c r="O474" s="321">
        <f>IFERROR(VLOOKUP($A474,'様式C-1-2用'!$B$3:$P$1100,15,0),"")</f>
        <v>0</v>
      </c>
    </row>
    <row r="475" spans="1:15" ht="15.95" customHeight="1" x14ac:dyDescent="0.15">
      <c r="A475" s="314">
        <v>473</v>
      </c>
      <c r="B475" s="320">
        <f>IFERROR(VLOOKUP($A475,'様式C-1-2用'!$B$3:$O$1100,2,0),"")</f>
        <v>0</v>
      </c>
      <c r="C475" s="321" t="str">
        <f>IFERROR(VLOOKUP($A475,'様式C-1-2用'!$B$3:$O$1100,3,0),"")</f>
        <v/>
      </c>
      <c r="D475" s="321">
        <f>IFERROR(VLOOKUP($A475,'様式C-1-2用'!$B$3:$O$1100,5,0),"")</f>
        <v>0</v>
      </c>
      <c r="E475" s="321">
        <f>IFERROR(VLOOKUP($A475,'様式C-1-2用'!$B$3:$O$1100,6,0),"")</f>
        <v>0</v>
      </c>
      <c r="F475" s="321">
        <f>IFERROR(VLOOKUP($A475,'様式C-1-2用'!$B$3:$O$1100,7,0),"")</f>
        <v>0</v>
      </c>
      <c r="G475" s="321">
        <f>IFERROR(VLOOKUP($A475,'様式C-1-2用'!$B$3:$O$1100,8,0),"")</f>
        <v>0</v>
      </c>
      <c r="H475" s="327">
        <f>IFERROR(VLOOKUP($A475,'様式C-1-2用'!$B$3:$O$1100,9,0),"")</f>
        <v>0</v>
      </c>
      <c r="I475" s="321">
        <f>IFERROR(VLOOKUP($A475,'様式C-1-2用'!$B$3:$O$1100,10,0),"")</f>
        <v>0</v>
      </c>
      <c r="J475" s="321">
        <f>IFERROR(VLOOKUP($A475,'様式C-1-2用'!$B$3:$O$1100,11,0),"")</f>
        <v>0</v>
      </c>
      <c r="K475" s="321">
        <f t="shared" si="7"/>
        <v>0</v>
      </c>
      <c r="L475" s="321">
        <f>IFERROR(VLOOKUP($A475,'様式C-1-2用'!$B$3:$O$1100,12,0),"")</f>
        <v>0</v>
      </c>
      <c r="M475" s="321">
        <f>IFERROR(VLOOKUP($A475,'様式C-1-2用'!$B$3:$O$1100,13,0),"")</f>
        <v>0</v>
      </c>
      <c r="N475" s="321">
        <f>IFERROR(VLOOKUP($A475,'様式C-1-2用'!$B$3:$O$1100,14,0),"")</f>
        <v>0</v>
      </c>
      <c r="O475" s="321">
        <f>IFERROR(VLOOKUP($A475,'様式C-1-2用'!$B$3:$P$1100,15,0),"")</f>
        <v>0</v>
      </c>
    </row>
    <row r="476" spans="1:15" ht="15.95" customHeight="1" x14ac:dyDescent="0.15">
      <c r="A476" s="314">
        <v>474</v>
      </c>
      <c r="B476" s="320">
        <f>IFERROR(VLOOKUP($A476,'様式C-1-2用'!$B$3:$O$1100,2,0),"")</f>
        <v>0</v>
      </c>
      <c r="C476" s="321" t="str">
        <f>IFERROR(VLOOKUP($A476,'様式C-1-2用'!$B$3:$O$1100,3,0),"")</f>
        <v/>
      </c>
      <c r="D476" s="321">
        <f>IFERROR(VLOOKUP($A476,'様式C-1-2用'!$B$3:$O$1100,5,0),"")</f>
        <v>0</v>
      </c>
      <c r="E476" s="321">
        <f>IFERROR(VLOOKUP($A476,'様式C-1-2用'!$B$3:$O$1100,6,0),"")</f>
        <v>0</v>
      </c>
      <c r="F476" s="321">
        <f>IFERROR(VLOOKUP($A476,'様式C-1-2用'!$B$3:$O$1100,7,0),"")</f>
        <v>0</v>
      </c>
      <c r="G476" s="321">
        <f>IFERROR(VLOOKUP($A476,'様式C-1-2用'!$B$3:$O$1100,8,0),"")</f>
        <v>0</v>
      </c>
      <c r="H476" s="327">
        <f>IFERROR(VLOOKUP($A476,'様式C-1-2用'!$B$3:$O$1100,9,0),"")</f>
        <v>0</v>
      </c>
      <c r="I476" s="321">
        <f>IFERROR(VLOOKUP($A476,'様式C-1-2用'!$B$3:$O$1100,10,0),"")</f>
        <v>0</v>
      </c>
      <c r="J476" s="321">
        <f>IFERROR(VLOOKUP($A476,'様式C-1-2用'!$B$3:$O$1100,11,0),"")</f>
        <v>0</v>
      </c>
      <c r="K476" s="321">
        <f t="shared" si="7"/>
        <v>0</v>
      </c>
      <c r="L476" s="321">
        <f>IFERROR(VLOOKUP($A476,'様式C-1-2用'!$B$3:$O$1100,12,0),"")</f>
        <v>0</v>
      </c>
      <c r="M476" s="321">
        <f>IFERROR(VLOOKUP($A476,'様式C-1-2用'!$B$3:$O$1100,13,0),"")</f>
        <v>0</v>
      </c>
      <c r="N476" s="321">
        <f>IFERROR(VLOOKUP($A476,'様式C-1-2用'!$B$3:$O$1100,14,0),"")</f>
        <v>0</v>
      </c>
      <c r="O476" s="321">
        <f>IFERROR(VLOOKUP($A476,'様式C-1-2用'!$B$3:$P$1100,15,0),"")</f>
        <v>0</v>
      </c>
    </row>
    <row r="477" spans="1:15" ht="15.95" customHeight="1" x14ac:dyDescent="0.15">
      <c r="A477" s="314">
        <v>475</v>
      </c>
      <c r="B477" s="320">
        <f>IFERROR(VLOOKUP($A477,'様式C-1-2用'!$B$3:$O$1100,2,0),"")</f>
        <v>0</v>
      </c>
      <c r="C477" s="321" t="str">
        <f>IFERROR(VLOOKUP($A477,'様式C-1-2用'!$B$3:$O$1100,3,0),"")</f>
        <v/>
      </c>
      <c r="D477" s="321">
        <f>IFERROR(VLOOKUP($A477,'様式C-1-2用'!$B$3:$O$1100,5,0),"")</f>
        <v>0</v>
      </c>
      <c r="E477" s="321">
        <f>IFERROR(VLOOKUP($A477,'様式C-1-2用'!$B$3:$O$1100,6,0),"")</f>
        <v>0</v>
      </c>
      <c r="F477" s="321">
        <f>IFERROR(VLOOKUP($A477,'様式C-1-2用'!$B$3:$O$1100,7,0),"")</f>
        <v>0</v>
      </c>
      <c r="G477" s="321">
        <f>IFERROR(VLOOKUP($A477,'様式C-1-2用'!$B$3:$O$1100,8,0),"")</f>
        <v>0</v>
      </c>
      <c r="H477" s="327">
        <f>IFERROR(VLOOKUP($A477,'様式C-1-2用'!$B$3:$O$1100,9,0),"")</f>
        <v>0</v>
      </c>
      <c r="I477" s="321">
        <f>IFERROR(VLOOKUP($A477,'様式C-1-2用'!$B$3:$O$1100,10,0),"")</f>
        <v>0</v>
      </c>
      <c r="J477" s="321">
        <f>IFERROR(VLOOKUP($A477,'様式C-1-2用'!$B$3:$O$1100,11,0),"")</f>
        <v>0</v>
      </c>
      <c r="K477" s="321">
        <f t="shared" si="7"/>
        <v>0</v>
      </c>
      <c r="L477" s="321">
        <f>IFERROR(VLOOKUP($A477,'様式C-1-2用'!$B$3:$O$1100,12,0),"")</f>
        <v>0</v>
      </c>
      <c r="M477" s="321">
        <f>IFERROR(VLOOKUP($A477,'様式C-1-2用'!$B$3:$O$1100,13,0),"")</f>
        <v>0</v>
      </c>
      <c r="N477" s="321">
        <f>IFERROR(VLOOKUP($A477,'様式C-1-2用'!$B$3:$O$1100,14,0),"")</f>
        <v>0</v>
      </c>
      <c r="O477" s="321">
        <f>IFERROR(VLOOKUP($A477,'様式C-1-2用'!$B$3:$P$1100,15,0),"")</f>
        <v>0</v>
      </c>
    </row>
    <row r="478" spans="1:15" ht="15.95" customHeight="1" x14ac:dyDescent="0.15">
      <c r="A478" s="314">
        <v>476</v>
      </c>
      <c r="B478" s="320">
        <f>IFERROR(VLOOKUP($A478,'様式C-1-2用'!$B$3:$O$1100,2,0),"")</f>
        <v>0</v>
      </c>
      <c r="C478" s="321" t="str">
        <f>IFERROR(VLOOKUP($A478,'様式C-1-2用'!$B$3:$O$1100,3,0),"")</f>
        <v/>
      </c>
      <c r="D478" s="321">
        <f>IFERROR(VLOOKUP($A478,'様式C-1-2用'!$B$3:$O$1100,5,0),"")</f>
        <v>0</v>
      </c>
      <c r="E478" s="321">
        <f>IFERROR(VLOOKUP($A478,'様式C-1-2用'!$B$3:$O$1100,6,0),"")</f>
        <v>0</v>
      </c>
      <c r="F478" s="321">
        <f>IFERROR(VLOOKUP($A478,'様式C-1-2用'!$B$3:$O$1100,7,0),"")</f>
        <v>0</v>
      </c>
      <c r="G478" s="321">
        <f>IFERROR(VLOOKUP($A478,'様式C-1-2用'!$B$3:$O$1100,8,0),"")</f>
        <v>0</v>
      </c>
      <c r="H478" s="327">
        <f>IFERROR(VLOOKUP($A478,'様式C-1-2用'!$B$3:$O$1100,9,0),"")</f>
        <v>0</v>
      </c>
      <c r="I478" s="321">
        <f>IFERROR(VLOOKUP($A478,'様式C-1-2用'!$B$3:$O$1100,10,0),"")</f>
        <v>0</v>
      </c>
      <c r="J478" s="321">
        <f>IFERROR(VLOOKUP($A478,'様式C-1-2用'!$B$3:$O$1100,11,0),"")</f>
        <v>0</v>
      </c>
      <c r="K478" s="321">
        <f t="shared" si="7"/>
        <v>0</v>
      </c>
      <c r="L478" s="321">
        <f>IFERROR(VLOOKUP($A478,'様式C-1-2用'!$B$3:$O$1100,12,0),"")</f>
        <v>0</v>
      </c>
      <c r="M478" s="321">
        <f>IFERROR(VLOOKUP($A478,'様式C-1-2用'!$B$3:$O$1100,13,0),"")</f>
        <v>0</v>
      </c>
      <c r="N478" s="321">
        <f>IFERROR(VLOOKUP($A478,'様式C-1-2用'!$B$3:$O$1100,14,0),"")</f>
        <v>0</v>
      </c>
      <c r="O478" s="321">
        <f>IFERROR(VLOOKUP($A478,'様式C-1-2用'!$B$3:$P$1100,15,0),"")</f>
        <v>0</v>
      </c>
    </row>
    <row r="479" spans="1:15" ht="15.95" customHeight="1" x14ac:dyDescent="0.15">
      <c r="A479" s="314">
        <v>477</v>
      </c>
      <c r="B479" s="320">
        <f>IFERROR(VLOOKUP($A479,'様式C-1-2用'!$B$3:$O$1100,2,0),"")</f>
        <v>0</v>
      </c>
      <c r="C479" s="321" t="str">
        <f>IFERROR(VLOOKUP($A479,'様式C-1-2用'!$B$3:$O$1100,3,0),"")</f>
        <v/>
      </c>
      <c r="D479" s="321">
        <f>IFERROR(VLOOKUP($A479,'様式C-1-2用'!$B$3:$O$1100,5,0),"")</f>
        <v>0</v>
      </c>
      <c r="E479" s="321">
        <f>IFERROR(VLOOKUP($A479,'様式C-1-2用'!$B$3:$O$1100,6,0),"")</f>
        <v>0</v>
      </c>
      <c r="F479" s="321">
        <f>IFERROR(VLOOKUP($A479,'様式C-1-2用'!$B$3:$O$1100,7,0),"")</f>
        <v>0</v>
      </c>
      <c r="G479" s="321">
        <f>IFERROR(VLOOKUP($A479,'様式C-1-2用'!$B$3:$O$1100,8,0),"")</f>
        <v>0</v>
      </c>
      <c r="H479" s="327">
        <f>IFERROR(VLOOKUP($A479,'様式C-1-2用'!$B$3:$O$1100,9,0),"")</f>
        <v>0</v>
      </c>
      <c r="I479" s="321">
        <f>IFERROR(VLOOKUP($A479,'様式C-1-2用'!$B$3:$O$1100,10,0),"")</f>
        <v>0</v>
      </c>
      <c r="J479" s="321">
        <f>IFERROR(VLOOKUP($A479,'様式C-1-2用'!$B$3:$O$1100,11,0),"")</f>
        <v>0</v>
      </c>
      <c r="K479" s="321">
        <f t="shared" si="7"/>
        <v>0</v>
      </c>
      <c r="L479" s="321">
        <f>IFERROR(VLOOKUP($A479,'様式C-1-2用'!$B$3:$O$1100,12,0),"")</f>
        <v>0</v>
      </c>
      <c r="M479" s="321">
        <f>IFERROR(VLOOKUP($A479,'様式C-1-2用'!$B$3:$O$1100,13,0),"")</f>
        <v>0</v>
      </c>
      <c r="N479" s="321">
        <f>IFERROR(VLOOKUP($A479,'様式C-1-2用'!$B$3:$O$1100,14,0),"")</f>
        <v>0</v>
      </c>
      <c r="O479" s="321">
        <f>IFERROR(VLOOKUP($A479,'様式C-1-2用'!$B$3:$P$1100,15,0),"")</f>
        <v>0</v>
      </c>
    </row>
    <row r="480" spans="1:15" ht="15.95" customHeight="1" x14ac:dyDescent="0.15">
      <c r="A480" s="314">
        <v>478</v>
      </c>
      <c r="B480" s="320">
        <f>IFERROR(VLOOKUP($A480,'様式C-1-2用'!$B$3:$O$1100,2,0),"")</f>
        <v>0</v>
      </c>
      <c r="C480" s="321" t="str">
        <f>IFERROR(VLOOKUP($A480,'様式C-1-2用'!$B$3:$O$1100,3,0),"")</f>
        <v/>
      </c>
      <c r="D480" s="321">
        <f>IFERROR(VLOOKUP($A480,'様式C-1-2用'!$B$3:$O$1100,5,0),"")</f>
        <v>0</v>
      </c>
      <c r="E480" s="321">
        <f>IFERROR(VLOOKUP($A480,'様式C-1-2用'!$B$3:$O$1100,6,0),"")</f>
        <v>0</v>
      </c>
      <c r="F480" s="321">
        <f>IFERROR(VLOOKUP($A480,'様式C-1-2用'!$B$3:$O$1100,7,0),"")</f>
        <v>0</v>
      </c>
      <c r="G480" s="321">
        <f>IFERROR(VLOOKUP($A480,'様式C-1-2用'!$B$3:$O$1100,8,0),"")</f>
        <v>0</v>
      </c>
      <c r="H480" s="327">
        <f>IFERROR(VLOOKUP($A480,'様式C-1-2用'!$B$3:$O$1100,9,0),"")</f>
        <v>0</v>
      </c>
      <c r="I480" s="321">
        <f>IFERROR(VLOOKUP($A480,'様式C-1-2用'!$B$3:$O$1100,10,0),"")</f>
        <v>0</v>
      </c>
      <c r="J480" s="321">
        <f>IFERROR(VLOOKUP($A480,'様式C-1-2用'!$B$3:$O$1100,11,0),"")</f>
        <v>0</v>
      </c>
      <c r="K480" s="321">
        <f t="shared" si="7"/>
        <v>0</v>
      </c>
      <c r="L480" s="321">
        <f>IFERROR(VLOOKUP($A480,'様式C-1-2用'!$B$3:$O$1100,12,0),"")</f>
        <v>0</v>
      </c>
      <c r="M480" s="321">
        <f>IFERROR(VLOOKUP($A480,'様式C-1-2用'!$B$3:$O$1100,13,0),"")</f>
        <v>0</v>
      </c>
      <c r="N480" s="321">
        <f>IFERROR(VLOOKUP($A480,'様式C-1-2用'!$B$3:$O$1100,14,0),"")</f>
        <v>0</v>
      </c>
      <c r="O480" s="321">
        <f>IFERROR(VLOOKUP($A480,'様式C-1-2用'!$B$3:$P$1100,15,0),"")</f>
        <v>0</v>
      </c>
    </row>
    <row r="481" spans="1:15" ht="15.95" customHeight="1" x14ac:dyDescent="0.15">
      <c r="A481" s="314">
        <v>479</v>
      </c>
      <c r="B481" s="320">
        <f>IFERROR(VLOOKUP($A481,'様式C-1-2用'!$B$3:$O$1100,2,0),"")</f>
        <v>0</v>
      </c>
      <c r="C481" s="321" t="str">
        <f>IFERROR(VLOOKUP($A481,'様式C-1-2用'!$B$3:$O$1100,3,0),"")</f>
        <v/>
      </c>
      <c r="D481" s="321">
        <f>IFERROR(VLOOKUP($A481,'様式C-1-2用'!$B$3:$O$1100,5,0),"")</f>
        <v>0</v>
      </c>
      <c r="E481" s="321">
        <f>IFERROR(VLOOKUP($A481,'様式C-1-2用'!$B$3:$O$1100,6,0),"")</f>
        <v>0</v>
      </c>
      <c r="F481" s="321">
        <f>IFERROR(VLOOKUP($A481,'様式C-1-2用'!$B$3:$O$1100,7,0),"")</f>
        <v>0</v>
      </c>
      <c r="G481" s="321">
        <f>IFERROR(VLOOKUP($A481,'様式C-1-2用'!$B$3:$O$1100,8,0),"")</f>
        <v>0</v>
      </c>
      <c r="H481" s="327">
        <f>IFERROR(VLOOKUP($A481,'様式C-1-2用'!$B$3:$O$1100,9,0),"")</f>
        <v>0</v>
      </c>
      <c r="I481" s="321">
        <f>IFERROR(VLOOKUP($A481,'様式C-1-2用'!$B$3:$O$1100,10,0),"")</f>
        <v>0</v>
      </c>
      <c r="J481" s="321">
        <f>IFERROR(VLOOKUP($A481,'様式C-1-2用'!$B$3:$O$1100,11,0),"")</f>
        <v>0</v>
      </c>
      <c r="K481" s="321">
        <f t="shared" si="7"/>
        <v>0</v>
      </c>
      <c r="L481" s="321">
        <f>IFERROR(VLOOKUP($A481,'様式C-1-2用'!$B$3:$O$1100,12,0),"")</f>
        <v>0</v>
      </c>
      <c r="M481" s="321">
        <f>IFERROR(VLOOKUP($A481,'様式C-1-2用'!$B$3:$O$1100,13,0),"")</f>
        <v>0</v>
      </c>
      <c r="N481" s="321">
        <f>IFERROR(VLOOKUP($A481,'様式C-1-2用'!$B$3:$O$1100,14,0),"")</f>
        <v>0</v>
      </c>
      <c r="O481" s="321">
        <f>IFERROR(VLOOKUP($A481,'様式C-1-2用'!$B$3:$P$1100,15,0),"")</f>
        <v>0</v>
      </c>
    </row>
    <row r="482" spans="1:15" ht="15.95" customHeight="1" x14ac:dyDescent="0.15">
      <c r="A482" s="314">
        <v>480</v>
      </c>
      <c r="B482" s="320">
        <f>IFERROR(VLOOKUP($A482,'様式C-1-2用'!$B$3:$O$1100,2,0),"")</f>
        <v>0</v>
      </c>
      <c r="C482" s="321" t="str">
        <f>IFERROR(VLOOKUP($A482,'様式C-1-2用'!$B$3:$O$1100,3,0),"")</f>
        <v/>
      </c>
      <c r="D482" s="321">
        <f>IFERROR(VLOOKUP($A482,'様式C-1-2用'!$B$3:$O$1100,5,0),"")</f>
        <v>0</v>
      </c>
      <c r="E482" s="321">
        <f>IFERROR(VLOOKUP($A482,'様式C-1-2用'!$B$3:$O$1100,6,0),"")</f>
        <v>0</v>
      </c>
      <c r="F482" s="321">
        <f>IFERROR(VLOOKUP($A482,'様式C-1-2用'!$B$3:$O$1100,7,0),"")</f>
        <v>0</v>
      </c>
      <c r="G482" s="321">
        <f>IFERROR(VLOOKUP($A482,'様式C-1-2用'!$B$3:$O$1100,8,0),"")</f>
        <v>0</v>
      </c>
      <c r="H482" s="327">
        <f>IFERROR(VLOOKUP($A482,'様式C-1-2用'!$B$3:$O$1100,9,0),"")</f>
        <v>0</v>
      </c>
      <c r="I482" s="321">
        <f>IFERROR(VLOOKUP($A482,'様式C-1-2用'!$B$3:$O$1100,10,0),"")</f>
        <v>0</v>
      </c>
      <c r="J482" s="321">
        <f>IFERROR(VLOOKUP($A482,'様式C-1-2用'!$B$3:$O$1100,11,0),"")</f>
        <v>0</v>
      </c>
      <c r="K482" s="321">
        <f t="shared" si="7"/>
        <v>0</v>
      </c>
      <c r="L482" s="321">
        <f>IFERROR(VLOOKUP($A482,'様式C-1-2用'!$B$3:$O$1100,12,0),"")</f>
        <v>0</v>
      </c>
      <c r="M482" s="321">
        <f>IFERROR(VLOOKUP($A482,'様式C-1-2用'!$B$3:$O$1100,13,0),"")</f>
        <v>0</v>
      </c>
      <c r="N482" s="321">
        <f>IFERROR(VLOOKUP($A482,'様式C-1-2用'!$B$3:$O$1100,14,0),"")</f>
        <v>0</v>
      </c>
      <c r="O482" s="321">
        <f>IFERROR(VLOOKUP($A482,'様式C-1-2用'!$B$3:$P$1100,15,0),"")</f>
        <v>0</v>
      </c>
    </row>
    <row r="483" spans="1:15" ht="15.95" customHeight="1" x14ac:dyDescent="0.15">
      <c r="A483" s="314">
        <v>481</v>
      </c>
      <c r="B483" s="320">
        <f>IFERROR(VLOOKUP($A483,'様式C-1-2用'!$B$3:$O$1100,2,0),"")</f>
        <v>0</v>
      </c>
      <c r="C483" s="321" t="str">
        <f>IFERROR(VLOOKUP($A483,'様式C-1-2用'!$B$3:$O$1100,3,0),"")</f>
        <v/>
      </c>
      <c r="D483" s="321">
        <f>IFERROR(VLOOKUP($A483,'様式C-1-2用'!$B$3:$O$1100,5,0),"")</f>
        <v>0</v>
      </c>
      <c r="E483" s="321">
        <f>IFERROR(VLOOKUP($A483,'様式C-1-2用'!$B$3:$O$1100,6,0),"")</f>
        <v>0</v>
      </c>
      <c r="F483" s="321">
        <f>IFERROR(VLOOKUP($A483,'様式C-1-2用'!$B$3:$O$1100,7,0),"")</f>
        <v>0</v>
      </c>
      <c r="G483" s="321">
        <f>IFERROR(VLOOKUP($A483,'様式C-1-2用'!$B$3:$O$1100,8,0),"")</f>
        <v>0</v>
      </c>
      <c r="H483" s="327">
        <f>IFERROR(VLOOKUP($A483,'様式C-1-2用'!$B$3:$O$1100,9,0),"")</f>
        <v>0</v>
      </c>
      <c r="I483" s="321">
        <f>IFERROR(VLOOKUP($A483,'様式C-1-2用'!$B$3:$O$1100,10,0),"")</f>
        <v>0</v>
      </c>
      <c r="J483" s="321">
        <f>IFERROR(VLOOKUP($A483,'様式C-1-2用'!$B$3:$O$1100,11,0),"")</f>
        <v>0</v>
      </c>
      <c r="K483" s="321">
        <f t="shared" si="7"/>
        <v>0</v>
      </c>
      <c r="L483" s="321">
        <f>IFERROR(VLOOKUP($A483,'様式C-1-2用'!$B$3:$O$1100,12,0),"")</f>
        <v>0</v>
      </c>
      <c r="M483" s="321">
        <f>IFERROR(VLOOKUP($A483,'様式C-1-2用'!$B$3:$O$1100,13,0),"")</f>
        <v>0</v>
      </c>
      <c r="N483" s="321">
        <f>IFERROR(VLOOKUP($A483,'様式C-1-2用'!$B$3:$O$1100,14,0),"")</f>
        <v>0</v>
      </c>
      <c r="O483" s="321">
        <f>IFERROR(VLOOKUP($A483,'様式C-1-2用'!$B$3:$P$1100,15,0),"")</f>
        <v>0</v>
      </c>
    </row>
    <row r="484" spans="1:15" ht="15.95" customHeight="1" x14ac:dyDescent="0.15">
      <c r="A484" s="314">
        <v>482</v>
      </c>
      <c r="B484" s="320">
        <f>IFERROR(VLOOKUP($A484,'様式C-1-2用'!$B$3:$O$1100,2,0),"")</f>
        <v>0</v>
      </c>
      <c r="C484" s="321" t="str">
        <f>IFERROR(VLOOKUP($A484,'様式C-1-2用'!$B$3:$O$1100,3,0),"")</f>
        <v/>
      </c>
      <c r="D484" s="321">
        <f>IFERROR(VLOOKUP($A484,'様式C-1-2用'!$B$3:$O$1100,5,0),"")</f>
        <v>0</v>
      </c>
      <c r="E484" s="321">
        <f>IFERROR(VLOOKUP($A484,'様式C-1-2用'!$B$3:$O$1100,6,0),"")</f>
        <v>0</v>
      </c>
      <c r="F484" s="321">
        <f>IFERROR(VLOOKUP($A484,'様式C-1-2用'!$B$3:$O$1100,7,0),"")</f>
        <v>0</v>
      </c>
      <c r="G484" s="321">
        <f>IFERROR(VLOOKUP($A484,'様式C-1-2用'!$B$3:$O$1100,8,0),"")</f>
        <v>0</v>
      </c>
      <c r="H484" s="327">
        <f>IFERROR(VLOOKUP($A484,'様式C-1-2用'!$B$3:$O$1100,9,0),"")</f>
        <v>0</v>
      </c>
      <c r="I484" s="321">
        <f>IFERROR(VLOOKUP($A484,'様式C-1-2用'!$B$3:$O$1100,10,0),"")</f>
        <v>0</v>
      </c>
      <c r="J484" s="321">
        <f>IFERROR(VLOOKUP($A484,'様式C-1-2用'!$B$3:$O$1100,11,0),"")</f>
        <v>0</v>
      </c>
      <c r="K484" s="321">
        <f t="shared" si="7"/>
        <v>0</v>
      </c>
      <c r="L484" s="321">
        <f>IFERROR(VLOOKUP($A484,'様式C-1-2用'!$B$3:$O$1100,12,0),"")</f>
        <v>0</v>
      </c>
      <c r="M484" s="321">
        <f>IFERROR(VLOOKUP($A484,'様式C-1-2用'!$B$3:$O$1100,13,0),"")</f>
        <v>0</v>
      </c>
      <c r="N484" s="321">
        <f>IFERROR(VLOOKUP($A484,'様式C-1-2用'!$B$3:$O$1100,14,0),"")</f>
        <v>0</v>
      </c>
      <c r="O484" s="321">
        <f>IFERROR(VLOOKUP($A484,'様式C-1-2用'!$B$3:$P$1100,15,0),"")</f>
        <v>0</v>
      </c>
    </row>
    <row r="485" spans="1:15" ht="15.95" customHeight="1" x14ac:dyDescent="0.15">
      <c r="A485" s="314">
        <v>483</v>
      </c>
      <c r="B485" s="320">
        <f>IFERROR(VLOOKUP($A485,'様式C-1-2用'!$B$3:$O$1100,2,0),"")</f>
        <v>0</v>
      </c>
      <c r="C485" s="321" t="str">
        <f>IFERROR(VLOOKUP($A485,'様式C-1-2用'!$B$3:$O$1100,3,0),"")</f>
        <v/>
      </c>
      <c r="D485" s="321">
        <f>IFERROR(VLOOKUP($A485,'様式C-1-2用'!$B$3:$O$1100,5,0),"")</f>
        <v>0</v>
      </c>
      <c r="E485" s="321">
        <f>IFERROR(VLOOKUP($A485,'様式C-1-2用'!$B$3:$O$1100,6,0),"")</f>
        <v>0</v>
      </c>
      <c r="F485" s="321">
        <f>IFERROR(VLOOKUP($A485,'様式C-1-2用'!$B$3:$O$1100,7,0),"")</f>
        <v>0</v>
      </c>
      <c r="G485" s="321">
        <f>IFERROR(VLOOKUP($A485,'様式C-1-2用'!$B$3:$O$1100,8,0),"")</f>
        <v>0</v>
      </c>
      <c r="H485" s="327">
        <f>IFERROR(VLOOKUP($A485,'様式C-1-2用'!$B$3:$O$1100,9,0),"")</f>
        <v>0</v>
      </c>
      <c r="I485" s="321">
        <f>IFERROR(VLOOKUP($A485,'様式C-1-2用'!$B$3:$O$1100,10,0),"")</f>
        <v>0</v>
      </c>
      <c r="J485" s="321">
        <f>IFERROR(VLOOKUP($A485,'様式C-1-2用'!$B$3:$O$1100,11,0),"")</f>
        <v>0</v>
      </c>
      <c r="K485" s="321">
        <f t="shared" si="7"/>
        <v>0</v>
      </c>
      <c r="L485" s="321">
        <f>IFERROR(VLOOKUP($A485,'様式C-1-2用'!$B$3:$O$1100,12,0),"")</f>
        <v>0</v>
      </c>
      <c r="M485" s="321">
        <f>IFERROR(VLOOKUP($A485,'様式C-1-2用'!$B$3:$O$1100,13,0),"")</f>
        <v>0</v>
      </c>
      <c r="N485" s="321">
        <f>IFERROR(VLOOKUP($A485,'様式C-1-2用'!$B$3:$O$1100,14,0),"")</f>
        <v>0</v>
      </c>
      <c r="O485" s="321">
        <f>IFERROR(VLOOKUP($A485,'様式C-1-2用'!$B$3:$P$1100,15,0),"")</f>
        <v>0</v>
      </c>
    </row>
    <row r="486" spans="1:15" ht="15.95" customHeight="1" x14ac:dyDescent="0.15">
      <c r="A486" s="314">
        <v>484</v>
      </c>
      <c r="B486" s="320">
        <f>IFERROR(VLOOKUP($A486,'様式C-1-2用'!$B$3:$O$1100,2,0),"")</f>
        <v>0</v>
      </c>
      <c r="C486" s="321" t="str">
        <f>IFERROR(VLOOKUP($A486,'様式C-1-2用'!$B$3:$O$1100,3,0),"")</f>
        <v/>
      </c>
      <c r="D486" s="321">
        <f>IFERROR(VLOOKUP($A486,'様式C-1-2用'!$B$3:$O$1100,5,0),"")</f>
        <v>0</v>
      </c>
      <c r="E486" s="321">
        <f>IFERROR(VLOOKUP($A486,'様式C-1-2用'!$B$3:$O$1100,6,0),"")</f>
        <v>0</v>
      </c>
      <c r="F486" s="321">
        <f>IFERROR(VLOOKUP($A486,'様式C-1-2用'!$B$3:$O$1100,7,0),"")</f>
        <v>0</v>
      </c>
      <c r="G486" s="321">
        <f>IFERROR(VLOOKUP($A486,'様式C-1-2用'!$B$3:$O$1100,8,0),"")</f>
        <v>0</v>
      </c>
      <c r="H486" s="327">
        <f>IFERROR(VLOOKUP($A486,'様式C-1-2用'!$B$3:$O$1100,9,0),"")</f>
        <v>0</v>
      </c>
      <c r="I486" s="321">
        <f>IFERROR(VLOOKUP($A486,'様式C-1-2用'!$B$3:$O$1100,10,0),"")</f>
        <v>0</v>
      </c>
      <c r="J486" s="321">
        <f>IFERROR(VLOOKUP($A486,'様式C-1-2用'!$B$3:$O$1100,11,0),"")</f>
        <v>0</v>
      </c>
      <c r="K486" s="321">
        <f t="shared" si="7"/>
        <v>0</v>
      </c>
      <c r="L486" s="321">
        <f>IFERROR(VLOOKUP($A486,'様式C-1-2用'!$B$3:$O$1100,12,0),"")</f>
        <v>0</v>
      </c>
      <c r="M486" s="321">
        <f>IFERROR(VLOOKUP($A486,'様式C-1-2用'!$B$3:$O$1100,13,0),"")</f>
        <v>0</v>
      </c>
      <c r="N486" s="321">
        <f>IFERROR(VLOOKUP($A486,'様式C-1-2用'!$B$3:$O$1100,14,0),"")</f>
        <v>0</v>
      </c>
      <c r="O486" s="321">
        <f>IFERROR(VLOOKUP($A486,'様式C-1-2用'!$B$3:$P$1100,15,0),"")</f>
        <v>0</v>
      </c>
    </row>
    <row r="487" spans="1:15" ht="15.95" customHeight="1" x14ac:dyDescent="0.15">
      <c r="A487" s="314">
        <v>485</v>
      </c>
      <c r="B487" s="320">
        <f>IFERROR(VLOOKUP($A487,'様式C-1-2用'!$B$3:$O$1100,2,0),"")</f>
        <v>0</v>
      </c>
      <c r="C487" s="321" t="str">
        <f>IFERROR(VLOOKUP($A487,'様式C-1-2用'!$B$3:$O$1100,3,0),"")</f>
        <v/>
      </c>
      <c r="D487" s="321">
        <f>IFERROR(VLOOKUP($A487,'様式C-1-2用'!$B$3:$O$1100,5,0),"")</f>
        <v>0</v>
      </c>
      <c r="E487" s="321">
        <f>IFERROR(VLOOKUP($A487,'様式C-1-2用'!$B$3:$O$1100,6,0),"")</f>
        <v>0</v>
      </c>
      <c r="F487" s="321">
        <f>IFERROR(VLOOKUP($A487,'様式C-1-2用'!$B$3:$O$1100,7,0),"")</f>
        <v>0</v>
      </c>
      <c r="G487" s="321">
        <f>IFERROR(VLOOKUP($A487,'様式C-1-2用'!$B$3:$O$1100,8,0),"")</f>
        <v>0</v>
      </c>
      <c r="H487" s="327">
        <f>IFERROR(VLOOKUP($A487,'様式C-1-2用'!$B$3:$O$1100,9,0),"")</f>
        <v>0</v>
      </c>
      <c r="I487" s="321">
        <f>IFERROR(VLOOKUP($A487,'様式C-1-2用'!$B$3:$O$1100,10,0),"")</f>
        <v>0</v>
      </c>
      <c r="J487" s="321">
        <f>IFERROR(VLOOKUP($A487,'様式C-1-2用'!$B$3:$O$1100,11,0),"")</f>
        <v>0</v>
      </c>
      <c r="K487" s="321">
        <f t="shared" si="7"/>
        <v>0</v>
      </c>
      <c r="L487" s="321">
        <f>IFERROR(VLOOKUP($A487,'様式C-1-2用'!$B$3:$O$1100,12,0),"")</f>
        <v>0</v>
      </c>
      <c r="M487" s="321">
        <f>IFERROR(VLOOKUP($A487,'様式C-1-2用'!$B$3:$O$1100,13,0),"")</f>
        <v>0</v>
      </c>
      <c r="N487" s="321">
        <f>IFERROR(VLOOKUP($A487,'様式C-1-2用'!$B$3:$O$1100,14,0),"")</f>
        <v>0</v>
      </c>
      <c r="O487" s="321">
        <f>IFERROR(VLOOKUP($A487,'様式C-1-2用'!$B$3:$P$1100,15,0),"")</f>
        <v>0</v>
      </c>
    </row>
    <row r="488" spans="1:15" ht="15.95" customHeight="1" x14ac:dyDescent="0.15">
      <c r="A488" s="314">
        <v>486</v>
      </c>
      <c r="B488" s="320">
        <f>IFERROR(VLOOKUP($A488,'様式C-1-2用'!$B$3:$O$1100,2,0),"")</f>
        <v>0</v>
      </c>
      <c r="C488" s="321" t="str">
        <f>IFERROR(VLOOKUP($A488,'様式C-1-2用'!$B$3:$O$1100,3,0),"")</f>
        <v/>
      </c>
      <c r="D488" s="321">
        <f>IFERROR(VLOOKUP($A488,'様式C-1-2用'!$B$3:$O$1100,5,0),"")</f>
        <v>0</v>
      </c>
      <c r="E488" s="321">
        <f>IFERROR(VLOOKUP($A488,'様式C-1-2用'!$B$3:$O$1100,6,0),"")</f>
        <v>0</v>
      </c>
      <c r="F488" s="321">
        <f>IFERROR(VLOOKUP($A488,'様式C-1-2用'!$B$3:$O$1100,7,0),"")</f>
        <v>0</v>
      </c>
      <c r="G488" s="321">
        <f>IFERROR(VLOOKUP($A488,'様式C-1-2用'!$B$3:$O$1100,8,0),"")</f>
        <v>0</v>
      </c>
      <c r="H488" s="327">
        <f>IFERROR(VLOOKUP($A488,'様式C-1-2用'!$B$3:$O$1100,9,0),"")</f>
        <v>0</v>
      </c>
      <c r="I488" s="321">
        <f>IFERROR(VLOOKUP($A488,'様式C-1-2用'!$B$3:$O$1100,10,0),"")</f>
        <v>0</v>
      </c>
      <c r="J488" s="321">
        <f>IFERROR(VLOOKUP($A488,'様式C-1-2用'!$B$3:$O$1100,11,0),"")</f>
        <v>0</v>
      </c>
      <c r="K488" s="321">
        <f t="shared" si="7"/>
        <v>0</v>
      </c>
      <c r="L488" s="321">
        <f>IFERROR(VLOOKUP($A488,'様式C-1-2用'!$B$3:$O$1100,12,0),"")</f>
        <v>0</v>
      </c>
      <c r="M488" s="321">
        <f>IFERROR(VLOOKUP($A488,'様式C-1-2用'!$B$3:$O$1100,13,0),"")</f>
        <v>0</v>
      </c>
      <c r="N488" s="321">
        <f>IFERROR(VLOOKUP($A488,'様式C-1-2用'!$B$3:$O$1100,14,0),"")</f>
        <v>0</v>
      </c>
      <c r="O488" s="321">
        <f>IFERROR(VLOOKUP($A488,'様式C-1-2用'!$B$3:$P$1100,15,0),"")</f>
        <v>0</v>
      </c>
    </row>
    <row r="489" spans="1:15" ht="15.95" customHeight="1" x14ac:dyDescent="0.15">
      <c r="A489" s="314">
        <v>487</v>
      </c>
      <c r="B489" s="320">
        <f>IFERROR(VLOOKUP($A489,'様式C-1-2用'!$B$3:$O$1100,2,0),"")</f>
        <v>0</v>
      </c>
      <c r="C489" s="321" t="str">
        <f>IFERROR(VLOOKUP($A489,'様式C-1-2用'!$B$3:$O$1100,3,0),"")</f>
        <v/>
      </c>
      <c r="D489" s="321">
        <f>IFERROR(VLOOKUP($A489,'様式C-1-2用'!$B$3:$O$1100,5,0),"")</f>
        <v>0</v>
      </c>
      <c r="E489" s="321">
        <f>IFERROR(VLOOKUP($A489,'様式C-1-2用'!$B$3:$O$1100,6,0),"")</f>
        <v>0</v>
      </c>
      <c r="F489" s="321">
        <f>IFERROR(VLOOKUP($A489,'様式C-1-2用'!$B$3:$O$1100,7,0),"")</f>
        <v>0</v>
      </c>
      <c r="G489" s="321">
        <f>IFERROR(VLOOKUP($A489,'様式C-1-2用'!$B$3:$O$1100,8,0),"")</f>
        <v>0</v>
      </c>
      <c r="H489" s="327">
        <f>IFERROR(VLOOKUP($A489,'様式C-1-2用'!$B$3:$O$1100,9,0),"")</f>
        <v>0</v>
      </c>
      <c r="I489" s="321">
        <f>IFERROR(VLOOKUP($A489,'様式C-1-2用'!$B$3:$O$1100,10,0),"")</f>
        <v>0</v>
      </c>
      <c r="J489" s="321">
        <f>IFERROR(VLOOKUP($A489,'様式C-1-2用'!$B$3:$O$1100,11,0),"")</f>
        <v>0</v>
      </c>
      <c r="K489" s="321">
        <f t="shared" si="7"/>
        <v>0</v>
      </c>
      <c r="L489" s="321">
        <f>IFERROR(VLOOKUP($A489,'様式C-1-2用'!$B$3:$O$1100,12,0),"")</f>
        <v>0</v>
      </c>
      <c r="M489" s="321">
        <f>IFERROR(VLOOKUP($A489,'様式C-1-2用'!$B$3:$O$1100,13,0),"")</f>
        <v>0</v>
      </c>
      <c r="N489" s="321">
        <f>IFERROR(VLOOKUP($A489,'様式C-1-2用'!$B$3:$O$1100,14,0),"")</f>
        <v>0</v>
      </c>
      <c r="O489" s="321">
        <f>IFERROR(VLOOKUP($A489,'様式C-1-2用'!$B$3:$P$1100,15,0),"")</f>
        <v>0</v>
      </c>
    </row>
    <row r="490" spans="1:15" ht="15.95" customHeight="1" x14ac:dyDescent="0.15">
      <c r="A490" s="314">
        <v>488</v>
      </c>
      <c r="B490" s="320">
        <f>IFERROR(VLOOKUP($A490,'様式C-1-2用'!$B$3:$O$1100,2,0),"")</f>
        <v>0</v>
      </c>
      <c r="C490" s="321" t="str">
        <f>IFERROR(VLOOKUP($A490,'様式C-1-2用'!$B$3:$O$1100,3,0),"")</f>
        <v/>
      </c>
      <c r="D490" s="321">
        <f>IFERROR(VLOOKUP($A490,'様式C-1-2用'!$B$3:$O$1100,5,0),"")</f>
        <v>0</v>
      </c>
      <c r="E490" s="321">
        <f>IFERROR(VLOOKUP($A490,'様式C-1-2用'!$B$3:$O$1100,6,0),"")</f>
        <v>0</v>
      </c>
      <c r="F490" s="321">
        <f>IFERROR(VLOOKUP($A490,'様式C-1-2用'!$B$3:$O$1100,7,0),"")</f>
        <v>0</v>
      </c>
      <c r="G490" s="321">
        <f>IFERROR(VLOOKUP($A490,'様式C-1-2用'!$B$3:$O$1100,8,0),"")</f>
        <v>0</v>
      </c>
      <c r="H490" s="327">
        <f>IFERROR(VLOOKUP($A490,'様式C-1-2用'!$B$3:$O$1100,9,0),"")</f>
        <v>0</v>
      </c>
      <c r="I490" s="321">
        <f>IFERROR(VLOOKUP($A490,'様式C-1-2用'!$B$3:$O$1100,10,0),"")</f>
        <v>0</v>
      </c>
      <c r="J490" s="321">
        <f>IFERROR(VLOOKUP($A490,'様式C-1-2用'!$B$3:$O$1100,11,0),"")</f>
        <v>0</v>
      </c>
      <c r="K490" s="321">
        <f t="shared" si="7"/>
        <v>0</v>
      </c>
      <c r="L490" s="321">
        <f>IFERROR(VLOOKUP($A490,'様式C-1-2用'!$B$3:$O$1100,12,0),"")</f>
        <v>0</v>
      </c>
      <c r="M490" s="321">
        <f>IFERROR(VLOOKUP($A490,'様式C-1-2用'!$B$3:$O$1100,13,0),"")</f>
        <v>0</v>
      </c>
      <c r="N490" s="321">
        <f>IFERROR(VLOOKUP($A490,'様式C-1-2用'!$B$3:$O$1100,14,0),"")</f>
        <v>0</v>
      </c>
      <c r="O490" s="321">
        <f>IFERROR(VLOOKUP($A490,'様式C-1-2用'!$B$3:$P$1100,15,0),"")</f>
        <v>0</v>
      </c>
    </row>
    <row r="491" spans="1:15" ht="15.95" customHeight="1" x14ac:dyDescent="0.15">
      <c r="A491" s="314">
        <v>489</v>
      </c>
      <c r="B491" s="320">
        <f>IFERROR(VLOOKUP($A491,'様式C-1-2用'!$B$3:$O$1100,2,0),"")</f>
        <v>0</v>
      </c>
      <c r="C491" s="321" t="str">
        <f>IFERROR(VLOOKUP($A491,'様式C-1-2用'!$B$3:$O$1100,3,0),"")</f>
        <v/>
      </c>
      <c r="D491" s="321">
        <f>IFERROR(VLOOKUP($A491,'様式C-1-2用'!$B$3:$O$1100,5,0),"")</f>
        <v>0</v>
      </c>
      <c r="E491" s="321">
        <f>IFERROR(VLOOKUP($A491,'様式C-1-2用'!$B$3:$O$1100,6,0),"")</f>
        <v>0</v>
      </c>
      <c r="F491" s="321">
        <f>IFERROR(VLOOKUP($A491,'様式C-1-2用'!$B$3:$O$1100,7,0),"")</f>
        <v>0</v>
      </c>
      <c r="G491" s="321">
        <f>IFERROR(VLOOKUP($A491,'様式C-1-2用'!$B$3:$O$1100,8,0),"")</f>
        <v>0</v>
      </c>
      <c r="H491" s="327">
        <f>IFERROR(VLOOKUP($A491,'様式C-1-2用'!$B$3:$O$1100,9,0),"")</f>
        <v>0</v>
      </c>
      <c r="I491" s="321">
        <f>IFERROR(VLOOKUP($A491,'様式C-1-2用'!$B$3:$O$1100,10,0),"")</f>
        <v>0</v>
      </c>
      <c r="J491" s="321">
        <f>IFERROR(VLOOKUP($A491,'様式C-1-2用'!$B$3:$O$1100,11,0),"")</f>
        <v>0</v>
      </c>
      <c r="K491" s="321">
        <f t="shared" si="7"/>
        <v>0</v>
      </c>
      <c r="L491" s="321">
        <f>IFERROR(VLOOKUP($A491,'様式C-1-2用'!$B$3:$O$1100,12,0),"")</f>
        <v>0</v>
      </c>
      <c r="M491" s="321">
        <f>IFERROR(VLOOKUP($A491,'様式C-1-2用'!$B$3:$O$1100,13,0),"")</f>
        <v>0</v>
      </c>
      <c r="N491" s="321">
        <f>IFERROR(VLOOKUP($A491,'様式C-1-2用'!$B$3:$O$1100,14,0),"")</f>
        <v>0</v>
      </c>
      <c r="O491" s="321">
        <f>IFERROR(VLOOKUP($A491,'様式C-1-2用'!$B$3:$P$1100,15,0),"")</f>
        <v>0</v>
      </c>
    </row>
    <row r="492" spans="1:15" ht="15.95" customHeight="1" x14ac:dyDescent="0.15">
      <c r="A492" s="314">
        <v>490</v>
      </c>
      <c r="B492" s="320">
        <f>IFERROR(VLOOKUP($A492,'様式C-1-2用'!$B$3:$O$1100,2,0),"")</f>
        <v>0</v>
      </c>
      <c r="C492" s="321" t="str">
        <f>IFERROR(VLOOKUP($A492,'様式C-1-2用'!$B$3:$O$1100,3,0),"")</f>
        <v/>
      </c>
      <c r="D492" s="321">
        <f>IFERROR(VLOOKUP($A492,'様式C-1-2用'!$B$3:$O$1100,5,0),"")</f>
        <v>0</v>
      </c>
      <c r="E492" s="321">
        <f>IFERROR(VLOOKUP($A492,'様式C-1-2用'!$B$3:$O$1100,6,0),"")</f>
        <v>0</v>
      </c>
      <c r="F492" s="321">
        <f>IFERROR(VLOOKUP($A492,'様式C-1-2用'!$B$3:$O$1100,7,0),"")</f>
        <v>0</v>
      </c>
      <c r="G492" s="321">
        <f>IFERROR(VLOOKUP($A492,'様式C-1-2用'!$B$3:$O$1100,8,0),"")</f>
        <v>0</v>
      </c>
      <c r="H492" s="327">
        <f>IFERROR(VLOOKUP($A492,'様式C-1-2用'!$B$3:$O$1100,9,0),"")</f>
        <v>0</v>
      </c>
      <c r="I492" s="321">
        <f>IFERROR(VLOOKUP($A492,'様式C-1-2用'!$B$3:$O$1100,10,0),"")</f>
        <v>0</v>
      </c>
      <c r="J492" s="321">
        <f>IFERROR(VLOOKUP($A492,'様式C-1-2用'!$B$3:$O$1100,11,0),"")</f>
        <v>0</v>
      </c>
      <c r="K492" s="321">
        <f t="shared" si="7"/>
        <v>0</v>
      </c>
      <c r="L492" s="321">
        <f>IFERROR(VLOOKUP($A492,'様式C-1-2用'!$B$3:$O$1100,12,0),"")</f>
        <v>0</v>
      </c>
      <c r="M492" s="321">
        <f>IFERROR(VLOOKUP($A492,'様式C-1-2用'!$B$3:$O$1100,13,0),"")</f>
        <v>0</v>
      </c>
      <c r="N492" s="321">
        <f>IFERROR(VLOOKUP($A492,'様式C-1-2用'!$B$3:$O$1100,14,0),"")</f>
        <v>0</v>
      </c>
      <c r="O492" s="321">
        <f>IFERROR(VLOOKUP($A492,'様式C-1-2用'!$B$3:$P$1100,15,0),"")</f>
        <v>0</v>
      </c>
    </row>
    <row r="493" spans="1:15" ht="15.95" customHeight="1" x14ac:dyDescent="0.15">
      <c r="A493" s="314">
        <v>491</v>
      </c>
      <c r="B493" s="320">
        <f>IFERROR(VLOOKUP($A493,'様式C-1-2用'!$B$3:$O$1100,2,0),"")</f>
        <v>0</v>
      </c>
      <c r="C493" s="321" t="str">
        <f>IFERROR(VLOOKUP($A493,'様式C-1-2用'!$B$3:$O$1100,3,0),"")</f>
        <v/>
      </c>
      <c r="D493" s="321">
        <f>IFERROR(VLOOKUP($A493,'様式C-1-2用'!$B$3:$O$1100,5,0),"")</f>
        <v>0</v>
      </c>
      <c r="E493" s="321">
        <f>IFERROR(VLOOKUP($A493,'様式C-1-2用'!$B$3:$O$1100,6,0),"")</f>
        <v>0</v>
      </c>
      <c r="F493" s="321">
        <f>IFERROR(VLOOKUP($A493,'様式C-1-2用'!$B$3:$O$1100,7,0),"")</f>
        <v>0</v>
      </c>
      <c r="G493" s="321">
        <f>IFERROR(VLOOKUP($A493,'様式C-1-2用'!$B$3:$O$1100,8,0),"")</f>
        <v>0</v>
      </c>
      <c r="H493" s="327">
        <f>IFERROR(VLOOKUP($A493,'様式C-1-2用'!$B$3:$O$1100,9,0),"")</f>
        <v>0</v>
      </c>
      <c r="I493" s="321">
        <f>IFERROR(VLOOKUP($A493,'様式C-1-2用'!$B$3:$O$1100,10,0),"")</f>
        <v>0</v>
      </c>
      <c r="J493" s="321">
        <f>IFERROR(VLOOKUP($A493,'様式C-1-2用'!$B$3:$O$1100,11,0),"")</f>
        <v>0</v>
      </c>
      <c r="K493" s="321">
        <f t="shared" si="7"/>
        <v>0</v>
      </c>
      <c r="L493" s="321">
        <f>IFERROR(VLOOKUP($A493,'様式C-1-2用'!$B$3:$O$1100,12,0),"")</f>
        <v>0</v>
      </c>
      <c r="M493" s="321">
        <f>IFERROR(VLOOKUP($A493,'様式C-1-2用'!$B$3:$O$1100,13,0),"")</f>
        <v>0</v>
      </c>
      <c r="N493" s="321">
        <f>IFERROR(VLOOKUP($A493,'様式C-1-2用'!$B$3:$O$1100,14,0),"")</f>
        <v>0</v>
      </c>
      <c r="O493" s="321">
        <f>IFERROR(VLOOKUP($A493,'様式C-1-2用'!$B$3:$P$1100,15,0),"")</f>
        <v>0</v>
      </c>
    </row>
    <row r="494" spans="1:15" ht="15.95" customHeight="1" x14ac:dyDescent="0.15">
      <c r="A494" s="314">
        <v>492</v>
      </c>
      <c r="B494" s="320">
        <f>IFERROR(VLOOKUP($A494,'様式C-1-2用'!$B$3:$O$1100,2,0),"")</f>
        <v>0</v>
      </c>
      <c r="C494" s="321" t="str">
        <f>IFERROR(VLOOKUP($A494,'様式C-1-2用'!$B$3:$O$1100,3,0),"")</f>
        <v/>
      </c>
      <c r="D494" s="321">
        <f>IFERROR(VLOOKUP($A494,'様式C-1-2用'!$B$3:$O$1100,5,0),"")</f>
        <v>0</v>
      </c>
      <c r="E494" s="321">
        <f>IFERROR(VLOOKUP($A494,'様式C-1-2用'!$B$3:$O$1100,6,0),"")</f>
        <v>0</v>
      </c>
      <c r="F494" s="321">
        <f>IFERROR(VLOOKUP($A494,'様式C-1-2用'!$B$3:$O$1100,7,0),"")</f>
        <v>0</v>
      </c>
      <c r="G494" s="321">
        <f>IFERROR(VLOOKUP($A494,'様式C-1-2用'!$B$3:$O$1100,8,0),"")</f>
        <v>0</v>
      </c>
      <c r="H494" s="327">
        <f>IFERROR(VLOOKUP($A494,'様式C-1-2用'!$B$3:$O$1100,9,0),"")</f>
        <v>0</v>
      </c>
      <c r="I494" s="321">
        <f>IFERROR(VLOOKUP($A494,'様式C-1-2用'!$B$3:$O$1100,10,0),"")</f>
        <v>0</v>
      </c>
      <c r="J494" s="321">
        <f>IFERROR(VLOOKUP($A494,'様式C-1-2用'!$B$3:$O$1100,11,0),"")</f>
        <v>0</v>
      </c>
      <c r="K494" s="321">
        <f t="shared" si="7"/>
        <v>0</v>
      </c>
      <c r="L494" s="321">
        <f>IFERROR(VLOOKUP($A494,'様式C-1-2用'!$B$3:$O$1100,12,0),"")</f>
        <v>0</v>
      </c>
      <c r="M494" s="321">
        <f>IFERROR(VLOOKUP($A494,'様式C-1-2用'!$B$3:$O$1100,13,0),"")</f>
        <v>0</v>
      </c>
      <c r="N494" s="321">
        <f>IFERROR(VLOOKUP($A494,'様式C-1-2用'!$B$3:$O$1100,14,0),"")</f>
        <v>0</v>
      </c>
      <c r="O494" s="321">
        <f>IFERROR(VLOOKUP($A494,'様式C-1-2用'!$B$3:$P$1100,15,0),"")</f>
        <v>0</v>
      </c>
    </row>
    <row r="495" spans="1:15" ht="15.95" customHeight="1" x14ac:dyDescent="0.15">
      <c r="A495" s="314">
        <v>493</v>
      </c>
      <c r="B495" s="320">
        <f>IFERROR(VLOOKUP($A495,'様式C-1-2用'!$B$3:$O$1100,2,0),"")</f>
        <v>0</v>
      </c>
      <c r="C495" s="321" t="str">
        <f>IFERROR(VLOOKUP($A495,'様式C-1-2用'!$B$3:$O$1100,3,0),"")</f>
        <v/>
      </c>
      <c r="D495" s="321">
        <f>IFERROR(VLOOKUP($A495,'様式C-1-2用'!$B$3:$O$1100,5,0),"")</f>
        <v>0</v>
      </c>
      <c r="E495" s="321">
        <f>IFERROR(VLOOKUP($A495,'様式C-1-2用'!$B$3:$O$1100,6,0),"")</f>
        <v>0</v>
      </c>
      <c r="F495" s="321">
        <f>IFERROR(VLOOKUP($A495,'様式C-1-2用'!$B$3:$O$1100,7,0),"")</f>
        <v>0</v>
      </c>
      <c r="G495" s="321">
        <f>IFERROR(VLOOKUP($A495,'様式C-1-2用'!$B$3:$O$1100,8,0),"")</f>
        <v>0</v>
      </c>
      <c r="H495" s="327">
        <f>IFERROR(VLOOKUP($A495,'様式C-1-2用'!$B$3:$O$1100,9,0),"")</f>
        <v>0</v>
      </c>
      <c r="I495" s="321">
        <f>IFERROR(VLOOKUP($A495,'様式C-1-2用'!$B$3:$O$1100,10,0),"")</f>
        <v>0</v>
      </c>
      <c r="J495" s="321">
        <f>IFERROR(VLOOKUP($A495,'様式C-1-2用'!$B$3:$O$1100,11,0),"")</f>
        <v>0</v>
      </c>
      <c r="K495" s="321">
        <f t="shared" si="7"/>
        <v>0</v>
      </c>
      <c r="L495" s="321">
        <f>IFERROR(VLOOKUP($A495,'様式C-1-2用'!$B$3:$O$1100,12,0),"")</f>
        <v>0</v>
      </c>
      <c r="M495" s="321">
        <f>IFERROR(VLOOKUP($A495,'様式C-1-2用'!$B$3:$O$1100,13,0),"")</f>
        <v>0</v>
      </c>
      <c r="N495" s="321">
        <f>IFERROR(VLOOKUP($A495,'様式C-1-2用'!$B$3:$O$1100,14,0),"")</f>
        <v>0</v>
      </c>
      <c r="O495" s="321">
        <f>IFERROR(VLOOKUP($A495,'様式C-1-2用'!$B$3:$P$1100,15,0),"")</f>
        <v>0</v>
      </c>
    </row>
    <row r="496" spans="1:15" ht="15.95" customHeight="1" x14ac:dyDescent="0.15">
      <c r="A496" s="314">
        <v>494</v>
      </c>
      <c r="B496" s="320">
        <f>IFERROR(VLOOKUP($A496,'様式C-1-2用'!$B$3:$O$1100,2,0),"")</f>
        <v>0</v>
      </c>
      <c r="C496" s="321" t="str">
        <f>IFERROR(VLOOKUP($A496,'様式C-1-2用'!$B$3:$O$1100,3,0),"")</f>
        <v/>
      </c>
      <c r="D496" s="321">
        <f>IFERROR(VLOOKUP($A496,'様式C-1-2用'!$B$3:$O$1100,5,0),"")</f>
        <v>0</v>
      </c>
      <c r="E496" s="321">
        <f>IFERROR(VLOOKUP($A496,'様式C-1-2用'!$B$3:$O$1100,6,0),"")</f>
        <v>0</v>
      </c>
      <c r="F496" s="321">
        <f>IFERROR(VLOOKUP($A496,'様式C-1-2用'!$B$3:$O$1100,7,0),"")</f>
        <v>0</v>
      </c>
      <c r="G496" s="321">
        <f>IFERROR(VLOOKUP($A496,'様式C-1-2用'!$B$3:$O$1100,8,0),"")</f>
        <v>0</v>
      </c>
      <c r="H496" s="327">
        <f>IFERROR(VLOOKUP($A496,'様式C-1-2用'!$B$3:$O$1100,9,0),"")</f>
        <v>0</v>
      </c>
      <c r="I496" s="321">
        <f>IFERROR(VLOOKUP($A496,'様式C-1-2用'!$B$3:$O$1100,10,0),"")</f>
        <v>0</v>
      </c>
      <c r="J496" s="321">
        <f>IFERROR(VLOOKUP($A496,'様式C-1-2用'!$B$3:$O$1100,11,0),"")</f>
        <v>0</v>
      </c>
      <c r="K496" s="321">
        <f t="shared" si="7"/>
        <v>0</v>
      </c>
      <c r="L496" s="321">
        <f>IFERROR(VLOOKUP($A496,'様式C-1-2用'!$B$3:$O$1100,12,0),"")</f>
        <v>0</v>
      </c>
      <c r="M496" s="321">
        <f>IFERROR(VLOOKUP($A496,'様式C-1-2用'!$B$3:$O$1100,13,0),"")</f>
        <v>0</v>
      </c>
      <c r="N496" s="321">
        <f>IFERROR(VLOOKUP($A496,'様式C-1-2用'!$B$3:$O$1100,14,0),"")</f>
        <v>0</v>
      </c>
      <c r="O496" s="321">
        <f>IFERROR(VLOOKUP($A496,'様式C-1-2用'!$B$3:$P$1100,15,0),"")</f>
        <v>0</v>
      </c>
    </row>
    <row r="497" spans="1:15" ht="15.95" customHeight="1" x14ac:dyDescent="0.15">
      <c r="A497" s="314">
        <v>495</v>
      </c>
      <c r="B497" s="320">
        <f>IFERROR(VLOOKUP($A497,'様式C-1-2用'!$B$3:$O$1100,2,0),"")</f>
        <v>0</v>
      </c>
      <c r="C497" s="321" t="str">
        <f>IFERROR(VLOOKUP($A497,'様式C-1-2用'!$B$3:$O$1100,3,0),"")</f>
        <v/>
      </c>
      <c r="D497" s="321">
        <f>IFERROR(VLOOKUP($A497,'様式C-1-2用'!$B$3:$O$1100,5,0),"")</f>
        <v>0</v>
      </c>
      <c r="E497" s="321">
        <f>IFERROR(VLOOKUP($A497,'様式C-1-2用'!$B$3:$O$1100,6,0),"")</f>
        <v>0</v>
      </c>
      <c r="F497" s="321">
        <f>IFERROR(VLOOKUP($A497,'様式C-1-2用'!$B$3:$O$1100,7,0),"")</f>
        <v>0</v>
      </c>
      <c r="G497" s="321">
        <f>IFERROR(VLOOKUP($A497,'様式C-1-2用'!$B$3:$O$1100,8,0),"")</f>
        <v>0</v>
      </c>
      <c r="H497" s="327">
        <f>IFERROR(VLOOKUP($A497,'様式C-1-2用'!$B$3:$O$1100,9,0),"")</f>
        <v>0</v>
      </c>
      <c r="I497" s="321">
        <f>IFERROR(VLOOKUP($A497,'様式C-1-2用'!$B$3:$O$1100,10,0),"")</f>
        <v>0</v>
      </c>
      <c r="J497" s="321">
        <f>IFERROR(VLOOKUP($A497,'様式C-1-2用'!$B$3:$O$1100,11,0),"")</f>
        <v>0</v>
      </c>
      <c r="K497" s="321">
        <f t="shared" si="7"/>
        <v>0</v>
      </c>
      <c r="L497" s="321">
        <f>IFERROR(VLOOKUP($A497,'様式C-1-2用'!$B$3:$O$1100,12,0),"")</f>
        <v>0</v>
      </c>
      <c r="M497" s="321">
        <f>IFERROR(VLOOKUP($A497,'様式C-1-2用'!$B$3:$O$1100,13,0),"")</f>
        <v>0</v>
      </c>
      <c r="N497" s="321">
        <f>IFERROR(VLOOKUP($A497,'様式C-1-2用'!$B$3:$O$1100,14,0),"")</f>
        <v>0</v>
      </c>
      <c r="O497" s="321">
        <f>IFERROR(VLOOKUP($A497,'様式C-1-2用'!$B$3:$P$1100,15,0),"")</f>
        <v>0</v>
      </c>
    </row>
    <row r="498" spans="1:15" ht="15.95" customHeight="1" x14ac:dyDescent="0.15">
      <c r="A498" s="314">
        <v>496</v>
      </c>
      <c r="B498" s="320">
        <f>IFERROR(VLOOKUP($A498,'様式C-1-2用'!$B$3:$O$1100,2,0),"")</f>
        <v>0</v>
      </c>
      <c r="C498" s="321" t="str">
        <f>IFERROR(VLOOKUP($A498,'様式C-1-2用'!$B$3:$O$1100,3,0),"")</f>
        <v/>
      </c>
      <c r="D498" s="321">
        <f>IFERROR(VLOOKUP($A498,'様式C-1-2用'!$B$3:$O$1100,5,0),"")</f>
        <v>0</v>
      </c>
      <c r="E498" s="321">
        <f>IFERROR(VLOOKUP($A498,'様式C-1-2用'!$B$3:$O$1100,6,0),"")</f>
        <v>0</v>
      </c>
      <c r="F498" s="321">
        <f>IFERROR(VLOOKUP($A498,'様式C-1-2用'!$B$3:$O$1100,7,0),"")</f>
        <v>0</v>
      </c>
      <c r="G498" s="321">
        <f>IFERROR(VLOOKUP($A498,'様式C-1-2用'!$B$3:$O$1100,8,0),"")</f>
        <v>0</v>
      </c>
      <c r="H498" s="327">
        <f>IFERROR(VLOOKUP($A498,'様式C-1-2用'!$B$3:$O$1100,9,0),"")</f>
        <v>0</v>
      </c>
      <c r="I498" s="321">
        <f>IFERROR(VLOOKUP($A498,'様式C-1-2用'!$B$3:$O$1100,10,0),"")</f>
        <v>0</v>
      </c>
      <c r="J498" s="321">
        <f>IFERROR(VLOOKUP($A498,'様式C-1-2用'!$B$3:$O$1100,11,0),"")</f>
        <v>0</v>
      </c>
      <c r="K498" s="321">
        <f t="shared" si="7"/>
        <v>0</v>
      </c>
      <c r="L498" s="321">
        <f>IFERROR(VLOOKUP($A498,'様式C-1-2用'!$B$3:$O$1100,12,0),"")</f>
        <v>0</v>
      </c>
      <c r="M498" s="321">
        <f>IFERROR(VLOOKUP($A498,'様式C-1-2用'!$B$3:$O$1100,13,0),"")</f>
        <v>0</v>
      </c>
      <c r="N498" s="321">
        <f>IFERROR(VLOOKUP($A498,'様式C-1-2用'!$B$3:$O$1100,14,0),"")</f>
        <v>0</v>
      </c>
      <c r="O498" s="321">
        <f>IFERROR(VLOOKUP($A498,'様式C-1-2用'!$B$3:$P$1100,15,0),"")</f>
        <v>0</v>
      </c>
    </row>
    <row r="499" spans="1:15" ht="15.95" customHeight="1" x14ac:dyDescent="0.15">
      <c r="A499" s="314">
        <v>497</v>
      </c>
      <c r="B499" s="320">
        <f>IFERROR(VLOOKUP($A499,'様式C-1-2用'!$B$3:$O$1100,2,0),"")</f>
        <v>0</v>
      </c>
      <c r="C499" s="321" t="str">
        <f>IFERROR(VLOOKUP($A499,'様式C-1-2用'!$B$3:$O$1100,3,0),"")</f>
        <v/>
      </c>
      <c r="D499" s="321">
        <f>IFERROR(VLOOKUP($A499,'様式C-1-2用'!$B$3:$O$1100,5,0),"")</f>
        <v>0</v>
      </c>
      <c r="E499" s="321">
        <f>IFERROR(VLOOKUP($A499,'様式C-1-2用'!$B$3:$O$1100,6,0),"")</f>
        <v>0</v>
      </c>
      <c r="F499" s="321">
        <f>IFERROR(VLOOKUP($A499,'様式C-1-2用'!$B$3:$O$1100,7,0),"")</f>
        <v>0</v>
      </c>
      <c r="G499" s="321">
        <f>IFERROR(VLOOKUP($A499,'様式C-1-2用'!$B$3:$O$1100,8,0),"")</f>
        <v>0</v>
      </c>
      <c r="H499" s="327">
        <f>IFERROR(VLOOKUP($A499,'様式C-1-2用'!$B$3:$O$1100,9,0),"")</f>
        <v>0</v>
      </c>
      <c r="I499" s="321">
        <f>IFERROR(VLOOKUP($A499,'様式C-1-2用'!$B$3:$O$1100,10,0),"")</f>
        <v>0</v>
      </c>
      <c r="J499" s="321">
        <f>IFERROR(VLOOKUP($A499,'様式C-1-2用'!$B$3:$O$1100,11,0),"")</f>
        <v>0</v>
      </c>
      <c r="K499" s="321">
        <f t="shared" si="7"/>
        <v>0</v>
      </c>
      <c r="L499" s="321">
        <f>IFERROR(VLOOKUP($A499,'様式C-1-2用'!$B$3:$O$1100,12,0),"")</f>
        <v>0</v>
      </c>
      <c r="M499" s="321">
        <f>IFERROR(VLOOKUP($A499,'様式C-1-2用'!$B$3:$O$1100,13,0),"")</f>
        <v>0</v>
      </c>
      <c r="N499" s="321">
        <f>IFERROR(VLOOKUP($A499,'様式C-1-2用'!$B$3:$O$1100,14,0),"")</f>
        <v>0</v>
      </c>
      <c r="O499" s="321">
        <f>IFERROR(VLOOKUP($A499,'様式C-1-2用'!$B$3:$P$1100,15,0),"")</f>
        <v>0</v>
      </c>
    </row>
    <row r="500" spans="1:15" ht="15.95" customHeight="1" x14ac:dyDescent="0.15">
      <c r="A500" s="314">
        <v>498</v>
      </c>
      <c r="B500" s="320">
        <f>IFERROR(VLOOKUP($A500,'様式C-1-2用'!$B$3:$O$1100,2,0),"")</f>
        <v>0</v>
      </c>
      <c r="C500" s="321" t="str">
        <f>IFERROR(VLOOKUP($A500,'様式C-1-2用'!$B$3:$O$1100,3,0),"")</f>
        <v/>
      </c>
      <c r="D500" s="321">
        <f>IFERROR(VLOOKUP($A500,'様式C-1-2用'!$B$3:$O$1100,5,0),"")</f>
        <v>0</v>
      </c>
      <c r="E500" s="321">
        <f>IFERROR(VLOOKUP($A500,'様式C-1-2用'!$B$3:$O$1100,6,0),"")</f>
        <v>0</v>
      </c>
      <c r="F500" s="321">
        <f>IFERROR(VLOOKUP($A500,'様式C-1-2用'!$B$3:$O$1100,7,0),"")</f>
        <v>0</v>
      </c>
      <c r="G500" s="321">
        <f>IFERROR(VLOOKUP($A500,'様式C-1-2用'!$B$3:$O$1100,8,0),"")</f>
        <v>0</v>
      </c>
      <c r="H500" s="327">
        <f>IFERROR(VLOOKUP($A500,'様式C-1-2用'!$B$3:$O$1100,9,0),"")</f>
        <v>0</v>
      </c>
      <c r="I500" s="321">
        <f>IFERROR(VLOOKUP($A500,'様式C-1-2用'!$B$3:$O$1100,10,0),"")</f>
        <v>0</v>
      </c>
      <c r="J500" s="321">
        <f>IFERROR(VLOOKUP($A500,'様式C-1-2用'!$B$3:$O$1100,11,0),"")</f>
        <v>0</v>
      </c>
      <c r="K500" s="321">
        <f t="shared" si="7"/>
        <v>0</v>
      </c>
      <c r="L500" s="321">
        <f>IFERROR(VLOOKUP($A500,'様式C-1-2用'!$B$3:$O$1100,12,0),"")</f>
        <v>0</v>
      </c>
      <c r="M500" s="321">
        <f>IFERROR(VLOOKUP($A500,'様式C-1-2用'!$B$3:$O$1100,13,0),"")</f>
        <v>0</v>
      </c>
      <c r="N500" s="321">
        <f>IFERROR(VLOOKUP($A500,'様式C-1-2用'!$B$3:$O$1100,14,0),"")</f>
        <v>0</v>
      </c>
      <c r="O500" s="321">
        <f>IFERROR(VLOOKUP($A500,'様式C-1-2用'!$B$3:$P$1100,15,0),"")</f>
        <v>0</v>
      </c>
    </row>
    <row r="501" spans="1:15" ht="15.95" customHeight="1" x14ac:dyDescent="0.15">
      <c r="A501" s="314">
        <v>499</v>
      </c>
      <c r="B501" s="320">
        <f>IFERROR(VLOOKUP($A501,'様式C-1-2用'!$B$3:$O$1100,2,0),"")</f>
        <v>0</v>
      </c>
      <c r="C501" s="321" t="str">
        <f>IFERROR(VLOOKUP($A501,'様式C-1-2用'!$B$3:$O$1100,3,0),"")</f>
        <v/>
      </c>
      <c r="D501" s="321">
        <f>IFERROR(VLOOKUP($A501,'様式C-1-2用'!$B$3:$O$1100,5,0),"")</f>
        <v>0</v>
      </c>
      <c r="E501" s="321">
        <f>IFERROR(VLOOKUP($A501,'様式C-1-2用'!$B$3:$O$1100,6,0),"")</f>
        <v>0</v>
      </c>
      <c r="F501" s="321">
        <f>IFERROR(VLOOKUP($A501,'様式C-1-2用'!$B$3:$O$1100,7,0),"")</f>
        <v>0</v>
      </c>
      <c r="G501" s="321">
        <f>IFERROR(VLOOKUP($A501,'様式C-1-2用'!$B$3:$O$1100,8,0),"")</f>
        <v>0</v>
      </c>
      <c r="H501" s="327">
        <f>IFERROR(VLOOKUP($A501,'様式C-1-2用'!$B$3:$O$1100,9,0),"")</f>
        <v>0</v>
      </c>
      <c r="I501" s="321">
        <f>IFERROR(VLOOKUP($A501,'様式C-1-2用'!$B$3:$O$1100,10,0),"")</f>
        <v>0</v>
      </c>
      <c r="J501" s="321">
        <f>IFERROR(VLOOKUP($A501,'様式C-1-2用'!$B$3:$O$1100,11,0),"")</f>
        <v>0</v>
      </c>
      <c r="K501" s="321">
        <f t="shared" si="7"/>
        <v>0</v>
      </c>
      <c r="L501" s="321">
        <f>IFERROR(VLOOKUP($A501,'様式C-1-2用'!$B$3:$O$1100,12,0),"")</f>
        <v>0</v>
      </c>
      <c r="M501" s="321">
        <f>IFERROR(VLOOKUP($A501,'様式C-1-2用'!$B$3:$O$1100,13,0),"")</f>
        <v>0</v>
      </c>
      <c r="N501" s="321">
        <f>IFERROR(VLOOKUP($A501,'様式C-1-2用'!$B$3:$O$1100,14,0),"")</f>
        <v>0</v>
      </c>
      <c r="O501" s="321">
        <f>IFERROR(VLOOKUP($A501,'様式C-1-2用'!$B$3:$P$1100,15,0),"")</f>
        <v>0</v>
      </c>
    </row>
    <row r="502" spans="1:15" ht="15.95" customHeight="1" x14ac:dyDescent="0.15">
      <c r="A502" s="314">
        <v>500</v>
      </c>
      <c r="B502" s="320">
        <f>IFERROR(VLOOKUP($A502,'様式C-1-2用'!$B$3:$O$1100,2,0),"")</f>
        <v>0</v>
      </c>
      <c r="C502" s="321" t="str">
        <f>IFERROR(VLOOKUP($A502,'様式C-1-2用'!$B$3:$O$1100,3,0),"")</f>
        <v/>
      </c>
      <c r="D502" s="321">
        <f>IFERROR(VLOOKUP($A502,'様式C-1-2用'!$B$3:$O$1100,5,0),"")</f>
        <v>0</v>
      </c>
      <c r="E502" s="321">
        <f>IFERROR(VLOOKUP($A502,'様式C-1-2用'!$B$3:$O$1100,6,0),"")</f>
        <v>0</v>
      </c>
      <c r="F502" s="321">
        <f>IFERROR(VLOOKUP($A502,'様式C-1-2用'!$B$3:$O$1100,7,0),"")</f>
        <v>0</v>
      </c>
      <c r="G502" s="321">
        <f>IFERROR(VLOOKUP($A502,'様式C-1-2用'!$B$3:$O$1100,8,0),"")</f>
        <v>0</v>
      </c>
      <c r="H502" s="327">
        <f>IFERROR(VLOOKUP($A502,'様式C-1-2用'!$B$3:$O$1100,9,0),"")</f>
        <v>0</v>
      </c>
      <c r="I502" s="321">
        <f>IFERROR(VLOOKUP($A502,'様式C-1-2用'!$B$3:$O$1100,10,0),"")</f>
        <v>0</v>
      </c>
      <c r="J502" s="321">
        <f>IFERROR(VLOOKUP($A502,'様式C-1-2用'!$B$3:$O$1100,11,0),"")</f>
        <v>0</v>
      </c>
      <c r="K502" s="321">
        <f t="shared" si="7"/>
        <v>0</v>
      </c>
      <c r="L502" s="321">
        <f>IFERROR(VLOOKUP($A502,'様式C-1-2用'!$B$3:$O$1100,12,0),"")</f>
        <v>0</v>
      </c>
      <c r="M502" s="321">
        <f>IFERROR(VLOOKUP($A502,'様式C-1-2用'!$B$3:$O$1100,13,0),"")</f>
        <v>0</v>
      </c>
      <c r="N502" s="321">
        <f>IFERROR(VLOOKUP($A502,'様式C-1-2用'!$B$3:$O$1100,14,0),"")</f>
        <v>0</v>
      </c>
      <c r="O502" s="321">
        <f>IFERROR(VLOOKUP($A502,'様式C-1-2用'!$B$3:$P$1100,15,0),"")</f>
        <v>0</v>
      </c>
    </row>
    <row r="503" spans="1:15" ht="15.95" customHeight="1" x14ac:dyDescent="0.15">
      <c r="A503" s="314">
        <v>501</v>
      </c>
      <c r="B503" s="320">
        <f>IFERROR(VLOOKUP($A503,'様式C-1-2用'!$B$3:$O$1100,2,0),"")</f>
        <v>0</v>
      </c>
      <c r="C503" s="321" t="str">
        <f>IFERROR(VLOOKUP($A503,'様式C-1-2用'!$B$3:$O$1100,3,0),"")</f>
        <v/>
      </c>
      <c r="D503" s="321">
        <f>IFERROR(VLOOKUP($A503,'様式C-1-2用'!$B$3:$O$1100,5,0),"")</f>
        <v>0</v>
      </c>
      <c r="E503" s="321">
        <f>IFERROR(VLOOKUP($A503,'様式C-1-2用'!$B$3:$O$1100,6,0),"")</f>
        <v>0</v>
      </c>
      <c r="F503" s="321">
        <f>IFERROR(VLOOKUP($A503,'様式C-1-2用'!$B$3:$O$1100,7,0),"")</f>
        <v>0</v>
      </c>
      <c r="G503" s="321">
        <f>IFERROR(VLOOKUP($A503,'様式C-1-2用'!$B$3:$O$1100,8,0),"")</f>
        <v>0</v>
      </c>
      <c r="H503" s="327">
        <f>IFERROR(VLOOKUP($A503,'様式C-1-2用'!$B$3:$O$1100,9,0),"")</f>
        <v>0</v>
      </c>
      <c r="I503" s="321">
        <f>IFERROR(VLOOKUP($A503,'様式C-1-2用'!$B$3:$O$1100,10,0),"")</f>
        <v>0</v>
      </c>
      <c r="J503" s="321">
        <f>IFERROR(VLOOKUP($A503,'様式C-1-2用'!$B$3:$O$1100,11,0),"")</f>
        <v>0</v>
      </c>
      <c r="K503" s="321">
        <f t="shared" si="7"/>
        <v>0</v>
      </c>
      <c r="L503" s="321">
        <f>IFERROR(VLOOKUP($A503,'様式C-1-2用'!$B$3:$O$1100,12,0),"")</f>
        <v>0</v>
      </c>
      <c r="M503" s="321">
        <f>IFERROR(VLOOKUP($A503,'様式C-1-2用'!$B$3:$O$1100,13,0),"")</f>
        <v>0</v>
      </c>
      <c r="N503" s="321">
        <f>IFERROR(VLOOKUP($A503,'様式C-1-2用'!$B$3:$O$1100,14,0),"")</f>
        <v>0</v>
      </c>
      <c r="O503" s="321">
        <f>IFERROR(VLOOKUP($A503,'様式C-1-2用'!$B$3:$P$1100,15,0),"")</f>
        <v>0</v>
      </c>
    </row>
    <row r="504" spans="1:15" ht="15.95" customHeight="1" x14ac:dyDescent="0.15">
      <c r="A504" s="314">
        <v>502</v>
      </c>
      <c r="B504" s="320">
        <f>IFERROR(VLOOKUP($A504,'様式C-1-2用'!$B$3:$O$1100,2,0),"")</f>
        <v>0</v>
      </c>
      <c r="C504" s="321" t="str">
        <f>IFERROR(VLOOKUP($A504,'様式C-1-2用'!$B$3:$O$1100,3,0),"")</f>
        <v/>
      </c>
      <c r="D504" s="321">
        <f>IFERROR(VLOOKUP($A504,'様式C-1-2用'!$B$3:$O$1100,5,0),"")</f>
        <v>0</v>
      </c>
      <c r="E504" s="321">
        <f>IFERROR(VLOOKUP($A504,'様式C-1-2用'!$B$3:$O$1100,6,0),"")</f>
        <v>0</v>
      </c>
      <c r="F504" s="321">
        <f>IFERROR(VLOOKUP($A504,'様式C-1-2用'!$B$3:$O$1100,7,0),"")</f>
        <v>0</v>
      </c>
      <c r="G504" s="321">
        <f>IFERROR(VLOOKUP($A504,'様式C-1-2用'!$B$3:$O$1100,8,0),"")</f>
        <v>0</v>
      </c>
      <c r="H504" s="327">
        <f>IFERROR(VLOOKUP($A504,'様式C-1-2用'!$B$3:$O$1100,9,0),"")</f>
        <v>0</v>
      </c>
      <c r="I504" s="321">
        <f>IFERROR(VLOOKUP($A504,'様式C-1-2用'!$B$3:$O$1100,10,0),"")</f>
        <v>0</v>
      </c>
      <c r="J504" s="321">
        <f>IFERROR(VLOOKUP($A504,'様式C-1-2用'!$B$3:$O$1100,11,0),"")</f>
        <v>0</v>
      </c>
      <c r="K504" s="321">
        <f t="shared" si="7"/>
        <v>0</v>
      </c>
      <c r="L504" s="321">
        <f>IFERROR(VLOOKUP($A504,'様式C-1-2用'!$B$3:$O$1100,12,0),"")</f>
        <v>0</v>
      </c>
      <c r="M504" s="321">
        <f>IFERROR(VLOOKUP($A504,'様式C-1-2用'!$B$3:$O$1100,13,0),"")</f>
        <v>0</v>
      </c>
      <c r="N504" s="321">
        <f>IFERROR(VLOOKUP($A504,'様式C-1-2用'!$B$3:$O$1100,14,0),"")</f>
        <v>0</v>
      </c>
      <c r="O504" s="321">
        <f>IFERROR(VLOOKUP($A504,'様式C-1-2用'!$B$3:$P$1100,15,0),"")</f>
        <v>0</v>
      </c>
    </row>
    <row r="505" spans="1:15" ht="15.95" customHeight="1" x14ac:dyDescent="0.15">
      <c r="A505" s="314">
        <v>503</v>
      </c>
      <c r="B505" s="320">
        <f>IFERROR(VLOOKUP($A505,'様式C-1-2用'!$B$3:$O$1100,2,0),"")</f>
        <v>0</v>
      </c>
      <c r="C505" s="321" t="str">
        <f>IFERROR(VLOOKUP($A505,'様式C-1-2用'!$B$3:$O$1100,3,0),"")</f>
        <v/>
      </c>
      <c r="D505" s="321">
        <f>IFERROR(VLOOKUP($A505,'様式C-1-2用'!$B$3:$O$1100,5,0),"")</f>
        <v>0</v>
      </c>
      <c r="E505" s="321">
        <f>IFERROR(VLOOKUP($A505,'様式C-1-2用'!$B$3:$O$1100,6,0),"")</f>
        <v>0</v>
      </c>
      <c r="F505" s="321">
        <f>IFERROR(VLOOKUP($A505,'様式C-1-2用'!$B$3:$O$1100,7,0),"")</f>
        <v>0</v>
      </c>
      <c r="G505" s="321">
        <f>IFERROR(VLOOKUP($A505,'様式C-1-2用'!$B$3:$O$1100,8,0),"")</f>
        <v>0</v>
      </c>
      <c r="H505" s="327">
        <f>IFERROR(VLOOKUP($A505,'様式C-1-2用'!$B$3:$O$1100,9,0),"")</f>
        <v>0</v>
      </c>
      <c r="I505" s="321">
        <f>IFERROR(VLOOKUP($A505,'様式C-1-2用'!$B$3:$O$1100,10,0),"")</f>
        <v>0</v>
      </c>
      <c r="J505" s="321">
        <f>IFERROR(VLOOKUP($A505,'様式C-1-2用'!$B$3:$O$1100,11,0),"")</f>
        <v>0</v>
      </c>
      <c r="K505" s="321">
        <f t="shared" si="7"/>
        <v>0</v>
      </c>
      <c r="L505" s="321">
        <f>IFERROR(VLOOKUP($A505,'様式C-1-2用'!$B$3:$O$1100,12,0),"")</f>
        <v>0</v>
      </c>
      <c r="M505" s="321">
        <f>IFERROR(VLOOKUP($A505,'様式C-1-2用'!$B$3:$O$1100,13,0),"")</f>
        <v>0</v>
      </c>
      <c r="N505" s="321">
        <f>IFERROR(VLOOKUP($A505,'様式C-1-2用'!$B$3:$O$1100,14,0),"")</f>
        <v>0</v>
      </c>
      <c r="O505" s="321">
        <f>IFERROR(VLOOKUP($A505,'様式C-1-2用'!$B$3:$P$1100,15,0),"")</f>
        <v>0</v>
      </c>
    </row>
    <row r="506" spans="1:15" ht="15.95" customHeight="1" x14ac:dyDescent="0.15">
      <c r="A506" s="314">
        <v>504</v>
      </c>
      <c r="B506" s="320">
        <f>IFERROR(VLOOKUP($A506,'様式C-1-2用'!$B$3:$O$1100,2,0),"")</f>
        <v>0</v>
      </c>
      <c r="C506" s="321" t="str">
        <f>IFERROR(VLOOKUP($A506,'様式C-1-2用'!$B$3:$O$1100,3,0),"")</f>
        <v/>
      </c>
      <c r="D506" s="321">
        <f>IFERROR(VLOOKUP($A506,'様式C-1-2用'!$B$3:$O$1100,5,0),"")</f>
        <v>0</v>
      </c>
      <c r="E506" s="321">
        <f>IFERROR(VLOOKUP($A506,'様式C-1-2用'!$B$3:$O$1100,6,0),"")</f>
        <v>0</v>
      </c>
      <c r="F506" s="321">
        <f>IFERROR(VLOOKUP($A506,'様式C-1-2用'!$B$3:$O$1100,7,0),"")</f>
        <v>0</v>
      </c>
      <c r="G506" s="321">
        <f>IFERROR(VLOOKUP($A506,'様式C-1-2用'!$B$3:$O$1100,8,0),"")</f>
        <v>0</v>
      </c>
      <c r="H506" s="327">
        <f>IFERROR(VLOOKUP($A506,'様式C-1-2用'!$B$3:$O$1100,9,0),"")</f>
        <v>0</v>
      </c>
      <c r="I506" s="321">
        <f>IFERROR(VLOOKUP($A506,'様式C-1-2用'!$B$3:$O$1100,10,0),"")</f>
        <v>0</v>
      </c>
      <c r="J506" s="321">
        <f>IFERROR(VLOOKUP($A506,'様式C-1-2用'!$B$3:$O$1100,11,0),"")</f>
        <v>0</v>
      </c>
      <c r="K506" s="321">
        <f t="shared" si="7"/>
        <v>0</v>
      </c>
      <c r="L506" s="321">
        <f>IFERROR(VLOOKUP($A506,'様式C-1-2用'!$B$3:$O$1100,12,0),"")</f>
        <v>0</v>
      </c>
      <c r="M506" s="321">
        <f>IFERROR(VLOOKUP($A506,'様式C-1-2用'!$B$3:$O$1100,13,0),"")</f>
        <v>0</v>
      </c>
      <c r="N506" s="321">
        <f>IFERROR(VLOOKUP($A506,'様式C-1-2用'!$B$3:$O$1100,14,0),"")</f>
        <v>0</v>
      </c>
      <c r="O506" s="321">
        <f>IFERROR(VLOOKUP($A506,'様式C-1-2用'!$B$3:$P$1100,15,0),"")</f>
        <v>0</v>
      </c>
    </row>
    <row r="507" spans="1:15" ht="15.95" customHeight="1" x14ac:dyDescent="0.15">
      <c r="A507" s="314">
        <v>505</v>
      </c>
      <c r="B507" s="320">
        <f>IFERROR(VLOOKUP($A507,'様式C-1-2用'!$B$3:$O$1100,2,0),"")</f>
        <v>0</v>
      </c>
      <c r="C507" s="321" t="str">
        <f>IFERROR(VLOOKUP($A507,'様式C-1-2用'!$B$3:$O$1100,3,0),"")</f>
        <v/>
      </c>
      <c r="D507" s="321">
        <f>IFERROR(VLOOKUP($A507,'様式C-1-2用'!$B$3:$O$1100,5,0),"")</f>
        <v>0</v>
      </c>
      <c r="E507" s="321">
        <f>IFERROR(VLOOKUP($A507,'様式C-1-2用'!$B$3:$O$1100,6,0),"")</f>
        <v>0</v>
      </c>
      <c r="F507" s="321">
        <f>IFERROR(VLOOKUP($A507,'様式C-1-2用'!$B$3:$O$1100,7,0),"")</f>
        <v>0</v>
      </c>
      <c r="G507" s="321">
        <f>IFERROR(VLOOKUP($A507,'様式C-1-2用'!$B$3:$O$1100,8,0),"")</f>
        <v>0</v>
      </c>
      <c r="H507" s="327">
        <f>IFERROR(VLOOKUP($A507,'様式C-1-2用'!$B$3:$O$1100,9,0),"")</f>
        <v>0</v>
      </c>
      <c r="I507" s="321">
        <f>IFERROR(VLOOKUP($A507,'様式C-1-2用'!$B$3:$O$1100,10,0),"")</f>
        <v>0</v>
      </c>
      <c r="J507" s="321">
        <f>IFERROR(VLOOKUP($A507,'様式C-1-2用'!$B$3:$O$1100,11,0),"")</f>
        <v>0</v>
      </c>
      <c r="K507" s="321">
        <f t="shared" si="7"/>
        <v>0</v>
      </c>
      <c r="L507" s="321">
        <f>IFERROR(VLOOKUP($A507,'様式C-1-2用'!$B$3:$O$1100,12,0),"")</f>
        <v>0</v>
      </c>
      <c r="M507" s="321">
        <f>IFERROR(VLOOKUP($A507,'様式C-1-2用'!$B$3:$O$1100,13,0),"")</f>
        <v>0</v>
      </c>
      <c r="N507" s="321">
        <f>IFERROR(VLOOKUP($A507,'様式C-1-2用'!$B$3:$O$1100,14,0),"")</f>
        <v>0</v>
      </c>
      <c r="O507" s="321">
        <f>IFERROR(VLOOKUP($A507,'様式C-1-2用'!$B$3:$P$1100,15,0),"")</f>
        <v>0</v>
      </c>
    </row>
    <row r="508" spans="1:15" ht="15.95" customHeight="1" x14ac:dyDescent="0.15">
      <c r="A508" s="314">
        <v>506</v>
      </c>
      <c r="B508" s="320">
        <f>IFERROR(VLOOKUP($A508,'様式C-1-2用'!$B$3:$O$1100,2,0),"")</f>
        <v>0</v>
      </c>
      <c r="C508" s="321" t="str">
        <f>IFERROR(VLOOKUP($A508,'様式C-1-2用'!$B$3:$O$1100,3,0),"")</f>
        <v/>
      </c>
      <c r="D508" s="321">
        <f>IFERROR(VLOOKUP($A508,'様式C-1-2用'!$B$3:$O$1100,5,0),"")</f>
        <v>0</v>
      </c>
      <c r="E508" s="321">
        <f>IFERROR(VLOOKUP($A508,'様式C-1-2用'!$B$3:$O$1100,6,0),"")</f>
        <v>0</v>
      </c>
      <c r="F508" s="321">
        <f>IFERROR(VLOOKUP($A508,'様式C-1-2用'!$B$3:$O$1100,7,0),"")</f>
        <v>0</v>
      </c>
      <c r="G508" s="321">
        <f>IFERROR(VLOOKUP($A508,'様式C-1-2用'!$B$3:$O$1100,8,0),"")</f>
        <v>0</v>
      </c>
      <c r="H508" s="327">
        <f>IFERROR(VLOOKUP($A508,'様式C-1-2用'!$B$3:$O$1100,9,0),"")</f>
        <v>0</v>
      </c>
      <c r="I508" s="321">
        <f>IFERROR(VLOOKUP($A508,'様式C-1-2用'!$B$3:$O$1100,10,0),"")</f>
        <v>0</v>
      </c>
      <c r="J508" s="321">
        <f>IFERROR(VLOOKUP($A508,'様式C-1-2用'!$B$3:$O$1100,11,0),"")</f>
        <v>0</v>
      </c>
      <c r="K508" s="321">
        <f t="shared" si="7"/>
        <v>0</v>
      </c>
      <c r="L508" s="321">
        <f>IFERROR(VLOOKUP($A508,'様式C-1-2用'!$B$3:$O$1100,12,0),"")</f>
        <v>0</v>
      </c>
      <c r="M508" s="321">
        <f>IFERROR(VLOOKUP($A508,'様式C-1-2用'!$B$3:$O$1100,13,0),"")</f>
        <v>0</v>
      </c>
      <c r="N508" s="321">
        <f>IFERROR(VLOOKUP($A508,'様式C-1-2用'!$B$3:$O$1100,14,0),"")</f>
        <v>0</v>
      </c>
      <c r="O508" s="321">
        <f>IFERROR(VLOOKUP($A508,'様式C-1-2用'!$B$3:$P$1100,15,0),"")</f>
        <v>0</v>
      </c>
    </row>
    <row r="509" spans="1:15" ht="15.95" customHeight="1" x14ac:dyDescent="0.15">
      <c r="A509" s="314">
        <v>507</v>
      </c>
      <c r="B509" s="320">
        <f>IFERROR(VLOOKUP($A509,'様式C-1-2用'!$B$3:$O$1100,2,0),"")</f>
        <v>0</v>
      </c>
      <c r="C509" s="321" t="str">
        <f>IFERROR(VLOOKUP($A509,'様式C-1-2用'!$B$3:$O$1100,3,0),"")</f>
        <v/>
      </c>
      <c r="D509" s="321">
        <f>IFERROR(VLOOKUP($A509,'様式C-1-2用'!$B$3:$O$1100,5,0),"")</f>
        <v>0</v>
      </c>
      <c r="E509" s="321">
        <f>IFERROR(VLOOKUP($A509,'様式C-1-2用'!$B$3:$O$1100,6,0),"")</f>
        <v>0</v>
      </c>
      <c r="F509" s="321">
        <f>IFERROR(VLOOKUP($A509,'様式C-1-2用'!$B$3:$O$1100,7,0),"")</f>
        <v>0</v>
      </c>
      <c r="G509" s="321">
        <f>IFERROR(VLOOKUP($A509,'様式C-1-2用'!$B$3:$O$1100,8,0),"")</f>
        <v>0</v>
      </c>
      <c r="H509" s="327">
        <f>IFERROR(VLOOKUP($A509,'様式C-1-2用'!$B$3:$O$1100,9,0),"")</f>
        <v>0</v>
      </c>
      <c r="I509" s="321">
        <f>IFERROR(VLOOKUP($A509,'様式C-1-2用'!$B$3:$O$1100,10,0),"")</f>
        <v>0</v>
      </c>
      <c r="J509" s="321">
        <f>IFERROR(VLOOKUP($A509,'様式C-1-2用'!$B$3:$O$1100,11,0),"")</f>
        <v>0</v>
      </c>
      <c r="K509" s="321">
        <f t="shared" si="7"/>
        <v>0</v>
      </c>
      <c r="L509" s="321">
        <f>IFERROR(VLOOKUP($A509,'様式C-1-2用'!$B$3:$O$1100,12,0),"")</f>
        <v>0</v>
      </c>
      <c r="M509" s="321">
        <f>IFERROR(VLOOKUP($A509,'様式C-1-2用'!$B$3:$O$1100,13,0),"")</f>
        <v>0</v>
      </c>
      <c r="N509" s="321">
        <f>IFERROR(VLOOKUP($A509,'様式C-1-2用'!$B$3:$O$1100,14,0),"")</f>
        <v>0</v>
      </c>
      <c r="O509" s="321">
        <f>IFERROR(VLOOKUP($A509,'様式C-1-2用'!$B$3:$P$1100,15,0),"")</f>
        <v>0</v>
      </c>
    </row>
    <row r="510" spans="1:15" ht="15.95" customHeight="1" x14ac:dyDescent="0.15">
      <c r="A510" s="314">
        <v>508</v>
      </c>
      <c r="B510" s="320">
        <f>IFERROR(VLOOKUP($A510,'様式C-1-2用'!$B$3:$O$1100,2,0),"")</f>
        <v>0</v>
      </c>
      <c r="C510" s="321" t="str">
        <f>IFERROR(VLOOKUP($A510,'様式C-1-2用'!$B$3:$O$1100,3,0),"")</f>
        <v/>
      </c>
      <c r="D510" s="321">
        <f>IFERROR(VLOOKUP($A510,'様式C-1-2用'!$B$3:$O$1100,5,0),"")</f>
        <v>0</v>
      </c>
      <c r="E510" s="321">
        <f>IFERROR(VLOOKUP($A510,'様式C-1-2用'!$B$3:$O$1100,6,0),"")</f>
        <v>0</v>
      </c>
      <c r="F510" s="321">
        <f>IFERROR(VLOOKUP($A510,'様式C-1-2用'!$B$3:$O$1100,7,0),"")</f>
        <v>0</v>
      </c>
      <c r="G510" s="321">
        <f>IFERROR(VLOOKUP($A510,'様式C-1-2用'!$B$3:$O$1100,8,0),"")</f>
        <v>0</v>
      </c>
      <c r="H510" s="327">
        <f>IFERROR(VLOOKUP($A510,'様式C-1-2用'!$B$3:$O$1100,9,0),"")</f>
        <v>0</v>
      </c>
      <c r="I510" s="321">
        <f>IFERROR(VLOOKUP($A510,'様式C-1-2用'!$B$3:$O$1100,10,0),"")</f>
        <v>0</v>
      </c>
      <c r="J510" s="321">
        <f>IFERROR(VLOOKUP($A510,'様式C-1-2用'!$B$3:$O$1100,11,0),"")</f>
        <v>0</v>
      </c>
      <c r="K510" s="321">
        <f t="shared" si="7"/>
        <v>0</v>
      </c>
      <c r="L510" s="321">
        <f>IFERROR(VLOOKUP($A510,'様式C-1-2用'!$B$3:$O$1100,12,0),"")</f>
        <v>0</v>
      </c>
      <c r="M510" s="321">
        <f>IFERROR(VLOOKUP($A510,'様式C-1-2用'!$B$3:$O$1100,13,0),"")</f>
        <v>0</v>
      </c>
      <c r="N510" s="321">
        <f>IFERROR(VLOOKUP($A510,'様式C-1-2用'!$B$3:$O$1100,14,0),"")</f>
        <v>0</v>
      </c>
      <c r="O510" s="321">
        <f>IFERROR(VLOOKUP($A510,'様式C-1-2用'!$B$3:$P$1100,15,0),"")</f>
        <v>0</v>
      </c>
    </row>
    <row r="511" spans="1:15" ht="15.95" customHeight="1" x14ac:dyDescent="0.15">
      <c r="A511" s="314">
        <v>509</v>
      </c>
      <c r="B511" s="320">
        <f>IFERROR(VLOOKUP($A511,'様式C-1-2用'!$B$3:$O$1100,2,0),"")</f>
        <v>0</v>
      </c>
      <c r="C511" s="321" t="str">
        <f>IFERROR(VLOOKUP($A511,'様式C-1-2用'!$B$3:$O$1100,3,0),"")</f>
        <v/>
      </c>
      <c r="D511" s="321">
        <f>IFERROR(VLOOKUP($A511,'様式C-1-2用'!$B$3:$O$1100,5,0),"")</f>
        <v>0</v>
      </c>
      <c r="E511" s="321">
        <f>IFERROR(VLOOKUP($A511,'様式C-1-2用'!$B$3:$O$1100,6,0),"")</f>
        <v>0</v>
      </c>
      <c r="F511" s="321">
        <f>IFERROR(VLOOKUP($A511,'様式C-1-2用'!$B$3:$O$1100,7,0),"")</f>
        <v>0</v>
      </c>
      <c r="G511" s="321">
        <f>IFERROR(VLOOKUP($A511,'様式C-1-2用'!$B$3:$O$1100,8,0),"")</f>
        <v>0</v>
      </c>
      <c r="H511" s="327">
        <f>IFERROR(VLOOKUP($A511,'様式C-1-2用'!$B$3:$O$1100,9,0),"")</f>
        <v>0</v>
      </c>
      <c r="I511" s="321">
        <f>IFERROR(VLOOKUP($A511,'様式C-1-2用'!$B$3:$O$1100,10,0),"")</f>
        <v>0</v>
      </c>
      <c r="J511" s="321">
        <f>IFERROR(VLOOKUP($A511,'様式C-1-2用'!$B$3:$O$1100,11,0),"")</f>
        <v>0</v>
      </c>
      <c r="K511" s="321">
        <f t="shared" si="7"/>
        <v>0</v>
      </c>
      <c r="L511" s="321">
        <f>IFERROR(VLOOKUP($A511,'様式C-1-2用'!$B$3:$O$1100,12,0),"")</f>
        <v>0</v>
      </c>
      <c r="M511" s="321">
        <f>IFERROR(VLOOKUP($A511,'様式C-1-2用'!$B$3:$O$1100,13,0),"")</f>
        <v>0</v>
      </c>
      <c r="N511" s="321">
        <f>IFERROR(VLOOKUP($A511,'様式C-1-2用'!$B$3:$O$1100,14,0),"")</f>
        <v>0</v>
      </c>
      <c r="O511" s="321">
        <f>IFERROR(VLOOKUP($A511,'様式C-1-2用'!$B$3:$P$1100,15,0),"")</f>
        <v>0</v>
      </c>
    </row>
    <row r="512" spans="1:15" ht="15.95" customHeight="1" x14ac:dyDescent="0.15">
      <c r="A512" s="314">
        <v>510</v>
      </c>
      <c r="B512" s="320">
        <f>IFERROR(VLOOKUP($A512,'様式C-1-2用'!$B$3:$O$1100,2,0),"")</f>
        <v>0</v>
      </c>
      <c r="C512" s="321" t="str">
        <f>IFERROR(VLOOKUP($A512,'様式C-1-2用'!$B$3:$O$1100,3,0),"")</f>
        <v/>
      </c>
      <c r="D512" s="321">
        <f>IFERROR(VLOOKUP($A512,'様式C-1-2用'!$B$3:$O$1100,5,0),"")</f>
        <v>0</v>
      </c>
      <c r="E512" s="321">
        <f>IFERROR(VLOOKUP($A512,'様式C-1-2用'!$B$3:$O$1100,6,0),"")</f>
        <v>0</v>
      </c>
      <c r="F512" s="321">
        <f>IFERROR(VLOOKUP($A512,'様式C-1-2用'!$B$3:$O$1100,7,0),"")</f>
        <v>0</v>
      </c>
      <c r="G512" s="321">
        <f>IFERROR(VLOOKUP($A512,'様式C-1-2用'!$B$3:$O$1100,8,0),"")</f>
        <v>0</v>
      </c>
      <c r="H512" s="327">
        <f>IFERROR(VLOOKUP($A512,'様式C-1-2用'!$B$3:$O$1100,9,0),"")</f>
        <v>0</v>
      </c>
      <c r="I512" s="321">
        <f>IFERROR(VLOOKUP($A512,'様式C-1-2用'!$B$3:$O$1100,10,0),"")</f>
        <v>0</v>
      </c>
      <c r="J512" s="321">
        <f>IFERROR(VLOOKUP($A512,'様式C-1-2用'!$B$3:$O$1100,11,0),"")</f>
        <v>0</v>
      </c>
      <c r="K512" s="321">
        <f t="shared" si="7"/>
        <v>0</v>
      </c>
      <c r="L512" s="321">
        <f>IFERROR(VLOOKUP($A512,'様式C-1-2用'!$B$3:$O$1100,12,0),"")</f>
        <v>0</v>
      </c>
      <c r="M512" s="321">
        <f>IFERROR(VLOOKUP($A512,'様式C-1-2用'!$B$3:$O$1100,13,0),"")</f>
        <v>0</v>
      </c>
      <c r="N512" s="321">
        <f>IFERROR(VLOOKUP($A512,'様式C-1-2用'!$B$3:$O$1100,14,0),"")</f>
        <v>0</v>
      </c>
      <c r="O512" s="321">
        <f>IFERROR(VLOOKUP($A512,'様式C-1-2用'!$B$3:$P$1100,15,0),"")</f>
        <v>0</v>
      </c>
    </row>
    <row r="513" spans="1:15" ht="15.95" customHeight="1" x14ac:dyDescent="0.15">
      <c r="A513" s="314">
        <v>511</v>
      </c>
      <c r="B513" s="320">
        <f>IFERROR(VLOOKUP($A513,'様式C-1-2用'!$B$3:$O$1100,2,0),"")</f>
        <v>0</v>
      </c>
      <c r="C513" s="321" t="str">
        <f>IFERROR(VLOOKUP($A513,'様式C-1-2用'!$B$3:$O$1100,3,0),"")</f>
        <v/>
      </c>
      <c r="D513" s="321">
        <f>IFERROR(VLOOKUP($A513,'様式C-1-2用'!$B$3:$O$1100,5,0),"")</f>
        <v>0</v>
      </c>
      <c r="E513" s="321">
        <f>IFERROR(VLOOKUP($A513,'様式C-1-2用'!$B$3:$O$1100,6,0),"")</f>
        <v>0</v>
      </c>
      <c r="F513" s="321">
        <f>IFERROR(VLOOKUP($A513,'様式C-1-2用'!$B$3:$O$1100,7,0),"")</f>
        <v>0</v>
      </c>
      <c r="G513" s="321">
        <f>IFERROR(VLOOKUP($A513,'様式C-1-2用'!$B$3:$O$1100,8,0),"")</f>
        <v>0</v>
      </c>
      <c r="H513" s="327">
        <f>IFERROR(VLOOKUP($A513,'様式C-1-2用'!$B$3:$O$1100,9,0),"")</f>
        <v>0</v>
      </c>
      <c r="I513" s="321">
        <f>IFERROR(VLOOKUP($A513,'様式C-1-2用'!$B$3:$O$1100,10,0),"")</f>
        <v>0</v>
      </c>
      <c r="J513" s="321">
        <f>IFERROR(VLOOKUP($A513,'様式C-1-2用'!$B$3:$O$1100,11,0),"")</f>
        <v>0</v>
      </c>
      <c r="K513" s="321">
        <f t="shared" si="7"/>
        <v>0</v>
      </c>
      <c r="L513" s="321">
        <f>IFERROR(VLOOKUP($A513,'様式C-1-2用'!$B$3:$O$1100,12,0),"")</f>
        <v>0</v>
      </c>
      <c r="M513" s="321">
        <f>IFERROR(VLOOKUP($A513,'様式C-1-2用'!$B$3:$O$1100,13,0),"")</f>
        <v>0</v>
      </c>
      <c r="N513" s="321">
        <f>IFERROR(VLOOKUP($A513,'様式C-1-2用'!$B$3:$O$1100,14,0),"")</f>
        <v>0</v>
      </c>
      <c r="O513" s="321">
        <f>IFERROR(VLOOKUP($A513,'様式C-1-2用'!$B$3:$P$1100,15,0),"")</f>
        <v>0</v>
      </c>
    </row>
    <row r="514" spans="1:15" ht="15.95" customHeight="1" x14ac:dyDescent="0.15">
      <c r="A514" s="314">
        <v>512</v>
      </c>
      <c r="B514" s="320">
        <f>IFERROR(VLOOKUP($A514,'様式C-1-2用'!$B$3:$O$1100,2,0),"")</f>
        <v>0</v>
      </c>
      <c r="C514" s="321" t="str">
        <f>IFERROR(VLOOKUP($A514,'様式C-1-2用'!$B$3:$O$1100,3,0),"")</f>
        <v/>
      </c>
      <c r="D514" s="321">
        <f>IFERROR(VLOOKUP($A514,'様式C-1-2用'!$B$3:$O$1100,5,0),"")</f>
        <v>0</v>
      </c>
      <c r="E514" s="321">
        <f>IFERROR(VLOOKUP($A514,'様式C-1-2用'!$B$3:$O$1100,6,0),"")</f>
        <v>0</v>
      </c>
      <c r="F514" s="321">
        <f>IFERROR(VLOOKUP($A514,'様式C-1-2用'!$B$3:$O$1100,7,0),"")</f>
        <v>0</v>
      </c>
      <c r="G514" s="321">
        <f>IFERROR(VLOOKUP($A514,'様式C-1-2用'!$B$3:$O$1100,8,0),"")</f>
        <v>0</v>
      </c>
      <c r="H514" s="327">
        <f>IFERROR(VLOOKUP($A514,'様式C-1-2用'!$B$3:$O$1100,9,0),"")</f>
        <v>0</v>
      </c>
      <c r="I514" s="321">
        <f>IFERROR(VLOOKUP($A514,'様式C-1-2用'!$B$3:$O$1100,10,0),"")</f>
        <v>0</v>
      </c>
      <c r="J514" s="321">
        <f>IFERROR(VLOOKUP($A514,'様式C-1-2用'!$B$3:$O$1100,11,0),"")</f>
        <v>0</v>
      </c>
      <c r="K514" s="321">
        <f t="shared" si="7"/>
        <v>0</v>
      </c>
      <c r="L514" s="321">
        <f>IFERROR(VLOOKUP($A514,'様式C-1-2用'!$B$3:$O$1100,12,0),"")</f>
        <v>0</v>
      </c>
      <c r="M514" s="321">
        <f>IFERROR(VLOOKUP($A514,'様式C-1-2用'!$B$3:$O$1100,13,0),"")</f>
        <v>0</v>
      </c>
      <c r="N514" s="321">
        <f>IFERROR(VLOOKUP($A514,'様式C-1-2用'!$B$3:$O$1100,14,0),"")</f>
        <v>0</v>
      </c>
      <c r="O514" s="321">
        <f>IFERROR(VLOOKUP($A514,'様式C-1-2用'!$B$3:$P$1100,15,0),"")</f>
        <v>0</v>
      </c>
    </row>
    <row r="515" spans="1:15" ht="15.95" customHeight="1" x14ac:dyDescent="0.15">
      <c r="A515" s="314">
        <v>513</v>
      </c>
      <c r="B515" s="320">
        <f>IFERROR(VLOOKUP($A515,'様式C-1-2用'!$B$3:$O$1100,2,0),"")</f>
        <v>0</v>
      </c>
      <c r="C515" s="321" t="str">
        <f>IFERROR(VLOOKUP($A515,'様式C-1-2用'!$B$3:$O$1100,3,0),"")</f>
        <v/>
      </c>
      <c r="D515" s="321">
        <f>IFERROR(VLOOKUP($A515,'様式C-1-2用'!$B$3:$O$1100,5,0),"")</f>
        <v>0</v>
      </c>
      <c r="E515" s="321">
        <f>IFERROR(VLOOKUP($A515,'様式C-1-2用'!$B$3:$O$1100,6,0),"")</f>
        <v>0</v>
      </c>
      <c r="F515" s="321">
        <f>IFERROR(VLOOKUP($A515,'様式C-1-2用'!$B$3:$O$1100,7,0),"")</f>
        <v>0</v>
      </c>
      <c r="G515" s="321">
        <f>IFERROR(VLOOKUP($A515,'様式C-1-2用'!$B$3:$O$1100,8,0),"")</f>
        <v>0</v>
      </c>
      <c r="H515" s="327">
        <f>IFERROR(VLOOKUP($A515,'様式C-1-2用'!$B$3:$O$1100,9,0),"")</f>
        <v>0</v>
      </c>
      <c r="I515" s="321">
        <f>IFERROR(VLOOKUP($A515,'様式C-1-2用'!$B$3:$O$1100,10,0),"")</f>
        <v>0</v>
      </c>
      <c r="J515" s="321">
        <f>IFERROR(VLOOKUP($A515,'様式C-1-2用'!$B$3:$O$1100,11,0),"")</f>
        <v>0</v>
      </c>
      <c r="K515" s="321">
        <f t="shared" si="7"/>
        <v>0</v>
      </c>
      <c r="L515" s="321">
        <f>IFERROR(VLOOKUP($A515,'様式C-1-2用'!$B$3:$O$1100,12,0),"")</f>
        <v>0</v>
      </c>
      <c r="M515" s="321">
        <f>IFERROR(VLOOKUP($A515,'様式C-1-2用'!$B$3:$O$1100,13,0),"")</f>
        <v>0</v>
      </c>
      <c r="N515" s="321">
        <f>IFERROR(VLOOKUP($A515,'様式C-1-2用'!$B$3:$O$1100,14,0),"")</f>
        <v>0</v>
      </c>
      <c r="O515" s="321">
        <f>IFERROR(VLOOKUP($A515,'様式C-1-2用'!$B$3:$P$1100,15,0),"")</f>
        <v>0</v>
      </c>
    </row>
    <row r="516" spans="1:15" ht="15.95" customHeight="1" x14ac:dyDescent="0.15">
      <c r="A516" s="314">
        <v>514</v>
      </c>
      <c r="B516" s="320">
        <f>IFERROR(VLOOKUP($A516,'様式C-1-2用'!$B$3:$O$1100,2,0),"")</f>
        <v>0</v>
      </c>
      <c r="C516" s="321" t="str">
        <f>IFERROR(VLOOKUP($A516,'様式C-1-2用'!$B$3:$O$1100,3,0),"")</f>
        <v/>
      </c>
      <c r="D516" s="321">
        <f>IFERROR(VLOOKUP($A516,'様式C-1-2用'!$B$3:$O$1100,5,0),"")</f>
        <v>0</v>
      </c>
      <c r="E516" s="321">
        <f>IFERROR(VLOOKUP($A516,'様式C-1-2用'!$B$3:$O$1100,6,0),"")</f>
        <v>0</v>
      </c>
      <c r="F516" s="321">
        <f>IFERROR(VLOOKUP($A516,'様式C-1-2用'!$B$3:$O$1100,7,0),"")</f>
        <v>0</v>
      </c>
      <c r="G516" s="321">
        <f>IFERROR(VLOOKUP($A516,'様式C-1-2用'!$B$3:$O$1100,8,0),"")</f>
        <v>0</v>
      </c>
      <c r="H516" s="327">
        <f>IFERROR(VLOOKUP($A516,'様式C-1-2用'!$B$3:$O$1100,9,0),"")</f>
        <v>0</v>
      </c>
      <c r="I516" s="321">
        <f>IFERROR(VLOOKUP($A516,'様式C-1-2用'!$B$3:$O$1100,10,0),"")</f>
        <v>0</v>
      </c>
      <c r="J516" s="321">
        <f>IFERROR(VLOOKUP($A516,'様式C-1-2用'!$B$3:$O$1100,11,0),"")</f>
        <v>0</v>
      </c>
      <c r="K516" s="321">
        <f t="shared" ref="K516:K579" si="8">IF(J516=0,I516,J516)</f>
        <v>0</v>
      </c>
      <c r="L516" s="321">
        <f>IFERROR(VLOOKUP($A516,'様式C-1-2用'!$B$3:$O$1100,12,0),"")</f>
        <v>0</v>
      </c>
      <c r="M516" s="321">
        <f>IFERROR(VLOOKUP($A516,'様式C-1-2用'!$B$3:$O$1100,13,0),"")</f>
        <v>0</v>
      </c>
      <c r="N516" s="321">
        <f>IFERROR(VLOOKUP($A516,'様式C-1-2用'!$B$3:$O$1100,14,0),"")</f>
        <v>0</v>
      </c>
      <c r="O516" s="321">
        <f>IFERROR(VLOOKUP($A516,'様式C-1-2用'!$B$3:$P$1100,15,0),"")</f>
        <v>0</v>
      </c>
    </row>
    <row r="517" spans="1:15" ht="15.95" customHeight="1" x14ac:dyDescent="0.15">
      <c r="A517" s="314">
        <v>515</v>
      </c>
      <c r="B517" s="320">
        <f>IFERROR(VLOOKUP($A517,'様式C-1-2用'!$B$3:$O$1100,2,0),"")</f>
        <v>0</v>
      </c>
      <c r="C517" s="321" t="str">
        <f>IFERROR(VLOOKUP($A517,'様式C-1-2用'!$B$3:$O$1100,3,0),"")</f>
        <v/>
      </c>
      <c r="D517" s="321">
        <f>IFERROR(VLOOKUP($A517,'様式C-1-2用'!$B$3:$O$1100,5,0),"")</f>
        <v>0</v>
      </c>
      <c r="E517" s="321">
        <f>IFERROR(VLOOKUP($A517,'様式C-1-2用'!$B$3:$O$1100,6,0),"")</f>
        <v>0</v>
      </c>
      <c r="F517" s="321">
        <f>IFERROR(VLOOKUP($A517,'様式C-1-2用'!$B$3:$O$1100,7,0),"")</f>
        <v>0</v>
      </c>
      <c r="G517" s="321">
        <f>IFERROR(VLOOKUP($A517,'様式C-1-2用'!$B$3:$O$1100,8,0),"")</f>
        <v>0</v>
      </c>
      <c r="H517" s="327">
        <f>IFERROR(VLOOKUP($A517,'様式C-1-2用'!$B$3:$O$1100,9,0),"")</f>
        <v>0</v>
      </c>
      <c r="I517" s="321">
        <f>IFERROR(VLOOKUP($A517,'様式C-1-2用'!$B$3:$O$1100,10,0),"")</f>
        <v>0</v>
      </c>
      <c r="J517" s="321">
        <f>IFERROR(VLOOKUP($A517,'様式C-1-2用'!$B$3:$O$1100,11,0),"")</f>
        <v>0</v>
      </c>
      <c r="K517" s="321">
        <f t="shared" si="8"/>
        <v>0</v>
      </c>
      <c r="L517" s="321">
        <f>IFERROR(VLOOKUP($A517,'様式C-1-2用'!$B$3:$O$1100,12,0),"")</f>
        <v>0</v>
      </c>
      <c r="M517" s="321">
        <f>IFERROR(VLOOKUP($A517,'様式C-1-2用'!$B$3:$O$1100,13,0),"")</f>
        <v>0</v>
      </c>
      <c r="N517" s="321">
        <f>IFERROR(VLOOKUP($A517,'様式C-1-2用'!$B$3:$O$1100,14,0),"")</f>
        <v>0</v>
      </c>
      <c r="O517" s="321">
        <f>IFERROR(VLOOKUP($A517,'様式C-1-2用'!$B$3:$P$1100,15,0),"")</f>
        <v>0</v>
      </c>
    </row>
    <row r="518" spans="1:15" ht="15.95" customHeight="1" x14ac:dyDescent="0.15">
      <c r="A518" s="314">
        <v>516</v>
      </c>
      <c r="B518" s="320">
        <f>IFERROR(VLOOKUP($A518,'様式C-1-2用'!$B$3:$O$1100,2,0),"")</f>
        <v>0</v>
      </c>
      <c r="C518" s="321" t="str">
        <f>IFERROR(VLOOKUP($A518,'様式C-1-2用'!$B$3:$O$1100,3,0),"")</f>
        <v/>
      </c>
      <c r="D518" s="321">
        <f>IFERROR(VLOOKUP($A518,'様式C-1-2用'!$B$3:$O$1100,5,0),"")</f>
        <v>0</v>
      </c>
      <c r="E518" s="321">
        <f>IFERROR(VLOOKUP($A518,'様式C-1-2用'!$B$3:$O$1100,6,0),"")</f>
        <v>0</v>
      </c>
      <c r="F518" s="321">
        <f>IFERROR(VLOOKUP($A518,'様式C-1-2用'!$B$3:$O$1100,7,0),"")</f>
        <v>0</v>
      </c>
      <c r="G518" s="321">
        <f>IFERROR(VLOOKUP($A518,'様式C-1-2用'!$B$3:$O$1100,8,0),"")</f>
        <v>0</v>
      </c>
      <c r="H518" s="327">
        <f>IFERROR(VLOOKUP($A518,'様式C-1-2用'!$B$3:$O$1100,9,0),"")</f>
        <v>0</v>
      </c>
      <c r="I518" s="321">
        <f>IFERROR(VLOOKUP($A518,'様式C-1-2用'!$B$3:$O$1100,10,0),"")</f>
        <v>0</v>
      </c>
      <c r="J518" s="321">
        <f>IFERROR(VLOOKUP($A518,'様式C-1-2用'!$B$3:$O$1100,11,0),"")</f>
        <v>0</v>
      </c>
      <c r="K518" s="321">
        <f t="shared" si="8"/>
        <v>0</v>
      </c>
      <c r="L518" s="321">
        <f>IFERROR(VLOOKUP($A518,'様式C-1-2用'!$B$3:$O$1100,12,0),"")</f>
        <v>0</v>
      </c>
      <c r="M518" s="321">
        <f>IFERROR(VLOOKUP($A518,'様式C-1-2用'!$B$3:$O$1100,13,0),"")</f>
        <v>0</v>
      </c>
      <c r="N518" s="321">
        <f>IFERROR(VLOOKUP($A518,'様式C-1-2用'!$B$3:$O$1100,14,0),"")</f>
        <v>0</v>
      </c>
      <c r="O518" s="321">
        <f>IFERROR(VLOOKUP($A518,'様式C-1-2用'!$B$3:$P$1100,15,0),"")</f>
        <v>0</v>
      </c>
    </row>
    <row r="519" spans="1:15" ht="15.95" customHeight="1" x14ac:dyDescent="0.15">
      <c r="A519" s="314">
        <v>517</v>
      </c>
      <c r="B519" s="320">
        <f>IFERROR(VLOOKUP($A519,'様式C-1-2用'!$B$3:$O$1100,2,0),"")</f>
        <v>0</v>
      </c>
      <c r="C519" s="321" t="str">
        <f>IFERROR(VLOOKUP($A519,'様式C-1-2用'!$B$3:$O$1100,3,0),"")</f>
        <v/>
      </c>
      <c r="D519" s="321">
        <f>IFERROR(VLOOKUP($A519,'様式C-1-2用'!$B$3:$O$1100,5,0),"")</f>
        <v>0</v>
      </c>
      <c r="E519" s="321">
        <f>IFERROR(VLOOKUP($A519,'様式C-1-2用'!$B$3:$O$1100,6,0),"")</f>
        <v>0</v>
      </c>
      <c r="F519" s="321">
        <f>IFERROR(VLOOKUP($A519,'様式C-1-2用'!$B$3:$O$1100,7,0),"")</f>
        <v>0</v>
      </c>
      <c r="G519" s="321">
        <f>IFERROR(VLOOKUP($A519,'様式C-1-2用'!$B$3:$O$1100,8,0),"")</f>
        <v>0</v>
      </c>
      <c r="H519" s="327">
        <f>IFERROR(VLOOKUP($A519,'様式C-1-2用'!$B$3:$O$1100,9,0),"")</f>
        <v>0</v>
      </c>
      <c r="I519" s="321">
        <f>IFERROR(VLOOKUP($A519,'様式C-1-2用'!$B$3:$O$1100,10,0),"")</f>
        <v>0</v>
      </c>
      <c r="J519" s="321">
        <f>IFERROR(VLOOKUP($A519,'様式C-1-2用'!$B$3:$O$1100,11,0),"")</f>
        <v>0</v>
      </c>
      <c r="K519" s="321">
        <f t="shared" si="8"/>
        <v>0</v>
      </c>
      <c r="L519" s="321">
        <f>IFERROR(VLOOKUP($A519,'様式C-1-2用'!$B$3:$O$1100,12,0),"")</f>
        <v>0</v>
      </c>
      <c r="M519" s="321">
        <f>IFERROR(VLOOKUP($A519,'様式C-1-2用'!$B$3:$O$1100,13,0),"")</f>
        <v>0</v>
      </c>
      <c r="N519" s="321">
        <f>IFERROR(VLOOKUP($A519,'様式C-1-2用'!$B$3:$O$1100,14,0),"")</f>
        <v>0</v>
      </c>
      <c r="O519" s="321">
        <f>IFERROR(VLOOKUP($A519,'様式C-1-2用'!$B$3:$P$1100,15,0),"")</f>
        <v>0</v>
      </c>
    </row>
    <row r="520" spans="1:15" ht="15.95" customHeight="1" x14ac:dyDescent="0.15">
      <c r="A520" s="314">
        <v>518</v>
      </c>
      <c r="B520" s="320">
        <f>IFERROR(VLOOKUP($A520,'様式C-1-2用'!$B$3:$O$1100,2,0),"")</f>
        <v>0</v>
      </c>
      <c r="C520" s="321" t="str">
        <f>IFERROR(VLOOKUP($A520,'様式C-1-2用'!$B$3:$O$1100,3,0),"")</f>
        <v/>
      </c>
      <c r="D520" s="321">
        <f>IFERROR(VLOOKUP($A520,'様式C-1-2用'!$B$3:$O$1100,5,0),"")</f>
        <v>0</v>
      </c>
      <c r="E520" s="321">
        <f>IFERROR(VLOOKUP($A520,'様式C-1-2用'!$B$3:$O$1100,6,0),"")</f>
        <v>0</v>
      </c>
      <c r="F520" s="321">
        <f>IFERROR(VLOOKUP($A520,'様式C-1-2用'!$B$3:$O$1100,7,0),"")</f>
        <v>0</v>
      </c>
      <c r="G520" s="321">
        <f>IFERROR(VLOOKUP($A520,'様式C-1-2用'!$B$3:$O$1100,8,0),"")</f>
        <v>0</v>
      </c>
      <c r="H520" s="327">
        <f>IFERROR(VLOOKUP($A520,'様式C-1-2用'!$B$3:$O$1100,9,0),"")</f>
        <v>0</v>
      </c>
      <c r="I520" s="321">
        <f>IFERROR(VLOOKUP($A520,'様式C-1-2用'!$B$3:$O$1100,10,0),"")</f>
        <v>0</v>
      </c>
      <c r="J520" s="321">
        <f>IFERROR(VLOOKUP($A520,'様式C-1-2用'!$B$3:$O$1100,11,0),"")</f>
        <v>0</v>
      </c>
      <c r="K520" s="321">
        <f t="shared" si="8"/>
        <v>0</v>
      </c>
      <c r="L520" s="321">
        <f>IFERROR(VLOOKUP($A520,'様式C-1-2用'!$B$3:$O$1100,12,0),"")</f>
        <v>0</v>
      </c>
      <c r="M520" s="321">
        <f>IFERROR(VLOOKUP($A520,'様式C-1-2用'!$B$3:$O$1100,13,0),"")</f>
        <v>0</v>
      </c>
      <c r="N520" s="321">
        <f>IFERROR(VLOOKUP($A520,'様式C-1-2用'!$B$3:$O$1100,14,0),"")</f>
        <v>0</v>
      </c>
      <c r="O520" s="321">
        <f>IFERROR(VLOOKUP($A520,'様式C-1-2用'!$B$3:$P$1100,15,0),"")</f>
        <v>0</v>
      </c>
    </row>
    <row r="521" spans="1:15" ht="15.95" customHeight="1" x14ac:dyDescent="0.15">
      <c r="A521" s="314">
        <v>519</v>
      </c>
      <c r="B521" s="320">
        <f>IFERROR(VLOOKUP($A521,'様式C-1-2用'!$B$3:$O$1100,2,0),"")</f>
        <v>0</v>
      </c>
      <c r="C521" s="321" t="str">
        <f>IFERROR(VLOOKUP($A521,'様式C-1-2用'!$B$3:$O$1100,3,0),"")</f>
        <v/>
      </c>
      <c r="D521" s="321">
        <f>IFERROR(VLOOKUP($A521,'様式C-1-2用'!$B$3:$O$1100,5,0),"")</f>
        <v>0</v>
      </c>
      <c r="E521" s="321">
        <f>IFERROR(VLOOKUP($A521,'様式C-1-2用'!$B$3:$O$1100,6,0),"")</f>
        <v>0</v>
      </c>
      <c r="F521" s="321">
        <f>IFERROR(VLOOKUP($A521,'様式C-1-2用'!$B$3:$O$1100,7,0),"")</f>
        <v>0</v>
      </c>
      <c r="G521" s="321">
        <f>IFERROR(VLOOKUP($A521,'様式C-1-2用'!$B$3:$O$1100,8,0),"")</f>
        <v>0</v>
      </c>
      <c r="H521" s="327">
        <f>IFERROR(VLOOKUP($A521,'様式C-1-2用'!$B$3:$O$1100,9,0),"")</f>
        <v>0</v>
      </c>
      <c r="I521" s="321">
        <f>IFERROR(VLOOKUP($A521,'様式C-1-2用'!$B$3:$O$1100,10,0),"")</f>
        <v>0</v>
      </c>
      <c r="J521" s="321">
        <f>IFERROR(VLOOKUP($A521,'様式C-1-2用'!$B$3:$O$1100,11,0),"")</f>
        <v>0</v>
      </c>
      <c r="K521" s="321">
        <f t="shared" si="8"/>
        <v>0</v>
      </c>
      <c r="L521" s="321">
        <f>IFERROR(VLOOKUP($A521,'様式C-1-2用'!$B$3:$O$1100,12,0),"")</f>
        <v>0</v>
      </c>
      <c r="M521" s="321">
        <f>IFERROR(VLOOKUP($A521,'様式C-1-2用'!$B$3:$O$1100,13,0),"")</f>
        <v>0</v>
      </c>
      <c r="N521" s="321">
        <f>IFERROR(VLOOKUP($A521,'様式C-1-2用'!$B$3:$O$1100,14,0),"")</f>
        <v>0</v>
      </c>
      <c r="O521" s="321">
        <f>IFERROR(VLOOKUP($A521,'様式C-1-2用'!$B$3:$P$1100,15,0),"")</f>
        <v>0</v>
      </c>
    </row>
    <row r="522" spans="1:15" ht="15.95" customHeight="1" x14ac:dyDescent="0.15">
      <c r="A522" s="314">
        <v>520</v>
      </c>
      <c r="B522" s="320">
        <f>IFERROR(VLOOKUP($A522,'様式C-1-2用'!$B$3:$O$1100,2,0),"")</f>
        <v>0</v>
      </c>
      <c r="C522" s="321" t="str">
        <f>IFERROR(VLOOKUP($A522,'様式C-1-2用'!$B$3:$O$1100,3,0),"")</f>
        <v/>
      </c>
      <c r="D522" s="321">
        <f>IFERROR(VLOOKUP($A522,'様式C-1-2用'!$B$3:$O$1100,5,0),"")</f>
        <v>0</v>
      </c>
      <c r="E522" s="321">
        <f>IFERROR(VLOOKUP($A522,'様式C-1-2用'!$B$3:$O$1100,6,0),"")</f>
        <v>0</v>
      </c>
      <c r="F522" s="321">
        <f>IFERROR(VLOOKUP($A522,'様式C-1-2用'!$B$3:$O$1100,7,0),"")</f>
        <v>0</v>
      </c>
      <c r="G522" s="321">
        <f>IFERROR(VLOOKUP($A522,'様式C-1-2用'!$B$3:$O$1100,8,0),"")</f>
        <v>0</v>
      </c>
      <c r="H522" s="327">
        <f>IFERROR(VLOOKUP($A522,'様式C-1-2用'!$B$3:$O$1100,9,0),"")</f>
        <v>0</v>
      </c>
      <c r="I522" s="321">
        <f>IFERROR(VLOOKUP($A522,'様式C-1-2用'!$B$3:$O$1100,10,0),"")</f>
        <v>0</v>
      </c>
      <c r="J522" s="321">
        <f>IFERROR(VLOOKUP($A522,'様式C-1-2用'!$B$3:$O$1100,11,0),"")</f>
        <v>0</v>
      </c>
      <c r="K522" s="321">
        <f t="shared" si="8"/>
        <v>0</v>
      </c>
      <c r="L522" s="321">
        <f>IFERROR(VLOOKUP($A522,'様式C-1-2用'!$B$3:$O$1100,12,0),"")</f>
        <v>0</v>
      </c>
      <c r="M522" s="321">
        <f>IFERROR(VLOOKUP($A522,'様式C-1-2用'!$B$3:$O$1100,13,0),"")</f>
        <v>0</v>
      </c>
      <c r="N522" s="321">
        <f>IFERROR(VLOOKUP($A522,'様式C-1-2用'!$B$3:$O$1100,14,0),"")</f>
        <v>0</v>
      </c>
      <c r="O522" s="321">
        <f>IFERROR(VLOOKUP($A522,'様式C-1-2用'!$B$3:$P$1100,15,0),"")</f>
        <v>0</v>
      </c>
    </row>
    <row r="523" spans="1:15" ht="15.95" customHeight="1" x14ac:dyDescent="0.15">
      <c r="A523" s="314">
        <v>521</v>
      </c>
      <c r="B523" s="320">
        <f>IFERROR(VLOOKUP($A523,'様式C-1-2用'!$B$3:$O$1100,2,0),"")</f>
        <v>0</v>
      </c>
      <c r="C523" s="321" t="str">
        <f>IFERROR(VLOOKUP($A523,'様式C-1-2用'!$B$3:$O$1100,3,0),"")</f>
        <v/>
      </c>
      <c r="D523" s="321">
        <f>IFERROR(VLOOKUP($A523,'様式C-1-2用'!$B$3:$O$1100,5,0),"")</f>
        <v>0</v>
      </c>
      <c r="E523" s="321">
        <f>IFERROR(VLOOKUP($A523,'様式C-1-2用'!$B$3:$O$1100,6,0),"")</f>
        <v>0</v>
      </c>
      <c r="F523" s="321">
        <f>IFERROR(VLOOKUP($A523,'様式C-1-2用'!$B$3:$O$1100,7,0),"")</f>
        <v>0</v>
      </c>
      <c r="G523" s="321">
        <f>IFERROR(VLOOKUP($A523,'様式C-1-2用'!$B$3:$O$1100,8,0),"")</f>
        <v>0</v>
      </c>
      <c r="H523" s="327">
        <f>IFERROR(VLOOKUP($A523,'様式C-1-2用'!$B$3:$O$1100,9,0),"")</f>
        <v>0</v>
      </c>
      <c r="I523" s="321">
        <f>IFERROR(VLOOKUP($A523,'様式C-1-2用'!$B$3:$O$1100,10,0),"")</f>
        <v>0</v>
      </c>
      <c r="J523" s="321">
        <f>IFERROR(VLOOKUP($A523,'様式C-1-2用'!$B$3:$O$1100,11,0),"")</f>
        <v>0</v>
      </c>
      <c r="K523" s="321">
        <f t="shared" si="8"/>
        <v>0</v>
      </c>
      <c r="L523" s="321">
        <f>IFERROR(VLOOKUP($A523,'様式C-1-2用'!$B$3:$O$1100,12,0),"")</f>
        <v>0</v>
      </c>
      <c r="M523" s="321">
        <f>IFERROR(VLOOKUP($A523,'様式C-1-2用'!$B$3:$O$1100,13,0),"")</f>
        <v>0</v>
      </c>
      <c r="N523" s="321">
        <f>IFERROR(VLOOKUP($A523,'様式C-1-2用'!$B$3:$O$1100,14,0),"")</f>
        <v>0</v>
      </c>
      <c r="O523" s="321">
        <f>IFERROR(VLOOKUP($A523,'様式C-1-2用'!$B$3:$P$1100,15,0),"")</f>
        <v>0</v>
      </c>
    </row>
    <row r="524" spans="1:15" ht="15.95" customHeight="1" x14ac:dyDescent="0.15">
      <c r="A524" s="314">
        <v>522</v>
      </c>
      <c r="B524" s="320">
        <f>IFERROR(VLOOKUP($A524,'様式C-1-2用'!$B$3:$O$1100,2,0),"")</f>
        <v>0</v>
      </c>
      <c r="C524" s="321" t="str">
        <f>IFERROR(VLOOKUP($A524,'様式C-1-2用'!$B$3:$O$1100,3,0),"")</f>
        <v/>
      </c>
      <c r="D524" s="321">
        <f>IFERROR(VLOOKUP($A524,'様式C-1-2用'!$B$3:$O$1100,5,0),"")</f>
        <v>0</v>
      </c>
      <c r="E524" s="321">
        <f>IFERROR(VLOOKUP($A524,'様式C-1-2用'!$B$3:$O$1100,6,0),"")</f>
        <v>0</v>
      </c>
      <c r="F524" s="321">
        <f>IFERROR(VLOOKUP($A524,'様式C-1-2用'!$B$3:$O$1100,7,0),"")</f>
        <v>0</v>
      </c>
      <c r="G524" s="321">
        <f>IFERROR(VLOOKUP($A524,'様式C-1-2用'!$B$3:$O$1100,8,0),"")</f>
        <v>0</v>
      </c>
      <c r="H524" s="327">
        <f>IFERROR(VLOOKUP($A524,'様式C-1-2用'!$B$3:$O$1100,9,0),"")</f>
        <v>0</v>
      </c>
      <c r="I524" s="321">
        <f>IFERROR(VLOOKUP($A524,'様式C-1-2用'!$B$3:$O$1100,10,0),"")</f>
        <v>0</v>
      </c>
      <c r="J524" s="321">
        <f>IFERROR(VLOOKUP($A524,'様式C-1-2用'!$B$3:$O$1100,11,0),"")</f>
        <v>0</v>
      </c>
      <c r="K524" s="321">
        <f t="shared" si="8"/>
        <v>0</v>
      </c>
      <c r="L524" s="321">
        <f>IFERROR(VLOOKUP($A524,'様式C-1-2用'!$B$3:$O$1100,12,0),"")</f>
        <v>0</v>
      </c>
      <c r="M524" s="321">
        <f>IFERROR(VLOOKUP($A524,'様式C-1-2用'!$B$3:$O$1100,13,0),"")</f>
        <v>0</v>
      </c>
      <c r="N524" s="321">
        <f>IFERROR(VLOOKUP($A524,'様式C-1-2用'!$B$3:$O$1100,14,0),"")</f>
        <v>0</v>
      </c>
      <c r="O524" s="321">
        <f>IFERROR(VLOOKUP($A524,'様式C-1-2用'!$B$3:$P$1100,15,0),"")</f>
        <v>0</v>
      </c>
    </row>
    <row r="525" spans="1:15" ht="15.95" customHeight="1" x14ac:dyDescent="0.15">
      <c r="A525" s="314">
        <v>523</v>
      </c>
      <c r="B525" s="320">
        <f>IFERROR(VLOOKUP($A525,'様式C-1-2用'!$B$3:$O$1100,2,0),"")</f>
        <v>0</v>
      </c>
      <c r="C525" s="321" t="str">
        <f>IFERROR(VLOOKUP($A525,'様式C-1-2用'!$B$3:$O$1100,3,0),"")</f>
        <v/>
      </c>
      <c r="D525" s="321">
        <f>IFERROR(VLOOKUP($A525,'様式C-1-2用'!$B$3:$O$1100,5,0),"")</f>
        <v>0</v>
      </c>
      <c r="E525" s="321">
        <f>IFERROR(VLOOKUP($A525,'様式C-1-2用'!$B$3:$O$1100,6,0),"")</f>
        <v>0</v>
      </c>
      <c r="F525" s="321">
        <f>IFERROR(VLOOKUP($A525,'様式C-1-2用'!$B$3:$O$1100,7,0),"")</f>
        <v>0</v>
      </c>
      <c r="G525" s="321">
        <f>IFERROR(VLOOKUP($A525,'様式C-1-2用'!$B$3:$O$1100,8,0),"")</f>
        <v>0</v>
      </c>
      <c r="H525" s="327">
        <f>IFERROR(VLOOKUP($A525,'様式C-1-2用'!$B$3:$O$1100,9,0),"")</f>
        <v>0</v>
      </c>
      <c r="I525" s="321">
        <f>IFERROR(VLOOKUP($A525,'様式C-1-2用'!$B$3:$O$1100,10,0),"")</f>
        <v>0</v>
      </c>
      <c r="J525" s="321">
        <f>IFERROR(VLOOKUP($A525,'様式C-1-2用'!$B$3:$O$1100,11,0),"")</f>
        <v>0</v>
      </c>
      <c r="K525" s="321">
        <f t="shared" si="8"/>
        <v>0</v>
      </c>
      <c r="L525" s="321">
        <f>IFERROR(VLOOKUP($A525,'様式C-1-2用'!$B$3:$O$1100,12,0),"")</f>
        <v>0</v>
      </c>
      <c r="M525" s="321">
        <f>IFERROR(VLOOKUP($A525,'様式C-1-2用'!$B$3:$O$1100,13,0),"")</f>
        <v>0</v>
      </c>
      <c r="N525" s="321">
        <f>IFERROR(VLOOKUP($A525,'様式C-1-2用'!$B$3:$O$1100,14,0),"")</f>
        <v>0</v>
      </c>
      <c r="O525" s="321">
        <f>IFERROR(VLOOKUP($A525,'様式C-1-2用'!$B$3:$P$1100,15,0),"")</f>
        <v>0</v>
      </c>
    </row>
    <row r="526" spans="1:15" ht="15.95" customHeight="1" x14ac:dyDescent="0.15">
      <c r="A526" s="314">
        <v>524</v>
      </c>
      <c r="B526" s="320">
        <f>IFERROR(VLOOKUP($A526,'様式C-1-2用'!$B$3:$O$1100,2,0),"")</f>
        <v>0</v>
      </c>
      <c r="C526" s="321" t="str">
        <f>IFERROR(VLOOKUP($A526,'様式C-1-2用'!$B$3:$O$1100,3,0),"")</f>
        <v/>
      </c>
      <c r="D526" s="321">
        <f>IFERROR(VLOOKUP($A526,'様式C-1-2用'!$B$3:$O$1100,5,0),"")</f>
        <v>0</v>
      </c>
      <c r="E526" s="321">
        <f>IFERROR(VLOOKUP($A526,'様式C-1-2用'!$B$3:$O$1100,6,0),"")</f>
        <v>0</v>
      </c>
      <c r="F526" s="321">
        <f>IFERROR(VLOOKUP($A526,'様式C-1-2用'!$B$3:$O$1100,7,0),"")</f>
        <v>0</v>
      </c>
      <c r="G526" s="321">
        <f>IFERROR(VLOOKUP($A526,'様式C-1-2用'!$B$3:$O$1100,8,0),"")</f>
        <v>0</v>
      </c>
      <c r="H526" s="327">
        <f>IFERROR(VLOOKUP($A526,'様式C-1-2用'!$B$3:$O$1100,9,0),"")</f>
        <v>0</v>
      </c>
      <c r="I526" s="321">
        <f>IFERROR(VLOOKUP($A526,'様式C-1-2用'!$B$3:$O$1100,10,0),"")</f>
        <v>0</v>
      </c>
      <c r="J526" s="321">
        <f>IFERROR(VLOOKUP($A526,'様式C-1-2用'!$B$3:$O$1100,11,0),"")</f>
        <v>0</v>
      </c>
      <c r="K526" s="321">
        <f t="shared" si="8"/>
        <v>0</v>
      </c>
      <c r="L526" s="321">
        <f>IFERROR(VLOOKUP($A526,'様式C-1-2用'!$B$3:$O$1100,12,0),"")</f>
        <v>0</v>
      </c>
      <c r="M526" s="321">
        <f>IFERROR(VLOOKUP($A526,'様式C-1-2用'!$B$3:$O$1100,13,0),"")</f>
        <v>0</v>
      </c>
      <c r="N526" s="321">
        <f>IFERROR(VLOOKUP($A526,'様式C-1-2用'!$B$3:$O$1100,14,0),"")</f>
        <v>0</v>
      </c>
      <c r="O526" s="321">
        <f>IFERROR(VLOOKUP($A526,'様式C-1-2用'!$B$3:$P$1100,15,0),"")</f>
        <v>0</v>
      </c>
    </row>
    <row r="527" spans="1:15" ht="15.95" customHeight="1" x14ac:dyDescent="0.15">
      <c r="A527" s="314">
        <v>525</v>
      </c>
      <c r="B527" s="320">
        <f>IFERROR(VLOOKUP($A527,'様式C-1-2用'!$B$3:$O$1100,2,0),"")</f>
        <v>0</v>
      </c>
      <c r="C527" s="321" t="str">
        <f>IFERROR(VLOOKUP($A527,'様式C-1-2用'!$B$3:$O$1100,3,0),"")</f>
        <v/>
      </c>
      <c r="D527" s="321">
        <f>IFERROR(VLOOKUP($A527,'様式C-1-2用'!$B$3:$O$1100,5,0),"")</f>
        <v>0</v>
      </c>
      <c r="E527" s="321">
        <f>IFERROR(VLOOKUP($A527,'様式C-1-2用'!$B$3:$O$1100,6,0),"")</f>
        <v>0</v>
      </c>
      <c r="F527" s="321">
        <f>IFERROR(VLOOKUP($A527,'様式C-1-2用'!$B$3:$O$1100,7,0),"")</f>
        <v>0</v>
      </c>
      <c r="G527" s="321">
        <f>IFERROR(VLOOKUP($A527,'様式C-1-2用'!$B$3:$O$1100,8,0),"")</f>
        <v>0</v>
      </c>
      <c r="H527" s="327">
        <f>IFERROR(VLOOKUP($A527,'様式C-1-2用'!$B$3:$O$1100,9,0),"")</f>
        <v>0</v>
      </c>
      <c r="I527" s="321">
        <f>IFERROR(VLOOKUP($A527,'様式C-1-2用'!$B$3:$O$1100,10,0),"")</f>
        <v>0</v>
      </c>
      <c r="J527" s="321">
        <f>IFERROR(VLOOKUP($A527,'様式C-1-2用'!$B$3:$O$1100,11,0),"")</f>
        <v>0</v>
      </c>
      <c r="K527" s="321">
        <f t="shared" si="8"/>
        <v>0</v>
      </c>
      <c r="L527" s="321">
        <f>IFERROR(VLOOKUP($A527,'様式C-1-2用'!$B$3:$O$1100,12,0),"")</f>
        <v>0</v>
      </c>
      <c r="M527" s="321">
        <f>IFERROR(VLOOKUP($A527,'様式C-1-2用'!$B$3:$O$1100,13,0),"")</f>
        <v>0</v>
      </c>
      <c r="N527" s="321">
        <f>IFERROR(VLOOKUP($A527,'様式C-1-2用'!$B$3:$O$1100,14,0),"")</f>
        <v>0</v>
      </c>
      <c r="O527" s="321">
        <f>IFERROR(VLOOKUP($A527,'様式C-1-2用'!$B$3:$P$1100,15,0),"")</f>
        <v>0</v>
      </c>
    </row>
    <row r="528" spans="1:15" ht="15.95" customHeight="1" x14ac:dyDescent="0.15">
      <c r="A528" s="314">
        <v>526</v>
      </c>
      <c r="B528" s="320">
        <f>IFERROR(VLOOKUP($A528,'様式C-1-2用'!$B$3:$O$1100,2,0),"")</f>
        <v>0</v>
      </c>
      <c r="C528" s="321" t="str">
        <f>IFERROR(VLOOKUP($A528,'様式C-1-2用'!$B$3:$O$1100,3,0),"")</f>
        <v/>
      </c>
      <c r="D528" s="321">
        <f>IFERROR(VLOOKUP($A528,'様式C-1-2用'!$B$3:$O$1100,5,0),"")</f>
        <v>0</v>
      </c>
      <c r="E528" s="321">
        <f>IFERROR(VLOOKUP($A528,'様式C-1-2用'!$B$3:$O$1100,6,0),"")</f>
        <v>0</v>
      </c>
      <c r="F528" s="321">
        <f>IFERROR(VLOOKUP($A528,'様式C-1-2用'!$B$3:$O$1100,7,0),"")</f>
        <v>0</v>
      </c>
      <c r="G528" s="321">
        <f>IFERROR(VLOOKUP($A528,'様式C-1-2用'!$B$3:$O$1100,8,0),"")</f>
        <v>0</v>
      </c>
      <c r="H528" s="327">
        <f>IFERROR(VLOOKUP($A528,'様式C-1-2用'!$B$3:$O$1100,9,0),"")</f>
        <v>0</v>
      </c>
      <c r="I528" s="321">
        <f>IFERROR(VLOOKUP($A528,'様式C-1-2用'!$B$3:$O$1100,10,0),"")</f>
        <v>0</v>
      </c>
      <c r="J528" s="321">
        <f>IFERROR(VLOOKUP($A528,'様式C-1-2用'!$B$3:$O$1100,11,0),"")</f>
        <v>0</v>
      </c>
      <c r="K528" s="321">
        <f t="shared" si="8"/>
        <v>0</v>
      </c>
      <c r="L528" s="321">
        <f>IFERROR(VLOOKUP($A528,'様式C-1-2用'!$B$3:$O$1100,12,0),"")</f>
        <v>0</v>
      </c>
      <c r="M528" s="321">
        <f>IFERROR(VLOOKUP($A528,'様式C-1-2用'!$B$3:$O$1100,13,0),"")</f>
        <v>0</v>
      </c>
      <c r="N528" s="321">
        <f>IFERROR(VLOOKUP($A528,'様式C-1-2用'!$B$3:$O$1100,14,0),"")</f>
        <v>0</v>
      </c>
      <c r="O528" s="321">
        <f>IFERROR(VLOOKUP($A528,'様式C-1-2用'!$B$3:$P$1100,15,0),"")</f>
        <v>0</v>
      </c>
    </row>
    <row r="529" spans="1:15" ht="15.95" customHeight="1" x14ac:dyDescent="0.15">
      <c r="A529" s="314">
        <v>527</v>
      </c>
      <c r="B529" s="320">
        <f>IFERROR(VLOOKUP($A529,'様式C-1-2用'!$B$3:$O$1100,2,0),"")</f>
        <v>0</v>
      </c>
      <c r="C529" s="321" t="str">
        <f>IFERROR(VLOOKUP($A529,'様式C-1-2用'!$B$3:$O$1100,3,0),"")</f>
        <v/>
      </c>
      <c r="D529" s="321">
        <f>IFERROR(VLOOKUP($A529,'様式C-1-2用'!$B$3:$O$1100,5,0),"")</f>
        <v>0</v>
      </c>
      <c r="E529" s="321">
        <f>IFERROR(VLOOKUP($A529,'様式C-1-2用'!$B$3:$O$1100,6,0),"")</f>
        <v>0</v>
      </c>
      <c r="F529" s="321">
        <f>IFERROR(VLOOKUP($A529,'様式C-1-2用'!$B$3:$O$1100,7,0),"")</f>
        <v>0</v>
      </c>
      <c r="G529" s="321">
        <f>IFERROR(VLOOKUP($A529,'様式C-1-2用'!$B$3:$O$1100,8,0),"")</f>
        <v>0</v>
      </c>
      <c r="H529" s="327">
        <f>IFERROR(VLOOKUP($A529,'様式C-1-2用'!$B$3:$O$1100,9,0),"")</f>
        <v>0</v>
      </c>
      <c r="I529" s="321">
        <f>IFERROR(VLOOKUP($A529,'様式C-1-2用'!$B$3:$O$1100,10,0),"")</f>
        <v>0</v>
      </c>
      <c r="J529" s="321">
        <f>IFERROR(VLOOKUP($A529,'様式C-1-2用'!$B$3:$O$1100,11,0),"")</f>
        <v>0</v>
      </c>
      <c r="K529" s="321">
        <f t="shared" si="8"/>
        <v>0</v>
      </c>
      <c r="L529" s="321">
        <f>IFERROR(VLOOKUP($A529,'様式C-1-2用'!$B$3:$O$1100,12,0),"")</f>
        <v>0</v>
      </c>
      <c r="M529" s="321">
        <f>IFERROR(VLOOKUP($A529,'様式C-1-2用'!$B$3:$O$1100,13,0),"")</f>
        <v>0</v>
      </c>
      <c r="N529" s="321">
        <f>IFERROR(VLOOKUP($A529,'様式C-1-2用'!$B$3:$O$1100,14,0),"")</f>
        <v>0</v>
      </c>
      <c r="O529" s="321">
        <f>IFERROR(VLOOKUP($A529,'様式C-1-2用'!$B$3:$P$1100,15,0),"")</f>
        <v>0</v>
      </c>
    </row>
    <row r="530" spans="1:15" ht="15.95" customHeight="1" x14ac:dyDescent="0.15">
      <c r="A530" s="314">
        <v>528</v>
      </c>
      <c r="B530" s="320">
        <f>IFERROR(VLOOKUP($A530,'様式C-1-2用'!$B$3:$O$1100,2,0),"")</f>
        <v>0</v>
      </c>
      <c r="C530" s="321" t="str">
        <f>IFERROR(VLOOKUP($A530,'様式C-1-2用'!$B$3:$O$1100,3,0),"")</f>
        <v/>
      </c>
      <c r="D530" s="321">
        <f>IFERROR(VLOOKUP($A530,'様式C-1-2用'!$B$3:$O$1100,5,0),"")</f>
        <v>0</v>
      </c>
      <c r="E530" s="321">
        <f>IFERROR(VLOOKUP($A530,'様式C-1-2用'!$B$3:$O$1100,6,0),"")</f>
        <v>0</v>
      </c>
      <c r="F530" s="321">
        <f>IFERROR(VLOOKUP($A530,'様式C-1-2用'!$B$3:$O$1100,7,0),"")</f>
        <v>0</v>
      </c>
      <c r="G530" s="321">
        <f>IFERROR(VLOOKUP($A530,'様式C-1-2用'!$B$3:$O$1100,8,0),"")</f>
        <v>0</v>
      </c>
      <c r="H530" s="327">
        <f>IFERROR(VLOOKUP($A530,'様式C-1-2用'!$B$3:$O$1100,9,0),"")</f>
        <v>0</v>
      </c>
      <c r="I530" s="321">
        <f>IFERROR(VLOOKUP($A530,'様式C-1-2用'!$B$3:$O$1100,10,0),"")</f>
        <v>0</v>
      </c>
      <c r="J530" s="321">
        <f>IFERROR(VLOOKUP($A530,'様式C-1-2用'!$B$3:$O$1100,11,0),"")</f>
        <v>0</v>
      </c>
      <c r="K530" s="321">
        <f t="shared" si="8"/>
        <v>0</v>
      </c>
      <c r="L530" s="321">
        <f>IFERROR(VLOOKUP($A530,'様式C-1-2用'!$B$3:$O$1100,12,0),"")</f>
        <v>0</v>
      </c>
      <c r="M530" s="321">
        <f>IFERROR(VLOOKUP($A530,'様式C-1-2用'!$B$3:$O$1100,13,0),"")</f>
        <v>0</v>
      </c>
      <c r="N530" s="321">
        <f>IFERROR(VLOOKUP($A530,'様式C-1-2用'!$B$3:$O$1100,14,0),"")</f>
        <v>0</v>
      </c>
      <c r="O530" s="321">
        <f>IFERROR(VLOOKUP($A530,'様式C-1-2用'!$B$3:$P$1100,15,0),"")</f>
        <v>0</v>
      </c>
    </row>
    <row r="531" spans="1:15" ht="15.95" customHeight="1" x14ac:dyDescent="0.15">
      <c r="A531" s="314">
        <v>529</v>
      </c>
      <c r="B531" s="320">
        <f>IFERROR(VLOOKUP($A531,'様式C-1-2用'!$B$3:$O$1100,2,0),"")</f>
        <v>0</v>
      </c>
      <c r="C531" s="321" t="str">
        <f>IFERROR(VLOOKUP($A531,'様式C-1-2用'!$B$3:$O$1100,3,0),"")</f>
        <v/>
      </c>
      <c r="D531" s="321">
        <f>IFERROR(VLOOKUP($A531,'様式C-1-2用'!$B$3:$O$1100,5,0),"")</f>
        <v>0</v>
      </c>
      <c r="E531" s="321">
        <f>IFERROR(VLOOKUP($A531,'様式C-1-2用'!$B$3:$O$1100,6,0),"")</f>
        <v>0</v>
      </c>
      <c r="F531" s="321">
        <f>IFERROR(VLOOKUP($A531,'様式C-1-2用'!$B$3:$O$1100,7,0),"")</f>
        <v>0</v>
      </c>
      <c r="G531" s="321">
        <f>IFERROR(VLOOKUP($A531,'様式C-1-2用'!$B$3:$O$1100,8,0),"")</f>
        <v>0</v>
      </c>
      <c r="H531" s="327">
        <f>IFERROR(VLOOKUP($A531,'様式C-1-2用'!$B$3:$O$1100,9,0),"")</f>
        <v>0</v>
      </c>
      <c r="I531" s="321">
        <f>IFERROR(VLOOKUP($A531,'様式C-1-2用'!$B$3:$O$1100,10,0),"")</f>
        <v>0</v>
      </c>
      <c r="J531" s="321">
        <f>IFERROR(VLOOKUP($A531,'様式C-1-2用'!$B$3:$O$1100,11,0),"")</f>
        <v>0</v>
      </c>
      <c r="K531" s="321">
        <f t="shared" si="8"/>
        <v>0</v>
      </c>
      <c r="L531" s="321">
        <f>IFERROR(VLOOKUP($A531,'様式C-1-2用'!$B$3:$O$1100,12,0),"")</f>
        <v>0</v>
      </c>
      <c r="M531" s="321">
        <f>IFERROR(VLOOKUP($A531,'様式C-1-2用'!$B$3:$O$1100,13,0),"")</f>
        <v>0</v>
      </c>
      <c r="N531" s="321">
        <f>IFERROR(VLOOKUP($A531,'様式C-1-2用'!$B$3:$O$1100,14,0),"")</f>
        <v>0</v>
      </c>
      <c r="O531" s="321">
        <f>IFERROR(VLOOKUP($A531,'様式C-1-2用'!$B$3:$P$1100,15,0),"")</f>
        <v>0</v>
      </c>
    </row>
    <row r="532" spans="1:15" ht="15.95" customHeight="1" x14ac:dyDescent="0.15">
      <c r="A532" s="314">
        <v>530</v>
      </c>
      <c r="B532" s="320">
        <f>IFERROR(VLOOKUP($A532,'様式C-1-2用'!$B$3:$O$1100,2,0),"")</f>
        <v>0</v>
      </c>
      <c r="C532" s="321" t="str">
        <f>IFERROR(VLOOKUP($A532,'様式C-1-2用'!$B$3:$O$1100,3,0),"")</f>
        <v/>
      </c>
      <c r="D532" s="321">
        <f>IFERROR(VLOOKUP($A532,'様式C-1-2用'!$B$3:$O$1100,5,0),"")</f>
        <v>0</v>
      </c>
      <c r="E532" s="321">
        <f>IFERROR(VLOOKUP($A532,'様式C-1-2用'!$B$3:$O$1100,6,0),"")</f>
        <v>0</v>
      </c>
      <c r="F532" s="321">
        <f>IFERROR(VLOOKUP($A532,'様式C-1-2用'!$B$3:$O$1100,7,0),"")</f>
        <v>0</v>
      </c>
      <c r="G532" s="321">
        <f>IFERROR(VLOOKUP($A532,'様式C-1-2用'!$B$3:$O$1100,8,0),"")</f>
        <v>0</v>
      </c>
      <c r="H532" s="327">
        <f>IFERROR(VLOOKUP($A532,'様式C-1-2用'!$B$3:$O$1100,9,0),"")</f>
        <v>0</v>
      </c>
      <c r="I532" s="321">
        <f>IFERROR(VLOOKUP($A532,'様式C-1-2用'!$B$3:$O$1100,10,0),"")</f>
        <v>0</v>
      </c>
      <c r="J532" s="321">
        <f>IFERROR(VLOOKUP($A532,'様式C-1-2用'!$B$3:$O$1100,11,0),"")</f>
        <v>0</v>
      </c>
      <c r="K532" s="321">
        <f t="shared" si="8"/>
        <v>0</v>
      </c>
      <c r="L532" s="321">
        <f>IFERROR(VLOOKUP($A532,'様式C-1-2用'!$B$3:$O$1100,12,0),"")</f>
        <v>0</v>
      </c>
      <c r="M532" s="321">
        <f>IFERROR(VLOOKUP($A532,'様式C-1-2用'!$B$3:$O$1100,13,0),"")</f>
        <v>0</v>
      </c>
      <c r="N532" s="321">
        <f>IFERROR(VLOOKUP($A532,'様式C-1-2用'!$B$3:$O$1100,14,0),"")</f>
        <v>0</v>
      </c>
      <c r="O532" s="321">
        <f>IFERROR(VLOOKUP($A532,'様式C-1-2用'!$B$3:$P$1100,15,0),"")</f>
        <v>0</v>
      </c>
    </row>
    <row r="533" spans="1:15" ht="15.95" customHeight="1" x14ac:dyDescent="0.15">
      <c r="A533" s="314">
        <v>531</v>
      </c>
      <c r="B533" s="320">
        <f>IFERROR(VLOOKUP($A533,'様式C-1-2用'!$B$3:$O$1100,2,0),"")</f>
        <v>0</v>
      </c>
      <c r="C533" s="321" t="str">
        <f>IFERROR(VLOOKUP($A533,'様式C-1-2用'!$B$3:$O$1100,3,0),"")</f>
        <v/>
      </c>
      <c r="D533" s="321">
        <f>IFERROR(VLOOKUP($A533,'様式C-1-2用'!$B$3:$O$1100,5,0),"")</f>
        <v>0</v>
      </c>
      <c r="E533" s="321">
        <f>IFERROR(VLOOKUP($A533,'様式C-1-2用'!$B$3:$O$1100,6,0),"")</f>
        <v>0</v>
      </c>
      <c r="F533" s="321">
        <f>IFERROR(VLOOKUP($A533,'様式C-1-2用'!$B$3:$O$1100,7,0),"")</f>
        <v>0</v>
      </c>
      <c r="G533" s="321">
        <f>IFERROR(VLOOKUP($A533,'様式C-1-2用'!$B$3:$O$1100,8,0),"")</f>
        <v>0</v>
      </c>
      <c r="H533" s="327">
        <f>IFERROR(VLOOKUP($A533,'様式C-1-2用'!$B$3:$O$1100,9,0),"")</f>
        <v>0</v>
      </c>
      <c r="I533" s="321">
        <f>IFERROR(VLOOKUP($A533,'様式C-1-2用'!$B$3:$O$1100,10,0),"")</f>
        <v>0</v>
      </c>
      <c r="J533" s="321">
        <f>IFERROR(VLOOKUP($A533,'様式C-1-2用'!$B$3:$O$1100,11,0),"")</f>
        <v>0</v>
      </c>
      <c r="K533" s="321">
        <f t="shared" si="8"/>
        <v>0</v>
      </c>
      <c r="L533" s="321">
        <f>IFERROR(VLOOKUP($A533,'様式C-1-2用'!$B$3:$O$1100,12,0),"")</f>
        <v>0</v>
      </c>
      <c r="M533" s="321">
        <f>IFERROR(VLOOKUP($A533,'様式C-1-2用'!$B$3:$O$1100,13,0),"")</f>
        <v>0</v>
      </c>
      <c r="N533" s="321">
        <f>IFERROR(VLOOKUP($A533,'様式C-1-2用'!$B$3:$O$1100,14,0),"")</f>
        <v>0</v>
      </c>
      <c r="O533" s="321">
        <f>IFERROR(VLOOKUP($A533,'様式C-1-2用'!$B$3:$P$1100,15,0),"")</f>
        <v>0</v>
      </c>
    </row>
    <row r="534" spans="1:15" ht="15.95" customHeight="1" x14ac:dyDescent="0.15">
      <c r="A534" s="314">
        <v>532</v>
      </c>
      <c r="B534" s="320">
        <f>IFERROR(VLOOKUP($A534,'様式C-1-2用'!$B$3:$O$1100,2,0),"")</f>
        <v>0</v>
      </c>
      <c r="C534" s="321" t="str">
        <f>IFERROR(VLOOKUP($A534,'様式C-1-2用'!$B$3:$O$1100,3,0),"")</f>
        <v/>
      </c>
      <c r="D534" s="321">
        <f>IFERROR(VLOOKUP($A534,'様式C-1-2用'!$B$3:$O$1100,5,0),"")</f>
        <v>0</v>
      </c>
      <c r="E534" s="321">
        <f>IFERROR(VLOOKUP($A534,'様式C-1-2用'!$B$3:$O$1100,6,0),"")</f>
        <v>0</v>
      </c>
      <c r="F534" s="321">
        <f>IFERROR(VLOOKUP($A534,'様式C-1-2用'!$B$3:$O$1100,7,0),"")</f>
        <v>0</v>
      </c>
      <c r="G534" s="321">
        <f>IFERROR(VLOOKUP($A534,'様式C-1-2用'!$B$3:$O$1100,8,0),"")</f>
        <v>0</v>
      </c>
      <c r="H534" s="327">
        <f>IFERROR(VLOOKUP($A534,'様式C-1-2用'!$B$3:$O$1100,9,0),"")</f>
        <v>0</v>
      </c>
      <c r="I534" s="321">
        <f>IFERROR(VLOOKUP($A534,'様式C-1-2用'!$B$3:$O$1100,10,0),"")</f>
        <v>0</v>
      </c>
      <c r="J534" s="321">
        <f>IFERROR(VLOOKUP($A534,'様式C-1-2用'!$B$3:$O$1100,11,0),"")</f>
        <v>0</v>
      </c>
      <c r="K534" s="321">
        <f t="shared" si="8"/>
        <v>0</v>
      </c>
      <c r="L534" s="321">
        <f>IFERROR(VLOOKUP($A534,'様式C-1-2用'!$B$3:$O$1100,12,0),"")</f>
        <v>0</v>
      </c>
      <c r="M534" s="321">
        <f>IFERROR(VLOOKUP($A534,'様式C-1-2用'!$B$3:$O$1100,13,0),"")</f>
        <v>0</v>
      </c>
      <c r="N534" s="321">
        <f>IFERROR(VLOOKUP($A534,'様式C-1-2用'!$B$3:$O$1100,14,0),"")</f>
        <v>0</v>
      </c>
      <c r="O534" s="321">
        <f>IFERROR(VLOOKUP($A534,'様式C-1-2用'!$B$3:$P$1100,15,0),"")</f>
        <v>0</v>
      </c>
    </row>
    <row r="535" spans="1:15" ht="15.95" customHeight="1" x14ac:dyDescent="0.15">
      <c r="A535" s="314">
        <v>533</v>
      </c>
      <c r="B535" s="320">
        <f>IFERROR(VLOOKUP($A535,'様式C-1-2用'!$B$3:$O$1100,2,0),"")</f>
        <v>0</v>
      </c>
      <c r="C535" s="321" t="str">
        <f>IFERROR(VLOOKUP($A535,'様式C-1-2用'!$B$3:$O$1100,3,0),"")</f>
        <v/>
      </c>
      <c r="D535" s="321">
        <f>IFERROR(VLOOKUP($A535,'様式C-1-2用'!$B$3:$O$1100,5,0),"")</f>
        <v>0</v>
      </c>
      <c r="E535" s="321">
        <f>IFERROR(VLOOKUP($A535,'様式C-1-2用'!$B$3:$O$1100,6,0),"")</f>
        <v>0</v>
      </c>
      <c r="F535" s="321">
        <f>IFERROR(VLOOKUP($A535,'様式C-1-2用'!$B$3:$O$1100,7,0),"")</f>
        <v>0</v>
      </c>
      <c r="G535" s="321">
        <f>IFERROR(VLOOKUP($A535,'様式C-1-2用'!$B$3:$O$1100,8,0),"")</f>
        <v>0</v>
      </c>
      <c r="H535" s="327">
        <f>IFERROR(VLOOKUP($A535,'様式C-1-2用'!$B$3:$O$1100,9,0),"")</f>
        <v>0</v>
      </c>
      <c r="I535" s="321">
        <f>IFERROR(VLOOKUP($A535,'様式C-1-2用'!$B$3:$O$1100,10,0),"")</f>
        <v>0</v>
      </c>
      <c r="J535" s="321">
        <f>IFERROR(VLOOKUP($A535,'様式C-1-2用'!$B$3:$O$1100,11,0),"")</f>
        <v>0</v>
      </c>
      <c r="K535" s="321">
        <f t="shared" si="8"/>
        <v>0</v>
      </c>
      <c r="L535" s="321">
        <f>IFERROR(VLOOKUP($A535,'様式C-1-2用'!$B$3:$O$1100,12,0),"")</f>
        <v>0</v>
      </c>
      <c r="M535" s="321">
        <f>IFERROR(VLOOKUP($A535,'様式C-1-2用'!$B$3:$O$1100,13,0),"")</f>
        <v>0</v>
      </c>
      <c r="N535" s="321">
        <f>IFERROR(VLOOKUP($A535,'様式C-1-2用'!$B$3:$O$1100,14,0),"")</f>
        <v>0</v>
      </c>
      <c r="O535" s="321">
        <f>IFERROR(VLOOKUP($A535,'様式C-1-2用'!$B$3:$P$1100,15,0),"")</f>
        <v>0</v>
      </c>
    </row>
    <row r="536" spans="1:15" ht="15.95" customHeight="1" x14ac:dyDescent="0.15">
      <c r="A536" s="314">
        <v>534</v>
      </c>
      <c r="B536" s="320">
        <f>IFERROR(VLOOKUP($A536,'様式C-1-2用'!$B$3:$O$1100,2,0),"")</f>
        <v>0</v>
      </c>
      <c r="C536" s="321" t="str">
        <f>IFERROR(VLOOKUP($A536,'様式C-1-2用'!$B$3:$O$1100,3,0),"")</f>
        <v/>
      </c>
      <c r="D536" s="321">
        <f>IFERROR(VLOOKUP($A536,'様式C-1-2用'!$B$3:$O$1100,5,0),"")</f>
        <v>0</v>
      </c>
      <c r="E536" s="321">
        <f>IFERROR(VLOOKUP($A536,'様式C-1-2用'!$B$3:$O$1100,6,0),"")</f>
        <v>0</v>
      </c>
      <c r="F536" s="321">
        <f>IFERROR(VLOOKUP($A536,'様式C-1-2用'!$B$3:$O$1100,7,0),"")</f>
        <v>0</v>
      </c>
      <c r="G536" s="321">
        <f>IFERROR(VLOOKUP($A536,'様式C-1-2用'!$B$3:$O$1100,8,0),"")</f>
        <v>0</v>
      </c>
      <c r="H536" s="327">
        <f>IFERROR(VLOOKUP($A536,'様式C-1-2用'!$B$3:$O$1100,9,0),"")</f>
        <v>0</v>
      </c>
      <c r="I536" s="321">
        <f>IFERROR(VLOOKUP($A536,'様式C-1-2用'!$B$3:$O$1100,10,0),"")</f>
        <v>0</v>
      </c>
      <c r="J536" s="321">
        <f>IFERROR(VLOOKUP($A536,'様式C-1-2用'!$B$3:$O$1100,11,0),"")</f>
        <v>0</v>
      </c>
      <c r="K536" s="321">
        <f t="shared" si="8"/>
        <v>0</v>
      </c>
      <c r="L536" s="321">
        <f>IFERROR(VLOOKUP($A536,'様式C-1-2用'!$B$3:$O$1100,12,0),"")</f>
        <v>0</v>
      </c>
      <c r="M536" s="321">
        <f>IFERROR(VLOOKUP($A536,'様式C-1-2用'!$B$3:$O$1100,13,0),"")</f>
        <v>0</v>
      </c>
      <c r="N536" s="321">
        <f>IFERROR(VLOOKUP($A536,'様式C-1-2用'!$B$3:$O$1100,14,0),"")</f>
        <v>0</v>
      </c>
      <c r="O536" s="321">
        <f>IFERROR(VLOOKUP($A536,'様式C-1-2用'!$B$3:$P$1100,15,0),"")</f>
        <v>0</v>
      </c>
    </row>
    <row r="537" spans="1:15" ht="15.95" customHeight="1" x14ac:dyDescent="0.15">
      <c r="A537" s="314">
        <v>535</v>
      </c>
      <c r="B537" s="320">
        <f>IFERROR(VLOOKUP($A537,'様式C-1-2用'!$B$3:$O$1100,2,0),"")</f>
        <v>0</v>
      </c>
      <c r="C537" s="321" t="str">
        <f>IFERROR(VLOOKUP($A537,'様式C-1-2用'!$B$3:$O$1100,3,0),"")</f>
        <v/>
      </c>
      <c r="D537" s="321">
        <f>IFERROR(VLOOKUP($A537,'様式C-1-2用'!$B$3:$O$1100,5,0),"")</f>
        <v>0</v>
      </c>
      <c r="E537" s="321">
        <f>IFERROR(VLOOKUP($A537,'様式C-1-2用'!$B$3:$O$1100,6,0),"")</f>
        <v>0</v>
      </c>
      <c r="F537" s="321">
        <f>IFERROR(VLOOKUP($A537,'様式C-1-2用'!$B$3:$O$1100,7,0),"")</f>
        <v>0</v>
      </c>
      <c r="G537" s="321">
        <f>IFERROR(VLOOKUP($A537,'様式C-1-2用'!$B$3:$O$1100,8,0),"")</f>
        <v>0</v>
      </c>
      <c r="H537" s="327">
        <f>IFERROR(VLOOKUP($A537,'様式C-1-2用'!$B$3:$O$1100,9,0),"")</f>
        <v>0</v>
      </c>
      <c r="I537" s="321">
        <f>IFERROR(VLOOKUP($A537,'様式C-1-2用'!$B$3:$O$1100,10,0),"")</f>
        <v>0</v>
      </c>
      <c r="J537" s="321">
        <f>IFERROR(VLOOKUP($A537,'様式C-1-2用'!$B$3:$O$1100,11,0),"")</f>
        <v>0</v>
      </c>
      <c r="K537" s="321">
        <f t="shared" si="8"/>
        <v>0</v>
      </c>
      <c r="L537" s="321">
        <f>IFERROR(VLOOKUP($A537,'様式C-1-2用'!$B$3:$O$1100,12,0),"")</f>
        <v>0</v>
      </c>
      <c r="M537" s="321">
        <f>IFERROR(VLOOKUP($A537,'様式C-1-2用'!$B$3:$O$1100,13,0),"")</f>
        <v>0</v>
      </c>
      <c r="N537" s="321">
        <f>IFERROR(VLOOKUP($A537,'様式C-1-2用'!$B$3:$O$1100,14,0),"")</f>
        <v>0</v>
      </c>
      <c r="O537" s="321">
        <f>IFERROR(VLOOKUP($A537,'様式C-1-2用'!$B$3:$P$1100,15,0),"")</f>
        <v>0</v>
      </c>
    </row>
    <row r="538" spans="1:15" ht="15.95" customHeight="1" x14ac:dyDescent="0.15">
      <c r="A538" s="314">
        <v>536</v>
      </c>
      <c r="B538" s="320">
        <f>IFERROR(VLOOKUP($A538,'様式C-1-2用'!$B$3:$O$1100,2,0),"")</f>
        <v>0</v>
      </c>
      <c r="C538" s="321" t="str">
        <f>IFERROR(VLOOKUP($A538,'様式C-1-2用'!$B$3:$O$1100,3,0),"")</f>
        <v/>
      </c>
      <c r="D538" s="321">
        <f>IFERROR(VLOOKUP($A538,'様式C-1-2用'!$B$3:$O$1100,5,0),"")</f>
        <v>0</v>
      </c>
      <c r="E538" s="321">
        <f>IFERROR(VLOOKUP($A538,'様式C-1-2用'!$B$3:$O$1100,6,0),"")</f>
        <v>0</v>
      </c>
      <c r="F538" s="321">
        <f>IFERROR(VLOOKUP($A538,'様式C-1-2用'!$B$3:$O$1100,7,0),"")</f>
        <v>0</v>
      </c>
      <c r="G538" s="321">
        <f>IFERROR(VLOOKUP($A538,'様式C-1-2用'!$B$3:$O$1100,8,0),"")</f>
        <v>0</v>
      </c>
      <c r="H538" s="327">
        <f>IFERROR(VLOOKUP($A538,'様式C-1-2用'!$B$3:$O$1100,9,0),"")</f>
        <v>0</v>
      </c>
      <c r="I538" s="321">
        <f>IFERROR(VLOOKUP($A538,'様式C-1-2用'!$B$3:$O$1100,10,0),"")</f>
        <v>0</v>
      </c>
      <c r="J538" s="321">
        <f>IFERROR(VLOOKUP($A538,'様式C-1-2用'!$B$3:$O$1100,11,0),"")</f>
        <v>0</v>
      </c>
      <c r="K538" s="321">
        <f t="shared" si="8"/>
        <v>0</v>
      </c>
      <c r="L538" s="321">
        <f>IFERROR(VLOOKUP($A538,'様式C-1-2用'!$B$3:$O$1100,12,0),"")</f>
        <v>0</v>
      </c>
      <c r="M538" s="321">
        <f>IFERROR(VLOOKUP($A538,'様式C-1-2用'!$B$3:$O$1100,13,0),"")</f>
        <v>0</v>
      </c>
      <c r="N538" s="321">
        <f>IFERROR(VLOOKUP($A538,'様式C-1-2用'!$B$3:$O$1100,14,0),"")</f>
        <v>0</v>
      </c>
      <c r="O538" s="321">
        <f>IFERROR(VLOOKUP($A538,'様式C-1-2用'!$B$3:$P$1100,15,0),"")</f>
        <v>0</v>
      </c>
    </row>
    <row r="539" spans="1:15" ht="15.95" customHeight="1" x14ac:dyDescent="0.15">
      <c r="A539" s="314">
        <v>537</v>
      </c>
      <c r="B539" s="320">
        <f>IFERROR(VLOOKUP($A539,'様式C-1-2用'!$B$3:$O$1100,2,0),"")</f>
        <v>0</v>
      </c>
      <c r="C539" s="321" t="str">
        <f>IFERROR(VLOOKUP($A539,'様式C-1-2用'!$B$3:$O$1100,3,0),"")</f>
        <v/>
      </c>
      <c r="D539" s="321">
        <f>IFERROR(VLOOKUP($A539,'様式C-1-2用'!$B$3:$O$1100,5,0),"")</f>
        <v>0</v>
      </c>
      <c r="E539" s="321">
        <f>IFERROR(VLOOKUP($A539,'様式C-1-2用'!$B$3:$O$1100,6,0),"")</f>
        <v>0</v>
      </c>
      <c r="F539" s="321">
        <f>IFERROR(VLOOKUP($A539,'様式C-1-2用'!$B$3:$O$1100,7,0),"")</f>
        <v>0</v>
      </c>
      <c r="G539" s="321">
        <f>IFERROR(VLOOKUP($A539,'様式C-1-2用'!$B$3:$O$1100,8,0),"")</f>
        <v>0</v>
      </c>
      <c r="H539" s="327">
        <f>IFERROR(VLOOKUP($A539,'様式C-1-2用'!$B$3:$O$1100,9,0),"")</f>
        <v>0</v>
      </c>
      <c r="I539" s="321">
        <f>IFERROR(VLOOKUP($A539,'様式C-1-2用'!$B$3:$O$1100,10,0),"")</f>
        <v>0</v>
      </c>
      <c r="J539" s="321">
        <f>IFERROR(VLOOKUP($A539,'様式C-1-2用'!$B$3:$O$1100,11,0),"")</f>
        <v>0</v>
      </c>
      <c r="K539" s="321">
        <f t="shared" si="8"/>
        <v>0</v>
      </c>
      <c r="L539" s="321">
        <f>IFERROR(VLOOKUP($A539,'様式C-1-2用'!$B$3:$O$1100,12,0),"")</f>
        <v>0</v>
      </c>
      <c r="M539" s="321">
        <f>IFERROR(VLOOKUP($A539,'様式C-1-2用'!$B$3:$O$1100,13,0),"")</f>
        <v>0</v>
      </c>
      <c r="N539" s="321">
        <f>IFERROR(VLOOKUP($A539,'様式C-1-2用'!$B$3:$O$1100,14,0),"")</f>
        <v>0</v>
      </c>
      <c r="O539" s="321">
        <f>IFERROR(VLOOKUP($A539,'様式C-1-2用'!$B$3:$P$1100,15,0),"")</f>
        <v>0</v>
      </c>
    </row>
    <row r="540" spans="1:15" ht="15.95" customHeight="1" x14ac:dyDescent="0.15">
      <c r="A540" s="314">
        <v>538</v>
      </c>
      <c r="B540" s="320">
        <f>IFERROR(VLOOKUP($A540,'様式C-1-2用'!$B$3:$O$1100,2,0),"")</f>
        <v>0</v>
      </c>
      <c r="C540" s="321" t="str">
        <f>IFERROR(VLOOKUP($A540,'様式C-1-2用'!$B$3:$O$1100,3,0),"")</f>
        <v/>
      </c>
      <c r="D540" s="321">
        <f>IFERROR(VLOOKUP($A540,'様式C-1-2用'!$B$3:$O$1100,5,0),"")</f>
        <v>0</v>
      </c>
      <c r="E540" s="321">
        <f>IFERROR(VLOOKUP($A540,'様式C-1-2用'!$B$3:$O$1100,6,0),"")</f>
        <v>0</v>
      </c>
      <c r="F540" s="321">
        <f>IFERROR(VLOOKUP($A540,'様式C-1-2用'!$B$3:$O$1100,7,0),"")</f>
        <v>0</v>
      </c>
      <c r="G540" s="321">
        <f>IFERROR(VLOOKUP($A540,'様式C-1-2用'!$B$3:$O$1100,8,0),"")</f>
        <v>0</v>
      </c>
      <c r="H540" s="327">
        <f>IFERROR(VLOOKUP($A540,'様式C-1-2用'!$B$3:$O$1100,9,0),"")</f>
        <v>0</v>
      </c>
      <c r="I540" s="321">
        <f>IFERROR(VLOOKUP($A540,'様式C-1-2用'!$B$3:$O$1100,10,0),"")</f>
        <v>0</v>
      </c>
      <c r="J540" s="321">
        <f>IFERROR(VLOOKUP($A540,'様式C-1-2用'!$B$3:$O$1100,11,0),"")</f>
        <v>0</v>
      </c>
      <c r="K540" s="321">
        <f t="shared" si="8"/>
        <v>0</v>
      </c>
      <c r="L540" s="321">
        <f>IFERROR(VLOOKUP($A540,'様式C-1-2用'!$B$3:$O$1100,12,0),"")</f>
        <v>0</v>
      </c>
      <c r="M540" s="321">
        <f>IFERROR(VLOOKUP($A540,'様式C-1-2用'!$B$3:$O$1100,13,0),"")</f>
        <v>0</v>
      </c>
      <c r="N540" s="321">
        <f>IFERROR(VLOOKUP($A540,'様式C-1-2用'!$B$3:$O$1100,14,0),"")</f>
        <v>0</v>
      </c>
      <c r="O540" s="321">
        <f>IFERROR(VLOOKUP($A540,'様式C-1-2用'!$B$3:$P$1100,15,0),"")</f>
        <v>0</v>
      </c>
    </row>
    <row r="541" spans="1:15" ht="15.95" customHeight="1" x14ac:dyDescent="0.15">
      <c r="A541" s="314">
        <v>539</v>
      </c>
      <c r="B541" s="320">
        <f>IFERROR(VLOOKUP($A541,'様式C-1-2用'!$B$3:$O$1100,2,0),"")</f>
        <v>0</v>
      </c>
      <c r="C541" s="321" t="str">
        <f>IFERROR(VLOOKUP($A541,'様式C-1-2用'!$B$3:$O$1100,3,0),"")</f>
        <v/>
      </c>
      <c r="D541" s="321">
        <f>IFERROR(VLOOKUP($A541,'様式C-1-2用'!$B$3:$O$1100,5,0),"")</f>
        <v>0</v>
      </c>
      <c r="E541" s="321">
        <f>IFERROR(VLOOKUP($A541,'様式C-1-2用'!$B$3:$O$1100,6,0),"")</f>
        <v>0</v>
      </c>
      <c r="F541" s="321">
        <f>IFERROR(VLOOKUP($A541,'様式C-1-2用'!$B$3:$O$1100,7,0),"")</f>
        <v>0</v>
      </c>
      <c r="G541" s="321">
        <f>IFERROR(VLOOKUP($A541,'様式C-1-2用'!$B$3:$O$1100,8,0),"")</f>
        <v>0</v>
      </c>
      <c r="H541" s="327">
        <f>IFERROR(VLOOKUP($A541,'様式C-1-2用'!$B$3:$O$1100,9,0),"")</f>
        <v>0</v>
      </c>
      <c r="I541" s="321">
        <f>IFERROR(VLOOKUP($A541,'様式C-1-2用'!$B$3:$O$1100,10,0),"")</f>
        <v>0</v>
      </c>
      <c r="J541" s="321">
        <f>IFERROR(VLOOKUP($A541,'様式C-1-2用'!$B$3:$O$1100,11,0),"")</f>
        <v>0</v>
      </c>
      <c r="K541" s="321">
        <f t="shared" si="8"/>
        <v>0</v>
      </c>
      <c r="L541" s="321">
        <f>IFERROR(VLOOKUP($A541,'様式C-1-2用'!$B$3:$O$1100,12,0),"")</f>
        <v>0</v>
      </c>
      <c r="M541" s="321">
        <f>IFERROR(VLOOKUP($A541,'様式C-1-2用'!$B$3:$O$1100,13,0),"")</f>
        <v>0</v>
      </c>
      <c r="N541" s="321">
        <f>IFERROR(VLOOKUP($A541,'様式C-1-2用'!$B$3:$O$1100,14,0),"")</f>
        <v>0</v>
      </c>
      <c r="O541" s="321">
        <f>IFERROR(VLOOKUP($A541,'様式C-1-2用'!$B$3:$P$1100,15,0),"")</f>
        <v>0</v>
      </c>
    </row>
    <row r="542" spans="1:15" ht="15.95" customHeight="1" x14ac:dyDescent="0.15">
      <c r="A542" s="314">
        <v>540</v>
      </c>
      <c r="B542" s="320">
        <f>IFERROR(VLOOKUP($A542,'様式C-1-2用'!$B$3:$O$1100,2,0),"")</f>
        <v>0</v>
      </c>
      <c r="C542" s="321" t="str">
        <f>IFERROR(VLOOKUP($A542,'様式C-1-2用'!$B$3:$O$1100,3,0),"")</f>
        <v/>
      </c>
      <c r="D542" s="321">
        <f>IFERROR(VLOOKUP($A542,'様式C-1-2用'!$B$3:$O$1100,5,0),"")</f>
        <v>0</v>
      </c>
      <c r="E542" s="321">
        <f>IFERROR(VLOOKUP($A542,'様式C-1-2用'!$B$3:$O$1100,6,0),"")</f>
        <v>0</v>
      </c>
      <c r="F542" s="321">
        <f>IFERROR(VLOOKUP($A542,'様式C-1-2用'!$B$3:$O$1100,7,0),"")</f>
        <v>0</v>
      </c>
      <c r="G542" s="321">
        <f>IFERROR(VLOOKUP($A542,'様式C-1-2用'!$B$3:$O$1100,8,0),"")</f>
        <v>0</v>
      </c>
      <c r="H542" s="327">
        <f>IFERROR(VLOOKUP($A542,'様式C-1-2用'!$B$3:$O$1100,9,0),"")</f>
        <v>0</v>
      </c>
      <c r="I542" s="321">
        <f>IFERROR(VLOOKUP($A542,'様式C-1-2用'!$B$3:$O$1100,10,0),"")</f>
        <v>0</v>
      </c>
      <c r="J542" s="321">
        <f>IFERROR(VLOOKUP($A542,'様式C-1-2用'!$B$3:$O$1100,11,0),"")</f>
        <v>0</v>
      </c>
      <c r="K542" s="321">
        <f t="shared" si="8"/>
        <v>0</v>
      </c>
      <c r="L542" s="321">
        <f>IFERROR(VLOOKUP($A542,'様式C-1-2用'!$B$3:$O$1100,12,0),"")</f>
        <v>0</v>
      </c>
      <c r="M542" s="321">
        <f>IFERROR(VLOOKUP($A542,'様式C-1-2用'!$B$3:$O$1100,13,0),"")</f>
        <v>0</v>
      </c>
      <c r="N542" s="321">
        <f>IFERROR(VLOOKUP($A542,'様式C-1-2用'!$B$3:$O$1100,14,0),"")</f>
        <v>0</v>
      </c>
      <c r="O542" s="321">
        <f>IFERROR(VLOOKUP($A542,'様式C-1-2用'!$B$3:$P$1100,15,0),"")</f>
        <v>0</v>
      </c>
    </row>
    <row r="543" spans="1:15" ht="15.95" customHeight="1" x14ac:dyDescent="0.15">
      <c r="A543" s="314">
        <v>541</v>
      </c>
      <c r="B543" s="320">
        <f>IFERROR(VLOOKUP($A543,'様式C-1-2用'!$B$3:$O$1100,2,0),"")</f>
        <v>0</v>
      </c>
      <c r="C543" s="321" t="str">
        <f>IFERROR(VLOOKUP($A543,'様式C-1-2用'!$B$3:$O$1100,3,0),"")</f>
        <v/>
      </c>
      <c r="D543" s="321">
        <f>IFERROR(VLOOKUP($A543,'様式C-1-2用'!$B$3:$O$1100,5,0),"")</f>
        <v>0</v>
      </c>
      <c r="E543" s="321">
        <f>IFERROR(VLOOKUP($A543,'様式C-1-2用'!$B$3:$O$1100,6,0),"")</f>
        <v>0</v>
      </c>
      <c r="F543" s="321">
        <f>IFERROR(VLOOKUP($A543,'様式C-1-2用'!$B$3:$O$1100,7,0),"")</f>
        <v>0</v>
      </c>
      <c r="G543" s="321">
        <f>IFERROR(VLOOKUP($A543,'様式C-1-2用'!$B$3:$O$1100,8,0),"")</f>
        <v>0</v>
      </c>
      <c r="H543" s="327">
        <f>IFERROR(VLOOKUP($A543,'様式C-1-2用'!$B$3:$O$1100,9,0),"")</f>
        <v>0</v>
      </c>
      <c r="I543" s="321">
        <f>IFERROR(VLOOKUP($A543,'様式C-1-2用'!$B$3:$O$1100,10,0),"")</f>
        <v>0</v>
      </c>
      <c r="J543" s="321">
        <f>IFERROR(VLOOKUP($A543,'様式C-1-2用'!$B$3:$O$1100,11,0),"")</f>
        <v>0</v>
      </c>
      <c r="K543" s="321">
        <f t="shared" si="8"/>
        <v>0</v>
      </c>
      <c r="L543" s="321">
        <f>IFERROR(VLOOKUP($A543,'様式C-1-2用'!$B$3:$O$1100,12,0),"")</f>
        <v>0</v>
      </c>
      <c r="M543" s="321">
        <f>IFERROR(VLOOKUP($A543,'様式C-1-2用'!$B$3:$O$1100,13,0),"")</f>
        <v>0</v>
      </c>
      <c r="N543" s="321">
        <f>IFERROR(VLOOKUP($A543,'様式C-1-2用'!$B$3:$O$1100,14,0),"")</f>
        <v>0</v>
      </c>
      <c r="O543" s="321">
        <f>IFERROR(VLOOKUP($A543,'様式C-1-2用'!$B$3:$P$1100,15,0),"")</f>
        <v>0</v>
      </c>
    </row>
    <row r="544" spans="1:15" ht="15.95" customHeight="1" x14ac:dyDescent="0.15">
      <c r="A544" s="314">
        <v>542</v>
      </c>
      <c r="B544" s="320">
        <f>IFERROR(VLOOKUP($A544,'様式C-1-2用'!$B$3:$O$1100,2,0),"")</f>
        <v>0</v>
      </c>
      <c r="C544" s="321" t="str">
        <f>IFERROR(VLOOKUP($A544,'様式C-1-2用'!$B$3:$O$1100,3,0),"")</f>
        <v/>
      </c>
      <c r="D544" s="321">
        <f>IFERROR(VLOOKUP($A544,'様式C-1-2用'!$B$3:$O$1100,5,0),"")</f>
        <v>0</v>
      </c>
      <c r="E544" s="321">
        <f>IFERROR(VLOOKUP($A544,'様式C-1-2用'!$B$3:$O$1100,6,0),"")</f>
        <v>0</v>
      </c>
      <c r="F544" s="321">
        <f>IFERROR(VLOOKUP($A544,'様式C-1-2用'!$B$3:$O$1100,7,0),"")</f>
        <v>0</v>
      </c>
      <c r="G544" s="321">
        <f>IFERROR(VLOOKUP($A544,'様式C-1-2用'!$B$3:$O$1100,8,0),"")</f>
        <v>0</v>
      </c>
      <c r="H544" s="327">
        <f>IFERROR(VLOOKUP($A544,'様式C-1-2用'!$B$3:$O$1100,9,0),"")</f>
        <v>0</v>
      </c>
      <c r="I544" s="321">
        <f>IFERROR(VLOOKUP($A544,'様式C-1-2用'!$B$3:$O$1100,10,0),"")</f>
        <v>0</v>
      </c>
      <c r="J544" s="321">
        <f>IFERROR(VLOOKUP($A544,'様式C-1-2用'!$B$3:$O$1100,11,0),"")</f>
        <v>0</v>
      </c>
      <c r="K544" s="321">
        <f t="shared" si="8"/>
        <v>0</v>
      </c>
      <c r="L544" s="321">
        <f>IFERROR(VLOOKUP($A544,'様式C-1-2用'!$B$3:$O$1100,12,0),"")</f>
        <v>0</v>
      </c>
      <c r="M544" s="321">
        <f>IFERROR(VLOOKUP($A544,'様式C-1-2用'!$B$3:$O$1100,13,0),"")</f>
        <v>0</v>
      </c>
      <c r="N544" s="321">
        <f>IFERROR(VLOOKUP($A544,'様式C-1-2用'!$B$3:$O$1100,14,0),"")</f>
        <v>0</v>
      </c>
      <c r="O544" s="321">
        <f>IFERROR(VLOOKUP($A544,'様式C-1-2用'!$B$3:$P$1100,15,0),"")</f>
        <v>0</v>
      </c>
    </row>
    <row r="545" spans="1:15" ht="15.95" customHeight="1" x14ac:dyDescent="0.15">
      <c r="A545" s="314">
        <v>543</v>
      </c>
      <c r="B545" s="320">
        <f>IFERROR(VLOOKUP($A545,'様式C-1-2用'!$B$3:$O$1100,2,0),"")</f>
        <v>0</v>
      </c>
      <c r="C545" s="321" t="str">
        <f>IFERROR(VLOOKUP($A545,'様式C-1-2用'!$B$3:$O$1100,3,0),"")</f>
        <v/>
      </c>
      <c r="D545" s="321">
        <f>IFERROR(VLOOKUP($A545,'様式C-1-2用'!$B$3:$O$1100,5,0),"")</f>
        <v>0</v>
      </c>
      <c r="E545" s="321">
        <f>IFERROR(VLOOKUP($A545,'様式C-1-2用'!$B$3:$O$1100,6,0),"")</f>
        <v>0</v>
      </c>
      <c r="F545" s="321">
        <f>IFERROR(VLOOKUP($A545,'様式C-1-2用'!$B$3:$O$1100,7,0),"")</f>
        <v>0</v>
      </c>
      <c r="G545" s="321">
        <f>IFERROR(VLOOKUP($A545,'様式C-1-2用'!$B$3:$O$1100,8,0),"")</f>
        <v>0</v>
      </c>
      <c r="H545" s="327">
        <f>IFERROR(VLOOKUP($A545,'様式C-1-2用'!$B$3:$O$1100,9,0),"")</f>
        <v>0</v>
      </c>
      <c r="I545" s="321">
        <f>IFERROR(VLOOKUP($A545,'様式C-1-2用'!$B$3:$O$1100,10,0),"")</f>
        <v>0</v>
      </c>
      <c r="J545" s="321">
        <f>IFERROR(VLOOKUP($A545,'様式C-1-2用'!$B$3:$O$1100,11,0),"")</f>
        <v>0</v>
      </c>
      <c r="K545" s="321">
        <f t="shared" si="8"/>
        <v>0</v>
      </c>
      <c r="L545" s="321">
        <f>IFERROR(VLOOKUP($A545,'様式C-1-2用'!$B$3:$O$1100,12,0),"")</f>
        <v>0</v>
      </c>
      <c r="M545" s="321">
        <f>IFERROR(VLOOKUP($A545,'様式C-1-2用'!$B$3:$O$1100,13,0),"")</f>
        <v>0</v>
      </c>
      <c r="N545" s="321">
        <f>IFERROR(VLOOKUP($A545,'様式C-1-2用'!$B$3:$O$1100,14,0),"")</f>
        <v>0</v>
      </c>
      <c r="O545" s="321">
        <f>IFERROR(VLOOKUP($A545,'様式C-1-2用'!$B$3:$P$1100,15,0),"")</f>
        <v>0</v>
      </c>
    </row>
    <row r="546" spans="1:15" ht="15.95" customHeight="1" x14ac:dyDescent="0.15">
      <c r="A546" s="314">
        <v>544</v>
      </c>
      <c r="B546" s="320">
        <f>IFERROR(VLOOKUP($A546,'様式C-1-2用'!$B$3:$O$1100,2,0),"")</f>
        <v>0</v>
      </c>
      <c r="C546" s="321" t="str">
        <f>IFERROR(VLOOKUP($A546,'様式C-1-2用'!$B$3:$O$1100,3,0),"")</f>
        <v/>
      </c>
      <c r="D546" s="321">
        <f>IFERROR(VLOOKUP($A546,'様式C-1-2用'!$B$3:$O$1100,5,0),"")</f>
        <v>0</v>
      </c>
      <c r="E546" s="321">
        <f>IFERROR(VLOOKUP($A546,'様式C-1-2用'!$B$3:$O$1100,6,0),"")</f>
        <v>0</v>
      </c>
      <c r="F546" s="321">
        <f>IFERROR(VLOOKUP($A546,'様式C-1-2用'!$B$3:$O$1100,7,0),"")</f>
        <v>0</v>
      </c>
      <c r="G546" s="321">
        <f>IFERROR(VLOOKUP($A546,'様式C-1-2用'!$B$3:$O$1100,8,0),"")</f>
        <v>0</v>
      </c>
      <c r="H546" s="327">
        <f>IFERROR(VLOOKUP($A546,'様式C-1-2用'!$B$3:$O$1100,9,0),"")</f>
        <v>0</v>
      </c>
      <c r="I546" s="321">
        <f>IFERROR(VLOOKUP($A546,'様式C-1-2用'!$B$3:$O$1100,10,0),"")</f>
        <v>0</v>
      </c>
      <c r="J546" s="321">
        <f>IFERROR(VLOOKUP($A546,'様式C-1-2用'!$B$3:$O$1100,11,0),"")</f>
        <v>0</v>
      </c>
      <c r="K546" s="321">
        <f t="shared" si="8"/>
        <v>0</v>
      </c>
      <c r="L546" s="321">
        <f>IFERROR(VLOOKUP($A546,'様式C-1-2用'!$B$3:$O$1100,12,0),"")</f>
        <v>0</v>
      </c>
      <c r="M546" s="321">
        <f>IFERROR(VLOOKUP($A546,'様式C-1-2用'!$B$3:$O$1100,13,0),"")</f>
        <v>0</v>
      </c>
      <c r="N546" s="321">
        <f>IFERROR(VLOOKUP($A546,'様式C-1-2用'!$B$3:$O$1100,14,0),"")</f>
        <v>0</v>
      </c>
      <c r="O546" s="321">
        <f>IFERROR(VLOOKUP($A546,'様式C-1-2用'!$B$3:$P$1100,15,0),"")</f>
        <v>0</v>
      </c>
    </row>
    <row r="547" spans="1:15" ht="15.95" customHeight="1" x14ac:dyDescent="0.15">
      <c r="A547" s="314">
        <v>545</v>
      </c>
      <c r="B547" s="320">
        <f>IFERROR(VLOOKUP($A547,'様式C-1-2用'!$B$3:$O$1100,2,0),"")</f>
        <v>0</v>
      </c>
      <c r="C547" s="321" t="str">
        <f>IFERROR(VLOOKUP($A547,'様式C-1-2用'!$B$3:$O$1100,3,0),"")</f>
        <v/>
      </c>
      <c r="D547" s="321">
        <f>IFERROR(VLOOKUP($A547,'様式C-1-2用'!$B$3:$O$1100,5,0),"")</f>
        <v>0</v>
      </c>
      <c r="E547" s="321">
        <f>IFERROR(VLOOKUP($A547,'様式C-1-2用'!$B$3:$O$1100,6,0),"")</f>
        <v>0</v>
      </c>
      <c r="F547" s="321">
        <f>IFERROR(VLOOKUP($A547,'様式C-1-2用'!$B$3:$O$1100,7,0),"")</f>
        <v>0</v>
      </c>
      <c r="G547" s="321">
        <f>IFERROR(VLOOKUP($A547,'様式C-1-2用'!$B$3:$O$1100,8,0),"")</f>
        <v>0</v>
      </c>
      <c r="H547" s="327">
        <f>IFERROR(VLOOKUP($A547,'様式C-1-2用'!$B$3:$O$1100,9,0),"")</f>
        <v>0</v>
      </c>
      <c r="I547" s="321">
        <f>IFERROR(VLOOKUP($A547,'様式C-1-2用'!$B$3:$O$1100,10,0),"")</f>
        <v>0</v>
      </c>
      <c r="J547" s="321">
        <f>IFERROR(VLOOKUP($A547,'様式C-1-2用'!$B$3:$O$1100,11,0),"")</f>
        <v>0</v>
      </c>
      <c r="K547" s="321">
        <f t="shared" si="8"/>
        <v>0</v>
      </c>
      <c r="L547" s="321">
        <f>IFERROR(VLOOKUP($A547,'様式C-1-2用'!$B$3:$O$1100,12,0),"")</f>
        <v>0</v>
      </c>
      <c r="M547" s="321">
        <f>IFERROR(VLOOKUP($A547,'様式C-1-2用'!$B$3:$O$1100,13,0),"")</f>
        <v>0</v>
      </c>
      <c r="N547" s="321">
        <f>IFERROR(VLOOKUP($A547,'様式C-1-2用'!$B$3:$O$1100,14,0),"")</f>
        <v>0</v>
      </c>
      <c r="O547" s="321">
        <f>IFERROR(VLOOKUP($A547,'様式C-1-2用'!$B$3:$P$1100,15,0),"")</f>
        <v>0</v>
      </c>
    </row>
    <row r="548" spans="1:15" ht="15.95" customHeight="1" x14ac:dyDescent="0.15">
      <c r="A548" s="314">
        <v>546</v>
      </c>
      <c r="B548" s="320">
        <f>IFERROR(VLOOKUP($A548,'様式C-1-2用'!$B$3:$O$1100,2,0),"")</f>
        <v>0</v>
      </c>
      <c r="C548" s="321" t="str">
        <f>IFERROR(VLOOKUP($A548,'様式C-1-2用'!$B$3:$O$1100,3,0),"")</f>
        <v/>
      </c>
      <c r="D548" s="321">
        <f>IFERROR(VLOOKUP($A548,'様式C-1-2用'!$B$3:$O$1100,5,0),"")</f>
        <v>0</v>
      </c>
      <c r="E548" s="321">
        <f>IFERROR(VLOOKUP($A548,'様式C-1-2用'!$B$3:$O$1100,6,0),"")</f>
        <v>0</v>
      </c>
      <c r="F548" s="321">
        <f>IFERROR(VLOOKUP($A548,'様式C-1-2用'!$B$3:$O$1100,7,0),"")</f>
        <v>0</v>
      </c>
      <c r="G548" s="321">
        <f>IFERROR(VLOOKUP($A548,'様式C-1-2用'!$B$3:$O$1100,8,0),"")</f>
        <v>0</v>
      </c>
      <c r="H548" s="327">
        <f>IFERROR(VLOOKUP($A548,'様式C-1-2用'!$B$3:$O$1100,9,0),"")</f>
        <v>0</v>
      </c>
      <c r="I548" s="321">
        <f>IFERROR(VLOOKUP($A548,'様式C-1-2用'!$B$3:$O$1100,10,0),"")</f>
        <v>0</v>
      </c>
      <c r="J548" s="321">
        <f>IFERROR(VLOOKUP($A548,'様式C-1-2用'!$B$3:$O$1100,11,0),"")</f>
        <v>0</v>
      </c>
      <c r="K548" s="321">
        <f t="shared" si="8"/>
        <v>0</v>
      </c>
      <c r="L548" s="321">
        <f>IFERROR(VLOOKUP($A548,'様式C-1-2用'!$B$3:$O$1100,12,0),"")</f>
        <v>0</v>
      </c>
      <c r="M548" s="321">
        <f>IFERROR(VLOOKUP($A548,'様式C-1-2用'!$B$3:$O$1100,13,0),"")</f>
        <v>0</v>
      </c>
      <c r="N548" s="321">
        <f>IFERROR(VLOOKUP($A548,'様式C-1-2用'!$B$3:$O$1100,14,0),"")</f>
        <v>0</v>
      </c>
      <c r="O548" s="321">
        <f>IFERROR(VLOOKUP($A548,'様式C-1-2用'!$B$3:$P$1100,15,0),"")</f>
        <v>0</v>
      </c>
    </row>
    <row r="549" spans="1:15" ht="15.95" customHeight="1" x14ac:dyDescent="0.15">
      <c r="A549" s="314">
        <v>547</v>
      </c>
      <c r="B549" s="320">
        <f>IFERROR(VLOOKUP($A549,'様式C-1-2用'!$B$3:$O$1100,2,0),"")</f>
        <v>0</v>
      </c>
      <c r="C549" s="321" t="str">
        <f>IFERROR(VLOOKUP($A549,'様式C-1-2用'!$B$3:$O$1100,3,0),"")</f>
        <v/>
      </c>
      <c r="D549" s="321">
        <f>IFERROR(VLOOKUP($A549,'様式C-1-2用'!$B$3:$O$1100,5,0),"")</f>
        <v>0</v>
      </c>
      <c r="E549" s="321">
        <f>IFERROR(VLOOKUP($A549,'様式C-1-2用'!$B$3:$O$1100,6,0),"")</f>
        <v>0</v>
      </c>
      <c r="F549" s="321">
        <f>IFERROR(VLOOKUP($A549,'様式C-1-2用'!$B$3:$O$1100,7,0),"")</f>
        <v>0</v>
      </c>
      <c r="G549" s="321">
        <f>IFERROR(VLOOKUP($A549,'様式C-1-2用'!$B$3:$O$1100,8,0),"")</f>
        <v>0</v>
      </c>
      <c r="H549" s="327">
        <f>IFERROR(VLOOKUP($A549,'様式C-1-2用'!$B$3:$O$1100,9,0),"")</f>
        <v>0</v>
      </c>
      <c r="I549" s="321">
        <f>IFERROR(VLOOKUP($A549,'様式C-1-2用'!$B$3:$O$1100,10,0),"")</f>
        <v>0</v>
      </c>
      <c r="J549" s="321">
        <f>IFERROR(VLOOKUP($A549,'様式C-1-2用'!$B$3:$O$1100,11,0),"")</f>
        <v>0</v>
      </c>
      <c r="K549" s="321">
        <f t="shared" si="8"/>
        <v>0</v>
      </c>
      <c r="L549" s="321">
        <f>IFERROR(VLOOKUP($A549,'様式C-1-2用'!$B$3:$O$1100,12,0),"")</f>
        <v>0</v>
      </c>
      <c r="M549" s="321">
        <f>IFERROR(VLOOKUP($A549,'様式C-1-2用'!$B$3:$O$1100,13,0),"")</f>
        <v>0</v>
      </c>
      <c r="N549" s="321">
        <f>IFERROR(VLOOKUP($A549,'様式C-1-2用'!$B$3:$O$1100,14,0),"")</f>
        <v>0</v>
      </c>
      <c r="O549" s="321">
        <f>IFERROR(VLOOKUP($A549,'様式C-1-2用'!$B$3:$P$1100,15,0),"")</f>
        <v>0</v>
      </c>
    </row>
    <row r="550" spans="1:15" ht="15.95" customHeight="1" x14ac:dyDescent="0.15">
      <c r="A550" s="314">
        <v>548</v>
      </c>
      <c r="B550" s="320">
        <f>IFERROR(VLOOKUP($A550,'様式C-1-2用'!$B$3:$O$1100,2,0),"")</f>
        <v>0</v>
      </c>
      <c r="C550" s="321" t="str">
        <f>IFERROR(VLOOKUP($A550,'様式C-1-2用'!$B$3:$O$1100,3,0),"")</f>
        <v/>
      </c>
      <c r="D550" s="321">
        <f>IFERROR(VLOOKUP($A550,'様式C-1-2用'!$B$3:$O$1100,5,0),"")</f>
        <v>0</v>
      </c>
      <c r="E550" s="321">
        <f>IFERROR(VLOOKUP($A550,'様式C-1-2用'!$B$3:$O$1100,6,0),"")</f>
        <v>0</v>
      </c>
      <c r="F550" s="321">
        <f>IFERROR(VLOOKUP($A550,'様式C-1-2用'!$B$3:$O$1100,7,0),"")</f>
        <v>0</v>
      </c>
      <c r="G550" s="321">
        <f>IFERROR(VLOOKUP($A550,'様式C-1-2用'!$B$3:$O$1100,8,0),"")</f>
        <v>0</v>
      </c>
      <c r="H550" s="327">
        <f>IFERROR(VLOOKUP($A550,'様式C-1-2用'!$B$3:$O$1100,9,0),"")</f>
        <v>0</v>
      </c>
      <c r="I550" s="321">
        <f>IFERROR(VLOOKUP($A550,'様式C-1-2用'!$B$3:$O$1100,10,0),"")</f>
        <v>0</v>
      </c>
      <c r="J550" s="321">
        <f>IFERROR(VLOOKUP($A550,'様式C-1-2用'!$B$3:$O$1100,11,0),"")</f>
        <v>0</v>
      </c>
      <c r="K550" s="321">
        <f t="shared" si="8"/>
        <v>0</v>
      </c>
      <c r="L550" s="321">
        <f>IFERROR(VLOOKUP($A550,'様式C-1-2用'!$B$3:$O$1100,12,0),"")</f>
        <v>0</v>
      </c>
      <c r="M550" s="321">
        <f>IFERROR(VLOOKUP($A550,'様式C-1-2用'!$B$3:$O$1100,13,0),"")</f>
        <v>0</v>
      </c>
      <c r="N550" s="321">
        <f>IFERROR(VLOOKUP($A550,'様式C-1-2用'!$B$3:$O$1100,14,0),"")</f>
        <v>0</v>
      </c>
      <c r="O550" s="321">
        <f>IFERROR(VLOOKUP($A550,'様式C-1-2用'!$B$3:$P$1100,15,0),"")</f>
        <v>0</v>
      </c>
    </row>
    <row r="551" spans="1:15" ht="15.95" customHeight="1" x14ac:dyDescent="0.15">
      <c r="A551" s="314">
        <v>549</v>
      </c>
      <c r="B551" s="320">
        <f>IFERROR(VLOOKUP($A551,'様式C-1-2用'!$B$3:$O$1100,2,0),"")</f>
        <v>0</v>
      </c>
      <c r="C551" s="321" t="str">
        <f>IFERROR(VLOOKUP($A551,'様式C-1-2用'!$B$3:$O$1100,3,0),"")</f>
        <v/>
      </c>
      <c r="D551" s="321">
        <f>IFERROR(VLOOKUP($A551,'様式C-1-2用'!$B$3:$O$1100,5,0),"")</f>
        <v>0</v>
      </c>
      <c r="E551" s="321">
        <f>IFERROR(VLOOKUP($A551,'様式C-1-2用'!$B$3:$O$1100,6,0),"")</f>
        <v>0</v>
      </c>
      <c r="F551" s="321">
        <f>IFERROR(VLOOKUP($A551,'様式C-1-2用'!$B$3:$O$1100,7,0),"")</f>
        <v>0</v>
      </c>
      <c r="G551" s="321">
        <f>IFERROR(VLOOKUP($A551,'様式C-1-2用'!$B$3:$O$1100,8,0),"")</f>
        <v>0</v>
      </c>
      <c r="H551" s="327">
        <f>IFERROR(VLOOKUP($A551,'様式C-1-2用'!$B$3:$O$1100,9,0),"")</f>
        <v>0</v>
      </c>
      <c r="I551" s="321">
        <f>IFERROR(VLOOKUP($A551,'様式C-1-2用'!$B$3:$O$1100,10,0),"")</f>
        <v>0</v>
      </c>
      <c r="J551" s="321">
        <f>IFERROR(VLOOKUP($A551,'様式C-1-2用'!$B$3:$O$1100,11,0),"")</f>
        <v>0</v>
      </c>
      <c r="K551" s="321">
        <f t="shared" si="8"/>
        <v>0</v>
      </c>
      <c r="L551" s="321">
        <f>IFERROR(VLOOKUP($A551,'様式C-1-2用'!$B$3:$O$1100,12,0),"")</f>
        <v>0</v>
      </c>
      <c r="M551" s="321">
        <f>IFERROR(VLOOKUP($A551,'様式C-1-2用'!$B$3:$O$1100,13,0),"")</f>
        <v>0</v>
      </c>
      <c r="N551" s="321">
        <f>IFERROR(VLOOKUP($A551,'様式C-1-2用'!$B$3:$O$1100,14,0),"")</f>
        <v>0</v>
      </c>
      <c r="O551" s="321">
        <f>IFERROR(VLOOKUP($A551,'様式C-1-2用'!$B$3:$P$1100,15,0),"")</f>
        <v>0</v>
      </c>
    </row>
    <row r="552" spans="1:15" ht="15.95" customHeight="1" x14ac:dyDescent="0.15">
      <c r="A552" s="314">
        <v>550</v>
      </c>
      <c r="B552" s="320">
        <f>IFERROR(VLOOKUP($A552,'様式C-1-2用'!$B$3:$O$1100,2,0),"")</f>
        <v>0</v>
      </c>
      <c r="C552" s="321" t="str">
        <f>IFERROR(VLOOKUP($A552,'様式C-1-2用'!$B$3:$O$1100,3,0),"")</f>
        <v/>
      </c>
      <c r="D552" s="321">
        <f>IFERROR(VLOOKUP($A552,'様式C-1-2用'!$B$3:$O$1100,5,0),"")</f>
        <v>0</v>
      </c>
      <c r="E552" s="321">
        <f>IFERROR(VLOOKUP($A552,'様式C-1-2用'!$B$3:$O$1100,6,0),"")</f>
        <v>0</v>
      </c>
      <c r="F552" s="321">
        <f>IFERROR(VLOOKUP($A552,'様式C-1-2用'!$B$3:$O$1100,7,0),"")</f>
        <v>0</v>
      </c>
      <c r="G552" s="321">
        <f>IFERROR(VLOOKUP($A552,'様式C-1-2用'!$B$3:$O$1100,8,0),"")</f>
        <v>0</v>
      </c>
      <c r="H552" s="327">
        <f>IFERROR(VLOOKUP($A552,'様式C-1-2用'!$B$3:$O$1100,9,0),"")</f>
        <v>0</v>
      </c>
      <c r="I552" s="321">
        <f>IFERROR(VLOOKUP($A552,'様式C-1-2用'!$B$3:$O$1100,10,0),"")</f>
        <v>0</v>
      </c>
      <c r="J552" s="321">
        <f>IFERROR(VLOOKUP($A552,'様式C-1-2用'!$B$3:$O$1100,11,0),"")</f>
        <v>0</v>
      </c>
      <c r="K552" s="321">
        <f t="shared" si="8"/>
        <v>0</v>
      </c>
      <c r="L552" s="321">
        <f>IFERROR(VLOOKUP($A552,'様式C-1-2用'!$B$3:$O$1100,12,0),"")</f>
        <v>0</v>
      </c>
      <c r="M552" s="321">
        <f>IFERROR(VLOOKUP($A552,'様式C-1-2用'!$B$3:$O$1100,13,0),"")</f>
        <v>0</v>
      </c>
      <c r="N552" s="321">
        <f>IFERROR(VLOOKUP($A552,'様式C-1-2用'!$B$3:$O$1100,14,0),"")</f>
        <v>0</v>
      </c>
      <c r="O552" s="321">
        <f>IFERROR(VLOOKUP($A552,'様式C-1-2用'!$B$3:$P$1100,15,0),"")</f>
        <v>0</v>
      </c>
    </row>
    <row r="553" spans="1:15" ht="15.95" customHeight="1" x14ac:dyDescent="0.15">
      <c r="A553" s="314">
        <v>551</v>
      </c>
      <c r="B553" s="320">
        <f>IFERROR(VLOOKUP($A553,'様式C-1-2用'!$B$3:$O$1100,2,0),"")</f>
        <v>0</v>
      </c>
      <c r="C553" s="321" t="str">
        <f>IFERROR(VLOOKUP($A553,'様式C-1-2用'!$B$3:$O$1100,3,0),"")</f>
        <v/>
      </c>
      <c r="D553" s="321">
        <f>IFERROR(VLOOKUP($A553,'様式C-1-2用'!$B$3:$O$1100,5,0),"")</f>
        <v>0</v>
      </c>
      <c r="E553" s="321">
        <f>IFERROR(VLOOKUP($A553,'様式C-1-2用'!$B$3:$O$1100,6,0),"")</f>
        <v>0</v>
      </c>
      <c r="F553" s="321">
        <f>IFERROR(VLOOKUP($A553,'様式C-1-2用'!$B$3:$O$1100,7,0),"")</f>
        <v>0</v>
      </c>
      <c r="G553" s="321">
        <f>IFERROR(VLOOKUP($A553,'様式C-1-2用'!$B$3:$O$1100,8,0),"")</f>
        <v>0</v>
      </c>
      <c r="H553" s="327">
        <f>IFERROR(VLOOKUP($A553,'様式C-1-2用'!$B$3:$O$1100,9,0),"")</f>
        <v>0</v>
      </c>
      <c r="I553" s="321">
        <f>IFERROR(VLOOKUP($A553,'様式C-1-2用'!$B$3:$O$1100,10,0),"")</f>
        <v>0</v>
      </c>
      <c r="J553" s="321">
        <f>IFERROR(VLOOKUP($A553,'様式C-1-2用'!$B$3:$O$1100,11,0),"")</f>
        <v>0</v>
      </c>
      <c r="K553" s="321">
        <f t="shared" si="8"/>
        <v>0</v>
      </c>
      <c r="L553" s="321">
        <f>IFERROR(VLOOKUP($A553,'様式C-1-2用'!$B$3:$O$1100,12,0),"")</f>
        <v>0</v>
      </c>
      <c r="M553" s="321">
        <f>IFERROR(VLOOKUP($A553,'様式C-1-2用'!$B$3:$O$1100,13,0),"")</f>
        <v>0</v>
      </c>
      <c r="N553" s="321">
        <f>IFERROR(VLOOKUP($A553,'様式C-1-2用'!$B$3:$O$1100,14,0),"")</f>
        <v>0</v>
      </c>
      <c r="O553" s="321">
        <f>IFERROR(VLOOKUP($A553,'様式C-1-2用'!$B$3:$P$1100,15,0),"")</f>
        <v>0</v>
      </c>
    </row>
    <row r="554" spans="1:15" ht="15.95" customHeight="1" x14ac:dyDescent="0.15">
      <c r="A554" s="314">
        <v>552</v>
      </c>
      <c r="B554" s="320">
        <f>IFERROR(VLOOKUP($A554,'様式C-1-2用'!$B$3:$O$1100,2,0),"")</f>
        <v>0</v>
      </c>
      <c r="C554" s="321" t="str">
        <f>IFERROR(VLOOKUP($A554,'様式C-1-2用'!$B$3:$O$1100,3,0),"")</f>
        <v/>
      </c>
      <c r="D554" s="321">
        <f>IFERROR(VLOOKUP($A554,'様式C-1-2用'!$B$3:$O$1100,5,0),"")</f>
        <v>0</v>
      </c>
      <c r="E554" s="321">
        <f>IFERROR(VLOOKUP($A554,'様式C-1-2用'!$B$3:$O$1100,6,0),"")</f>
        <v>0</v>
      </c>
      <c r="F554" s="321">
        <f>IFERROR(VLOOKUP($A554,'様式C-1-2用'!$B$3:$O$1100,7,0),"")</f>
        <v>0</v>
      </c>
      <c r="G554" s="321">
        <f>IFERROR(VLOOKUP($A554,'様式C-1-2用'!$B$3:$O$1100,8,0),"")</f>
        <v>0</v>
      </c>
      <c r="H554" s="327">
        <f>IFERROR(VLOOKUP($A554,'様式C-1-2用'!$B$3:$O$1100,9,0),"")</f>
        <v>0</v>
      </c>
      <c r="I554" s="321">
        <f>IFERROR(VLOOKUP($A554,'様式C-1-2用'!$B$3:$O$1100,10,0),"")</f>
        <v>0</v>
      </c>
      <c r="J554" s="321">
        <f>IFERROR(VLOOKUP($A554,'様式C-1-2用'!$B$3:$O$1100,11,0),"")</f>
        <v>0</v>
      </c>
      <c r="K554" s="321">
        <f t="shared" si="8"/>
        <v>0</v>
      </c>
      <c r="L554" s="321">
        <f>IFERROR(VLOOKUP($A554,'様式C-1-2用'!$B$3:$O$1100,12,0),"")</f>
        <v>0</v>
      </c>
      <c r="M554" s="321">
        <f>IFERROR(VLOOKUP($A554,'様式C-1-2用'!$B$3:$O$1100,13,0),"")</f>
        <v>0</v>
      </c>
      <c r="N554" s="321">
        <f>IFERROR(VLOOKUP($A554,'様式C-1-2用'!$B$3:$O$1100,14,0),"")</f>
        <v>0</v>
      </c>
      <c r="O554" s="321">
        <f>IFERROR(VLOOKUP($A554,'様式C-1-2用'!$B$3:$P$1100,15,0),"")</f>
        <v>0</v>
      </c>
    </row>
    <row r="555" spans="1:15" ht="15.95" customHeight="1" x14ac:dyDescent="0.15">
      <c r="A555" s="314">
        <v>553</v>
      </c>
      <c r="B555" s="320">
        <f>IFERROR(VLOOKUP($A555,'様式C-1-2用'!$B$3:$O$1100,2,0),"")</f>
        <v>0</v>
      </c>
      <c r="C555" s="321" t="str">
        <f>IFERROR(VLOOKUP($A555,'様式C-1-2用'!$B$3:$O$1100,3,0),"")</f>
        <v/>
      </c>
      <c r="D555" s="321">
        <f>IFERROR(VLOOKUP($A555,'様式C-1-2用'!$B$3:$O$1100,5,0),"")</f>
        <v>0</v>
      </c>
      <c r="E555" s="321">
        <f>IFERROR(VLOOKUP($A555,'様式C-1-2用'!$B$3:$O$1100,6,0),"")</f>
        <v>0</v>
      </c>
      <c r="F555" s="321">
        <f>IFERROR(VLOOKUP($A555,'様式C-1-2用'!$B$3:$O$1100,7,0),"")</f>
        <v>0</v>
      </c>
      <c r="G555" s="321">
        <f>IFERROR(VLOOKUP($A555,'様式C-1-2用'!$B$3:$O$1100,8,0),"")</f>
        <v>0</v>
      </c>
      <c r="H555" s="327">
        <f>IFERROR(VLOOKUP($A555,'様式C-1-2用'!$B$3:$O$1100,9,0),"")</f>
        <v>0</v>
      </c>
      <c r="I555" s="321">
        <f>IFERROR(VLOOKUP($A555,'様式C-1-2用'!$B$3:$O$1100,10,0),"")</f>
        <v>0</v>
      </c>
      <c r="J555" s="321">
        <f>IFERROR(VLOOKUP($A555,'様式C-1-2用'!$B$3:$O$1100,11,0),"")</f>
        <v>0</v>
      </c>
      <c r="K555" s="321">
        <f t="shared" si="8"/>
        <v>0</v>
      </c>
      <c r="L555" s="321">
        <f>IFERROR(VLOOKUP($A555,'様式C-1-2用'!$B$3:$O$1100,12,0),"")</f>
        <v>0</v>
      </c>
      <c r="M555" s="321">
        <f>IFERROR(VLOOKUP($A555,'様式C-1-2用'!$B$3:$O$1100,13,0),"")</f>
        <v>0</v>
      </c>
      <c r="N555" s="321">
        <f>IFERROR(VLOOKUP($A555,'様式C-1-2用'!$B$3:$O$1100,14,0),"")</f>
        <v>0</v>
      </c>
      <c r="O555" s="321">
        <f>IFERROR(VLOOKUP($A555,'様式C-1-2用'!$B$3:$P$1100,15,0),"")</f>
        <v>0</v>
      </c>
    </row>
    <row r="556" spans="1:15" ht="15.95" customHeight="1" x14ac:dyDescent="0.15">
      <c r="A556" s="314">
        <v>554</v>
      </c>
      <c r="B556" s="320">
        <f>IFERROR(VLOOKUP($A556,'様式C-1-2用'!$B$3:$O$1100,2,0),"")</f>
        <v>0</v>
      </c>
      <c r="C556" s="321" t="str">
        <f>IFERROR(VLOOKUP($A556,'様式C-1-2用'!$B$3:$O$1100,3,0),"")</f>
        <v/>
      </c>
      <c r="D556" s="321">
        <f>IFERROR(VLOOKUP($A556,'様式C-1-2用'!$B$3:$O$1100,5,0),"")</f>
        <v>0</v>
      </c>
      <c r="E556" s="321">
        <f>IFERROR(VLOOKUP($A556,'様式C-1-2用'!$B$3:$O$1100,6,0),"")</f>
        <v>0</v>
      </c>
      <c r="F556" s="321">
        <f>IFERROR(VLOOKUP($A556,'様式C-1-2用'!$B$3:$O$1100,7,0),"")</f>
        <v>0</v>
      </c>
      <c r="G556" s="321">
        <f>IFERROR(VLOOKUP($A556,'様式C-1-2用'!$B$3:$O$1100,8,0),"")</f>
        <v>0</v>
      </c>
      <c r="H556" s="327">
        <f>IFERROR(VLOOKUP($A556,'様式C-1-2用'!$B$3:$O$1100,9,0),"")</f>
        <v>0</v>
      </c>
      <c r="I556" s="321">
        <f>IFERROR(VLOOKUP($A556,'様式C-1-2用'!$B$3:$O$1100,10,0),"")</f>
        <v>0</v>
      </c>
      <c r="J556" s="321">
        <f>IFERROR(VLOOKUP($A556,'様式C-1-2用'!$B$3:$O$1100,11,0),"")</f>
        <v>0</v>
      </c>
      <c r="K556" s="321">
        <f t="shared" si="8"/>
        <v>0</v>
      </c>
      <c r="L556" s="321">
        <f>IFERROR(VLOOKUP($A556,'様式C-1-2用'!$B$3:$O$1100,12,0),"")</f>
        <v>0</v>
      </c>
      <c r="M556" s="321">
        <f>IFERROR(VLOOKUP($A556,'様式C-1-2用'!$B$3:$O$1100,13,0),"")</f>
        <v>0</v>
      </c>
      <c r="N556" s="321">
        <f>IFERROR(VLOOKUP($A556,'様式C-1-2用'!$B$3:$O$1100,14,0),"")</f>
        <v>0</v>
      </c>
      <c r="O556" s="321">
        <f>IFERROR(VLOOKUP($A556,'様式C-1-2用'!$B$3:$P$1100,15,0),"")</f>
        <v>0</v>
      </c>
    </row>
    <row r="557" spans="1:15" ht="15.95" customHeight="1" x14ac:dyDescent="0.15">
      <c r="A557" s="314">
        <v>555</v>
      </c>
      <c r="B557" s="320">
        <f>IFERROR(VLOOKUP($A557,'様式C-1-2用'!$B$3:$O$1100,2,0),"")</f>
        <v>0</v>
      </c>
      <c r="C557" s="321" t="str">
        <f>IFERROR(VLOOKUP($A557,'様式C-1-2用'!$B$3:$O$1100,3,0),"")</f>
        <v/>
      </c>
      <c r="D557" s="321">
        <f>IFERROR(VLOOKUP($A557,'様式C-1-2用'!$B$3:$O$1100,5,0),"")</f>
        <v>0</v>
      </c>
      <c r="E557" s="321">
        <f>IFERROR(VLOOKUP($A557,'様式C-1-2用'!$B$3:$O$1100,6,0),"")</f>
        <v>0</v>
      </c>
      <c r="F557" s="321">
        <f>IFERROR(VLOOKUP($A557,'様式C-1-2用'!$B$3:$O$1100,7,0),"")</f>
        <v>0</v>
      </c>
      <c r="G557" s="321">
        <f>IFERROR(VLOOKUP($A557,'様式C-1-2用'!$B$3:$O$1100,8,0),"")</f>
        <v>0</v>
      </c>
      <c r="H557" s="327">
        <f>IFERROR(VLOOKUP($A557,'様式C-1-2用'!$B$3:$O$1100,9,0),"")</f>
        <v>0</v>
      </c>
      <c r="I557" s="321">
        <f>IFERROR(VLOOKUP($A557,'様式C-1-2用'!$B$3:$O$1100,10,0),"")</f>
        <v>0</v>
      </c>
      <c r="J557" s="321">
        <f>IFERROR(VLOOKUP($A557,'様式C-1-2用'!$B$3:$O$1100,11,0),"")</f>
        <v>0</v>
      </c>
      <c r="K557" s="321">
        <f t="shared" si="8"/>
        <v>0</v>
      </c>
      <c r="L557" s="321">
        <f>IFERROR(VLOOKUP($A557,'様式C-1-2用'!$B$3:$O$1100,12,0),"")</f>
        <v>0</v>
      </c>
      <c r="M557" s="321">
        <f>IFERROR(VLOOKUP($A557,'様式C-1-2用'!$B$3:$O$1100,13,0),"")</f>
        <v>0</v>
      </c>
      <c r="N557" s="321">
        <f>IFERROR(VLOOKUP($A557,'様式C-1-2用'!$B$3:$O$1100,14,0),"")</f>
        <v>0</v>
      </c>
      <c r="O557" s="321">
        <f>IFERROR(VLOOKUP($A557,'様式C-1-2用'!$B$3:$P$1100,15,0),"")</f>
        <v>0</v>
      </c>
    </row>
    <row r="558" spans="1:15" ht="15.95" customHeight="1" x14ac:dyDescent="0.15">
      <c r="A558" s="314">
        <v>556</v>
      </c>
      <c r="B558" s="320">
        <f>IFERROR(VLOOKUP($A558,'様式C-1-2用'!$B$3:$O$1100,2,0),"")</f>
        <v>0</v>
      </c>
      <c r="C558" s="321" t="str">
        <f>IFERROR(VLOOKUP($A558,'様式C-1-2用'!$B$3:$O$1100,3,0),"")</f>
        <v/>
      </c>
      <c r="D558" s="321">
        <f>IFERROR(VLOOKUP($A558,'様式C-1-2用'!$B$3:$O$1100,5,0),"")</f>
        <v>0</v>
      </c>
      <c r="E558" s="321">
        <f>IFERROR(VLOOKUP($A558,'様式C-1-2用'!$B$3:$O$1100,6,0),"")</f>
        <v>0</v>
      </c>
      <c r="F558" s="321">
        <f>IFERROR(VLOOKUP($A558,'様式C-1-2用'!$B$3:$O$1100,7,0),"")</f>
        <v>0</v>
      </c>
      <c r="G558" s="321">
        <f>IFERROR(VLOOKUP($A558,'様式C-1-2用'!$B$3:$O$1100,8,0),"")</f>
        <v>0</v>
      </c>
      <c r="H558" s="327">
        <f>IFERROR(VLOOKUP($A558,'様式C-1-2用'!$B$3:$O$1100,9,0),"")</f>
        <v>0</v>
      </c>
      <c r="I558" s="321">
        <f>IFERROR(VLOOKUP($A558,'様式C-1-2用'!$B$3:$O$1100,10,0),"")</f>
        <v>0</v>
      </c>
      <c r="J558" s="321">
        <f>IFERROR(VLOOKUP($A558,'様式C-1-2用'!$B$3:$O$1100,11,0),"")</f>
        <v>0</v>
      </c>
      <c r="K558" s="321">
        <f t="shared" si="8"/>
        <v>0</v>
      </c>
      <c r="L558" s="321">
        <f>IFERROR(VLOOKUP($A558,'様式C-1-2用'!$B$3:$O$1100,12,0),"")</f>
        <v>0</v>
      </c>
      <c r="M558" s="321">
        <f>IFERROR(VLOOKUP($A558,'様式C-1-2用'!$B$3:$O$1100,13,0),"")</f>
        <v>0</v>
      </c>
      <c r="N558" s="321">
        <f>IFERROR(VLOOKUP($A558,'様式C-1-2用'!$B$3:$O$1100,14,0),"")</f>
        <v>0</v>
      </c>
      <c r="O558" s="321">
        <f>IFERROR(VLOOKUP($A558,'様式C-1-2用'!$B$3:$P$1100,15,0),"")</f>
        <v>0</v>
      </c>
    </row>
    <row r="559" spans="1:15" ht="15.95" customHeight="1" x14ac:dyDescent="0.15">
      <c r="A559" s="314">
        <v>557</v>
      </c>
      <c r="B559" s="320">
        <f>IFERROR(VLOOKUP($A559,'様式C-1-2用'!$B$3:$O$1100,2,0),"")</f>
        <v>0</v>
      </c>
      <c r="C559" s="321" t="str">
        <f>IFERROR(VLOOKUP($A559,'様式C-1-2用'!$B$3:$O$1100,3,0),"")</f>
        <v/>
      </c>
      <c r="D559" s="321">
        <f>IFERROR(VLOOKUP($A559,'様式C-1-2用'!$B$3:$O$1100,5,0),"")</f>
        <v>0</v>
      </c>
      <c r="E559" s="321">
        <f>IFERROR(VLOOKUP($A559,'様式C-1-2用'!$B$3:$O$1100,6,0),"")</f>
        <v>0</v>
      </c>
      <c r="F559" s="321">
        <f>IFERROR(VLOOKUP($A559,'様式C-1-2用'!$B$3:$O$1100,7,0),"")</f>
        <v>0</v>
      </c>
      <c r="G559" s="321">
        <f>IFERROR(VLOOKUP($A559,'様式C-1-2用'!$B$3:$O$1100,8,0),"")</f>
        <v>0</v>
      </c>
      <c r="H559" s="327">
        <f>IFERROR(VLOOKUP($A559,'様式C-1-2用'!$B$3:$O$1100,9,0),"")</f>
        <v>0</v>
      </c>
      <c r="I559" s="321">
        <f>IFERROR(VLOOKUP($A559,'様式C-1-2用'!$B$3:$O$1100,10,0),"")</f>
        <v>0</v>
      </c>
      <c r="J559" s="321">
        <f>IFERROR(VLOOKUP($A559,'様式C-1-2用'!$B$3:$O$1100,11,0),"")</f>
        <v>0</v>
      </c>
      <c r="K559" s="321">
        <f t="shared" si="8"/>
        <v>0</v>
      </c>
      <c r="L559" s="321">
        <f>IFERROR(VLOOKUP($A559,'様式C-1-2用'!$B$3:$O$1100,12,0),"")</f>
        <v>0</v>
      </c>
      <c r="M559" s="321">
        <f>IFERROR(VLOOKUP($A559,'様式C-1-2用'!$B$3:$O$1100,13,0),"")</f>
        <v>0</v>
      </c>
      <c r="N559" s="321">
        <f>IFERROR(VLOOKUP($A559,'様式C-1-2用'!$B$3:$O$1100,14,0),"")</f>
        <v>0</v>
      </c>
      <c r="O559" s="321">
        <f>IFERROR(VLOOKUP($A559,'様式C-1-2用'!$B$3:$P$1100,15,0),"")</f>
        <v>0</v>
      </c>
    </row>
    <row r="560" spans="1:15" ht="15.95" customHeight="1" x14ac:dyDescent="0.15">
      <c r="A560" s="314">
        <v>558</v>
      </c>
      <c r="B560" s="320">
        <f>IFERROR(VLOOKUP($A560,'様式C-1-2用'!$B$3:$O$1100,2,0),"")</f>
        <v>0</v>
      </c>
      <c r="C560" s="321" t="str">
        <f>IFERROR(VLOOKUP($A560,'様式C-1-2用'!$B$3:$O$1100,3,0),"")</f>
        <v/>
      </c>
      <c r="D560" s="321">
        <f>IFERROR(VLOOKUP($A560,'様式C-1-2用'!$B$3:$O$1100,5,0),"")</f>
        <v>0</v>
      </c>
      <c r="E560" s="321">
        <f>IFERROR(VLOOKUP($A560,'様式C-1-2用'!$B$3:$O$1100,6,0),"")</f>
        <v>0</v>
      </c>
      <c r="F560" s="321">
        <f>IFERROR(VLOOKUP($A560,'様式C-1-2用'!$B$3:$O$1100,7,0),"")</f>
        <v>0</v>
      </c>
      <c r="G560" s="321">
        <f>IFERROR(VLOOKUP($A560,'様式C-1-2用'!$B$3:$O$1100,8,0),"")</f>
        <v>0</v>
      </c>
      <c r="H560" s="327">
        <f>IFERROR(VLOOKUP($A560,'様式C-1-2用'!$B$3:$O$1100,9,0),"")</f>
        <v>0</v>
      </c>
      <c r="I560" s="321">
        <f>IFERROR(VLOOKUP($A560,'様式C-1-2用'!$B$3:$O$1100,10,0),"")</f>
        <v>0</v>
      </c>
      <c r="J560" s="321">
        <f>IFERROR(VLOOKUP($A560,'様式C-1-2用'!$B$3:$O$1100,11,0),"")</f>
        <v>0</v>
      </c>
      <c r="K560" s="321">
        <f t="shared" si="8"/>
        <v>0</v>
      </c>
      <c r="L560" s="321">
        <f>IFERROR(VLOOKUP($A560,'様式C-1-2用'!$B$3:$O$1100,12,0),"")</f>
        <v>0</v>
      </c>
      <c r="M560" s="321">
        <f>IFERROR(VLOOKUP($A560,'様式C-1-2用'!$B$3:$O$1100,13,0),"")</f>
        <v>0</v>
      </c>
      <c r="N560" s="321">
        <f>IFERROR(VLOOKUP($A560,'様式C-1-2用'!$B$3:$O$1100,14,0),"")</f>
        <v>0</v>
      </c>
      <c r="O560" s="321">
        <f>IFERROR(VLOOKUP($A560,'様式C-1-2用'!$B$3:$P$1100,15,0),"")</f>
        <v>0</v>
      </c>
    </row>
    <row r="561" spans="1:15" ht="15.95" customHeight="1" x14ac:dyDescent="0.15">
      <c r="A561" s="314">
        <v>559</v>
      </c>
      <c r="B561" s="320">
        <f>IFERROR(VLOOKUP($A561,'様式C-1-2用'!$B$3:$O$1100,2,0),"")</f>
        <v>0</v>
      </c>
      <c r="C561" s="321" t="str">
        <f>IFERROR(VLOOKUP($A561,'様式C-1-2用'!$B$3:$O$1100,3,0),"")</f>
        <v/>
      </c>
      <c r="D561" s="321">
        <f>IFERROR(VLOOKUP($A561,'様式C-1-2用'!$B$3:$O$1100,5,0),"")</f>
        <v>0</v>
      </c>
      <c r="E561" s="321">
        <f>IFERROR(VLOOKUP($A561,'様式C-1-2用'!$B$3:$O$1100,6,0),"")</f>
        <v>0</v>
      </c>
      <c r="F561" s="321">
        <f>IFERROR(VLOOKUP($A561,'様式C-1-2用'!$B$3:$O$1100,7,0),"")</f>
        <v>0</v>
      </c>
      <c r="G561" s="321">
        <f>IFERROR(VLOOKUP($A561,'様式C-1-2用'!$B$3:$O$1100,8,0),"")</f>
        <v>0</v>
      </c>
      <c r="H561" s="327">
        <f>IFERROR(VLOOKUP($A561,'様式C-1-2用'!$B$3:$O$1100,9,0),"")</f>
        <v>0</v>
      </c>
      <c r="I561" s="321">
        <f>IFERROR(VLOOKUP($A561,'様式C-1-2用'!$B$3:$O$1100,10,0),"")</f>
        <v>0</v>
      </c>
      <c r="J561" s="321">
        <f>IFERROR(VLOOKUP($A561,'様式C-1-2用'!$B$3:$O$1100,11,0),"")</f>
        <v>0</v>
      </c>
      <c r="K561" s="321">
        <f t="shared" si="8"/>
        <v>0</v>
      </c>
      <c r="L561" s="321">
        <f>IFERROR(VLOOKUP($A561,'様式C-1-2用'!$B$3:$O$1100,12,0),"")</f>
        <v>0</v>
      </c>
      <c r="M561" s="321">
        <f>IFERROR(VLOOKUP($A561,'様式C-1-2用'!$B$3:$O$1100,13,0),"")</f>
        <v>0</v>
      </c>
      <c r="N561" s="321">
        <f>IFERROR(VLOOKUP($A561,'様式C-1-2用'!$B$3:$O$1100,14,0),"")</f>
        <v>0</v>
      </c>
      <c r="O561" s="321">
        <f>IFERROR(VLOOKUP($A561,'様式C-1-2用'!$B$3:$P$1100,15,0),"")</f>
        <v>0</v>
      </c>
    </row>
    <row r="562" spans="1:15" ht="15.95" customHeight="1" x14ac:dyDescent="0.15">
      <c r="A562" s="314">
        <v>560</v>
      </c>
      <c r="B562" s="320">
        <f>IFERROR(VLOOKUP($A562,'様式C-1-2用'!$B$3:$O$1100,2,0),"")</f>
        <v>0</v>
      </c>
      <c r="C562" s="321" t="str">
        <f>IFERROR(VLOOKUP($A562,'様式C-1-2用'!$B$3:$O$1100,3,0),"")</f>
        <v/>
      </c>
      <c r="D562" s="321">
        <f>IFERROR(VLOOKUP($A562,'様式C-1-2用'!$B$3:$O$1100,5,0),"")</f>
        <v>0</v>
      </c>
      <c r="E562" s="321">
        <f>IFERROR(VLOOKUP($A562,'様式C-1-2用'!$B$3:$O$1100,6,0),"")</f>
        <v>0</v>
      </c>
      <c r="F562" s="321">
        <f>IFERROR(VLOOKUP($A562,'様式C-1-2用'!$B$3:$O$1100,7,0),"")</f>
        <v>0</v>
      </c>
      <c r="G562" s="321">
        <f>IFERROR(VLOOKUP($A562,'様式C-1-2用'!$B$3:$O$1100,8,0),"")</f>
        <v>0</v>
      </c>
      <c r="H562" s="327">
        <f>IFERROR(VLOOKUP($A562,'様式C-1-2用'!$B$3:$O$1100,9,0),"")</f>
        <v>0</v>
      </c>
      <c r="I562" s="321">
        <f>IFERROR(VLOOKUP($A562,'様式C-1-2用'!$B$3:$O$1100,10,0),"")</f>
        <v>0</v>
      </c>
      <c r="J562" s="321">
        <f>IFERROR(VLOOKUP($A562,'様式C-1-2用'!$B$3:$O$1100,11,0),"")</f>
        <v>0</v>
      </c>
      <c r="K562" s="321">
        <f t="shared" si="8"/>
        <v>0</v>
      </c>
      <c r="L562" s="321">
        <f>IFERROR(VLOOKUP($A562,'様式C-1-2用'!$B$3:$O$1100,12,0),"")</f>
        <v>0</v>
      </c>
      <c r="M562" s="321">
        <f>IFERROR(VLOOKUP($A562,'様式C-1-2用'!$B$3:$O$1100,13,0),"")</f>
        <v>0</v>
      </c>
      <c r="N562" s="321">
        <f>IFERROR(VLOOKUP($A562,'様式C-1-2用'!$B$3:$O$1100,14,0),"")</f>
        <v>0</v>
      </c>
      <c r="O562" s="321">
        <f>IFERROR(VLOOKUP($A562,'様式C-1-2用'!$B$3:$P$1100,15,0),"")</f>
        <v>0</v>
      </c>
    </row>
    <row r="563" spans="1:15" ht="15.95" customHeight="1" x14ac:dyDescent="0.15">
      <c r="A563" s="314">
        <v>561</v>
      </c>
      <c r="B563" s="320">
        <f>IFERROR(VLOOKUP($A563,'様式C-1-2用'!$B$3:$O$1100,2,0),"")</f>
        <v>0</v>
      </c>
      <c r="C563" s="321" t="str">
        <f>IFERROR(VLOOKUP($A563,'様式C-1-2用'!$B$3:$O$1100,3,0),"")</f>
        <v/>
      </c>
      <c r="D563" s="321">
        <f>IFERROR(VLOOKUP($A563,'様式C-1-2用'!$B$3:$O$1100,5,0),"")</f>
        <v>0</v>
      </c>
      <c r="E563" s="321">
        <f>IFERROR(VLOOKUP($A563,'様式C-1-2用'!$B$3:$O$1100,6,0),"")</f>
        <v>0</v>
      </c>
      <c r="F563" s="321">
        <f>IFERROR(VLOOKUP($A563,'様式C-1-2用'!$B$3:$O$1100,7,0),"")</f>
        <v>0</v>
      </c>
      <c r="G563" s="321">
        <f>IFERROR(VLOOKUP($A563,'様式C-1-2用'!$B$3:$O$1100,8,0),"")</f>
        <v>0</v>
      </c>
      <c r="H563" s="327">
        <f>IFERROR(VLOOKUP($A563,'様式C-1-2用'!$B$3:$O$1100,9,0),"")</f>
        <v>0</v>
      </c>
      <c r="I563" s="321">
        <f>IFERROR(VLOOKUP($A563,'様式C-1-2用'!$B$3:$O$1100,10,0),"")</f>
        <v>0</v>
      </c>
      <c r="J563" s="321">
        <f>IFERROR(VLOOKUP($A563,'様式C-1-2用'!$B$3:$O$1100,11,0),"")</f>
        <v>0</v>
      </c>
      <c r="K563" s="321">
        <f t="shared" si="8"/>
        <v>0</v>
      </c>
      <c r="L563" s="321">
        <f>IFERROR(VLOOKUP($A563,'様式C-1-2用'!$B$3:$O$1100,12,0),"")</f>
        <v>0</v>
      </c>
      <c r="M563" s="321">
        <f>IFERROR(VLOOKUP($A563,'様式C-1-2用'!$B$3:$O$1100,13,0),"")</f>
        <v>0</v>
      </c>
      <c r="N563" s="321">
        <f>IFERROR(VLOOKUP($A563,'様式C-1-2用'!$B$3:$O$1100,14,0),"")</f>
        <v>0</v>
      </c>
      <c r="O563" s="321">
        <f>IFERROR(VLOOKUP($A563,'様式C-1-2用'!$B$3:$P$1100,15,0),"")</f>
        <v>0</v>
      </c>
    </row>
    <row r="564" spans="1:15" ht="15.95" customHeight="1" x14ac:dyDescent="0.15">
      <c r="A564" s="314">
        <v>562</v>
      </c>
      <c r="B564" s="320">
        <f>IFERROR(VLOOKUP($A564,'様式C-1-2用'!$B$3:$O$1100,2,0),"")</f>
        <v>0</v>
      </c>
      <c r="C564" s="321" t="str">
        <f>IFERROR(VLOOKUP($A564,'様式C-1-2用'!$B$3:$O$1100,3,0),"")</f>
        <v/>
      </c>
      <c r="D564" s="321">
        <f>IFERROR(VLOOKUP($A564,'様式C-1-2用'!$B$3:$O$1100,5,0),"")</f>
        <v>0</v>
      </c>
      <c r="E564" s="321">
        <f>IFERROR(VLOOKUP($A564,'様式C-1-2用'!$B$3:$O$1100,6,0),"")</f>
        <v>0</v>
      </c>
      <c r="F564" s="321">
        <f>IFERROR(VLOOKUP($A564,'様式C-1-2用'!$B$3:$O$1100,7,0),"")</f>
        <v>0</v>
      </c>
      <c r="G564" s="321">
        <f>IFERROR(VLOOKUP($A564,'様式C-1-2用'!$B$3:$O$1100,8,0),"")</f>
        <v>0</v>
      </c>
      <c r="H564" s="327">
        <f>IFERROR(VLOOKUP($A564,'様式C-1-2用'!$B$3:$O$1100,9,0),"")</f>
        <v>0</v>
      </c>
      <c r="I564" s="321">
        <f>IFERROR(VLOOKUP($A564,'様式C-1-2用'!$B$3:$O$1100,10,0),"")</f>
        <v>0</v>
      </c>
      <c r="J564" s="321">
        <f>IFERROR(VLOOKUP($A564,'様式C-1-2用'!$B$3:$O$1100,11,0),"")</f>
        <v>0</v>
      </c>
      <c r="K564" s="321">
        <f t="shared" si="8"/>
        <v>0</v>
      </c>
      <c r="L564" s="321">
        <f>IFERROR(VLOOKUP($A564,'様式C-1-2用'!$B$3:$O$1100,12,0),"")</f>
        <v>0</v>
      </c>
      <c r="M564" s="321">
        <f>IFERROR(VLOOKUP($A564,'様式C-1-2用'!$B$3:$O$1100,13,0),"")</f>
        <v>0</v>
      </c>
      <c r="N564" s="321">
        <f>IFERROR(VLOOKUP($A564,'様式C-1-2用'!$B$3:$O$1100,14,0),"")</f>
        <v>0</v>
      </c>
      <c r="O564" s="321">
        <f>IFERROR(VLOOKUP($A564,'様式C-1-2用'!$B$3:$P$1100,15,0),"")</f>
        <v>0</v>
      </c>
    </row>
    <row r="565" spans="1:15" ht="15.95" customHeight="1" x14ac:dyDescent="0.15">
      <c r="A565" s="314">
        <v>563</v>
      </c>
      <c r="B565" s="320">
        <f>IFERROR(VLOOKUP($A565,'様式C-1-2用'!$B$3:$O$1100,2,0),"")</f>
        <v>0</v>
      </c>
      <c r="C565" s="321" t="str">
        <f>IFERROR(VLOOKUP($A565,'様式C-1-2用'!$B$3:$O$1100,3,0),"")</f>
        <v/>
      </c>
      <c r="D565" s="321">
        <f>IFERROR(VLOOKUP($A565,'様式C-1-2用'!$B$3:$O$1100,5,0),"")</f>
        <v>0</v>
      </c>
      <c r="E565" s="321">
        <f>IFERROR(VLOOKUP($A565,'様式C-1-2用'!$B$3:$O$1100,6,0),"")</f>
        <v>0</v>
      </c>
      <c r="F565" s="321">
        <f>IFERROR(VLOOKUP($A565,'様式C-1-2用'!$B$3:$O$1100,7,0),"")</f>
        <v>0</v>
      </c>
      <c r="G565" s="321">
        <f>IFERROR(VLOOKUP($A565,'様式C-1-2用'!$B$3:$O$1100,8,0),"")</f>
        <v>0</v>
      </c>
      <c r="H565" s="327">
        <f>IFERROR(VLOOKUP($A565,'様式C-1-2用'!$B$3:$O$1100,9,0),"")</f>
        <v>0</v>
      </c>
      <c r="I565" s="321">
        <f>IFERROR(VLOOKUP($A565,'様式C-1-2用'!$B$3:$O$1100,10,0),"")</f>
        <v>0</v>
      </c>
      <c r="J565" s="321">
        <f>IFERROR(VLOOKUP($A565,'様式C-1-2用'!$B$3:$O$1100,11,0),"")</f>
        <v>0</v>
      </c>
      <c r="K565" s="321">
        <f t="shared" si="8"/>
        <v>0</v>
      </c>
      <c r="L565" s="321">
        <f>IFERROR(VLOOKUP($A565,'様式C-1-2用'!$B$3:$O$1100,12,0),"")</f>
        <v>0</v>
      </c>
      <c r="M565" s="321">
        <f>IFERROR(VLOOKUP($A565,'様式C-1-2用'!$B$3:$O$1100,13,0),"")</f>
        <v>0</v>
      </c>
      <c r="N565" s="321">
        <f>IFERROR(VLOOKUP($A565,'様式C-1-2用'!$B$3:$O$1100,14,0),"")</f>
        <v>0</v>
      </c>
      <c r="O565" s="321">
        <f>IFERROR(VLOOKUP($A565,'様式C-1-2用'!$B$3:$P$1100,15,0),"")</f>
        <v>0</v>
      </c>
    </row>
    <row r="566" spans="1:15" ht="15.95" customHeight="1" x14ac:dyDescent="0.15">
      <c r="A566" s="314">
        <v>564</v>
      </c>
      <c r="B566" s="320">
        <f>IFERROR(VLOOKUP($A566,'様式C-1-2用'!$B$3:$O$1100,2,0),"")</f>
        <v>0</v>
      </c>
      <c r="C566" s="321" t="str">
        <f>IFERROR(VLOOKUP($A566,'様式C-1-2用'!$B$3:$O$1100,3,0),"")</f>
        <v/>
      </c>
      <c r="D566" s="321">
        <f>IFERROR(VLOOKUP($A566,'様式C-1-2用'!$B$3:$O$1100,5,0),"")</f>
        <v>0</v>
      </c>
      <c r="E566" s="321">
        <f>IFERROR(VLOOKUP($A566,'様式C-1-2用'!$B$3:$O$1100,6,0),"")</f>
        <v>0</v>
      </c>
      <c r="F566" s="321">
        <f>IFERROR(VLOOKUP($A566,'様式C-1-2用'!$B$3:$O$1100,7,0),"")</f>
        <v>0</v>
      </c>
      <c r="G566" s="321">
        <f>IFERROR(VLOOKUP($A566,'様式C-1-2用'!$B$3:$O$1100,8,0),"")</f>
        <v>0</v>
      </c>
      <c r="H566" s="327">
        <f>IFERROR(VLOOKUP($A566,'様式C-1-2用'!$B$3:$O$1100,9,0),"")</f>
        <v>0</v>
      </c>
      <c r="I566" s="321">
        <f>IFERROR(VLOOKUP($A566,'様式C-1-2用'!$B$3:$O$1100,10,0),"")</f>
        <v>0</v>
      </c>
      <c r="J566" s="321">
        <f>IFERROR(VLOOKUP($A566,'様式C-1-2用'!$B$3:$O$1100,11,0),"")</f>
        <v>0</v>
      </c>
      <c r="K566" s="321">
        <f t="shared" si="8"/>
        <v>0</v>
      </c>
      <c r="L566" s="321">
        <f>IFERROR(VLOOKUP($A566,'様式C-1-2用'!$B$3:$O$1100,12,0),"")</f>
        <v>0</v>
      </c>
      <c r="M566" s="321">
        <f>IFERROR(VLOOKUP($A566,'様式C-1-2用'!$B$3:$O$1100,13,0),"")</f>
        <v>0</v>
      </c>
      <c r="N566" s="321">
        <f>IFERROR(VLOOKUP($A566,'様式C-1-2用'!$B$3:$O$1100,14,0),"")</f>
        <v>0</v>
      </c>
      <c r="O566" s="321">
        <f>IFERROR(VLOOKUP($A566,'様式C-1-2用'!$B$3:$P$1100,15,0),"")</f>
        <v>0</v>
      </c>
    </row>
    <row r="567" spans="1:15" ht="15.95" customHeight="1" x14ac:dyDescent="0.15">
      <c r="A567" s="314">
        <v>565</v>
      </c>
      <c r="B567" s="320">
        <f>IFERROR(VLOOKUP($A567,'様式C-1-2用'!$B$3:$O$1100,2,0),"")</f>
        <v>0</v>
      </c>
      <c r="C567" s="321" t="str">
        <f>IFERROR(VLOOKUP($A567,'様式C-1-2用'!$B$3:$O$1100,3,0),"")</f>
        <v/>
      </c>
      <c r="D567" s="321">
        <f>IFERROR(VLOOKUP($A567,'様式C-1-2用'!$B$3:$O$1100,5,0),"")</f>
        <v>0</v>
      </c>
      <c r="E567" s="321">
        <f>IFERROR(VLOOKUP($A567,'様式C-1-2用'!$B$3:$O$1100,6,0),"")</f>
        <v>0</v>
      </c>
      <c r="F567" s="321">
        <f>IFERROR(VLOOKUP($A567,'様式C-1-2用'!$B$3:$O$1100,7,0),"")</f>
        <v>0</v>
      </c>
      <c r="G567" s="321">
        <f>IFERROR(VLOOKUP($A567,'様式C-1-2用'!$B$3:$O$1100,8,0),"")</f>
        <v>0</v>
      </c>
      <c r="H567" s="327">
        <f>IFERROR(VLOOKUP($A567,'様式C-1-2用'!$B$3:$O$1100,9,0),"")</f>
        <v>0</v>
      </c>
      <c r="I567" s="321">
        <f>IFERROR(VLOOKUP($A567,'様式C-1-2用'!$B$3:$O$1100,10,0),"")</f>
        <v>0</v>
      </c>
      <c r="J567" s="321">
        <f>IFERROR(VLOOKUP($A567,'様式C-1-2用'!$B$3:$O$1100,11,0),"")</f>
        <v>0</v>
      </c>
      <c r="K567" s="321">
        <f t="shared" si="8"/>
        <v>0</v>
      </c>
      <c r="L567" s="321">
        <f>IFERROR(VLOOKUP($A567,'様式C-1-2用'!$B$3:$O$1100,12,0),"")</f>
        <v>0</v>
      </c>
      <c r="M567" s="321">
        <f>IFERROR(VLOOKUP($A567,'様式C-1-2用'!$B$3:$O$1100,13,0),"")</f>
        <v>0</v>
      </c>
      <c r="N567" s="321">
        <f>IFERROR(VLOOKUP($A567,'様式C-1-2用'!$B$3:$O$1100,14,0),"")</f>
        <v>0</v>
      </c>
      <c r="O567" s="321">
        <f>IFERROR(VLOOKUP($A567,'様式C-1-2用'!$B$3:$P$1100,15,0),"")</f>
        <v>0</v>
      </c>
    </row>
    <row r="568" spans="1:15" ht="15.95" customHeight="1" x14ac:dyDescent="0.15">
      <c r="A568" s="314">
        <v>566</v>
      </c>
      <c r="B568" s="320">
        <f>IFERROR(VLOOKUP($A568,'様式C-1-2用'!$B$3:$O$1100,2,0),"")</f>
        <v>0</v>
      </c>
      <c r="C568" s="321" t="str">
        <f>IFERROR(VLOOKUP($A568,'様式C-1-2用'!$B$3:$O$1100,3,0),"")</f>
        <v/>
      </c>
      <c r="D568" s="321">
        <f>IFERROR(VLOOKUP($A568,'様式C-1-2用'!$B$3:$O$1100,5,0),"")</f>
        <v>0</v>
      </c>
      <c r="E568" s="321">
        <f>IFERROR(VLOOKUP($A568,'様式C-1-2用'!$B$3:$O$1100,6,0),"")</f>
        <v>0</v>
      </c>
      <c r="F568" s="321">
        <f>IFERROR(VLOOKUP($A568,'様式C-1-2用'!$B$3:$O$1100,7,0),"")</f>
        <v>0</v>
      </c>
      <c r="G568" s="321">
        <f>IFERROR(VLOOKUP($A568,'様式C-1-2用'!$B$3:$O$1100,8,0),"")</f>
        <v>0</v>
      </c>
      <c r="H568" s="327">
        <f>IFERROR(VLOOKUP($A568,'様式C-1-2用'!$B$3:$O$1100,9,0),"")</f>
        <v>0</v>
      </c>
      <c r="I568" s="321">
        <f>IFERROR(VLOOKUP($A568,'様式C-1-2用'!$B$3:$O$1100,10,0),"")</f>
        <v>0</v>
      </c>
      <c r="J568" s="321">
        <f>IFERROR(VLOOKUP($A568,'様式C-1-2用'!$B$3:$O$1100,11,0),"")</f>
        <v>0</v>
      </c>
      <c r="K568" s="321">
        <f t="shared" si="8"/>
        <v>0</v>
      </c>
      <c r="L568" s="321">
        <f>IFERROR(VLOOKUP($A568,'様式C-1-2用'!$B$3:$O$1100,12,0),"")</f>
        <v>0</v>
      </c>
      <c r="M568" s="321">
        <f>IFERROR(VLOOKUP($A568,'様式C-1-2用'!$B$3:$O$1100,13,0),"")</f>
        <v>0</v>
      </c>
      <c r="N568" s="321">
        <f>IFERROR(VLOOKUP($A568,'様式C-1-2用'!$B$3:$O$1100,14,0),"")</f>
        <v>0</v>
      </c>
      <c r="O568" s="321">
        <f>IFERROR(VLOOKUP($A568,'様式C-1-2用'!$B$3:$P$1100,15,0),"")</f>
        <v>0</v>
      </c>
    </row>
    <row r="569" spans="1:15" ht="15.95" customHeight="1" x14ac:dyDescent="0.15">
      <c r="A569" s="314">
        <v>567</v>
      </c>
      <c r="B569" s="320">
        <f>IFERROR(VLOOKUP($A569,'様式C-1-2用'!$B$3:$O$1100,2,0),"")</f>
        <v>0</v>
      </c>
      <c r="C569" s="321" t="str">
        <f>IFERROR(VLOOKUP($A569,'様式C-1-2用'!$B$3:$O$1100,3,0),"")</f>
        <v/>
      </c>
      <c r="D569" s="321">
        <f>IFERROR(VLOOKUP($A569,'様式C-1-2用'!$B$3:$O$1100,5,0),"")</f>
        <v>0</v>
      </c>
      <c r="E569" s="321">
        <f>IFERROR(VLOOKUP($A569,'様式C-1-2用'!$B$3:$O$1100,6,0),"")</f>
        <v>0</v>
      </c>
      <c r="F569" s="321">
        <f>IFERROR(VLOOKUP($A569,'様式C-1-2用'!$B$3:$O$1100,7,0),"")</f>
        <v>0</v>
      </c>
      <c r="G569" s="321">
        <f>IFERROR(VLOOKUP($A569,'様式C-1-2用'!$B$3:$O$1100,8,0),"")</f>
        <v>0</v>
      </c>
      <c r="H569" s="327">
        <f>IFERROR(VLOOKUP($A569,'様式C-1-2用'!$B$3:$O$1100,9,0),"")</f>
        <v>0</v>
      </c>
      <c r="I569" s="321">
        <f>IFERROR(VLOOKUP($A569,'様式C-1-2用'!$B$3:$O$1100,10,0),"")</f>
        <v>0</v>
      </c>
      <c r="J569" s="321">
        <f>IFERROR(VLOOKUP($A569,'様式C-1-2用'!$B$3:$O$1100,11,0),"")</f>
        <v>0</v>
      </c>
      <c r="K569" s="321">
        <f t="shared" si="8"/>
        <v>0</v>
      </c>
      <c r="L569" s="321">
        <f>IFERROR(VLOOKUP($A569,'様式C-1-2用'!$B$3:$O$1100,12,0),"")</f>
        <v>0</v>
      </c>
      <c r="M569" s="321">
        <f>IFERROR(VLOOKUP($A569,'様式C-1-2用'!$B$3:$O$1100,13,0),"")</f>
        <v>0</v>
      </c>
      <c r="N569" s="321">
        <f>IFERROR(VLOOKUP($A569,'様式C-1-2用'!$B$3:$O$1100,14,0),"")</f>
        <v>0</v>
      </c>
      <c r="O569" s="321">
        <f>IFERROR(VLOOKUP($A569,'様式C-1-2用'!$B$3:$P$1100,15,0),"")</f>
        <v>0</v>
      </c>
    </row>
    <row r="570" spans="1:15" ht="15.95" customHeight="1" x14ac:dyDescent="0.15">
      <c r="A570" s="314">
        <v>568</v>
      </c>
      <c r="B570" s="320">
        <f>IFERROR(VLOOKUP($A570,'様式C-1-2用'!$B$3:$O$1100,2,0),"")</f>
        <v>0</v>
      </c>
      <c r="C570" s="321" t="str">
        <f>IFERROR(VLOOKUP($A570,'様式C-1-2用'!$B$3:$O$1100,3,0),"")</f>
        <v/>
      </c>
      <c r="D570" s="321">
        <f>IFERROR(VLOOKUP($A570,'様式C-1-2用'!$B$3:$O$1100,5,0),"")</f>
        <v>0</v>
      </c>
      <c r="E570" s="321">
        <f>IFERROR(VLOOKUP($A570,'様式C-1-2用'!$B$3:$O$1100,6,0),"")</f>
        <v>0</v>
      </c>
      <c r="F570" s="321">
        <f>IFERROR(VLOOKUP($A570,'様式C-1-2用'!$B$3:$O$1100,7,0),"")</f>
        <v>0</v>
      </c>
      <c r="G570" s="321">
        <f>IFERROR(VLOOKUP($A570,'様式C-1-2用'!$B$3:$O$1100,8,0),"")</f>
        <v>0</v>
      </c>
      <c r="H570" s="327">
        <f>IFERROR(VLOOKUP($A570,'様式C-1-2用'!$B$3:$O$1100,9,0),"")</f>
        <v>0</v>
      </c>
      <c r="I570" s="321">
        <f>IFERROR(VLOOKUP($A570,'様式C-1-2用'!$B$3:$O$1100,10,0),"")</f>
        <v>0</v>
      </c>
      <c r="J570" s="321">
        <f>IFERROR(VLOOKUP($A570,'様式C-1-2用'!$B$3:$O$1100,11,0),"")</f>
        <v>0</v>
      </c>
      <c r="K570" s="321">
        <f t="shared" si="8"/>
        <v>0</v>
      </c>
      <c r="L570" s="321">
        <f>IFERROR(VLOOKUP($A570,'様式C-1-2用'!$B$3:$O$1100,12,0),"")</f>
        <v>0</v>
      </c>
      <c r="M570" s="321">
        <f>IFERROR(VLOOKUP($A570,'様式C-1-2用'!$B$3:$O$1100,13,0),"")</f>
        <v>0</v>
      </c>
      <c r="N570" s="321">
        <f>IFERROR(VLOOKUP($A570,'様式C-1-2用'!$B$3:$O$1100,14,0),"")</f>
        <v>0</v>
      </c>
      <c r="O570" s="321">
        <f>IFERROR(VLOOKUP($A570,'様式C-1-2用'!$B$3:$P$1100,15,0),"")</f>
        <v>0</v>
      </c>
    </row>
    <row r="571" spans="1:15" ht="15.95" customHeight="1" x14ac:dyDescent="0.15">
      <c r="A571" s="314">
        <v>569</v>
      </c>
      <c r="B571" s="320">
        <f>IFERROR(VLOOKUP($A571,'様式C-1-2用'!$B$3:$O$1100,2,0),"")</f>
        <v>0</v>
      </c>
      <c r="C571" s="321" t="str">
        <f>IFERROR(VLOOKUP($A571,'様式C-1-2用'!$B$3:$O$1100,3,0),"")</f>
        <v/>
      </c>
      <c r="D571" s="321">
        <f>IFERROR(VLOOKUP($A571,'様式C-1-2用'!$B$3:$O$1100,5,0),"")</f>
        <v>0</v>
      </c>
      <c r="E571" s="321">
        <f>IFERROR(VLOOKUP($A571,'様式C-1-2用'!$B$3:$O$1100,6,0),"")</f>
        <v>0</v>
      </c>
      <c r="F571" s="321">
        <f>IFERROR(VLOOKUP($A571,'様式C-1-2用'!$B$3:$O$1100,7,0),"")</f>
        <v>0</v>
      </c>
      <c r="G571" s="321">
        <f>IFERROR(VLOOKUP($A571,'様式C-1-2用'!$B$3:$O$1100,8,0),"")</f>
        <v>0</v>
      </c>
      <c r="H571" s="327">
        <f>IFERROR(VLOOKUP($A571,'様式C-1-2用'!$B$3:$O$1100,9,0),"")</f>
        <v>0</v>
      </c>
      <c r="I571" s="321">
        <f>IFERROR(VLOOKUP($A571,'様式C-1-2用'!$B$3:$O$1100,10,0),"")</f>
        <v>0</v>
      </c>
      <c r="J571" s="321">
        <f>IFERROR(VLOOKUP($A571,'様式C-1-2用'!$B$3:$O$1100,11,0),"")</f>
        <v>0</v>
      </c>
      <c r="K571" s="321">
        <f t="shared" si="8"/>
        <v>0</v>
      </c>
      <c r="L571" s="321">
        <f>IFERROR(VLOOKUP($A571,'様式C-1-2用'!$B$3:$O$1100,12,0),"")</f>
        <v>0</v>
      </c>
      <c r="M571" s="321">
        <f>IFERROR(VLOOKUP($A571,'様式C-1-2用'!$B$3:$O$1100,13,0),"")</f>
        <v>0</v>
      </c>
      <c r="N571" s="321">
        <f>IFERROR(VLOOKUP($A571,'様式C-1-2用'!$B$3:$O$1100,14,0),"")</f>
        <v>0</v>
      </c>
      <c r="O571" s="321">
        <f>IFERROR(VLOOKUP($A571,'様式C-1-2用'!$B$3:$P$1100,15,0),"")</f>
        <v>0</v>
      </c>
    </row>
    <row r="572" spans="1:15" ht="15.95" customHeight="1" x14ac:dyDescent="0.15">
      <c r="A572" s="314">
        <v>570</v>
      </c>
      <c r="B572" s="320">
        <f>IFERROR(VLOOKUP($A572,'様式C-1-2用'!$B$3:$O$1100,2,0),"")</f>
        <v>0</v>
      </c>
      <c r="C572" s="321" t="str">
        <f>IFERROR(VLOOKUP($A572,'様式C-1-2用'!$B$3:$O$1100,3,0),"")</f>
        <v/>
      </c>
      <c r="D572" s="321">
        <f>IFERROR(VLOOKUP($A572,'様式C-1-2用'!$B$3:$O$1100,5,0),"")</f>
        <v>0</v>
      </c>
      <c r="E572" s="321">
        <f>IFERROR(VLOOKUP($A572,'様式C-1-2用'!$B$3:$O$1100,6,0),"")</f>
        <v>0</v>
      </c>
      <c r="F572" s="321">
        <f>IFERROR(VLOOKUP($A572,'様式C-1-2用'!$B$3:$O$1100,7,0),"")</f>
        <v>0</v>
      </c>
      <c r="G572" s="321">
        <f>IFERROR(VLOOKUP($A572,'様式C-1-2用'!$B$3:$O$1100,8,0),"")</f>
        <v>0</v>
      </c>
      <c r="H572" s="327">
        <f>IFERROR(VLOOKUP($A572,'様式C-1-2用'!$B$3:$O$1100,9,0),"")</f>
        <v>0</v>
      </c>
      <c r="I572" s="321">
        <f>IFERROR(VLOOKUP($A572,'様式C-1-2用'!$B$3:$O$1100,10,0),"")</f>
        <v>0</v>
      </c>
      <c r="J572" s="321">
        <f>IFERROR(VLOOKUP($A572,'様式C-1-2用'!$B$3:$O$1100,11,0),"")</f>
        <v>0</v>
      </c>
      <c r="K572" s="321">
        <f t="shared" si="8"/>
        <v>0</v>
      </c>
      <c r="L572" s="321">
        <f>IFERROR(VLOOKUP($A572,'様式C-1-2用'!$B$3:$O$1100,12,0),"")</f>
        <v>0</v>
      </c>
      <c r="M572" s="321">
        <f>IFERROR(VLOOKUP($A572,'様式C-1-2用'!$B$3:$O$1100,13,0),"")</f>
        <v>0</v>
      </c>
      <c r="N572" s="321">
        <f>IFERROR(VLOOKUP($A572,'様式C-1-2用'!$B$3:$O$1100,14,0),"")</f>
        <v>0</v>
      </c>
      <c r="O572" s="321">
        <f>IFERROR(VLOOKUP($A572,'様式C-1-2用'!$B$3:$P$1100,15,0),"")</f>
        <v>0</v>
      </c>
    </row>
    <row r="573" spans="1:15" ht="15.95" customHeight="1" x14ac:dyDescent="0.15">
      <c r="A573" s="314">
        <v>571</v>
      </c>
      <c r="B573" s="320">
        <f>IFERROR(VLOOKUP($A573,'様式C-1-2用'!$B$3:$O$1100,2,0),"")</f>
        <v>0</v>
      </c>
      <c r="C573" s="321" t="str">
        <f>IFERROR(VLOOKUP($A573,'様式C-1-2用'!$B$3:$O$1100,3,0),"")</f>
        <v/>
      </c>
      <c r="D573" s="321">
        <f>IFERROR(VLOOKUP($A573,'様式C-1-2用'!$B$3:$O$1100,5,0),"")</f>
        <v>0</v>
      </c>
      <c r="E573" s="321">
        <f>IFERROR(VLOOKUP($A573,'様式C-1-2用'!$B$3:$O$1100,6,0),"")</f>
        <v>0</v>
      </c>
      <c r="F573" s="321">
        <f>IFERROR(VLOOKUP($A573,'様式C-1-2用'!$B$3:$O$1100,7,0),"")</f>
        <v>0</v>
      </c>
      <c r="G573" s="321">
        <f>IFERROR(VLOOKUP($A573,'様式C-1-2用'!$B$3:$O$1100,8,0),"")</f>
        <v>0</v>
      </c>
      <c r="H573" s="327">
        <f>IFERROR(VLOOKUP($A573,'様式C-1-2用'!$B$3:$O$1100,9,0),"")</f>
        <v>0</v>
      </c>
      <c r="I573" s="321">
        <f>IFERROR(VLOOKUP($A573,'様式C-1-2用'!$B$3:$O$1100,10,0),"")</f>
        <v>0</v>
      </c>
      <c r="J573" s="321">
        <f>IFERROR(VLOOKUP($A573,'様式C-1-2用'!$B$3:$O$1100,11,0),"")</f>
        <v>0</v>
      </c>
      <c r="K573" s="321">
        <f t="shared" si="8"/>
        <v>0</v>
      </c>
      <c r="L573" s="321">
        <f>IFERROR(VLOOKUP($A573,'様式C-1-2用'!$B$3:$O$1100,12,0),"")</f>
        <v>0</v>
      </c>
      <c r="M573" s="321">
        <f>IFERROR(VLOOKUP($A573,'様式C-1-2用'!$B$3:$O$1100,13,0),"")</f>
        <v>0</v>
      </c>
      <c r="N573" s="321">
        <f>IFERROR(VLOOKUP($A573,'様式C-1-2用'!$B$3:$O$1100,14,0),"")</f>
        <v>0</v>
      </c>
      <c r="O573" s="321">
        <f>IFERROR(VLOOKUP($A573,'様式C-1-2用'!$B$3:$P$1100,15,0),"")</f>
        <v>0</v>
      </c>
    </row>
    <row r="574" spans="1:15" ht="15.95" customHeight="1" x14ac:dyDescent="0.15">
      <c r="A574" s="314">
        <v>572</v>
      </c>
      <c r="B574" s="320">
        <f>IFERROR(VLOOKUP($A574,'様式C-1-2用'!$B$3:$O$1100,2,0),"")</f>
        <v>0</v>
      </c>
      <c r="C574" s="321" t="str">
        <f>IFERROR(VLOOKUP($A574,'様式C-1-2用'!$B$3:$O$1100,3,0),"")</f>
        <v/>
      </c>
      <c r="D574" s="321">
        <f>IFERROR(VLOOKUP($A574,'様式C-1-2用'!$B$3:$O$1100,5,0),"")</f>
        <v>0</v>
      </c>
      <c r="E574" s="321">
        <f>IFERROR(VLOOKUP($A574,'様式C-1-2用'!$B$3:$O$1100,6,0),"")</f>
        <v>0</v>
      </c>
      <c r="F574" s="321">
        <f>IFERROR(VLOOKUP($A574,'様式C-1-2用'!$B$3:$O$1100,7,0),"")</f>
        <v>0</v>
      </c>
      <c r="G574" s="321">
        <f>IFERROR(VLOOKUP($A574,'様式C-1-2用'!$B$3:$O$1100,8,0),"")</f>
        <v>0</v>
      </c>
      <c r="H574" s="327">
        <f>IFERROR(VLOOKUP($A574,'様式C-1-2用'!$B$3:$O$1100,9,0),"")</f>
        <v>0</v>
      </c>
      <c r="I574" s="321">
        <f>IFERROR(VLOOKUP($A574,'様式C-1-2用'!$B$3:$O$1100,10,0),"")</f>
        <v>0</v>
      </c>
      <c r="J574" s="321">
        <f>IFERROR(VLOOKUP($A574,'様式C-1-2用'!$B$3:$O$1100,11,0),"")</f>
        <v>0</v>
      </c>
      <c r="K574" s="321">
        <f t="shared" si="8"/>
        <v>0</v>
      </c>
      <c r="L574" s="321">
        <f>IFERROR(VLOOKUP($A574,'様式C-1-2用'!$B$3:$O$1100,12,0),"")</f>
        <v>0</v>
      </c>
      <c r="M574" s="321">
        <f>IFERROR(VLOOKUP($A574,'様式C-1-2用'!$B$3:$O$1100,13,0),"")</f>
        <v>0</v>
      </c>
      <c r="N574" s="321">
        <f>IFERROR(VLOOKUP($A574,'様式C-1-2用'!$B$3:$O$1100,14,0),"")</f>
        <v>0</v>
      </c>
      <c r="O574" s="321">
        <f>IFERROR(VLOOKUP($A574,'様式C-1-2用'!$B$3:$P$1100,15,0),"")</f>
        <v>0</v>
      </c>
    </row>
    <row r="575" spans="1:15" ht="15.95" customHeight="1" x14ac:dyDescent="0.15">
      <c r="A575" s="314">
        <v>573</v>
      </c>
      <c r="B575" s="320">
        <f>IFERROR(VLOOKUP($A575,'様式C-1-2用'!$B$3:$O$1100,2,0),"")</f>
        <v>0</v>
      </c>
      <c r="C575" s="321" t="str">
        <f>IFERROR(VLOOKUP($A575,'様式C-1-2用'!$B$3:$O$1100,3,0),"")</f>
        <v/>
      </c>
      <c r="D575" s="321">
        <f>IFERROR(VLOOKUP($A575,'様式C-1-2用'!$B$3:$O$1100,5,0),"")</f>
        <v>0</v>
      </c>
      <c r="E575" s="321">
        <f>IFERROR(VLOOKUP($A575,'様式C-1-2用'!$B$3:$O$1100,6,0),"")</f>
        <v>0</v>
      </c>
      <c r="F575" s="321">
        <f>IFERROR(VLOOKUP($A575,'様式C-1-2用'!$B$3:$O$1100,7,0),"")</f>
        <v>0</v>
      </c>
      <c r="G575" s="321">
        <f>IFERROR(VLOOKUP($A575,'様式C-1-2用'!$B$3:$O$1100,8,0),"")</f>
        <v>0</v>
      </c>
      <c r="H575" s="327">
        <f>IFERROR(VLOOKUP($A575,'様式C-1-2用'!$B$3:$O$1100,9,0),"")</f>
        <v>0</v>
      </c>
      <c r="I575" s="321">
        <f>IFERROR(VLOOKUP($A575,'様式C-1-2用'!$B$3:$O$1100,10,0),"")</f>
        <v>0</v>
      </c>
      <c r="J575" s="321">
        <f>IFERROR(VLOOKUP($A575,'様式C-1-2用'!$B$3:$O$1100,11,0),"")</f>
        <v>0</v>
      </c>
      <c r="K575" s="321">
        <f t="shared" si="8"/>
        <v>0</v>
      </c>
      <c r="L575" s="321">
        <f>IFERROR(VLOOKUP($A575,'様式C-1-2用'!$B$3:$O$1100,12,0),"")</f>
        <v>0</v>
      </c>
      <c r="M575" s="321">
        <f>IFERROR(VLOOKUP($A575,'様式C-1-2用'!$B$3:$O$1100,13,0),"")</f>
        <v>0</v>
      </c>
      <c r="N575" s="321">
        <f>IFERROR(VLOOKUP($A575,'様式C-1-2用'!$B$3:$O$1100,14,0),"")</f>
        <v>0</v>
      </c>
      <c r="O575" s="321">
        <f>IFERROR(VLOOKUP($A575,'様式C-1-2用'!$B$3:$P$1100,15,0),"")</f>
        <v>0</v>
      </c>
    </row>
    <row r="576" spans="1:15" ht="15.95" customHeight="1" x14ac:dyDescent="0.15">
      <c r="A576" s="314">
        <v>574</v>
      </c>
      <c r="B576" s="320">
        <f>IFERROR(VLOOKUP($A576,'様式C-1-2用'!$B$3:$O$1100,2,0),"")</f>
        <v>0</v>
      </c>
      <c r="C576" s="321" t="str">
        <f>IFERROR(VLOOKUP($A576,'様式C-1-2用'!$B$3:$O$1100,3,0),"")</f>
        <v/>
      </c>
      <c r="D576" s="321">
        <f>IFERROR(VLOOKUP($A576,'様式C-1-2用'!$B$3:$O$1100,5,0),"")</f>
        <v>0</v>
      </c>
      <c r="E576" s="321">
        <f>IFERROR(VLOOKUP($A576,'様式C-1-2用'!$B$3:$O$1100,6,0),"")</f>
        <v>0</v>
      </c>
      <c r="F576" s="321">
        <f>IFERROR(VLOOKUP($A576,'様式C-1-2用'!$B$3:$O$1100,7,0),"")</f>
        <v>0</v>
      </c>
      <c r="G576" s="321">
        <f>IFERROR(VLOOKUP($A576,'様式C-1-2用'!$B$3:$O$1100,8,0),"")</f>
        <v>0</v>
      </c>
      <c r="H576" s="327">
        <f>IFERROR(VLOOKUP($A576,'様式C-1-2用'!$B$3:$O$1100,9,0),"")</f>
        <v>0</v>
      </c>
      <c r="I576" s="321">
        <f>IFERROR(VLOOKUP($A576,'様式C-1-2用'!$B$3:$O$1100,10,0),"")</f>
        <v>0</v>
      </c>
      <c r="J576" s="321">
        <f>IFERROR(VLOOKUP($A576,'様式C-1-2用'!$B$3:$O$1100,11,0),"")</f>
        <v>0</v>
      </c>
      <c r="K576" s="321">
        <f t="shared" si="8"/>
        <v>0</v>
      </c>
      <c r="L576" s="321">
        <f>IFERROR(VLOOKUP($A576,'様式C-1-2用'!$B$3:$O$1100,12,0),"")</f>
        <v>0</v>
      </c>
      <c r="M576" s="321">
        <f>IFERROR(VLOOKUP($A576,'様式C-1-2用'!$B$3:$O$1100,13,0),"")</f>
        <v>0</v>
      </c>
      <c r="N576" s="321">
        <f>IFERROR(VLOOKUP($A576,'様式C-1-2用'!$B$3:$O$1100,14,0),"")</f>
        <v>0</v>
      </c>
      <c r="O576" s="321">
        <f>IFERROR(VLOOKUP($A576,'様式C-1-2用'!$B$3:$P$1100,15,0),"")</f>
        <v>0</v>
      </c>
    </row>
    <row r="577" spans="1:15" ht="15.95" customHeight="1" x14ac:dyDescent="0.15">
      <c r="A577" s="314">
        <v>575</v>
      </c>
      <c r="B577" s="320">
        <f>IFERROR(VLOOKUP($A577,'様式C-1-2用'!$B$3:$O$1100,2,0),"")</f>
        <v>0</v>
      </c>
      <c r="C577" s="321" t="str">
        <f>IFERROR(VLOOKUP($A577,'様式C-1-2用'!$B$3:$O$1100,3,0),"")</f>
        <v/>
      </c>
      <c r="D577" s="321">
        <f>IFERROR(VLOOKUP($A577,'様式C-1-2用'!$B$3:$O$1100,5,0),"")</f>
        <v>0</v>
      </c>
      <c r="E577" s="321">
        <f>IFERROR(VLOOKUP($A577,'様式C-1-2用'!$B$3:$O$1100,6,0),"")</f>
        <v>0</v>
      </c>
      <c r="F577" s="321">
        <f>IFERROR(VLOOKUP($A577,'様式C-1-2用'!$B$3:$O$1100,7,0),"")</f>
        <v>0</v>
      </c>
      <c r="G577" s="321">
        <f>IFERROR(VLOOKUP($A577,'様式C-1-2用'!$B$3:$O$1100,8,0),"")</f>
        <v>0</v>
      </c>
      <c r="H577" s="327">
        <f>IFERROR(VLOOKUP($A577,'様式C-1-2用'!$B$3:$O$1100,9,0),"")</f>
        <v>0</v>
      </c>
      <c r="I577" s="321">
        <f>IFERROR(VLOOKUP($A577,'様式C-1-2用'!$B$3:$O$1100,10,0),"")</f>
        <v>0</v>
      </c>
      <c r="J577" s="321">
        <f>IFERROR(VLOOKUP($A577,'様式C-1-2用'!$B$3:$O$1100,11,0),"")</f>
        <v>0</v>
      </c>
      <c r="K577" s="321">
        <f t="shared" si="8"/>
        <v>0</v>
      </c>
      <c r="L577" s="321">
        <f>IFERROR(VLOOKUP($A577,'様式C-1-2用'!$B$3:$O$1100,12,0),"")</f>
        <v>0</v>
      </c>
      <c r="M577" s="321">
        <f>IFERROR(VLOOKUP($A577,'様式C-1-2用'!$B$3:$O$1100,13,0),"")</f>
        <v>0</v>
      </c>
      <c r="N577" s="321">
        <f>IFERROR(VLOOKUP($A577,'様式C-1-2用'!$B$3:$O$1100,14,0),"")</f>
        <v>0</v>
      </c>
      <c r="O577" s="321">
        <f>IFERROR(VLOOKUP($A577,'様式C-1-2用'!$B$3:$P$1100,15,0),"")</f>
        <v>0</v>
      </c>
    </row>
    <row r="578" spans="1:15" ht="15.95" customHeight="1" x14ac:dyDescent="0.15">
      <c r="A578" s="314">
        <v>576</v>
      </c>
      <c r="B578" s="320">
        <f>IFERROR(VLOOKUP($A578,'様式C-1-2用'!$B$3:$O$1100,2,0),"")</f>
        <v>0</v>
      </c>
      <c r="C578" s="321" t="str">
        <f>IFERROR(VLOOKUP($A578,'様式C-1-2用'!$B$3:$O$1100,3,0),"")</f>
        <v/>
      </c>
      <c r="D578" s="321">
        <f>IFERROR(VLOOKUP($A578,'様式C-1-2用'!$B$3:$O$1100,5,0),"")</f>
        <v>0</v>
      </c>
      <c r="E578" s="321">
        <f>IFERROR(VLOOKUP($A578,'様式C-1-2用'!$B$3:$O$1100,6,0),"")</f>
        <v>0</v>
      </c>
      <c r="F578" s="321">
        <f>IFERROR(VLOOKUP($A578,'様式C-1-2用'!$B$3:$O$1100,7,0),"")</f>
        <v>0</v>
      </c>
      <c r="G578" s="321">
        <f>IFERROR(VLOOKUP($A578,'様式C-1-2用'!$B$3:$O$1100,8,0),"")</f>
        <v>0</v>
      </c>
      <c r="H578" s="327">
        <f>IFERROR(VLOOKUP($A578,'様式C-1-2用'!$B$3:$O$1100,9,0),"")</f>
        <v>0</v>
      </c>
      <c r="I578" s="321">
        <f>IFERROR(VLOOKUP($A578,'様式C-1-2用'!$B$3:$O$1100,10,0),"")</f>
        <v>0</v>
      </c>
      <c r="J578" s="321">
        <f>IFERROR(VLOOKUP($A578,'様式C-1-2用'!$B$3:$O$1100,11,0),"")</f>
        <v>0</v>
      </c>
      <c r="K578" s="321">
        <f t="shared" si="8"/>
        <v>0</v>
      </c>
      <c r="L578" s="321">
        <f>IFERROR(VLOOKUP($A578,'様式C-1-2用'!$B$3:$O$1100,12,0),"")</f>
        <v>0</v>
      </c>
      <c r="M578" s="321">
        <f>IFERROR(VLOOKUP($A578,'様式C-1-2用'!$B$3:$O$1100,13,0),"")</f>
        <v>0</v>
      </c>
      <c r="N578" s="321">
        <f>IFERROR(VLOOKUP($A578,'様式C-1-2用'!$B$3:$O$1100,14,0),"")</f>
        <v>0</v>
      </c>
      <c r="O578" s="321">
        <f>IFERROR(VLOOKUP($A578,'様式C-1-2用'!$B$3:$P$1100,15,0),"")</f>
        <v>0</v>
      </c>
    </row>
    <row r="579" spans="1:15" ht="15.95" customHeight="1" x14ac:dyDescent="0.15">
      <c r="A579" s="314">
        <v>577</v>
      </c>
      <c r="B579" s="320">
        <f>IFERROR(VLOOKUP($A579,'様式C-1-2用'!$B$3:$O$1100,2,0),"")</f>
        <v>0</v>
      </c>
      <c r="C579" s="321" t="str">
        <f>IFERROR(VLOOKUP($A579,'様式C-1-2用'!$B$3:$O$1100,3,0),"")</f>
        <v/>
      </c>
      <c r="D579" s="321">
        <f>IFERROR(VLOOKUP($A579,'様式C-1-2用'!$B$3:$O$1100,5,0),"")</f>
        <v>0</v>
      </c>
      <c r="E579" s="321">
        <f>IFERROR(VLOOKUP($A579,'様式C-1-2用'!$B$3:$O$1100,6,0),"")</f>
        <v>0</v>
      </c>
      <c r="F579" s="321">
        <f>IFERROR(VLOOKUP($A579,'様式C-1-2用'!$B$3:$O$1100,7,0),"")</f>
        <v>0</v>
      </c>
      <c r="G579" s="321">
        <f>IFERROR(VLOOKUP($A579,'様式C-1-2用'!$B$3:$O$1100,8,0),"")</f>
        <v>0</v>
      </c>
      <c r="H579" s="327">
        <f>IFERROR(VLOOKUP($A579,'様式C-1-2用'!$B$3:$O$1100,9,0),"")</f>
        <v>0</v>
      </c>
      <c r="I579" s="321">
        <f>IFERROR(VLOOKUP($A579,'様式C-1-2用'!$B$3:$O$1100,10,0),"")</f>
        <v>0</v>
      </c>
      <c r="J579" s="321">
        <f>IFERROR(VLOOKUP($A579,'様式C-1-2用'!$B$3:$O$1100,11,0),"")</f>
        <v>0</v>
      </c>
      <c r="K579" s="321">
        <f t="shared" si="8"/>
        <v>0</v>
      </c>
      <c r="L579" s="321">
        <f>IFERROR(VLOOKUP($A579,'様式C-1-2用'!$B$3:$O$1100,12,0),"")</f>
        <v>0</v>
      </c>
      <c r="M579" s="321">
        <f>IFERROR(VLOOKUP($A579,'様式C-1-2用'!$B$3:$O$1100,13,0),"")</f>
        <v>0</v>
      </c>
      <c r="N579" s="321">
        <f>IFERROR(VLOOKUP($A579,'様式C-1-2用'!$B$3:$O$1100,14,0),"")</f>
        <v>0</v>
      </c>
      <c r="O579" s="321">
        <f>IFERROR(VLOOKUP($A579,'様式C-1-2用'!$B$3:$P$1100,15,0),"")</f>
        <v>0</v>
      </c>
    </row>
    <row r="580" spans="1:15" ht="15.95" customHeight="1" x14ac:dyDescent="0.15">
      <c r="A580" s="314">
        <v>578</v>
      </c>
      <c r="B580" s="320">
        <f>IFERROR(VLOOKUP($A580,'様式C-1-2用'!$B$3:$O$1100,2,0),"")</f>
        <v>0</v>
      </c>
      <c r="C580" s="321" t="str">
        <f>IFERROR(VLOOKUP($A580,'様式C-1-2用'!$B$3:$O$1100,3,0),"")</f>
        <v/>
      </c>
      <c r="D580" s="321">
        <f>IFERROR(VLOOKUP($A580,'様式C-1-2用'!$B$3:$O$1100,5,0),"")</f>
        <v>0</v>
      </c>
      <c r="E580" s="321">
        <f>IFERROR(VLOOKUP($A580,'様式C-1-2用'!$B$3:$O$1100,6,0),"")</f>
        <v>0</v>
      </c>
      <c r="F580" s="321">
        <f>IFERROR(VLOOKUP($A580,'様式C-1-2用'!$B$3:$O$1100,7,0),"")</f>
        <v>0</v>
      </c>
      <c r="G580" s="321">
        <f>IFERROR(VLOOKUP($A580,'様式C-1-2用'!$B$3:$O$1100,8,0),"")</f>
        <v>0</v>
      </c>
      <c r="H580" s="327">
        <f>IFERROR(VLOOKUP($A580,'様式C-1-2用'!$B$3:$O$1100,9,0),"")</f>
        <v>0</v>
      </c>
      <c r="I580" s="321">
        <f>IFERROR(VLOOKUP($A580,'様式C-1-2用'!$B$3:$O$1100,10,0),"")</f>
        <v>0</v>
      </c>
      <c r="J580" s="321">
        <f>IFERROR(VLOOKUP($A580,'様式C-1-2用'!$B$3:$O$1100,11,0),"")</f>
        <v>0</v>
      </c>
      <c r="K580" s="321">
        <f t="shared" ref="K580:K643" si="9">IF(J580=0,I580,J580)</f>
        <v>0</v>
      </c>
      <c r="L580" s="321">
        <f>IFERROR(VLOOKUP($A580,'様式C-1-2用'!$B$3:$O$1100,12,0),"")</f>
        <v>0</v>
      </c>
      <c r="M580" s="321">
        <f>IFERROR(VLOOKUP($A580,'様式C-1-2用'!$B$3:$O$1100,13,0),"")</f>
        <v>0</v>
      </c>
      <c r="N580" s="321">
        <f>IFERROR(VLOOKUP($A580,'様式C-1-2用'!$B$3:$O$1100,14,0),"")</f>
        <v>0</v>
      </c>
      <c r="O580" s="321">
        <f>IFERROR(VLOOKUP($A580,'様式C-1-2用'!$B$3:$P$1100,15,0),"")</f>
        <v>0</v>
      </c>
    </row>
    <row r="581" spans="1:15" ht="15.95" customHeight="1" x14ac:dyDescent="0.15">
      <c r="A581" s="314">
        <v>579</v>
      </c>
      <c r="B581" s="320">
        <f>IFERROR(VLOOKUP($A581,'様式C-1-2用'!$B$3:$O$1100,2,0),"")</f>
        <v>0</v>
      </c>
      <c r="C581" s="321" t="str">
        <f>IFERROR(VLOOKUP($A581,'様式C-1-2用'!$B$3:$O$1100,3,0),"")</f>
        <v/>
      </c>
      <c r="D581" s="321">
        <f>IFERROR(VLOOKUP($A581,'様式C-1-2用'!$B$3:$O$1100,5,0),"")</f>
        <v>0</v>
      </c>
      <c r="E581" s="321">
        <f>IFERROR(VLOOKUP($A581,'様式C-1-2用'!$B$3:$O$1100,6,0),"")</f>
        <v>0</v>
      </c>
      <c r="F581" s="321">
        <f>IFERROR(VLOOKUP($A581,'様式C-1-2用'!$B$3:$O$1100,7,0),"")</f>
        <v>0</v>
      </c>
      <c r="G581" s="321">
        <f>IFERROR(VLOOKUP($A581,'様式C-1-2用'!$B$3:$O$1100,8,0),"")</f>
        <v>0</v>
      </c>
      <c r="H581" s="327">
        <f>IFERROR(VLOOKUP($A581,'様式C-1-2用'!$B$3:$O$1100,9,0),"")</f>
        <v>0</v>
      </c>
      <c r="I581" s="321">
        <f>IFERROR(VLOOKUP($A581,'様式C-1-2用'!$B$3:$O$1100,10,0),"")</f>
        <v>0</v>
      </c>
      <c r="J581" s="321">
        <f>IFERROR(VLOOKUP($A581,'様式C-1-2用'!$B$3:$O$1100,11,0),"")</f>
        <v>0</v>
      </c>
      <c r="K581" s="321">
        <f t="shared" si="9"/>
        <v>0</v>
      </c>
      <c r="L581" s="321">
        <f>IFERROR(VLOOKUP($A581,'様式C-1-2用'!$B$3:$O$1100,12,0),"")</f>
        <v>0</v>
      </c>
      <c r="M581" s="321">
        <f>IFERROR(VLOOKUP($A581,'様式C-1-2用'!$B$3:$O$1100,13,0),"")</f>
        <v>0</v>
      </c>
      <c r="N581" s="321">
        <f>IFERROR(VLOOKUP($A581,'様式C-1-2用'!$B$3:$O$1100,14,0),"")</f>
        <v>0</v>
      </c>
      <c r="O581" s="321">
        <f>IFERROR(VLOOKUP($A581,'様式C-1-2用'!$B$3:$P$1100,15,0),"")</f>
        <v>0</v>
      </c>
    </row>
    <row r="582" spans="1:15" ht="15.95" customHeight="1" x14ac:dyDescent="0.15">
      <c r="A582" s="314">
        <v>580</v>
      </c>
      <c r="B582" s="320">
        <f>IFERROR(VLOOKUP($A582,'様式C-1-2用'!$B$3:$O$1100,2,0),"")</f>
        <v>0</v>
      </c>
      <c r="C582" s="321" t="str">
        <f>IFERROR(VLOOKUP($A582,'様式C-1-2用'!$B$3:$O$1100,3,0),"")</f>
        <v/>
      </c>
      <c r="D582" s="321">
        <f>IFERROR(VLOOKUP($A582,'様式C-1-2用'!$B$3:$O$1100,5,0),"")</f>
        <v>0</v>
      </c>
      <c r="E582" s="321">
        <f>IFERROR(VLOOKUP($A582,'様式C-1-2用'!$B$3:$O$1100,6,0),"")</f>
        <v>0</v>
      </c>
      <c r="F582" s="321">
        <f>IFERROR(VLOOKUP($A582,'様式C-1-2用'!$B$3:$O$1100,7,0),"")</f>
        <v>0</v>
      </c>
      <c r="G582" s="321">
        <f>IFERROR(VLOOKUP($A582,'様式C-1-2用'!$B$3:$O$1100,8,0),"")</f>
        <v>0</v>
      </c>
      <c r="H582" s="327">
        <f>IFERROR(VLOOKUP($A582,'様式C-1-2用'!$B$3:$O$1100,9,0),"")</f>
        <v>0</v>
      </c>
      <c r="I582" s="321">
        <f>IFERROR(VLOOKUP($A582,'様式C-1-2用'!$B$3:$O$1100,10,0),"")</f>
        <v>0</v>
      </c>
      <c r="J582" s="321">
        <f>IFERROR(VLOOKUP($A582,'様式C-1-2用'!$B$3:$O$1100,11,0),"")</f>
        <v>0</v>
      </c>
      <c r="K582" s="321">
        <f t="shared" si="9"/>
        <v>0</v>
      </c>
      <c r="L582" s="321">
        <f>IFERROR(VLOOKUP($A582,'様式C-1-2用'!$B$3:$O$1100,12,0),"")</f>
        <v>0</v>
      </c>
      <c r="M582" s="321">
        <f>IFERROR(VLOOKUP($A582,'様式C-1-2用'!$B$3:$O$1100,13,0),"")</f>
        <v>0</v>
      </c>
      <c r="N582" s="321">
        <f>IFERROR(VLOOKUP($A582,'様式C-1-2用'!$B$3:$O$1100,14,0),"")</f>
        <v>0</v>
      </c>
      <c r="O582" s="321">
        <f>IFERROR(VLOOKUP($A582,'様式C-1-2用'!$B$3:$P$1100,15,0),"")</f>
        <v>0</v>
      </c>
    </row>
    <row r="583" spans="1:15" ht="15.95" customHeight="1" x14ac:dyDescent="0.15">
      <c r="A583" s="314">
        <v>581</v>
      </c>
      <c r="B583" s="320">
        <f>IFERROR(VLOOKUP($A583,'様式C-1-2用'!$B$3:$O$1100,2,0),"")</f>
        <v>0</v>
      </c>
      <c r="C583" s="321" t="str">
        <f>IFERROR(VLOOKUP($A583,'様式C-1-2用'!$B$3:$O$1100,3,0),"")</f>
        <v/>
      </c>
      <c r="D583" s="321">
        <f>IFERROR(VLOOKUP($A583,'様式C-1-2用'!$B$3:$O$1100,5,0),"")</f>
        <v>0</v>
      </c>
      <c r="E583" s="321">
        <f>IFERROR(VLOOKUP($A583,'様式C-1-2用'!$B$3:$O$1100,6,0),"")</f>
        <v>0</v>
      </c>
      <c r="F583" s="321">
        <f>IFERROR(VLOOKUP($A583,'様式C-1-2用'!$B$3:$O$1100,7,0),"")</f>
        <v>0</v>
      </c>
      <c r="G583" s="321">
        <f>IFERROR(VLOOKUP($A583,'様式C-1-2用'!$B$3:$O$1100,8,0),"")</f>
        <v>0</v>
      </c>
      <c r="H583" s="327">
        <f>IFERROR(VLOOKUP($A583,'様式C-1-2用'!$B$3:$O$1100,9,0),"")</f>
        <v>0</v>
      </c>
      <c r="I583" s="321">
        <f>IFERROR(VLOOKUP($A583,'様式C-1-2用'!$B$3:$O$1100,10,0),"")</f>
        <v>0</v>
      </c>
      <c r="J583" s="321">
        <f>IFERROR(VLOOKUP($A583,'様式C-1-2用'!$B$3:$O$1100,11,0),"")</f>
        <v>0</v>
      </c>
      <c r="K583" s="321">
        <f t="shared" si="9"/>
        <v>0</v>
      </c>
      <c r="L583" s="321">
        <f>IFERROR(VLOOKUP($A583,'様式C-1-2用'!$B$3:$O$1100,12,0),"")</f>
        <v>0</v>
      </c>
      <c r="M583" s="321">
        <f>IFERROR(VLOOKUP($A583,'様式C-1-2用'!$B$3:$O$1100,13,0),"")</f>
        <v>0</v>
      </c>
      <c r="N583" s="321">
        <f>IFERROR(VLOOKUP($A583,'様式C-1-2用'!$B$3:$O$1100,14,0),"")</f>
        <v>0</v>
      </c>
      <c r="O583" s="321">
        <f>IFERROR(VLOOKUP($A583,'様式C-1-2用'!$B$3:$P$1100,15,0),"")</f>
        <v>0</v>
      </c>
    </row>
    <row r="584" spans="1:15" ht="15.95" customHeight="1" x14ac:dyDescent="0.15">
      <c r="A584" s="314">
        <v>582</v>
      </c>
      <c r="B584" s="320">
        <f>IFERROR(VLOOKUP($A584,'様式C-1-2用'!$B$3:$O$1100,2,0),"")</f>
        <v>0</v>
      </c>
      <c r="C584" s="321" t="str">
        <f>IFERROR(VLOOKUP($A584,'様式C-1-2用'!$B$3:$O$1100,3,0),"")</f>
        <v/>
      </c>
      <c r="D584" s="321">
        <f>IFERROR(VLOOKUP($A584,'様式C-1-2用'!$B$3:$O$1100,5,0),"")</f>
        <v>0</v>
      </c>
      <c r="E584" s="321">
        <f>IFERROR(VLOOKUP($A584,'様式C-1-2用'!$B$3:$O$1100,6,0),"")</f>
        <v>0</v>
      </c>
      <c r="F584" s="321">
        <f>IFERROR(VLOOKUP($A584,'様式C-1-2用'!$B$3:$O$1100,7,0),"")</f>
        <v>0</v>
      </c>
      <c r="G584" s="321">
        <f>IFERROR(VLOOKUP($A584,'様式C-1-2用'!$B$3:$O$1100,8,0),"")</f>
        <v>0</v>
      </c>
      <c r="H584" s="327">
        <f>IFERROR(VLOOKUP($A584,'様式C-1-2用'!$B$3:$O$1100,9,0),"")</f>
        <v>0</v>
      </c>
      <c r="I584" s="321">
        <f>IFERROR(VLOOKUP($A584,'様式C-1-2用'!$B$3:$O$1100,10,0),"")</f>
        <v>0</v>
      </c>
      <c r="J584" s="321">
        <f>IFERROR(VLOOKUP($A584,'様式C-1-2用'!$B$3:$O$1100,11,0),"")</f>
        <v>0</v>
      </c>
      <c r="K584" s="321">
        <f t="shared" si="9"/>
        <v>0</v>
      </c>
      <c r="L584" s="321">
        <f>IFERROR(VLOOKUP($A584,'様式C-1-2用'!$B$3:$O$1100,12,0),"")</f>
        <v>0</v>
      </c>
      <c r="M584" s="321">
        <f>IFERROR(VLOOKUP($A584,'様式C-1-2用'!$B$3:$O$1100,13,0),"")</f>
        <v>0</v>
      </c>
      <c r="N584" s="321">
        <f>IFERROR(VLOOKUP($A584,'様式C-1-2用'!$B$3:$O$1100,14,0),"")</f>
        <v>0</v>
      </c>
      <c r="O584" s="321">
        <f>IFERROR(VLOOKUP($A584,'様式C-1-2用'!$B$3:$P$1100,15,0),"")</f>
        <v>0</v>
      </c>
    </row>
    <row r="585" spans="1:15" ht="15.95" customHeight="1" x14ac:dyDescent="0.15">
      <c r="A585" s="314">
        <v>583</v>
      </c>
      <c r="B585" s="320">
        <f>IFERROR(VLOOKUP($A585,'様式C-1-2用'!$B$3:$O$1100,2,0),"")</f>
        <v>0</v>
      </c>
      <c r="C585" s="321" t="str">
        <f>IFERROR(VLOOKUP($A585,'様式C-1-2用'!$B$3:$O$1100,3,0),"")</f>
        <v/>
      </c>
      <c r="D585" s="321">
        <f>IFERROR(VLOOKUP($A585,'様式C-1-2用'!$B$3:$O$1100,5,0),"")</f>
        <v>0</v>
      </c>
      <c r="E585" s="321">
        <f>IFERROR(VLOOKUP($A585,'様式C-1-2用'!$B$3:$O$1100,6,0),"")</f>
        <v>0</v>
      </c>
      <c r="F585" s="321">
        <f>IFERROR(VLOOKUP($A585,'様式C-1-2用'!$B$3:$O$1100,7,0),"")</f>
        <v>0</v>
      </c>
      <c r="G585" s="321">
        <f>IFERROR(VLOOKUP($A585,'様式C-1-2用'!$B$3:$O$1100,8,0),"")</f>
        <v>0</v>
      </c>
      <c r="H585" s="327">
        <f>IFERROR(VLOOKUP($A585,'様式C-1-2用'!$B$3:$O$1100,9,0),"")</f>
        <v>0</v>
      </c>
      <c r="I585" s="321">
        <f>IFERROR(VLOOKUP($A585,'様式C-1-2用'!$B$3:$O$1100,10,0),"")</f>
        <v>0</v>
      </c>
      <c r="J585" s="321">
        <f>IFERROR(VLOOKUP($A585,'様式C-1-2用'!$B$3:$O$1100,11,0),"")</f>
        <v>0</v>
      </c>
      <c r="K585" s="321">
        <f t="shared" si="9"/>
        <v>0</v>
      </c>
      <c r="L585" s="321">
        <f>IFERROR(VLOOKUP($A585,'様式C-1-2用'!$B$3:$O$1100,12,0),"")</f>
        <v>0</v>
      </c>
      <c r="M585" s="321">
        <f>IFERROR(VLOOKUP($A585,'様式C-1-2用'!$B$3:$O$1100,13,0),"")</f>
        <v>0</v>
      </c>
      <c r="N585" s="321">
        <f>IFERROR(VLOOKUP($A585,'様式C-1-2用'!$B$3:$O$1100,14,0),"")</f>
        <v>0</v>
      </c>
      <c r="O585" s="321">
        <f>IFERROR(VLOOKUP($A585,'様式C-1-2用'!$B$3:$P$1100,15,0),"")</f>
        <v>0</v>
      </c>
    </row>
    <row r="586" spans="1:15" ht="15.95" customHeight="1" x14ac:dyDescent="0.15">
      <c r="A586" s="314">
        <v>584</v>
      </c>
      <c r="B586" s="320">
        <f>IFERROR(VLOOKUP($A586,'様式C-1-2用'!$B$3:$O$1100,2,0),"")</f>
        <v>0</v>
      </c>
      <c r="C586" s="321" t="str">
        <f>IFERROR(VLOOKUP($A586,'様式C-1-2用'!$B$3:$O$1100,3,0),"")</f>
        <v/>
      </c>
      <c r="D586" s="321">
        <f>IFERROR(VLOOKUP($A586,'様式C-1-2用'!$B$3:$O$1100,5,0),"")</f>
        <v>0</v>
      </c>
      <c r="E586" s="321">
        <f>IFERROR(VLOOKUP($A586,'様式C-1-2用'!$B$3:$O$1100,6,0),"")</f>
        <v>0</v>
      </c>
      <c r="F586" s="321">
        <f>IFERROR(VLOOKUP($A586,'様式C-1-2用'!$B$3:$O$1100,7,0),"")</f>
        <v>0</v>
      </c>
      <c r="G586" s="321">
        <f>IFERROR(VLOOKUP($A586,'様式C-1-2用'!$B$3:$O$1100,8,0),"")</f>
        <v>0</v>
      </c>
      <c r="H586" s="327">
        <f>IFERROR(VLOOKUP($A586,'様式C-1-2用'!$B$3:$O$1100,9,0),"")</f>
        <v>0</v>
      </c>
      <c r="I586" s="321">
        <f>IFERROR(VLOOKUP($A586,'様式C-1-2用'!$B$3:$O$1100,10,0),"")</f>
        <v>0</v>
      </c>
      <c r="J586" s="321">
        <f>IFERROR(VLOOKUP($A586,'様式C-1-2用'!$B$3:$O$1100,11,0),"")</f>
        <v>0</v>
      </c>
      <c r="K586" s="321">
        <f t="shared" si="9"/>
        <v>0</v>
      </c>
      <c r="L586" s="321">
        <f>IFERROR(VLOOKUP($A586,'様式C-1-2用'!$B$3:$O$1100,12,0),"")</f>
        <v>0</v>
      </c>
      <c r="M586" s="321">
        <f>IFERROR(VLOOKUP($A586,'様式C-1-2用'!$B$3:$O$1100,13,0),"")</f>
        <v>0</v>
      </c>
      <c r="N586" s="321">
        <f>IFERROR(VLOOKUP($A586,'様式C-1-2用'!$B$3:$O$1100,14,0),"")</f>
        <v>0</v>
      </c>
      <c r="O586" s="321">
        <f>IFERROR(VLOOKUP($A586,'様式C-1-2用'!$B$3:$P$1100,15,0),"")</f>
        <v>0</v>
      </c>
    </row>
    <row r="587" spans="1:15" ht="15.95" customHeight="1" x14ac:dyDescent="0.15">
      <c r="A587" s="314">
        <v>585</v>
      </c>
      <c r="B587" s="320">
        <f>IFERROR(VLOOKUP($A587,'様式C-1-2用'!$B$3:$O$1100,2,0),"")</f>
        <v>0</v>
      </c>
      <c r="C587" s="321" t="str">
        <f>IFERROR(VLOOKUP($A587,'様式C-1-2用'!$B$3:$O$1100,3,0),"")</f>
        <v/>
      </c>
      <c r="D587" s="321">
        <f>IFERROR(VLOOKUP($A587,'様式C-1-2用'!$B$3:$O$1100,5,0),"")</f>
        <v>0</v>
      </c>
      <c r="E587" s="321">
        <f>IFERROR(VLOOKUP($A587,'様式C-1-2用'!$B$3:$O$1100,6,0),"")</f>
        <v>0</v>
      </c>
      <c r="F587" s="321">
        <f>IFERROR(VLOOKUP($A587,'様式C-1-2用'!$B$3:$O$1100,7,0),"")</f>
        <v>0</v>
      </c>
      <c r="G587" s="321">
        <f>IFERROR(VLOOKUP($A587,'様式C-1-2用'!$B$3:$O$1100,8,0),"")</f>
        <v>0</v>
      </c>
      <c r="H587" s="327">
        <f>IFERROR(VLOOKUP($A587,'様式C-1-2用'!$B$3:$O$1100,9,0),"")</f>
        <v>0</v>
      </c>
      <c r="I587" s="321">
        <f>IFERROR(VLOOKUP($A587,'様式C-1-2用'!$B$3:$O$1100,10,0),"")</f>
        <v>0</v>
      </c>
      <c r="J587" s="321">
        <f>IFERROR(VLOOKUP($A587,'様式C-1-2用'!$B$3:$O$1100,11,0),"")</f>
        <v>0</v>
      </c>
      <c r="K587" s="321">
        <f t="shared" si="9"/>
        <v>0</v>
      </c>
      <c r="L587" s="321">
        <f>IFERROR(VLOOKUP($A587,'様式C-1-2用'!$B$3:$O$1100,12,0),"")</f>
        <v>0</v>
      </c>
      <c r="M587" s="321">
        <f>IFERROR(VLOOKUP($A587,'様式C-1-2用'!$B$3:$O$1100,13,0),"")</f>
        <v>0</v>
      </c>
      <c r="N587" s="321">
        <f>IFERROR(VLOOKUP($A587,'様式C-1-2用'!$B$3:$O$1100,14,0),"")</f>
        <v>0</v>
      </c>
      <c r="O587" s="321">
        <f>IFERROR(VLOOKUP($A587,'様式C-1-2用'!$B$3:$P$1100,15,0),"")</f>
        <v>0</v>
      </c>
    </row>
    <row r="588" spans="1:15" ht="15.95" customHeight="1" x14ac:dyDescent="0.15">
      <c r="A588" s="314">
        <v>586</v>
      </c>
      <c r="B588" s="320">
        <f>IFERROR(VLOOKUP($A588,'様式C-1-2用'!$B$3:$O$1100,2,0),"")</f>
        <v>0</v>
      </c>
      <c r="C588" s="321" t="str">
        <f>IFERROR(VLOOKUP($A588,'様式C-1-2用'!$B$3:$O$1100,3,0),"")</f>
        <v/>
      </c>
      <c r="D588" s="321">
        <f>IFERROR(VLOOKUP($A588,'様式C-1-2用'!$B$3:$O$1100,5,0),"")</f>
        <v>0</v>
      </c>
      <c r="E588" s="321">
        <f>IFERROR(VLOOKUP($A588,'様式C-1-2用'!$B$3:$O$1100,6,0),"")</f>
        <v>0</v>
      </c>
      <c r="F588" s="321">
        <f>IFERROR(VLOOKUP($A588,'様式C-1-2用'!$B$3:$O$1100,7,0),"")</f>
        <v>0</v>
      </c>
      <c r="G588" s="321">
        <f>IFERROR(VLOOKUP($A588,'様式C-1-2用'!$B$3:$O$1100,8,0),"")</f>
        <v>0</v>
      </c>
      <c r="H588" s="327">
        <f>IFERROR(VLOOKUP($A588,'様式C-1-2用'!$B$3:$O$1100,9,0),"")</f>
        <v>0</v>
      </c>
      <c r="I588" s="321">
        <f>IFERROR(VLOOKUP($A588,'様式C-1-2用'!$B$3:$O$1100,10,0),"")</f>
        <v>0</v>
      </c>
      <c r="J588" s="321">
        <f>IFERROR(VLOOKUP($A588,'様式C-1-2用'!$B$3:$O$1100,11,0),"")</f>
        <v>0</v>
      </c>
      <c r="K588" s="321">
        <f t="shared" si="9"/>
        <v>0</v>
      </c>
      <c r="L588" s="321">
        <f>IFERROR(VLOOKUP($A588,'様式C-1-2用'!$B$3:$O$1100,12,0),"")</f>
        <v>0</v>
      </c>
      <c r="M588" s="321">
        <f>IFERROR(VLOOKUP($A588,'様式C-1-2用'!$B$3:$O$1100,13,0),"")</f>
        <v>0</v>
      </c>
      <c r="N588" s="321">
        <f>IFERROR(VLOOKUP($A588,'様式C-1-2用'!$B$3:$O$1100,14,0),"")</f>
        <v>0</v>
      </c>
      <c r="O588" s="321">
        <f>IFERROR(VLOOKUP($A588,'様式C-1-2用'!$B$3:$P$1100,15,0),"")</f>
        <v>0</v>
      </c>
    </row>
    <row r="589" spans="1:15" ht="15.95" customHeight="1" x14ac:dyDescent="0.15">
      <c r="A589" s="314">
        <v>587</v>
      </c>
      <c r="B589" s="320">
        <f>IFERROR(VLOOKUP($A589,'様式C-1-2用'!$B$3:$O$1100,2,0),"")</f>
        <v>0</v>
      </c>
      <c r="C589" s="321" t="str">
        <f>IFERROR(VLOOKUP($A589,'様式C-1-2用'!$B$3:$O$1100,3,0),"")</f>
        <v/>
      </c>
      <c r="D589" s="321">
        <f>IFERROR(VLOOKUP($A589,'様式C-1-2用'!$B$3:$O$1100,5,0),"")</f>
        <v>0</v>
      </c>
      <c r="E589" s="321">
        <f>IFERROR(VLOOKUP($A589,'様式C-1-2用'!$B$3:$O$1100,6,0),"")</f>
        <v>0</v>
      </c>
      <c r="F589" s="321">
        <f>IFERROR(VLOOKUP($A589,'様式C-1-2用'!$B$3:$O$1100,7,0),"")</f>
        <v>0</v>
      </c>
      <c r="G589" s="321">
        <f>IFERROR(VLOOKUP($A589,'様式C-1-2用'!$B$3:$O$1100,8,0),"")</f>
        <v>0</v>
      </c>
      <c r="H589" s="327">
        <f>IFERROR(VLOOKUP($A589,'様式C-1-2用'!$B$3:$O$1100,9,0),"")</f>
        <v>0</v>
      </c>
      <c r="I589" s="321">
        <f>IFERROR(VLOOKUP($A589,'様式C-1-2用'!$B$3:$O$1100,10,0),"")</f>
        <v>0</v>
      </c>
      <c r="J589" s="321">
        <f>IFERROR(VLOOKUP($A589,'様式C-1-2用'!$B$3:$O$1100,11,0),"")</f>
        <v>0</v>
      </c>
      <c r="K589" s="321">
        <f t="shared" si="9"/>
        <v>0</v>
      </c>
      <c r="L589" s="321">
        <f>IFERROR(VLOOKUP($A589,'様式C-1-2用'!$B$3:$O$1100,12,0),"")</f>
        <v>0</v>
      </c>
      <c r="M589" s="321">
        <f>IFERROR(VLOOKUP($A589,'様式C-1-2用'!$B$3:$O$1100,13,0),"")</f>
        <v>0</v>
      </c>
      <c r="N589" s="321">
        <f>IFERROR(VLOOKUP($A589,'様式C-1-2用'!$B$3:$O$1100,14,0),"")</f>
        <v>0</v>
      </c>
      <c r="O589" s="321">
        <f>IFERROR(VLOOKUP($A589,'様式C-1-2用'!$B$3:$P$1100,15,0),"")</f>
        <v>0</v>
      </c>
    </row>
    <row r="590" spans="1:15" ht="15.95" customHeight="1" x14ac:dyDescent="0.15">
      <c r="A590" s="314">
        <v>588</v>
      </c>
      <c r="B590" s="320">
        <f>IFERROR(VLOOKUP($A590,'様式C-1-2用'!$B$3:$O$1100,2,0),"")</f>
        <v>0</v>
      </c>
      <c r="C590" s="321" t="str">
        <f>IFERROR(VLOOKUP($A590,'様式C-1-2用'!$B$3:$O$1100,3,0),"")</f>
        <v/>
      </c>
      <c r="D590" s="321">
        <f>IFERROR(VLOOKUP($A590,'様式C-1-2用'!$B$3:$O$1100,5,0),"")</f>
        <v>0</v>
      </c>
      <c r="E590" s="321">
        <f>IFERROR(VLOOKUP($A590,'様式C-1-2用'!$B$3:$O$1100,6,0),"")</f>
        <v>0</v>
      </c>
      <c r="F590" s="321">
        <f>IFERROR(VLOOKUP($A590,'様式C-1-2用'!$B$3:$O$1100,7,0),"")</f>
        <v>0</v>
      </c>
      <c r="G590" s="321">
        <f>IFERROR(VLOOKUP($A590,'様式C-1-2用'!$B$3:$O$1100,8,0),"")</f>
        <v>0</v>
      </c>
      <c r="H590" s="327">
        <f>IFERROR(VLOOKUP($A590,'様式C-1-2用'!$B$3:$O$1100,9,0),"")</f>
        <v>0</v>
      </c>
      <c r="I590" s="321">
        <f>IFERROR(VLOOKUP($A590,'様式C-1-2用'!$B$3:$O$1100,10,0),"")</f>
        <v>0</v>
      </c>
      <c r="J590" s="321">
        <f>IFERROR(VLOOKUP($A590,'様式C-1-2用'!$B$3:$O$1100,11,0),"")</f>
        <v>0</v>
      </c>
      <c r="K590" s="321">
        <f t="shared" si="9"/>
        <v>0</v>
      </c>
      <c r="L590" s="321">
        <f>IFERROR(VLOOKUP($A590,'様式C-1-2用'!$B$3:$O$1100,12,0),"")</f>
        <v>0</v>
      </c>
      <c r="M590" s="321">
        <f>IFERROR(VLOOKUP($A590,'様式C-1-2用'!$B$3:$O$1100,13,0),"")</f>
        <v>0</v>
      </c>
      <c r="N590" s="321">
        <f>IFERROR(VLOOKUP($A590,'様式C-1-2用'!$B$3:$O$1100,14,0),"")</f>
        <v>0</v>
      </c>
      <c r="O590" s="321">
        <f>IFERROR(VLOOKUP($A590,'様式C-1-2用'!$B$3:$P$1100,15,0),"")</f>
        <v>0</v>
      </c>
    </row>
    <row r="591" spans="1:15" ht="15.95" customHeight="1" x14ac:dyDescent="0.15">
      <c r="A591" s="314">
        <v>589</v>
      </c>
      <c r="B591" s="320">
        <f>IFERROR(VLOOKUP($A591,'様式C-1-2用'!$B$3:$O$1100,2,0),"")</f>
        <v>0</v>
      </c>
      <c r="C591" s="321" t="str">
        <f>IFERROR(VLOOKUP($A591,'様式C-1-2用'!$B$3:$O$1100,3,0),"")</f>
        <v/>
      </c>
      <c r="D591" s="321">
        <f>IFERROR(VLOOKUP($A591,'様式C-1-2用'!$B$3:$O$1100,5,0),"")</f>
        <v>0</v>
      </c>
      <c r="E591" s="321">
        <f>IFERROR(VLOOKUP($A591,'様式C-1-2用'!$B$3:$O$1100,6,0),"")</f>
        <v>0</v>
      </c>
      <c r="F591" s="321">
        <f>IFERROR(VLOOKUP($A591,'様式C-1-2用'!$B$3:$O$1100,7,0),"")</f>
        <v>0</v>
      </c>
      <c r="G591" s="321">
        <f>IFERROR(VLOOKUP($A591,'様式C-1-2用'!$B$3:$O$1100,8,0),"")</f>
        <v>0</v>
      </c>
      <c r="H591" s="327">
        <f>IFERROR(VLOOKUP($A591,'様式C-1-2用'!$B$3:$O$1100,9,0),"")</f>
        <v>0</v>
      </c>
      <c r="I591" s="321">
        <f>IFERROR(VLOOKUP($A591,'様式C-1-2用'!$B$3:$O$1100,10,0),"")</f>
        <v>0</v>
      </c>
      <c r="J591" s="321">
        <f>IFERROR(VLOOKUP($A591,'様式C-1-2用'!$B$3:$O$1100,11,0),"")</f>
        <v>0</v>
      </c>
      <c r="K591" s="321">
        <f t="shared" si="9"/>
        <v>0</v>
      </c>
      <c r="L591" s="321">
        <f>IFERROR(VLOOKUP($A591,'様式C-1-2用'!$B$3:$O$1100,12,0),"")</f>
        <v>0</v>
      </c>
      <c r="M591" s="321">
        <f>IFERROR(VLOOKUP($A591,'様式C-1-2用'!$B$3:$O$1100,13,0),"")</f>
        <v>0</v>
      </c>
      <c r="N591" s="321">
        <f>IFERROR(VLOOKUP($A591,'様式C-1-2用'!$B$3:$O$1100,14,0),"")</f>
        <v>0</v>
      </c>
      <c r="O591" s="321">
        <f>IFERROR(VLOOKUP($A591,'様式C-1-2用'!$B$3:$P$1100,15,0),"")</f>
        <v>0</v>
      </c>
    </row>
    <row r="592" spans="1:15" ht="15.95" customHeight="1" x14ac:dyDescent="0.15">
      <c r="A592" s="314">
        <v>590</v>
      </c>
      <c r="B592" s="320">
        <f>IFERROR(VLOOKUP($A592,'様式C-1-2用'!$B$3:$O$1100,2,0),"")</f>
        <v>0</v>
      </c>
      <c r="C592" s="321" t="str">
        <f>IFERROR(VLOOKUP($A592,'様式C-1-2用'!$B$3:$O$1100,3,0),"")</f>
        <v/>
      </c>
      <c r="D592" s="321">
        <f>IFERROR(VLOOKUP($A592,'様式C-1-2用'!$B$3:$O$1100,5,0),"")</f>
        <v>0</v>
      </c>
      <c r="E592" s="321">
        <f>IFERROR(VLOOKUP($A592,'様式C-1-2用'!$B$3:$O$1100,6,0),"")</f>
        <v>0</v>
      </c>
      <c r="F592" s="321">
        <f>IFERROR(VLOOKUP($A592,'様式C-1-2用'!$B$3:$O$1100,7,0),"")</f>
        <v>0</v>
      </c>
      <c r="G592" s="321">
        <f>IFERROR(VLOOKUP($A592,'様式C-1-2用'!$B$3:$O$1100,8,0),"")</f>
        <v>0</v>
      </c>
      <c r="H592" s="327">
        <f>IFERROR(VLOOKUP($A592,'様式C-1-2用'!$B$3:$O$1100,9,0),"")</f>
        <v>0</v>
      </c>
      <c r="I592" s="321">
        <f>IFERROR(VLOOKUP($A592,'様式C-1-2用'!$B$3:$O$1100,10,0),"")</f>
        <v>0</v>
      </c>
      <c r="J592" s="321">
        <f>IFERROR(VLOOKUP($A592,'様式C-1-2用'!$B$3:$O$1100,11,0),"")</f>
        <v>0</v>
      </c>
      <c r="K592" s="321">
        <f t="shared" si="9"/>
        <v>0</v>
      </c>
      <c r="L592" s="321">
        <f>IFERROR(VLOOKUP($A592,'様式C-1-2用'!$B$3:$O$1100,12,0),"")</f>
        <v>0</v>
      </c>
      <c r="M592" s="321">
        <f>IFERROR(VLOOKUP($A592,'様式C-1-2用'!$B$3:$O$1100,13,0),"")</f>
        <v>0</v>
      </c>
      <c r="N592" s="321">
        <f>IFERROR(VLOOKUP($A592,'様式C-1-2用'!$B$3:$O$1100,14,0),"")</f>
        <v>0</v>
      </c>
      <c r="O592" s="321">
        <f>IFERROR(VLOOKUP($A592,'様式C-1-2用'!$B$3:$P$1100,15,0),"")</f>
        <v>0</v>
      </c>
    </row>
    <row r="593" spans="1:15" ht="15.95" customHeight="1" x14ac:dyDescent="0.15">
      <c r="A593" s="314">
        <v>591</v>
      </c>
      <c r="B593" s="320">
        <f>IFERROR(VLOOKUP($A593,'様式C-1-2用'!$B$3:$O$1100,2,0),"")</f>
        <v>0</v>
      </c>
      <c r="C593" s="321" t="str">
        <f>IFERROR(VLOOKUP($A593,'様式C-1-2用'!$B$3:$O$1100,3,0),"")</f>
        <v/>
      </c>
      <c r="D593" s="321">
        <f>IFERROR(VLOOKUP($A593,'様式C-1-2用'!$B$3:$O$1100,5,0),"")</f>
        <v>0</v>
      </c>
      <c r="E593" s="321">
        <f>IFERROR(VLOOKUP($A593,'様式C-1-2用'!$B$3:$O$1100,6,0),"")</f>
        <v>0</v>
      </c>
      <c r="F593" s="321">
        <f>IFERROR(VLOOKUP($A593,'様式C-1-2用'!$B$3:$O$1100,7,0),"")</f>
        <v>0</v>
      </c>
      <c r="G593" s="321">
        <f>IFERROR(VLOOKUP($A593,'様式C-1-2用'!$B$3:$O$1100,8,0),"")</f>
        <v>0</v>
      </c>
      <c r="H593" s="327">
        <f>IFERROR(VLOOKUP($A593,'様式C-1-2用'!$B$3:$O$1100,9,0),"")</f>
        <v>0</v>
      </c>
      <c r="I593" s="321">
        <f>IFERROR(VLOOKUP($A593,'様式C-1-2用'!$B$3:$O$1100,10,0),"")</f>
        <v>0</v>
      </c>
      <c r="J593" s="321">
        <f>IFERROR(VLOOKUP($A593,'様式C-1-2用'!$B$3:$O$1100,11,0),"")</f>
        <v>0</v>
      </c>
      <c r="K593" s="321">
        <f t="shared" si="9"/>
        <v>0</v>
      </c>
      <c r="L593" s="321">
        <f>IFERROR(VLOOKUP($A593,'様式C-1-2用'!$B$3:$O$1100,12,0),"")</f>
        <v>0</v>
      </c>
      <c r="M593" s="321">
        <f>IFERROR(VLOOKUP($A593,'様式C-1-2用'!$B$3:$O$1100,13,0),"")</f>
        <v>0</v>
      </c>
      <c r="N593" s="321">
        <f>IFERROR(VLOOKUP($A593,'様式C-1-2用'!$B$3:$O$1100,14,0),"")</f>
        <v>0</v>
      </c>
      <c r="O593" s="321">
        <f>IFERROR(VLOOKUP($A593,'様式C-1-2用'!$B$3:$P$1100,15,0),"")</f>
        <v>0</v>
      </c>
    </row>
    <row r="594" spans="1:15" ht="15.95" customHeight="1" x14ac:dyDescent="0.15">
      <c r="A594" s="314">
        <v>592</v>
      </c>
      <c r="B594" s="320">
        <f>IFERROR(VLOOKUP($A594,'様式C-1-2用'!$B$3:$O$1100,2,0),"")</f>
        <v>0</v>
      </c>
      <c r="C594" s="321" t="str">
        <f>IFERROR(VLOOKUP($A594,'様式C-1-2用'!$B$3:$O$1100,3,0),"")</f>
        <v/>
      </c>
      <c r="D594" s="321">
        <f>IFERROR(VLOOKUP($A594,'様式C-1-2用'!$B$3:$O$1100,5,0),"")</f>
        <v>0</v>
      </c>
      <c r="E594" s="321">
        <f>IFERROR(VLOOKUP($A594,'様式C-1-2用'!$B$3:$O$1100,6,0),"")</f>
        <v>0</v>
      </c>
      <c r="F594" s="321">
        <f>IFERROR(VLOOKUP($A594,'様式C-1-2用'!$B$3:$O$1100,7,0),"")</f>
        <v>0</v>
      </c>
      <c r="G594" s="321">
        <f>IFERROR(VLOOKUP($A594,'様式C-1-2用'!$B$3:$O$1100,8,0),"")</f>
        <v>0</v>
      </c>
      <c r="H594" s="327">
        <f>IFERROR(VLOOKUP($A594,'様式C-1-2用'!$B$3:$O$1100,9,0),"")</f>
        <v>0</v>
      </c>
      <c r="I594" s="321">
        <f>IFERROR(VLOOKUP($A594,'様式C-1-2用'!$B$3:$O$1100,10,0),"")</f>
        <v>0</v>
      </c>
      <c r="J594" s="321">
        <f>IFERROR(VLOOKUP($A594,'様式C-1-2用'!$B$3:$O$1100,11,0),"")</f>
        <v>0</v>
      </c>
      <c r="K594" s="321">
        <f t="shared" si="9"/>
        <v>0</v>
      </c>
      <c r="L594" s="321">
        <f>IFERROR(VLOOKUP($A594,'様式C-1-2用'!$B$3:$O$1100,12,0),"")</f>
        <v>0</v>
      </c>
      <c r="M594" s="321">
        <f>IFERROR(VLOOKUP($A594,'様式C-1-2用'!$B$3:$O$1100,13,0),"")</f>
        <v>0</v>
      </c>
      <c r="N594" s="321">
        <f>IFERROR(VLOOKUP($A594,'様式C-1-2用'!$B$3:$O$1100,14,0),"")</f>
        <v>0</v>
      </c>
      <c r="O594" s="321">
        <f>IFERROR(VLOOKUP($A594,'様式C-1-2用'!$B$3:$P$1100,15,0),"")</f>
        <v>0</v>
      </c>
    </row>
    <row r="595" spans="1:15" ht="15.95" customHeight="1" x14ac:dyDescent="0.15">
      <c r="A595" s="314">
        <v>593</v>
      </c>
      <c r="B595" s="320">
        <f>IFERROR(VLOOKUP($A595,'様式C-1-2用'!$B$3:$O$1100,2,0),"")</f>
        <v>0</v>
      </c>
      <c r="C595" s="321" t="str">
        <f>IFERROR(VLOOKUP($A595,'様式C-1-2用'!$B$3:$O$1100,3,0),"")</f>
        <v/>
      </c>
      <c r="D595" s="321">
        <f>IFERROR(VLOOKUP($A595,'様式C-1-2用'!$B$3:$O$1100,5,0),"")</f>
        <v>0</v>
      </c>
      <c r="E595" s="321">
        <f>IFERROR(VLOOKUP($A595,'様式C-1-2用'!$B$3:$O$1100,6,0),"")</f>
        <v>0</v>
      </c>
      <c r="F595" s="321">
        <f>IFERROR(VLOOKUP($A595,'様式C-1-2用'!$B$3:$O$1100,7,0),"")</f>
        <v>0</v>
      </c>
      <c r="G595" s="321">
        <f>IFERROR(VLOOKUP($A595,'様式C-1-2用'!$B$3:$O$1100,8,0),"")</f>
        <v>0</v>
      </c>
      <c r="H595" s="327">
        <f>IFERROR(VLOOKUP($A595,'様式C-1-2用'!$B$3:$O$1100,9,0),"")</f>
        <v>0</v>
      </c>
      <c r="I595" s="321">
        <f>IFERROR(VLOOKUP($A595,'様式C-1-2用'!$B$3:$O$1100,10,0),"")</f>
        <v>0</v>
      </c>
      <c r="J595" s="321">
        <f>IFERROR(VLOOKUP($A595,'様式C-1-2用'!$B$3:$O$1100,11,0),"")</f>
        <v>0</v>
      </c>
      <c r="K595" s="321">
        <f t="shared" si="9"/>
        <v>0</v>
      </c>
      <c r="L595" s="321">
        <f>IFERROR(VLOOKUP($A595,'様式C-1-2用'!$B$3:$O$1100,12,0),"")</f>
        <v>0</v>
      </c>
      <c r="M595" s="321">
        <f>IFERROR(VLOOKUP($A595,'様式C-1-2用'!$B$3:$O$1100,13,0),"")</f>
        <v>0</v>
      </c>
      <c r="N595" s="321">
        <f>IFERROR(VLOOKUP($A595,'様式C-1-2用'!$B$3:$O$1100,14,0),"")</f>
        <v>0</v>
      </c>
      <c r="O595" s="321">
        <f>IFERROR(VLOOKUP($A595,'様式C-1-2用'!$B$3:$P$1100,15,0),"")</f>
        <v>0</v>
      </c>
    </row>
    <row r="596" spans="1:15" ht="15.95" customHeight="1" x14ac:dyDescent="0.15">
      <c r="A596" s="314">
        <v>594</v>
      </c>
      <c r="B596" s="320">
        <f>IFERROR(VLOOKUP($A596,'様式C-1-2用'!$B$3:$O$1100,2,0),"")</f>
        <v>0</v>
      </c>
      <c r="C596" s="321" t="str">
        <f>IFERROR(VLOOKUP($A596,'様式C-1-2用'!$B$3:$O$1100,3,0),"")</f>
        <v/>
      </c>
      <c r="D596" s="321">
        <f>IFERROR(VLOOKUP($A596,'様式C-1-2用'!$B$3:$O$1100,5,0),"")</f>
        <v>0</v>
      </c>
      <c r="E596" s="321">
        <f>IFERROR(VLOOKUP($A596,'様式C-1-2用'!$B$3:$O$1100,6,0),"")</f>
        <v>0</v>
      </c>
      <c r="F596" s="321">
        <f>IFERROR(VLOOKUP($A596,'様式C-1-2用'!$B$3:$O$1100,7,0),"")</f>
        <v>0</v>
      </c>
      <c r="G596" s="321">
        <f>IFERROR(VLOOKUP($A596,'様式C-1-2用'!$B$3:$O$1100,8,0),"")</f>
        <v>0</v>
      </c>
      <c r="H596" s="327">
        <f>IFERROR(VLOOKUP($A596,'様式C-1-2用'!$B$3:$O$1100,9,0),"")</f>
        <v>0</v>
      </c>
      <c r="I596" s="321">
        <f>IFERROR(VLOOKUP($A596,'様式C-1-2用'!$B$3:$O$1100,10,0),"")</f>
        <v>0</v>
      </c>
      <c r="J596" s="321">
        <f>IFERROR(VLOOKUP($A596,'様式C-1-2用'!$B$3:$O$1100,11,0),"")</f>
        <v>0</v>
      </c>
      <c r="K596" s="321">
        <f t="shared" si="9"/>
        <v>0</v>
      </c>
      <c r="L596" s="321">
        <f>IFERROR(VLOOKUP($A596,'様式C-1-2用'!$B$3:$O$1100,12,0),"")</f>
        <v>0</v>
      </c>
      <c r="M596" s="321">
        <f>IFERROR(VLOOKUP($A596,'様式C-1-2用'!$B$3:$O$1100,13,0),"")</f>
        <v>0</v>
      </c>
      <c r="N596" s="321">
        <f>IFERROR(VLOOKUP($A596,'様式C-1-2用'!$B$3:$O$1100,14,0),"")</f>
        <v>0</v>
      </c>
      <c r="O596" s="321">
        <f>IFERROR(VLOOKUP($A596,'様式C-1-2用'!$B$3:$P$1100,15,0),"")</f>
        <v>0</v>
      </c>
    </row>
    <row r="597" spans="1:15" ht="15.95" customHeight="1" x14ac:dyDescent="0.15">
      <c r="A597" s="314">
        <v>595</v>
      </c>
      <c r="B597" s="320">
        <f>IFERROR(VLOOKUP($A597,'様式C-1-2用'!$B$3:$O$1100,2,0),"")</f>
        <v>0</v>
      </c>
      <c r="C597" s="321" t="str">
        <f>IFERROR(VLOOKUP($A597,'様式C-1-2用'!$B$3:$O$1100,3,0),"")</f>
        <v/>
      </c>
      <c r="D597" s="321">
        <f>IFERROR(VLOOKUP($A597,'様式C-1-2用'!$B$3:$O$1100,5,0),"")</f>
        <v>0</v>
      </c>
      <c r="E597" s="321">
        <f>IFERROR(VLOOKUP($A597,'様式C-1-2用'!$B$3:$O$1100,6,0),"")</f>
        <v>0</v>
      </c>
      <c r="F597" s="321">
        <f>IFERROR(VLOOKUP($A597,'様式C-1-2用'!$B$3:$O$1100,7,0),"")</f>
        <v>0</v>
      </c>
      <c r="G597" s="321">
        <f>IFERROR(VLOOKUP($A597,'様式C-1-2用'!$B$3:$O$1100,8,0),"")</f>
        <v>0</v>
      </c>
      <c r="H597" s="327">
        <f>IFERROR(VLOOKUP($A597,'様式C-1-2用'!$B$3:$O$1100,9,0),"")</f>
        <v>0</v>
      </c>
      <c r="I597" s="321">
        <f>IFERROR(VLOOKUP($A597,'様式C-1-2用'!$B$3:$O$1100,10,0),"")</f>
        <v>0</v>
      </c>
      <c r="J597" s="321">
        <f>IFERROR(VLOOKUP($A597,'様式C-1-2用'!$B$3:$O$1100,11,0),"")</f>
        <v>0</v>
      </c>
      <c r="K597" s="321">
        <f t="shared" si="9"/>
        <v>0</v>
      </c>
      <c r="L597" s="321">
        <f>IFERROR(VLOOKUP($A597,'様式C-1-2用'!$B$3:$O$1100,12,0),"")</f>
        <v>0</v>
      </c>
      <c r="M597" s="321">
        <f>IFERROR(VLOOKUP($A597,'様式C-1-2用'!$B$3:$O$1100,13,0),"")</f>
        <v>0</v>
      </c>
      <c r="N597" s="321">
        <f>IFERROR(VLOOKUP($A597,'様式C-1-2用'!$B$3:$O$1100,14,0),"")</f>
        <v>0</v>
      </c>
      <c r="O597" s="321">
        <f>IFERROR(VLOOKUP($A597,'様式C-1-2用'!$B$3:$P$1100,15,0),"")</f>
        <v>0</v>
      </c>
    </row>
    <row r="598" spans="1:15" ht="15.95" customHeight="1" x14ac:dyDescent="0.15">
      <c r="A598" s="314">
        <v>596</v>
      </c>
      <c r="B598" s="320">
        <f>IFERROR(VLOOKUP($A598,'様式C-1-2用'!$B$3:$O$1100,2,0),"")</f>
        <v>0</v>
      </c>
      <c r="C598" s="321" t="str">
        <f>IFERROR(VLOOKUP($A598,'様式C-1-2用'!$B$3:$O$1100,3,0),"")</f>
        <v/>
      </c>
      <c r="D598" s="321">
        <f>IFERROR(VLOOKUP($A598,'様式C-1-2用'!$B$3:$O$1100,5,0),"")</f>
        <v>0</v>
      </c>
      <c r="E598" s="321">
        <f>IFERROR(VLOOKUP($A598,'様式C-1-2用'!$B$3:$O$1100,6,0),"")</f>
        <v>0</v>
      </c>
      <c r="F598" s="321">
        <f>IFERROR(VLOOKUP($A598,'様式C-1-2用'!$B$3:$O$1100,7,0),"")</f>
        <v>0</v>
      </c>
      <c r="G598" s="321">
        <f>IFERROR(VLOOKUP($A598,'様式C-1-2用'!$B$3:$O$1100,8,0),"")</f>
        <v>0</v>
      </c>
      <c r="H598" s="327">
        <f>IFERROR(VLOOKUP($A598,'様式C-1-2用'!$B$3:$O$1100,9,0),"")</f>
        <v>0</v>
      </c>
      <c r="I598" s="321">
        <f>IFERROR(VLOOKUP($A598,'様式C-1-2用'!$B$3:$O$1100,10,0),"")</f>
        <v>0</v>
      </c>
      <c r="J598" s="321">
        <f>IFERROR(VLOOKUP($A598,'様式C-1-2用'!$B$3:$O$1100,11,0),"")</f>
        <v>0</v>
      </c>
      <c r="K598" s="321">
        <f t="shared" si="9"/>
        <v>0</v>
      </c>
      <c r="L598" s="321">
        <f>IFERROR(VLOOKUP($A598,'様式C-1-2用'!$B$3:$O$1100,12,0),"")</f>
        <v>0</v>
      </c>
      <c r="M598" s="321">
        <f>IFERROR(VLOOKUP($A598,'様式C-1-2用'!$B$3:$O$1100,13,0),"")</f>
        <v>0</v>
      </c>
      <c r="N598" s="321">
        <f>IFERROR(VLOOKUP($A598,'様式C-1-2用'!$B$3:$O$1100,14,0),"")</f>
        <v>0</v>
      </c>
      <c r="O598" s="321">
        <f>IFERROR(VLOOKUP($A598,'様式C-1-2用'!$B$3:$P$1100,15,0),"")</f>
        <v>0</v>
      </c>
    </row>
    <row r="599" spans="1:15" ht="15.95" customHeight="1" x14ac:dyDescent="0.15">
      <c r="A599" s="314">
        <v>597</v>
      </c>
      <c r="B599" s="320">
        <f>IFERROR(VLOOKUP($A599,'様式C-1-2用'!$B$3:$O$1100,2,0),"")</f>
        <v>0</v>
      </c>
      <c r="C599" s="321" t="str">
        <f>IFERROR(VLOOKUP($A599,'様式C-1-2用'!$B$3:$O$1100,3,0),"")</f>
        <v/>
      </c>
      <c r="D599" s="321">
        <f>IFERROR(VLOOKUP($A599,'様式C-1-2用'!$B$3:$O$1100,5,0),"")</f>
        <v>0</v>
      </c>
      <c r="E599" s="321">
        <f>IFERROR(VLOOKUP($A599,'様式C-1-2用'!$B$3:$O$1100,6,0),"")</f>
        <v>0</v>
      </c>
      <c r="F599" s="321">
        <f>IFERROR(VLOOKUP($A599,'様式C-1-2用'!$B$3:$O$1100,7,0),"")</f>
        <v>0</v>
      </c>
      <c r="G599" s="321">
        <f>IFERROR(VLOOKUP($A599,'様式C-1-2用'!$B$3:$O$1100,8,0),"")</f>
        <v>0</v>
      </c>
      <c r="H599" s="327">
        <f>IFERROR(VLOOKUP($A599,'様式C-1-2用'!$B$3:$O$1100,9,0),"")</f>
        <v>0</v>
      </c>
      <c r="I599" s="321">
        <f>IFERROR(VLOOKUP($A599,'様式C-1-2用'!$B$3:$O$1100,10,0),"")</f>
        <v>0</v>
      </c>
      <c r="J599" s="321">
        <f>IFERROR(VLOOKUP($A599,'様式C-1-2用'!$B$3:$O$1100,11,0),"")</f>
        <v>0</v>
      </c>
      <c r="K599" s="321">
        <f t="shared" si="9"/>
        <v>0</v>
      </c>
      <c r="L599" s="321">
        <f>IFERROR(VLOOKUP($A599,'様式C-1-2用'!$B$3:$O$1100,12,0),"")</f>
        <v>0</v>
      </c>
      <c r="M599" s="321">
        <f>IFERROR(VLOOKUP($A599,'様式C-1-2用'!$B$3:$O$1100,13,0),"")</f>
        <v>0</v>
      </c>
      <c r="N599" s="321">
        <f>IFERROR(VLOOKUP($A599,'様式C-1-2用'!$B$3:$O$1100,14,0),"")</f>
        <v>0</v>
      </c>
      <c r="O599" s="321">
        <f>IFERROR(VLOOKUP($A599,'様式C-1-2用'!$B$3:$P$1100,15,0),"")</f>
        <v>0</v>
      </c>
    </row>
    <row r="600" spans="1:15" ht="15.95" customHeight="1" x14ac:dyDescent="0.15">
      <c r="A600" s="314">
        <v>598</v>
      </c>
      <c r="B600" s="320">
        <f>IFERROR(VLOOKUP($A600,'様式C-1-2用'!$B$3:$O$1100,2,0),"")</f>
        <v>0</v>
      </c>
      <c r="C600" s="321" t="str">
        <f>IFERROR(VLOOKUP($A600,'様式C-1-2用'!$B$3:$O$1100,3,0),"")</f>
        <v/>
      </c>
      <c r="D600" s="321">
        <f>IFERROR(VLOOKUP($A600,'様式C-1-2用'!$B$3:$O$1100,5,0),"")</f>
        <v>0</v>
      </c>
      <c r="E600" s="321">
        <f>IFERROR(VLOOKUP($A600,'様式C-1-2用'!$B$3:$O$1100,6,0),"")</f>
        <v>0</v>
      </c>
      <c r="F600" s="321">
        <f>IFERROR(VLOOKUP($A600,'様式C-1-2用'!$B$3:$O$1100,7,0),"")</f>
        <v>0</v>
      </c>
      <c r="G600" s="321">
        <f>IFERROR(VLOOKUP($A600,'様式C-1-2用'!$B$3:$O$1100,8,0),"")</f>
        <v>0</v>
      </c>
      <c r="H600" s="327">
        <f>IFERROR(VLOOKUP($A600,'様式C-1-2用'!$B$3:$O$1100,9,0),"")</f>
        <v>0</v>
      </c>
      <c r="I600" s="321">
        <f>IFERROR(VLOOKUP($A600,'様式C-1-2用'!$B$3:$O$1100,10,0),"")</f>
        <v>0</v>
      </c>
      <c r="J600" s="321">
        <f>IFERROR(VLOOKUP($A600,'様式C-1-2用'!$B$3:$O$1100,11,0),"")</f>
        <v>0</v>
      </c>
      <c r="K600" s="321">
        <f t="shared" si="9"/>
        <v>0</v>
      </c>
      <c r="L600" s="321">
        <f>IFERROR(VLOOKUP($A600,'様式C-1-2用'!$B$3:$O$1100,12,0),"")</f>
        <v>0</v>
      </c>
      <c r="M600" s="321">
        <f>IFERROR(VLOOKUP($A600,'様式C-1-2用'!$B$3:$O$1100,13,0),"")</f>
        <v>0</v>
      </c>
      <c r="N600" s="321">
        <f>IFERROR(VLOOKUP($A600,'様式C-1-2用'!$B$3:$O$1100,14,0),"")</f>
        <v>0</v>
      </c>
      <c r="O600" s="321">
        <f>IFERROR(VLOOKUP($A600,'様式C-1-2用'!$B$3:$P$1100,15,0),"")</f>
        <v>0</v>
      </c>
    </row>
    <row r="601" spans="1:15" ht="15.95" customHeight="1" x14ac:dyDescent="0.15">
      <c r="A601" s="314">
        <v>599</v>
      </c>
      <c r="B601" s="320">
        <f>IFERROR(VLOOKUP($A601,'様式C-1-2用'!$B$3:$O$1100,2,0),"")</f>
        <v>0</v>
      </c>
      <c r="C601" s="321" t="str">
        <f>IFERROR(VLOOKUP($A601,'様式C-1-2用'!$B$3:$O$1100,3,0),"")</f>
        <v/>
      </c>
      <c r="D601" s="321">
        <f>IFERROR(VLOOKUP($A601,'様式C-1-2用'!$B$3:$O$1100,5,0),"")</f>
        <v>0</v>
      </c>
      <c r="E601" s="321">
        <f>IFERROR(VLOOKUP($A601,'様式C-1-2用'!$B$3:$O$1100,6,0),"")</f>
        <v>0</v>
      </c>
      <c r="F601" s="321">
        <f>IFERROR(VLOOKUP($A601,'様式C-1-2用'!$B$3:$O$1100,7,0),"")</f>
        <v>0</v>
      </c>
      <c r="G601" s="321">
        <f>IFERROR(VLOOKUP($A601,'様式C-1-2用'!$B$3:$O$1100,8,0),"")</f>
        <v>0</v>
      </c>
      <c r="H601" s="327">
        <f>IFERROR(VLOOKUP($A601,'様式C-1-2用'!$B$3:$O$1100,9,0),"")</f>
        <v>0</v>
      </c>
      <c r="I601" s="321">
        <f>IFERROR(VLOOKUP($A601,'様式C-1-2用'!$B$3:$O$1100,10,0),"")</f>
        <v>0</v>
      </c>
      <c r="J601" s="321">
        <f>IFERROR(VLOOKUP($A601,'様式C-1-2用'!$B$3:$O$1100,11,0),"")</f>
        <v>0</v>
      </c>
      <c r="K601" s="321">
        <f t="shared" si="9"/>
        <v>0</v>
      </c>
      <c r="L601" s="321">
        <f>IFERROR(VLOOKUP($A601,'様式C-1-2用'!$B$3:$O$1100,12,0),"")</f>
        <v>0</v>
      </c>
      <c r="M601" s="321">
        <f>IFERROR(VLOOKUP($A601,'様式C-1-2用'!$B$3:$O$1100,13,0),"")</f>
        <v>0</v>
      </c>
      <c r="N601" s="321">
        <f>IFERROR(VLOOKUP($A601,'様式C-1-2用'!$B$3:$O$1100,14,0),"")</f>
        <v>0</v>
      </c>
      <c r="O601" s="321">
        <f>IFERROR(VLOOKUP($A601,'様式C-1-2用'!$B$3:$P$1100,15,0),"")</f>
        <v>0</v>
      </c>
    </row>
    <row r="602" spans="1:15" ht="15.95" customHeight="1" x14ac:dyDescent="0.15">
      <c r="A602" s="314">
        <v>600</v>
      </c>
      <c r="B602" s="320">
        <f>IFERROR(VLOOKUP($A602,'様式C-1-2用'!$B$3:$O$1100,2,0),"")</f>
        <v>0</v>
      </c>
      <c r="C602" s="321" t="str">
        <f>IFERROR(VLOOKUP($A602,'様式C-1-2用'!$B$3:$O$1100,3,0),"")</f>
        <v/>
      </c>
      <c r="D602" s="321">
        <f>IFERROR(VLOOKUP($A602,'様式C-1-2用'!$B$3:$O$1100,5,0),"")</f>
        <v>0</v>
      </c>
      <c r="E602" s="321">
        <f>IFERROR(VLOOKUP($A602,'様式C-1-2用'!$B$3:$O$1100,6,0),"")</f>
        <v>0</v>
      </c>
      <c r="F602" s="321">
        <f>IFERROR(VLOOKUP($A602,'様式C-1-2用'!$B$3:$O$1100,7,0),"")</f>
        <v>0</v>
      </c>
      <c r="G602" s="321">
        <f>IFERROR(VLOOKUP($A602,'様式C-1-2用'!$B$3:$O$1100,8,0),"")</f>
        <v>0</v>
      </c>
      <c r="H602" s="327">
        <f>IFERROR(VLOOKUP($A602,'様式C-1-2用'!$B$3:$O$1100,9,0),"")</f>
        <v>0</v>
      </c>
      <c r="I602" s="321">
        <f>IFERROR(VLOOKUP($A602,'様式C-1-2用'!$B$3:$O$1100,10,0),"")</f>
        <v>0</v>
      </c>
      <c r="J602" s="321">
        <f>IFERROR(VLOOKUP($A602,'様式C-1-2用'!$B$3:$O$1100,11,0),"")</f>
        <v>0</v>
      </c>
      <c r="K602" s="321">
        <f t="shared" si="9"/>
        <v>0</v>
      </c>
      <c r="L602" s="321">
        <f>IFERROR(VLOOKUP($A602,'様式C-1-2用'!$B$3:$O$1100,12,0),"")</f>
        <v>0</v>
      </c>
      <c r="M602" s="321">
        <f>IFERROR(VLOOKUP($A602,'様式C-1-2用'!$B$3:$O$1100,13,0),"")</f>
        <v>0</v>
      </c>
      <c r="N602" s="321">
        <f>IFERROR(VLOOKUP($A602,'様式C-1-2用'!$B$3:$O$1100,14,0),"")</f>
        <v>0</v>
      </c>
      <c r="O602" s="321">
        <f>IFERROR(VLOOKUP($A602,'様式C-1-2用'!$B$3:$P$1100,15,0),"")</f>
        <v>0</v>
      </c>
    </row>
    <row r="603" spans="1:15" ht="15.95" customHeight="1" x14ac:dyDescent="0.15">
      <c r="A603" s="314">
        <v>601</v>
      </c>
      <c r="B603" s="320">
        <f>IFERROR(VLOOKUP($A603,'様式C-1-2用'!$B$3:$O$1100,2,0),"")</f>
        <v>0</v>
      </c>
      <c r="C603" s="321" t="str">
        <f>IFERROR(VLOOKUP($A603,'様式C-1-2用'!$B$3:$O$1100,3,0),"")</f>
        <v/>
      </c>
      <c r="D603" s="321">
        <f>IFERROR(VLOOKUP($A603,'様式C-1-2用'!$B$3:$O$1100,5,0),"")</f>
        <v>0</v>
      </c>
      <c r="E603" s="321">
        <f>IFERROR(VLOOKUP($A603,'様式C-1-2用'!$B$3:$O$1100,6,0),"")</f>
        <v>0</v>
      </c>
      <c r="F603" s="321">
        <f>IFERROR(VLOOKUP($A603,'様式C-1-2用'!$B$3:$O$1100,7,0),"")</f>
        <v>0</v>
      </c>
      <c r="G603" s="321">
        <f>IFERROR(VLOOKUP($A603,'様式C-1-2用'!$B$3:$O$1100,8,0),"")</f>
        <v>0</v>
      </c>
      <c r="H603" s="327">
        <f>IFERROR(VLOOKUP($A603,'様式C-1-2用'!$B$3:$O$1100,9,0),"")</f>
        <v>0</v>
      </c>
      <c r="I603" s="321">
        <f>IFERROR(VLOOKUP($A603,'様式C-1-2用'!$B$3:$O$1100,10,0),"")</f>
        <v>0</v>
      </c>
      <c r="J603" s="321">
        <f>IFERROR(VLOOKUP($A603,'様式C-1-2用'!$B$3:$O$1100,11,0),"")</f>
        <v>0</v>
      </c>
      <c r="K603" s="321">
        <f t="shared" si="9"/>
        <v>0</v>
      </c>
      <c r="L603" s="321">
        <f>IFERROR(VLOOKUP($A603,'様式C-1-2用'!$B$3:$O$1100,12,0),"")</f>
        <v>0</v>
      </c>
      <c r="M603" s="321">
        <f>IFERROR(VLOOKUP($A603,'様式C-1-2用'!$B$3:$O$1100,13,0),"")</f>
        <v>0</v>
      </c>
      <c r="N603" s="321">
        <f>IFERROR(VLOOKUP($A603,'様式C-1-2用'!$B$3:$O$1100,14,0),"")</f>
        <v>0</v>
      </c>
      <c r="O603" s="321">
        <f>IFERROR(VLOOKUP($A603,'様式C-1-2用'!$B$3:$P$1100,15,0),"")</f>
        <v>0</v>
      </c>
    </row>
    <row r="604" spans="1:15" ht="15.95" customHeight="1" x14ac:dyDescent="0.15">
      <c r="A604" s="314">
        <v>602</v>
      </c>
      <c r="B604" s="320">
        <f>IFERROR(VLOOKUP($A604,'様式C-1-2用'!$B$3:$O$1100,2,0),"")</f>
        <v>0</v>
      </c>
      <c r="C604" s="321" t="str">
        <f>IFERROR(VLOOKUP($A604,'様式C-1-2用'!$B$3:$O$1100,3,0),"")</f>
        <v/>
      </c>
      <c r="D604" s="321">
        <f>IFERROR(VLOOKUP($A604,'様式C-1-2用'!$B$3:$O$1100,5,0),"")</f>
        <v>0</v>
      </c>
      <c r="E604" s="321">
        <f>IFERROR(VLOOKUP($A604,'様式C-1-2用'!$B$3:$O$1100,6,0),"")</f>
        <v>0</v>
      </c>
      <c r="F604" s="321">
        <f>IFERROR(VLOOKUP($A604,'様式C-1-2用'!$B$3:$O$1100,7,0),"")</f>
        <v>0</v>
      </c>
      <c r="G604" s="321">
        <f>IFERROR(VLOOKUP($A604,'様式C-1-2用'!$B$3:$O$1100,8,0),"")</f>
        <v>0</v>
      </c>
      <c r="H604" s="327">
        <f>IFERROR(VLOOKUP($A604,'様式C-1-2用'!$B$3:$O$1100,9,0),"")</f>
        <v>0</v>
      </c>
      <c r="I604" s="321">
        <f>IFERROR(VLOOKUP($A604,'様式C-1-2用'!$B$3:$O$1100,10,0),"")</f>
        <v>0</v>
      </c>
      <c r="J604" s="321">
        <f>IFERROR(VLOOKUP($A604,'様式C-1-2用'!$B$3:$O$1100,11,0),"")</f>
        <v>0</v>
      </c>
      <c r="K604" s="321">
        <f t="shared" si="9"/>
        <v>0</v>
      </c>
      <c r="L604" s="321">
        <f>IFERROR(VLOOKUP($A604,'様式C-1-2用'!$B$3:$O$1100,12,0),"")</f>
        <v>0</v>
      </c>
      <c r="M604" s="321">
        <f>IFERROR(VLOOKUP($A604,'様式C-1-2用'!$B$3:$O$1100,13,0),"")</f>
        <v>0</v>
      </c>
      <c r="N604" s="321">
        <f>IFERROR(VLOOKUP($A604,'様式C-1-2用'!$B$3:$O$1100,14,0),"")</f>
        <v>0</v>
      </c>
      <c r="O604" s="321">
        <f>IFERROR(VLOOKUP($A604,'様式C-1-2用'!$B$3:$P$1100,15,0),"")</f>
        <v>0</v>
      </c>
    </row>
    <row r="605" spans="1:15" ht="15.95" customHeight="1" x14ac:dyDescent="0.15">
      <c r="A605" s="314">
        <v>603</v>
      </c>
      <c r="B605" s="320">
        <f>IFERROR(VLOOKUP($A605,'様式C-1-2用'!$B$3:$O$1100,2,0),"")</f>
        <v>0</v>
      </c>
      <c r="C605" s="321" t="str">
        <f>IFERROR(VLOOKUP($A605,'様式C-1-2用'!$B$3:$O$1100,3,0),"")</f>
        <v/>
      </c>
      <c r="D605" s="321">
        <f>IFERROR(VLOOKUP($A605,'様式C-1-2用'!$B$3:$O$1100,5,0),"")</f>
        <v>0</v>
      </c>
      <c r="E605" s="321">
        <f>IFERROR(VLOOKUP($A605,'様式C-1-2用'!$B$3:$O$1100,6,0),"")</f>
        <v>0</v>
      </c>
      <c r="F605" s="321">
        <f>IFERROR(VLOOKUP($A605,'様式C-1-2用'!$B$3:$O$1100,7,0),"")</f>
        <v>0</v>
      </c>
      <c r="G605" s="321">
        <f>IFERROR(VLOOKUP($A605,'様式C-1-2用'!$B$3:$O$1100,8,0),"")</f>
        <v>0</v>
      </c>
      <c r="H605" s="327">
        <f>IFERROR(VLOOKUP($A605,'様式C-1-2用'!$B$3:$O$1100,9,0),"")</f>
        <v>0</v>
      </c>
      <c r="I605" s="321">
        <f>IFERROR(VLOOKUP($A605,'様式C-1-2用'!$B$3:$O$1100,10,0),"")</f>
        <v>0</v>
      </c>
      <c r="J605" s="321">
        <f>IFERROR(VLOOKUP($A605,'様式C-1-2用'!$B$3:$O$1100,11,0),"")</f>
        <v>0</v>
      </c>
      <c r="K605" s="321">
        <f t="shared" si="9"/>
        <v>0</v>
      </c>
      <c r="L605" s="321">
        <f>IFERROR(VLOOKUP($A605,'様式C-1-2用'!$B$3:$O$1100,12,0),"")</f>
        <v>0</v>
      </c>
      <c r="M605" s="321">
        <f>IFERROR(VLOOKUP($A605,'様式C-1-2用'!$B$3:$O$1100,13,0),"")</f>
        <v>0</v>
      </c>
      <c r="N605" s="321">
        <f>IFERROR(VLOOKUP($A605,'様式C-1-2用'!$B$3:$O$1100,14,0),"")</f>
        <v>0</v>
      </c>
      <c r="O605" s="321">
        <f>IFERROR(VLOOKUP($A605,'様式C-1-2用'!$B$3:$P$1100,15,0),"")</f>
        <v>0</v>
      </c>
    </row>
    <row r="606" spans="1:15" ht="15.95" customHeight="1" x14ac:dyDescent="0.15">
      <c r="A606" s="314">
        <v>604</v>
      </c>
      <c r="B606" s="320">
        <f>IFERROR(VLOOKUP($A606,'様式C-1-2用'!$B$3:$O$1100,2,0),"")</f>
        <v>0</v>
      </c>
      <c r="C606" s="321" t="str">
        <f>IFERROR(VLOOKUP($A606,'様式C-1-2用'!$B$3:$O$1100,3,0),"")</f>
        <v/>
      </c>
      <c r="D606" s="321">
        <f>IFERROR(VLOOKUP($A606,'様式C-1-2用'!$B$3:$O$1100,5,0),"")</f>
        <v>0</v>
      </c>
      <c r="E606" s="321">
        <f>IFERROR(VLOOKUP($A606,'様式C-1-2用'!$B$3:$O$1100,6,0),"")</f>
        <v>0</v>
      </c>
      <c r="F606" s="321">
        <f>IFERROR(VLOOKUP($A606,'様式C-1-2用'!$B$3:$O$1100,7,0),"")</f>
        <v>0</v>
      </c>
      <c r="G606" s="321">
        <f>IFERROR(VLOOKUP($A606,'様式C-1-2用'!$B$3:$O$1100,8,0),"")</f>
        <v>0</v>
      </c>
      <c r="H606" s="327">
        <f>IFERROR(VLOOKUP($A606,'様式C-1-2用'!$B$3:$O$1100,9,0),"")</f>
        <v>0</v>
      </c>
      <c r="I606" s="321">
        <f>IFERROR(VLOOKUP($A606,'様式C-1-2用'!$B$3:$O$1100,10,0),"")</f>
        <v>0</v>
      </c>
      <c r="J606" s="321">
        <f>IFERROR(VLOOKUP($A606,'様式C-1-2用'!$B$3:$O$1100,11,0),"")</f>
        <v>0</v>
      </c>
      <c r="K606" s="321">
        <f t="shared" si="9"/>
        <v>0</v>
      </c>
      <c r="L606" s="321">
        <f>IFERROR(VLOOKUP($A606,'様式C-1-2用'!$B$3:$O$1100,12,0),"")</f>
        <v>0</v>
      </c>
      <c r="M606" s="321">
        <f>IFERROR(VLOOKUP($A606,'様式C-1-2用'!$B$3:$O$1100,13,0),"")</f>
        <v>0</v>
      </c>
      <c r="N606" s="321">
        <f>IFERROR(VLOOKUP($A606,'様式C-1-2用'!$B$3:$O$1100,14,0),"")</f>
        <v>0</v>
      </c>
      <c r="O606" s="321">
        <f>IFERROR(VLOOKUP($A606,'様式C-1-2用'!$B$3:$P$1100,15,0),"")</f>
        <v>0</v>
      </c>
    </row>
    <row r="607" spans="1:15" ht="15.95" customHeight="1" x14ac:dyDescent="0.15">
      <c r="A607" s="314">
        <v>605</v>
      </c>
      <c r="B607" s="320">
        <f>IFERROR(VLOOKUP($A607,'様式C-1-2用'!$B$3:$O$1100,2,0),"")</f>
        <v>0</v>
      </c>
      <c r="C607" s="321" t="str">
        <f>IFERROR(VLOOKUP($A607,'様式C-1-2用'!$B$3:$O$1100,3,0),"")</f>
        <v/>
      </c>
      <c r="D607" s="321">
        <f>IFERROR(VLOOKUP($A607,'様式C-1-2用'!$B$3:$O$1100,5,0),"")</f>
        <v>0</v>
      </c>
      <c r="E607" s="321">
        <f>IFERROR(VLOOKUP($A607,'様式C-1-2用'!$B$3:$O$1100,6,0),"")</f>
        <v>0</v>
      </c>
      <c r="F607" s="321">
        <f>IFERROR(VLOOKUP($A607,'様式C-1-2用'!$B$3:$O$1100,7,0),"")</f>
        <v>0</v>
      </c>
      <c r="G607" s="321">
        <f>IFERROR(VLOOKUP($A607,'様式C-1-2用'!$B$3:$O$1100,8,0),"")</f>
        <v>0</v>
      </c>
      <c r="H607" s="327">
        <f>IFERROR(VLOOKUP($A607,'様式C-1-2用'!$B$3:$O$1100,9,0),"")</f>
        <v>0</v>
      </c>
      <c r="I607" s="321">
        <f>IFERROR(VLOOKUP($A607,'様式C-1-2用'!$B$3:$O$1100,10,0),"")</f>
        <v>0</v>
      </c>
      <c r="J607" s="321">
        <f>IFERROR(VLOOKUP($A607,'様式C-1-2用'!$B$3:$O$1100,11,0),"")</f>
        <v>0</v>
      </c>
      <c r="K607" s="321">
        <f t="shared" si="9"/>
        <v>0</v>
      </c>
      <c r="L607" s="321">
        <f>IFERROR(VLOOKUP($A607,'様式C-1-2用'!$B$3:$O$1100,12,0),"")</f>
        <v>0</v>
      </c>
      <c r="M607" s="321">
        <f>IFERROR(VLOOKUP($A607,'様式C-1-2用'!$B$3:$O$1100,13,0),"")</f>
        <v>0</v>
      </c>
      <c r="N607" s="321">
        <f>IFERROR(VLOOKUP($A607,'様式C-1-2用'!$B$3:$O$1100,14,0),"")</f>
        <v>0</v>
      </c>
      <c r="O607" s="321">
        <f>IFERROR(VLOOKUP($A607,'様式C-1-2用'!$B$3:$P$1100,15,0),"")</f>
        <v>0</v>
      </c>
    </row>
    <row r="608" spans="1:15" ht="15.95" customHeight="1" x14ac:dyDescent="0.15">
      <c r="A608" s="314">
        <v>606</v>
      </c>
      <c r="B608" s="320">
        <f>IFERROR(VLOOKUP($A608,'様式C-1-2用'!$B$3:$O$1100,2,0),"")</f>
        <v>0</v>
      </c>
      <c r="C608" s="321" t="str">
        <f>IFERROR(VLOOKUP($A608,'様式C-1-2用'!$B$3:$O$1100,3,0),"")</f>
        <v/>
      </c>
      <c r="D608" s="321">
        <f>IFERROR(VLOOKUP($A608,'様式C-1-2用'!$B$3:$O$1100,5,0),"")</f>
        <v>0</v>
      </c>
      <c r="E608" s="321">
        <f>IFERROR(VLOOKUP($A608,'様式C-1-2用'!$B$3:$O$1100,6,0),"")</f>
        <v>0</v>
      </c>
      <c r="F608" s="321">
        <f>IFERROR(VLOOKUP($A608,'様式C-1-2用'!$B$3:$O$1100,7,0),"")</f>
        <v>0</v>
      </c>
      <c r="G608" s="321">
        <f>IFERROR(VLOOKUP($A608,'様式C-1-2用'!$B$3:$O$1100,8,0),"")</f>
        <v>0</v>
      </c>
      <c r="H608" s="327">
        <f>IFERROR(VLOOKUP($A608,'様式C-1-2用'!$B$3:$O$1100,9,0),"")</f>
        <v>0</v>
      </c>
      <c r="I608" s="321">
        <f>IFERROR(VLOOKUP($A608,'様式C-1-2用'!$B$3:$O$1100,10,0),"")</f>
        <v>0</v>
      </c>
      <c r="J608" s="321">
        <f>IFERROR(VLOOKUP($A608,'様式C-1-2用'!$B$3:$O$1100,11,0),"")</f>
        <v>0</v>
      </c>
      <c r="K608" s="321">
        <f t="shared" si="9"/>
        <v>0</v>
      </c>
      <c r="L608" s="321">
        <f>IFERROR(VLOOKUP($A608,'様式C-1-2用'!$B$3:$O$1100,12,0),"")</f>
        <v>0</v>
      </c>
      <c r="M608" s="321">
        <f>IFERROR(VLOOKUP($A608,'様式C-1-2用'!$B$3:$O$1100,13,0),"")</f>
        <v>0</v>
      </c>
      <c r="N608" s="321">
        <f>IFERROR(VLOOKUP($A608,'様式C-1-2用'!$B$3:$O$1100,14,0),"")</f>
        <v>0</v>
      </c>
      <c r="O608" s="321">
        <f>IFERROR(VLOOKUP($A608,'様式C-1-2用'!$B$3:$P$1100,15,0),"")</f>
        <v>0</v>
      </c>
    </row>
    <row r="609" spans="1:15" ht="15.95" customHeight="1" x14ac:dyDescent="0.15">
      <c r="A609" s="314">
        <v>607</v>
      </c>
      <c r="B609" s="320">
        <f>IFERROR(VLOOKUP($A609,'様式C-1-2用'!$B$3:$O$1100,2,0),"")</f>
        <v>0</v>
      </c>
      <c r="C609" s="321" t="str">
        <f>IFERROR(VLOOKUP($A609,'様式C-1-2用'!$B$3:$O$1100,3,0),"")</f>
        <v/>
      </c>
      <c r="D609" s="321">
        <f>IFERROR(VLOOKUP($A609,'様式C-1-2用'!$B$3:$O$1100,5,0),"")</f>
        <v>0</v>
      </c>
      <c r="E609" s="321">
        <f>IFERROR(VLOOKUP($A609,'様式C-1-2用'!$B$3:$O$1100,6,0),"")</f>
        <v>0</v>
      </c>
      <c r="F609" s="321">
        <f>IFERROR(VLOOKUP($A609,'様式C-1-2用'!$B$3:$O$1100,7,0),"")</f>
        <v>0</v>
      </c>
      <c r="G609" s="321">
        <f>IFERROR(VLOOKUP($A609,'様式C-1-2用'!$B$3:$O$1100,8,0),"")</f>
        <v>0</v>
      </c>
      <c r="H609" s="327">
        <f>IFERROR(VLOOKUP($A609,'様式C-1-2用'!$B$3:$O$1100,9,0),"")</f>
        <v>0</v>
      </c>
      <c r="I609" s="321">
        <f>IFERROR(VLOOKUP($A609,'様式C-1-2用'!$B$3:$O$1100,10,0),"")</f>
        <v>0</v>
      </c>
      <c r="J609" s="321">
        <f>IFERROR(VLOOKUP($A609,'様式C-1-2用'!$B$3:$O$1100,11,0),"")</f>
        <v>0</v>
      </c>
      <c r="K609" s="321">
        <f t="shared" si="9"/>
        <v>0</v>
      </c>
      <c r="L609" s="321">
        <f>IFERROR(VLOOKUP($A609,'様式C-1-2用'!$B$3:$O$1100,12,0),"")</f>
        <v>0</v>
      </c>
      <c r="M609" s="321">
        <f>IFERROR(VLOOKUP($A609,'様式C-1-2用'!$B$3:$O$1100,13,0),"")</f>
        <v>0</v>
      </c>
      <c r="N609" s="321">
        <f>IFERROR(VLOOKUP($A609,'様式C-1-2用'!$B$3:$O$1100,14,0),"")</f>
        <v>0</v>
      </c>
      <c r="O609" s="321">
        <f>IFERROR(VLOOKUP($A609,'様式C-1-2用'!$B$3:$P$1100,15,0),"")</f>
        <v>0</v>
      </c>
    </row>
    <row r="610" spans="1:15" ht="15.95" customHeight="1" x14ac:dyDescent="0.15">
      <c r="A610" s="314">
        <v>608</v>
      </c>
      <c r="B610" s="320">
        <f>IFERROR(VLOOKUP($A610,'様式C-1-2用'!$B$3:$O$1100,2,0),"")</f>
        <v>0</v>
      </c>
      <c r="C610" s="321" t="str">
        <f>IFERROR(VLOOKUP($A610,'様式C-1-2用'!$B$3:$O$1100,3,0),"")</f>
        <v/>
      </c>
      <c r="D610" s="321">
        <f>IFERROR(VLOOKUP($A610,'様式C-1-2用'!$B$3:$O$1100,5,0),"")</f>
        <v>0</v>
      </c>
      <c r="E610" s="321">
        <f>IFERROR(VLOOKUP($A610,'様式C-1-2用'!$B$3:$O$1100,6,0),"")</f>
        <v>0</v>
      </c>
      <c r="F610" s="321">
        <f>IFERROR(VLOOKUP($A610,'様式C-1-2用'!$B$3:$O$1100,7,0),"")</f>
        <v>0</v>
      </c>
      <c r="G610" s="321">
        <f>IFERROR(VLOOKUP($A610,'様式C-1-2用'!$B$3:$O$1100,8,0),"")</f>
        <v>0</v>
      </c>
      <c r="H610" s="327">
        <f>IFERROR(VLOOKUP($A610,'様式C-1-2用'!$B$3:$O$1100,9,0),"")</f>
        <v>0</v>
      </c>
      <c r="I610" s="321">
        <f>IFERROR(VLOOKUP($A610,'様式C-1-2用'!$B$3:$O$1100,10,0),"")</f>
        <v>0</v>
      </c>
      <c r="J610" s="321">
        <f>IFERROR(VLOOKUP($A610,'様式C-1-2用'!$B$3:$O$1100,11,0),"")</f>
        <v>0</v>
      </c>
      <c r="K610" s="321">
        <f t="shared" si="9"/>
        <v>0</v>
      </c>
      <c r="L610" s="321">
        <f>IFERROR(VLOOKUP($A610,'様式C-1-2用'!$B$3:$O$1100,12,0),"")</f>
        <v>0</v>
      </c>
      <c r="M610" s="321">
        <f>IFERROR(VLOOKUP($A610,'様式C-1-2用'!$B$3:$O$1100,13,0),"")</f>
        <v>0</v>
      </c>
      <c r="N610" s="321">
        <f>IFERROR(VLOOKUP($A610,'様式C-1-2用'!$B$3:$O$1100,14,0),"")</f>
        <v>0</v>
      </c>
      <c r="O610" s="321">
        <f>IFERROR(VLOOKUP($A610,'様式C-1-2用'!$B$3:$P$1100,15,0),"")</f>
        <v>0</v>
      </c>
    </row>
    <row r="611" spans="1:15" ht="15.95" customHeight="1" x14ac:dyDescent="0.15">
      <c r="A611" s="314">
        <v>609</v>
      </c>
      <c r="B611" s="320">
        <f>IFERROR(VLOOKUP($A611,'様式C-1-2用'!$B$3:$O$1100,2,0),"")</f>
        <v>0</v>
      </c>
      <c r="C611" s="321" t="str">
        <f>IFERROR(VLOOKUP($A611,'様式C-1-2用'!$B$3:$O$1100,3,0),"")</f>
        <v/>
      </c>
      <c r="D611" s="321">
        <f>IFERROR(VLOOKUP($A611,'様式C-1-2用'!$B$3:$O$1100,5,0),"")</f>
        <v>0</v>
      </c>
      <c r="E611" s="321">
        <f>IFERROR(VLOOKUP($A611,'様式C-1-2用'!$B$3:$O$1100,6,0),"")</f>
        <v>0</v>
      </c>
      <c r="F611" s="321">
        <f>IFERROR(VLOOKUP($A611,'様式C-1-2用'!$B$3:$O$1100,7,0),"")</f>
        <v>0</v>
      </c>
      <c r="G611" s="321">
        <f>IFERROR(VLOOKUP($A611,'様式C-1-2用'!$B$3:$O$1100,8,0),"")</f>
        <v>0</v>
      </c>
      <c r="H611" s="327">
        <f>IFERROR(VLOOKUP($A611,'様式C-1-2用'!$B$3:$O$1100,9,0),"")</f>
        <v>0</v>
      </c>
      <c r="I611" s="321">
        <f>IFERROR(VLOOKUP($A611,'様式C-1-2用'!$B$3:$O$1100,10,0),"")</f>
        <v>0</v>
      </c>
      <c r="J611" s="321">
        <f>IFERROR(VLOOKUP($A611,'様式C-1-2用'!$B$3:$O$1100,11,0),"")</f>
        <v>0</v>
      </c>
      <c r="K611" s="321">
        <f t="shared" si="9"/>
        <v>0</v>
      </c>
      <c r="L611" s="321">
        <f>IFERROR(VLOOKUP($A611,'様式C-1-2用'!$B$3:$O$1100,12,0),"")</f>
        <v>0</v>
      </c>
      <c r="M611" s="321">
        <f>IFERROR(VLOOKUP($A611,'様式C-1-2用'!$B$3:$O$1100,13,0),"")</f>
        <v>0</v>
      </c>
      <c r="N611" s="321">
        <f>IFERROR(VLOOKUP($A611,'様式C-1-2用'!$B$3:$O$1100,14,0),"")</f>
        <v>0</v>
      </c>
      <c r="O611" s="321">
        <f>IFERROR(VLOOKUP($A611,'様式C-1-2用'!$B$3:$P$1100,15,0),"")</f>
        <v>0</v>
      </c>
    </row>
    <row r="612" spans="1:15" ht="15.95" customHeight="1" x14ac:dyDescent="0.15">
      <c r="A612" s="314">
        <v>610</v>
      </c>
      <c r="B612" s="320">
        <f>IFERROR(VLOOKUP($A612,'様式C-1-2用'!$B$3:$O$1100,2,0),"")</f>
        <v>0</v>
      </c>
      <c r="C612" s="321" t="str">
        <f>IFERROR(VLOOKUP($A612,'様式C-1-2用'!$B$3:$O$1100,3,0),"")</f>
        <v/>
      </c>
      <c r="D612" s="321">
        <f>IFERROR(VLOOKUP($A612,'様式C-1-2用'!$B$3:$O$1100,5,0),"")</f>
        <v>0</v>
      </c>
      <c r="E612" s="321">
        <f>IFERROR(VLOOKUP($A612,'様式C-1-2用'!$B$3:$O$1100,6,0),"")</f>
        <v>0</v>
      </c>
      <c r="F612" s="321">
        <f>IFERROR(VLOOKUP($A612,'様式C-1-2用'!$B$3:$O$1100,7,0),"")</f>
        <v>0</v>
      </c>
      <c r="G612" s="321">
        <f>IFERROR(VLOOKUP($A612,'様式C-1-2用'!$B$3:$O$1100,8,0),"")</f>
        <v>0</v>
      </c>
      <c r="H612" s="327">
        <f>IFERROR(VLOOKUP($A612,'様式C-1-2用'!$B$3:$O$1100,9,0),"")</f>
        <v>0</v>
      </c>
      <c r="I612" s="321">
        <f>IFERROR(VLOOKUP($A612,'様式C-1-2用'!$B$3:$O$1100,10,0),"")</f>
        <v>0</v>
      </c>
      <c r="J612" s="321">
        <f>IFERROR(VLOOKUP($A612,'様式C-1-2用'!$B$3:$O$1100,11,0),"")</f>
        <v>0</v>
      </c>
      <c r="K612" s="321">
        <f t="shared" si="9"/>
        <v>0</v>
      </c>
      <c r="L612" s="321">
        <f>IFERROR(VLOOKUP($A612,'様式C-1-2用'!$B$3:$O$1100,12,0),"")</f>
        <v>0</v>
      </c>
      <c r="M612" s="321">
        <f>IFERROR(VLOOKUP($A612,'様式C-1-2用'!$B$3:$O$1100,13,0),"")</f>
        <v>0</v>
      </c>
      <c r="N612" s="321">
        <f>IFERROR(VLOOKUP($A612,'様式C-1-2用'!$B$3:$O$1100,14,0),"")</f>
        <v>0</v>
      </c>
      <c r="O612" s="321">
        <f>IFERROR(VLOOKUP($A612,'様式C-1-2用'!$B$3:$P$1100,15,0),"")</f>
        <v>0</v>
      </c>
    </row>
    <row r="613" spans="1:15" ht="15.95" customHeight="1" x14ac:dyDescent="0.15">
      <c r="A613" s="314">
        <v>611</v>
      </c>
      <c r="B613" s="320">
        <f>IFERROR(VLOOKUP($A613,'様式C-1-2用'!$B$3:$O$1100,2,0),"")</f>
        <v>0</v>
      </c>
      <c r="C613" s="321" t="str">
        <f>IFERROR(VLOOKUP($A613,'様式C-1-2用'!$B$3:$O$1100,3,0),"")</f>
        <v/>
      </c>
      <c r="D613" s="321">
        <f>IFERROR(VLOOKUP($A613,'様式C-1-2用'!$B$3:$O$1100,5,0),"")</f>
        <v>0</v>
      </c>
      <c r="E613" s="321">
        <f>IFERROR(VLOOKUP($A613,'様式C-1-2用'!$B$3:$O$1100,6,0),"")</f>
        <v>0</v>
      </c>
      <c r="F613" s="321">
        <f>IFERROR(VLOOKUP($A613,'様式C-1-2用'!$B$3:$O$1100,7,0),"")</f>
        <v>0</v>
      </c>
      <c r="G613" s="321">
        <f>IFERROR(VLOOKUP($A613,'様式C-1-2用'!$B$3:$O$1100,8,0),"")</f>
        <v>0</v>
      </c>
      <c r="H613" s="327">
        <f>IFERROR(VLOOKUP($A613,'様式C-1-2用'!$B$3:$O$1100,9,0),"")</f>
        <v>0</v>
      </c>
      <c r="I613" s="321">
        <f>IFERROR(VLOOKUP($A613,'様式C-1-2用'!$B$3:$O$1100,10,0),"")</f>
        <v>0</v>
      </c>
      <c r="J613" s="321">
        <f>IFERROR(VLOOKUP($A613,'様式C-1-2用'!$B$3:$O$1100,11,0),"")</f>
        <v>0</v>
      </c>
      <c r="K613" s="321">
        <f t="shared" si="9"/>
        <v>0</v>
      </c>
      <c r="L613" s="321">
        <f>IFERROR(VLOOKUP($A613,'様式C-1-2用'!$B$3:$O$1100,12,0),"")</f>
        <v>0</v>
      </c>
      <c r="M613" s="321">
        <f>IFERROR(VLOOKUP($A613,'様式C-1-2用'!$B$3:$O$1100,13,0),"")</f>
        <v>0</v>
      </c>
      <c r="N613" s="321">
        <f>IFERROR(VLOOKUP($A613,'様式C-1-2用'!$B$3:$O$1100,14,0),"")</f>
        <v>0</v>
      </c>
      <c r="O613" s="321">
        <f>IFERROR(VLOOKUP($A613,'様式C-1-2用'!$B$3:$P$1100,15,0),"")</f>
        <v>0</v>
      </c>
    </row>
    <row r="614" spans="1:15" ht="15.95" customHeight="1" x14ac:dyDescent="0.15">
      <c r="A614" s="314">
        <v>612</v>
      </c>
      <c r="B614" s="320">
        <f>IFERROR(VLOOKUP($A614,'様式C-1-2用'!$B$3:$O$1100,2,0),"")</f>
        <v>0</v>
      </c>
      <c r="C614" s="321" t="str">
        <f>IFERROR(VLOOKUP($A614,'様式C-1-2用'!$B$3:$O$1100,3,0),"")</f>
        <v/>
      </c>
      <c r="D614" s="321">
        <f>IFERROR(VLOOKUP($A614,'様式C-1-2用'!$B$3:$O$1100,5,0),"")</f>
        <v>0</v>
      </c>
      <c r="E614" s="321">
        <f>IFERROR(VLOOKUP($A614,'様式C-1-2用'!$B$3:$O$1100,6,0),"")</f>
        <v>0</v>
      </c>
      <c r="F614" s="321">
        <f>IFERROR(VLOOKUP($A614,'様式C-1-2用'!$B$3:$O$1100,7,0),"")</f>
        <v>0</v>
      </c>
      <c r="G614" s="321">
        <f>IFERROR(VLOOKUP($A614,'様式C-1-2用'!$B$3:$O$1100,8,0),"")</f>
        <v>0</v>
      </c>
      <c r="H614" s="327">
        <f>IFERROR(VLOOKUP($A614,'様式C-1-2用'!$B$3:$O$1100,9,0),"")</f>
        <v>0</v>
      </c>
      <c r="I614" s="321">
        <f>IFERROR(VLOOKUP($A614,'様式C-1-2用'!$B$3:$O$1100,10,0),"")</f>
        <v>0</v>
      </c>
      <c r="J614" s="321">
        <f>IFERROR(VLOOKUP($A614,'様式C-1-2用'!$B$3:$O$1100,11,0),"")</f>
        <v>0</v>
      </c>
      <c r="K614" s="321">
        <f t="shared" si="9"/>
        <v>0</v>
      </c>
      <c r="L614" s="321">
        <f>IFERROR(VLOOKUP($A614,'様式C-1-2用'!$B$3:$O$1100,12,0),"")</f>
        <v>0</v>
      </c>
      <c r="M614" s="321">
        <f>IFERROR(VLOOKUP($A614,'様式C-1-2用'!$B$3:$O$1100,13,0),"")</f>
        <v>0</v>
      </c>
      <c r="N614" s="321">
        <f>IFERROR(VLOOKUP($A614,'様式C-1-2用'!$B$3:$O$1100,14,0),"")</f>
        <v>0</v>
      </c>
      <c r="O614" s="321">
        <f>IFERROR(VLOOKUP($A614,'様式C-1-2用'!$B$3:$P$1100,15,0),"")</f>
        <v>0</v>
      </c>
    </row>
    <row r="615" spans="1:15" ht="15.95" customHeight="1" x14ac:dyDescent="0.15">
      <c r="A615" s="314">
        <v>613</v>
      </c>
      <c r="B615" s="320">
        <f>IFERROR(VLOOKUP($A615,'様式C-1-2用'!$B$3:$O$1100,2,0),"")</f>
        <v>0</v>
      </c>
      <c r="C615" s="321" t="str">
        <f>IFERROR(VLOOKUP($A615,'様式C-1-2用'!$B$3:$O$1100,3,0),"")</f>
        <v/>
      </c>
      <c r="D615" s="321">
        <f>IFERROR(VLOOKUP($A615,'様式C-1-2用'!$B$3:$O$1100,5,0),"")</f>
        <v>0</v>
      </c>
      <c r="E615" s="321">
        <f>IFERROR(VLOOKUP($A615,'様式C-1-2用'!$B$3:$O$1100,6,0),"")</f>
        <v>0</v>
      </c>
      <c r="F615" s="321">
        <f>IFERROR(VLOOKUP($A615,'様式C-1-2用'!$B$3:$O$1100,7,0),"")</f>
        <v>0</v>
      </c>
      <c r="G615" s="321">
        <f>IFERROR(VLOOKUP($A615,'様式C-1-2用'!$B$3:$O$1100,8,0),"")</f>
        <v>0</v>
      </c>
      <c r="H615" s="327">
        <f>IFERROR(VLOOKUP($A615,'様式C-1-2用'!$B$3:$O$1100,9,0),"")</f>
        <v>0</v>
      </c>
      <c r="I615" s="321">
        <f>IFERROR(VLOOKUP($A615,'様式C-1-2用'!$B$3:$O$1100,10,0),"")</f>
        <v>0</v>
      </c>
      <c r="J615" s="321">
        <f>IFERROR(VLOOKUP($A615,'様式C-1-2用'!$B$3:$O$1100,11,0),"")</f>
        <v>0</v>
      </c>
      <c r="K615" s="321">
        <f t="shared" si="9"/>
        <v>0</v>
      </c>
      <c r="L615" s="321">
        <f>IFERROR(VLOOKUP($A615,'様式C-1-2用'!$B$3:$O$1100,12,0),"")</f>
        <v>0</v>
      </c>
      <c r="M615" s="321">
        <f>IFERROR(VLOOKUP($A615,'様式C-1-2用'!$B$3:$O$1100,13,0),"")</f>
        <v>0</v>
      </c>
      <c r="N615" s="321">
        <f>IFERROR(VLOOKUP($A615,'様式C-1-2用'!$B$3:$O$1100,14,0),"")</f>
        <v>0</v>
      </c>
      <c r="O615" s="321">
        <f>IFERROR(VLOOKUP($A615,'様式C-1-2用'!$B$3:$P$1100,15,0),"")</f>
        <v>0</v>
      </c>
    </row>
    <row r="616" spans="1:15" ht="15.95" customHeight="1" x14ac:dyDescent="0.15">
      <c r="A616" s="314">
        <v>614</v>
      </c>
      <c r="B616" s="320">
        <f>IFERROR(VLOOKUP($A616,'様式C-1-2用'!$B$3:$O$1100,2,0),"")</f>
        <v>0</v>
      </c>
      <c r="C616" s="321" t="str">
        <f>IFERROR(VLOOKUP($A616,'様式C-1-2用'!$B$3:$O$1100,3,0),"")</f>
        <v/>
      </c>
      <c r="D616" s="321">
        <f>IFERROR(VLOOKUP($A616,'様式C-1-2用'!$B$3:$O$1100,5,0),"")</f>
        <v>0</v>
      </c>
      <c r="E616" s="321">
        <f>IFERROR(VLOOKUP($A616,'様式C-1-2用'!$B$3:$O$1100,6,0),"")</f>
        <v>0</v>
      </c>
      <c r="F616" s="321">
        <f>IFERROR(VLOOKUP($A616,'様式C-1-2用'!$B$3:$O$1100,7,0),"")</f>
        <v>0</v>
      </c>
      <c r="G616" s="321">
        <f>IFERROR(VLOOKUP($A616,'様式C-1-2用'!$B$3:$O$1100,8,0),"")</f>
        <v>0</v>
      </c>
      <c r="H616" s="327">
        <f>IFERROR(VLOOKUP($A616,'様式C-1-2用'!$B$3:$O$1100,9,0),"")</f>
        <v>0</v>
      </c>
      <c r="I616" s="321">
        <f>IFERROR(VLOOKUP($A616,'様式C-1-2用'!$B$3:$O$1100,10,0),"")</f>
        <v>0</v>
      </c>
      <c r="J616" s="321">
        <f>IFERROR(VLOOKUP($A616,'様式C-1-2用'!$B$3:$O$1100,11,0),"")</f>
        <v>0</v>
      </c>
      <c r="K616" s="321">
        <f t="shared" si="9"/>
        <v>0</v>
      </c>
      <c r="L616" s="321">
        <f>IFERROR(VLOOKUP($A616,'様式C-1-2用'!$B$3:$O$1100,12,0),"")</f>
        <v>0</v>
      </c>
      <c r="M616" s="321">
        <f>IFERROR(VLOOKUP($A616,'様式C-1-2用'!$B$3:$O$1100,13,0),"")</f>
        <v>0</v>
      </c>
      <c r="N616" s="321">
        <f>IFERROR(VLOOKUP($A616,'様式C-1-2用'!$B$3:$O$1100,14,0),"")</f>
        <v>0</v>
      </c>
      <c r="O616" s="321">
        <f>IFERROR(VLOOKUP($A616,'様式C-1-2用'!$B$3:$P$1100,15,0),"")</f>
        <v>0</v>
      </c>
    </row>
    <row r="617" spans="1:15" ht="15.95" customHeight="1" x14ac:dyDescent="0.15">
      <c r="A617" s="314">
        <v>615</v>
      </c>
      <c r="B617" s="320">
        <f>IFERROR(VLOOKUP($A617,'様式C-1-2用'!$B$3:$O$1100,2,0),"")</f>
        <v>0</v>
      </c>
      <c r="C617" s="321" t="str">
        <f>IFERROR(VLOOKUP($A617,'様式C-1-2用'!$B$3:$O$1100,3,0),"")</f>
        <v/>
      </c>
      <c r="D617" s="321">
        <f>IFERROR(VLOOKUP($A617,'様式C-1-2用'!$B$3:$O$1100,5,0),"")</f>
        <v>0</v>
      </c>
      <c r="E617" s="321">
        <f>IFERROR(VLOOKUP($A617,'様式C-1-2用'!$B$3:$O$1100,6,0),"")</f>
        <v>0</v>
      </c>
      <c r="F617" s="321">
        <f>IFERROR(VLOOKUP($A617,'様式C-1-2用'!$B$3:$O$1100,7,0),"")</f>
        <v>0</v>
      </c>
      <c r="G617" s="321">
        <f>IFERROR(VLOOKUP($A617,'様式C-1-2用'!$B$3:$O$1100,8,0),"")</f>
        <v>0</v>
      </c>
      <c r="H617" s="327">
        <f>IFERROR(VLOOKUP($A617,'様式C-1-2用'!$B$3:$O$1100,9,0),"")</f>
        <v>0</v>
      </c>
      <c r="I617" s="321">
        <f>IFERROR(VLOOKUP($A617,'様式C-1-2用'!$B$3:$O$1100,10,0),"")</f>
        <v>0</v>
      </c>
      <c r="J617" s="321">
        <f>IFERROR(VLOOKUP($A617,'様式C-1-2用'!$B$3:$O$1100,11,0),"")</f>
        <v>0</v>
      </c>
      <c r="K617" s="321">
        <f t="shared" si="9"/>
        <v>0</v>
      </c>
      <c r="L617" s="321">
        <f>IFERROR(VLOOKUP($A617,'様式C-1-2用'!$B$3:$O$1100,12,0),"")</f>
        <v>0</v>
      </c>
      <c r="M617" s="321">
        <f>IFERROR(VLOOKUP($A617,'様式C-1-2用'!$B$3:$O$1100,13,0),"")</f>
        <v>0</v>
      </c>
      <c r="N617" s="321">
        <f>IFERROR(VLOOKUP($A617,'様式C-1-2用'!$B$3:$O$1100,14,0),"")</f>
        <v>0</v>
      </c>
      <c r="O617" s="321">
        <f>IFERROR(VLOOKUP($A617,'様式C-1-2用'!$B$3:$P$1100,15,0),"")</f>
        <v>0</v>
      </c>
    </row>
    <row r="618" spans="1:15" ht="15.95" customHeight="1" x14ac:dyDescent="0.15">
      <c r="A618" s="314">
        <v>616</v>
      </c>
      <c r="B618" s="320">
        <f>IFERROR(VLOOKUP($A618,'様式C-1-2用'!$B$3:$O$1100,2,0),"")</f>
        <v>0</v>
      </c>
      <c r="C618" s="321" t="str">
        <f>IFERROR(VLOOKUP($A618,'様式C-1-2用'!$B$3:$O$1100,3,0),"")</f>
        <v/>
      </c>
      <c r="D618" s="321">
        <f>IFERROR(VLOOKUP($A618,'様式C-1-2用'!$B$3:$O$1100,5,0),"")</f>
        <v>0</v>
      </c>
      <c r="E618" s="321">
        <f>IFERROR(VLOOKUP($A618,'様式C-1-2用'!$B$3:$O$1100,6,0),"")</f>
        <v>0</v>
      </c>
      <c r="F618" s="321">
        <f>IFERROR(VLOOKUP($A618,'様式C-1-2用'!$B$3:$O$1100,7,0),"")</f>
        <v>0</v>
      </c>
      <c r="G618" s="321">
        <f>IFERROR(VLOOKUP($A618,'様式C-1-2用'!$B$3:$O$1100,8,0),"")</f>
        <v>0</v>
      </c>
      <c r="H618" s="327">
        <f>IFERROR(VLOOKUP($A618,'様式C-1-2用'!$B$3:$O$1100,9,0),"")</f>
        <v>0</v>
      </c>
      <c r="I618" s="321">
        <f>IFERROR(VLOOKUP($A618,'様式C-1-2用'!$B$3:$O$1100,10,0),"")</f>
        <v>0</v>
      </c>
      <c r="J618" s="321">
        <f>IFERROR(VLOOKUP($A618,'様式C-1-2用'!$B$3:$O$1100,11,0),"")</f>
        <v>0</v>
      </c>
      <c r="K618" s="321">
        <f t="shared" si="9"/>
        <v>0</v>
      </c>
      <c r="L618" s="321">
        <f>IFERROR(VLOOKUP($A618,'様式C-1-2用'!$B$3:$O$1100,12,0),"")</f>
        <v>0</v>
      </c>
      <c r="M618" s="321">
        <f>IFERROR(VLOOKUP($A618,'様式C-1-2用'!$B$3:$O$1100,13,0),"")</f>
        <v>0</v>
      </c>
      <c r="N618" s="321">
        <f>IFERROR(VLOOKUP($A618,'様式C-1-2用'!$B$3:$O$1100,14,0),"")</f>
        <v>0</v>
      </c>
      <c r="O618" s="321">
        <f>IFERROR(VLOOKUP($A618,'様式C-1-2用'!$B$3:$P$1100,15,0),"")</f>
        <v>0</v>
      </c>
    </row>
    <row r="619" spans="1:15" ht="15.95" customHeight="1" x14ac:dyDescent="0.15">
      <c r="A619" s="314">
        <v>617</v>
      </c>
      <c r="B619" s="320">
        <f>IFERROR(VLOOKUP($A619,'様式C-1-2用'!$B$3:$O$1100,2,0),"")</f>
        <v>0</v>
      </c>
      <c r="C619" s="321" t="str">
        <f>IFERROR(VLOOKUP($A619,'様式C-1-2用'!$B$3:$O$1100,3,0),"")</f>
        <v/>
      </c>
      <c r="D619" s="321">
        <f>IFERROR(VLOOKUP($A619,'様式C-1-2用'!$B$3:$O$1100,5,0),"")</f>
        <v>0</v>
      </c>
      <c r="E619" s="321">
        <f>IFERROR(VLOOKUP($A619,'様式C-1-2用'!$B$3:$O$1100,6,0),"")</f>
        <v>0</v>
      </c>
      <c r="F619" s="321">
        <f>IFERROR(VLOOKUP($A619,'様式C-1-2用'!$B$3:$O$1100,7,0),"")</f>
        <v>0</v>
      </c>
      <c r="G619" s="321">
        <f>IFERROR(VLOOKUP($A619,'様式C-1-2用'!$B$3:$O$1100,8,0),"")</f>
        <v>0</v>
      </c>
      <c r="H619" s="327">
        <f>IFERROR(VLOOKUP($A619,'様式C-1-2用'!$B$3:$O$1100,9,0),"")</f>
        <v>0</v>
      </c>
      <c r="I619" s="321">
        <f>IFERROR(VLOOKUP($A619,'様式C-1-2用'!$B$3:$O$1100,10,0),"")</f>
        <v>0</v>
      </c>
      <c r="J619" s="321">
        <f>IFERROR(VLOOKUP($A619,'様式C-1-2用'!$B$3:$O$1100,11,0),"")</f>
        <v>0</v>
      </c>
      <c r="K619" s="321">
        <f t="shared" si="9"/>
        <v>0</v>
      </c>
      <c r="L619" s="321">
        <f>IFERROR(VLOOKUP($A619,'様式C-1-2用'!$B$3:$O$1100,12,0),"")</f>
        <v>0</v>
      </c>
      <c r="M619" s="321">
        <f>IFERROR(VLOOKUP($A619,'様式C-1-2用'!$B$3:$O$1100,13,0),"")</f>
        <v>0</v>
      </c>
      <c r="N619" s="321">
        <f>IFERROR(VLOOKUP($A619,'様式C-1-2用'!$B$3:$O$1100,14,0),"")</f>
        <v>0</v>
      </c>
      <c r="O619" s="321">
        <f>IFERROR(VLOOKUP($A619,'様式C-1-2用'!$B$3:$P$1100,15,0),"")</f>
        <v>0</v>
      </c>
    </row>
    <row r="620" spans="1:15" ht="15.95" customHeight="1" x14ac:dyDescent="0.15">
      <c r="A620" s="314">
        <v>618</v>
      </c>
      <c r="B620" s="320">
        <f>IFERROR(VLOOKUP($A620,'様式C-1-2用'!$B$3:$O$1100,2,0),"")</f>
        <v>0</v>
      </c>
      <c r="C620" s="321" t="str">
        <f>IFERROR(VLOOKUP($A620,'様式C-1-2用'!$B$3:$O$1100,3,0),"")</f>
        <v/>
      </c>
      <c r="D620" s="321">
        <f>IFERROR(VLOOKUP($A620,'様式C-1-2用'!$B$3:$O$1100,5,0),"")</f>
        <v>0</v>
      </c>
      <c r="E620" s="321">
        <f>IFERROR(VLOOKUP($A620,'様式C-1-2用'!$B$3:$O$1100,6,0),"")</f>
        <v>0</v>
      </c>
      <c r="F620" s="321">
        <f>IFERROR(VLOOKUP($A620,'様式C-1-2用'!$B$3:$O$1100,7,0),"")</f>
        <v>0</v>
      </c>
      <c r="G620" s="321">
        <f>IFERROR(VLOOKUP($A620,'様式C-1-2用'!$B$3:$O$1100,8,0),"")</f>
        <v>0</v>
      </c>
      <c r="H620" s="327">
        <f>IFERROR(VLOOKUP($A620,'様式C-1-2用'!$B$3:$O$1100,9,0),"")</f>
        <v>0</v>
      </c>
      <c r="I620" s="321">
        <f>IFERROR(VLOOKUP($A620,'様式C-1-2用'!$B$3:$O$1100,10,0),"")</f>
        <v>0</v>
      </c>
      <c r="J620" s="321">
        <f>IFERROR(VLOOKUP($A620,'様式C-1-2用'!$B$3:$O$1100,11,0),"")</f>
        <v>0</v>
      </c>
      <c r="K620" s="321">
        <f t="shared" si="9"/>
        <v>0</v>
      </c>
      <c r="L620" s="321">
        <f>IFERROR(VLOOKUP($A620,'様式C-1-2用'!$B$3:$O$1100,12,0),"")</f>
        <v>0</v>
      </c>
      <c r="M620" s="321">
        <f>IFERROR(VLOOKUP($A620,'様式C-1-2用'!$B$3:$O$1100,13,0),"")</f>
        <v>0</v>
      </c>
      <c r="N620" s="321">
        <f>IFERROR(VLOOKUP($A620,'様式C-1-2用'!$B$3:$O$1100,14,0),"")</f>
        <v>0</v>
      </c>
      <c r="O620" s="321">
        <f>IFERROR(VLOOKUP($A620,'様式C-1-2用'!$B$3:$P$1100,15,0),"")</f>
        <v>0</v>
      </c>
    </row>
    <row r="621" spans="1:15" ht="15.95" customHeight="1" x14ac:dyDescent="0.15">
      <c r="A621" s="314">
        <v>619</v>
      </c>
      <c r="B621" s="320">
        <f>IFERROR(VLOOKUP($A621,'様式C-1-2用'!$B$3:$O$1100,2,0),"")</f>
        <v>0</v>
      </c>
      <c r="C621" s="321" t="str">
        <f>IFERROR(VLOOKUP($A621,'様式C-1-2用'!$B$3:$O$1100,3,0),"")</f>
        <v/>
      </c>
      <c r="D621" s="321">
        <f>IFERROR(VLOOKUP($A621,'様式C-1-2用'!$B$3:$O$1100,5,0),"")</f>
        <v>0</v>
      </c>
      <c r="E621" s="321">
        <f>IFERROR(VLOOKUP($A621,'様式C-1-2用'!$B$3:$O$1100,6,0),"")</f>
        <v>0</v>
      </c>
      <c r="F621" s="321">
        <f>IFERROR(VLOOKUP($A621,'様式C-1-2用'!$B$3:$O$1100,7,0),"")</f>
        <v>0</v>
      </c>
      <c r="G621" s="321">
        <f>IFERROR(VLOOKUP($A621,'様式C-1-2用'!$B$3:$O$1100,8,0),"")</f>
        <v>0</v>
      </c>
      <c r="H621" s="327">
        <f>IFERROR(VLOOKUP($A621,'様式C-1-2用'!$B$3:$O$1100,9,0),"")</f>
        <v>0</v>
      </c>
      <c r="I621" s="321">
        <f>IFERROR(VLOOKUP($A621,'様式C-1-2用'!$B$3:$O$1100,10,0),"")</f>
        <v>0</v>
      </c>
      <c r="J621" s="321">
        <f>IFERROR(VLOOKUP($A621,'様式C-1-2用'!$B$3:$O$1100,11,0),"")</f>
        <v>0</v>
      </c>
      <c r="K621" s="321">
        <f t="shared" si="9"/>
        <v>0</v>
      </c>
      <c r="L621" s="321">
        <f>IFERROR(VLOOKUP($A621,'様式C-1-2用'!$B$3:$O$1100,12,0),"")</f>
        <v>0</v>
      </c>
      <c r="M621" s="321">
        <f>IFERROR(VLOOKUP($A621,'様式C-1-2用'!$B$3:$O$1100,13,0),"")</f>
        <v>0</v>
      </c>
      <c r="N621" s="321">
        <f>IFERROR(VLOOKUP($A621,'様式C-1-2用'!$B$3:$O$1100,14,0),"")</f>
        <v>0</v>
      </c>
      <c r="O621" s="321">
        <f>IFERROR(VLOOKUP($A621,'様式C-1-2用'!$B$3:$P$1100,15,0),"")</f>
        <v>0</v>
      </c>
    </row>
    <row r="622" spans="1:15" ht="15.95" customHeight="1" x14ac:dyDescent="0.15">
      <c r="A622" s="314">
        <v>620</v>
      </c>
      <c r="B622" s="320">
        <f>IFERROR(VLOOKUP($A622,'様式C-1-2用'!$B$3:$O$1100,2,0),"")</f>
        <v>0</v>
      </c>
      <c r="C622" s="321" t="str">
        <f>IFERROR(VLOOKUP($A622,'様式C-1-2用'!$B$3:$O$1100,3,0),"")</f>
        <v/>
      </c>
      <c r="D622" s="321">
        <f>IFERROR(VLOOKUP($A622,'様式C-1-2用'!$B$3:$O$1100,5,0),"")</f>
        <v>0</v>
      </c>
      <c r="E622" s="321">
        <f>IFERROR(VLOOKUP($A622,'様式C-1-2用'!$B$3:$O$1100,6,0),"")</f>
        <v>0</v>
      </c>
      <c r="F622" s="321">
        <f>IFERROR(VLOOKUP($A622,'様式C-1-2用'!$B$3:$O$1100,7,0),"")</f>
        <v>0</v>
      </c>
      <c r="G622" s="321">
        <f>IFERROR(VLOOKUP($A622,'様式C-1-2用'!$B$3:$O$1100,8,0),"")</f>
        <v>0</v>
      </c>
      <c r="H622" s="327">
        <f>IFERROR(VLOOKUP($A622,'様式C-1-2用'!$B$3:$O$1100,9,0),"")</f>
        <v>0</v>
      </c>
      <c r="I622" s="321">
        <f>IFERROR(VLOOKUP($A622,'様式C-1-2用'!$B$3:$O$1100,10,0),"")</f>
        <v>0</v>
      </c>
      <c r="J622" s="321">
        <f>IFERROR(VLOOKUP($A622,'様式C-1-2用'!$B$3:$O$1100,11,0),"")</f>
        <v>0</v>
      </c>
      <c r="K622" s="321">
        <f t="shared" si="9"/>
        <v>0</v>
      </c>
      <c r="L622" s="321">
        <f>IFERROR(VLOOKUP($A622,'様式C-1-2用'!$B$3:$O$1100,12,0),"")</f>
        <v>0</v>
      </c>
      <c r="M622" s="321">
        <f>IFERROR(VLOOKUP($A622,'様式C-1-2用'!$B$3:$O$1100,13,0),"")</f>
        <v>0</v>
      </c>
      <c r="N622" s="321">
        <f>IFERROR(VLOOKUP($A622,'様式C-1-2用'!$B$3:$O$1100,14,0),"")</f>
        <v>0</v>
      </c>
      <c r="O622" s="321">
        <f>IFERROR(VLOOKUP($A622,'様式C-1-2用'!$B$3:$P$1100,15,0),"")</f>
        <v>0</v>
      </c>
    </row>
    <row r="623" spans="1:15" ht="15.95" customHeight="1" x14ac:dyDescent="0.15">
      <c r="A623" s="314">
        <v>621</v>
      </c>
      <c r="B623" s="320">
        <f>IFERROR(VLOOKUP($A623,'様式C-1-2用'!$B$3:$O$1100,2,0),"")</f>
        <v>0</v>
      </c>
      <c r="C623" s="321" t="str">
        <f>IFERROR(VLOOKUP($A623,'様式C-1-2用'!$B$3:$O$1100,3,0),"")</f>
        <v/>
      </c>
      <c r="D623" s="321">
        <f>IFERROR(VLOOKUP($A623,'様式C-1-2用'!$B$3:$O$1100,5,0),"")</f>
        <v>0</v>
      </c>
      <c r="E623" s="321">
        <f>IFERROR(VLOOKUP($A623,'様式C-1-2用'!$B$3:$O$1100,6,0),"")</f>
        <v>0</v>
      </c>
      <c r="F623" s="321">
        <f>IFERROR(VLOOKUP($A623,'様式C-1-2用'!$B$3:$O$1100,7,0),"")</f>
        <v>0</v>
      </c>
      <c r="G623" s="321">
        <f>IFERROR(VLOOKUP($A623,'様式C-1-2用'!$B$3:$O$1100,8,0),"")</f>
        <v>0</v>
      </c>
      <c r="H623" s="327">
        <f>IFERROR(VLOOKUP($A623,'様式C-1-2用'!$B$3:$O$1100,9,0),"")</f>
        <v>0</v>
      </c>
      <c r="I623" s="321">
        <f>IFERROR(VLOOKUP($A623,'様式C-1-2用'!$B$3:$O$1100,10,0),"")</f>
        <v>0</v>
      </c>
      <c r="J623" s="321">
        <f>IFERROR(VLOOKUP($A623,'様式C-1-2用'!$B$3:$O$1100,11,0),"")</f>
        <v>0</v>
      </c>
      <c r="K623" s="321">
        <f t="shared" si="9"/>
        <v>0</v>
      </c>
      <c r="L623" s="321">
        <f>IFERROR(VLOOKUP($A623,'様式C-1-2用'!$B$3:$O$1100,12,0),"")</f>
        <v>0</v>
      </c>
      <c r="M623" s="321">
        <f>IFERROR(VLOOKUP($A623,'様式C-1-2用'!$B$3:$O$1100,13,0),"")</f>
        <v>0</v>
      </c>
      <c r="N623" s="321">
        <f>IFERROR(VLOOKUP($A623,'様式C-1-2用'!$B$3:$O$1100,14,0),"")</f>
        <v>0</v>
      </c>
      <c r="O623" s="321">
        <f>IFERROR(VLOOKUP($A623,'様式C-1-2用'!$B$3:$P$1100,15,0),"")</f>
        <v>0</v>
      </c>
    </row>
    <row r="624" spans="1:15" ht="15.95" customHeight="1" x14ac:dyDescent="0.15">
      <c r="A624" s="314">
        <v>622</v>
      </c>
      <c r="B624" s="320">
        <f>IFERROR(VLOOKUP($A624,'様式C-1-2用'!$B$3:$O$1100,2,0),"")</f>
        <v>0</v>
      </c>
      <c r="C624" s="321" t="str">
        <f>IFERROR(VLOOKUP($A624,'様式C-1-2用'!$B$3:$O$1100,3,0),"")</f>
        <v/>
      </c>
      <c r="D624" s="321">
        <f>IFERROR(VLOOKUP($A624,'様式C-1-2用'!$B$3:$O$1100,5,0),"")</f>
        <v>0</v>
      </c>
      <c r="E624" s="321">
        <f>IFERROR(VLOOKUP($A624,'様式C-1-2用'!$B$3:$O$1100,6,0),"")</f>
        <v>0</v>
      </c>
      <c r="F624" s="321">
        <f>IFERROR(VLOOKUP($A624,'様式C-1-2用'!$B$3:$O$1100,7,0),"")</f>
        <v>0</v>
      </c>
      <c r="G624" s="321">
        <f>IFERROR(VLOOKUP($A624,'様式C-1-2用'!$B$3:$O$1100,8,0),"")</f>
        <v>0</v>
      </c>
      <c r="H624" s="327">
        <f>IFERROR(VLOOKUP($A624,'様式C-1-2用'!$B$3:$O$1100,9,0),"")</f>
        <v>0</v>
      </c>
      <c r="I624" s="321">
        <f>IFERROR(VLOOKUP($A624,'様式C-1-2用'!$B$3:$O$1100,10,0),"")</f>
        <v>0</v>
      </c>
      <c r="J624" s="321">
        <f>IFERROR(VLOOKUP($A624,'様式C-1-2用'!$B$3:$O$1100,11,0),"")</f>
        <v>0</v>
      </c>
      <c r="K624" s="321">
        <f t="shared" si="9"/>
        <v>0</v>
      </c>
      <c r="L624" s="321">
        <f>IFERROR(VLOOKUP($A624,'様式C-1-2用'!$B$3:$O$1100,12,0),"")</f>
        <v>0</v>
      </c>
      <c r="M624" s="321">
        <f>IFERROR(VLOOKUP($A624,'様式C-1-2用'!$B$3:$O$1100,13,0),"")</f>
        <v>0</v>
      </c>
      <c r="N624" s="321">
        <f>IFERROR(VLOOKUP($A624,'様式C-1-2用'!$B$3:$O$1100,14,0),"")</f>
        <v>0</v>
      </c>
      <c r="O624" s="321">
        <f>IFERROR(VLOOKUP($A624,'様式C-1-2用'!$B$3:$P$1100,15,0),"")</f>
        <v>0</v>
      </c>
    </row>
    <row r="625" spans="1:15" ht="15.95" customHeight="1" x14ac:dyDescent="0.15">
      <c r="A625" s="314">
        <v>623</v>
      </c>
      <c r="B625" s="320">
        <f>IFERROR(VLOOKUP($A625,'様式C-1-2用'!$B$3:$O$1100,2,0),"")</f>
        <v>0</v>
      </c>
      <c r="C625" s="321" t="str">
        <f>IFERROR(VLOOKUP($A625,'様式C-1-2用'!$B$3:$O$1100,3,0),"")</f>
        <v/>
      </c>
      <c r="D625" s="321">
        <f>IFERROR(VLOOKUP($A625,'様式C-1-2用'!$B$3:$O$1100,5,0),"")</f>
        <v>0</v>
      </c>
      <c r="E625" s="321">
        <f>IFERROR(VLOOKUP($A625,'様式C-1-2用'!$B$3:$O$1100,6,0),"")</f>
        <v>0</v>
      </c>
      <c r="F625" s="321">
        <f>IFERROR(VLOOKUP($A625,'様式C-1-2用'!$B$3:$O$1100,7,0),"")</f>
        <v>0</v>
      </c>
      <c r="G625" s="321">
        <f>IFERROR(VLOOKUP($A625,'様式C-1-2用'!$B$3:$O$1100,8,0),"")</f>
        <v>0</v>
      </c>
      <c r="H625" s="327">
        <f>IFERROR(VLOOKUP($A625,'様式C-1-2用'!$B$3:$O$1100,9,0),"")</f>
        <v>0</v>
      </c>
      <c r="I625" s="321">
        <f>IFERROR(VLOOKUP($A625,'様式C-1-2用'!$B$3:$O$1100,10,0),"")</f>
        <v>0</v>
      </c>
      <c r="J625" s="321">
        <f>IFERROR(VLOOKUP($A625,'様式C-1-2用'!$B$3:$O$1100,11,0),"")</f>
        <v>0</v>
      </c>
      <c r="K625" s="321">
        <f t="shared" si="9"/>
        <v>0</v>
      </c>
      <c r="L625" s="321">
        <f>IFERROR(VLOOKUP($A625,'様式C-1-2用'!$B$3:$O$1100,12,0),"")</f>
        <v>0</v>
      </c>
      <c r="M625" s="321">
        <f>IFERROR(VLOOKUP($A625,'様式C-1-2用'!$B$3:$O$1100,13,0),"")</f>
        <v>0</v>
      </c>
      <c r="N625" s="321">
        <f>IFERROR(VLOOKUP($A625,'様式C-1-2用'!$B$3:$O$1100,14,0),"")</f>
        <v>0</v>
      </c>
      <c r="O625" s="321">
        <f>IFERROR(VLOOKUP($A625,'様式C-1-2用'!$B$3:$P$1100,15,0),"")</f>
        <v>0</v>
      </c>
    </row>
    <row r="626" spans="1:15" ht="15.95" customHeight="1" x14ac:dyDescent="0.15">
      <c r="A626" s="314">
        <v>624</v>
      </c>
      <c r="B626" s="320">
        <f>IFERROR(VLOOKUP($A626,'様式C-1-2用'!$B$3:$O$1100,2,0),"")</f>
        <v>0</v>
      </c>
      <c r="C626" s="321" t="str">
        <f>IFERROR(VLOOKUP($A626,'様式C-1-2用'!$B$3:$O$1100,3,0),"")</f>
        <v/>
      </c>
      <c r="D626" s="321">
        <f>IFERROR(VLOOKUP($A626,'様式C-1-2用'!$B$3:$O$1100,5,0),"")</f>
        <v>0</v>
      </c>
      <c r="E626" s="321">
        <f>IFERROR(VLOOKUP($A626,'様式C-1-2用'!$B$3:$O$1100,6,0),"")</f>
        <v>0</v>
      </c>
      <c r="F626" s="321">
        <f>IFERROR(VLOOKUP($A626,'様式C-1-2用'!$B$3:$O$1100,7,0),"")</f>
        <v>0</v>
      </c>
      <c r="G626" s="321">
        <f>IFERROR(VLOOKUP($A626,'様式C-1-2用'!$B$3:$O$1100,8,0),"")</f>
        <v>0</v>
      </c>
      <c r="H626" s="327">
        <f>IFERROR(VLOOKUP($A626,'様式C-1-2用'!$B$3:$O$1100,9,0),"")</f>
        <v>0</v>
      </c>
      <c r="I626" s="321">
        <f>IFERROR(VLOOKUP($A626,'様式C-1-2用'!$B$3:$O$1100,10,0),"")</f>
        <v>0</v>
      </c>
      <c r="J626" s="321">
        <f>IFERROR(VLOOKUP($A626,'様式C-1-2用'!$B$3:$O$1100,11,0),"")</f>
        <v>0</v>
      </c>
      <c r="K626" s="321">
        <f t="shared" si="9"/>
        <v>0</v>
      </c>
      <c r="L626" s="321">
        <f>IFERROR(VLOOKUP($A626,'様式C-1-2用'!$B$3:$O$1100,12,0),"")</f>
        <v>0</v>
      </c>
      <c r="M626" s="321">
        <f>IFERROR(VLOOKUP($A626,'様式C-1-2用'!$B$3:$O$1100,13,0),"")</f>
        <v>0</v>
      </c>
      <c r="N626" s="321">
        <f>IFERROR(VLOOKUP($A626,'様式C-1-2用'!$B$3:$O$1100,14,0),"")</f>
        <v>0</v>
      </c>
      <c r="O626" s="321">
        <f>IFERROR(VLOOKUP($A626,'様式C-1-2用'!$B$3:$P$1100,15,0),"")</f>
        <v>0</v>
      </c>
    </row>
    <row r="627" spans="1:15" ht="15.95" customHeight="1" x14ac:dyDescent="0.15">
      <c r="A627" s="314">
        <v>625</v>
      </c>
      <c r="B627" s="320">
        <f>IFERROR(VLOOKUP($A627,'様式C-1-2用'!$B$3:$O$1100,2,0),"")</f>
        <v>0</v>
      </c>
      <c r="C627" s="321" t="str">
        <f>IFERROR(VLOOKUP($A627,'様式C-1-2用'!$B$3:$O$1100,3,0),"")</f>
        <v/>
      </c>
      <c r="D627" s="321">
        <f>IFERROR(VLOOKUP($A627,'様式C-1-2用'!$B$3:$O$1100,5,0),"")</f>
        <v>0</v>
      </c>
      <c r="E627" s="321">
        <f>IFERROR(VLOOKUP($A627,'様式C-1-2用'!$B$3:$O$1100,6,0),"")</f>
        <v>0</v>
      </c>
      <c r="F627" s="321">
        <f>IFERROR(VLOOKUP($A627,'様式C-1-2用'!$B$3:$O$1100,7,0),"")</f>
        <v>0</v>
      </c>
      <c r="G627" s="321">
        <f>IFERROR(VLOOKUP($A627,'様式C-1-2用'!$B$3:$O$1100,8,0),"")</f>
        <v>0</v>
      </c>
      <c r="H627" s="327">
        <f>IFERROR(VLOOKUP($A627,'様式C-1-2用'!$B$3:$O$1100,9,0),"")</f>
        <v>0</v>
      </c>
      <c r="I627" s="321">
        <f>IFERROR(VLOOKUP($A627,'様式C-1-2用'!$B$3:$O$1100,10,0),"")</f>
        <v>0</v>
      </c>
      <c r="J627" s="321">
        <f>IFERROR(VLOOKUP($A627,'様式C-1-2用'!$B$3:$O$1100,11,0),"")</f>
        <v>0</v>
      </c>
      <c r="K627" s="321">
        <f t="shared" si="9"/>
        <v>0</v>
      </c>
      <c r="L627" s="321">
        <f>IFERROR(VLOOKUP($A627,'様式C-1-2用'!$B$3:$O$1100,12,0),"")</f>
        <v>0</v>
      </c>
      <c r="M627" s="321">
        <f>IFERROR(VLOOKUP($A627,'様式C-1-2用'!$B$3:$O$1100,13,0),"")</f>
        <v>0</v>
      </c>
      <c r="N627" s="321">
        <f>IFERROR(VLOOKUP($A627,'様式C-1-2用'!$B$3:$O$1100,14,0),"")</f>
        <v>0</v>
      </c>
      <c r="O627" s="321">
        <f>IFERROR(VLOOKUP($A627,'様式C-1-2用'!$B$3:$P$1100,15,0),"")</f>
        <v>0</v>
      </c>
    </row>
    <row r="628" spans="1:15" ht="15.95" customHeight="1" x14ac:dyDescent="0.15">
      <c r="A628" s="314">
        <v>626</v>
      </c>
      <c r="B628" s="320">
        <f>IFERROR(VLOOKUP($A628,'様式C-1-2用'!$B$3:$O$1100,2,0),"")</f>
        <v>0</v>
      </c>
      <c r="C628" s="321" t="str">
        <f>IFERROR(VLOOKUP($A628,'様式C-1-2用'!$B$3:$O$1100,3,0),"")</f>
        <v/>
      </c>
      <c r="D628" s="321">
        <f>IFERROR(VLOOKUP($A628,'様式C-1-2用'!$B$3:$O$1100,5,0),"")</f>
        <v>0</v>
      </c>
      <c r="E628" s="321">
        <f>IFERROR(VLOOKUP($A628,'様式C-1-2用'!$B$3:$O$1100,6,0),"")</f>
        <v>0</v>
      </c>
      <c r="F628" s="321">
        <f>IFERROR(VLOOKUP($A628,'様式C-1-2用'!$B$3:$O$1100,7,0),"")</f>
        <v>0</v>
      </c>
      <c r="G628" s="321">
        <f>IFERROR(VLOOKUP($A628,'様式C-1-2用'!$B$3:$O$1100,8,0),"")</f>
        <v>0</v>
      </c>
      <c r="H628" s="327">
        <f>IFERROR(VLOOKUP($A628,'様式C-1-2用'!$B$3:$O$1100,9,0),"")</f>
        <v>0</v>
      </c>
      <c r="I628" s="321">
        <f>IFERROR(VLOOKUP($A628,'様式C-1-2用'!$B$3:$O$1100,10,0),"")</f>
        <v>0</v>
      </c>
      <c r="J628" s="321">
        <f>IFERROR(VLOOKUP($A628,'様式C-1-2用'!$B$3:$O$1100,11,0),"")</f>
        <v>0</v>
      </c>
      <c r="K628" s="321">
        <f t="shared" si="9"/>
        <v>0</v>
      </c>
      <c r="L628" s="321">
        <f>IFERROR(VLOOKUP($A628,'様式C-1-2用'!$B$3:$O$1100,12,0),"")</f>
        <v>0</v>
      </c>
      <c r="M628" s="321">
        <f>IFERROR(VLOOKUP($A628,'様式C-1-2用'!$B$3:$O$1100,13,0),"")</f>
        <v>0</v>
      </c>
      <c r="N628" s="321">
        <f>IFERROR(VLOOKUP($A628,'様式C-1-2用'!$B$3:$O$1100,14,0),"")</f>
        <v>0</v>
      </c>
      <c r="O628" s="321">
        <f>IFERROR(VLOOKUP($A628,'様式C-1-2用'!$B$3:$P$1100,15,0),"")</f>
        <v>0</v>
      </c>
    </row>
    <row r="629" spans="1:15" ht="15.95" customHeight="1" x14ac:dyDescent="0.15">
      <c r="A629" s="314">
        <v>627</v>
      </c>
      <c r="B629" s="320">
        <f>IFERROR(VLOOKUP($A629,'様式C-1-2用'!$B$3:$O$1100,2,0),"")</f>
        <v>0</v>
      </c>
      <c r="C629" s="321" t="str">
        <f>IFERROR(VLOOKUP($A629,'様式C-1-2用'!$B$3:$O$1100,3,0),"")</f>
        <v/>
      </c>
      <c r="D629" s="321">
        <f>IFERROR(VLOOKUP($A629,'様式C-1-2用'!$B$3:$O$1100,5,0),"")</f>
        <v>0</v>
      </c>
      <c r="E629" s="321">
        <f>IFERROR(VLOOKUP($A629,'様式C-1-2用'!$B$3:$O$1100,6,0),"")</f>
        <v>0</v>
      </c>
      <c r="F629" s="321">
        <f>IFERROR(VLOOKUP($A629,'様式C-1-2用'!$B$3:$O$1100,7,0),"")</f>
        <v>0</v>
      </c>
      <c r="G629" s="321">
        <f>IFERROR(VLOOKUP($A629,'様式C-1-2用'!$B$3:$O$1100,8,0),"")</f>
        <v>0</v>
      </c>
      <c r="H629" s="327">
        <f>IFERROR(VLOOKUP($A629,'様式C-1-2用'!$B$3:$O$1100,9,0),"")</f>
        <v>0</v>
      </c>
      <c r="I629" s="321">
        <f>IFERROR(VLOOKUP($A629,'様式C-1-2用'!$B$3:$O$1100,10,0),"")</f>
        <v>0</v>
      </c>
      <c r="J629" s="321">
        <f>IFERROR(VLOOKUP($A629,'様式C-1-2用'!$B$3:$O$1100,11,0),"")</f>
        <v>0</v>
      </c>
      <c r="K629" s="321">
        <f t="shared" si="9"/>
        <v>0</v>
      </c>
      <c r="L629" s="321">
        <f>IFERROR(VLOOKUP($A629,'様式C-1-2用'!$B$3:$O$1100,12,0),"")</f>
        <v>0</v>
      </c>
      <c r="M629" s="321">
        <f>IFERROR(VLOOKUP($A629,'様式C-1-2用'!$B$3:$O$1100,13,0),"")</f>
        <v>0</v>
      </c>
      <c r="N629" s="321">
        <f>IFERROR(VLOOKUP($A629,'様式C-1-2用'!$B$3:$O$1100,14,0),"")</f>
        <v>0</v>
      </c>
      <c r="O629" s="321">
        <f>IFERROR(VLOOKUP($A629,'様式C-1-2用'!$B$3:$P$1100,15,0),"")</f>
        <v>0</v>
      </c>
    </row>
    <row r="630" spans="1:15" ht="15.95" customHeight="1" x14ac:dyDescent="0.15">
      <c r="A630" s="314">
        <v>628</v>
      </c>
      <c r="B630" s="320">
        <f>IFERROR(VLOOKUP($A630,'様式C-1-2用'!$B$3:$O$1100,2,0),"")</f>
        <v>0</v>
      </c>
      <c r="C630" s="321" t="str">
        <f>IFERROR(VLOOKUP($A630,'様式C-1-2用'!$B$3:$O$1100,3,0),"")</f>
        <v/>
      </c>
      <c r="D630" s="321">
        <f>IFERROR(VLOOKUP($A630,'様式C-1-2用'!$B$3:$O$1100,5,0),"")</f>
        <v>0</v>
      </c>
      <c r="E630" s="321">
        <f>IFERROR(VLOOKUP($A630,'様式C-1-2用'!$B$3:$O$1100,6,0),"")</f>
        <v>0</v>
      </c>
      <c r="F630" s="321">
        <f>IFERROR(VLOOKUP($A630,'様式C-1-2用'!$B$3:$O$1100,7,0),"")</f>
        <v>0</v>
      </c>
      <c r="G630" s="321">
        <f>IFERROR(VLOOKUP($A630,'様式C-1-2用'!$B$3:$O$1100,8,0),"")</f>
        <v>0</v>
      </c>
      <c r="H630" s="327">
        <f>IFERROR(VLOOKUP($A630,'様式C-1-2用'!$B$3:$O$1100,9,0),"")</f>
        <v>0</v>
      </c>
      <c r="I630" s="321">
        <f>IFERROR(VLOOKUP($A630,'様式C-1-2用'!$B$3:$O$1100,10,0),"")</f>
        <v>0</v>
      </c>
      <c r="J630" s="321">
        <f>IFERROR(VLOOKUP($A630,'様式C-1-2用'!$B$3:$O$1100,11,0),"")</f>
        <v>0</v>
      </c>
      <c r="K630" s="321">
        <f t="shared" si="9"/>
        <v>0</v>
      </c>
      <c r="L630" s="321">
        <f>IFERROR(VLOOKUP($A630,'様式C-1-2用'!$B$3:$O$1100,12,0),"")</f>
        <v>0</v>
      </c>
      <c r="M630" s="321">
        <f>IFERROR(VLOOKUP($A630,'様式C-1-2用'!$B$3:$O$1100,13,0),"")</f>
        <v>0</v>
      </c>
      <c r="N630" s="321">
        <f>IFERROR(VLOOKUP($A630,'様式C-1-2用'!$B$3:$O$1100,14,0),"")</f>
        <v>0</v>
      </c>
      <c r="O630" s="321">
        <f>IFERROR(VLOOKUP($A630,'様式C-1-2用'!$B$3:$P$1100,15,0),"")</f>
        <v>0</v>
      </c>
    </row>
    <row r="631" spans="1:15" ht="15.95" customHeight="1" x14ac:dyDescent="0.15">
      <c r="A631" s="314">
        <v>629</v>
      </c>
      <c r="B631" s="320">
        <f>IFERROR(VLOOKUP($A631,'様式C-1-2用'!$B$3:$O$1100,2,0),"")</f>
        <v>0</v>
      </c>
      <c r="C631" s="321" t="str">
        <f>IFERROR(VLOOKUP($A631,'様式C-1-2用'!$B$3:$O$1100,3,0),"")</f>
        <v/>
      </c>
      <c r="D631" s="321">
        <f>IFERROR(VLOOKUP($A631,'様式C-1-2用'!$B$3:$O$1100,5,0),"")</f>
        <v>0</v>
      </c>
      <c r="E631" s="321">
        <f>IFERROR(VLOOKUP($A631,'様式C-1-2用'!$B$3:$O$1100,6,0),"")</f>
        <v>0</v>
      </c>
      <c r="F631" s="321">
        <f>IFERROR(VLOOKUP($A631,'様式C-1-2用'!$B$3:$O$1100,7,0),"")</f>
        <v>0</v>
      </c>
      <c r="G631" s="321">
        <f>IFERROR(VLOOKUP($A631,'様式C-1-2用'!$B$3:$O$1100,8,0),"")</f>
        <v>0</v>
      </c>
      <c r="H631" s="327">
        <f>IFERROR(VLOOKUP($A631,'様式C-1-2用'!$B$3:$O$1100,9,0),"")</f>
        <v>0</v>
      </c>
      <c r="I631" s="321">
        <f>IFERROR(VLOOKUP($A631,'様式C-1-2用'!$B$3:$O$1100,10,0),"")</f>
        <v>0</v>
      </c>
      <c r="J631" s="321">
        <f>IFERROR(VLOOKUP($A631,'様式C-1-2用'!$B$3:$O$1100,11,0),"")</f>
        <v>0</v>
      </c>
      <c r="K631" s="321">
        <f t="shared" si="9"/>
        <v>0</v>
      </c>
      <c r="L631" s="321">
        <f>IFERROR(VLOOKUP($A631,'様式C-1-2用'!$B$3:$O$1100,12,0),"")</f>
        <v>0</v>
      </c>
      <c r="M631" s="321">
        <f>IFERROR(VLOOKUP($A631,'様式C-1-2用'!$B$3:$O$1100,13,0),"")</f>
        <v>0</v>
      </c>
      <c r="N631" s="321">
        <f>IFERROR(VLOOKUP($A631,'様式C-1-2用'!$B$3:$O$1100,14,0),"")</f>
        <v>0</v>
      </c>
      <c r="O631" s="321">
        <f>IFERROR(VLOOKUP($A631,'様式C-1-2用'!$B$3:$P$1100,15,0),"")</f>
        <v>0</v>
      </c>
    </row>
    <row r="632" spans="1:15" ht="15.95" customHeight="1" x14ac:dyDescent="0.15">
      <c r="A632" s="314">
        <v>630</v>
      </c>
      <c r="B632" s="320">
        <f>IFERROR(VLOOKUP($A632,'様式C-1-2用'!$B$3:$O$1100,2,0),"")</f>
        <v>0</v>
      </c>
      <c r="C632" s="321" t="str">
        <f>IFERROR(VLOOKUP($A632,'様式C-1-2用'!$B$3:$O$1100,3,0),"")</f>
        <v/>
      </c>
      <c r="D632" s="321">
        <f>IFERROR(VLOOKUP($A632,'様式C-1-2用'!$B$3:$O$1100,5,0),"")</f>
        <v>0</v>
      </c>
      <c r="E632" s="321">
        <f>IFERROR(VLOOKUP($A632,'様式C-1-2用'!$B$3:$O$1100,6,0),"")</f>
        <v>0</v>
      </c>
      <c r="F632" s="321">
        <f>IFERROR(VLOOKUP($A632,'様式C-1-2用'!$B$3:$O$1100,7,0),"")</f>
        <v>0</v>
      </c>
      <c r="G632" s="321">
        <f>IFERROR(VLOOKUP($A632,'様式C-1-2用'!$B$3:$O$1100,8,0),"")</f>
        <v>0</v>
      </c>
      <c r="H632" s="327">
        <f>IFERROR(VLOOKUP($A632,'様式C-1-2用'!$B$3:$O$1100,9,0),"")</f>
        <v>0</v>
      </c>
      <c r="I632" s="321">
        <f>IFERROR(VLOOKUP($A632,'様式C-1-2用'!$B$3:$O$1100,10,0),"")</f>
        <v>0</v>
      </c>
      <c r="J632" s="321">
        <f>IFERROR(VLOOKUP($A632,'様式C-1-2用'!$B$3:$O$1100,11,0),"")</f>
        <v>0</v>
      </c>
      <c r="K632" s="321">
        <f t="shared" si="9"/>
        <v>0</v>
      </c>
      <c r="L632" s="321">
        <f>IFERROR(VLOOKUP($A632,'様式C-1-2用'!$B$3:$O$1100,12,0),"")</f>
        <v>0</v>
      </c>
      <c r="M632" s="321">
        <f>IFERROR(VLOOKUP($A632,'様式C-1-2用'!$B$3:$O$1100,13,0),"")</f>
        <v>0</v>
      </c>
      <c r="N632" s="321">
        <f>IFERROR(VLOOKUP($A632,'様式C-1-2用'!$B$3:$O$1100,14,0),"")</f>
        <v>0</v>
      </c>
      <c r="O632" s="321">
        <f>IFERROR(VLOOKUP($A632,'様式C-1-2用'!$B$3:$P$1100,15,0),"")</f>
        <v>0</v>
      </c>
    </row>
    <row r="633" spans="1:15" ht="15.95" customHeight="1" x14ac:dyDescent="0.15">
      <c r="A633" s="314">
        <v>631</v>
      </c>
      <c r="B633" s="320">
        <f>IFERROR(VLOOKUP($A633,'様式C-1-2用'!$B$3:$O$1100,2,0),"")</f>
        <v>0</v>
      </c>
      <c r="C633" s="321" t="str">
        <f>IFERROR(VLOOKUP($A633,'様式C-1-2用'!$B$3:$O$1100,3,0),"")</f>
        <v/>
      </c>
      <c r="D633" s="321">
        <f>IFERROR(VLOOKUP($A633,'様式C-1-2用'!$B$3:$O$1100,5,0),"")</f>
        <v>0</v>
      </c>
      <c r="E633" s="321">
        <f>IFERROR(VLOOKUP($A633,'様式C-1-2用'!$B$3:$O$1100,6,0),"")</f>
        <v>0</v>
      </c>
      <c r="F633" s="321">
        <f>IFERROR(VLOOKUP($A633,'様式C-1-2用'!$B$3:$O$1100,7,0),"")</f>
        <v>0</v>
      </c>
      <c r="G633" s="321">
        <f>IFERROR(VLOOKUP($A633,'様式C-1-2用'!$B$3:$O$1100,8,0),"")</f>
        <v>0</v>
      </c>
      <c r="H633" s="327">
        <f>IFERROR(VLOOKUP($A633,'様式C-1-2用'!$B$3:$O$1100,9,0),"")</f>
        <v>0</v>
      </c>
      <c r="I633" s="321">
        <f>IFERROR(VLOOKUP($A633,'様式C-1-2用'!$B$3:$O$1100,10,0),"")</f>
        <v>0</v>
      </c>
      <c r="J633" s="321">
        <f>IFERROR(VLOOKUP($A633,'様式C-1-2用'!$B$3:$O$1100,11,0),"")</f>
        <v>0</v>
      </c>
      <c r="K633" s="321">
        <f t="shared" si="9"/>
        <v>0</v>
      </c>
      <c r="L633" s="321">
        <f>IFERROR(VLOOKUP($A633,'様式C-1-2用'!$B$3:$O$1100,12,0),"")</f>
        <v>0</v>
      </c>
      <c r="M633" s="321">
        <f>IFERROR(VLOOKUP($A633,'様式C-1-2用'!$B$3:$O$1100,13,0),"")</f>
        <v>0</v>
      </c>
      <c r="N633" s="321">
        <f>IFERROR(VLOOKUP($A633,'様式C-1-2用'!$B$3:$O$1100,14,0),"")</f>
        <v>0</v>
      </c>
      <c r="O633" s="321">
        <f>IFERROR(VLOOKUP($A633,'様式C-1-2用'!$B$3:$P$1100,15,0),"")</f>
        <v>0</v>
      </c>
    </row>
    <row r="634" spans="1:15" ht="15.95" customHeight="1" x14ac:dyDescent="0.15">
      <c r="A634" s="314">
        <v>632</v>
      </c>
      <c r="B634" s="320">
        <f>IFERROR(VLOOKUP($A634,'様式C-1-2用'!$B$3:$O$1100,2,0),"")</f>
        <v>0</v>
      </c>
      <c r="C634" s="321" t="str">
        <f>IFERROR(VLOOKUP($A634,'様式C-1-2用'!$B$3:$O$1100,3,0),"")</f>
        <v/>
      </c>
      <c r="D634" s="321">
        <f>IFERROR(VLOOKUP($A634,'様式C-1-2用'!$B$3:$O$1100,5,0),"")</f>
        <v>0</v>
      </c>
      <c r="E634" s="321">
        <f>IFERROR(VLOOKUP($A634,'様式C-1-2用'!$B$3:$O$1100,6,0),"")</f>
        <v>0</v>
      </c>
      <c r="F634" s="321">
        <f>IFERROR(VLOOKUP($A634,'様式C-1-2用'!$B$3:$O$1100,7,0),"")</f>
        <v>0</v>
      </c>
      <c r="G634" s="321">
        <f>IFERROR(VLOOKUP($A634,'様式C-1-2用'!$B$3:$O$1100,8,0),"")</f>
        <v>0</v>
      </c>
      <c r="H634" s="327">
        <f>IFERROR(VLOOKUP($A634,'様式C-1-2用'!$B$3:$O$1100,9,0),"")</f>
        <v>0</v>
      </c>
      <c r="I634" s="321">
        <f>IFERROR(VLOOKUP($A634,'様式C-1-2用'!$B$3:$O$1100,10,0),"")</f>
        <v>0</v>
      </c>
      <c r="J634" s="321">
        <f>IFERROR(VLOOKUP($A634,'様式C-1-2用'!$B$3:$O$1100,11,0),"")</f>
        <v>0</v>
      </c>
      <c r="K634" s="321">
        <f t="shared" si="9"/>
        <v>0</v>
      </c>
      <c r="L634" s="321">
        <f>IFERROR(VLOOKUP($A634,'様式C-1-2用'!$B$3:$O$1100,12,0),"")</f>
        <v>0</v>
      </c>
      <c r="M634" s="321">
        <f>IFERROR(VLOOKUP($A634,'様式C-1-2用'!$B$3:$O$1100,13,0),"")</f>
        <v>0</v>
      </c>
      <c r="N634" s="321">
        <f>IFERROR(VLOOKUP($A634,'様式C-1-2用'!$B$3:$O$1100,14,0),"")</f>
        <v>0</v>
      </c>
      <c r="O634" s="321">
        <f>IFERROR(VLOOKUP($A634,'様式C-1-2用'!$B$3:$P$1100,15,0),"")</f>
        <v>0</v>
      </c>
    </row>
    <row r="635" spans="1:15" ht="15.95" customHeight="1" x14ac:dyDescent="0.15">
      <c r="A635" s="314">
        <v>633</v>
      </c>
      <c r="B635" s="320">
        <f>IFERROR(VLOOKUP($A635,'様式C-1-2用'!$B$3:$O$1100,2,0),"")</f>
        <v>0</v>
      </c>
      <c r="C635" s="321" t="str">
        <f>IFERROR(VLOOKUP($A635,'様式C-1-2用'!$B$3:$O$1100,3,0),"")</f>
        <v/>
      </c>
      <c r="D635" s="321">
        <f>IFERROR(VLOOKUP($A635,'様式C-1-2用'!$B$3:$O$1100,5,0),"")</f>
        <v>0</v>
      </c>
      <c r="E635" s="321">
        <f>IFERROR(VLOOKUP($A635,'様式C-1-2用'!$B$3:$O$1100,6,0),"")</f>
        <v>0</v>
      </c>
      <c r="F635" s="321">
        <f>IFERROR(VLOOKUP($A635,'様式C-1-2用'!$B$3:$O$1100,7,0),"")</f>
        <v>0</v>
      </c>
      <c r="G635" s="321">
        <f>IFERROR(VLOOKUP($A635,'様式C-1-2用'!$B$3:$O$1100,8,0),"")</f>
        <v>0</v>
      </c>
      <c r="H635" s="327">
        <f>IFERROR(VLOOKUP($A635,'様式C-1-2用'!$B$3:$O$1100,9,0),"")</f>
        <v>0</v>
      </c>
      <c r="I635" s="321">
        <f>IFERROR(VLOOKUP($A635,'様式C-1-2用'!$B$3:$O$1100,10,0),"")</f>
        <v>0</v>
      </c>
      <c r="J635" s="321">
        <f>IFERROR(VLOOKUP($A635,'様式C-1-2用'!$B$3:$O$1100,11,0),"")</f>
        <v>0</v>
      </c>
      <c r="K635" s="321">
        <f t="shared" si="9"/>
        <v>0</v>
      </c>
      <c r="L635" s="321">
        <f>IFERROR(VLOOKUP($A635,'様式C-1-2用'!$B$3:$O$1100,12,0),"")</f>
        <v>0</v>
      </c>
      <c r="M635" s="321">
        <f>IFERROR(VLOOKUP($A635,'様式C-1-2用'!$B$3:$O$1100,13,0),"")</f>
        <v>0</v>
      </c>
      <c r="N635" s="321">
        <f>IFERROR(VLOOKUP($A635,'様式C-1-2用'!$B$3:$O$1100,14,0),"")</f>
        <v>0</v>
      </c>
      <c r="O635" s="321">
        <f>IFERROR(VLOOKUP($A635,'様式C-1-2用'!$B$3:$P$1100,15,0),"")</f>
        <v>0</v>
      </c>
    </row>
    <row r="636" spans="1:15" ht="15.95" customHeight="1" x14ac:dyDescent="0.15">
      <c r="A636" s="314">
        <v>634</v>
      </c>
      <c r="B636" s="320">
        <f>IFERROR(VLOOKUP($A636,'様式C-1-2用'!$B$3:$O$1100,2,0),"")</f>
        <v>0</v>
      </c>
      <c r="C636" s="321" t="str">
        <f>IFERROR(VLOOKUP($A636,'様式C-1-2用'!$B$3:$O$1100,3,0),"")</f>
        <v/>
      </c>
      <c r="D636" s="321">
        <f>IFERROR(VLOOKUP($A636,'様式C-1-2用'!$B$3:$O$1100,5,0),"")</f>
        <v>0</v>
      </c>
      <c r="E636" s="321">
        <f>IFERROR(VLOOKUP($A636,'様式C-1-2用'!$B$3:$O$1100,6,0),"")</f>
        <v>0</v>
      </c>
      <c r="F636" s="321">
        <f>IFERROR(VLOOKUP($A636,'様式C-1-2用'!$B$3:$O$1100,7,0),"")</f>
        <v>0</v>
      </c>
      <c r="G636" s="321">
        <f>IFERROR(VLOOKUP($A636,'様式C-1-2用'!$B$3:$O$1100,8,0),"")</f>
        <v>0</v>
      </c>
      <c r="H636" s="327">
        <f>IFERROR(VLOOKUP($A636,'様式C-1-2用'!$B$3:$O$1100,9,0),"")</f>
        <v>0</v>
      </c>
      <c r="I636" s="321">
        <f>IFERROR(VLOOKUP($A636,'様式C-1-2用'!$B$3:$O$1100,10,0),"")</f>
        <v>0</v>
      </c>
      <c r="J636" s="321">
        <f>IFERROR(VLOOKUP($A636,'様式C-1-2用'!$B$3:$O$1100,11,0),"")</f>
        <v>0</v>
      </c>
      <c r="K636" s="321">
        <f t="shared" si="9"/>
        <v>0</v>
      </c>
      <c r="L636" s="321">
        <f>IFERROR(VLOOKUP($A636,'様式C-1-2用'!$B$3:$O$1100,12,0),"")</f>
        <v>0</v>
      </c>
      <c r="M636" s="321">
        <f>IFERROR(VLOOKUP($A636,'様式C-1-2用'!$B$3:$O$1100,13,0),"")</f>
        <v>0</v>
      </c>
      <c r="N636" s="321">
        <f>IFERROR(VLOOKUP($A636,'様式C-1-2用'!$B$3:$O$1100,14,0),"")</f>
        <v>0</v>
      </c>
      <c r="O636" s="321">
        <f>IFERROR(VLOOKUP($A636,'様式C-1-2用'!$B$3:$P$1100,15,0),"")</f>
        <v>0</v>
      </c>
    </row>
    <row r="637" spans="1:15" ht="15.95" customHeight="1" x14ac:dyDescent="0.15">
      <c r="A637" s="314">
        <v>635</v>
      </c>
      <c r="B637" s="320">
        <f>IFERROR(VLOOKUP($A637,'様式C-1-2用'!$B$3:$O$1100,2,0),"")</f>
        <v>0</v>
      </c>
      <c r="C637" s="321" t="str">
        <f>IFERROR(VLOOKUP($A637,'様式C-1-2用'!$B$3:$O$1100,3,0),"")</f>
        <v/>
      </c>
      <c r="D637" s="321">
        <f>IFERROR(VLOOKUP($A637,'様式C-1-2用'!$B$3:$O$1100,5,0),"")</f>
        <v>0</v>
      </c>
      <c r="E637" s="321">
        <f>IFERROR(VLOOKUP($A637,'様式C-1-2用'!$B$3:$O$1100,6,0),"")</f>
        <v>0</v>
      </c>
      <c r="F637" s="321">
        <f>IFERROR(VLOOKUP($A637,'様式C-1-2用'!$B$3:$O$1100,7,0),"")</f>
        <v>0</v>
      </c>
      <c r="G637" s="321">
        <f>IFERROR(VLOOKUP($A637,'様式C-1-2用'!$B$3:$O$1100,8,0),"")</f>
        <v>0</v>
      </c>
      <c r="H637" s="327">
        <f>IFERROR(VLOOKUP($A637,'様式C-1-2用'!$B$3:$O$1100,9,0),"")</f>
        <v>0</v>
      </c>
      <c r="I637" s="321">
        <f>IFERROR(VLOOKUP($A637,'様式C-1-2用'!$B$3:$O$1100,10,0),"")</f>
        <v>0</v>
      </c>
      <c r="J637" s="321">
        <f>IFERROR(VLOOKUP($A637,'様式C-1-2用'!$B$3:$O$1100,11,0),"")</f>
        <v>0</v>
      </c>
      <c r="K637" s="321">
        <f t="shared" si="9"/>
        <v>0</v>
      </c>
      <c r="L637" s="321">
        <f>IFERROR(VLOOKUP($A637,'様式C-1-2用'!$B$3:$O$1100,12,0),"")</f>
        <v>0</v>
      </c>
      <c r="M637" s="321">
        <f>IFERROR(VLOOKUP($A637,'様式C-1-2用'!$B$3:$O$1100,13,0),"")</f>
        <v>0</v>
      </c>
      <c r="N637" s="321">
        <f>IFERROR(VLOOKUP($A637,'様式C-1-2用'!$B$3:$O$1100,14,0),"")</f>
        <v>0</v>
      </c>
      <c r="O637" s="321">
        <f>IFERROR(VLOOKUP($A637,'様式C-1-2用'!$B$3:$P$1100,15,0),"")</f>
        <v>0</v>
      </c>
    </row>
    <row r="638" spans="1:15" ht="15.95" customHeight="1" x14ac:dyDescent="0.15">
      <c r="A638" s="314">
        <v>636</v>
      </c>
      <c r="B638" s="320">
        <f>IFERROR(VLOOKUP($A638,'様式C-1-2用'!$B$3:$O$1100,2,0),"")</f>
        <v>0</v>
      </c>
      <c r="C638" s="321" t="str">
        <f>IFERROR(VLOOKUP($A638,'様式C-1-2用'!$B$3:$O$1100,3,0),"")</f>
        <v/>
      </c>
      <c r="D638" s="321">
        <f>IFERROR(VLOOKUP($A638,'様式C-1-2用'!$B$3:$O$1100,5,0),"")</f>
        <v>0</v>
      </c>
      <c r="E638" s="321">
        <f>IFERROR(VLOOKUP($A638,'様式C-1-2用'!$B$3:$O$1100,6,0),"")</f>
        <v>0</v>
      </c>
      <c r="F638" s="321">
        <f>IFERROR(VLOOKUP($A638,'様式C-1-2用'!$B$3:$O$1100,7,0),"")</f>
        <v>0</v>
      </c>
      <c r="G638" s="321">
        <f>IFERROR(VLOOKUP($A638,'様式C-1-2用'!$B$3:$O$1100,8,0),"")</f>
        <v>0</v>
      </c>
      <c r="H638" s="327">
        <f>IFERROR(VLOOKUP($A638,'様式C-1-2用'!$B$3:$O$1100,9,0),"")</f>
        <v>0</v>
      </c>
      <c r="I638" s="321">
        <f>IFERROR(VLOOKUP($A638,'様式C-1-2用'!$B$3:$O$1100,10,0),"")</f>
        <v>0</v>
      </c>
      <c r="J638" s="321">
        <f>IFERROR(VLOOKUP($A638,'様式C-1-2用'!$B$3:$O$1100,11,0),"")</f>
        <v>0</v>
      </c>
      <c r="K638" s="321">
        <f t="shared" si="9"/>
        <v>0</v>
      </c>
      <c r="L638" s="321">
        <f>IFERROR(VLOOKUP($A638,'様式C-1-2用'!$B$3:$O$1100,12,0),"")</f>
        <v>0</v>
      </c>
      <c r="M638" s="321">
        <f>IFERROR(VLOOKUP($A638,'様式C-1-2用'!$B$3:$O$1100,13,0),"")</f>
        <v>0</v>
      </c>
      <c r="N638" s="321">
        <f>IFERROR(VLOOKUP($A638,'様式C-1-2用'!$B$3:$O$1100,14,0),"")</f>
        <v>0</v>
      </c>
      <c r="O638" s="321">
        <f>IFERROR(VLOOKUP($A638,'様式C-1-2用'!$B$3:$P$1100,15,0),"")</f>
        <v>0</v>
      </c>
    </row>
    <row r="639" spans="1:15" ht="15.95" customHeight="1" x14ac:dyDescent="0.15">
      <c r="A639" s="314">
        <v>637</v>
      </c>
      <c r="B639" s="320">
        <f>IFERROR(VLOOKUP($A639,'様式C-1-2用'!$B$3:$O$1100,2,0),"")</f>
        <v>0</v>
      </c>
      <c r="C639" s="321" t="str">
        <f>IFERROR(VLOOKUP($A639,'様式C-1-2用'!$B$3:$O$1100,3,0),"")</f>
        <v/>
      </c>
      <c r="D639" s="321">
        <f>IFERROR(VLOOKUP($A639,'様式C-1-2用'!$B$3:$O$1100,5,0),"")</f>
        <v>0</v>
      </c>
      <c r="E639" s="321">
        <f>IFERROR(VLOOKUP($A639,'様式C-1-2用'!$B$3:$O$1100,6,0),"")</f>
        <v>0</v>
      </c>
      <c r="F639" s="321">
        <f>IFERROR(VLOOKUP($A639,'様式C-1-2用'!$B$3:$O$1100,7,0),"")</f>
        <v>0</v>
      </c>
      <c r="G639" s="321">
        <f>IFERROR(VLOOKUP($A639,'様式C-1-2用'!$B$3:$O$1100,8,0),"")</f>
        <v>0</v>
      </c>
      <c r="H639" s="327">
        <f>IFERROR(VLOOKUP($A639,'様式C-1-2用'!$B$3:$O$1100,9,0),"")</f>
        <v>0</v>
      </c>
      <c r="I639" s="321">
        <f>IFERROR(VLOOKUP($A639,'様式C-1-2用'!$B$3:$O$1100,10,0),"")</f>
        <v>0</v>
      </c>
      <c r="J639" s="321">
        <f>IFERROR(VLOOKUP($A639,'様式C-1-2用'!$B$3:$O$1100,11,0),"")</f>
        <v>0</v>
      </c>
      <c r="K639" s="321">
        <f t="shared" si="9"/>
        <v>0</v>
      </c>
      <c r="L639" s="321">
        <f>IFERROR(VLOOKUP($A639,'様式C-1-2用'!$B$3:$O$1100,12,0),"")</f>
        <v>0</v>
      </c>
      <c r="M639" s="321">
        <f>IFERROR(VLOOKUP($A639,'様式C-1-2用'!$B$3:$O$1100,13,0),"")</f>
        <v>0</v>
      </c>
      <c r="N639" s="321">
        <f>IFERROR(VLOOKUP($A639,'様式C-1-2用'!$B$3:$O$1100,14,0),"")</f>
        <v>0</v>
      </c>
      <c r="O639" s="321">
        <f>IFERROR(VLOOKUP($A639,'様式C-1-2用'!$B$3:$P$1100,15,0),"")</f>
        <v>0</v>
      </c>
    </row>
    <row r="640" spans="1:15" ht="15.95" customHeight="1" x14ac:dyDescent="0.15">
      <c r="A640" s="314">
        <v>638</v>
      </c>
      <c r="B640" s="320">
        <f>IFERROR(VLOOKUP($A640,'様式C-1-2用'!$B$3:$O$1100,2,0),"")</f>
        <v>0</v>
      </c>
      <c r="C640" s="321" t="str">
        <f>IFERROR(VLOOKUP($A640,'様式C-1-2用'!$B$3:$O$1100,3,0),"")</f>
        <v/>
      </c>
      <c r="D640" s="321">
        <f>IFERROR(VLOOKUP($A640,'様式C-1-2用'!$B$3:$O$1100,5,0),"")</f>
        <v>0</v>
      </c>
      <c r="E640" s="321">
        <f>IFERROR(VLOOKUP($A640,'様式C-1-2用'!$B$3:$O$1100,6,0),"")</f>
        <v>0</v>
      </c>
      <c r="F640" s="321">
        <f>IFERROR(VLOOKUP($A640,'様式C-1-2用'!$B$3:$O$1100,7,0),"")</f>
        <v>0</v>
      </c>
      <c r="G640" s="321">
        <f>IFERROR(VLOOKUP($A640,'様式C-1-2用'!$B$3:$O$1100,8,0),"")</f>
        <v>0</v>
      </c>
      <c r="H640" s="327">
        <f>IFERROR(VLOOKUP($A640,'様式C-1-2用'!$B$3:$O$1100,9,0),"")</f>
        <v>0</v>
      </c>
      <c r="I640" s="321">
        <f>IFERROR(VLOOKUP($A640,'様式C-1-2用'!$B$3:$O$1100,10,0),"")</f>
        <v>0</v>
      </c>
      <c r="J640" s="321">
        <f>IFERROR(VLOOKUP($A640,'様式C-1-2用'!$B$3:$O$1100,11,0),"")</f>
        <v>0</v>
      </c>
      <c r="K640" s="321">
        <f t="shared" si="9"/>
        <v>0</v>
      </c>
      <c r="L640" s="321">
        <f>IFERROR(VLOOKUP($A640,'様式C-1-2用'!$B$3:$O$1100,12,0),"")</f>
        <v>0</v>
      </c>
      <c r="M640" s="321">
        <f>IFERROR(VLOOKUP($A640,'様式C-1-2用'!$B$3:$O$1100,13,0),"")</f>
        <v>0</v>
      </c>
      <c r="N640" s="321">
        <f>IFERROR(VLOOKUP($A640,'様式C-1-2用'!$B$3:$O$1100,14,0),"")</f>
        <v>0</v>
      </c>
      <c r="O640" s="321">
        <f>IFERROR(VLOOKUP($A640,'様式C-1-2用'!$B$3:$P$1100,15,0),"")</f>
        <v>0</v>
      </c>
    </row>
    <row r="641" spans="1:15" ht="15.95" customHeight="1" x14ac:dyDescent="0.15">
      <c r="A641" s="314">
        <v>639</v>
      </c>
      <c r="B641" s="320">
        <f>IFERROR(VLOOKUP($A641,'様式C-1-2用'!$B$3:$O$1100,2,0),"")</f>
        <v>0</v>
      </c>
      <c r="C641" s="321" t="str">
        <f>IFERROR(VLOOKUP($A641,'様式C-1-2用'!$B$3:$O$1100,3,0),"")</f>
        <v/>
      </c>
      <c r="D641" s="321">
        <f>IFERROR(VLOOKUP($A641,'様式C-1-2用'!$B$3:$O$1100,5,0),"")</f>
        <v>0</v>
      </c>
      <c r="E641" s="321">
        <f>IFERROR(VLOOKUP($A641,'様式C-1-2用'!$B$3:$O$1100,6,0),"")</f>
        <v>0</v>
      </c>
      <c r="F641" s="321">
        <f>IFERROR(VLOOKUP($A641,'様式C-1-2用'!$B$3:$O$1100,7,0),"")</f>
        <v>0</v>
      </c>
      <c r="G641" s="321">
        <f>IFERROR(VLOOKUP($A641,'様式C-1-2用'!$B$3:$O$1100,8,0),"")</f>
        <v>0</v>
      </c>
      <c r="H641" s="327">
        <f>IFERROR(VLOOKUP($A641,'様式C-1-2用'!$B$3:$O$1100,9,0),"")</f>
        <v>0</v>
      </c>
      <c r="I641" s="321">
        <f>IFERROR(VLOOKUP($A641,'様式C-1-2用'!$B$3:$O$1100,10,0),"")</f>
        <v>0</v>
      </c>
      <c r="J641" s="321">
        <f>IFERROR(VLOOKUP($A641,'様式C-1-2用'!$B$3:$O$1100,11,0),"")</f>
        <v>0</v>
      </c>
      <c r="K641" s="321">
        <f t="shared" si="9"/>
        <v>0</v>
      </c>
      <c r="L641" s="321">
        <f>IFERROR(VLOOKUP($A641,'様式C-1-2用'!$B$3:$O$1100,12,0),"")</f>
        <v>0</v>
      </c>
      <c r="M641" s="321">
        <f>IFERROR(VLOOKUP($A641,'様式C-1-2用'!$B$3:$O$1100,13,0),"")</f>
        <v>0</v>
      </c>
      <c r="N641" s="321">
        <f>IFERROR(VLOOKUP($A641,'様式C-1-2用'!$B$3:$O$1100,14,0),"")</f>
        <v>0</v>
      </c>
      <c r="O641" s="321">
        <f>IFERROR(VLOOKUP($A641,'様式C-1-2用'!$B$3:$P$1100,15,0),"")</f>
        <v>0</v>
      </c>
    </row>
    <row r="642" spans="1:15" ht="15.95" customHeight="1" x14ac:dyDescent="0.15">
      <c r="A642" s="314">
        <v>640</v>
      </c>
      <c r="B642" s="320">
        <f>IFERROR(VLOOKUP($A642,'様式C-1-2用'!$B$3:$O$1100,2,0),"")</f>
        <v>0</v>
      </c>
      <c r="C642" s="321" t="str">
        <f>IFERROR(VLOOKUP($A642,'様式C-1-2用'!$B$3:$O$1100,3,0),"")</f>
        <v/>
      </c>
      <c r="D642" s="321">
        <f>IFERROR(VLOOKUP($A642,'様式C-1-2用'!$B$3:$O$1100,5,0),"")</f>
        <v>0</v>
      </c>
      <c r="E642" s="321">
        <f>IFERROR(VLOOKUP($A642,'様式C-1-2用'!$B$3:$O$1100,6,0),"")</f>
        <v>0</v>
      </c>
      <c r="F642" s="321">
        <f>IFERROR(VLOOKUP($A642,'様式C-1-2用'!$B$3:$O$1100,7,0),"")</f>
        <v>0</v>
      </c>
      <c r="G642" s="321">
        <f>IFERROR(VLOOKUP($A642,'様式C-1-2用'!$B$3:$O$1100,8,0),"")</f>
        <v>0</v>
      </c>
      <c r="H642" s="327">
        <f>IFERROR(VLOOKUP($A642,'様式C-1-2用'!$B$3:$O$1100,9,0),"")</f>
        <v>0</v>
      </c>
      <c r="I642" s="321">
        <f>IFERROR(VLOOKUP($A642,'様式C-1-2用'!$B$3:$O$1100,10,0),"")</f>
        <v>0</v>
      </c>
      <c r="J642" s="321">
        <f>IFERROR(VLOOKUP($A642,'様式C-1-2用'!$B$3:$O$1100,11,0),"")</f>
        <v>0</v>
      </c>
      <c r="K642" s="321">
        <f t="shared" si="9"/>
        <v>0</v>
      </c>
      <c r="L642" s="321">
        <f>IFERROR(VLOOKUP($A642,'様式C-1-2用'!$B$3:$O$1100,12,0),"")</f>
        <v>0</v>
      </c>
      <c r="M642" s="321">
        <f>IFERROR(VLOOKUP($A642,'様式C-1-2用'!$B$3:$O$1100,13,0),"")</f>
        <v>0</v>
      </c>
      <c r="N642" s="321">
        <f>IFERROR(VLOOKUP($A642,'様式C-1-2用'!$B$3:$O$1100,14,0),"")</f>
        <v>0</v>
      </c>
      <c r="O642" s="321">
        <f>IFERROR(VLOOKUP($A642,'様式C-1-2用'!$B$3:$P$1100,15,0),"")</f>
        <v>0</v>
      </c>
    </row>
    <row r="643" spans="1:15" ht="15.95" customHeight="1" x14ac:dyDescent="0.15">
      <c r="A643" s="314">
        <v>641</v>
      </c>
      <c r="B643" s="320">
        <f>IFERROR(VLOOKUP($A643,'様式C-1-2用'!$B$3:$O$1100,2,0),"")</f>
        <v>0</v>
      </c>
      <c r="C643" s="321" t="str">
        <f>IFERROR(VLOOKUP($A643,'様式C-1-2用'!$B$3:$O$1100,3,0),"")</f>
        <v/>
      </c>
      <c r="D643" s="321">
        <f>IFERROR(VLOOKUP($A643,'様式C-1-2用'!$B$3:$O$1100,5,0),"")</f>
        <v>0</v>
      </c>
      <c r="E643" s="321">
        <f>IFERROR(VLOOKUP($A643,'様式C-1-2用'!$B$3:$O$1100,6,0),"")</f>
        <v>0</v>
      </c>
      <c r="F643" s="321">
        <f>IFERROR(VLOOKUP($A643,'様式C-1-2用'!$B$3:$O$1100,7,0),"")</f>
        <v>0</v>
      </c>
      <c r="G643" s="321">
        <f>IFERROR(VLOOKUP($A643,'様式C-1-2用'!$B$3:$O$1100,8,0),"")</f>
        <v>0</v>
      </c>
      <c r="H643" s="327">
        <f>IFERROR(VLOOKUP($A643,'様式C-1-2用'!$B$3:$O$1100,9,0),"")</f>
        <v>0</v>
      </c>
      <c r="I643" s="321">
        <f>IFERROR(VLOOKUP($A643,'様式C-1-2用'!$B$3:$O$1100,10,0),"")</f>
        <v>0</v>
      </c>
      <c r="J643" s="321">
        <f>IFERROR(VLOOKUP($A643,'様式C-1-2用'!$B$3:$O$1100,11,0),"")</f>
        <v>0</v>
      </c>
      <c r="K643" s="321">
        <f t="shared" si="9"/>
        <v>0</v>
      </c>
      <c r="L643" s="321">
        <f>IFERROR(VLOOKUP($A643,'様式C-1-2用'!$B$3:$O$1100,12,0),"")</f>
        <v>0</v>
      </c>
      <c r="M643" s="321">
        <f>IFERROR(VLOOKUP($A643,'様式C-1-2用'!$B$3:$O$1100,13,0),"")</f>
        <v>0</v>
      </c>
      <c r="N643" s="321">
        <f>IFERROR(VLOOKUP($A643,'様式C-1-2用'!$B$3:$O$1100,14,0),"")</f>
        <v>0</v>
      </c>
      <c r="O643" s="321">
        <f>IFERROR(VLOOKUP($A643,'様式C-1-2用'!$B$3:$P$1100,15,0),"")</f>
        <v>0</v>
      </c>
    </row>
    <row r="644" spans="1:15" ht="15.95" customHeight="1" x14ac:dyDescent="0.15">
      <c r="A644" s="314">
        <v>642</v>
      </c>
      <c r="B644" s="320">
        <f>IFERROR(VLOOKUP($A644,'様式C-1-2用'!$B$3:$O$1100,2,0),"")</f>
        <v>0</v>
      </c>
      <c r="C644" s="321" t="str">
        <f>IFERROR(VLOOKUP($A644,'様式C-1-2用'!$B$3:$O$1100,3,0),"")</f>
        <v/>
      </c>
      <c r="D644" s="321">
        <f>IFERROR(VLOOKUP($A644,'様式C-1-2用'!$B$3:$O$1100,5,0),"")</f>
        <v>0</v>
      </c>
      <c r="E644" s="321">
        <f>IFERROR(VLOOKUP($A644,'様式C-1-2用'!$B$3:$O$1100,6,0),"")</f>
        <v>0</v>
      </c>
      <c r="F644" s="321">
        <f>IFERROR(VLOOKUP($A644,'様式C-1-2用'!$B$3:$O$1100,7,0),"")</f>
        <v>0</v>
      </c>
      <c r="G644" s="321">
        <f>IFERROR(VLOOKUP($A644,'様式C-1-2用'!$B$3:$O$1100,8,0),"")</f>
        <v>0</v>
      </c>
      <c r="H644" s="327">
        <f>IFERROR(VLOOKUP($A644,'様式C-1-2用'!$B$3:$O$1100,9,0),"")</f>
        <v>0</v>
      </c>
      <c r="I644" s="321">
        <f>IFERROR(VLOOKUP($A644,'様式C-1-2用'!$B$3:$O$1100,10,0),"")</f>
        <v>0</v>
      </c>
      <c r="J644" s="321">
        <f>IFERROR(VLOOKUP($A644,'様式C-1-2用'!$B$3:$O$1100,11,0),"")</f>
        <v>0</v>
      </c>
      <c r="K644" s="321">
        <f t="shared" ref="K644:K707" si="10">IF(J644=0,I644,J644)</f>
        <v>0</v>
      </c>
      <c r="L644" s="321">
        <f>IFERROR(VLOOKUP($A644,'様式C-1-2用'!$B$3:$O$1100,12,0),"")</f>
        <v>0</v>
      </c>
      <c r="M644" s="321">
        <f>IFERROR(VLOOKUP($A644,'様式C-1-2用'!$B$3:$O$1100,13,0),"")</f>
        <v>0</v>
      </c>
      <c r="N644" s="321">
        <f>IFERROR(VLOOKUP($A644,'様式C-1-2用'!$B$3:$O$1100,14,0),"")</f>
        <v>0</v>
      </c>
      <c r="O644" s="321">
        <f>IFERROR(VLOOKUP($A644,'様式C-1-2用'!$B$3:$P$1100,15,0),"")</f>
        <v>0</v>
      </c>
    </row>
    <row r="645" spans="1:15" ht="15.95" customHeight="1" x14ac:dyDescent="0.15">
      <c r="A645" s="314">
        <v>643</v>
      </c>
      <c r="B645" s="320">
        <f>IFERROR(VLOOKUP($A645,'様式C-1-2用'!$B$3:$O$1100,2,0),"")</f>
        <v>0</v>
      </c>
      <c r="C645" s="321" t="str">
        <f>IFERROR(VLOOKUP($A645,'様式C-1-2用'!$B$3:$O$1100,3,0),"")</f>
        <v/>
      </c>
      <c r="D645" s="321">
        <f>IFERROR(VLOOKUP($A645,'様式C-1-2用'!$B$3:$O$1100,5,0),"")</f>
        <v>0</v>
      </c>
      <c r="E645" s="321">
        <f>IFERROR(VLOOKUP($A645,'様式C-1-2用'!$B$3:$O$1100,6,0),"")</f>
        <v>0</v>
      </c>
      <c r="F645" s="321">
        <f>IFERROR(VLOOKUP($A645,'様式C-1-2用'!$B$3:$O$1100,7,0),"")</f>
        <v>0</v>
      </c>
      <c r="G645" s="321">
        <f>IFERROR(VLOOKUP($A645,'様式C-1-2用'!$B$3:$O$1100,8,0),"")</f>
        <v>0</v>
      </c>
      <c r="H645" s="327">
        <f>IFERROR(VLOOKUP($A645,'様式C-1-2用'!$B$3:$O$1100,9,0),"")</f>
        <v>0</v>
      </c>
      <c r="I645" s="321">
        <f>IFERROR(VLOOKUP($A645,'様式C-1-2用'!$B$3:$O$1100,10,0),"")</f>
        <v>0</v>
      </c>
      <c r="J645" s="321">
        <f>IFERROR(VLOOKUP($A645,'様式C-1-2用'!$B$3:$O$1100,11,0),"")</f>
        <v>0</v>
      </c>
      <c r="K645" s="321">
        <f t="shared" si="10"/>
        <v>0</v>
      </c>
      <c r="L645" s="321">
        <f>IFERROR(VLOOKUP($A645,'様式C-1-2用'!$B$3:$O$1100,12,0),"")</f>
        <v>0</v>
      </c>
      <c r="M645" s="321">
        <f>IFERROR(VLOOKUP($A645,'様式C-1-2用'!$B$3:$O$1100,13,0),"")</f>
        <v>0</v>
      </c>
      <c r="N645" s="321">
        <f>IFERROR(VLOOKUP($A645,'様式C-1-2用'!$B$3:$O$1100,14,0),"")</f>
        <v>0</v>
      </c>
      <c r="O645" s="321">
        <f>IFERROR(VLOOKUP($A645,'様式C-1-2用'!$B$3:$P$1100,15,0),"")</f>
        <v>0</v>
      </c>
    </row>
    <row r="646" spans="1:15" ht="15.95" customHeight="1" x14ac:dyDescent="0.15">
      <c r="A646" s="314">
        <v>644</v>
      </c>
      <c r="B646" s="320">
        <f>IFERROR(VLOOKUP($A646,'様式C-1-2用'!$B$3:$O$1100,2,0),"")</f>
        <v>0</v>
      </c>
      <c r="C646" s="321" t="str">
        <f>IFERROR(VLOOKUP($A646,'様式C-1-2用'!$B$3:$O$1100,3,0),"")</f>
        <v/>
      </c>
      <c r="D646" s="321">
        <f>IFERROR(VLOOKUP($A646,'様式C-1-2用'!$B$3:$O$1100,5,0),"")</f>
        <v>0</v>
      </c>
      <c r="E646" s="321">
        <f>IFERROR(VLOOKUP($A646,'様式C-1-2用'!$B$3:$O$1100,6,0),"")</f>
        <v>0</v>
      </c>
      <c r="F646" s="321">
        <f>IFERROR(VLOOKUP($A646,'様式C-1-2用'!$B$3:$O$1100,7,0),"")</f>
        <v>0</v>
      </c>
      <c r="G646" s="321">
        <f>IFERROR(VLOOKUP($A646,'様式C-1-2用'!$B$3:$O$1100,8,0),"")</f>
        <v>0</v>
      </c>
      <c r="H646" s="327">
        <f>IFERROR(VLOOKUP($A646,'様式C-1-2用'!$B$3:$O$1100,9,0),"")</f>
        <v>0</v>
      </c>
      <c r="I646" s="321">
        <f>IFERROR(VLOOKUP($A646,'様式C-1-2用'!$B$3:$O$1100,10,0),"")</f>
        <v>0</v>
      </c>
      <c r="J646" s="321">
        <f>IFERROR(VLOOKUP($A646,'様式C-1-2用'!$B$3:$O$1100,11,0),"")</f>
        <v>0</v>
      </c>
      <c r="K646" s="321">
        <f t="shared" si="10"/>
        <v>0</v>
      </c>
      <c r="L646" s="321">
        <f>IFERROR(VLOOKUP($A646,'様式C-1-2用'!$B$3:$O$1100,12,0),"")</f>
        <v>0</v>
      </c>
      <c r="M646" s="321">
        <f>IFERROR(VLOOKUP($A646,'様式C-1-2用'!$B$3:$O$1100,13,0),"")</f>
        <v>0</v>
      </c>
      <c r="N646" s="321">
        <f>IFERROR(VLOOKUP($A646,'様式C-1-2用'!$B$3:$O$1100,14,0),"")</f>
        <v>0</v>
      </c>
      <c r="O646" s="321">
        <f>IFERROR(VLOOKUP($A646,'様式C-1-2用'!$B$3:$P$1100,15,0),"")</f>
        <v>0</v>
      </c>
    </row>
    <row r="647" spans="1:15" ht="15.95" customHeight="1" x14ac:dyDescent="0.15">
      <c r="A647" s="314">
        <v>645</v>
      </c>
      <c r="B647" s="320">
        <f>IFERROR(VLOOKUP($A647,'様式C-1-2用'!$B$3:$O$1100,2,0),"")</f>
        <v>0</v>
      </c>
      <c r="C647" s="321" t="str">
        <f>IFERROR(VLOOKUP($A647,'様式C-1-2用'!$B$3:$O$1100,3,0),"")</f>
        <v/>
      </c>
      <c r="D647" s="321">
        <f>IFERROR(VLOOKUP($A647,'様式C-1-2用'!$B$3:$O$1100,5,0),"")</f>
        <v>0</v>
      </c>
      <c r="E647" s="321">
        <f>IFERROR(VLOOKUP($A647,'様式C-1-2用'!$B$3:$O$1100,6,0),"")</f>
        <v>0</v>
      </c>
      <c r="F647" s="321">
        <f>IFERROR(VLOOKUP($A647,'様式C-1-2用'!$B$3:$O$1100,7,0),"")</f>
        <v>0</v>
      </c>
      <c r="G647" s="321">
        <f>IFERROR(VLOOKUP($A647,'様式C-1-2用'!$B$3:$O$1100,8,0),"")</f>
        <v>0</v>
      </c>
      <c r="H647" s="327">
        <f>IFERROR(VLOOKUP($A647,'様式C-1-2用'!$B$3:$O$1100,9,0),"")</f>
        <v>0</v>
      </c>
      <c r="I647" s="321">
        <f>IFERROR(VLOOKUP($A647,'様式C-1-2用'!$B$3:$O$1100,10,0),"")</f>
        <v>0</v>
      </c>
      <c r="J647" s="321">
        <f>IFERROR(VLOOKUP($A647,'様式C-1-2用'!$B$3:$O$1100,11,0),"")</f>
        <v>0</v>
      </c>
      <c r="K647" s="321">
        <f t="shared" si="10"/>
        <v>0</v>
      </c>
      <c r="L647" s="321">
        <f>IFERROR(VLOOKUP($A647,'様式C-1-2用'!$B$3:$O$1100,12,0),"")</f>
        <v>0</v>
      </c>
      <c r="M647" s="321">
        <f>IFERROR(VLOOKUP($A647,'様式C-1-2用'!$B$3:$O$1100,13,0),"")</f>
        <v>0</v>
      </c>
      <c r="N647" s="321">
        <f>IFERROR(VLOOKUP($A647,'様式C-1-2用'!$B$3:$O$1100,14,0),"")</f>
        <v>0</v>
      </c>
      <c r="O647" s="321">
        <f>IFERROR(VLOOKUP($A647,'様式C-1-2用'!$B$3:$P$1100,15,0),"")</f>
        <v>0</v>
      </c>
    </row>
    <row r="648" spans="1:15" ht="15.95" customHeight="1" x14ac:dyDescent="0.15">
      <c r="A648" s="314">
        <v>646</v>
      </c>
      <c r="B648" s="320">
        <f>IFERROR(VLOOKUP($A648,'様式C-1-2用'!$B$3:$O$1100,2,0),"")</f>
        <v>0</v>
      </c>
      <c r="C648" s="321" t="str">
        <f>IFERROR(VLOOKUP($A648,'様式C-1-2用'!$B$3:$O$1100,3,0),"")</f>
        <v/>
      </c>
      <c r="D648" s="321">
        <f>IFERROR(VLOOKUP($A648,'様式C-1-2用'!$B$3:$O$1100,5,0),"")</f>
        <v>0</v>
      </c>
      <c r="E648" s="321">
        <f>IFERROR(VLOOKUP($A648,'様式C-1-2用'!$B$3:$O$1100,6,0),"")</f>
        <v>0</v>
      </c>
      <c r="F648" s="321">
        <f>IFERROR(VLOOKUP($A648,'様式C-1-2用'!$B$3:$O$1100,7,0),"")</f>
        <v>0</v>
      </c>
      <c r="G648" s="321">
        <f>IFERROR(VLOOKUP($A648,'様式C-1-2用'!$B$3:$O$1100,8,0),"")</f>
        <v>0</v>
      </c>
      <c r="H648" s="327">
        <f>IFERROR(VLOOKUP($A648,'様式C-1-2用'!$B$3:$O$1100,9,0),"")</f>
        <v>0</v>
      </c>
      <c r="I648" s="321">
        <f>IFERROR(VLOOKUP($A648,'様式C-1-2用'!$B$3:$O$1100,10,0),"")</f>
        <v>0</v>
      </c>
      <c r="J648" s="321">
        <f>IFERROR(VLOOKUP($A648,'様式C-1-2用'!$B$3:$O$1100,11,0),"")</f>
        <v>0</v>
      </c>
      <c r="K648" s="321">
        <f t="shared" si="10"/>
        <v>0</v>
      </c>
      <c r="L648" s="321">
        <f>IFERROR(VLOOKUP($A648,'様式C-1-2用'!$B$3:$O$1100,12,0),"")</f>
        <v>0</v>
      </c>
      <c r="M648" s="321">
        <f>IFERROR(VLOOKUP($A648,'様式C-1-2用'!$B$3:$O$1100,13,0),"")</f>
        <v>0</v>
      </c>
      <c r="N648" s="321">
        <f>IFERROR(VLOOKUP($A648,'様式C-1-2用'!$B$3:$O$1100,14,0),"")</f>
        <v>0</v>
      </c>
      <c r="O648" s="321">
        <f>IFERROR(VLOOKUP($A648,'様式C-1-2用'!$B$3:$P$1100,15,0),"")</f>
        <v>0</v>
      </c>
    </row>
    <row r="649" spans="1:15" ht="15.95" customHeight="1" x14ac:dyDescent="0.15">
      <c r="A649" s="314">
        <v>647</v>
      </c>
      <c r="B649" s="320">
        <f>IFERROR(VLOOKUP($A649,'様式C-1-2用'!$B$3:$O$1100,2,0),"")</f>
        <v>0</v>
      </c>
      <c r="C649" s="321" t="str">
        <f>IFERROR(VLOOKUP($A649,'様式C-1-2用'!$B$3:$O$1100,3,0),"")</f>
        <v/>
      </c>
      <c r="D649" s="321">
        <f>IFERROR(VLOOKUP($A649,'様式C-1-2用'!$B$3:$O$1100,5,0),"")</f>
        <v>0</v>
      </c>
      <c r="E649" s="321">
        <f>IFERROR(VLOOKUP($A649,'様式C-1-2用'!$B$3:$O$1100,6,0),"")</f>
        <v>0</v>
      </c>
      <c r="F649" s="321">
        <f>IFERROR(VLOOKUP($A649,'様式C-1-2用'!$B$3:$O$1100,7,0),"")</f>
        <v>0</v>
      </c>
      <c r="G649" s="321">
        <f>IFERROR(VLOOKUP($A649,'様式C-1-2用'!$B$3:$O$1100,8,0),"")</f>
        <v>0</v>
      </c>
      <c r="H649" s="327">
        <f>IFERROR(VLOOKUP($A649,'様式C-1-2用'!$B$3:$O$1100,9,0),"")</f>
        <v>0</v>
      </c>
      <c r="I649" s="321">
        <f>IFERROR(VLOOKUP($A649,'様式C-1-2用'!$B$3:$O$1100,10,0),"")</f>
        <v>0</v>
      </c>
      <c r="J649" s="321">
        <f>IFERROR(VLOOKUP($A649,'様式C-1-2用'!$B$3:$O$1100,11,0),"")</f>
        <v>0</v>
      </c>
      <c r="K649" s="321">
        <f t="shared" si="10"/>
        <v>0</v>
      </c>
      <c r="L649" s="321">
        <f>IFERROR(VLOOKUP($A649,'様式C-1-2用'!$B$3:$O$1100,12,0),"")</f>
        <v>0</v>
      </c>
      <c r="M649" s="321">
        <f>IFERROR(VLOOKUP($A649,'様式C-1-2用'!$B$3:$O$1100,13,0),"")</f>
        <v>0</v>
      </c>
      <c r="N649" s="321">
        <f>IFERROR(VLOOKUP($A649,'様式C-1-2用'!$B$3:$O$1100,14,0),"")</f>
        <v>0</v>
      </c>
      <c r="O649" s="321">
        <f>IFERROR(VLOOKUP($A649,'様式C-1-2用'!$B$3:$P$1100,15,0),"")</f>
        <v>0</v>
      </c>
    </row>
    <row r="650" spans="1:15" ht="15.95" customHeight="1" x14ac:dyDescent="0.15">
      <c r="A650" s="314">
        <v>648</v>
      </c>
      <c r="B650" s="320">
        <f>IFERROR(VLOOKUP($A650,'様式C-1-2用'!$B$3:$O$1100,2,0),"")</f>
        <v>0</v>
      </c>
      <c r="C650" s="321" t="str">
        <f>IFERROR(VLOOKUP($A650,'様式C-1-2用'!$B$3:$O$1100,3,0),"")</f>
        <v/>
      </c>
      <c r="D650" s="321">
        <f>IFERROR(VLOOKUP($A650,'様式C-1-2用'!$B$3:$O$1100,5,0),"")</f>
        <v>0</v>
      </c>
      <c r="E650" s="321">
        <f>IFERROR(VLOOKUP($A650,'様式C-1-2用'!$B$3:$O$1100,6,0),"")</f>
        <v>0</v>
      </c>
      <c r="F650" s="321">
        <f>IFERROR(VLOOKUP($A650,'様式C-1-2用'!$B$3:$O$1100,7,0),"")</f>
        <v>0</v>
      </c>
      <c r="G650" s="321">
        <f>IFERROR(VLOOKUP($A650,'様式C-1-2用'!$B$3:$O$1100,8,0),"")</f>
        <v>0</v>
      </c>
      <c r="H650" s="327">
        <f>IFERROR(VLOOKUP($A650,'様式C-1-2用'!$B$3:$O$1100,9,0),"")</f>
        <v>0</v>
      </c>
      <c r="I650" s="321">
        <f>IFERROR(VLOOKUP($A650,'様式C-1-2用'!$B$3:$O$1100,10,0),"")</f>
        <v>0</v>
      </c>
      <c r="J650" s="321">
        <f>IFERROR(VLOOKUP($A650,'様式C-1-2用'!$B$3:$O$1100,11,0),"")</f>
        <v>0</v>
      </c>
      <c r="K650" s="321">
        <f t="shared" si="10"/>
        <v>0</v>
      </c>
      <c r="L650" s="321">
        <f>IFERROR(VLOOKUP($A650,'様式C-1-2用'!$B$3:$O$1100,12,0),"")</f>
        <v>0</v>
      </c>
      <c r="M650" s="321">
        <f>IFERROR(VLOOKUP($A650,'様式C-1-2用'!$B$3:$O$1100,13,0),"")</f>
        <v>0</v>
      </c>
      <c r="N650" s="321">
        <f>IFERROR(VLOOKUP($A650,'様式C-1-2用'!$B$3:$O$1100,14,0),"")</f>
        <v>0</v>
      </c>
      <c r="O650" s="321">
        <f>IFERROR(VLOOKUP($A650,'様式C-1-2用'!$B$3:$P$1100,15,0),"")</f>
        <v>0</v>
      </c>
    </row>
    <row r="651" spans="1:15" ht="15.95" customHeight="1" x14ac:dyDescent="0.15">
      <c r="A651" s="314">
        <v>649</v>
      </c>
      <c r="B651" s="320">
        <f>IFERROR(VLOOKUP($A651,'様式C-1-2用'!$B$3:$O$1100,2,0),"")</f>
        <v>0</v>
      </c>
      <c r="C651" s="321" t="str">
        <f>IFERROR(VLOOKUP($A651,'様式C-1-2用'!$B$3:$O$1100,3,0),"")</f>
        <v/>
      </c>
      <c r="D651" s="321">
        <f>IFERROR(VLOOKUP($A651,'様式C-1-2用'!$B$3:$O$1100,5,0),"")</f>
        <v>0</v>
      </c>
      <c r="E651" s="321">
        <f>IFERROR(VLOOKUP($A651,'様式C-1-2用'!$B$3:$O$1100,6,0),"")</f>
        <v>0</v>
      </c>
      <c r="F651" s="321">
        <f>IFERROR(VLOOKUP($A651,'様式C-1-2用'!$B$3:$O$1100,7,0),"")</f>
        <v>0</v>
      </c>
      <c r="G651" s="321">
        <f>IFERROR(VLOOKUP($A651,'様式C-1-2用'!$B$3:$O$1100,8,0),"")</f>
        <v>0</v>
      </c>
      <c r="H651" s="327">
        <f>IFERROR(VLOOKUP($A651,'様式C-1-2用'!$B$3:$O$1100,9,0),"")</f>
        <v>0</v>
      </c>
      <c r="I651" s="321">
        <f>IFERROR(VLOOKUP($A651,'様式C-1-2用'!$B$3:$O$1100,10,0),"")</f>
        <v>0</v>
      </c>
      <c r="J651" s="321">
        <f>IFERROR(VLOOKUP($A651,'様式C-1-2用'!$B$3:$O$1100,11,0),"")</f>
        <v>0</v>
      </c>
      <c r="K651" s="321">
        <f t="shared" si="10"/>
        <v>0</v>
      </c>
      <c r="L651" s="321">
        <f>IFERROR(VLOOKUP($A651,'様式C-1-2用'!$B$3:$O$1100,12,0),"")</f>
        <v>0</v>
      </c>
      <c r="M651" s="321">
        <f>IFERROR(VLOOKUP($A651,'様式C-1-2用'!$B$3:$O$1100,13,0),"")</f>
        <v>0</v>
      </c>
      <c r="N651" s="321">
        <f>IFERROR(VLOOKUP($A651,'様式C-1-2用'!$B$3:$O$1100,14,0),"")</f>
        <v>0</v>
      </c>
      <c r="O651" s="321">
        <f>IFERROR(VLOOKUP($A651,'様式C-1-2用'!$B$3:$P$1100,15,0),"")</f>
        <v>0</v>
      </c>
    </row>
    <row r="652" spans="1:15" ht="15.95" customHeight="1" x14ac:dyDescent="0.15">
      <c r="A652" s="314">
        <v>650</v>
      </c>
      <c r="B652" s="320">
        <f>IFERROR(VLOOKUP($A652,'様式C-1-2用'!$B$3:$O$1100,2,0),"")</f>
        <v>0</v>
      </c>
      <c r="C652" s="321" t="str">
        <f>IFERROR(VLOOKUP($A652,'様式C-1-2用'!$B$3:$O$1100,3,0),"")</f>
        <v/>
      </c>
      <c r="D652" s="321">
        <f>IFERROR(VLOOKUP($A652,'様式C-1-2用'!$B$3:$O$1100,5,0),"")</f>
        <v>0</v>
      </c>
      <c r="E652" s="321">
        <f>IFERROR(VLOOKUP($A652,'様式C-1-2用'!$B$3:$O$1100,6,0),"")</f>
        <v>0</v>
      </c>
      <c r="F652" s="321">
        <f>IFERROR(VLOOKUP($A652,'様式C-1-2用'!$B$3:$O$1100,7,0),"")</f>
        <v>0</v>
      </c>
      <c r="G652" s="321">
        <f>IFERROR(VLOOKUP($A652,'様式C-1-2用'!$B$3:$O$1100,8,0),"")</f>
        <v>0</v>
      </c>
      <c r="H652" s="327">
        <f>IFERROR(VLOOKUP($A652,'様式C-1-2用'!$B$3:$O$1100,9,0),"")</f>
        <v>0</v>
      </c>
      <c r="I652" s="321">
        <f>IFERROR(VLOOKUP($A652,'様式C-1-2用'!$B$3:$O$1100,10,0),"")</f>
        <v>0</v>
      </c>
      <c r="J652" s="321">
        <f>IFERROR(VLOOKUP($A652,'様式C-1-2用'!$B$3:$O$1100,11,0),"")</f>
        <v>0</v>
      </c>
      <c r="K652" s="321">
        <f t="shared" si="10"/>
        <v>0</v>
      </c>
      <c r="L652" s="321">
        <f>IFERROR(VLOOKUP($A652,'様式C-1-2用'!$B$3:$O$1100,12,0),"")</f>
        <v>0</v>
      </c>
      <c r="M652" s="321">
        <f>IFERROR(VLOOKUP($A652,'様式C-1-2用'!$B$3:$O$1100,13,0),"")</f>
        <v>0</v>
      </c>
      <c r="N652" s="321">
        <f>IFERROR(VLOOKUP($A652,'様式C-1-2用'!$B$3:$O$1100,14,0),"")</f>
        <v>0</v>
      </c>
      <c r="O652" s="321">
        <f>IFERROR(VLOOKUP($A652,'様式C-1-2用'!$B$3:$P$1100,15,0),"")</f>
        <v>0</v>
      </c>
    </row>
    <row r="653" spans="1:15" ht="15.95" customHeight="1" x14ac:dyDescent="0.15">
      <c r="A653" s="314">
        <v>651</v>
      </c>
      <c r="B653" s="320">
        <f>IFERROR(VLOOKUP($A653,'様式C-1-2用'!$B$3:$O$1100,2,0),"")</f>
        <v>0</v>
      </c>
      <c r="C653" s="321" t="str">
        <f>IFERROR(VLOOKUP($A653,'様式C-1-2用'!$B$3:$O$1100,3,0),"")</f>
        <v/>
      </c>
      <c r="D653" s="321">
        <f>IFERROR(VLOOKUP($A653,'様式C-1-2用'!$B$3:$O$1100,5,0),"")</f>
        <v>0</v>
      </c>
      <c r="E653" s="321">
        <f>IFERROR(VLOOKUP($A653,'様式C-1-2用'!$B$3:$O$1100,6,0),"")</f>
        <v>0</v>
      </c>
      <c r="F653" s="321">
        <f>IFERROR(VLOOKUP($A653,'様式C-1-2用'!$B$3:$O$1100,7,0),"")</f>
        <v>0</v>
      </c>
      <c r="G653" s="321">
        <f>IFERROR(VLOOKUP($A653,'様式C-1-2用'!$B$3:$O$1100,8,0),"")</f>
        <v>0</v>
      </c>
      <c r="H653" s="327">
        <f>IFERROR(VLOOKUP($A653,'様式C-1-2用'!$B$3:$O$1100,9,0),"")</f>
        <v>0</v>
      </c>
      <c r="I653" s="321">
        <f>IFERROR(VLOOKUP($A653,'様式C-1-2用'!$B$3:$O$1100,10,0),"")</f>
        <v>0</v>
      </c>
      <c r="J653" s="321">
        <f>IFERROR(VLOOKUP($A653,'様式C-1-2用'!$B$3:$O$1100,11,0),"")</f>
        <v>0</v>
      </c>
      <c r="K653" s="321">
        <f t="shared" si="10"/>
        <v>0</v>
      </c>
      <c r="L653" s="321">
        <f>IFERROR(VLOOKUP($A653,'様式C-1-2用'!$B$3:$O$1100,12,0),"")</f>
        <v>0</v>
      </c>
      <c r="M653" s="321">
        <f>IFERROR(VLOOKUP($A653,'様式C-1-2用'!$B$3:$O$1100,13,0),"")</f>
        <v>0</v>
      </c>
      <c r="N653" s="321">
        <f>IFERROR(VLOOKUP($A653,'様式C-1-2用'!$B$3:$O$1100,14,0),"")</f>
        <v>0</v>
      </c>
      <c r="O653" s="321">
        <f>IFERROR(VLOOKUP($A653,'様式C-1-2用'!$B$3:$P$1100,15,0),"")</f>
        <v>0</v>
      </c>
    </row>
    <row r="654" spans="1:15" ht="15.95" customHeight="1" x14ac:dyDescent="0.15">
      <c r="A654" s="314">
        <v>652</v>
      </c>
      <c r="B654" s="320">
        <f>IFERROR(VLOOKUP($A654,'様式C-1-2用'!$B$3:$O$1100,2,0),"")</f>
        <v>0</v>
      </c>
      <c r="C654" s="321" t="str">
        <f>IFERROR(VLOOKUP($A654,'様式C-1-2用'!$B$3:$O$1100,3,0),"")</f>
        <v/>
      </c>
      <c r="D654" s="321">
        <f>IFERROR(VLOOKUP($A654,'様式C-1-2用'!$B$3:$O$1100,5,0),"")</f>
        <v>0</v>
      </c>
      <c r="E654" s="321">
        <f>IFERROR(VLOOKUP($A654,'様式C-1-2用'!$B$3:$O$1100,6,0),"")</f>
        <v>0</v>
      </c>
      <c r="F654" s="321">
        <f>IFERROR(VLOOKUP($A654,'様式C-1-2用'!$B$3:$O$1100,7,0),"")</f>
        <v>0</v>
      </c>
      <c r="G654" s="321">
        <f>IFERROR(VLOOKUP($A654,'様式C-1-2用'!$B$3:$O$1100,8,0),"")</f>
        <v>0</v>
      </c>
      <c r="H654" s="327">
        <f>IFERROR(VLOOKUP($A654,'様式C-1-2用'!$B$3:$O$1100,9,0),"")</f>
        <v>0</v>
      </c>
      <c r="I654" s="321">
        <f>IFERROR(VLOOKUP($A654,'様式C-1-2用'!$B$3:$O$1100,10,0),"")</f>
        <v>0</v>
      </c>
      <c r="J654" s="321">
        <f>IFERROR(VLOOKUP($A654,'様式C-1-2用'!$B$3:$O$1100,11,0),"")</f>
        <v>0</v>
      </c>
      <c r="K654" s="321">
        <f t="shared" si="10"/>
        <v>0</v>
      </c>
      <c r="L654" s="321">
        <f>IFERROR(VLOOKUP($A654,'様式C-1-2用'!$B$3:$O$1100,12,0),"")</f>
        <v>0</v>
      </c>
      <c r="M654" s="321">
        <f>IFERROR(VLOOKUP($A654,'様式C-1-2用'!$B$3:$O$1100,13,0),"")</f>
        <v>0</v>
      </c>
      <c r="N654" s="321">
        <f>IFERROR(VLOOKUP($A654,'様式C-1-2用'!$B$3:$O$1100,14,0),"")</f>
        <v>0</v>
      </c>
      <c r="O654" s="321">
        <f>IFERROR(VLOOKUP($A654,'様式C-1-2用'!$B$3:$P$1100,15,0),"")</f>
        <v>0</v>
      </c>
    </row>
    <row r="655" spans="1:15" ht="15.95" customHeight="1" x14ac:dyDescent="0.15">
      <c r="A655" s="314">
        <v>653</v>
      </c>
      <c r="B655" s="320">
        <f>IFERROR(VLOOKUP($A655,'様式C-1-2用'!$B$3:$O$1100,2,0),"")</f>
        <v>0</v>
      </c>
      <c r="C655" s="321" t="str">
        <f>IFERROR(VLOOKUP($A655,'様式C-1-2用'!$B$3:$O$1100,3,0),"")</f>
        <v/>
      </c>
      <c r="D655" s="321">
        <f>IFERROR(VLOOKUP($A655,'様式C-1-2用'!$B$3:$O$1100,5,0),"")</f>
        <v>0</v>
      </c>
      <c r="E655" s="321">
        <f>IFERROR(VLOOKUP($A655,'様式C-1-2用'!$B$3:$O$1100,6,0),"")</f>
        <v>0</v>
      </c>
      <c r="F655" s="321">
        <f>IFERROR(VLOOKUP($A655,'様式C-1-2用'!$B$3:$O$1100,7,0),"")</f>
        <v>0</v>
      </c>
      <c r="G655" s="321">
        <f>IFERROR(VLOOKUP($A655,'様式C-1-2用'!$B$3:$O$1100,8,0),"")</f>
        <v>0</v>
      </c>
      <c r="H655" s="327">
        <f>IFERROR(VLOOKUP($A655,'様式C-1-2用'!$B$3:$O$1100,9,0),"")</f>
        <v>0</v>
      </c>
      <c r="I655" s="321">
        <f>IFERROR(VLOOKUP($A655,'様式C-1-2用'!$B$3:$O$1100,10,0),"")</f>
        <v>0</v>
      </c>
      <c r="J655" s="321">
        <f>IFERROR(VLOOKUP($A655,'様式C-1-2用'!$B$3:$O$1100,11,0),"")</f>
        <v>0</v>
      </c>
      <c r="K655" s="321">
        <f t="shared" si="10"/>
        <v>0</v>
      </c>
      <c r="L655" s="321">
        <f>IFERROR(VLOOKUP($A655,'様式C-1-2用'!$B$3:$O$1100,12,0),"")</f>
        <v>0</v>
      </c>
      <c r="M655" s="321">
        <f>IFERROR(VLOOKUP($A655,'様式C-1-2用'!$B$3:$O$1100,13,0),"")</f>
        <v>0</v>
      </c>
      <c r="N655" s="321">
        <f>IFERROR(VLOOKUP($A655,'様式C-1-2用'!$B$3:$O$1100,14,0),"")</f>
        <v>0</v>
      </c>
      <c r="O655" s="321">
        <f>IFERROR(VLOOKUP($A655,'様式C-1-2用'!$B$3:$P$1100,15,0),"")</f>
        <v>0</v>
      </c>
    </row>
    <row r="656" spans="1:15" ht="15.95" customHeight="1" x14ac:dyDescent="0.15">
      <c r="A656" s="314">
        <v>654</v>
      </c>
      <c r="B656" s="320">
        <f>IFERROR(VLOOKUP($A656,'様式C-1-2用'!$B$3:$O$1100,2,0),"")</f>
        <v>0</v>
      </c>
      <c r="C656" s="321" t="str">
        <f>IFERROR(VLOOKUP($A656,'様式C-1-2用'!$B$3:$O$1100,3,0),"")</f>
        <v/>
      </c>
      <c r="D656" s="321">
        <f>IFERROR(VLOOKUP($A656,'様式C-1-2用'!$B$3:$O$1100,5,0),"")</f>
        <v>0</v>
      </c>
      <c r="E656" s="321">
        <f>IFERROR(VLOOKUP($A656,'様式C-1-2用'!$B$3:$O$1100,6,0),"")</f>
        <v>0</v>
      </c>
      <c r="F656" s="321">
        <f>IFERROR(VLOOKUP($A656,'様式C-1-2用'!$B$3:$O$1100,7,0),"")</f>
        <v>0</v>
      </c>
      <c r="G656" s="321">
        <f>IFERROR(VLOOKUP($A656,'様式C-1-2用'!$B$3:$O$1100,8,0),"")</f>
        <v>0</v>
      </c>
      <c r="H656" s="327">
        <f>IFERROR(VLOOKUP($A656,'様式C-1-2用'!$B$3:$O$1100,9,0),"")</f>
        <v>0</v>
      </c>
      <c r="I656" s="321">
        <f>IFERROR(VLOOKUP($A656,'様式C-1-2用'!$B$3:$O$1100,10,0),"")</f>
        <v>0</v>
      </c>
      <c r="J656" s="321">
        <f>IFERROR(VLOOKUP($A656,'様式C-1-2用'!$B$3:$O$1100,11,0),"")</f>
        <v>0</v>
      </c>
      <c r="K656" s="321">
        <f t="shared" si="10"/>
        <v>0</v>
      </c>
      <c r="L656" s="321">
        <f>IFERROR(VLOOKUP($A656,'様式C-1-2用'!$B$3:$O$1100,12,0),"")</f>
        <v>0</v>
      </c>
      <c r="M656" s="321">
        <f>IFERROR(VLOOKUP($A656,'様式C-1-2用'!$B$3:$O$1100,13,0),"")</f>
        <v>0</v>
      </c>
      <c r="N656" s="321">
        <f>IFERROR(VLOOKUP($A656,'様式C-1-2用'!$B$3:$O$1100,14,0),"")</f>
        <v>0</v>
      </c>
      <c r="O656" s="321">
        <f>IFERROR(VLOOKUP($A656,'様式C-1-2用'!$B$3:$P$1100,15,0),"")</f>
        <v>0</v>
      </c>
    </row>
    <row r="657" spans="1:15" ht="15.95" customHeight="1" x14ac:dyDescent="0.15">
      <c r="A657" s="314">
        <v>655</v>
      </c>
      <c r="B657" s="320">
        <f>IFERROR(VLOOKUP($A657,'様式C-1-2用'!$B$3:$O$1100,2,0),"")</f>
        <v>0</v>
      </c>
      <c r="C657" s="321" t="str">
        <f>IFERROR(VLOOKUP($A657,'様式C-1-2用'!$B$3:$O$1100,3,0),"")</f>
        <v/>
      </c>
      <c r="D657" s="321">
        <f>IFERROR(VLOOKUP($A657,'様式C-1-2用'!$B$3:$O$1100,5,0),"")</f>
        <v>0</v>
      </c>
      <c r="E657" s="321">
        <f>IFERROR(VLOOKUP($A657,'様式C-1-2用'!$B$3:$O$1100,6,0),"")</f>
        <v>0</v>
      </c>
      <c r="F657" s="321">
        <f>IFERROR(VLOOKUP($A657,'様式C-1-2用'!$B$3:$O$1100,7,0),"")</f>
        <v>0</v>
      </c>
      <c r="G657" s="321">
        <f>IFERROR(VLOOKUP($A657,'様式C-1-2用'!$B$3:$O$1100,8,0),"")</f>
        <v>0</v>
      </c>
      <c r="H657" s="327">
        <f>IFERROR(VLOOKUP($A657,'様式C-1-2用'!$B$3:$O$1100,9,0),"")</f>
        <v>0</v>
      </c>
      <c r="I657" s="321">
        <f>IFERROR(VLOOKUP($A657,'様式C-1-2用'!$B$3:$O$1100,10,0),"")</f>
        <v>0</v>
      </c>
      <c r="J657" s="321">
        <f>IFERROR(VLOOKUP($A657,'様式C-1-2用'!$B$3:$O$1100,11,0),"")</f>
        <v>0</v>
      </c>
      <c r="K657" s="321">
        <f t="shared" si="10"/>
        <v>0</v>
      </c>
      <c r="L657" s="321">
        <f>IFERROR(VLOOKUP($A657,'様式C-1-2用'!$B$3:$O$1100,12,0),"")</f>
        <v>0</v>
      </c>
      <c r="M657" s="321">
        <f>IFERROR(VLOOKUP($A657,'様式C-1-2用'!$B$3:$O$1100,13,0),"")</f>
        <v>0</v>
      </c>
      <c r="N657" s="321">
        <f>IFERROR(VLOOKUP($A657,'様式C-1-2用'!$B$3:$O$1100,14,0),"")</f>
        <v>0</v>
      </c>
      <c r="O657" s="321">
        <f>IFERROR(VLOOKUP($A657,'様式C-1-2用'!$B$3:$P$1100,15,0),"")</f>
        <v>0</v>
      </c>
    </row>
    <row r="658" spans="1:15" ht="15.95" customHeight="1" x14ac:dyDescent="0.15">
      <c r="A658" s="314">
        <v>656</v>
      </c>
      <c r="B658" s="320">
        <f>IFERROR(VLOOKUP($A658,'様式C-1-2用'!$B$3:$O$1100,2,0),"")</f>
        <v>0</v>
      </c>
      <c r="C658" s="321" t="str">
        <f>IFERROR(VLOOKUP($A658,'様式C-1-2用'!$B$3:$O$1100,3,0),"")</f>
        <v/>
      </c>
      <c r="D658" s="321">
        <f>IFERROR(VLOOKUP($A658,'様式C-1-2用'!$B$3:$O$1100,5,0),"")</f>
        <v>0</v>
      </c>
      <c r="E658" s="321">
        <f>IFERROR(VLOOKUP($A658,'様式C-1-2用'!$B$3:$O$1100,6,0),"")</f>
        <v>0</v>
      </c>
      <c r="F658" s="321">
        <f>IFERROR(VLOOKUP($A658,'様式C-1-2用'!$B$3:$O$1100,7,0),"")</f>
        <v>0</v>
      </c>
      <c r="G658" s="321">
        <f>IFERROR(VLOOKUP($A658,'様式C-1-2用'!$B$3:$O$1100,8,0),"")</f>
        <v>0</v>
      </c>
      <c r="H658" s="327">
        <f>IFERROR(VLOOKUP($A658,'様式C-1-2用'!$B$3:$O$1100,9,0),"")</f>
        <v>0</v>
      </c>
      <c r="I658" s="321">
        <f>IFERROR(VLOOKUP($A658,'様式C-1-2用'!$B$3:$O$1100,10,0),"")</f>
        <v>0</v>
      </c>
      <c r="J658" s="321">
        <f>IFERROR(VLOOKUP($A658,'様式C-1-2用'!$B$3:$O$1100,11,0),"")</f>
        <v>0</v>
      </c>
      <c r="K658" s="321">
        <f t="shared" si="10"/>
        <v>0</v>
      </c>
      <c r="L658" s="321">
        <f>IFERROR(VLOOKUP($A658,'様式C-1-2用'!$B$3:$O$1100,12,0),"")</f>
        <v>0</v>
      </c>
      <c r="M658" s="321">
        <f>IFERROR(VLOOKUP($A658,'様式C-1-2用'!$B$3:$O$1100,13,0),"")</f>
        <v>0</v>
      </c>
      <c r="N658" s="321">
        <f>IFERROR(VLOOKUP($A658,'様式C-1-2用'!$B$3:$O$1100,14,0),"")</f>
        <v>0</v>
      </c>
      <c r="O658" s="321">
        <f>IFERROR(VLOOKUP($A658,'様式C-1-2用'!$B$3:$P$1100,15,0),"")</f>
        <v>0</v>
      </c>
    </row>
    <row r="659" spans="1:15" ht="15.95" customHeight="1" x14ac:dyDescent="0.15">
      <c r="A659" s="314">
        <v>657</v>
      </c>
      <c r="B659" s="320">
        <f>IFERROR(VLOOKUP($A659,'様式C-1-2用'!$B$3:$O$1100,2,0),"")</f>
        <v>0</v>
      </c>
      <c r="C659" s="321" t="str">
        <f>IFERROR(VLOOKUP($A659,'様式C-1-2用'!$B$3:$O$1100,3,0),"")</f>
        <v/>
      </c>
      <c r="D659" s="321">
        <f>IFERROR(VLOOKUP($A659,'様式C-1-2用'!$B$3:$O$1100,5,0),"")</f>
        <v>0</v>
      </c>
      <c r="E659" s="321">
        <f>IFERROR(VLOOKUP($A659,'様式C-1-2用'!$B$3:$O$1100,6,0),"")</f>
        <v>0</v>
      </c>
      <c r="F659" s="321">
        <f>IFERROR(VLOOKUP($A659,'様式C-1-2用'!$B$3:$O$1100,7,0),"")</f>
        <v>0</v>
      </c>
      <c r="G659" s="321">
        <f>IFERROR(VLOOKUP($A659,'様式C-1-2用'!$B$3:$O$1100,8,0),"")</f>
        <v>0</v>
      </c>
      <c r="H659" s="327">
        <f>IFERROR(VLOOKUP($A659,'様式C-1-2用'!$B$3:$O$1100,9,0),"")</f>
        <v>0</v>
      </c>
      <c r="I659" s="321">
        <f>IFERROR(VLOOKUP($A659,'様式C-1-2用'!$B$3:$O$1100,10,0),"")</f>
        <v>0</v>
      </c>
      <c r="J659" s="321">
        <f>IFERROR(VLOOKUP($A659,'様式C-1-2用'!$B$3:$O$1100,11,0),"")</f>
        <v>0</v>
      </c>
      <c r="K659" s="321">
        <f t="shared" si="10"/>
        <v>0</v>
      </c>
      <c r="L659" s="321">
        <f>IFERROR(VLOOKUP($A659,'様式C-1-2用'!$B$3:$O$1100,12,0),"")</f>
        <v>0</v>
      </c>
      <c r="M659" s="321">
        <f>IFERROR(VLOOKUP($A659,'様式C-1-2用'!$B$3:$O$1100,13,0),"")</f>
        <v>0</v>
      </c>
      <c r="N659" s="321">
        <f>IFERROR(VLOOKUP($A659,'様式C-1-2用'!$B$3:$O$1100,14,0),"")</f>
        <v>0</v>
      </c>
      <c r="O659" s="321">
        <f>IFERROR(VLOOKUP($A659,'様式C-1-2用'!$B$3:$P$1100,15,0),"")</f>
        <v>0</v>
      </c>
    </row>
    <row r="660" spans="1:15" ht="15.95" customHeight="1" x14ac:dyDescent="0.15">
      <c r="A660" s="314">
        <v>658</v>
      </c>
      <c r="B660" s="320">
        <f>IFERROR(VLOOKUP($A660,'様式C-1-2用'!$B$3:$O$1100,2,0),"")</f>
        <v>0</v>
      </c>
      <c r="C660" s="321" t="str">
        <f>IFERROR(VLOOKUP($A660,'様式C-1-2用'!$B$3:$O$1100,3,0),"")</f>
        <v/>
      </c>
      <c r="D660" s="321">
        <f>IFERROR(VLOOKUP($A660,'様式C-1-2用'!$B$3:$O$1100,5,0),"")</f>
        <v>0</v>
      </c>
      <c r="E660" s="321">
        <f>IFERROR(VLOOKUP($A660,'様式C-1-2用'!$B$3:$O$1100,6,0),"")</f>
        <v>0</v>
      </c>
      <c r="F660" s="321">
        <f>IFERROR(VLOOKUP($A660,'様式C-1-2用'!$B$3:$O$1100,7,0),"")</f>
        <v>0</v>
      </c>
      <c r="G660" s="321">
        <f>IFERROR(VLOOKUP($A660,'様式C-1-2用'!$B$3:$O$1100,8,0),"")</f>
        <v>0</v>
      </c>
      <c r="H660" s="327">
        <f>IFERROR(VLOOKUP($A660,'様式C-1-2用'!$B$3:$O$1100,9,0),"")</f>
        <v>0</v>
      </c>
      <c r="I660" s="321">
        <f>IFERROR(VLOOKUP($A660,'様式C-1-2用'!$B$3:$O$1100,10,0),"")</f>
        <v>0</v>
      </c>
      <c r="J660" s="321">
        <f>IFERROR(VLOOKUP($A660,'様式C-1-2用'!$B$3:$O$1100,11,0),"")</f>
        <v>0</v>
      </c>
      <c r="K660" s="321">
        <f t="shared" si="10"/>
        <v>0</v>
      </c>
      <c r="L660" s="321">
        <f>IFERROR(VLOOKUP($A660,'様式C-1-2用'!$B$3:$O$1100,12,0),"")</f>
        <v>0</v>
      </c>
      <c r="M660" s="321">
        <f>IFERROR(VLOOKUP($A660,'様式C-1-2用'!$B$3:$O$1100,13,0),"")</f>
        <v>0</v>
      </c>
      <c r="N660" s="321">
        <f>IFERROR(VLOOKUP($A660,'様式C-1-2用'!$B$3:$O$1100,14,0),"")</f>
        <v>0</v>
      </c>
      <c r="O660" s="321">
        <f>IFERROR(VLOOKUP($A660,'様式C-1-2用'!$B$3:$P$1100,15,0),"")</f>
        <v>0</v>
      </c>
    </row>
    <row r="661" spans="1:15" ht="15.95" customHeight="1" x14ac:dyDescent="0.15">
      <c r="A661" s="314">
        <v>659</v>
      </c>
      <c r="B661" s="320">
        <f>IFERROR(VLOOKUP($A661,'様式C-1-2用'!$B$3:$O$1100,2,0),"")</f>
        <v>0</v>
      </c>
      <c r="C661" s="321" t="str">
        <f>IFERROR(VLOOKUP($A661,'様式C-1-2用'!$B$3:$O$1100,3,0),"")</f>
        <v/>
      </c>
      <c r="D661" s="321">
        <f>IFERROR(VLOOKUP($A661,'様式C-1-2用'!$B$3:$O$1100,5,0),"")</f>
        <v>0</v>
      </c>
      <c r="E661" s="321">
        <f>IFERROR(VLOOKUP($A661,'様式C-1-2用'!$B$3:$O$1100,6,0),"")</f>
        <v>0</v>
      </c>
      <c r="F661" s="321">
        <f>IFERROR(VLOOKUP($A661,'様式C-1-2用'!$B$3:$O$1100,7,0),"")</f>
        <v>0</v>
      </c>
      <c r="G661" s="321">
        <f>IFERROR(VLOOKUP($A661,'様式C-1-2用'!$B$3:$O$1100,8,0),"")</f>
        <v>0</v>
      </c>
      <c r="H661" s="327">
        <f>IFERROR(VLOOKUP($A661,'様式C-1-2用'!$B$3:$O$1100,9,0),"")</f>
        <v>0</v>
      </c>
      <c r="I661" s="321">
        <f>IFERROR(VLOOKUP($A661,'様式C-1-2用'!$B$3:$O$1100,10,0),"")</f>
        <v>0</v>
      </c>
      <c r="J661" s="321">
        <f>IFERROR(VLOOKUP($A661,'様式C-1-2用'!$B$3:$O$1100,11,0),"")</f>
        <v>0</v>
      </c>
      <c r="K661" s="321">
        <f t="shared" si="10"/>
        <v>0</v>
      </c>
      <c r="L661" s="321">
        <f>IFERROR(VLOOKUP($A661,'様式C-1-2用'!$B$3:$O$1100,12,0),"")</f>
        <v>0</v>
      </c>
      <c r="M661" s="321">
        <f>IFERROR(VLOOKUP($A661,'様式C-1-2用'!$B$3:$O$1100,13,0),"")</f>
        <v>0</v>
      </c>
      <c r="N661" s="321">
        <f>IFERROR(VLOOKUP($A661,'様式C-1-2用'!$B$3:$O$1100,14,0),"")</f>
        <v>0</v>
      </c>
      <c r="O661" s="321">
        <f>IFERROR(VLOOKUP($A661,'様式C-1-2用'!$B$3:$P$1100,15,0),"")</f>
        <v>0</v>
      </c>
    </row>
    <row r="662" spans="1:15" ht="15.95" customHeight="1" x14ac:dyDescent="0.15">
      <c r="A662" s="314">
        <v>660</v>
      </c>
      <c r="B662" s="320">
        <f>IFERROR(VLOOKUP($A662,'様式C-1-2用'!$B$3:$O$1100,2,0),"")</f>
        <v>0</v>
      </c>
      <c r="C662" s="321" t="str">
        <f>IFERROR(VLOOKUP($A662,'様式C-1-2用'!$B$3:$O$1100,3,0),"")</f>
        <v/>
      </c>
      <c r="D662" s="321">
        <f>IFERROR(VLOOKUP($A662,'様式C-1-2用'!$B$3:$O$1100,5,0),"")</f>
        <v>0</v>
      </c>
      <c r="E662" s="321">
        <f>IFERROR(VLOOKUP($A662,'様式C-1-2用'!$B$3:$O$1100,6,0),"")</f>
        <v>0</v>
      </c>
      <c r="F662" s="321">
        <f>IFERROR(VLOOKUP($A662,'様式C-1-2用'!$B$3:$O$1100,7,0),"")</f>
        <v>0</v>
      </c>
      <c r="G662" s="321">
        <f>IFERROR(VLOOKUP($A662,'様式C-1-2用'!$B$3:$O$1100,8,0),"")</f>
        <v>0</v>
      </c>
      <c r="H662" s="327">
        <f>IFERROR(VLOOKUP($A662,'様式C-1-2用'!$B$3:$O$1100,9,0),"")</f>
        <v>0</v>
      </c>
      <c r="I662" s="321">
        <f>IFERROR(VLOOKUP($A662,'様式C-1-2用'!$B$3:$O$1100,10,0),"")</f>
        <v>0</v>
      </c>
      <c r="J662" s="321">
        <f>IFERROR(VLOOKUP($A662,'様式C-1-2用'!$B$3:$O$1100,11,0),"")</f>
        <v>0</v>
      </c>
      <c r="K662" s="321">
        <f t="shared" si="10"/>
        <v>0</v>
      </c>
      <c r="L662" s="321">
        <f>IFERROR(VLOOKUP($A662,'様式C-1-2用'!$B$3:$O$1100,12,0),"")</f>
        <v>0</v>
      </c>
      <c r="M662" s="321">
        <f>IFERROR(VLOOKUP($A662,'様式C-1-2用'!$B$3:$O$1100,13,0),"")</f>
        <v>0</v>
      </c>
      <c r="N662" s="321">
        <f>IFERROR(VLOOKUP($A662,'様式C-1-2用'!$B$3:$O$1100,14,0),"")</f>
        <v>0</v>
      </c>
      <c r="O662" s="321">
        <f>IFERROR(VLOOKUP($A662,'様式C-1-2用'!$B$3:$P$1100,15,0),"")</f>
        <v>0</v>
      </c>
    </row>
    <row r="663" spans="1:15" ht="15.95" customHeight="1" x14ac:dyDescent="0.15">
      <c r="A663" s="314">
        <v>661</v>
      </c>
      <c r="B663" s="320">
        <f>IFERROR(VLOOKUP($A663,'様式C-1-2用'!$B$3:$O$1100,2,0),"")</f>
        <v>0</v>
      </c>
      <c r="C663" s="321" t="str">
        <f>IFERROR(VLOOKUP($A663,'様式C-1-2用'!$B$3:$O$1100,3,0),"")</f>
        <v/>
      </c>
      <c r="D663" s="321">
        <f>IFERROR(VLOOKUP($A663,'様式C-1-2用'!$B$3:$O$1100,5,0),"")</f>
        <v>0</v>
      </c>
      <c r="E663" s="321">
        <f>IFERROR(VLOOKUP($A663,'様式C-1-2用'!$B$3:$O$1100,6,0),"")</f>
        <v>0</v>
      </c>
      <c r="F663" s="321">
        <f>IFERROR(VLOOKUP($A663,'様式C-1-2用'!$B$3:$O$1100,7,0),"")</f>
        <v>0</v>
      </c>
      <c r="G663" s="321">
        <f>IFERROR(VLOOKUP($A663,'様式C-1-2用'!$B$3:$O$1100,8,0),"")</f>
        <v>0</v>
      </c>
      <c r="H663" s="327">
        <f>IFERROR(VLOOKUP($A663,'様式C-1-2用'!$B$3:$O$1100,9,0),"")</f>
        <v>0</v>
      </c>
      <c r="I663" s="321">
        <f>IFERROR(VLOOKUP($A663,'様式C-1-2用'!$B$3:$O$1100,10,0),"")</f>
        <v>0</v>
      </c>
      <c r="J663" s="321">
        <f>IFERROR(VLOOKUP($A663,'様式C-1-2用'!$B$3:$O$1100,11,0),"")</f>
        <v>0</v>
      </c>
      <c r="K663" s="321">
        <f t="shared" si="10"/>
        <v>0</v>
      </c>
      <c r="L663" s="321">
        <f>IFERROR(VLOOKUP($A663,'様式C-1-2用'!$B$3:$O$1100,12,0),"")</f>
        <v>0</v>
      </c>
      <c r="M663" s="321">
        <f>IFERROR(VLOOKUP($A663,'様式C-1-2用'!$B$3:$O$1100,13,0),"")</f>
        <v>0</v>
      </c>
      <c r="N663" s="321">
        <f>IFERROR(VLOOKUP($A663,'様式C-1-2用'!$B$3:$O$1100,14,0),"")</f>
        <v>0</v>
      </c>
      <c r="O663" s="321">
        <f>IFERROR(VLOOKUP($A663,'様式C-1-2用'!$B$3:$P$1100,15,0),"")</f>
        <v>0</v>
      </c>
    </row>
    <row r="664" spans="1:15" ht="15.95" customHeight="1" x14ac:dyDescent="0.15">
      <c r="A664" s="314">
        <v>662</v>
      </c>
      <c r="B664" s="320">
        <f>IFERROR(VLOOKUP($A664,'様式C-1-2用'!$B$3:$O$1100,2,0),"")</f>
        <v>0</v>
      </c>
      <c r="C664" s="321" t="str">
        <f>IFERROR(VLOOKUP($A664,'様式C-1-2用'!$B$3:$O$1100,3,0),"")</f>
        <v/>
      </c>
      <c r="D664" s="321">
        <f>IFERROR(VLOOKUP($A664,'様式C-1-2用'!$B$3:$O$1100,5,0),"")</f>
        <v>0</v>
      </c>
      <c r="E664" s="321">
        <f>IFERROR(VLOOKUP($A664,'様式C-1-2用'!$B$3:$O$1100,6,0),"")</f>
        <v>0</v>
      </c>
      <c r="F664" s="321">
        <f>IFERROR(VLOOKUP($A664,'様式C-1-2用'!$B$3:$O$1100,7,0),"")</f>
        <v>0</v>
      </c>
      <c r="G664" s="321">
        <f>IFERROR(VLOOKUP($A664,'様式C-1-2用'!$B$3:$O$1100,8,0),"")</f>
        <v>0</v>
      </c>
      <c r="H664" s="327">
        <f>IFERROR(VLOOKUP($A664,'様式C-1-2用'!$B$3:$O$1100,9,0),"")</f>
        <v>0</v>
      </c>
      <c r="I664" s="321">
        <f>IFERROR(VLOOKUP($A664,'様式C-1-2用'!$B$3:$O$1100,10,0),"")</f>
        <v>0</v>
      </c>
      <c r="J664" s="321">
        <f>IFERROR(VLOOKUP($A664,'様式C-1-2用'!$B$3:$O$1100,11,0),"")</f>
        <v>0</v>
      </c>
      <c r="K664" s="321">
        <f t="shared" si="10"/>
        <v>0</v>
      </c>
      <c r="L664" s="321">
        <f>IFERROR(VLOOKUP($A664,'様式C-1-2用'!$B$3:$O$1100,12,0),"")</f>
        <v>0</v>
      </c>
      <c r="M664" s="321">
        <f>IFERROR(VLOOKUP($A664,'様式C-1-2用'!$B$3:$O$1100,13,0),"")</f>
        <v>0</v>
      </c>
      <c r="N664" s="321">
        <f>IFERROR(VLOOKUP($A664,'様式C-1-2用'!$B$3:$O$1100,14,0),"")</f>
        <v>0</v>
      </c>
      <c r="O664" s="321">
        <f>IFERROR(VLOOKUP($A664,'様式C-1-2用'!$B$3:$P$1100,15,0),"")</f>
        <v>0</v>
      </c>
    </row>
    <row r="665" spans="1:15" ht="15.95" customHeight="1" x14ac:dyDescent="0.15">
      <c r="A665" s="314">
        <v>663</v>
      </c>
      <c r="B665" s="320">
        <f>IFERROR(VLOOKUP($A665,'様式C-1-2用'!$B$3:$O$1100,2,0),"")</f>
        <v>0</v>
      </c>
      <c r="C665" s="321" t="str">
        <f>IFERROR(VLOOKUP($A665,'様式C-1-2用'!$B$3:$O$1100,3,0),"")</f>
        <v/>
      </c>
      <c r="D665" s="321">
        <f>IFERROR(VLOOKUP($A665,'様式C-1-2用'!$B$3:$O$1100,5,0),"")</f>
        <v>0</v>
      </c>
      <c r="E665" s="321">
        <f>IFERROR(VLOOKUP($A665,'様式C-1-2用'!$B$3:$O$1100,6,0),"")</f>
        <v>0</v>
      </c>
      <c r="F665" s="321">
        <f>IFERROR(VLOOKUP($A665,'様式C-1-2用'!$B$3:$O$1100,7,0),"")</f>
        <v>0</v>
      </c>
      <c r="G665" s="321">
        <f>IFERROR(VLOOKUP($A665,'様式C-1-2用'!$B$3:$O$1100,8,0),"")</f>
        <v>0</v>
      </c>
      <c r="H665" s="327">
        <f>IFERROR(VLOOKUP($A665,'様式C-1-2用'!$B$3:$O$1100,9,0),"")</f>
        <v>0</v>
      </c>
      <c r="I665" s="321">
        <f>IFERROR(VLOOKUP($A665,'様式C-1-2用'!$B$3:$O$1100,10,0),"")</f>
        <v>0</v>
      </c>
      <c r="J665" s="321">
        <f>IFERROR(VLOOKUP($A665,'様式C-1-2用'!$B$3:$O$1100,11,0),"")</f>
        <v>0</v>
      </c>
      <c r="K665" s="321">
        <f t="shared" si="10"/>
        <v>0</v>
      </c>
      <c r="L665" s="321">
        <f>IFERROR(VLOOKUP($A665,'様式C-1-2用'!$B$3:$O$1100,12,0),"")</f>
        <v>0</v>
      </c>
      <c r="M665" s="321">
        <f>IFERROR(VLOOKUP($A665,'様式C-1-2用'!$B$3:$O$1100,13,0),"")</f>
        <v>0</v>
      </c>
      <c r="N665" s="321">
        <f>IFERROR(VLOOKUP($A665,'様式C-1-2用'!$B$3:$O$1100,14,0),"")</f>
        <v>0</v>
      </c>
      <c r="O665" s="321">
        <f>IFERROR(VLOOKUP($A665,'様式C-1-2用'!$B$3:$P$1100,15,0),"")</f>
        <v>0</v>
      </c>
    </row>
    <row r="666" spans="1:15" ht="15.95" customHeight="1" x14ac:dyDescent="0.15">
      <c r="A666" s="314">
        <v>664</v>
      </c>
      <c r="B666" s="320">
        <f>IFERROR(VLOOKUP($A666,'様式C-1-2用'!$B$3:$O$1100,2,0),"")</f>
        <v>0</v>
      </c>
      <c r="C666" s="321" t="str">
        <f>IFERROR(VLOOKUP($A666,'様式C-1-2用'!$B$3:$O$1100,3,0),"")</f>
        <v/>
      </c>
      <c r="D666" s="321">
        <f>IFERROR(VLOOKUP($A666,'様式C-1-2用'!$B$3:$O$1100,5,0),"")</f>
        <v>0</v>
      </c>
      <c r="E666" s="321">
        <f>IFERROR(VLOOKUP($A666,'様式C-1-2用'!$B$3:$O$1100,6,0),"")</f>
        <v>0</v>
      </c>
      <c r="F666" s="321">
        <f>IFERROR(VLOOKUP($A666,'様式C-1-2用'!$B$3:$O$1100,7,0),"")</f>
        <v>0</v>
      </c>
      <c r="G666" s="321">
        <f>IFERROR(VLOOKUP($A666,'様式C-1-2用'!$B$3:$O$1100,8,0),"")</f>
        <v>0</v>
      </c>
      <c r="H666" s="327">
        <f>IFERROR(VLOOKUP($A666,'様式C-1-2用'!$B$3:$O$1100,9,0),"")</f>
        <v>0</v>
      </c>
      <c r="I666" s="321">
        <f>IFERROR(VLOOKUP($A666,'様式C-1-2用'!$B$3:$O$1100,10,0),"")</f>
        <v>0</v>
      </c>
      <c r="J666" s="321">
        <f>IFERROR(VLOOKUP($A666,'様式C-1-2用'!$B$3:$O$1100,11,0),"")</f>
        <v>0</v>
      </c>
      <c r="K666" s="321">
        <f t="shared" si="10"/>
        <v>0</v>
      </c>
      <c r="L666" s="321">
        <f>IFERROR(VLOOKUP($A666,'様式C-1-2用'!$B$3:$O$1100,12,0),"")</f>
        <v>0</v>
      </c>
      <c r="M666" s="321">
        <f>IFERROR(VLOOKUP($A666,'様式C-1-2用'!$B$3:$O$1100,13,0),"")</f>
        <v>0</v>
      </c>
      <c r="N666" s="321">
        <f>IFERROR(VLOOKUP($A666,'様式C-1-2用'!$B$3:$O$1100,14,0),"")</f>
        <v>0</v>
      </c>
      <c r="O666" s="321">
        <f>IFERROR(VLOOKUP($A666,'様式C-1-2用'!$B$3:$P$1100,15,0),"")</f>
        <v>0</v>
      </c>
    </row>
    <row r="667" spans="1:15" ht="15.95" customHeight="1" x14ac:dyDescent="0.15">
      <c r="A667" s="314">
        <v>665</v>
      </c>
      <c r="B667" s="320">
        <f>IFERROR(VLOOKUP($A667,'様式C-1-2用'!$B$3:$O$1100,2,0),"")</f>
        <v>0</v>
      </c>
      <c r="C667" s="321" t="str">
        <f>IFERROR(VLOOKUP($A667,'様式C-1-2用'!$B$3:$O$1100,3,0),"")</f>
        <v/>
      </c>
      <c r="D667" s="321">
        <f>IFERROR(VLOOKUP($A667,'様式C-1-2用'!$B$3:$O$1100,5,0),"")</f>
        <v>0</v>
      </c>
      <c r="E667" s="321">
        <f>IFERROR(VLOOKUP($A667,'様式C-1-2用'!$B$3:$O$1100,6,0),"")</f>
        <v>0</v>
      </c>
      <c r="F667" s="321">
        <f>IFERROR(VLOOKUP($A667,'様式C-1-2用'!$B$3:$O$1100,7,0),"")</f>
        <v>0</v>
      </c>
      <c r="G667" s="321">
        <f>IFERROR(VLOOKUP($A667,'様式C-1-2用'!$B$3:$O$1100,8,0),"")</f>
        <v>0</v>
      </c>
      <c r="H667" s="327">
        <f>IFERROR(VLOOKUP($A667,'様式C-1-2用'!$B$3:$O$1100,9,0),"")</f>
        <v>0</v>
      </c>
      <c r="I667" s="321">
        <f>IFERROR(VLOOKUP($A667,'様式C-1-2用'!$B$3:$O$1100,10,0),"")</f>
        <v>0</v>
      </c>
      <c r="J667" s="321">
        <f>IFERROR(VLOOKUP($A667,'様式C-1-2用'!$B$3:$O$1100,11,0),"")</f>
        <v>0</v>
      </c>
      <c r="K667" s="321">
        <f t="shared" si="10"/>
        <v>0</v>
      </c>
      <c r="L667" s="321">
        <f>IFERROR(VLOOKUP($A667,'様式C-1-2用'!$B$3:$O$1100,12,0),"")</f>
        <v>0</v>
      </c>
      <c r="M667" s="321">
        <f>IFERROR(VLOOKUP($A667,'様式C-1-2用'!$B$3:$O$1100,13,0),"")</f>
        <v>0</v>
      </c>
      <c r="N667" s="321">
        <f>IFERROR(VLOOKUP($A667,'様式C-1-2用'!$B$3:$O$1100,14,0),"")</f>
        <v>0</v>
      </c>
      <c r="O667" s="321">
        <f>IFERROR(VLOOKUP($A667,'様式C-1-2用'!$B$3:$P$1100,15,0),"")</f>
        <v>0</v>
      </c>
    </row>
    <row r="668" spans="1:15" ht="15.95" customHeight="1" x14ac:dyDescent="0.15">
      <c r="A668" s="314">
        <v>666</v>
      </c>
      <c r="B668" s="320">
        <f>IFERROR(VLOOKUP($A668,'様式C-1-2用'!$B$3:$O$1100,2,0),"")</f>
        <v>0</v>
      </c>
      <c r="C668" s="321" t="str">
        <f>IFERROR(VLOOKUP($A668,'様式C-1-2用'!$B$3:$O$1100,3,0),"")</f>
        <v/>
      </c>
      <c r="D668" s="321">
        <f>IFERROR(VLOOKUP($A668,'様式C-1-2用'!$B$3:$O$1100,5,0),"")</f>
        <v>0</v>
      </c>
      <c r="E668" s="321">
        <f>IFERROR(VLOOKUP($A668,'様式C-1-2用'!$B$3:$O$1100,6,0),"")</f>
        <v>0</v>
      </c>
      <c r="F668" s="321">
        <f>IFERROR(VLOOKUP($A668,'様式C-1-2用'!$B$3:$O$1100,7,0),"")</f>
        <v>0</v>
      </c>
      <c r="G668" s="321">
        <f>IFERROR(VLOOKUP($A668,'様式C-1-2用'!$B$3:$O$1100,8,0),"")</f>
        <v>0</v>
      </c>
      <c r="H668" s="327">
        <f>IFERROR(VLOOKUP($A668,'様式C-1-2用'!$B$3:$O$1100,9,0),"")</f>
        <v>0</v>
      </c>
      <c r="I668" s="321">
        <f>IFERROR(VLOOKUP($A668,'様式C-1-2用'!$B$3:$O$1100,10,0),"")</f>
        <v>0</v>
      </c>
      <c r="J668" s="321">
        <f>IFERROR(VLOOKUP($A668,'様式C-1-2用'!$B$3:$O$1100,11,0),"")</f>
        <v>0</v>
      </c>
      <c r="K668" s="321">
        <f t="shared" si="10"/>
        <v>0</v>
      </c>
      <c r="L668" s="321">
        <f>IFERROR(VLOOKUP($A668,'様式C-1-2用'!$B$3:$O$1100,12,0),"")</f>
        <v>0</v>
      </c>
      <c r="M668" s="321">
        <f>IFERROR(VLOOKUP($A668,'様式C-1-2用'!$B$3:$O$1100,13,0),"")</f>
        <v>0</v>
      </c>
      <c r="N668" s="321">
        <f>IFERROR(VLOOKUP($A668,'様式C-1-2用'!$B$3:$O$1100,14,0),"")</f>
        <v>0</v>
      </c>
      <c r="O668" s="321">
        <f>IFERROR(VLOOKUP($A668,'様式C-1-2用'!$B$3:$P$1100,15,0),"")</f>
        <v>0</v>
      </c>
    </row>
    <row r="669" spans="1:15" ht="15.95" customHeight="1" x14ac:dyDescent="0.15">
      <c r="A669" s="314">
        <v>667</v>
      </c>
      <c r="B669" s="320">
        <f>IFERROR(VLOOKUP($A669,'様式C-1-2用'!$B$3:$O$1100,2,0),"")</f>
        <v>0</v>
      </c>
      <c r="C669" s="321" t="str">
        <f>IFERROR(VLOOKUP($A669,'様式C-1-2用'!$B$3:$O$1100,3,0),"")</f>
        <v/>
      </c>
      <c r="D669" s="321">
        <f>IFERROR(VLOOKUP($A669,'様式C-1-2用'!$B$3:$O$1100,5,0),"")</f>
        <v>0</v>
      </c>
      <c r="E669" s="321">
        <f>IFERROR(VLOOKUP($A669,'様式C-1-2用'!$B$3:$O$1100,6,0),"")</f>
        <v>0</v>
      </c>
      <c r="F669" s="321">
        <f>IFERROR(VLOOKUP($A669,'様式C-1-2用'!$B$3:$O$1100,7,0),"")</f>
        <v>0</v>
      </c>
      <c r="G669" s="321">
        <f>IFERROR(VLOOKUP($A669,'様式C-1-2用'!$B$3:$O$1100,8,0),"")</f>
        <v>0</v>
      </c>
      <c r="H669" s="327">
        <f>IFERROR(VLOOKUP($A669,'様式C-1-2用'!$B$3:$O$1100,9,0),"")</f>
        <v>0</v>
      </c>
      <c r="I669" s="321">
        <f>IFERROR(VLOOKUP($A669,'様式C-1-2用'!$B$3:$O$1100,10,0),"")</f>
        <v>0</v>
      </c>
      <c r="J669" s="321">
        <f>IFERROR(VLOOKUP($A669,'様式C-1-2用'!$B$3:$O$1100,11,0),"")</f>
        <v>0</v>
      </c>
      <c r="K669" s="321">
        <f t="shared" si="10"/>
        <v>0</v>
      </c>
      <c r="L669" s="321">
        <f>IFERROR(VLOOKUP($A669,'様式C-1-2用'!$B$3:$O$1100,12,0),"")</f>
        <v>0</v>
      </c>
      <c r="M669" s="321">
        <f>IFERROR(VLOOKUP($A669,'様式C-1-2用'!$B$3:$O$1100,13,0),"")</f>
        <v>0</v>
      </c>
      <c r="N669" s="321">
        <f>IFERROR(VLOOKUP($A669,'様式C-1-2用'!$B$3:$O$1100,14,0),"")</f>
        <v>0</v>
      </c>
      <c r="O669" s="321">
        <f>IFERROR(VLOOKUP($A669,'様式C-1-2用'!$B$3:$P$1100,15,0),"")</f>
        <v>0</v>
      </c>
    </row>
    <row r="670" spans="1:15" ht="15.95" customHeight="1" x14ac:dyDescent="0.15">
      <c r="A670" s="314">
        <v>668</v>
      </c>
      <c r="B670" s="320">
        <f>IFERROR(VLOOKUP($A670,'様式C-1-2用'!$B$3:$O$1100,2,0),"")</f>
        <v>0</v>
      </c>
      <c r="C670" s="321" t="str">
        <f>IFERROR(VLOOKUP($A670,'様式C-1-2用'!$B$3:$O$1100,3,0),"")</f>
        <v/>
      </c>
      <c r="D670" s="321">
        <f>IFERROR(VLOOKUP($A670,'様式C-1-2用'!$B$3:$O$1100,5,0),"")</f>
        <v>0</v>
      </c>
      <c r="E670" s="321">
        <f>IFERROR(VLOOKUP($A670,'様式C-1-2用'!$B$3:$O$1100,6,0),"")</f>
        <v>0</v>
      </c>
      <c r="F670" s="321">
        <f>IFERROR(VLOOKUP($A670,'様式C-1-2用'!$B$3:$O$1100,7,0),"")</f>
        <v>0</v>
      </c>
      <c r="G670" s="321">
        <f>IFERROR(VLOOKUP($A670,'様式C-1-2用'!$B$3:$O$1100,8,0),"")</f>
        <v>0</v>
      </c>
      <c r="H670" s="327">
        <f>IFERROR(VLOOKUP($A670,'様式C-1-2用'!$B$3:$O$1100,9,0),"")</f>
        <v>0</v>
      </c>
      <c r="I670" s="321">
        <f>IFERROR(VLOOKUP($A670,'様式C-1-2用'!$B$3:$O$1100,10,0),"")</f>
        <v>0</v>
      </c>
      <c r="J670" s="321">
        <f>IFERROR(VLOOKUP($A670,'様式C-1-2用'!$B$3:$O$1100,11,0),"")</f>
        <v>0</v>
      </c>
      <c r="K670" s="321">
        <f t="shared" si="10"/>
        <v>0</v>
      </c>
      <c r="L670" s="321">
        <f>IFERROR(VLOOKUP($A670,'様式C-1-2用'!$B$3:$O$1100,12,0),"")</f>
        <v>0</v>
      </c>
      <c r="M670" s="321">
        <f>IFERROR(VLOOKUP($A670,'様式C-1-2用'!$B$3:$O$1100,13,0),"")</f>
        <v>0</v>
      </c>
      <c r="N670" s="321">
        <f>IFERROR(VLOOKUP($A670,'様式C-1-2用'!$B$3:$O$1100,14,0),"")</f>
        <v>0</v>
      </c>
      <c r="O670" s="321">
        <f>IFERROR(VLOOKUP($A670,'様式C-1-2用'!$B$3:$P$1100,15,0),"")</f>
        <v>0</v>
      </c>
    </row>
    <row r="671" spans="1:15" ht="15.95" customHeight="1" x14ac:dyDescent="0.15">
      <c r="A671" s="314">
        <v>669</v>
      </c>
      <c r="B671" s="320">
        <f>IFERROR(VLOOKUP($A671,'様式C-1-2用'!$B$3:$O$1100,2,0),"")</f>
        <v>0</v>
      </c>
      <c r="C671" s="321" t="str">
        <f>IFERROR(VLOOKUP($A671,'様式C-1-2用'!$B$3:$O$1100,3,0),"")</f>
        <v/>
      </c>
      <c r="D671" s="321">
        <f>IFERROR(VLOOKUP($A671,'様式C-1-2用'!$B$3:$O$1100,5,0),"")</f>
        <v>0</v>
      </c>
      <c r="E671" s="321">
        <f>IFERROR(VLOOKUP($A671,'様式C-1-2用'!$B$3:$O$1100,6,0),"")</f>
        <v>0</v>
      </c>
      <c r="F671" s="321">
        <f>IFERROR(VLOOKUP($A671,'様式C-1-2用'!$B$3:$O$1100,7,0),"")</f>
        <v>0</v>
      </c>
      <c r="G671" s="321">
        <f>IFERROR(VLOOKUP($A671,'様式C-1-2用'!$B$3:$O$1100,8,0),"")</f>
        <v>0</v>
      </c>
      <c r="H671" s="327">
        <f>IFERROR(VLOOKUP($A671,'様式C-1-2用'!$B$3:$O$1100,9,0),"")</f>
        <v>0</v>
      </c>
      <c r="I671" s="321">
        <f>IFERROR(VLOOKUP($A671,'様式C-1-2用'!$B$3:$O$1100,10,0),"")</f>
        <v>0</v>
      </c>
      <c r="J671" s="321">
        <f>IFERROR(VLOOKUP($A671,'様式C-1-2用'!$B$3:$O$1100,11,0),"")</f>
        <v>0</v>
      </c>
      <c r="K671" s="321">
        <f t="shared" si="10"/>
        <v>0</v>
      </c>
      <c r="L671" s="321">
        <f>IFERROR(VLOOKUP($A671,'様式C-1-2用'!$B$3:$O$1100,12,0),"")</f>
        <v>0</v>
      </c>
      <c r="M671" s="321">
        <f>IFERROR(VLOOKUP($A671,'様式C-1-2用'!$B$3:$O$1100,13,0),"")</f>
        <v>0</v>
      </c>
      <c r="N671" s="321">
        <f>IFERROR(VLOOKUP($A671,'様式C-1-2用'!$B$3:$O$1100,14,0),"")</f>
        <v>0</v>
      </c>
      <c r="O671" s="321">
        <f>IFERROR(VLOOKUP($A671,'様式C-1-2用'!$B$3:$P$1100,15,0),"")</f>
        <v>0</v>
      </c>
    </row>
    <row r="672" spans="1:15" ht="15.95" customHeight="1" x14ac:dyDescent="0.15">
      <c r="A672" s="314">
        <v>670</v>
      </c>
      <c r="B672" s="320">
        <f>IFERROR(VLOOKUP($A672,'様式C-1-2用'!$B$3:$O$1100,2,0),"")</f>
        <v>0</v>
      </c>
      <c r="C672" s="321" t="str">
        <f>IFERROR(VLOOKUP($A672,'様式C-1-2用'!$B$3:$O$1100,3,0),"")</f>
        <v/>
      </c>
      <c r="D672" s="321">
        <f>IFERROR(VLOOKUP($A672,'様式C-1-2用'!$B$3:$O$1100,5,0),"")</f>
        <v>0</v>
      </c>
      <c r="E672" s="321">
        <f>IFERROR(VLOOKUP($A672,'様式C-1-2用'!$B$3:$O$1100,6,0),"")</f>
        <v>0</v>
      </c>
      <c r="F672" s="321">
        <f>IFERROR(VLOOKUP($A672,'様式C-1-2用'!$B$3:$O$1100,7,0),"")</f>
        <v>0</v>
      </c>
      <c r="G672" s="321">
        <f>IFERROR(VLOOKUP($A672,'様式C-1-2用'!$B$3:$O$1100,8,0),"")</f>
        <v>0</v>
      </c>
      <c r="H672" s="327">
        <f>IFERROR(VLOOKUP($A672,'様式C-1-2用'!$B$3:$O$1100,9,0),"")</f>
        <v>0</v>
      </c>
      <c r="I672" s="321">
        <f>IFERROR(VLOOKUP($A672,'様式C-1-2用'!$B$3:$O$1100,10,0),"")</f>
        <v>0</v>
      </c>
      <c r="J672" s="321">
        <f>IFERROR(VLOOKUP($A672,'様式C-1-2用'!$B$3:$O$1100,11,0),"")</f>
        <v>0</v>
      </c>
      <c r="K672" s="321">
        <f t="shared" si="10"/>
        <v>0</v>
      </c>
      <c r="L672" s="321">
        <f>IFERROR(VLOOKUP($A672,'様式C-1-2用'!$B$3:$O$1100,12,0),"")</f>
        <v>0</v>
      </c>
      <c r="M672" s="321">
        <f>IFERROR(VLOOKUP($A672,'様式C-1-2用'!$B$3:$O$1100,13,0),"")</f>
        <v>0</v>
      </c>
      <c r="N672" s="321">
        <f>IFERROR(VLOOKUP($A672,'様式C-1-2用'!$B$3:$O$1100,14,0),"")</f>
        <v>0</v>
      </c>
      <c r="O672" s="321">
        <f>IFERROR(VLOOKUP($A672,'様式C-1-2用'!$B$3:$P$1100,15,0),"")</f>
        <v>0</v>
      </c>
    </row>
    <row r="673" spans="1:15" ht="15.95" customHeight="1" x14ac:dyDescent="0.15">
      <c r="A673" s="314">
        <v>671</v>
      </c>
      <c r="B673" s="320">
        <f>IFERROR(VLOOKUP($A673,'様式C-1-2用'!$B$3:$O$1100,2,0),"")</f>
        <v>0</v>
      </c>
      <c r="C673" s="321" t="str">
        <f>IFERROR(VLOOKUP($A673,'様式C-1-2用'!$B$3:$O$1100,3,0),"")</f>
        <v/>
      </c>
      <c r="D673" s="321">
        <f>IFERROR(VLOOKUP($A673,'様式C-1-2用'!$B$3:$O$1100,5,0),"")</f>
        <v>0</v>
      </c>
      <c r="E673" s="321">
        <f>IFERROR(VLOOKUP($A673,'様式C-1-2用'!$B$3:$O$1100,6,0),"")</f>
        <v>0</v>
      </c>
      <c r="F673" s="321">
        <f>IFERROR(VLOOKUP($A673,'様式C-1-2用'!$B$3:$O$1100,7,0),"")</f>
        <v>0</v>
      </c>
      <c r="G673" s="321">
        <f>IFERROR(VLOOKUP($A673,'様式C-1-2用'!$B$3:$O$1100,8,0),"")</f>
        <v>0</v>
      </c>
      <c r="H673" s="327">
        <f>IFERROR(VLOOKUP($A673,'様式C-1-2用'!$B$3:$O$1100,9,0),"")</f>
        <v>0</v>
      </c>
      <c r="I673" s="321">
        <f>IFERROR(VLOOKUP($A673,'様式C-1-2用'!$B$3:$O$1100,10,0),"")</f>
        <v>0</v>
      </c>
      <c r="J673" s="321">
        <f>IFERROR(VLOOKUP($A673,'様式C-1-2用'!$B$3:$O$1100,11,0),"")</f>
        <v>0</v>
      </c>
      <c r="K673" s="321">
        <f t="shared" si="10"/>
        <v>0</v>
      </c>
      <c r="L673" s="321">
        <f>IFERROR(VLOOKUP($A673,'様式C-1-2用'!$B$3:$O$1100,12,0),"")</f>
        <v>0</v>
      </c>
      <c r="M673" s="321">
        <f>IFERROR(VLOOKUP($A673,'様式C-1-2用'!$B$3:$O$1100,13,0),"")</f>
        <v>0</v>
      </c>
      <c r="N673" s="321">
        <f>IFERROR(VLOOKUP($A673,'様式C-1-2用'!$B$3:$O$1100,14,0),"")</f>
        <v>0</v>
      </c>
      <c r="O673" s="321">
        <f>IFERROR(VLOOKUP($A673,'様式C-1-2用'!$B$3:$P$1100,15,0),"")</f>
        <v>0</v>
      </c>
    </row>
    <row r="674" spans="1:15" ht="15.95" customHeight="1" x14ac:dyDescent="0.15">
      <c r="A674" s="314">
        <v>672</v>
      </c>
      <c r="B674" s="320">
        <f>IFERROR(VLOOKUP($A674,'様式C-1-2用'!$B$3:$O$1100,2,0),"")</f>
        <v>0</v>
      </c>
      <c r="C674" s="321" t="str">
        <f>IFERROR(VLOOKUP($A674,'様式C-1-2用'!$B$3:$O$1100,3,0),"")</f>
        <v/>
      </c>
      <c r="D674" s="321">
        <f>IFERROR(VLOOKUP($A674,'様式C-1-2用'!$B$3:$O$1100,5,0),"")</f>
        <v>0</v>
      </c>
      <c r="E674" s="321">
        <f>IFERROR(VLOOKUP($A674,'様式C-1-2用'!$B$3:$O$1100,6,0),"")</f>
        <v>0</v>
      </c>
      <c r="F674" s="321">
        <f>IFERROR(VLOOKUP($A674,'様式C-1-2用'!$B$3:$O$1100,7,0),"")</f>
        <v>0</v>
      </c>
      <c r="G674" s="321">
        <f>IFERROR(VLOOKUP($A674,'様式C-1-2用'!$B$3:$O$1100,8,0),"")</f>
        <v>0</v>
      </c>
      <c r="H674" s="327">
        <f>IFERROR(VLOOKUP($A674,'様式C-1-2用'!$B$3:$O$1100,9,0),"")</f>
        <v>0</v>
      </c>
      <c r="I674" s="321">
        <f>IFERROR(VLOOKUP($A674,'様式C-1-2用'!$B$3:$O$1100,10,0),"")</f>
        <v>0</v>
      </c>
      <c r="J674" s="321">
        <f>IFERROR(VLOOKUP($A674,'様式C-1-2用'!$B$3:$O$1100,11,0),"")</f>
        <v>0</v>
      </c>
      <c r="K674" s="321">
        <f t="shared" si="10"/>
        <v>0</v>
      </c>
      <c r="L674" s="321">
        <f>IFERROR(VLOOKUP($A674,'様式C-1-2用'!$B$3:$O$1100,12,0),"")</f>
        <v>0</v>
      </c>
      <c r="M674" s="321">
        <f>IFERROR(VLOOKUP($A674,'様式C-1-2用'!$B$3:$O$1100,13,0),"")</f>
        <v>0</v>
      </c>
      <c r="N674" s="321">
        <f>IFERROR(VLOOKUP($A674,'様式C-1-2用'!$B$3:$O$1100,14,0),"")</f>
        <v>0</v>
      </c>
      <c r="O674" s="321">
        <f>IFERROR(VLOOKUP($A674,'様式C-1-2用'!$B$3:$P$1100,15,0),"")</f>
        <v>0</v>
      </c>
    </row>
    <row r="675" spans="1:15" ht="15.95" customHeight="1" x14ac:dyDescent="0.15">
      <c r="A675" s="314">
        <v>673</v>
      </c>
      <c r="B675" s="320">
        <f>IFERROR(VLOOKUP($A675,'様式C-1-2用'!$B$3:$O$1100,2,0),"")</f>
        <v>0</v>
      </c>
      <c r="C675" s="321" t="str">
        <f>IFERROR(VLOOKUP($A675,'様式C-1-2用'!$B$3:$O$1100,3,0),"")</f>
        <v/>
      </c>
      <c r="D675" s="321">
        <f>IFERROR(VLOOKUP($A675,'様式C-1-2用'!$B$3:$O$1100,5,0),"")</f>
        <v>0</v>
      </c>
      <c r="E675" s="321">
        <f>IFERROR(VLOOKUP($A675,'様式C-1-2用'!$B$3:$O$1100,6,0),"")</f>
        <v>0</v>
      </c>
      <c r="F675" s="321">
        <f>IFERROR(VLOOKUP($A675,'様式C-1-2用'!$B$3:$O$1100,7,0),"")</f>
        <v>0</v>
      </c>
      <c r="G675" s="321">
        <f>IFERROR(VLOOKUP($A675,'様式C-1-2用'!$B$3:$O$1100,8,0),"")</f>
        <v>0</v>
      </c>
      <c r="H675" s="327">
        <f>IFERROR(VLOOKUP($A675,'様式C-1-2用'!$B$3:$O$1100,9,0),"")</f>
        <v>0</v>
      </c>
      <c r="I675" s="321">
        <f>IFERROR(VLOOKUP($A675,'様式C-1-2用'!$B$3:$O$1100,10,0),"")</f>
        <v>0</v>
      </c>
      <c r="J675" s="321">
        <f>IFERROR(VLOOKUP($A675,'様式C-1-2用'!$B$3:$O$1100,11,0),"")</f>
        <v>0</v>
      </c>
      <c r="K675" s="321">
        <f t="shared" si="10"/>
        <v>0</v>
      </c>
      <c r="L675" s="321">
        <f>IFERROR(VLOOKUP($A675,'様式C-1-2用'!$B$3:$O$1100,12,0),"")</f>
        <v>0</v>
      </c>
      <c r="M675" s="321">
        <f>IFERROR(VLOOKUP($A675,'様式C-1-2用'!$B$3:$O$1100,13,0),"")</f>
        <v>0</v>
      </c>
      <c r="N675" s="321">
        <f>IFERROR(VLOOKUP($A675,'様式C-1-2用'!$B$3:$O$1100,14,0),"")</f>
        <v>0</v>
      </c>
      <c r="O675" s="321">
        <f>IFERROR(VLOOKUP($A675,'様式C-1-2用'!$B$3:$P$1100,15,0),"")</f>
        <v>0</v>
      </c>
    </row>
    <row r="676" spans="1:15" ht="15.95" customHeight="1" x14ac:dyDescent="0.15">
      <c r="A676" s="314">
        <v>674</v>
      </c>
      <c r="B676" s="320">
        <f>IFERROR(VLOOKUP($A676,'様式C-1-2用'!$B$3:$O$1100,2,0),"")</f>
        <v>0</v>
      </c>
      <c r="C676" s="321" t="str">
        <f>IFERROR(VLOOKUP($A676,'様式C-1-2用'!$B$3:$O$1100,3,0),"")</f>
        <v/>
      </c>
      <c r="D676" s="321">
        <f>IFERROR(VLOOKUP($A676,'様式C-1-2用'!$B$3:$O$1100,5,0),"")</f>
        <v>0</v>
      </c>
      <c r="E676" s="321">
        <f>IFERROR(VLOOKUP($A676,'様式C-1-2用'!$B$3:$O$1100,6,0),"")</f>
        <v>0</v>
      </c>
      <c r="F676" s="321">
        <f>IFERROR(VLOOKUP($A676,'様式C-1-2用'!$B$3:$O$1100,7,0),"")</f>
        <v>0</v>
      </c>
      <c r="G676" s="321">
        <f>IFERROR(VLOOKUP($A676,'様式C-1-2用'!$B$3:$O$1100,8,0),"")</f>
        <v>0</v>
      </c>
      <c r="H676" s="327">
        <f>IFERROR(VLOOKUP($A676,'様式C-1-2用'!$B$3:$O$1100,9,0),"")</f>
        <v>0</v>
      </c>
      <c r="I676" s="321">
        <f>IFERROR(VLOOKUP($A676,'様式C-1-2用'!$B$3:$O$1100,10,0),"")</f>
        <v>0</v>
      </c>
      <c r="J676" s="321">
        <f>IFERROR(VLOOKUP($A676,'様式C-1-2用'!$B$3:$O$1100,11,0),"")</f>
        <v>0</v>
      </c>
      <c r="K676" s="321">
        <f t="shared" si="10"/>
        <v>0</v>
      </c>
      <c r="L676" s="321">
        <f>IFERROR(VLOOKUP($A676,'様式C-1-2用'!$B$3:$O$1100,12,0),"")</f>
        <v>0</v>
      </c>
      <c r="M676" s="321">
        <f>IFERROR(VLOOKUP($A676,'様式C-1-2用'!$B$3:$O$1100,13,0),"")</f>
        <v>0</v>
      </c>
      <c r="N676" s="321">
        <f>IFERROR(VLOOKUP($A676,'様式C-1-2用'!$B$3:$O$1100,14,0),"")</f>
        <v>0</v>
      </c>
      <c r="O676" s="321">
        <f>IFERROR(VLOOKUP($A676,'様式C-1-2用'!$B$3:$P$1100,15,0),"")</f>
        <v>0</v>
      </c>
    </row>
    <row r="677" spans="1:15" ht="15.95" customHeight="1" x14ac:dyDescent="0.15">
      <c r="A677" s="314">
        <v>675</v>
      </c>
      <c r="B677" s="320">
        <f>IFERROR(VLOOKUP($A677,'様式C-1-2用'!$B$3:$O$1100,2,0),"")</f>
        <v>0</v>
      </c>
      <c r="C677" s="321" t="str">
        <f>IFERROR(VLOOKUP($A677,'様式C-1-2用'!$B$3:$O$1100,3,0),"")</f>
        <v/>
      </c>
      <c r="D677" s="321">
        <f>IFERROR(VLOOKUP($A677,'様式C-1-2用'!$B$3:$O$1100,5,0),"")</f>
        <v>0</v>
      </c>
      <c r="E677" s="321">
        <f>IFERROR(VLOOKUP($A677,'様式C-1-2用'!$B$3:$O$1100,6,0),"")</f>
        <v>0</v>
      </c>
      <c r="F677" s="321">
        <f>IFERROR(VLOOKUP($A677,'様式C-1-2用'!$B$3:$O$1100,7,0),"")</f>
        <v>0</v>
      </c>
      <c r="G677" s="321">
        <f>IFERROR(VLOOKUP($A677,'様式C-1-2用'!$B$3:$O$1100,8,0),"")</f>
        <v>0</v>
      </c>
      <c r="H677" s="327">
        <f>IFERROR(VLOOKUP($A677,'様式C-1-2用'!$B$3:$O$1100,9,0),"")</f>
        <v>0</v>
      </c>
      <c r="I677" s="321">
        <f>IFERROR(VLOOKUP($A677,'様式C-1-2用'!$B$3:$O$1100,10,0),"")</f>
        <v>0</v>
      </c>
      <c r="J677" s="321">
        <f>IFERROR(VLOOKUP($A677,'様式C-1-2用'!$B$3:$O$1100,11,0),"")</f>
        <v>0</v>
      </c>
      <c r="K677" s="321">
        <f t="shared" si="10"/>
        <v>0</v>
      </c>
      <c r="L677" s="321">
        <f>IFERROR(VLOOKUP($A677,'様式C-1-2用'!$B$3:$O$1100,12,0),"")</f>
        <v>0</v>
      </c>
      <c r="M677" s="321">
        <f>IFERROR(VLOOKUP($A677,'様式C-1-2用'!$B$3:$O$1100,13,0),"")</f>
        <v>0</v>
      </c>
      <c r="N677" s="321">
        <f>IFERROR(VLOOKUP($A677,'様式C-1-2用'!$B$3:$O$1100,14,0),"")</f>
        <v>0</v>
      </c>
      <c r="O677" s="321">
        <f>IFERROR(VLOOKUP($A677,'様式C-1-2用'!$B$3:$P$1100,15,0),"")</f>
        <v>0</v>
      </c>
    </row>
    <row r="678" spans="1:15" ht="15.95" customHeight="1" x14ac:dyDescent="0.15">
      <c r="A678" s="314">
        <v>676</v>
      </c>
      <c r="B678" s="320">
        <f>IFERROR(VLOOKUP($A678,'様式C-1-2用'!$B$3:$O$1100,2,0),"")</f>
        <v>0</v>
      </c>
      <c r="C678" s="321" t="str">
        <f>IFERROR(VLOOKUP($A678,'様式C-1-2用'!$B$3:$O$1100,3,0),"")</f>
        <v/>
      </c>
      <c r="D678" s="321">
        <f>IFERROR(VLOOKUP($A678,'様式C-1-2用'!$B$3:$O$1100,5,0),"")</f>
        <v>0</v>
      </c>
      <c r="E678" s="321">
        <f>IFERROR(VLOOKUP($A678,'様式C-1-2用'!$B$3:$O$1100,6,0),"")</f>
        <v>0</v>
      </c>
      <c r="F678" s="321">
        <f>IFERROR(VLOOKUP($A678,'様式C-1-2用'!$B$3:$O$1100,7,0),"")</f>
        <v>0</v>
      </c>
      <c r="G678" s="321">
        <f>IFERROR(VLOOKUP($A678,'様式C-1-2用'!$B$3:$O$1100,8,0),"")</f>
        <v>0</v>
      </c>
      <c r="H678" s="327">
        <f>IFERROR(VLOOKUP($A678,'様式C-1-2用'!$B$3:$O$1100,9,0),"")</f>
        <v>0</v>
      </c>
      <c r="I678" s="321">
        <f>IFERROR(VLOOKUP($A678,'様式C-1-2用'!$B$3:$O$1100,10,0),"")</f>
        <v>0</v>
      </c>
      <c r="J678" s="321">
        <f>IFERROR(VLOOKUP($A678,'様式C-1-2用'!$B$3:$O$1100,11,0),"")</f>
        <v>0</v>
      </c>
      <c r="K678" s="321">
        <f t="shared" si="10"/>
        <v>0</v>
      </c>
      <c r="L678" s="321">
        <f>IFERROR(VLOOKUP($A678,'様式C-1-2用'!$B$3:$O$1100,12,0),"")</f>
        <v>0</v>
      </c>
      <c r="M678" s="321">
        <f>IFERROR(VLOOKUP($A678,'様式C-1-2用'!$B$3:$O$1100,13,0),"")</f>
        <v>0</v>
      </c>
      <c r="N678" s="321">
        <f>IFERROR(VLOOKUP($A678,'様式C-1-2用'!$B$3:$O$1100,14,0),"")</f>
        <v>0</v>
      </c>
      <c r="O678" s="321">
        <f>IFERROR(VLOOKUP($A678,'様式C-1-2用'!$B$3:$P$1100,15,0),"")</f>
        <v>0</v>
      </c>
    </row>
    <row r="679" spans="1:15" ht="15.95" customHeight="1" x14ac:dyDescent="0.15">
      <c r="A679" s="314">
        <v>677</v>
      </c>
      <c r="B679" s="320">
        <f>IFERROR(VLOOKUP($A679,'様式C-1-2用'!$B$3:$O$1100,2,0),"")</f>
        <v>0</v>
      </c>
      <c r="C679" s="321" t="str">
        <f>IFERROR(VLOOKUP($A679,'様式C-1-2用'!$B$3:$O$1100,3,0),"")</f>
        <v/>
      </c>
      <c r="D679" s="321">
        <f>IFERROR(VLOOKUP($A679,'様式C-1-2用'!$B$3:$O$1100,5,0),"")</f>
        <v>0</v>
      </c>
      <c r="E679" s="321">
        <f>IFERROR(VLOOKUP($A679,'様式C-1-2用'!$B$3:$O$1100,6,0),"")</f>
        <v>0</v>
      </c>
      <c r="F679" s="321">
        <f>IFERROR(VLOOKUP($A679,'様式C-1-2用'!$B$3:$O$1100,7,0),"")</f>
        <v>0</v>
      </c>
      <c r="G679" s="321">
        <f>IFERROR(VLOOKUP($A679,'様式C-1-2用'!$B$3:$O$1100,8,0),"")</f>
        <v>0</v>
      </c>
      <c r="H679" s="327">
        <f>IFERROR(VLOOKUP($A679,'様式C-1-2用'!$B$3:$O$1100,9,0),"")</f>
        <v>0</v>
      </c>
      <c r="I679" s="321">
        <f>IFERROR(VLOOKUP($A679,'様式C-1-2用'!$B$3:$O$1100,10,0),"")</f>
        <v>0</v>
      </c>
      <c r="J679" s="321">
        <f>IFERROR(VLOOKUP($A679,'様式C-1-2用'!$B$3:$O$1100,11,0),"")</f>
        <v>0</v>
      </c>
      <c r="K679" s="321">
        <f t="shared" si="10"/>
        <v>0</v>
      </c>
      <c r="L679" s="321">
        <f>IFERROR(VLOOKUP($A679,'様式C-1-2用'!$B$3:$O$1100,12,0),"")</f>
        <v>0</v>
      </c>
      <c r="M679" s="321">
        <f>IFERROR(VLOOKUP($A679,'様式C-1-2用'!$B$3:$O$1100,13,0),"")</f>
        <v>0</v>
      </c>
      <c r="N679" s="321">
        <f>IFERROR(VLOOKUP($A679,'様式C-1-2用'!$B$3:$O$1100,14,0),"")</f>
        <v>0</v>
      </c>
      <c r="O679" s="321">
        <f>IFERROR(VLOOKUP($A679,'様式C-1-2用'!$B$3:$P$1100,15,0),"")</f>
        <v>0</v>
      </c>
    </row>
    <row r="680" spans="1:15" ht="15.95" customHeight="1" x14ac:dyDescent="0.15">
      <c r="A680" s="314">
        <v>678</v>
      </c>
      <c r="B680" s="320">
        <f>IFERROR(VLOOKUP($A680,'様式C-1-2用'!$B$3:$O$1100,2,0),"")</f>
        <v>0</v>
      </c>
      <c r="C680" s="321" t="str">
        <f>IFERROR(VLOOKUP($A680,'様式C-1-2用'!$B$3:$O$1100,3,0),"")</f>
        <v/>
      </c>
      <c r="D680" s="321">
        <f>IFERROR(VLOOKUP($A680,'様式C-1-2用'!$B$3:$O$1100,5,0),"")</f>
        <v>0</v>
      </c>
      <c r="E680" s="321">
        <f>IFERROR(VLOOKUP($A680,'様式C-1-2用'!$B$3:$O$1100,6,0),"")</f>
        <v>0</v>
      </c>
      <c r="F680" s="321">
        <f>IFERROR(VLOOKUP($A680,'様式C-1-2用'!$B$3:$O$1100,7,0),"")</f>
        <v>0</v>
      </c>
      <c r="G680" s="321">
        <f>IFERROR(VLOOKUP($A680,'様式C-1-2用'!$B$3:$O$1100,8,0),"")</f>
        <v>0</v>
      </c>
      <c r="H680" s="327">
        <f>IFERROR(VLOOKUP($A680,'様式C-1-2用'!$B$3:$O$1100,9,0),"")</f>
        <v>0</v>
      </c>
      <c r="I680" s="321">
        <f>IFERROR(VLOOKUP($A680,'様式C-1-2用'!$B$3:$O$1100,10,0),"")</f>
        <v>0</v>
      </c>
      <c r="J680" s="321">
        <f>IFERROR(VLOOKUP($A680,'様式C-1-2用'!$B$3:$O$1100,11,0),"")</f>
        <v>0</v>
      </c>
      <c r="K680" s="321">
        <f t="shared" si="10"/>
        <v>0</v>
      </c>
      <c r="L680" s="321">
        <f>IFERROR(VLOOKUP($A680,'様式C-1-2用'!$B$3:$O$1100,12,0),"")</f>
        <v>0</v>
      </c>
      <c r="M680" s="321">
        <f>IFERROR(VLOOKUP($A680,'様式C-1-2用'!$B$3:$O$1100,13,0),"")</f>
        <v>0</v>
      </c>
      <c r="N680" s="321">
        <f>IFERROR(VLOOKUP($A680,'様式C-1-2用'!$B$3:$O$1100,14,0),"")</f>
        <v>0</v>
      </c>
      <c r="O680" s="321">
        <f>IFERROR(VLOOKUP($A680,'様式C-1-2用'!$B$3:$P$1100,15,0),"")</f>
        <v>0</v>
      </c>
    </row>
    <row r="681" spans="1:15" ht="15.95" customHeight="1" x14ac:dyDescent="0.15">
      <c r="A681" s="314">
        <v>679</v>
      </c>
      <c r="B681" s="320">
        <f>IFERROR(VLOOKUP($A681,'様式C-1-2用'!$B$3:$O$1100,2,0),"")</f>
        <v>0</v>
      </c>
      <c r="C681" s="321" t="str">
        <f>IFERROR(VLOOKUP($A681,'様式C-1-2用'!$B$3:$O$1100,3,0),"")</f>
        <v/>
      </c>
      <c r="D681" s="321">
        <f>IFERROR(VLOOKUP($A681,'様式C-1-2用'!$B$3:$O$1100,5,0),"")</f>
        <v>0</v>
      </c>
      <c r="E681" s="321">
        <f>IFERROR(VLOOKUP($A681,'様式C-1-2用'!$B$3:$O$1100,6,0),"")</f>
        <v>0</v>
      </c>
      <c r="F681" s="321">
        <f>IFERROR(VLOOKUP($A681,'様式C-1-2用'!$B$3:$O$1100,7,0),"")</f>
        <v>0</v>
      </c>
      <c r="G681" s="321">
        <f>IFERROR(VLOOKUP($A681,'様式C-1-2用'!$B$3:$O$1100,8,0),"")</f>
        <v>0</v>
      </c>
      <c r="H681" s="327">
        <f>IFERROR(VLOOKUP($A681,'様式C-1-2用'!$B$3:$O$1100,9,0),"")</f>
        <v>0</v>
      </c>
      <c r="I681" s="321">
        <f>IFERROR(VLOOKUP($A681,'様式C-1-2用'!$B$3:$O$1100,10,0),"")</f>
        <v>0</v>
      </c>
      <c r="J681" s="321">
        <f>IFERROR(VLOOKUP($A681,'様式C-1-2用'!$B$3:$O$1100,11,0),"")</f>
        <v>0</v>
      </c>
      <c r="K681" s="321">
        <f t="shared" si="10"/>
        <v>0</v>
      </c>
      <c r="L681" s="321">
        <f>IFERROR(VLOOKUP($A681,'様式C-1-2用'!$B$3:$O$1100,12,0),"")</f>
        <v>0</v>
      </c>
      <c r="M681" s="321">
        <f>IFERROR(VLOOKUP($A681,'様式C-1-2用'!$B$3:$O$1100,13,0),"")</f>
        <v>0</v>
      </c>
      <c r="N681" s="321">
        <f>IFERROR(VLOOKUP($A681,'様式C-1-2用'!$B$3:$O$1100,14,0),"")</f>
        <v>0</v>
      </c>
      <c r="O681" s="321">
        <f>IFERROR(VLOOKUP($A681,'様式C-1-2用'!$B$3:$P$1100,15,0),"")</f>
        <v>0</v>
      </c>
    </row>
    <row r="682" spans="1:15" ht="15.95" customHeight="1" x14ac:dyDescent="0.15">
      <c r="A682" s="314">
        <v>680</v>
      </c>
      <c r="B682" s="320">
        <f>IFERROR(VLOOKUP($A682,'様式C-1-2用'!$B$3:$O$1100,2,0),"")</f>
        <v>0</v>
      </c>
      <c r="C682" s="321" t="str">
        <f>IFERROR(VLOOKUP($A682,'様式C-1-2用'!$B$3:$O$1100,3,0),"")</f>
        <v/>
      </c>
      <c r="D682" s="321">
        <f>IFERROR(VLOOKUP($A682,'様式C-1-2用'!$B$3:$O$1100,5,0),"")</f>
        <v>0</v>
      </c>
      <c r="E682" s="321">
        <f>IFERROR(VLOOKUP($A682,'様式C-1-2用'!$B$3:$O$1100,6,0),"")</f>
        <v>0</v>
      </c>
      <c r="F682" s="321">
        <f>IFERROR(VLOOKUP($A682,'様式C-1-2用'!$B$3:$O$1100,7,0),"")</f>
        <v>0</v>
      </c>
      <c r="G682" s="321">
        <f>IFERROR(VLOOKUP($A682,'様式C-1-2用'!$B$3:$O$1100,8,0),"")</f>
        <v>0</v>
      </c>
      <c r="H682" s="327">
        <f>IFERROR(VLOOKUP($A682,'様式C-1-2用'!$B$3:$O$1100,9,0),"")</f>
        <v>0</v>
      </c>
      <c r="I682" s="321">
        <f>IFERROR(VLOOKUP($A682,'様式C-1-2用'!$B$3:$O$1100,10,0),"")</f>
        <v>0</v>
      </c>
      <c r="J682" s="321">
        <f>IFERROR(VLOOKUP($A682,'様式C-1-2用'!$B$3:$O$1100,11,0),"")</f>
        <v>0</v>
      </c>
      <c r="K682" s="321">
        <f t="shared" si="10"/>
        <v>0</v>
      </c>
      <c r="L682" s="321">
        <f>IFERROR(VLOOKUP($A682,'様式C-1-2用'!$B$3:$O$1100,12,0),"")</f>
        <v>0</v>
      </c>
      <c r="M682" s="321">
        <f>IFERROR(VLOOKUP($A682,'様式C-1-2用'!$B$3:$O$1100,13,0),"")</f>
        <v>0</v>
      </c>
      <c r="N682" s="321">
        <f>IFERROR(VLOOKUP($A682,'様式C-1-2用'!$B$3:$O$1100,14,0),"")</f>
        <v>0</v>
      </c>
      <c r="O682" s="321">
        <f>IFERROR(VLOOKUP($A682,'様式C-1-2用'!$B$3:$P$1100,15,0),"")</f>
        <v>0</v>
      </c>
    </row>
    <row r="683" spans="1:15" ht="15.95" customHeight="1" x14ac:dyDescent="0.15">
      <c r="A683" s="314">
        <v>681</v>
      </c>
      <c r="B683" s="320">
        <f>IFERROR(VLOOKUP($A683,'様式C-1-2用'!$B$3:$O$1100,2,0),"")</f>
        <v>0</v>
      </c>
      <c r="C683" s="321" t="str">
        <f>IFERROR(VLOOKUP($A683,'様式C-1-2用'!$B$3:$O$1100,3,0),"")</f>
        <v/>
      </c>
      <c r="D683" s="321">
        <f>IFERROR(VLOOKUP($A683,'様式C-1-2用'!$B$3:$O$1100,5,0),"")</f>
        <v>0</v>
      </c>
      <c r="E683" s="321">
        <f>IFERROR(VLOOKUP($A683,'様式C-1-2用'!$B$3:$O$1100,6,0),"")</f>
        <v>0</v>
      </c>
      <c r="F683" s="321">
        <f>IFERROR(VLOOKUP($A683,'様式C-1-2用'!$B$3:$O$1100,7,0),"")</f>
        <v>0</v>
      </c>
      <c r="G683" s="321">
        <f>IFERROR(VLOOKUP($A683,'様式C-1-2用'!$B$3:$O$1100,8,0),"")</f>
        <v>0</v>
      </c>
      <c r="H683" s="327">
        <f>IFERROR(VLOOKUP($A683,'様式C-1-2用'!$B$3:$O$1100,9,0),"")</f>
        <v>0</v>
      </c>
      <c r="I683" s="321">
        <f>IFERROR(VLOOKUP($A683,'様式C-1-2用'!$B$3:$O$1100,10,0),"")</f>
        <v>0</v>
      </c>
      <c r="J683" s="321">
        <f>IFERROR(VLOOKUP($A683,'様式C-1-2用'!$B$3:$O$1100,11,0),"")</f>
        <v>0</v>
      </c>
      <c r="K683" s="321">
        <f t="shared" si="10"/>
        <v>0</v>
      </c>
      <c r="L683" s="321">
        <f>IFERROR(VLOOKUP($A683,'様式C-1-2用'!$B$3:$O$1100,12,0),"")</f>
        <v>0</v>
      </c>
      <c r="M683" s="321">
        <f>IFERROR(VLOOKUP($A683,'様式C-1-2用'!$B$3:$O$1100,13,0),"")</f>
        <v>0</v>
      </c>
      <c r="N683" s="321">
        <f>IFERROR(VLOOKUP($A683,'様式C-1-2用'!$B$3:$O$1100,14,0),"")</f>
        <v>0</v>
      </c>
      <c r="O683" s="321">
        <f>IFERROR(VLOOKUP($A683,'様式C-1-2用'!$B$3:$P$1100,15,0),"")</f>
        <v>0</v>
      </c>
    </row>
    <row r="684" spans="1:15" ht="15.95" customHeight="1" x14ac:dyDescent="0.15">
      <c r="A684" s="314">
        <v>682</v>
      </c>
      <c r="B684" s="320">
        <f>IFERROR(VLOOKUP($A684,'様式C-1-2用'!$B$3:$O$1100,2,0),"")</f>
        <v>0</v>
      </c>
      <c r="C684" s="321" t="str">
        <f>IFERROR(VLOOKUP($A684,'様式C-1-2用'!$B$3:$O$1100,3,0),"")</f>
        <v/>
      </c>
      <c r="D684" s="321">
        <f>IFERROR(VLOOKUP($A684,'様式C-1-2用'!$B$3:$O$1100,5,0),"")</f>
        <v>0</v>
      </c>
      <c r="E684" s="321">
        <f>IFERROR(VLOOKUP($A684,'様式C-1-2用'!$B$3:$O$1100,6,0),"")</f>
        <v>0</v>
      </c>
      <c r="F684" s="321">
        <f>IFERROR(VLOOKUP($A684,'様式C-1-2用'!$B$3:$O$1100,7,0),"")</f>
        <v>0</v>
      </c>
      <c r="G684" s="321">
        <f>IFERROR(VLOOKUP($A684,'様式C-1-2用'!$B$3:$O$1100,8,0),"")</f>
        <v>0</v>
      </c>
      <c r="H684" s="327">
        <f>IFERROR(VLOOKUP($A684,'様式C-1-2用'!$B$3:$O$1100,9,0),"")</f>
        <v>0</v>
      </c>
      <c r="I684" s="321">
        <f>IFERROR(VLOOKUP($A684,'様式C-1-2用'!$B$3:$O$1100,10,0),"")</f>
        <v>0</v>
      </c>
      <c r="J684" s="321">
        <f>IFERROR(VLOOKUP($A684,'様式C-1-2用'!$B$3:$O$1100,11,0),"")</f>
        <v>0</v>
      </c>
      <c r="K684" s="321">
        <f t="shared" si="10"/>
        <v>0</v>
      </c>
      <c r="L684" s="321">
        <f>IFERROR(VLOOKUP($A684,'様式C-1-2用'!$B$3:$O$1100,12,0),"")</f>
        <v>0</v>
      </c>
      <c r="M684" s="321">
        <f>IFERROR(VLOOKUP($A684,'様式C-1-2用'!$B$3:$O$1100,13,0),"")</f>
        <v>0</v>
      </c>
      <c r="N684" s="321">
        <f>IFERROR(VLOOKUP($A684,'様式C-1-2用'!$B$3:$O$1100,14,0),"")</f>
        <v>0</v>
      </c>
      <c r="O684" s="321">
        <f>IFERROR(VLOOKUP($A684,'様式C-1-2用'!$B$3:$P$1100,15,0),"")</f>
        <v>0</v>
      </c>
    </row>
    <row r="685" spans="1:15" ht="15.95" customHeight="1" x14ac:dyDescent="0.15">
      <c r="A685" s="314">
        <v>683</v>
      </c>
      <c r="B685" s="320">
        <f>IFERROR(VLOOKUP($A685,'様式C-1-2用'!$B$3:$O$1100,2,0),"")</f>
        <v>0</v>
      </c>
      <c r="C685" s="321" t="str">
        <f>IFERROR(VLOOKUP($A685,'様式C-1-2用'!$B$3:$O$1100,3,0),"")</f>
        <v/>
      </c>
      <c r="D685" s="321">
        <f>IFERROR(VLOOKUP($A685,'様式C-1-2用'!$B$3:$O$1100,5,0),"")</f>
        <v>0</v>
      </c>
      <c r="E685" s="321">
        <f>IFERROR(VLOOKUP($A685,'様式C-1-2用'!$B$3:$O$1100,6,0),"")</f>
        <v>0</v>
      </c>
      <c r="F685" s="321">
        <f>IFERROR(VLOOKUP($A685,'様式C-1-2用'!$B$3:$O$1100,7,0),"")</f>
        <v>0</v>
      </c>
      <c r="G685" s="321">
        <f>IFERROR(VLOOKUP($A685,'様式C-1-2用'!$B$3:$O$1100,8,0),"")</f>
        <v>0</v>
      </c>
      <c r="H685" s="327">
        <f>IFERROR(VLOOKUP($A685,'様式C-1-2用'!$B$3:$O$1100,9,0),"")</f>
        <v>0</v>
      </c>
      <c r="I685" s="321">
        <f>IFERROR(VLOOKUP($A685,'様式C-1-2用'!$B$3:$O$1100,10,0),"")</f>
        <v>0</v>
      </c>
      <c r="J685" s="321">
        <f>IFERROR(VLOOKUP($A685,'様式C-1-2用'!$B$3:$O$1100,11,0),"")</f>
        <v>0</v>
      </c>
      <c r="K685" s="321">
        <f t="shared" si="10"/>
        <v>0</v>
      </c>
      <c r="L685" s="321">
        <f>IFERROR(VLOOKUP($A685,'様式C-1-2用'!$B$3:$O$1100,12,0),"")</f>
        <v>0</v>
      </c>
      <c r="M685" s="321">
        <f>IFERROR(VLOOKUP($A685,'様式C-1-2用'!$B$3:$O$1100,13,0),"")</f>
        <v>0</v>
      </c>
      <c r="N685" s="321">
        <f>IFERROR(VLOOKUP($A685,'様式C-1-2用'!$B$3:$O$1100,14,0),"")</f>
        <v>0</v>
      </c>
      <c r="O685" s="321">
        <f>IFERROR(VLOOKUP($A685,'様式C-1-2用'!$B$3:$P$1100,15,0),"")</f>
        <v>0</v>
      </c>
    </row>
    <row r="686" spans="1:15" ht="15.95" customHeight="1" x14ac:dyDescent="0.15">
      <c r="A686" s="314">
        <v>684</v>
      </c>
      <c r="B686" s="320">
        <f>IFERROR(VLOOKUP($A686,'様式C-1-2用'!$B$3:$O$1100,2,0),"")</f>
        <v>0</v>
      </c>
      <c r="C686" s="321" t="str">
        <f>IFERROR(VLOOKUP($A686,'様式C-1-2用'!$B$3:$O$1100,3,0),"")</f>
        <v/>
      </c>
      <c r="D686" s="321">
        <f>IFERROR(VLOOKUP($A686,'様式C-1-2用'!$B$3:$O$1100,5,0),"")</f>
        <v>0</v>
      </c>
      <c r="E686" s="321">
        <f>IFERROR(VLOOKUP($A686,'様式C-1-2用'!$B$3:$O$1100,6,0),"")</f>
        <v>0</v>
      </c>
      <c r="F686" s="321">
        <f>IFERROR(VLOOKUP($A686,'様式C-1-2用'!$B$3:$O$1100,7,0),"")</f>
        <v>0</v>
      </c>
      <c r="G686" s="321">
        <f>IFERROR(VLOOKUP($A686,'様式C-1-2用'!$B$3:$O$1100,8,0),"")</f>
        <v>0</v>
      </c>
      <c r="H686" s="327">
        <f>IFERROR(VLOOKUP($A686,'様式C-1-2用'!$B$3:$O$1100,9,0),"")</f>
        <v>0</v>
      </c>
      <c r="I686" s="321">
        <f>IFERROR(VLOOKUP($A686,'様式C-1-2用'!$B$3:$O$1100,10,0),"")</f>
        <v>0</v>
      </c>
      <c r="J686" s="321">
        <f>IFERROR(VLOOKUP($A686,'様式C-1-2用'!$B$3:$O$1100,11,0),"")</f>
        <v>0</v>
      </c>
      <c r="K686" s="321">
        <f t="shared" si="10"/>
        <v>0</v>
      </c>
      <c r="L686" s="321">
        <f>IFERROR(VLOOKUP($A686,'様式C-1-2用'!$B$3:$O$1100,12,0),"")</f>
        <v>0</v>
      </c>
      <c r="M686" s="321">
        <f>IFERROR(VLOOKUP($A686,'様式C-1-2用'!$B$3:$O$1100,13,0),"")</f>
        <v>0</v>
      </c>
      <c r="N686" s="321">
        <f>IFERROR(VLOOKUP($A686,'様式C-1-2用'!$B$3:$O$1100,14,0),"")</f>
        <v>0</v>
      </c>
      <c r="O686" s="321">
        <f>IFERROR(VLOOKUP($A686,'様式C-1-2用'!$B$3:$P$1100,15,0),"")</f>
        <v>0</v>
      </c>
    </row>
    <row r="687" spans="1:15" ht="15.95" customHeight="1" x14ac:dyDescent="0.15">
      <c r="A687" s="314">
        <v>685</v>
      </c>
      <c r="B687" s="320">
        <f>IFERROR(VLOOKUP($A687,'様式C-1-2用'!$B$3:$O$1100,2,0),"")</f>
        <v>0</v>
      </c>
      <c r="C687" s="321" t="str">
        <f>IFERROR(VLOOKUP($A687,'様式C-1-2用'!$B$3:$O$1100,3,0),"")</f>
        <v/>
      </c>
      <c r="D687" s="321">
        <f>IFERROR(VLOOKUP($A687,'様式C-1-2用'!$B$3:$O$1100,5,0),"")</f>
        <v>0</v>
      </c>
      <c r="E687" s="321">
        <f>IFERROR(VLOOKUP($A687,'様式C-1-2用'!$B$3:$O$1100,6,0),"")</f>
        <v>0</v>
      </c>
      <c r="F687" s="321">
        <f>IFERROR(VLOOKUP($A687,'様式C-1-2用'!$B$3:$O$1100,7,0),"")</f>
        <v>0</v>
      </c>
      <c r="G687" s="321">
        <f>IFERROR(VLOOKUP($A687,'様式C-1-2用'!$B$3:$O$1100,8,0),"")</f>
        <v>0</v>
      </c>
      <c r="H687" s="327">
        <f>IFERROR(VLOOKUP($A687,'様式C-1-2用'!$B$3:$O$1100,9,0),"")</f>
        <v>0</v>
      </c>
      <c r="I687" s="321">
        <f>IFERROR(VLOOKUP($A687,'様式C-1-2用'!$B$3:$O$1100,10,0),"")</f>
        <v>0</v>
      </c>
      <c r="J687" s="321">
        <f>IFERROR(VLOOKUP($A687,'様式C-1-2用'!$B$3:$O$1100,11,0),"")</f>
        <v>0</v>
      </c>
      <c r="K687" s="321">
        <f t="shared" si="10"/>
        <v>0</v>
      </c>
      <c r="L687" s="321">
        <f>IFERROR(VLOOKUP($A687,'様式C-1-2用'!$B$3:$O$1100,12,0),"")</f>
        <v>0</v>
      </c>
      <c r="M687" s="321">
        <f>IFERROR(VLOOKUP($A687,'様式C-1-2用'!$B$3:$O$1100,13,0),"")</f>
        <v>0</v>
      </c>
      <c r="N687" s="321">
        <f>IFERROR(VLOOKUP($A687,'様式C-1-2用'!$B$3:$O$1100,14,0),"")</f>
        <v>0</v>
      </c>
      <c r="O687" s="321">
        <f>IFERROR(VLOOKUP($A687,'様式C-1-2用'!$B$3:$P$1100,15,0),"")</f>
        <v>0</v>
      </c>
    </row>
    <row r="688" spans="1:15" ht="15.95" customHeight="1" x14ac:dyDescent="0.15">
      <c r="A688" s="314">
        <v>686</v>
      </c>
      <c r="B688" s="320">
        <f>IFERROR(VLOOKUP($A688,'様式C-1-2用'!$B$3:$O$1100,2,0),"")</f>
        <v>0</v>
      </c>
      <c r="C688" s="321" t="str">
        <f>IFERROR(VLOOKUP($A688,'様式C-1-2用'!$B$3:$O$1100,3,0),"")</f>
        <v/>
      </c>
      <c r="D688" s="321">
        <f>IFERROR(VLOOKUP($A688,'様式C-1-2用'!$B$3:$O$1100,5,0),"")</f>
        <v>0</v>
      </c>
      <c r="E688" s="321">
        <f>IFERROR(VLOOKUP($A688,'様式C-1-2用'!$B$3:$O$1100,6,0),"")</f>
        <v>0</v>
      </c>
      <c r="F688" s="321">
        <f>IFERROR(VLOOKUP($A688,'様式C-1-2用'!$B$3:$O$1100,7,0),"")</f>
        <v>0</v>
      </c>
      <c r="G688" s="321">
        <f>IFERROR(VLOOKUP($A688,'様式C-1-2用'!$B$3:$O$1100,8,0),"")</f>
        <v>0</v>
      </c>
      <c r="H688" s="327">
        <f>IFERROR(VLOOKUP($A688,'様式C-1-2用'!$B$3:$O$1100,9,0),"")</f>
        <v>0</v>
      </c>
      <c r="I688" s="321">
        <f>IFERROR(VLOOKUP($A688,'様式C-1-2用'!$B$3:$O$1100,10,0),"")</f>
        <v>0</v>
      </c>
      <c r="J688" s="321">
        <f>IFERROR(VLOOKUP($A688,'様式C-1-2用'!$B$3:$O$1100,11,0),"")</f>
        <v>0</v>
      </c>
      <c r="K688" s="321">
        <f t="shared" si="10"/>
        <v>0</v>
      </c>
      <c r="L688" s="321">
        <f>IFERROR(VLOOKUP($A688,'様式C-1-2用'!$B$3:$O$1100,12,0),"")</f>
        <v>0</v>
      </c>
      <c r="M688" s="321">
        <f>IFERROR(VLOOKUP($A688,'様式C-1-2用'!$B$3:$O$1100,13,0),"")</f>
        <v>0</v>
      </c>
      <c r="N688" s="321">
        <f>IFERROR(VLOOKUP($A688,'様式C-1-2用'!$B$3:$O$1100,14,0),"")</f>
        <v>0</v>
      </c>
      <c r="O688" s="321">
        <f>IFERROR(VLOOKUP($A688,'様式C-1-2用'!$B$3:$P$1100,15,0),"")</f>
        <v>0</v>
      </c>
    </row>
    <row r="689" spans="1:15" ht="15.95" customHeight="1" x14ac:dyDescent="0.15">
      <c r="A689" s="314">
        <v>687</v>
      </c>
      <c r="B689" s="320">
        <f>IFERROR(VLOOKUP($A689,'様式C-1-2用'!$B$3:$O$1100,2,0),"")</f>
        <v>0</v>
      </c>
      <c r="C689" s="321" t="str">
        <f>IFERROR(VLOOKUP($A689,'様式C-1-2用'!$B$3:$O$1100,3,0),"")</f>
        <v/>
      </c>
      <c r="D689" s="321">
        <f>IFERROR(VLOOKUP($A689,'様式C-1-2用'!$B$3:$O$1100,5,0),"")</f>
        <v>0</v>
      </c>
      <c r="E689" s="321">
        <f>IFERROR(VLOOKUP($A689,'様式C-1-2用'!$B$3:$O$1100,6,0),"")</f>
        <v>0</v>
      </c>
      <c r="F689" s="321">
        <f>IFERROR(VLOOKUP($A689,'様式C-1-2用'!$B$3:$O$1100,7,0),"")</f>
        <v>0</v>
      </c>
      <c r="G689" s="321">
        <f>IFERROR(VLOOKUP($A689,'様式C-1-2用'!$B$3:$O$1100,8,0),"")</f>
        <v>0</v>
      </c>
      <c r="H689" s="327">
        <f>IFERROR(VLOOKUP($A689,'様式C-1-2用'!$B$3:$O$1100,9,0),"")</f>
        <v>0</v>
      </c>
      <c r="I689" s="321">
        <f>IFERROR(VLOOKUP($A689,'様式C-1-2用'!$B$3:$O$1100,10,0),"")</f>
        <v>0</v>
      </c>
      <c r="J689" s="321">
        <f>IFERROR(VLOOKUP($A689,'様式C-1-2用'!$B$3:$O$1100,11,0),"")</f>
        <v>0</v>
      </c>
      <c r="K689" s="321">
        <f t="shared" si="10"/>
        <v>0</v>
      </c>
      <c r="L689" s="321">
        <f>IFERROR(VLOOKUP($A689,'様式C-1-2用'!$B$3:$O$1100,12,0),"")</f>
        <v>0</v>
      </c>
      <c r="M689" s="321">
        <f>IFERROR(VLOOKUP($A689,'様式C-1-2用'!$B$3:$O$1100,13,0),"")</f>
        <v>0</v>
      </c>
      <c r="N689" s="321">
        <f>IFERROR(VLOOKUP($A689,'様式C-1-2用'!$B$3:$O$1100,14,0),"")</f>
        <v>0</v>
      </c>
      <c r="O689" s="321">
        <f>IFERROR(VLOOKUP($A689,'様式C-1-2用'!$B$3:$P$1100,15,0),"")</f>
        <v>0</v>
      </c>
    </row>
    <row r="690" spans="1:15" ht="15.95" customHeight="1" x14ac:dyDescent="0.15">
      <c r="A690" s="314">
        <v>688</v>
      </c>
      <c r="B690" s="320">
        <f>IFERROR(VLOOKUP($A690,'様式C-1-2用'!$B$3:$O$1100,2,0),"")</f>
        <v>0</v>
      </c>
      <c r="C690" s="321" t="str">
        <f>IFERROR(VLOOKUP($A690,'様式C-1-2用'!$B$3:$O$1100,3,0),"")</f>
        <v/>
      </c>
      <c r="D690" s="321">
        <f>IFERROR(VLOOKUP($A690,'様式C-1-2用'!$B$3:$O$1100,5,0),"")</f>
        <v>0</v>
      </c>
      <c r="E690" s="321">
        <f>IFERROR(VLOOKUP($A690,'様式C-1-2用'!$B$3:$O$1100,6,0),"")</f>
        <v>0</v>
      </c>
      <c r="F690" s="321">
        <f>IFERROR(VLOOKUP($A690,'様式C-1-2用'!$B$3:$O$1100,7,0),"")</f>
        <v>0</v>
      </c>
      <c r="G690" s="321">
        <f>IFERROR(VLOOKUP($A690,'様式C-1-2用'!$B$3:$O$1100,8,0),"")</f>
        <v>0</v>
      </c>
      <c r="H690" s="327">
        <f>IFERROR(VLOOKUP($A690,'様式C-1-2用'!$B$3:$O$1100,9,0),"")</f>
        <v>0</v>
      </c>
      <c r="I690" s="321">
        <f>IFERROR(VLOOKUP($A690,'様式C-1-2用'!$B$3:$O$1100,10,0),"")</f>
        <v>0</v>
      </c>
      <c r="J690" s="321">
        <f>IFERROR(VLOOKUP($A690,'様式C-1-2用'!$B$3:$O$1100,11,0),"")</f>
        <v>0</v>
      </c>
      <c r="K690" s="321">
        <f t="shared" si="10"/>
        <v>0</v>
      </c>
      <c r="L690" s="321">
        <f>IFERROR(VLOOKUP($A690,'様式C-1-2用'!$B$3:$O$1100,12,0),"")</f>
        <v>0</v>
      </c>
      <c r="M690" s="321">
        <f>IFERROR(VLOOKUP($A690,'様式C-1-2用'!$B$3:$O$1100,13,0),"")</f>
        <v>0</v>
      </c>
      <c r="N690" s="321">
        <f>IFERROR(VLOOKUP($A690,'様式C-1-2用'!$B$3:$O$1100,14,0),"")</f>
        <v>0</v>
      </c>
      <c r="O690" s="321">
        <f>IFERROR(VLOOKUP($A690,'様式C-1-2用'!$B$3:$P$1100,15,0),"")</f>
        <v>0</v>
      </c>
    </row>
    <row r="691" spans="1:15" ht="15.95" customHeight="1" x14ac:dyDescent="0.15">
      <c r="A691" s="314">
        <v>689</v>
      </c>
      <c r="B691" s="320">
        <f>IFERROR(VLOOKUP($A691,'様式C-1-2用'!$B$3:$O$1100,2,0),"")</f>
        <v>0</v>
      </c>
      <c r="C691" s="321" t="str">
        <f>IFERROR(VLOOKUP($A691,'様式C-1-2用'!$B$3:$O$1100,3,0),"")</f>
        <v/>
      </c>
      <c r="D691" s="321">
        <f>IFERROR(VLOOKUP($A691,'様式C-1-2用'!$B$3:$O$1100,5,0),"")</f>
        <v>0</v>
      </c>
      <c r="E691" s="321">
        <f>IFERROR(VLOOKUP($A691,'様式C-1-2用'!$B$3:$O$1100,6,0),"")</f>
        <v>0</v>
      </c>
      <c r="F691" s="321">
        <f>IFERROR(VLOOKUP($A691,'様式C-1-2用'!$B$3:$O$1100,7,0),"")</f>
        <v>0</v>
      </c>
      <c r="G691" s="321">
        <f>IFERROR(VLOOKUP($A691,'様式C-1-2用'!$B$3:$O$1100,8,0),"")</f>
        <v>0</v>
      </c>
      <c r="H691" s="327">
        <f>IFERROR(VLOOKUP($A691,'様式C-1-2用'!$B$3:$O$1100,9,0),"")</f>
        <v>0</v>
      </c>
      <c r="I691" s="321">
        <f>IFERROR(VLOOKUP($A691,'様式C-1-2用'!$B$3:$O$1100,10,0),"")</f>
        <v>0</v>
      </c>
      <c r="J691" s="321">
        <f>IFERROR(VLOOKUP($A691,'様式C-1-2用'!$B$3:$O$1100,11,0),"")</f>
        <v>0</v>
      </c>
      <c r="K691" s="321">
        <f t="shared" si="10"/>
        <v>0</v>
      </c>
      <c r="L691" s="321">
        <f>IFERROR(VLOOKUP($A691,'様式C-1-2用'!$B$3:$O$1100,12,0),"")</f>
        <v>0</v>
      </c>
      <c r="M691" s="321">
        <f>IFERROR(VLOOKUP($A691,'様式C-1-2用'!$B$3:$O$1100,13,0),"")</f>
        <v>0</v>
      </c>
      <c r="N691" s="321">
        <f>IFERROR(VLOOKUP($A691,'様式C-1-2用'!$B$3:$O$1100,14,0),"")</f>
        <v>0</v>
      </c>
      <c r="O691" s="321">
        <f>IFERROR(VLOOKUP($A691,'様式C-1-2用'!$B$3:$P$1100,15,0),"")</f>
        <v>0</v>
      </c>
    </row>
    <row r="692" spans="1:15" ht="15.95" customHeight="1" x14ac:dyDescent="0.15">
      <c r="A692" s="314">
        <v>690</v>
      </c>
      <c r="B692" s="320">
        <f>IFERROR(VLOOKUP($A692,'様式C-1-2用'!$B$3:$O$1100,2,0),"")</f>
        <v>0</v>
      </c>
      <c r="C692" s="321" t="str">
        <f>IFERROR(VLOOKUP($A692,'様式C-1-2用'!$B$3:$O$1100,3,0),"")</f>
        <v/>
      </c>
      <c r="D692" s="321">
        <f>IFERROR(VLOOKUP($A692,'様式C-1-2用'!$B$3:$O$1100,5,0),"")</f>
        <v>0</v>
      </c>
      <c r="E692" s="321">
        <f>IFERROR(VLOOKUP($A692,'様式C-1-2用'!$B$3:$O$1100,6,0),"")</f>
        <v>0</v>
      </c>
      <c r="F692" s="321">
        <f>IFERROR(VLOOKUP($A692,'様式C-1-2用'!$B$3:$O$1100,7,0),"")</f>
        <v>0</v>
      </c>
      <c r="G692" s="321">
        <f>IFERROR(VLOOKUP($A692,'様式C-1-2用'!$B$3:$O$1100,8,0),"")</f>
        <v>0</v>
      </c>
      <c r="H692" s="327">
        <f>IFERROR(VLOOKUP($A692,'様式C-1-2用'!$B$3:$O$1100,9,0),"")</f>
        <v>0</v>
      </c>
      <c r="I692" s="321">
        <f>IFERROR(VLOOKUP($A692,'様式C-1-2用'!$B$3:$O$1100,10,0),"")</f>
        <v>0</v>
      </c>
      <c r="J692" s="321">
        <f>IFERROR(VLOOKUP($A692,'様式C-1-2用'!$B$3:$O$1100,11,0),"")</f>
        <v>0</v>
      </c>
      <c r="K692" s="321">
        <f t="shared" si="10"/>
        <v>0</v>
      </c>
      <c r="L692" s="321">
        <f>IFERROR(VLOOKUP($A692,'様式C-1-2用'!$B$3:$O$1100,12,0),"")</f>
        <v>0</v>
      </c>
      <c r="M692" s="321">
        <f>IFERROR(VLOOKUP($A692,'様式C-1-2用'!$B$3:$O$1100,13,0),"")</f>
        <v>0</v>
      </c>
      <c r="N692" s="321">
        <f>IFERROR(VLOOKUP($A692,'様式C-1-2用'!$B$3:$O$1100,14,0),"")</f>
        <v>0</v>
      </c>
      <c r="O692" s="321">
        <f>IFERROR(VLOOKUP($A692,'様式C-1-2用'!$B$3:$P$1100,15,0),"")</f>
        <v>0</v>
      </c>
    </row>
    <row r="693" spans="1:15" ht="15.95" customHeight="1" x14ac:dyDescent="0.15">
      <c r="A693" s="314">
        <v>691</v>
      </c>
      <c r="B693" s="320">
        <f>IFERROR(VLOOKUP($A693,'様式C-1-2用'!$B$3:$O$1100,2,0),"")</f>
        <v>0</v>
      </c>
      <c r="C693" s="321" t="str">
        <f>IFERROR(VLOOKUP($A693,'様式C-1-2用'!$B$3:$O$1100,3,0),"")</f>
        <v/>
      </c>
      <c r="D693" s="321">
        <f>IFERROR(VLOOKUP($A693,'様式C-1-2用'!$B$3:$O$1100,5,0),"")</f>
        <v>0</v>
      </c>
      <c r="E693" s="321">
        <f>IFERROR(VLOOKUP($A693,'様式C-1-2用'!$B$3:$O$1100,6,0),"")</f>
        <v>0</v>
      </c>
      <c r="F693" s="321">
        <f>IFERROR(VLOOKUP($A693,'様式C-1-2用'!$B$3:$O$1100,7,0),"")</f>
        <v>0</v>
      </c>
      <c r="G693" s="321">
        <f>IFERROR(VLOOKUP($A693,'様式C-1-2用'!$B$3:$O$1100,8,0),"")</f>
        <v>0</v>
      </c>
      <c r="H693" s="327">
        <f>IFERROR(VLOOKUP($A693,'様式C-1-2用'!$B$3:$O$1100,9,0),"")</f>
        <v>0</v>
      </c>
      <c r="I693" s="321">
        <f>IFERROR(VLOOKUP($A693,'様式C-1-2用'!$B$3:$O$1100,10,0),"")</f>
        <v>0</v>
      </c>
      <c r="J693" s="321">
        <f>IFERROR(VLOOKUP($A693,'様式C-1-2用'!$B$3:$O$1100,11,0),"")</f>
        <v>0</v>
      </c>
      <c r="K693" s="321">
        <f t="shared" si="10"/>
        <v>0</v>
      </c>
      <c r="L693" s="321">
        <f>IFERROR(VLOOKUP($A693,'様式C-1-2用'!$B$3:$O$1100,12,0),"")</f>
        <v>0</v>
      </c>
      <c r="M693" s="321">
        <f>IFERROR(VLOOKUP($A693,'様式C-1-2用'!$B$3:$O$1100,13,0),"")</f>
        <v>0</v>
      </c>
      <c r="N693" s="321">
        <f>IFERROR(VLOOKUP($A693,'様式C-1-2用'!$B$3:$O$1100,14,0),"")</f>
        <v>0</v>
      </c>
      <c r="O693" s="321">
        <f>IFERROR(VLOOKUP($A693,'様式C-1-2用'!$B$3:$P$1100,15,0),"")</f>
        <v>0</v>
      </c>
    </row>
    <row r="694" spans="1:15" ht="15.95" customHeight="1" x14ac:dyDescent="0.15">
      <c r="A694" s="314">
        <v>692</v>
      </c>
      <c r="B694" s="320">
        <f>IFERROR(VLOOKUP($A694,'様式C-1-2用'!$B$3:$O$1100,2,0),"")</f>
        <v>0</v>
      </c>
      <c r="C694" s="321" t="str">
        <f>IFERROR(VLOOKUP($A694,'様式C-1-2用'!$B$3:$O$1100,3,0),"")</f>
        <v/>
      </c>
      <c r="D694" s="321">
        <f>IFERROR(VLOOKUP($A694,'様式C-1-2用'!$B$3:$O$1100,5,0),"")</f>
        <v>0</v>
      </c>
      <c r="E694" s="321">
        <f>IFERROR(VLOOKUP($A694,'様式C-1-2用'!$B$3:$O$1100,6,0),"")</f>
        <v>0</v>
      </c>
      <c r="F694" s="321">
        <f>IFERROR(VLOOKUP($A694,'様式C-1-2用'!$B$3:$O$1100,7,0),"")</f>
        <v>0</v>
      </c>
      <c r="G694" s="321">
        <f>IFERROR(VLOOKUP($A694,'様式C-1-2用'!$B$3:$O$1100,8,0),"")</f>
        <v>0</v>
      </c>
      <c r="H694" s="327">
        <f>IFERROR(VLOOKUP($A694,'様式C-1-2用'!$B$3:$O$1100,9,0),"")</f>
        <v>0</v>
      </c>
      <c r="I694" s="321">
        <f>IFERROR(VLOOKUP($A694,'様式C-1-2用'!$B$3:$O$1100,10,0),"")</f>
        <v>0</v>
      </c>
      <c r="J694" s="321">
        <f>IFERROR(VLOOKUP($A694,'様式C-1-2用'!$B$3:$O$1100,11,0),"")</f>
        <v>0</v>
      </c>
      <c r="K694" s="321">
        <f t="shared" si="10"/>
        <v>0</v>
      </c>
      <c r="L694" s="321">
        <f>IFERROR(VLOOKUP($A694,'様式C-1-2用'!$B$3:$O$1100,12,0),"")</f>
        <v>0</v>
      </c>
      <c r="M694" s="321">
        <f>IFERROR(VLOOKUP($A694,'様式C-1-2用'!$B$3:$O$1100,13,0),"")</f>
        <v>0</v>
      </c>
      <c r="N694" s="321">
        <f>IFERROR(VLOOKUP($A694,'様式C-1-2用'!$B$3:$O$1100,14,0),"")</f>
        <v>0</v>
      </c>
      <c r="O694" s="321">
        <f>IFERROR(VLOOKUP($A694,'様式C-1-2用'!$B$3:$P$1100,15,0),"")</f>
        <v>0</v>
      </c>
    </row>
    <row r="695" spans="1:15" ht="15.95" customHeight="1" x14ac:dyDescent="0.15">
      <c r="A695" s="314">
        <v>693</v>
      </c>
      <c r="B695" s="320">
        <f>IFERROR(VLOOKUP($A695,'様式C-1-2用'!$B$3:$O$1100,2,0),"")</f>
        <v>0</v>
      </c>
      <c r="C695" s="321" t="str">
        <f>IFERROR(VLOOKUP($A695,'様式C-1-2用'!$B$3:$O$1100,3,0),"")</f>
        <v/>
      </c>
      <c r="D695" s="321">
        <f>IFERROR(VLOOKUP($A695,'様式C-1-2用'!$B$3:$O$1100,5,0),"")</f>
        <v>0</v>
      </c>
      <c r="E695" s="321">
        <f>IFERROR(VLOOKUP($A695,'様式C-1-2用'!$B$3:$O$1100,6,0),"")</f>
        <v>0</v>
      </c>
      <c r="F695" s="321">
        <f>IFERROR(VLOOKUP($A695,'様式C-1-2用'!$B$3:$O$1100,7,0),"")</f>
        <v>0</v>
      </c>
      <c r="G695" s="321">
        <f>IFERROR(VLOOKUP($A695,'様式C-1-2用'!$B$3:$O$1100,8,0),"")</f>
        <v>0</v>
      </c>
      <c r="H695" s="327">
        <f>IFERROR(VLOOKUP($A695,'様式C-1-2用'!$B$3:$O$1100,9,0),"")</f>
        <v>0</v>
      </c>
      <c r="I695" s="321">
        <f>IFERROR(VLOOKUP($A695,'様式C-1-2用'!$B$3:$O$1100,10,0),"")</f>
        <v>0</v>
      </c>
      <c r="J695" s="321">
        <f>IFERROR(VLOOKUP($A695,'様式C-1-2用'!$B$3:$O$1100,11,0),"")</f>
        <v>0</v>
      </c>
      <c r="K695" s="321">
        <f t="shared" si="10"/>
        <v>0</v>
      </c>
      <c r="L695" s="321">
        <f>IFERROR(VLOOKUP($A695,'様式C-1-2用'!$B$3:$O$1100,12,0),"")</f>
        <v>0</v>
      </c>
      <c r="M695" s="321">
        <f>IFERROR(VLOOKUP($A695,'様式C-1-2用'!$B$3:$O$1100,13,0),"")</f>
        <v>0</v>
      </c>
      <c r="N695" s="321">
        <f>IFERROR(VLOOKUP($A695,'様式C-1-2用'!$B$3:$O$1100,14,0),"")</f>
        <v>0</v>
      </c>
      <c r="O695" s="321">
        <f>IFERROR(VLOOKUP($A695,'様式C-1-2用'!$B$3:$P$1100,15,0),"")</f>
        <v>0</v>
      </c>
    </row>
    <row r="696" spans="1:15" ht="15.95" customHeight="1" x14ac:dyDescent="0.15">
      <c r="A696" s="314">
        <v>694</v>
      </c>
      <c r="B696" s="320">
        <f>IFERROR(VLOOKUP($A696,'様式C-1-2用'!$B$3:$O$1100,2,0),"")</f>
        <v>0</v>
      </c>
      <c r="C696" s="321" t="str">
        <f>IFERROR(VLOOKUP($A696,'様式C-1-2用'!$B$3:$O$1100,3,0),"")</f>
        <v/>
      </c>
      <c r="D696" s="321">
        <f>IFERROR(VLOOKUP($A696,'様式C-1-2用'!$B$3:$O$1100,5,0),"")</f>
        <v>0</v>
      </c>
      <c r="E696" s="321">
        <f>IFERROR(VLOOKUP($A696,'様式C-1-2用'!$B$3:$O$1100,6,0),"")</f>
        <v>0</v>
      </c>
      <c r="F696" s="321">
        <f>IFERROR(VLOOKUP($A696,'様式C-1-2用'!$B$3:$O$1100,7,0),"")</f>
        <v>0</v>
      </c>
      <c r="G696" s="321">
        <f>IFERROR(VLOOKUP($A696,'様式C-1-2用'!$B$3:$O$1100,8,0),"")</f>
        <v>0</v>
      </c>
      <c r="H696" s="327">
        <f>IFERROR(VLOOKUP($A696,'様式C-1-2用'!$B$3:$O$1100,9,0),"")</f>
        <v>0</v>
      </c>
      <c r="I696" s="321">
        <f>IFERROR(VLOOKUP($A696,'様式C-1-2用'!$B$3:$O$1100,10,0),"")</f>
        <v>0</v>
      </c>
      <c r="J696" s="321">
        <f>IFERROR(VLOOKUP($A696,'様式C-1-2用'!$B$3:$O$1100,11,0),"")</f>
        <v>0</v>
      </c>
      <c r="K696" s="321">
        <f t="shared" si="10"/>
        <v>0</v>
      </c>
      <c r="L696" s="321">
        <f>IFERROR(VLOOKUP($A696,'様式C-1-2用'!$B$3:$O$1100,12,0),"")</f>
        <v>0</v>
      </c>
      <c r="M696" s="321">
        <f>IFERROR(VLOOKUP($A696,'様式C-1-2用'!$B$3:$O$1100,13,0),"")</f>
        <v>0</v>
      </c>
      <c r="N696" s="321">
        <f>IFERROR(VLOOKUP($A696,'様式C-1-2用'!$B$3:$O$1100,14,0),"")</f>
        <v>0</v>
      </c>
      <c r="O696" s="321">
        <f>IFERROR(VLOOKUP($A696,'様式C-1-2用'!$B$3:$P$1100,15,0),"")</f>
        <v>0</v>
      </c>
    </row>
    <row r="697" spans="1:15" ht="15.95" customHeight="1" x14ac:dyDescent="0.15">
      <c r="A697" s="314">
        <v>695</v>
      </c>
      <c r="B697" s="320">
        <f>IFERROR(VLOOKUP($A697,'様式C-1-2用'!$B$3:$O$1100,2,0),"")</f>
        <v>0</v>
      </c>
      <c r="C697" s="321" t="str">
        <f>IFERROR(VLOOKUP($A697,'様式C-1-2用'!$B$3:$O$1100,3,0),"")</f>
        <v/>
      </c>
      <c r="D697" s="321">
        <f>IFERROR(VLOOKUP($A697,'様式C-1-2用'!$B$3:$O$1100,5,0),"")</f>
        <v>0</v>
      </c>
      <c r="E697" s="321">
        <f>IFERROR(VLOOKUP($A697,'様式C-1-2用'!$B$3:$O$1100,6,0),"")</f>
        <v>0</v>
      </c>
      <c r="F697" s="321">
        <f>IFERROR(VLOOKUP($A697,'様式C-1-2用'!$B$3:$O$1100,7,0),"")</f>
        <v>0</v>
      </c>
      <c r="G697" s="321">
        <f>IFERROR(VLOOKUP($A697,'様式C-1-2用'!$B$3:$O$1100,8,0),"")</f>
        <v>0</v>
      </c>
      <c r="H697" s="327">
        <f>IFERROR(VLOOKUP($A697,'様式C-1-2用'!$B$3:$O$1100,9,0),"")</f>
        <v>0</v>
      </c>
      <c r="I697" s="321">
        <f>IFERROR(VLOOKUP($A697,'様式C-1-2用'!$B$3:$O$1100,10,0),"")</f>
        <v>0</v>
      </c>
      <c r="J697" s="321">
        <f>IFERROR(VLOOKUP($A697,'様式C-1-2用'!$B$3:$O$1100,11,0),"")</f>
        <v>0</v>
      </c>
      <c r="K697" s="321">
        <f t="shared" si="10"/>
        <v>0</v>
      </c>
      <c r="L697" s="321">
        <f>IFERROR(VLOOKUP($A697,'様式C-1-2用'!$B$3:$O$1100,12,0),"")</f>
        <v>0</v>
      </c>
      <c r="M697" s="321">
        <f>IFERROR(VLOOKUP($A697,'様式C-1-2用'!$B$3:$O$1100,13,0),"")</f>
        <v>0</v>
      </c>
      <c r="N697" s="321">
        <f>IFERROR(VLOOKUP($A697,'様式C-1-2用'!$B$3:$O$1100,14,0),"")</f>
        <v>0</v>
      </c>
      <c r="O697" s="321">
        <f>IFERROR(VLOOKUP($A697,'様式C-1-2用'!$B$3:$P$1100,15,0),"")</f>
        <v>0</v>
      </c>
    </row>
    <row r="698" spans="1:15" ht="15.95" customHeight="1" x14ac:dyDescent="0.15">
      <c r="A698" s="314">
        <v>696</v>
      </c>
      <c r="B698" s="320">
        <f>IFERROR(VLOOKUP($A698,'様式C-1-2用'!$B$3:$O$1100,2,0),"")</f>
        <v>0</v>
      </c>
      <c r="C698" s="321" t="str">
        <f>IFERROR(VLOOKUP($A698,'様式C-1-2用'!$B$3:$O$1100,3,0),"")</f>
        <v/>
      </c>
      <c r="D698" s="321">
        <f>IFERROR(VLOOKUP($A698,'様式C-1-2用'!$B$3:$O$1100,5,0),"")</f>
        <v>0</v>
      </c>
      <c r="E698" s="321">
        <f>IFERROR(VLOOKUP($A698,'様式C-1-2用'!$B$3:$O$1100,6,0),"")</f>
        <v>0</v>
      </c>
      <c r="F698" s="321">
        <f>IFERROR(VLOOKUP($A698,'様式C-1-2用'!$B$3:$O$1100,7,0),"")</f>
        <v>0</v>
      </c>
      <c r="G698" s="321">
        <f>IFERROR(VLOOKUP($A698,'様式C-1-2用'!$B$3:$O$1100,8,0),"")</f>
        <v>0</v>
      </c>
      <c r="H698" s="327">
        <f>IFERROR(VLOOKUP($A698,'様式C-1-2用'!$B$3:$O$1100,9,0),"")</f>
        <v>0</v>
      </c>
      <c r="I698" s="321">
        <f>IFERROR(VLOOKUP($A698,'様式C-1-2用'!$B$3:$O$1100,10,0),"")</f>
        <v>0</v>
      </c>
      <c r="J698" s="321">
        <f>IFERROR(VLOOKUP($A698,'様式C-1-2用'!$B$3:$O$1100,11,0),"")</f>
        <v>0</v>
      </c>
      <c r="K698" s="321">
        <f t="shared" si="10"/>
        <v>0</v>
      </c>
      <c r="L698" s="321">
        <f>IFERROR(VLOOKUP($A698,'様式C-1-2用'!$B$3:$O$1100,12,0),"")</f>
        <v>0</v>
      </c>
      <c r="M698" s="321">
        <f>IFERROR(VLOOKUP($A698,'様式C-1-2用'!$B$3:$O$1100,13,0),"")</f>
        <v>0</v>
      </c>
      <c r="N698" s="321">
        <f>IFERROR(VLOOKUP($A698,'様式C-1-2用'!$B$3:$O$1100,14,0),"")</f>
        <v>0</v>
      </c>
      <c r="O698" s="321">
        <f>IFERROR(VLOOKUP($A698,'様式C-1-2用'!$B$3:$P$1100,15,0),"")</f>
        <v>0</v>
      </c>
    </row>
    <row r="699" spans="1:15" ht="15.95" customHeight="1" x14ac:dyDescent="0.15">
      <c r="A699" s="314">
        <v>697</v>
      </c>
      <c r="B699" s="320">
        <f>IFERROR(VLOOKUP($A699,'様式C-1-2用'!$B$3:$O$1100,2,0),"")</f>
        <v>0</v>
      </c>
      <c r="C699" s="321" t="str">
        <f>IFERROR(VLOOKUP($A699,'様式C-1-2用'!$B$3:$O$1100,3,0),"")</f>
        <v/>
      </c>
      <c r="D699" s="321">
        <f>IFERROR(VLOOKUP($A699,'様式C-1-2用'!$B$3:$O$1100,5,0),"")</f>
        <v>0</v>
      </c>
      <c r="E699" s="321">
        <f>IFERROR(VLOOKUP($A699,'様式C-1-2用'!$B$3:$O$1100,6,0),"")</f>
        <v>0</v>
      </c>
      <c r="F699" s="321">
        <f>IFERROR(VLOOKUP($A699,'様式C-1-2用'!$B$3:$O$1100,7,0),"")</f>
        <v>0</v>
      </c>
      <c r="G699" s="321">
        <f>IFERROR(VLOOKUP($A699,'様式C-1-2用'!$B$3:$O$1100,8,0),"")</f>
        <v>0</v>
      </c>
      <c r="H699" s="327">
        <f>IFERROR(VLOOKUP($A699,'様式C-1-2用'!$B$3:$O$1100,9,0),"")</f>
        <v>0</v>
      </c>
      <c r="I699" s="321">
        <f>IFERROR(VLOOKUP($A699,'様式C-1-2用'!$B$3:$O$1100,10,0),"")</f>
        <v>0</v>
      </c>
      <c r="J699" s="321">
        <f>IFERROR(VLOOKUP($A699,'様式C-1-2用'!$B$3:$O$1100,11,0),"")</f>
        <v>0</v>
      </c>
      <c r="K699" s="321">
        <f t="shared" si="10"/>
        <v>0</v>
      </c>
      <c r="L699" s="321">
        <f>IFERROR(VLOOKUP($A699,'様式C-1-2用'!$B$3:$O$1100,12,0),"")</f>
        <v>0</v>
      </c>
      <c r="M699" s="321">
        <f>IFERROR(VLOOKUP($A699,'様式C-1-2用'!$B$3:$O$1100,13,0),"")</f>
        <v>0</v>
      </c>
      <c r="N699" s="321">
        <f>IFERROR(VLOOKUP($A699,'様式C-1-2用'!$B$3:$O$1100,14,0),"")</f>
        <v>0</v>
      </c>
      <c r="O699" s="321">
        <f>IFERROR(VLOOKUP($A699,'様式C-1-2用'!$B$3:$P$1100,15,0),"")</f>
        <v>0</v>
      </c>
    </row>
    <row r="700" spans="1:15" ht="15.95" customHeight="1" x14ac:dyDescent="0.15">
      <c r="A700" s="314">
        <v>698</v>
      </c>
      <c r="B700" s="320">
        <f>IFERROR(VLOOKUP($A700,'様式C-1-2用'!$B$3:$O$1100,2,0),"")</f>
        <v>0</v>
      </c>
      <c r="C700" s="321" t="str">
        <f>IFERROR(VLOOKUP($A700,'様式C-1-2用'!$B$3:$O$1100,3,0),"")</f>
        <v/>
      </c>
      <c r="D700" s="321">
        <f>IFERROR(VLOOKUP($A700,'様式C-1-2用'!$B$3:$O$1100,5,0),"")</f>
        <v>0</v>
      </c>
      <c r="E700" s="321">
        <f>IFERROR(VLOOKUP($A700,'様式C-1-2用'!$B$3:$O$1100,6,0),"")</f>
        <v>0</v>
      </c>
      <c r="F700" s="321">
        <f>IFERROR(VLOOKUP($A700,'様式C-1-2用'!$B$3:$O$1100,7,0),"")</f>
        <v>0</v>
      </c>
      <c r="G700" s="321">
        <f>IFERROR(VLOOKUP($A700,'様式C-1-2用'!$B$3:$O$1100,8,0),"")</f>
        <v>0</v>
      </c>
      <c r="H700" s="327">
        <f>IFERROR(VLOOKUP($A700,'様式C-1-2用'!$B$3:$O$1100,9,0),"")</f>
        <v>0</v>
      </c>
      <c r="I700" s="321">
        <f>IFERROR(VLOOKUP($A700,'様式C-1-2用'!$B$3:$O$1100,10,0),"")</f>
        <v>0</v>
      </c>
      <c r="J700" s="321">
        <f>IFERROR(VLOOKUP($A700,'様式C-1-2用'!$B$3:$O$1100,11,0),"")</f>
        <v>0</v>
      </c>
      <c r="K700" s="321">
        <f t="shared" si="10"/>
        <v>0</v>
      </c>
      <c r="L700" s="321">
        <f>IFERROR(VLOOKUP($A700,'様式C-1-2用'!$B$3:$O$1100,12,0),"")</f>
        <v>0</v>
      </c>
      <c r="M700" s="321">
        <f>IFERROR(VLOOKUP($A700,'様式C-1-2用'!$B$3:$O$1100,13,0),"")</f>
        <v>0</v>
      </c>
      <c r="N700" s="321">
        <f>IFERROR(VLOOKUP($A700,'様式C-1-2用'!$B$3:$O$1100,14,0),"")</f>
        <v>0</v>
      </c>
      <c r="O700" s="321">
        <f>IFERROR(VLOOKUP($A700,'様式C-1-2用'!$B$3:$P$1100,15,0),"")</f>
        <v>0</v>
      </c>
    </row>
    <row r="701" spans="1:15" ht="15.95" customHeight="1" x14ac:dyDescent="0.15">
      <c r="A701" s="314">
        <v>699</v>
      </c>
      <c r="B701" s="320">
        <f>IFERROR(VLOOKUP($A701,'様式C-1-2用'!$B$3:$O$1100,2,0),"")</f>
        <v>0</v>
      </c>
      <c r="C701" s="321" t="str">
        <f>IFERROR(VLOOKUP($A701,'様式C-1-2用'!$B$3:$O$1100,3,0),"")</f>
        <v/>
      </c>
      <c r="D701" s="321">
        <f>IFERROR(VLOOKUP($A701,'様式C-1-2用'!$B$3:$O$1100,5,0),"")</f>
        <v>0</v>
      </c>
      <c r="E701" s="321">
        <f>IFERROR(VLOOKUP($A701,'様式C-1-2用'!$B$3:$O$1100,6,0),"")</f>
        <v>0</v>
      </c>
      <c r="F701" s="321">
        <f>IFERROR(VLOOKUP($A701,'様式C-1-2用'!$B$3:$O$1100,7,0),"")</f>
        <v>0</v>
      </c>
      <c r="G701" s="321">
        <f>IFERROR(VLOOKUP($A701,'様式C-1-2用'!$B$3:$O$1100,8,0),"")</f>
        <v>0</v>
      </c>
      <c r="H701" s="327">
        <f>IFERROR(VLOOKUP($A701,'様式C-1-2用'!$B$3:$O$1100,9,0),"")</f>
        <v>0</v>
      </c>
      <c r="I701" s="321">
        <f>IFERROR(VLOOKUP($A701,'様式C-1-2用'!$B$3:$O$1100,10,0),"")</f>
        <v>0</v>
      </c>
      <c r="J701" s="321">
        <f>IFERROR(VLOOKUP($A701,'様式C-1-2用'!$B$3:$O$1100,11,0),"")</f>
        <v>0</v>
      </c>
      <c r="K701" s="321">
        <f t="shared" si="10"/>
        <v>0</v>
      </c>
      <c r="L701" s="321">
        <f>IFERROR(VLOOKUP($A701,'様式C-1-2用'!$B$3:$O$1100,12,0),"")</f>
        <v>0</v>
      </c>
      <c r="M701" s="321">
        <f>IFERROR(VLOOKUP($A701,'様式C-1-2用'!$B$3:$O$1100,13,0),"")</f>
        <v>0</v>
      </c>
      <c r="N701" s="321">
        <f>IFERROR(VLOOKUP($A701,'様式C-1-2用'!$B$3:$O$1100,14,0),"")</f>
        <v>0</v>
      </c>
      <c r="O701" s="321">
        <f>IFERROR(VLOOKUP($A701,'様式C-1-2用'!$B$3:$P$1100,15,0),"")</f>
        <v>0</v>
      </c>
    </row>
    <row r="702" spans="1:15" ht="15.95" customHeight="1" x14ac:dyDescent="0.15">
      <c r="A702" s="314">
        <v>700</v>
      </c>
      <c r="B702" s="320">
        <f>IFERROR(VLOOKUP($A702,'様式C-1-2用'!$B$3:$O$1100,2,0),"")</f>
        <v>0</v>
      </c>
      <c r="C702" s="321" t="str">
        <f>IFERROR(VLOOKUP($A702,'様式C-1-2用'!$B$3:$O$1100,3,0),"")</f>
        <v/>
      </c>
      <c r="D702" s="321">
        <f>IFERROR(VLOOKUP($A702,'様式C-1-2用'!$B$3:$O$1100,5,0),"")</f>
        <v>0</v>
      </c>
      <c r="E702" s="321">
        <f>IFERROR(VLOOKUP($A702,'様式C-1-2用'!$B$3:$O$1100,6,0),"")</f>
        <v>0</v>
      </c>
      <c r="F702" s="321">
        <f>IFERROR(VLOOKUP($A702,'様式C-1-2用'!$B$3:$O$1100,7,0),"")</f>
        <v>0</v>
      </c>
      <c r="G702" s="321">
        <f>IFERROR(VLOOKUP($A702,'様式C-1-2用'!$B$3:$O$1100,8,0),"")</f>
        <v>0</v>
      </c>
      <c r="H702" s="327">
        <f>IFERROR(VLOOKUP($A702,'様式C-1-2用'!$B$3:$O$1100,9,0),"")</f>
        <v>0</v>
      </c>
      <c r="I702" s="321">
        <f>IFERROR(VLOOKUP($A702,'様式C-1-2用'!$B$3:$O$1100,10,0),"")</f>
        <v>0</v>
      </c>
      <c r="J702" s="321">
        <f>IFERROR(VLOOKUP($A702,'様式C-1-2用'!$B$3:$O$1100,11,0),"")</f>
        <v>0</v>
      </c>
      <c r="K702" s="321">
        <f t="shared" si="10"/>
        <v>0</v>
      </c>
      <c r="L702" s="321">
        <f>IFERROR(VLOOKUP($A702,'様式C-1-2用'!$B$3:$O$1100,12,0),"")</f>
        <v>0</v>
      </c>
      <c r="M702" s="321">
        <f>IFERROR(VLOOKUP($A702,'様式C-1-2用'!$B$3:$O$1100,13,0),"")</f>
        <v>0</v>
      </c>
      <c r="N702" s="321">
        <f>IFERROR(VLOOKUP($A702,'様式C-1-2用'!$B$3:$O$1100,14,0),"")</f>
        <v>0</v>
      </c>
      <c r="O702" s="321">
        <f>IFERROR(VLOOKUP($A702,'様式C-1-2用'!$B$3:$P$1100,15,0),"")</f>
        <v>0</v>
      </c>
    </row>
    <row r="703" spans="1:15" ht="15.95" customHeight="1" x14ac:dyDescent="0.15">
      <c r="A703" s="314">
        <v>701</v>
      </c>
      <c r="B703" s="320">
        <f>IFERROR(VLOOKUP($A703,'様式C-1-2用'!$B$3:$O$1100,2,0),"")</f>
        <v>0</v>
      </c>
      <c r="C703" s="321" t="str">
        <f>IFERROR(VLOOKUP($A703,'様式C-1-2用'!$B$3:$O$1100,3,0),"")</f>
        <v/>
      </c>
      <c r="D703" s="321">
        <f>IFERROR(VLOOKUP($A703,'様式C-1-2用'!$B$3:$O$1100,5,0),"")</f>
        <v>0</v>
      </c>
      <c r="E703" s="321">
        <f>IFERROR(VLOOKUP($A703,'様式C-1-2用'!$B$3:$O$1100,6,0),"")</f>
        <v>0</v>
      </c>
      <c r="F703" s="321">
        <f>IFERROR(VLOOKUP($A703,'様式C-1-2用'!$B$3:$O$1100,7,0),"")</f>
        <v>0</v>
      </c>
      <c r="G703" s="321">
        <f>IFERROR(VLOOKUP($A703,'様式C-1-2用'!$B$3:$O$1100,8,0),"")</f>
        <v>0</v>
      </c>
      <c r="H703" s="327">
        <f>IFERROR(VLOOKUP($A703,'様式C-1-2用'!$B$3:$O$1100,9,0),"")</f>
        <v>0</v>
      </c>
      <c r="I703" s="321">
        <f>IFERROR(VLOOKUP($A703,'様式C-1-2用'!$B$3:$O$1100,10,0),"")</f>
        <v>0</v>
      </c>
      <c r="J703" s="321">
        <f>IFERROR(VLOOKUP($A703,'様式C-1-2用'!$B$3:$O$1100,11,0),"")</f>
        <v>0</v>
      </c>
      <c r="K703" s="321">
        <f t="shared" si="10"/>
        <v>0</v>
      </c>
      <c r="L703" s="321">
        <f>IFERROR(VLOOKUP($A703,'様式C-1-2用'!$B$3:$O$1100,12,0),"")</f>
        <v>0</v>
      </c>
      <c r="M703" s="321">
        <f>IFERROR(VLOOKUP($A703,'様式C-1-2用'!$B$3:$O$1100,13,0),"")</f>
        <v>0</v>
      </c>
      <c r="N703" s="321">
        <f>IFERROR(VLOOKUP($A703,'様式C-1-2用'!$B$3:$O$1100,14,0),"")</f>
        <v>0</v>
      </c>
      <c r="O703" s="321">
        <f>IFERROR(VLOOKUP($A703,'様式C-1-2用'!$B$3:$P$1100,15,0),"")</f>
        <v>0</v>
      </c>
    </row>
    <row r="704" spans="1:15" ht="15.95" customHeight="1" x14ac:dyDescent="0.15">
      <c r="A704" s="314">
        <v>702</v>
      </c>
      <c r="B704" s="320">
        <f>IFERROR(VLOOKUP($A704,'様式C-1-2用'!$B$3:$O$1100,2,0),"")</f>
        <v>0</v>
      </c>
      <c r="C704" s="321" t="str">
        <f>IFERROR(VLOOKUP($A704,'様式C-1-2用'!$B$3:$O$1100,3,0),"")</f>
        <v/>
      </c>
      <c r="D704" s="321">
        <f>IFERROR(VLOOKUP($A704,'様式C-1-2用'!$B$3:$O$1100,5,0),"")</f>
        <v>0</v>
      </c>
      <c r="E704" s="321">
        <f>IFERROR(VLOOKUP($A704,'様式C-1-2用'!$B$3:$O$1100,6,0),"")</f>
        <v>0</v>
      </c>
      <c r="F704" s="321">
        <f>IFERROR(VLOOKUP($A704,'様式C-1-2用'!$B$3:$O$1100,7,0),"")</f>
        <v>0</v>
      </c>
      <c r="G704" s="321">
        <f>IFERROR(VLOOKUP($A704,'様式C-1-2用'!$B$3:$O$1100,8,0),"")</f>
        <v>0</v>
      </c>
      <c r="H704" s="327">
        <f>IFERROR(VLOOKUP($A704,'様式C-1-2用'!$B$3:$O$1100,9,0),"")</f>
        <v>0</v>
      </c>
      <c r="I704" s="321">
        <f>IFERROR(VLOOKUP($A704,'様式C-1-2用'!$B$3:$O$1100,10,0),"")</f>
        <v>0</v>
      </c>
      <c r="J704" s="321">
        <f>IFERROR(VLOOKUP($A704,'様式C-1-2用'!$B$3:$O$1100,11,0),"")</f>
        <v>0</v>
      </c>
      <c r="K704" s="321">
        <f t="shared" si="10"/>
        <v>0</v>
      </c>
      <c r="L704" s="321">
        <f>IFERROR(VLOOKUP($A704,'様式C-1-2用'!$B$3:$O$1100,12,0),"")</f>
        <v>0</v>
      </c>
      <c r="M704" s="321">
        <f>IFERROR(VLOOKUP($A704,'様式C-1-2用'!$B$3:$O$1100,13,0),"")</f>
        <v>0</v>
      </c>
      <c r="N704" s="321">
        <f>IFERROR(VLOOKUP($A704,'様式C-1-2用'!$B$3:$O$1100,14,0),"")</f>
        <v>0</v>
      </c>
      <c r="O704" s="321">
        <f>IFERROR(VLOOKUP($A704,'様式C-1-2用'!$B$3:$P$1100,15,0),"")</f>
        <v>0</v>
      </c>
    </row>
    <row r="705" spans="1:15" ht="15.95" customHeight="1" x14ac:dyDescent="0.15">
      <c r="A705" s="314">
        <v>703</v>
      </c>
      <c r="B705" s="320">
        <f>IFERROR(VLOOKUP($A705,'様式C-1-2用'!$B$3:$O$1100,2,0),"")</f>
        <v>0</v>
      </c>
      <c r="C705" s="321" t="str">
        <f>IFERROR(VLOOKUP($A705,'様式C-1-2用'!$B$3:$O$1100,3,0),"")</f>
        <v/>
      </c>
      <c r="D705" s="321">
        <f>IFERROR(VLOOKUP($A705,'様式C-1-2用'!$B$3:$O$1100,5,0),"")</f>
        <v>0</v>
      </c>
      <c r="E705" s="321">
        <f>IFERROR(VLOOKUP($A705,'様式C-1-2用'!$B$3:$O$1100,6,0),"")</f>
        <v>0</v>
      </c>
      <c r="F705" s="321">
        <f>IFERROR(VLOOKUP($A705,'様式C-1-2用'!$B$3:$O$1100,7,0),"")</f>
        <v>0</v>
      </c>
      <c r="G705" s="321">
        <f>IFERROR(VLOOKUP($A705,'様式C-1-2用'!$B$3:$O$1100,8,0),"")</f>
        <v>0</v>
      </c>
      <c r="H705" s="327">
        <f>IFERROR(VLOOKUP($A705,'様式C-1-2用'!$B$3:$O$1100,9,0),"")</f>
        <v>0</v>
      </c>
      <c r="I705" s="321">
        <f>IFERROR(VLOOKUP($A705,'様式C-1-2用'!$B$3:$O$1100,10,0),"")</f>
        <v>0</v>
      </c>
      <c r="J705" s="321">
        <f>IFERROR(VLOOKUP($A705,'様式C-1-2用'!$B$3:$O$1100,11,0),"")</f>
        <v>0</v>
      </c>
      <c r="K705" s="321">
        <f t="shared" si="10"/>
        <v>0</v>
      </c>
      <c r="L705" s="321">
        <f>IFERROR(VLOOKUP($A705,'様式C-1-2用'!$B$3:$O$1100,12,0),"")</f>
        <v>0</v>
      </c>
      <c r="M705" s="321">
        <f>IFERROR(VLOOKUP($A705,'様式C-1-2用'!$B$3:$O$1100,13,0),"")</f>
        <v>0</v>
      </c>
      <c r="N705" s="321">
        <f>IFERROR(VLOOKUP($A705,'様式C-1-2用'!$B$3:$O$1100,14,0),"")</f>
        <v>0</v>
      </c>
      <c r="O705" s="321">
        <f>IFERROR(VLOOKUP($A705,'様式C-1-2用'!$B$3:$P$1100,15,0),"")</f>
        <v>0</v>
      </c>
    </row>
    <row r="706" spans="1:15" ht="15.95" customHeight="1" x14ac:dyDescent="0.15">
      <c r="A706" s="314">
        <v>704</v>
      </c>
      <c r="B706" s="320">
        <f>IFERROR(VLOOKUP($A706,'様式C-1-2用'!$B$3:$O$1100,2,0),"")</f>
        <v>0</v>
      </c>
      <c r="C706" s="321" t="str">
        <f>IFERROR(VLOOKUP($A706,'様式C-1-2用'!$B$3:$O$1100,3,0),"")</f>
        <v/>
      </c>
      <c r="D706" s="321">
        <f>IFERROR(VLOOKUP($A706,'様式C-1-2用'!$B$3:$O$1100,5,0),"")</f>
        <v>0</v>
      </c>
      <c r="E706" s="321">
        <f>IFERROR(VLOOKUP($A706,'様式C-1-2用'!$B$3:$O$1100,6,0),"")</f>
        <v>0</v>
      </c>
      <c r="F706" s="321">
        <f>IFERROR(VLOOKUP($A706,'様式C-1-2用'!$B$3:$O$1100,7,0),"")</f>
        <v>0</v>
      </c>
      <c r="G706" s="321">
        <f>IFERROR(VLOOKUP($A706,'様式C-1-2用'!$B$3:$O$1100,8,0),"")</f>
        <v>0</v>
      </c>
      <c r="H706" s="327">
        <f>IFERROR(VLOOKUP($A706,'様式C-1-2用'!$B$3:$O$1100,9,0),"")</f>
        <v>0</v>
      </c>
      <c r="I706" s="321">
        <f>IFERROR(VLOOKUP($A706,'様式C-1-2用'!$B$3:$O$1100,10,0),"")</f>
        <v>0</v>
      </c>
      <c r="J706" s="321">
        <f>IFERROR(VLOOKUP($A706,'様式C-1-2用'!$B$3:$O$1100,11,0),"")</f>
        <v>0</v>
      </c>
      <c r="K706" s="321">
        <f t="shared" si="10"/>
        <v>0</v>
      </c>
      <c r="L706" s="321">
        <f>IFERROR(VLOOKUP($A706,'様式C-1-2用'!$B$3:$O$1100,12,0),"")</f>
        <v>0</v>
      </c>
      <c r="M706" s="321">
        <f>IFERROR(VLOOKUP($A706,'様式C-1-2用'!$B$3:$O$1100,13,0),"")</f>
        <v>0</v>
      </c>
      <c r="N706" s="321">
        <f>IFERROR(VLOOKUP($A706,'様式C-1-2用'!$B$3:$O$1100,14,0),"")</f>
        <v>0</v>
      </c>
      <c r="O706" s="321">
        <f>IFERROR(VLOOKUP($A706,'様式C-1-2用'!$B$3:$P$1100,15,0),"")</f>
        <v>0</v>
      </c>
    </row>
    <row r="707" spans="1:15" ht="15.95" customHeight="1" x14ac:dyDescent="0.15">
      <c r="A707" s="314">
        <v>705</v>
      </c>
      <c r="B707" s="320">
        <f>IFERROR(VLOOKUP($A707,'様式C-1-2用'!$B$3:$O$1100,2,0),"")</f>
        <v>0</v>
      </c>
      <c r="C707" s="321" t="str">
        <f>IFERROR(VLOOKUP($A707,'様式C-1-2用'!$B$3:$O$1100,3,0),"")</f>
        <v/>
      </c>
      <c r="D707" s="321">
        <f>IFERROR(VLOOKUP($A707,'様式C-1-2用'!$B$3:$O$1100,5,0),"")</f>
        <v>0</v>
      </c>
      <c r="E707" s="321">
        <f>IFERROR(VLOOKUP($A707,'様式C-1-2用'!$B$3:$O$1100,6,0),"")</f>
        <v>0</v>
      </c>
      <c r="F707" s="321">
        <f>IFERROR(VLOOKUP($A707,'様式C-1-2用'!$B$3:$O$1100,7,0),"")</f>
        <v>0</v>
      </c>
      <c r="G707" s="321">
        <f>IFERROR(VLOOKUP($A707,'様式C-1-2用'!$B$3:$O$1100,8,0),"")</f>
        <v>0</v>
      </c>
      <c r="H707" s="327">
        <f>IFERROR(VLOOKUP($A707,'様式C-1-2用'!$B$3:$O$1100,9,0),"")</f>
        <v>0</v>
      </c>
      <c r="I707" s="321">
        <f>IFERROR(VLOOKUP($A707,'様式C-1-2用'!$B$3:$O$1100,10,0),"")</f>
        <v>0</v>
      </c>
      <c r="J707" s="321">
        <f>IFERROR(VLOOKUP($A707,'様式C-1-2用'!$B$3:$O$1100,11,0),"")</f>
        <v>0</v>
      </c>
      <c r="K707" s="321">
        <f t="shared" si="10"/>
        <v>0</v>
      </c>
      <c r="L707" s="321">
        <f>IFERROR(VLOOKUP($A707,'様式C-1-2用'!$B$3:$O$1100,12,0),"")</f>
        <v>0</v>
      </c>
      <c r="M707" s="321">
        <f>IFERROR(VLOOKUP($A707,'様式C-1-2用'!$B$3:$O$1100,13,0),"")</f>
        <v>0</v>
      </c>
      <c r="N707" s="321">
        <f>IFERROR(VLOOKUP($A707,'様式C-1-2用'!$B$3:$O$1100,14,0),"")</f>
        <v>0</v>
      </c>
      <c r="O707" s="321">
        <f>IFERROR(VLOOKUP($A707,'様式C-1-2用'!$B$3:$P$1100,15,0),"")</f>
        <v>0</v>
      </c>
    </row>
    <row r="708" spans="1:15" ht="15.95" customHeight="1" x14ac:dyDescent="0.15">
      <c r="A708" s="314">
        <v>706</v>
      </c>
      <c r="B708" s="320">
        <f>IFERROR(VLOOKUP($A708,'様式C-1-2用'!$B$3:$O$1100,2,0),"")</f>
        <v>0</v>
      </c>
      <c r="C708" s="321" t="str">
        <f>IFERROR(VLOOKUP($A708,'様式C-1-2用'!$B$3:$O$1100,3,0),"")</f>
        <v/>
      </c>
      <c r="D708" s="321">
        <f>IFERROR(VLOOKUP($A708,'様式C-1-2用'!$B$3:$O$1100,5,0),"")</f>
        <v>0</v>
      </c>
      <c r="E708" s="321">
        <f>IFERROR(VLOOKUP($A708,'様式C-1-2用'!$B$3:$O$1100,6,0),"")</f>
        <v>0</v>
      </c>
      <c r="F708" s="321">
        <f>IFERROR(VLOOKUP($A708,'様式C-1-2用'!$B$3:$O$1100,7,0),"")</f>
        <v>0</v>
      </c>
      <c r="G708" s="321">
        <f>IFERROR(VLOOKUP($A708,'様式C-1-2用'!$B$3:$O$1100,8,0),"")</f>
        <v>0</v>
      </c>
      <c r="H708" s="327">
        <f>IFERROR(VLOOKUP($A708,'様式C-1-2用'!$B$3:$O$1100,9,0),"")</f>
        <v>0</v>
      </c>
      <c r="I708" s="321">
        <f>IFERROR(VLOOKUP($A708,'様式C-1-2用'!$B$3:$O$1100,10,0),"")</f>
        <v>0</v>
      </c>
      <c r="J708" s="321">
        <f>IFERROR(VLOOKUP($A708,'様式C-1-2用'!$B$3:$O$1100,11,0),"")</f>
        <v>0</v>
      </c>
      <c r="K708" s="321">
        <f t="shared" ref="K708:K771" si="11">IF(J708=0,I708,J708)</f>
        <v>0</v>
      </c>
      <c r="L708" s="321">
        <f>IFERROR(VLOOKUP($A708,'様式C-1-2用'!$B$3:$O$1100,12,0),"")</f>
        <v>0</v>
      </c>
      <c r="M708" s="321">
        <f>IFERROR(VLOOKUP($A708,'様式C-1-2用'!$B$3:$O$1100,13,0),"")</f>
        <v>0</v>
      </c>
      <c r="N708" s="321">
        <f>IFERROR(VLOOKUP($A708,'様式C-1-2用'!$B$3:$O$1100,14,0),"")</f>
        <v>0</v>
      </c>
      <c r="O708" s="321">
        <f>IFERROR(VLOOKUP($A708,'様式C-1-2用'!$B$3:$P$1100,15,0),"")</f>
        <v>0</v>
      </c>
    </row>
    <row r="709" spans="1:15" ht="15.95" customHeight="1" x14ac:dyDescent="0.15">
      <c r="A709" s="314">
        <v>707</v>
      </c>
      <c r="B709" s="320">
        <f>IFERROR(VLOOKUP($A709,'様式C-1-2用'!$B$3:$O$1100,2,0),"")</f>
        <v>0</v>
      </c>
      <c r="C709" s="321" t="str">
        <f>IFERROR(VLOOKUP($A709,'様式C-1-2用'!$B$3:$O$1100,3,0),"")</f>
        <v/>
      </c>
      <c r="D709" s="321">
        <f>IFERROR(VLOOKUP($A709,'様式C-1-2用'!$B$3:$O$1100,5,0),"")</f>
        <v>0</v>
      </c>
      <c r="E709" s="321">
        <f>IFERROR(VLOOKUP($A709,'様式C-1-2用'!$B$3:$O$1100,6,0),"")</f>
        <v>0</v>
      </c>
      <c r="F709" s="321">
        <f>IFERROR(VLOOKUP($A709,'様式C-1-2用'!$B$3:$O$1100,7,0),"")</f>
        <v>0</v>
      </c>
      <c r="G709" s="321">
        <f>IFERROR(VLOOKUP($A709,'様式C-1-2用'!$B$3:$O$1100,8,0),"")</f>
        <v>0</v>
      </c>
      <c r="H709" s="327">
        <f>IFERROR(VLOOKUP($A709,'様式C-1-2用'!$B$3:$O$1100,9,0),"")</f>
        <v>0</v>
      </c>
      <c r="I709" s="321">
        <f>IFERROR(VLOOKUP($A709,'様式C-1-2用'!$B$3:$O$1100,10,0),"")</f>
        <v>0</v>
      </c>
      <c r="J709" s="321">
        <f>IFERROR(VLOOKUP($A709,'様式C-1-2用'!$B$3:$O$1100,11,0),"")</f>
        <v>0</v>
      </c>
      <c r="K709" s="321">
        <f t="shared" si="11"/>
        <v>0</v>
      </c>
      <c r="L709" s="321">
        <f>IFERROR(VLOOKUP($A709,'様式C-1-2用'!$B$3:$O$1100,12,0),"")</f>
        <v>0</v>
      </c>
      <c r="M709" s="321">
        <f>IFERROR(VLOOKUP($A709,'様式C-1-2用'!$B$3:$O$1100,13,0),"")</f>
        <v>0</v>
      </c>
      <c r="N709" s="321">
        <f>IFERROR(VLOOKUP($A709,'様式C-1-2用'!$B$3:$O$1100,14,0),"")</f>
        <v>0</v>
      </c>
      <c r="O709" s="321">
        <f>IFERROR(VLOOKUP($A709,'様式C-1-2用'!$B$3:$P$1100,15,0),"")</f>
        <v>0</v>
      </c>
    </row>
    <row r="710" spans="1:15" ht="15.95" customHeight="1" x14ac:dyDescent="0.15">
      <c r="A710" s="314">
        <v>708</v>
      </c>
      <c r="B710" s="320">
        <f>IFERROR(VLOOKUP($A710,'様式C-1-2用'!$B$3:$O$1100,2,0),"")</f>
        <v>0</v>
      </c>
      <c r="C710" s="321" t="str">
        <f>IFERROR(VLOOKUP($A710,'様式C-1-2用'!$B$3:$O$1100,3,0),"")</f>
        <v/>
      </c>
      <c r="D710" s="321">
        <f>IFERROR(VLOOKUP($A710,'様式C-1-2用'!$B$3:$O$1100,5,0),"")</f>
        <v>0</v>
      </c>
      <c r="E710" s="321">
        <f>IFERROR(VLOOKUP($A710,'様式C-1-2用'!$B$3:$O$1100,6,0),"")</f>
        <v>0</v>
      </c>
      <c r="F710" s="321">
        <f>IFERROR(VLOOKUP($A710,'様式C-1-2用'!$B$3:$O$1100,7,0),"")</f>
        <v>0</v>
      </c>
      <c r="G710" s="321">
        <f>IFERROR(VLOOKUP($A710,'様式C-1-2用'!$B$3:$O$1100,8,0),"")</f>
        <v>0</v>
      </c>
      <c r="H710" s="327">
        <f>IFERROR(VLOOKUP($A710,'様式C-1-2用'!$B$3:$O$1100,9,0),"")</f>
        <v>0</v>
      </c>
      <c r="I710" s="321">
        <f>IFERROR(VLOOKUP($A710,'様式C-1-2用'!$B$3:$O$1100,10,0),"")</f>
        <v>0</v>
      </c>
      <c r="J710" s="321">
        <f>IFERROR(VLOOKUP($A710,'様式C-1-2用'!$B$3:$O$1100,11,0),"")</f>
        <v>0</v>
      </c>
      <c r="K710" s="321">
        <f t="shared" si="11"/>
        <v>0</v>
      </c>
      <c r="L710" s="321">
        <f>IFERROR(VLOOKUP($A710,'様式C-1-2用'!$B$3:$O$1100,12,0),"")</f>
        <v>0</v>
      </c>
      <c r="M710" s="321">
        <f>IFERROR(VLOOKUP($A710,'様式C-1-2用'!$B$3:$O$1100,13,0),"")</f>
        <v>0</v>
      </c>
      <c r="N710" s="321">
        <f>IFERROR(VLOOKUP($A710,'様式C-1-2用'!$B$3:$O$1100,14,0),"")</f>
        <v>0</v>
      </c>
      <c r="O710" s="321">
        <f>IFERROR(VLOOKUP($A710,'様式C-1-2用'!$B$3:$P$1100,15,0),"")</f>
        <v>0</v>
      </c>
    </row>
    <row r="711" spans="1:15" ht="15.95" customHeight="1" x14ac:dyDescent="0.15">
      <c r="A711" s="314">
        <v>709</v>
      </c>
      <c r="B711" s="320">
        <f>IFERROR(VLOOKUP($A711,'様式C-1-2用'!$B$3:$O$1100,2,0),"")</f>
        <v>0</v>
      </c>
      <c r="C711" s="321" t="str">
        <f>IFERROR(VLOOKUP($A711,'様式C-1-2用'!$B$3:$O$1100,3,0),"")</f>
        <v/>
      </c>
      <c r="D711" s="321">
        <f>IFERROR(VLOOKUP($A711,'様式C-1-2用'!$B$3:$O$1100,5,0),"")</f>
        <v>0</v>
      </c>
      <c r="E711" s="321">
        <f>IFERROR(VLOOKUP($A711,'様式C-1-2用'!$B$3:$O$1100,6,0),"")</f>
        <v>0</v>
      </c>
      <c r="F711" s="321">
        <f>IFERROR(VLOOKUP($A711,'様式C-1-2用'!$B$3:$O$1100,7,0),"")</f>
        <v>0</v>
      </c>
      <c r="G711" s="321">
        <f>IFERROR(VLOOKUP($A711,'様式C-1-2用'!$B$3:$O$1100,8,0),"")</f>
        <v>0</v>
      </c>
      <c r="H711" s="327">
        <f>IFERROR(VLOOKUP($A711,'様式C-1-2用'!$B$3:$O$1100,9,0),"")</f>
        <v>0</v>
      </c>
      <c r="I711" s="321">
        <f>IFERROR(VLOOKUP($A711,'様式C-1-2用'!$B$3:$O$1100,10,0),"")</f>
        <v>0</v>
      </c>
      <c r="J711" s="321">
        <f>IFERROR(VLOOKUP($A711,'様式C-1-2用'!$B$3:$O$1100,11,0),"")</f>
        <v>0</v>
      </c>
      <c r="K711" s="321">
        <f t="shared" si="11"/>
        <v>0</v>
      </c>
      <c r="L711" s="321">
        <f>IFERROR(VLOOKUP($A711,'様式C-1-2用'!$B$3:$O$1100,12,0),"")</f>
        <v>0</v>
      </c>
      <c r="M711" s="321">
        <f>IFERROR(VLOOKUP($A711,'様式C-1-2用'!$B$3:$O$1100,13,0),"")</f>
        <v>0</v>
      </c>
      <c r="N711" s="321">
        <f>IFERROR(VLOOKUP($A711,'様式C-1-2用'!$B$3:$O$1100,14,0),"")</f>
        <v>0</v>
      </c>
      <c r="O711" s="321">
        <f>IFERROR(VLOOKUP($A711,'様式C-1-2用'!$B$3:$P$1100,15,0),"")</f>
        <v>0</v>
      </c>
    </row>
    <row r="712" spans="1:15" ht="15.95" customHeight="1" x14ac:dyDescent="0.15">
      <c r="A712" s="314">
        <v>710</v>
      </c>
      <c r="B712" s="320">
        <f>IFERROR(VLOOKUP($A712,'様式C-1-2用'!$B$3:$O$1100,2,0),"")</f>
        <v>0</v>
      </c>
      <c r="C712" s="321" t="str">
        <f>IFERROR(VLOOKUP($A712,'様式C-1-2用'!$B$3:$O$1100,3,0),"")</f>
        <v/>
      </c>
      <c r="D712" s="321">
        <f>IFERROR(VLOOKUP($A712,'様式C-1-2用'!$B$3:$O$1100,5,0),"")</f>
        <v>0</v>
      </c>
      <c r="E712" s="321">
        <f>IFERROR(VLOOKUP($A712,'様式C-1-2用'!$B$3:$O$1100,6,0),"")</f>
        <v>0</v>
      </c>
      <c r="F712" s="321">
        <f>IFERROR(VLOOKUP($A712,'様式C-1-2用'!$B$3:$O$1100,7,0),"")</f>
        <v>0</v>
      </c>
      <c r="G712" s="321">
        <f>IFERROR(VLOOKUP($A712,'様式C-1-2用'!$B$3:$O$1100,8,0),"")</f>
        <v>0</v>
      </c>
      <c r="H712" s="327">
        <f>IFERROR(VLOOKUP($A712,'様式C-1-2用'!$B$3:$O$1100,9,0),"")</f>
        <v>0</v>
      </c>
      <c r="I712" s="321">
        <f>IFERROR(VLOOKUP($A712,'様式C-1-2用'!$B$3:$O$1100,10,0),"")</f>
        <v>0</v>
      </c>
      <c r="J712" s="321">
        <f>IFERROR(VLOOKUP($A712,'様式C-1-2用'!$B$3:$O$1100,11,0),"")</f>
        <v>0</v>
      </c>
      <c r="K712" s="321">
        <f t="shared" si="11"/>
        <v>0</v>
      </c>
      <c r="L712" s="321">
        <f>IFERROR(VLOOKUP($A712,'様式C-1-2用'!$B$3:$O$1100,12,0),"")</f>
        <v>0</v>
      </c>
      <c r="M712" s="321">
        <f>IFERROR(VLOOKUP($A712,'様式C-1-2用'!$B$3:$O$1100,13,0),"")</f>
        <v>0</v>
      </c>
      <c r="N712" s="321">
        <f>IFERROR(VLOOKUP($A712,'様式C-1-2用'!$B$3:$O$1100,14,0),"")</f>
        <v>0</v>
      </c>
      <c r="O712" s="321">
        <f>IFERROR(VLOOKUP($A712,'様式C-1-2用'!$B$3:$P$1100,15,0),"")</f>
        <v>0</v>
      </c>
    </row>
    <row r="713" spans="1:15" ht="15.95" customHeight="1" x14ac:dyDescent="0.15">
      <c r="A713" s="314">
        <v>711</v>
      </c>
      <c r="B713" s="320">
        <f>IFERROR(VLOOKUP($A713,'様式C-1-2用'!$B$3:$O$1100,2,0),"")</f>
        <v>0</v>
      </c>
      <c r="C713" s="321" t="str">
        <f>IFERROR(VLOOKUP($A713,'様式C-1-2用'!$B$3:$O$1100,3,0),"")</f>
        <v/>
      </c>
      <c r="D713" s="321">
        <f>IFERROR(VLOOKUP($A713,'様式C-1-2用'!$B$3:$O$1100,5,0),"")</f>
        <v>0</v>
      </c>
      <c r="E713" s="321">
        <f>IFERROR(VLOOKUP($A713,'様式C-1-2用'!$B$3:$O$1100,6,0),"")</f>
        <v>0</v>
      </c>
      <c r="F713" s="321">
        <f>IFERROR(VLOOKUP($A713,'様式C-1-2用'!$B$3:$O$1100,7,0),"")</f>
        <v>0</v>
      </c>
      <c r="G713" s="321">
        <f>IFERROR(VLOOKUP($A713,'様式C-1-2用'!$B$3:$O$1100,8,0),"")</f>
        <v>0</v>
      </c>
      <c r="H713" s="327">
        <f>IFERROR(VLOOKUP($A713,'様式C-1-2用'!$B$3:$O$1100,9,0),"")</f>
        <v>0</v>
      </c>
      <c r="I713" s="321">
        <f>IFERROR(VLOOKUP($A713,'様式C-1-2用'!$B$3:$O$1100,10,0),"")</f>
        <v>0</v>
      </c>
      <c r="J713" s="321">
        <f>IFERROR(VLOOKUP($A713,'様式C-1-2用'!$B$3:$O$1100,11,0),"")</f>
        <v>0</v>
      </c>
      <c r="K713" s="321">
        <f t="shared" si="11"/>
        <v>0</v>
      </c>
      <c r="L713" s="321">
        <f>IFERROR(VLOOKUP($A713,'様式C-1-2用'!$B$3:$O$1100,12,0),"")</f>
        <v>0</v>
      </c>
      <c r="M713" s="321">
        <f>IFERROR(VLOOKUP($A713,'様式C-1-2用'!$B$3:$O$1100,13,0),"")</f>
        <v>0</v>
      </c>
      <c r="N713" s="321">
        <f>IFERROR(VLOOKUP($A713,'様式C-1-2用'!$B$3:$O$1100,14,0),"")</f>
        <v>0</v>
      </c>
      <c r="O713" s="321">
        <f>IFERROR(VLOOKUP($A713,'様式C-1-2用'!$B$3:$P$1100,15,0),"")</f>
        <v>0</v>
      </c>
    </row>
    <row r="714" spans="1:15" ht="15.95" customHeight="1" x14ac:dyDescent="0.15">
      <c r="A714" s="314">
        <v>712</v>
      </c>
      <c r="B714" s="320">
        <f>IFERROR(VLOOKUP($A714,'様式C-1-2用'!$B$3:$O$1100,2,0),"")</f>
        <v>0</v>
      </c>
      <c r="C714" s="321" t="str">
        <f>IFERROR(VLOOKUP($A714,'様式C-1-2用'!$B$3:$O$1100,3,0),"")</f>
        <v/>
      </c>
      <c r="D714" s="321">
        <f>IFERROR(VLOOKUP($A714,'様式C-1-2用'!$B$3:$O$1100,5,0),"")</f>
        <v>0</v>
      </c>
      <c r="E714" s="321">
        <f>IFERROR(VLOOKUP($A714,'様式C-1-2用'!$B$3:$O$1100,6,0),"")</f>
        <v>0</v>
      </c>
      <c r="F714" s="321">
        <f>IFERROR(VLOOKUP($A714,'様式C-1-2用'!$B$3:$O$1100,7,0),"")</f>
        <v>0</v>
      </c>
      <c r="G714" s="321">
        <f>IFERROR(VLOOKUP($A714,'様式C-1-2用'!$B$3:$O$1100,8,0),"")</f>
        <v>0</v>
      </c>
      <c r="H714" s="327">
        <f>IFERROR(VLOOKUP($A714,'様式C-1-2用'!$B$3:$O$1100,9,0),"")</f>
        <v>0</v>
      </c>
      <c r="I714" s="321">
        <f>IFERROR(VLOOKUP($A714,'様式C-1-2用'!$B$3:$O$1100,10,0),"")</f>
        <v>0</v>
      </c>
      <c r="J714" s="321">
        <f>IFERROR(VLOOKUP($A714,'様式C-1-2用'!$B$3:$O$1100,11,0),"")</f>
        <v>0</v>
      </c>
      <c r="K714" s="321">
        <f t="shared" si="11"/>
        <v>0</v>
      </c>
      <c r="L714" s="321">
        <f>IFERROR(VLOOKUP($A714,'様式C-1-2用'!$B$3:$O$1100,12,0),"")</f>
        <v>0</v>
      </c>
      <c r="M714" s="321">
        <f>IFERROR(VLOOKUP($A714,'様式C-1-2用'!$B$3:$O$1100,13,0),"")</f>
        <v>0</v>
      </c>
      <c r="N714" s="321">
        <f>IFERROR(VLOOKUP($A714,'様式C-1-2用'!$B$3:$O$1100,14,0),"")</f>
        <v>0</v>
      </c>
      <c r="O714" s="321">
        <f>IFERROR(VLOOKUP($A714,'様式C-1-2用'!$B$3:$P$1100,15,0),"")</f>
        <v>0</v>
      </c>
    </row>
    <row r="715" spans="1:15" ht="15.95" customHeight="1" x14ac:dyDescent="0.15">
      <c r="A715" s="314">
        <v>713</v>
      </c>
      <c r="B715" s="320">
        <f>IFERROR(VLOOKUP($A715,'様式C-1-2用'!$B$3:$O$1100,2,0),"")</f>
        <v>0</v>
      </c>
      <c r="C715" s="321" t="str">
        <f>IFERROR(VLOOKUP($A715,'様式C-1-2用'!$B$3:$O$1100,3,0),"")</f>
        <v/>
      </c>
      <c r="D715" s="321">
        <f>IFERROR(VLOOKUP($A715,'様式C-1-2用'!$B$3:$O$1100,5,0),"")</f>
        <v>0</v>
      </c>
      <c r="E715" s="321">
        <f>IFERROR(VLOOKUP($A715,'様式C-1-2用'!$B$3:$O$1100,6,0),"")</f>
        <v>0</v>
      </c>
      <c r="F715" s="321">
        <f>IFERROR(VLOOKUP($A715,'様式C-1-2用'!$B$3:$O$1100,7,0),"")</f>
        <v>0</v>
      </c>
      <c r="G715" s="321">
        <f>IFERROR(VLOOKUP($A715,'様式C-1-2用'!$B$3:$O$1100,8,0),"")</f>
        <v>0</v>
      </c>
      <c r="H715" s="327">
        <f>IFERROR(VLOOKUP($A715,'様式C-1-2用'!$B$3:$O$1100,9,0),"")</f>
        <v>0</v>
      </c>
      <c r="I715" s="321">
        <f>IFERROR(VLOOKUP($A715,'様式C-1-2用'!$B$3:$O$1100,10,0),"")</f>
        <v>0</v>
      </c>
      <c r="J715" s="321">
        <f>IFERROR(VLOOKUP($A715,'様式C-1-2用'!$B$3:$O$1100,11,0),"")</f>
        <v>0</v>
      </c>
      <c r="K715" s="321">
        <f t="shared" si="11"/>
        <v>0</v>
      </c>
      <c r="L715" s="321">
        <f>IFERROR(VLOOKUP($A715,'様式C-1-2用'!$B$3:$O$1100,12,0),"")</f>
        <v>0</v>
      </c>
      <c r="M715" s="321">
        <f>IFERROR(VLOOKUP($A715,'様式C-1-2用'!$B$3:$O$1100,13,0),"")</f>
        <v>0</v>
      </c>
      <c r="N715" s="321">
        <f>IFERROR(VLOOKUP($A715,'様式C-1-2用'!$B$3:$O$1100,14,0),"")</f>
        <v>0</v>
      </c>
      <c r="O715" s="321">
        <f>IFERROR(VLOOKUP($A715,'様式C-1-2用'!$B$3:$P$1100,15,0),"")</f>
        <v>0</v>
      </c>
    </row>
    <row r="716" spans="1:15" ht="15.95" customHeight="1" x14ac:dyDescent="0.15">
      <c r="A716" s="314">
        <v>714</v>
      </c>
      <c r="B716" s="320">
        <f>IFERROR(VLOOKUP($A716,'様式C-1-2用'!$B$3:$O$1100,2,0),"")</f>
        <v>0</v>
      </c>
      <c r="C716" s="321" t="str">
        <f>IFERROR(VLOOKUP($A716,'様式C-1-2用'!$B$3:$O$1100,3,0),"")</f>
        <v/>
      </c>
      <c r="D716" s="321">
        <f>IFERROR(VLOOKUP($A716,'様式C-1-2用'!$B$3:$O$1100,5,0),"")</f>
        <v>0</v>
      </c>
      <c r="E716" s="321">
        <f>IFERROR(VLOOKUP($A716,'様式C-1-2用'!$B$3:$O$1100,6,0),"")</f>
        <v>0</v>
      </c>
      <c r="F716" s="321">
        <f>IFERROR(VLOOKUP($A716,'様式C-1-2用'!$B$3:$O$1100,7,0),"")</f>
        <v>0</v>
      </c>
      <c r="G716" s="321">
        <f>IFERROR(VLOOKUP($A716,'様式C-1-2用'!$B$3:$O$1100,8,0),"")</f>
        <v>0</v>
      </c>
      <c r="H716" s="327">
        <f>IFERROR(VLOOKUP($A716,'様式C-1-2用'!$B$3:$O$1100,9,0),"")</f>
        <v>0</v>
      </c>
      <c r="I716" s="321">
        <f>IFERROR(VLOOKUP($A716,'様式C-1-2用'!$B$3:$O$1100,10,0),"")</f>
        <v>0</v>
      </c>
      <c r="J716" s="321">
        <f>IFERROR(VLOOKUP($A716,'様式C-1-2用'!$B$3:$O$1100,11,0),"")</f>
        <v>0</v>
      </c>
      <c r="K716" s="321">
        <f t="shared" si="11"/>
        <v>0</v>
      </c>
      <c r="L716" s="321">
        <f>IFERROR(VLOOKUP($A716,'様式C-1-2用'!$B$3:$O$1100,12,0),"")</f>
        <v>0</v>
      </c>
      <c r="M716" s="321">
        <f>IFERROR(VLOOKUP($A716,'様式C-1-2用'!$B$3:$O$1100,13,0),"")</f>
        <v>0</v>
      </c>
      <c r="N716" s="321">
        <f>IFERROR(VLOOKUP($A716,'様式C-1-2用'!$B$3:$O$1100,14,0),"")</f>
        <v>0</v>
      </c>
      <c r="O716" s="321">
        <f>IFERROR(VLOOKUP($A716,'様式C-1-2用'!$B$3:$P$1100,15,0),"")</f>
        <v>0</v>
      </c>
    </row>
    <row r="717" spans="1:15" ht="15.95" customHeight="1" x14ac:dyDescent="0.15">
      <c r="A717" s="314">
        <v>715</v>
      </c>
      <c r="B717" s="320">
        <f>IFERROR(VLOOKUP($A717,'様式C-1-2用'!$B$3:$O$1100,2,0),"")</f>
        <v>0</v>
      </c>
      <c r="C717" s="321" t="str">
        <f>IFERROR(VLOOKUP($A717,'様式C-1-2用'!$B$3:$O$1100,3,0),"")</f>
        <v/>
      </c>
      <c r="D717" s="321">
        <f>IFERROR(VLOOKUP($A717,'様式C-1-2用'!$B$3:$O$1100,5,0),"")</f>
        <v>0</v>
      </c>
      <c r="E717" s="321">
        <f>IFERROR(VLOOKUP($A717,'様式C-1-2用'!$B$3:$O$1100,6,0),"")</f>
        <v>0</v>
      </c>
      <c r="F717" s="321">
        <f>IFERROR(VLOOKUP($A717,'様式C-1-2用'!$B$3:$O$1100,7,0),"")</f>
        <v>0</v>
      </c>
      <c r="G717" s="321">
        <f>IFERROR(VLOOKUP($A717,'様式C-1-2用'!$B$3:$O$1100,8,0),"")</f>
        <v>0</v>
      </c>
      <c r="H717" s="327">
        <f>IFERROR(VLOOKUP($A717,'様式C-1-2用'!$B$3:$O$1100,9,0),"")</f>
        <v>0</v>
      </c>
      <c r="I717" s="321">
        <f>IFERROR(VLOOKUP($A717,'様式C-1-2用'!$B$3:$O$1100,10,0),"")</f>
        <v>0</v>
      </c>
      <c r="J717" s="321">
        <f>IFERROR(VLOOKUP($A717,'様式C-1-2用'!$B$3:$O$1100,11,0),"")</f>
        <v>0</v>
      </c>
      <c r="K717" s="321">
        <f t="shared" si="11"/>
        <v>0</v>
      </c>
      <c r="L717" s="321">
        <f>IFERROR(VLOOKUP($A717,'様式C-1-2用'!$B$3:$O$1100,12,0),"")</f>
        <v>0</v>
      </c>
      <c r="M717" s="321">
        <f>IFERROR(VLOOKUP($A717,'様式C-1-2用'!$B$3:$O$1100,13,0),"")</f>
        <v>0</v>
      </c>
      <c r="N717" s="321">
        <f>IFERROR(VLOOKUP($A717,'様式C-1-2用'!$B$3:$O$1100,14,0),"")</f>
        <v>0</v>
      </c>
      <c r="O717" s="321">
        <f>IFERROR(VLOOKUP($A717,'様式C-1-2用'!$B$3:$P$1100,15,0),"")</f>
        <v>0</v>
      </c>
    </row>
    <row r="718" spans="1:15" ht="15.95" customHeight="1" x14ac:dyDescent="0.15">
      <c r="A718" s="314">
        <v>716</v>
      </c>
      <c r="B718" s="320">
        <f>IFERROR(VLOOKUP($A718,'様式C-1-2用'!$B$3:$O$1100,2,0),"")</f>
        <v>0</v>
      </c>
      <c r="C718" s="321" t="str">
        <f>IFERROR(VLOOKUP($A718,'様式C-1-2用'!$B$3:$O$1100,3,0),"")</f>
        <v/>
      </c>
      <c r="D718" s="321">
        <f>IFERROR(VLOOKUP($A718,'様式C-1-2用'!$B$3:$O$1100,5,0),"")</f>
        <v>0</v>
      </c>
      <c r="E718" s="321">
        <f>IFERROR(VLOOKUP($A718,'様式C-1-2用'!$B$3:$O$1100,6,0),"")</f>
        <v>0</v>
      </c>
      <c r="F718" s="321">
        <f>IFERROR(VLOOKUP($A718,'様式C-1-2用'!$B$3:$O$1100,7,0),"")</f>
        <v>0</v>
      </c>
      <c r="G718" s="321">
        <f>IFERROR(VLOOKUP($A718,'様式C-1-2用'!$B$3:$O$1100,8,0),"")</f>
        <v>0</v>
      </c>
      <c r="H718" s="327">
        <f>IFERROR(VLOOKUP($A718,'様式C-1-2用'!$B$3:$O$1100,9,0),"")</f>
        <v>0</v>
      </c>
      <c r="I718" s="321">
        <f>IFERROR(VLOOKUP($A718,'様式C-1-2用'!$B$3:$O$1100,10,0),"")</f>
        <v>0</v>
      </c>
      <c r="J718" s="321">
        <f>IFERROR(VLOOKUP($A718,'様式C-1-2用'!$B$3:$O$1100,11,0),"")</f>
        <v>0</v>
      </c>
      <c r="K718" s="321">
        <f t="shared" si="11"/>
        <v>0</v>
      </c>
      <c r="L718" s="321">
        <f>IFERROR(VLOOKUP($A718,'様式C-1-2用'!$B$3:$O$1100,12,0),"")</f>
        <v>0</v>
      </c>
      <c r="M718" s="321">
        <f>IFERROR(VLOOKUP($A718,'様式C-1-2用'!$B$3:$O$1100,13,0),"")</f>
        <v>0</v>
      </c>
      <c r="N718" s="321">
        <f>IFERROR(VLOOKUP($A718,'様式C-1-2用'!$B$3:$O$1100,14,0),"")</f>
        <v>0</v>
      </c>
      <c r="O718" s="321">
        <f>IFERROR(VLOOKUP($A718,'様式C-1-2用'!$B$3:$P$1100,15,0),"")</f>
        <v>0</v>
      </c>
    </row>
    <row r="719" spans="1:15" ht="15.95" customHeight="1" x14ac:dyDescent="0.15">
      <c r="A719" s="314">
        <v>717</v>
      </c>
      <c r="B719" s="320">
        <f>IFERROR(VLOOKUP($A719,'様式C-1-2用'!$B$3:$O$1100,2,0),"")</f>
        <v>0</v>
      </c>
      <c r="C719" s="321" t="str">
        <f>IFERROR(VLOOKUP($A719,'様式C-1-2用'!$B$3:$O$1100,3,0),"")</f>
        <v/>
      </c>
      <c r="D719" s="321">
        <f>IFERROR(VLOOKUP($A719,'様式C-1-2用'!$B$3:$O$1100,5,0),"")</f>
        <v>0</v>
      </c>
      <c r="E719" s="321">
        <f>IFERROR(VLOOKUP($A719,'様式C-1-2用'!$B$3:$O$1100,6,0),"")</f>
        <v>0</v>
      </c>
      <c r="F719" s="321">
        <f>IFERROR(VLOOKUP($A719,'様式C-1-2用'!$B$3:$O$1100,7,0),"")</f>
        <v>0</v>
      </c>
      <c r="G719" s="321">
        <f>IFERROR(VLOOKUP($A719,'様式C-1-2用'!$B$3:$O$1100,8,0),"")</f>
        <v>0</v>
      </c>
      <c r="H719" s="327">
        <f>IFERROR(VLOOKUP($A719,'様式C-1-2用'!$B$3:$O$1100,9,0),"")</f>
        <v>0</v>
      </c>
      <c r="I719" s="321">
        <f>IFERROR(VLOOKUP($A719,'様式C-1-2用'!$B$3:$O$1100,10,0),"")</f>
        <v>0</v>
      </c>
      <c r="J719" s="321">
        <f>IFERROR(VLOOKUP($A719,'様式C-1-2用'!$B$3:$O$1100,11,0),"")</f>
        <v>0</v>
      </c>
      <c r="K719" s="321">
        <f t="shared" si="11"/>
        <v>0</v>
      </c>
      <c r="L719" s="321">
        <f>IFERROR(VLOOKUP($A719,'様式C-1-2用'!$B$3:$O$1100,12,0),"")</f>
        <v>0</v>
      </c>
      <c r="M719" s="321">
        <f>IFERROR(VLOOKUP($A719,'様式C-1-2用'!$B$3:$O$1100,13,0),"")</f>
        <v>0</v>
      </c>
      <c r="N719" s="321">
        <f>IFERROR(VLOOKUP($A719,'様式C-1-2用'!$B$3:$O$1100,14,0),"")</f>
        <v>0</v>
      </c>
      <c r="O719" s="321">
        <f>IFERROR(VLOOKUP($A719,'様式C-1-2用'!$B$3:$P$1100,15,0),"")</f>
        <v>0</v>
      </c>
    </row>
    <row r="720" spans="1:15" ht="15.95" customHeight="1" x14ac:dyDescent="0.15">
      <c r="A720" s="314">
        <v>718</v>
      </c>
      <c r="B720" s="320">
        <f>IFERROR(VLOOKUP($A720,'様式C-1-2用'!$B$3:$O$1100,2,0),"")</f>
        <v>0</v>
      </c>
      <c r="C720" s="321" t="str">
        <f>IFERROR(VLOOKUP($A720,'様式C-1-2用'!$B$3:$O$1100,3,0),"")</f>
        <v/>
      </c>
      <c r="D720" s="321">
        <f>IFERROR(VLOOKUP($A720,'様式C-1-2用'!$B$3:$O$1100,5,0),"")</f>
        <v>0</v>
      </c>
      <c r="E720" s="321">
        <f>IFERROR(VLOOKUP($A720,'様式C-1-2用'!$B$3:$O$1100,6,0),"")</f>
        <v>0</v>
      </c>
      <c r="F720" s="321">
        <f>IFERROR(VLOOKUP($A720,'様式C-1-2用'!$B$3:$O$1100,7,0),"")</f>
        <v>0</v>
      </c>
      <c r="G720" s="321">
        <f>IFERROR(VLOOKUP($A720,'様式C-1-2用'!$B$3:$O$1100,8,0),"")</f>
        <v>0</v>
      </c>
      <c r="H720" s="327">
        <f>IFERROR(VLOOKUP($A720,'様式C-1-2用'!$B$3:$O$1100,9,0),"")</f>
        <v>0</v>
      </c>
      <c r="I720" s="321">
        <f>IFERROR(VLOOKUP($A720,'様式C-1-2用'!$B$3:$O$1100,10,0),"")</f>
        <v>0</v>
      </c>
      <c r="J720" s="321">
        <f>IFERROR(VLOOKUP($A720,'様式C-1-2用'!$B$3:$O$1100,11,0),"")</f>
        <v>0</v>
      </c>
      <c r="K720" s="321">
        <f t="shared" si="11"/>
        <v>0</v>
      </c>
      <c r="L720" s="321">
        <f>IFERROR(VLOOKUP($A720,'様式C-1-2用'!$B$3:$O$1100,12,0),"")</f>
        <v>0</v>
      </c>
      <c r="M720" s="321">
        <f>IFERROR(VLOOKUP($A720,'様式C-1-2用'!$B$3:$O$1100,13,0),"")</f>
        <v>0</v>
      </c>
      <c r="N720" s="321">
        <f>IFERROR(VLOOKUP($A720,'様式C-1-2用'!$B$3:$O$1100,14,0),"")</f>
        <v>0</v>
      </c>
      <c r="O720" s="321">
        <f>IFERROR(VLOOKUP($A720,'様式C-1-2用'!$B$3:$P$1100,15,0),"")</f>
        <v>0</v>
      </c>
    </row>
    <row r="721" spans="1:15" ht="15.95" customHeight="1" x14ac:dyDescent="0.15">
      <c r="A721" s="314">
        <v>719</v>
      </c>
      <c r="B721" s="320">
        <f>IFERROR(VLOOKUP($A721,'様式C-1-2用'!$B$3:$O$1100,2,0),"")</f>
        <v>0</v>
      </c>
      <c r="C721" s="321" t="str">
        <f>IFERROR(VLOOKUP($A721,'様式C-1-2用'!$B$3:$O$1100,3,0),"")</f>
        <v/>
      </c>
      <c r="D721" s="321">
        <f>IFERROR(VLOOKUP($A721,'様式C-1-2用'!$B$3:$O$1100,5,0),"")</f>
        <v>0</v>
      </c>
      <c r="E721" s="321">
        <f>IFERROR(VLOOKUP($A721,'様式C-1-2用'!$B$3:$O$1100,6,0),"")</f>
        <v>0</v>
      </c>
      <c r="F721" s="321">
        <f>IFERROR(VLOOKUP($A721,'様式C-1-2用'!$B$3:$O$1100,7,0),"")</f>
        <v>0</v>
      </c>
      <c r="G721" s="321">
        <f>IFERROR(VLOOKUP($A721,'様式C-1-2用'!$B$3:$O$1100,8,0),"")</f>
        <v>0</v>
      </c>
      <c r="H721" s="327">
        <f>IFERROR(VLOOKUP($A721,'様式C-1-2用'!$B$3:$O$1100,9,0),"")</f>
        <v>0</v>
      </c>
      <c r="I721" s="321">
        <f>IFERROR(VLOOKUP($A721,'様式C-1-2用'!$B$3:$O$1100,10,0),"")</f>
        <v>0</v>
      </c>
      <c r="J721" s="321">
        <f>IFERROR(VLOOKUP($A721,'様式C-1-2用'!$B$3:$O$1100,11,0),"")</f>
        <v>0</v>
      </c>
      <c r="K721" s="321">
        <f t="shared" si="11"/>
        <v>0</v>
      </c>
      <c r="L721" s="321">
        <f>IFERROR(VLOOKUP($A721,'様式C-1-2用'!$B$3:$O$1100,12,0),"")</f>
        <v>0</v>
      </c>
      <c r="M721" s="321">
        <f>IFERROR(VLOOKUP($A721,'様式C-1-2用'!$B$3:$O$1100,13,0),"")</f>
        <v>0</v>
      </c>
      <c r="N721" s="321">
        <f>IFERROR(VLOOKUP($A721,'様式C-1-2用'!$B$3:$O$1100,14,0),"")</f>
        <v>0</v>
      </c>
      <c r="O721" s="321">
        <f>IFERROR(VLOOKUP($A721,'様式C-1-2用'!$B$3:$P$1100,15,0),"")</f>
        <v>0</v>
      </c>
    </row>
    <row r="722" spans="1:15" ht="15.95" customHeight="1" x14ac:dyDescent="0.15">
      <c r="A722" s="314">
        <v>720</v>
      </c>
      <c r="B722" s="320">
        <f>IFERROR(VLOOKUP($A722,'様式C-1-2用'!$B$3:$O$1100,2,0),"")</f>
        <v>0</v>
      </c>
      <c r="C722" s="321" t="str">
        <f>IFERROR(VLOOKUP($A722,'様式C-1-2用'!$B$3:$O$1100,3,0),"")</f>
        <v/>
      </c>
      <c r="D722" s="321">
        <f>IFERROR(VLOOKUP($A722,'様式C-1-2用'!$B$3:$O$1100,5,0),"")</f>
        <v>0</v>
      </c>
      <c r="E722" s="321">
        <f>IFERROR(VLOOKUP($A722,'様式C-1-2用'!$B$3:$O$1100,6,0),"")</f>
        <v>0</v>
      </c>
      <c r="F722" s="321">
        <f>IFERROR(VLOOKUP($A722,'様式C-1-2用'!$B$3:$O$1100,7,0),"")</f>
        <v>0</v>
      </c>
      <c r="G722" s="321">
        <f>IFERROR(VLOOKUP($A722,'様式C-1-2用'!$B$3:$O$1100,8,0),"")</f>
        <v>0</v>
      </c>
      <c r="H722" s="327">
        <f>IFERROR(VLOOKUP($A722,'様式C-1-2用'!$B$3:$O$1100,9,0),"")</f>
        <v>0</v>
      </c>
      <c r="I722" s="321">
        <f>IFERROR(VLOOKUP($A722,'様式C-1-2用'!$B$3:$O$1100,10,0),"")</f>
        <v>0</v>
      </c>
      <c r="J722" s="321">
        <f>IFERROR(VLOOKUP($A722,'様式C-1-2用'!$B$3:$O$1100,11,0),"")</f>
        <v>0</v>
      </c>
      <c r="K722" s="321">
        <f t="shared" si="11"/>
        <v>0</v>
      </c>
      <c r="L722" s="321">
        <f>IFERROR(VLOOKUP($A722,'様式C-1-2用'!$B$3:$O$1100,12,0),"")</f>
        <v>0</v>
      </c>
      <c r="M722" s="321">
        <f>IFERROR(VLOOKUP($A722,'様式C-1-2用'!$B$3:$O$1100,13,0),"")</f>
        <v>0</v>
      </c>
      <c r="N722" s="321">
        <f>IFERROR(VLOOKUP($A722,'様式C-1-2用'!$B$3:$O$1100,14,0),"")</f>
        <v>0</v>
      </c>
      <c r="O722" s="321">
        <f>IFERROR(VLOOKUP($A722,'様式C-1-2用'!$B$3:$P$1100,15,0),"")</f>
        <v>0</v>
      </c>
    </row>
    <row r="723" spans="1:15" ht="15.95" customHeight="1" x14ac:dyDescent="0.15">
      <c r="A723" s="314">
        <v>721</v>
      </c>
      <c r="B723" s="320">
        <f>IFERROR(VLOOKUP($A723,'様式C-1-2用'!$B$3:$O$1100,2,0),"")</f>
        <v>0</v>
      </c>
      <c r="C723" s="321" t="str">
        <f>IFERROR(VLOOKUP($A723,'様式C-1-2用'!$B$3:$O$1100,3,0),"")</f>
        <v/>
      </c>
      <c r="D723" s="321">
        <f>IFERROR(VLOOKUP($A723,'様式C-1-2用'!$B$3:$O$1100,5,0),"")</f>
        <v>0</v>
      </c>
      <c r="E723" s="321">
        <f>IFERROR(VLOOKUP($A723,'様式C-1-2用'!$B$3:$O$1100,6,0),"")</f>
        <v>0</v>
      </c>
      <c r="F723" s="321">
        <f>IFERROR(VLOOKUP($A723,'様式C-1-2用'!$B$3:$O$1100,7,0),"")</f>
        <v>0</v>
      </c>
      <c r="G723" s="321">
        <f>IFERROR(VLOOKUP($A723,'様式C-1-2用'!$B$3:$O$1100,8,0),"")</f>
        <v>0</v>
      </c>
      <c r="H723" s="327">
        <f>IFERROR(VLOOKUP($A723,'様式C-1-2用'!$B$3:$O$1100,9,0),"")</f>
        <v>0</v>
      </c>
      <c r="I723" s="321">
        <f>IFERROR(VLOOKUP($A723,'様式C-1-2用'!$B$3:$O$1100,10,0),"")</f>
        <v>0</v>
      </c>
      <c r="J723" s="321">
        <f>IFERROR(VLOOKUP($A723,'様式C-1-2用'!$B$3:$O$1100,11,0),"")</f>
        <v>0</v>
      </c>
      <c r="K723" s="321">
        <f t="shared" si="11"/>
        <v>0</v>
      </c>
      <c r="L723" s="321">
        <f>IFERROR(VLOOKUP($A723,'様式C-1-2用'!$B$3:$O$1100,12,0),"")</f>
        <v>0</v>
      </c>
      <c r="M723" s="321">
        <f>IFERROR(VLOOKUP($A723,'様式C-1-2用'!$B$3:$O$1100,13,0),"")</f>
        <v>0</v>
      </c>
      <c r="N723" s="321">
        <f>IFERROR(VLOOKUP($A723,'様式C-1-2用'!$B$3:$O$1100,14,0),"")</f>
        <v>0</v>
      </c>
      <c r="O723" s="321">
        <f>IFERROR(VLOOKUP($A723,'様式C-1-2用'!$B$3:$P$1100,15,0),"")</f>
        <v>0</v>
      </c>
    </row>
    <row r="724" spans="1:15" ht="15.95" customHeight="1" x14ac:dyDescent="0.15">
      <c r="A724" s="314">
        <v>722</v>
      </c>
      <c r="B724" s="320">
        <f>IFERROR(VLOOKUP($A724,'様式C-1-2用'!$B$3:$O$1100,2,0),"")</f>
        <v>0</v>
      </c>
      <c r="C724" s="321" t="str">
        <f>IFERROR(VLOOKUP($A724,'様式C-1-2用'!$B$3:$O$1100,3,0),"")</f>
        <v/>
      </c>
      <c r="D724" s="321">
        <f>IFERROR(VLOOKUP($A724,'様式C-1-2用'!$B$3:$O$1100,5,0),"")</f>
        <v>0</v>
      </c>
      <c r="E724" s="321">
        <f>IFERROR(VLOOKUP($A724,'様式C-1-2用'!$B$3:$O$1100,6,0),"")</f>
        <v>0</v>
      </c>
      <c r="F724" s="321">
        <f>IFERROR(VLOOKUP($A724,'様式C-1-2用'!$B$3:$O$1100,7,0),"")</f>
        <v>0</v>
      </c>
      <c r="G724" s="321">
        <f>IFERROR(VLOOKUP($A724,'様式C-1-2用'!$B$3:$O$1100,8,0),"")</f>
        <v>0</v>
      </c>
      <c r="H724" s="327">
        <f>IFERROR(VLOOKUP($A724,'様式C-1-2用'!$B$3:$O$1100,9,0),"")</f>
        <v>0</v>
      </c>
      <c r="I724" s="321">
        <f>IFERROR(VLOOKUP($A724,'様式C-1-2用'!$B$3:$O$1100,10,0),"")</f>
        <v>0</v>
      </c>
      <c r="J724" s="321">
        <f>IFERROR(VLOOKUP($A724,'様式C-1-2用'!$B$3:$O$1100,11,0),"")</f>
        <v>0</v>
      </c>
      <c r="K724" s="321">
        <f t="shared" si="11"/>
        <v>0</v>
      </c>
      <c r="L724" s="321">
        <f>IFERROR(VLOOKUP($A724,'様式C-1-2用'!$B$3:$O$1100,12,0),"")</f>
        <v>0</v>
      </c>
      <c r="M724" s="321">
        <f>IFERROR(VLOOKUP($A724,'様式C-1-2用'!$B$3:$O$1100,13,0),"")</f>
        <v>0</v>
      </c>
      <c r="N724" s="321">
        <f>IFERROR(VLOOKUP($A724,'様式C-1-2用'!$B$3:$O$1100,14,0),"")</f>
        <v>0</v>
      </c>
      <c r="O724" s="321">
        <f>IFERROR(VLOOKUP($A724,'様式C-1-2用'!$B$3:$P$1100,15,0),"")</f>
        <v>0</v>
      </c>
    </row>
    <row r="725" spans="1:15" ht="15.95" customHeight="1" x14ac:dyDescent="0.15">
      <c r="A725" s="314">
        <v>723</v>
      </c>
      <c r="B725" s="320">
        <f>IFERROR(VLOOKUP($A725,'様式C-1-2用'!$B$3:$O$1100,2,0),"")</f>
        <v>0</v>
      </c>
      <c r="C725" s="321" t="str">
        <f>IFERROR(VLOOKUP($A725,'様式C-1-2用'!$B$3:$O$1100,3,0),"")</f>
        <v/>
      </c>
      <c r="D725" s="321">
        <f>IFERROR(VLOOKUP($A725,'様式C-1-2用'!$B$3:$O$1100,5,0),"")</f>
        <v>0</v>
      </c>
      <c r="E725" s="321">
        <f>IFERROR(VLOOKUP($A725,'様式C-1-2用'!$B$3:$O$1100,6,0),"")</f>
        <v>0</v>
      </c>
      <c r="F725" s="321">
        <f>IFERROR(VLOOKUP($A725,'様式C-1-2用'!$B$3:$O$1100,7,0),"")</f>
        <v>0</v>
      </c>
      <c r="G725" s="321">
        <f>IFERROR(VLOOKUP($A725,'様式C-1-2用'!$B$3:$O$1100,8,0),"")</f>
        <v>0</v>
      </c>
      <c r="H725" s="327">
        <f>IFERROR(VLOOKUP($A725,'様式C-1-2用'!$B$3:$O$1100,9,0),"")</f>
        <v>0</v>
      </c>
      <c r="I725" s="321">
        <f>IFERROR(VLOOKUP($A725,'様式C-1-2用'!$B$3:$O$1100,10,0),"")</f>
        <v>0</v>
      </c>
      <c r="J725" s="321">
        <f>IFERROR(VLOOKUP($A725,'様式C-1-2用'!$B$3:$O$1100,11,0),"")</f>
        <v>0</v>
      </c>
      <c r="K725" s="321">
        <f t="shared" si="11"/>
        <v>0</v>
      </c>
      <c r="L725" s="321">
        <f>IFERROR(VLOOKUP($A725,'様式C-1-2用'!$B$3:$O$1100,12,0),"")</f>
        <v>0</v>
      </c>
      <c r="M725" s="321">
        <f>IFERROR(VLOOKUP($A725,'様式C-1-2用'!$B$3:$O$1100,13,0),"")</f>
        <v>0</v>
      </c>
      <c r="N725" s="321">
        <f>IFERROR(VLOOKUP($A725,'様式C-1-2用'!$B$3:$O$1100,14,0),"")</f>
        <v>0</v>
      </c>
      <c r="O725" s="321">
        <f>IFERROR(VLOOKUP($A725,'様式C-1-2用'!$B$3:$P$1100,15,0),"")</f>
        <v>0</v>
      </c>
    </row>
    <row r="726" spans="1:15" ht="15.95" customHeight="1" x14ac:dyDescent="0.15">
      <c r="A726" s="314">
        <v>724</v>
      </c>
      <c r="B726" s="320">
        <f>IFERROR(VLOOKUP($A726,'様式C-1-2用'!$B$3:$O$1100,2,0),"")</f>
        <v>0</v>
      </c>
      <c r="C726" s="321" t="str">
        <f>IFERROR(VLOOKUP($A726,'様式C-1-2用'!$B$3:$O$1100,3,0),"")</f>
        <v/>
      </c>
      <c r="D726" s="321">
        <f>IFERROR(VLOOKUP($A726,'様式C-1-2用'!$B$3:$O$1100,5,0),"")</f>
        <v>0</v>
      </c>
      <c r="E726" s="321">
        <f>IFERROR(VLOOKUP($A726,'様式C-1-2用'!$B$3:$O$1100,6,0),"")</f>
        <v>0</v>
      </c>
      <c r="F726" s="321">
        <f>IFERROR(VLOOKUP($A726,'様式C-1-2用'!$B$3:$O$1100,7,0),"")</f>
        <v>0</v>
      </c>
      <c r="G726" s="321">
        <f>IFERROR(VLOOKUP($A726,'様式C-1-2用'!$B$3:$O$1100,8,0),"")</f>
        <v>0</v>
      </c>
      <c r="H726" s="327">
        <f>IFERROR(VLOOKUP($A726,'様式C-1-2用'!$B$3:$O$1100,9,0),"")</f>
        <v>0</v>
      </c>
      <c r="I726" s="321">
        <f>IFERROR(VLOOKUP($A726,'様式C-1-2用'!$B$3:$O$1100,10,0),"")</f>
        <v>0</v>
      </c>
      <c r="J726" s="321">
        <f>IFERROR(VLOOKUP($A726,'様式C-1-2用'!$B$3:$O$1100,11,0),"")</f>
        <v>0</v>
      </c>
      <c r="K726" s="321">
        <f t="shared" si="11"/>
        <v>0</v>
      </c>
      <c r="L726" s="321">
        <f>IFERROR(VLOOKUP($A726,'様式C-1-2用'!$B$3:$O$1100,12,0),"")</f>
        <v>0</v>
      </c>
      <c r="M726" s="321">
        <f>IFERROR(VLOOKUP($A726,'様式C-1-2用'!$B$3:$O$1100,13,0),"")</f>
        <v>0</v>
      </c>
      <c r="N726" s="321">
        <f>IFERROR(VLOOKUP($A726,'様式C-1-2用'!$B$3:$O$1100,14,0),"")</f>
        <v>0</v>
      </c>
      <c r="O726" s="321">
        <f>IFERROR(VLOOKUP($A726,'様式C-1-2用'!$B$3:$P$1100,15,0),"")</f>
        <v>0</v>
      </c>
    </row>
    <row r="727" spans="1:15" ht="15.95" customHeight="1" x14ac:dyDescent="0.15">
      <c r="A727" s="314">
        <v>725</v>
      </c>
      <c r="B727" s="320">
        <f>IFERROR(VLOOKUP($A727,'様式C-1-2用'!$B$3:$O$1100,2,0),"")</f>
        <v>0</v>
      </c>
      <c r="C727" s="321" t="str">
        <f>IFERROR(VLOOKUP($A727,'様式C-1-2用'!$B$3:$O$1100,3,0),"")</f>
        <v/>
      </c>
      <c r="D727" s="321">
        <f>IFERROR(VLOOKUP($A727,'様式C-1-2用'!$B$3:$O$1100,5,0),"")</f>
        <v>0</v>
      </c>
      <c r="E727" s="321">
        <f>IFERROR(VLOOKUP($A727,'様式C-1-2用'!$B$3:$O$1100,6,0),"")</f>
        <v>0</v>
      </c>
      <c r="F727" s="321">
        <f>IFERROR(VLOOKUP($A727,'様式C-1-2用'!$B$3:$O$1100,7,0),"")</f>
        <v>0</v>
      </c>
      <c r="G727" s="321">
        <f>IFERROR(VLOOKUP($A727,'様式C-1-2用'!$B$3:$O$1100,8,0),"")</f>
        <v>0</v>
      </c>
      <c r="H727" s="327">
        <f>IFERROR(VLOOKUP($A727,'様式C-1-2用'!$B$3:$O$1100,9,0),"")</f>
        <v>0</v>
      </c>
      <c r="I727" s="321">
        <f>IFERROR(VLOOKUP($A727,'様式C-1-2用'!$B$3:$O$1100,10,0),"")</f>
        <v>0</v>
      </c>
      <c r="J727" s="321">
        <f>IFERROR(VLOOKUP($A727,'様式C-1-2用'!$B$3:$O$1100,11,0),"")</f>
        <v>0</v>
      </c>
      <c r="K727" s="321">
        <f t="shared" si="11"/>
        <v>0</v>
      </c>
      <c r="L727" s="321">
        <f>IFERROR(VLOOKUP($A727,'様式C-1-2用'!$B$3:$O$1100,12,0),"")</f>
        <v>0</v>
      </c>
      <c r="M727" s="321">
        <f>IFERROR(VLOOKUP($A727,'様式C-1-2用'!$B$3:$O$1100,13,0),"")</f>
        <v>0</v>
      </c>
      <c r="N727" s="321">
        <f>IFERROR(VLOOKUP($A727,'様式C-1-2用'!$B$3:$O$1100,14,0),"")</f>
        <v>0</v>
      </c>
      <c r="O727" s="321">
        <f>IFERROR(VLOOKUP($A727,'様式C-1-2用'!$B$3:$P$1100,15,0),"")</f>
        <v>0</v>
      </c>
    </row>
    <row r="728" spans="1:15" ht="15.95" customHeight="1" x14ac:dyDescent="0.15">
      <c r="A728" s="314">
        <v>726</v>
      </c>
      <c r="B728" s="320">
        <f>IFERROR(VLOOKUP($A728,'様式C-1-2用'!$B$3:$O$1100,2,0),"")</f>
        <v>0</v>
      </c>
      <c r="C728" s="321" t="str">
        <f>IFERROR(VLOOKUP($A728,'様式C-1-2用'!$B$3:$O$1100,3,0),"")</f>
        <v/>
      </c>
      <c r="D728" s="321">
        <f>IFERROR(VLOOKUP($A728,'様式C-1-2用'!$B$3:$O$1100,5,0),"")</f>
        <v>0</v>
      </c>
      <c r="E728" s="321">
        <f>IFERROR(VLOOKUP($A728,'様式C-1-2用'!$B$3:$O$1100,6,0),"")</f>
        <v>0</v>
      </c>
      <c r="F728" s="321">
        <f>IFERROR(VLOOKUP($A728,'様式C-1-2用'!$B$3:$O$1100,7,0),"")</f>
        <v>0</v>
      </c>
      <c r="G728" s="321">
        <f>IFERROR(VLOOKUP($A728,'様式C-1-2用'!$B$3:$O$1100,8,0),"")</f>
        <v>0</v>
      </c>
      <c r="H728" s="327">
        <f>IFERROR(VLOOKUP($A728,'様式C-1-2用'!$B$3:$O$1100,9,0),"")</f>
        <v>0</v>
      </c>
      <c r="I728" s="321">
        <f>IFERROR(VLOOKUP($A728,'様式C-1-2用'!$B$3:$O$1100,10,0),"")</f>
        <v>0</v>
      </c>
      <c r="J728" s="321">
        <f>IFERROR(VLOOKUP($A728,'様式C-1-2用'!$B$3:$O$1100,11,0),"")</f>
        <v>0</v>
      </c>
      <c r="K728" s="321">
        <f t="shared" si="11"/>
        <v>0</v>
      </c>
      <c r="L728" s="321">
        <f>IFERROR(VLOOKUP($A728,'様式C-1-2用'!$B$3:$O$1100,12,0),"")</f>
        <v>0</v>
      </c>
      <c r="M728" s="321">
        <f>IFERROR(VLOOKUP($A728,'様式C-1-2用'!$B$3:$O$1100,13,0),"")</f>
        <v>0</v>
      </c>
      <c r="N728" s="321">
        <f>IFERROR(VLOOKUP($A728,'様式C-1-2用'!$B$3:$O$1100,14,0),"")</f>
        <v>0</v>
      </c>
      <c r="O728" s="321">
        <f>IFERROR(VLOOKUP($A728,'様式C-1-2用'!$B$3:$P$1100,15,0),"")</f>
        <v>0</v>
      </c>
    </row>
    <row r="729" spans="1:15" ht="15.95" customHeight="1" x14ac:dyDescent="0.15">
      <c r="A729" s="314">
        <v>727</v>
      </c>
      <c r="B729" s="320">
        <f>IFERROR(VLOOKUP($A729,'様式C-1-2用'!$B$3:$O$1100,2,0),"")</f>
        <v>0</v>
      </c>
      <c r="C729" s="321" t="str">
        <f>IFERROR(VLOOKUP($A729,'様式C-1-2用'!$B$3:$O$1100,3,0),"")</f>
        <v/>
      </c>
      <c r="D729" s="321">
        <f>IFERROR(VLOOKUP($A729,'様式C-1-2用'!$B$3:$O$1100,5,0),"")</f>
        <v>0</v>
      </c>
      <c r="E729" s="321">
        <f>IFERROR(VLOOKUP($A729,'様式C-1-2用'!$B$3:$O$1100,6,0),"")</f>
        <v>0</v>
      </c>
      <c r="F729" s="321">
        <f>IFERROR(VLOOKUP($A729,'様式C-1-2用'!$B$3:$O$1100,7,0),"")</f>
        <v>0</v>
      </c>
      <c r="G729" s="321">
        <f>IFERROR(VLOOKUP($A729,'様式C-1-2用'!$B$3:$O$1100,8,0),"")</f>
        <v>0</v>
      </c>
      <c r="H729" s="327">
        <f>IFERROR(VLOOKUP($A729,'様式C-1-2用'!$B$3:$O$1100,9,0),"")</f>
        <v>0</v>
      </c>
      <c r="I729" s="321">
        <f>IFERROR(VLOOKUP($A729,'様式C-1-2用'!$B$3:$O$1100,10,0),"")</f>
        <v>0</v>
      </c>
      <c r="J729" s="321">
        <f>IFERROR(VLOOKUP($A729,'様式C-1-2用'!$B$3:$O$1100,11,0),"")</f>
        <v>0</v>
      </c>
      <c r="K729" s="321">
        <f t="shared" si="11"/>
        <v>0</v>
      </c>
      <c r="L729" s="321">
        <f>IFERROR(VLOOKUP($A729,'様式C-1-2用'!$B$3:$O$1100,12,0),"")</f>
        <v>0</v>
      </c>
      <c r="M729" s="321">
        <f>IFERROR(VLOOKUP($A729,'様式C-1-2用'!$B$3:$O$1100,13,0),"")</f>
        <v>0</v>
      </c>
      <c r="N729" s="321">
        <f>IFERROR(VLOOKUP($A729,'様式C-1-2用'!$B$3:$O$1100,14,0),"")</f>
        <v>0</v>
      </c>
      <c r="O729" s="321">
        <f>IFERROR(VLOOKUP($A729,'様式C-1-2用'!$B$3:$P$1100,15,0),"")</f>
        <v>0</v>
      </c>
    </row>
    <row r="730" spans="1:15" ht="15.95" customHeight="1" x14ac:dyDescent="0.15">
      <c r="A730" s="314">
        <v>728</v>
      </c>
      <c r="B730" s="320">
        <f>IFERROR(VLOOKUP($A730,'様式C-1-2用'!$B$3:$O$1100,2,0),"")</f>
        <v>0</v>
      </c>
      <c r="C730" s="321" t="str">
        <f>IFERROR(VLOOKUP($A730,'様式C-1-2用'!$B$3:$O$1100,3,0),"")</f>
        <v/>
      </c>
      <c r="D730" s="321">
        <f>IFERROR(VLOOKUP($A730,'様式C-1-2用'!$B$3:$O$1100,5,0),"")</f>
        <v>0</v>
      </c>
      <c r="E730" s="321">
        <f>IFERROR(VLOOKUP($A730,'様式C-1-2用'!$B$3:$O$1100,6,0),"")</f>
        <v>0</v>
      </c>
      <c r="F730" s="321">
        <f>IFERROR(VLOOKUP($A730,'様式C-1-2用'!$B$3:$O$1100,7,0),"")</f>
        <v>0</v>
      </c>
      <c r="G730" s="321">
        <f>IFERROR(VLOOKUP($A730,'様式C-1-2用'!$B$3:$O$1100,8,0),"")</f>
        <v>0</v>
      </c>
      <c r="H730" s="327">
        <f>IFERROR(VLOOKUP($A730,'様式C-1-2用'!$B$3:$O$1100,9,0),"")</f>
        <v>0</v>
      </c>
      <c r="I730" s="321">
        <f>IFERROR(VLOOKUP($A730,'様式C-1-2用'!$B$3:$O$1100,10,0),"")</f>
        <v>0</v>
      </c>
      <c r="J730" s="321">
        <f>IFERROR(VLOOKUP($A730,'様式C-1-2用'!$B$3:$O$1100,11,0),"")</f>
        <v>0</v>
      </c>
      <c r="K730" s="321">
        <f t="shared" si="11"/>
        <v>0</v>
      </c>
      <c r="L730" s="321">
        <f>IFERROR(VLOOKUP($A730,'様式C-1-2用'!$B$3:$O$1100,12,0),"")</f>
        <v>0</v>
      </c>
      <c r="M730" s="321">
        <f>IFERROR(VLOOKUP($A730,'様式C-1-2用'!$B$3:$O$1100,13,0),"")</f>
        <v>0</v>
      </c>
      <c r="N730" s="321">
        <f>IFERROR(VLOOKUP($A730,'様式C-1-2用'!$B$3:$O$1100,14,0),"")</f>
        <v>0</v>
      </c>
      <c r="O730" s="321">
        <f>IFERROR(VLOOKUP($A730,'様式C-1-2用'!$B$3:$P$1100,15,0),"")</f>
        <v>0</v>
      </c>
    </row>
    <row r="731" spans="1:15" ht="15.95" customHeight="1" x14ac:dyDescent="0.15">
      <c r="A731" s="314">
        <v>729</v>
      </c>
      <c r="B731" s="320">
        <f>IFERROR(VLOOKUP($A731,'様式C-1-2用'!$B$3:$O$1100,2,0),"")</f>
        <v>0</v>
      </c>
      <c r="C731" s="321" t="str">
        <f>IFERROR(VLOOKUP($A731,'様式C-1-2用'!$B$3:$O$1100,3,0),"")</f>
        <v/>
      </c>
      <c r="D731" s="321">
        <f>IFERROR(VLOOKUP($A731,'様式C-1-2用'!$B$3:$O$1100,5,0),"")</f>
        <v>0</v>
      </c>
      <c r="E731" s="321">
        <f>IFERROR(VLOOKUP($A731,'様式C-1-2用'!$B$3:$O$1100,6,0),"")</f>
        <v>0</v>
      </c>
      <c r="F731" s="321">
        <f>IFERROR(VLOOKUP($A731,'様式C-1-2用'!$B$3:$O$1100,7,0),"")</f>
        <v>0</v>
      </c>
      <c r="G731" s="321">
        <f>IFERROR(VLOOKUP($A731,'様式C-1-2用'!$B$3:$O$1100,8,0),"")</f>
        <v>0</v>
      </c>
      <c r="H731" s="327">
        <f>IFERROR(VLOOKUP($A731,'様式C-1-2用'!$B$3:$O$1100,9,0),"")</f>
        <v>0</v>
      </c>
      <c r="I731" s="321">
        <f>IFERROR(VLOOKUP($A731,'様式C-1-2用'!$B$3:$O$1100,10,0),"")</f>
        <v>0</v>
      </c>
      <c r="J731" s="321">
        <f>IFERROR(VLOOKUP($A731,'様式C-1-2用'!$B$3:$O$1100,11,0),"")</f>
        <v>0</v>
      </c>
      <c r="K731" s="321">
        <f t="shared" si="11"/>
        <v>0</v>
      </c>
      <c r="L731" s="321">
        <f>IFERROR(VLOOKUP($A731,'様式C-1-2用'!$B$3:$O$1100,12,0),"")</f>
        <v>0</v>
      </c>
      <c r="M731" s="321">
        <f>IFERROR(VLOOKUP($A731,'様式C-1-2用'!$B$3:$O$1100,13,0),"")</f>
        <v>0</v>
      </c>
      <c r="N731" s="321">
        <f>IFERROR(VLOOKUP($A731,'様式C-1-2用'!$B$3:$O$1100,14,0),"")</f>
        <v>0</v>
      </c>
      <c r="O731" s="321">
        <f>IFERROR(VLOOKUP($A731,'様式C-1-2用'!$B$3:$P$1100,15,0),"")</f>
        <v>0</v>
      </c>
    </row>
    <row r="732" spans="1:15" ht="15.95" customHeight="1" x14ac:dyDescent="0.15">
      <c r="A732" s="314">
        <v>730</v>
      </c>
      <c r="B732" s="320">
        <f>IFERROR(VLOOKUP($A732,'様式C-1-2用'!$B$3:$O$1100,2,0),"")</f>
        <v>0</v>
      </c>
      <c r="C732" s="321" t="str">
        <f>IFERROR(VLOOKUP($A732,'様式C-1-2用'!$B$3:$O$1100,3,0),"")</f>
        <v/>
      </c>
      <c r="D732" s="321">
        <f>IFERROR(VLOOKUP($A732,'様式C-1-2用'!$B$3:$O$1100,5,0),"")</f>
        <v>0</v>
      </c>
      <c r="E732" s="321">
        <f>IFERROR(VLOOKUP($A732,'様式C-1-2用'!$B$3:$O$1100,6,0),"")</f>
        <v>0</v>
      </c>
      <c r="F732" s="321">
        <f>IFERROR(VLOOKUP($A732,'様式C-1-2用'!$B$3:$O$1100,7,0),"")</f>
        <v>0</v>
      </c>
      <c r="G732" s="321">
        <f>IFERROR(VLOOKUP($A732,'様式C-1-2用'!$B$3:$O$1100,8,0),"")</f>
        <v>0</v>
      </c>
      <c r="H732" s="327">
        <f>IFERROR(VLOOKUP($A732,'様式C-1-2用'!$B$3:$O$1100,9,0),"")</f>
        <v>0</v>
      </c>
      <c r="I732" s="321">
        <f>IFERROR(VLOOKUP($A732,'様式C-1-2用'!$B$3:$O$1100,10,0),"")</f>
        <v>0</v>
      </c>
      <c r="J732" s="321">
        <f>IFERROR(VLOOKUP($A732,'様式C-1-2用'!$B$3:$O$1100,11,0),"")</f>
        <v>0</v>
      </c>
      <c r="K732" s="321">
        <f t="shared" si="11"/>
        <v>0</v>
      </c>
      <c r="L732" s="321">
        <f>IFERROR(VLOOKUP($A732,'様式C-1-2用'!$B$3:$O$1100,12,0),"")</f>
        <v>0</v>
      </c>
      <c r="M732" s="321">
        <f>IFERROR(VLOOKUP($A732,'様式C-1-2用'!$B$3:$O$1100,13,0),"")</f>
        <v>0</v>
      </c>
      <c r="N732" s="321">
        <f>IFERROR(VLOOKUP($A732,'様式C-1-2用'!$B$3:$O$1100,14,0),"")</f>
        <v>0</v>
      </c>
      <c r="O732" s="321">
        <f>IFERROR(VLOOKUP($A732,'様式C-1-2用'!$B$3:$P$1100,15,0),"")</f>
        <v>0</v>
      </c>
    </row>
    <row r="733" spans="1:15" ht="15.95" customHeight="1" x14ac:dyDescent="0.15">
      <c r="A733" s="314">
        <v>731</v>
      </c>
      <c r="B733" s="320">
        <f>IFERROR(VLOOKUP($A733,'様式C-1-2用'!$B$3:$O$1100,2,0),"")</f>
        <v>0</v>
      </c>
      <c r="C733" s="321" t="str">
        <f>IFERROR(VLOOKUP($A733,'様式C-1-2用'!$B$3:$O$1100,3,0),"")</f>
        <v/>
      </c>
      <c r="D733" s="321">
        <f>IFERROR(VLOOKUP($A733,'様式C-1-2用'!$B$3:$O$1100,5,0),"")</f>
        <v>0</v>
      </c>
      <c r="E733" s="321">
        <f>IFERROR(VLOOKUP($A733,'様式C-1-2用'!$B$3:$O$1100,6,0),"")</f>
        <v>0</v>
      </c>
      <c r="F733" s="321">
        <f>IFERROR(VLOOKUP($A733,'様式C-1-2用'!$B$3:$O$1100,7,0),"")</f>
        <v>0</v>
      </c>
      <c r="G733" s="321">
        <f>IFERROR(VLOOKUP($A733,'様式C-1-2用'!$B$3:$O$1100,8,0),"")</f>
        <v>0</v>
      </c>
      <c r="H733" s="327">
        <f>IFERROR(VLOOKUP($A733,'様式C-1-2用'!$B$3:$O$1100,9,0),"")</f>
        <v>0</v>
      </c>
      <c r="I733" s="321">
        <f>IFERROR(VLOOKUP($A733,'様式C-1-2用'!$B$3:$O$1100,10,0),"")</f>
        <v>0</v>
      </c>
      <c r="J733" s="321">
        <f>IFERROR(VLOOKUP($A733,'様式C-1-2用'!$B$3:$O$1100,11,0),"")</f>
        <v>0</v>
      </c>
      <c r="K733" s="321">
        <f t="shared" si="11"/>
        <v>0</v>
      </c>
      <c r="L733" s="321">
        <f>IFERROR(VLOOKUP($A733,'様式C-1-2用'!$B$3:$O$1100,12,0),"")</f>
        <v>0</v>
      </c>
      <c r="M733" s="321">
        <f>IFERROR(VLOOKUP($A733,'様式C-1-2用'!$B$3:$O$1100,13,0),"")</f>
        <v>0</v>
      </c>
      <c r="N733" s="321">
        <f>IFERROR(VLOOKUP($A733,'様式C-1-2用'!$B$3:$O$1100,14,0),"")</f>
        <v>0</v>
      </c>
      <c r="O733" s="321">
        <f>IFERROR(VLOOKUP($A733,'様式C-1-2用'!$B$3:$P$1100,15,0),"")</f>
        <v>0</v>
      </c>
    </row>
    <row r="734" spans="1:15" ht="15.95" customHeight="1" x14ac:dyDescent="0.15">
      <c r="A734" s="314">
        <v>732</v>
      </c>
      <c r="B734" s="320">
        <f>IFERROR(VLOOKUP($A734,'様式C-1-2用'!$B$3:$O$1100,2,0),"")</f>
        <v>0</v>
      </c>
      <c r="C734" s="321" t="str">
        <f>IFERROR(VLOOKUP($A734,'様式C-1-2用'!$B$3:$O$1100,3,0),"")</f>
        <v/>
      </c>
      <c r="D734" s="321">
        <f>IFERROR(VLOOKUP($A734,'様式C-1-2用'!$B$3:$O$1100,5,0),"")</f>
        <v>0</v>
      </c>
      <c r="E734" s="321">
        <f>IFERROR(VLOOKUP($A734,'様式C-1-2用'!$B$3:$O$1100,6,0),"")</f>
        <v>0</v>
      </c>
      <c r="F734" s="321">
        <f>IFERROR(VLOOKUP($A734,'様式C-1-2用'!$B$3:$O$1100,7,0),"")</f>
        <v>0</v>
      </c>
      <c r="G734" s="321">
        <f>IFERROR(VLOOKUP($A734,'様式C-1-2用'!$B$3:$O$1100,8,0),"")</f>
        <v>0</v>
      </c>
      <c r="H734" s="327">
        <f>IFERROR(VLOOKUP($A734,'様式C-1-2用'!$B$3:$O$1100,9,0),"")</f>
        <v>0</v>
      </c>
      <c r="I734" s="321">
        <f>IFERROR(VLOOKUP($A734,'様式C-1-2用'!$B$3:$O$1100,10,0),"")</f>
        <v>0</v>
      </c>
      <c r="J734" s="321">
        <f>IFERROR(VLOOKUP($A734,'様式C-1-2用'!$B$3:$O$1100,11,0),"")</f>
        <v>0</v>
      </c>
      <c r="K734" s="321">
        <f t="shared" si="11"/>
        <v>0</v>
      </c>
      <c r="L734" s="321">
        <f>IFERROR(VLOOKUP($A734,'様式C-1-2用'!$B$3:$O$1100,12,0),"")</f>
        <v>0</v>
      </c>
      <c r="M734" s="321">
        <f>IFERROR(VLOOKUP($A734,'様式C-1-2用'!$B$3:$O$1100,13,0),"")</f>
        <v>0</v>
      </c>
      <c r="N734" s="321">
        <f>IFERROR(VLOOKUP($A734,'様式C-1-2用'!$B$3:$O$1100,14,0),"")</f>
        <v>0</v>
      </c>
      <c r="O734" s="321">
        <f>IFERROR(VLOOKUP($A734,'様式C-1-2用'!$B$3:$P$1100,15,0),"")</f>
        <v>0</v>
      </c>
    </row>
    <row r="735" spans="1:15" ht="15.95" customHeight="1" x14ac:dyDescent="0.15">
      <c r="A735" s="314">
        <v>733</v>
      </c>
      <c r="B735" s="320">
        <f>IFERROR(VLOOKUP($A735,'様式C-1-2用'!$B$3:$O$1100,2,0),"")</f>
        <v>0</v>
      </c>
      <c r="C735" s="321" t="str">
        <f>IFERROR(VLOOKUP($A735,'様式C-1-2用'!$B$3:$O$1100,3,0),"")</f>
        <v/>
      </c>
      <c r="D735" s="321">
        <f>IFERROR(VLOOKUP($A735,'様式C-1-2用'!$B$3:$O$1100,5,0),"")</f>
        <v>0</v>
      </c>
      <c r="E735" s="321">
        <f>IFERROR(VLOOKUP($A735,'様式C-1-2用'!$B$3:$O$1100,6,0),"")</f>
        <v>0</v>
      </c>
      <c r="F735" s="321">
        <f>IFERROR(VLOOKUP($A735,'様式C-1-2用'!$B$3:$O$1100,7,0),"")</f>
        <v>0</v>
      </c>
      <c r="G735" s="321">
        <f>IFERROR(VLOOKUP($A735,'様式C-1-2用'!$B$3:$O$1100,8,0),"")</f>
        <v>0</v>
      </c>
      <c r="H735" s="327">
        <f>IFERROR(VLOOKUP($A735,'様式C-1-2用'!$B$3:$O$1100,9,0),"")</f>
        <v>0</v>
      </c>
      <c r="I735" s="321">
        <f>IFERROR(VLOOKUP($A735,'様式C-1-2用'!$B$3:$O$1100,10,0),"")</f>
        <v>0</v>
      </c>
      <c r="J735" s="321">
        <f>IFERROR(VLOOKUP($A735,'様式C-1-2用'!$B$3:$O$1100,11,0),"")</f>
        <v>0</v>
      </c>
      <c r="K735" s="321">
        <f t="shared" si="11"/>
        <v>0</v>
      </c>
      <c r="L735" s="321">
        <f>IFERROR(VLOOKUP($A735,'様式C-1-2用'!$B$3:$O$1100,12,0),"")</f>
        <v>0</v>
      </c>
      <c r="M735" s="321">
        <f>IFERROR(VLOOKUP($A735,'様式C-1-2用'!$B$3:$O$1100,13,0),"")</f>
        <v>0</v>
      </c>
      <c r="N735" s="321">
        <f>IFERROR(VLOOKUP($A735,'様式C-1-2用'!$B$3:$O$1100,14,0),"")</f>
        <v>0</v>
      </c>
      <c r="O735" s="321">
        <f>IFERROR(VLOOKUP($A735,'様式C-1-2用'!$B$3:$P$1100,15,0),"")</f>
        <v>0</v>
      </c>
    </row>
    <row r="736" spans="1:15" ht="15.95" customHeight="1" x14ac:dyDescent="0.15">
      <c r="A736" s="314">
        <v>734</v>
      </c>
      <c r="B736" s="320">
        <f>IFERROR(VLOOKUP($A736,'様式C-1-2用'!$B$3:$O$1100,2,0),"")</f>
        <v>0</v>
      </c>
      <c r="C736" s="321" t="str">
        <f>IFERROR(VLOOKUP($A736,'様式C-1-2用'!$B$3:$O$1100,3,0),"")</f>
        <v/>
      </c>
      <c r="D736" s="321">
        <f>IFERROR(VLOOKUP($A736,'様式C-1-2用'!$B$3:$O$1100,5,0),"")</f>
        <v>0</v>
      </c>
      <c r="E736" s="321">
        <f>IFERROR(VLOOKUP($A736,'様式C-1-2用'!$B$3:$O$1100,6,0),"")</f>
        <v>0</v>
      </c>
      <c r="F736" s="321">
        <f>IFERROR(VLOOKUP($A736,'様式C-1-2用'!$B$3:$O$1100,7,0),"")</f>
        <v>0</v>
      </c>
      <c r="G736" s="321">
        <f>IFERROR(VLOOKUP($A736,'様式C-1-2用'!$B$3:$O$1100,8,0),"")</f>
        <v>0</v>
      </c>
      <c r="H736" s="327">
        <f>IFERROR(VLOOKUP($A736,'様式C-1-2用'!$B$3:$O$1100,9,0),"")</f>
        <v>0</v>
      </c>
      <c r="I736" s="321">
        <f>IFERROR(VLOOKUP($A736,'様式C-1-2用'!$B$3:$O$1100,10,0),"")</f>
        <v>0</v>
      </c>
      <c r="J736" s="321">
        <f>IFERROR(VLOOKUP($A736,'様式C-1-2用'!$B$3:$O$1100,11,0),"")</f>
        <v>0</v>
      </c>
      <c r="K736" s="321">
        <f t="shared" si="11"/>
        <v>0</v>
      </c>
      <c r="L736" s="321">
        <f>IFERROR(VLOOKUP($A736,'様式C-1-2用'!$B$3:$O$1100,12,0),"")</f>
        <v>0</v>
      </c>
      <c r="M736" s="321">
        <f>IFERROR(VLOOKUP($A736,'様式C-1-2用'!$B$3:$O$1100,13,0),"")</f>
        <v>0</v>
      </c>
      <c r="N736" s="321">
        <f>IFERROR(VLOOKUP($A736,'様式C-1-2用'!$B$3:$O$1100,14,0),"")</f>
        <v>0</v>
      </c>
      <c r="O736" s="321">
        <f>IFERROR(VLOOKUP($A736,'様式C-1-2用'!$B$3:$P$1100,15,0),"")</f>
        <v>0</v>
      </c>
    </row>
    <row r="737" spans="1:15" ht="15.95" customHeight="1" x14ac:dyDescent="0.15">
      <c r="A737" s="314">
        <v>735</v>
      </c>
      <c r="B737" s="320">
        <f>IFERROR(VLOOKUP($A737,'様式C-1-2用'!$B$3:$O$1100,2,0),"")</f>
        <v>0</v>
      </c>
      <c r="C737" s="321" t="str">
        <f>IFERROR(VLOOKUP($A737,'様式C-1-2用'!$B$3:$O$1100,3,0),"")</f>
        <v/>
      </c>
      <c r="D737" s="321">
        <f>IFERROR(VLOOKUP($A737,'様式C-1-2用'!$B$3:$O$1100,5,0),"")</f>
        <v>0</v>
      </c>
      <c r="E737" s="321">
        <f>IFERROR(VLOOKUP($A737,'様式C-1-2用'!$B$3:$O$1100,6,0),"")</f>
        <v>0</v>
      </c>
      <c r="F737" s="321">
        <f>IFERROR(VLOOKUP($A737,'様式C-1-2用'!$B$3:$O$1100,7,0),"")</f>
        <v>0</v>
      </c>
      <c r="G737" s="321">
        <f>IFERROR(VLOOKUP($A737,'様式C-1-2用'!$B$3:$O$1100,8,0),"")</f>
        <v>0</v>
      </c>
      <c r="H737" s="327">
        <f>IFERROR(VLOOKUP($A737,'様式C-1-2用'!$B$3:$O$1100,9,0),"")</f>
        <v>0</v>
      </c>
      <c r="I737" s="321">
        <f>IFERROR(VLOOKUP($A737,'様式C-1-2用'!$B$3:$O$1100,10,0),"")</f>
        <v>0</v>
      </c>
      <c r="J737" s="321">
        <f>IFERROR(VLOOKUP($A737,'様式C-1-2用'!$B$3:$O$1100,11,0),"")</f>
        <v>0</v>
      </c>
      <c r="K737" s="321">
        <f t="shared" si="11"/>
        <v>0</v>
      </c>
      <c r="L737" s="321">
        <f>IFERROR(VLOOKUP($A737,'様式C-1-2用'!$B$3:$O$1100,12,0),"")</f>
        <v>0</v>
      </c>
      <c r="M737" s="321">
        <f>IFERROR(VLOOKUP($A737,'様式C-1-2用'!$B$3:$O$1100,13,0),"")</f>
        <v>0</v>
      </c>
      <c r="N737" s="321">
        <f>IFERROR(VLOOKUP($A737,'様式C-1-2用'!$B$3:$O$1100,14,0),"")</f>
        <v>0</v>
      </c>
      <c r="O737" s="321">
        <f>IFERROR(VLOOKUP($A737,'様式C-1-2用'!$B$3:$P$1100,15,0),"")</f>
        <v>0</v>
      </c>
    </row>
    <row r="738" spans="1:15" ht="15.95" customHeight="1" x14ac:dyDescent="0.15">
      <c r="A738" s="314">
        <v>736</v>
      </c>
      <c r="B738" s="320">
        <f>IFERROR(VLOOKUP($A738,'様式C-1-2用'!$B$3:$O$1100,2,0),"")</f>
        <v>0</v>
      </c>
      <c r="C738" s="321" t="str">
        <f>IFERROR(VLOOKUP($A738,'様式C-1-2用'!$B$3:$O$1100,3,0),"")</f>
        <v/>
      </c>
      <c r="D738" s="321">
        <f>IFERROR(VLOOKUP($A738,'様式C-1-2用'!$B$3:$O$1100,5,0),"")</f>
        <v>0</v>
      </c>
      <c r="E738" s="321">
        <f>IFERROR(VLOOKUP($A738,'様式C-1-2用'!$B$3:$O$1100,6,0),"")</f>
        <v>0</v>
      </c>
      <c r="F738" s="321">
        <f>IFERROR(VLOOKUP($A738,'様式C-1-2用'!$B$3:$O$1100,7,0),"")</f>
        <v>0</v>
      </c>
      <c r="G738" s="321">
        <f>IFERROR(VLOOKUP($A738,'様式C-1-2用'!$B$3:$O$1100,8,0),"")</f>
        <v>0</v>
      </c>
      <c r="H738" s="327">
        <f>IFERROR(VLOOKUP($A738,'様式C-1-2用'!$B$3:$O$1100,9,0),"")</f>
        <v>0</v>
      </c>
      <c r="I738" s="321">
        <f>IFERROR(VLOOKUP($A738,'様式C-1-2用'!$B$3:$O$1100,10,0),"")</f>
        <v>0</v>
      </c>
      <c r="J738" s="321">
        <f>IFERROR(VLOOKUP($A738,'様式C-1-2用'!$B$3:$O$1100,11,0),"")</f>
        <v>0</v>
      </c>
      <c r="K738" s="321">
        <f t="shared" si="11"/>
        <v>0</v>
      </c>
      <c r="L738" s="321">
        <f>IFERROR(VLOOKUP($A738,'様式C-1-2用'!$B$3:$O$1100,12,0),"")</f>
        <v>0</v>
      </c>
      <c r="M738" s="321">
        <f>IFERROR(VLOOKUP($A738,'様式C-1-2用'!$B$3:$O$1100,13,0),"")</f>
        <v>0</v>
      </c>
      <c r="N738" s="321">
        <f>IFERROR(VLOOKUP($A738,'様式C-1-2用'!$B$3:$O$1100,14,0),"")</f>
        <v>0</v>
      </c>
      <c r="O738" s="321">
        <f>IFERROR(VLOOKUP($A738,'様式C-1-2用'!$B$3:$P$1100,15,0),"")</f>
        <v>0</v>
      </c>
    </row>
    <row r="739" spans="1:15" ht="15.95" customHeight="1" x14ac:dyDescent="0.15">
      <c r="A739" s="314">
        <v>737</v>
      </c>
      <c r="B739" s="320">
        <f>IFERROR(VLOOKUP($A739,'様式C-1-2用'!$B$3:$O$1100,2,0),"")</f>
        <v>0</v>
      </c>
      <c r="C739" s="321" t="str">
        <f>IFERROR(VLOOKUP($A739,'様式C-1-2用'!$B$3:$O$1100,3,0),"")</f>
        <v/>
      </c>
      <c r="D739" s="321">
        <f>IFERROR(VLOOKUP($A739,'様式C-1-2用'!$B$3:$O$1100,5,0),"")</f>
        <v>0</v>
      </c>
      <c r="E739" s="321">
        <f>IFERROR(VLOOKUP($A739,'様式C-1-2用'!$B$3:$O$1100,6,0),"")</f>
        <v>0</v>
      </c>
      <c r="F739" s="321">
        <f>IFERROR(VLOOKUP($A739,'様式C-1-2用'!$B$3:$O$1100,7,0),"")</f>
        <v>0</v>
      </c>
      <c r="G739" s="321">
        <f>IFERROR(VLOOKUP($A739,'様式C-1-2用'!$B$3:$O$1100,8,0),"")</f>
        <v>0</v>
      </c>
      <c r="H739" s="327">
        <f>IFERROR(VLOOKUP($A739,'様式C-1-2用'!$B$3:$O$1100,9,0),"")</f>
        <v>0</v>
      </c>
      <c r="I739" s="321">
        <f>IFERROR(VLOOKUP($A739,'様式C-1-2用'!$B$3:$O$1100,10,0),"")</f>
        <v>0</v>
      </c>
      <c r="J739" s="321">
        <f>IFERROR(VLOOKUP($A739,'様式C-1-2用'!$B$3:$O$1100,11,0),"")</f>
        <v>0</v>
      </c>
      <c r="K739" s="321">
        <f t="shared" si="11"/>
        <v>0</v>
      </c>
      <c r="L739" s="321">
        <f>IFERROR(VLOOKUP($A739,'様式C-1-2用'!$B$3:$O$1100,12,0),"")</f>
        <v>0</v>
      </c>
      <c r="M739" s="321">
        <f>IFERROR(VLOOKUP($A739,'様式C-1-2用'!$B$3:$O$1100,13,0),"")</f>
        <v>0</v>
      </c>
      <c r="N739" s="321">
        <f>IFERROR(VLOOKUP($A739,'様式C-1-2用'!$B$3:$O$1100,14,0),"")</f>
        <v>0</v>
      </c>
      <c r="O739" s="321">
        <f>IFERROR(VLOOKUP($A739,'様式C-1-2用'!$B$3:$P$1100,15,0),"")</f>
        <v>0</v>
      </c>
    </row>
    <row r="740" spans="1:15" ht="15.95" customHeight="1" x14ac:dyDescent="0.15">
      <c r="A740" s="314">
        <v>738</v>
      </c>
      <c r="B740" s="320">
        <f>IFERROR(VLOOKUP($A740,'様式C-1-2用'!$B$3:$O$1100,2,0),"")</f>
        <v>0</v>
      </c>
      <c r="C740" s="321" t="str">
        <f>IFERROR(VLOOKUP($A740,'様式C-1-2用'!$B$3:$O$1100,3,0),"")</f>
        <v/>
      </c>
      <c r="D740" s="321">
        <f>IFERROR(VLOOKUP($A740,'様式C-1-2用'!$B$3:$O$1100,5,0),"")</f>
        <v>0</v>
      </c>
      <c r="E740" s="321">
        <f>IFERROR(VLOOKUP($A740,'様式C-1-2用'!$B$3:$O$1100,6,0),"")</f>
        <v>0</v>
      </c>
      <c r="F740" s="321">
        <f>IFERROR(VLOOKUP($A740,'様式C-1-2用'!$B$3:$O$1100,7,0),"")</f>
        <v>0</v>
      </c>
      <c r="G740" s="321">
        <f>IFERROR(VLOOKUP($A740,'様式C-1-2用'!$B$3:$O$1100,8,0),"")</f>
        <v>0</v>
      </c>
      <c r="H740" s="327">
        <f>IFERROR(VLOOKUP($A740,'様式C-1-2用'!$B$3:$O$1100,9,0),"")</f>
        <v>0</v>
      </c>
      <c r="I740" s="321">
        <f>IFERROR(VLOOKUP($A740,'様式C-1-2用'!$B$3:$O$1100,10,0),"")</f>
        <v>0</v>
      </c>
      <c r="J740" s="321">
        <f>IFERROR(VLOOKUP($A740,'様式C-1-2用'!$B$3:$O$1100,11,0),"")</f>
        <v>0</v>
      </c>
      <c r="K740" s="321">
        <f t="shared" si="11"/>
        <v>0</v>
      </c>
      <c r="L740" s="321">
        <f>IFERROR(VLOOKUP($A740,'様式C-1-2用'!$B$3:$O$1100,12,0),"")</f>
        <v>0</v>
      </c>
      <c r="M740" s="321">
        <f>IFERROR(VLOOKUP($A740,'様式C-1-2用'!$B$3:$O$1100,13,0),"")</f>
        <v>0</v>
      </c>
      <c r="N740" s="321">
        <f>IFERROR(VLOOKUP($A740,'様式C-1-2用'!$B$3:$O$1100,14,0),"")</f>
        <v>0</v>
      </c>
      <c r="O740" s="321">
        <f>IFERROR(VLOOKUP($A740,'様式C-1-2用'!$B$3:$P$1100,15,0),"")</f>
        <v>0</v>
      </c>
    </row>
    <row r="741" spans="1:15" ht="15.95" customHeight="1" x14ac:dyDescent="0.15">
      <c r="A741" s="314">
        <v>739</v>
      </c>
      <c r="B741" s="320">
        <f>IFERROR(VLOOKUP($A741,'様式C-1-2用'!$B$3:$O$1100,2,0),"")</f>
        <v>0</v>
      </c>
      <c r="C741" s="321" t="str">
        <f>IFERROR(VLOOKUP($A741,'様式C-1-2用'!$B$3:$O$1100,3,0),"")</f>
        <v/>
      </c>
      <c r="D741" s="321">
        <f>IFERROR(VLOOKUP($A741,'様式C-1-2用'!$B$3:$O$1100,5,0),"")</f>
        <v>0</v>
      </c>
      <c r="E741" s="321">
        <f>IFERROR(VLOOKUP($A741,'様式C-1-2用'!$B$3:$O$1100,6,0),"")</f>
        <v>0</v>
      </c>
      <c r="F741" s="321">
        <f>IFERROR(VLOOKUP($A741,'様式C-1-2用'!$B$3:$O$1100,7,0),"")</f>
        <v>0</v>
      </c>
      <c r="G741" s="321">
        <f>IFERROR(VLOOKUP($A741,'様式C-1-2用'!$B$3:$O$1100,8,0),"")</f>
        <v>0</v>
      </c>
      <c r="H741" s="327">
        <f>IFERROR(VLOOKUP($A741,'様式C-1-2用'!$B$3:$O$1100,9,0),"")</f>
        <v>0</v>
      </c>
      <c r="I741" s="321">
        <f>IFERROR(VLOOKUP($A741,'様式C-1-2用'!$B$3:$O$1100,10,0),"")</f>
        <v>0</v>
      </c>
      <c r="J741" s="321">
        <f>IFERROR(VLOOKUP($A741,'様式C-1-2用'!$B$3:$O$1100,11,0),"")</f>
        <v>0</v>
      </c>
      <c r="K741" s="321">
        <f t="shared" si="11"/>
        <v>0</v>
      </c>
      <c r="L741" s="321">
        <f>IFERROR(VLOOKUP($A741,'様式C-1-2用'!$B$3:$O$1100,12,0),"")</f>
        <v>0</v>
      </c>
      <c r="M741" s="321">
        <f>IFERROR(VLOOKUP($A741,'様式C-1-2用'!$B$3:$O$1100,13,0),"")</f>
        <v>0</v>
      </c>
      <c r="N741" s="321">
        <f>IFERROR(VLOOKUP($A741,'様式C-1-2用'!$B$3:$O$1100,14,0),"")</f>
        <v>0</v>
      </c>
      <c r="O741" s="321">
        <f>IFERROR(VLOOKUP($A741,'様式C-1-2用'!$B$3:$P$1100,15,0),"")</f>
        <v>0</v>
      </c>
    </row>
    <row r="742" spans="1:15" ht="15.95" customHeight="1" x14ac:dyDescent="0.15">
      <c r="A742" s="314">
        <v>740</v>
      </c>
      <c r="B742" s="320">
        <f>IFERROR(VLOOKUP($A742,'様式C-1-2用'!$B$3:$O$1100,2,0),"")</f>
        <v>0</v>
      </c>
      <c r="C742" s="321" t="str">
        <f>IFERROR(VLOOKUP($A742,'様式C-1-2用'!$B$3:$O$1100,3,0),"")</f>
        <v/>
      </c>
      <c r="D742" s="321">
        <f>IFERROR(VLOOKUP($A742,'様式C-1-2用'!$B$3:$O$1100,5,0),"")</f>
        <v>0</v>
      </c>
      <c r="E742" s="321">
        <f>IFERROR(VLOOKUP($A742,'様式C-1-2用'!$B$3:$O$1100,6,0),"")</f>
        <v>0</v>
      </c>
      <c r="F742" s="321">
        <f>IFERROR(VLOOKUP($A742,'様式C-1-2用'!$B$3:$O$1100,7,0),"")</f>
        <v>0</v>
      </c>
      <c r="G742" s="321">
        <f>IFERROR(VLOOKUP($A742,'様式C-1-2用'!$B$3:$O$1100,8,0),"")</f>
        <v>0</v>
      </c>
      <c r="H742" s="327">
        <f>IFERROR(VLOOKUP($A742,'様式C-1-2用'!$B$3:$O$1100,9,0),"")</f>
        <v>0</v>
      </c>
      <c r="I742" s="321">
        <f>IFERROR(VLOOKUP($A742,'様式C-1-2用'!$B$3:$O$1100,10,0),"")</f>
        <v>0</v>
      </c>
      <c r="J742" s="321">
        <f>IFERROR(VLOOKUP($A742,'様式C-1-2用'!$B$3:$O$1100,11,0),"")</f>
        <v>0</v>
      </c>
      <c r="K742" s="321">
        <f t="shared" si="11"/>
        <v>0</v>
      </c>
      <c r="L742" s="321">
        <f>IFERROR(VLOOKUP($A742,'様式C-1-2用'!$B$3:$O$1100,12,0),"")</f>
        <v>0</v>
      </c>
      <c r="M742" s="321">
        <f>IFERROR(VLOOKUP($A742,'様式C-1-2用'!$B$3:$O$1100,13,0),"")</f>
        <v>0</v>
      </c>
      <c r="N742" s="321">
        <f>IFERROR(VLOOKUP($A742,'様式C-1-2用'!$B$3:$O$1100,14,0),"")</f>
        <v>0</v>
      </c>
      <c r="O742" s="321">
        <f>IFERROR(VLOOKUP($A742,'様式C-1-2用'!$B$3:$P$1100,15,0),"")</f>
        <v>0</v>
      </c>
    </row>
    <row r="743" spans="1:15" ht="15.95" customHeight="1" x14ac:dyDescent="0.15">
      <c r="A743" s="314">
        <v>741</v>
      </c>
      <c r="B743" s="320">
        <f>IFERROR(VLOOKUP($A743,'様式C-1-2用'!$B$3:$O$1100,2,0),"")</f>
        <v>0</v>
      </c>
      <c r="C743" s="321" t="str">
        <f>IFERROR(VLOOKUP($A743,'様式C-1-2用'!$B$3:$O$1100,3,0),"")</f>
        <v/>
      </c>
      <c r="D743" s="321">
        <f>IFERROR(VLOOKUP($A743,'様式C-1-2用'!$B$3:$O$1100,5,0),"")</f>
        <v>0</v>
      </c>
      <c r="E743" s="321">
        <f>IFERROR(VLOOKUP($A743,'様式C-1-2用'!$B$3:$O$1100,6,0),"")</f>
        <v>0</v>
      </c>
      <c r="F743" s="321">
        <f>IFERROR(VLOOKUP($A743,'様式C-1-2用'!$B$3:$O$1100,7,0),"")</f>
        <v>0</v>
      </c>
      <c r="G743" s="321">
        <f>IFERROR(VLOOKUP($A743,'様式C-1-2用'!$B$3:$O$1100,8,0),"")</f>
        <v>0</v>
      </c>
      <c r="H743" s="327">
        <f>IFERROR(VLOOKUP($A743,'様式C-1-2用'!$B$3:$O$1100,9,0),"")</f>
        <v>0</v>
      </c>
      <c r="I743" s="321">
        <f>IFERROR(VLOOKUP($A743,'様式C-1-2用'!$B$3:$O$1100,10,0),"")</f>
        <v>0</v>
      </c>
      <c r="J743" s="321">
        <f>IFERROR(VLOOKUP($A743,'様式C-1-2用'!$B$3:$O$1100,11,0),"")</f>
        <v>0</v>
      </c>
      <c r="K743" s="321">
        <f t="shared" si="11"/>
        <v>0</v>
      </c>
      <c r="L743" s="321">
        <f>IFERROR(VLOOKUP($A743,'様式C-1-2用'!$B$3:$O$1100,12,0),"")</f>
        <v>0</v>
      </c>
      <c r="M743" s="321">
        <f>IFERROR(VLOOKUP($A743,'様式C-1-2用'!$B$3:$O$1100,13,0),"")</f>
        <v>0</v>
      </c>
      <c r="N743" s="321">
        <f>IFERROR(VLOOKUP($A743,'様式C-1-2用'!$B$3:$O$1100,14,0),"")</f>
        <v>0</v>
      </c>
      <c r="O743" s="321">
        <f>IFERROR(VLOOKUP($A743,'様式C-1-2用'!$B$3:$P$1100,15,0),"")</f>
        <v>0</v>
      </c>
    </row>
    <row r="744" spans="1:15" ht="15.95" customHeight="1" x14ac:dyDescent="0.15">
      <c r="A744" s="314">
        <v>742</v>
      </c>
      <c r="B744" s="320">
        <f>IFERROR(VLOOKUP($A744,'様式C-1-2用'!$B$3:$O$1100,2,0),"")</f>
        <v>0</v>
      </c>
      <c r="C744" s="321" t="str">
        <f>IFERROR(VLOOKUP($A744,'様式C-1-2用'!$B$3:$O$1100,3,0),"")</f>
        <v/>
      </c>
      <c r="D744" s="321">
        <f>IFERROR(VLOOKUP($A744,'様式C-1-2用'!$B$3:$O$1100,5,0),"")</f>
        <v>0</v>
      </c>
      <c r="E744" s="321">
        <f>IFERROR(VLOOKUP($A744,'様式C-1-2用'!$B$3:$O$1100,6,0),"")</f>
        <v>0</v>
      </c>
      <c r="F744" s="321">
        <f>IFERROR(VLOOKUP($A744,'様式C-1-2用'!$B$3:$O$1100,7,0),"")</f>
        <v>0</v>
      </c>
      <c r="G744" s="321">
        <f>IFERROR(VLOOKUP($A744,'様式C-1-2用'!$B$3:$O$1100,8,0),"")</f>
        <v>0</v>
      </c>
      <c r="H744" s="327">
        <f>IFERROR(VLOOKUP($A744,'様式C-1-2用'!$B$3:$O$1100,9,0),"")</f>
        <v>0</v>
      </c>
      <c r="I744" s="321">
        <f>IFERROR(VLOOKUP($A744,'様式C-1-2用'!$B$3:$O$1100,10,0),"")</f>
        <v>0</v>
      </c>
      <c r="J744" s="321">
        <f>IFERROR(VLOOKUP($A744,'様式C-1-2用'!$B$3:$O$1100,11,0),"")</f>
        <v>0</v>
      </c>
      <c r="K744" s="321">
        <f t="shared" si="11"/>
        <v>0</v>
      </c>
      <c r="L744" s="321">
        <f>IFERROR(VLOOKUP($A744,'様式C-1-2用'!$B$3:$O$1100,12,0),"")</f>
        <v>0</v>
      </c>
      <c r="M744" s="321">
        <f>IFERROR(VLOOKUP($A744,'様式C-1-2用'!$B$3:$O$1100,13,0),"")</f>
        <v>0</v>
      </c>
      <c r="N744" s="321">
        <f>IFERROR(VLOOKUP($A744,'様式C-1-2用'!$B$3:$O$1100,14,0),"")</f>
        <v>0</v>
      </c>
      <c r="O744" s="321">
        <f>IFERROR(VLOOKUP($A744,'様式C-1-2用'!$B$3:$P$1100,15,0),"")</f>
        <v>0</v>
      </c>
    </row>
    <row r="745" spans="1:15" ht="15.95" customHeight="1" x14ac:dyDescent="0.15">
      <c r="A745" s="314">
        <v>743</v>
      </c>
      <c r="B745" s="320">
        <f>IFERROR(VLOOKUP($A745,'様式C-1-2用'!$B$3:$O$1100,2,0),"")</f>
        <v>0</v>
      </c>
      <c r="C745" s="321" t="str">
        <f>IFERROR(VLOOKUP($A745,'様式C-1-2用'!$B$3:$O$1100,3,0),"")</f>
        <v/>
      </c>
      <c r="D745" s="321">
        <f>IFERROR(VLOOKUP($A745,'様式C-1-2用'!$B$3:$O$1100,5,0),"")</f>
        <v>0</v>
      </c>
      <c r="E745" s="321">
        <f>IFERROR(VLOOKUP($A745,'様式C-1-2用'!$B$3:$O$1100,6,0),"")</f>
        <v>0</v>
      </c>
      <c r="F745" s="321">
        <f>IFERROR(VLOOKUP($A745,'様式C-1-2用'!$B$3:$O$1100,7,0),"")</f>
        <v>0</v>
      </c>
      <c r="G745" s="321">
        <f>IFERROR(VLOOKUP($A745,'様式C-1-2用'!$B$3:$O$1100,8,0),"")</f>
        <v>0</v>
      </c>
      <c r="H745" s="327">
        <f>IFERROR(VLOOKUP($A745,'様式C-1-2用'!$B$3:$O$1100,9,0),"")</f>
        <v>0</v>
      </c>
      <c r="I745" s="321">
        <f>IFERROR(VLOOKUP($A745,'様式C-1-2用'!$B$3:$O$1100,10,0),"")</f>
        <v>0</v>
      </c>
      <c r="J745" s="321">
        <f>IFERROR(VLOOKUP($A745,'様式C-1-2用'!$B$3:$O$1100,11,0),"")</f>
        <v>0</v>
      </c>
      <c r="K745" s="321">
        <f t="shared" si="11"/>
        <v>0</v>
      </c>
      <c r="L745" s="321">
        <f>IFERROR(VLOOKUP($A745,'様式C-1-2用'!$B$3:$O$1100,12,0),"")</f>
        <v>0</v>
      </c>
      <c r="M745" s="321">
        <f>IFERROR(VLOOKUP($A745,'様式C-1-2用'!$B$3:$O$1100,13,0),"")</f>
        <v>0</v>
      </c>
      <c r="N745" s="321">
        <f>IFERROR(VLOOKUP($A745,'様式C-1-2用'!$B$3:$O$1100,14,0),"")</f>
        <v>0</v>
      </c>
      <c r="O745" s="321">
        <f>IFERROR(VLOOKUP($A745,'様式C-1-2用'!$B$3:$P$1100,15,0),"")</f>
        <v>0</v>
      </c>
    </row>
    <row r="746" spans="1:15" ht="15.95" customHeight="1" x14ac:dyDescent="0.15">
      <c r="A746" s="314">
        <v>744</v>
      </c>
      <c r="B746" s="320">
        <f>IFERROR(VLOOKUP($A746,'様式C-1-2用'!$B$3:$O$1100,2,0),"")</f>
        <v>0</v>
      </c>
      <c r="C746" s="321" t="str">
        <f>IFERROR(VLOOKUP($A746,'様式C-1-2用'!$B$3:$O$1100,3,0),"")</f>
        <v/>
      </c>
      <c r="D746" s="321">
        <f>IFERROR(VLOOKUP($A746,'様式C-1-2用'!$B$3:$O$1100,5,0),"")</f>
        <v>0</v>
      </c>
      <c r="E746" s="321">
        <f>IFERROR(VLOOKUP($A746,'様式C-1-2用'!$B$3:$O$1100,6,0),"")</f>
        <v>0</v>
      </c>
      <c r="F746" s="321">
        <f>IFERROR(VLOOKUP($A746,'様式C-1-2用'!$B$3:$O$1100,7,0),"")</f>
        <v>0</v>
      </c>
      <c r="G746" s="321">
        <f>IFERROR(VLOOKUP($A746,'様式C-1-2用'!$B$3:$O$1100,8,0),"")</f>
        <v>0</v>
      </c>
      <c r="H746" s="327">
        <f>IFERROR(VLOOKUP($A746,'様式C-1-2用'!$B$3:$O$1100,9,0),"")</f>
        <v>0</v>
      </c>
      <c r="I746" s="321">
        <f>IFERROR(VLOOKUP($A746,'様式C-1-2用'!$B$3:$O$1100,10,0),"")</f>
        <v>0</v>
      </c>
      <c r="J746" s="321">
        <f>IFERROR(VLOOKUP($A746,'様式C-1-2用'!$B$3:$O$1100,11,0),"")</f>
        <v>0</v>
      </c>
      <c r="K746" s="321">
        <f t="shared" si="11"/>
        <v>0</v>
      </c>
      <c r="L746" s="321">
        <f>IFERROR(VLOOKUP($A746,'様式C-1-2用'!$B$3:$O$1100,12,0),"")</f>
        <v>0</v>
      </c>
      <c r="M746" s="321">
        <f>IFERROR(VLOOKUP($A746,'様式C-1-2用'!$B$3:$O$1100,13,0),"")</f>
        <v>0</v>
      </c>
      <c r="N746" s="321">
        <f>IFERROR(VLOOKUP($A746,'様式C-1-2用'!$B$3:$O$1100,14,0),"")</f>
        <v>0</v>
      </c>
      <c r="O746" s="321">
        <f>IFERROR(VLOOKUP($A746,'様式C-1-2用'!$B$3:$P$1100,15,0),"")</f>
        <v>0</v>
      </c>
    </row>
    <row r="747" spans="1:15" ht="15.95" customHeight="1" x14ac:dyDescent="0.15">
      <c r="A747" s="314">
        <v>745</v>
      </c>
      <c r="B747" s="320">
        <f>IFERROR(VLOOKUP($A747,'様式C-1-2用'!$B$3:$O$1100,2,0),"")</f>
        <v>0</v>
      </c>
      <c r="C747" s="321" t="str">
        <f>IFERROR(VLOOKUP($A747,'様式C-1-2用'!$B$3:$O$1100,3,0),"")</f>
        <v/>
      </c>
      <c r="D747" s="321">
        <f>IFERROR(VLOOKUP($A747,'様式C-1-2用'!$B$3:$O$1100,5,0),"")</f>
        <v>0</v>
      </c>
      <c r="E747" s="321">
        <f>IFERROR(VLOOKUP($A747,'様式C-1-2用'!$B$3:$O$1100,6,0),"")</f>
        <v>0</v>
      </c>
      <c r="F747" s="321">
        <f>IFERROR(VLOOKUP($A747,'様式C-1-2用'!$B$3:$O$1100,7,0),"")</f>
        <v>0</v>
      </c>
      <c r="G747" s="321">
        <f>IFERROR(VLOOKUP($A747,'様式C-1-2用'!$B$3:$O$1100,8,0),"")</f>
        <v>0</v>
      </c>
      <c r="H747" s="327">
        <f>IFERROR(VLOOKUP($A747,'様式C-1-2用'!$B$3:$O$1100,9,0),"")</f>
        <v>0</v>
      </c>
      <c r="I747" s="321">
        <f>IFERROR(VLOOKUP($A747,'様式C-1-2用'!$B$3:$O$1100,10,0),"")</f>
        <v>0</v>
      </c>
      <c r="J747" s="321">
        <f>IFERROR(VLOOKUP($A747,'様式C-1-2用'!$B$3:$O$1100,11,0),"")</f>
        <v>0</v>
      </c>
      <c r="K747" s="321">
        <f t="shared" si="11"/>
        <v>0</v>
      </c>
      <c r="L747" s="321">
        <f>IFERROR(VLOOKUP($A747,'様式C-1-2用'!$B$3:$O$1100,12,0),"")</f>
        <v>0</v>
      </c>
      <c r="M747" s="321">
        <f>IFERROR(VLOOKUP($A747,'様式C-1-2用'!$B$3:$O$1100,13,0),"")</f>
        <v>0</v>
      </c>
      <c r="N747" s="321">
        <f>IFERROR(VLOOKUP($A747,'様式C-1-2用'!$B$3:$O$1100,14,0),"")</f>
        <v>0</v>
      </c>
      <c r="O747" s="321">
        <f>IFERROR(VLOOKUP($A747,'様式C-1-2用'!$B$3:$P$1100,15,0),"")</f>
        <v>0</v>
      </c>
    </row>
    <row r="748" spans="1:15" ht="15.95" customHeight="1" x14ac:dyDescent="0.15">
      <c r="A748" s="314">
        <v>746</v>
      </c>
      <c r="B748" s="320">
        <f>IFERROR(VLOOKUP($A748,'様式C-1-2用'!$B$3:$O$1100,2,0),"")</f>
        <v>0</v>
      </c>
      <c r="C748" s="321" t="str">
        <f>IFERROR(VLOOKUP($A748,'様式C-1-2用'!$B$3:$O$1100,3,0),"")</f>
        <v/>
      </c>
      <c r="D748" s="321">
        <f>IFERROR(VLOOKUP($A748,'様式C-1-2用'!$B$3:$O$1100,5,0),"")</f>
        <v>0</v>
      </c>
      <c r="E748" s="321">
        <f>IFERROR(VLOOKUP($A748,'様式C-1-2用'!$B$3:$O$1100,6,0),"")</f>
        <v>0</v>
      </c>
      <c r="F748" s="321">
        <f>IFERROR(VLOOKUP($A748,'様式C-1-2用'!$B$3:$O$1100,7,0),"")</f>
        <v>0</v>
      </c>
      <c r="G748" s="321">
        <f>IFERROR(VLOOKUP($A748,'様式C-1-2用'!$B$3:$O$1100,8,0),"")</f>
        <v>0</v>
      </c>
      <c r="H748" s="327">
        <f>IFERROR(VLOOKUP($A748,'様式C-1-2用'!$B$3:$O$1100,9,0),"")</f>
        <v>0</v>
      </c>
      <c r="I748" s="321">
        <f>IFERROR(VLOOKUP($A748,'様式C-1-2用'!$B$3:$O$1100,10,0),"")</f>
        <v>0</v>
      </c>
      <c r="J748" s="321">
        <f>IFERROR(VLOOKUP($A748,'様式C-1-2用'!$B$3:$O$1100,11,0),"")</f>
        <v>0</v>
      </c>
      <c r="K748" s="321">
        <f t="shared" si="11"/>
        <v>0</v>
      </c>
      <c r="L748" s="321">
        <f>IFERROR(VLOOKUP($A748,'様式C-1-2用'!$B$3:$O$1100,12,0),"")</f>
        <v>0</v>
      </c>
      <c r="M748" s="321">
        <f>IFERROR(VLOOKUP($A748,'様式C-1-2用'!$B$3:$O$1100,13,0),"")</f>
        <v>0</v>
      </c>
      <c r="N748" s="321">
        <f>IFERROR(VLOOKUP($A748,'様式C-1-2用'!$B$3:$O$1100,14,0),"")</f>
        <v>0</v>
      </c>
      <c r="O748" s="321">
        <f>IFERROR(VLOOKUP($A748,'様式C-1-2用'!$B$3:$P$1100,15,0),"")</f>
        <v>0</v>
      </c>
    </row>
    <row r="749" spans="1:15" ht="15.95" customHeight="1" x14ac:dyDescent="0.15">
      <c r="A749" s="314">
        <v>747</v>
      </c>
      <c r="B749" s="320">
        <f>IFERROR(VLOOKUP($A749,'様式C-1-2用'!$B$3:$O$1100,2,0),"")</f>
        <v>0</v>
      </c>
      <c r="C749" s="321" t="str">
        <f>IFERROR(VLOOKUP($A749,'様式C-1-2用'!$B$3:$O$1100,3,0),"")</f>
        <v/>
      </c>
      <c r="D749" s="321">
        <f>IFERROR(VLOOKUP($A749,'様式C-1-2用'!$B$3:$O$1100,5,0),"")</f>
        <v>0</v>
      </c>
      <c r="E749" s="321">
        <f>IFERROR(VLOOKUP($A749,'様式C-1-2用'!$B$3:$O$1100,6,0),"")</f>
        <v>0</v>
      </c>
      <c r="F749" s="321">
        <f>IFERROR(VLOOKUP($A749,'様式C-1-2用'!$B$3:$O$1100,7,0),"")</f>
        <v>0</v>
      </c>
      <c r="G749" s="321">
        <f>IFERROR(VLOOKUP($A749,'様式C-1-2用'!$B$3:$O$1100,8,0),"")</f>
        <v>0</v>
      </c>
      <c r="H749" s="327">
        <f>IFERROR(VLOOKUP($A749,'様式C-1-2用'!$B$3:$O$1100,9,0),"")</f>
        <v>0</v>
      </c>
      <c r="I749" s="321">
        <f>IFERROR(VLOOKUP($A749,'様式C-1-2用'!$B$3:$O$1100,10,0),"")</f>
        <v>0</v>
      </c>
      <c r="J749" s="321">
        <f>IFERROR(VLOOKUP($A749,'様式C-1-2用'!$B$3:$O$1100,11,0),"")</f>
        <v>0</v>
      </c>
      <c r="K749" s="321">
        <f t="shared" si="11"/>
        <v>0</v>
      </c>
      <c r="L749" s="321">
        <f>IFERROR(VLOOKUP($A749,'様式C-1-2用'!$B$3:$O$1100,12,0),"")</f>
        <v>0</v>
      </c>
      <c r="M749" s="321">
        <f>IFERROR(VLOOKUP($A749,'様式C-1-2用'!$B$3:$O$1100,13,0),"")</f>
        <v>0</v>
      </c>
      <c r="N749" s="321">
        <f>IFERROR(VLOOKUP($A749,'様式C-1-2用'!$B$3:$O$1100,14,0),"")</f>
        <v>0</v>
      </c>
      <c r="O749" s="321">
        <f>IFERROR(VLOOKUP($A749,'様式C-1-2用'!$B$3:$P$1100,15,0),"")</f>
        <v>0</v>
      </c>
    </row>
    <row r="750" spans="1:15" ht="15.95" customHeight="1" x14ac:dyDescent="0.15">
      <c r="A750" s="314">
        <v>748</v>
      </c>
      <c r="B750" s="320">
        <f>IFERROR(VLOOKUP($A750,'様式C-1-2用'!$B$3:$O$1100,2,0),"")</f>
        <v>0</v>
      </c>
      <c r="C750" s="321" t="str">
        <f>IFERROR(VLOOKUP($A750,'様式C-1-2用'!$B$3:$O$1100,3,0),"")</f>
        <v/>
      </c>
      <c r="D750" s="321">
        <f>IFERROR(VLOOKUP($A750,'様式C-1-2用'!$B$3:$O$1100,5,0),"")</f>
        <v>0</v>
      </c>
      <c r="E750" s="321">
        <f>IFERROR(VLOOKUP($A750,'様式C-1-2用'!$B$3:$O$1100,6,0),"")</f>
        <v>0</v>
      </c>
      <c r="F750" s="321">
        <f>IFERROR(VLOOKUP($A750,'様式C-1-2用'!$B$3:$O$1100,7,0),"")</f>
        <v>0</v>
      </c>
      <c r="G750" s="321">
        <f>IFERROR(VLOOKUP($A750,'様式C-1-2用'!$B$3:$O$1100,8,0),"")</f>
        <v>0</v>
      </c>
      <c r="H750" s="327">
        <f>IFERROR(VLOOKUP($A750,'様式C-1-2用'!$B$3:$O$1100,9,0),"")</f>
        <v>0</v>
      </c>
      <c r="I750" s="321">
        <f>IFERROR(VLOOKUP($A750,'様式C-1-2用'!$B$3:$O$1100,10,0),"")</f>
        <v>0</v>
      </c>
      <c r="J750" s="321">
        <f>IFERROR(VLOOKUP($A750,'様式C-1-2用'!$B$3:$O$1100,11,0),"")</f>
        <v>0</v>
      </c>
      <c r="K750" s="321">
        <f t="shared" si="11"/>
        <v>0</v>
      </c>
      <c r="L750" s="321">
        <f>IFERROR(VLOOKUP($A750,'様式C-1-2用'!$B$3:$O$1100,12,0),"")</f>
        <v>0</v>
      </c>
      <c r="M750" s="321">
        <f>IFERROR(VLOOKUP($A750,'様式C-1-2用'!$B$3:$O$1100,13,0),"")</f>
        <v>0</v>
      </c>
      <c r="N750" s="321">
        <f>IFERROR(VLOOKUP($A750,'様式C-1-2用'!$B$3:$O$1100,14,0),"")</f>
        <v>0</v>
      </c>
      <c r="O750" s="321">
        <f>IFERROR(VLOOKUP($A750,'様式C-1-2用'!$B$3:$P$1100,15,0),"")</f>
        <v>0</v>
      </c>
    </row>
    <row r="751" spans="1:15" ht="15.95" customHeight="1" x14ac:dyDescent="0.15">
      <c r="A751" s="314">
        <v>749</v>
      </c>
      <c r="B751" s="320">
        <f>IFERROR(VLOOKUP($A751,'様式C-1-2用'!$B$3:$O$1100,2,0),"")</f>
        <v>0</v>
      </c>
      <c r="C751" s="321" t="str">
        <f>IFERROR(VLOOKUP($A751,'様式C-1-2用'!$B$3:$O$1100,3,0),"")</f>
        <v/>
      </c>
      <c r="D751" s="321">
        <f>IFERROR(VLOOKUP($A751,'様式C-1-2用'!$B$3:$O$1100,5,0),"")</f>
        <v>0</v>
      </c>
      <c r="E751" s="321">
        <f>IFERROR(VLOOKUP($A751,'様式C-1-2用'!$B$3:$O$1100,6,0),"")</f>
        <v>0</v>
      </c>
      <c r="F751" s="321">
        <f>IFERROR(VLOOKUP($A751,'様式C-1-2用'!$B$3:$O$1100,7,0),"")</f>
        <v>0</v>
      </c>
      <c r="G751" s="321">
        <f>IFERROR(VLOOKUP($A751,'様式C-1-2用'!$B$3:$O$1100,8,0),"")</f>
        <v>0</v>
      </c>
      <c r="H751" s="327">
        <f>IFERROR(VLOOKUP($A751,'様式C-1-2用'!$B$3:$O$1100,9,0),"")</f>
        <v>0</v>
      </c>
      <c r="I751" s="321">
        <f>IFERROR(VLOOKUP($A751,'様式C-1-2用'!$B$3:$O$1100,10,0),"")</f>
        <v>0</v>
      </c>
      <c r="J751" s="321">
        <f>IFERROR(VLOOKUP($A751,'様式C-1-2用'!$B$3:$O$1100,11,0),"")</f>
        <v>0</v>
      </c>
      <c r="K751" s="321">
        <f t="shared" si="11"/>
        <v>0</v>
      </c>
      <c r="L751" s="321">
        <f>IFERROR(VLOOKUP($A751,'様式C-1-2用'!$B$3:$O$1100,12,0),"")</f>
        <v>0</v>
      </c>
      <c r="M751" s="321">
        <f>IFERROR(VLOOKUP($A751,'様式C-1-2用'!$B$3:$O$1100,13,0),"")</f>
        <v>0</v>
      </c>
      <c r="N751" s="321">
        <f>IFERROR(VLOOKUP($A751,'様式C-1-2用'!$B$3:$O$1100,14,0),"")</f>
        <v>0</v>
      </c>
      <c r="O751" s="321">
        <f>IFERROR(VLOOKUP($A751,'様式C-1-2用'!$B$3:$P$1100,15,0),"")</f>
        <v>0</v>
      </c>
    </row>
    <row r="752" spans="1:15" ht="15.95" customHeight="1" x14ac:dyDescent="0.15">
      <c r="A752" s="314">
        <v>750</v>
      </c>
      <c r="B752" s="320">
        <f>IFERROR(VLOOKUP($A752,'様式C-1-2用'!$B$3:$O$1100,2,0),"")</f>
        <v>0</v>
      </c>
      <c r="C752" s="321" t="str">
        <f>IFERROR(VLOOKUP($A752,'様式C-1-2用'!$B$3:$O$1100,3,0),"")</f>
        <v/>
      </c>
      <c r="D752" s="321">
        <f>IFERROR(VLOOKUP($A752,'様式C-1-2用'!$B$3:$O$1100,5,0),"")</f>
        <v>0</v>
      </c>
      <c r="E752" s="321">
        <f>IFERROR(VLOOKUP($A752,'様式C-1-2用'!$B$3:$O$1100,6,0),"")</f>
        <v>0</v>
      </c>
      <c r="F752" s="321">
        <f>IFERROR(VLOOKUP($A752,'様式C-1-2用'!$B$3:$O$1100,7,0),"")</f>
        <v>0</v>
      </c>
      <c r="G752" s="321">
        <f>IFERROR(VLOOKUP($A752,'様式C-1-2用'!$B$3:$O$1100,8,0),"")</f>
        <v>0</v>
      </c>
      <c r="H752" s="327">
        <f>IFERROR(VLOOKUP($A752,'様式C-1-2用'!$B$3:$O$1100,9,0),"")</f>
        <v>0</v>
      </c>
      <c r="I752" s="321">
        <f>IFERROR(VLOOKUP($A752,'様式C-1-2用'!$B$3:$O$1100,10,0),"")</f>
        <v>0</v>
      </c>
      <c r="J752" s="321">
        <f>IFERROR(VLOOKUP($A752,'様式C-1-2用'!$B$3:$O$1100,11,0),"")</f>
        <v>0</v>
      </c>
      <c r="K752" s="321">
        <f t="shared" si="11"/>
        <v>0</v>
      </c>
      <c r="L752" s="321">
        <f>IFERROR(VLOOKUP($A752,'様式C-1-2用'!$B$3:$O$1100,12,0),"")</f>
        <v>0</v>
      </c>
      <c r="M752" s="321">
        <f>IFERROR(VLOOKUP($A752,'様式C-1-2用'!$B$3:$O$1100,13,0),"")</f>
        <v>0</v>
      </c>
      <c r="N752" s="321">
        <f>IFERROR(VLOOKUP($A752,'様式C-1-2用'!$B$3:$O$1100,14,0),"")</f>
        <v>0</v>
      </c>
      <c r="O752" s="321">
        <f>IFERROR(VLOOKUP($A752,'様式C-1-2用'!$B$3:$P$1100,15,0),"")</f>
        <v>0</v>
      </c>
    </row>
    <row r="753" spans="1:15" ht="15.95" customHeight="1" x14ac:dyDescent="0.15">
      <c r="A753" s="314">
        <v>751</v>
      </c>
      <c r="B753" s="320">
        <f>IFERROR(VLOOKUP($A753,'様式C-1-2用'!$B$3:$O$1100,2,0),"")</f>
        <v>0</v>
      </c>
      <c r="C753" s="321" t="str">
        <f>IFERROR(VLOOKUP($A753,'様式C-1-2用'!$B$3:$O$1100,3,0),"")</f>
        <v/>
      </c>
      <c r="D753" s="321">
        <f>IFERROR(VLOOKUP($A753,'様式C-1-2用'!$B$3:$O$1100,5,0),"")</f>
        <v>0</v>
      </c>
      <c r="E753" s="321">
        <f>IFERROR(VLOOKUP($A753,'様式C-1-2用'!$B$3:$O$1100,6,0),"")</f>
        <v>0</v>
      </c>
      <c r="F753" s="321">
        <f>IFERROR(VLOOKUP($A753,'様式C-1-2用'!$B$3:$O$1100,7,0),"")</f>
        <v>0</v>
      </c>
      <c r="G753" s="321">
        <f>IFERROR(VLOOKUP($A753,'様式C-1-2用'!$B$3:$O$1100,8,0),"")</f>
        <v>0</v>
      </c>
      <c r="H753" s="327">
        <f>IFERROR(VLOOKUP($A753,'様式C-1-2用'!$B$3:$O$1100,9,0),"")</f>
        <v>0</v>
      </c>
      <c r="I753" s="321">
        <f>IFERROR(VLOOKUP($A753,'様式C-1-2用'!$B$3:$O$1100,10,0),"")</f>
        <v>0</v>
      </c>
      <c r="J753" s="321">
        <f>IFERROR(VLOOKUP($A753,'様式C-1-2用'!$B$3:$O$1100,11,0),"")</f>
        <v>0</v>
      </c>
      <c r="K753" s="321">
        <f t="shared" si="11"/>
        <v>0</v>
      </c>
      <c r="L753" s="321">
        <f>IFERROR(VLOOKUP($A753,'様式C-1-2用'!$B$3:$O$1100,12,0),"")</f>
        <v>0</v>
      </c>
      <c r="M753" s="321">
        <f>IFERROR(VLOOKUP($A753,'様式C-1-2用'!$B$3:$O$1100,13,0),"")</f>
        <v>0</v>
      </c>
      <c r="N753" s="321">
        <f>IFERROR(VLOOKUP($A753,'様式C-1-2用'!$B$3:$O$1100,14,0),"")</f>
        <v>0</v>
      </c>
      <c r="O753" s="321">
        <f>IFERROR(VLOOKUP($A753,'様式C-1-2用'!$B$3:$P$1100,15,0),"")</f>
        <v>0</v>
      </c>
    </row>
    <row r="754" spans="1:15" ht="15.95" customHeight="1" x14ac:dyDescent="0.15">
      <c r="A754" s="314">
        <v>752</v>
      </c>
      <c r="B754" s="320">
        <f>IFERROR(VLOOKUP($A754,'様式C-1-2用'!$B$3:$O$1100,2,0),"")</f>
        <v>0</v>
      </c>
      <c r="C754" s="321" t="str">
        <f>IFERROR(VLOOKUP($A754,'様式C-1-2用'!$B$3:$O$1100,3,0),"")</f>
        <v/>
      </c>
      <c r="D754" s="321">
        <f>IFERROR(VLOOKUP($A754,'様式C-1-2用'!$B$3:$O$1100,5,0),"")</f>
        <v>0</v>
      </c>
      <c r="E754" s="321">
        <f>IFERROR(VLOOKUP($A754,'様式C-1-2用'!$B$3:$O$1100,6,0),"")</f>
        <v>0</v>
      </c>
      <c r="F754" s="321">
        <f>IFERROR(VLOOKUP($A754,'様式C-1-2用'!$B$3:$O$1100,7,0),"")</f>
        <v>0</v>
      </c>
      <c r="G754" s="321">
        <f>IFERROR(VLOOKUP($A754,'様式C-1-2用'!$B$3:$O$1100,8,0),"")</f>
        <v>0</v>
      </c>
      <c r="H754" s="327">
        <f>IFERROR(VLOOKUP($A754,'様式C-1-2用'!$B$3:$O$1100,9,0),"")</f>
        <v>0</v>
      </c>
      <c r="I754" s="321">
        <f>IFERROR(VLOOKUP($A754,'様式C-1-2用'!$B$3:$O$1100,10,0),"")</f>
        <v>0</v>
      </c>
      <c r="J754" s="321">
        <f>IFERROR(VLOOKUP($A754,'様式C-1-2用'!$B$3:$O$1100,11,0),"")</f>
        <v>0</v>
      </c>
      <c r="K754" s="321">
        <f t="shared" si="11"/>
        <v>0</v>
      </c>
      <c r="L754" s="321">
        <f>IFERROR(VLOOKUP($A754,'様式C-1-2用'!$B$3:$O$1100,12,0),"")</f>
        <v>0</v>
      </c>
      <c r="M754" s="321">
        <f>IFERROR(VLOOKUP($A754,'様式C-1-2用'!$B$3:$O$1100,13,0),"")</f>
        <v>0</v>
      </c>
      <c r="N754" s="321">
        <f>IFERROR(VLOOKUP($A754,'様式C-1-2用'!$B$3:$O$1100,14,0),"")</f>
        <v>0</v>
      </c>
      <c r="O754" s="321">
        <f>IFERROR(VLOOKUP($A754,'様式C-1-2用'!$B$3:$P$1100,15,0),"")</f>
        <v>0</v>
      </c>
    </row>
    <row r="755" spans="1:15" ht="15.95" customHeight="1" x14ac:dyDescent="0.15">
      <c r="A755" s="314">
        <v>753</v>
      </c>
      <c r="B755" s="320">
        <f>IFERROR(VLOOKUP($A755,'様式C-1-2用'!$B$3:$O$1100,2,0),"")</f>
        <v>0</v>
      </c>
      <c r="C755" s="321" t="str">
        <f>IFERROR(VLOOKUP($A755,'様式C-1-2用'!$B$3:$O$1100,3,0),"")</f>
        <v/>
      </c>
      <c r="D755" s="321">
        <f>IFERROR(VLOOKUP($A755,'様式C-1-2用'!$B$3:$O$1100,5,0),"")</f>
        <v>0</v>
      </c>
      <c r="E755" s="321">
        <f>IFERROR(VLOOKUP($A755,'様式C-1-2用'!$B$3:$O$1100,6,0),"")</f>
        <v>0</v>
      </c>
      <c r="F755" s="321">
        <f>IFERROR(VLOOKUP($A755,'様式C-1-2用'!$B$3:$O$1100,7,0),"")</f>
        <v>0</v>
      </c>
      <c r="G755" s="321">
        <f>IFERROR(VLOOKUP($A755,'様式C-1-2用'!$B$3:$O$1100,8,0),"")</f>
        <v>0</v>
      </c>
      <c r="H755" s="327">
        <f>IFERROR(VLOOKUP($A755,'様式C-1-2用'!$B$3:$O$1100,9,0),"")</f>
        <v>0</v>
      </c>
      <c r="I755" s="321">
        <f>IFERROR(VLOOKUP($A755,'様式C-1-2用'!$B$3:$O$1100,10,0),"")</f>
        <v>0</v>
      </c>
      <c r="J755" s="321">
        <f>IFERROR(VLOOKUP($A755,'様式C-1-2用'!$B$3:$O$1100,11,0),"")</f>
        <v>0</v>
      </c>
      <c r="K755" s="321">
        <f t="shared" si="11"/>
        <v>0</v>
      </c>
      <c r="L755" s="321">
        <f>IFERROR(VLOOKUP($A755,'様式C-1-2用'!$B$3:$O$1100,12,0),"")</f>
        <v>0</v>
      </c>
      <c r="M755" s="321">
        <f>IFERROR(VLOOKUP($A755,'様式C-1-2用'!$B$3:$O$1100,13,0),"")</f>
        <v>0</v>
      </c>
      <c r="N755" s="321">
        <f>IFERROR(VLOOKUP($A755,'様式C-1-2用'!$B$3:$O$1100,14,0),"")</f>
        <v>0</v>
      </c>
      <c r="O755" s="321">
        <f>IFERROR(VLOOKUP($A755,'様式C-1-2用'!$B$3:$P$1100,15,0),"")</f>
        <v>0</v>
      </c>
    </row>
    <row r="756" spans="1:15" ht="15.95" customHeight="1" x14ac:dyDescent="0.15">
      <c r="A756" s="314">
        <v>754</v>
      </c>
      <c r="B756" s="320">
        <f>IFERROR(VLOOKUP($A756,'様式C-1-2用'!$B$3:$O$1100,2,0),"")</f>
        <v>0</v>
      </c>
      <c r="C756" s="321" t="str">
        <f>IFERROR(VLOOKUP($A756,'様式C-1-2用'!$B$3:$O$1100,3,0),"")</f>
        <v/>
      </c>
      <c r="D756" s="321">
        <f>IFERROR(VLOOKUP($A756,'様式C-1-2用'!$B$3:$O$1100,5,0),"")</f>
        <v>0</v>
      </c>
      <c r="E756" s="321">
        <f>IFERROR(VLOOKUP($A756,'様式C-1-2用'!$B$3:$O$1100,6,0),"")</f>
        <v>0</v>
      </c>
      <c r="F756" s="321">
        <f>IFERROR(VLOOKUP($A756,'様式C-1-2用'!$B$3:$O$1100,7,0),"")</f>
        <v>0</v>
      </c>
      <c r="G756" s="321">
        <f>IFERROR(VLOOKUP($A756,'様式C-1-2用'!$B$3:$O$1100,8,0),"")</f>
        <v>0</v>
      </c>
      <c r="H756" s="327">
        <f>IFERROR(VLOOKUP($A756,'様式C-1-2用'!$B$3:$O$1100,9,0),"")</f>
        <v>0</v>
      </c>
      <c r="I756" s="321">
        <f>IFERROR(VLOOKUP($A756,'様式C-1-2用'!$B$3:$O$1100,10,0),"")</f>
        <v>0</v>
      </c>
      <c r="J756" s="321">
        <f>IFERROR(VLOOKUP($A756,'様式C-1-2用'!$B$3:$O$1100,11,0),"")</f>
        <v>0</v>
      </c>
      <c r="K756" s="321">
        <f t="shared" si="11"/>
        <v>0</v>
      </c>
      <c r="L756" s="321">
        <f>IFERROR(VLOOKUP($A756,'様式C-1-2用'!$B$3:$O$1100,12,0),"")</f>
        <v>0</v>
      </c>
      <c r="M756" s="321">
        <f>IFERROR(VLOOKUP($A756,'様式C-1-2用'!$B$3:$O$1100,13,0),"")</f>
        <v>0</v>
      </c>
      <c r="N756" s="321">
        <f>IFERROR(VLOOKUP($A756,'様式C-1-2用'!$B$3:$O$1100,14,0),"")</f>
        <v>0</v>
      </c>
      <c r="O756" s="321">
        <f>IFERROR(VLOOKUP($A756,'様式C-1-2用'!$B$3:$P$1100,15,0),"")</f>
        <v>0</v>
      </c>
    </row>
    <row r="757" spans="1:15" ht="15.95" customHeight="1" x14ac:dyDescent="0.15">
      <c r="A757" s="314">
        <v>755</v>
      </c>
      <c r="B757" s="320">
        <f>IFERROR(VLOOKUP($A757,'様式C-1-2用'!$B$3:$O$1100,2,0),"")</f>
        <v>0</v>
      </c>
      <c r="C757" s="321" t="str">
        <f>IFERROR(VLOOKUP($A757,'様式C-1-2用'!$B$3:$O$1100,3,0),"")</f>
        <v/>
      </c>
      <c r="D757" s="321">
        <f>IFERROR(VLOOKUP($A757,'様式C-1-2用'!$B$3:$O$1100,5,0),"")</f>
        <v>0</v>
      </c>
      <c r="E757" s="321">
        <f>IFERROR(VLOOKUP($A757,'様式C-1-2用'!$B$3:$O$1100,6,0),"")</f>
        <v>0</v>
      </c>
      <c r="F757" s="321">
        <f>IFERROR(VLOOKUP($A757,'様式C-1-2用'!$B$3:$O$1100,7,0),"")</f>
        <v>0</v>
      </c>
      <c r="G757" s="321">
        <f>IFERROR(VLOOKUP($A757,'様式C-1-2用'!$B$3:$O$1100,8,0),"")</f>
        <v>0</v>
      </c>
      <c r="H757" s="327">
        <f>IFERROR(VLOOKUP($A757,'様式C-1-2用'!$B$3:$O$1100,9,0),"")</f>
        <v>0</v>
      </c>
      <c r="I757" s="321">
        <f>IFERROR(VLOOKUP($A757,'様式C-1-2用'!$B$3:$O$1100,10,0),"")</f>
        <v>0</v>
      </c>
      <c r="J757" s="321">
        <f>IFERROR(VLOOKUP($A757,'様式C-1-2用'!$B$3:$O$1100,11,0),"")</f>
        <v>0</v>
      </c>
      <c r="K757" s="321">
        <f t="shared" si="11"/>
        <v>0</v>
      </c>
      <c r="L757" s="321">
        <f>IFERROR(VLOOKUP($A757,'様式C-1-2用'!$B$3:$O$1100,12,0),"")</f>
        <v>0</v>
      </c>
      <c r="M757" s="321">
        <f>IFERROR(VLOOKUP($A757,'様式C-1-2用'!$B$3:$O$1100,13,0),"")</f>
        <v>0</v>
      </c>
      <c r="N757" s="321">
        <f>IFERROR(VLOOKUP($A757,'様式C-1-2用'!$B$3:$O$1100,14,0),"")</f>
        <v>0</v>
      </c>
      <c r="O757" s="321">
        <f>IFERROR(VLOOKUP($A757,'様式C-1-2用'!$B$3:$P$1100,15,0),"")</f>
        <v>0</v>
      </c>
    </row>
    <row r="758" spans="1:15" ht="15.95" customHeight="1" x14ac:dyDescent="0.15">
      <c r="A758" s="314">
        <v>756</v>
      </c>
      <c r="B758" s="320">
        <f>IFERROR(VLOOKUP($A758,'様式C-1-2用'!$B$3:$O$1100,2,0),"")</f>
        <v>0</v>
      </c>
      <c r="C758" s="321" t="str">
        <f>IFERROR(VLOOKUP($A758,'様式C-1-2用'!$B$3:$O$1100,3,0),"")</f>
        <v/>
      </c>
      <c r="D758" s="321">
        <f>IFERROR(VLOOKUP($A758,'様式C-1-2用'!$B$3:$O$1100,5,0),"")</f>
        <v>0</v>
      </c>
      <c r="E758" s="321">
        <f>IFERROR(VLOOKUP($A758,'様式C-1-2用'!$B$3:$O$1100,6,0),"")</f>
        <v>0</v>
      </c>
      <c r="F758" s="321">
        <f>IFERROR(VLOOKUP($A758,'様式C-1-2用'!$B$3:$O$1100,7,0),"")</f>
        <v>0</v>
      </c>
      <c r="G758" s="321">
        <f>IFERROR(VLOOKUP($A758,'様式C-1-2用'!$B$3:$O$1100,8,0),"")</f>
        <v>0</v>
      </c>
      <c r="H758" s="327">
        <f>IFERROR(VLOOKUP($A758,'様式C-1-2用'!$B$3:$O$1100,9,0),"")</f>
        <v>0</v>
      </c>
      <c r="I758" s="321">
        <f>IFERROR(VLOOKUP($A758,'様式C-1-2用'!$B$3:$O$1100,10,0),"")</f>
        <v>0</v>
      </c>
      <c r="J758" s="321">
        <f>IFERROR(VLOOKUP($A758,'様式C-1-2用'!$B$3:$O$1100,11,0),"")</f>
        <v>0</v>
      </c>
      <c r="K758" s="321">
        <f t="shared" si="11"/>
        <v>0</v>
      </c>
      <c r="L758" s="321">
        <f>IFERROR(VLOOKUP($A758,'様式C-1-2用'!$B$3:$O$1100,12,0),"")</f>
        <v>0</v>
      </c>
      <c r="M758" s="321">
        <f>IFERROR(VLOOKUP($A758,'様式C-1-2用'!$B$3:$O$1100,13,0),"")</f>
        <v>0</v>
      </c>
      <c r="N758" s="321">
        <f>IFERROR(VLOOKUP($A758,'様式C-1-2用'!$B$3:$O$1100,14,0),"")</f>
        <v>0</v>
      </c>
      <c r="O758" s="321">
        <f>IFERROR(VLOOKUP($A758,'様式C-1-2用'!$B$3:$P$1100,15,0),"")</f>
        <v>0</v>
      </c>
    </row>
    <row r="759" spans="1:15" ht="15.95" customHeight="1" x14ac:dyDescent="0.15">
      <c r="A759" s="314">
        <v>757</v>
      </c>
      <c r="B759" s="320">
        <f>IFERROR(VLOOKUP($A759,'様式C-1-2用'!$B$3:$O$1100,2,0),"")</f>
        <v>0</v>
      </c>
      <c r="C759" s="321" t="str">
        <f>IFERROR(VLOOKUP($A759,'様式C-1-2用'!$B$3:$O$1100,3,0),"")</f>
        <v/>
      </c>
      <c r="D759" s="321">
        <f>IFERROR(VLOOKUP($A759,'様式C-1-2用'!$B$3:$O$1100,5,0),"")</f>
        <v>0</v>
      </c>
      <c r="E759" s="321">
        <f>IFERROR(VLOOKUP($A759,'様式C-1-2用'!$B$3:$O$1100,6,0),"")</f>
        <v>0</v>
      </c>
      <c r="F759" s="321">
        <f>IFERROR(VLOOKUP($A759,'様式C-1-2用'!$B$3:$O$1100,7,0),"")</f>
        <v>0</v>
      </c>
      <c r="G759" s="321">
        <f>IFERROR(VLOOKUP($A759,'様式C-1-2用'!$B$3:$O$1100,8,0),"")</f>
        <v>0</v>
      </c>
      <c r="H759" s="327">
        <f>IFERROR(VLOOKUP($A759,'様式C-1-2用'!$B$3:$O$1100,9,0),"")</f>
        <v>0</v>
      </c>
      <c r="I759" s="321">
        <f>IFERROR(VLOOKUP($A759,'様式C-1-2用'!$B$3:$O$1100,10,0),"")</f>
        <v>0</v>
      </c>
      <c r="J759" s="321">
        <f>IFERROR(VLOOKUP($A759,'様式C-1-2用'!$B$3:$O$1100,11,0),"")</f>
        <v>0</v>
      </c>
      <c r="K759" s="321">
        <f t="shared" si="11"/>
        <v>0</v>
      </c>
      <c r="L759" s="321">
        <f>IFERROR(VLOOKUP($A759,'様式C-1-2用'!$B$3:$O$1100,12,0),"")</f>
        <v>0</v>
      </c>
      <c r="M759" s="321">
        <f>IFERROR(VLOOKUP($A759,'様式C-1-2用'!$B$3:$O$1100,13,0),"")</f>
        <v>0</v>
      </c>
      <c r="N759" s="321">
        <f>IFERROR(VLOOKUP($A759,'様式C-1-2用'!$B$3:$O$1100,14,0),"")</f>
        <v>0</v>
      </c>
      <c r="O759" s="321">
        <f>IFERROR(VLOOKUP($A759,'様式C-1-2用'!$B$3:$P$1100,15,0),"")</f>
        <v>0</v>
      </c>
    </row>
    <row r="760" spans="1:15" ht="15.95" customHeight="1" x14ac:dyDescent="0.15">
      <c r="A760" s="314">
        <v>758</v>
      </c>
      <c r="B760" s="320">
        <f>IFERROR(VLOOKUP($A760,'様式C-1-2用'!$B$3:$O$1100,2,0),"")</f>
        <v>0</v>
      </c>
      <c r="C760" s="321" t="str">
        <f>IFERROR(VLOOKUP($A760,'様式C-1-2用'!$B$3:$O$1100,3,0),"")</f>
        <v/>
      </c>
      <c r="D760" s="321">
        <f>IFERROR(VLOOKUP($A760,'様式C-1-2用'!$B$3:$O$1100,5,0),"")</f>
        <v>0</v>
      </c>
      <c r="E760" s="321">
        <f>IFERROR(VLOOKUP($A760,'様式C-1-2用'!$B$3:$O$1100,6,0),"")</f>
        <v>0</v>
      </c>
      <c r="F760" s="321">
        <f>IFERROR(VLOOKUP($A760,'様式C-1-2用'!$B$3:$O$1100,7,0),"")</f>
        <v>0</v>
      </c>
      <c r="G760" s="321">
        <f>IFERROR(VLOOKUP($A760,'様式C-1-2用'!$B$3:$O$1100,8,0),"")</f>
        <v>0</v>
      </c>
      <c r="H760" s="327">
        <f>IFERROR(VLOOKUP($A760,'様式C-1-2用'!$B$3:$O$1100,9,0),"")</f>
        <v>0</v>
      </c>
      <c r="I760" s="321">
        <f>IFERROR(VLOOKUP($A760,'様式C-1-2用'!$B$3:$O$1100,10,0),"")</f>
        <v>0</v>
      </c>
      <c r="J760" s="321">
        <f>IFERROR(VLOOKUP($A760,'様式C-1-2用'!$B$3:$O$1100,11,0),"")</f>
        <v>0</v>
      </c>
      <c r="K760" s="321">
        <f t="shared" si="11"/>
        <v>0</v>
      </c>
      <c r="L760" s="321">
        <f>IFERROR(VLOOKUP($A760,'様式C-1-2用'!$B$3:$O$1100,12,0),"")</f>
        <v>0</v>
      </c>
      <c r="M760" s="321">
        <f>IFERROR(VLOOKUP($A760,'様式C-1-2用'!$B$3:$O$1100,13,0),"")</f>
        <v>0</v>
      </c>
      <c r="N760" s="321">
        <f>IFERROR(VLOOKUP($A760,'様式C-1-2用'!$B$3:$O$1100,14,0),"")</f>
        <v>0</v>
      </c>
      <c r="O760" s="321">
        <f>IFERROR(VLOOKUP($A760,'様式C-1-2用'!$B$3:$P$1100,15,0),"")</f>
        <v>0</v>
      </c>
    </row>
    <row r="761" spans="1:15" ht="15.95" customHeight="1" x14ac:dyDescent="0.15">
      <c r="A761" s="314">
        <v>759</v>
      </c>
      <c r="B761" s="320">
        <f>IFERROR(VLOOKUP($A761,'様式C-1-2用'!$B$3:$O$1100,2,0),"")</f>
        <v>0</v>
      </c>
      <c r="C761" s="321" t="str">
        <f>IFERROR(VLOOKUP($A761,'様式C-1-2用'!$B$3:$O$1100,3,0),"")</f>
        <v/>
      </c>
      <c r="D761" s="321">
        <f>IFERROR(VLOOKUP($A761,'様式C-1-2用'!$B$3:$O$1100,5,0),"")</f>
        <v>0</v>
      </c>
      <c r="E761" s="321">
        <f>IFERROR(VLOOKUP($A761,'様式C-1-2用'!$B$3:$O$1100,6,0),"")</f>
        <v>0</v>
      </c>
      <c r="F761" s="321">
        <f>IFERROR(VLOOKUP($A761,'様式C-1-2用'!$B$3:$O$1100,7,0),"")</f>
        <v>0</v>
      </c>
      <c r="G761" s="321">
        <f>IFERROR(VLOOKUP($A761,'様式C-1-2用'!$B$3:$O$1100,8,0),"")</f>
        <v>0</v>
      </c>
      <c r="H761" s="327">
        <f>IFERROR(VLOOKUP($A761,'様式C-1-2用'!$B$3:$O$1100,9,0),"")</f>
        <v>0</v>
      </c>
      <c r="I761" s="321">
        <f>IFERROR(VLOOKUP($A761,'様式C-1-2用'!$B$3:$O$1100,10,0),"")</f>
        <v>0</v>
      </c>
      <c r="J761" s="321">
        <f>IFERROR(VLOOKUP($A761,'様式C-1-2用'!$B$3:$O$1100,11,0),"")</f>
        <v>0</v>
      </c>
      <c r="K761" s="321">
        <f t="shared" si="11"/>
        <v>0</v>
      </c>
      <c r="L761" s="321">
        <f>IFERROR(VLOOKUP($A761,'様式C-1-2用'!$B$3:$O$1100,12,0),"")</f>
        <v>0</v>
      </c>
      <c r="M761" s="321">
        <f>IFERROR(VLOOKUP($A761,'様式C-1-2用'!$B$3:$O$1100,13,0),"")</f>
        <v>0</v>
      </c>
      <c r="N761" s="321">
        <f>IFERROR(VLOOKUP($A761,'様式C-1-2用'!$B$3:$O$1100,14,0),"")</f>
        <v>0</v>
      </c>
      <c r="O761" s="321">
        <f>IFERROR(VLOOKUP($A761,'様式C-1-2用'!$B$3:$P$1100,15,0),"")</f>
        <v>0</v>
      </c>
    </row>
    <row r="762" spans="1:15" ht="15.95" customHeight="1" x14ac:dyDescent="0.15">
      <c r="A762" s="314">
        <v>760</v>
      </c>
      <c r="B762" s="320">
        <f>IFERROR(VLOOKUP($A762,'様式C-1-2用'!$B$3:$O$1100,2,0),"")</f>
        <v>0</v>
      </c>
      <c r="C762" s="321" t="str">
        <f>IFERROR(VLOOKUP($A762,'様式C-1-2用'!$B$3:$O$1100,3,0),"")</f>
        <v/>
      </c>
      <c r="D762" s="321">
        <f>IFERROR(VLOOKUP($A762,'様式C-1-2用'!$B$3:$O$1100,5,0),"")</f>
        <v>0</v>
      </c>
      <c r="E762" s="321">
        <f>IFERROR(VLOOKUP($A762,'様式C-1-2用'!$B$3:$O$1100,6,0),"")</f>
        <v>0</v>
      </c>
      <c r="F762" s="321">
        <f>IFERROR(VLOOKUP($A762,'様式C-1-2用'!$B$3:$O$1100,7,0),"")</f>
        <v>0</v>
      </c>
      <c r="G762" s="321">
        <f>IFERROR(VLOOKUP($A762,'様式C-1-2用'!$B$3:$O$1100,8,0),"")</f>
        <v>0</v>
      </c>
      <c r="H762" s="327">
        <f>IFERROR(VLOOKUP($A762,'様式C-1-2用'!$B$3:$O$1100,9,0),"")</f>
        <v>0</v>
      </c>
      <c r="I762" s="321">
        <f>IFERROR(VLOOKUP($A762,'様式C-1-2用'!$B$3:$O$1100,10,0),"")</f>
        <v>0</v>
      </c>
      <c r="J762" s="321">
        <f>IFERROR(VLOOKUP($A762,'様式C-1-2用'!$B$3:$O$1100,11,0),"")</f>
        <v>0</v>
      </c>
      <c r="K762" s="321">
        <f t="shared" si="11"/>
        <v>0</v>
      </c>
      <c r="L762" s="321">
        <f>IFERROR(VLOOKUP($A762,'様式C-1-2用'!$B$3:$O$1100,12,0),"")</f>
        <v>0</v>
      </c>
      <c r="M762" s="321">
        <f>IFERROR(VLOOKUP($A762,'様式C-1-2用'!$B$3:$O$1100,13,0),"")</f>
        <v>0</v>
      </c>
      <c r="N762" s="321">
        <f>IFERROR(VLOOKUP($A762,'様式C-1-2用'!$B$3:$O$1100,14,0),"")</f>
        <v>0</v>
      </c>
      <c r="O762" s="321">
        <f>IFERROR(VLOOKUP($A762,'様式C-1-2用'!$B$3:$P$1100,15,0),"")</f>
        <v>0</v>
      </c>
    </row>
    <row r="763" spans="1:15" ht="15.95" customHeight="1" x14ac:dyDescent="0.15">
      <c r="A763" s="314">
        <v>761</v>
      </c>
      <c r="B763" s="320">
        <f>IFERROR(VLOOKUP($A763,'様式C-1-2用'!$B$3:$O$1100,2,0),"")</f>
        <v>0</v>
      </c>
      <c r="C763" s="321" t="str">
        <f>IFERROR(VLOOKUP($A763,'様式C-1-2用'!$B$3:$O$1100,3,0),"")</f>
        <v/>
      </c>
      <c r="D763" s="321">
        <f>IFERROR(VLOOKUP($A763,'様式C-1-2用'!$B$3:$O$1100,5,0),"")</f>
        <v>0</v>
      </c>
      <c r="E763" s="321">
        <f>IFERROR(VLOOKUP($A763,'様式C-1-2用'!$B$3:$O$1100,6,0),"")</f>
        <v>0</v>
      </c>
      <c r="F763" s="321">
        <f>IFERROR(VLOOKUP($A763,'様式C-1-2用'!$B$3:$O$1100,7,0),"")</f>
        <v>0</v>
      </c>
      <c r="G763" s="321">
        <f>IFERROR(VLOOKUP($A763,'様式C-1-2用'!$B$3:$O$1100,8,0),"")</f>
        <v>0</v>
      </c>
      <c r="H763" s="327">
        <f>IFERROR(VLOOKUP($A763,'様式C-1-2用'!$B$3:$O$1100,9,0),"")</f>
        <v>0</v>
      </c>
      <c r="I763" s="321">
        <f>IFERROR(VLOOKUP($A763,'様式C-1-2用'!$B$3:$O$1100,10,0),"")</f>
        <v>0</v>
      </c>
      <c r="J763" s="321">
        <f>IFERROR(VLOOKUP($A763,'様式C-1-2用'!$B$3:$O$1100,11,0),"")</f>
        <v>0</v>
      </c>
      <c r="K763" s="321">
        <f t="shared" si="11"/>
        <v>0</v>
      </c>
      <c r="L763" s="321">
        <f>IFERROR(VLOOKUP($A763,'様式C-1-2用'!$B$3:$O$1100,12,0),"")</f>
        <v>0</v>
      </c>
      <c r="M763" s="321">
        <f>IFERROR(VLOOKUP($A763,'様式C-1-2用'!$B$3:$O$1100,13,0),"")</f>
        <v>0</v>
      </c>
      <c r="N763" s="321">
        <f>IFERROR(VLOOKUP($A763,'様式C-1-2用'!$B$3:$O$1100,14,0),"")</f>
        <v>0</v>
      </c>
      <c r="O763" s="321">
        <f>IFERROR(VLOOKUP($A763,'様式C-1-2用'!$B$3:$P$1100,15,0),"")</f>
        <v>0</v>
      </c>
    </row>
    <row r="764" spans="1:15" ht="15.95" customHeight="1" x14ac:dyDescent="0.15">
      <c r="A764" s="314">
        <v>762</v>
      </c>
      <c r="B764" s="320">
        <f>IFERROR(VLOOKUP($A764,'様式C-1-2用'!$B$3:$O$1100,2,0),"")</f>
        <v>0</v>
      </c>
      <c r="C764" s="321" t="str">
        <f>IFERROR(VLOOKUP($A764,'様式C-1-2用'!$B$3:$O$1100,3,0),"")</f>
        <v/>
      </c>
      <c r="D764" s="321">
        <f>IFERROR(VLOOKUP($A764,'様式C-1-2用'!$B$3:$O$1100,5,0),"")</f>
        <v>0</v>
      </c>
      <c r="E764" s="321">
        <f>IFERROR(VLOOKUP($A764,'様式C-1-2用'!$B$3:$O$1100,6,0),"")</f>
        <v>0</v>
      </c>
      <c r="F764" s="321">
        <f>IFERROR(VLOOKUP($A764,'様式C-1-2用'!$B$3:$O$1100,7,0),"")</f>
        <v>0</v>
      </c>
      <c r="G764" s="321">
        <f>IFERROR(VLOOKUP($A764,'様式C-1-2用'!$B$3:$O$1100,8,0),"")</f>
        <v>0</v>
      </c>
      <c r="H764" s="327">
        <f>IFERROR(VLOOKUP($A764,'様式C-1-2用'!$B$3:$O$1100,9,0),"")</f>
        <v>0</v>
      </c>
      <c r="I764" s="321">
        <f>IFERROR(VLOOKUP($A764,'様式C-1-2用'!$B$3:$O$1100,10,0),"")</f>
        <v>0</v>
      </c>
      <c r="J764" s="321">
        <f>IFERROR(VLOOKUP($A764,'様式C-1-2用'!$B$3:$O$1100,11,0),"")</f>
        <v>0</v>
      </c>
      <c r="K764" s="321">
        <f t="shared" si="11"/>
        <v>0</v>
      </c>
      <c r="L764" s="321">
        <f>IFERROR(VLOOKUP($A764,'様式C-1-2用'!$B$3:$O$1100,12,0),"")</f>
        <v>0</v>
      </c>
      <c r="M764" s="321">
        <f>IFERROR(VLOOKUP($A764,'様式C-1-2用'!$B$3:$O$1100,13,0),"")</f>
        <v>0</v>
      </c>
      <c r="N764" s="321">
        <f>IFERROR(VLOOKUP($A764,'様式C-1-2用'!$B$3:$O$1100,14,0),"")</f>
        <v>0</v>
      </c>
      <c r="O764" s="321">
        <f>IFERROR(VLOOKUP($A764,'様式C-1-2用'!$B$3:$P$1100,15,0),"")</f>
        <v>0</v>
      </c>
    </row>
    <row r="765" spans="1:15" ht="15.95" customHeight="1" x14ac:dyDescent="0.15">
      <c r="A765" s="314">
        <v>763</v>
      </c>
      <c r="B765" s="320">
        <f>IFERROR(VLOOKUP($A765,'様式C-1-2用'!$B$3:$O$1100,2,0),"")</f>
        <v>0</v>
      </c>
      <c r="C765" s="321" t="str">
        <f>IFERROR(VLOOKUP($A765,'様式C-1-2用'!$B$3:$O$1100,3,0),"")</f>
        <v/>
      </c>
      <c r="D765" s="321">
        <f>IFERROR(VLOOKUP($A765,'様式C-1-2用'!$B$3:$O$1100,5,0),"")</f>
        <v>0</v>
      </c>
      <c r="E765" s="321">
        <f>IFERROR(VLOOKUP($A765,'様式C-1-2用'!$B$3:$O$1100,6,0),"")</f>
        <v>0</v>
      </c>
      <c r="F765" s="321">
        <f>IFERROR(VLOOKUP($A765,'様式C-1-2用'!$B$3:$O$1100,7,0),"")</f>
        <v>0</v>
      </c>
      <c r="G765" s="321">
        <f>IFERROR(VLOOKUP($A765,'様式C-1-2用'!$B$3:$O$1100,8,0),"")</f>
        <v>0</v>
      </c>
      <c r="H765" s="327">
        <f>IFERROR(VLOOKUP($A765,'様式C-1-2用'!$B$3:$O$1100,9,0),"")</f>
        <v>0</v>
      </c>
      <c r="I765" s="321">
        <f>IFERROR(VLOOKUP($A765,'様式C-1-2用'!$B$3:$O$1100,10,0),"")</f>
        <v>0</v>
      </c>
      <c r="J765" s="321">
        <f>IFERROR(VLOOKUP($A765,'様式C-1-2用'!$B$3:$O$1100,11,0),"")</f>
        <v>0</v>
      </c>
      <c r="K765" s="321">
        <f t="shared" si="11"/>
        <v>0</v>
      </c>
      <c r="L765" s="321">
        <f>IFERROR(VLOOKUP($A765,'様式C-1-2用'!$B$3:$O$1100,12,0),"")</f>
        <v>0</v>
      </c>
      <c r="M765" s="321">
        <f>IFERROR(VLOOKUP($A765,'様式C-1-2用'!$B$3:$O$1100,13,0),"")</f>
        <v>0</v>
      </c>
      <c r="N765" s="321">
        <f>IFERROR(VLOOKUP($A765,'様式C-1-2用'!$B$3:$O$1100,14,0),"")</f>
        <v>0</v>
      </c>
      <c r="O765" s="321">
        <f>IFERROR(VLOOKUP($A765,'様式C-1-2用'!$B$3:$P$1100,15,0),"")</f>
        <v>0</v>
      </c>
    </row>
    <row r="766" spans="1:15" ht="15.95" customHeight="1" x14ac:dyDescent="0.15">
      <c r="A766" s="314">
        <v>764</v>
      </c>
      <c r="B766" s="320">
        <f>IFERROR(VLOOKUP($A766,'様式C-1-2用'!$B$3:$O$1100,2,0),"")</f>
        <v>0</v>
      </c>
      <c r="C766" s="321" t="str">
        <f>IFERROR(VLOOKUP($A766,'様式C-1-2用'!$B$3:$O$1100,3,0),"")</f>
        <v/>
      </c>
      <c r="D766" s="321">
        <f>IFERROR(VLOOKUP($A766,'様式C-1-2用'!$B$3:$O$1100,5,0),"")</f>
        <v>0</v>
      </c>
      <c r="E766" s="321">
        <f>IFERROR(VLOOKUP($A766,'様式C-1-2用'!$B$3:$O$1100,6,0),"")</f>
        <v>0</v>
      </c>
      <c r="F766" s="321">
        <f>IFERROR(VLOOKUP($A766,'様式C-1-2用'!$B$3:$O$1100,7,0),"")</f>
        <v>0</v>
      </c>
      <c r="G766" s="321">
        <f>IFERROR(VLOOKUP($A766,'様式C-1-2用'!$B$3:$O$1100,8,0),"")</f>
        <v>0</v>
      </c>
      <c r="H766" s="327">
        <f>IFERROR(VLOOKUP($A766,'様式C-1-2用'!$B$3:$O$1100,9,0),"")</f>
        <v>0</v>
      </c>
      <c r="I766" s="321">
        <f>IFERROR(VLOOKUP($A766,'様式C-1-2用'!$B$3:$O$1100,10,0),"")</f>
        <v>0</v>
      </c>
      <c r="J766" s="321">
        <f>IFERROR(VLOOKUP($A766,'様式C-1-2用'!$B$3:$O$1100,11,0),"")</f>
        <v>0</v>
      </c>
      <c r="K766" s="321">
        <f t="shared" si="11"/>
        <v>0</v>
      </c>
      <c r="L766" s="321">
        <f>IFERROR(VLOOKUP($A766,'様式C-1-2用'!$B$3:$O$1100,12,0),"")</f>
        <v>0</v>
      </c>
      <c r="M766" s="321">
        <f>IFERROR(VLOOKUP($A766,'様式C-1-2用'!$B$3:$O$1100,13,0),"")</f>
        <v>0</v>
      </c>
      <c r="N766" s="321">
        <f>IFERROR(VLOOKUP($A766,'様式C-1-2用'!$B$3:$O$1100,14,0),"")</f>
        <v>0</v>
      </c>
      <c r="O766" s="321">
        <f>IFERROR(VLOOKUP($A766,'様式C-1-2用'!$B$3:$P$1100,15,0),"")</f>
        <v>0</v>
      </c>
    </row>
    <row r="767" spans="1:15" ht="15.95" customHeight="1" x14ac:dyDescent="0.15">
      <c r="A767" s="314">
        <v>765</v>
      </c>
      <c r="B767" s="320">
        <f>IFERROR(VLOOKUP($A767,'様式C-1-2用'!$B$3:$O$1100,2,0),"")</f>
        <v>0</v>
      </c>
      <c r="C767" s="321" t="str">
        <f>IFERROR(VLOOKUP($A767,'様式C-1-2用'!$B$3:$O$1100,3,0),"")</f>
        <v/>
      </c>
      <c r="D767" s="321">
        <f>IFERROR(VLOOKUP($A767,'様式C-1-2用'!$B$3:$O$1100,5,0),"")</f>
        <v>0</v>
      </c>
      <c r="E767" s="321">
        <f>IFERROR(VLOOKUP($A767,'様式C-1-2用'!$B$3:$O$1100,6,0),"")</f>
        <v>0</v>
      </c>
      <c r="F767" s="321">
        <f>IFERROR(VLOOKUP($A767,'様式C-1-2用'!$B$3:$O$1100,7,0),"")</f>
        <v>0</v>
      </c>
      <c r="G767" s="321">
        <f>IFERROR(VLOOKUP($A767,'様式C-1-2用'!$B$3:$O$1100,8,0),"")</f>
        <v>0</v>
      </c>
      <c r="H767" s="327">
        <f>IFERROR(VLOOKUP($A767,'様式C-1-2用'!$B$3:$O$1100,9,0),"")</f>
        <v>0</v>
      </c>
      <c r="I767" s="321">
        <f>IFERROR(VLOOKUP($A767,'様式C-1-2用'!$B$3:$O$1100,10,0),"")</f>
        <v>0</v>
      </c>
      <c r="J767" s="321">
        <f>IFERROR(VLOOKUP($A767,'様式C-1-2用'!$B$3:$O$1100,11,0),"")</f>
        <v>0</v>
      </c>
      <c r="K767" s="321">
        <f t="shared" si="11"/>
        <v>0</v>
      </c>
      <c r="L767" s="321">
        <f>IFERROR(VLOOKUP($A767,'様式C-1-2用'!$B$3:$O$1100,12,0),"")</f>
        <v>0</v>
      </c>
      <c r="M767" s="321">
        <f>IFERROR(VLOOKUP($A767,'様式C-1-2用'!$B$3:$O$1100,13,0),"")</f>
        <v>0</v>
      </c>
      <c r="N767" s="321">
        <f>IFERROR(VLOOKUP($A767,'様式C-1-2用'!$B$3:$O$1100,14,0),"")</f>
        <v>0</v>
      </c>
      <c r="O767" s="321">
        <f>IFERROR(VLOOKUP($A767,'様式C-1-2用'!$B$3:$P$1100,15,0),"")</f>
        <v>0</v>
      </c>
    </row>
    <row r="768" spans="1:15" ht="15.95" customHeight="1" x14ac:dyDescent="0.15">
      <c r="A768" s="314">
        <v>766</v>
      </c>
      <c r="B768" s="320">
        <f>IFERROR(VLOOKUP($A768,'様式C-1-2用'!$B$3:$O$1100,2,0),"")</f>
        <v>0</v>
      </c>
      <c r="C768" s="321" t="str">
        <f>IFERROR(VLOOKUP($A768,'様式C-1-2用'!$B$3:$O$1100,3,0),"")</f>
        <v/>
      </c>
      <c r="D768" s="321">
        <f>IFERROR(VLOOKUP($A768,'様式C-1-2用'!$B$3:$O$1100,5,0),"")</f>
        <v>0</v>
      </c>
      <c r="E768" s="321">
        <f>IFERROR(VLOOKUP($A768,'様式C-1-2用'!$B$3:$O$1100,6,0),"")</f>
        <v>0</v>
      </c>
      <c r="F768" s="321">
        <f>IFERROR(VLOOKUP($A768,'様式C-1-2用'!$B$3:$O$1100,7,0),"")</f>
        <v>0</v>
      </c>
      <c r="G768" s="321">
        <f>IFERROR(VLOOKUP($A768,'様式C-1-2用'!$B$3:$O$1100,8,0),"")</f>
        <v>0</v>
      </c>
      <c r="H768" s="327">
        <f>IFERROR(VLOOKUP($A768,'様式C-1-2用'!$B$3:$O$1100,9,0),"")</f>
        <v>0</v>
      </c>
      <c r="I768" s="321">
        <f>IFERROR(VLOOKUP($A768,'様式C-1-2用'!$B$3:$O$1100,10,0),"")</f>
        <v>0</v>
      </c>
      <c r="J768" s="321">
        <f>IFERROR(VLOOKUP($A768,'様式C-1-2用'!$B$3:$O$1100,11,0),"")</f>
        <v>0</v>
      </c>
      <c r="K768" s="321">
        <f t="shared" si="11"/>
        <v>0</v>
      </c>
      <c r="L768" s="321">
        <f>IFERROR(VLOOKUP($A768,'様式C-1-2用'!$B$3:$O$1100,12,0),"")</f>
        <v>0</v>
      </c>
      <c r="M768" s="321">
        <f>IFERROR(VLOOKUP($A768,'様式C-1-2用'!$B$3:$O$1100,13,0),"")</f>
        <v>0</v>
      </c>
      <c r="N768" s="321">
        <f>IFERROR(VLOOKUP($A768,'様式C-1-2用'!$B$3:$O$1100,14,0),"")</f>
        <v>0</v>
      </c>
      <c r="O768" s="321">
        <f>IFERROR(VLOOKUP($A768,'様式C-1-2用'!$B$3:$P$1100,15,0),"")</f>
        <v>0</v>
      </c>
    </row>
    <row r="769" spans="1:15" ht="15.95" customHeight="1" x14ac:dyDescent="0.15">
      <c r="A769" s="314">
        <v>767</v>
      </c>
      <c r="B769" s="320">
        <f>IFERROR(VLOOKUP($A769,'様式C-1-2用'!$B$3:$O$1100,2,0),"")</f>
        <v>0</v>
      </c>
      <c r="C769" s="321" t="str">
        <f>IFERROR(VLOOKUP($A769,'様式C-1-2用'!$B$3:$O$1100,3,0),"")</f>
        <v/>
      </c>
      <c r="D769" s="321">
        <f>IFERROR(VLOOKUP($A769,'様式C-1-2用'!$B$3:$O$1100,5,0),"")</f>
        <v>0</v>
      </c>
      <c r="E769" s="321">
        <f>IFERROR(VLOOKUP($A769,'様式C-1-2用'!$B$3:$O$1100,6,0),"")</f>
        <v>0</v>
      </c>
      <c r="F769" s="321">
        <f>IFERROR(VLOOKUP($A769,'様式C-1-2用'!$B$3:$O$1100,7,0),"")</f>
        <v>0</v>
      </c>
      <c r="G769" s="321">
        <f>IFERROR(VLOOKUP($A769,'様式C-1-2用'!$B$3:$O$1100,8,0),"")</f>
        <v>0</v>
      </c>
      <c r="H769" s="327">
        <f>IFERROR(VLOOKUP($A769,'様式C-1-2用'!$B$3:$O$1100,9,0),"")</f>
        <v>0</v>
      </c>
      <c r="I769" s="321">
        <f>IFERROR(VLOOKUP($A769,'様式C-1-2用'!$B$3:$O$1100,10,0),"")</f>
        <v>0</v>
      </c>
      <c r="J769" s="321">
        <f>IFERROR(VLOOKUP($A769,'様式C-1-2用'!$B$3:$O$1100,11,0),"")</f>
        <v>0</v>
      </c>
      <c r="K769" s="321">
        <f t="shared" si="11"/>
        <v>0</v>
      </c>
      <c r="L769" s="321">
        <f>IFERROR(VLOOKUP($A769,'様式C-1-2用'!$B$3:$O$1100,12,0),"")</f>
        <v>0</v>
      </c>
      <c r="M769" s="321">
        <f>IFERROR(VLOOKUP($A769,'様式C-1-2用'!$B$3:$O$1100,13,0),"")</f>
        <v>0</v>
      </c>
      <c r="N769" s="321">
        <f>IFERROR(VLOOKUP($A769,'様式C-1-2用'!$B$3:$O$1100,14,0),"")</f>
        <v>0</v>
      </c>
      <c r="O769" s="321">
        <f>IFERROR(VLOOKUP($A769,'様式C-1-2用'!$B$3:$P$1100,15,0),"")</f>
        <v>0</v>
      </c>
    </row>
    <row r="770" spans="1:15" ht="15.95" customHeight="1" x14ac:dyDescent="0.15">
      <c r="A770" s="314">
        <v>768</v>
      </c>
      <c r="B770" s="320">
        <f>IFERROR(VLOOKUP($A770,'様式C-1-2用'!$B$3:$O$1100,2,0),"")</f>
        <v>0</v>
      </c>
      <c r="C770" s="321" t="str">
        <f>IFERROR(VLOOKUP($A770,'様式C-1-2用'!$B$3:$O$1100,3,0),"")</f>
        <v/>
      </c>
      <c r="D770" s="321">
        <f>IFERROR(VLOOKUP($A770,'様式C-1-2用'!$B$3:$O$1100,5,0),"")</f>
        <v>0</v>
      </c>
      <c r="E770" s="321">
        <f>IFERROR(VLOOKUP($A770,'様式C-1-2用'!$B$3:$O$1100,6,0),"")</f>
        <v>0</v>
      </c>
      <c r="F770" s="321">
        <f>IFERROR(VLOOKUP($A770,'様式C-1-2用'!$B$3:$O$1100,7,0),"")</f>
        <v>0</v>
      </c>
      <c r="G770" s="321">
        <f>IFERROR(VLOOKUP($A770,'様式C-1-2用'!$B$3:$O$1100,8,0),"")</f>
        <v>0</v>
      </c>
      <c r="H770" s="327">
        <f>IFERROR(VLOOKUP($A770,'様式C-1-2用'!$B$3:$O$1100,9,0),"")</f>
        <v>0</v>
      </c>
      <c r="I770" s="321">
        <f>IFERROR(VLOOKUP($A770,'様式C-1-2用'!$B$3:$O$1100,10,0),"")</f>
        <v>0</v>
      </c>
      <c r="J770" s="321">
        <f>IFERROR(VLOOKUP($A770,'様式C-1-2用'!$B$3:$O$1100,11,0),"")</f>
        <v>0</v>
      </c>
      <c r="K770" s="321">
        <f t="shared" si="11"/>
        <v>0</v>
      </c>
      <c r="L770" s="321">
        <f>IFERROR(VLOOKUP($A770,'様式C-1-2用'!$B$3:$O$1100,12,0),"")</f>
        <v>0</v>
      </c>
      <c r="M770" s="321">
        <f>IFERROR(VLOOKUP($A770,'様式C-1-2用'!$B$3:$O$1100,13,0),"")</f>
        <v>0</v>
      </c>
      <c r="N770" s="321">
        <f>IFERROR(VLOOKUP($A770,'様式C-1-2用'!$B$3:$O$1100,14,0),"")</f>
        <v>0</v>
      </c>
      <c r="O770" s="321">
        <f>IFERROR(VLOOKUP($A770,'様式C-1-2用'!$B$3:$P$1100,15,0),"")</f>
        <v>0</v>
      </c>
    </row>
    <row r="771" spans="1:15" ht="15.95" customHeight="1" x14ac:dyDescent="0.15">
      <c r="A771" s="314">
        <v>769</v>
      </c>
      <c r="B771" s="320">
        <f>IFERROR(VLOOKUP($A771,'様式C-1-2用'!$B$3:$O$1100,2,0),"")</f>
        <v>0</v>
      </c>
      <c r="C771" s="321" t="str">
        <f>IFERROR(VLOOKUP($A771,'様式C-1-2用'!$B$3:$O$1100,3,0),"")</f>
        <v/>
      </c>
      <c r="D771" s="321">
        <f>IFERROR(VLOOKUP($A771,'様式C-1-2用'!$B$3:$O$1100,5,0),"")</f>
        <v>0</v>
      </c>
      <c r="E771" s="321">
        <f>IFERROR(VLOOKUP($A771,'様式C-1-2用'!$B$3:$O$1100,6,0),"")</f>
        <v>0</v>
      </c>
      <c r="F771" s="321">
        <f>IFERROR(VLOOKUP($A771,'様式C-1-2用'!$B$3:$O$1100,7,0),"")</f>
        <v>0</v>
      </c>
      <c r="G771" s="321">
        <f>IFERROR(VLOOKUP($A771,'様式C-1-2用'!$B$3:$O$1100,8,0),"")</f>
        <v>0</v>
      </c>
      <c r="H771" s="327">
        <f>IFERROR(VLOOKUP($A771,'様式C-1-2用'!$B$3:$O$1100,9,0),"")</f>
        <v>0</v>
      </c>
      <c r="I771" s="321">
        <f>IFERROR(VLOOKUP($A771,'様式C-1-2用'!$B$3:$O$1100,10,0),"")</f>
        <v>0</v>
      </c>
      <c r="J771" s="321">
        <f>IFERROR(VLOOKUP($A771,'様式C-1-2用'!$B$3:$O$1100,11,0),"")</f>
        <v>0</v>
      </c>
      <c r="K771" s="321">
        <f t="shared" si="11"/>
        <v>0</v>
      </c>
      <c r="L771" s="321">
        <f>IFERROR(VLOOKUP($A771,'様式C-1-2用'!$B$3:$O$1100,12,0),"")</f>
        <v>0</v>
      </c>
      <c r="M771" s="321">
        <f>IFERROR(VLOOKUP($A771,'様式C-1-2用'!$B$3:$O$1100,13,0),"")</f>
        <v>0</v>
      </c>
      <c r="N771" s="321">
        <f>IFERROR(VLOOKUP($A771,'様式C-1-2用'!$B$3:$O$1100,14,0),"")</f>
        <v>0</v>
      </c>
      <c r="O771" s="321">
        <f>IFERROR(VLOOKUP($A771,'様式C-1-2用'!$B$3:$P$1100,15,0),"")</f>
        <v>0</v>
      </c>
    </row>
    <row r="772" spans="1:15" ht="15.95" customHeight="1" x14ac:dyDescent="0.15">
      <c r="A772" s="314">
        <v>770</v>
      </c>
      <c r="B772" s="320">
        <f>IFERROR(VLOOKUP($A772,'様式C-1-2用'!$B$3:$O$1100,2,0),"")</f>
        <v>0</v>
      </c>
      <c r="C772" s="321" t="str">
        <f>IFERROR(VLOOKUP($A772,'様式C-1-2用'!$B$3:$O$1100,3,0),"")</f>
        <v/>
      </c>
      <c r="D772" s="321">
        <f>IFERROR(VLOOKUP($A772,'様式C-1-2用'!$B$3:$O$1100,5,0),"")</f>
        <v>0</v>
      </c>
      <c r="E772" s="321">
        <f>IFERROR(VLOOKUP($A772,'様式C-1-2用'!$B$3:$O$1100,6,0),"")</f>
        <v>0</v>
      </c>
      <c r="F772" s="321">
        <f>IFERROR(VLOOKUP($A772,'様式C-1-2用'!$B$3:$O$1100,7,0),"")</f>
        <v>0</v>
      </c>
      <c r="G772" s="321">
        <f>IFERROR(VLOOKUP($A772,'様式C-1-2用'!$B$3:$O$1100,8,0),"")</f>
        <v>0</v>
      </c>
      <c r="H772" s="327">
        <f>IFERROR(VLOOKUP($A772,'様式C-1-2用'!$B$3:$O$1100,9,0),"")</f>
        <v>0</v>
      </c>
      <c r="I772" s="321">
        <f>IFERROR(VLOOKUP($A772,'様式C-1-2用'!$B$3:$O$1100,10,0),"")</f>
        <v>0</v>
      </c>
      <c r="J772" s="321">
        <f>IFERROR(VLOOKUP($A772,'様式C-1-2用'!$B$3:$O$1100,11,0),"")</f>
        <v>0</v>
      </c>
      <c r="K772" s="321">
        <f t="shared" ref="K772:K835" si="12">IF(J772=0,I772,J772)</f>
        <v>0</v>
      </c>
      <c r="L772" s="321">
        <f>IFERROR(VLOOKUP($A772,'様式C-1-2用'!$B$3:$O$1100,12,0),"")</f>
        <v>0</v>
      </c>
      <c r="M772" s="321">
        <f>IFERROR(VLOOKUP($A772,'様式C-1-2用'!$B$3:$O$1100,13,0),"")</f>
        <v>0</v>
      </c>
      <c r="N772" s="321">
        <f>IFERROR(VLOOKUP($A772,'様式C-1-2用'!$B$3:$O$1100,14,0),"")</f>
        <v>0</v>
      </c>
      <c r="O772" s="321">
        <f>IFERROR(VLOOKUP($A772,'様式C-1-2用'!$B$3:$P$1100,15,0),"")</f>
        <v>0</v>
      </c>
    </row>
    <row r="773" spans="1:15" ht="15.95" customHeight="1" x14ac:dyDescent="0.15">
      <c r="A773" s="314">
        <v>771</v>
      </c>
      <c r="B773" s="320">
        <f>IFERROR(VLOOKUP($A773,'様式C-1-2用'!$B$3:$O$1100,2,0),"")</f>
        <v>0</v>
      </c>
      <c r="C773" s="321" t="str">
        <f>IFERROR(VLOOKUP($A773,'様式C-1-2用'!$B$3:$O$1100,3,0),"")</f>
        <v/>
      </c>
      <c r="D773" s="321">
        <f>IFERROR(VLOOKUP($A773,'様式C-1-2用'!$B$3:$O$1100,5,0),"")</f>
        <v>0</v>
      </c>
      <c r="E773" s="321">
        <f>IFERROR(VLOOKUP($A773,'様式C-1-2用'!$B$3:$O$1100,6,0),"")</f>
        <v>0</v>
      </c>
      <c r="F773" s="321">
        <f>IFERROR(VLOOKUP($A773,'様式C-1-2用'!$B$3:$O$1100,7,0),"")</f>
        <v>0</v>
      </c>
      <c r="G773" s="321">
        <f>IFERROR(VLOOKUP($A773,'様式C-1-2用'!$B$3:$O$1100,8,0),"")</f>
        <v>0</v>
      </c>
      <c r="H773" s="327">
        <f>IFERROR(VLOOKUP($A773,'様式C-1-2用'!$B$3:$O$1100,9,0),"")</f>
        <v>0</v>
      </c>
      <c r="I773" s="321">
        <f>IFERROR(VLOOKUP($A773,'様式C-1-2用'!$B$3:$O$1100,10,0),"")</f>
        <v>0</v>
      </c>
      <c r="J773" s="321">
        <f>IFERROR(VLOOKUP($A773,'様式C-1-2用'!$B$3:$O$1100,11,0),"")</f>
        <v>0</v>
      </c>
      <c r="K773" s="321">
        <f t="shared" si="12"/>
        <v>0</v>
      </c>
      <c r="L773" s="321">
        <f>IFERROR(VLOOKUP($A773,'様式C-1-2用'!$B$3:$O$1100,12,0),"")</f>
        <v>0</v>
      </c>
      <c r="M773" s="321">
        <f>IFERROR(VLOOKUP($A773,'様式C-1-2用'!$B$3:$O$1100,13,0),"")</f>
        <v>0</v>
      </c>
      <c r="N773" s="321">
        <f>IFERROR(VLOOKUP($A773,'様式C-1-2用'!$B$3:$O$1100,14,0),"")</f>
        <v>0</v>
      </c>
      <c r="O773" s="321">
        <f>IFERROR(VLOOKUP($A773,'様式C-1-2用'!$B$3:$P$1100,15,0),"")</f>
        <v>0</v>
      </c>
    </row>
    <row r="774" spans="1:15" ht="15.95" customHeight="1" x14ac:dyDescent="0.15">
      <c r="A774" s="314">
        <v>772</v>
      </c>
      <c r="B774" s="320">
        <f>IFERROR(VLOOKUP($A774,'様式C-1-2用'!$B$3:$O$1100,2,0),"")</f>
        <v>0</v>
      </c>
      <c r="C774" s="321" t="str">
        <f>IFERROR(VLOOKUP($A774,'様式C-1-2用'!$B$3:$O$1100,3,0),"")</f>
        <v/>
      </c>
      <c r="D774" s="321">
        <f>IFERROR(VLOOKUP($A774,'様式C-1-2用'!$B$3:$O$1100,5,0),"")</f>
        <v>0</v>
      </c>
      <c r="E774" s="321">
        <f>IFERROR(VLOOKUP($A774,'様式C-1-2用'!$B$3:$O$1100,6,0),"")</f>
        <v>0</v>
      </c>
      <c r="F774" s="321">
        <f>IFERROR(VLOOKUP($A774,'様式C-1-2用'!$B$3:$O$1100,7,0),"")</f>
        <v>0</v>
      </c>
      <c r="G774" s="321">
        <f>IFERROR(VLOOKUP($A774,'様式C-1-2用'!$B$3:$O$1100,8,0),"")</f>
        <v>0</v>
      </c>
      <c r="H774" s="327">
        <f>IFERROR(VLOOKUP($A774,'様式C-1-2用'!$B$3:$O$1100,9,0),"")</f>
        <v>0</v>
      </c>
      <c r="I774" s="321">
        <f>IFERROR(VLOOKUP($A774,'様式C-1-2用'!$B$3:$O$1100,10,0),"")</f>
        <v>0</v>
      </c>
      <c r="J774" s="321">
        <f>IFERROR(VLOOKUP($A774,'様式C-1-2用'!$B$3:$O$1100,11,0),"")</f>
        <v>0</v>
      </c>
      <c r="K774" s="321">
        <f t="shared" si="12"/>
        <v>0</v>
      </c>
      <c r="L774" s="321">
        <f>IFERROR(VLOOKUP($A774,'様式C-1-2用'!$B$3:$O$1100,12,0),"")</f>
        <v>0</v>
      </c>
      <c r="M774" s="321">
        <f>IFERROR(VLOOKUP($A774,'様式C-1-2用'!$B$3:$O$1100,13,0),"")</f>
        <v>0</v>
      </c>
      <c r="N774" s="321">
        <f>IFERROR(VLOOKUP($A774,'様式C-1-2用'!$B$3:$O$1100,14,0),"")</f>
        <v>0</v>
      </c>
      <c r="O774" s="321">
        <f>IFERROR(VLOOKUP($A774,'様式C-1-2用'!$B$3:$P$1100,15,0),"")</f>
        <v>0</v>
      </c>
    </row>
    <row r="775" spans="1:15" ht="15.95" customHeight="1" x14ac:dyDescent="0.15">
      <c r="A775" s="314">
        <v>773</v>
      </c>
      <c r="B775" s="320">
        <f>IFERROR(VLOOKUP($A775,'様式C-1-2用'!$B$3:$O$1100,2,0),"")</f>
        <v>0</v>
      </c>
      <c r="C775" s="321" t="str">
        <f>IFERROR(VLOOKUP($A775,'様式C-1-2用'!$B$3:$O$1100,3,0),"")</f>
        <v/>
      </c>
      <c r="D775" s="321">
        <f>IFERROR(VLOOKUP($A775,'様式C-1-2用'!$B$3:$O$1100,5,0),"")</f>
        <v>0</v>
      </c>
      <c r="E775" s="321">
        <f>IFERROR(VLOOKUP($A775,'様式C-1-2用'!$B$3:$O$1100,6,0),"")</f>
        <v>0</v>
      </c>
      <c r="F775" s="321">
        <f>IFERROR(VLOOKUP($A775,'様式C-1-2用'!$B$3:$O$1100,7,0),"")</f>
        <v>0</v>
      </c>
      <c r="G775" s="321">
        <f>IFERROR(VLOOKUP($A775,'様式C-1-2用'!$B$3:$O$1100,8,0),"")</f>
        <v>0</v>
      </c>
      <c r="H775" s="327">
        <f>IFERROR(VLOOKUP($A775,'様式C-1-2用'!$B$3:$O$1100,9,0),"")</f>
        <v>0</v>
      </c>
      <c r="I775" s="321">
        <f>IFERROR(VLOOKUP($A775,'様式C-1-2用'!$B$3:$O$1100,10,0),"")</f>
        <v>0</v>
      </c>
      <c r="J775" s="321">
        <f>IFERROR(VLOOKUP($A775,'様式C-1-2用'!$B$3:$O$1100,11,0),"")</f>
        <v>0</v>
      </c>
      <c r="K775" s="321">
        <f t="shared" si="12"/>
        <v>0</v>
      </c>
      <c r="L775" s="321">
        <f>IFERROR(VLOOKUP($A775,'様式C-1-2用'!$B$3:$O$1100,12,0),"")</f>
        <v>0</v>
      </c>
      <c r="M775" s="321">
        <f>IFERROR(VLOOKUP($A775,'様式C-1-2用'!$B$3:$O$1100,13,0),"")</f>
        <v>0</v>
      </c>
      <c r="N775" s="321">
        <f>IFERROR(VLOOKUP($A775,'様式C-1-2用'!$B$3:$O$1100,14,0),"")</f>
        <v>0</v>
      </c>
      <c r="O775" s="321">
        <f>IFERROR(VLOOKUP($A775,'様式C-1-2用'!$B$3:$P$1100,15,0),"")</f>
        <v>0</v>
      </c>
    </row>
    <row r="776" spans="1:15" ht="15.95" customHeight="1" x14ac:dyDescent="0.15">
      <c r="A776" s="314">
        <v>774</v>
      </c>
      <c r="B776" s="320">
        <f>IFERROR(VLOOKUP($A776,'様式C-1-2用'!$B$3:$O$1100,2,0),"")</f>
        <v>0</v>
      </c>
      <c r="C776" s="321" t="str">
        <f>IFERROR(VLOOKUP($A776,'様式C-1-2用'!$B$3:$O$1100,3,0),"")</f>
        <v/>
      </c>
      <c r="D776" s="321">
        <f>IFERROR(VLOOKUP($A776,'様式C-1-2用'!$B$3:$O$1100,5,0),"")</f>
        <v>0</v>
      </c>
      <c r="E776" s="321">
        <f>IFERROR(VLOOKUP($A776,'様式C-1-2用'!$B$3:$O$1100,6,0),"")</f>
        <v>0</v>
      </c>
      <c r="F776" s="321">
        <f>IFERROR(VLOOKUP($A776,'様式C-1-2用'!$B$3:$O$1100,7,0),"")</f>
        <v>0</v>
      </c>
      <c r="G776" s="321">
        <f>IFERROR(VLOOKUP($A776,'様式C-1-2用'!$B$3:$O$1100,8,0),"")</f>
        <v>0</v>
      </c>
      <c r="H776" s="327">
        <f>IFERROR(VLOOKUP($A776,'様式C-1-2用'!$B$3:$O$1100,9,0),"")</f>
        <v>0</v>
      </c>
      <c r="I776" s="321">
        <f>IFERROR(VLOOKUP($A776,'様式C-1-2用'!$B$3:$O$1100,10,0),"")</f>
        <v>0</v>
      </c>
      <c r="J776" s="321">
        <f>IFERROR(VLOOKUP($A776,'様式C-1-2用'!$B$3:$O$1100,11,0),"")</f>
        <v>0</v>
      </c>
      <c r="K776" s="321">
        <f t="shared" si="12"/>
        <v>0</v>
      </c>
      <c r="L776" s="321">
        <f>IFERROR(VLOOKUP($A776,'様式C-1-2用'!$B$3:$O$1100,12,0),"")</f>
        <v>0</v>
      </c>
      <c r="M776" s="321">
        <f>IFERROR(VLOOKUP($A776,'様式C-1-2用'!$B$3:$O$1100,13,0),"")</f>
        <v>0</v>
      </c>
      <c r="N776" s="321">
        <f>IFERROR(VLOOKUP($A776,'様式C-1-2用'!$B$3:$O$1100,14,0),"")</f>
        <v>0</v>
      </c>
      <c r="O776" s="321">
        <f>IFERROR(VLOOKUP($A776,'様式C-1-2用'!$B$3:$P$1100,15,0),"")</f>
        <v>0</v>
      </c>
    </row>
    <row r="777" spans="1:15" ht="15.95" customHeight="1" x14ac:dyDescent="0.15">
      <c r="A777" s="314">
        <v>775</v>
      </c>
      <c r="B777" s="320">
        <f>IFERROR(VLOOKUP($A777,'様式C-1-2用'!$B$3:$O$1100,2,0),"")</f>
        <v>0</v>
      </c>
      <c r="C777" s="321" t="str">
        <f>IFERROR(VLOOKUP($A777,'様式C-1-2用'!$B$3:$O$1100,3,0),"")</f>
        <v/>
      </c>
      <c r="D777" s="321">
        <f>IFERROR(VLOOKUP($A777,'様式C-1-2用'!$B$3:$O$1100,5,0),"")</f>
        <v>0</v>
      </c>
      <c r="E777" s="321">
        <f>IFERROR(VLOOKUP($A777,'様式C-1-2用'!$B$3:$O$1100,6,0),"")</f>
        <v>0</v>
      </c>
      <c r="F777" s="321">
        <f>IFERROR(VLOOKUP($A777,'様式C-1-2用'!$B$3:$O$1100,7,0),"")</f>
        <v>0</v>
      </c>
      <c r="G777" s="321">
        <f>IFERROR(VLOOKUP($A777,'様式C-1-2用'!$B$3:$O$1100,8,0),"")</f>
        <v>0</v>
      </c>
      <c r="H777" s="327">
        <f>IFERROR(VLOOKUP($A777,'様式C-1-2用'!$B$3:$O$1100,9,0),"")</f>
        <v>0</v>
      </c>
      <c r="I777" s="321">
        <f>IFERROR(VLOOKUP($A777,'様式C-1-2用'!$B$3:$O$1100,10,0),"")</f>
        <v>0</v>
      </c>
      <c r="J777" s="321">
        <f>IFERROR(VLOOKUP($A777,'様式C-1-2用'!$B$3:$O$1100,11,0),"")</f>
        <v>0</v>
      </c>
      <c r="K777" s="321">
        <f t="shared" si="12"/>
        <v>0</v>
      </c>
      <c r="L777" s="321">
        <f>IFERROR(VLOOKUP($A777,'様式C-1-2用'!$B$3:$O$1100,12,0),"")</f>
        <v>0</v>
      </c>
      <c r="M777" s="321">
        <f>IFERROR(VLOOKUP($A777,'様式C-1-2用'!$B$3:$O$1100,13,0),"")</f>
        <v>0</v>
      </c>
      <c r="N777" s="321">
        <f>IFERROR(VLOOKUP($A777,'様式C-1-2用'!$B$3:$O$1100,14,0),"")</f>
        <v>0</v>
      </c>
      <c r="O777" s="321">
        <f>IFERROR(VLOOKUP($A777,'様式C-1-2用'!$B$3:$P$1100,15,0),"")</f>
        <v>0</v>
      </c>
    </row>
    <row r="778" spans="1:15" ht="15.95" customHeight="1" x14ac:dyDescent="0.15">
      <c r="A778" s="314">
        <v>776</v>
      </c>
      <c r="B778" s="320">
        <f>IFERROR(VLOOKUP($A778,'様式C-1-2用'!$B$3:$O$1100,2,0),"")</f>
        <v>0</v>
      </c>
      <c r="C778" s="321" t="str">
        <f>IFERROR(VLOOKUP($A778,'様式C-1-2用'!$B$3:$O$1100,3,0),"")</f>
        <v/>
      </c>
      <c r="D778" s="321">
        <f>IFERROR(VLOOKUP($A778,'様式C-1-2用'!$B$3:$O$1100,5,0),"")</f>
        <v>0</v>
      </c>
      <c r="E778" s="321">
        <f>IFERROR(VLOOKUP($A778,'様式C-1-2用'!$B$3:$O$1100,6,0),"")</f>
        <v>0</v>
      </c>
      <c r="F778" s="321">
        <f>IFERROR(VLOOKUP($A778,'様式C-1-2用'!$B$3:$O$1100,7,0),"")</f>
        <v>0</v>
      </c>
      <c r="G778" s="321">
        <f>IFERROR(VLOOKUP($A778,'様式C-1-2用'!$B$3:$O$1100,8,0),"")</f>
        <v>0</v>
      </c>
      <c r="H778" s="327">
        <f>IFERROR(VLOOKUP($A778,'様式C-1-2用'!$B$3:$O$1100,9,0),"")</f>
        <v>0</v>
      </c>
      <c r="I778" s="321">
        <f>IFERROR(VLOOKUP($A778,'様式C-1-2用'!$B$3:$O$1100,10,0),"")</f>
        <v>0</v>
      </c>
      <c r="J778" s="321">
        <f>IFERROR(VLOOKUP($A778,'様式C-1-2用'!$B$3:$O$1100,11,0),"")</f>
        <v>0</v>
      </c>
      <c r="K778" s="321">
        <f t="shared" si="12"/>
        <v>0</v>
      </c>
      <c r="L778" s="321">
        <f>IFERROR(VLOOKUP($A778,'様式C-1-2用'!$B$3:$O$1100,12,0),"")</f>
        <v>0</v>
      </c>
      <c r="M778" s="321">
        <f>IFERROR(VLOOKUP($A778,'様式C-1-2用'!$B$3:$O$1100,13,0),"")</f>
        <v>0</v>
      </c>
      <c r="N778" s="321">
        <f>IFERROR(VLOOKUP($A778,'様式C-1-2用'!$B$3:$O$1100,14,0),"")</f>
        <v>0</v>
      </c>
      <c r="O778" s="321">
        <f>IFERROR(VLOOKUP($A778,'様式C-1-2用'!$B$3:$P$1100,15,0),"")</f>
        <v>0</v>
      </c>
    </row>
    <row r="779" spans="1:15" ht="15.95" customHeight="1" x14ac:dyDescent="0.15">
      <c r="A779" s="314">
        <v>777</v>
      </c>
      <c r="B779" s="320">
        <f>IFERROR(VLOOKUP($A779,'様式C-1-2用'!$B$3:$O$1100,2,0),"")</f>
        <v>0</v>
      </c>
      <c r="C779" s="321" t="str">
        <f>IFERROR(VLOOKUP($A779,'様式C-1-2用'!$B$3:$O$1100,3,0),"")</f>
        <v/>
      </c>
      <c r="D779" s="321">
        <f>IFERROR(VLOOKUP($A779,'様式C-1-2用'!$B$3:$O$1100,5,0),"")</f>
        <v>0</v>
      </c>
      <c r="E779" s="321">
        <f>IFERROR(VLOOKUP($A779,'様式C-1-2用'!$B$3:$O$1100,6,0),"")</f>
        <v>0</v>
      </c>
      <c r="F779" s="321">
        <f>IFERROR(VLOOKUP($A779,'様式C-1-2用'!$B$3:$O$1100,7,0),"")</f>
        <v>0</v>
      </c>
      <c r="G779" s="321">
        <f>IFERROR(VLOOKUP($A779,'様式C-1-2用'!$B$3:$O$1100,8,0),"")</f>
        <v>0</v>
      </c>
      <c r="H779" s="327">
        <f>IFERROR(VLOOKUP($A779,'様式C-1-2用'!$B$3:$O$1100,9,0),"")</f>
        <v>0</v>
      </c>
      <c r="I779" s="321">
        <f>IFERROR(VLOOKUP($A779,'様式C-1-2用'!$B$3:$O$1100,10,0),"")</f>
        <v>0</v>
      </c>
      <c r="J779" s="321">
        <f>IFERROR(VLOOKUP($A779,'様式C-1-2用'!$B$3:$O$1100,11,0),"")</f>
        <v>0</v>
      </c>
      <c r="K779" s="321">
        <f t="shared" si="12"/>
        <v>0</v>
      </c>
      <c r="L779" s="321">
        <f>IFERROR(VLOOKUP($A779,'様式C-1-2用'!$B$3:$O$1100,12,0),"")</f>
        <v>0</v>
      </c>
      <c r="M779" s="321">
        <f>IFERROR(VLOOKUP($A779,'様式C-1-2用'!$B$3:$O$1100,13,0),"")</f>
        <v>0</v>
      </c>
      <c r="N779" s="321">
        <f>IFERROR(VLOOKUP($A779,'様式C-1-2用'!$B$3:$O$1100,14,0),"")</f>
        <v>0</v>
      </c>
      <c r="O779" s="321">
        <f>IFERROR(VLOOKUP($A779,'様式C-1-2用'!$B$3:$P$1100,15,0),"")</f>
        <v>0</v>
      </c>
    </row>
    <row r="780" spans="1:15" ht="15.95" customHeight="1" x14ac:dyDescent="0.15">
      <c r="A780" s="314">
        <v>778</v>
      </c>
      <c r="B780" s="320">
        <f>IFERROR(VLOOKUP($A780,'様式C-1-2用'!$B$3:$O$1100,2,0),"")</f>
        <v>0</v>
      </c>
      <c r="C780" s="321" t="str">
        <f>IFERROR(VLOOKUP($A780,'様式C-1-2用'!$B$3:$O$1100,3,0),"")</f>
        <v/>
      </c>
      <c r="D780" s="321">
        <f>IFERROR(VLOOKUP($A780,'様式C-1-2用'!$B$3:$O$1100,5,0),"")</f>
        <v>0</v>
      </c>
      <c r="E780" s="321">
        <f>IFERROR(VLOOKUP($A780,'様式C-1-2用'!$B$3:$O$1100,6,0),"")</f>
        <v>0</v>
      </c>
      <c r="F780" s="321">
        <f>IFERROR(VLOOKUP($A780,'様式C-1-2用'!$B$3:$O$1100,7,0),"")</f>
        <v>0</v>
      </c>
      <c r="G780" s="321">
        <f>IFERROR(VLOOKUP($A780,'様式C-1-2用'!$B$3:$O$1100,8,0),"")</f>
        <v>0</v>
      </c>
      <c r="H780" s="327">
        <f>IFERROR(VLOOKUP($A780,'様式C-1-2用'!$B$3:$O$1100,9,0),"")</f>
        <v>0</v>
      </c>
      <c r="I780" s="321">
        <f>IFERROR(VLOOKUP($A780,'様式C-1-2用'!$B$3:$O$1100,10,0),"")</f>
        <v>0</v>
      </c>
      <c r="J780" s="321">
        <f>IFERROR(VLOOKUP($A780,'様式C-1-2用'!$B$3:$O$1100,11,0),"")</f>
        <v>0</v>
      </c>
      <c r="K780" s="321">
        <f t="shared" si="12"/>
        <v>0</v>
      </c>
      <c r="L780" s="321">
        <f>IFERROR(VLOOKUP($A780,'様式C-1-2用'!$B$3:$O$1100,12,0),"")</f>
        <v>0</v>
      </c>
      <c r="M780" s="321">
        <f>IFERROR(VLOOKUP($A780,'様式C-1-2用'!$B$3:$O$1100,13,0),"")</f>
        <v>0</v>
      </c>
      <c r="N780" s="321">
        <f>IFERROR(VLOOKUP($A780,'様式C-1-2用'!$B$3:$O$1100,14,0),"")</f>
        <v>0</v>
      </c>
      <c r="O780" s="321">
        <f>IFERROR(VLOOKUP($A780,'様式C-1-2用'!$B$3:$P$1100,15,0),"")</f>
        <v>0</v>
      </c>
    </row>
    <row r="781" spans="1:15" ht="15.95" customHeight="1" x14ac:dyDescent="0.15">
      <c r="A781" s="314">
        <v>779</v>
      </c>
      <c r="B781" s="320">
        <f>IFERROR(VLOOKUP($A781,'様式C-1-2用'!$B$3:$O$1100,2,0),"")</f>
        <v>0</v>
      </c>
      <c r="C781" s="321" t="str">
        <f>IFERROR(VLOOKUP($A781,'様式C-1-2用'!$B$3:$O$1100,3,0),"")</f>
        <v/>
      </c>
      <c r="D781" s="321">
        <f>IFERROR(VLOOKUP($A781,'様式C-1-2用'!$B$3:$O$1100,5,0),"")</f>
        <v>0</v>
      </c>
      <c r="E781" s="321">
        <f>IFERROR(VLOOKUP($A781,'様式C-1-2用'!$B$3:$O$1100,6,0),"")</f>
        <v>0</v>
      </c>
      <c r="F781" s="321">
        <f>IFERROR(VLOOKUP($A781,'様式C-1-2用'!$B$3:$O$1100,7,0),"")</f>
        <v>0</v>
      </c>
      <c r="G781" s="321">
        <f>IFERROR(VLOOKUP($A781,'様式C-1-2用'!$B$3:$O$1100,8,0),"")</f>
        <v>0</v>
      </c>
      <c r="H781" s="327">
        <f>IFERROR(VLOOKUP($A781,'様式C-1-2用'!$B$3:$O$1100,9,0),"")</f>
        <v>0</v>
      </c>
      <c r="I781" s="321">
        <f>IFERROR(VLOOKUP($A781,'様式C-1-2用'!$B$3:$O$1100,10,0),"")</f>
        <v>0</v>
      </c>
      <c r="J781" s="321">
        <f>IFERROR(VLOOKUP($A781,'様式C-1-2用'!$B$3:$O$1100,11,0),"")</f>
        <v>0</v>
      </c>
      <c r="K781" s="321">
        <f t="shared" si="12"/>
        <v>0</v>
      </c>
      <c r="L781" s="321">
        <f>IFERROR(VLOOKUP($A781,'様式C-1-2用'!$B$3:$O$1100,12,0),"")</f>
        <v>0</v>
      </c>
      <c r="M781" s="321">
        <f>IFERROR(VLOOKUP($A781,'様式C-1-2用'!$B$3:$O$1100,13,0),"")</f>
        <v>0</v>
      </c>
      <c r="N781" s="321">
        <f>IFERROR(VLOOKUP($A781,'様式C-1-2用'!$B$3:$O$1100,14,0),"")</f>
        <v>0</v>
      </c>
      <c r="O781" s="321">
        <f>IFERROR(VLOOKUP($A781,'様式C-1-2用'!$B$3:$P$1100,15,0),"")</f>
        <v>0</v>
      </c>
    </row>
    <row r="782" spans="1:15" ht="15.95" customHeight="1" x14ac:dyDescent="0.15">
      <c r="A782" s="314">
        <v>780</v>
      </c>
      <c r="B782" s="320">
        <f>IFERROR(VLOOKUP($A782,'様式C-1-2用'!$B$3:$O$1100,2,0),"")</f>
        <v>0</v>
      </c>
      <c r="C782" s="321" t="str">
        <f>IFERROR(VLOOKUP($A782,'様式C-1-2用'!$B$3:$O$1100,3,0),"")</f>
        <v/>
      </c>
      <c r="D782" s="321">
        <f>IFERROR(VLOOKUP($A782,'様式C-1-2用'!$B$3:$O$1100,5,0),"")</f>
        <v>0</v>
      </c>
      <c r="E782" s="321">
        <f>IFERROR(VLOOKUP($A782,'様式C-1-2用'!$B$3:$O$1100,6,0),"")</f>
        <v>0</v>
      </c>
      <c r="F782" s="321">
        <f>IFERROR(VLOOKUP($A782,'様式C-1-2用'!$B$3:$O$1100,7,0),"")</f>
        <v>0</v>
      </c>
      <c r="G782" s="321">
        <f>IFERROR(VLOOKUP($A782,'様式C-1-2用'!$B$3:$O$1100,8,0),"")</f>
        <v>0</v>
      </c>
      <c r="H782" s="327">
        <f>IFERROR(VLOOKUP($A782,'様式C-1-2用'!$B$3:$O$1100,9,0),"")</f>
        <v>0</v>
      </c>
      <c r="I782" s="321">
        <f>IFERROR(VLOOKUP($A782,'様式C-1-2用'!$B$3:$O$1100,10,0),"")</f>
        <v>0</v>
      </c>
      <c r="J782" s="321">
        <f>IFERROR(VLOOKUP($A782,'様式C-1-2用'!$B$3:$O$1100,11,0),"")</f>
        <v>0</v>
      </c>
      <c r="K782" s="321">
        <f t="shared" si="12"/>
        <v>0</v>
      </c>
      <c r="L782" s="321">
        <f>IFERROR(VLOOKUP($A782,'様式C-1-2用'!$B$3:$O$1100,12,0),"")</f>
        <v>0</v>
      </c>
      <c r="M782" s="321">
        <f>IFERROR(VLOOKUP($A782,'様式C-1-2用'!$B$3:$O$1100,13,0),"")</f>
        <v>0</v>
      </c>
      <c r="N782" s="321">
        <f>IFERROR(VLOOKUP($A782,'様式C-1-2用'!$B$3:$O$1100,14,0),"")</f>
        <v>0</v>
      </c>
      <c r="O782" s="321">
        <f>IFERROR(VLOOKUP($A782,'様式C-1-2用'!$B$3:$P$1100,15,0),"")</f>
        <v>0</v>
      </c>
    </row>
    <row r="783" spans="1:15" ht="15.95" customHeight="1" x14ac:dyDescent="0.15">
      <c r="A783" s="314">
        <v>781</v>
      </c>
      <c r="B783" s="320">
        <f>IFERROR(VLOOKUP($A783,'様式C-1-2用'!$B$3:$O$1100,2,0),"")</f>
        <v>0</v>
      </c>
      <c r="C783" s="321" t="str">
        <f>IFERROR(VLOOKUP($A783,'様式C-1-2用'!$B$3:$O$1100,3,0),"")</f>
        <v/>
      </c>
      <c r="D783" s="321">
        <f>IFERROR(VLOOKUP($A783,'様式C-1-2用'!$B$3:$O$1100,5,0),"")</f>
        <v>0</v>
      </c>
      <c r="E783" s="321">
        <f>IFERROR(VLOOKUP($A783,'様式C-1-2用'!$B$3:$O$1100,6,0),"")</f>
        <v>0</v>
      </c>
      <c r="F783" s="321">
        <f>IFERROR(VLOOKUP($A783,'様式C-1-2用'!$B$3:$O$1100,7,0),"")</f>
        <v>0</v>
      </c>
      <c r="G783" s="321">
        <f>IFERROR(VLOOKUP($A783,'様式C-1-2用'!$B$3:$O$1100,8,0),"")</f>
        <v>0</v>
      </c>
      <c r="H783" s="327">
        <f>IFERROR(VLOOKUP($A783,'様式C-1-2用'!$B$3:$O$1100,9,0),"")</f>
        <v>0</v>
      </c>
      <c r="I783" s="321">
        <f>IFERROR(VLOOKUP($A783,'様式C-1-2用'!$B$3:$O$1100,10,0),"")</f>
        <v>0</v>
      </c>
      <c r="J783" s="321">
        <f>IFERROR(VLOOKUP($A783,'様式C-1-2用'!$B$3:$O$1100,11,0),"")</f>
        <v>0</v>
      </c>
      <c r="K783" s="321">
        <f t="shared" si="12"/>
        <v>0</v>
      </c>
      <c r="L783" s="321">
        <f>IFERROR(VLOOKUP($A783,'様式C-1-2用'!$B$3:$O$1100,12,0),"")</f>
        <v>0</v>
      </c>
      <c r="M783" s="321">
        <f>IFERROR(VLOOKUP($A783,'様式C-1-2用'!$B$3:$O$1100,13,0),"")</f>
        <v>0</v>
      </c>
      <c r="N783" s="321">
        <f>IFERROR(VLOOKUP($A783,'様式C-1-2用'!$B$3:$O$1100,14,0),"")</f>
        <v>0</v>
      </c>
      <c r="O783" s="321">
        <f>IFERROR(VLOOKUP($A783,'様式C-1-2用'!$B$3:$P$1100,15,0),"")</f>
        <v>0</v>
      </c>
    </row>
    <row r="784" spans="1:15" ht="15.95" customHeight="1" x14ac:dyDescent="0.15">
      <c r="A784" s="314">
        <v>782</v>
      </c>
      <c r="B784" s="320">
        <f>IFERROR(VLOOKUP($A784,'様式C-1-2用'!$B$3:$O$1100,2,0),"")</f>
        <v>0</v>
      </c>
      <c r="C784" s="321" t="str">
        <f>IFERROR(VLOOKUP($A784,'様式C-1-2用'!$B$3:$O$1100,3,0),"")</f>
        <v/>
      </c>
      <c r="D784" s="321">
        <f>IFERROR(VLOOKUP($A784,'様式C-1-2用'!$B$3:$O$1100,5,0),"")</f>
        <v>0</v>
      </c>
      <c r="E784" s="321">
        <f>IFERROR(VLOOKUP($A784,'様式C-1-2用'!$B$3:$O$1100,6,0),"")</f>
        <v>0</v>
      </c>
      <c r="F784" s="321">
        <f>IFERROR(VLOOKUP($A784,'様式C-1-2用'!$B$3:$O$1100,7,0),"")</f>
        <v>0</v>
      </c>
      <c r="G784" s="321">
        <f>IFERROR(VLOOKUP($A784,'様式C-1-2用'!$B$3:$O$1100,8,0),"")</f>
        <v>0</v>
      </c>
      <c r="H784" s="327">
        <f>IFERROR(VLOOKUP($A784,'様式C-1-2用'!$B$3:$O$1100,9,0),"")</f>
        <v>0</v>
      </c>
      <c r="I784" s="321">
        <f>IFERROR(VLOOKUP($A784,'様式C-1-2用'!$B$3:$O$1100,10,0),"")</f>
        <v>0</v>
      </c>
      <c r="J784" s="321">
        <f>IFERROR(VLOOKUP($A784,'様式C-1-2用'!$B$3:$O$1100,11,0),"")</f>
        <v>0</v>
      </c>
      <c r="K784" s="321">
        <f t="shared" si="12"/>
        <v>0</v>
      </c>
      <c r="L784" s="321">
        <f>IFERROR(VLOOKUP($A784,'様式C-1-2用'!$B$3:$O$1100,12,0),"")</f>
        <v>0</v>
      </c>
      <c r="M784" s="321">
        <f>IFERROR(VLOOKUP($A784,'様式C-1-2用'!$B$3:$O$1100,13,0),"")</f>
        <v>0</v>
      </c>
      <c r="N784" s="321">
        <f>IFERROR(VLOOKUP($A784,'様式C-1-2用'!$B$3:$O$1100,14,0),"")</f>
        <v>0</v>
      </c>
      <c r="O784" s="321">
        <f>IFERROR(VLOOKUP($A784,'様式C-1-2用'!$B$3:$P$1100,15,0),"")</f>
        <v>0</v>
      </c>
    </row>
    <row r="785" spans="1:15" ht="15.95" customHeight="1" x14ac:dyDescent="0.15">
      <c r="A785" s="314">
        <v>783</v>
      </c>
      <c r="B785" s="320">
        <f>IFERROR(VLOOKUP($A785,'様式C-1-2用'!$B$3:$O$1100,2,0),"")</f>
        <v>0</v>
      </c>
      <c r="C785" s="321" t="str">
        <f>IFERROR(VLOOKUP($A785,'様式C-1-2用'!$B$3:$O$1100,3,0),"")</f>
        <v/>
      </c>
      <c r="D785" s="321">
        <f>IFERROR(VLOOKUP($A785,'様式C-1-2用'!$B$3:$O$1100,5,0),"")</f>
        <v>0</v>
      </c>
      <c r="E785" s="321">
        <f>IFERROR(VLOOKUP($A785,'様式C-1-2用'!$B$3:$O$1100,6,0),"")</f>
        <v>0</v>
      </c>
      <c r="F785" s="321">
        <f>IFERROR(VLOOKUP($A785,'様式C-1-2用'!$B$3:$O$1100,7,0),"")</f>
        <v>0</v>
      </c>
      <c r="G785" s="321">
        <f>IFERROR(VLOOKUP($A785,'様式C-1-2用'!$B$3:$O$1100,8,0),"")</f>
        <v>0</v>
      </c>
      <c r="H785" s="327">
        <f>IFERROR(VLOOKUP($A785,'様式C-1-2用'!$B$3:$O$1100,9,0),"")</f>
        <v>0</v>
      </c>
      <c r="I785" s="321">
        <f>IFERROR(VLOOKUP($A785,'様式C-1-2用'!$B$3:$O$1100,10,0),"")</f>
        <v>0</v>
      </c>
      <c r="J785" s="321">
        <f>IFERROR(VLOOKUP($A785,'様式C-1-2用'!$B$3:$O$1100,11,0),"")</f>
        <v>0</v>
      </c>
      <c r="K785" s="321">
        <f t="shared" si="12"/>
        <v>0</v>
      </c>
      <c r="L785" s="321">
        <f>IFERROR(VLOOKUP($A785,'様式C-1-2用'!$B$3:$O$1100,12,0),"")</f>
        <v>0</v>
      </c>
      <c r="M785" s="321">
        <f>IFERROR(VLOOKUP($A785,'様式C-1-2用'!$B$3:$O$1100,13,0),"")</f>
        <v>0</v>
      </c>
      <c r="N785" s="321">
        <f>IFERROR(VLOOKUP($A785,'様式C-1-2用'!$B$3:$O$1100,14,0),"")</f>
        <v>0</v>
      </c>
      <c r="O785" s="321">
        <f>IFERROR(VLOOKUP($A785,'様式C-1-2用'!$B$3:$P$1100,15,0),"")</f>
        <v>0</v>
      </c>
    </row>
    <row r="786" spans="1:15" ht="15.95" customHeight="1" x14ac:dyDescent="0.15">
      <c r="A786" s="314">
        <v>784</v>
      </c>
      <c r="B786" s="320">
        <f>IFERROR(VLOOKUP($A786,'様式C-1-2用'!$B$3:$O$1100,2,0),"")</f>
        <v>0</v>
      </c>
      <c r="C786" s="321" t="str">
        <f>IFERROR(VLOOKUP($A786,'様式C-1-2用'!$B$3:$O$1100,3,0),"")</f>
        <v/>
      </c>
      <c r="D786" s="321">
        <f>IFERROR(VLOOKUP($A786,'様式C-1-2用'!$B$3:$O$1100,5,0),"")</f>
        <v>0</v>
      </c>
      <c r="E786" s="321">
        <f>IFERROR(VLOOKUP($A786,'様式C-1-2用'!$B$3:$O$1100,6,0),"")</f>
        <v>0</v>
      </c>
      <c r="F786" s="321">
        <f>IFERROR(VLOOKUP($A786,'様式C-1-2用'!$B$3:$O$1100,7,0),"")</f>
        <v>0</v>
      </c>
      <c r="G786" s="321">
        <f>IFERROR(VLOOKUP($A786,'様式C-1-2用'!$B$3:$O$1100,8,0),"")</f>
        <v>0</v>
      </c>
      <c r="H786" s="327">
        <f>IFERROR(VLOOKUP($A786,'様式C-1-2用'!$B$3:$O$1100,9,0),"")</f>
        <v>0</v>
      </c>
      <c r="I786" s="321">
        <f>IFERROR(VLOOKUP($A786,'様式C-1-2用'!$B$3:$O$1100,10,0),"")</f>
        <v>0</v>
      </c>
      <c r="J786" s="321">
        <f>IFERROR(VLOOKUP($A786,'様式C-1-2用'!$B$3:$O$1100,11,0),"")</f>
        <v>0</v>
      </c>
      <c r="K786" s="321">
        <f t="shared" si="12"/>
        <v>0</v>
      </c>
      <c r="L786" s="321">
        <f>IFERROR(VLOOKUP($A786,'様式C-1-2用'!$B$3:$O$1100,12,0),"")</f>
        <v>0</v>
      </c>
      <c r="M786" s="321">
        <f>IFERROR(VLOOKUP($A786,'様式C-1-2用'!$B$3:$O$1100,13,0),"")</f>
        <v>0</v>
      </c>
      <c r="N786" s="321">
        <f>IFERROR(VLOOKUP($A786,'様式C-1-2用'!$B$3:$O$1100,14,0),"")</f>
        <v>0</v>
      </c>
      <c r="O786" s="321">
        <f>IFERROR(VLOOKUP($A786,'様式C-1-2用'!$B$3:$P$1100,15,0),"")</f>
        <v>0</v>
      </c>
    </row>
    <row r="787" spans="1:15" ht="15.95" customHeight="1" x14ac:dyDescent="0.15">
      <c r="A787" s="314">
        <v>785</v>
      </c>
      <c r="B787" s="320">
        <f>IFERROR(VLOOKUP($A787,'様式C-1-2用'!$B$3:$O$1100,2,0),"")</f>
        <v>0</v>
      </c>
      <c r="C787" s="321" t="str">
        <f>IFERROR(VLOOKUP($A787,'様式C-1-2用'!$B$3:$O$1100,3,0),"")</f>
        <v/>
      </c>
      <c r="D787" s="321">
        <f>IFERROR(VLOOKUP($A787,'様式C-1-2用'!$B$3:$O$1100,5,0),"")</f>
        <v>0</v>
      </c>
      <c r="E787" s="321">
        <f>IFERROR(VLOOKUP($A787,'様式C-1-2用'!$B$3:$O$1100,6,0),"")</f>
        <v>0</v>
      </c>
      <c r="F787" s="321">
        <f>IFERROR(VLOOKUP($A787,'様式C-1-2用'!$B$3:$O$1100,7,0),"")</f>
        <v>0</v>
      </c>
      <c r="G787" s="321">
        <f>IFERROR(VLOOKUP($A787,'様式C-1-2用'!$B$3:$O$1100,8,0),"")</f>
        <v>0</v>
      </c>
      <c r="H787" s="327">
        <f>IFERROR(VLOOKUP($A787,'様式C-1-2用'!$B$3:$O$1100,9,0),"")</f>
        <v>0</v>
      </c>
      <c r="I787" s="321">
        <f>IFERROR(VLOOKUP($A787,'様式C-1-2用'!$B$3:$O$1100,10,0),"")</f>
        <v>0</v>
      </c>
      <c r="J787" s="321">
        <f>IFERROR(VLOOKUP($A787,'様式C-1-2用'!$B$3:$O$1100,11,0),"")</f>
        <v>0</v>
      </c>
      <c r="K787" s="321">
        <f t="shared" si="12"/>
        <v>0</v>
      </c>
      <c r="L787" s="321">
        <f>IFERROR(VLOOKUP($A787,'様式C-1-2用'!$B$3:$O$1100,12,0),"")</f>
        <v>0</v>
      </c>
      <c r="M787" s="321">
        <f>IFERROR(VLOOKUP($A787,'様式C-1-2用'!$B$3:$O$1100,13,0),"")</f>
        <v>0</v>
      </c>
      <c r="N787" s="321">
        <f>IFERROR(VLOOKUP($A787,'様式C-1-2用'!$B$3:$O$1100,14,0),"")</f>
        <v>0</v>
      </c>
      <c r="O787" s="321">
        <f>IFERROR(VLOOKUP($A787,'様式C-1-2用'!$B$3:$P$1100,15,0),"")</f>
        <v>0</v>
      </c>
    </row>
    <row r="788" spans="1:15" ht="15.95" customHeight="1" x14ac:dyDescent="0.15">
      <c r="A788" s="314">
        <v>786</v>
      </c>
      <c r="B788" s="320">
        <f>IFERROR(VLOOKUP($A788,'様式C-1-2用'!$B$3:$O$1100,2,0),"")</f>
        <v>0</v>
      </c>
      <c r="C788" s="321" t="str">
        <f>IFERROR(VLOOKUP($A788,'様式C-1-2用'!$B$3:$O$1100,3,0),"")</f>
        <v/>
      </c>
      <c r="D788" s="321">
        <f>IFERROR(VLOOKUP($A788,'様式C-1-2用'!$B$3:$O$1100,5,0),"")</f>
        <v>0</v>
      </c>
      <c r="E788" s="321">
        <f>IFERROR(VLOOKUP($A788,'様式C-1-2用'!$B$3:$O$1100,6,0),"")</f>
        <v>0</v>
      </c>
      <c r="F788" s="321">
        <f>IFERROR(VLOOKUP($A788,'様式C-1-2用'!$B$3:$O$1100,7,0),"")</f>
        <v>0</v>
      </c>
      <c r="G788" s="321">
        <f>IFERROR(VLOOKUP($A788,'様式C-1-2用'!$B$3:$O$1100,8,0),"")</f>
        <v>0</v>
      </c>
      <c r="H788" s="327">
        <f>IFERROR(VLOOKUP($A788,'様式C-1-2用'!$B$3:$O$1100,9,0),"")</f>
        <v>0</v>
      </c>
      <c r="I788" s="321">
        <f>IFERROR(VLOOKUP($A788,'様式C-1-2用'!$B$3:$O$1100,10,0),"")</f>
        <v>0</v>
      </c>
      <c r="J788" s="321">
        <f>IFERROR(VLOOKUP($A788,'様式C-1-2用'!$B$3:$O$1100,11,0),"")</f>
        <v>0</v>
      </c>
      <c r="K788" s="321">
        <f t="shared" si="12"/>
        <v>0</v>
      </c>
      <c r="L788" s="321">
        <f>IFERROR(VLOOKUP($A788,'様式C-1-2用'!$B$3:$O$1100,12,0),"")</f>
        <v>0</v>
      </c>
      <c r="M788" s="321">
        <f>IFERROR(VLOOKUP($A788,'様式C-1-2用'!$B$3:$O$1100,13,0),"")</f>
        <v>0</v>
      </c>
      <c r="N788" s="321">
        <f>IFERROR(VLOOKUP($A788,'様式C-1-2用'!$B$3:$O$1100,14,0),"")</f>
        <v>0</v>
      </c>
      <c r="O788" s="321">
        <f>IFERROR(VLOOKUP($A788,'様式C-1-2用'!$B$3:$P$1100,15,0),"")</f>
        <v>0</v>
      </c>
    </row>
    <row r="789" spans="1:15" ht="15.95" customHeight="1" x14ac:dyDescent="0.15">
      <c r="A789" s="314">
        <v>787</v>
      </c>
      <c r="B789" s="320">
        <f>IFERROR(VLOOKUP($A789,'様式C-1-2用'!$B$3:$O$1100,2,0),"")</f>
        <v>0</v>
      </c>
      <c r="C789" s="321" t="str">
        <f>IFERROR(VLOOKUP($A789,'様式C-1-2用'!$B$3:$O$1100,3,0),"")</f>
        <v/>
      </c>
      <c r="D789" s="321">
        <f>IFERROR(VLOOKUP($A789,'様式C-1-2用'!$B$3:$O$1100,5,0),"")</f>
        <v>0</v>
      </c>
      <c r="E789" s="321">
        <f>IFERROR(VLOOKUP($A789,'様式C-1-2用'!$B$3:$O$1100,6,0),"")</f>
        <v>0</v>
      </c>
      <c r="F789" s="321">
        <f>IFERROR(VLOOKUP($A789,'様式C-1-2用'!$B$3:$O$1100,7,0),"")</f>
        <v>0</v>
      </c>
      <c r="G789" s="321">
        <f>IFERROR(VLOOKUP($A789,'様式C-1-2用'!$B$3:$O$1100,8,0),"")</f>
        <v>0</v>
      </c>
      <c r="H789" s="327">
        <f>IFERROR(VLOOKUP($A789,'様式C-1-2用'!$B$3:$O$1100,9,0),"")</f>
        <v>0</v>
      </c>
      <c r="I789" s="321">
        <f>IFERROR(VLOOKUP($A789,'様式C-1-2用'!$B$3:$O$1100,10,0),"")</f>
        <v>0</v>
      </c>
      <c r="J789" s="321">
        <f>IFERROR(VLOOKUP($A789,'様式C-1-2用'!$B$3:$O$1100,11,0),"")</f>
        <v>0</v>
      </c>
      <c r="K789" s="321">
        <f t="shared" si="12"/>
        <v>0</v>
      </c>
      <c r="L789" s="321">
        <f>IFERROR(VLOOKUP($A789,'様式C-1-2用'!$B$3:$O$1100,12,0),"")</f>
        <v>0</v>
      </c>
      <c r="M789" s="321">
        <f>IFERROR(VLOOKUP($A789,'様式C-1-2用'!$B$3:$O$1100,13,0),"")</f>
        <v>0</v>
      </c>
      <c r="N789" s="321">
        <f>IFERROR(VLOOKUP($A789,'様式C-1-2用'!$B$3:$O$1100,14,0),"")</f>
        <v>0</v>
      </c>
      <c r="O789" s="321">
        <f>IFERROR(VLOOKUP($A789,'様式C-1-2用'!$B$3:$P$1100,15,0),"")</f>
        <v>0</v>
      </c>
    </row>
    <row r="790" spans="1:15" ht="15.95" customHeight="1" x14ac:dyDescent="0.15">
      <c r="A790" s="314">
        <v>788</v>
      </c>
      <c r="B790" s="320">
        <f>IFERROR(VLOOKUP($A790,'様式C-1-2用'!$B$3:$O$1100,2,0),"")</f>
        <v>0</v>
      </c>
      <c r="C790" s="321" t="str">
        <f>IFERROR(VLOOKUP($A790,'様式C-1-2用'!$B$3:$O$1100,3,0),"")</f>
        <v/>
      </c>
      <c r="D790" s="321">
        <f>IFERROR(VLOOKUP($A790,'様式C-1-2用'!$B$3:$O$1100,5,0),"")</f>
        <v>0</v>
      </c>
      <c r="E790" s="321">
        <f>IFERROR(VLOOKUP($A790,'様式C-1-2用'!$B$3:$O$1100,6,0),"")</f>
        <v>0</v>
      </c>
      <c r="F790" s="321">
        <f>IFERROR(VLOOKUP($A790,'様式C-1-2用'!$B$3:$O$1100,7,0),"")</f>
        <v>0</v>
      </c>
      <c r="G790" s="321">
        <f>IFERROR(VLOOKUP($A790,'様式C-1-2用'!$B$3:$O$1100,8,0),"")</f>
        <v>0</v>
      </c>
      <c r="H790" s="327">
        <f>IFERROR(VLOOKUP($A790,'様式C-1-2用'!$B$3:$O$1100,9,0),"")</f>
        <v>0</v>
      </c>
      <c r="I790" s="321">
        <f>IFERROR(VLOOKUP($A790,'様式C-1-2用'!$B$3:$O$1100,10,0),"")</f>
        <v>0</v>
      </c>
      <c r="J790" s="321">
        <f>IFERROR(VLOOKUP($A790,'様式C-1-2用'!$B$3:$O$1100,11,0),"")</f>
        <v>0</v>
      </c>
      <c r="K790" s="321">
        <f t="shared" si="12"/>
        <v>0</v>
      </c>
      <c r="L790" s="321">
        <f>IFERROR(VLOOKUP($A790,'様式C-1-2用'!$B$3:$O$1100,12,0),"")</f>
        <v>0</v>
      </c>
      <c r="M790" s="321">
        <f>IFERROR(VLOOKUP($A790,'様式C-1-2用'!$B$3:$O$1100,13,0),"")</f>
        <v>0</v>
      </c>
      <c r="N790" s="321">
        <f>IFERROR(VLOOKUP($A790,'様式C-1-2用'!$B$3:$O$1100,14,0),"")</f>
        <v>0</v>
      </c>
      <c r="O790" s="321">
        <f>IFERROR(VLOOKUP($A790,'様式C-1-2用'!$B$3:$P$1100,15,0),"")</f>
        <v>0</v>
      </c>
    </row>
    <row r="791" spans="1:15" ht="15.95" customHeight="1" x14ac:dyDescent="0.15">
      <c r="A791" s="314">
        <v>789</v>
      </c>
      <c r="B791" s="320">
        <f>IFERROR(VLOOKUP($A791,'様式C-1-2用'!$B$3:$O$1100,2,0),"")</f>
        <v>0</v>
      </c>
      <c r="C791" s="321" t="str">
        <f>IFERROR(VLOOKUP($A791,'様式C-1-2用'!$B$3:$O$1100,3,0),"")</f>
        <v/>
      </c>
      <c r="D791" s="321">
        <f>IFERROR(VLOOKUP($A791,'様式C-1-2用'!$B$3:$O$1100,5,0),"")</f>
        <v>0</v>
      </c>
      <c r="E791" s="321">
        <f>IFERROR(VLOOKUP($A791,'様式C-1-2用'!$B$3:$O$1100,6,0),"")</f>
        <v>0</v>
      </c>
      <c r="F791" s="321">
        <f>IFERROR(VLOOKUP($A791,'様式C-1-2用'!$B$3:$O$1100,7,0),"")</f>
        <v>0</v>
      </c>
      <c r="G791" s="321">
        <f>IFERROR(VLOOKUP($A791,'様式C-1-2用'!$B$3:$O$1100,8,0),"")</f>
        <v>0</v>
      </c>
      <c r="H791" s="327">
        <f>IFERROR(VLOOKUP($A791,'様式C-1-2用'!$B$3:$O$1100,9,0),"")</f>
        <v>0</v>
      </c>
      <c r="I791" s="321">
        <f>IFERROR(VLOOKUP($A791,'様式C-1-2用'!$B$3:$O$1100,10,0),"")</f>
        <v>0</v>
      </c>
      <c r="J791" s="321">
        <f>IFERROR(VLOOKUP($A791,'様式C-1-2用'!$B$3:$O$1100,11,0),"")</f>
        <v>0</v>
      </c>
      <c r="K791" s="321">
        <f t="shared" si="12"/>
        <v>0</v>
      </c>
      <c r="L791" s="321">
        <f>IFERROR(VLOOKUP($A791,'様式C-1-2用'!$B$3:$O$1100,12,0),"")</f>
        <v>0</v>
      </c>
      <c r="M791" s="321">
        <f>IFERROR(VLOOKUP($A791,'様式C-1-2用'!$B$3:$O$1100,13,0),"")</f>
        <v>0</v>
      </c>
      <c r="N791" s="321">
        <f>IFERROR(VLOOKUP($A791,'様式C-1-2用'!$B$3:$O$1100,14,0),"")</f>
        <v>0</v>
      </c>
      <c r="O791" s="321">
        <f>IFERROR(VLOOKUP($A791,'様式C-1-2用'!$B$3:$P$1100,15,0),"")</f>
        <v>0</v>
      </c>
    </row>
    <row r="792" spans="1:15" ht="15.95" customHeight="1" x14ac:dyDescent="0.15">
      <c r="A792" s="314">
        <v>790</v>
      </c>
      <c r="B792" s="320">
        <f>IFERROR(VLOOKUP($A792,'様式C-1-2用'!$B$3:$O$1100,2,0),"")</f>
        <v>0</v>
      </c>
      <c r="C792" s="321" t="str">
        <f>IFERROR(VLOOKUP($A792,'様式C-1-2用'!$B$3:$O$1100,3,0),"")</f>
        <v/>
      </c>
      <c r="D792" s="321">
        <f>IFERROR(VLOOKUP($A792,'様式C-1-2用'!$B$3:$O$1100,5,0),"")</f>
        <v>0</v>
      </c>
      <c r="E792" s="321">
        <f>IFERROR(VLOOKUP($A792,'様式C-1-2用'!$B$3:$O$1100,6,0),"")</f>
        <v>0</v>
      </c>
      <c r="F792" s="321">
        <f>IFERROR(VLOOKUP($A792,'様式C-1-2用'!$B$3:$O$1100,7,0),"")</f>
        <v>0</v>
      </c>
      <c r="G792" s="321">
        <f>IFERROR(VLOOKUP($A792,'様式C-1-2用'!$B$3:$O$1100,8,0),"")</f>
        <v>0</v>
      </c>
      <c r="H792" s="327">
        <f>IFERROR(VLOOKUP($A792,'様式C-1-2用'!$B$3:$O$1100,9,0),"")</f>
        <v>0</v>
      </c>
      <c r="I792" s="321">
        <f>IFERROR(VLOOKUP($A792,'様式C-1-2用'!$B$3:$O$1100,10,0),"")</f>
        <v>0</v>
      </c>
      <c r="J792" s="321">
        <f>IFERROR(VLOOKUP($A792,'様式C-1-2用'!$B$3:$O$1100,11,0),"")</f>
        <v>0</v>
      </c>
      <c r="K792" s="321">
        <f t="shared" si="12"/>
        <v>0</v>
      </c>
      <c r="L792" s="321">
        <f>IFERROR(VLOOKUP($A792,'様式C-1-2用'!$B$3:$O$1100,12,0),"")</f>
        <v>0</v>
      </c>
      <c r="M792" s="321">
        <f>IFERROR(VLOOKUP($A792,'様式C-1-2用'!$B$3:$O$1100,13,0),"")</f>
        <v>0</v>
      </c>
      <c r="N792" s="321">
        <f>IFERROR(VLOOKUP($A792,'様式C-1-2用'!$B$3:$O$1100,14,0),"")</f>
        <v>0</v>
      </c>
      <c r="O792" s="321">
        <f>IFERROR(VLOOKUP($A792,'様式C-1-2用'!$B$3:$P$1100,15,0),"")</f>
        <v>0</v>
      </c>
    </row>
    <row r="793" spans="1:15" ht="15.95" customHeight="1" x14ac:dyDescent="0.15">
      <c r="A793" s="314">
        <v>791</v>
      </c>
      <c r="B793" s="320">
        <f>IFERROR(VLOOKUP($A793,'様式C-1-2用'!$B$3:$O$1100,2,0),"")</f>
        <v>0</v>
      </c>
      <c r="C793" s="321" t="str">
        <f>IFERROR(VLOOKUP($A793,'様式C-1-2用'!$B$3:$O$1100,3,0),"")</f>
        <v/>
      </c>
      <c r="D793" s="321">
        <f>IFERROR(VLOOKUP($A793,'様式C-1-2用'!$B$3:$O$1100,5,0),"")</f>
        <v>0</v>
      </c>
      <c r="E793" s="321">
        <f>IFERROR(VLOOKUP($A793,'様式C-1-2用'!$B$3:$O$1100,6,0),"")</f>
        <v>0</v>
      </c>
      <c r="F793" s="321">
        <f>IFERROR(VLOOKUP($A793,'様式C-1-2用'!$B$3:$O$1100,7,0),"")</f>
        <v>0</v>
      </c>
      <c r="G793" s="321">
        <f>IFERROR(VLOOKUP($A793,'様式C-1-2用'!$B$3:$O$1100,8,0),"")</f>
        <v>0</v>
      </c>
      <c r="H793" s="327">
        <f>IFERROR(VLOOKUP($A793,'様式C-1-2用'!$B$3:$O$1100,9,0),"")</f>
        <v>0</v>
      </c>
      <c r="I793" s="321">
        <f>IFERROR(VLOOKUP($A793,'様式C-1-2用'!$B$3:$O$1100,10,0),"")</f>
        <v>0</v>
      </c>
      <c r="J793" s="321">
        <f>IFERROR(VLOOKUP($A793,'様式C-1-2用'!$B$3:$O$1100,11,0),"")</f>
        <v>0</v>
      </c>
      <c r="K793" s="321">
        <f t="shared" si="12"/>
        <v>0</v>
      </c>
      <c r="L793" s="321">
        <f>IFERROR(VLOOKUP($A793,'様式C-1-2用'!$B$3:$O$1100,12,0),"")</f>
        <v>0</v>
      </c>
      <c r="M793" s="321">
        <f>IFERROR(VLOOKUP($A793,'様式C-1-2用'!$B$3:$O$1100,13,0),"")</f>
        <v>0</v>
      </c>
      <c r="N793" s="321">
        <f>IFERROR(VLOOKUP($A793,'様式C-1-2用'!$B$3:$O$1100,14,0),"")</f>
        <v>0</v>
      </c>
      <c r="O793" s="321">
        <f>IFERROR(VLOOKUP($A793,'様式C-1-2用'!$B$3:$P$1100,15,0),"")</f>
        <v>0</v>
      </c>
    </row>
    <row r="794" spans="1:15" ht="15.95" customHeight="1" x14ac:dyDescent="0.15">
      <c r="A794" s="314">
        <v>792</v>
      </c>
      <c r="B794" s="320">
        <f>IFERROR(VLOOKUP($A794,'様式C-1-2用'!$B$3:$O$1100,2,0),"")</f>
        <v>0</v>
      </c>
      <c r="C794" s="321" t="str">
        <f>IFERROR(VLOOKUP($A794,'様式C-1-2用'!$B$3:$O$1100,3,0),"")</f>
        <v/>
      </c>
      <c r="D794" s="321">
        <f>IFERROR(VLOOKUP($A794,'様式C-1-2用'!$B$3:$O$1100,5,0),"")</f>
        <v>0</v>
      </c>
      <c r="E794" s="321">
        <f>IFERROR(VLOOKUP($A794,'様式C-1-2用'!$B$3:$O$1100,6,0),"")</f>
        <v>0</v>
      </c>
      <c r="F794" s="321">
        <f>IFERROR(VLOOKUP($A794,'様式C-1-2用'!$B$3:$O$1100,7,0),"")</f>
        <v>0</v>
      </c>
      <c r="G794" s="321">
        <f>IFERROR(VLOOKUP($A794,'様式C-1-2用'!$B$3:$O$1100,8,0),"")</f>
        <v>0</v>
      </c>
      <c r="H794" s="327">
        <f>IFERROR(VLOOKUP($A794,'様式C-1-2用'!$B$3:$O$1100,9,0),"")</f>
        <v>0</v>
      </c>
      <c r="I794" s="321">
        <f>IFERROR(VLOOKUP($A794,'様式C-1-2用'!$B$3:$O$1100,10,0),"")</f>
        <v>0</v>
      </c>
      <c r="J794" s="321">
        <f>IFERROR(VLOOKUP($A794,'様式C-1-2用'!$B$3:$O$1100,11,0),"")</f>
        <v>0</v>
      </c>
      <c r="K794" s="321">
        <f t="shared" si="12"/>
        <v>0</v>
      </c>
      <c r="L794" s="321">
        <f>IFERROR(VLOOKUP($A794,'様式C-1-2用'!$B$3:$O$1100,12,0),"")</f>
        <v>0</v>
      </c>
      <c r="M794" s="321">
        <f>IFERROR(VLOOKUP($A794,'様式C-1-2用'!$B$3:$O$1100,13,0),"")</f>
        <v>0</v>
      </c>
      <c r="N794" s="321">
        <f>IFERROR(VLOOKUP($A794,'様式C-1-2用'!$B$3:$O$1100,14,0),"")</f>
        <v>0</v>
      </c>
      <c r="O794" s="321">
        <f>IFERROR(VLOOKUP($A794,'様式C-1-2用'!$B$3:$P$1100,15,0),"")</f>
        <v>0</v>
      </c>
    </row>
    <row r="795" spans="1:15" ht="15.95" customHeight="1" x14ac:dyDescent="0.15">
      <c r="A795" s="314">
        <v>793</v>
      </c>
      <c r="B795" s="320">
        <f>IFERROR(VLOOKUP($A795,'様式C-1-2用'!$B$3:$O$1100,2,0),"")</f>
        <v>0</v>
      </c>
      <c r="C795" s="321" t="str">
        <f>IFERROR(VLOOKUP($A795,'様式C-1-2用'!$B$3:$O$1100,3,0),"")</f>
        <v/>
      </c>
      <c r="D795" s="321">
        <f>IFERROR(VLOOKUP($A795,'様式C-1-2用'!$B$3:$O$1100,5,0),"")</f>
        <v>0</v>
      </c>
      <c r="E795" s="321">
        <f>IFERROR(VLOOKUP($A795,'様式C-1-2用'!$B$3:$O$1100,6,0),"")</f>
        <v>0</v>
      </c>
      <c r="F795" s="321">
        <f>IFERROR(VLOOKUP($A795,'様式C-1-2用'!$B$3:$O$1100,7,0),"")</f>
        <v>0</v>
      </c>
      <c r="G795" s="321">
        <f>IFERROR(VLOOKUP($A795,'様式C-1-2用'!$B$3:$O$1100,8,0),"")</f>
        <v>0</v>
      </c>
      <c r="H795" s="327">
        <f>IFERROR(VLOOKUP($A795,'様式C-1-2用'!$B$3:$O$1100,9,0),"")</f>
        <v>0</v>
      </c>
      <c r="I795" s="321">
        <f>IFERROR(VLOOKUP($A795,'様式C-1-2用'!$B$3:$O$1100,10,0),"")</f>
        <v>0</v>
      </c>
      <c r="J795" s="321">
        <f>IFERROR(VLOOKUP($A795,'様式C-1-2用'!$B$3:$O$1100,11,0),"")</f>
        <v>0</v>
      </c>
      <c r="K795" s="321">
        <f t="shared" si="12"/>
        <v>0</v>
      </c>
      <c r="L795" s="321">
        <f>IFERROR(VLOOKUP($A795,'様式C-1-2用'!$B$3:$O$1100,12,0),"")</f>
        <v>0</v>
      </c>
      <c r="M795" s="321">
        <f>IFERROR(VLOOKUP($A795,'様式C-1-2用'!$B$3:$O$1100,13,0),"")</f>
        <v>0</v>
      </c>
      <c r="N795" s="321">
        <f>IFERROR(VLOOKUP($A795,'様式C-1-2用'!$B$3:$O$1100,14,0),"")</f>
        <v>0</v>
      </c>
      <c r="O795" s="321">
        <f>IFERROR(VLOOKUP($A795,'様式C-1-2用'!$B$3:$P$1100,15,0),"")</f>
        <v>0</v>
      </c>
    </row>
    <row r="796" spans="1:15" ht="15.95" customHeight="1" x14ac:dyDescent="0.15">
      <c r="A796" s="314">
        <v>794</v>
      </c>
      <c r="B796" s="320">
        <f>IFERROR(VLOOKUP($A796,'様式C-1-2用'!$B$3:$O$1100,2,0),"")</f>
        <v>0</v>
      </c>
      <c r="C796" s="321" t="str">
        <f>IFERROR(VLOOKUP($A796,'様式C-1-2用'!$B$3:$O$1100,3,0),"")</f>
        <v/>
      </c>
      <c r="D796" s="321">
        <f>IFERROR(VLOOKUP($A796,'様式C-1-2用'!$B$3:$O$1100,5,0),"")</f>
        <v>0</v>
      </c>
      <c r="E796" s="321">
        <f>IFERROR(VLOOKUP($A796,'様式C-1-2用'!$B$3:$O$1100,6,0),"")</f>
        <v>0</v>
      </c>
      <c r="F796" s="321">
        <f>IFERROR(VLOOKUP($A796,'様式C-1-2用'!$B$3:$O$1100,7,0),"")</f>
        <v>0</v>
      </c>
      <c r="G796" s="321">
        <f>IFERROR(VLOOKUP($A796,'様式C-1-2用'!$B$3:$O$1100,8,0),"")</f>
        <v>0</v>
      </c>
      <c r="H796" s="327">
        <f>IFERROR(VLOOKUP($A796,'様式C-1-2用'!$B$3:$O$1100,9,0),"")</f>
        <v>0</v>
      </c>
      <c r="I796" s="321">
        <f>IFERROR(VLOOKUP($A796,'様式C-1-2用'!$B$3:$O$1100,10,0),"")</f>
        <v>0</v>
      </c>
      <c r="J796" s="321">
        <f>IFERROR(VLOOKUP($A796,'様式C-1-2用'!$B$3:$O$1100,11,0),"")</f>
        <v>0</v>
      </c>
      <c r="K796" s="321">
        <f t="shared" si="12"/>
        <v>0</v>
      </c>
      <c r="L796" s="321">
        <f>IFERROR(VLOOKUP($A796,'様式C-1-2用'!$B$3:$O$1100,12,0),"")</f>
        <v>0</v>
      </c>
      <c r="M796" s="321">
        <f>IFERROR(VLOOKUP($A796,'様式C-1-2用'!$B$3:$O$1100,13,0),"")</f>
        <v>0</v>
      </c>
      <c r="N796" s="321">
        <f>IFERROR(VLOOKUP($A796,'様式C-1-2用'!$B$3:$O$1100,14,0),"")</f>
        <v>0</v>
      </c>
      <c r="O796" s="321">
        <f>IFERROR(VLOOKUP($A796,'様式C-1-2用'!$B$3:$P$1100,15,0),"")</f>
        <v>0</v>
      </c>
    </row>
    <row r="797" spans="1:15" ht="15.95" customHeight="1" x14ac:dyDescent="0.15">
      <c r="A797" s="314">
        <v>795</v>
      </c>
      <c r="B797" s="320">
        <f>IFERROR(VLOOKUP($A797,'様式C-1-2用'!$B$3:$O$1100,2,0),"")</f>
        <v>0</v>
      </c>
      <c r="C797" s="321" t="str">
        <f>IFERROR(VLOOKUP($A797,'様式C-1-2用'!$B$3:$O$1100,3,0),"")</f>
        <v/>
      </c>
      <c r="D797" s="321">
        <f>IFERROR(VLOOKUP($A797,'様式C-1-2用'!$B$3:$O$1100,5,0),"")</f>
        <v>0</v>
      </c>
      <c r="E797" s="321">
        <f>IFERROR(VLOOKUP($A797,'様式C-1-2用'!$B$3:$O$1100,6,0),"")</f>
        <v>0</v>
      </c>
      <c r="F797" s="321">
        <f>IFERROR(VLOOKUP($A797,'様式C-1-2用'!$B$3:$O$1100,7,0),"")</f>
        <v>0</v>
      </c>
      <c r="G797" s="321">
        <f>IFERROR(VLOOKUP($A797,'様式C-1-2用'!$B$3:$O$1100,8,0),"")</f>
        <v>0</v>
      </c>
      <c r="H797" s="327">
        <f>IFERROR(VLOOKUP($A797,'様式C-1-2用'!$B$3:$O$1100,9,0),"")</f>
        <v>0</v>
      </c>
      <c r="I797" s="321">
        <f>IFERROR(VLOOKUP($A797,'様式C-1-2用'!$B$3:$O$1100,10,0),"")</f>
        <v>0</v>
      </c>
      <c r="J797" s="321">
        <f>IFERROR(VLOOKUP($A797,'様式C-1-2用'!$B$3:$O$1100,11,0),"")</f>
        <v>0</v>
      </c>
      <c r="K797" s="321">
        <f t="shared" si="12"/>
        <v>0</v>
      </c>
      <c r="L797" s="321">
        <f>IFERROR(VLOOKUP($A797,'様式C-1-2用'!$B$3:$O$1100,12,0),"")</f>
        <v>0</v>
      </c>
      <c r="M797" s="321">
        <f>IFERROR(VLOOKUP($A797,'様式C-1-2用'!$B$3:$O$1100,13,0),"")</f>
        <v>0</v>
      </c>
      <c r="N797" s="321">
        <f>IFERROR(VLOOKUP($A797,'様式C-1-2用'!$B$3:$O$1100,14,0),"")</f>
        <v>0</v>
      </c>
      <c r="O797" s="321">
        <f>IFERROR(VLOOKUP($A797,'様式C-1-2用'!$B$3:$P$1100,15,0),"")</f>
        <v>0</v>
      </c>
    </row>
    <row r="798" spans="1:15" ht="15.95" customHeight="1" x14ac:dyDescent="0.15">
      <c r="A798" s="314">
        <v>796</v>
      </c>
      <c r="B798" s="320">
        <f>IFERROR(VLOOKUP($A798,'様式C-1-2用'!$B$3:$O$1100,2,0),"")</f>
        <v>0</v>
      </c>
      <c r="C798" s="321" t="str">
        <f>IFERROR(VLOOKUP($A798,'様式C-1-2用'!$B$3:$O$1100,3,0),"")</f>
        <v/>
      </c>
      <c r="D798" s="321">
        <f>IFERROR(VLOOKUP($A798,'様式C-1-2用'!$B$3:$O$1100,5,0),"")</f>
        <v>0</v>
      </c>
      <c r="E798" s="321">
        <f>IFERROR(VLOOKUP($A798,'様式C-1-2用'!$B$3:$O$1100,6,0),"")</f>
        <v>0</v>
      </c>
      <c r="F798" s="321">
        <f>IFERROR(VLOOKUP($A798,'様式C-1-2用'!$B$3:$O$1100,7,0),"")</f>
        <v>0</v>
      </c>
      <c r="G798" s="321">
        <f>IFERROR(VLOOKUP($A798,'様式C-1-2用'!$B$3:$O$1100,8,0),"")</f>
        <v>0</v>
      </c>
      <c r="H798" s="327">
        <f>IFERROR(VLOOKUP($A798,'様式C-1-2用'!$B$3:$O$1100,9,0),"")</f>
        <v>0</v>
      </c>
      <c r="I798" s="321">
        <f>IFERROR(VLOOKUP($A798,'様式C-1-2用'!$B$3:$O$1100,10,0),"")</f>
        <v>0</v>
      </c>
      <c r="J798" s="321">
        <f>IFERROR(VLOOKUP($A798,'様式C-1-2用'!$B$3:$O$1100,11,0),"")</f>
        <v>0</v>
      </c>
      <c r="K798" s="321">
        <f t="shared" si="12"/>
        <v>0</v>
      </c>
      <c r="L798" s="321">
        <f>IFERROR(VLOOKUP($A798,'様式C-1-2用'!$B$3:$O$1100,12,0),"")</f>
        <v>0</v>
      </c>
      <c r="M798" s="321">
        <f>IFERROR(VLOOKUP($A798,'様式C-1-2用'!$B$3:$O$1100,13,0),"")</f>
        <v>0</v>
      </c>
      <c r="N798" s="321">
        <f>IFERROR(VLOOKUP($A798,'様式C-1-2用'!$B$3:$O$1100,14,0),"")</f>
        <v>0</v>
      </c>
      <c r="O798" s="321">
        <f>IFERROR(VLOOKUP($A798,'様式C-1-2用'!$B$3:$P$1100,15,0),"")</f>
        <v>0</v>
      </c>
    </row>
    <row r="799" spans="1:15" ht="15.95" customHeight="1" x14ac:dyDescent="0.15">
      <c r="A799" s="314">
        <v>797</v>
      </c>
      <c r="B799" s="320">
        <f>IFERROR(VLOOKUP($A799,'様式C-1-2用'!$B$3:$O$1100,2,0),"")</f>
        <v>0</v>
      </c>
      <c r="C799" s="321" t="str">
        <f>IFERROR(VLOOKUP($A799,'様式C-1-2用'!$B$3:$O$1100,3,0),"")</f>
        <v/>
      </c>
      <c r="D799" s="321">
        <f>IFERROR(VLOOKUP($A799,'様式C-1-2用'!$B$3:$O$1100,5,0),"")</f>
        <v>0</v>
      </c>
      <c r="E799" s="321">
        <f>IFERROR(VLOOKUP($A799,'様式C-1-2用'!$B$3:$O$1100,6,0),"")</f>
        <v>0</v>
      </c>
      <c r="F799" s="321">
        <f>IFERROR(VLOOKUP($A799,'様式C-1-2用'!$B$3:$O$1100,7,0),"")</f>
        <v>0</v>
      </c>
      <c r="G799" s="321">
        <f>IFERROR(VLOOKUP($A799,'様式C-1-2用'!$B$3:$O$1100,8,0),"")</f>
        <v>0</v>
      </c>
      <c r="H799" s="327">
        <f>IFERROR(VLOOKUP($A799,'様式C-1-2用'!$B$3:$O$1100,9,0),"")</f>
        <v>0</v>
      </c>
      <c r="I799" s="321">
        <f>IFERROR(VLOOKUP($A799,'様式C-1-2用'!$B$3:$O$1100,10,0),"")</f>
        <v>0</v>
      </c>
      <c r="J799" s="321">
        <f>IFERROR(VLOOKUP($A799,'様式C-1-2用'!$B$3:$O$1100,11,0),"")</f>
        <v>0</v>
      </c>
      <c r="K799" s="321">
        <f t="shared" si="12"/>
        <v>0</v>
      </c>
      <c r="L799" s="321">
        <f>IFERROR(VLOOKUP($A799,'様式C-1-2用'!$B$3:$O$1100,12,0),"")</f>
        <v>0</v>
      </c>
      <c r="M799" s="321">
        <f>IFERROR(VLOOKUP($A799,'様式C-1-2用'!$B$3:$O$1100,13,0),"")</f>
        <v>0</v>
      </c>
      <c r="N799" s="321">
        <f>IFERROR(VLOOKUP($A799,'様式C-1-2用'!$B$3:$O$1100,14,0),"")</f>
        <v>0</v>
      </c>
      <c r="O799" s="321">
        <f>IFERROR(VLOOKUP($A799,'様式C-1-2用'!$B$3:$P$1100,15,0),"")</f>
        <v>0</v>
      </c>
    </row>
    <row r="800" spans="1:15" ht="15.95" customHeight="1" x14ac:dyDescent="0.15">
      <c r="A800" s="314">
        <v>798</v>
      </c>
      <c r="B800" s="320">
        <f>IFERROR(VLOOKUP($A800,'様式C-1-2用'!$B$3:$O$1100,2,0),"")</f>
        <v>0</v>
      </c>
      <c r="C800" s="321" t="str">
        <f>IFERROR(VLOOKUP($A800,'様式C-1-2用'!$B$3:$O$1100,3,0),"")</f>
        <v/>
      </c>
      <c r="D800" s="321">
        <f>IFERROR(VLOOKUP($A800,'様式C-1-2用'!$B$3:$O$1100,5,0),"")</f>
        <v>0</v>
      </c>
      <c r="E800" s="321">
        <f>IFERROR(VLOOKUP($A800,'様式C-1-2用'!$B$3:$O$1100,6,0),"")</f>
        <v>0</v>
      </c>
      <c r="F800" s="321">
        <f>IFERROR(VLOOKUP($A800,'様式C-1-2用'!$B$3:$O$1100,7,0),"")</f>
        <v>0</v>
      </c>
      <c r="G800" s="321">
        <f>IFERROR(VLOOKUP($A800,'様式C-1-2用'!$B$3:$O$1100,8,0),"")</f>
        <v>0</v>
      </c>
      <c r="H800" s="327">
        <f>IFERROR(VLOOKUP($A800,'様式C-1-2用'!$B$3:$O$1100,9,0),"")</f>
        <v>0</v>
      </c>
      <c r="I800" s="321">
        <f>IFERROR(VLOOKUP($A800,'様式C-1-2用'!$B$3:$O$1100,10,0),"")</f>
        <v>0</v>
      </c>
      <c r="J800" s="321">
        <f>IFERROR(VLOOKUP($A800,'様式C-1-2用'!$B$3:$O$1100,11,0),"")</f>
        <v>0</v>
      </c>
      <c r="K800" s="321">
        <f t="shared" si="12"/>
        <v>0</v>
      </c>
      <c r="L800" s="321">
        <f>IFERROR(VLOOKUP($A800,'様式C-1-2用'!$B$3:$O$1100,12,0),"")</f>
        <v>0</v>
      </c>
      <c r="M800" s="321">
        <f>IFERROR(VLOOKUP($A800,'様式C-1-2用'!$B$3:$O$1100,13,0),"")</f>
        <v>0</v>
      </c>
      <c r="N800" s="321">
        <f>IFERROR(VLOOKUP($A800,'様式C-1-2用'!$B$3:$O$1100,14,0),"")</f>
        <v>0</v>
      </c>
      <c r="O800" s="321">
        <f>IFERROR(VLOOKUP($A800,'様式C-1-2用'!$B$3:$P$1100,15,0),"")</f>
        <v>0</v>
      </c>
    </row>
    <row r="801" spans="1:15" ht="15.95" customHeight="1" x14ac:dyDescent="0.15">
      <c r="A801" s="314">
        <v>799</v>
      </c>
      <c r="B801" s="320">
        <f>IFERROR(VLOOKUP($A801,'様式C-1-2用'!$B$3:$O$1100,2,0),"")</f>
        <v>0</v>
      </c>
      <c r="C801" s="321" t="str">
        <f>IFERROR(VLOOKUP($A801,'様式C-1-2用'!$B$3:$O$1100,3,0),"")</f>
        <v/>
      </c>
      <c r="D801" s="321">
        <f>IFERROR(VLOOKUP($A801,'様式C-1-2用'!$B$3:$O$1100,5,0),"")</f>
        <v>0</v>
      </c>
      <c r="E801" s="321">
        <f>IFERROR(VLOOKUP($A801,'様式C-1-2用'!$B$3:$O$1100,6,0),"")</f>
        <v>0</v>
      </c>
      <c r="F801" s="321">
        <f>IFERROR(VLOOKUP($A801,'様式C-1-2用'!$B$3:$O$1100,7,0),"")</f>
        <v>0</v>
      </c>
      <c r="G801" s="321">
        <f>IFERROR(VLOOKUP($A801,'様式C-1-2用'!$B$3:$O$1100,8,0),"")</f>
        <v>0</v>
      </c>
      <c r="H801" s="327">
        <f>IFERROR(VLOOKUP($A801,'様式C-1-2用'!$B$3:$O$1100,9,0),"")</f>
        <v>0</v>
      </c>
      <c r="I801" s="321">
        <f>IFERROR(VLOOKUP($A801,'様式C-1-2用'!$B$3:$O$1100,10,0),"")</f>
        <v>0</v>
      </c>
      <c r="J801" s="321">
        <f>IFERROR(VLOOKUP($A801,'様式C-1-2用'!$B$3:$O$1100,11,0),"")</f>
        <v>0</v>
      </c>
      <c r="K801" s="321">
        <f t="shared" si="12"/>
        <v>0</v>
      </c>
      <c r="L801" s="321">
        <f>IFERROR(VLOOKUP($A801,'様式C-1-2用'!$B$3:$O$1100,12,0),"")</f>
        <v>0</v>
      </c>
      <c r="M801" s="321">
        <f>IFERROR(VLOOKUP($A801,'様式C-1-2用'!$B$3:$O$1100,13,0),"")</f>
        <v>0</v>
      </c>
      <c r="N801" s="321">
        <f>IFERROR(VLOOKUP($A801,'様式C-1-2用'!$B$3:$O$1100,14,0),"")</f>
        <v>0</v>
      </c>
      <c r="O801" s="321">
        <f>IFERROR(VLOOKUP($A801,'様式C-1-2用'!$B$3:$P$1100,15,0),"")</f>
        <v>0</v>
      </c>
    </row>
    <row r="802" spans="1:15" ht="15.95" customHeight="1" x14ac:dyDescent="0.15">
      <c r="A802" s="314">
        <v>800</v>
      </c>
      <c r="B802" s="320">
        <f>IFERROR(VLOOKUP($A802,'様式C-1-2用'!$B$3:$O$1100,2,0),"")</f>
        <v>0</v>
      </c>
      <c r="C802" s="321" t="str">
        <f>IFERROR(VLOOKUP($A802,'様式C-1-2用'!$B$3:$O$1100,3,0),"")</f>
        <v/>
      </c>
      <c r="D802" s="321">
        <f>IFERROR(VLOOKUP($A802,'様式C-1-2用'!$B$3:$O$1100,5,0),"")</f>
        <v>0</v>
      </c>
      <c r="E802" s="321">
        <f>IFERROR(VLOOKUP($A802,'様式C-1-2用'!$B$3:$O$1100,6,0),"")</f>
        <v>0</v>
      </c>
      <c r="F802" s="321">
        <f>IFERROR(VLOOKUP($A802,'様式C-1-2用'!$B$3:$O$1100,7,0),"")</f>
        <v>0</v>
      </c>
      <c r="G802" s="321">
        <f>IFERROR(VLOOKUP($A802,'様式C-1-2用'!$B$3:$O$1100,8,0),"")</f>
        <v>0</v>
      </c>
      <c r="H802" s="327">
        <f>IFERROR(VLOOKUP($A802,'様式C-1-2用'!$B$3:$O$1100,9,0),"")</f>
        <v>0</v>
      </c>
      <c r="I802" s="321">
        <f>IFERROR(VLOOKUP($A802,'様式C-1-2用'!$B$3:$O$1100,10,0),"")</f>
        <v>0</v>
      </c>
      <c r="J802" s="321">
        <f>IFERROR(VLOOKUP($A802,'様式C-1-2用'!$B$3:$O$1100,11,0),"")</f>
        <v>0</v>
      </c>
      <c r="K802" s="321">
        <f t="shared" si="12"/>
        <v>0</v>
      </c>
      <c r="L802" s="321">
        <f>IFERROR(VLOOKUP($A802,'様式C-1-2用'!$B$3:$O$1100,12,0),"")</f>
        <v>0</v>
      </c>
      <c r="M802" s="321">
        <f>IFERROR(VLOOKUP($A802,'様式C-1-2用'!$B$3:$O$1100,13,0),"")</f>
        <v>0</v>
      </c>
      <c r="N802" s="321">
        <f>IFERROR(VLOOKUP($A802,'様式C-1-2用'!$B$3:$O$1100,14,0),"")</f>
        <v>0</v>
      </c>
      <c r="O802" s="321">
        <f>IFERROR(VLOOKUP($A802,'様式C-1-2用'!$B$3:$P$1100,15,0),"")</f>
        <v>0</v>
      </c>
    </row>
    <row r="803" spans="1:15" ht="15.95" customHeight="1" x14ac:dyDescent="0.15">
      <c r="A803" s="314">
        <v>801</v>
      </c>
      <c r="B803" s="320">
        <f>IFERROR(VLOOKUP($A803,'様式C-1-2用'!$B$3:$O$1100,2,0),"")</f>
        <v>0</v>
      </c>
      <c r="C803" s="321" t="str">
        <f>IFERROR(VLOOKUP($A803,'様式C-1-2用'!$B$3:$O$1100,3,0),"")</f>
        <v/>
      </c>
      <c r="D803" s="321">
        <f>IFERROR(VLOOKUP($A803,'様式C-1-2用'!$B$3:$O$1100,5,0),"")</f>
        <v>0</v>
      </c>
      <c r="E803" s="321">
        <f>IFERROR(VLOOKUP($A803,'様式C-1-2用'!$B$3:$O$1100,6,0),"")</f>
        <v>0</v>
      </c>
      <c r="F803" s="321">
        <f>IFERROR(VLOOKUP($A803,'様式C-1-2用'!$B$3:$O$1100,7,0),"")</f>
        <v>0</v>
      </c>
      <c r="G803" s="321">
        <f>IFERROR(VLOOKUP($A803,'様式C-1-2用'!$B$3:$O$1100,8,0),"")</f>
        <v>0</v>
      </c>
      <c r="H803" s="327">
        <f>IFERROR(VLOOKUP($A803,'様式C-1-2用'!$B$3:$O$1100,9,0),"")</f>
        <v>0</v>
      </c>
      <c r="I803" s="321">
        <f>IFERROR(VLOOKUP($A803,'様式C-1-2用'!$B$3:$O$1100,10,0),"")</f>
        <v>0</v>
      </c>
      <c r="J803" s="321">
        <f>IFERROR(VLOOKUP($A803,'様式C-1-2用'!$B$3:$O$1100,11,0),"")</f>
        <v>0</v>
      </c>
      <c r="K803" s="321">
        <f t="shared" si="12"/>
        <v>0</v>
      </c>
      <c r="L803" s="321">
        <f>IFERROR(VLOOKUP($A803,'様式C-1-2用'!$B$3:$O$1100,12,0),"")</f>
        <v>0</v>
      </c>
      <c r="M803" s="321">
        <f>IFERROR(VLOOKUP($A803,'様式C-1-2用'!$B$3:$O$1100,13,0),"")</f>
        <v>0</v>
      </c>
      <c r="N803" s="321">
        <f>IFERROR(VLOOKUP($A803,'様式C-1-2用'!$B$3:$O$1100,14,0),"")</f>
        <v>0</v>
      </c>
      <c r="O803" s="321">
        <f>IFERROR(VLOOKUP($A803,'様式C-1-2用'!$B$3:$P$1100,15,0),"")</f>
        <v>0</v>
      </c>
    </row>
    <row r="804" spans="1:15" ht="15.95" customHeight="1" x14ac:dyDescent="0.15">
      <c r="A804" s="314">
        <v>802</v>
      </c>
      <c r="B804" s="320">
        <f>IFERROR(VLOOKUP($A804,'様式C-1-2用'!$B$3:$O$1100,2,0),"")</f>
        <v>0</v>
      </c>
      <c r="C804" s="321" t="str">
        <f>IFERROR(VLOOKUP($A804,'様式C-1-2用'!$B$3:$O$1100,3,0),"")</f>
        <v/>
      </c>
      <c r="D804" s="321">
        <f>IFERROR(VLOOKUP($A804,'様式C-1-2用'!$B$3:$O$1100,5,0),"")</f>
        <v>0</v>
      </c>
      <c r="E804" s="321">
        <f>IFERROR(VLOOKUP($A804,'様式C-1-2用'!$B$3:$O$1100,6,0),"")</f>
        <v>0</v>
      </c>
      <c r="F804" s="321">
        <f>IFERROR(VLOOKUP($A804,'様式C-1-2用'!$B$3:$O$1100,7,0),"")</f>
        <v>0</v>
      </c>
      <c r="G804" s="321">
        <f>IFERROR(VLOOKUP($A804,'様式C-1-2用'!$B$3:$O$1100,8,0),"")</f>
        <v>0</v>
      </c>
      <c r="H804" s="327">
        <f>IFERROR(VLOOKUP($A804,'様式C-1-2用'!$B$3:$O$1100,9,0),"")</f>
        <v>0</v>
      </c>
      <c r="I804" s="321">
        <f>IFERROR(VLOOKUP($A804,'様式C-1-2用'!$B$3:$O$1100,10,0),"")</f>
        <v>0</v>
      </c>
      <c r="J804" s="321">
        <f>IFERROR(VLOOKUP($A804,'様式C-1-2用'!$B$3:$O$1100,11,0),"")</f>
        <v>0</v>
      </c>
      <c r="K804" s="321">
        <f t="shared" si="12"/>
        <v>0</v>
      </c>
      <c r="L804" s="321">
        <f>IFERROR(VLOOKUP($A804,'様式C-1-2用'!$B$3:$O$1100,12,0),"")</f>
        <v>0</v>
      </c>
      <c r="M804" s="321">
        <f>IFERROR(VLOOKUP($A804,'様式C-1-2用'!$B$3:$O$1100,13,0),"")</f>
        <v>0</v>
      </c>
      <c r="N804" s="321">
        <f>IFERROR(VLOOKUP($A804,'様式C-1-2用'!$B$3:$O$1100,14,0),"")</f>
        <v>0</v>
      </c>
      <c r="O804" s="321">
        <f>IFERROR(VLOOKUP($A804,'様式C-1-2用'!$B$3:$P$1100,15,0),"")</f>
        <v>0</v>
      </c>
    </row>
    <row r="805" spans="1:15" ht="15.95" customHeight="1" x14ac:dyDescent="0.15">
      <c r="A805" s="314">
        <v>803</v>
      </c>
      <c r="B805" s="320">
        <f>IFERROR(VLOOKUP($A805,'様式C-1-2用'!$B$3:$O$1100,2,0),"")</f>
        <v>0</v>
      </c>
      <c r="C805" s="321" t="str">
        <f>IFERROR(VLOOKUP($A805,'様式C-1-2用'!$B$3:$O$1100,3,0),"")</f>
        <v/>
      </c>
      <c r="D805" s="321">
        <f>IFERROR(VLOOKUP($A805,'様式C-1-2用'!$B$3:$O$1100,5,0),"")</f>
        <v>0</v>
      </c>
      <c r="E805" s="321">
        <f>IFERROR(VLOOKUP($A805,'様式C-1-2用'!$B$3:$O$1100,6,0),"")</f>
        <v>0</v>
      </c>
      <c r="F805" s="321">
        <f>IFERROR(VLOOKUP($A805,'様式C-1-2用'!$B$3:$O$1100,7,0),"")</f>
        <v>0</v>
      </c>
      <c r="G805" s="321">
        <f>IFERROR(VLOOKUP($A805,'様式C-1-2用'!$B$3:$O$1100,8,0),"")</f>
        <v>0</v>
      </c>
      <c r="H805" s="327">
        <f>IFERROR(VLOOKUP($A805,'様式C-1-2用'!$B$3:$O$1100,9,0),"")</f>
        <v>0</v>
      </c>
      <c r="I805" s="321">
        <f>IFERROR(VLOOKUP($A805,'様式C-1-2用'!$B$3:$O$1100,10,0),"")</f>
        <v>0</v>
      </c>
      <c r="J805" s="321">
        <f>IFERROR(VLOOKUP($A805,'様式C-1-2用'!$B$3:$O$1100,11,0),"")</f>
        <v>0</v>
      </c>
      <c r="K805" s="321">
        <f t="shared" si="12"/>
        <v>0</v>
      </c>
      <c r="L805" s="321">
        <f>IFERROR(VLOOKUP($A805,'様式C-1-2用'!$B$3:$O$1100,12,0),"")</f>
        <v>0</v>
      </c>
      <c r="M805" s="321">
        <f>IFERROR(VLOOKUP($A805,'様式C-1-2用'!$B$3:$O$1100,13,0),"")</f>
        <v>0</v>
      </c>
      <c r="N805" s="321">
        <f>IFERROR(VLOOKUP($A805,'様式C-1-2用'!$B$3:$O$1100,14,0),"")</f>
        <v>0</v>
      </c>
      <c r="O805" s="321">
        <f>IFERROR(VLOOKUP($A805,'様式C-1-2用'!$B$3:$P$1100,15,0),"")</f>
        <v>0</v>
      </c>
    </row>
    <row r="806" spans="1:15" ht="15.95" customHeight="1" x14ac:dyDescent="0.15">
      <c r="A806" s="314">
        <v>804</v>
      </c>
      <c r="B806" s="320">
        <f>IFERROR(VLOOKUP($A806,'様式C-1-2用'!$B$3:$O$1100,2,0),"")</f>
        <v>0</v>
      </c>
      <c r="C806" s="321" t="str">
        <f>IFERROR(VLOOKUP($A806,'様式C-1-2用'!$B$3:$O$1100,3,0),"")</f>
        <v/>
      </c>
      <c r="D806" s="321">
        <f>IFERROR(VLOOKUP($A806,'様式C-1-2用'!$B$3:$O$1100,5,0),"")</f>
        <v>0</v>
      </c>
      <c r="E806" s="321">
        <f>IFERROR(VLOOKUP($A806,'様式C-1-2用'!$B$3:$O$1100,6,0),"")</f>
        <v>0</v>
      </c>
      <c r="F806" s="321">
        <f>IFERROR(VLOOKUP($A806,'様式C-1-2用'!$B$3:$O$1100,7,0),"")</f>
        <v>0</v>
      </c>
      <c r="G806" s="321">
        <f>IFERROR(VLOOKUP($A806,'様式C-1-2用'!$B$3:$O$1100,8,0),"")</f>
        <v>0</v>
      </c>
      <c r="H806" s="327">
        <f>IFERROR(VLOOKUP($A806,'様式C-1-2用'!$B$3:$O$1100,9,0),"")</f>
        <v>0</v>
      </c>
      <c r="I806" s="321">
        <f>IFERROR(VLOOKUP($A806,'様式C-1-2用'!$B$3:$O$1100,10,0),"")</f>
        <v>0</v>
      </c>
      <c r="J806" s="321">
        <f>IFERROR(VLOOKUP($A806,'様式C-1-2用'!$B$3:$O$1100,11,0),"")</f>
        <v>0</v>
      </c>
      <c r="K806" s="321">
        <f t="shared" si="12"/>
        <v>0</v>
      </c>
      <c r="L806" s="321">
        <f>IFERROR(VLOOKUP($A806,'様式C-1-2用'!$B$3:$O$1100,12,0),"")</f>
        <v>0</v>
      </c>
      <c r="M806" s="321">
        <f>IFERROR(VLOOKUP($A806,'様式C-1-2用'!$B$3:$O$1100,13,0),"")</f>
        <v>0</v>
      </c>
      <c r="N806" s="321">
        <f>IFERROR(VLOOKUP($A806,'様式C-1-2用'!$B$3:$O$1100,14,0),"")</f>
        <v>0</v>
      </c>
      <c r="O806" s="321">
        <f>IFERROR(VLOOKUP($A806,'様式C-1-2用'!$B$3:$P$1100,15,0),"")</f>
        <v>0</v>
      </c>
    </row>
    <row r="807" spans="1:15" ht="15.95" customHeight="1" x14ac:dyDescent="0.15">
      <c r="A807" s="314">
        <v>805</v>
      </c>
      <c r="B807" s="320">
        <f>IFERROR(VLOOKUP($A807,'様式C-1-2用'!$B$3:$O$1100,2,0),"")</f>
        <v>0</v>
      </c>
      <c r="C807" s="321" t="str">
        <f>IFERROR(VLOOKUP($A807,'様式C-1-2用'!$B$3:$O$1100,3,0),"")</f>
        <v/>
      </c>
      <c r="D807" s="321">
        <f>IFERROR(VLOOKUP($A807,'様式C-1-2用'!$B$3:$O$1100,5,0),"")</f>
        <v>0</v>
      </c>
      <c r="E807" s="321">
        <f>IFERROR(VLOOKUP($A807,'様式C-1-2用'!$B$3:$O$1100,6,0),"")</f>
        <v>0</v>
      </c>
      <c r="F807" s="321">
        <f>IFERROR(VLOOKUP($A807,'様式C-1-2用'!$B$3:$O$1100,7,0),"")</f>
        <v>0</v>
      </c>
      <c r="G807" s="321">
        <f>IFERROR(VLOOKUP($A807,'様式C-1-2用'!$B$3:$O$1100,8,0),"")</f>
        <v>0</v>
      </c>
      <c r="H807" s="327">
        <f>IFERROR(VLOOKUP($A807,'様式C-1-2用'!$B$3:$O$1100,9,0),"")</f>
        <v>0</v>
      </c>
      <c r="I807" s="321">
        <f>IFERROR(VLOOKUP($A807,'様式C-1-2用'!$B$3:$O$1100,10,0),"")</f>
        <v>0</v>
      </c>
      <c r="J807" s="321">
        <f>IFERROR(VLOOKUP($A807,'様式C-1-2用'!$B$3:$O$1100,11,0),"")</f>
        <v>0</v>
      </c>
      <c r="K807" s="321">
        <f t="shared" si="12"/>
        <v>0</v>
      </c>
      <c r="L807" s="321">
        <f>IFERROR(VLOOKUP($A807,'様式C-1-2用'!$B$3:$O$1100,12,0),"")</f>
        <v>0</v>
      </c>
      <c r="M807" s="321">
        <f>IFERROR(VLOOKUP($A807,'様式C-1-2用'!$B$3:$O$1100,13,0),"")</f>
        <v>0</v>
      </c>
      <c r="N807" s="321">
        <f>IFERROR(VLOOKUP($A807,'様式C-1-2用'!$B$3:$O$1100,14,0),"")</f>
        <v>0</v>
      </c>
      <c r="O807" s="321">
        <f>IFERROR(VLOOKUP($A807,'様式C-1-2用'!$B$3:$P$1100,15,0),"")</f>
        <v>0</v>
      </c>
    </row>
    <row r="808" spans="1:15" ht="15.95" customHeight="1" x14ac:dyDescent="0.15">
      <c r="A808" s="314">
        <v>806</v>
      </c>
      <c r="B808" s="320">
        <f>IFERROR(VLOOKUP($A808,'様式C-1-2用'!$B$3:$O$1100,2,0),"")</f>
        <v>0</v>
      </c>
      <c r="C808" s="321" t="str">
        <f>IFERROR(VLOOKUP($A808,'様式C-1-2用'!$B$3:$O$1100,3,0),"")</f>
        <v/>
      </c>
      <c r="D808" s="321">
        <f>IFERROR(VLOOKUP($A808,'様式C-1-2用'!$B$3:$O$1100,5,0),"")</f>
        <v>0</v>
      </c>
      <c r="E808" s="321">
        <f>IFERROR(VLOOKUP($A808,'様式C-1-2用'!$B$3:$O$1100,6,0),"")</f>
        <v>0</v>
      </c>
      <c r="F808" s="321">
        <f>IFERROR(VLOOKUP($A808,'様式C-1-2用'!$B$3:$O$1100,7,0),"")</f>
        <v>0</v>
      </c>
      <c r="G808" s="321">
        <f>IFERROR(VLOOKUP($A808,'様式C-1-2用'!$B$3:$O$1100,8,0),"")</f>
        <v>0</v>
      </c>
      <c r="H808" s="327">
        <f>IFERROR(VLOOKUP($A808,'様式C-1-2用'!$B$3:$O$1100,9,0),"")</f>
        <v>0</v>
      </c>
      <c r="I808" s="321">
        <f>IFERROR(VLOOKUP($A808,'様式C-1-2用'!$B$3:$O$1100,10,0),"")</f>
        <v>0</v>
      </c>
      <c r="J808" s="321">
        <f>IFERROR(VLOOKUP($A808,'様式C-1-2用'!$B$3:$O$1100,11,0),"")</f>
        <v>0</v>
      </c>
      <c r="K808" s="321">
        <f t="shared" si="12"/>
        <v>0</v>
      </c>
      <c r="L808" s="321">
        <f>IFERROR(VLOOKUP($A808,'様式C-1-2用'!$B$3:$O$1100,12,0),"")</f>
        <v>0</v>
      </c>
      <c r="M808" s="321">
        <f>IFERROR(VLOOKUP($A808,'様式C-1-2用'!$B$3:$O$1100,13,0),"")</f>
        <v>0</v>
      </c>
      <c r="N808" s="321">
        <f>IFERROR(VLOOKUP($A808,'様式C-1-2用'!$B$3:$O$1100,14,0),"")</f>
        <v>0</v>
      </c>
      <c r="O808" s="321">
        <f>IFERROR(VLOOKUP($A808,'様式C-1-2用'!$B$3:$P$1100,15,0),"")</f>
        <v>0</v>
      </c>
    </row>
    <row r="809" spans="1:15" ht="15.95" customHeight="1" x14ac:dyDescent="0.15">
      <c r="A809" s="314">
        <v>807</v>
      </c>
      <c r="B809" s="320">
        <f>IFERROR(VLOOKUP($A809,'様式C-1-2用'!$B$3:$O$1100,2,0),"")</f>
        <v>0</v>
      </c>
      <c r="C809" s="321" t="str">
        <f>IFERROR(VLOOKUP($A809,'様式C-1-2用'!$B$3:$O$1100,3,0),"")</f>
        <v/>
      </c>
      <c r="D809" s="321">
        <f>IFERROR(VLOOKUP($A809,'様式C-1-2用'!$B$3:$O$1100,5,0),"")</f>
        <v>0</v>
      </c>
      <c r="E809" s="321">
        <f>IFERROR(VLOOKUP($A809,'様式C-1-2用'!$B$3:$O$1100,6,0),"")</f>
        <v>0</v>
      </c>
      <c r="F809" s="321">
        <f>IFERROR(VLOOKUP($A809,'様式C-1-2用'!$B$3:$O$1100,7,0),"")</f>
        <v>0</v>
      </c>
      <c r="G809" s="321">
        <f>IFERROR(VLOOKUP($A809,'様式C-1-2用'!$B$3:$O$1100,8,0),"")</f>
        <v>0</v>
      </c>
      <c r="H809" s="327">
        <f>IFERROR(VLOOKUP($A809,'様式C-1-2用'!$B$3:$O$1100,9,0),"")</f>
        <v>0</v>
      </c>
      <c r="I809" s="321">
        <f>IFERROR(VLOOKUP($A809,'様式C-1-2用'!$B$3:$O$1100,10,0),"")</f>
        <v>0</v>
      </c>
      <c r="J809" s="321">
        <f>IFERROR(VLOOKUP($A809,'様式C-1-2用'!$B$3:$O$1100,11,0),"")</f>
        <v>0</v>
      </c>
      <c r="K809" s="321">
        <f t="shared" si="12"/>
        <v>0</v>
      </c>
      <c r="L809" s="321">
        <f>IFERROR(VLOOKUP($A809,'様式C-1-2用'!$B$3:$O$1100,12,0),"")</f>
        <v>0</v>
      </c>
      <c r="M809" s="321">
        <f>IFERROR(VLOOKUP($A809,'様式C-1-2用'!$B$3:$O$1100,13,0),"")</f>
        <v>0</v>
      </c>
      <c r="N809" s="321">
        <f>IFERROR(VLOOKUP($A809,'様式C-1-2用'!$B$3:$O$1100,14,0),"")</f>
        <v>0</v>
      </c>
      <c r="O809" s="321">
        <f>IFERROR(VLOOKUP($A809,'様式C-1-2用'!$B$3:$P$1100,15,0),"")</f>
        <v>0</v>
      </c>
    </row>
    <row r="810" spans="1:15" ht="15.95" customHeight="1" x14ac:dyDescent="0.15">
      <c r="A810" s="314">
        <v>808</v>
      </c>
      <c r="B810" s="320">
        <f>IFERROR(VLOOKUP($A810,'様式C-1-2用'!$B$3:$O$1100,2,0),"")</f>
        <v>0</v>
      </c>
      <c r="C810" s="321" t="str">
        <f>IFERROR(VLOOKUP($A810,'様式C-1-2用'!$B$3:$O$1100,3,0),"")</f>
        <v/>
      </c>
      <c r="D810" s="321">
        <f>IFERROR(VLOOKUP($A810,'様式C-1-2用'!$B$3:$O$1100,5,0),"")</f>
        <v>0</v>
      </c>
      <c r="E810" s="321">
        <f>IFERROR(VLOOKUP($A810,'様式C-1-2用'!$B$3:$O$1100,6,0),"")</f>
        <v>0</v>
      </c>
      <c r="F810" s="321">
        <f>IFERROR(VLOOKUP($A810,'様式C-1-2用'!$B$3:$O$1100,7,0),"")</f>
        <v>0</v>
      </c>
      <c r="G810" s="321">
        <f>IFERROR(VLOOKUP($A810,'様式C-1-2用'!$B$3:$O$1100,8,0),"")</f>
        <v>0</v>
      </c>
      <c r="H810" s="327">
        <f>IFERROR(VLOOKUP($A810,'様式C-1-2用'!$B$3:$O$1100,9,0),"")</f>
        <v>0</v>
      </c>
      <c r="I810" s="321">
        <f>IFERROR(VLOOKUP($A810,'様式C-1-2用'!$B$3:$O$1100,10,0),"")</f>
        <v>0</v>
      </c>
      <c r="J810" s="321">
        <f>IFERROR(VLOOKUP($A810,'様式C-1-2用'!$B$3:$O$1100,11,0),"")</f>
        <v>0</v>
      </c>
      <c r="K810" s="321">
        <f t="shared" si="12"/>
        <v>0</v>
      </c>
      <c r="L810" s="321">
        <f>IFERROR(VLOOKUP($A810,'様式C-1-2用'!$B$3:$O$1100,12,0),"")</f>
        <v>0</v>
      </c>
      <c r="M810" s="321">
        <f>IFERROR(VLOOKUP($A810,'様式C-1-2用'!$B$3:$O$1100,13,0),"")</f>
        <v>0</v>
      </c>
      <c r="N810" s="321">
        <f>IFERROR(VLOOKUP($A810,'様式C-1-2用'!$B$3:$O$1100,14,0),"")</f>
        <v>0</v>
      </c>
      <c r="O810" s="321">
        <f>IFERROR(VLOOKUP($A810,'様式C-1-2用'!$B$3:$P$1100,15,0),"")</f>
        <v>0</v>
      </c>
    </row>
    <row r="811" spans="1:15" ht="15.95" customHeight="1" x14ac:dyDescent="0.15">
      <c r="A811" s="314">
        <v>809</v>
      </c>
      <c r="B811" s="320">
        <f>IFERROR(VLOOKUP($A811,'様式C-1-2用'!$B$3:$O$1100,2,0),"")</f>
        <v>0</v>
      </c>
      <c r="C811" s="321" t="str">
        <f>IFERROR(VLOOKUP($A811,'様式C-1-2用'!$B$3:$O$1100,3,0),"")</f>
        <v/>
      </c>
      <c r="D811" s="321">
        <f>IFERROR(VLOOKUP($A811,'様式C-1-2用'!$B$3:$O$1100,5,0),"")</f>
        <v>0</v>
      </c>
      <c r="E811" s="321">
        <f>IFERROR(VLOOKUP($A811,'様式C-1-2用'!$B$3:$O$1100,6,0),"")</f>
        <v>0</v>
      </c>
      <c r="F811" s="321">
        <f>IFERROR(VLOOKUP($A811,'様式C-1-2用'!$B$3:$O$1100,7,0),"")</f>
        <v>0</v>
      </c>
      <c r="G811" s="321">
        <f>IFERROR(VLOOKUP($A811,'様式C-1-2用'!$B$3:$O$1100,8,0),"")</f>
        <v>0</v>
      </c>
      <c r="H811" s="327">
        <f>IFERROR(VLOOKUP($A811,'様式C-1-2用'!$B$3:$O$1100,9,0),"")</f>
        <v>0</v>
      </c>
      <c r="I811" s="321">
        <f>IFERROR(VLOOKUP($A811,'様式C-1-2用'!$B$3:$O$1100,10,0),"")</f>
        <v>0</v>
      </c>
      <c r="J811" s="321">
        <f>IFERROR(VLOOKUP($A811,'様式C-1-2用'!$B$3:$O$1100,11,0),"")</f>
        <v>0</v>
      </c>
      <c r="K811" s="321">
        <f t="shared" si="12"/>
        <v>0</v>
      </c>
      <c r="L811" s="321">
        <f>IFERROR(VLOOKUP($A811,'様式C-1-2用'!$B$3:$O$1100,12,0),"")</f>
        <v>0</v>
      </c>
      <c r="M811" s="321">
        <f>IFERROR(VLOOKUP($A811,'様式C-1-2用'!$B$3:$O$1100,13,0),"")</f>
        <v>0</v>
      </c>
      <c r="N811" s="321">
        <f>IFERROR(VLOOKUP($A811,'様式C-1-2用'!$B$3:$O$1100,14,0),"")</f>
        <v>0</v>
      </c>
      <c r="O811" s="321">
        <f>IFERROR(VLOOKUP($A811,'様式C-1-2用'!$B$3:$P$1100,15,0),"")</f>
        <v>0</v>
      </c>
    </row>
    <row r="812" spans="1:15" ht="15.95" customHeight="1" x14ac:dyDescent="0.15">
      <c r="A812" s="314">
        <v>810</v>
      </c>
      <c r="B812" s="320">
        <f>IFERROR(VLOOKUP($A812,'様式C-1-2用'!$B$3:$O$1100,2,0),"")</f>
        <v>0</v>
      </c>
      <c r="C812" s="321" t="str">
        <f>IFERROR(VLOOKUP($A812,'様式C-1-2用'!$B$3:$O$1100,3,0),"")</f>
        <v/>
      </c>
      <c r="D812" s="321">
        <f>IFERROR(VLOOKUP($A812,'様式C-1-2用'!$B$3:$O$1100,5,0),"")</f>
        <v>0</v>
      </c>
      <c r="E812" s="321">
        <f>IFERROR(VLOOKUP($A812,'様式C-1-2用'!$B$3:$O$1100,6,0),"")</f>
        <v>0</v>
      </c>
      <c r="F812" s="321">
        <f>IFERROR(VLOOKUP($A812,'様式C-1-2用'!$B$3:$O$1100,7,0),"")</f>
        <v>0</v>
      </c>
      <c r="G812" s="321">
        <f>IFERROR(VLOOKUP($A812,'様式C-1-2用'!$B$3:$O$1100,8,0),"")</f>
        <v>0</v>
      </c>
      <c r="H812" s="327">
        <f>IFERROR(VLOOKUP($A812,'様式C-1-2用'!$B$3:$O$1100,9,0),"")</f>
        <v>0</v>
      </c>
      <c r="I812" s="321">
        <f>IFERROR(VLOOKUP($A812,'様式C-1-2用'!$B$3:$O$1100,10,0),"")</f>
        <v>0</v>
      </c>
      <c r="J812" s="321">
        <f>IFERROR(VLOOKUP($A812,'様式C-1-2用'!$B$3:$O$1100,11,0),"")</f>
        <v>0</v>
      </c>
      <c r="K812" s="321">
        <f t="shared" si="12"/>
        <v>0</v>
      </c>
      <c r="L812" s="321">
        <f>IFERROR(VLOOKUP($A812,'様式C-1-2用'!$B$3:$O$1100,12,0),"")</f>
        <v>0</v>
      </c>
      <c r="M812" s="321">
        <f>IFERROR(VLOOKUP($A812,'様式C-1-2用'!$B$3:$O$1100,13,0),"")</f>
        <v>0</v>
      </c>
      <c r="N812" s="321">
        <f>IFERROR(VLOOKUP($A812,'様式C-1-2用'!$B$3:$O$1100,14,0),"")</f>
        <v>0</v>
      </c>
      <c r="O812" s="321">
        <f>IFERROR(VLOOKUP($A812,'様式C-1-2用'!$B$3:$P$1100,15,0),"")</f>
        <v>0</v>
      </c>
    </row>
    <row r="813" spans="1:15" ht="15.95" customHeight="1" x14ac:dyDescent="0.15">
      <c r="A813" s="314">
        <v>811</v>
      </c>
      <c r="B813" s="320">
        <f>IFERROR(VLOOKUP($A813,'様式C-1-2用'!$B$3:$O$1100,2,0),"")</f>
        <v>0</v>
      </c>
      <c r="C813" s="321" t="str">
        <f>IFERROR(VLOOKUP($A813,'様式C-1-2用'!$B$3:$O$1100,3,0),"")</f>
        <v/>
      </c>
      <c r="D813" s="321">
        <f>IFERROR(VLOOKUP($A813,'様式C-1-2用'!$B$3:$O$1100,5,0),"")</f>
        <v>0</v>
      </c>
      <c r="E813" s="321">
        <f>IFERROR(VLOOKUP($A813,'様式C-1-2用'!$B$3:$O$1100,6,0),"")</f>
        <v>0</v>
      </c>
      <c r="F813" s="321">
        <f>IFERROR(VLOOKUP($A813,'様式C-1-2用'!$B$3:$O$1100,7,0),"")</f>
        <v>0</v>
      </c>
      <c r="G813" s="321">
        <f>IFERROR(VLOOKUP($A813,'様式C-1-2用'!$B$3:$O$1100,8,0),"")</f>
        <v>0</v>
      </c>
      <c r="H813" s="327">
        <f>IFERROR(VLOOKUP($A813,'様式C-1-2用'!$B$3:$O$1100,9,0),"")</f>
        <v>0</v>
      </c>
      <c r="I813" s="321">
        <f>IFERROR(VLOOKUP($A813,'様式C-1-2用'!$B$3:$O$1100,10,0),"")</f>
        <v>0</v>
      </c>
      <c r="J813" s="321">
        <f>IFERROR(VLOOKUP($A813,'様式C-1-2用'!$B$3:$O$1100,11,0),"")</f>
        <v>0</v>
      </c>
      <c r="K813" s="321">
        <f t="shared" si="12"/>
        <v>0</v>
      </c>
      <c r="L813" s="321">
        <f>IFERROR(VLOOKUP($A813,'様式C-1-2用'!$B$3:$O$1100,12,0),"")</f>
        <v>0</v>
      </c>
      <c r="M813" s="321">
        <f>IFERROR(VLOOKUP($A813,'様式C-1-2用'!$B$3:$O$1100,13,0),"")</f>
        <v>0</v>
      </c>
      <c r="N813" s="321">
        <f>IFERROR(VLOOKUP($A813,'様式C-1-2用'!$B$3:$O$1100,14,0),"")</f>
        <v>0</v>
      </c>
      <c r="O813" s="321">
        <f>IFERROR(VLOOKUP($A813,'様式C-1-2用'!$B$3:$P$1100,15,0),"")</f>
        <v>0</v>
      </c>
    </row>
    <row r="814" spans="1:15" ht="15.95" customHeight="1" x14ac:dyDescent="0.15">
      <c r="A814" s="314">
        <v>812</v>
      </c>
      <c r="B814" s="320">
        <f>IFERROR(VLOOKUP($A814,'様式C-1-2用'!$B$3:$O$1100,2,0),"")</f>
        <v>0</v>
      </c>
      <c r="C814" s="321" t="str">
        <f>IFERROR(VLOOKUP($A814,'様式C-1-2用'!$B$3:$O$1100,3,0),"")</f>
        <v/>
      </c>
      <c r="D814" s="321">
        <f>IFERROR(VLOOKUP($A814,'様式C-1-2用'!$B$3:$O$1100,5,0),"")</f>
        <v>0</v>
      </c>
      <c r="E814" s="321">
        <f>IFERROR(VLOOKUP($A814,'様式C-1-2用'!$B$3:$O$1100,6,0),"")</f>
        <v>0</v>
      </c>
      <c r="F814" s="321">
        <f>IFERROR(VLOOKUP($A814,'様式C-1-2用'!$B$3:$O$1100,7,0),"")</f>
        <v>0</v>
      </c>
      <c r="G814" s="321">
        <f>IFERROR(VLOOKUP($A814,'様式C-1-2用'!$B$3:$O$1100,8,0),"")</f>
        <v>0</v>
      </c>
      <c r="H814" s="327">
        <f>IFERROR(VLOOKUP($A814,'様式C-1-2用'!$B$3:$O$1100,9,0),"")</f>
        <v>0</v>
      </c>
      <c r="I814" s="321">
        <f>IFERROR(VLOOKUP($A814,'様式C-1-2用'!$B$3:$O$1100,10,0),"")</f>
        <v>0</v>
      </c>
      <c r="J814" s="321">
        <f>IFERROR(VLOOKUP($A814,'様式C-1-2用'!$B$3:$O$1100,11,0),"")</f>
        <v>0</v>
      </c>
      <c r="K814" s="321">
        <f t="shared" si="12"/>
        <v>0</v>
      </c>
      <c r="L814" s="321">
        <f>IFERROR(VLOOKUP($A814,'様式C-1-2用'!$B$3:$O$1100,12,0),"")</f>
        <v>0</v>
      </c>
      <c r="M814" s="321">
        <f>IFERROR(VLOOKUP($A814,'様式C-1-2用'!$B$3:$O$1100,13,0),"")</f>
        <v>0</v>
      </c>
      <c r="N814" s="321">
        <f>IFERROR(VLOOKUP($A814,'様式C-1-2用'!$B$3:$O$1100,14,0),"")</f>
        <v>0</v>
      </c>
      <c r="O814" s="321">
        <f>IFERROR(VLOOKUP($A814,'様式C-1-2用'!$B$3:$P$1100,15,0),"")</f>
        <v>0</v>
      </c>
    </row>
    <row r="815" spans="1:15" ht="15.95" customHeight="1" x14ac:dyDescent="0.15">
      <c r="A815" s="314">
        <v>813</v>
      </c>
      <c r="B815" s="320">
        <f>IFERROR(VLOOKUP($A815,'様式C-1-2用'!$B$3:$O$1100,2,0),"")</f>
        <v>0</v>
      </c>
      <c r="C815" s="321" t="str">
        <f>IFERROR(VLOOKUP($A815,'様式C-1-2用'!$B$3:$O$1100,3,0),"")</f>
        <v/>
      </c>
      <c r="D815" s="321">
        <f>IFERROR(VLOOKUP($A815,'様式C-1-2用'!$B$3:$O$1100,5,0),"")</f>
        <v>0</v>
      </c>
      <c r="E815" s="321">
        <f>IFERROR(VLOOKUP($A815,'様式C-1-2用'!$B$3:$O$1100,6,0),"")</f>
        <v>0</v>
      </c>
      <c r="F815" s="321">
        <f>IFERROR(VLOOKUP($A815,'様式C-1-2用'!$B$3:$O$1100,7,0),"")</f>
        <v>0</v>
      </c>
      <c r="G815" s="321">
        <f>IFERROR(VLOOKUP($A815,'様式C-1-2用'!$B$3:$O$1100,8,0),"")</f>
        <v>0</v>
      </c>
      <c r="H815" s="327">
        <f>IFERROR(VLOOKUP($A815,'様式C-1-2用'!$B$3:$O$1100,9,0),"")</f>
        <v>0</v>
      </c>
      <c r="I815" s="321">
        <f>IFERROR(VLOOKUP($A815,'様式C-1-2用'!$B$3:$O$1100,10,0),"")</f>
        <v>0</v>
      </c>
      <c r="J815" s="321">
        <f>IFERROR(VLOOKUP($A815,'様式C-1-2用'!$B$3:$O$1100,11,0),"")</f>
        <v>0</v>
      </c>
      <c r="K815" s="321">
        <f t="shared" si="12"/>
        <v>0</v>
      </c>
      <c r="L815" s="321">
        <f>IFERROR(VLOOKUP($A815,'様式C-1-2用'!$B$3:$O$1100,12,0),"")</f>
        <v>0</v>
      </c>
      <c r="M815" s="321">
        <f>IFERROR(VLOOKUP($A815,'様式C-1-2用'!$B$3:$O$1100,13,0),"")</f>
        <v>0</v>
      </c>
      <c r="N815" s="321">
        <f>IFERROR(VLOOKUP($A815,'様式C-1-2用'!$B$3:$O$1100,14,0),"")</f>
        <v>0</v>
      </c>
      <c r="O815" s="321">
        <f>IFERROR(VLOOKUP($A815,'様式C-1-2用'!$B$3:$P$1100,15,0),"")</f>
        <v>0</v>
      </c>
    </row>
    <row r="816" spans="1:15" ht="15.95" customHeight="1" x14ac:dyDescent="0.15">
      <c r="A816" s="314">
        <v>814</v>
      </c>
      <c r="B816" s="320">
        <f>IFERROR(VLOOKUP($A816,'様式C-1-2用'!$B$3:$O$1100,2,0),"")</f>
        <v>0</v>
      </c>
      <c r="C816" s="321" t="str">
        <f>IFERROR(VLOOKUP($A816,'様式C-1-2用'!$B$3:$O$1100,3,0),"")</f>
        <v/>
      </c>
      <c r="D816" s="321">
        <f>IFERROR(VLOOKUP($A816,'様式C-1-2用'!$B$3:$O$1100,5,0),"")</f>
        <v>0</v>
      </c>
      <c r="E816" s="321">
        <f>IFERROR(VLOOKUP($A816,'様式C-1-2用'!$B$3:$O$1100,6,0),"")</f>
        <v>0</v>
      </c>
      <c r="F816" s="321">
        <f>IFERROR(VLOOKUP($A816,'様式C-1-2用'!$B$3:$O$1100,7,0),"")</f>
        <v>0</v>
      </c>
      <c r="G816" s="321">
        <f>IFERROR(VLOOKUP($A816,'様式C-1-2用'!$B$3:$O$1100,8,0),"")</f>
        <v>0</v>
      </c>
      <c r="H816" s="327">
        <f>IFERROR(VLOOKUP($A816,'様式C-1-2用'!$B$3:$O$1100,9,0),"")</f>
        <v>0</v>
      </c>
      <c r="I816" s="321">
        <f>IFERROR(VLOOKUP($A816,'様式C-1-2用'!$B$3:$O$1100,10,0),"")</f>
        <v>0</v>
      </c>
      <c r="J816" s="321">
        <f>IFERROR(VLOOKUP($A816,'様式C-1-2用'!$B$3:$O$1100,11,0),"")</f>
        <v>0</v>
      </c>
      <c r="K816" s="321">
        <f t="shared" si="12"/>
        <v>0</v>
      </c>
      <c r="L816" s="321">
        <f>IFERROR(VLOOKUP($A816,'様式C-1-2用'!$B$3:$O$1100,12,0),"")</f>
        <v>0</v>
      </c>
      <c r="M816" s="321">
        <f>IFERROR(VLOOKUP($A816,'様式C-1-2用'!$B$3:$O$1100,13,0),"")</f>
        <v>0</v>
      </c>
      <c r="N816" s="321">
        <f>IFERROR(VLOOKUP($A816,'様式C-1-2用'!$B$3:$O$1100,14,0),"")</f>
        <v>0</v>
      </c>
      <c r="O816" s="321">
        <f>IFERROR(VLOOKUP($A816,'様式C-1-2用'!$B$3:$P$1100,15,0),"")</f>
        <v>0</v>
      </c>
    </row>
    <row r="817" spans="1:15" ht="15.95" customHeight="1" x14ac:dyDescent="0.15">
      <c r="A817" s="314">
        <v>815</v>
      </c>
      <c r="B817" s="320">
        <f>IFERROR(VLOOKUP($A817,'様式C-1-2用'!$B$3:$O$1100,2,0),"")</f>
        <v>0</v>
      </c>
      <c r="C817" s="321" t="str">
        <f>IFERROR(VLOOKUP($A817,'様式C-1-2用'!$B$3:$O$1100,3,0),"")</f>
        <v/>
      </c>
      <c r="D817" s="321">
        <f>IFERROR(VLOOKUP($A817,'様式C-1-2用'!$B$3:$O$1100,5,0),"")</f>
        <v>0</v>
      </c>
      <c r="E817" s="321">
        <f>IFERROR(VLOOKUP($A817,'様式C-1-2用'!$B$3:$O$1100,6,0),"")</f>
        <v>0</v>
      </c>
      <c r="F817" s="321">
        <f>IFERROR(VLOOKUP($A817,'様式C-1-2用'!$B$3:$O$1100,7,0),"")</f>
        <v>0</v>
      </c>
      <c r="G817" s="321">
        <f>IFERROR(VLOOKUP($A817,'様式C-1-2用'!$B$3:$O$1100,8,0),"")</f>
        <v>0</v>
      </c>
      <c r="H817" s="327">
        <f>IFERROR(VLOOKUP($A817,'様式C-1-2用'!$B$3:$O$1100,9,0),"")</f>
        <v>0</v>
      </c>
      <c r="I817" s="321">
        <f>IFERROR(VLOOKUP($A817,'様式C-1-2用'!$B$3:$O$1100,10,0),"")</f>
        <v>0</v>
      </c>
      <c r="J817" s="321">
        <f>IFERROR(VLOOKUP($A817,'様式C-1-2用'!$B$3:$O$1100,11,0),"")</f>
        <v>0</v>
      </c>
      <c r="K817" s="321">
        <f t="shared" si="12"/>
        <v>0</v>
      </c>
      <c r="L817" s="321">
        <f>IFERROR(VLOOKUP($A817,'様式C-1-2用'!$B$3:$O$1100,12,0),"")</f>
        <v>0</v>
      </c>
      <c r="M817" s="321">
        <f>IFERROR(VLOOKUP($A817,'様式C-1-2用'!$B$3:$O$1100,13,0),"")</f>
        <v>0</v>
      </c>
      <c r="N817" s="321">
        <f>IFERROR(VLOOKUP($A817,'様式C-1-2用'!$B$3:$O$1100,14,0),"")</f>
        <v>0</v>
      </c>
      <c r="O817" s="321">
        <f>IFERROR(VLOOKUP($A817,'様式C-1-2用'!$B$3:$P$1100,15,0),"")</f>
        <v>0</v>
      </c>
    </row>
    <row r="818" spans="1:15" ht="15.95" customHeight="1" x14ac:dyDescent="0.15">
      <c r="A818" s="314">
        <v>816</v>
      </c>
      <c r="B818" s="320">
        <f>IFERROR(VLOOKUP($A818,'様式C-1-2用'!$B$3:$O$1100,2,0),"")</f>
        <v>0</v>
      </c>
      <c r="C818" s="321" t="str">
        <f>IFERROR(VLOOKUP($A818,'様式C-1-2用'!$B$3:$O$1100,3,0),"")</f>
        <v/>
      </c>
      <c r="D818" s="321">
        <f>IFERROR(VLOOKUP($A818,'様式C-1-2用'!$B$3:$O$1100,5,0),"")</f>
        <v>0</v>
      </c>
      <c r="E818" s="321">
        <f>IFERROR(VLOOKUP($A818,'様式C-1-2用'!$B$3:$O$1100,6,0),"")</f>
        <v>0</v>
      </c>
      <c r="F818" s="321">
        <f>IFERROR(VLOOKUP($A818,'様式C-1-2用'!$B$3:$O$1100,7,0),"")</f>
        <v>0</v>
      </c>
      <c r="G818" s="321">
        <f>IFERROR(VLOOKUP($A818,'様式C-1-2用'!$B$3:$O$1100,8,0),"")</f>
        <v>0</v>
      </c>
      <c r="H818" s="327">
        <f>IFERROR(VLOOKUP($A818,'様式C-1-2用'!$B$3:$O$1100,9,0),"")</f>
        <v>0</v>
      </c>
      <c r="I818" s="321">
        <f>IFERROR(VLOOKUP($A818,'様式C-1-2用'!$B$3:$O$1100,10,0),"")</f>
        <v>0</v>
      </c>
      <c r="J818" s="321">
        <f>IFERROR(VLOOKUP($A818,'様式C-1-2用'!$B$3:$O$1100,11,0),"")</f>
        <v>0</v>
      </c>
      <c r="K818" s="321">
        <f t="shared" si="12"/>
        <v>0</v>
      </c>
      <c r="L818" s="321">
        <f>IFERROR(VLOOKUP($A818,'様式C-1-2用'!$B$3:$O$1100,12,0),"")</f>
        <v>0</v>
      </c>
      <c r="M818" s="321">
        <f>IFERROR(VLOOKUP($A818,'様式C-1-2用'!$B$3:$O$1100,13,0),"")</f>
        <v>0</v>
      </c>
      <c r="N818" s="321">
        <f>IFERROR(VLOOKUP($A818,'様式C-1-2用'!$B$3:$O$1100,14,0),"")</f>
        <v>0</v>
      </c>
      <c r="O818" s="321">
        <f>IFERROR(VLOOKUP($A818,'様式C-1-2用'!$B$3:$P$1100,15,0),"")</f>
        <v>0</v>
      </c>
    </row>
    <row r="819" spans="1:15" ht="15.95" customHeight="1" x14ac:dyDescent="0.15">
      <c r="A819" s="314">
        <v>817</v>
      </c>
      <c r="B819" s="320">
        <f>IFERROR(VLOOKUP($A819,'様式C-1-2用'!$B$3:$O$1100,2,0),"")</f>
        <v>0</v>
      </c>
      <c r="C819" s="321" t="str">
        <f>IFERROR(VLOOKUP($A819,'様式C-1-2用'!$B$3:$O$1100,3,0),"")</f>
        <v/>
      </c>
      <c r="D819" s="321">
        <f>IFERROR(VLOOKUP($A819,'様式C-1-2用'!$B$3:$O$1100,5,0),"")</f>
        <v>0</v>
      </c>
      <c r="E819" s="321">
        <f>IFERROR(VLOOKUP($A819,'様式C-1-2用'!$B$3:$O$1100,6,0),"")</f>
        <v>0</v>
      </c>
      <c r="F819" s="321">
        <f>IFERROR(VLOOKUP($A819,'様式C-1-2用'!$B$3:$O$1100,7,0),"")</f>
        <v>0</v>
      </c>
      <c r="G819" s="321">
        <f>IFERROR(VLOOKUP($A819,'様式C-1-2用'!$B$3:$O$1100,8,0),"")</f>
        <v>0</v>
      </c>
      <c r="H819" s="327">
        <f>IFERROR(VLOOKUP($A819,'様式C-1-2用'!$B$3:$O$1100,9,0),"")</f>
        <v>0</v>
      </c>
      <c r="I819" s="321">
        <f>IFERROR(VLOOKUP($A819,'様式C-1-2用'!$B$3:$O$1100,10,0),"")</f>
        <v>0</v>
      </c>
      <c r="J819" s="321">
        <f>IFERROR(VLOOKUP($A819,'様式C-1-2用'!$B$3:$O$1100,11,0),"")</f>
        <v>0</v>
      </c>
      <c r="K819" s="321">
        <f t="shared" si="12"/>
        <v>0</v>
      </c>
      <c r="L819" s="321">
        <f>IFERROR(VLOOKUP($A819,'様式C-1-2用'!$B$3:$O$1100,12,0),"")</f>
        <v>0</v>
      </c>
      <c r="M819" s="321">
        <f>IFERROR(VLOOKUP($A819,'様式C-1-2用'!$B$3:$O$1100,13,0),"")</f>
        <v>0</v>
      </c>
      <c r="N819" s="321">
        <f>IFERROR(VLOOKUP($A819,'様式C-1-2用'!$B$3:$O$1100,14,0),"")</f>
        <v>0</v>
      </c>
      <c r="O819" s="321">
        <f>IFERROR(VLOOKUP($A819,'様式C-1-2用'!$B$3:$P$1100,15,0),"")</f>
        <v>0</v>
      </c>
    </row>
    <row r="820" spans="1:15" ht="15.95" customHeight="1" x14ac:dyDescent="0.15">
      <c r="A820" s="314">
        <v>818</v>
      </c>
      <c r="B820" s="320">
        <f>IFERROR(VLOOKUP($A820,'様式C-1-2用'!$B$3:$O$1100,2,0),"")</f>
        <v>0</v>
      </c>
      <c r="C820" s="321" t="str">
        <f>IFERROR(VLOOKUP($A820,'様式C-1-2用'!$B$3:$O$1100,3,0),"")</f>
        <v/>
      </c>
      <c r="D820" s="321">
        <f>IFERROR(VLOOKUP($A820,'様式C-1-2用'!$B$3:$O$1100,5,0),"")</f>
        <v>0</v>
      </c>
      <c r="E820" s="321">
        <f>IFERROR(VLOOKUP($A820,'様式C-1-2用'!$B$3:$O$1100,6,0),"")</f>
        <v>0</v>
      </c>
      <c r="F820" s="321">
        <f>IFERROR(VLOOKUP($A820,'様式C-1-2用'!$B$3:$O$1100,7,0),"")</f>
        <v>0</v>
      </c>
      <c r="G820" s="321">
        <f>IFERROR(VLOOKUP($A820,'様式C-1-2用'!$B$3:$O$1100,8,0),"")</f>
        <v>0</v>
      </c>
      <c r="H820" s="327">
        <f>IFERROR(VLOOKUP($A820,'様式C-1-2用'!$B$3:$O$1100,9,0),"")</f>
        <v>0</v>
      </c>
      <c r="I820" s="321">
        <f>IFERROR(VLOOKUP($A820,'様式C-1-2用'!$B$3:$O$1100,10,0),"")</f>
        <v>0</v>
      </c>
      <c r="J820" s="321">
        <f>IFERROR(VLOOKUP($A820,'様式C-1-2用'!$B$3:$O$1100,11,0),"")</f>
        <v>0</v>
      </c>
      <c r="K820" s="321">
        <f t="shared" si="12"/>
        <v>0</v>
      </c>
      <c r="L820" s="321">
        <f>IFERROR(VLOOKUP($A820,'様式C-1-2用'!$B$3:$O$1100,12,0),"")</f>
        <v>0</v>
      </c>
      <c r="M820" s="321">
        <f>IFERROR(VLOOKUP($A820,'様式C-1-2用'!$B$3:$O$1100,13,0),"")</f>
        <v>0</v>
      </c>
      <c r="N820" s="321">
        <f>IFERROR(VLOOKUP($A820,'様式C-1-2用'!$B$3:$O$1100,14,0),"")</f>
        <v>0</v>
      </c>
      <c r="O820" s="321">
        <f>IFERROR(VLOOKUP($A820,'様式C-1-2用'!$B$3:$P$1100,15,0),"")</f>
        <v>0</v>
      </c>
    </row>
    <row r="821" spans="1:15" ht="15.95" customHeight="1" x14ac:dyDescent="0.15">
      <c r="A821" s="314">
        <v>819</v>
      </c>
      <c r="B821" s="320">
        <f>IFERROR(VLOOKUP($A821,'様式C-1-2用'!$B$3:$O$1100,2,0),"")</f>
        <v>0</v>
      </c>
      <c r="C821" s="321" t="str">
        <f>IFERROR(VLOOKUP($A821,'様式C-1-2用'!$B$3:$O$1100,3,0),"")</f>
        <v/>
      </c>
      <c r="D821" s="321">
        <f>IFERROR(VLOOKUP($A821,'様式C-1-2用'!$B$3:$O$1100,5,0),"")</f>
        <v>0</v>
      </c>
      <c r="E821" s="321">
        <f>IFERROR(VLOOKUP($A821,'様式C-1-2用'!$B$3:$O$1100,6,0),"")</f>
        <v>0</v>
      </c>
      <c r="F821" s="321">
        <f>IFERROR(VLOOKUP($A821,'様式C-1-2用'!$B$3:$O$1100,7,0),"")</f>
        <v>0</v>
      </c>
      <c r="G821" s="321">
        <f>IFERROR(VLOOKUP($A821,'様式C-1-2用'!$B$3:$O$1100,8,0),"")</f>
        <v>0</v>
      </c>
      <c r="H821" s="327">
        <f>IFERROR(VLOOKUP($A821,'様式C-1-2用'!$B$3:$O$1100,9,0),"")</f>
        <v>0</v>
      </c>
      <c r="I821" s="321">
        <f>IFERROR(VLOOKUP($A821,'様式C-1-2用'!$B$3:$O$1100,10,0),"")</f>
        <v>0</v>
      </c>
      <c r="J821" s="321">
        <f>IFERROR(VLOOKUP($A821,'様式C-1-2用'!$B$3:$O$1100,11,0),"")</f>
        <v>0</v>
      </c>
      <c r="K821" s="321">
        <f t="shared" si="12"/>
        <v>0</v>
      </c>
      <c r="L821" s="321">
        <f>IFERROR(VLOOKUP($A821,'様式C-1-2用'!$B$3:$O$1100,12,0),"")</f>
        <v>0</v>
      </c>
      <c r="M821" s="321">
        <f>IFERROR(VLOOKUP($A821,'様式C-1-2用'!$B$3:$O$1100,13,0),"")</f>
        <v>0</v>
      </c>
      <c r="N821" s="321">
        <f>IFERROR(VLOOKUP($A821,'様式C-1-2用'!$B$3:$O$1100,14,0),"")</f>
        <v>0</v>
      </c>
      <c r="O821" s="321">
        <f>IFERROR(VLOOKUP($A821,'様式C-1-2用'!$B$3:$P$1100,15,0),"")</f>
        <v>0</v>
      </c>
    </row>
    <row r="822" spans="1:15" ht="15.95" customHeight="1" x14ac:dyDescent="0.15">
      <c r="A822" s="314">
        <v>820</v>
      </c>
      <c r="B822" s="320">
        <f>IFERROR(VLOOKUP($A822,'様式C-1-2用'!$B$3:$O$1100,2,0),"")</f>
        <v>0</v>
      </c>
      <c r="C822" s="321" t="str">
        <f>IFERROR(VLOOKUP($A822,'様式C-1-2用'!$B$3:$O$1100,3,0),"")</f>
        <v/>
      </c>
      <c r="D822" s="321">
        <f>IFERROR(VLOOKUP($A822,'様式C-1-2用'!$B$3:$O$1100,5,0),"")</f>
        <v>0</v>
      </c>
      <c r="E822" s="321">
        <f>IFERROR(VLOOKUP($A822,'様式C-1-2用'!$B$3:$O$1100,6,0),"")</f>
        <v>0</v>
      </c>
      <c r="F822" s="321">
        <f>IFERROR(VLOOKUP($A822,'様式C-1-2用'!$B$3:$O$1100,7,0),"")</f>
        <v>0</v>
      </c>
      <c r="G822" s="321">
        <f>IFERROR(VLOOKUP($A822,'様式C-1-2用'!$B$3:$O$1100,8,0),"")</f>
        <v>0</v>
      </c>
      <c r="H822" s="327">
        <f>IFERROR(VLOOKUP($A822,'様式C-1-2用'!$B$3:$O$1100,9,0),"")</f>
        <v>0</v>
      </c>
      <c r="I822" s="321">
        <f>IFERROR(VLOOKUP($A822,'様式C-1-2用'!$B$3:$O$1100,10,0),"")</f>
        <v>0</v>
      </c>
      <c r="J822" s="321">
        <f>IFERROR(VLOOKUP($A822,'様式C-1-2用'!$B$3:$O$1100,11,0),"")</f>
        <v>0</v>
      </c>
      <c r="K822" s="321">
        <f t="shared" si="12"/>
        <v>0</v>
      </c>
      <c r="L822" s="321">
        <f>IFERROR(VLOOKUP($A822,'様式C-1-2用'!$B$3:$O$1100,12,0),"")</f>
        <v>0</v>
      </c>
      <c r="M822" s="321">
        <f>IFERROR(VLOOKUP($A822,'様式C-1-2用'!$B$3:$O$1100,13,0),"")</f>
        <v>0</v>
      </c>
      <c r="N822" s="321">
        <f>IFERROR(VLOOKUP($A822,'様式C-1-2用'!$B$3:$O$1100,14,0),"")</f>
        <v>0</v>
      </c>
      <c r="O822" s="321">
        <f>IFERROR(VLOOKUP($A822,'様式C-1-2用'!$B$3:$P$1100,15,0),"")</f>
        <v>0</v>
      </c>
    </row>
    <row r="823" spans="1:15" ht="15.95" customHeight="1" x14ac:dyDescent="0.15">
      <c r="A823" s="314">
        <v>821</v>
      </c>
      <c r="B823" s="320">
        <f>IFERROR(VLOOKUP($A823,'様式C-1-2用'!$B$3:$O$1100,2,0),"")</f>
        <v>0</v>
      </c>
      <c r="C823" s="321" t="str">
        <f>IFERROR(VLOOKUP($A823,'様式C-1-2用'!$B$3:$O$1100,3,0),"")</f>
        <v/>
      </c>
      <c r="D823" s="321">
        <f>IFERROR(VLOOKUP($A823,'様式C-1-2用'!$B$3:$O$1100,5,0),"")</f>
        <v>0</v>
      </c>
      <c r="E823" s="321">
        <f>IFERROR(VLOOKUP($A823,'様式C-1-2用'!$B$3:$O$1100,6,0),"")</f>
        <v>0</v>
      </c>
      <c r="F823" s="321">
        <f>IFERROR(VLOOKUP($A823,'様式C-1-2用'!$B$3:$O$1100,7,0),"")</f>
        <v>0</v>
      </c>
      <c r="G823" s="321">
        <f>IFERROR(VLOOKUP($A823,'様式C-1-2用'!$B$3:$O$1100,8,0),"")</f>
        <v>0</v>
      </c>
      <c r="H823" s="327">
        <f>IFERROR(VLOOKUP($A823,'様式C-1-2用'!$B$3:$O$1100,9,0),"")</f>
        <v>0</v>
      </c>
      <c r="I823" s="321">
        <f>IFERROR(VLOOKUP($A823,'様式C-1-2用'!$B$3:$O$1100,10,0),"")</f>
        <v>0</v>
      </c>
      <c r="J823" s="321">
        <f>IFERROR(VLOOKUP($A823,'様式C-1-2用'!$B$3:$O$1100,11,0),"")</f>
        <v>0</v>
      </c>
      <c r="K823" s="321">
        <f t="shared" si="12"/>
        <v>0</v>
      </c>
      <c r="L823" s="321">
        <f>IFERROR(VLOOKUP($A823,'様式C-1-2用'!$B$3:$O$1100,12,0),"")</f>
        <v>0</v>
      </c>
      <c r="M823" s="321">
        <f>IFERROR(VLOOKUP($A823,'様式C-1-2用'!$B$3:$O$1100,13,0),"")</f>
        <v>0</v>
      </c>
      <c r="N823" s="321">
        <f>IFERROR(VLOOKUP($A823,'様式C-1-2用'!$B$3:$O$1100,14,0),"")</f>
        <v>0</v>
      </c>
      <c r="O823" s="321">
        <f>IFERROR(VLOOKUP($A823,'様式C-1-2用'!$B$3:$P$1100,15,0),"")</f>
        <v>0</v>
      </c>
    </row>
    <row r="824" spans="1:15" ht="15.95" customHeight="1" x14ac:dyDescent="0.15">
      <c r="A824" s="314">
        <v>822</v>
      </c>
      <c r="B824" s="320">
        <f>IFERROR(VLOOKUP($A824,'様式C-1-2用'!$B$3:$O$1100,2,0),"")</f>
        <v>0</v>
      </c>
      <c r="C824" s="321" t="str">
        <f>IFERROR(VLOOKUP($A824,'様式C-1-2用'!$B$3:$O$1100,3,0),"")</f>
        <v/>
      </c>
      <c r="D824" s="321">
        <f>IFERROR(VLOOKUP($A824,'様式C-1-2用'!$B$3:$O$1100,5,0),"")</f>
        <v>0</v>
      </c>
      <c r="E824" s="321">
        <f>IFERROR(VLOOKUP($A824,'様式C-1-2用'!$B$3:$O$1100,6,0),"")</f>
        <v>0</v>
      </c>
      <c r="F824" s="321">
        <f>IFERROR(VLOOKUP($A824,'様式C-1-2用'!$B$3:$O$1100,7,0),"")</f>
        <v>0</v>
      </c>
      <c r="G824" s="321">
        <f>IFERROR(VLOOKUP($A824,'様式C-1-2用'!$B$3:$O$1100,8,0),"")</f>
        <v>0</v>
      </c>
      <c r="H824" s="327">
        <f>IFERROR(VLOOKUP($A824,'様式C-1-2用'!$B$3:$O$1100,9,0),"")</f>
        <v>0</v>
      </c>
      <c r="I824" s="321">
        <f>IFERROR(VLOOKUP($A824,'様式C-1-2用'!$B$3:$O$1100,10,0),"")</f>
        <v>0</v>
      </c>
      <c r="J824" s="321">
        <f>IFERROR(VLOOKUP($A824,'様式C-1-2用'!$B$3:$O$1100,11,0),"")</f>
        <v>0</v>
      </c>
      <c r="K824" s="321">
        <f t="shared" si="12"/>
        <v>0</v>
      </c>
      <c r="L824" s="321">
        <f>IFERROR(VLOOKUP($A824,'様式C-1-2用'!$B$3:$O$1100,12,0),"")</f>
        <v>0</v>
      </c>
      <c r="M824" s="321">
        <f>IFERROR(VLOOKUP($A824,'様式C-1-2用'!$B$3:$O$1100,13,0),"")</f>
        <v>0</v>
      </c>
      <c r="N824" s="321">
        <f>IFERROR(VLOOKUP($A824,'様式C-1-2用'!$B$3:$O$1100,14,0),"")</f>
        <v>0</v>
      </c>
      <c r="O824" s="321">
        <f>IFERROR(VLOOKUP($A824,'様式C-1-2用'!$B$3:$P$1100,15,0),"")</f>
        <v>0</v>
      </c>
    </row>
    <row r="825" spans="1:15" ht="15.95" customHeight="1" x14ac:dyDescent="0.15">
      <c r="A825" s="314">
        <v>823</v>
      </c>
      <c r="B825" s="320">
        <f>IFERROR(VLOOKUP($A825,'様式C-1-2用'!$B$3:$O$1100,2,0),"")</f>
        <v>0</v>
      </c>
      <c r="C825" s="321" t="str">
        <f>IFERROR(VLOOKUP($A825,'様式C-1-2用'!$B$3:$O$1100,3,0),"")</f>
        <v/>
      </c>
      <c r="D825" s="321">
        <f>IFERROR(VLOOKUP($A825,'様式C-1-2用'!$B$3:$O$1100,5,0),"")</f>
        <v>0</v>
      </c>
      <c r="E825" s="321">
        <f>IFERROR(VLOOKUP($A825,'様式C-1-2用'!$B$3:$O$1100,6,0),"")</f>
        <v>0</v>
      </c>
      <c r="F825" s="321">
        <f>IFERROR(VLOOKUP($A825,'様式C-1-2用'!$B$3:$O$1100,7,0),"")</f>
        <v>0</v>
      </c>
      <c r="G825" s="321">
        <f>IFERROR(VLOOKUP($A825,'様式C-1-2用'!$B$3:$O$1100,8,0),"")</f>
        <v>0</v>
      </c>
      <c r="H825" s="327">
        <f>IFERROR(VLOOKUP($A825,'様式C-1-2用'!$B$3:$O$1100,9,0),"")</f>
        <v>0</v>
      </c>
      <c r="I825" s="321">
        <f>IFERROR(VLOOKUP($A825,'様式C-1-2用'!$B$3:$O$1100,10,0),"")</f>
        <v>0</v>
      </c>
      <c r="J825" s="321">
        <f>IFERROR(VLOOKUP($A825,'様式C-1-2用'!$B$3:$O$1100,11,0),"")</f>
        <v>0</v>
      </c>
      <c r="K825" s="321">
        <f t="shared" si="12"/>
        <v>0</v>
      </c>
      <c r="L825" s="321">
        <f>IFERROR(VLOOKUP($A825,'様式C-1-2用'!$B$3:$O$1100,12,0),"")</f>
        <v>0</v>
      </c>
      <c r="M825" s="321">
        <f>IFERROR(VLOOKUP($A825,'様式C-1-2用'!$B$3:$O$1100,13,0),"")</f>
        <v>0</v>
      </c>
      <c r="N825" s="321">
        <f>IFERROR(VLOOKUP($A825,'様式C-1-2用'!$B$3:$O$1100,14,0),"")</f>
        <v>0</v>
      </c>
      <c r="O825" s="321">
        <f>IFERROR(VLOOKUP($A825,'様式C-1-2用'!$B$3:$P$1100,15,0),"")</f>
        <v>0</v>
      </c>
    </row>
    <row r="826" spans="1:15" ht="15.95" customHeight="1" x14ac:dyDescent="0.15">
      <c r="A826" s="314">
        <v>824</v>
      </c>
      <c r="B826" s="320">
        <f>IFERROR(VLOOKUP($A826,'様式C-1-2用'!$B$3:$O$1100,2,0),"")</f>
        <v>0</v>
      </c>
      <c r="C826" s="321" t="str">
        <f>IFERROR(VLOOKUP($A826,'様式C-1-2用'!$B$3:$O$1100,3,0),"")</f>
        <v/>
      </c>
      <c r="D826" s="321">
        <f>IFERROR(VLOOKUP($A826,'様式C-1-2用'!$B$3:$O$1100,5,0),"")</f>
        <v>0</v>
      </c>
      <c r="E826" s="321">
        <f>IFERROR(VLOOKUP($A826,'様式C-1-2用'!$B$3:$O$1100,6,0),"")</f>
        <v>0</v>
      </c>
      <c r="F826" s="321">
        <f>IFERROR(VLOOKUP($A826,'様式C-1-2用'!$B$3:$O$1100,7,0),"")</f>
        <v>0</v>
      </c>
      <c r="G826" s="321">
        <f>IFERROR(VLOOKUP($A826,'様式C-1-2用'!$B$3:$O$1100,8,0),"")</f>
        <v>0</v>
      </c>
      <c r="H826" s="327">
        <f>IFERROR(VLOOKUP($A826,'様式C-1-2用'!$B$3:$O$1100,9,0),"")</f>
        <v>0</v>
      </c>
      <c r="I826" s="321">
        <f>IFERROR(VLOOKUP($A826,'様式C-1-2用'!$B$3:$O$1100,10,0),"")</f>
        <v>0</v>
      </c>
      <c r="J826" s="321">
        <f>IFERROR(VLOOKUP($A826,'様式C-1-2用'!$B$3:$O$1100,11,0),"")</f>
        <v>0</v>
      </c>
      <c r="K826" s="321">
        <f t="shared" si="12"/>
        <v>0</v>
      </c>
      <c r="L826" s="321">
        <f>IFERROR(VLOOKUP($A826,'様式C-1-2用'!$B$3:$O$1100,12,0),"")</f>
        <v>0</v>
      </c>
      <c r="M826" s="321">
        <f>IFERROR(VLOOKUP($A826,'様式C-1-2用'!$B$3:$O$1100,13,0),"")</f>
        <v>0</v>
      </c>
      <c r="N826" s="321">
        <f>IFERROR(VLOOKUP($A826,'様式C-1-2用'!$B$3:$O$1100,14,0),"")</f>
        <v>0</v>
      </c>
      <c r="O826" s="321">
        <f>IFERROR(VLOOKUP($A826,'様式C-1-2用'!$B$3:$P$1100,15,0),"")</f>
        <v>0</v>
      </c>
    </row>
    <row r="827" spans="1:15" ht="15.95" customHeight="1" x14ac:dyDescent="0.15">
      <c r="A827" s="314">
        <v>825</v>
      </c>
      <c r="B827" s="320">
        <f>IFERROR(VLOOKUP($A827,'様式C-1-2用'!$B$3:$O$1100,2,0),"")</f>
        <v>0</v>
      </c>
      <c r="C827" s="321" t="str">
        <f>IFERROR(VLOOKUP($A827,'様式C-1-2用'!$B$3:$O$1100,3,0),"")</f>
        <v/>
      </c>
      <c r="D827" s="321">
        <f>IFERROR(VLOOKUP($A827,'様式C-1-2用'!$B$3:$O$1100,5,0),"")</f>
        <v>0</v>
      </c>
      <c r="E827" s="321">
        <f>IFERROR(VLOOKUP($A827,'様式C-1-2用'!$B$3:$O$1100,6,0),"")</f>
        <v>0</v>
      </c>
      <c r="F827" s="321">
        <f>IFERROR(VLOOKUP($A827,'様式C-1-2用'!$B$3:$O$1100,7,0),"")</f>
        <v>0</v>
      </c>
      <c r="G827" s="321">
        <f>IFERROR(VLOOKUP($A827,'様式C-1-2用'!$B$3:$O$1100,8,0),"")</f>
        <v>0</v>
      </c>
      <c r="H827" s="327">
        <f>IFERROR(VLOOKUP($A827,'様式C-1-2用'!$B$3:$O$1100,9,0),"")</f>
        <v>0</v>
      </c>
      <c r="I827" s="321">
        <f>IFERROR(VLOOKUP($A827,'様式C-1-2用'!$B$3:$O$1100,10,0),"")</f>
        <v>0</v>
      </c>
      <c r="J827" s="321">
        <f>IFERROR(VLOOKUP($A827,'様式C-1-2用'!$B$3:$O$1100,11,0),"")</f>
        <v>0</v>
      </c>
      <c r="K827" s="321">
        <f t="shared" si="12"/>
        <v>0</v>
      </c>
      <c r="L827" s="321">
        <f>IFERROR(VLOOKUP($A827,'様式C-1-2用'!$B$3:$O$1100,12,0),"")</f>
        <v>0</v>
      </c>
      <c r="M827" s="321">
        <f>IFERROR(VLOOKUP($A827,'様式C-1-2用'!$B$3:$O$1100,13,0),"")</f>
        <v>0</v>
      </c>
      <c r="N827" s="321">
        <f>IFERROR(VLOOKUP($A827,'様式C-1-2用'!$B$3:$O$1100,14,0),"")</f>
        <v>0</v>
      </c>
      <c r="O827" s="321">
        <f>IFERROR(VLOOKUP($A827,'様式C-1-2用'!$B$3:$P$1100,15,0),"")</f>
        <v>0</v>
      </c>
    </row>
    <row r="828" spans="1:15" ht="15.95" customHeight="1" x14ac:dyDescent="0.15">
      <c r="A828" s="314">
        <v>826</v>
      </c>
      <c r="B828" s="320">
        <f>IFERROR(VLOOKUP($A828,'様式C-1-2用'!$B$3:$O$1100,2,0),"")</f>
        <v>0</v>
      </c>
      <c r="C828" s="321" t="str">
        <f>IFERROR(VLOOKUP($A828,'様式C-1-2用'!$B$3:$O$1100,3,0),"")</f>
        <v/>
      </c>
      <c r="D828" s="321">
        <f>IFERROR(VLOOKUP($A828,'様式C-1-2用'!$B$3:$O$1100,5,0),"")</f>
        <v>0</v>
      </c>
      <c r="E828" s="321">
        <f>IFERROR(VLOOKUP($A828,'様式C-1-2用'!$B$3:$O$1100,6,0),"")</f>
        <v>0</v>
      </c>
      <c r="F828" s="321">
        <f>IFERROR(VLOOKUP($A828,'様式C-1-2用'!$B$3:$O$1100,7,0),"")</f>
        <v>0</v>
      </c>
      <c r="G828" s="321">
        <f>IFERROR(VLOOKUP($A828,'様式C-1-2用'!$B$3:$O$1100,8,0),"")</f>
        <v>0</v>
      </c>
      <c r="H828" s="327">
        <f>IFERROR(VLOOKUP($A828,'様式C-1-2用'!$B$3:$O$1100,9,0),"")</f>
        <v>0</v>
      </c>
      <c r="I828" s="321">
        <f>IFERROR(VLOOKUP($A828,'様式C-1-2用'!$B$3:$O$1100,10,0),"")</f>
        <v>0</v>
      </c>
      <c r="J828" s="321">
        <f>IFERROR(VLOOKUP($A828,'様式C-1-2用'!$B$3:$O$1100,11,0),"")</f>
        <v>0</v>
      </c>
      <c r="K828" s="321">
        <f t="shared" si="12"/>
        <v>0</v>
      </c>
      <c r="L828" s="321">
        <f>IFERROR(VLOOKUP($A828,'様式C-1-2用'!$B$3:$O$1100,12,0),"")</f>
        <v>0</v>
      </c>
      <c r="M828" s="321">
        <f>IFERROR(VLOOKUP($A828,'様式C-1-2用'!$B$3:$O$1100,13,0),"")</f>
        <v>0</v>
      </c>
      <c r="N828" s="321">
        <f>IFERROR(VLOOKUP($A828,'様式C-1-2用'!$B$3:$O$1100,14,0),"")</f>
        <v>0</v>
      </c>
      <c r="O828" s="321">
        <f>IFERROR(VLOOKUP($A828,'様式C-1-2用'!$B$3:$P$1100,15,0),"")</f>
        <v>0</v>
      </c>
    </row>
    <row r="829" spans="1:15" ht="15.95" customHeight="1" x14ac:dyDescent="0.15">
      <c r="A829" s="314">
        <v>827</v>
      </c>
      <c r="B829" s="320">
        <f>IFERROR(VLOOKUP($A829,'様式C-1-2用'!$B$3:$O$1100,2,0),"")</f>
        <v>0</v>
      </c>
      <c r="C829" s="321" t="str">
        <f>IFERROR(VLOOKUP($A829,'様式C-1-2用'!$B$3:$O$1100,3,0),"")</f>
        <v/>
      </c>
      <c r="D829" s="321">
        <f>IFERROR(VLOOKUP($A829,'様式C-1-2用'!$B$3:$O$1100,5,0),"")</f>
        <v>0</v>
      </c>
      <c r="E829" s="321">
        <f>IFERROR(VLOOKUP($A829,'様式C-1-2用'!$B$3:$O$1100,6,0),"")</f>
        <v>0</v>
      </c>
      <c r="F829" s="321">
        <f>IFERROR(VLOOKUP($A829,'様式C-1-2用'!$B$3:$O$1100,7,0),"")</f>
        <v>0</v>
      </c>
      <c r="G829" s="321">
        <f>IFERROR(VLOOKUP($A829,'様式C-1-2用'!$B$3:$O$1100,8,0),"")</f>
        <v>0</v>
      </c>
      <c r="H829" s="327">
        <f>IFERROR(VLOOKUP($A829,'様式C-1-2用'!$B$3:$O$1100,9,0),"")</f>
        <v>0</v>
      </c>
      <c r="I829" s="321">
        <f>IFERROR(VLOOKUP($A829,'様式C-1-2用'!$B$3:$O$1100,10,0),"")</f>
        <v>0</v>
      </c>
      <c r="J829" s="321">
        <f>IFERROR(VLOOKUP($A829,'様式C-1-2用'!$B$3:$O$1100,11,0),"")</f>
        <v>0</v>
      </c>
      <c r="K829" s="321">
        <f t="shared" si="12"/>
        <v>0</v>
      </c>
      <c r="L829" s="321">
        <f>IFERROR(VLOOKUP($A829,'様式C-1-2用'!$B$3:$O$1100,12,0),"")</f>
        <v>0</v>
      </c>
      <c r="M829" s="321">
        <f>IFERROR(VLOOKUP($A829,'様式C-1-2用'!$B$3:$O$1100,13,0),"")</f>
        <v>0</v>
      </c>
      <c r="N829" s="321">
        <f>IFERROR(VLOOKUP($A829,'様式C-1-2用'!$B$3:$O$1100,14,0),"")</f>
        <v>0</v>
      </c>
      <c r="O829" s="321">
        <f>IFERROR(VLOOKUP($A829,'様式C-1-2用'!$B$3:$P$1100,15,0),"")</f>
        <v>0</v>
      </c>
    </row>
    <row r="830" spans="1:15" ht="15.95" customHeight="1" x14ac:dyDescent="0.15">
      <c r="A830" s="314">
        <v>828</v>
      </c>
      <c r="B830" s="320">
        <f>IFERROR(VLOOKUP($A830,'様式C-1-2用'!$B$3:$O$1100,2,0),"")</f>
        <v>0</v>
      </c>
      <c r="C830" s="321" t="str">
        <f>IFERROR(VLOOKUP($A830,'様式C-1-2用'!$B$3:$O$1100,3,0),"")</f>
        <v/>
      </c>
      <c r="D830" s="321">
        <f>IFERROR(VLOOKUP($A830,'様式C-1-2用'!$B$3:$O$1100,5,0),"")</f>
        <v>0</v>
      </c>
      <c r="E830" s="321">
        <f>IFERROR(VLOOKUP($A830,'様式C-1-2用'!$B$3:$O$1100,6,0),"")</f>
        <v>0</v>
      </c>
      <c r="F830" s="321">
        <f>IFERROR(VLOOKUP($A830,'様式C-1-2用'!$B$3:$O$1100,7,0),"")</f>
        <v>0</v>
      </c>
      <c r="G830" s="321">
        <f>IFERROR(VLOOKUP($A830,'様式C-1-2用'!$B$3:$O$1100,8,0),"")</f>
        <v>0</v>
      </c>
      <c r="H830" s="327">
        <f>IFERROR(VLOOKUP($A830,'様式C-1-2用'!$B$3:$O$1100,9,0),"")</f>
        <v>0</v>
      </c>
      <c r="I830" s="321">
        <f>IFERROR(VLOOKUP($A830,'様式C-1-2用'!$B$3:$O$1100,10,0),"")</f>
        <v>0</v>
      </c>
      <c r="J830" s="321">
        <f>IFERROR(VLOOKUP($A830,'様式C-1-2用'!$B$3:$O$1100,11,0),"")</f>
        <v>0</v>
      </c>
      <c r="K830" s="321">
        <f t="shared" si="12"/>
        <v>0</v>
      </c>
      <c r="L830" s="321">
        <f>IFERROR(VLOOKUP($A830,'様式C-1-2用'!$B$3:$O$1100,12,0),"")</f>
        <v>0</v>
      </c>
      <c r="M830" s="321">
        <f>IFERROR(VLOOKUP($A830,'様式C-1-2用'!$B$3:$O$1100,13,0),"")</f>
        <v>0</v>
      </c>
      <c r="N830" s="321">
        <f>IFERROR(VLOOKUP($A830,'様式C-1-2用'!$B$3:$O$1100,14,0),"")</f>
        <v>0</v>
      </c>
      <c r="O830" s="321">
        <f>IFERROR(VLOOKUP($A830,'様式C-1-2用'!$B$3:$P$1100,15,0),"")</f>
        <v>0</v>
      </c>
    </row>
    <row r="831" spans="1:15" ht="15.95" customHeight="1" x14ac:dyDescent="0.15">
      <c r="A831" s="314">
        <v>829</v>
      </c>
      <c r="B831" s="320">
        <f>IFERROR(VLOOKUP($A831,'様式C-1-2用'!$B$3:$O$1100,2,0),"")</f>
        <v>0</v>
      </c>
      <c r="C831" s="321" t="str">
        <f>IFERROR(VLOOKUP($A831,'様式C-1-2用'!$B$3:$O$1100,3,0),"")</f>
        <v/>
      </c>
      <c r="D831" s="321">
        <f>IFERROR(VLOOKUP($A831,'様式C-1-2用'!$B$3:$O$1100,5,0),"")</f>
        <v>0</v>
      </c>
      <c r="E831" s="321">
        <f>IFERROR(VLOOKUP($A831,'様式C-1-2用'!$B$3:$O$1100,6,0),"")</f>
        <v>0</v>
      </c>
      <c r="F831" s="321">
        <f>IFERROR(VLOOKUP($A831,'様式C-1-2用'!$B$3:$O$1100,7,0),"")</f>
        <v>0</v>
      </c>
      <c r="G831" s="321">
        <f>IFERROR(VLOOKUP($A831,'様式C-1-2用'!$B$3:$O$1100,8,0),"")</f>
        <v>0</v>
      </c>
      <c r="H831" s="327">
        <f>IFERROR(VLOOKUP($A831,'様式C-1-2用'!$B$3:$O$1100,9,0),"")</f>
        <v>0</v>
      </c>
      <c r="I831" s="321">
        <f>IFERROR(VLOOKUP($A831,'様式C-1-2用'!$B$3:$O$1100,10,0),"")</f>
        <v>0</v>
      </c>
      <c r="J831" s="321">
        <f>IFERROR(VLOOKUP($A831,'様式C-1-2用'!$B$3:$O$1100,11,0),"")</f>
        <v>0</v>
      </c>
      <c r="K831" s="321">
        <f t="shared" si="12"/>
        <v>0</v>
      </c>
      <c r="L831" s="321">
        <f>IFERROR(VLOOKUP($A831,'様式C-1-2用'!$B$3:$O$1100,12,0),"")</f>
        <v>0</v>
      </c>
      <c r="M831" s="321">
        <f>IFERROR(VLOOKUP($A831,'様式C-1-2用'!$B$3:$O$1100,13,0),"")</f>
        <v>0</v>
      </c>
      <c r="N831" s="321">
        <f>IFERROR(VLOOKUP($A831,'様式C-1-2用'!$B$3:$O$1100,14,0),"")</f>
        <v>0</v>
      </c>
      <c r="O831" s="321">
        <f>IFERROR(VLOOKUP($A831,'様式C-1-2用'!$B$3:$P$1100,15,0),"")</f>
        <v>0</v>
      </c>
    </row>
    <row r="832" spans="1:15" ht="15.95" customHeight="1" x14ac:dyDescent="0.15">
      <c r="A832" s="314">
        <v>830</v>
      </c>
      <c r="B832" s="320">
        <f>IFERROR(VLOOKUP($A832,'様式C-1-2用'!$B$3:$O$1100,2,0),"")</f>
        <v>0</v>
      </c>
      <c r="C832" s="321" t="str">
        <f>IFERROR(VLOOKUP($A832,'様式C-1-2用'!$B$3:$O$1100,3,0),"")</f>
        <v/>
      </c>
      <c r="D832" s="321">
        <f>IFERROR(VLOOKUP($A832,'様式C-1-2用'!$B$3:$O$1100,5,0),"")</f>
        <v>0</v>
      </c>
      <c r="E832" s="321">
        <f>IFERROR(VLOOKUP($A832,'様式C-1-2用'!$B$3:$O$1100,6,0),"")</f>
        <v>0</v>
      </c>
      <c r="F832" s="321">
        <f>IFERROR(VLOOKUP($A832,'様式C-1-2用'!$B$3:$O$1100,7,0),"")</f>
        <v>0</v>
      </c>
      <c r="G832" s="321">
        <f>IFERROR(VLOOKUP($A832,'様式C-1-2用'!$B$3:$O$1100,8,0),"")</f>
        <v>0</v>
      </c>
      <c r="H832" s="327">
        <f>IFERROR(VLOOKUP($A832,'様式C-1-2用'!$B$3:$O$1100,9,0),"")</f>
        <v>0</v>
      </c>
      <c r="I832" s="321">
        <f>IFERROR(VLOOKUP($A832,'様式C-1-2用'!$B$3:$O$1100,10,0),"")</f>
        <v>0</v>
      </c>
      <c r="J832" s="321">
        <f>IFERROR(VLOOKUP($A832,'様式C-1-2用'!$B$3:$O$1100,11,0),"")</f>
        <v>0</v>
      </c>
      <c r="K832" s="321">
        <f t="shared" si="12"/>
        <v>0</v>
      </c>
      <c r="L832" s="321">
        <f>IFERROR(VLOOKUP($A832,'様式C-1-2用'!$B$3:$O$1100,12,0),"")</f>
        <v>0</v>
      </c>
      <c r="M832" s="321">
        <f>IFERROR(VLOOKUP($A832,'様式C-1-2用'!$B$3:$O$1100,13,0),"")</f>
        <v>0</v>
      </c>
      <c r="N832" s="321">
        <f>IFERROR(VLOOKUP($A832,'様式C-1-2用'!$B$3:$O$1100,14,0),"")</f>
        <v>0</v>
      </c>
      <c r="O832" s="321">
        <f>IFERROR(VLOOKUP($A832,'様式C-1-2用'!$B$3:$P$1100,15,0),"")</f>
        <v>0</v>
      </c>
    </row>
    <row r="833" spans="1:15" ht="15.95" customHeight="1" x14ac:dyDescent="0.15">
      <c r="A833" s="314">
        <v>831</v>
      </c>
      <c r="B833" s="320">
        <f>IFERROR(VLOOKUP($A833,'様式C-1-2用'!$B$3:$O$1100,2,0),"")</f>
        <v>0</v>
      </c>
      <c r="C833" s="321" t="str">
        <f>IFERROR(VLOOKUP($A833,'様式C-1-2用'!$B$3:$O$1100,3,0),"")</f>
        <v/>
      </c>
      <c r="D833" s="321">
        <f>IFERROR(VLOOKUP($A833,'様式C-1-2用'!$B$3:$O$1100,5,0),"")</f>
        <v>0</v>
      </c>
      <c r="E833" s="321">
        <f>IFERROR(VLOOKUP($A833,'様式C-1-2用'!$B$3:$O$1100,6,0),"")</f>
        <v>0</v>
      </c>
      <c r="F833" s="321">
        <f>IFERROR(VLOOKUP($A833,'様式C-1-2用'!$B$3:$O$1100,7,0),"")</f>
        <v>0</v>
      </c>
      <c r="G833" s="321">
        <f>IFERROR(VLOOKUP($A833,'様式C-1-2用'!$B$3:$O$1100,8,0),"")</f>
        <v>0</v>
      </c>
      <c r="H833" s="327">
        <f>IFERROR(VLOOKUP($A833,'様式C-1-2用'!$B$3:$O$1100,9,0),"")</f>
        <v>0</v>
      </c>
      <c r="I833" s="321">
        <f>IFERROR(VLOOKUP($A833,'様式C-1-2用'!$B$3:$O$1100,10,0),"")</f>
        <v>0</v>
      </c>
      <c r="J833" s="321">
        <f>IFERROR(VLOOKUP($A833,'様式C-1-2用'!$B$3:$O$1100,11,0),"")</f>
        <v>0</v>
      </c>
      <c r="K833" s="321">
        <f t="shared" si="12"/>
        <v>0</v>
      </c>
      <c r="L833" s="321">
        <f>IFERROR(VLOOKUP($A833,'様式C-1-2用'!$B$3:$O$1100,12,0),"")</f>
        <v>0</v>
      </c>
      <c r="M833" s="321">
        <f>IFERROR(VLOOKUP($A833,'様式C-1-2用'!$B$3:$O$1100,13,0),"")</f>
        <v>0</v>
      </c>
      <c r="N833" s="321">
        <f>IFERROR(VLOOKUP($A833,'様式C-1-2用'!$B$3:$O$1100,14,0),"")</f>
        <v>0</v>
      </c>
      <c r="O833" s="321">
        <f>IFERROR(VLOOKUP($A833,'様式C-1-2用'!$B$3:$P$1100,15,0),"")</f>
        <v>0</v>
      </c>
    </row>
    <row r="834" spans="1:15" ht="15.95" customHeight="1" x14ac:dyDescent="0.15">
      <c r="A834" s="314">
        <v>832</v>
      </c>
      <c r="B834" s="320">
        <f>IFERROR(VLOOKUP($A834,'様式C-1-2用'!$B$3:$O$1100,2,0),"")</f>
        <v>0</v>
      </c>
      <c r="C834" s="321" t="str">
        <f>IFERROR(VLOOKUP($A834,'様式C-1-2用'!$B$3:$O$1100,3,0),"")</f>
        <v/>
      </c>
      <c r="D834" s="321">
        <f>IFERROR(VLOOKUP($A834,'様式C-1-2用'!$B$3:$O$1100,5,0),"")</f>
        <v>0</v>
      </c>
      <c r="E834" s="321">
        <f>IFERROR(VLOOKUP($A834,'様式C-1-2用'!$B$3:$O$1100,6,0),"")</f>
        <v>0</v>
      </c>
      <c r="F834" s="321">
        <f>IFERROR(VLOOKUP($A834,'様式C-1-2用'!$B$3:$O$1100,7,0),"")</f>
        <v>0</v>
      </c>
      <c r="G834" s="321">
        <f>IFERROR(VLOOKUP($A834,'様式C-1-2用'!$B$3:$O$1100,8,0),"")</f>
        <v>0</v>
      </c>
      <c r="H834" s="327">
        <f>IFERROR(VLOOKUP($A834,'様式C-1-2用'!$B$3:$O$1100,9,0),"")</f>
        <v>0</v>
      </c>
      <c r="I834" s="321">
        <f>IFERROR(VLOOKUP($A834,'様式C-1-2用'!$B$3:$O$1100,10,0),"")</f>
        <v>0</v>
      </c>
      <c r="J834" s="321">
        <f>IFERROR(VLOOKUP($A834,'様式C-1-2用'!$B$3:$O$1100,11,0),"")</f>
        <v>0</v>
      </c>
      <c r="K834" s="321">
        <f t="shared" si="12"/>
        <v>0</v>
      </c>
      <c r="L834" s="321">
        <f>IFERROR(VLOOKUP($A834,'様式C-1-2用'!$B$3:$O$1100,12,0),"")</f>
        <v>0</v>
      </c>
      <c r="M834" s="321">
        <f>IFERROR(VLOOKUP($A834,'様式C-1-2用'!$B$3:$O$1100,13,0),"")</f>
        <v>0</v>
      </c>
      <c r="N834" s="321">
        <f>IFERROR(VLOOKUP($A834,'様式C-1-2用'!$B$3:$O$1100,14,0),"")</f>
        <v>0</v>
      </c>
      <c r="O834" s="321">
        <f>IFERROR(VLOOKUP($A834,'様式C-1-2用'!$B$3:$P$1100,15,0),"")</f>
        <v>0</v>
      </c>
    </row>
    <row r="835" spans="1:15" ht="15.95" customHeight="1" x14ac:dyDescent="0.15">
      <c r="A835" s="314">
        <v>833</v>
      </c>
      <c r="B835" s="320">
        <f>IFERROR(VLOOKUP($A835,'様式C-1-2用'!$B$3:$O$1100,2,0),"")</f>
        <v>0</v>
      </c>
      <c r="C835" s="321" t="str">
        <f>IFERROR(VLOOKUP($A835,'様式C-1-2用'!$B$3:$O$1100,3,0),"")</f>
        <v/>
      </c>
      <c r="D835" s="321">
        <f>IFERROR(VLOOKUP($A835,'様式C-1-2用'!$B$3:$O$1100,5,0),"")</f>
        <v>0</v>
      </c>
      <c r="E835" s="321">
        <f>IFERROR(VLOOKUP($A835,'様式C-1-2用'!$B$3:$O$1100,6,0),"")</f>
        <v>0</v>
      </c>
      <c r="F835" s="321">
        <f>IFERROR(VLOOKUP($A835,'様式C-1-2用'!$B$3:$O$1100,7,0),"")</f>
        <v>0</v>
      </c>
      <c r="G835" s="321">
        <f>IFERROR(VLOOKUP($A835,'様式C-1-2用'!$B$3:$O$1100,8,0),"")</f>
        <v>0</v>
      </c>
      <c r="H835" s="327">
        <f>IFERROR(VLOOKUP($A835,'様式C-1-2用'!$B$3:$O$1100,9,0),"")</f>
        <v>0</v>
      </c>
      <c r="I835" s="321">
        <f>IFERROR(VLOOKUP($A835,'様式C-1-2用'!$B$3:$O$1100,10,0),"")</f>
        <v>0</v>
      </c>
      <c r="J835" s="321">
        <f>IFERROR(VLOOKUP($A835,'様式C-1-2用'!$B$3:$O$1100,11,0),"")</f>
        <v>0</v>
      </c>
      <c r="K835" s="321">
        <f t="shared" si="12"/>
        <v>0</v>
      </c>
      <c r="L835" s="321">
        <f>IFERROR(VLOOKUP($A835,'様式C-1-2用'!$B$3:$O$1100,12,0),"")</f>
        <v>0</v>
      </c>
      <c r="M835" s="321">
        <f>IFERROR(VLOOKUP($A835,'様式C-1-2用'!$B$3:$O$1100,13,0),"")</f>
        <v>0</v>
      </c>
      <c r="N835" s="321">
        <f>IFERROR(VLOOKUP($A835,'様式C-1-2用'!$B$3:$O$1100,14,0),"")</f>
        <v>0</v>
      </c>
      <c r="O835" s="321">
        <f>IFERROR(VLOOKUP($A835,'様式C-1-2用'!$B$3:$P$1100,15,0),"")</f>
        <v>0</v>
      </c>
    </row>
    <row r="836" spans="1:15" ht="15.95" customHeight="1" x14ac:dyDescent="0.15">
      <c r="A836" s="314">
        <v>834</v>
      </c>
      <c r="B836" s="320">
        <f>IFERROR(VLOOKUP($A836,'様式C-1-2用'!$B$3:$O$1100,2,0),"")</f>
        <v>0</v>
      </c>
      <c r="C836" s="321" t="str">
        <f>IFERROR(VLOOKUP($A836,'様式C-1-2用'!$B$3:$O$1100,3,0),"")</f>
        <v/>
      </c>
      <c r="D836" s="321">
        <f>IFERROR(VLOOKUP($A836,'様式C-1-2用'!$B$3:$O$1100,5,0),"")</f>
        <v>0</v>
      </c>
      <c r="E836" s="321">
        <f>IFERROR(VLOOKUP($A836,'様式C-1-2用'!$B$3:$O$1100,6,0),"")</f>
        <v>0</v>
      </c>
      <c r="F836" s="321">
        <f>IFERROR(VLOOKUP($A836,'様式C-1-2用'!$B$3:$O$1100,7,0),"")</f>
        <v>0</v>
      </c>
      <c r="G836" s="321">
        <f>IFERROR(VLOOKUP($A836,'様式C-1-2用'!$B$3:$O$1100,8,0),"")</f>
        <v>0</v>
      </c>
      <c r="H836" s="327">
        <f>IFERROR(VLOOKUP($A836,'様式C-1-2用'!$B$3:$O$1100,9,0),"")</f>
        <v>0</v>
      </c>
      <c r="I836" s="321">
        <f>IFERROR(VLOOKUP($A836,'様式C-1-2用'!$B$3:$O$1100,10,0),"")</f>
        <v>0</v>
      </c>
      <c r="J836" s="321">
        <f>IFERROR(VLOOKUP($A836,'様式C-1-2用'!$B$3:$O$1100,11,0),"")</f>
        <v>0</v>
      </c>
      <c r="K836" s="321">
        <f t="shared" ref="K836:K899" si="13">IF(J836=0,I836,J836)</f>
        <v>0</v>
      </c>
      <c r="L836" s="321">
        <f>IFERROR(VLOOKUP($A836,'様式C-1-2用'!$B$3:$O$1100,12,0),"")</f>
        <v>0</v>
      </c>
      <c r="M836" s="321">
        <f>IFERROR(VLOOKUP($A836,'様式C-1-2用'!$B$3:$O$1100,13,0),"")</f>
        <v>0</v>
      </c>
      <c r="N836" s="321">
        <f>IFERROR(VLOOKUP($A836,'様式C-1-2用'!$B$3:$O$1100,14,0),"")</f>
        <v>0</v>
      </c>
      <c r="O836" s="321">
        <f>IFERROR(VLOOKUP($A836,'様式C-1-2用'!$B$3:$P$1100,15,0),"")</f>
        <v>0</v>
      </c>
    </row>
    <row r="837" spans="1:15" ht="15.95" customHeight="1" x14ac:dyDescent="0.15">
      <c r="A837" s="314">
        <v>835</v>
      </c>
      <c r="B837" s="320">
        <f>IFERROR(VLOOKUP($A837,'様式C-1-2用'!$B$3:$O$1100,2,0),"")</f>
        <v>0</v>
      </c>
      <c r="C837" s="321" t="str">
        <f>IFERROR(VLOOKUP($A837,'様式C-1-2用'!$B$3:$O$1100,3,0),"")</f>
        <v/>
      </c>
      <c r="D837" s="321">
        <f>IFERROR(VLOOKUP($A837,'様式C-1-2用'!$B$3:$O$1100,5,0),"")</f>
        <v>0</v>
      </c>
      <c r="E837" s="321">
        <f>IFERROR(VLOOKUP($A837,'様式C-1-2用'!$B$3:$O$1100,6,0),"")</f>
        <v>0</v>
      </c>
      <c r="F837" s="321">
        <f>IFERROR(VLOOKUP($A837,'様式C-1-2用'!$B$3:$O$1100,7,0),"")</f>
        <v>0</v>
      </c>
      <c r="G837" s="321">
        <f>IFERROR(VLOOKUP($A837,'様式C-1-2用'!$B$3:$O$1100,8,0),"")</f>
        <v>0</v>
      </c>
      <c r="H837" s="327">
        <f>IFERROR(VLOOKUP($A837,'様式C-1-2用'!$B$3:$O$1100,9,0),"")</f>
        <v>0</v>
      </c>
      <c r="I837" s="321">
        <f>IFERROR(VLOOKUP($A837,'様式C-1-2用'!$B$3:$O$1100,10,0),"")</f>
        <v>0</v>
      </c>
      <c r="J837" s="321">
        <f>IFERROR(VLOOKUP($A837,'様式C-1-2用'!$B$3:$O$1100,11,0),"")</f>
        <v>0</v>
      </c>
      <c r="K837" s="321">
        <f t="shared" si="13"/>
        <v>0</v>
      </c>
      <c r="L837" s="321">
        <f>IFERROR(VLOOKUP($A837,'様式C-1-2用'!$B$3:$O$1100,12,0),"")</f>
        <v>0</v>
      </c>
      <c r="M837" s="321">
        <f>IFERROR(VLOOKUP($A837,'様式C-1-2用'!$B$3:$O$1100,13,0),"")</f>
        <v>0</v>
      </c>
      <c r="N837" s="321">
        <f>IFERROR(VLOOKUP($A837,'様式C-1-2用'!$B$3:$O$1100,14,0),"")</f>
        <v>0</v>
      </c>
      <c r="O837" s="321">
        <f>IFERROR(VLOOKUP($A837,'様式C-1-2用'!$B$3:$P$1100,15,0),"")</f>
        <v>0</v>
      </c>
    </row>
    <row r="838" spans="1:15" ht="15.95" customHeight="1" x14ac:dyDescent="0.15">
      <c r="A838" s="314">
        <v>836</v>
      </c>
      <c r="B838" s="320">
        <f>IFERROR(VLOOKUP($A838,'様式C-1-2用'!$B$3:$O$1100,2,0),"")</f>
        <v>0</v>
      </c>
      <c r="C838" s="321" t="str">
        <f>IFERROR(VLOOKUP($A838,'様式C-1-2用'!$B$3:$O$1100,3,0),"")</f>
        <v/>
      </c>
      <c r="D838" s="321">
        <f>IFERROR(VLOOKUP($A838,'様式C-1-2用'!$B$3:$O$1100,5,0),"")</f>
        <v>0</v>
      </c>
      <c r="E838" s="321">
        <f>IFERROR(VLOOKUP($A838,'様式C-1-2用'!$B$3:$O$1100,6,0),"")</f>
        <v>0</v>
      </c>
      <c r="F838" s="321">
        <f>IFERROR(VLOOKUP($A838,'様式C-1-2用'!$B$3:$O$1100,7,0),"")</f>
        <v>0</v>
      </c>
      <c r="G838" s="321">
        <f>IFERROR(VLOOKUP($A838,'様式C-1-2用'!$B$3:$O$1100,8,0),"")</f>
        <v>0</v>
      </c>
      <c r="H838" s="327">
        <f>IFERROR(VLOOKUP($A838,'様式C-1-2用'!$B$3:$O$1100,9,0),"")</f>
        <v>0</v>
      </c>
      <c r="I838" s="321">
        <f>IFERROR(VLOOKUP($A838,'様式C-1-2用'!$B$3:$O$1100,10,0),"")</f>
        <v>0</v>
      </c>
      <c r="J838" s="321">
        <f>IFERROR(VLOOKUP($A838,'様式C-1-2用'!$B$3:$O$1100,11,0),"")</f>
        <v>0</v>
      </c>
      <c r="K838" s="321">
        <f t="shared" si="13"/>
        <v>0</v>
      </c>
      <c r="L838" s="321">
        <f>IFERROR(VLOOKUP($A838,'様式C-1-2用'!$B$3:$O$1100,12,0),"")</f>
        <v>0</v>
      </c>
      <c r="M838" s="321">
        <f>IFERROR(VLOOKUP($A838,'様式C-1-2用'!$B$3:$O$1100,13,0),"")</f>
        <v>0</v>
      </c>
      <c r="N838" s="321">
        <f>IFERROR(VLOOKUP($A838,'様式C-1-2用'!$B$3:$O$1100,14,0),"")</f>
        <v>0</v>
      </c>
      <c r="O838" s="321">
        <f>IFERROR(VLOOKUP($A838,'様式C-1-2用'!$B$3:$P$1100,15,0),"")</f>
        <v>0</v>
      </c>
    </row>
    <row r="839" spans="1:15" ht="15.95" customHeight="1" x14ac:dyDescent="0.15">
      <c r="A839" s="314">
        <v>837</v>
      </c>
      <c r="B839" s="320">
        <f>IFERROR(VLOOKUP($A839,'様式C-1-2用'!$B$3:$O$1100,2,0),"")</f>
        <v>0</v>
      </c>
      <c r="C839" s="321" t="str">
        <f>IFERROR(VLOOKUP($A839,'様式C-1-2用'!$B$3:$O$1100,3,0),"")</f>
        <v/>
      </c>
      <c r="D839" s="321">
        <f>IFERROR(VLOOKUP($A839,'様式C-1-2用'!$B$3:$O$1100,5,0),"")</f>
        <v>0</v>
      </c>
      <c r="E839" s="321">
        <f>IFERROR(VLOOKUP($A839,'様式C-1-2用'!$B$3:$O$1100,6,0),"")</f>
        <v>0</v>
      </c>
      <c r="F839" s="321">
        <f>IFERROR(VLOOKUP($A839,'様式C-1-2用'!$B$3:$O$1100,7,0),"")</f>
        <v>0</v>
      </c>
      <c r="G839" s="321">
        <f>IFERROR(VLOOKUP($A839,'様式C-1-2用'!$B$3:$O$1100,8,0),"")</f>
        <v>0</v>
      </c>
      <c r="H839" s="327">
        <f>IFERROR(VLOOKUP($A839,'様式C-1-2用'!$B$3:$O$1100,9,0),"")</f>
        <v>0</v>
      </c>
      <c r="I839" s="321">
        <f>IFERROR(VLOOKUP($A839,'様式C-1-2用'!$B$3:$O$1100,10,0),"")</f>
        <v>0</v>
      </c>
      <c r="J839" s="321">
        <f>IFERROR(VLOOKUP($A839,'様式C-1-2用'!$B$3:$O$1100,11,0),"")</f>
        <v>0</v>
      </c>
      <c r="K839" s="321">
        <f t="shared" si="13"/>
        <v>0</v>
      </c>
      <c r="L839" s="321">
        <f>IFERROR(VLOOKUP($A839,'様式C-1-2用'!$B$3:$O$1100,12,0),"")</f>
        <v>0</v>
      </c>
      <c r="M839" s="321">
        <f>IFERROR(VLOOKUP($A839,'様式C-1-2用'!$B$3:$O$1100,13,0),"")</f>
        <v>0</v>
      </c>
      <c r="N839" s="321">
        <f>IFERROR(VLOOKUP($A839,'様式C-1-2用'!$B$3:$O$1100,14,0),"")</f>
        <v>0</v>
      </c>
      <c r="O839" s="321">
        <f>IFERROR(VLOOKUP($A839,'様式C-1-2用'!$B$3:$P$1100,15,0),"")</f>
        <v>0</v>
      </c>
    </row>
    <row r="840" spans="1:15" ht="15.95" customHeight="1" x14ac:dyDescent="0.15">
      <c r="A840" s="314">
        <v>838</v>
      </c>
      <c r="B840" s="320">
        <f>IFERROR(VLOOKUP($A840,'様式C-1-2用'!$B$3:$O$1100,2,0),"")</f>
        <v>0</v>
      </c>
      <c r="C840" s="321" t="str">
        <f>IFERROR(VLOOKUP($A840,'様式C-1-2用'!$B$3:$O$1100,3,0),"")</f>
        <v/>
      </c>
      <c r="D840" s="321">
        <f>IFERROR(VLOOKUP($A840,'様式C-1-2用'!$B$3:$O$1100,5,0),"")</f>
        <v>0</v>
      </c>
      <c r="E840" s="321">
        <f>IFERROR(VLOOKUP($A840,'様式C-1-2用'!$B$3:$O$1100,6,0),"")</f>
        <v>0</v>
      </c>
      <c r="F840" s="321">
        <f>IFERROR(VLOOKUP($A840,'様式C-1-2用'!$B$3:$O$1100,7,0),"")</f>
        <v>0</v>
      </c>
      <c r="G840" s="321">
        <f>IFERROR(VLOOKUP($A840,'様式C-1-2用'!$B$3:$O$1100,8,0),"")</f>
        <v>0</v>
      </c>
      <c r="H840" s="327">
        <f>IFERROR(VLOOKUP($A840,'様式C-1-2用'!$B$3:$O$1100,9,0),"")</f>
        <v>0</v>
      </c>
      <c r="I840" s="321">
        <f>IFERROR(VLOOKUP($A840,'様式C-1-2用'!$B$3:$O$1100,10,0),"")</f>
        <v>0</v>
      </c>
      <c r="J840" s="321">
        <f>IFERROR(VLOOKUP($A840,'様式C-1-2用'!$B$3:$O$1100,11,0),"")</f>
        <v>0</v>
      </c>
      <c r="K840" s="321">
        <f t="shared" si="13"/>
        <v>0</v>
      </c>
      <c r="L840" s="321">
        <f>IFERROR(VLOOKUP($A840,'様式C-1-2用'!$B$3:$O$1100,12,0),"")</f>
        <v>0</v>
      </c>
      <c r="M840" s="321">
        <f>IFERROR(VLOOKUP($A840,'様式C-1-2用'!$B$3:$O$1100,13,0),"")</f>
        <v>0</v>
      </c>
      <c r="N840" s="321">
        <f>IFERROR(VLOOKUP($A840,'様式C-1-2用'!$B$3:$O$1100,14,0),"")</f>
        <v>0</v>
      </c>
      <c r="O840" s="321">
        <f>IFERROR(VLOOKUP($A840,'様式C-1-2用'!$B$3:$P$1100,15,0),"")</f>
        <v>0</v>
      </c>
    </row>
    <row r="841" spans="1:15" ht="15.95" customHeight="1" x14ac:dyDescent="0.15">
      <c r="A841" s="314">
        <v>839</v>
      </c>
      <c r="B841" s="320">
        <f>IFERROR(VLOOKUP($A841,'様式C-1-2用'!$B$3:$O$1100,2,0),"")</f>
        <v>0</v>
      </c>
      <c r="C841" s="321" t="str">
        <f>IFERROR(VLOOKUP($A841,'様式C-1-2用'!$B$3:$O$1100,3,0),"")</f>
        <v/>
      </c>
      <c r="D841" s="321">
        <f>IFERROR(VLOOKUP($A841,'様式C-1-2用'!$B$3:$O$1100,5,0),"")</f>
        <v>0</v>
      </c>
      <c r="E841" s="321">
        <f>IFERROR(VLOOKUP($A841,'様式C-1-2用'!$B$3:$O$1100,6,0),"")</f>
        <v>0</v>
      </c>
      <c r="F841" s="321">
        <f>IFERROR(VLOOKUP($A841,'様式C-1-2用'!$B$3:$O$1100,7,0),"")</f>
        <v>0</v>
      </c>
      <c r="G841" s="321">
        <f>IFERROR(VLOOKUP($A841,'様式C-1-2用'!$B$3:$O$1100,8,0),"")</f>
        <v>0</v>
      </c>
      <c r="H841" s="327">
        <f>IFERROR(VLOOKUP($A841,'様式C-1-2用'!$B$3:$O$1100,9,0),"")</f>
        <v>0</v>
      </c>
      <c r="I841" s="321">
        <f>IFERROR(VLOOKUP($A841,'様式C-1-2用'!$B$3:$O$1100,10,0),"")</f>
        <v>0</v>
      </c>
      <c r="J841" s="321">
        <f>IFERROR(VLOOKUP($A841,'様式C-1-2用'!$B$3:$O$1100,11,0),"")</f>
        <v>0</v>
      </c>
      <c r="K841" s="321">
        <f t="shared" si="13"/>
        <v>0</v>
      </c>
      <c r="L841" s="321">
        <f>IFERROR(VLOOKUP($A841,'様式C-1-2用'!$B$3:$O$1100,12,0),"")</f>
        <v>0</v>
      </c>
      <c r="M841" s="321">
        <f>IFERROR(VLOOKUP($A841,'様式C-1-2用'!$B$3:$O$1100,13,0),"")</f>
        <v>0</v>
      </c>
      <c r="N841" s="321">
        <f>IFERROR(VLOOKUP($A841,'様式C-1-2用'!$B$3:$O$1100,14,0),"")</f>
        <v>0</v>
      </c>
      <c r="O841" s="321">
        <f>IFERROR(VLOOKUP($A841,'様式C-1-2用'!$B$3:$P$1100,15,0),"")</f>
        <v>0</v>
      </c>
    </row>
    <row r="842" spans="1:15" ht="15.95" customHeight="1" x14ac:dyDescent="0.15">
      <c r="A842" s="314">
        <v>840</v>
      </c>
      <c r="B842" s="320">
        <f>IFERROR(VLOOKUP($A842,'様式C-1-2用'!$B$3:$O$1100,2,0),"")</f>
        <v>0</v>
      </c>
      <c r="C842" s="321" t="str">
        <f>IFERROR(VLOOKUP($A842,'様式C-1-2用'!$B$3:$O$1100,3,0),"")</f>
        <v/>
      </c>
      <c r="D842" s="321">
        <f>IFERROR(VLOOKUP($A842,'様式C-1-2用'!$B$3:$O$1100,5,0),"")</f>
        <v>0</v>
      </c>
      <c r="E842" s="321">
        <f>IFERROR(VLOOKUP($A842,'様式C-1-2用'!$B$3:$O$1100,6,0),"")</f>
        <v>0</v>
      </c>
      <c r="F842" s="321">
        <f>IFERROR(VLOOKUP($A842,'様式C-1-2用'!$B$3:$O$1100,7,0),"")</f>
        <v>0</v>
      </c>
      <c r="G842" s="321">
        <f>IFERROR(VLOOKUP($A842,'様式C-1-2用'!$B$3:$O$1100,8,0),"")</f>
        <v>0</v>
      </c>
      <c r="H842" s="327">
        <f>IFERROR(VLOOKUP($A842,'様式C-1-2用'!$B$3:$O$1100,9,0),"")</f>
        <v>0</v>
      </c>
      <c r="I842" s="321">
        <f>IFERROR(VLOOKUP($A842,'様式C-1-2用'!$B$3:$O$1100,10,0),"")</f>
        <v>0</v>
      </c>
      <c r="J842" s="321">
        <f>IFERROR(VLOOKUP($A842,'様式C-1-2用'!$B$3:$O$1100,11,0),"")</f>
        <v>0</v>
      </c>
      <c r="K842" s="321">
        <f t="shared" si="13"/>
        <v>0</v>
      </c>
      <c r="L842" s="321">
        <f>IFERROR(VLOOKUP($A842,'様式C-1-2用'!$B$3:$O$1100,12,0),"")</f>
        <v>0</v>
      </c>
      <c r="M842" s="321">
        <f>IFERROR(VLOOKUP($A842,'様式C-1-2用'!$B$3:$O$1100,13,0),"")</f>
        <v>0</v>
      </c>
      <c r="N842" s="321">
        <f>IFERROR(VLOOKUP($A842,'様式C-1-2用'!$B$3:$O$1100,14,0),"")</f>
        <v>0</v>
      </c>
      <c r="O842" s="321">
        <f>IFERROR(VLOOKUP($A842,'様式C-1-2用'!$B$3:$P$1100,15,0),"")</f>
        <v>0</v>
      </c>
    </row>
    <row r="843" spans="1:15" ht="15.95" customHeight="1" x14ac:dyDescent="0.15">
      <c r="A843" s="314">
        <v>841</v>
      </c>
      <c r="B843" s="320">
        <f>IFERROR(VLOOKUP($A843,'様式C-1-2用'!$B$3:$O$1100,2,0),"")</f>
        <v>0</v>
      </c>
      <c r="C843" s="321" t="str">
        <f>IFERROR(VLOOKUP($A843,'様式C-1-2用'!$B$3:$O$1100,3,0),"")</f>
        <v/>
      </c>
      <c r="D843" s="321">
        <f>IFERROR(VLOOKUP($A843,'様式C-1-2用'!$B$3:$O$1100,5,0),"")</f>
        <v>0</v>
      </c>
      <c r="E843" s="321">
        <f>IFERROR(VLOOKUP($A843,'様式C-1-2用'!$B$3:$O$1100,6,0),"")</f>
        <v>0</v>
      </c>
      <c r="F843" s="321">
        <f>IFERROR(VLOOKUP($A843,'様式C-1-2用'!$B$3:$O$1100,7,0),"")</f>
        <v>0</v>
      </c>
      <c r="G843" s="321">
        <f>IFERROR(VLOOKUP($A843,'様式C-1-2用'!$B$3:$O$1100,8,0),"")</f>
        <v>0</v>
      </c>
      <c r="H843" s="327">
        <f>IFERROR(VLOOKUP($A843,'様式C-1-2用'!$B$3:$O$1100,9,0),"")</f>
        <v>0</v>
      </c>
      <c r="I843" s="321">
        <f>IFERROR(VLOOKUP($A843,'様式C-1-2用'!$B$3:$O$1100,10,0),"")</f>
        <v>0</v>
      </c>
      <c r="J843" s="321">
        <f>IFERROR(VLOOKUP($A843,'様式C-1-2用'!$B$3:$O$1100,11,0),"")</f>
        <v>0</v>
      </c>
      <c r="K843" s="321">
        <f t="shared" si="13"/>
        <v>0</v>
      </c>
      <c r="L843" s="321">
        <f>IFERROR(VLOOKUP($A843,'様式C-1-2用'!$B$3:$O$1100,12,0),"")</f>
        <v>0</v>
      </c>
      <c r="M843" s="321">
        <f>IFERROR(VLOOKUP($A843,'様式C-1-2用'!$B$3:$O$1100,13,0),"")</f>
        <v>0</v>
      </c>
      <c r="N843" s="321">
        <f>IFERROR(VLOOKUP($A843,'様式C-1-2用'!$B$3:$O$1100,14,0),"")</f>
        <v>0</v>
      </c>
      <c r="O843" s="321">
        <f>IFERROR(VLOOKUP($A843,'様式C-1-2用'!$B$3:$P$1100,15,0),"")</f>
        <v>0</v>
      </c>
    </row>
    <row r="844" spans="1:15" ht="15.95" customHeight="1" x14ac:dyDescent="0.15">
      <c r="A844" s="314">
        <v>842</v>
      </c>
      <c r="B844" s="320">
        <f>IFERROR(VLOOKUP($A844,'様式C-1-2用'!$B$3:$O$1100,2,0),"")</f>
        <v>0</v>
      </c>
      <c r="C844" s="321" t="str">
        <f>IFERROR(VLOOKUP($A844,'様式C-1-2用'!$B$3:$O$1100,3,0),"")</f>
        <v/>
      </c>
      <c r="D844" s="321">
        <f>IFERROR(VLOOKUP($A844,'様式C-1-2用'!$B$3:$O$1100,5,0),"")</f>
        <v>0</v>
      </c>
      <c r="E844" s="321">
        <f>IFERROR(VLOOKUP($A844,'様式C-1-2用'!$B$3:$O$1100,6,0),"")</f>
        <v>0</v>
      </c>
      <c r="F844" s="321">
        <f>IFERROR(VLOOKUP($A844,'様式C-1-2用'!$B$3:$O$1100,7,0),"")</f>
        <v>0</v>
      </c>
      <c r="G844" s="321">
        <f>IFERROR(VLOOKUP($A844,'様式C-1-2用'!$B$3:$O$1100,8,0),"")</f>
        <v>0</v>
      </c>
      <c r="H844" s="327">
        <f>IFERROR(VLOOKUP($A844,'様式C-1-2用'!$B$3:$O$1100,9,0),"")</f>
        <v>0</v>
      </c>
      <c r="I844" s="321">
        <f>IFERROR(VLOOKUP($A844,'様式C-1-2用'!$B$3:$O$1100,10,0),"")</f>
        <v>0</v>
      </c>
      <c r="J844" s="321">
        <f>IFERROR(VLOOKUP($A844,'様式C-1-2用'!$B$3:$O$1100,11,0),"")</f>
        <v>0</v>
      </c>
      <c r="K844" s="321">
        <f t="shared" si="13"/>
        <v>0</v>
      </c>
      <c r="L844" s="321">
        <f>IFERROR(VLOOKUP($A844,'様式C-1-2用'!$B$3:$O$1100,12,0),"")</f>
        <v>0</v>
      </c>
      <c r="M844" s="321">
        <f>IFERROR(VLOOKUP($A844,'様式C-1-2用'!$B$3:$O$1100,13,0),"")</f>
        <v>0</v>
      </c>
      <c r="N844" s="321">
        <f>IFERROR(VLOOKUP($A844,'様式C-1-2用'!$B$3:$O$1100,14,0),"")</f>
        <v>0</v>
      </c>
      <c r="O844" s="321">
        <f>IFERROR(VLOOKUP($A844,'様式C-1-2用'!$B$3:$P$1100,15,0),"")</f>
        <v>0</v>
      </c>
    </row>
    <row r="845" spans="1:15" ht="15.95" customHeight="1" x14ac:dyDescent="0.15">
      <c r="A845" s="314">
        <v>843</v>
      </c>
      <c r="B845" s="320">
        <f>IFERROR(VLOOKUP($A845,'様式C-1-2用'!$B$3:$O$1100,2,0),"")</f>
        <v>0</v>
      </c>
      <c r="C845" s="321" t="str">
        <f>IFERROR(VLOOKUP($A845,'様式C-1-2用'!$B$3:$O$1100,3,0),"")</f>
        <v/>
      </c>
      <c r="D845" s="321">
        <f>IFERROR(VLOOKUP($A845,'様式C-1-2用'!$B$3:$O$1100,5,0),"")</f>
        <v>0</v>
      </c>
      <c r="E845" s="321">
        <f>IFERROR(VLOOKUP($A845,'様式C-1-2用'!$B$3:$O$1100,6,0),"")</f>
        <v>0</v>
      </c>
      <c r="F845" s="321">
        <f>IFERROR(VLOOKUP($A845,'様式C-1-2用'!$B$3:$O$1100,7,0),"")</f>
        <v>0</v>
      </c>
      <c r="G845" s="321">
        <f>IFERROR(VLOOKUP($A845,'様式C-1-2用'!$B$3:$O$1100,8,0),"")</f>
        <v>0</v>
      </c>
      <c r="H845" s="327">
        <f>IFERROR(VLOOKUP($A845,'様式C-1-2用'!$B$3:$O$1100,9,0),"")</f>
        <v>0</v>
      </c>
      <c r="I845" s="321">
        <f>IFERROR(VLOOKUP($A845,'様式C-1-2用'!$B$3:$O$1100,10,0),"")</f>
        <v>0</v>
      </c>
      <c r="J845" s="321">
        <f>IFERROR(VLOOKUP($A845,'様式C-1-2用'!$B$3:$O$1100,11,0),"")</f>
        <v>0</v>
      </c>
      <c r="K845" s="321">
        <f t="shared" si="13"/>
        <v>0</v>
      </c>
      <c r="L845" s="321">
        <f>IFERROR(VLOOKUP($A845,'様式C-1-2用'!$B$3:$O$1100,12,0),"")</f>
        <v>0</v>
      </c>
      <c r="M845" s="321">
        <f>IFERROR(VLOOKUP($A845,'様式C-1-2用'!$B$3:$O$1100,13,0),"")</f>
        <v>0</v>
      </c>
      <c r="N845" s="321">
        <f>IFERROR(VLOOKUP($A845,'様式C-1-2用'!$B$3:$O$1100,14,0),"")</f>
        <v>0</v>
      </c>
      <c r="O845" s="321">
        <f>IFERROR(VLOOKUP($A845,'様式C-1-2用'!$B$3:$P$1100,15,0),"")</f>
        <v>0</v>
      </c>
    </row>
    <row r="846" spans="1:15" ht="15.95" customHeight="1" x14ac:dyDescent="0.15">
      <c r="A846" s="314">
        <v>844</v>
      </c>
      <c r="B846" s="320">
        <f>IFERROR(VLOOKUP($A846,'様式C-1-2用'!$B$3:$O$1100,2,0),"")</f>
        <v>0</v>
      </c>
      <c r="C846" s="321" t="str">
        <f>IFERROR(VLOOKUP($A846,'様式C-1-2用'!$B$3:$O$1100,3,0),"")</f>
        <v/>
      </c>
      <c r="D846" s="321">
        <f>IFERROR(VLOOKUP($A846,'様式C-1-2用'!$B$3:$O$1100,5,0),"")</f>
        <v>0</v>
      </c>
      <c r="E846" s="321">
        <f>IFERROR(VLOOKUP($A846,'様式C-1-2用'!$B$3:$O$1100,6,0),"")</f>
        <v>0</v>
      </c>
      <c r="F846" s="321">
        <f>IFERROR(VLOOKUP($A846,'様式C-1-2用'!$B$3:$O$1100,7,0),"")</f>
        <v>0</v>
      </c>
      <c r="G846" s="321">
        <f>IFERROR(VLOOKUP($A846,'様式C-1-2用'!$B$3:$O$1100,8,0),"")</f>
        <v>0</v>
      </c>
      <c r="H846" s="327">
        <f>IFERROR(VLOOKUP($A846,'様式C-1-2用'!$B$3:$O$1100,9,0),"")</f>
        <v>0</v>
      </c>
      <c r="I846" s="321">
        <f>IFERROR(VLOOKUP($A846,'様式C-1-2用'!$B$3:$O$1100,10,0),"")</f>
        <v>0</v>
      </c>
      <c r="J846" s="321">
        <f>IFERROR(VLOOKUP($A846,'様式C-1-2用'!$B$3:$O$1100,11,0),"")</f>
        <v>0</v>
      </c>
      <c r="K846" s="321">
        <f t="shared" si="13"/>
        <v>0</v>
      </c>
      <c r="L846" s="321">
        <f>IFERROR(VLOOKUP($A846,'様式C-1-2用'!$B$3:$O$1100,12,0),"")</f>
        <v>0</v>
      </c>
      <c r="M846" s="321">
        <f>IFERROR(VLOOKUP($A846,'様式C-1-2用'!$B$3:$O$1100,13,0),"")</f>
        <v>0</v>
      </c>
      <c r="N846" s="321">
        <f>IFERROR(VLOOKUP($A846,'様式C-1-2用'!$B$3:$O$1100,14,0),"")</f>
        <v>0</v>
      </c>
      <c r="O846" s="321">
        <f>IFERROR(VLOOKUP($A846,'様式C-1-2用'!$B$3:$P$1100,15,0),"")</f>
        <v>0</v>
      </c>
    </row>
    <row r="847" spans="1:15" ht="15.95" customHeight="1" x14ac:dyDescent="0.15">
      <c r="A847" s="314">
        <v>845</v>
      </c>
      <c r="B847" s="320">
        <f>IFERROR(VLOOKUP($A847,'様式C-1-2用'!$B$3:$O$1100,2,0),"")</f>
        <v>0</v>
      </c>
      <c r="C847" s="321" t="str">
        <f>IFERROR(VLOOKUP($A847,'様式C-1-2用'!$B$3:$O$1100,3,0),"")</f>
        <v/>
      </c>
      <c r="D847" s="321">
        <f>IFERROR(VLOOKUP($A847,'様式C-1-2用'!$B$3:$O$1100,5,0),"")</f>
        <v>0</v>
      </c>
      <c r="E847" s="321">
        <f>IFERROR(VLOOKUP($A847,'様式C-1-2用'!$B$3:$O$1100,6,0),"")</f>
        <v>0</v>
      </c>
      <c r="F847" s="321">
        <f>IFERROR(VLOOKUP($A847,'様式C-1-2用'!$B$3:$O$1100,7,0),"")</f>
        <v>0</v>
      </c>
      <c r="G847" s="321">
        <f>IFERROR(VLOOKUP($A847,'様式C-1-2用'!$B$3:$O$1100,8,0),"")</f>
        <v>0</v>
      </c>
      <c r="H847" s="327">
        <f>IFERROR(VLOOKUP($A847,'様式C-1-2用'!$B$3:$O$1100,9,0),"")</f>
        <v>0</v>
      </c>
      <c r="I847" s="321">
        <f>IFERROR(VLOOKUP($A847,'様式C-1-2用'!$B$3:$O$1100,10,0),"")</f>
        <v>0</v>
      </c>
      <c r="J847" s="321">
        <f>IFERROR(VLOOKUP($A847,'様式C-1-2用'!$B$3:$O$1100,11,0),"")</f>
        <v>0</v>
      </c>
      <c r="K847" s="321">
        <f t="shared" si="13"/>
        <v>0</v>
      </c>
      <c r="L847" s="321">
        <f>IFERROR(VLOOKUP($A847,'様式C-1-2用'!$B$3:$O$1100,12,0),"")</f>
        <v>0</v>
      </c>
      <c r="M847" s="321">
        <f>IFERROR(VLOOKUP($A847,'様式C-1-2用'!$B$3:$O$1100,13,0),"")</f>
        <v>0</v>
      </c>
      <c r="N847" s="321">
        <f>IFERROR(VLOOKUP($A847,'様式C-1-2用'!$B$3:$O$1100,14,0),"")</f>
        <v>0</v>
      </c>
      <c r="O847" s="321">
        <f>IFERROR(VLOOKUP($A847,'様式C-1-2用'!$B$3:$P$1100,15,0),"")</f>
        <v>0</v>
      </c>
    </row>
    <row r="848" spans="1:15" ht="15.95" customHeight="1" x14ac:dyDescent="0.15">
      <c r="A848" s="314">
        <v>846</v>
      </c>
      <c r="B848" s="320">
        <f>IFERROR(VLOOKUP($A848,'様式C-1-2用'!$B$3:$O$1100,2,0),"")</f>
        <v>0</v>
      </c>
      <c r="C848" s="321" t="str">
        <f>IFERROR(VLOOKUP($A848,'様式C-1-2用'!$B$3:$O$1100,3,0),"")</f>
        <v/>
      </c>
      <c r="D848" s="321">
        <f>IFERROR(VLOOKUP($A848,'様式C-1-2用'!$B$3:$O$1100,5,0),"")</f>
        <v>0</v>
      </c>
      <c r="E848" s="321">
        <f>IFERROR(VLOOKUP($A848,'様式C-1-2用'!$B$3:$O$1100,6,0),"")</f>
        <v>0</v>
      </c>
      <c r="F848" s="321">
        <f>IFERROR(VLOOKUP($A848,'様式C-1-2用'!$B$3:$O$1100,7,0),"")</f>
        <v>0</v>
      </c>
      <c r="G848" s="321">
        <f>IFERROR(VLOOKUP($A848,'様式C-1-2用'!$B$3:$O$1100,8,0),"")</f>
        <v>0</v>
      </c>
      <c r="H848" s="327">
        <f>IFERROR(VLOOKUP($A848,'様式C-1-2用'!$B$3:$O$1100,9,0),"")</f>
        <v>0</v>
      </c>
      <c r="I848" s="321">
        <f>IFERROR(VLOOKUP($A848,'様式C-1-2用'!$B$3:$O$1100,10,0),"")</f>
        <v>0</v>
      </c>
      <c r="J848" s="321">
        <f>IFERROR(VLOOKUP($A848,'様式C-1-2用'!$B$3:$O$1100,11,0),"")</f>
        <v>0</v>
      </c>
      <c r="K848" s="321">
        <f t="shared" si="13"/>
        <v>0</v>
      </c>
      <c r="L848" s="321">
        <f>IFERROR(VLOOKUP($A848,'様式C-1-2用'!$B$3:$O$1100,12,0),"")</f>
        <v>0</v>
      </c>
      <c r="M848" s="321">
        <f>IFERROR(VLOOKUP($A848,'様式C-1-2用'!$B$3:$O$1100,13,0),"")</f>
        <v>0</v>
      </c>
      <c r="N848" s="321">
        <f>IFERROR(VLOOKUP($A848,'様式C-1-2用'!$B$3:$O$1100,14,0),"")</f>
        <v>0</v>
      </c>
      <c r="O848" s="321">
        <f>IFERROR(VLOOKUP($A848,'様式C-1-2用'!$B$3:$P$1100,15,0),"")</f>
        <v>0</v>
      </c>
    </row>
    <row r="849" spans="1:15" ht="15.95" customHeight="1" x14ac:dyDescent="0.15">
      <c r="A849" s="314">
        <v>847</v>
      </c>
      <c r="B849" s="320">
        <f>IFERROR(VLOOKUP($A849,'様式C-1-2用'!$B$3:$O$1100,2,0),"")</f>
        <v>0</v>
      </c>
      <c r="C849" s="321" t="str">
        <f>IFERROR(VLOOKUP($A849,'様式C-1-2用'!$B$3:$O$1100,3,0),"")</f>
        <v/>
      </c>
      <c r="D849" s="321">
        <f>IFERROR(VLOOKUP($A849,'様式C-1-2用'!$B$3:$O$1100,5,0),"")</f>
        <v>0</v>
      </c>
      <c r="E849" s="321">
        <f>IFERROR(VLOOKUP($A849,'様式C-1-2用'!$B$3:$O$1100,6,0),"")</f>
        <v>0</v>
      </c>
      <c r="F849" s="321">
        <f>IFERROR(VLOOKUP($A849,'様式C-1-2用'!$B$3:$O$1100,7,0),"")</f>
        <v>0</v>
      </c>
      <c r="G849" s="321">
        <f>IFERROR(VLOOKUP($A849,'様式C-1-2用'!$B$3:$O$1100,8,0),"")</f>
        <v>0</v>
      </c>
      <c r="H849" s="327">
        <f>IFERROR(VLOOKUP($A849,'様式C-1-2用'!$B$3:$O$1100,9,0),"")</f>
        <v>0</v>
      </c>
      <c r="I849" s="321">
        <f>IFERROR(VLOOKUP($A849,'様式C-1-2用'!$B$3:$O$1100,10,0),"")</f>
        <v>0</v>
      </c>
      <c r="J849" s="321">
        <f>IFERROR(VLOOKUP($A849,'様式C-1-2用'!$B$3:$O$1100,11,0),"")</f>
        <v>0</v>
      </c>
      <c r="K849" s="321">
        <f t="shared" si="13"/>
        <v>0</v>
      </c>
      <c r="L849" s="321">
        <f>IFERROR(VLOOKUP($A849,'様式C-1-2用'!$B$3:$O$1100,12,0),"")</f>
        <v>0</v>
      </c>
      <c r="M849" s="321">
        <f>IFERROR(VLOOKUP($A849,'様式C-1-2用'!$B$3:$O$1100,13,0),"")</f>
        <v>0</v>
      </c>
      <c r="N849" s="321">
        <f>IFERROR(VLOOKUP($A849,'様式C-1-2用'!$B$3:$O$1100,14,0),"")</f>
        <v>0</v>
      </c>
      <c r="O849" s="321">
        <f>IFERROR(VLOOKUP($A849,'様式C-1-2用'!$B$3:$P$1100,15,0),"")</f>
        <v>0</v>
      </c>
    </row>
    <row r="850" spans="1:15" ht="15.95" customHeight="1" x14ac:dyDescent="0.15">
      <c r="A850" s="314">
        <v>848</v>
      </c>
      <c r="B850" s="320">
        <f>IFERROR(VLOOKUP($A850,'様式C-1-2用'!$B$3:$O$1100,2,0),"")</f>
        <v>0</v>
      </c>
      <c r="C850" s="321" t="str">
        <f>IFERROR(VLOOKUP($A850,'様式C-1-2用'!$B$3:$O$1100,3,0),"")</f>
        <v/>
      </c>
      <c r="D850" s="321">
        <f>IFERROR(VLOOKUP($A850,'様式C-1-2用'!$B$3:$O$1100,5,0),"")</f>
        <v>0</v>
      </c>
      <c r="E850" s="321">
        <f>IFERROR(VLOOKUP($A850,'様式C-1-2用'!$B$3:$O$1100,6,0),"")</f>
        <v>0</v>
      </c>
      <c r="F850" s="321">
        <f>IFERROR(VLOOKUP($A850,'様式C-1-2用'!$B$3:$O$1100,7,0),"")</f>
        <v>0</v>
      </c>
      <c r="G850" s="321">
        <f>IFERROR(VLOOKUP($A850,'様式C-1-2用'!$B$3:$O$1100,8,0),"")</f>
        <v>0</v>
      </c>
      <c r="H850" s="327">
        <f>IFERROR(VLOOKUP($A850,'様式C-1-2用'!$B$3:$O$1100,9,0),"")</f>
        <v>0</v>
      </c>
      <c r="I850" s="321">
        <f>IFERROR(VLOOKUP($A850,'様式C-1-2用'!$B$3:$O$1100,10,0),"")</f>
        <v>0</v>
      </c>
      <c r="J850" s="321">
        <f>IFERROR(VLOOKUP($A850,'様式C-1-2用'!$B$3:$O$1100,11,0),"")</f>
        <v>0</v>
      </c>
      <c r="K850" s="321">
        <f t="shared" si="13"/>
        <v>0</v>
      </c>
      <c r="L850" s="321">
        <f>IFERROR(VLOOKUP($A850,'様式C-1-2用'!$B$3:$O$1100,12,0),"")</f>
        <v>0</v>
      </c>
      <c r="M850" s="321">
        <f>IFERROR(VLOOKUP($A850,'様式C-1-2用'!$B$3:$O$1100,13,0),"")</f>
        <v>0</v>
      </c>
      <c r="N850" s="321">
        <f>IFERROR(VLOOKUP($A850,'様式C-1-2用'!$B$3:$O$1100,14,0),"")</f>
        <v>0</v>
      </c>
      <c r="O850" s="321">
        <f>IFERROR(VLOOKUP($A850,'様式C-1-2用'!$B$3:$P$1100,15,0),"")</f>
        <v>0</v>
      </c>
    </row>
    <row r="851" spans="1:15" ht="15.95" customHeight="1" x14ac:dyDescent="0.15">
      <c r="A851" s="314">
        <v>849</v>
      </c>
      <c r="B851" s="320">
        <f>IFERROR(VLOOKUP($A851,'様式C-1-2用'!$B$3:$O$1100,2,0),"")</f>
        <v>0</v>
      </c>
      <c r="C851" s="321" t="str">
        <f>IFERROR(VLOOKUP($A851,'様式C-1-2用'!$B$3:$O$1100,3,0),"")</f>
        <v/>
      </c>
      <c r="D851" s="321">
        <f>IFERROR(VLOOKUP($A851,'様式C-1-2用'!$B$3:$O$1100,5,0),"")</f>
        <v>0</v>
      </c>
      <c r="E851" s="321">
        <f>IFERROR(VLOOKUP($A851,'様式C-1-2用'!$B$3:$O$1100,6,0),"")</f>
        <v>0</v>
      </c>
      <c r="F851" s="321">
        <f>IFERROR(VLOOKUP($A851,'様式C-1-2用'!$B$3:$O$1100,7,0),"")</f>
        <v>0</v>
      </c>
      <c r="G851" s="321">
        <f>IFERROR(VLOOKUP($A851,'様式C-1-2用'!$B$3:$O$1100,8,0),"")</f>
        <v>0</v>
      </c>
      <c r="H851" s="327">
        <f>IFERROR(VLOOKUP($A851,'様式C-1-2用'!$B$3:$O$1100,9,0),"")</f>
        <v>0</v>
      </c>
      <c r="I851" s="321">
        <f>IFERROR(VLOOKUP($A851,'様式C-1-2用'!$B$3:$O$1100,10,0),"")</f>
        <v>0</v>
      </c>
      <c r="J851" s="321">
        <f>IFERROR(VLOOKUP($A851,'様式C-1-2用'!$B$3:$O$1100,11,0),"")</f>
        <v>0</v>
      </c>
      <c r="K851" s="321">
        <f t="shared" si="13"/>
        <v>0</v>
      </c>
      <c r="L851" s="321">
        <f>IFERROR(VLOOKUP($A851,'様式C-1-2用'!$B$3:$O$1100,12,0),"")</f>
        <v>0</v>
      </c>
      <c r="M851" s="321">
        <f>IFERROR(VLOOKUP($A851,'様式C-1-2用'!$B$3:$O$1100,13,0),"")</f>
        <v>0</v>
      </c>
      <c r="N851" s="321">
        <f>IFERROR(VLOOKUP($A851,'様式C-1-2用'!$B$3:$O$1100,14,0),"")</f>
        <v>0</v>
      </c>
      <c r="O851" s="321">
        <f>IFERROR(VLOOKUP($A851,'様式C-1-2用'!$B$3:$P$1100,15,0),"")</f>
        <v>0</v>
      </c>
    </row>
    <row r="852" spans="1:15" ht="15.95" customHeight="1" x14ac:dyDescent="0.15">
      <c r="A852" s="314">
        <v>850</v>
      </c>
      <c r="B852" s="320">
        <f>IFERROR(VLOOKUP($A852,'様式C-1-2用'!$B$3:$O$1100,2,0),"")</f>
        <v>0</v>
      </c>
      <c r="C852" s="321" t="str">
        <f>IFERROR(VLOOKUP($A852,'様式C-1-2用'!$B$3:$O$1100,3,0),"")</f>
        <v/>
      </c>
      <c r="D852" s="321">
        <f>IFERROR(VLOOKUP($A852,'様式C-1-2用'!$B$3:$O$1100,5,0),"")</f>
        <v>0</v>
      </c>
      <c r="E852" s="321">
        <f>IFERROR(VLOOKUP($A852,'様式C-1-2用'!$B$3:$O$1100,6,0),"")</f>
        <v>0</v>
      </c>
      <c r="F852" s="321">
        <f>IFERROR(VLOOKUP($A852,'様式C-1-2用'!$B$3:$O$1100,7,0),"")</f>
        <v>0</v>
      </c>
      <c r="G852" s="321">
        <f>IFERROR(VLOOKUP($A852,'様式C-1-2用'!$B$3:$O$1100,8,0),"")</f>
        <v>0</v>
      </c>
      <c r="H852" s="327">
        <f>IFERROR(VLOOKUP($A852,'様式C-1-2用'!$B$3:$O$1100,9,0),"")</f>
        <v>0</v>
      </c>
      <c r="I852" s="321">
        <f>IFERROR(VLOOKUP($A852,'様式C-1-2用'!$B$3:$O$1100,10,0),"")</f>
        <v>0</v>
      </c>
      <c r="J852" s="321">
        <f>IFERROR(VLOOKUP($A852,'様式C-1-2用'!$B$3:$O$1100,11,0),"")</f>
        <v>0</v>
      </c>
      <c r="K852" s="321">
        <f t="shared" si="13"/>
        <v>0</v>
      </c>
      <c r="L852" s="321">
        <f>IFERROR(VLOOKUP($A852,'様式C-1-2用'!$B$3:$O$1100,12,0),"")</f>
        <v>0</v>
      </c>
      <c r="M852" s="321">
        <f>IFERROR(VLOOKUP($A852,'様式C-1-2用'!$B$3:$O$1100,13,0),"")</f>
        <v>0</v>
      </c>
      <c r="N852" s="321">
        <f>IFERROR(VLOOKUP($A852,'様式C-1-2用'!$B$3:$O$1100,14,0),"")</f>
        <v>0</v>
      </c>
      <c r="O852" s="321">
        <f>IFERROR(VLOOKUP($A852,'様式C-1-2用'!$B$3:$P$1100,15,0),"")</f>
        <v>0</v>
      </c>
    </row>
    <row r="853" spans="1:15" ht="15.95" customHeight="1" x14ac:dyDescent="0.15">
      <c r="A853" s="314">
        <v>851</v>
      </c>
      <c r="B853" s="320">
        <f>IFERROR(VLOOKUP($A853,'様式C-1-2用'!$B$3:$O$1100,2,0),"")</f>
        <v>0</v>
      </c>
      <c r="C853" s="321" t="str">
        <f>IFERROR(VLOOKUP($A853,'様式C-1-2用'!$B$3:$O$1100,3,0),"")</f>
        <v/>
      </c>
      <c r="D853" s="321">
        <f>IFERROR(VLOOKUP($A853,'様式C-1-2用'!$B$3:$O$1100,5,0),"")</f>
        <v>0</v>
      </c>
      <c r="E853" s="321">
        <f>IFERROR(VLOOKUP($A853,'様式C-1-2用'!$B$3:$O$1100,6,0),"")</f>
        <v>0</v>
      </c>
      <c r="F853" s="321">
        <f>IFERROR(VLOOKUP($A853,'様式C-1-2用'!$B$3:$O$1100,7,0),"")</f>
        <v>0</v>
      </c>
      <c r="G853" s="321">
        <f>IFERROR(VLOOKUP($A853,'様式C-1-2用'!$B$3:$O$1100,8,0),"")</f>
        <v>0</v>
      </c>
      <c r="H853" s="327">
        <f>IFERROR(VLOOKUP($A853,'様式C-1-2用'!$B$3:$O$1100,9,0),"")</f>
        <v>0</v>
      </c>
      <c r="I853" s="321">
        <f>IFERROR(VLOOKUP($A853,'様式C-1-2用'!$B$3:$O$1100,10,0),"")</f>
        <v>0</v>
      </c>
      <c r="J853" s="321">
        <f>IFERROR(VLOOKUP($A853,'様式C-1-2用'!$B$3:$O$1100,11,0),"")</f>
        <v>0</v>
      </c>
      <c r="K853" s="321">
        <f t="shared" si="13"/>
        <v>0</v>
      </c>
      <c r="L853" s="321">
        <f>IFERROR(VLOOKUP($A853,'様式C-1-2用'!$B$3:$O$1100,12,0),"")</f>
        <v>0</v>
      </c>
      <c r="M853" s="321">
        <f>IFERROR(VLOOKUP($A853,'様式C-1-2用'!$B$3:$O$1100,13,0),"")</f>
        <v>0</v>
      </c>
      <c r="N853" s="321">
        <f>IFERROR(VLOOKUP($A853,'様式C-1-2用'!$B$3:$O$1100,14,0),"")</f>
        <v>0</v>
      </c>
      <c r="O853" s="321">
        <f>IFERROR(VLOOKUP($A853,'様式C-1-2用'!$B$3:$P$1100,15,0),"")</f>
        <v>0</v>
      </c>
    </row>
    <row r="854" spans="1:15" ht="15.95" customHeight="1" x14ac:dyDescent="0.15">
      <c r="A854" s="314">
        <v>852</v>
      </c>
      <c r="B854" s="320">
        <f>IFERROR(VLOOKUP($A854,'様式C-1-2用'!$B$3:$O$1100,2,0),"")</f>
        <v>0</v>
      </c>
      <c r="C854" s="321" t="str">
        <f>IFERROR(VLOOKUP($A854,'様式C-1-2用'!$B$3:$O$1100,3,0),"")</f>
        <v/>
      </c>
      <c r="D854" s="321">
        <f>IFERROR(VLOOKUP($A854,'様式C-1-2用'!$B$3:$O$1100,5,0),"")</f>
        <v>0</v>
      </c>
      <c r="E854" s="321">
        <f>IFERROR(VLOOKUP($A854,'様式C-1-2用'!$B$3:$O$1100,6,0),"")</f>
        <v>0</v>
      </c>
      <c r="F854" s="321">
        <f>IFERROR(VLOOKUP($A854,'様式C-1-2用'!$B$3:$O$1100,7,0),"")</f>
        <v>0</v>
      </c>
      <c r="G854" s="321">
        <f>IFERROR(VLOOKUP($A854,'様式C-1-2用'!$B$3:$O$1100,8,0),"")</f>
        <v>0</v>
      </c>
      <c r="H854" s="327">
        <f>IFERROR(VLOOKUP($A854,'様式C-1-2用'!$B$3:$O$1100,9,0),"")</f>
        <v>0</v>
      </c>
      <c r="I854" s="321">
        <f>IFERROR(VLOOKUP($A854,'様式C-1-2用'!$B$3:$O$1100,10,0),"")</f>
        <v>0</v>
      </c>
      <c r="J854" s="321">
        <f>IFERROR(VLOOKUP($A854,'様式C-1-2用'!$B$3:$O$1100,11,0),"")</f>
        <v>0</v>
      </c>
      <c r="K854" s="321">
        <f t="shared" si="13"/>
        <v>0</v>
      </c>
      <c r="L854" s="321">
        <f>IFERROR(VLOOKUP($A854,'様式C-1-2用'!$B$3:$O$1100,12,0),"")</f>
        <v>0</v>
      </c>
      <c r="M854" s="321">
        <f>IFERROR(VLOOKUP($A854,'様式C-1-2用'!$B$3:$O$1100,13,0),"")</f>
        <v>0</v>
      </c>
      <c r="N854" s="321">
        <f>IFERROR(VLOOKUP($A854,'様式C-1-2用'!$B$3:$O$1100,14,0),"")</f>
        <v>0</v>
      </c>
      <c r="O854" s="321">
        <f>IFERROR(VLOOKUP($A854,'様式C-1-2用'!$B$3:$P$1100,15,0),"")</f>
        <v>0</v>
      </c>
    </row>
    <row r="855" spans="1:15" ht="15.95" customHeight="1" x14ac:dyDescent="0.15">
      <c r="A855" s="314">
        <v>853</v>
      </c>
      <c r="B855" s="320">
        <f>IFERROR(VLOOKUP($A855,'様式C-1-2用'!$B$3:$O$1100,2,0),"")</f>
        <v>0</v>
      </c>
      <c r="C855" s="321" t="str">
        <f>IFERROR(VLOOKUP($A855,'様式C-1-2用'!$B$3:$O$1100,3,0),"")</f>
        <v/>
      </c>
      <c r="D855" s="321">
        <f>IFERROR(VLOOKUP($A855,'様式C-1-2用'!$B$3:$O$1100,5,0),"")</f>
        <v>0</v>
      </c>
      <c r="E855" s="321">
        <f>IFERROR(VLOOKUP($A855,'様式C-1-2用'!$B$3:$O$1100,6,0),"")</f>
        <v>0</v>
      </c>
      <c r="F855" s="321">
        <f>IFERROR(VLOOKUP($A855,'様式C-1-2用'!$B$3:$O$1100,7,0),"")</f>
        <v>0</v>
      </c>
      <c r="G855" s="321">
        <f>IFERROR(VLOOKUP($A855,'様式C-1-2用'!$B$3:$O$1100,8,0),"")</f>
        <v>0</v>
      </c>
      <c r="H855" s="327">
        <f>IFERROR(VLOOKUP($A855,'様式C-1-2用'!$B$3:$O$1100,9,0),"")</f>
        <v>0</v>
      </c>
      <c r="I855" s="321">
        <f>IFERROR(VLOOKUP($A855,'様式C-1-2用'!$B$3:$O$1100,10,0),"")</f>
        <v>0</v>
      </c>
      <c r="J855" s="321">
        <f>IFERROR(VLOOKUP($A855,'様式C-1-2用'!$B$3:$O$1100,11,0),"")</f>
        <v>0</v>
      </c>
      <c r="K855" s="321">
        <f t="shared" si="13"/>
        <v>0</v>
      </c>
      <c r="L855" s="321">
        <f>IFERROR(VLOOKUP($A855,'様式C-1-2用'!$B$3:$O$1100,12,0),"")</f>
        <v>0</v>
      </c>
      <c r="M855" s="321">
        <f>IFERROR(VLOOKUP($A855,'様式C-1-2用'!$B$3:$O$1100,13,0),"")</f>
        <v>0</v>
      </c>
      <c r="N855" s="321">
        <f>IFERROR(VLOOKUP($A855,'様式C-1-2用'!$B$3:$O$1100,14,0),"")</f>
        <v>0</v>
      </c>
      <c r="O855" s="321">
        <f>IFERROR(VLOOKUP($A855,'様式C-1-2用'!$B$3:$P$1100,15,0),"")</f>
        <v>0</v>
      </c>
    </row>
    <row r="856" spans="1:15" ht="15.95" customHeight="1" x14ac:dyDescent="0.15">
      <c r="A856" s="314">
        <v>854</v>
      </c>
      <c r="B856" s="320">
        <f>IFERROR(VLOOKUP($A856,'様式C-1-2用'!$B$3:$O$1100,2,0),"")</f>
        <v>0</v>
      </c>
      <c r="C856" s="321" t="str">
        <f>IFERROR(VLOOKUP($A856,'様式C-1-2用'!$B$3:$O$1100,3,0),"")</f>
        <v/>
      </c>
      <c r="D856" s="321">
        <f>IFERROR(VLOOKUP($A856,'様式C-1-2用'!$B$3:$O$1100,5,0),"")</f>
        <v>0</v>
      </c>
      <c r="E856" s="321">
        <f>IFERROR(VLOOKUP($A856,'様式C-1-2用'!$B$3:$O$1100,6,0),"")</f>
        <v>0</v>
      </c>
      <c r="F856" s="321">
        <f>IFERROR(VLOOKUP($A856,'様式C-1-2用'!$B$3:$O$1100,7,0),"")</f>
        <v>0</v>
      </c>
      <c r="G856" s="321">
        <f>IFERROR(VLOOKUP($A856,'様式C-1-2用'!$B$3:$O$1100,8,0),"")</f>
        <v>0</v>
      </c>
      <c r="H856" s="327">
        <f>IFERROR(VLOOKUP($A856,'様式C-1-2用'!$B$3:$O$1100,9,0),"")</f>
        <v>0</v>
      </c>
      <c r="I856" s="321">
        <f>IFERROR(VLOOKUP($A856,'様式C-1-2用'!$B$3:$O$1100,10,0),"")</f>
        <v>0</v>
      </c>
      <c r="J856" s="321">
        <f>IFERROR(VLOOKUP($A856,'様式C-1-2用'!$B$3:$O$1100,11,0),"")</f>
        <v>0</v>
      </c>
      <c r="K856" s="321">
        <f t="shared" si="13"/>
        <v>0</v>
      </c>
      <c r="L856" s="321">
        <f>IFERROR(VLOOKUP($A856,'様式C-1-2用'!$B$3:$O$1100,12,0),"")</f>
        <v>0</v>
      </c>
      <c r="M856" s="321">
        <f>IFERROR(VLOOKUP($A856,'様式C-1-2用'!$B$3:$O$1100,13,0),"")</f>
        <v>0</v>
      </c>
      <c r="N856" s="321">
        <f>IFERROR(VLOOKUP($A856,'様式C-1-2用'!$B$3:$O$1100,14,0),"")</f>
        <v>0</v>
      </c>
      <c r="O856" s="321">
        <f>IFERROR(VLOOKUP($A856,'様式C-1-2用'!$B$3:$P$1100,15,0),"")</f>
        <v>0</v>
      </c>
    </row>
    <row r="857" spans="1:15" ht="15.95" customHeight="1" x14ac:dyDescent="0.15">
      <c r="A857" s="314">
        <v>855</v>
      </c>
      <c r="B857" s="320">
        <f>IFERROR(VLOOKUP($A857,'様式C-1-2用'!$B$3:$O$1100,2,0),"")</f>
        <v>0</v>
      </c>
      <c r="C857" s="321" t="str">
        <f>IFERROR(VLOOKUP($A857,'様式C-1-2用'!$B$3:$O$1100,3,0),"")</f>
        <v/>
      </c>
      <c r="D857" s="321">
        <f>IFERROR(VLOOKUP($A857,'様式C-1-2用'!$B$3:$O$1100,5,0),"")</f>
        <v>0</v>
      </c>
      <c r="E857" s="321">
        <f>IFERROR(VLOOKUP($A857,'様式C-1-2用'!$B$3:$O$1100,6,0),"")</f>
        <v>0</v>
      </c>
      <c r="F857" s="321">
        <f>IFERROR(VLOOKUP($A857,'様式C-1-2用'!$B$3:$O$1100,7,0),"")</f>
        <v>0</v>
      </c>
      <c r="G857" s="321">
        <f>IFERROR(VLOOKUP($A857,'様式C-1-2用'!$B$3:$O$1100,8,0),"")</f>
        <v>0</v>
      </c>
      <c r="H857" s="327">
        <f>IFERROR(VLOOKUP($A857,'様式C-1-2用'!$B$3:$O$1100,9,0),"")</f>
        <v>0</v>
      </c>
      <c r="I857" s="321">
        <f>IFERROR(VLOOKUP($A857,'様式C-1-2用'!$B$3:$O$1100,10,0),"")</f>
        <v>0</v>
      </c>
      <c r="J857" s="321">
        <f>IFERROR(VLOOKUP($A857,'様式C-1-2用'!$B$3:$O$1100,11,0),"")</f>
        <v>0</v>
      </c>
      <c r="K857" s="321">
        <f t="shared" si="13"/>
        <v>0</v>
      </c>
      <c r="L857" s="321">
        <f>IFERROR(VLOOKUP($A857,'様式C-1-2用'!$B$3:$O$1100,12,0),"")</f>
        <v>0</v>
      </c>
      <c r="M857" s="321">
        <f>IFERROR(VLOOKUP($A857,'様式C-1-2用'!$B$3:$O$1100,13,0),"")</f>
        <v>0</v>
      </c>
      <c r="N857" s="321">
        <f>IFERROR(VLOOKUP($A857,'様式C-1-2用'!$B$3:$O$1100,14,0),"")</f>
        <v>0</v>
      </c>
      <c r="O857" s="321">
        <f>IFERROR(VLOOKUP($A857,'様式C-1-2用'!$B$3:$P$1100,15,0),"")</f>
        <v>0</v>
      </c>
    </row>
    <row r="858" spans="1:15" ht="15.95" customHeight="1" x14ac:dyDescent="0.15">
      <c r="A858" s="314">
        <v>856</v>
      </c>
      <c r="B858" s="320">
        <f>IFERROR(VLOOKUP($A858,'様式C-1-2用'!$B$3:$O$1100,2,0),"")</f>
        <v>0</v>
      </c>
      <c r="C858" s="321" t="str">
        <f>IFERROR(VLOOKUP($A858,'様式C-1-2用'!$B$3:$O$1100,3,0),"")</f>
        <v/>
      </c>
      <c r="D858" s="321">
        <f>IFERROR(VLOOKUP($A858,'様式C-1-2用'!$B$3:$O$1100,5,0),"")</f>
        <v>0</v>
      </c>
      <c r="E858" s="321">
        <f>IFERROR(VLOOKUP($A858,'様式C-1-2用'!$B$3:$O$1100,6,0),"")</f>
        <v>0</v>
      </c>
      <c r="F858" s="321">
        <f>IFERROR(VLOOKUP($A858,'様式C-1-2用'!$B$3:$O$1100,7,0),"")</f>
        <v>0</v>
      </c>
      <c r="G858" s="321">
        <f>IFERROR(VLOOKUP($A858,'様式C-1-2用'!$B$3:$O$1100,8,0),"")</f>
        <v>0</v>
      </c>
      <c r="H858" s="327">
        <f>IFERROR(VLOOKUP($A858,'様式C-1-2用'!$B$3:$O$1100,9,0),"")</f>
        <v>0</v>
      </c>
      <c r="I858" s="321">
        <f>IFERROR(VLOOKUP($A858,'様式C-1-2用'!$B$3:$O$1100,10,0),"")</f>
        <v>0</v>
      </c>
      <c r="J858" s="321">
        <f>IFERROR(VLOOKUP($A858,'様式C-1-2用'!$B$3:$O$1100,11,0),"")</f>
        <v>0</v>
      </c>
      <c r="K858" s="321">
        <f t="shared" si="13"/>
        <v>0</v>
      </c>
      <c r="L858" s="321">
        <f>IFERROR(VLOOKUP($A858,'様式C-1-2用'!$B$3:$O$1100,12,0),"")</f>
        <v>0</v>
      </c>
      <c r="M858" s="321">
        <f>IFERROR(VLOOKUP($A858,'様式C-1-2用'!$B$3:$O$1100,13,0),"")</f>
        <v>0</v>
      </c>
      <c r="N858" s="321">
        <f>IFERROR(VLOOKUP($A858,'様式C-1-2用'!$B$3:$O$1100,14,0),"")</f>
        <v>0</v>
      </c>
      <c r="O858" s="321">
        <f>IFERROR(VLOOKUP($A858,'様式C-1-2用'!$B$3:$P$1100,15,0),"")</f>
        <v>0</v>
      </c>
    </row>
    <row r="859" spans="1:15" ht="15.95" customHeight="1" x14ac:dyDescent="0.15">
      <c r="A859" s="314">
        <v>857</v>
      </c>
      <c r="B859" s="320">
        <f>IFERROR(VLOOKUP($A859,'様式C-1-2用'!$B$3:$O$1100,2,0),"")</f>
        <v>0</v>
      </c>
      <c r="C859" s="321" t="str">
        <f>IFERROR(VLOOKUP($A859,'様式C-1-2用'!$B$3:$O$1100,3,0),"")</f>
        <v/>
      </c>
      <c r="D859" s="321">
        <f>IFERROR(VLOOKUP($A859,'様式C-1-2用'!$B$3:$O$1100,5,0),"")</f>
        <v>0</v>
      </c>
      <c r="E859" s="321">
        <f>IFERROR(VLOOKUP($A859,'様式C-1-2用'!$B$3:$O$1100,6,0),"")</f>
        <v>0</v>
      </c>
      <c r="F859" s="321">
        <f>IFERROR(VLOOKUP($A859,'様式C-1-2用'!$B$3:$O$1100,7,0),"")</f>
        <v>0</v>
      </c>
      <c r="G859" s="321">
        <f>IFERROR(VLOOKUP($A859,'様式C-1-2用'!$B$3:$O$1100,8,0),"")</f>
        <v>0</v>
      </c>
      <c r="H859" s="327">
        <f>IFERROR(VLOOKUP($A859,'様式C-1-2用'!$B$3:$O$1100,9,0),"")</f>
        <v>0</v>
      </c>
      <c r="I859" s="321">
        <f>IFERROR(VLOOKUP($A859,'様式C-1-2用'!$B$3:$O$1100,10,0),"")</f>
        <v>0</v>
      </c>
      <c r="J859" s="321">
        <f>IFERROR(VLOOKUP($A859,'様式C-1-2用'!$B$3:$O$1100,11,0),"")</f>
        <v>0</v>
      </c>
      <c r="K859" s="321">
        <f t="shared" si="13"/>
        <v>0</v>
      </c>
      <c r="L859" s="321">
        <f>IFERROR(VLOOKUP($A859,'様式C-1-2用'!$B$3:$O$1100,12,0),"")</f>
        <v>0</v>
      </c>
      <c r="M859" s="321">
        <f>IFERROR(VLOOKUP($A859,'様式C-1-2用'!$B$3:$O$1100,13,0),"")</f>
        <v>0</v>
      </c>
      <c r="N859" s="321">
        <f>IFERROR(VLOOKUP($A859,'様式C-1-2用'!$B$3:$O$1100,14,0),"")</f>
        <v>0</v>
      </c>
      <c r="O859" s="321">
        <f>IFERROR(VLOOKUP($A859,'様式C-1-2用'!$B$3:$P$1100,15,0),"")</f>
        <v>0</v>
      </c>
    </row>
    <row r="860" spans="1:15" ht="15.95" customHeight="1" x14ac:dyDescent="0.15">
      <c r="A860" s="314">
        <v>858</v>
      </c>
      <c r="B860" s="320">
        <f>IFERROR(VLOOKUP($A860,'様式C-1-2用'!$B$3:$O$1100,2,0),"")</f>
        <v>0</v>
      </c>
      <c r="C860" s="321" t="str">
        <f>IFERROR(VLOOKUP($A860,'様式C-1-2用'!$B$3:$O$1100,3,0),"")</f>
        <v/>
      </c>
      <c r="D860" s="321">
        <f>IFERROR(VLOOKUP($A860,'様式C-1-2用'!$B$3:$O$1100,5,0),"")</f>
        <v>0</v>
      </c>
      <c r="E860" s="321">
        <f>IFERROR(VLOOKUP($A860,'様式C-1-2用'!$B$3:$O$1100,6,0),"")</f>
        <v>0</v>
      </c>
      <c r="F860" s="321">
        <f>IFERROR(VLOOKUP($A860,'様式C-1-2用'!$B$3:$O$1100,7,0),"")</f>
        <v>0</v>
      </c>
      <c r="G860" s="321">
        <f>IFERROR(VLOOKUP($A860,'様式C-1-2用'!$B$3:$O$1100,8,0),"")</f>
        <v>0</v>
      </c>
      <c r="H860" s="327">
        <f>IFERROR(VLOOKUP($A860,'様式C-1-2用'!$B$3:$O$1100,9,0),"")</f>
        <v>0</v>
      </c>
      <c r="I860" s="321">
        <f>IFERROR(VLOOKUP($A860,'様式C-1-2用'!$B$3:$O$1100,10,0),"")</f>
        <v>0</v>
      </c>
      <c r="J860" s="321">
        <f>IFERROR(VLOOKUP($A860,'様式C-1-2用'!$B$3:$O$1100,11,0),"")</f>
        <v>0</v>
      </c>
      <c r="K860" s="321">
        <f t="shared" si="13"/>
        <v>0</v>
      </c>
      <c r="L860" s="321">
        <f>IFERROR(VLOOKUP($A860,'様式C-1-2用'!$B$3:$O$1100,12,0),"")</f>
        <v>0</v>
      </c>
      <c r="M860" s="321">
        <f>IFERROR(VLOOKUP($A860,'様式C-1-2用'!$B$3:$O$1100,13,0),"")</f>
        <v>0</v>
      </c>
      <c r="N860" s="321">
        <f>IFERROR(VLOOKUP($A860,'様式C-1-2用'!$B$3:$O$1100,14,0),"")</f>
        <v>0</v>
      </c>
      <c r="O860" s="321">
        <f>IFERROR(VLOOKUP($A860,'様式C-1-2用'!$B$3:$P$1100,15,0),"")</f>
        <v>0</v>
      </c>
    </row>
    <row r="861" spans="1:15" ht="15.95" customHeight="1" x14ac:dyDescent="0.15">
      <c r="A861" s="314">
        <v>859</v>
      </c>
      <c r="B861" s="320">
        <f>IFERROR(VLOOKUP($A861,'様式C-1-2用'!$B$3:$O$1100,2,0),"")</f>
        <v>0</v>
      </c>
      <c r="C861" s="321" t="str">
        <f>IFERROR(VLOOKUP($A861,'様式C-1-2用'!$B$3:$O$1100,3,0),"")</f>
        <v/>
      </c>
      <c r="D861" s="321">
        <f>IFERROR(VLOOKUP($A861,'様式C-1-2用'!$B$3:$O$1100,5,0),"")</f>
        <v>0</v>
      </c>
      <c r="E861" s="321">
        <f>IFERROR(VLOOKUP($A861,'様式C-1-2用'!$B$3:$O$1100,6,0),"")</f>
        <v>0</v>
      </c>
      <c r="F861" s="321">
        <f>IFERROR(VLOOKUP($A861,'様式C-1-2用'!$B$3:$O$1100,7,0),"")</f>
        <v>0</v>
      </c>
      <c r="G861" s="321">
        <f>IFERROR(VLOOKUP($A861,'様式C-1-2用'!$B$3:$O$1100,8,0),"")</f>
        <v>0</v>
      </c>
      <c r="H861" s="327">
        <f>IFERROR(VLOOKUP($A861,'様式C-1-2用'!$B$3:$O$1100,9,0),"")</f>
        <v>0</v>
      </c>
      <c r="I861" s="321">
        <f>IFERROR(VLOOKUP($A861,'様式C-1-2用'!$B$3:$O$1100,10,0),"")</f>
        <v>0</v>
      </c>
      <c r="J861" s="321">
        <f>IFERROR(VLOOKUP($A861,'様式C-1-2用'!$B$3:$O$1100,11,0),"")</f>
        <v>0</v>
      </c>
      <c r="K861" s="321">
        <f t="shared" si="13"/>
        <v>0</v>
      </c>
      <c r="L861" s="321">
        <f>IFERROR(VLOOKUP($A861,'様式C-1-2用'!$B$3:$O$1100,12,0),"")</f>
        <v>0</v>
      </c>
      <c r="M861" s="321">
        <f>IFERROR(VLOOKUP($A861,'様式C-1-2用'!$B$3:$O$1100,13,0),"")</f>
        <v>0</v>
      </c>
      <c r="N861" s="321">
        <f>IFERROR(VLOOKUP($A861,'様式C-1-2用'!$B$3:$O$1100,14,0),"")</f>
        <v>0</v>
      </c>
      <c r="O861" s="321">
        <f>IFERROR(VLOOKUP($A861,'様式C-1-2用'!$B$3:$P$1100,15,0),"")</f>
        <v>0</v>
      </c>
    </row>
    <row r="862" spans="1:15" ht="15.95" customHeight="1" x14ac:dyDescent="0.15">
      <c r="A862" s="314">
        <v>860</v>
      </c>
      <c r="B862" s="320">
        <f>IFERROR(VLOOKUP($A862,'様式C-1-2用'!$B$3:$O$1100,2,0),"")</f>
        <v>0</v>
      </c>
      <c r="C862" s="321" t="str">
        <f>IFERROR(VLOOKUP($A862,'様式C-1-2用'!$B$3:$O$1100,3,0),"")</f>
        <v/>
      </c>
      <c r="D862" s="321">
        <f>IFERROR(VLOOKUP($A862,'様式C-1-2用'!$B$3:$O$1100,5,0),"")</f>
        <v>0</v>
      </c>
      <c r="E862" s="321">
        <f>IFERROR(VLOOKUP($A862,'様式C-1-2用'!$B$3:$O$1100,6,0),"")</f>
        <v>0</v>
      </c>
      <c r="F862" s="321">
        <f>IFERROR(VLOOKUP($A862,'様式C-1-2用'!$B$3:$O$1100,7,0),"")</f>
        <v>0</v>
      </c>
      <c r="G862" s="321">
        <f>IFERROR(VLOOKUP($A862,'様式C-1-2用'!$B$3:$O$1100,8,0),"")</f>
        <v>0</v>
      </c>
      <c r="H862" s="327">
        <f>IFERROR(VLOOKUP($A862,'様式C-1-2用'!$B$3:$O$1100,9,0),"")</f>
        <v>0</v>
      </c>
      <c r="I862" s="321">
        <f>IFERROR(VLOOKUP($A862,'様式C-1-2用'!$B$3:$O$1100,10,0),"")</f>
        <v>0</v>
      </c>
      <c r="J862" s="321">
        <f>IFERROR(VLOOKUP($A862,'様式C-1-2用'!$B$3:$O$1100,11,0),"")</f>
        <v>0</v>
      </c>
      <c r="K862" s="321">
        <f t="shared" si="13"/>
        <v>0</v>
      </c>
      <c r="L862" s="321">
        <f>IFERROR(VLOOKUP($A862,'様式C-1-2用'!$B$3:$O$1100,12,0),"")</f>
        <v>0</v>
      </c>
      <c r="M862" s="321">
        <f>IFERROR(VLOOKUP($A862,'様式C-1-2用'!$B$3:$O$1100,13,0),"")</f>
        <v>0</v>
      </c>
      <c r="N862" s="321">
        <f>IFERROR(VLOOKUP($A862,'様式C-1-2用'!$B$3:$O$1100,14,0),"")</f>
        <v>0</v>
      </c>
      <c r="O862" s="321">
        <f>IFERROR(VLOOKUP($A862,'様式C-1-2用'!$B$3:$P$1100,15,0),"")</f>
        <v>0</v>
      </c>
    </row>
    <row r="863" spans="1:15" ht="15.95" customHeight="1" x14ac:dyDescent="0.15">
      <c r="A863" s="314">
        <v>861</v>
      </c>
      <c r="B863" s="320">
        <f>IFERROR(VLOOKUP($A863,'様式C-1-2用'!$B$3:$O$1100,2,0),"")</f>
        <v>0</v>
      </c>
      <c r="C863" s="321" t="str">
        <f>IFERROR(VLOOKUP($A863,'様式C-1-2用'!$B$3:$O$1100,3,0),"")</f>
        <v/>
      </c>
      <c r="D863" s="321">
        <f>IFERROR(VLOOKUP($A863,'様式C-1-2用'!$B$3:$O$1100,5,0),"")</f>
        <v>0</v>
      </c>
      <c r="E863" s="321">
        <f>IFERROR(VLOOKUP($A863,'様式C-1-2用'!$B$3:$O$1100,6,0),"")</f>
        <v>0</v>
      </c>
      <c r="F863" s="321">
        <f>IFERROR(VLOOKUP($A863,'様式C-1-2用'!$B$3:$O$1100,7,0),"")</f>
        <v>0</v>
      </c>
      <c r="G863" s="321">
        <f>IFERROR(VLOOKUP($A863,'様式C-1-2用'!$B$3:$O$1100,8,0),"")</f>
        <v>0</v>
      </c>
      <c r="H863" s="327">
        <f>IFERROR(VLOOKUP($A863,'様式C-1-2用'!$B$3:$O$1100,9,0),"")</f>
        <v>0</v>
      </c>
      <c r="I863" s="321">
        <f>IFERROR(VLOOKUP($A863,'様式C-1-2用'!$B$3:$O$1100,10,0),"")</f>
        <v>0</v>
      </c>
      <c r="J863" s="321">
        <f>IFERROR(VLOOKUP($A863,'様式C-1-2用'!$B$3:$O$1100,11,0),"")</f>
        <v>0</v>
      </c>
      <c r="K863" s="321">
        <f t="shared" si="13"/>
        <v>0</v>
      </c>
      <c r="L863" s="321">
        <f>IFERROR(VLOOKUP($A863,'様式C-1-2用'!$B$3:$O$1100,12,0),"")</f>
        <v>0</v>
      </c>
      <c r="M863" s="321">
        <f>IFERROR(VLOOKUP($A863,'様式C-1-2用'!$B$3:$O$1100,13,0),"")</f>
        <v>0</v>
      </c>
      <c r="N863" s="321">
        <f>IFERROR(VLOOKUP($A863,'様式C-1-2用'!$B$3:$O$1100,14,0),"")</f>
        <v>0</v>
      </c>
      <c r="O863" s="321">
        <f>IFERROR(VLOOKUP($A863,'様式C-1-2用'!$B$3:$P$1100,15,0),"")</f>
        <v>0</v>
      </c>
    </row>
    <row r="864" spans="1:15" ht="15.95" customHeight="1" x14ac:dyDescent="0.15">
      <c r="A864" s="314">
        <v>862</v>
      </c>
      <c r="B864" s="320">
        <f>IFERROR(VLOOKUP($A864,'様式C-1-2用'!$B$3:$O$1100,2,0),"")</f>
        <v>0</v>
      </c>
      <c r="C864" s="321" t="str">
        <f>IFERROR(VLOOKUP($A864,'様式C-1-2用'!$B$3:$O$1100,3,0),"")</f>
        <v/>
      </c>
      <c r="D864" s="321">
        <f>IFERROR(VLOOKUP($A864,'様式C-1-2用'!$B$3:$O$1100,5,0),"")</f>
        <v>0</v>
      </c>
      <c r="E864" s="321">
        <f>IFERROR(VLOOKUP($A864,'様式C-1-2用'!$B$3:$O$1100,6,0),"")</f>
        <v>0</v>
      </c>
      <c r="F864" s="321">
        <f>IFERROR(VLOOKUP($A864,'様式C-1-2用'!$B$3:$O$1100,7,0),"")</f>
        <v>0</v>
      </c>
      <c r="G864" s="321">
        <f>IFERROR(VLOOKUP($A864,'様式C-1-2用'!$B$3:$O$1100,8,0),"")</f>
        <v>0</v>
      </c>
      <c r="H864" s="327">
        <f>IFERROR(VLOOKUP($A864,'様式C-1-2用'!$B$3:$O$1100,9,0),"")</f>
        <v>0</v>
      </c>
      <c r="I864" s="321">
        <f>IFERROR(VLOOKUP($A864,'様式C-1-2用'!$B$3:$O$1100,10,0),"")</f>
        <v>0</v>
      </c>
      <c r="J864" s="321">
        <f>IFERROR(VLOOKUP($A864,'様式C-1-2用'!$B$3:$O$1100,11,0),"")</f>
        <v>0</v>
      </c>
      <c r="K864" s="321">
        <f t="shared" si="13"/>
        <v>0</v>
      </c>
      <c r="L864" s="321">
        <f>IFERROR(VLOOKUP($A864,'様式C-1-2用'!$B$3:$O$1100,12,0),"")</f>
        <v>0</v>
      </c>
      <c r="M864" s="321">
        <f>IFERROR(VLOOKUP($A864,'様式C-1-2用'!$B$3:$O$1100,13,0),"")</f>
        <v>0</v>
      </c>
      <c r="N864" s="321">
        <f>IFERROR(VLOOKUP($A864,'様式C-1-2用'!$B$3:$O$1100,14,0),"")</f>
        <v>0</v>
      </c>
      <c r="O864" s="321">
        <f>IFERROR(VLOOKUP($A864,'様式C-1-2用'!$B$3:$P$1100,15,0),"")</f>
        <v>0</v>
      </c>
    </row>
    <row r="865" spans="1:15" ht="15.95" customHeight="1" x14ac:dyDescent="0.15">
      <c r="A865" s="314">
        <v>863</v>
      </c>
      <c r="B865" s="320">
        <f>IFERROR(VLOOKUP($A865,'様式C-1-2用'!$B$3:$O$1100,2,0),"")</f>
        <v>0</v>
      </c>
      <c r="C865" s="321" t="str">
        <f>IFERROR(VLOOKUP($A865,'様式C-1-2用'!$B$3:$O$1100,3,0),"")</f>
        <v/>
      </c>
      <c r="D865" s="321">
        <f>IFERROR(VLOOKUP($A865,'様式C-1-2用'!$B$3:$O$1100,5,0),"")</f>
        <v>0</v>
      </c>
      <c r="E865" s="321">
        <f>IFERROR(VLOOKUP($A865,'様式C-1-2用'!$B$3:$O$1100,6,0),"")</f>
        <v>0</v>
      </c>
      <c r="F865" s="321">
        <f>IFERROR(VLOOKUP($A865,'様式C-1-2用'!$B$3:$O$1100,7,0),"")</f>
        <v>0</v>
      </c>
      <c r="G865" s="321">
        <f>IFERROR(VLOOKUP($A865,'様式C-1-2用'!$B$3:$O$1100,8,0),"")</f>
        <v>0</v>
      </c>
      <c r="H865" s="327">
        <f>IFERROR(VLOOKUP($A865,'様式C-1-2用'!$B$3:$O$1100,9,0),"")</f>
        <v>0</v>
      </c>
      <c r="I865" s="321">
        <f>IFERROR(VLOOKUP($A865,'様式C-1-2用'!$B$3:$O$1100,10,0),"")</f>
        <v>0</v>
      </c>
      <c r="J865" s="321">
        <f>IFERROR(VLOOKUP($A865,'様式C-1-2用'!$B$3:$O$1100,11,0),"")</f>
        <v>0</v>
      </c>
      <c r="K865" s="321">
        <f t="shared" si="13"/>
        <v>0</v>
      </c>
      <c r="L865" s="321">
        <f>IFERROR(VLOOKUP($A865,'様式C-1-2用'!$B$3:$O$1100,12,0),"")</f>
        <v>0</v>
      </c>
      <c r="M865" s="321">
        <f>IFERROR(VLOOKUP($A865,'様式C-1-2用'!$B$3:$O$1100,13,0),"")</f>
        <v>0</v>
      </c>
      <c r="N865" s="321">
        <f>IFERROR(VLOOKUP($A865,'様式C-1-2用'!$B$3:$O$1100,14,0),"")</f>
        <v>0</v>
      </c>
      <c r="O865" s="321">
        <f>IFERROR(VLOOKUP($A865,'様式C-1-2用'!$B$3:$P$1100,15,0),"")</f>
        <v>0</v>
      </c>
    </row>
    <row r="866" spans="1:15" ht="15.95" customHeight="1" x14ac:dyDescent="0.15">
      <c r="A866" s="314">
        <v>864</v>
      </c>
      <c r="B866" s="320">
        <f>IFERROR(VLOOKUP($A866,'様式C-1-2用'!$B$3:$O$1100,2,0),"")</f>
        <v>0</v>
      </c>
      <c r="C866" s="321" t="str">
        <f>IFERROR(VLOOKUP($A866,'様式C-1-2用'!$B$3:$O$1100,3,0),"")</f>
        <v/>
      </c>
      <c r="D866" s="321">
        <f>IFERROR(VLOOKUP($A866,'様式C-1-2用'!$B$3:$O$1100,5,0),"")</f>
        <v>0</v>
      </c>
      <c r="E866" s="321">
        <f>IFERROR(VLOOKUP($A866,'様式C-1-2用'!$B$3:$O$1100,6,0),"")</f>
        <v>0</v>
      </c>
      <c r="F866" s="321">
        <f>IFERROR(VLOOKUP($A866,'様式C-1-2用'!$B$3:$O$1100,7,0),"")</f>
        <v>0</v>
      </c>
      <c r="G866" s="321">
        <f>IFERROR(VLOOKUP($A866,'様式C-1-2用'!$B$3:$O$1100,8,0),"")</f>
        <v>0</v>
      </c>
      <c r="H866" s="327">
        <f>IFERROR(VLOOKUP($A866,'様式C-1-2用'!$B$3:$O$1100,9,0),"")</f>
        <v>0</v>
      </c>
      <c r="I866" s="321">
        <f>IFERROR(VLOOKUP($A866,'様式C-1-2用'!$B$3:$O$1100,10,0),"")</f>
        <v>0</v>
      </c>
      <c r="J866" s="321">
        <f>IFERROR(VLOOKUP($A866,'様式C-1-2用'!$B$3:$O$1100,11,0),"")</f>
        <v>0</v>
      </c>
      <c r="K866" s="321">
        <f t="shared" si="13"/>
        <v>0</v>
      </c>
      <c r="L866" s="321">
        <f>IFERROR(VLOOKUP($A866,'様式C-1-2用'!$B$3:$O$1100,12,0),"")</f>
        <v>0</v>
      </c>
      <c r="M866" s="321">
        <f>IFERROR(VLOOKUP($A866,'様式C-1-2用'!$B$3:$O$1100,13,0),"")</f>
        <v>0</v>
      </c>
      <c r="N866" s="321">
        <f>IFERROR(VLOOKUP($A866,'様式C-1-2用'!$B$3:$O$1100,14,0),"")</f>
        <v>0</v>
      </c>
      <c r="O866" s="321">
        <f>IFERROR(VLOOKUP($A866,'様式C-1-2用'!$B$3:$P$1100,15,0),"")</f>
        <v>0</v>
      </c>
    </row>
    <row r="867" spans="1:15" ht="15.95" customHeight="1" x14ac:dyDescent="0.15">
      <c r="A867" s="314">
        <v>865</v>
      </c>
      <c r="B867" s="320">
        <f>IFERROR(VLOOKUP($A867,'様式C-1-2用'!$B$3:$O$1100,2,0),"")</f>
        <v>0</v>
      </c>
      <c r="C867" s="321" t="str">
        <f>IFERROR(VLOOKUP($A867,'様式C-1-2用'!$B$3:$O$1100,3,0),"")</f>
        <v/>
      </c>
      <c r="D867" s="321">
        <f>IFERROR(VLOOKUP($A867,'様式C-1-2用'!$B$3:$O$1100,5,0),"")</f>
        <v>0</v>
      </c>
      <c r="E867" s="321">
        <f>IFERROR(VLOOKUP($A867,'様式C-1-2用'!$B$3:$O$1100,6,0),"")</f>
        <v>0</v>
      </c>
      <c r="F867" s="321">
        <f>IFERROR(VLOOKUP($A867,'様式C-1-2用'!$B$3:$O$1100,7,0),"")</f>
        <v>0</v>
      </c>
      <c r="G867" s="321">
        <f>IFERROR(VLOOKUP($A867,'様式C-1-2用'!$B$3:$O$1100,8,0),"")</f>
        <v>0</v>
      </c>
      <c r="H867" s="327">
        <f>IFERROR(VLOOKUP($A867,'様式C-1-2用'!$B$3:$O$1100,9,0),"")</f>
        <v>0</v>
      </c>
      <c r="I867" s="321">
        <f>IFERROR(VLOOKUP($A867,'様式C-1-2用'!$B$3:$O$1100,10,0),"")</f>
        <v>0</v>
      </c>
      <c r="J867" s="321">
        <f>IFERROR(VLOOKUP($A867,'様式C-1-2用'!$B$3:$O$1100,11,0),"")</f>
        <v>0</v>
      </c>
      <c r="K867" s="321">
        <f t="shared" si="13"/>
        <v>0</v>
      </c>
      <c r="L867" s="321">
        <f>IFERROR(VLOOKUP($A867,'様式C-1-2用'!$B$3:$O$1100,12,0),"")</f>
        <v>0</v>
      </c>
      <c r="M867" s="321">
        <f>IFERROR(VLOOKUP($A867,'様式C-1-2用'!$B$3:$O$1100,13,0),"")</f>
        <v>0</v>
      </c>
      <c r="N867" s="321">
        <f>IFERROR(VLOOKUP($A867,'様式C-1-2用'!$B$3:$O$1100,14,0),"")</f>
        <v>0</v>
      </c>
      <c r="O867" s="321">
        <f>IFERROR(VLOOKUP($A867,'様式C-1-2用'!$B$3:$P$1100,15,0),"")</f>
        <v>0</v>
      </c>
    </row>
    <row r="868" spans="1:15" ht="15.95" customHeight="1" x14ac:dyDescent="0.15">
      <c r="A868" s="314">
        <v>866</v>
      </c>
      <c r="B868" s="320">
        <f>IFERROR(VLOOKUP($A868,'様式C-1-2用'!$B$3:$O$1100,2,0),"")</f>
        <v>0</v>
      </c>
      <c r="C868" s="321" t="str">
        <f>IFERROR(VLOOKUP($A868,'様式C-1-2用'!$B$3:$O$1100,3,0),"")</f>
        <v/>
      </c>
      <c r="D868" s="321">
        <f>IFERROR(VLOOKUP($A868,'様式C-1-2用'!$B$3:$O$1100,5,0),"")</f>
        <v>0</v>
      </c>
      <c r="E868" s="321">
        <f>IFERROR(VLOOKUP($A868,'様式C-1-2用'!$B$3:$O$1100,6,0),"")</f>
        <v>0</v>
      </c>
      <c r="F868" s="321">
        <f>IFERROR(VLOOKUP($A868,'様式C-1-2用'!$B$3:$O$1100,7,0),"")</f>
        <v>0</v>
      </c>
      <c r="G868" s="321">
        <f>IFERROR(VLOOKUP($A868,'様式C-1-2用'!$B$3:$O$1100,8,0),"")</f>
        <v>0</v>
      </c>
      <c r="H868" s="327">
        <f>IFERROR(VLOOKUP($A868,'様式C-1-2用'!$B$3:$O$1100,9,0),"")</f>
        <v>0</v>
      </c>
      <c r="I868" s="321">
        <f>IFERROR(VLOOKUP($A868,'様式C-1-2用'!$B$3:$O$1100,10,0),"")</f>
        <v>0</v>
      </c>
      <c r="J868" s="321">
        <f>IFERROR(VLOOKUP($A868,'様式C-1-2用'!$B$3:$O$1100,11,0),"")</f>
        <v>0</v>
      </c>
      <c r="K868" s="321">
        <f t="shared" si="13"/>
        <v>0</v>
      </c>
      <c r="L868" s="321">
        <f>IFERROR(VLOOKUP($A868,'様式C-1-2用'!$B$3:$O$1100,12,0),"")</f>
        <v>0</v>
      </c>
      <c r="M868" s="321">
        <f>IFERROR(VLOOKUP($A868,'様式C-1-2用'!$B$3:$O$1100,13,0),"")</f>
        <v>0</v>
      </c>
      <c r="N868" s="321">
        <f>IFERROR(VLOOKUP($A868,'様式C-1-2用'!$B$3:$O$1100,14,0),"")</f>
        <v>0</v>
      </c>
      <c r="O868" s="321">
        <f>IFERROR(VLOOKUP($A868,'様式C-1-2用'!$B$3:$P$1100,15,0),"")</f>
        <v>0</v>
      </c>
    </row>
    <row r="869" spans="1:15" ht="15.95" customHeight="1" x14ac:dyDescent="0.15">
      <c r="A869" s="314">
        <v>867</v>
      </c>
      <c r="B869" s="320">
        <f>IFERROR(VLOOKUP($A869,'様式C-1-2用'!$B$3:$O$1100,2,0),"")</f>
        <v>0</v>
      </c>
      <c r="C869" s="321" t="str">
        <f>IFERROR(VLOOKUP($A869,'様式C-1-2用'!$B$3:$O$1100,3,0),"")</f>
        <v/>
      </c>
      <c r="D869" s="321">
        <f>IFERROR(VLOOKUP($A869,'様式C-1-2用'!$B$3:$O$1100,5,0),"")</f>
        <v>0</v>
      </c>
      <c r="E869" s="321">
        <f>IFERROR(VLOOKUP($A869,'様式C-1-2用'!$B$3:$O$1100,6,0),"")</f>
        <v>0</v>
      </c>
      <c r="F869" s="321">
        <f>IFERROR(VLOOKUP($A869,'様式C-1-2用'!$B$3:$O$1100,7,0),"")</f>
        <v>0</v>
      </c>
      <c r="G869" s="321">
        <f>IFERROR(VLOOKUP($A869,'様式C-1-2用'!$B$3:$O$1100,8,0),"")</f>
        <v>0</v>
      </c>
      <c r="H869" s="327">
        <f>IFERROR(VLOOKUP($A869,'様式C-1-2用'!$B$3:$O$1100,9,0),"")</f>
        <v>0</v>
      </c>
      <c r="I869" s="321">
        <f>IFERROR(VLOOKUP($A869,'様式C-1-2用'!$B$3:$O$1100,10,0),"")</f>
        <v>0</v>
      </c>
      <c r="J869" s="321">
        <f>IFERROR(VLOOKUP($A869,'様式C-1-2用'!$B$3:$O$1100,11,0),"")</f>
        <v>0</v>
      </c>
      <c r="K869" s="321">
        <f t="shared" si="13"/>
        <v>0</v>
      </c>
      <c r="L869" s="321">
        <f>IFERROR(VLOOKUP($A869,'様式C-1-2用'!$B$3:$O$1100,12,0),"")</f>
        <v>0</v>
      </c>
      <c r="M869" s="321">
        <f>IFERROR(VLOOKUP($A869,'様式C-1-2用'!$B$3:$O$1100,13,0),"")</f>
        <v>0</v>
      </c>
      <c r="N869" s="321">
        <f>IFERROR(VLOOKUP($A869,'様式C-1-2用'!$B$3:$O$1100,14,0),"")</f>
        <v>0</v>
      </c>
      <c r="O869" s="321">
        <f>IFERROR(VLOOKUP($A869,'様式C-1-2用'!$B$3:$P$1100,15,0),"")</f>
        <v>0</v>
      </c>
    </row>
    <row r="870" spans="1:15" ht="15.95" customHeight="1" x14ac:dyDescent="0.15">
      <c r="A870" s="314">
        <v>868</v>
      </c>
      <c r="B870" s="320">
        <f>IFERROR(VLOOKUP($A870,'様式C-1-2用'!$B$3:$O$1100,2,0),"")</f>
        <v>0</v>
      </c>
      <c r="C870" s="321" t="str">
        <f>IFERROR(VLOOKUP($A870,'様式C-1-2用'!$B$3:$O$1100,3,0),"")</f>
        <v/>
      </c>
      <c r="D870" s="321">
        <f>IFERROR(VLOOKUP($A870,'様式C-1-2用'!$B$3:$O$1100,5,0),"")</f>
        <v>0</v>
      </c>
      <c r="E870" s="321">
        <f>IFERROR(VLOOKUP($A870,'様式C-1-2用'!$B$3:$O$1100,6,0),"")</f>
        <v>0</v>
      </c>
      <c r="F870" s="321">
        <f>IFERROR(VLOOKUP($A870,'様式C-1-2用'!$B$3:$O$1100,7,0),"")</f>
        <v>0</v>
      </c>
      <c r="G870" s="321">
        <f>IFERROR(VLOOKUP($A870,'様式C-1-2用'!$B$3:$O$1100,8,0),"")</f>
        <v>0</v>
      </c>
      <c r="H870" s="327">
        <f>IFERROR(VLOOKUP($A870,'様式C-1-2用'!$B$3:$O$1100,9,0),"")</f>
        <v>0</v>
      </c>
      <c r="I870" s="321">
        <f>IFERROR(VLOOKUP($A870,'様式C-1-2用'!$B$3:$O$1100,10,0),"")</f>
        <v>0</v>
      </c>
      <c r="J870" s="321">
        <f>IFERROR(VLOOKUP($A870,'様式C-1-2用'!$B$3:$O$1100,11,0),"")</f>
        <v>0</v>
      </c>
      <c r="K870" s="321">
        <f t="shared" si="13"/>
        <v>0</v>
      </c>
      <c r="L870" s="321">
        <f>IFERROR(VLOOKUP($A870,'様式C-1-2用'!$B$3:$O$1100,12,0),"")</f>
        <v>0</v>
      </c>
      <c r="M870" s="321">
        <f>IFERROR(VLOOKUP($A870,'様式C-1-2用'!$B$3:$O$1100,13,0),"")</f>
        <v>0</v>
      </c>
      <c r="N870" s="321">
        <f>IFERROR(VLOOKUP($A870,'様式C-1-2用'!$B$3:$O$1100,14,0),"")</f>
        <v>0</v>
      </c>
      <c r="O870" s="321">
        <f>IFERROR(VLOOKUP($A870,'様式C-1-2用'!$B$3:$P$1100,15,0),"")</f>
        <v>0</v>
      </c>
    </row>
    <row r="871" spans="1:15" ht="15.95" customHeight="1" x14ac:dyDescent="0.15">
      <c r="A871" s="314">
        <v>869</v>
      </c>
      <c r="B871" s="320">
        <f>IFERROR(VLOOKUP($A871,'様式C-1-2用'!$B$3:$O$1100,2,0),"")</f>
        <v>0</v>
      </c>
      <c r="C871" s="321" t="str">
        <f>IFERROR(VLOOKUP($A871,'様式C-1-2用'!$B$3:$O$1100,3,0),"")</f>
        <v/>
      </c>
      <c r="D871" s="321">
        <f>IFERROR(VLOOKUP($A871,'様式C-1-2用'!$B$3:$O$1100,5,0),"")</f>
        <v>0</v>
      </c>
      <c r="E871" s="321">
        <f>IFERROR(VLOOKUP($A871,'様式C-1-2用'!$B$3:$O$1100,6,0),"")</f>
        <v>0</v>
      </c>
      <c r="F871" s="321">
        <f>IFERROR(VLOOKUP($A871,'様式C-1-2用'!$B$3:$O$1100,7,0),"")</f>
        <v>0</v>
      </c>
      <c r="G871" s="321">
        <f>IFERROR(VLOOKUP($A871,'様式C-1-2用'!$B$3:$O$1100,8,0),"")</f>
        <v>0</v>
      </c>
      <c r="H871" s="327">
        <f>IFERROR(VLOOKUP($A871,'様式C-1-2用'!$B$3:$O$1100,9,0),"")</f>
        <v>0</v>
      </c>
      <c r="I871" s="321">
        <f>IFERROR(VLOOKUP($A871,'様式C-1-2用'!$B$3:$O$1100,10,0),"")</f>
        <v>0</v>
      </c>
      <c r="J871" s="321">
        <f>IFERROR(VLOOKUP($A871,'様式C-1-2用'!$B$3:$O$1100,11,0),"")</f>
        <v>0</v>
      </c>
      <c r="K871" s="321">
        <f t="shared" si="13"/>
        <v>0</v>
      </c>
      <c r="L871" s="321">
        <f>IFERROR(VLOOKUP($A871,'様式C-1-2用'!$B$3:$O$1100,12,0),"")</f>
        <v>0</v>
      </c>
      <c r="M871" s="321">
        <f>IFERROR(VLOOKUP($A871,'様式C-1-2用'!$B$3:$O$1100,13,0),"")</f>
        <v>0</v>
      </c>
      <c r="N871" s="321">
        <f>IFERROR(VLOOKUP($A871,'様式C-1-2用'!$B$3:$O$1100,14,0),"")</f>
        <v>0</v>
      </c>
      <c r="O871" s="321">
        <f>IFERROR(VLOOKUP($A871,'様式C-1-2用'!$B$3:$P$1100,15,0),"")</f>
        <v>0</v>
      </c>
    </row>
    <row r="872" spans="1:15" ht="15.95" customHeight="1" x14ac:dyDescent="0.15">
      <c r="A872" s="314">
        <v>870</v>
      </c>
      <c r="B872" s="320">
        <f>IFERROR(VLOOKUP($A872,'様式C-1-2用'!$B$3:$O$1100,2,0),"")</f>
        <v>0</v>
      </c>
      <c r="C872" s="321" t="str">
        <f>IFERROR(VLOOKUP($A872,'様式C-1-2用'!$B$3:$O$1100,3,0),"")</f>
        <v/>
      </c>
      <c r="D872" s="321">
        <f>IFERROR(VLOOKUP($A872,'様式C-1-2用'!$B$3:$O$1100,5,0),"")</f>
        <v>0</v>
      </c>
      <c r="E872" s="321">
        <f>IFERROR(VLOOKUP($A872,'様式C-1-2用'!$B$3:$O$1100,6,0),"")</f>
        <v>0</v>
      </c>
      <c r="F872" s="321">
        <f>IFERROR(VLOOKUP($A872,'様式C-1-2用'!$B$3:$O$1100,7,0),"")</f>
        <v>0</v>
      </c>
      <c r="G872" s="321">
        <f>IFERROR(VLOOKUP($A872,'様式C-1-2用'!$B$3:$O$1100,8,0),"")</f>
        <v>0</v>
      </c>
      <c r="H872" s="327">
        <f>IFERROR(VLOOKUP($A872,'様式C-1-2用'!$B$3:$O$1100,9,0),"")</f>
        <v>0</v>
      </c>
      <c r="I872" s="321">
        <f>IFERROR(VLOOKUP($A872,'様式C-1-2用'!$B$3:$O$1100,10,0),"")</f>
        <v>0</v>
      </c>
      <c r="J872" s="321">
        <f>IFERROR(VLOOKUP($A872,'様式C-1-2用'!$B$3:$O$1100,11,0),"")</f>
        <v>0</v>
      </c>
      <c r="K872" s="321">
        <f t="shared" si="13"/>
        <v>0</v>
      </c>
      <c r="L872" s="321">
        <f>IFERROR(VLOOKUP($A872,'様式C-1-2用'!$B$3:$O$1100,12,0),"")</f>
        <v>0</v>
      </c>
      <c r="M872" s="321">
        <f>IFERROR(VLOOKUP($A872,'様式C-1-2用'!$B$3:$O$1100,13,0),"")</f>
        <v>0</v>
      </c>
      <c r="N872" s="321">
        <f>IFERROR(VLOOKUP($A872,'様式C-1-2用'!$B$3:$O$1100,14,0),"")</f>
        <v>0</v>
      </c>
      <c r="O872" s="321">
        <f>IFERROR(VLOOKUP($A872,'様式C-1-2用'!$B$3:$P$1100,15,0),"")</f>
        <v>0</v>
      </c>
    </row>
    <row r="873" spans="1:15" ht="15.95" customHeight="1" x14ac:dyDescent="0.15">
      <c r="A873" s="314">
        <v>871</v>
      </c>
      <c r="B873" s="320">
        <f>IFERROR(VLOOKUP($A873,'様式C-1-2用'!$B$3:$O$1100,2,0),"")</f>
        <v>0</v>
      </c>
      <c r="C873" s="321" t="str">
        <f>IFERROR(VLOOKUP($A873,'様式C-1-2用'!$B$3:$O$1100,3,0),"")</f>
        <v/>
      </c>
      <c r="D873" s="321">
        <f>IFERROR(VLOOKUP($A873,'様式C-1-2用'!$B$3:$O$1100,5,0),"")</f>
        <v>0</v>
      </c>
      <c r="E873" s="321">
        <f>IFERROR(VLOOKUP($A873,'様式C-1-2用'!$B$3:$O$1100,6,0),"")</f>
        <v>0</v>
      </c>
      <c r="F873" s="321">
        <f>IFERROR(VLOOKUP($A873,'様式C-1-2用'!$B$3:$O$1100,7,0),"")</f>
        <v>0</v>
      </c>
      <c r="G873" s="321">
        <f>IFERROR(VLOOKUP($A873,'様式C-1-2用'!$B$3:$O$1100,8,0),"")</f>
        <v>0</v>
      </c>
      <c r="H873" s="327">
        <f>IFERROR(VLOOKUP($A873,'様式C-1-2用'!$B$3:$O$1100,9,0),"")</f>
        <v>0</v>
      </c>
      <c r="I873" s="321">
        <f>IFERROR(VLOOKUP($A873,'様式C-1-2用'!$B$3:$O$1100,10,0),"")</f>
        <v>0</v>
      </c>
      <c r="J873" s="321">
        <f>IFERROR(VLOOKUP($A873,'様式C-1-2用'!$B$3:$O$1100,11,0),"")</f>
        <v>0</v>
      </c>
      <c r="K873" s="321">
        <f t="shared" si="13"/>
        <v>0</v>
      </c>
      <c r="L873" s="321">
        <f>IFERROR(VLOOKUP($A873,'様式C-1-2用'!$B$3:$O$1100,12,0),"")</f>
        <v>0</v>
      </c>
      <c r="M873" s="321">
        <f>IFERROR(VLOOKUP($A873,'様式C-1-2用'!$B$3:$O$1100,13,0),"")</f>
        <v>0</v>
      </c>
      <c r="N873" s="321">
        <f>IFERROR(VLOOKUP($A873,'様式C-1-2用'!$B$3:$O$1100,14,0),"")</f>
        <v>0</v>
      </c>
      <c r="O873" s="321">
        <f>IFERROR(VLOOKUP($A873,'様式C-1-2用'!$B$3:$P$1100,15,0),"")</f>
        <v>0</v>
      </c>
    </row>
    <row r="874" spans="1:15" ht="15.95" customHeight="1" x14ac:dyDescent="0.15">
      <c r="A874" s="314">
        <v>872</v>
      </c>
      <c r="B874" s="320">
        <f>IFERROR(VLOOKUP($A874,'様式C-1-2用'!$B$3:$O$1100,2,0),"")</f>
        <v>0</v>
      </c>
      <c r="C874" s="321" t="str">
        <f>IFERROR(VLOOKUP($A874,'様式C-1-2用'!$B$3:$O$1100,3,0),"")</f>
        <v/>
      </c>
      <c r="D874" s="321">
        <f>IFERROR(VLOOKUP($A874,'様式C-1-2用'!$B$3:$O$1100,5,0),"")</f>
        <v>0</v>
      </c>
      <c r="E874" s="321">
        <f>IFERROR(VLOOKUP($A874,'様式C-1-2用'!$B$3:$O$1100,6,0),"")</f>
        <v>0</v>
      </c>
      <c r="F874" s="321">
        <f>IFERROR(VLOOKUP($A874,'様式C-1-2用'!$B$3:$O$1100,7,0),"")</f>
        <v>0</v>
      </c>
      <c r="G874" s="321">
        <f>IFERROR(VLOOKUP($A874,'様式C-1-2用'!$B$3:$O$1100,8,0),"")</f>
        <v>0</v>
      </c>
      <c r="H874" s="327">
        <f>IFERROR(VLOOKUP($A874,'様式C-1-2用'!$B$3:$O$1100,9,0),"")</f>
        <v>0</v>
      </c>
      <c r="I874" s="321">
        <f>IFERROR(VLOOKUP($A874,'様式C-1-2用'!$B$3:$O$1100,10,0),"")</f>
        <v>0</v>
      </c>
      <c r="J874" s="321">
        <f>IFERROR(VLOOKUP($A874,'様式C-1-2用'!$B$3:$O$1100,11,0),"")</f>
        <v>0</v>
      </c>
      <c r="K874" s="321">
        <f t="shared" si="13"/>
        <v>0</v>
      </c>
      <c r="L874" s="321">
        <f>IFERROR(VLOOKUP($A874,'様式C-1-2用'!$B$3:$O$1100,12,0),"")</f>
        <v>0</v>
      </c>
      <c r="M874" s="321">
        <f>IFERROR(VLOOKUP($A874,'様式C-1-2用'!$B$3:$O$1100,13,0),"")</f>
        <v>0</v>
      </c>
      <c r="N874" s="321">
        <f>IFERROR(VLOOKUP($A874,'様式C-1-2用'!$B$3:$O$1100,14,0),"")</f>
        <v>0</v>
      </c>
      <c r="O874" s="321">
        <f>IFERROR(VLOOKUP($A874,'様式C-1-2用'!$B$3:$P$1100,15,0),"")</f>
        <v>0</v>
      </c>
    </row>
    <row r="875" spans="1:15" ht="15.95" customHeight="1" x14ac:dyDescent="0.15">
      <c r="A875" s="314">
        <v>873</v>
      </c>
      <c r="B875" s="320">
        <f>IFERROR(VLOOKUP($A875,'様式C-1-2用'!$B$3:$O$1100,2,0),"")</f>
        <v>0</v>
      </c>
      <c r="C875" s="321" t="str">
        <f>IFERROR(VLOOKUP($A875,'様式C-1-2用'!$B$3:$O$1100,3,0),"")</f>
        <v/>
      </c>
      <c r="D875" s="321">
        <f>IFERROR(VLOOKUP($A875,'様式C-1-2用'!$B$3:$O$1100,5,0),"")</f>
        <v>0</v>
      </c>
      <c r="E875" s="321">
        <f>IFERROR(VLOOKUP($A875,'様式C-1-2用'!$B$3:$O$1100,6,0),"")</f>
        <v>0</v>
      </c>
      <c r="F875" s="321">
        <f>IFERROR(VLOOKUP($A875,'様式C-1-2用'!$B$3:$O$1100,7,0),"")</f>
        <v>0</v>
      </c>
      <c r="G875" s="321">
        <f>IFERROR(VLOOKUP($A875,'様式C-1-2用'!$B$3:$O$1100,8,0),"")</f>
        <v>0</v>
      </c>
      <c r="H875" s="327">
        <f>IFERROR(VLOOKUP($A875,'様式C-1-2用'!$B$3:$O$1100,9,0),"")</f>
        <v>0</v>
      </c>
      <c r="I875" s="321">
        <f>IFERROR(VLOOKUP($A875,'様式C-1-2用'!$B$3:$O$1100,10,0),"")</f>
        <v>0</v>
      </c>
      <c r="J875" s="321">
        <f>IFERROR(VLOOKUP($A875,'様式C-1-2用'!$B$3:$O$1100,11,0),"")</f>
        <v>0</v>
      </c>
      <c r="K875" s="321">
        <f t="shared" si="13"/>
        <v>0</v>
      </c>
      <c r="L875" s="321">
        <f>IFERROR(VLOOKUP($A875,'様式C-1-2用'!$B$3:$O$1100,12,0),"")</f>
        <v>0</v>
      </c>
      <c r="M875" s="321">
        <f>IFERROR(VLOOKUP($A875,'様式C-1-2用'!$B$3:$O$1100,13,0),"")</f>
        <v>0</v>
      </c>
      <c r="N875" s="321">
        <f>IFERROR(VLOOKUP($A875,'様式C-1-2用'!$B$3:$O$1100,14,0),"")</f>
        <v>0</v>
      </c>
      <c r="O875" s="321">
        <f>IFERROR(VLOOKUP($A875,'様式C-1-2用'!$B$3:$P$1100,15,0),"")</f>
        <v>0</v>
      </c>
    </row>
    <row r="876" spans="1:15" ht="15.95" customHeight="1" x14ac:dyDescent="0.15">
      <c r="A876" s="314">
        <v>874</v>
      </c>
      <c r="B876" s="320">
        <f>IFERROR(VLOOKUP($A876,'様式C-1-2用'!$B$3:$O$1100,2,0),"")</f>
        <v>0</v>
      </c>
      <c r="C876" s="321" t="str">
        <f>IFERROR(VLOOKUP($A876,'様式C-1-2用'!$B$3:$O$1100,3,0),"")</f>
        <v/>
      </c>
      <c r="D876" s="321">
        <f>IFERROR(VLOOKUP($A876,'様式C-1-2用'!$B$3:$O$1100,5,0),"")</f>
        <v>0</v>
      </c>
      <c r="E876" s="321">
        <f>IFERROR(VLOOKUP($A876,'様式C-1-2用'!$B$3:$O$1100,6,0),"")</f>
        <v>0</v>
      </c>
      <c r="F876" s="321">
        <f>IFERROR(VLOOKUP($A876,'様式C-1-2用'!$B$3:$O$1100,7,0),"")</f>
        <v>0</v>
      </c>
      <c r="G876" s="321">
        <f>IFERROR(VLOOKUP($A876,'様式C-1-2用'!$B$3:$O$1100,8,0),"")</f>
        <v>0</v>
      </c>
      <c r="H876" s="327">
        <f>IFERROR(VLOOKUP($A876,'様式C-1-2用'!$B$3:$O$1100,9,0),"")</f>
        <v>0</v>
      </c>
      <c r="I876" s="321">
        <f>IFERROR(VLOOKUP($A876,'様式C-1-2用'!$B$3:$O$1100,10,0),"")</f>
        <v>0</v>
      </c>
      <c r="J876" s="321">
        <f>IFERROR(VLOOKUP($A876,'様式C-1-2用'!$B$3:$O$1100,11,0),"")</f>
        <v>0</v>
      </c>
      <c r="K876" s="321">
        <f t="shared" si="13"/>
        <v>0</v>
      </c>
      <c r="L876" s="321">
        <f>IFERROR(VLOOKUP($A876,'様式C-1-2用'!$B$3:$O$1100,12,0),"")</f>
        <v>0</v>
      </c>
      <c r="M876" s="321">
        <f>IFERROR(VLOOKUP($A876,'様式C-1-2用'!$B$3:$O$1100,13,0),"")</f>
        <v>0</v>
      </c>
      <c r="N876" s="321">
        <f>IFERROR(VLOOKUP($A876,'様式C-1-2用'!$B$3:$O$1100,14,0),"")</f>
        <v>0</v>
      </c>
      <c r="O876" s="321">
        <f>IFERROR(VLOOKUP($A876,'様式C-1-2用'!$B$3:$P$1100,15,0),"")</f>
        <v>0</v>
      </c>
    </row>
    <row r="877" spans="1:15" ht="15.95" customHeight="1" x14ac:dyDescent="0.15">
      <c r="A877" s="314">
        <v>875</v>
      </c>
      <c r="B877" s="320">
        <f>IFERROR(VLOOKUP($A877,'様式C-1-2用'!$B$3:$O$1100,2,0),"")</f>
        <v>0</v>
      </c>
      <c r="C877" s="321" t="str">
        <f>IFERROR(VLOOKUP($A877,'様式C-1-2用'!$B$3:$O$1100,3,0),"")</f>
        <v/>
      </c>
      <c r="D877" s="321">
        <f>IFERROR(VLOOKUP($A877,'様式C-1-2用'!$B$3:$O$1100,5,0),"")</f>
        <v>0</v>
      </c>
      <c r="E877" s="321">
        <f>IFERROR(VLOOKUP($A877,'様式C-1-2用'!$B$3:$O$1100,6,0),"")</f>
        <v>0</v>
      </c>
      <c r="F877" s="321">
        <f>IFERROR(VLOOKUP($A877,'様式C-1-2用'!$B$3:$O$1100,7,0),"")</f>
        <v>0</v>
      </c>
      <c r="G877" s="321">
        <f>IFERROR(VLOOKUP($A877,'様式C-1-2用'!$B$3:$O$1100,8,0),"")</f>
        <v>0</v>
      </c>
      <c r="H877" s="327">
        <f>IFERROR(VLOOKUP($A877,'様式C-1-2用'!$B$3:$O$1100,9,0),"")</f>
        <v>0</v>
      </c>
      <c r="I877" s="321">
        <f>IFERROR(VLOOKUP($A877,'様式C-1-2用'!$B$3:$O$1100,10,0),"")</f>
        <v>0</v>
      </c>
      <c r="J877" s="321">
        <f>IFERROR(VLOOKUP($A877,'様式C-1-2用'!$B$3:$O$1100,11,0),"")</f>
        <v>0</v>
      </c>
      <c r="K877" s="321">
        <f t="shared" si="13"/>
        <v>0</v>
      </c>
      <c r="L877" s="321">
        <f>IFERROR(VLOOKUP($A877,'様式C-1-2用'!$B$3:$O$1100,12,0),"")</f>
        <v>0</v>
      </c>
      <c r="M877" s="321">
        <f>IFERROR(VLOOKUP($A877,'様式C-1-2用'!$B$3:$O$1100,13,0),"")</f>
        <v>0</v>
      </c>
      <c r="N877" s="321">
        <f>IFERROR(VLOOKUP($A877,'様式C-1-2用'!$B$3:$O$1100,14,0),"")</f>
        <v>0</v>
      </c>
      <c r="O877" s="321">
        <f>IFERROR(VLOOKUP($A877,'様式C-1-2用'!$B$3:$P$1100,15,0),"")</f>
        <v>0</v>
      </c>
    </row>
    <row r="878" spans="1:15" ht="15.95" customHeight="1" x14ac:dyDescent="0.15">
      <c r="A878" s="314">
        <v>876</v>
      </c>
      <c r="B878" s="320">
        <f>IFERROR(VLOOKUP($A878,'様式C-1-2用'!$B$3:$O$1100,2,0),"")</f>
        <v>0</v>
      </c>
      <c r="C878" s="321" t="str">
        <f>IFERROR(VLOOKUP($A878,'様式C-1-2用'!$B$3:$O$1100,3,0),"")</f>
        <v/>
      </c>
      <c r="D878" s="321">
        <f>IFERROR(VLOOKUP($A878,'様式C-1-2用'!$B$3:$O$1100,5,0),"")</f>
        <v>0</v>
      </c>
      <c r="E878" s="321">
        <f>IFERROR(VLOOKUP($A878,'様式C-1-2用'!$B$3:$O$1100,6,0),"")</f>
        <v>0</v>
      </c>
      <c r="F878" s="321">
        <f>IFERROR(VLOOKUP($A878,'様式C-1-2用'!$B$3:$O$1100,7,0),"")</f>
        <v>0</v>
      </c>
      <c r="G878" s="321">
        <f>IFERROR(VLOOKUP($A878,'様式C-1-2用'!$B$3:$O$1100,8,0),"")</f>
        <v>0</v>
      </c>
      <c r="H878" s="327">
        <f>IFERROR(VLOOKUP($A878,'様式C-1-2用'!$B$3:$O$1100,9,0),"")</f>
        <v>0</v>
      </c>
      <c r="I878" s="321">
        <f>IFERROR(VLOOKUP($A878,'様式C-1-2用'!$B$3:$O$1100,10,0),"")</f>
        <v>0</v>
      </c>
      <c r="J878" s="321">
        <f>IFERROR(VLOOKUP($A878,'様式C-1-2用'!$B$3:$O$1100,11,0),"")</f>
        <v>0</v>
      </c>
      <c r="K878" s="321">
        <f t="shared" si="13"/>
        <v>0</v>
      </c>
      <c r="L878" s="321">
        <f>IFERROR(VLOOKUP($A878,'様式C-1-2用'!$B$3:$O$1100,12,0),"")</f>
        <v>0</v>
      </c>
      <c r="M878" s="321">
        <f>IFERROR(VLOOKUP($A878,'様式C-1-2用'!$B$3:$O$1100,13,0),"")</f>
        <v>0</v>
      </c>
      <c r="N878" s="321">
        <f>IFERROR(VLOOKUP($A878,'様式C-1-2用'!$B$3:$O$1100,14,0),"")</f>
        <v>0</v>
      </c>
      <c r="O878" s="321">
        <f>IFERROR(VLOOKUP($A878,'様式C-1-2用'!$B$3:$P$1100,15,0),"")</f>
        <v>0</v>
      </c>
    </row>
    <row r="879" spans="1:15" ht="15.95" customHeight="1" x14ac:dyDescent="0.15">
      <c r="A879" s="314">
        <v>877</v>
      </c>
      <c r="B879" s="320">
        <f>IFERROR(VLOOKUP($A879,'様式C-1-2用'!$B$3:$O$1100,2,0),"")</f>
        <v>0</v>
      </c>
      <c r="C879" s="321" t="str">
        <f>IFERROR(VLOOKUP($A879,'様式C-1-2用'!$B$3:$O$1100,3,0),"")</f>
        <v/>
      </c>
      <c r="D879" s="321">
        <f>IFERROR(VLOOKUP($A879,'様式C-1-2用'!$B$3:$O$1100,5,0),"")</f>
        <v>0</v>
      </c>
      <c r="E879" s="321">
        <f>IFERROR(VLOOKUP($A879,'様式C-1-2用'!$B$3:$O$1100,6,0),"")</f>
        <v>0</v>
      </c>
      <c r="F879" s="321">
        <f>IFERROR(VLOOKUP($A879,'様式C-1-2用'!$B$3:$O$1100,7,0),"")</f>
        <v>0</v>
      </c>
      <c r="G879" s="321">
        <f>IFERROR(VLOOKUP($A879,'様式C-1-2用'!$B$3:$O$1100,8,0),"")</f>
        <v>0</v>
      </c>
      <c r="H879" s="327">
        <f>IFERROR(VLOOKUP($A879,'様式C-1-2用'!$B$3:$O$1100,9,0),"")</f>
        <v>0</v>
      </c>
      <c r="I879" s="321">
        <f>IFERROR(VLOOKUP($A879,'様式C-1-2用'!$B$3:$O$1100,10,0),"")</f>
        <v>0</v>
      </c>
      <c r="J879" s="321">
        <f>IFERROR(VLOOKUP($A879,'様式C-1-2用'!$B$3:$O$1100,11,0),"")</f>
        <v>0</v>
      </c>
      <c r="K879" s="321">
        <f t="shared" si="13"/>
        <v>0</v>
      </c>
      <c r="L879" s="321">
        <f>IFERROR(VLOOKUP($A879,'様式C-1-2用'!$B$3:$O$1100,12,0),"")</f>
        <v>0</v>
      </c>
      <c r="M879" s="321">
        <f>IFERROR(VLOOKUP($A879,'様式C-1-2用'!$B$3:$O$1100,13,0),"")</f>
        <v>0</v>
      </c>
      <c r="N879" s="321">
        <f>IFERROR(VLOOKUP($A879,'様式C-1-2用'!$B$3:$O$1100,14,0),"")</f>
        <v>0</v>
      </c>
      <c r="O879" s="321">
        <f>IFERROR(VLOOKUP($A879,'様式C-1-2用'!$B$3:$P$1100,15,0),"")</f>
        <v>0</v>
      </c>
    </row>
    <row r="880" spans="1:15" ht="15.95" customHeight="1" x14ac:dyDescent="0.15">
      <c r="A880" s="314">
        <v>878</v>
      </c>
      <c r="B880" s="320">
        <f>IFERROR(VLOOKUP($A880,'様式C-1-2用'!$B$3:$O$1100,2,0),"")</f>
        <v>0</v>
      </c>
      <c r="C880" s="321" t="str">
        <f>IFERROR(VLOOKUP($A880,'様式C-1-2用'!$B$3:$O$1100,3,0),"")</f>
        <v/>
      </c>
      <c r="D880" s="321">
        <f>IFERROR(VLOOKUP($A880,'様式C-1-2用'!$B$3:$O$1100,5,0),"")</f>
        <v>0</v>
      </c>
      <c r="E880" s="321">
        <f>IFERROR(VLOOKUP($A880,'様式C-1-2用'!$B$3:$O$1100,6,0),"")</f>
        <v>0</v>
      </c>
      <c r="F880" s="321">
        <f>IFERROR(VLOOKUP($A880,'様式C-1-2用'!$B$3:$O$1100,7,0),"")</f>
        <v>0</v>
      </c>
      <c r="G880" s="321">
        <f>IFERROR(VLOOKUP($A880,'様式C-1-2用'!$B$3:$O$1100,8,0),"")</f>
        <v>0</v>
      </c>
      <c r="H880" s="327">
        <f>IFERROR(VLOOKUP($A880,'様式C-1-2用'!$B$3:$O$1100,9,0),"")</f>
        <v>0</v>
      </c>
      <c r="I880" s="321">
        <f>IFERROR(VLOOKUP($A880,'様式C-1-2用'!$B$3:$O$1100,10,0),"")</f>
        <v>0</v>
      </c>
      <c r="J880" s="321">
        <f>IFERROR(VLOOKUP($A880,'様式C-1-2用'!$B$3:$O$1100,11,0),"")</f>
        <v>0</v>
      </c>
      <c r="K880" s="321">
        <f t="shared" si="13"/>
        <v>0</v>
      </c>
      <c r="L880" s="321">
        <f>IFERROR(VLOOKUP($A880,'様式C-1-2用'!$B$3:$O$1100,12,0),"")</f>
        <v>0</v>
      </c>
      <c r="M880" s="321">
        <f>IFERROR(VLOOKUP($A880,'様式C-1-2用'!$B$3:$O$1100,13,0),"")</f>
        <v>0</v>
      </c>
      <c r="N880" s="321">
        <f>IFERROR(VLOOKUP($A880,'様式C-1-2用'!$B$3:$O$1100,14,0),"")</f>
        <v>0</v>
      </c>
      <c r="O880" s="321">
        <f>IFERROR(VLOOKUP($A880,'様式C-1-2用'!$B$3:$P$1100,15,0),"")</f>
        <v>0</v>
      </c>
    </row>
    <row r="881" spans="1:15" ht="15.95" customHeight="1" x14ac:dyDescent="0.15">
      <c r="A881" s="314">
        <v>879</v>
      </c>
      <c r="B881" s="320">
        <f>IFERROR(VLOOKUP($A881,'様式C-1-2用'!$B$3:$O$1100,2,0),"")</f>
        <v>0</v>
      </c>
      <c r="C881" s="321" t="str">
        <f>IFERROR(VLOOKUP($A881,'様式C-1-2用'!$B$3:$O$1100,3,0),"")</f>
        <v/>
      </c>
      <c r="D881" s="321">
        <f>IFERROR(VLOOKUP($A881,'様式C-1-2用'!$B$3:$O$1100,5,0),"")</f>
        <v>0</v>
      </c>
      <c r="E881" s="321">
        <f>IFERROR(VLOOKUP($A881,'様式C-1-2用'!$B$3:$O$1100,6,0),"")</f>
        <v>0</v>
      </c>
      <c r="F881" s="321">
        <f>IFERROR(VLOOKUP($A881,'様式C-1-2用'!$B$3:$O$1100,7,0),"")</f>
        <v>0</v>
      </c>
      <c r="G881" s="321">
        <f>IFERROR(VLOOKUP($A881,'様式C-1-2用'!$B$3:$O$1100,8,0),"")</f>
        <v>0</v>
      </c>
      <c r="H881" s="327">
        <f>IFERROR(VLOOKUP($A881,'様式C-1-2用'!$B$3:$O$1100,9,0),"")</f>
        <v>0</v>
      </c>
      <c r="I881" s="321">
        <f>IFERROR(VLOOKUP($A881,'様式C-1-2用'!$B$3:$O$1100,10,0),"")</f>
        <v>0</v>
      </c>
      <c r="J881" s="321">
        <f>IFERROR(VLOOKUP($A881,'様式C-1-2用'!$B$3:$O$1100,11,0),"")</f>
        <v>0</v>
      </c>
      <c r="K881" s="321">
        <f t="shared" si="13"/>
        <v>0</v>
      </c>
      <c r="L881" s="321">
        <f>IFERROR(VLOOKUP($A881,'様式C-1-2用'!$B$3:$O$1100,12,0),"")</f>
        <v>0</v>
      </c>
      <c r="M881" s="321">
        <f>IFERROR(VLOOKUP($A881,'様式C-1-2用'!$B$3:$O$1100,13,0),"")</f>
        <v>0</v>
      </c>
      <c r="N881" s="321">
        <f>IFERROR(VLOOKUP($A881,'様式C-1-2用'!$B$3:$O$1100,14,0),"")</f>
        <v>0</v>
      </c>
      <c r="O881" s="321">
        <f>IFERROR(VLOOKUP($A881,'様式C-1-2用'!$B$3:$P$1100,15,0),"")</f>
        <v>0</v>
      </c>
    </row>
    <row r="882" spans="1:15" ht="15.95" customHeight="1" x14ac:dyDescent="0.15">
      <c r="A882" s="314">
        <v>880</v>
      </c>
      <c r="B882" s="320">
        <f>IFERROR(VLOOKUP($A882,'様式C-1-2用'!$B$3:$O$1100,2,0),"")</f>
        <v>0</v>
      </c>
      <c r="C882" s="321" t="str">
        <f>IFERROR(VLOOKUP($A882,'様式C-1-2用'!$B$3:$O$1100,3,0),"")</f>
        <v/>
      </c>
      <c r="D882" s="321">
        <f>IFERROR(VLOOKUP($A882,'様式C-1-2用'!$B$3:$O$1100,5,0),"")</f>
        <v>0</v>
      </c>
      <c r="E882" s="321">
        <f>IFERROR(VLOOKUP($A882,'様式C-1-2用'!$B$3:$O$1100,6,0),"")</f>
        <v>0</v>
      </c>
      <c r="F882" s="321">
        <f>IFERROR(VLOOKUP($A882,'様式C-1-2用'!$B$3:$O$1100,7,0),"")</f>
        <v>0</v>
      </c>
      <c r="G882" s="321">
        <f>IFERROR(VLOOKUP($A882,'様式C-1-2用'!$B$3:$O$1100,8,0),"")</f>
        <v>0</v>
      </c>
      <c r="H882" s="327">
        <f>IFERROR(VLOOKUP($A882,'様式C-1-2用'!$B$3:$O$1100,9,0),"")</f>
        <v>0</v>
      </c>
      <c r="I882" s="321">
        <f>IFERROR(VLOOKUP($A882,'様式C-1-2用'!$B$3:$O$1100,10,0),"")</f>
        <v>0</v>
      </c>
      <c r="J882" s="321">
        <f>IFERROR(VLOOKUP($A882,'様式C-1-2用'!$B$3:$O$1100,11,0),"")</f>
        <v>0</v>
      </c>
      <c r="K882" s="321">
        <f t="shared" si="13"/>
        <v>0</v>
      </c>
      <c r="L882" s="321">
        <f>IFERROR(VLOOKUP($A882,'様式C-1-2用'!$B$3:$O$1100,12,0),"")</f>
        <v>0</v>
      </c>
      <c r="M882" s="321">
        <f>IFERROR(VLOOKUP($A882,'様式C-1-2用'!$B$3:$O$1100,13,0),"")</f>
        <v>0</v>
      </c>
      <c r="N882" s="321">
        <f>IFERROR(VLOOKUP($A882,'様式C-1-2用'!$B$3:$O$1100,14,0),"")</f>
        <v>0</v>
      </c>
      <c r="O882" s="321">
        <f>IFERROR(VLOOKUP($A882,'様式C-1-2用'!$B$3:$P$1100,15,0),"")</f>
        <v>0</v>
      </c>
    </row>
    <row r="883" spans="1:15" ht="15.95" customHeight="1" x14ac:dyDescent="0.15">
      <c r="A883" s="314">
        <v>881</v>
      </c>
      <c r="B883" s="320">
        <f>IFERROR(VLOOKUP($A883,'様式C-1-2用'!$B$3:$O$1100,2,0),"")</f>
        <v>0</v>
      </c>
      <c r="C883" s="321" t="str">
        <f>IFERROR(VLOOKUP($A883,'様式C-1-2用'!$B$3:$O$1100,3,0),"")</f>
        <v/>
      </c>
      <c r="D883" s="321">
        <f>IFERROR(VLOOKUP($A883,'様式C-1-2用'!$B$3:$O$1100,5,0),"")</f>
        <v>0</v>
      </c>
      <c r="E883" s="321">
        <f>IFERROR(VLOOKUP($A883,'様式C-1-2用'!$B$3:$O$1100,6,0),"")</f>
        <v>0</v>
      </c>
      <c r="F883" s="321">
        <f>IFERROR(VLOOKUP($A883,'様式C-1-2用'!$B$3:$O$1100,7,0),"")</f>
        <v>0</v>
      </c>
      <c r="G883" s="321">
        <f>IFERROR(VLOOKUP($A883,'様式C-1-2用'!$B$3:$O$1100,8,0),"")</f>
        <v>0</v>
      </c>
      <c r="H883" s="327">
        <f>IFERROR(VLOOKUP($A883,'様式C-1-2用'!$B$3:$O$1100,9,0),"")</f>
        <v>0</v>
      </c>
      <c r="I883" s="321">
        <f>IFERROR(VLOOKUP($A883,'様式C-1-2用'!$B$3:$O$1100,10,0),"")</f>
        <v>0</v>
      </c>
      <c r="J883" s="321">
        <f>IFERROR(VLOOKUP($A883,'様式C-1-2用'!$B$3:$O$1100,11,0),"")</f>
        <v>0</v>
      </c>
      <c r="K883" s="321">
        <f t="shared" si="13"/>
        <v>0</v>
      </c>
      <c r="L883" s="321">
        <f>IFERROR(VLOOKUP($A883,'様式C-1-2用'!$B$3:$O$1100,12,0),"")</f>
        <v>0</v>
      </c>
      <c r="M883" s="321">
        <f>IFERROR(VLOOKUP($A883,'様式C-1-2用'!$B$3:$O$1100,13,0),"")</f>
        <v>0</v>
      </c>
      <c r="N883" s="321">
        <f>IFERROR(VLOOKUP($A883,'様式C-1-2用'!$B$3:$O$1100,14,0),"")</f>
        <v>0</v>
      </c>
      <c r="O883" s="321">
        <f>IFERROR(VLOOKUP($A883,'様式C-1-2用'!$B$3:$P$1100,15,0),"")</f>
        <v>0</v>
      </c>
    </row>
    <row r="884" spans="1:15" ht="15.95" customHeight="1" x14ac:dyDescent="0.15">
      <c r="A884" s="314">
        <v>882</v>
      </c>
      <c r="B884" s="320">
        <f>IFERROR(VLOOKUP($A884,'様式C-1-2用'!$B$3:$O$1100,2,0),"")</f>
        <v>0</v>
      </c>
      <c r="C884" s="321" t="str">
        <f>IFERROR(VLOOKUP($A884,'様式C-1-2用'!$B$3:$O$1100,3,0),"")</f>
        <v/>
      </c>
      <c r="D884" s="321">
        <f>IFERROR(VLOOKUP($A884,'様式C-1-2用'!$B$3:$O$1100,5,0),"")</f>
        <v>0</v>
      </c>
      <c r="E884" s="321">
        <f>IFERROR(VLOOKUP($A884,'様式C-1-2用'!$B$3:$O$1100,6,0),"")</f>
        <v>0</v>
      </c>
      <c r="F884" s="321">
        <f>IFERROR(VLOOKUP($A884,'様式C-1-2用'!$B$3:$O$1100,7,0),"")</f>
        <v>0</v>
      </c>
      <c r="G884" s="321">
        <f>IFERROR(VLOOKUP($A884,'様式C-1-2用'!$B$3:$O$1100,8,0),"")</f>
        <v>0</v>
      </c>
      <c r="H884" s="327">
        <f>IFERROR(VLOOKUP($A884,'様式C-1-2用'!$B$3:$O$1100,9,0),"")</f>
        <v>0</v>
      </c>
      <c r="I884" s="321">
        <f>IFERROR(VLOOKUP($A884,'様式C-1-2用'!$B$3:$O$1100,10,0),"")</f>
        <v>0</v>
      </c>
      <c r="J884" s="321">
        <f>IFERROR(VLOOKUP($A884,'様式C-1-2用'!$B$3:$O$1100,11,0),"")</f>
        <v>0</v>
      </c>
      <c r="K884" s="321">
        <f t="shared" si="13"/>
        <v>0</v>
      </c>
      <c r="L884" s="321">
        <f>IFERROR(VLOOKUP($A884,'様式C-1-2用'!$B$3:$O$1100,12,0),"")</f>
        <v>0</v>
      </c>
      <c r="M884" s="321">
        <f>IFERROR(VLOOKUP($A884,'様式C-1-2用'!$B$3:$O$1100,13,0),"")</f>
        <v>0</v>
      </c>
      <c r="N884" s="321">
        <f>IFERROR(VLOOKUP($A884,'様式C-1-2用'!$B$3:$O$1100,14,0),"")</f>
        <v>0</v>
      </c>
      <c r="O884" s="321">
        <f>IFERROR(VLOOKUP($A884,'様式C-1-2用'!$B$3:$P$1100,15,0),"")</f>
        <v>0</v>
      </c>
    </row>
    <row r="885" spans="1:15" ht="15.95" customHeight="1" x14ac:dyDescent="0.15">
      <c r="A885" s="314">
        <v>883</v>
      </c>
      <c r="B885" s="320">
        <f>IFERROR(VLOOKUP($A885,'様式C-1-2用'!$B$3:$O$1100,2,0),"")</f>
        <v>0</v>
      </c>
      <c r="C885" s="321" t="str">
        <f>IFERROR(VLOOKUP($A885,'様式C-1-2用'!$B$3:$O$1100,3,0),"")</f>
        <v/>
      </c>
      <c r="D885" s="321">
        <f>IFERROR(VLOOKUP($A885,'様式C-1-2用'!$B$3:$O$1100,5,0),"")</f>
        <v>0</v>
      </c>
      <c r="E885" s="321">
        <f>IFERROR(VLOOKUP($A885,'様式C-1-2用'!$B$3:$O$1100,6,0),"")</f>
        <v>0</v>
      </c>
      <c r="F885" s="321">
        <f>IFERROR(VLOOKUP($A885,'様式C-1-2用'!$B$3:$O$1100,7,0),"")</f>
        <v>0</v>
      </c>
      <c r="G885" s="321">
        <f>IFERROR(VLOOKUP($A885,'様式C-1-2用'!$B$3:$O$1100,8,0),"")</f>
        <v>0</v>
      </c>
      <c r="H885" s="327">
        <f>IFERROR(VLOOKUP($A885,'様式C-1-2用'!$B$3:$O$1100,9,0),"")</f>
        <v>0</v>
      </c>
      <c r="I885" s="321">
        <f>IFERROR(VLOOKUP($A885,'様式C-1-2用'!$B$3:$O$1100,10,0),"")</f>
        <v>0</v>
      </c>
      <c r="J885" s="321">
        <f>IFERROR(VLOOKUP($A885,'様式C-1-2用'!$B$3:$O$1100,11,0),"")</f>
        <v>0</v>
      </c>
      <c r="K885" s="321">
        <f t="shared" si="13"/>
        <v>0</v>
      </c>
      <c r="L885" s="321">
        <f>IFERROR(VLOOKUP($A885,'様式C-1-2用'!$B$3:$O$1100,12,0),"")</f>
        <v>0</v>
      </c>
      <c r="M885" s="321">
        <f>IFERROR(VLOOKUP($A885,'様式C-1-2用'!$B$3:$O$1100,13,0),"")</f>
        <v>0</v>
      </c>
      <c r="N885" s="321">
        <f>IFERROR(VLOOKUP($A885,'様式C-1-2用'!$B$3:$O$1100,14,0),"")</f>
        <v>0</v>
      </c>
      <c r="O885" s="321">
        <f>IFERROR(VLOOKUP($A885,'様式C-1-2用'!$B$3:$P$1100,15,0),"")</f>
        <v>0</v>
      </c>
    </row>
    <row r="886" spans="1:15" ht="15.95" customHeight="1" x14ac:dyDescent="0.15">
      <c r="A886" s="314">
        <v>884</v>
      </c>
      <c r="B886" s="320">
        <f>IFERROR(VLOOKUP($A886,'様式C-1-2用'!$B$3:$O$1100,2,0),"")</f>
        <v>0</v>
      </c>
      <c r="C886" s="321" t="str">
        <f>IFERROR(VLOOKUP($A886,'様式C-1-2用'!$B$3:$O$1100,3,0),"")</f>
        <v/>
      </c>
      <c r="D886" s="321">
        <f>IFERROR(VLOOKUP($A886,'様式C-1-2用'!$B$3:$O$1100,5,0),"")</f>
        <v>0</v>
      </c>
      <c r="E886" s="321">
        <f>IFERROR(VLOOKUP($A886,'様式C-1-2用'!$B$3:$O$1100,6,0),"")</f>
        <v>0</v>
      </c>
      <c r="F886" s="321">
        <f>IFERROR(VLOOKUP($A886,'様式C-1-2用'!$B$3:$O$1100,7,0),"")</f>
        <v>0</v>
      </c>
      <c r="G886" s="321">
        <f>IFERROR(VLOOKUP($A886,'様式C-1-2用'!$B$3:$O$1100,8,0),"")</f>
        <v>0</v>
      </c>
      <c r="H886" s="327">
        <f>IFERROR(VLOOKUP($A886,'様式C-1-2用'!$B$3:$O$1100,9,0),"")</f>
        <v>0</v>
      </c>
      <c r="I886" s="321">
        <f>IFERROR(VLOOKUP($A886,'様式C-1-2用'!$B$3:$O$1100,10,0),"")</f>
        <v>0</v>
      </c>
      <c r="J886" s="321">
        <f>IFERROR(VLOOKUP($A886,'様式C-1-2用'!$B$3:$O$1100,11,0),"")</f>
        <v>0</v>
      </c>
      <c r="K886" s="321">
        <f t="shared" si="13"/>
        <v>0</v>
      </c>
      <c r="L886" s="321">
        <f>IFERROR(VLOOKUP($A886,'様式C-1-2用'!$B$3:$O$1100,12,0),"")</f>
        <v>0</v>
      </c>
      <c r="M886" s="321">
        <f>IFERROR(VLOOKUP($A886,'様式C-1-2用'!$B$3:$O$1100,13,0),"")</f>
        <v>0</v>
      </c>
      <c r="N886" s="321">
        <f>IFERROR(VLOOKUP($A886,'様式C-1-2用'!$B$3:$O$1100,14,0),"")</f>
        <v>0</v>
      </c>
      <c r="O886" s="321">
        <f>IFERROR(VLOOKUP($A886,'様式C-1-2用'!$B$3:$P$1100,15,0),"")</f>
        <v>0</v>
      </c>
    </row>
    <row r="887" spans="1:15" ht="15.95" customHeight="1" x14ac:dyDescent="0.15">
      <c r="A887" s="314">
        <v>885</v>
      </c>
      <c r="B887" s="320">
        <f>IFERROR(VLOOKUP($A887,'様式C-1-2用'!$B$3:$O$1100,2,0),"")</f>
        <v>0</v>
      </c>
      <c r="C887" s="321" t="str">
        <f>IFERROR(VLOOKUP($A887,'様式C-1-2用'!$B$3:$O$1100,3,0),"")</f>
        <v/>
      </c>
      <c r="D887" s="321">
        <f>IFERROR(VLOOKUP($A887,'様式C-1-2用'!$B$3:$O$1100,5,0),"")</f>
        <v>0</v>
      </c>
      <c r="E887" s="321">
        <f>IFERROR(VLOOKUP($A887,'様式C-1-2用'!$B$3:$O$1100,6,0),"")</f>
        <v>0</v>
      </c>
      <c r="F887" s="321">
        <f>IFERROR(VLOOKUP($A887,'様式C-1-2用'!$B$3:$O$1100,7,0),"")</f>
        <v>0</v>
      </c>
      <c r="G887" s="321">
        <f>IFERROR(VLOOKUP($A887,'様式C-1-2用'!$B$3:$O$1100,8,0),"")</f>
        <v>0</v>
      </c>
      <c r="H887" s="327">
        <f>IFERROR(VLOOKUP($A887,'様式C-1-2用'!$B$3:$O$1100,9,0),"")</f>
        <v>0</v>
      </c>
      <c r="I887" s="321">
        <f>IFERROR(VLOOKUP($A887,'様式C-1-2用'!$B$3:$O$1100,10,0),"")</f>
        <v>0</v>
      </c>
      <c r="J887" s="321">
        <f>IFERROR(VLOOKUP($A887,'様式C-1-2用'!$B$3:$O$1100,11,0),"")</f>
        <v>0</v>
      </c>
      <c r="K887" s="321">
        <f t="shared" si="13"/>
        <v>0</v>
      </c>
      <c r="L887" s="321">
        <f>IFERROR(VLOOKUP($A887,'様式C-1-2用'!$B$3:$O$1100,12,0),"")</f>
        <v>0</v>
      </c>
      <c r="M887" s="321">
        <f>IFERROR(VLOOKUP($A887,'様式C-1-2用'!$B$3:$O$1100,13,0),"")</f>
        <v>0</v>
      </c>
      <c r="N887" s="321">
        <f>IFERROR(VLOOKUP($A887,'様式C-1-2用'!$B$3:$O$1100,14,0),"")</f>
        <v>0</v>
      </c>
      <c r="O887" s="321">
        <f>IFERROR(VLOOKUP($A887,'様式C-1-2用'!$B$3:$P$1100,15,0),"")</f>
        <v>0</v>
      </c>
    </row>
    <row r="888" spans="1:15" ht="15.95" customHeight="1" x14ac:dyDescent="0.15">
      <c r="A888" s="314">
        <v>886</v>
      </c>
      <c r="B888" s="320">
        <f>IFERROR(VLOOKUP($A888,'様式C-1-2用'!$B$3:$O$1100,2,0),"")</f>
        <v>0</v>
      </c>
      <c r="C888" s="321" t="str">
        <f>IFERROR(VLOOKUP($A888,'様式C-1-2用'!$B$3:$O$1100,3,0),"")</f>
        <v/>
      </c>
      <c r="D888" s="321">
        <f>IFERROR(VLOOKUP($A888,'様式C-1-2用'!$B$3:$O$1100,5,0),"")</f>
        <v>0</v>
      </c>
      <c r="E888" s="321">
        <f>IFERROR(VLOOKUP($A888,'様式C-1-2用'!$B$3:$O$1100,6,0),"")</f>
        <v>0</v>
      </c>
      <c r="F888" s="321">
        <f>IFERROR(VLOOKUP($A888,'様式C-1-2用'!$B$3:$O$1100,7,0),"")</f>
        <v>0</v>
      </c>
      <c r="G888" s="321">
        <f>IFERROR(VLOOKUP($A888,'様式C-1-2用'!$B$3:$O$1100,8,0),"")</f>
        <v>0</v>
      </c>
      <c r="H888" s="327">
        <f>IFERROR(VLOOKUP($A888,'様式C-1-2用'!$B$3:$O$1100,9,0),"")</f>
        <v>0</v>
      </c>
      <c r="I888" s="321">
        <f>IFERROR(VLOOKUP($A888,'様式C-1-2用'!$B$3:$O$1100,10,0),"")</f>
        <v>0</v>
      </c>
      <c r="J888" s="321">
        <f>IFERROR(VLOOKUP($A888,'様式C-1-2用'!$B$3:$O$1100,11,0),"")</f>
        <v>0</v>
      </c>
      <c r="K888" s="321">
        <f t="shared" si="13"/>
        <v>0</v>
      </c>
      <c r="L888" s="321">
        <f>IFERROR(VLOOKUP($A888,'様式C-1-2用'!$B$3:$O$1100,12,0),"")</f>
        <v>0</v>
      </c>
      <c r="M888" s="321">
        <f>IFERROR(VLOOKUP($A888,'様式C-1-2用'!$B$3:$O$1100,13,0),"")</f>
        <v>0</v>
      </c>
      <c r="N888" s="321">
        <f>IFERROR(VLOOKUP($A888,'様式C-1-2用'!$B$3:$O$1100,14,0),"")</f>
        <v>0</v>
      </c>
      <c r="O888" s="321">
        <f>IFERROR(VLOOKUP($A888,'様式C-1-2用'!$B$3:$P$1100,15,0),"")</f>
        <v>0</v>
      </c>
    </row>
    <row r="889" spans="1:15" ht="15.95" customHeight="1" x14ac:dyDescent="0.15">
      <c r="A889" s="314">
        <v>887</v>
      </c>
      <c r="B889" s="320">
        <f>IFERROR(VLOOKUP($A889,'様式C-1-2用'!$B$3:$O$1100,2,0),"")</f>
        <v>0</v>
      </c>
      <c r="C889" s="321" t="str">
        <f>IFERROR(VLOOKUP($A889,'様式C-1-2用'!$B$3:$O$1100,3,0),"")</f>
        <v/>
      </c>
      <c r="D889" s="321">
        <f>IFERROR(VLOOKUP($A889,'様式C-1-2用'!$B$3:$O$1100,5,0),"")</f>
        <v>0</v>
      </c>
      <c r="E889" s="321">
        <f>IFERROR(VLOOKUP($A889,'様式C-1-2用'!$B$3:$O$1100,6,0),"")</f>
        <v>0</v>
      </c>
      <c r="F889" s="321">
        <f>IFERROR(VLOOKUP($A889,'様式C-1-2用'!$B$3:$O$1100,7,0),"")</f>
        <v>0</v>
      </c>
      <c r="G889" s="321">
        <f>IFERROR(VLOOKUP($A889,'様式C-1-2用'!$B$3:$O$1100,8,0),"")</f>
        <v>0</v>
      </c>
      <c r="H889" s="327">
        <f>IFERROR(VLOOKUP($A889,'様式C-1-2用'!$B$3:$O$1100,9,0),"")</f>
        <v>0</v>
      </c>
      <c r="I889" s="321">
        <f>IFERROR(VLOOKUP($A889,'様式C-1-2用'!$B$3:$O$1100,10,0),"")</f>
        <v>0</v>
      </c>
      <c r="J889" s="321">
        <f>IFERROR(VLOOKUP($A889,'様式C-1-2用'!$B$3:$O$1100,11,0),"")</f>
        <v>0</v>
      </c>
      <c r="K889" s="321">
        <f t="shared" si="13"/>
        <v>0</v>
      </c>
      <c r="L889" s="321">
        <f>IFERROR(VLOOKUP($A889,'様式C-1-2用'!$B$3:$O$1100,12,0),"")</f>
        <v>0</v>
      </c>
      <c r="M889" s="321">
        <f>IFERROR(VLOOKUP($A889,'様式C-1-2用'!$B$3:$O$1100,13,0),"")</f>
        <v>0</v>
      </c>
      <c r="N889" s="321">
        <f>IFERROR(VLOOKUP($A889,'様式C-1-2用'!$B$3:$O$1100,14,0),"")</f>
        <v>0</v>
      </c>
      <c r="O889" s="321">
        <f>IFERROR(VLOOKUP($A889,'様式C-1-2用'!$B$3:$P$1100,15,0),"")</f>
        <v>0</v>
      </c>
    </row>
    <row r="890" spans="1:15" ht="15.95" customHeight="1" x14ac:dyDescent="0.15">
      <c r="A890" s="314">
        <v>888</v>
      </c>
      <c r="B890" s="320">
        <f>IFERROR(VLOOKUP($A890,'様式C-1-2用'!$B$3:$O$1100,2,0),"")</f>
        <v>0</v>
      </c>
      <c r="C890" s="321" t="str">
        <f>IFERROR(VLOOKUP($A890,'様式C-1-2用'!$B$3:$O$1100,3,0),"")</f>
        <v/>
      </c>
      <c r="D890" s="321">
        <f>IFERROR(VLOOKUP($A890,'様式C-1-2用'!$B$3:$O$1100,5,0),"")</f>
        <v>0</v>
      </c>
      <c r="E890" s="321">
        <f>IFERROR(VLOOKUP($A890,'様式C-1-2用'!$B$3:$O$1100,6,0),"")</f>
        <v>0</v>
      </c>
      <c r="F890" s="321">
        <f>IFERROR(VLOOKUP($A890,'様式C-1-2用'!$B$3:$O$1100,7,0),"")</f>
        <v>0</v>
      </c>
      <c r="G890" s="321">
        <f>IFERROR(VLOOKUP($A890,'様式C-1-2用'!$B$3:$O$1100,8,0),"")</f>
        <v>0</v>
      </c>
      <c r="H890" s="327">
        <f>IFERROR(VLOOKUP($A890,'様式C-1-2用'!$B$3:$O$1100,9,0),"")</f>
        <v>0</v>
      </c>
      <c r="I890" s="321">
        <f>IFERROR(VLOOKUP($A890,'様式C-1-2用'!$B$3:$O$1100,10,0),"")</f>
        <v>0</v>
      </c>
      <c r="J890" s="321">
        <f>IFERROR(VLOOKUP($A890,'様式C-1-2用'!$B$3:$O$1100,11,0),"")</f>
        <v>0</v>
      </c>
      <c r="K890" s="321">
        <f t="shared" si="13"/>
        <v>0</v>
      </c>
      <c r="L890" s="321">
        <f>IFERROR(VLOOKUP($A890,'様式C-1-2用'!$B$3:$O$1100,12,0),"")</f>
        <v>0</v>
      </c>
      <c r="M890" s="321">
        <f>IFERROR(VLOOKUP($A890,'様式C-1-2用'!$B$3:$O$1100,13,0),"")</f>
        <v>0</v>
      </c>
      <c r="N890" s="321">
        <f>IFERROR(VLOOKUP($A890,'様式C-1-2用'!$B$3:$O$1100,14,0),"")</f>
        <v>0</v>
      </c>
      <c r="O890" s="321">
        <f>IFERROR(VLOOKUP($A890,'様式C-1-2用'!$B$3:$P$1100,15,0),"")</f>
        <v>0</v>
      </c>
    </row>
    <row r="891" spans="1:15" ht="15.95" customHeight="1" x14ac:dyDescent="0.15">
      <c r="A891" s="314">
        <v>889</v>
      </c>
      <c r="B891" s="320">
        <f>IFERROR(VLOOKUP($A891,'様式C-1-2用'!$B$3:$O$1100,2,0),"")</f>
        <v>0</v>
      </c>
      <c r="C891" s="321" t="str">
        <f>IFERROR(VLOOKUP($A891,'様式C-1-2用'!$B$3:$O$1100,3,0),"")</f>
        <v/>
      </c>
      <c r="D891" s="321">
        <f>IFERROR(VLOOKUP($A891,'様式C-1-2用'!$B$3:$O$1100,5,0),"")</f>
        <v>0</v>
      </c>
      <c r="E891" s="321">
        <f>IFERROR(VLOOKUP($A891,'様式C-1-2用'!$B$3:$O$1100,6,0),"")</f>
        <v>0</v>
      </c>
      <c r="F891" s="321">
        <f>IFERROR(VLOOKUP($A891,'様式C-1-2用'!$B$3:$O$1100,7,0),"")</f>
        <v>0</v>
      </c>
      <c r="G891" s="321">
        <f>IFERROR(VLOOKUP($A891,'様式C-1-2用'!$B$3:$O$1100,8,0),"")</f>
        <v>0</v>
      </c>
      <c r="H891" s="327">
        <f>IFERROR(VLOOKUP($A891,'様式C-1-2用'!$B$3:$O$1100,9,0),"")</f>
        <v>0</v>
      </c>
      <c r="I891" s="321">
        <f>IFERROR(VLOOKUP($A891,'様式C-1-2用'!$B$3:$O$1100,10,0),"")</f>
        <v>0</v>
      </c>
      <c r="J891" s="321">
        <f>IFERROR(VLOOKUP($A891,'様式C-1-2用'!$B$3:$O$1100,11,0),"")</f>
        <v>0</v>
      </c>
      <c r="K891" s="321">
        <f t="shared" si="13"/>
        <v>0</v>
      </c>
      <c r="L891" s="321">
        <f>IFERROR(VLOOKUP($A891,'様式C-1-2用'!$B$3:$O$1100,12,0),"")</f>
        <v>0</v>
      </c>
      <c r="M891" s="321">
        <f>IFERROR(VLOOKUP($A891,'様式C-1-2用'!$B$3:$O$1100,13,0),"")</f>
        <v>0</v>
      </c>
      <c r="N891" s="321">
        <f>IFERROR(VLOOKUP($A891,'様式C-1-2用'!$B$3:$O$1100,14,0),"")</f>
        <v>0</v>
      </c>
      <c r="O891" s="321">
        <f>IFERROR(VLOOKUP($A891,'様式C-1-2用'!$B$3:$P$1100,15,0),"")</f>
        <v>0</v>
      </c>
    </row>
    <row r="892" spans="1:15" ht="15.95" customHeight="1" x14ac:dyDescent="0.15">
      <c r="A892" s="314">
        <v>890</v>
      </c>
      <c r="B892" s="320">
        <f>IFERROR(VLOOKUP($A892,'様式C-1-2用'!$B$3:$O$1100,2,0),"")</f>
        <v>0</v>
      </c>
      <c r="C892" s="321" t="str">
        <f>IFERROR(VLOOKUP($A892,'様式C-1-2用'!$B$3:$O$1100,3,0),"")</f>
        <v/>
      </c>
      <c r="D892" s="321">
        <f>IFERROR(VLOOKUP($A892,'様式C-1-2用'!$B$3:$O$1100,5,0),"")</f>
        <v>0</v>
      </c>
      <c r="E892" s="321">
        <f>IFERROR(VLOOKUP($A892,'様式C-1-2用'!$B$3:$O$1100,6,0),"")</f>
        <v>0</v>
      </c>
      <c r="F892" s="321">
        <f>IFERROR(VLOOKUP($A892,'様式C-1-2用'!$B$3:$O$1100,7,0),"")</f>
        <v>0</v>
      </c>
      <c r="G892" s="321">
        <f>IFERROR(VLOOKUP($A892,'様式C-1-2用'!$B$3:$O$1100,8,0),"")</f>
        <v>0</v>
      </c>
      <c r="H892" s="327">
        <f>IFERROR(VLOOKUP($A892,'様式C-1-2用'!$B$3:$O$1100,9,0),"")</f>
        <v>0</v>
      </c>
      <c r="I892" s="321">
        <f>IFERROR(VLOOKUP($A892,'様式C-1-2用'!$B$3:$O$1100,10,0),"")</f>
        <v>0</v>
      </c>
      <c r="J892" s="321">
        <f>IFERROR(VLOOKUP($A892,'様式C-1-2用'!$B$3:$O$1100,11,0),"")</f>
        <v>0</v>
      </c>
      <c r="K892" s="321">
        <f t="shared" si="13"/>
        <v>0</v>
      </c>
      <c r="L892" s="321">
        <f>IFERROR(VLOOKUP($A892,'様式C-1-2用'!$B$3:$O$1100,12,0),"")</f>
        <v>0</v>
      </c>
      <c r="M892" s="321">
        <f>IFERROR(VLOOKUP($A892,'様式C-1-2用'!$B$3:$O$1100,13,0),"")</f>
        <v>0</v>
      </c>
      <c r="N892" s="321">
        <f>IFERROR(VLOOKUP($A892,'様式C-1-2用'!$B$3:$O$1100,14,0),"")</f>
        <v>0</v>
      </c>
      <c r="O892" s="321">
        <f>IFERROR(VLOOKUP($A892,'様式C-1-2用'!$B$3:$P$1100,15,0),"")</f>
        <v>0</v>
      </c>
    </row>
    <row r="893" spans="1:15" ht="15.95" customHeight="1" x14ac:dyDescent="0.15">
      <c r="A893" s="314">
        <v>891</v>
      </c>
      <c r="B893" s="320">
        <f>IFERROR(VLOOKUP($A893,'様式C-1-2用'!$B$3:$O$1100,2,0),"")</f>
        <v>0</v>
      </c>
      <c r="C893" s="321" t="str">
        <f>IFERROR(VLOOKUP($A893,'様式C-1-2用'!$B$3:$O$1100,3,0),"")</f>
        <v/>
      </c>
      <c r="D893" s="321">
        <f>IFERROR(VLOOKUP($A893,'様式C-1-2用'!$B$3:$O$1100,5,0),"")</f>
        <v>0</v>
      </c>
      <c r="E893" s="321">
        <f>IFERROR(VLOOKUP($A893,'様式C-1-2用'!$B$3:$O$1100,6,0),"")</f>
        <v>0</v>
      </c>
      <c r="F893" s="321">
        <f>IFERROR(VLOOKUP($A893,'様式C-1-2用'!$B$3:$O$1100,7,0),"")</f>
        <v>0</v>
      </c>
      <c r="G893" s="321">
        <f>IFERROR(VLOOKUP($A893,'様式C-1-2用'!$B$3:$O$1100,8,0),"")</f>
        <v>0</v>
      </c>
      <c r="H893" s="327">
        <f>IFERROR(VLOOKUP($A893,'様式C-1-2用'!$B$3:$O$1100,9,0),"")</f>
        <v>0</v>
      </c>
      <c r="I893" s="321">
        <f>IFERROR(VLOOKUP($A893,'様式C-1-2用'!$B$3:$O$1100,10,0),"")</f>
        <v>0</v>
      </c>
      <c r="J893" s="321">
        <f>IFERROR(VLOOKUP($A893,'様式C-1-2用'!$B$3:$O$1100,11,0),"")</f>
        <v>0</v>
      </c>
      <c r="K893" s="321">
        <f t="shared" si="13"/>
        <v>0</v>
      </c>
      <c r="L893" s="321">
        <f>IFERROR(VLOOKUP($A893,'様式C-1-2用'!$B$3:$O$1100,12,0),"")</f>
        <v>0</v>
      </c>
      <c r="M893" s="321">
        <f>IFERROR(VLOOKUP($A893,'様式C-1-2用'!$B$3:$O$1100,13,0),"")</f>
        <v>0</v>
      </c>
      <c r="N893" s="321">
        <f>IFERROR(VLOOKUP($A893,'様式C-1-2用'!$B$3:$O$1100,14,0),"")</f>
        <v>0</v>
      </c>
      <c r="O893" s="321">
        <f>IFERROR(VLOOKUP($A893,'様式C-1-2用'!$B$3:$P$1100,15,0),"")</f>
        <v>0</v>
      </c>
    </row>
    <row r="894" spans="1:15" ht="15.95" customHeight="1" x14ac:dyDescent="0.15">
      <c r="A894" s="314">
        <v>892</v>
      </c>
      <c r="B894" s="320">
        <f>IFERROR(VLOOKUP($A894,'様式C-1-2用'!$B$3:$O$1100,2,0),"")</f>
        <v>0</v>
      </c>
      <c r="C894" s="321" t="str">
        <f>IFERROR(VLOOKUP($A894,'様式C-1-2用'!$B$3:$O$1100,3,0),"")</f>
        <v/>
      </c>
      <c r="D894" s="321">
        <f>IFERROR(VLOOKUP($A894,'様式C-1-2用'!$B$3:$O$1100,5,0),"")</f>
        <v>0</v>
      </c>
      <c r="E894" s="321">
        <f>IFERROR(VLOOKUP($A894,'様式C-1-2用'!$B$3:$O$1100,6,0),"")</f>
        <v>0</v>
      </c>
      <c r="F894" s="321">
        <f>IFERROR(VLOOKUP($A894,'様式C-1-2用'!$B$3:$O$1100,7,0),"")</f>
        <v>0</v>
      </c>
      <c r="G894" s="321">
        <f>IFERROR(VLOOKUP($A894,'様式C-1-2用'!$B$3:$O$1100,8,0),"")</f>
        <v>0</v>
      </c>
      <c r="H894" s="327">
        <f>IFERROR(VLOOKUP($A894,'様式C-1-2用'!$B$3:$O$1100,9,0),"")</f>
        <v>0</v>
      </c>
      <c r="I894" s="321">
        <f>IFERROR(VLOOKUP($A894,'様式C-1-2用'!$B$3:$O$1100,10,0),"")</f>
        <v>0</v>
      </c>
      <c r="J894" s="321">
        <f>IFERROR(VLOOKUP($A894,'様式C-1-2用'!$B$3:$O$1100,11,0),"")</f>
        <v>0</v>
      </c>
      <c r="K894" s="321">
        <f t="shared" si="13"/>
        <v>0</v>
      </c>
      <c r="L894" s="321">
        <f>IFERROR(VLOOKUP($A894,'様式C-1-2用'!$B$3:$O$1100,12,0),"")</f>
        <v>0</v>
      </c>
      <c r="M894" s="321">
        <f>IFERROR(VLOOKUP($A894,'様式C-1-2用'!$B$3:$O$1100,13,0),"")</f>
        <v>0</v>
      </c>
      <c r="N894" s="321">
        <f>IFERROR(VLOOKUP($A894,'様式C-1-2用'!$B$3:$O$1100,14,0),"")</f>
        <v>0</v>
      </c>
      <c r="O894" s="321">
        <f>IFERROR(VLOOKUP($A894,'様式C-1-2用'!$B$3:$P$1100,15,0),"")</f>
        <v>0</v>
      </c>
    </row>
    <row r="895" spans="1:15" ht="15.95" customHeight="1" x14ac:dyDescent="0.15">
      <c r="A895" s="314">
        <v>893</v>
      </c>
      <c r="B895" s="320">
        <f>IFERROR(VLOOKUP($A895,'様式C-1-2用'!$B$3:$O$1100,2,0),"")</f>
        <v>0</v>
      </c>
      <c r="C895" s="321" t="str">
        <f>IFERROR(VLOOKUP($A895,'様式C-1-2用'!$B$3:$O$1100,3,0),"")</f>
        <v/>
      </c>
      <c r="D895" s="321">
        <f>IFERROR(VLOOKUP($A895,'様式C-1-2用'!$B$3:$O$1100,5,0),"")</f>
        <v>0</v>
      </c>
      <c r="E895" s="321">
        <f>IFERROR(VLOOKUP($A895,'様式C-1-2用'!$B$3:$O$1100,6,0),"")</f>
        <v>0</v>
      </c>
      <c r="F895" s="321">
        <f>IFERROR(VLOOKUP($A895,'様式C-1-2用'!$B$3:$O$1100,7,0),"")</f>
        <v>0</v>
      </c>
      <c r="G895" s="321">
        <f>IFERROR(VLOOKUP($A895,'様式C-1-2用'!$B$3:$O$1100,8,0),"")</f>
        <v>0</v>
      </c>
      <c r="H895" s="327">
        <f>IFERROR(VLOOKUP($A895,'様式C-1-2用'!$B$3:$O$1100,9,0),"")</f>
        <v>0</v>
      </c>
      <c r="I895" s="321">
        <f>IFERROR(VLOOKUP($A895,'様式C-1-2用'!$B$3:$O$1100,10,0),"")</f>
        <v>0</v>
      </c>
      <c r="J895" s="321">
        <f>IFERROR(VLOOKUP($A895,'様式C-1-2用'!$B$3:$O$1100,11,0),"")</f>
        <v>0</v>
      </c>
      <c r="K895" s="321">
        <f t="shared" si="13"/>
        <v>0</v>
      </c>
      <c r="L895" s="321">
        <f>IFERROR(VLOOKUP($A895,'様式C-1-2用'!$B$3:$O$1100,12,0),"")</f>
        <v>0</v>
      </c>
      <c r="M895" s="321">
        <f>IFERROR(VLOOKUP($A895,'様式C-1-2用'!$B$3:$O$1100,13,0),"")</f>
        <v>0</v>
      </c>
      <c r="N895" s="321">
        <f>IFERROR(VLOOKUP($A895,'様式C-1-2用'!$B$3:$O$1100,14,0),"")</f>
        <v>0</v>
      </c>
      <c r="O895" s="321">
        <f>IFERROR(VLOOKUP($A895,'様式C-1-2用'!$B$3:$P$1100,15,0),"")</f>
        <v>0</v>
      </c>
    </row>
    <row r="896" spans="1:15" ht="15.95" customHeight="1" x14ac:dyDescent="0.15">
      <c r="A896" s="314">
        <v>894</v>
      </c>
      <c r="B896" s="320">
        <f>IFERROR(VLOOKUP($A896,'様式C-1-2用'!$B$3:$O$1100,2,0),"")</f>
        <v>0</v>
      </c>
      <c r="C896" s="321" t="str">
        <f>IFERROR(VLOOKUP($A896,'様式C-1-2用'!$B$3:$O$1100,3,0),"")</f>
        <v/>
      </c>
      <c r="D896" s="321">
        <f>IFERROR(VLOOKUP($A896,'様式C-1-2用'!$B$3:$O$1100,5,0),"")</f>
        <v>0</v>
      </c>
      <c r="E896" s="321">
        <f>IFERROR(VLOOKUP($A896,'様式C-1-2用'!$B$3:$O$1100,6,0),"")</f>
        <v>0</v>
      </c>
      <c r="F896" s="321">
        <f>IFERROR(VLOOKUP($A896,'様式C-1-2用'!$B$3:$O$1100,7,0),"")</f>
        <v>0</v>
      </c>
      <c r="G896" s="321">
        <f>IFERROR(VLOOKUP($A896,'様式C-1-2用'!$B$3:$O$1100,8,0),"")</f>
        <v>0</v>
      </c>
      <c r="H896" s="327">
        <f>IFERROR(VLOOKUP($A896,'様式C-1-2用'!$B$3:$O$1100,9,0),"")</f>
        <v>0</v>
      </c>
      <c r="I896" s="321">
        <f>IFERROR(VLOOKUP($A896,'様式C-1-2用'!$B$3:$O$1100,10,0),"")</f>
        <v>0</v>
      </c>
      <c r="J896" s="321">
        <f>IFERROR(VLOOKUP($A896,'様式C-1-2用'!$B$3:$O$1100,11,0),"")</f>
        <v>0</v>
      </c>
      <c r="K896" s="321">
        <f t="shared" si="13"/>
        <v>0</v>
      </c>
      <c r="L896" s="321">
        <f>IFERROR(VLOOKUP($A896,'様式C-1-2用'!$B$3:$O$1100,12,0),"")</f>
        <v>0</v>
      </c>
      <c r="M896" s="321">
        <f>IFERROR(VLOOKUP($A896,'様式C-1-2用'!$B$3:$O$1100,13,0),"")</f>
        <v>0</v>
      </c>
      <c r="N896" s="321">
        <f>IFERROR(VLOOKUP($A896,'様式C-1-2用'!$B$3:$O$1100,14,0),"")</f>
        <v>0</v>
      </c>
      <c r="O896" s="321">
        <f>IFERROR(VLOOKUP($A896,'様式C-1-2用'!$B$3:$P$1100,15,0),"")</f>
        <v>0</v>
      </c>
    </row>
    <row r="897" spans="1:15" ht="15.95" customHeight="1" x14ac:dyDescent="0.15">
      <c r="A897" s="314">
        <v>895</v>
      </c>
      <c r="B897" s="320">
        <f>IFERROR(VLOOKUP($A897,'様式C-1-2用'!$B$3:$O$1100,2,0),"")</f>
        <v>0</v>
      </c>
      <c r="C897" s="321" t="str">
        <f>IFERROR(VLOOKUP($A897,'様式C-1-2用'!$B$3:$O$1100,3,0),"")</f>
        <v/>
      </c>
      <c r="D897" s="321">
        <f>IFERROR(VLOOKUP($A897,'様式C-1-2用'!$B$3:$O$1100,5,0),"")</f>
        <v>0</v>
      </c>
      <c r="E897" s="321">
        <f>IFERROR(VLOOKUP($A897,'様式C-1-2用'!$B$3:$O$1100,6,0),"")</f>
        <v>0</v>
      </c>
      <c r="F897" s="321">
        <f>IFERROR(VLOOKUP($A897,'様式C-1-2用'!$B$3:$O$1100,7,0),"")</f>
        <v>0</v>
      </c>
      <c r="G897" s="321">
        <f>IFERROR(VLOOKUP($A897,'様式C-1-2用'!$B$3:$O$1100,8,0),"")</f>
        <v>0</v>
      </c>
      <c r="H897" s="327">
        <f>IFERROR(VLOOKUP($A897,'様式C-1-2用'!$B$3:$O$1100,9,0),"")</f>
        <v>0</v>
      </c>
      <c r="I897" s="321">
        <f>IFERROR(VLOOKUP($A897,'様式C-1-2用'!$B$3:$O$1100,10,0),"")</f>
        <v>0</v>
      </c>
      <c r="J897" s="321">
        <f>IFERROR(VLOOKUP($A897,'様式C-1-2用'!$B$3:$O$1100,11,0),"")</f>
        <v>0</v>
      </c>
      <c r="K897" s="321">
        <f t="shared" si="13"/>
        <v>0</v>
      </c>
      <c r="L897" s="321">
        <f>IFERROR(VLOOKUP($A897,'様式C-1-2用'!$B$3:$O$1100,12,0),"")</f>
        <v>0</v>
      </c>
      <c r="M897" s="321">
        <f>IFERROR(VLOOKUP($A897,'様式C-1-2用'!$B$3:$O$1100,13,0),"")</f>
        <v>0</v>
      </c>
      <c r="N897" s="321">
        <f>IFERROR(VLOOKUP($A897,'様式C-1-2用'!$B$3:$O$1100,14,0),"")</f>
        <v>0</v>
      </c>
      <c r="O897" s="321">
        <f>IFERROR(VLOOKUP($A897,'様式C-1-2用'!$B$3:$P$1100,15,0),"")</f>
        <v>0</v>
      </c>
    </row>
    <row r="898" spans="1:15" ht="15.95" customHeight="1" x14ac:dyDescent="0.15">
      <c r="A898" s="314">
        <v>896</v>
      </c>
      <c r="B898" s="320">
        <f>IFERROR(VLOOKUP($A898,'様式C-1-2用'!$B$3:$O$1100,2,0),"")</f>
        <v>0</v>
      </c>
      <c r="C898" s="321" t="str">
        <f>IFERROR(VLOOKUP($A898,'様式C-1-2用'!$B$3:$O$1100,3,0),"")</f>
        <v/>
      </c>
      <c r="D898" s="321">
        <f>IFERROR(VLOOKUP($A898,'様式C-1-2用'!$B$3:$O$1100,5,0),"")</f>
        <v>0</v>
      </c>
      <c r="E898" s="321">
        <f>IFERROR(VLOOKUP($A898,'様式C-1-2用'!$B$3:$O$1100,6,0),"")</f>
        <v>0</v>
      </c>
      <c r="F898" s="321">
        <f>IFERROR(VLOOKUP($A898,'様式C-1-2用'!$B$3:$O$1100,7,0),"")</f>
        <v>0</v>
      </c>
      <c r="G898" s="321">
        <f>IFERROR(VLOOKUP($A898,'様式C-1-2用'!$B$3:$O$1100,8,0),"")</f>
        <v>0</v>
      </c>
      <c r="H898" s="327">
        <f>IFERROR(VLOOKUP($A898,'様式C-1-2用'!$B$3:$O$1100,9,0),"")</f>
        <v>0</v>
      </c>
      <c r="I898" s="321">
        <f>IFERROR(VLOOKUP($A898,'様式C-1-2用'!$B$3:$O$1100,10,0),"")</f>
        <v>0</v>
      </c>
      <c r="J898" s="321">
        <f>IFERROR(VLOOKUP($A898,'様式C-1-2用'!$B$3:$O$1100,11,0),"")</f>
        <v>0</v>
      </c>
      <c r="K898" s="321">
        <f t="shared" si="13"/>
        <v>0</v>
      </c>
      <c r="L898" s="321">
        <f>IFERROR(VLOOKUP($A898,'様式C-1-2用'!$B$3:$O$1100,12,0),"")</f>
        <v>0</v>
      </c>
      <c r="M898" s="321">
        <f>IFERROR(VLOOKUP($A898,'様式C-1-2用'!$B$3:$O$1100,13,0),"")</f>
        <v>0</v>
      </c>
      <c r="N898" s="321">
        <f>IFERROR(VLOOKUP($A898,'様式C-1-2用'!$B$3:$O$1100,14,0),"")</f>
        <v>0</v>
      </c>
      <c r="O898" s="321">
        <f>IFERROR(VLOOKUP($A898,'様式C-1-2用'!$B$3:$P$1100,15,0),"")</f>
        <v>0</v>
      </c>
    </row>
    <row r="899" spans="1:15" ht="15.95" customHeight="1" x14ac:dyDescent="0.15">
      <c r="A899" s="314">
        <v>897</v>
      </c>
      <c r="B899" s="320">
        <f>IFERROR(VLOOKUP($A899,'様式C-1-2用'!$B$3:$O$1100,2,0),"")</f>
        <v>0</v>
      </c>
      <c r="C899" s="321" t="str">
        <f>IFERROR(VLOOKUP($A899,'様式C-1-2用'!$B$3:$O$1100,3,0),"")</f>
        <v/>
      </c>
      <c r="D899" s="321">
        <f>IFERROR(VLOOKUP($A899,'様式C-1-2用'!$B$3:$O$1100,5,0),"")</f>
        <v>0</v>
      </c>
      <c r="E899" s="321">
        <f>IFERROR(VLOOKUP($A899,'様式C-1-2用'!$B$3:$O$1100,6,0),"")</f>
        <v>0</v>
      </c>
      <c r="F899" s="321">
        <f>IFERROR(VLOOKUP($A899,'様式C-1-2用'!$B$3:$O$1100,7,0),"")</f>
        <v>0</v>
      </c>
      <c r="G899" s="321">
        <f>IFERROR(VLOOKUP($A899,'様式C-1-2用'!$B$3:$O$1100,8,0),"")</f>
        <v>0</v>
      </c>
      <c r="H899" s="327">
        <f>IFERROR(VLOOKUP($A899,'様式C-1-2用'!$B$3:$O$1100,9,0),"")</f>
        <v>0</v>
      </c>
      <c r="I899" s="321">
        <f>IFERROR(VLOOKUP($A899,'様式C-1-2用'!$B$3:$O$1100,10,0),"")</f>
        <v>0</v>
      </c>
      <c r="J899" s="321">
        <f>IFERROR(VLOOKUP($A899,'様式C-1-2用'!$B$3:$O$1100,11,0),"")</f>
        <v>0</v>
      </c>
      <c r="K899" s="321">
        <f t="shared" si="13"/>
        <v>0</v>
      </c>
      <c r="L899" s="321">
        <f>IFERROR(VLOOKUP($A899,'様式C-1-2用'!$B$3:$O$1100,12,0),"")</f>
        <v>0</v>
      </c>
      <c r="M899" s="321">
        <f>IFERROR(VLOOKUP($A899,'様式C-1-2用'!$B$3:$O$1100,13,0),"")</f>
        <v>0</v>
      </c>
      <c r="N899" s="321">
        <f>IFERROR(VLOOKUP($A899,'様式C-1-2用'!$B$3:$O$1100,14,0),"")</f>
        <v>0</v>
      </c>
      <c r="O899" s="321">
        <f>IFERROR(VLOOKUP($A899,'様式C-1-2用'!$B$3:$P$1100,15,0),"")</f>
        <v>0</v>
      </c>
    </row>
    <row r="900" spans="1:15" ht="15.95" customHeight="1" x14ac:dyDescent="0.15">
      <c r="A900" s="314">
        <v>898</v>
      </c>
      <c r="B900" s="320">
        <f>IFERROR(VLOOKUP($A900,'様式C-1-2用'!$B$3:$O$1100,2,0),"")</f>
        <v>0</v>
      </c>
      <c r="C900" s="321" t="str">
        <f>IFERROR(VLOOKUP($A900,'様式C-1-2用'!$B$3:$O$1100,3,0),"")</f>
        <v/>
      </c>
      <c r="D900" s="321">
        <f>IFERROR(VLOOKUP($A900,'様式C-1-2用'!$B$3:$O$1100,5,0),"")</f>
        <v>0</v>
      </c>
      <c r="E900" s="321">
        <f>IFERROR(VLOOKUP($A900,'様式C-1-2用'!$B$3:$O$1100,6,0),"")</f>
        <v>0</v>
      </c>
      <c r="F900" s="321">
        <f>IFERROR(VLOOKUP($A900,'様式C-1-2用'!$B$3:$O$1100,7,0),"")</f>
        <v>0</v>
      </c>
      <c r="G900" s="321">
        <f>IFERROR(VLOOKUP($A900,'様式C-1-2用'!$B$3:$O$1100,8,0),"")</f>
        <v>0</v>
      </c>
      <c r="H900" s="327">
        <f>IFERROR(VLOOKUP($A900,'様式C-1-2用'!$B$3:$O$1100,9,0),"")</f>
        <v>0</v>
      </c>
      <c r="I900" s="321">
        <f>IFERROR(VLOOKUP($A900,'様式C-1-2用'!$B$3:$O$1100,10,0),"")</f>
        <v>0</v>
      </c>
      <c r="J900" s="321">
        <f>IFERROR(VLOOKUP($A900,'様式C-1-2用'!$B$3:$O$1100,11,0),"")</f>
        <v>0</v>
      </c>
      <c r="K900" s="321">
        <f t="shared" ref="K900:K963" si="14">IF(J900=0,I900,J900)</f>
        <v>0</v>
      </c>
      <c r="L900" s="321">
        <f>IFERROR(VLOOKUP($A900,'様式C-1-2用'!$B$3:$O$1100,12,0),"")</f>
        <v>0</v>
      </c>
      <c r="M900" s="321">
        <f>IFERROR(VLOOKUP($A900,'様式C-1-2用'!$B$3:$O$1100,13,0),"")</f>
        <v>0</v>
      </c>
      <c r="N900" s="321">
        <f>IFERROR(VLOOKUP($A900,'様式C-1-2用'!$B$3:$O$1100,14,0),"")</f>
        <v>0</v>
      </c>
      <c r="O900" s="321">
        <f>IFERROR(VLOOKUP($A900,'様式C-1-2用'!$B$3:$P$1100,15,0),"")</f>
        <v>0</v>
      </c>
    </row>
    <row r="901" spans="1:15" ht="15.95" customHeight="1" x14ac:dyDescent="0.15">
      <c r="A901" s="314">
        <v>899</v>
      </c>
      <c r="B901" s="320">
        <f>IFERROR(VLOOKUP($A901,'様式C-1-2用'!$B$3:$O$1100,2,0),"")</f>
        <v>0</v>
      </c>
      <c r="C901" s="321" t="str">
        <f>IFERROR(VLOOKUP($A901,'様式C-1-2用'!$B$3:$O$1100,3,0),"")</f>
        <v/>
      </c>
      <c r="D901" s="321">
        <f>IFERROR(VLOOKUP($A901,'様式C-1-2用'!$B$3:$O$1100,5,0),"")</f>
        <v>0</v>
      </c>
      <c r="E901" s="321">
        <f>IFERROR(VLOOKUP($A901,'様式C-1-2用'!$B$3:$O$1100,6,0),"")</f>
        <v>0</v>
      </c>
      <c r="F901" s="321">
        <f>IFERROR(VLOOKUP($A901,'様式C-1-2用'!$B$3:$O$1100,7,0),"")</f>
        <v>0</v>
      </c>
      <c r="G901" s="321">
        <f>IFERROR(VLOOKUP($A901,'様式C-1-2用'!$B$3:$O$1100,8,0),"")</f>
        <v>0</v>
      </c>
      <c r="H901" s="327">
        <f>IFERROR(VLOOKUP($A901,'様式C-1-2用'!$B$3:$O$1100,9,0),"")</f>
        <v>0</v>
      </c>
      <c r="I901" s="321">
        <f>IFERROR(VLOOKUP($A901,'様式C-1-2用'!$B$3:$O$1100,10,0),"")</f>
        <v>0</v>
      </c>
      <c r="J901" s="321">
        <f>IFERROR(VLOOKUP($A901,'様式C-1-2用'!$B$3:$O$1100,11,0),"")</f>
        <v>0</v>
      </c>
      <c r="K901" s="321">
        <f t="shared" si="14"/>
        <v>0</v>
      </c>
      <c r="L901" s="321">
        <f>IFERROR(VLOOKUP($A901,'様式C-1-2用'!$B$3:$O$1100,12,0),"")</f>
        <v>0</v>
      </c>
      <c r="M901" s="321">
        <f>IFERROR(VLOOKUP($A901,'様式C-1-2用'!$B$3:$O$1100,13,0),"")</f>
        <v>0</v>
      </c>
      <c r="N901" s="321">
        <f>IFERROR(VLOOKUP($A901,'様式C-1-2用'!$B$3:$O$1100,14,0),"")</f>
        <v>0</v>
      </c>
      <c r="O901" s="321">
        <f>IFERROR(VLOOKUP($A901,'様式C-1-2用'!$B$3:$P$1100,15,0),"")</f>
        <v>0</v>
      </c>
    </row>
    <row r="902" spans="1:15" ht="15.95" customHeight="1" x14ac:dyDescent="0.15">
      <c r="A902" s="314">
        <v>900</v>
      </c>
      <c r="B902" s="320">
        <f>IFERROR(VLOOKUP($A902,'様式C-1-2用'!$B$3:$O$1100,2,0),"")</f>
        <v>0</v>
      </c>
      <c r="C902" s="321" t="str">
        <f>IFERROR(VLOOKUP($A902,'様式C-1-2用'!$B$3:$O$1100,3,0),"")</f>
        <v/>
      </c>
      <c r="D902" s="321">
        <f>IFERROR(VLOOKUP($A902,'様式C-1-2用'!$B$3:$O$1100,5,0),"")</f>
        <v>0</v>
      </c>
      <c r="E902" s="321">
        <f>IFERROR(VLOOKUP($A902,'様式C-1-2用'!$B$3:$O$1100,6,0),"")</f>
        <v>0</v>
      </c>
      <c r="F902" s="321">
        <f>IFERROR(VLOOKUP($A902,'様式C-1-2用'!$B$3:$O$1100,7,0),"")</f>
        <v>0</v>
      </c>
      <c r="G902" s="321">
        <f>IFERROR(VLOOKUP($A902,'様式C-1-2用'!$B$3:$O$1100,8,0),"")</f>
        <v>0</v>
      </c>
      <c r="H902" s="327">
        <f>IFERROR(VLOOKUP($A902,'様式C-1-2用'!$B$3:$O$1100,9,0),"")</f>
        <v>0</v>
      </c>
      <c r="I902" s="321">
        <f>IFERROR(VLOOKUP($A902,'様式C-1-2用'!$B$3:$O$1100,10,0),"")</f>
        <v>0</v>
      </c>
      <c r="J902" s="321">
        <f>IFERROR(VLOOKUP($A902,'様式C-1-2用'!$B$3:$O$1100,11,0),"")</f>
        <v>0</v>
      </c>
      <c r="K902" s="321">
        <f t="shared" si="14"/>
        <v>0</v>
      </c>
      <c r="L902" s="321">
        <f>IFERROR(VLOOKUP($A902,'様式C-1-2用'!$B$3:$O$1100,12,0),"")</f>
        <v>0</v>
      </c>
      <c r="M902" s="321">
        <f>IFERROR(VLOOKUP($A902,'様式C-1-2用'!$B$3:$O$1100,13,0),"")</f>
        <v>0</v>
      </c>
      <c r="N902" s="321">
        <f>IFERROR(VLOOKUP($A902,'様式C-1-2用'!$B$3:$O$1100,14,0),"")</f>
        <v>0</v>
      </c>
      <c r="O902" s="321">
        <f>IFERROR(VLOOKUP($A902,'様式C-1-2用'!$B$3:$P$1100,15,0),"")</f>
        <v>0</v>
      </c>
    </row>
    <row r="903" spans="1:15" ht="15.95" customHeight="1" x14ac:dyDescent="0.15">
      <c r="A903" s="314">
        <v>901</v>
      </c>
      <c r="B903" s="320">
        <f>IFERROR(VLOOKUP($A903,'様式C-1-2用'!$B$3:$O$1100,2,0),"")</f>
        <v>0</v>
      </c>
      <c r="C903" s="321" t="str">
        <f>IFERROR(VLOOKUP($A903,'様式C-1-2用'!$B$3:$O$1100,3,0),"")</f>
        <v/>
      </c>
      <c r="D903" s="321">
        <f>IFERROR(VLOOKUP($A903,'様式C-1-2用'!$B$3:$O$1100,5,0),"")</f>
        <v>0</v>
      </c>
      <c r="E903" s="321">
        <f>IFERROR(VLOOKUP($A903,'様式C-1-2用'!$B$3:$O$1100,6,0),"")</f>
        <v>0</v>
      </c>
      <c r="F903" s="321">
        <f>IFERROR(VLOOKUP($A903,'様式C-1-2用'!$B$3:$O$1100,7,0),"")</f>
        <v>0</v>
      </c>
      <c r="G903" s="321">
        <f>IFERROR(VLOOKUP($A903,'様式C-1-2用'!$B$3:$O$1100,8,0),"")</f>
        <v>0</v>
      </c>
      <c r="H903" s="327">
        <f>IFERROR(VLOOKUP($A903,'様式C-1-2用'!$B$3:$O$1100,9,0),"")</f>
        <v>0</v>
      </c>
      <c r="I903" s="321">
        <f>IFERROR(VLOOKUP($A903,'様式C-1-2用'!$B$3:$O$1100,10,0),"")</f>
        <v>0</v>
      </c>
      <c r="J903" s="321">
        <f>IFERROR(VLOOKUP($A903,'様式C-1-2用'!$B$3:$O$1100,11,0),"")</f>
        <v>0</v>
      </c>
      <c r="K903" s="321">
        <f t="shared" si="14"/>
        <v>0</v>
      </c>
      <c r="L903" s="321">
        <f>IFERROR(VLOOKUP($A903,'様式C-1-2用'!$B$3:$O$1100,12,0),"")</f>
        <v>0</v>
      </c>
      <c r="M903" s="321">
        <f>IFERROR(VLOOKUP($A903,'様式C-1-2用'!$B$3:$O$1100,13,0),"")</f>
        <v>0</v>
      </c>
      <c r="N903" s="321">
        <f>IFERROR(VLOOKUP($A903,'様式C-1-2用'!$B$3:$O$1100,14,0),"")</f>
        <v>0</v>
      </c>
      <c r="O903" s="321">
        <f>IFERROR(VLOOKUP($A903,'様式C-1-2用'!$B$3:$P$1100,15,0),"")</f>
        <v>0</v>
      </c>
    </row>
    <row r="904" spans="1:15" ht="15.95" customHeight="1" x14ac:dyDescent="0.15">
      <c r="A904" s="314">
        <v>902</v>
      </c>
      <c r="B904" s="320">
        <f>IFERROR(VLOOKUP($A904,'様式C-1-2用'!$B$3:$O$1100,2,0),"")</f>
        <v>0</v>
      </c>
      <c r="C904" s="321" t="str">
        <f>IFERROR(VLOOKUP($A904,'様式C-1-2用'!$B$3:$O$1100,3,0),"")</f>
        <v/>
      </c>
      <c r="D904" s="321">
        <f>IFERROR(VLOOKUP($A904,'様式C-1-2用'!$B$3:$O$1100,5,0),"")</f>
        <v>0</v>
      </c>
      <c r="E904" s="321">
        <f>IFERROR(VLOOKUP($A904,'様式C-1-2用'!$B$3:$O$1100,6,0),"")</f>
        <v>0</v>
      </c>
      <c r="F904" s="321">
        <f>IFERROR(VLOOKUP($A904,'様式C-1-2用'!$B$3:$O$1100,7,0),"")</f>
        <v>0</v>
      </c>
      <c r="G904" s="321">
        <f>IFERROR(VLOOKUP($A904,'様式C-1-2用'!$B$3:$O$1100,8,0),"")</f>
        <v>0</v>
      </c>
      <c r="H904" s="327">
        <f>IFERROR(VLOOKUP($A904,'様式C-1-2用'!$B$3:$O$1100,9,0),"")</f>
        <v>0</v>
      </c>
      <c r="I904" s="321">
        <f>IFERROR(VLOOKUP($A904,'様式C-1-2用'!$B$3:$O$1100,10,0),"")</f>
        <v>0</v>
      </c>
      <c r="J904" s="321">
        <f>IFERROR(VLOOKUP($A904,'様式C-1-2用'!$B$3:$O$1100,11,0),"")</f>
        <v>0</v>
      </c>
      <c r="K904" s="321">
        <f t="shared" si="14"/>
        <v>0</v>
      </c>
      <c r="L904" s="321">
        <f>IFERROR(VLOOKUP($A904,'様式C-1-2用'!$B$3:$O$1100,12,0),"")</f>
        <v>0</v>
      </c>
      <c r="M904" s="321">
        <f>IFERROR(VLOOKUP($A904,'様式C-1-2用'!$B$3:$O$1100,13,0),"")</f>
        <v>0</v>
      </c>
      <c r="N904" s="321">
        <f>IFERROR(VLOOKUP($A904,'様式C-1-2用'!$B$3:$O$1100,14,0),"")</f>
        <v>0</v>
      </c>
      <c r="O904" s="321">
        <f>IFERROR(VLOOKUP($A904,'様式C-1-2用'!$B$3:$P$1100,15,0),"")</f>
        <v>0</v>
      </c>
    </row>
    <row r="905" spans="1:15" ht="15.95" customHeight="1" x14ac:dyDescent="0.15">
      <c r="A905" s="314">
        <v>903</v>
      </c>
      <c r="B905" s="320">
        <f>IFERROR(VLOOKUP($A905,'様式C-1-2用'!$B$3:$O$1100,2,0),"")</f>
        <v>0</v>
      </c>
      <c r="C905" s="321" t="str">
        <f>IFERROR(VLOOKUP($A905,'様式C-1-2用'!$B$3:$O$1100,3,0),"")</f>
        <v/>
      </c>
      <c r="D905" s="321">
        <f>IFERROR(VLOOKUP($A905,'様式C-1-2用'!$B$3:$O$1100,5,0),"")</f>
        <v>0</v>
      </c>
      <c r="E905" s="321">
        <f>IFERROR(VLOOKUP($A905,'様式C-1-2用'!$B$3:$O$1100,6,0),"")</f>
        <v>0</v>
      </c>
      <c r="F905" s="321">
        <f>IFERROR(VLOOKUP($A905,'様式C-1-2用'!$B$3:$O$1100,7,0),"")</f>
        <v>0</v>
      </c>
      <c r="G905" s="321">
        <f>IFERROR(VLOOKUP($A905,'様式C-1-2用'!$B$3:$O$1100,8,0),"")</f>
        <v>0</v>
      </c>
      <c r="H905" s="327">
        <f>IFERROR(VLOOKUP($A905,'様式C-1-2用'!$B$3:$O$1100,9,0),"")</f>
        <v>0</v>
      </c>
      <c r="I905" s="321">
        <f>IFERROR(VLOOKUP($A905,'様式C-1-2用'!$B$3:$O$1100,10,0),"")</f>
        <v>0</v>
      </c>
      <c r="J905" s="321">
        <f>IFERROR(VLOOKUP($A905,'様式C-1-2用'!$B$3:$O$1100,11,0),"")</f>
        <v>0</v>
      </c>
      <c r="K905" s="321">
        <f t="shared" si="14"/>
        <v>0</v>
      </c>
      <c r="L905" s="321">
        <f>IFERROR(VLOOKUP($A905,'様式C-1-2用'!$B$3:$O$1100,12,0),"")</f>
        <v>0</v>
      </c>
      <c r="M905" s="321">
        <f>IFERROR(VLOOKUP($A905,'様式C-1-2用'!$B$3:$O$1100,13,0),"")</f>
        <v>0</v>
      </c>
      <c r="N905" s="321">
        <f>IFERROR(VLOOKUP($A905,'様式C-1-2用'!$B$3:$O$1100,14,0),"")</f>
        <v>0</v>
      </c>
      <c r="O905" s="321">
        <f>IFERROR(VLOOKUP($A905,'様式C-1-2用'!$B$3:$P$1100,15,0),"")</f>
        <v>0</v>
      </c>
    </row>
    <row r="906" spans="1:15" ht="15.95" customHeight="1" x14ac:dyDescent="0.15">
      <c r="A906" s="314">
        <v>904</v>
      </c>
      <c r="B906" s="320">
        <f>IFERROR(VLOOKUP($A906,'様式C-1-2用'!$B$3:$O$1100,2,0),"")</f>
        <v>0</v>
      </c>
      <c r="C906" s="321" t="str">
        <f>IFERROR(VLOOKUP($A906,'様式C-1-2用'!$B$3:$O$1100,3,0),"")</f>
        <v/>
      </c>
      <c r="D906" s="321">
        <f>IFERROR(VLOOKUP($A906,'様式C-1-2用'!$B$3:$O$1100,5,0),"")</f>
        <v>0</v>
      </c>
      <c r="E906" s="321">
        <f>IFERROR(VLOOKUP($A906,'様式C-1-2用'!$B$3:$O$1100,6,0),"")</f>
        <v>0</v>
      </c>
      <c r="F906" s="321">
        <f>IFERROR(VLOOKUP($A906,'様式C-1-2用'!$B$3:$O$1100,7,0),"")</f>
        <v>0</v>
      </c>
      <c r="G906" s="321">
        <f>IFERROR(VLOOKUP($A906,'様式C-1-2用'!$B$3:$O$1100,8,0),"")</f>
        <v>0</v>
      </c>
      <c r="H906" s="327">
        <f>IFERROR(VLOOKUP($A906,'様式C-1-2用'!$B$3:$O$1100,9,0),"")</f>
        <v>0</v>
      </c>
      <c r="I906" s="321">
        <f>IFERROR(VLOOKUP($A906,'様式C-1-2用'!$B$3:$O$1100,10,0),"")</f>
        <v>0</v>
      </c>
      <c r="J906" s="321">
        <f>IFERROR(VLOOKUP($A906,'様式C-1-2用'!$B$3:$O$1100,11,0),"")</f>
        <v>0</v>
      </c>
      <c r="K906" s="321">
        <f t="shared" si="14"/>
        <v>0</v>
      </c>
      <c r="L906" s="321">
        <f>IFERROR(VLOOKUP($A906,'様式C-1-2用'!$B$3:$O$1100,12,0),"")</f>
        <v>0</v>
      </c>
      <c r="M906" s="321">
        <f>IFERROR(VLOOKUP($A906,'様式C-1-2用'!$B$3:$O$1100,13,0),"")</f>
        <v>0</v>
      </c>
      <c r="N906" s="321">
        <f>IFERROR(VLOOKUP($A906,'様式C-1-2用'!$B$3:$O$1100,14,0),"")</f>
        <v>0</v>
      </c>
      <c r="O906" s="321">
        <f>IFERROR(VLOOKUP($A906,'様式C-1-2用'!$B$3:$P$1100,15,0),"")</f>
        <v>0</v>
      </c>
    </row>
    <row r="907" spans="1:15" ht="15.95" customHeight="1" x14ac:dyDescent="0.15">
      <c r="A907" s="314">
        <v>905</v>
      </c>
      <c r="B907" s="320">
        <f>IFERROR(VLOOKUP($A907,'様式C-1-2用'!$B$3:$O$1100,2,0),"")</f>
        <v>0</v>
      </c>
      <c r="C907" s="321" t="str">
        <f>IFERROR(VLOOKUP($A907,'様式C-1-2用'!$B$3:$O$1100,3,0),"")</f>
        <v/>
      </c>
      <c r="D907" s="321">
        <f>IFERROR(VLOOKUP($A907,'様式C-1-2用'!$B$3:$O$1100,5,0),"")</f>
        <v>0</v>
      </c>
      <c r="E907" s="321">
        <f>IFERROR(VLOOKUP($A907,'様式C-1-2用'!$B$3:$O$1100,6,0),"")</f>
        <v>0</v>
      </c>
      <c r="F907" s="321">
        <f>IFERROR(VLOOKUP($A907,'様式C-1-2用'!$B$3:$O$1100,7,0),"")</f>
        <v>0</v>
      </c>
      <c r="G907" s="321">
        <f>IFERROR(VLOOKUP($A907,'様式C-1-2用'!$B$3:$O$1100,8,0),"")</f>
        <v>0</v>
      </c>
      <c r="H907" s="327">
        <f>IFERROR(VLOOKUP($A907,'様式C-1-2用'!$B$3:$O$1100,9,0),"")</f>
        <v>0</v>
      </c>
      <c r="I907" s="321">
        <f>IFERROR(VLOOKUP($A907,'様式C-1-2用'!$B$3:$O$1100,10,0),"")</f>
        <v>0</v>
      </c>
      <c r="J907" s="321">
        <f>IFERROR(VLOOKUP($A907,'様式C-1-2用'!$B$3:$O$1100,11,0),"")</f>
        <v>0</v>
      </c>
      <c r="K907" s="321">
        <f t="shared" si="14"/>
        <v>0</v>
      </c>
      <c r="L907" s="321">
        <f>IFERROR(VLOOKUP($A907,'様式C-1-2用'!$B$3:$O$1100,12,0),"")</f>
        <v>0</v>
      </c>
      <c r="M907" s="321">
        <f>IFERROR(VLOOKUP($A907,'様式C-1-2用'!$B$3:$O$1100,13,0),"")</f>
        <v>0</v>
      </c>
      <c r="N907" s="321">
        <f>IFERROR(VLOOKUP($A907,'様式C-1-2用'!$B$3:$O$1100,14,0),"")</f>
        <v>0</v>
      </c>
      <c r="O907" s="321">
        <f>IFERROR(VLOOKUP($A907,'様式C-1-2用'!$B$3:$P$1100,15,0),"")</f>
        <v>0</v>
      </c>
    </row>
    <row r="908" spans="1:15" ht="15.95" customHeight="1" x14ac:dyDescent="0.15">
      <c r="A908" s="314">
        <v>906</v>
      </c>
      <c r="B908" s="320">
        <f>IFERROR(VLOOKUP($A908,'様式C-1-2用'!$B$3:$O$1100,2,0),"")</f>
        <v>0</v>
      </c>
      <c r="C908" s="321" t="str">
        <f>IFERROR(VLOOKUP($A908,'様式C-1-2用'!$B$3:$O$1100,3,0),"")</f>
        <v/>
      </c>
      <c r="D908" s="321">
        <f>IFERROR(VLOOKUP($A908,'様式C-1-2用'!$B$3:$O$1100,5,0),"")</f>
        <v>0</v>
      </c>
      <c r="E908" s="321">
        <f>IFERROR(VLOOKUP($A908,'様式C-1-2用'!$B$3:$O$1100,6,0),"")</f>
        <v>0</v>
      </c>
      <c r="F908" s="321">
        <f>IFERROR(VLOOKUP($A908,'様式C-1-2用'!$B$3:$O$1100,7,0),"")</f>
        <v>0</v>
      </c>
      <c r="G908" s="321">
        <f>IFERROR(VLOOKUP($A908,'様式C-1-2用'!$B$3:$O$1100,8,0),"")</f>
        <v>0</v>
      </c>
      <c r="H908" s="327">
        <f>IFERROR(VLOOKUP($A908,'様式C-1-2用'!$B$3:$O$1100,9,0),"")</f>
        <v>0</v>
      </c>
      <c r="I908" s="321">
        <f>IFERROR(VLOOKUP($A908,'様式C-1-2用'!$B$3:$O$1100,10,0),"")</f>
        <v>0</v>
      </c>
      <c r="J908" s="321">
        <f>IFERROR(VLOOKUP($A908,'様式C-1-2用'!$B$3:$O$1100,11,0),"")</f>
        <v>0</v>
      </c>
      <c r="K908" s="321">
        <f t="shared" si="14"/>
        <v>0</v>
      </c>
      <c r="L908" s="321">
        <f>IFERROR(VLOOKUP($A908,'様式C-1-2用'!$B$3:$O$1100,12,0),"")</f>
        <v>0</v>
      </c>
      <c r="M908" s="321">
        <f>IFERROR(VLOOKUP($A908,'様式C-1-2用'!$B$3:$O$1100,13,0),"")</f>
        <v>0</v>
      </c>
      <c r="N908" s="321">
        <f>IFERROR(VLOOKUP($A908,'様式C-1-2用'!$B$3:$O$1100,14,0),"")</f>
        <v>0</v>
      </c>
      <c r="O908" s="321">
        <f>IFERROR(VLOOKUP($A908,'様式C-1-2用'!$B$3:$P$1100,15,0),"")</f>
        <v>0</v>
      </c>
    </row>
    <row r="909" spans="1:15" ht="15.95" customHeight="1" x14ac:dyDescent="0.15">
      <c r="A909" s="314">
        <v>907</v>
      </c>
      <c r="B909" s="320">
        <f>IFERROR(VLOOKUP($A909,'様式C-1-2用'!$B$3:$O$1100,2,0),"")</f>
        <v>0</v>
      </c>
      <c r="C909" s="321" t="str">
        <f>IFERROR(VLOOKUP($A909,'様式C-1-2用'!$B$3:$O$1100,3,0),"")</f>
        <v/>
      </c>
      <c r="D909" s="321">
        <f>IFERROR(VLOOKUP($A909,'様式C-1-2用'!$B$3:$O$1100,5,0),"")</f>
        <v>0</v>
      </c>
      <c r="E909" s="321">
        <f>IFERROR(VLOOKUP($A909,'様式C-1-2用'!$B$3:$O$1100,6,0),"")</f>
        <v>0</v>
      </c>
      <c r="F909" s="321">
        <f>IFERROR(VLOOKUP($A909,'様式C-1-2用'!$B$3:$O$1100,7,0),"")</f>
        <v>0</v>
      </c>
      <c r="G909" s="321">
        <f>IFERROR(VLOOKUP($A909,'様式C-1-2用'!$B$3:$O$1100,8,0),"")</f>
        <v>0</v>
      </c>
      <c r="H909" s="327">
        <f>IFERROR(VLOOKUP($A909,'様式C-1-2用'!$B$3:$O$1100,9,0),"")</f>
        <v>0</v>
      </c>
      <c r="I909" s="321">
        <f>IFERROR(VLOOKUP($A909,'様式C-1-2用'!$B$3:$O$1100,10,0),"")</f>
        <v>0</v>
      </c>
      <c r="J909" s="321">
        <f>IFERROR(VLOOKUP($A909,'様式C-1-2用'!$B$3:$O$1100,11,0),"")</f>
        <v>0</v>
      </c>
      <c r="K909" s="321">
        <f t="shared" si="14"/>
        <v>0</v>
      </c>
      <c r="L909" s="321">
        <f>IFERROR(VLOOKUP($A909,'様式C-1-2用'!$B$3:$O$1100,12,0),"")</f>
        <v>0</v>
      </c>
      <c r="M909" s="321">
        <f>IFERROR(VLOOKUP($A909,'様式C-1-2用'!$B$3:$O$1100,13,0),"")</f>
        <v>0</v>
      </c>
      <c r="N909" s="321">
        <f>IFERROR(VLOOKUP($A909,'様式C-1-2用'!$B$3:$O$1100,14,0),"")</f>
        <v>0</v>
      </c>
      <c r="O909" s="321">
        <f>IFERROR(VLOOKUP($A909,'様式C-1-2用'!$B$3:$P$1100,15,0),"")</f>
        <v>0</v>
      </c>
    </row>
    <row r="910" spans="1:15" ht="15.95" customHeight="1" x14ac:dyDescent="0.15">
      <c r="A910" s="314">
        <v>908</v>
      </c>
      <c r="B910" s="320">
        <f>IFERROR(VLOOKUP($A910,'様式C-1-2用'!$B$3:$O$1100,2,0),"")</f>
        <v>0</v>
      </c>
      <c r="C910" s="321" t="str">
        <f>IFERROR(VLOOKUP($A910,'様式C-1-2用'!$B$3:$O$1100,3,0),"")</f>
        <v/>
      </c>
      <c r="D910" s="321">
        <f>IFERROR(VLOOKUP($A910,'様式C-1-2用'!$B$3:$O$1100,5,0),"")</f>
        <v>0</v>
      </c>
      <c r="E910" s="321">
        <f>IFERROR(VLOOKUP($A910,'様式C-1-2用'!$B$3:$O$1100,6,0),"")</f>
        <v>0</v>
      </c>
      <c r="F910" s="321">
        <f>IFERROR(VLOOKUP($A910,'様式C-1-2用'!$B$3:$O$1100,7,0),"")</f>
        <v>0</v>
      </c>
      <c r="G910" s="321">
        <f>IFERROR(VLOOKUP($A910,'様式C-1-2用'!$B$3:$O$1100,8,0),"")</f>
        <v>0</v>
      </c>
      <c r="H910" s="327">
        <f>IFERROR(VLOOKUP($A910,'様式C-1-2用'!$B$3:$O$1100,9,0),"")</f>
        <v>0</v>
      </c>
      <c r="I910" s="321">
        <f>IFERROR(VLOOKUP($A910,'様式C-1-2用'!$B$3:$O$1100,10,0),"")</f>
        <v>0</v>
      </c>
      <c r="J910" s="321">
        <f>IFERROR(VLOOKUP($A910,'様式C-1-2用'!$B$3:$O$1100,11,0),"")</f>
        <v>0</v>
      </c>
      <c r="K910" s="321">
        <f t="shared" si="14"/>
        <v>0</v>
      </c>
      <c r="L910" s="321">
        <f>IFERROR(VLOOKUP($A910,'様式C-1-2用'!$B$3:$O$1100,12,0),"")</f>
        <v>0</v>
      </c>
      <c r="M910" s="321">
        <f>IFERROR(VLOOKUP($A910,'様式C-1-2用'!$B$3:$O$1100,13,0),"")</f>
        <v>0</v>
      </c>
      <c r="N910" s="321">
        <f>IFERROR(VLOOKUP($A910,'様式C-1-2用'!$B$3:$O$1100,14,0),"")</f>
        <v>0</v>
      </c>
      <c r="O910" s="321">
        <f>IFERROR(VLOOKUP($A910,'様式C-1-2用'!$B$3:$P$1100,15,0),"")</f>
        <v>0</v>
      </c>
    </row>
    <row r="911" spans="1:15" ht="15.95" customHeight="1" x14ac:dyDescent="0.15">
      <c r="A911" s="314">
        <v>909</v>
      </c>
      <c r="B911" s="320">
        <f>IFERROR(VLOOKUP($A911,'様式C-1-2用'!$B$3:$O$1100,2,0),"")</f>
        <v>0</v>
      </c>
      <c r="C911" s="321" t="str">
        <f>IFERROR(VLOOKUP($A911,'様式C-1-2用'!$B$3:$O$1100,3,0),"")</f>
        <v/>
      </c>
      <c r="D911" s="321">
        <f>IFERROR(VLOOKUP($A911,'様式C-1-2用'!$B$3:$O$1100,5,0),"")</f>
        <v>0</v>
      </c>
      <c r="E911" s="321">
        <f>IFERROR(VLOOKUP($A911,'様式C-1-2用'!$B$3:$O$1100,6,0),"")</f>
        <v>0</v>
      </c>
      <c r="F911" s="321">
        <f>IFERROR(VLOOKUP($A911,'様式C-1-2用'!$B$3:$O$1100,7,0),"")</f>
        <v>0</v>
      </c>
      <c r="G911" s="321">
        <f>IFERROR(VLOOKUP($A911,'様式C-1-2用'!$B$3:$O$1100,8,0),"")</f>
        <v>0</v>
      </c>
      <c r="H911" s="327">
        <f>IFERROR(VLOOKUP($A911,'様式C-1-2用'!$B$3:$O$1100,9,0),"")</f>
        <v>0</v>
      </c>
      <c r="I911" s="321">
        <f>IFERROR(VLOOKUP($A911,'様式C-1-2用'!$B$3:$O$1100,10,0),"")</f>
        <v>0</v>
      </c>
      <c r="J911" s="321">
        <f>IFERROR(VLOOKUP($A911,'様式C-1-2用'!$B$3:$O$1100,11,0),"")</f>
        <v>0</v>
      </c>
      <c r="K911" s="321">
        <f t="shared" si="14"/>
        <v>0</v>
      </c>
      <c r="L911" s="321">
        <f>IFERROR(VLOOKUP($A911,'様式C-1-2用'!$B$3:$O$1100,12,0),"")</f>
        <v>0</v>
      </c>
      <c r="M911" s="321">
        <f>IFERROR(VLOOKUP($A911,'様式C-1-2用'!$B$3:$O$1100,13,0),"")</f>
        <v>0</v>
      </c>
      <c r="N911" s="321">
        <f>IFERROR(VLOOKUP($A911,'様式C-1-2用'!$B$3:$O$1100,14,0),"")</f>
        <v>0</v>
      </c>
      <c r="O911" s="321">
        <f>IFERROR(VLOOKUP($A911,'様式C-1-2用'!$B$3:$P$1100,15,0),"")</f>
        <v>0</v>
      </c>
    </row>
    <row r="912" spans="1:15" ht="15.95" customHeight="1" x14ac:dyDescent="0.15">
      <c r="A912" s="314">
        <v>910</v>
      </c>
      <c r="B912" s="320">
        <f>IFERROR(VLOOKUP($A912,'様式C-1-2用'!$B$3:$O$1100,2,0),"")</f>
        <v>0</v>
      </c>
      <c r="C912" s="321" t="str">
        <f>IFERROR(VLOOKUP($A912,'様式C-1-2用'!$B$3:$O$1100,3,0),"")</f>
        <v/>
      </c>
      <c r="D912" s="321">
        <f>IFERROR(VLOOKUP($A912,'様式C-1-2用'!$B$3:$O$1100,5,0),"")</f>
        <v>0</v>
      </c>
      <c r="E912" s="321">
        <f>IFERROR(VLOOKUP($A912,'様式C-1-2用'!$B$3:$O$1100,6,0),"")</f>
        <v>0</v>
      </c>
      <c r="F912" s="321">
        <f>IFERROR(VLOOKUP($A912,'様式C-1-2用'!$B$3:$O$1100,7,0),"")</f>
        <v>0</v>
      </c>
      <c r="G912" s="321">
        <f>IFERROR(VLOOKUP($A912,'様式C-1-2用'!$B$3:$O$1100,8,0),"")</f>
        <v>0</v>
      </c>
      <c r="H912" s="327">
        <f>IFERROR(VLOOKUP($A912,'様式C-1-2用'!$B$3:$O$1100,9,0),"")</f>
        <v>0</v>
      </c>
      <c r="I912" s="321">
        <f>IFERROR(VLOOKUP($A912,'様式C-1-2用'!$B$3:$O$1100,10,0),"")</f>
        <v>0</v>
      </c>
      <c r="J912" s="321">
        <f>IFERROR(VLOOKUP($A912,'様式C-1-2用'!$B$3:$O$1100,11,0),"")</f>
        <v>0</v>
      </c>
      <c r="K912" s="321">
        <f t="shared" si="14"/>
        <v>0</v>
      </c>
      <c r="L912" s="321">
        <f>IFERROR(VLOOKUP($A912,'様式C-1-2用'!$B$3:$O$1100,12,0),"")</f>
        <v>0</v>
      </c>
      <c r="M912" s="321">
        <f>IFERROR(VLOOKUP($A912,'様式C-1-2用'!$B$3:$O$1100,13,0),"")</f>
        <v>0</v>
      </c>
      <c r="N912" s="321">
        <f>IFERROR(VLOOKUP($A912,'様式C-1-2用'!$B$3:$O$1100,14,0),"")</f>
        <v>0</v>
      </c>
      <c r="O912" s="321">
        <f>IFERROR(VLOOKUP($A912,'様式C-1-2用'!$B$3:$P$1100,15,0),"")</f>
        <v>0</v>
      </c>
    </row>
    <row r="913" spans="1:15" ht="15.95" customHeight="1" x14ac:dyDescent="0.15">
      <c r="A913" s="314">
        <v>911</v>
      </c>
      <c r="B913" s="320">
        <f>IFERROR(VLOOKUP($A913,'様式C-1-2用'!$B$3:$O$1100,2,0),"")</f>
        <v>0</v>
      </c>
      <c r="C913" s="321" t="str">
        <f>IFERROR(VLOOKUP($A913,'様式C-1-2用'!$B$3:$O$1100,3,0),"")</f>
        <v/>
      </c>
      <c r="D913" s="321">
        <f>IFERROR(VLOOKUP($A913,'様式C-1-2用'!$B$3:$O$1100,5,0),"")</f>
        <v>0</v>
      </c>
      <c r="E913" s="321">
        <f>IFERROR(VLOOKUP($A913,'様式C-1-2用'!$B$3:$O$1100,6,0),"")</f>
        <v>0</v>
      </c>
      <c r="F913" s="321">
        <f>IFERROR(VLOOKUP($A913,'様式C-1-2用'!$B$3:$O$1100,7,0),"")</f>
        <v>0</v>
      </c>
      <c r="G913" s="321">
        <f>IFERROR(VLOOKUP($A913,'様式C-1-2用'!$B$3:$O$1100,8,0),"")</f>
        <v>0</v>
      </c>
      <c r="H913" s="327">
        <f>IFERROR(VLOOKUP($A913,'様式C-1-2用'!$B$3:$O$1100,9,0),"")</f>
        <v>0</v>
      </c>
      <c r="I913" s="321">
        <f>IFERROR(VLOOKUP($A913,'様式C-1-2用'!$B$3:$O$1100,10,0),"")</f>
        <v>0</v>
      </c>
      <c r="J913" s="321">
        <f>IFERROR(VLOOKUP($A913,'様式C-1-2用'!$B$3:$O$1100,11,0),"")</f>
        <v>0</v>
      </c>
      <c r="K913" s="321">
        <f t="shared" si="14"/>
        <v>0</v>
      </c>
      <c r="L913" s="321">
        <f>IFERROR(VLOOKUP($A913,'様式C-1-2用'!$B$3:$O$1100,12,0),"")</f>
        <v>0</v>
      </c>
      <c r="M913" s="321">
        <f>IFERROR(VLOOKUP($A913,'様式C-1-2用'!$B$3:$O$1100,13,0),"")</f>
        <v>0</v>
      </c>
      <c r="N913" s="321">
        <f>IFERROR(VLOOKUP($A913,'様式C-1-2用'!$B$3:$O$1100,14,0),"")</f>
        <v>0</v>
      </c>
      <c r="O913" s="321">
        <f>IFERROR(VLOOKUP($A913,'様式C-1-2用'!$B$3:$P$1100,15,0),"")</f>
        <v>0</v>
      </c>
    </row>
    <row r="914" spans="1:15" ht="15.95" customHeight="1" x14ac:dyDescent="0.15">
      <c r="A914" s="314">
        <v>912</v>
      </c>
      <c r="B914" s="320">
        <f>IFERROR(VLOOKUP($A914,'様式C-1-2用'!$B$3:$O$1100,2,0),"")</f>
        <v>0</v>
      </c>
      <c r="C914" s="321" t="str">
        <f>IFERROR(VLOOKUP($A914,'様式C-1-2用'!$B$3:$O$1100,3,0),"")</f>
        <v/>
      </c>
      <c r="D914" s="321">
        <f>IFERROR(VLOOKUP($A914,'様式C-1-2用'!$B$3:$O$1100,5,0),"")</f>
        <v>0</v>
      </c>
      <c r="E914" s="321">
        <f>IFERROR(VLOOKUP($A914,'様式C-1-2用'!$B$3:$O$1100,6,0),"")</f>
        <v>0</v>
      </c>
      <c r="F914" s="321">
        <f>IFERROR(VLOOKUP($A914,'様式C-1-2用'!$B$3:$O$1100,7,0),"")</f>
        <v>0</v>
      </c>
      <c r="G914" s="321">
        <f>IFERROR(VLOOKUP($A914,'様式C-1-2用'!$B$3:$O$1100,8,0),"")</f>
        <v>0</v>
      </c>
      <c r="H914" s="327">
        <f>IFERROR(VLOOKUP($A914,'様式C-1-2用'!$B$3:$O$1100,9,0),"")</f>
        <v>0</v>
      </c>
      <c r="I914" s="321">
        <f>IFERROR(VLOOKUP($A914,'様式C-1-2用'!$B$3:$O$1100,10,0),"")</f>
        <v>0</v>
      </c>
      <c r="J914" s="321">
        <f>IFERROR(VLOOKUP($A914,'様式C-1-2用'!$B$3:$O$1100,11,0),"")</f>
        <v>0</v>
      </c>
      <c r="K914" s="321">
        <f t="shared" si="14"/>
        <v>0</v>
      </c>
      <c r="L914" s="321">
        <f>IFERROR(VLOOKUP($A914,'様式C-1-2用'!$B$3:$O$1100,12,0),"")</f>
        <v>0</v>
      </c>
      <c r="M914" s="321">
        <f>IFERROR(VLOOKUP($A914,'様式C-1-2用'!$B$3:$O$1100,13,0),"")</f>
        <v>0</v>
      </c>
      <c r="N914" s="321">
        <f>IFERROR(VLOOKUP($A914,'様式C-1-2用'!$B$3:$O$1100,14,0),"")</f>
        <v>0</v>
      </c>
      <c r="O914" s="321">
        <f>IFERROR(VLOOKUP($A914,'様式C-1-2用'!$B$3:$P$1100,15,0),"")</f>
        <v>0</v>
      </c>
    </row>
    <row r="915" spans="1:15" ht="15.95" customHeight="1" x14ac:dyDescent="0.15">
      <c r="A915" s="314">
        <v>913</v>
      </c>
      <c r="B915" s="320">
        <f>IFERROR(VLOOKUP($A915,'様式C-1-2用'!$B$3:$O$1100,2,0),"")</f>
        <v>0</v>
      </c>
      <c r="C915" s="321" t="str">
        <f>IFERROR(VLOOKUP($A915,'様式C-1-2用'!$B$3:$O$1100,3,0),"")</f>
        <v/>
      </c>
      <c r="D915" s="321">
        <f>IFERROR(VLOOKUP($A915,'様式C-1-2用'!$B$3:$O$1100,5,0),"")</f>
        <v>0</v>
      </c>
      <c r="E915" s="321">
        <f>IFERROR(VLOOKUP($A915,'様式C-1-2用'!$B$3:$O$1100,6,0),"")</f>
        <v>0</v>
      </c>
      <c r="F915" s="321">
        <f>IFERROR(VLOOKUP($A915,'様式C-1-2用'!$B$3:$O$1100,7,0),"")</f>
        <v>0</v>
      </c>
      <c r="G915" s="321">
        <f>IFERROR(VLOOKUP($A915,'様式C-1-2用'!$B$3:$O$1100,8,0),"")</f>
        <v>0</v>
      </c>
      <c r="H915" s="327">
        <f>IFERROR(VLOOKUP($A915,'様式C-1-2用'!$B$3:$O$1100,9,0),"")</f>
        <v>0</v>
      </c>
      <c r="I915" s="321">
        <f>IFERROR(VLOOKUP($A915,'様式C-1-2用'!$B$3:$O$1100,10,0),"")</f>
        <v>0</v>
      </c>
      <c r="J915" s="321">
        <f>IFERROR(VLOOKUP($A915,'様式C-1-2用'!$B$3:$O$1100,11,0),"")</f>
        <v>0</v>
      </c>
      <c r="K915" s="321">
        <f t="shared" si="14"/>
        <v>0</v>
      </c>
      <c r="L915" s="321">
        <f>IFERROR(VLOOKUP($A915,'様式C-1-2用'!$B$3:$O$1100,12,0),"")</f>
        <v>0</v>
      </c>
      <c r="M915" s="321">
        <f>IFERROR(VLOOKUP($A915,'様式C-1-2用'!$B$3:$O$1100,13,0),"")</f>
        <v>0</v>
      </c>
      <c r="N915" s="321">
        <f>IFERROR(VLOOKUP($A915,'様式C-1-2用'!$B$3:$O$1100,14,0),"")</f>
        <v>0</v>
      </c>
      <c r="O915" s="321">
        <f>IFERROR(VLOOKUP($A915,'様式C-1-2用'!$B$3:$P$1100,15,0),"")</f>
        <v>0</v>
      </c>
    </row>
    <row r="916" spans="1:15" ht="15.95" customHeight="1" x14ac:dyDescent="0.15">
      <c r="A916" s="314">
        <v>914</v>
      </c>
      <c r="B916" s="320">
        <f>IFERROR(VLOOKUP($A916,'様式C-1-2用'!$B$3:$O$1100,2,0),"")</f>
        <v>0</v>
      </c>
      <c r="C916" s="321" t="str">
        <f>IFERROR(VLOOKUP($A916,'様式C-1-2用'!$B$3:$O$1100,3,0),"")</f>
        <v/>
      </c>
      <c r="D916" s="321">
        <f>IFERROR(VLOOKUP($A916,'様式C-1-2用'!$B$3:$O$1100,5,0),"")</f>
        <v>0</v>
      </c>
      <c r="E916" s="321">
        <f>IFERROR(VLOOKUP($A916,'様式C-1-2用'!$B$3:$O$1100,6,0),"")</f>
        <v>0</v>
      </c>
      <c r="F916" s="321">
        <f>IFERROR(VLOOKUP($A916,'様式C-1-2用'!$B$3:$O$1100,7,0),"")</f>
        <v>0</v>
      </c>
      <c r="G916" s="321">
        <f>IFERROR(VLOOKUP($A916,'様式C-1-2用'!$B$3:$O$1100,8,0),"")</f>
        <v>0</v>
      </c>
      <c r="H916" s="327">
        <f>IFERROR(VLOOKUP($A916,'様式C-1-2用'!$B$3:$O$1100,9,0),"")</f>
        <v>0</v>
      </c>
      <c r="I916" s="321">
        <f>IFERROR(VLOOKUP($A916,'様式C-1-2用'!$B$3:$O$1100,10,0),"")</f>
        <v>0</v>
      </c>
      <c r="J916" s="321">
        <f>IFERROR(VLOOKUP($A916,'様式C-1-2用'!$B$3:$O$1100,11,0),"")</f>
        <v>0</v>
      </c>
      <c r="K916" s="321">
        <f t="shared" si="14"/>
        <v>0</v>
      </c>
      <c r="L916" s="321">
        <f>IFERROR(VLOOKUP($A916,'様式C-1-2用'!$B$3:$O$1100,12,0),"")</f>
        <v>0</v>
      </c>
      <c r="M916" s="321">
        <f>IFERROR(VLOOKUP($A916,'様式C-1-2用'!$B$3:$O$1100,13,0),"")</f>
        <v>0</v>
      </c>
      <c r="N916" s="321">
        <f>IFERROR(VLOOKUP($A916,'様式C-1-2用'!$B$3:$O$1100,14,0),"")</f>
        <v>0</v>
      </c>
      <c r="O916" s="321">
        <f>IFERROR(VLOOKUP($A916,'様式C-1-2用'!$B$3:$P$1100,15,0),"")</f>
        <v>0</v>
      </c>
    </row>
    <row r="917" spans="1:15" ht="15.95" customHeight="1" x14ac:dyDescent="0.15">
      <c r="A917" s="314">
        <v>915</v>
      </c>
      <c r="B917" s="320">
        <f>IFERROR(VLOOKUP($A917,'様式C-1-2用'!$B$3:$O$1100,2,0),"")</f>
        <v>0</v>
      </c>
      <c r="C917" s="321" t="str">
        <f>IFERROR(VLOOKUP($A917,'様式C-1-2用'!$B$3:$O$1100,3,0),"")</f>
        <v/>
      </c>
      <c r="D917" s="321">
        <f>IFERROR(VLOOKUP($A917,'様式C-1-2用'!$B$3:$O$1100,5,0),"")</f>
        <v>0</v>
      </c>
      <c r="E917" s="321">
        <f>IFERROR(VLOOKUP($A917,'様式C-1-2用'!$B$3:$O$1100,6,0),"")</f>
        <v>0</v>
      </c>
      <c r="F917" s="321">
        <f>IFERROR(VLOOKUP($A917,'様式C-1-2用'!$B$3:$O$1100,7,0),"")</f>
        <v>0</v>
      </c>
      <c r="G917" s="321">
        <f>IFERROR(VLOOKUP($A917,'様式C-1-2用'!$B$3:$O$1100,8,0),"")</f>
        <v>0</v>
      </c>
      <c r="H917" s="327">
        <f>IFERROR(VLOOKUP($A917,'様式C-1-2用'!$B$3:$O$1100,9,0),"")</f>
        <v>0</v>
      </c>
      <c r="I917" s="321">
        <f>IFERROR(VLOOKUP($A917,'様式C-1-2用'!$B$3:$O$1100,10,0),"")</f>
        <v>0</v>
      </c>
      <c r="J917" s="321">
        <f>IFERROR(VLOOKUP($A917,'様式C-1-2用'!$B$3:$O$1100,11,0),"")</f>
        <v>0</v>
      </c>
      <c r="K917" s="321">
        <f t="shared" si="14"/>
        <v>0</v>
      </c>
      <c r="L917" s="321">
        <f>IFERROR(VLOOKUP($A917,'様式C-1-2用'!$B$3:$O$1100,12,0),"")</f>
        <v>0</v>
      </c>
      <c r="M917" s="321">
        <f>IFERROR(VLOOKUP($A917,'様式C-1-2用'!$B$3:$O$1100,13,0),"")</f>
        <v>0</v>
      </c>
      <c r="N917" s="321">
        <f>IFERROR(VLOOKUP($A917,'様式C-1-2用'!$B$3:$O$1100,14,0),"")</f>
        <v>0</v>
      </c>
      <c r="O917" s="321">
        <f>IFERROR(VLOOKUP($A917,'様式C-1-2用'!$B$3:$P$1100,15,0),"")</f>
        <v>0</v>
      </c>
    </row>
    <row r="918" spans="1:15" ht="15.95" customHeight="1" x14ac:dyDescent="0.15">
      <c r="A918" s="314">
        <v>916</v>
      </c>
      <c r="B918" s="320">
        <f>IFERROR(VLOOKUP($A918,'様式C-1-2用'!$B$3:$O$1100,2,0),"")</f>
        <v>0</v>
      </c>
      <c r="C918" s="321" t="str">
        <f>IFERROR(VLOOKUP($A918,'様式C-1-2用'!$B$3:$O$1100,3,0),"")</f>
        <v/>
      </c>
      <c r="D918" s="321">
        <f>IFERROR(VLOOKUP($A918,'様式C-1-2用'!$B$3:$O$1100,5,0),"")</f>
        <v>0</v>
      </c>
      <c r="E918" s="321">
        <f>IFERROR(VLOOKUP($A918,'様式C-1-2用'!$B$3:$O$1100,6,0),"")</f>
        <v>0</v>
      </c>
      <c r="F918" s="321">
        <f>IFERROR(VLOOKUP($A918,'様式C-1-2用'!$B$3:$O$1100,7,0),"")</f>
        <v>0</v>
      </c>
      <c r="G918" s="321">
        <f>IFERROR(VLOOKUP($A918,'様式C-1-2用'!$B$3:$O$1100,8,0),"")</f>
        <v>0</v>
      </c>
      <c r="H918" s="327">
        <f>IFERROR(VLOOKUP($A918,'様式C-1-2用'!$B$3:$O$1100,9,0),"")</f>
        <v>0</v>
      </c>
      <c r="I918" s="321">
        <f>IFERROR(VLOOKUP($A918,'様式C-1-2用'!$B$3:$O$1100,10,0),"")</f>
        <v>0</v>
      </c>
      <c r="J918" s="321">
        <f>IFERROR(VLOOKUP($A918,'様式C-1-2用'!$B$3:$O$1100,11,0),"")</f>
        <v>0</v>
      </c>
      <c r="K918" s="321">
        <f t="shared" si="14"/>
        <v>0</v>
      </c>
      <c r="L918" s="321">
        <f>IFERROR(VLOOKUP($A918,'様式C-1-2用'!$B$3:$O$1100,12,0),"")</f>
        <v>0</v>
      </c>
      <c r="M918" s="321">
        <f>IFERROR(VLOOKUP($A918,'様式C-1-2用'!$B$3:$O$1100,13,0),"")</f>
        <v>0</v>
      </c>
      <c r="N918" s="321">
        <f>IFERROR(VLOOKUP($A918,'様式C-1-2用'!$B$3:$O$1100,14,0),"")</f>
        <v>0</v>
      </c>
      <c r="O918" s="321">
        <f>IFERROR(VLOOKUP($A918,'様式C-1-2用'!$B$3:$P$1100,15,0),"")</f>
        <v>0</v>
      </c>
    </row>
    <row r="919" spans="1:15" ht="15.95" customHeight="1" x14ac:dyDescent="0.15">
      <c r="A919" s="314">
        <v>917</v>
      </c>
      <c r="B919" s="320">
        <f>IFERROR(VLOOKUP($A919,'様式C-1-2用'!$B$3:$O$1100,2,0),"")</f>
        <v>0</v>
      </c>
      <c r="C919" s="321" t="str">
        <f>IFERROR(VLOOKUP($A919,'様式C-1-2用'!$B$3:$O$1100,3,0),"")</f>
        <v/>
      </c>
      <c r="D919" s="321">
        <f>IFERROR(VLOOKUP($A919,'様式C-1-2用'!$B$3:$O$1100,5,0),"")</f>
        <v>0</v>
      </c>
      <c r="E919" s="321">
        <f>IFERROR(VLOOKUP($A919,'様式C-1-2用'!$B$3:$O$1100,6,0),"")</f>
        <v>0</v>
      </c>
      <c r="F919" s="321">
        <f>IFERROR(VLOOKUP($A919,'様式C-1-2用'!$B$3:$O$1100,7,0),"")</f>
        <v>0</v>
      </c>
      <c r="G919" s="321">
        <f>IFERROR(VLOOKUP($A919,'様式C-1-2用'!$B$3:$O$1100,8,0),"")</f>
        <v>0</v>
      </c>
      <c r="H919" s="327">
        <f>IFERROR(VLOOKUP($A919,'様式C-1-2用'!$B$3:$O$1100,9,0),"")</f>
        <v>0</v>
      </c>
      <c r="I919" s="321">
        <f>IFERROR(VLOOKUP($A919,'様式C-1-2用'!$B$3:$O$1100,10,0),"")</f>
        <v>0</v>
      </c>
      <c r="J919" s="321">
        <f>IFERROR(VLOOKUP($A919,'様式C-1-2用'!$B$3:$O$1100,11,0),"")</f>
        <v>0</v>
      </c>
      <c r="K919" s="321">
        <f t="shared" si="14"/>
        <v>0</v>
      </c>
      <c r="L919" s="321">
        <f>IFERROR(VLOOKUP($A919,'様式C-1-2用'!$B$3:$O$1100,12,0),"")</f>
        <v>0</v>
      </c>
      <c r="M919" s="321">
        <f>IFERROR(VLOOKUP($A919,'様式C-1-2用'!$B$3:$O$1100,13,0),"")</f>
        <v>0</v>
      </c>
      <c r="N919" s="321">
        <f>IFERROR(VLOOKUP($A919,'様式C-1-2用'!$B$3:$O$1100,14,0),"")</f>
        <v>0</v>
      </c>
      <c r="O919" s="321">
        <f>IFERROR(VLOOKUP($A919,'様式C-1-2用'!$B$3:$P$1100,15,0),"")</f>
        <v>0</v>
      </c>
    </row>
    <row r="920" spans="1:15" ht="15.95" customHeight="1" x14ac:dyDescent="0.15">
      <c r="A920" s="314">
        <v>918</v>
      </c>
      <c r="B920" s="320">
        <f>IFERROR(VLOOKUP($A920,'様式C-1-2用'!$B$3:$O$1100,2,0),"")</f>
        <v>0</v>
      </c>
      <c r="C920" s="321" t="str">
        <f>IFERROR(VLOOKUP($A920,'様式C-1-2用'!$B$3:$O$1100,3,0),"")</f>
        <v/>
      </c>
      <c r="D920" s="321">
        <f>IFERROR(VLOOKUP($A920,'様式C-1-2用'!$B$3:$O$1100,5,0),"")</f>
        <v>0</v>
      </c>
      <c r="E920" s="321">
        <f>IFERROR(VLOOKUP($A920,'様式C-1-2用'!$B$3:$O$1100,6,0),"")</f>
        <v>0</v>
      </c>
      <c r="F920" s="321">
        <f>IFERROR(VLOOKUP($A920,'様式C-1-2用'!$B$3:$O$1100,7,0),"")</f>
        <v>0</v>
      </c>
      <c r="G920" s="321">
        <f>IFERROR(VLOOKUP($A920,'様式C-1-2用'!$B$3:$O$1100,8,0),"")</f>
        <v>0</v>
      </c>
      <c r="H920" s="327">
        <f>IFERROR(VLOOKUP($A920,'様式C-1-2用'!$B$3:$O$1100,9,0),"")</f>
        <v>0</v>
      </c>
      <c r="I920" s="321">
        <f>IFERROR(VLOOKUP($A920,'様式C-1-2用'!$B$3:$O$1100,10,0),"")</f>
        <v>0</v>
      </c>
      <c r="J920" s="321">
        <f>IFERROR(VLOOKUP($A920,'様式C-1-2用'!$B$3:$O$1100,11,0),"")</f>
        <v>0</v>
      </c>
      <c r="K920" s="321">
        <f t="shared" si="14"/>
        <v>0</v>
      </c>
      <c r="L920" s="321">
        <f>IFERROR(VLOOKUP($A920,'様式C-1-2用'!$B$3:$O$1100,12,0),"")</f>
        <v>0</v>
      </c>
      <c r="M920" s="321">
        <f>IFERROR(VLOOKUP($A920,'様式C-1-2用'!$B$3:$O$1100,13,0),"")</f>
        <v>0</v>
      </c>
      <c r="N920" s="321">
        <f>IFERROR(VLOOKUP($A920,'様式C-1-2用'!$B$3:$O$1100,14,0),"")</f>
        <v>0</v>
      </c>
      <c r="O920" s="321">
        <f>IFERROR(VLOOKUP($A920,'様式C-1-2用'!$B$3:$P$1100,15,0),"")</f>
        <v>0</v>
      </c>
    </row>
    <row r="921" spans="1:15" ht="15.95" customHeight="1" x14ac:dyDescent="0.15">
      <c r="A921" s="314">
        <v>919</v>
      </c>
      <c r="B921" s="320">
        <f>IFERROR(VLOOKUP($A921,'様式C-1-2用'!$B$3:$O$1100,2,0),"")</f>
        <v>0</v>
      </c>
      <c r="C921" s="321" t="str">
        <f>IFERROR(VLOOKUP($A921,'様式C-1-2用'!$B$3:$O$1100,3,0),"")</f>
        <v/>
      </c>
      <c r="D921" s="321">
        <f>IFERROR(VLOOKUP($A921,'様式C-1-2用'!$B$3:$O$1100,5,0),"")</f>
        <v>0</v>
      </c>
      <c r="E921" s="321">
        <f>IFERROR(VLOOKUP($A921,'様式C-1-2用'!$B$3:$O$1100,6,0),"")</f>
        <v>0</v>
      </c>
      <c r="F921" s="321">
        <f>IFERROR(VLOOKUP($A921,'様式C-1-2用'!$B$3:$O$1100,7,0),"")</f>
        <v>0</v>
      </c>
      <c r="G921" s="321">
        <f>IFERROR(VLOOKUP($A921,'様式C-1-2用'!$B$3:$O$1100,8,0),"")</f>
        <v>0</v>
      </c>
      <c r="H921" s="327">
        <f>IFERROR(VLOOKUP($A921,'様式C-1-2用'!$B$3:$O$1100,9,0),"")</f>
        <v>0</v>
      </c>
      <c r="I921" s="321">
        <f>IFERROR(VLOOKUP($A921,'様式C-1-2用'!$B$3:$O$1100,10,0),"")</f>
        <v>0</v>
      </c>
      <c r="J921" s="321">
        <f>IFERROR(VLOOKUP($A921,'様式C-1-2用'!$B$3:$O$1100,11,0),"")</f>
        <v>0</v>
      </c>
      <c r="K921" s="321">
        <f t="shared" si="14"/>
        <v>0</v>
      </c>
      <c r="L921" s="321">
        <f>IFERROR(VLOOKUP($A921,'様式C-1-2用'!$B$3:$O$1100,12,0),"")</f>
        <v>0</v>
      </c>
      <c r="M921" s="321">
        <f>IFERROR(VLOOKUP($A921,'様式C-1-2用'!$B$3:$O$1100,13,0),"")</f>
        <v>0</v>
      </c>
      <c r="N921" s="321">
        <f>IFERROR(VLOOKUP($A921,'様式C-1-2用'!$B$3:$O$1100,14,0),"")</f>
        <v>0</v>
      </c>
      <c r="O921" s="321">
        <f>IFERROR(VLOOKUP($A921,'様式C-1-2用'!$B$3:$P$1100,15,0),"")</f>
        <v>0</v>
      </c>
    </row>
    <row r="922" spans="1:15" ht="15.95" customHeight="1" x14ac:dyDescent="0.15">
      <c r="A922" s="314">
        <v>920</v>
      </c>
      <c r="B922" s="320">
        <f>IFERROR(VLOOKUP($A922,'様式C-1-2用'!$B$3:$O$1100,2,0),"")</f>
        <v>0</v>
      </c>
      <c r="C922" s="321" t="str">
        <f>IFERROR(VLOOKUP($A922,'様式C-1-2用'!$B$3:$O$1100,3,0),"")</f>
        <v/>
      </c>
      <c r="D922" s="321">
        <f>IFERROR(VLOOKUP($A922,'様式C-1-2用'!$B$3:$O$1100,5,0),"")</f>
        <v>0</v>
      </c>
      <c r="E922" s="321">
        <f>IFERROR(VLOOKUP($A922,'様式C-1-2用'!$B$3:$O$1100,6,0),"")</f>
        <v>0</v>
      </c>
      <c r="F922" s="321">
        <f>IFERROR(VLOOKUP($A922,'様式C-1-2用'!$B$3:$O$1100,7,0),"")</f>
        <v>0</v>
      </c>
      <c r="G922" s="321">
        <f>IFERROR(VLOOKUP($A922,'様式C-1-2用'!$B$3:$O$1100,8,0),"")</f>
        <v>0</v>
      </c>
      <c r="H922" s="327">
        <f>IFERROR(VLOOKUP($A922,'様式C-1-2用'!$B$3:$O$1100,9,0),"")</f>
        <v>0</v>
      </c>
      <c r="I922" s="321">
        <f>IFERROR(VLOOKUP($A922,'様式C-1-2用'!$B$3:$O$1100,10,0),"")</f>
        <v>0</v>
      </c>
      <c r="J922" s="321">
        <f>IFERROR(VLOOKUP($A922,'様式C-1-2用'!$B$3:$O$1100,11,0),"")</f>
        <v>0</v>
      </c>
      <c r="K922" s="321">
        <f t="shared" si="14"/>
        <v>0</v>
      </c>
      <c r="L922" s="321">
        <f>IFERROR(VLOOKUP($A922,'様式C-1-2用'!$B$3:$O$1100,12,0),"")</f>
        <v>0</v>
      </c>
      <c r="M922" s="321">
        <f>IFERROR(VLOOKUP($A922,'様式C-1-2用'!$B$3:$O$1100,13,0),"")</f>
        <v>0</v>
      </c>
      <c r="N922" s="321">
        <f>IFERROR(VLOOKUP($A922,'様式C-1-2用'!$B$3:$O$1100,14,0),"")</f>
        <v>0</v>
      </c>
      <c r="O922" s="321">
        <f>IFERROR(VLOOKUP($A922,'様式C-1-2用'!$B$3:$P$1100,15,0),"")</f>
        <v>0</v>
      </c>
    </row>
    <row r="923" spans="1:15" ht="15.95" customHeight="1" x14ac:dyDescent="0.15">
      <c r="A923" s="314">
        <v>921</v>
      </c>
      <c r="B923" s="320">
        <f>IFERROR(VLOOKUP($A923,'様式C-1-2用'!$B$3:$O$1100,2,0),"")</f>
        <v>0</v>
      </c>
      <c r="C923" s="321" t="str">
        <f>IFERROR(VLOOKUP($A923,'様式C-1-2用'!$B$3:$O$1100,3,0),"")</f>
        <v/>
      </c>
      <c r="D923" s="321">
        <f>IFERROR(VLOOKUP($A923,'様式C-1-2用'!$B$3:$O$1100,5,0),"")</f>
        <v>0</v>
      </c>
      <c r="E923" s="321">
        <f>IFERROR(VLOOKUP($A923,'様式C-1-2用'!$B$3:$O$1100,6,0),"")</f>
        <v>0</v>
      </c>
      <c r="F923" s="321">
        <f>IFERROR(VLOOKUP($A923,'様式C-1-2用'!$B$3:$O$1100,7,0),"")</f>
        <v>0</v>
      </c>
      <c r="G923" s="321">
        <f>IFERROR(VLOOKUP($A923,'様式C-1-2用'!$B$3:$O$1100,8,0),"")</f>
        <v>0</v>
      </c>
      <c r="H923" s="327">
        <f>IFERROR(VLOOKUP($A923,'様式C-1-2用'!$B$3:$O$1100,9,0),"")</f>
        <v>0</v>
      </c>
      <c r="I923" s="321">
        <f>IFERROR(VLOOKUP($A923,'様式C-1-2用'!$B$3:$O$1100,10,0),"")</f>
        <v>0</v>
      </c>
      <c r="J923" s="321">
        <f>IFERROR(VLOOKUP($A923,'様式C-1-2用'!$B$3:$O$1100,11,0),"")</f>
        <v>0</v>
      </c>
      <c r="K923" s="321">
        <f t="shared" si="14"/>
        <v>0</v>
      </c>
      <c r="L923" s="321">
        <f>IFERROR(VLOOKUP($A923,'様式C-1-2用'!$B$3:$O$1100,12,0),"")</f>
        <v>0</v>
      </c>
      <c r="M923" s="321">
        <f>IFERROR(VLOOKUP($A923,'様式C-1-2用'!$B$3:$O$1100,13,0),"")</f>
        <v>0</v>
      </c>
      <c r="N923" s="321">
        <f>IFERROR(VLOOKUP($A923,'様式C-1-2用'!$B$3:$O$1100,14,0),"")</f>
        <v>0</v>
      </c>
      <c r="O923" s="321">
        <f>IFERROR(VLOOKUP($A923,'様式C-1-2用'!$B$3:$P$1100,15,0),"")</f>
        <v>0</v>
      </c>
    </row>
    <row r="924" spans="1:15" ht="15.95" customHeight="1" x14ac:dyDescent="0.15">
      <c r="A924" s="314">
        <v>922</v>
      </c>
      <c r="B924" s="320">
        <f>IFERROR(VLOOKUP($A924,'様式C-1-2用'!$B$3:$O$1100,2,0),"")</f>
        <v>0</v>
      </c>
      <c r="C924" s="321" t="str">
        <f>IFERROR(VLOOKUP($A924,'様式C-1-2用'!$B$3:$O$1100,3,0),"")</f>
        <v/>
      </c>
      <c r="D924" s="321">
        <f>IFERROR(VLOOKUP($A924,'様式C-1-2用'!$B$3:$O$1100,5,0),"")</f>
        <v>0</v>
      </c>
      <c r="E924" s="321">
        <f>IFERROR(VLOOKUP($A924,'様式C-1-2用'!$B$3:$O$1100,6,0),"")</f>
        <v>0</v>
      </c>
      <c r="F924" s="321">
        <f>IFERROR(VLOOKUP($A924,'様式C-1-2用'!$B$3:$O$1100,7,0),"")</f>
        <v>0</v>
      </c>
      <c r="G924" s="321">
        <f>IFERROR(VLOOKUP($A924,'様式C-1-2用'!$B$3:$O$1100,8,0),"")</f>
        <v>0</v>
      </c>
      <c r="H924" s="327">
        <f>IFERROR(VLOOKUP($A924,'様式C-1-2用'!$B$3:$O$1100,9,0),"")</f>
        <v>0</v>
      </c>
      <c r="I924" s="321">
        <f>IFERROR(VLOOKUP($A924,'様式C-1-2用'!$B$3:$O$1100,10,0),"")</f>
        <v>0</v>
      </c>
      <c r="J924" s="321">
        <f>IFERROR(VLOOKUP($A924,'様式C-1-2用'!$B$3:$O$1100,11,0),"")</f>
        <v>0</v>
      </c>
      <c r="K924" s="321">
        <f t="shared" si="14"/>
        <v>0</v>
      </c>
      <c r="L924" s="321">
        <f>IFERROR(VLOOKUP($A924,'様式C-1-2用'!$B$3:$O$1100,12,0),"")</f>
        <v>0</v>
      </c>
      <c r="M924" s="321">
        <f>IFERROR(VLOOKUP($A924,'様式C-1-2用'!$B$3:$O$1100,13,0),"")</f>
        <v>0</v>
      </c>
      <c r="N924" s="321">
        <f>IFERROR(VLOOKUP($A924,'様式C-1-2用'!$B$3:$O$1100,14,0),"")</f>
        <v>0</v>
      </c>
      <c r="O924" s="321">
        <f>IFERROR(VLOOKUP($A924,'様式C-1-2用'!$B$3:$P$1100,15,0),"")</f>
        <v>0</v>
      </c>
    </row>
    <row r="925" spans="1:15" ht="15.95" customHeight="1" x14ac:dyDescent="0.15">
      <c r="A925" s="314">
        <v>923</v>
      </c>
      <c r="B925" s="320">
        <f>IFERROR(VLOOKUP($A925,'様式C-1-2用'!$B$3:$O$1100,2,0),"")</f>
        <v>0</v>
      </c>
      <c r="C925" s="321" t="str">
        <f>IFERROR(VLOOKUP($A925,'様式C-1-2用'!$B$3:$O$1100,3,0),"")</f>
        <v/>
      </c>
      <c r="D925" s="321">
        <f>IFERROR(VLOOKUP($A925,'様式C-1-2用'!$B$3:$O$1100,5,0),"")</f>
        <v>0</v>
      </c>
      <c r="E925" s="321">
        <f>IFERROR(VLOOKUP($A925,'様式C-1-2用'!$B$3:$O$1100,6,0),"")</f>
        <v>0</v>
      </c>
      <c r="F925" s="321">
        <f>IFERROR(VLOOKUP($A925,'様式C-1-2用'!$B$3:$O$1100,7,0),"")</f>
        <v>0</v>
      </c>
      <c r="G925" s="321">
        <f>IFERROR(VLOOKUP($A925,'様式C-1-2用'!$B$3:$O$1100,8,0),"")</f>
        <v>0</v>
      </c>
      <c r="H925" s="327">
        <f>IFERROR(VLOOKUP($A925,'様式C-1-2用'!$B$3:$O$1100,9,0),"")</f>
        <v>0</v>
      </c>
      <c r="I925" s="321">
        <f>IFERROR(VLOOKUP($A925,'様式C-1-2用'!$B$3:$O$1100,10,0),"")</f>
        <v>0</v>
      </c>
      <c r="J925" s="321">
        <f>IFERROR(VLOOKUP($A925,'様式C-1-2用'!$B$3:$O$1100,11,0),"")</f>
        <v>0</v>
      </c>
      <c r="K925" s="321">
        <f t="shared" si="14"/>
        <v>0</v>
      </c>
      <c r="L925" s="321">
        <f>IFERROR(VLOOKUP($A925,'様式C-1-2用'!$B$3:$O$1100,12,0),"")</f>
        <v>0</v>
      </c>
      <c r="M925" s="321">
        <f>IFERROR(VLOOKUP($A925,'様式C-1-2用'!$B$3:$O$1100,13,0),"")</f>
        <v>0</v>
      </c>
      <c r="N925" s="321">
        <f>IFERROR(VLOOKUP($A925,'様式C-1-2用'!$B$3:$O$1100,14,0),"")</f>
        <v>0</v>
      </c>
      <c r="O925" s="321">
        <f>IFERROR(VLOOKUP($A925,'様式C-1-2用'!$B$3:$P$1100,15,0),"")</f>
        <v>0</v>
      </c>
    </row>
    <row r="926" spans="1:15" ht="15.95" customHeight="1" x14ac:dyDescent="0.15">
      <c r="A926" s="314">
        <v>924</v>
      </c>
      <c r="B926" s="320">
        <f>IFERROR(VLOOKUP($A926,'様式C-1-2用'!$B$3:$O$1100,2,0),"")</f>
        <v>0</v>
      </c>
      <c r="C926" s="321" t="str">
        <f>IFERROR(VLOOKUP($A926,'様式C-1-2用'!$B$3:$O$1100,3,0),"")</f>
        <v/>
      </c>
      <c r="D926" s="321">
        <f>IFERROR(VLOOKUP($A926,'様式C-1-2用'!$B$3:$O$1100,5,0),"")</f>
        <v>0</v>
      </c>
      <c r="E926" s="321">
        <f>IFERROR(VLOOKUP($A926,'様式C-1-2用'!$B$3:$O$1100,6,0),"")</f>
        <v>0</v>
      </c>
      <c r="F926" s="321">
        <f>IFERROR(VLOOKUP($A926,'様式C-1-2用'!$B$3:$O$1100,7,0),"")</f>
        <v>0</v>
      </c>
      <c r="G926" s="321">
        <f>IFERROR(VLOOKUP($A926,'様式C-1-2用'!$B$3:$O$1100,8,0),"")</f>
        <v>0</v>
      </c>
      <c r="H926" s="327">
        <f>IFERROR(VLOOKUP($A926,'様式C-1-2用'!$B$3:$O$1100,9,0),"")</f>
        <v>0</v>
      </c>
      <c r="I926" s="321">
        <f>IFERROR(VLOOKUP($A926,'様式C-1-2用'!$B$3:$O$1100,10,0),"")</f>
        <v>0</v>
      </c>
      <c r="J926" s="321">
        <f>IFERROR(VLOOKUP($A926,'様式C-1-2用'!$B$3:$O$1100,11,0),"")</f>
        <v>0</v>
      </c>
      <c r="K926" s="321">
        <f t="shared" si="14"/>
        <v>0</v>
      </c>
      <c r="L926" s="321">
        <f>IFERROR(VLOOKUP($A926,'様式C-1-2用'!$B$3:$O$1100,12,0),"")</f>
        <v>0</v>
      </c>
      <c r="M926" s="321">
        <f>IFERROR(VLOOKUP($A926,'様式C-1-2用'!$B$3:$O$1100,13,0),"")</f>
        <v>0</v>
      </c>
      <c r="N926" s="321">
        <f>IFERROR(VLOOKUP($A926,'様式C-1-2用'!$B$3:$O$1100,14,0),"")</f>
        <v>0</v>
      </c>
      <c r="O926" s="321">
        <f>IFERROR(VLOOKUP($A926,'様式C-1-2用'!$B$3:$P$1100,15,0),"")</f>
        <v>0</v>
      </c>
    </row>
    <row r="927" spans="1:15" ht="15.95" customHeight="1" x14ac:dyDescent="0.15">
      <c r="A927" s="314">
        <v>925</v>
      </c>
      <c r="B927" s="320">
        <f>IFERROR(VLOOKUP($A927,'様式C-1-2用'!$B$3:$O$1100,2,0),"")</f>
        <v>0</v>
      </c>
      <c r="C927" s="321" t="str">
        <f>IFERROR(VLOOKUP($A927,'様式C-1-2用'!$B$3:$O$1100,3,0),"")</f>
        <v/>
      </c>
      <c r="D927" s="321">
        <f>IFERROR(VLOOKUP($A927,'様式C-1-2用'!$B$3:$O$1100,5,0),"")</f>
        <v>0</v>
      </c>
      <c r="E927" s="321">
        <f>IFERROR(VLOOKUP($A927,'様式C-1-2用'!$B$3:$O$1100,6,0),"")</f>
        <v>0</v>
      </c>
      <c r="F927" s="321">
        <f>IFERROR(VLOOKUP($A927,'様式C-1-2用'!$B$3:$O$1100,7,0),"")</f>
        <v>0</v>
      </c>
      <c r="G927" s="321">
        <f>IFERROR(VLOOKUP($A927,'様式C-1-2用'!$B$3:$O$1100,8,0),"")</f>
        <v>0</v>
      </c>
      <c r="H927" s="327">
        <f>IFERROR(VLOOKUP($A927,'様式C-1-2用'!$B$3:$O$1100,9,0),"")</f>
        <v>0</v>
      </c>
      <c r="I927" s="321">
        <f>IFERROR(VLOOKUP($A927,'様式C-1-2用'!$B$3:$O$1100,10,0),"")</f>
        <v>0</v>
      </c>
      <c r="J927" s="321">
        <f>IFERROR(VLOOKUP($A927,'様式C-1-2用'!$B$3:$O$1100,11,0),"")</f>
        <v>0</v>
      </c>
      <c r="K927" s="321">
        <f t="shared" si="14"/>
        <v>0</v>
      </c>
      <c r="L927" s="321">
        <f>IFERROR(VLOOKUP($A927,'様式C-1-2用'!$B$3:$O$1100,12,0),"")</f>
        <v>0</v>
      </c>
      <c r="M927" s="321">
        <f>IFERROR(VLOOKUP($A927,'様式C-1-2用'!$B$3:$O$1100,13,0),"")</f>
        <v>0</v>
      </c>
      <c r="N927" s="321">
        <f>IFERROR(VLOOKUP($A927,'様式C-1-2用'!$B$3:$O$1100,14,0),"")</f>
        <v>0</v>
      </c>
      <c r="O927" s="321">
        <f>IFERROR(VLOOKUP($A927,'様式C-1-2用'!$B$3:$P$1100,15,0),"")</f>
        <v>0</v>
      </c>
    </row>
    <row r="928" spans="1:15" ht="15.95" customHeight="1" x14ac:dyDescent="0.15">
      <c r="A928" s="314">
        <v>926</v>
      </c>
      <c r="B928" s="320">
        <f>IFERROR(VLOOKUP($A928,'様式C-1-2用'!$B$3:$O$1100,2,0),"")</f>
        <v>0</v>
      </c>
      <c r="C928" s="321" t="str">
        <f>IFERROR(VLOOKUP($A928,'様式C-1-2用'!$B$3:$O$1100,3,0),"")</f>
        <v/>
      </c>
      <c r="D928" s="321">
        <f>IFERROR(VLOOKUP($A928,'様式C-1-2用'!$B$3:$O$1100,5,0),"")</f>
        <v>0</v>
      </c>
      <c r="E928" s="321">
        <f>IFERROR(VLOOKUP($A928,'様式C-1-2用'!$B$3:$O$1100,6,0),"")</f>
        <v>0</v>
      </c>
      <c r="F928" s="321">
        <f>IFERROR(VLOOKUP($A928,'様式C-1-2用'!$B$3:$O$1100,7,0),"")</f>
        <v>0</v>
      </c>
      <c r="G928" s="321">
        <f>IFERROR(VLOOKUP($A928,'様式C-1-2用'!$B$3:$O$1100,8,0),"")</f>
        <v>0</v>
      </c>
      <c r="H928" s="327">
        <f>IFERROR(VLOOKUP($A928,'様式C-1-2用'!$B$3:$O$1100,9,0),"")</f>
        <v>0</v>
      </c>
      <c r="I928" s="321">
        <f>IFERROR(VLOOKUP($A928,'様式C-1-2用'!$B$3:$O$1100,10,0),"")</f>
        <v>0</v>
      </c>
      <c r="J928" s="321">
        <f>IFERROR(VLOOKUP($A928,'様式C-1-2用'!$B$3:$O$1100,11,0),"")</f>
        <v>0</v>
      </c>
      <c r="K928" s="321">
        <f t="shared" si="14"/>
        <v>0</v>
      </c>
      <c r="L928" s="321">
        <f>IFERROR(VLOOKUP($A928,'様式C-1-2用'!$B$3:$O$1100,12,0),"")</f>
        <v>0</v>
      </c>
      <c r="M928" s="321">
        <f>IFERROR(VLOOKUP($A928,'様式C-1-2用'!$B$3:$O$1100,13,0),"")</f>
        <v>0</v>
      </c>
      <c r="N928" s="321">
        <f>IFERROR(VLOOKUP($A928,'様式C-1-2用'!$B$3:$O$1100,14,0),"")</f>
        <v>0</v>
      </c>
      <c r="O928" s="321">
        <f>IFERROR(VLOOKUP($A928,'様式C-1-2用'!$B$3:$P$1100,15,0),"")</f>
        <v>0</v>
      </c>
    </row>
    <row r="929" spans="1:15" ht="15.95" customHeight="1" x14ac:dyDescent="0.15">
      <c r="A929" s="314">
        <v>927</v>
      </c>
      <c r="B929" s="320">
        <f>IFERROR(VLOOKUP($A929,'様式C-1-2用'!$B$3:$O$1100,2,0),"")</f>
        <v>0</v>
      </c>
      <c r="C929" s="321" t="str">
        <f>IFERROR(VLOOKUP($A929,'様式C-1-2用'!$B$3:$O$1100,3,0),"")</f>
        <v/>
      </c>
      <c r="D929" s="321">
        <f>IFERROR(VLOOKUP($A929,'様式C-1-2用'!$B$3:$O$1100,5,0),"")</f>
        <v>0</v>
      </c>
      <c r="E929" s="321">
        <f>IFERROR(VLOOKUP($A929,'様式C-1-2用'!$B$3:$O$1100,6,0),"")</f>
        <v>0</v>
      </c>
      <c r="F929" s="321">
        <f>IFERROR(VLOOKUP($A929,'様式C-1-2用'!$B$3:$O$1100,7,0),"")</f>
        <v>0</v>
      </c>
      <c r="G929" s="321">
        <f>IFERROR(VLOOKUP($A929,'様式C-1-2用'!$B$3:$O$1100,8,0),"")</f>
        <v>0</v>
      </c>
      <c r="H929" s="327">
        <f>IFERROR(VLOOKUP($A929,'様式C-1-2用'!$B$3:$O$1100,9,0),"")</f>
        <v>0</v>
      </c>
      <c r="I929" s="321">
        <f>IFERROR(VLOOKUP($A929,'様式C-1-2用'!$B$3:$O$1100,10,0),"")</f>
        <v>0</v>
      </c>
      <c r="J929" s="321">
        <f>IFERROR(VLOOKUP($A929,'様式C-1-2用'!$B$3:$O$1100,11,0),"")</f>
        <v>0</v>
      </c>
      <c r="K929" s="321">
        <f t="shared" si="14"/>
        <v>0</v>
      </c>
      <c r="L929" s="321">
        <f>IFERROR(VLOOKUP($A929,'様式C-1-2用'!$B$3:$O$1100,12,0),"")</f>
        <v>0</v>
      </c>
      <c r="M929" s="321">
        <f>IFERROR(VLOOKUP($A929,'様式C-1-2用'!$B$3:$O$1100,13,0),"")</f>
        <v>0</v>
      </c>
      <c r="N929" s="321">
        <f>IFERROR(VLOOKUP($A929,'様式C-1-2用'!$B$3:$O$1100,14,0),"")</f>
        <v>0</v>
      </c>
      <c r="O929" s="321">
        <f>IFERROR(VLOOKUP($A929,'様式C-1-2用'!$B$3:$P$1100,15,0),"")</f>
        <v>0</v>
      </c>
    </row>
    <row r="930" spans="1:15" ht="15.95" customHeight="1" x14ac:dyDescent="0.15">
      <c r="A930" s="314">
        <v>928</v>
      </c>
      <c r="B930" s="320">
        <f>IFERROR(VLOOKUP($A930,'様式C-1-2用'!$B$3:$O$1100,2,0),"")</f>
        <v>0</v>
      </c>
      <c r="C930" s="321" t="str">
        <f>IFERROR(VLOOKUP($A930,'様式C-1-2用'!$B$3:$O$1100,3,0),"")</f>
        <v/>
      </c>
      <c r="D930" s="321">
        <f>IFERROR(VLOOKUP($A930,'様式C-1-2用'!$B$3:$O$1100,5,0),"")</f>
        <v>0</v>
      </c>
      <c r="E930" s="321">
        <f>IFERROR(VLOOKUP($A930,'様式C-1-2用'!$B$3:$O$1100,6,0),"")</f>
        <v>0</v>
      </c>
      <c r="F930" s="321">
        <f>IFERROR(VLOOKUP($A930,'様式C-1-2用'!$B$3:$O$1100,7,0),"")</f>
        <v>0</v>
      </c>
      <c r="G930" s="321">
        <f>IFERROR(VLOOKUP($A930,'様式C-1-2用'!$B$3:$O$1100,8,0),"")</f>
        <v>0</v>
      </c>
      <c r="H930" s="327">
        <f>IFERROR(VLOOKUP($A930,'様式C-1-2用'!$B$3:$O$1100,9,0),"")</f>
        <v>0</v>
      </c>
      <c r="I930" s="321">
        <f>IFERROR(VLOOKUP($A930,'様式C-1-2用'!$B$3:$O$1100,10,0),"")</f>
        <v>0</v>
      </c>
      <c r="J930" s="321">
        <f>IFERROR(VLOOKUP($A930,'様式C-1-2用'!$B$3:$O$1100,11,0),"")</f>
        <v>0</v>
      </c>
      <c r="K930" s="321">
        <f t="shared" si="14"/>
        <v>0</v>
      </c>
      <c r="L930" s="321">
        <f>IFERROR(VLOOKUP($A930,'様式C-1-2用'!$B$3:$O$1100,12,0),"")</f>
        <v>0</v>
      </c>
      <c r="M930" s="321">
        <f>IFERROR(VLOOKUP($A930,'様式C-1-2用'!$B$3:$O$1100,13,0),"")</f>
        <v>0</v>
      </c>
      <c r="N930" s="321">
        <f>IFERROR(VLOOKUP($A930,'様式C-1-2用'!$B$3:$O$1100,14,0),"")</f>
        <v>0</v>
      </c>
      <c r="O930" s="321">
        <f>IFERROR(VLOOKUP($A930,'様式C-1-2用'!$B$3:$P$1100,15,0),"")</f>
        <v>0</v>
      </c>
    </row>
    <row r="931" spans="1:15" ht="15.95" customHeight="1" x14ac:dyDescent="0.15">
      <c r="A931" s="314">
        <v>929</v>
      </c>
      <c r="B931" s="320">
        <f>IFERROR(VLOOKUP($A931,'様式C-1-2用'!$B$3:$O$1100,2,0),"")</f>
        <v>0</v>
      </c>
      <c r="C931" s="321" t="str">
        <f>IFERROR(VLOOKUP($A931,'様式C-1-2用'!$B$3:$O$1100,3,0),"")</f>
        <v/>
      </c>
      <c r="D931" s="321">
        <f>IFERROR(VLOOKUP($A931,'様式C-1-2用'!$B$3:$O$1100,5,0),"")</f>
        <v>0</v>
      </c>
      <c r="E931" s="321">
        <f>IFERROR(VLOOKUP($A931,'様式C-1-2用'!$B$3:$O$1100,6,0),"")</f>
        <v>0</v>
      </c>
      <c r="F931" s="321">
        <f>IFERROR(VLOOKUP($A931,'様式C-1-2用'!$B$3:$O$1100,7,0),"")</f>
        <v>0</v>
      </c>
      <c r="G931" s="321">
        <f>IFERROR(VLOOKUP($A931,'様式C-1-2用'!$B$3:$O$1100,8,0),"")</f>
        <v>0</v>
      </c>
      <c r="H931" s="327">
        <f>IFERROR(VLOOKUP($A931,'様式C-1-2用'!$B$3:$O$1100,9,0),"")</f>
        <v>0</v>
      </c>
      <c r="I931" s="321">
        <f>IFERROR(VLOOKUP($A931,'様式C-1-2用'!$B$3:$O$1100,10,0),"")</f>
        <v>0</v>
      </c>
      <c r="J931" s="321">
        <f>IFERROR(VLOOKUP($A931,'様式C-1-2用'!$B$3:$O$1100,11,0),"")</f>
        <v>0</v>
      </c>
      <c r="K931" s="321">
        <f t="shared" si="14"/>
        <v>0</v>
      </c>
      <c r="L931" s="321">
        <f>IFERROR(VLOOKUP($A931,'様式C-1-2用'!$B$3:$O$1100,12,0),"")</f>
        <v>0</v>
      </c>
      <c r="M931" s="321">
        <f>IFERROR(VLOOKUP($A931,'様式C-1-2用'!$B$3:$O$1100,13,0),"")</f>
        <v>0</v>
      </c>
      <c r="N931" s="321">
        <f>IFERROR(VLOOKUP($A931,'様式C-1-2用'!$B$3:$O$1100,14,0),"")</f>
        <v>0</v>
      </c>
      <c r="O931" s="321">
        <f>IFERROR(VLOOKUP($A931,'様式C-1-2用'!$B$3:$P$1100,15,0),"")</f>
        <v>0</v>
      </c>
    </row>
    <row r="932" spans="1:15" ht="15.95" customHeight="1" x14ac:dyDescent="0.15">
      <c r="A932" s="314">
        <v>930</v>
      </c>
      <c r="B932" s="320">
        <f>IFERROR(VLOOKUP($A932,'様式C-1-2用'!$B$3:$O$1100,2,0),"")</f>
        <v>0</v>
      </c>
      <c r="C932" s="321" t="str">
        <f>IFERROR(VLOOKUP($A932,'様式C-1-2用'!$B$3:$O$1100,3,0),"")</f>
        <v/>
      </c>
      <c r="D932" s="321">
        <f>IFERROR(VLOOKUP($A932,'様式C-1-2用'!$B$3:$O$1100,5,0),"")</f>
        <v>0</v>
      </c>
      <c r="E932" s="321">
        <f>IFERROR(VLOOKUP($A932,'様式C-1-2用'!$B$3:$O$1100,6,0),"")</f>
        <v>0</v>
      </c>
      <c r="F932" s="321">
        <f>IFERROR(VLOOKUP($A932,'様式C-1-2用'!$B$3:$O$1100,7,0),"")</f>
        <v>0</v>
      </c>
      <c r="G932" s="321">
        <f>IFERROR(VLOOKUP($A932,'様式C-1-2用'!$B$3:$O$1100,8,0),"")</f>
        <v>0</v>
      </c>
      <c r="H932" s="327">
        <f>IFERROR(VLOOKUP($A932,'様式C-1-2用'!$B$3:$O$1100,9,0),"")</f>
        <v>0</v>
      </c>
      <c r="I932" s="321">
        <f>IFERROR(VLOOKUP($A932,'様式C-1-2用'!$B$3:$O$1100,10,0),"")</f>
        <v>0</v>
      </c>
      <c r="J932" s="321">
        <f>IFERROR(VLOOKUP($A932,'様式C-1-2用'!$B$3:$O$1100,11,0),"")</f>
        <v>0</v>
      </c>
      <c r="K932" s="321">
        <f t="shared" si="14"/>
        <v>0</v>
      </c>
      <c r="L932" s="321">
        <f>IFERROR(VLOOKUP($A932,'様式C-1-2用'!$B$3:$O$1100,12,0),"")</f>
        <v>0</v>
      </c>
      <c r="M932" s="321">
        <f>IFERROR(VLOOKUP($A932,'様式C-1-2用'!$B$3:$O$1100,13,0),"")</f>
        <v>0</v>
      </c>
      <c r="N932" s="321">
        <f>IFERROR(VLOOKUP($A932,'様式C-1-2用'!$B$3:$O$1100,14,0),"")</f>
        <v>0</v>
      </c>
      <c r="O932" s="321">
        <f>IFERROR(VLOOKUP($A932,'様式C-1-2用'!$B$3:$P$1100,15,0),"")</f>
        <v>0</v>
      </c>
    </row>
    <row r="933" spans="1:15" ht="15.95" customHeight="1" x14ac:dyDescent="0.15">
      <c r="A933" s="314">
        <v>931</v>
      </c>
      <c r="B933" s="320">
        <f>IFERROR(VLOOKUP($A933,'様式C-1-2用'!$B$3:$O$1100,2,0),"")</f>
        <v>0</v>
      </c>
      <c r="C933" s="321" t="str">
        <f>IFERROR(VLOOKUP($A933,'様式C-1-2用'!$B$3:$O$1100,3,0),"")</f>
        <v/>
      </c>
      <c r="D933" s="321">
        <f>IFERROR(VLOOKUP($A933,'様式C-1-2用'!$B$3:$O$1100,5,0),"")</f>
        <v>0</v>
      </c>
      <c r="E933" s="321">
        <f>IFERROR(VLOOKUP($A933,'様式C-1-2用'!$B$3:$O$1100,6,0),"")</f>
        <v>0</v>
      </c>
      <c r="F933" s="321">
        <f>IFERROR(VLOOKUP($A933,'様式C-1-2用'!$B$3:$O$1100,7,0),"")</f>
        <v>0</v>
      </c>
      <c r="G933" s="321">
        <f>IFERROR(VLOOKUP($A933,'様式C-1-2用'!$B$3:$O$1100,8,0),"")</f>
        <v>0</v>
      </c>
      <c r="H933" s="327">
        <f>IFERROR(VLOOKUP($A933,'様式C-1-2用'!$B$3:$O$1100,9,0),"")</f>
        <v>0</v>
      </c>
      <c r="I933" s="321">
        <f>IFERROR(VLOOKUP($A933,'様式C-1-2用'!$B$3:$O$1100,10,0),"")</f>
        <v>0</v>
      </c>
      <c r="J933" s="321">
        <f>IFERROR(VLOOKUP($A933,'様式C-1-2用'!$B$3:$O$1100,11,0),"")</f>
        <v>0</v>
      </c>
      <c r="K933" s="321">
        <f t="shared" si="14"/>
        <v>0</v>
      </c>
      <c r="L933" s="321">
        <f>IFERROR(VLOOKUP($A933,'様式C-1-2用'!$B$3:$O$1100,12,0),"")</f>
        <v>0</v>
      </c>
      <c r="M933" s="321">
        <f>IFERROR(VLOOKUP($A933,'様式C-1-2用'!$B$3:$O$1100,13,0),"")</f>
        <v>0</v>
      </c>
      <c r="N933" s="321">
        <f>IFERROR(VLOOKUP($A933,'様式C-1-2用'!$B$3:$O$1100,14,0),"")</f>
        <v>0</v>
      </c>
      <c r="O933" s="321">
        <f>IFERROR(VLOOKUP($A933,'様式C-1-2用'!$B$3:$P$1100,15,0),"")</f>
        <v>0</v>
      </c>
    </row>
    <row r="934" spans="1:15" ht="15.95" customHeight="1" x14ac:dyDescent="0.15">
      <c r="A934" s="314">
        <v>932</v>
      </c>
      <c r="B934" s="320">
        <f>IFERROR(VLOOKUP($A934,'様式C-1-2用'!$B$3:$O$1100,2,0),"")</f>
        <v>0</v>
      </c>
      <c r="C934" s="321" t="str">
        <f>IFERROR(VLOOKUP($A934,'様式C-1-2用'!$B$3:$O$1100,3,0),"")</f>
        <v/>
      </c>
      <c r="D934" s="321">
        <f>IFERROR(VLOOKUP($A934,'様式C-1-2用'!$B$3:$O$1100,5,0),"")</f>
        <v>0</v>
      </c>
      <c r="E934" s="321">
        <f>IFERROR(VLOOKUP($A934,'様式C-1-2用'!$B$3:$O$1100,6,0),"")</f>
        <v>0</v>
      </c>
      <c r="F934" s="321">
        <f>IFERROR(VLOOKUP($A934,'様式C-1-2用'!$B$3:$O$1100,7,0),"")</f>
        <v>0</v>
      </c>
      <c r="G934" s="321">
        <f>IFERROR(VLOOKUP($A934,'様式C-1-2用'!$B$3:$O$1100,8,0),"")</f>
        <v>0</v>
      </c>
      <c r="H934" s="327">
        <f>IFERROR(VLOOKUP($A934,'様式C-1-2用'!$B$3:$O$1100,9,0),"")</f>
        <v>0</v>
      </c>
      <c r="I934" s="321">
        <f>IFERROR(VLOOKUP($A934,'様式C-1-2用'!$B$3:$O$1100,10,0),"")</f>
        <v>0</v>
      </c>
      <c r="J934" s="321">
        <f>IFERROR(VLOOKUP($A934,'様式C-1-2用'!$B$3:$O$1100,11,0),"")</f>
        <v>0</v>
      </c>
      <c r="K934" s="321">
        <f t="shared" si="14"/>
        <v>0</v>
      </c>
      <c r="L934" s="321">
        <f>IFERROR(VLOOKUP($A934,'様式C-1-2用'!$B$3:$O$1100,12,0),"")</f>
        <v>0</v>
      </c>
      <c r="M934" s="321">
        <f>IFERROR(VLOOKUP($A934,'様式C-1-2用'!$B$3:$O$1100,13,0),"")</f>
        <v>0</v>
      </c>
      <c r="N934" s="321">
        <f>IFERROR(VLOOKUP($A934,'様式C-1-2用'!$B$3:$O$1100,14,0),"")</f>
        <v>0</v>
      </c>
      <c r="O934" s="321">
        <f>IFERROR(VLOOKUP($A934,'様式C-1-2用'!$B$3:$P$1100,15,0),"")</f>
        <v>0</v>
      </c>
    </row>
    <row r="935" spans="1:15" ht="15.95" customHeight="1" x14ac:dyDescent="0.15">
      <c r="A935" s="314">
        <v>933</v>
      </c>
      <c r="B935" s="320">
        <f>IFERROR(VLOOKUP($A935,'様式C-1-2用'!$B$3:$O$1100,2,0),"")</f>
        <v>0</v>
      </c>
      <c r="C935" s="321" t="str">
        <f>IFERROR(VLOOKUP($A935,'様式C-1-2用'!$B$3:$O$1100,3,0),"")</f>
        <v/>
      </c>
      <c r="D935" s="321">
        <f>IFERROR(VLOOKUP($A935,'様式C-1-2用'!$B$3:$O$1100,5,0),"")</f>
        <v>0</v>
      </c>
      <c r="E935" s="321">
        <f>IFERROR(VLOOKUP($A935,'様式C-1-2用'!$B$3:$O$1100,6,0),"")</f>
        <v>0</v>
      </c>
      <c r="F935" s="321">
        <f>IFERROR(VLOOKUP($A935,'様式C-1-2用'!$B$3:$O$1100,7,0),"")</f>
        <v>0</v>
      </c>
      <c r="G935" s="321">
        <f>IFERROR(VLOOKUP($A935,'様式C-1-2用'!$B$3:$O$1100,8,0),"")</f>
        <v>0</v>
      </c>
      <c r="H935" s="327">
        <f>IFERROR(VLOOKUP($A935,'様式C-1-2用'!$B$3:$O$1100,9,0),"")</f>
        <v>0</v>
      </c>
      <c r="I935" s="321">
        <f>IFERROR(VLOOKUP($A935,'様式C-1-2用'!$B$3:$O$1100,10,0),"")</f>
        <v>0</v>
      </c>
      <c r="J935" s="321">
        <f>IFERROR(VLOOKUP($A935,'様式C-1-2用'!$B$3:$O$1100,11,0),"")</f>
        <v>0</v>
      </c>
      <c r="K935" s="321">
        <f t="shared" si="14"/>
        <v>0</v>
      </c>
      <c r="L935" s="321">
        <f>IFERROR(VLOOKUP($A935,'様式C-1-2用'!$B$3:$O$1100,12,0),"")</f>
        <v>0</v>
      </c>
      <c r="M935" s="321">
        <f>IFERROR(VLOOKUP($A935,'様式C-1-2用'!$B$3:$O$1100,13,0),"")</f>
        <v>0</v>
      </c>
      <c r="N935" s="321">
        <f>IFERROR(VLOOKUP($A935,'様式C-1-2用'!$B$3:$O$1100,14,0),"")</f>
        <v>0</v>
      </c>
      <c r="O935" s="321">
        <f>IFERROR(VLOOKUP($A935,'様式C-1-2用'!$B$3:$P$1100,15,0),"")</f>
        <v>0</v>
      </c>
    </row>
    <row r="936" spans="1:15" ht="15.95" customHeight="1" x14ac:dyDescent="0.15">
      <c r="A936" s="314">
        <v>934</v>
      </c>
      <c r="B936" s="320">
        <f>IFERROR(VLOOKUP($A936,'様式C-1-2用'!$B$3:$O$1100,2,0),"")</f>
        <v>0</v>
      </c>
      <c r="C936" s="321" t="str">
        <f>IFERROR(VLOOKUP($A936,'様式C-1-2用'!$B$3:$O$1100,3,0),"")</f>
        <v/>
      </c>
      <c r="D936" s="321">
        <f>IFERROR(VLOOKUP($A936,'様式C-1-2用'!$B$3:$O$1100,5,0),"")</f>
        <v>0</v>
      </c>
      <c r="E936" s="321">
        <f>IFERROR(VLOOKUP($A936,'様式C-1-2用'!$B$3:$O$1100,6,0),"")</f>
        <v>0</v>
      </c>
      <c r="F936" s="321">
        <f>IFERROR(VLOOKUP($A936,'様式C-1-2用'!$B$3:$O$1100,7,0),"")</f>
        <v>0</v>
      </c>
      <c r="G936" s="321">
        <f>IFERROR(VLOOKUP($A936,'様式C-1-2用'!$B$3:$O$1100,8,0),"")</f>
        <v>0</v>
      </c>
      <c r="H936" s="327">
        <f>IFERROR(VLOOKUP($A936,'様式C-1-2用'!$B$3:$O$1100,9,0),"")</f>
        <v>0</v>
      </c>
      <c r="I936" s="321">
        <f>IFERROR(VLOOKUP($A936,'様式C-1-2用'!$B$3:$O$1100,10,0),"")</f>
        <v>0</v>
      </c>
      <c r="J936" s="321">
        <f>IFERROR(VLOOKUP($A936,'様式C-1-2用'!$B$3:$O$1100,11,0),"")</f>
        <v>0</v>
      </c>
      <c r="K936" s="321">
        <f t="shared" si="14"/>
        <v>0</v>
      </c>
      <c r="L936" s="321">
        <f>IFERROR(VLOOKUP($A936,'様式C-1-2用'!$B$3:$O$1100,12,0),"")</f>
        <v>0</v>
      </c>
      <c r="M936" s="321">
        <f>IFERROR(VLOOKUP($A936,'様式C-1-2用'!$B$3:$O$1100,13,0),"")</f>
        <v>0</v>
      </c>
      <c r="N936" s="321">
        <f>IFERROR(VLOOKUP($A936,'様式C-1-2用'!$B$3:$O$1100,14,0),"")</f>
        <v>0</v>
      </c>
      <c r="O936" s="321">
        <f>IFERROR(VLOOKUP($A936,'様式C-1-2用'!$B$3:$P$1100,15,0),"")</f>
        <v>0</v>
      </c>
    </row>
    <row r="937" spans="1:15" ht="15.95" customHeight="1" x14ac:dyDescent="0.15">
      <c r="A937" s="314">
        <v>935</v>
      </c>
      <c r="B937" s="320">
        <f>IFERROR(VLOOKUP($A937,'様式C-1-2用'!$B$3:$O$1100,2,0),"")</f>
        <v>0</v>
      </c>
      <c r="C937" s="321" t="str">
        <f>IFERROR(VLOOKUP($A937,'様式C-1-2用'!$B$3:$O$1100,3,0),"")</f>
        <v/>
      </c>
      <c r="D937" s="321">
        <f>IFERROR(VLOOKUP($A937,'様式C-1-2用'!$B$3:$O$1100,5,0),"")</f>
        <v>0</v>
      </c>
      <c r="E937" s="321">
        <f>IFERROR(VLOOKUP($A937,'様式C-1-2用'!$B$3:$O$1100,6,0),"")</f>
        <v>0</v>
      </c>
      <c r="F937" s="321">
        <f>IFERROR(VLOOKUP($A937,'様式C-1-2用'!$B$3:$O$1100,7,0),"")</f>
        <v>0</v>
      </c>
      <c r="G937" s="321">
        <f>IFERROR(VLOOKUP($A937,'様式C-1-2用'!$B$3:$O$1100,8,0),"")</f>
        <v>0</v>
      </c>
      <c r="H937" s="327">
        <f>IFERROR(VLOOKUP($A937,'様式C-1-2用'!$B$3:$O$1100,9,0),"")</f>
        <v>0</v>
      </c>
      <c r="I937" s="321">
        <f>IFERROR(VLOOKUP($A937,'様式C-1-2用'!$B$3:$O$1100,10,0),"")</f>
        <v>0</v>
      </c>
      <c r="J937" s="321">
        <f>IFERROR(VLOOKUP($A937,'様式C-1-2用'!$B$3:$O$1100,11,0),"")</f>
        <v>0</v>
      </c>
      <c r="K937" s="321">
        <f t="shared" si="14"/>
        <v>0</v>
      </c>
      <c r="L937" s="321">
        <f>IFERROR(VLOOKUP($A937,'様式C-1-2用'!$B$3:$O$1100,12,0),"")</f>
        <v>0</v>
      </c>
      <c r="M937" s="321">
        <f>IFERROR(VLOOKUP($A937,'様式C-1-2用'!$B$3:$O$1100,13,0),"")</f>
        <v>0</v>
      </c>
      <c r="N937" s="321">
        <f>IFERROR(VLOOKUP($A937,'様式C-1-2用'!$B$3:$O$1100,14,0),"")</f>
        <v>0</v>
      </c>
      <c r="O937" s="321">
        <f>IFERROR(VLOOKUP($A937,'様式C-1-2用'!$B$3:$P$1100,15,0),"")</f>
        <v>0</v>
      </c>
    </row>
    <row r="938" spans="1:15" ht="15.95" customHeight="1" x14ac:dyDescent="0.15">
      <c r="A938" s="314">
        <v>936</v>
      </c>
      <c r="B938" s="320">
        <f>IFERROR(VLOOKUP($A938,'様式C-1-2用'!$B$3:$O$1100,2,0),"")</f>
        <v>0</v>
      </c>
      <c r="C938" s="321" t="str">
        <f>IFERROR(VLOOKUP($A938,'様式C-1-2用'!$B$3:$O$1100,3,0),"")</f>
        <v/>
      </c>
      <c r="D938" s="321">
        <f>IFERROR(VLOOKUP($A938,'様式C-1-2用'!$B$3:$O$1100,5,0),"")</f>
        <v>0</v>
      </c>
      <c r="E938" s="321">
        <f>IFERROR(VLOOKUP($A938,'様式C-1-2用'!$B$3:$O$1100,6,0),"")</f>
        <v>0</v>
      </c>
      <c r="F938" s="321">
        <f>IFERROR(VLOOKUP($A938,'様式C-1-2用'!$B$3:$O$1100,7,0),"")</f>
        <v>0</v>
      </c>
      <c r="G938" s="321">
        <f>IFERROR(VLOOKUP($A938,'様式C-1-2用'!$B$3:$O$1100,8,0),"")</f>
        <v>0</v>
      </c>
      <c r="H938" s="327">
        <f>IFERROR(VLOOKUP($A938,'様式C-1-2用'!$B$3:$O$1100,9,0),"")</f>
        <v>0</v>
      </c>
      <c r="I938" s="321">
        <f>IFERROR(VLOOKUP($A938,'様式C-1-2用'!$B$3:$O$1100,10,0),"")</f>
        <v>0</v>
      </c>
      <c r="J938" s="321">
        <f>IFERROR(VLOOKUP($A938,'様式C-1-2用'!$B$3:$O$1100,11,0),"")</f>
        <v>0</v>
      </c>
      <c r="K938" s="321">
        <f t="shared" si="14"/>
        <v>0</v>
      </c>
      <c r="L938" s="321">
        <f>IFERROR(VLOOKUP($A938,'様式C-1-2用'!$B$3:$O$1100,12,0),"")</f>
        <v>0</v>
      </c>
      <c r="M938" s="321">
        <f>IFERROR(VLOOKUP($A938,'様式C-1-2用'!$B$3:$O$1100,13,0),"")</f>
        <v>0</v>
      </c>
      <c r="N938" s="321">
        <f>IFERROR(VLOOKUP($A938,'様式C-1-2用'!$B$3:$O$1100,14,0),"")</f>
        <v>0</v>
      </c>
      <c r="O938" s="321">
        <f>IFERROR(VLOOKUP($A938,'様式C-1-2用'!$B$3:$P$1100,15,0),"")</f>
        <v>0</v>
      </c>
    </row>
    <row r="939" spans="1:15" ht="15.95" customHeight="1" x14ac:dyDescent="0.15">
      <c r="A939" s="314">
        <v>937</v>
      </c>
      <c r="B939" s="320">
        <f>IFERROR(VLOOKUP($A939,'様式C-1-2用'!$B$3:$O$1100,2,0),"")</f>
        <v>0</v>
      </c>
      <c r="C939" s="321" t="str">
        <f>IFERROR(VLOOKUP($A939,'様式C-1-2用'!$B$3:$O$1100,3,0),"")</f>
        <v/>
      </c>
      <c r="D939" s="321">
        <f>IFERROR(VLOOKUP($A939,'様式C-1-2用'!$B$3:$O$1100,5,0),"")</f>
        <v>0</v>
      </c>
      <c r="E939" s="321">
        <f>IFERROR(VLOOKUP($A939,'様式C-1-2用'!$B$3:$O$1100,6,0),"")</f>
        <v>0</v>
      </c>
      <c r="F939" s="321">
        <f>IFERROR(VLOOKUP($A939,'様式C-1-2用'!$B$3:$O$1100,7,0),"")</f>
        <v>0</v>
      </c>
      <c r="G939" s="321">
        <f>IFERROR(VLOOKUP($A939,'様式C-1-2用'!$B$3:$O$1100,8,0),"")</f>
        <v>0</v>
      </c>
      <c r="H939" s="327">
        <f>IFERROR(VLOOKUP($A939,'様式C-1-2用'!$B$3:$O$1100,9,0),"")</f>
        <v>0</v>
      </c>
      <c r="I939" s="321">
        <f>IFERROR(VLOOKUP($A939,'様式C-1-2用'!$B$3:$O$1100,10,0),"")</f>
        <v>0</v>
      </c>
      <c r="J939" s="321">
        <f>IFERROR(VLOOKUP($A939,'様式C-1-2用'!$B$3:$O$1100,11,0),"")</f>
        <v>0</v>
      </c>
      <c r="K939" s="321">
        <f t="shared" si="14"/>
        <v>0</v>
      </c>
      <c r="L939" s="321">
        <f>IFERROR(VLOOKUP($A939,'様式C-1-2用'!$B$3:$O$1100,12,0),"")</f>
        <v>0</v>
      </c>
      <c r="M939" s="321">
        <f>IFERROR(VLOOKUP($A939,'様式C-1-2用'!$B$3:$O$1100,13,0),"")</f>
        <v>0</v>
      </c>
      <c r="N939" s="321">
        <f>IFERROR(VLOOKUP($A939,'様式C-1-2用'!$B$3:$O$1100,14,0),"")</f>
        <v>0</v>
      </c>
      <c r="O939" s="321">
        <f>IFERROR(VLOOKUP($A939,'様式C-1-2用'!$B$3:$P$1100,15,0),"")</f>
        <v>0</v>
      </c>
    </row>
    <row r="940" spans="1:15" ht="15.95" customHeight="1" x14ac:dyDescent="0.15">
      <c r="A940" s="314">
        <v>938</v>
      </c>
      <c r="B940" s="320">
        <f>IFERROR(VLOOKUP($A940,'様式C-1-2用'!$B$3:$O$1100,2,0),"")</f>
        <v>0</v>
      </c>
      <c r="C940" s="321" t="str">
        <f>IFERROR(VLOOKUP($A940,'様式C-1-2用'!$B$3:$O$1100,3,0),"")</f>
        <v/>
      </c>
      <c r="D940" s="321">
        <f>IFERROR(VLOOKUP($A940,'様式C-1-2用'!$B$3:$O$1100,5,0),"")</f>
        <v>0</v>
      </c>
      <c r="E940" s="321">
        <f>IFERROR(VLOOKUP($A940,'様式C-1-2用'!$B$3:$O$1100,6,0),"")</f>
        <v>0</v>
      </c>
      <c r="F940" s="321">
        <f>IFERROR(VLOOKUP($A940,'様式C-1-2用'!$B$3:$O$1100,7,0),"")</f>
        <v>0</v>
      </c>
      <c r="G940" s="321">
        <f>IFERROR(VLOOKUP($A940,'様式C-1-2用'!$B$3:$O$1100,8,0),"")</f>
        <v>0</v>
      </c>
      <c r="H940" s="327">
        <f>IFERROR(VLOOKUP($A940,'様式C-1-2用'!$B$3:$O$1100,9,0),"")</f>
        <v>0</v>
      </c>
      <c r="I940" s="321">
        <f>IFERROR(VLOOKUP($A940,'様式C-1-2用'!$B$3:$O$1100,10,0),"")</f>
        <v>0</v>
      </c>
      <c r="J940" s="321">
        <f>IFERROR(VLOOKUP($A940,'様式C-1-2用'!$B$3:$O$1100,11,0),"")</f>
        <v>0</v>
      </c>
      <c r="K940" s="321">
        <f t="shared" si="14"/>
        <v>0</v>
      </c>
      <c r="L940" s="321">
        <f>IFERROR(VLOOKUP($A940,'様式C-1-2用'!$B$3:$O$1100,12,0),"")</f>
        <v>0</v>
      </c>
      <c r="M940" s="321">
        <f>IFERROR(VLOOKUP($A940,'様式C-1-2用'!$B$3:$O$1100,13,0),"")</f>
        <v>0</v>
      </c>
      <c r="N940" s="321">
        <f>IFERROR(VLOOKUP($A940,'様式C-1-2用'!$B$3:$O$1100,14,0),"")</f>
        <v>0</v>
      </c>
      <c r="O940" s="321">
        <f>IFERROR(VLOOKUP($A940,'様式C-1-2用'!$B$3:$P$1100,15,0),"")</f>
        <v>0</v>
      </c>
    </row>
    <row r="941" spans="1:15" ht="15.95" customHeight="1" x14ac:dyDescent="0.15">
      <c r="A941" s="314">
        <v>939</v>
      </c>
      <c r="B941" s="320">
        <f>IFERROR(VLOOKUP($A941,'様式C-1-2用'!$B$3:$O$1100,2,0),"")</f>
        <v>0</v>
      </c>
      <c r="C941" s="321" t="str">
        <f>IFERROR(VLOOKUP($A941,'様式C-1-2用'!$B$3:$O$1100,3,0),"")</f>
        <v/>
      </c>
      <c r="D941" s="321">
        <f>IFERROR(VLOOKUP($A941,'様式C-1-2用'!$B$3:$O$1100,5,0),"")</f>
        <v>0</v>
      </c>
      <c r="E941" s="321">
        <f>IFERROR(VLOOKUP($A941,'様式C-1-2用'!$B$3:$O$1100,6,0),"")</f>
        <v>0</v>
      </c>
      <c r="F941" s="321">
        <f>IFERROR(VLOOKUP($A941,'様式C-1-2用'!$B$3:$O$1100,7,0),"")</f>
        <v>0</v>
      </c>
      <c r="G941" s="321">
        <f>IFERROR(VLOOKUP($A941,'様式C-1-2用'!$B$3:$O$1100,8,0),"")</f>
        <v>0</v>
      </c>
      <c r="H941" s="327">
        <f>IFERROR(VLOOKUP($A941,'様式C-1-2用'!$B$3:$O$1100,9,0),"")</f>
        <v>0</v>
      </c>
      <c r="I941" s="321">
        <f>IFERROR(VLOOKUP($A941,'様式C-1-2用'!$B$3:$O$1100,10,0),"")</f>
        <v>0</v>
      </c>
      <c r="J941" s="321">
        <f>IFERROR(VLOOKUP($A941,'様式C-1-2用'!$B$3:$O$1100,11,0),"")</f>
        <v>0</v>
      </c>
      <c r="K941" s="321">
        <f t="shared" si="14"/>
        <v>0</v>
      </c>
      <c r="L941" s="321">
        <f>IFERROR(VLOOKUP($A941,'様式C-1-2用'!$B$3:$O$1100,12,0),"")</f>
        <v>0</v>
      </c>
      <c r="M941" s="321">
        <f>IFERROR(VLOOKUP($A941,'様式C-1-2用'!$B$3:$O$1100,13,0),"")</f>
        <v>0</v>
      </c>
      <c r="N941" s="321">
        <f>IFERROR(VLOOKUP($A941,'様式C-1-2用'!$B$3:$O$1100,14,0),"")</f>
        <v>0</v>
      </c>
      <c r="O941" s="321">
        <f>IFERROR(VLOOKUP($A941,'様式C-1-2用'!$B$3:$P$1100,15,0),"")</f>
        <v>0</v>
      </c>
    </row>
    <row r="942" spans="1:15" ht="15.95" customHeight="1" x14ac:dyDescent="0.15">
      <c r="A942" s="314">
        <v>940</v>
      </c>
      <c r="B942" s="320">
        <f>IFERROR(VLOOKUP($A942,'様式C-1-2用'!$B$3:$O$1100,2,0),"")</f>
        <v>0</v>
      </c>
      <c r="C942" s="321" t="str">
        <f>IFERROR(VLOOKUP($A942,'様式C-1-2用'!$B$3:$O$1100,3,0),"")</f>
        <v/>
      </c>
      <c r="D942" s="321">
        <f>IFERROR(VLOOKUP($A942,'様式C-1-2用'!$B$3:$O$1100,5,0),"")</f>
        <v>0</v>
      </c>
      <c r="E942" s="321">
        <f>IFERROR(VLOOKUP($A942,'様式C-1-2用'!$B$3:$O$1100,6,0),"")</f>
        <v>0</v>
      </c>
      <c r="F942" s="321">
        <f>IFERROR(VLOOKUP($A942,'様式C-1-2用'!$B$3:$O$1100,7,0),"")</f>
        <v>0</v>
      </c>
      <c r="G942" s="321">
        <f>IFERROR(VLOOKUP($A942,'様式C-1-2用'!$B$3:$O$1100,8,0),"")</f>
        <v>0</v>
      </c>
      <c r="H942" s="327">
        <f>IFERROR(VLOOKUP($A942,'様式C-1-2用'!$B$3:$O$1100,9,0),"")</f>
        <v>0</v>
      </c>
      <c r="I942" s="321">
        <f>IFERROR(VLOOKUP($A942,'様式C-1-2用'!$B$3:$O$1100,10,0),"")</f>
        <v>0</v>
      </c>
      <c r="J942" s="321">
        <f>IFERROR(VLOOKUP($A942,'様式C-1-2用'!$B$3:$O$1100,11,0),"")</f>
        <v>0</v>
      </c>
      <c r="K942" s="321">
        <f t="shared" si="14"/>
        <v>0</v>
      </c>
      <c r="L942" s="321">
        <f>IFERROR(VLOOKUP($A942,'様式C-1-2用'!$B$3:$O$1100,12,0),"")</f>
        <v>0</v>
      </c>
      <c r="M942" s="321">
        <f>IFERROR(VLOOKUP($A942,'様式C-1-2用'!$B$3:$O$1100,13,0),"")</f>
        <v>0</v>
      </c>
      <c r="N942" s="321">
        <f>IFERROR(VLOOKUP($A942,'様式C-1-2用'!$B$3:$O$1100,14,0),"")</f>
        <v>0</v>
      </c>
      <c r="O942" s="321">
        <f>IFERROR(VLOOKUP($A942,'様式C-1-2用'!$B$3:$P$1100,15,0),"")</f>
        <v>0</v>
      </c>
    </row>
    <row r="943" spans="1:15" ht="15.95" customHeight="1" x14ac:dyDescent="0.15">
      <c r="A943" s="314">
        <v>941</v>
      </c>
      <c r="B943" s="320">
        <f>IFERROR(VLOOKUP($A943,'様式C-1-2用'!$B$3:$O$1100,2,0),"")</f>
        <v>0</v>
      </c>
      <c r="C943" s="321" t="str">
        <f>IFERROR(VLOOKUP($A943,'様式C-1-2用'!$B$3:$O$1100,3,0),"")</f>
        <v/>
      </c>
      <c r="D943" s="321">
        <f>IFERROR(VLOOKUP($A943,'様式C-1-2用'!$B$3:$O$1100,5,0),"")</f>
        <v>0</v>
      </c>
      <c r="E943" s="321">
        <f>IFERROR(VLOOKUP($A943,'様式C-1-2用'!$B$3:$O$1100,6,0),"")</f>
        <v>0</v>
      </c>
      <c r="F943" s="321">
        <f>IFERROR(VLOOKUP($A943,'様式C-1-2用'!$B$3:$O$1100,7,0),"")</f>
        <v>0</v>
      </c>
      <c r="G943" s="321">
        <f>IFERROR(VLOOKUP($A943,'様式C-1-2用'!$B$3:$O$1100,8,0),"")</f>
        <v>0</v>
      </c>
      <c r="H943" s="327">
        <f>IFERROR(VLOOKUP($A943,'様式C-1-2用'!$B$3:$O$1100,9,0),"")</f>
        <v>0</v>
      </c>
      <c r="I943" s="321">
        <f>IFERROR(VLOOKUP($A943,'様式C-1-2用'!$B$3:$O$1100,10,0),"")</f>
        <v>0</v>
      </c>
      <c r="J943" s="321">
        <f>IFERROR(VLOOKUP($A943,'様式C-1-2用'!$B$3:$O$1100,11,0),"")</f>
        <v>0</v>
      </c>
      <c r="K943" s="321">
        <f t="shared" si="14"/>
        <v>0</v>
      </c>
      <c r="L943" s="321">
        <f>IFERROR(VLOOKUP($A943,'様式C-1-2用'!$B$3:$O$1100,12,0),"")</f>
        <v>0</v>
      </c>
      <c r="M943" s="321">
        <f>IFERROR(VLOOKUP($A943,'様式C-1-2用'!$B$3:$O$1100,13,0),"")</f>
        <v>0</v>
      </c>
      <c r="N943" s="321">
        <f>IFERROR(VLOOKUP($A943,'様式C-1-2用'!$B$3:$O$1100,14,0),"")</f>
        <v>0</v>
      </c>
      <c r="O943" s="321">
        <f>IFERROR(VLOOKUP($A943,'様式C-1-2用'!$B$3:$P$1100,15,0),"")</f>
        <v>0</v>
      </c>
    </row>
    <row r="944" spans="1:15" ht="15.95" customHeight="1" x14ac:dyDescent="0.15">
      <c r="A944" s="314">
        <v>942</v>
      </c>
      <c r="B944" s="320">
        <f>IFERROR(VLOOKUP($A944,'様式C-1-2用'!$B$3:$O$1100,2,0),"")</f>
        <v>0</v>
      </c>
      <c r="C944" s="321" t="str">
        <f>IFERROR(VLOOKUP($A944,'様式C-1-2用'!$B$3:$O$1100,3,0),"")</f>
        <v/>
      </c>
      <c r="D944" s="321">
        <f>IFERROR(VLOOKUP($A944,'様式C-1-2用'!$B$3:$O$1100,5,0),"")</f>
        <v>0</v>
      </c>
      <c r="E944" s="321">
        <f>IFERROR(VLOOKUP($A944,'様式C-1-2用'!$B$3:$O$1100,6,0),"")</f>
        <v>0</v>
      </c>
      <c r="F944" s="321">
        <f>IFERROR(VLOOKUP($A944,'様式C-1-2用'!$B$3:$O$1100,7,0),"")</f>
        <v>0</v>
      </c>
      <c r="G944" s="321">
        <f>IFERROR(VLOOKUP($A944,'様式C-1-2用'!$B$3:$O$1100,8,0),"")</f>
        <v>0</v>
      </c>
      <c r="H944" s="327">
        <f>IFERROR(VLOOKUP($A944,'様式C-1-2用'!$B$3:$O$1100,9,0),"")</f>
        <v>0</v>
      </c>
      <c r="I944" s="321">
        <f>IFERROR(VLOOKUP($A944,'様式C-1-2用'!$B$3:$O$1100,10,0),"")</f>
        <v>0</v>
      </c>
      <c r="J944" s="321">
        <f>IFERROR(VLOOKUP($A944,'様式C-1-2用'!$B$3:$O$1100,11,0),"")</f>
        <v>0</v>
      </c>
      <c r="K944" s="321">
        <f t="shared" si="14"/>
        <v>0</v>
      </c>
      <c r="L944" s="321">
        <f>IFERROR(VLOOKUP($A944,'様式C-1-2用'!$B$3:$O$1100,12,0),"")</f>
        <v>0</v>
      </c>
      <c r="M944" s="321">
        <f>IFERROR(VLOOKUP($A944,'様式C-1-2用'!$B$3:$O$1100,13,0),"")</f>
        <v>0</v>
      </c>
      <c r="N944" s="321">
        <f>IFERROR(VLOOKUP($A944,'様式C-1-2用'!$B$3:$O$1100,14,0),"")</f>
        <v>0</v>
      </c>
      <c r="O944" s="321">
        <f>IFERROR(VLOOKUP($A944,'様式C-1-2用'!$B$3:$P$1100,15,0),"")</f>
        <v>0</v>
      </c>
    </row>
    <row r="945" spans="1:15" ht="15.95" customHeight="1" x14ac:dyDescent="0.15">
      <c r="A945" s="314">
        <v>943</v>
      </c>
      <c r="B945" s="320">
        <f>IFERROR(VLOOKUP($A945,'様式C-1-2用'!$B$3:$O$1100,2,0),"")</f>
        <v>0</v>
      </c>
      <c r="C945" s="321" t="str">
        <f>IFERROR(VLOOKUP($A945,'様式C-1-2用'!$B$3:$O$1100,3,0),"")</f>
        <v/>
      </c>
      <c r="D945" s="321">
        <f>IFERROR(VLOOKUP($A945,'様式C-1-2用'!$B$3:$O$1100,5,0),"")</f>
        <v>0</v>
      </c>
      <c r="E945" s="321">
        <f>IFERROR(VLOOKUP($A945,'様式C-1-2用'!$B$3:$O$1100,6,0),"")</f>
        <v>0</v>
      </c>
      <c r="F945" s="321">
        <f>IFERROR(VLOOKUP($A945,'様式C-1-2用'!$B$3:$O$1100,7,0),"")</f>
        <v>0</v>
      </c>
      <c r="G945" s="321">
        <f>IFERROR(VLOOKUP($A945,'様式C-1-2用'!$B$3:$O$1100,8,0),"")</f>
        <v>0</v>
      </c>
      <c r="H945" s="327">
        <f>IFERROR(VLOOKUP($A945,'様式C-1-2用'!$B$3:$O$1100,9,0),"")</f>
        <v>0</v>
      </c>
      <c r="I945" s="321">
        <f>IFERROR(VLOOKUP($A945,'様式C-1-2用'!$B$3:$O$1100,10,0),"")</f>
        <v>0</v>
      </c>
      <c r="J945" s="321">
        <f>IFERROR(VLOOKUP($A945,'様式C-1-2用'!$B$3:$O$1100,11,0),"")</f>
        <v>0</v>
      </c>
      <c r="K945" s="321">
        <f t="shared" si="14"/>
        <v>0</v>
      </c>
      <c r="L945" s="321">
        <f>IFERROR(VLOOKUP($A945,'様式C-1-2用'!$B$3:$O$1100,12,0),"")</f>
        <v>0</v>
      </c>
      <c r="M945" s="321">
        <f>IFERROR(VLOOKUP($A945,'様式C-1-2用'!$B$3:$O$1100,13,0),"")</f>
        <v>0</v>
      </c>
      <c r="N945" s="321">
        <f>IFERROR(VLOOKUP($A945,'様式C-1-2用'!$B$3:$O$1100,14,0),"")</f>
        <v>0</v>
      </c>
      <c r="O945" s="321">
        <f>IFERROR(VLOOKUP($A945,'様式C-1-2用'!$B$3:$P$1100,15,0),"")</f>
        <v>0</v>
      </c>
    </row>
    <row r="946" spans="1:15" ht="15.95" customHeight="1" x14ac:dyDescent="0.15">
      <c r="A946" s="314">
        <v>944</v>
      </c>
      <c r="B946" s="320">
        <f>IFERROR(VLOOKUP($A946,'様式C-1-2用'!$B$3:$O$1100,2,0),"")</f>
        <v>0</v>
      </c>
      <c r="C946" s="321" t="str">
        <f>IFERROR(VLOOKUP($A946,'様式C-1-2用'!$B$3:$O$1100,3,0),"")</f>
        <v/>
      </c>
      <c r="D946" s="321">
        <f>IFERROR(VLOOKUP($A946,'様式C-1-2用'!$B$3:$O$1100,5,0),"")</f>
        <v>0</v>
      </c>
      <c r="E946" s="321">
        <f>IFERROR(VLOOKUP($A946,'様式C-1-2用'!$B$3:$O$1100,6,0),"")</f>
        <v>0</v>
      </c>
      <c r="F946" s="321">
        <f>IFERROR(VLOOKUP($A946,'様式C-1-2用'!$B$3:$O$1100,7,0),"")</f>
        <v>0</v>
      </c>
      <c r="G946" s="321">
        <f>IFERROR(VLOOKUP($A946,'様式C-1-2用'!$B$3:$O$1100,8,0),"")</f>
        <v>0</v>
      </c>
      <c r="H946" s="327">
        <f>IFERROR(VLOOKUP($A946,'様式C-1-2用'!$B$3:$O$1100,9,0),"")</f>
        <v>0</v>
      </c>
      <c r="I946" s="321">
        <f>IFERROR(VLOOKUP($A946,'様式C-1-2用'!$B$3:$O$1100,10,0),"")</f>
        <v>0</v>
      </c>
      <c r="J946" s="321">
        <f>IFERROR(VLOOKUP($A946,'様式C-1-2用'!$B$3:$O$1100,11,0),"")</f>
        <v>0</v>
      </c>
      <c r="K946" s="321">
        <f t="shared" si="14"/>
        <v>0</v>
      </c>
      <c r="L946" s="321">
        <f>IFERROR(VLOOKUP($A946,'様式C-1-2用'!$B$3:$O$1100,12,0),"")</f>
        <v>0</v>
      </c>
      <c r="M946" s="321">
        <f>IFERROR(VLOOKUP($A946,'様式C-1-2用'!$B$3:$O$1100,13,0),"")</f>
        <v>0</v>
      </c>
      <c r="N946" s="321">
        <f>IFERROR(VLOOKUP($A946,'様式C-1-2用'!$B$3:$O$1100,14,0),"")</f>
        <v>0</v>
      </c>
      <c r="O946" s="321">
        <f>IFERROR(VLOOKUP($A946,'様式C-1-2用'!$B$3:$P$1100,15,0),"")</f>
        <v>0</v>
      </c>
    </row>
    <row r="947" spans="1:15" ht="15.95" customHeight="1" x14ac:dyDescent="0.15">
      <c r="A947" s="314">
        <v>945</v>
      </c>
      <c r="B947" s="320">
        <f>IFERROR(VLOOKUP($A947,'様式C-1-2用'!$B$3:$O$1100,2,0),"")</f>
        <v>0</v>
      </c>
      <c r="C947" s="321" t="str">
        <f>IFERROR(VLOOKUP($A947,'様式C-1-2用'!$B$3:$O$1100,3,0),"")</f>
        <v/>
      </c>
      <c r="D947" s="321">
        <f>IFERROR(VLOOKUP($A947,'様式C-1-2用'!$B$3:$O$1100,5,0),"")</f>
        <v>0</v>
      </c>
      <c r="E947" s="321">
        <f>IFERROR(VLOOKUP($A947,'様式C-1-2用'!$B$3:$O$1100,6,0),"")</f>
        <v>0</v>
      </c>
      <c r="F947" s="321">
        <f>IFERROR(VLOOKUP($A947,'様式C-1-2用'!$B$3:$O$1100,7,0),"")</f>
        <v>0</v>
      </c>
      <c r="G947" s="321">
        <f>IFERROR(VLOOKUP($A947,'様式C-1-2用'!$B$3:$O$1100,8,0),"")</f>
        <v>0</v>
      </c>
      <c r="H947" s="327">
        <f>IFERROR(VLOOKUP($A947,'様式C-1-2用'!$B$3:$O$1100,9,0),"")</f>
        <v>0</v>
      </c>
      <c r="I947" s="321">
        <f>IFERROR(VLOOKUP($A947,'様式C-1-2用'!$B$3:$O$1100,10,0),"")</f>
        <v>0</v>
      </c>
      <c r="J947" s="321">
        <f>IFERROR(VLOOKUP($A947,'様式C-1-2用'!$B$3:$O$1100,11,0),"")</f>
        <v>0</v>
      </c>
      <c r="K947" s="321">
        <f t="shared" si="14"/>
        <v>0</v>
      </c>
      <c r="L947" s="321">
        <f>IFERROR(VLOOKUP($A947,'様式C-1-2用'!$B$3:$O$1100,12,0),"")</f>
        <v>0</v>
      </c>
      <c r="M947" s="321">
        <f>IFERROR(VLOOKUP($A947,'様式C-1-2用'!$B$3:$O$1100,13,0),"")</f>
        <v>0</v>
      </c>
      <c r="N947" s="321">
        <f>IFERROR(VLOOKUP($A947,'様式C-1-2用'!$B$3:$O$1100,14,0),"")</f>
        <v>0</v>
      </c>
      <c r="O947" s="321">
        <f>IFERROR(VLOOKUP($A947,'様式C-1-2用'!$B$3:$P$1100,15,0),"")</f>
        <v>0</v>
      </c>
    </row>
    <row r="948" spans="1:15" ht="15.95" customHeight="1" x14ac:dyDescent="0.15">
      <c r="A948" s="314">
        <v>946</v>
      </c>
      <c r="B948" s="320">
        <f>IFERROR(VLOOKUP($A948,'様式C-1-2用'!$B$3:$O$1100,2,0),"")</f>
        <v>0</v>
      </c>
      <c r="C948" s="321" t="str">
        <f>IFERROR(VLOOKUP($A948,'様式C-1-2用'!$B$3:$O$1100,3,0),"")</f>
        <v/>
      </c>
      <c r="D948" s="321">
        <f>IFERROR(VLOOKUP($A948,'様式C-1-2用'!$B$3:$O$1100,5,0),"")</f>
        <v>0</v>
      </c>
      <c r="E948" s="321">
        <f>IFERROR(VLOOKUP($A948,'様式C-1-2用'!$B$3:$O$1100,6,0),"")</f>
        <v>0</v>
      </c>
      <c r="F948" s="321">
        <f>IFERROR(VLOOKUP($A948,'様式C-1-2用'!$B$3:$O$1100,7,0),"")</f>
        <v>0</v>
      </c>
      <c r="G948" s="321">
        <f>IFERROR(VLOOKUP($A948,'様式C-1-2用'!$B$3:$O$1100,8,0),"")</f>
        <v>0</v>
      </c>
      <c r="H948" s="327">
        <f>IFERROR(VLOOKUP($A948,'様式C-1-2用'!$B$3:$O$1100,9,0),"")</f>
        <v>0</v>
      </c>
      <c r="I948" s="321">
        <f>IFERROR(VLOOKUP($A948,'様式C-1-2用'!$B$3:$O$1100,10,0),"")</f>
        <v>0</v>
      </c>
      <c r="J948" s="321">
        <f>IFERROR(VLOOKUP($A948,'様式C-1-2用'!$B$3:$O$1100,11,0),"")</f>
        <v>0</v>
      </c>
      <c r="K948" s="321">
        <f t="shared" si="14"/>
        <v>0</v>
      </c>
      <c r="L948" s="321">
        <f>IFERROR(VLOOKUP($A948,'様式C-1-2用'!$B$3:$O$1100,12,0),"")</f>
        <v>0</v>
      </c>
      <c r="M948" s="321">
        <f>IFERROR(VLOOKUP($A948,'様式C-1-2用'!$B$3:$O$1100,13,0),"")</f>
        <v>0</v>
      </c>
      <c r="N948" s="321">
        <f>IFERROR(VLOOKUP($A948,'様式C-1-2用'!$B$3:$O$1100,14,0),"")</f>
        <v>0</v>
      </c>
      <c r="O948" s="321">
        <f>IFERROR(VLOOKUP($A948,'様式C-1-2用'!$B$3:$P$1100,15,0),"")</f>
        <v>0</v>
      </c>
    </row>
    <row r="949" spans="1:15" ht="15.95" customHeight="1" x14ac:dyDescent="0.15">
      <c r="A949" s="314">
        <v>947</v>
      </c>
      <c r="B949" s="320">
        <f>IFERROR(VLOOKUP($A949,'様式C-1-2用'!$B$3:$O$1100,2,0),"")</f>
        <v>0</v>
      </c>
      <c r="C949" s="321" t="str">
        <f>IFERROR(VLOOKUP($A949,'様式C-1-2用'!$B$3:$O$1100,3,0),"")</f>
        <v/>
      </c>
      <c r="D949" s="321">
        <f>IFERROR(VLOOKUP($A949,'様式C-1-2用'!$B$3:$O$1100,5,0),"")</f>
        <v>0</v>
      </c>
      <c r="E949" s="321">
        <f>IFERROR(VLOOKUP($A949,'様式C-1-2用'!$B$3:$O$1100,6,0),"")</f>
        <v>0</v>
      </c>
      <c r="F949" s="321">
        <f>IFERROR(VLOOKUP($A949,'様式C-1-2用'!$B$3:$O$1100,7,0),"")</f>
        <v>0</v>
      </c>
      <c r="G949" s="321">
        <f>IFERROR(VLOOKUP($A949,'様式C-1-2用'!$B$3:$O$1100,8,0),"")</f>
        <v>0</v>
      </c>
      <c r="H949" s="327">
        <f>IFERROR(VLOOKUP($A949,'様式C-1-2用'!$B$3:$O$1100,9,0),"")</f>
        <v>0</v>
      </c>
      <c r="I949" s="321">
        <f>IFERROR(VLOOKUP($A949,'様式C-1-2用'!$B$3:$O$1100,10,0),"")</f>
        <v>0</v>
      </c>
      <c r="J949" s="321">
        <f>IFERROR(VLOOKUP($A949,'様式C-1-2用'!$B$3:$O$1100,11,0),"")</f>
        <v>0</v>
      </c>
      <c r="K949" s="321">
        <f t="shared" si="14"/>
        <v>0</v>
      </c>
      <c r="L949" s="321">
        <f>IFERROR(VLOOKUP($A949,'様式C-1-2用'!$B$3:$O$1100,12,0),"")</f>
        <v>0</v>
      </c>
      <c r="M949" s="321">
        <f>IFERROR(VLOOKUP($A949,'様式C-1-2用'!$B$3:$O$1100,13,0),"")</f>
        <v>0</v>
      </c>
      <c r="N949" s="321">
        <f>IFERROR(VLOOKUP($A949,'様式C-1-2用'!$B$3:$O$1100,14,0),"")</f>
        <v>0</v>
      </c>
      <c r="O949" s="321">
        <f>IFERROR(VLOOKUP($A949,'様式C-1-2用'!$B$3:$P$1100,15,0),"")</f>
        <v>0</v>
      </c>
    </row>
    <row r="950" spans="1:15" ht="15.95" customHeight="1" x14ac:dyDescent="0.15">
      <c r="A950" s="314">
        <v>948</v>
      </c>
      <c r="B950" s="320">
        <f>IFERROR(VLOOKUP($A950,'様式C-1-2用'!$B$3:$O$1100,2,0),"")</f>
        <v>0</v>
      </c>
      <c r="C950" s="321" t="str">
        <f>IFERROR(VLOOKUP($A950,'様式C-1-2用'!$B$3:$O$1100,3,0),"")</f>
        <v/>
      </c>
      <c r="D950" s="321">
        <f>IFERROR(VLOOKUP($A950,'様式C-1-2用'!$B$3:$O$1100,5,0),"")</f>
        <v>0</v>
      </c>
      <c r="E950" s="321">
        <f>IFERROR(VLOOKUP($A950,'様式C-1-2用'!$B$3:$O$1100,6,0),"")</f>
        <v>0</v>
      </c>
      <c r="F950" s="321">
        <f>IFERROR(VLOOKUP($A950,'様式C-1-2用'!$B$3:$O$1100,7,0),"")</f>
        <v>0</v>
      </c>
      <c r="G950" s="321">
        <f>IFERROR(VLOOKUP($A950,'様式C-1-2用'!$B$3:$O$1100,8,0),"")</f>
        <v>0</v>
      </c>
      <c r="H950" s="327">
        <f>IFERROR(VLOOKUP($A950,'様式C-1-2用'!$B$3:$O$1100,9,0),"")</f>
        <v>0</v>
      </c>
      <c r="I950" s="321">
        <f>IFERROR(VLOOKUP($A950,'様式C-1-2用'!$B$3:$O$1100,10,0),"")</f>
        <v>0</v>
      </c>
      <c r="J950" s="321">
        <f>IFERROR(VLOOKUP($A950,'様式C-1-2用'!$B$3:$O$1100,11,0),"")</f>
        <v>0</v>
      </c>
      <c r="K950" s="321">
        <f t="shared" si="14"/>
        <v>0</v>
      </c>
      <c r="L950" s="321">
        <f>IFERROR(VLOOKUP($A950,'様式C-1-2用'!$B$3:$O$1100,12,0),"")</f>
        <v>0</v>
      </c>
      <c r="M950" s="321">
        <f>IFERROR(VLOOKUP($A950,'様式C-1-2用'!$B$3:$O$1100,13,0),"")</f>
        <v>0</v>
      </c>
      <c r="N950" s="321">
        <f>IFERROR(VLOOKUP($A950,'様式C-1-2用'!$B$3:$O$1100,14,0),"")</f>
        <v>0</v>
      </c>
      <c r="O950" s="321">
        <f>IFERROR(VLOOKUP($A950,'様式C-1-2用'!$B$3:$P$1100,15,0),"")</f>
        <v>0</v>
      </c>
    </row>
    <row r="951" spans="1:15" ht="15.95" customHeight="1" x14ac:dyDescent="0.15">
      <c r="A951" s="314">
        <v>949</v>
      </c>
      <c r="B951" s="320">
        <f>IFERROR(VLOOKUP($A951,'様式C-1-2用'!$B$3:$O$1100,2,0),"")</f>
        <v>0</v>
      </c>
      <c r="C951" s="321" t="str">
        <f>IFERROR(VLOOKUP($A951,'様式C-1-2用'!$B$3:$O$1100,3,0),"")</f>
        <v/>
      </c>
      <c r="D951" s="321">
        <f>IFERROR(VLOOKUP($A951,'様式C-1-2用'!$B$3:$O$1100,5,0),"")</f>
        <v>0</v>
      </c>
      <c r="E951" s="321">
        <f>IFERROR(VLOOKUP($A951,'様式C-1-2用'!$B$3:$O$1100,6,0),"")</f>
        <v>0</v>
      </c>
      <c r="F951" s="321">
        <f>IFERROR(VLOOKUP($A951,'様式C-1-2用'!$B$3:$O$1100,7,0),"")</f>
        <v>0</v>
      </c>
      <c r="G951" s="321">
        <f>IFERROR(VLOOKUP($A951,'様式C-1-2用'!$B$3:$O$1100,8,0),"")</f>
        <v>0</v>
      </c>
      <c r="H951" s="327">
        <f>IFERROR(VLOOKUP($A951,'様式C-1-2用'!$B$3:$O$1100,9,0),"")</f>
        <v>0</v>
      </c>
      <c r="I951" s="321">
        <f>IFERROR(VLOOKUP($A951,'様式C-1-2用'!$B$3:$O$1100,10,0),"")</f>
        <v>0</v>
      </c>
      <c r="J951" s="321">
        <f>IFERROR(VLOOKUP($A951,'様式C-1-2用'!$B$3:$O$1100,11,0),"")</f>
        <v>0</v>
      </c>
      <c r="K951" s="321">
        <f t="shared" si="14"/>
        <v>0</v>
      </c>
      <c r="L951" s="321">
        <f>IFERROR(VLOOKUP($A951,'様式C-1-2用'!$B$3:$O$1100,12,0),"")</f>
        <v>0</v>
      </c>
      <c r="M951" s="321">
        <f>IFERROR(VLOOKUP($A951,'様式C-1-2用'!$B$3:$O$1100,13,0),"")</f>
        <v>0</v>
      </c>
      <c r="N951" s="321">
        <f>IFERROR(VLOOKUP($A951,'様式C-1-2用'!$B$3:$O$1100,14,0),"")</f>
        <v>0</v>
      </c>
      <c r="O951" s="321">
        <f>IFERROR(VLOOKUP($A951,'様式C-1-2用'!$B$3:$P$1100,15,0),"")</f>
        <v>0</v>
      </c>
    </row>
    <row r="952" spans="1:15" ht="15.95" customHeight="1" x14ac:dyDescent="0.15">
      <c r="A952" s="314">
        <v>950</v>
      </c>
      <c r="B952" s="320">
        <f>IFERROR(VLOOKUP($A952,'様式C-1-2用'!$B$3:$O$1100,2,0),"")</f>
        <v>0</v>
      </c>
      <c r="C952" s="321" t="str">
        <f>IFERROR(VLOOKUP($A952,'様式C-1-2用'!$B$3:$O$1100,3,0),"")</f>
        <v/>
      </c>
      <c r="D952" s="321">
        <f>IFERROR(VLOOKUP($A952,'様式C-1-2用'!$B$3:$O$1100,5,0),"")</f>
        <v>0</v>
      </c>
      <c r="E952" s="321">
        <f>IFERROR(VLOOKUP($A952,'様式C-1-2用'!$B$3:$O$1100,6,0),"")</f>
        <v>0</v>
      </c>
      <c r="F952" s="321">
        <f>IFERROR(VLOOKUP($A952,'様式C-1-2用'!$B$3:$O$1100,7,0),"")</f>
        <v>0</v>
      </c>
      <c r="G952" s="321">
        <f>IFERROR(VLOOKUP($A952,'様式C-1-2用'!$B$3:$O$1100,8,0),"")</f>
        <v>0</v>
      </c>
      <c r="H952" s="327">
        <f>IFERROR(VLOOKUP($A952,'様式C-1-2用'!$B$3:$O$1100,9,0),"")</f>
        <v>0</v>
      </c>
      <c r="I952" s="321">
        <f>IFERROR(VLOOKUP($A952,'様式C-1-2用'!$B$3:$O$1100,10,0),"")</f>
        <v>0</v>
      </c>
      <c r="J952" s="321">
        <f>IFERROR(VLOOKUP($A952,'様式C-1-2用'!$B$3:$O$1100,11,0),"")</f>
        <v>0</v>
      </c>
      <c r="K952" s="321">
        <f t="shared" si="14"/>
        <v>0</v>
      </c>
      <c r="L952" s="321">
        <f>IFERROR(VLOOKUP($A952,'様式C-1-2用'!$B$3:$O$1100,12,0),"")</f>
        <v>0</v>
      </c>
      <c r="M952" s="321">
        <f>IFERROR(VLOOKUP($A952,'様式C-1-2用'!$B$3:$O$1100,13,0),"")</f>
        <v>0</v>
      </c>
      <c r="N952" s="321">
        <f>IFERROR(VLOOKUP($A952,'様式C-1-2用'!$B$3:$O$1100,14,0),"")</f>
        <v>0</v>
      </c>
      <c r="O952" s="321">
        <f>IFERROR(VLOOKUP($A952,'様式C-1-2用'!$B$3:$P$1100,15,0),"")</f>
        <v>0</v>
      </c>
    </row>
    <row r="953" spans="1:15" ht="15.95" customHeight="1" x14ac:dyDescent="0.15">
      <c r="A953" s="314">
        <v>951</v>
      </c>
      <c r="B953" s="320">
        <f>IFERROR(VLOOKUP($A953,'様式C-1-2用'!$B$3:$O$1100,2,0),"")</f>
        <v>0</v>
      </c>
      <c r="C953" s="321" t="str">
        <f>IFERROR(VLOOKUP($A953,'様式C-1-2用'!$B$3:$O$1100,3,0),"")</f>
        <v/>
      </c>
      <c r="D953" s="321">
        <f>IFERROR(VLOOKUP($A953,'様式C-1-2用'!$B$3:$O$1100,5,0),"")</f>
        <v>0</v>
      </c>
      <c r="E953" s="321">
        <f>IFERROR(VLOOKUP($A953,'様式C-1-2用'!$B$3:$O$1100,6,0),"")</f>
        <v>0</v>
      </c>
      <c r="F953" s="321">
        <f>IFERROR(VLOOKUP($A953,'様式C-1-2用'!$B$3:$O$1100,7,0),"")</f>
        <v>0</v>
      </c>
      <c r="G953" s="321">
        <f>IFERROR(VLOOKUP($A953,'様式C-1-2用'!$B$3:$O$1100,8,0),"")</f>
        <v>0</v>
      </c>
      <c r="H953" s="327">
        <f>IFERROR(VLOOKUP($A953,'様式C-1-2用'!$B$3:$O$1100,9,0),"")</f>
        <v>0</v>
      </c>
      <c r="I953" s="321">
        <f>IFERROR(VLOOKUP($A953,'様式C-1-2用'!$B$3:$O$1100,10,0),"")</f>
        <v>0</v>
      </c>
      <c r="J953" s="321">
        <f>IFERROR(VLOOKUP($A953,'様式C-1-2用'!$B$3:$O$1100,11,0),"")</f>
        <v>0</v>
      </c>
      <c r="K953" s="321">
        <f t="shared" si="14"/>
        <v>0</v>
      </c>
      <c r="L953" s="321">
        <f>IFERROR(VLOOKUP($A953,'様式C-1-2用'!$B$3:$O$1100,12,0),"")</f>
        <v>0</v>
      </c>
      <c r="M953" s="321">
        <f>IFERROR(VLOOKUP($A953,'様式C-1-2用'!$B$3:$O$1100,13,0),"")</f>
        <v>0</v>
      </c>
      <c r="N953" s="321">
        <f>IFERROR(VLOOKUP($A953,'様式C-1-2用'!$B$3:$O$1100,14,0),"")</f>
        <v>0</v>
      </c>
      <c r="O953" s="321">
        <f>IFERROR(VLOOKUP($A953,'様式C-1-2用'!$B$3:$P$1100,15,0),"")</f>
        <v>0</v>
      </c>
    </row>
    <row r="954" spans="1:15" ht="15.95" customHeight="1" x14ac:dyDescent="0.15">
      <c r="A954" s="314">
        <v>952</v>
      </c>
      <c r="B954" s="320">
        <f>IFERROR(VLOOKUP($A954,'様式C-1-2用'!$B$3:$O$1100,2,0),"")</f>
        <v>0</v>
      </c>
      <c r="C954" s="321" t="str">
        <f>IFERROR(VLOOKUP($A954,'様式C-1-2用'!$B$3:$O$1100,3,0),"")</f>
        <v/>
      </c>
      <c r="D954" s="321">
        <f>IFERROR(VLOOKUP($A954,'様式C-1-2用'!$B$3:$O$1100,5,0),"")</f>
        <v>0</v>
      </c>
      <c r="E954" s="321">
        <f>IFERROR(VLOOKUP($A954,'様式C-1-2用'!$B$3:$O$1100,6,0),"")</f>
        <v>0</v>
      </c>
      <c r="F954" s="321">
        <f>IFERROR(VLOOKUP($A954,'様式C-1-2用'!$B$3:$O$1100,7,0),"")</f>
        <v>0</v>
      </c>
      <c r="G954" s="321">
        <f>IFERROR(VLOOKUP($A954,'様式C-1-2用'!$B$3:$O$1100,8,0),"")</f>
        <v>0</v>
      </c>
      <c r="H954" s="327">
        <f>IFERROR(VLOOKUP($A954,'様式C-1-2用'!$B$3:$O$1100,9,0),"")</f>
        <v>0</v>
      </c>
      <c r="I954" s="321">
        <f>IFERROR(VLOOKUP($A954,'様式C-1-2用'!$B$3:$O$1100,10,0),"")</f>
        <v>0</v>
      </c>
      <c r="J954" s="321">
        <f>IFERROR(VLOOKUP($A954,'様式C-1-2用'!$B$3:$O$1100,11,0),"")</f>
        <v>0</v>
      </c>
      <c r="K954" s="321">
        <f t="shared" si="14"/>
        <v>0</v>
      </c>
      <c r="L954" s="321">
        <f>IFERROR(VLOOKUP($A954,'様式C-1-2用'!$B$3:$O$1100,12,0),"")</f>
        <v>0</v>
      </c>
      <c r="M954" s="321">
        <f>IFERROR(VLOOKUP($A954,'様式C-1-2用'!$B$3:$O$1100,13,0),"")</f>
        <v>0</v>
      </c>
      <c r="N954" s="321">
        <f>IFERROR(VLOOKUP($A954,'様式C-1-2用'!$B$3:$O$1100,14,0),"")</f>
        <v>0</v>
      </c>
      <c r="O954" s="321">
        <f>IFERROR(VLOOKUP($A954,'様式C-1-2用'!$B$3:$P$1100,15,0),"")</f>
        <v>0</v>
      </c>
    </row>
    <row r="955" spans="1:15" ht="15.95" customHeight="1" x14ac:dyDescent="0.15">
      <c r="A955" s="314">
        <v>953</v>
      </c>
      <c r="B955" s="320">
        <f>IFERROR(VLOOKUP($A955,'様式C-1-2用'!$B$3:$O$1100,2,0),"")</f>
        <v>0</v>
      </c>
      <c r="C955" s="321" t="str">
        <f>IFERROR(VLOOKUP($A955,'様式C-1-2用'!$B$3:$O$1100,3,0),"")</f>
        <v/>
      </c>
      <c r="D955" s="321">
        <f>IFERROR(VLOOKUP($A955,'様式C-1-2用'!$B$3:$O$1100,5,0),"")</f>
        <v>0</v>
      </c>
      <c r="E955" s="321">
        <f>IFERROR(VLOOKUP($A955,'様式C-1-2用'!$B$3:$O$1100,6,0),"")</f>
        <v>0</v>
      </c>
      <c r="F955" s="321">
        <f>IFERROR(VLOOKUP($A955,'様式C-1-2用'!$B$3:$O$1100,7,0),"")</f>
        <v>0</v>
      </c>
      <c r="G955" s="321">
        <f>IFERROR(VLOOKUP($A955,'様式C-1-2用'!$B$3:$O$1100,8,0),"")</f>
        <v>0</v>
      </c>
      <c r="H955" s="327">
        <f>IFERROR(VLOOKUP($A955,'様式C-1-2用'!$B$3:$O$1100,9,0),"")</f>
        <v>0</v>
      </c>
      <c r="I955" s="321">
        <f>IFERROR(VLOOKUP($A955,'様式C-1-2用'!$B$3:$O$1100,10,0),"")</f>
        <v>0</v>
      </c>
      <c r="J955" s="321">
        <f>IFERROR(VLOOKUP($A955,'様式C-1-2用'!$B$3:$O$1100,11,0),"")</f>
        <v>0</v>
      </c>
      <c r="K955" s="321">
        <f t="shared" si="14"/>
        <v>0</v>
      </c>
      <c r="L955" s="321">
        <f>IFERROR(VLOOKUP($A955,'様式C-1-2用'!$B$3:$O$1100,12,0),"")</f>
        <v>0</v>
      </c>
      <c r="M955" s="321">
        <f>IFERROR(VLOOKUP($A955,'様式C-1-2用'!$B$3:$O$1100,13,0),"")</f>
        <v>0</v>
      </c>
      <c r="N955" s="321">
        <f>IFERROR(VLOOKUP($A955,'様式C-1-2用'!$B$3:$O$1100,14,0),"")</f>
        <v>0</v>
      </c>
      <c r="O955" s="321">
        <f>IFERROR(VLOOKUP($A955,'様式C-1-2用'!$B$3:$P$1100,15,0),"")</f>
        <v>0</v>
      </c>
    </row>
    <row r="956" spans="1:15" ht="15.95" customHeight="1" x14ac:dyDescent="0.15">
      <c r="A956" s="314">
        <v>954</v>
      </c>
      <c r="B956" s="320">
        <f>IFERROR(VLOOKUP($A956,'様式C-1-2用'!$B$3:$O$1100,2,0),"")</f>
        <v>0</v>
      </c>
      <c r="C956" s="321" t="str">
        <f>IFERROR(VLOOKUP($A956,'様式C-1-2用'!$B$3:$O$1100,3,0),"")</f>
        <v/>
      </c>
      <c r="D956" s="321">
        <f>IFERROR(VLOOKUP($A956,'様式C-1-2用'!$B$3:$O$1100,5,0),"")</f>
        <v>0</v>
      </c>
      <c r="E956" s="321">
        <f>IFERROR(VLOOKUP($A956,'様式C-1-2用'!$B$3:$O$1100,6,0),"")</f>
        <v>0</v>
      </c>
      <c r="F956" s="321">
        <f>IFERROR(VLOOKUP($A956,'様式C-1-2用'!$B$3:$O$1100,7,0),"")</f>
        <v>0</v>
      </c>
      <c r="G956" s="321">
        <f>IFERROR(VLOOKUP($A956,'様式C-1-2用'!$B$3:$O$1100,8,0),"")</f>
        <v>0</v>
      </c>
      <c r="H956" s="327">
        <f>IFERROR(VLOOKUP($A956,'様式C-1-2用'!$B$3:$O$1100,9,0),"")</f>
        <v>0</v>
      </c>
      <c r="I956" s="321">
        <f>IFERROR(VLOOKUP($A956,'様式C-1-2用'!$B$3:$O$1100,10,0),"")</f>
        <v>0</v>
      </c>
      <c r="J956" s="321">
        <f>IFERROR(VLOOKUP($A956,'様式C-1-2用'!$B$3:$O$1100,11,0),"")</f>
        <v>0</v>
      </c>
      <c r="K956" s="321">
        <f t="shared" si="14"/>
        <v>0</v>
      </c>
      <c r="L956" s="321">
        <f>IFERROR(VLOOKUP($A956,'様式C-1-2用'!$B$3:$O$1100,12,0),"")</f>
        <v>0</v>
      </c>
      <c r="M956" s="321">
        <f>IFERROR(VLOOKUP($A956,'様式C-1-2用'!$B$3:$O$1100,13,0),"")</f>
        <v>0</v>
      </c>
      <c r="N956" s="321">
        <f>IFERROR(VLOOKUP($A956,'様式C-1-2用'!$B$3:$O$1100,14,0),"")</f>
        <v>0</v>
      </c>
      <c r="O956" s="321">
        <f>IFERROR(VLOOKUP($A956,'様式C-1-2用'!$B$3:$P$1100,15,0),"")</f>
        <v>0</v>
      </c>
    </row>
    <row r="957" spans="1:15" ht="15.95" customHeight="1" x14ac:dyDescent="0.15">
      <c r="A957" s="314">
        <v>955</v>
      </c>
      <c r="B957" s="320">
        <f>IFERROR(VLOOKUP($A957,'様式C-1-2用'!$B$3:$O$1100,2,0),"")</f>
        <v>0</v>
      </c>
      <c r="C957" s="321" t="str">
        <f>IFERROR(VLOOKUP($A957,'様式C-1-2用'!$B$3:$O$1100,3,0),"")</f>
        <v/>
      </c>
      <c r="D957" s="321">
        <f>IFERROR(VLOOKUP($A957,'様式C-1-2用'!$B$3:$O$1100,5,0),"")</f>
        <v>0</v>
      </c>
      <c r="E957" s="321">
        <f>IFERROR(VLOOKUP($A957,'様式C-1-2用'!$B$3:$O$1100,6,0),"")</f>
        <v>0</v>
      </c>
      <c r="F957" s="321">
        <f>IFERROR(VLOOKUP($A957,'様式C-1-2用'!$B$3:$O$1100,7,0),"")</f>
        <v>0</v>
      </c>
      <c r="G957" s="321">
        <f>IFERROR(VLOOKUP($A957,'様式C-1-2用'!$B$3:$O$1100,8,0),"")</f>
        <v>0</v>
      </c>
      <c r="H957" s="327">
        <f>IFERROR(VLOOKUP($A957,'様式C-1-2用'!$B$3:$O$1100,9,0),"")</f>
        <v>0</v>
      </c>
      <c r="I957" s="321">
        <f>IFERROR(VLOOKUP($A957,'様式C-1-2用'!$B$3:$O$1100,10,0),"")</f>
        <v>0</v>
      </c>
      <c r="J957" s="321">
        <f>IFERROR(VLOOKUP($A957,'様式C-1-2用'!$B$3:$O$1100,11,0),"")</f>
        <v>0</v>
      </c>
      <c r="K957" s="321">
        <f t="shared" si="14"/>
        <v>0</v>
      </c>
      <c r="L957" s="321">
        <f>IFERROR(VLOOKUP($A957,'様式C-1-2用'!$B$3:$O$1100,12,0),"")</f>
        <v>0</v>
      </c>
      <c r="M957" s="321">
        <f>IFERROR(VLOOKUP($A957,'様式C-1-2用'!$B$3:$O$1100,13,0),"")</f>
        <v>0</v>
      </c>
      <c r="N957" s="321">
        <f>IFERROR(VLOOKUP($A957,'様式C-1-2用'!$B$3:$O$1100,14,0),"")</f>
        <v>0</v>
      </c>
      <c r="O957" s="321">
        <f>IFERROR(VLOOKUP($A957,'様式C-1-2用'!$B$3:$P$1100,15,0),"")</f>
        <v>0</v>
      </c>
    </row>
    <row r="958" spans="1:15" ht="15.95" customHeight="1" x14ac:dyDescent="0.15">
      <c r="A958" s="314">
        <v>956</v>
      </c>
      <c r="B958" s="320">
        <f>IFERROR(VLOOKUP($A958,'様式C-1-2用'!$B$3:$O$1100,2,0),"")</f>
        <v>0</v>
      </c>
      <c r="C958" s="321" t="str">
        <f>IFERROR(VLOOKUP($A958,'様式C-1-2用'!$B$3:$O$1100,3,0),"")</f>
        <v/>
      </c>
      <c r="D958" s="321">
        <f>IFERROR(VLOOKUP($A958,'様式C-1-2用'!$B$3:$O$1100,5,0),"")</f>
        <v>0</v>
      </c>
      <c r="E958" s="321">
        <f>IFERROR(VLOOKUP($A958,'様式C-1-2用'!$B$3:$O$1100,6,0),"")</f>
        <v>0</v>
      </c>
      <c r="F958" s="321">
        <f>IFERROR(VLOOKUP($A958,'様式C-1-2用'!$B$3:$O$1100,7,0),"")</f>
        <v>0</v>
      </c>
      <c r="G958" s="321">
        <f>IFERROR(VLOOKUP($A958,'様式C-1-2用'!$B$3:$O$1100,8,0),"")</f>
        <v>0</v>
      </c>
      <c r="H958" s="327">
        <f>IFERROR(VLOOKUP($A958,'様式C-1-2用'!$B$3:$O$1100,9,0),"")</f>
        <v>0</v>
      </c>
      <c r="I958" s="321">
        <f>IFERROR(VLOOKUP($A958,'様式C-1-2用'!$B$3:$O$1100,10,0),"")</f>
        <v>0</v>
      </c>
      <c r="J958" s="321">
        <f>IFERROR(VLOOKUP($A958,'様式C-1-2用'!$B$3:$O$1100,11,0),"")</f>
        <v>0</v>
      </c>
      <c r="K958" s="321">
        <f t="shared" si="14"/>
        <v>0</v>
      </c>
      <c r="L958" s="321">
        <f>IFERROR(VLOOKUP($A958,'様式C-1-2用'!$B$3:$O$1100,12,0),"")</f>
        <v>0</v>
      </c>
      <c r="M958" s="321">
        <f>IFERROR(VLOOKUP($A958,'様式C-1-2用'!$B$3:$O$1100,13,0),"")</f>
        <v>0</v>
      </c>
      <c r="N958" s="321">
        <f>IFERROR(VLOOKUP($A958,'様式C-1-2用'!$B$3:$O$1100,14,0),"")</f>
        <v>0</v>
      </c>
      <c r="O958" s="321">
        <f>IFERROR(VLOOKUP($A958,'様式C-1-2用'!$B$3:$P$1100,15,0),"")</f>
        <v>0</v>
      </c>
    </row>
    <row r="959" spans="1:15" ht="15.95" customHeight="1" x14ac:dyDescent="0.15">
      <c r="A959" s="314">
        <v>957</v>
      </c>
      <c r="B959" s="320">
        <f>IFERROR(VLOOKUP($A959,'様式C-1-2用'!$B$3:$O$1100,2,0),"")</f>
        <v>0</v>
      </c>
      <c r="C959" s="321" t="str">
        <f>IFERROR(VLOOKUP($A959,'様式C-1-2用'!$B$3:$O$1100,3,0),"")</f>
        <v/>
      </c>
      <c r="D959" s="321">
        <f>IFERROR(VLOOKUP($A959,'様式C-1-2用'!$B$3:$O$1100,5,0),"")</f>
        <v>0</v>
      </c>
      <c r="E959" s="321">
        <f>IFERROR(VLOOKUP($A959,'様式C-1-2用'!$B$3:$O$1100,6,0),"")</f>
        <v>0</v>
      </c>
      <c r="F959" s="321">
        <f>IFERROR(VLOOKUP($A959,'様式C-1-2用'!$B$3:$O$1100,7,0),"")</f>
        <v>0</v>
      </c>
      <c r="G959" s="321">
        <f>IFERROR(VLOOKUP($A959,'様式C-1-2用'!$B$3:$O$1100,8,0),"")</f>
        <v>0</v>
      </c>
      <c r="H959" s="327">
        <f>IFERROR(VLOOKUP($A959,'様式C-1-2用'!$B$3:$O$1100,9,0),"")</f>
        <v>0</v>
      </c>
      <c r="I959" s="321">
        <f>IFERROR(VLOOKUP($A959,'様式C-1-2用'!$B$3:$O$1100,10,0),"")</f>
        <v>0</v>
      </c>
      <c r="J959" s="321">
        <f>IFERROR(VLOOKUP($A959,'様式C-1-2用'!$B$3:$O$1100,11,0),"")</f>
        <v>0</v>
      </c>
      <c r="K959" s="321">
        <f t="shared" si="14"/>
        <v>0</v>
      </c>
      <c r="L959" s="321">
        <f>IFERROR(VLOOKUP($A959,'様式C-1-2用'!$B$3:$O$1100,12,0),"")</f>
        <v>0</v>
      </c>
      <c r="M959" s="321">
        <f>IFERROR(VLOOKUP($A959,'様式C-1-2用'!$B$3:$O$1100,13,0),"")</f>
        <v>0</v>
      </c>
      <c r="N959" s="321">
        <f>IFERROR(VLOOKUP($A959,'様式C-1-2用'!$B$3:$O$1100,14,0),"")</f>
        <v>0</v>
      </c>
      <c r="O959" s="321">
        <f>IFERROR(VLOOKUP($A959,'様式C-1-2用'!$B$3:$P$1100,15,0),"")</f>
        <v>0</v>
      </c>
    </row>
    <row r="960" spans="1:15" ht="15.95" customHeight="1" x14ac:dyDescent="0.15">
      <c r="A960" s="314">
        <v>958</v>
      </c>
      <c r="B960" s="320">
        <f>IFERROR(VLOOKUP($A960,'様式C-1-2用'!$B$3:$O$1100,2,0),"")</f>
        <v>0</v>
      </c>
      <c r="C960" s="321" t="str">
        <f>IFERROR(VLOOKUP($A960,'様式C-1-2用'!$B$3:$O$1100,3,0),"")</f>
        <v/>
      </c>
      <c r="D960" s="321">
        <f>IFERROR(VLOOKUP($A960,'様式C-1-2用'!$B$3:$O$1100,5,0),"")</f>
        <v>0</v>
      </c>
      <c r="E960" s="321">
        <f>IFERROR(VLOOKUP($A960,'様式C-1-2用'!$B$3:$O$1100,6,0),"")</f>
        <v>0</v>
      </c>
      <c r="F960" s="321">
        <f>IFERROR(VLOOKUP($A960,'様式C-1-2用'!$B$3:$O$1100,7,0),"")</f>
        <v>0</v>
      </c>
      <c r="G960" s="321">
        <f>IFERROR(VLOOKUP($A960,'様式C-1-2用'!$B$3:$O$1100,8,0),"")</f>
        <v>0</v>
      </c>
      <c r="H960" s="327">
        <f>IFERROR(VLOOKUP($A960,'様式C-1-2用'!$B$3:$O$1100,9,0),"")</f>
        <v>0</v>
      </c>
      <c r="I960" s="321">
        <f>IFERROR(VLOOKUP($A960,'様式C-1-2用'!$B$3:$O$1100,10,0),"")</f>
        <v>0</v>
      </c>
      <c r="J960" s="321">
        <f>IFERROR(VLOOKUP($A960,'様式C-1-2用'!$B$3:$O$1100,11,0),"")</f>
        <v>0</v>
      </c>
      <c r="K960" s="321">
        <f t="shared" si="14"/>
        <v>0</v>
      </c>
      <c r="L960" s="321">
        <f>IFERROR(VLOOKUP($A960,'様式C-1-2用'!$B$3:$O$1100,12,0),"")</f>
        <v>0</v>
      </c>
      <c r="M960" s="321">
        <f>IFERROR(VLOOKUP($A960,'様式C-1-2用'!$B$3:$O$1100,13,0),"")</f>
        <v>0</v>
      </c>
      <c r="N960" s="321">
        <f>IFERROR(VLOOKUP($A960,'様式C-1-2用'!$B$3:$O$1100,14,0),"")</f>
        <v>0</v>
      </c>
      <c r="O960" s="321">
        <f>IFERROR(VLOOKUP($A960,'様式C-1-2用'!$B$3:$P$1100,15,0),"")</f>
        <v>0</v>
      </c>
    </row>
    <row r="961" spans="1:15" ht="15.95" customHeight="1" x14ac:dyDescent="0.15">
      <c r="A961" s="314">
        <v>959</v>
      </c>
      <c r="B961" s="320">
        <f>IFERROR(VLOOKUP($A961,'様式C-1-2用'!$B$3:$O$1100,2,0),"")</f>
        <v>0</v>
      </c>
      <c r="C961" s="321" t="str">
        <f>IFERROR(VLOOKUP($A961,'様式C-1-2用'!$B$3:$O$1100,3,0),"")</f>
        <v/>
      </c>
      <c r="D961" s="321">
        <f>IFERROR(VLOOKUP($A961,'様式C-1-2用'!$B$3:$O$1100,5,0),"")</f>
        <v>0</v>
      </c>
      <c r="E961" s="321">
        <f>IFERROR(VLOOKUP($A961,'様式C-1-2用'!$B$3:$O$1100,6,0),"")</f>
        <v>0</v>
      </c>
      <c r="F961" s="321">
        <f>IFERROR(VLOOKUP($A961,'様式C-1-2用'!$B$3:$O$1100,7,0),"")</f>
        <v>0</v>
      </c>
      <c r="G961" s="321">
        <f>IFERROR(VLOOKUP($A961,'様式C-1-2用'!$B$3:$O$1100,8,0),"")</f>
        <v>0</v>
      </c>
      <c r="H961" s="327">
        <f>IFERROR(VLOOKUP($A961,'様式C-1-2用'!$B$3:$O$1100,9,0),"")</f>
        <v>0</v>
      </c>
      <c r="I961" s="321">
        <f>IFERROR(VLOOKUP($A961,'様式C-1-2用'!$B$3:$O$1100,10,0),"")</f>
        <v>0</v>
      </c>
      <c r="J961" s="321">
        <f>IFERROR(VLOOKUP($A961,'様式C-1-2用'!$B$3:$O$1100,11,0),"")</f>
        <v>0</v>
      </c>
      <c r="K961" s="321">
        <f t="shared" si="14"/>
        <v>0</v>
      </c>
      <c r="L961" s="321">
        <f>IFERROR(VLOOKUP($A961,'様式C-1-2用'!$B$3:$O$1100,12,0),"")</f>
        <v>0</v>
      </c>
      <c r="M961" s="321">
        <f>IFERROR(VLOOKUP($A961,'様式C-1-2用'!$B$3:$O$1100,13,0),"")</f>
        <v>0</v>
      </c>
      <c r="N961" s="321">
        <f>IFERROR(VLOOKUP($A961,'様式C-1-2用'!$B$3:$O$1100,14,0),"")</f>
        <v>0</v>
      </c>
      <c r="O961" s="321">
        <f>IFERROR(VLOOKUP($A961,'様式C-1-2用'!$B$3:$P$1100,15,0),"")</f>
        <v>0</v>
      </c>
    </row>
    <row r="962" spans="1:15" ht="15.95" customHeight="1" x14ac:dyDescent="0.15">
      <c r="A962" s="314">
        <v>960</v>
      </c>
      <c r="B962" s="320">
        <f>IFERROR(VLOOKUP($A962,'様式C-1-2用'!$B$3:$O$1100,2,0),"")</f>
        <v>0</v>
      </c>
      <c r="C962" s="321" t="str">
        <f>IFERROR(VLOOKUP($A962,'様式C-1-2用'!$B$3:$O$1100,3,0),"")</f>
        <v/>
      </c>
      <c r="D962" s="321">
        <f>IFERROR(VLOOKUP($A962,'様式C-1-2用'!$B$3:$O$1100,5,0),"")</f>
        <v>0</v>
      </c>
      <c r="E962" s="321">
        <f>IFERROR(VLOOKUP($A962,'様式C-1-2用'!$B$3:$O$1100,6,0),"")</f>
        <v>0</v>
      </c>
      <c r="F962" s="321">
        <f>IFERROR(VLOOKUP($A962,'様式C-1-2用'!$B$3:$O$1100,7,0),"")</f>
        <v>0</v>
      </c>
      <c r="G962" s="321">
        <f>IFERROR(VLOOKUP($A962,'様式C-1-2用'!$B$3:$O$1100,8,0),"")</f>
        <v>0</v>
      </c>
      <c r="H962" s="327">
        <f>IFERROR(VLOOKUP($A962,'様式C-1-2用'!$B$3:$O$1100,9,0),"")</f>
        <v>0</v>
      </c>
      <c r="I962" s="321">
        <f>IFERROR(VLOOKUP($A962,'様式C-1-2用'!$B$3:$O$1100,10,0),"")</f>
        <v>0</v>
      </c>
      <c r="J962" s="321">
        <f>IFERROR(VLOOKUP($A962,'様式C-1-2用'!$B$3:$O$1100,11,0),"")</f>
        <v>0</v>
      </c>
      <c r="K962" s="321">
        <f t="shared" si="14"/>
        <v>0</v>
      </c>
      <c r="L962" s="321">
        <f>IFERROR(VLOOKUP($A962,'様式C-1-2用'!$B$3:$O$1100,12,0),"")</f>
        <v>0</v>
      </c>
      <c r="M962" s="321">
        <f>IFERROR(VLOOKUP($A962,'様式C-1-2用'!$B$3:$O$1100,13,0),"")</f>
        <v>0</v>
      </c>
      <c r="N962" s="321">
        <f>IFERROR(VLOOKUP($A962,'様式C-1-2用'!$B$3:$O$1100,14,0),"")</f>
        <v>0</v>
      </c>
      <c r="O962" s="321">
        <f>IFERROR(VLOOKUP($A962,'様式C-1-2用'!$B$3:$P$1100,15,0),"")</f>
        <v>0</v>
      </c>
    </row>
    <row r="963" spans="1:15" ht="15.95" customHeight="1" x14ac:dyDescent="0.15">
      <c r="A963" s="314">
        <v>961</v>
      </c>
      <c r="B963" s="320">
        <f>IFERROR(VLOOKUP($A963,'様式C-1-2用'!$B$3:$O$1100,2,0),"")</f>
        <v>0</v>
      </c>
      <c r="C963" s="321" t="str">
        <f>IFERROR(VLOOKUP($A963,'様式C-1-2用'!$B$3:$O$1100,3,0),"")</f>
        <v/>
      </c>
      <c r="D963" s="321">
        <f>IFERROR(VLOOKUP($A963,'様式C-1-2用'!$B$3:$O$1100,5,0),"")</f>
        <v>0</v>
      </c>
      <c r="E963" s="321">
        <f>IFERROR(VLOOKUP($A963,'様式C-1-2用'!$B$3:$O$1100,6,0),"")</f>
        <v>0</v>
      </c>
      <c r="F963" s="321">
        <f>IFERROR(VLOOKUP($A963,'様式C-1-2用'!$B$3:$O$1100,7,0),"")</f>
        <v>0</v>
      </c>
      <c r="G963" s="321">
        <f>IFERROR(VLOOKUP($A963,'様式C-1-2用'!$B$3:$O$1100,8,0),"")</f>
        <v>0</v>
      </c>
      <c r="H963" s="327">
        <f>IFERROR(VLOOKUP($A963,'様式C-1-2用'!$B$3:$O$1100,9,0),"")</f>
        <v>0</v>
      </c>
      <c r="I963" s="321">
        <f>IFERROR(VLOOKUP($A963,'様式C-1-2用'!$B$3:$O$1100,10,0),"")</f>
        <v>0</v>
      </c>
      <c r="J963" s="321">
        <f>IFERROR(VLOOKUP($A963,'様式C-1-2用'!$B$3:$O$1100,11,0),"")</f>
        <v>0</v>
      </c>
      <c r="K963" s="321">
        <f t="shared" si="14"/>
        <v>0</v>
      </c>
      <c r="L963" s="321">
        <f>IFERROR(VLOOKUP($A963,'様式C-1-2用'!$B$3:$O$1100,12,0),"")</f>
        <v>0</v>
      </c>
      <c r="M963" s="321">
        <f>IFERROR(VLOOKUP($A963,'様式C-1-2用'!$B$3:$O$1100,13,0),"")</f>
        <v>0</v>
      </c>
      <c r="N963" s="321">
        <f>IFERROR(VLOOKUP($A963,'様式C-1-2用'!$B$3:$O$1100,14,0),"")</f>
        <v>0</v>
      </c>
      <c r="O963" s="321">
        <f>IFERROR(VLOOKUP($A963,'様式C-1-2用'!$B$3:$P$1100,15,0),"")</f>
        <v>0</v>
      </c>
    </row>
    <row r="964" spans="1:15" ht="15.95" customHeight="1" x14ac:dyDescent="0.15">
      <c r="A964" s="314">
        <v>962</v>
      </c>
      <c r="B964" s="320">
        <f>IFERROR(VLOOKUP($A964,'様式C-1-2用'!$B$3:$O$1100,2,0),"")</f>
        <v>0</v>
      </c>
      <c r="C964" s="321" t="str">
        <f>IFERROR(VLOOKUP($A964,'様式C-1-2用'!$B$3:$O$1100,3,0),"")</f>
        <v/>
      </c>
      <c r="D964" s="321">
        <f>IFERROR(VLOOKUP($A964,'様式C-1-2用'!$B$3:$O$1100,5,0),"")</f>
        <v>0</v>
      </c>
      <c r="E964" s="321">
        <f>IFERROR(VLOOKUP($A964,'様式C-1-2用'!$B$3:$O$1100,6,0),"")</f>
        <v>0</v>
      </c>
      <c r="F964" s="321">
        <f>IFERROR(VLOOKUP($A964,'様式C-1-2用'!$B$3:$O$1100,7,0),"")</f>
        <v>0</v>
      </c>
      <c r="G964" s="321">
        <f>IFERROR(VLOOKUP($A964,'様式C-1-2用'!$B$3:$O$1100,8,0),"")</f>
        <v>0</v>
      </c>
      <c r="H964" s="327">
        <f>IFERROR(VLOOKUP($A964,'様式C-1-2用'!$B$3:$O$1100,9,0),"")</f>
        <v>0</v>
      </c>
      <c r="I964" s="321">
        <f>IFERROR(VLOOKUP($A964,'様式C-1-2用'!$B$3:$O$1100,10,0),"")</f>
        <v>0</v>
      </c>
      <c r="J964" s="321">
        <f>IFERROR(VLOOKUP($A964,'様式C-1-2用'!$B$3:$O$1100,11,0),"")</f>
        <v>0</v>
      </c>
      <c r="K964" s="321">
        <f t="shared" ref="K964:K1002" si="15">IF(J964=0,I964,J964)</f>
        <v>0</v>
      </c>
      <c r="L964" s="321">
        <f>IFERROR(VLOOKUP($A964,'様式C-1-2用'!$B$3:$O$1100,12,0),"")</f>
        <v>0</v>
      </c>
      <c r="M964" s="321">
        <f>IFERROR(VLOOKUP($A964,'様式C-1-2用'!$B$3:$O$1100,13,0),"")</f>
        <v>0</v>
      </c>
      <c r="N964" s="321">
        <f>IFERROR(VLOOKUP($A964,'様式C-1-2用'!$B$3:$O$1100,14,0),"")</f>
        <v>0</v>
      </c>
      <c r="O964" s="321">
        <f>IFERROR(VLOOKUP($A964,'様式C-1-2用'!$B$3:$P$1100,15,0),"")</f>
        <v>0</v>
      </c>
    </row>
    <row r="965" spans="1:15" ht="15.95" customHeight="1" x14ac:dyDescent="0.15">
      <c r="A965" s="314">
        <v>963</v>
      </c>
      <c r="B965" s="320">
        <f>IFERROR(VLOOKUP($A965,'様式C-1-2用'!$B$3:$O$1100,2,0),"")</f>
        <v>0</v>
      </c>
      <c r="C965" s="321" t="str">
        <f>IFERROR(VLOOKUP($A965,'様式C-1-2用'!$B$3:$O$1100,3,0),"")</f>
        <v/>
      </c>
      <c r="D965" s="321">
        <f>IFERROR(VLOOKUP($A965,'様式C-1-2用'!$B$3:$O$1100,5,0),"")</f>
        <v>0</v>
      </c>
      <c r="E965" s="321">
        <f>IFERROR(VLOOKUP($A965,'様式C-1-2用'!$B$3:$O$1100,6,0),"")</f>
        <v>0</v>
      </c>
      <c r="F965" s="321">
        <f>IFERROR(VLOOKUP($A965,'様式C-1-2用'!$B$3:$O$1100,7,0),"")</f>
        <v>0</v>
      </c>
      <c r="G965" s="321">
        <f>IFERROR(VLOOKUP($A965,'様式C-1-2用'!$B$3:$O$1100,8,0),"")</f>
        <v>0</v>
      </c>
      <c r="H965" s="327">
        <f>IFERROR(VLOOKUP($A965,'様式C-1-2用'!$B$3:$O$1100,9,0),"")</f>
        <v>0</v>
      </c>
      <c r="I965" s="321">
        <f>IFERROR(VLOOKUP($A965,'様式C-1-2用'!$B$3:$O$1100,10,0),"")</f>
        <v>0</v>
      </c>
      <c r="J965" s="321">
        <f>IFERROR(VLOOKUP($A965,'様式C-1-2用'!$B$3:$O$1100,11,0),"")</f>
        <v>0</v>
      </c>
      <c r="K965" s="321">
        <f t="shared" si="15"/>
        <v>0</v>
      </c>
      <c r="L965" s="321">
        <f>IFERROR(VLOOKUP($A965,'様式C-1-2用'!$B$3:$O$1100,12,0),"")</f>
        <v>0</v>
      </c>
      <c r="M965" s="321">
        <f>IFERROR(VLOOKUP($A965,'様式C-1-2用'!$B$3:$O$1100,13,0),"")</f>
        <v>0</v>
      </c>
      <c r="N965" s="321">
        <f>IFERROR(VLOOKUP($A965,'様式C-1-2用'!$B$3:$O$1100,14,0),"")</f>
        <v>0</v>
      </c>
      <c r="O965" s="321">
        <f>IFERROR(VLOOKUP($A965,'様式C-1-2用'!$B$3:$P$1100,15,0),"")</f>
        <v>0</v>
      </c>
    </row>
    <row r="966" spans="1:15" ht="15.95" customHeight="1" x14ac:dyDescent="0.15">
      <c r="A966" s="314">
        <v>964</v>
      </c>
      <c r="B966" s="320">
        <f>IFERROR(VLOOKUP($A966,'様式C-1-2用'!$B$3:$O$1100,2,0),"")</f>
        <v>0</v>
      </c>
      <c r="C966" s="321" t="str">
        <f>IFERROR(VLOOKUP($A966,'様式C-1-2用'!$B$3:$O$1100,3,0),"")</f>
        <v/>
      </c>
      <c r="D966" s="321">
        <f>IFERROR(VLOOKUP($A966,'様式C-1-2用'!$B$3:$O$1100,5,0),"")</f>
        <v>0</v>
      </c>
      <c r="E966" s="321">
        <f>IFERROR(VLOOKUP($A966,'様式C-1-2用'!$B$3:$O$1100,6,0),"")</f>
        <v>0</v>
      </c>
      <c r="F966" s="321">
        <f>IFERROR(VLOOKUP($A966,'様式C-1-2用'!$B$3:$O$1100,7,0),"")</f>
        <v>0</v>
      </c>
      <c r="G966" s="321">
        <f>IFERROR(VLOOKUP($A966,'様式C-1-2用'!$B$3:$O$1100,8,0),"")</f>
        <v>0</v>
      </c>
      <c r="H966" s="327">
        <f>IFERROR(VLOOKUP($A966,'様式C-1-2用'!$B$3:$O$1100,9,0),"")</f>
        <v>0</v>
      </c>
      <c r="I966" s="321">
        <f>IFERROR(VLOOKUP($A966,'様式C-1-2用'!$B$3:$O$1100,10,0),"")</f>
        <v>0</v>
      </c>
      <c r="J966" s="321">
        <f>IFERROR(VLOOKUP($A966,'様式C-1-2用'!$B$3:$O$1100,11,0),"")</f>
        <v>0</v>
      </c>
      <c r="K966" s="321">
        <f t="shared" si="15"/>
        <v>0</v>
      </c>
      <c r="L966" s="321">
        <f>IFERROR(VLOOKUP($A966,'様式C-1-2用'!$B$3:$O$1100,12,0),"")</f>
        <v>0</v>
      </c>
      <c r="M966" s="321">
        <f>IFERROR(VLOOKUP($A966,'様式C-1-2用'!$B$3:$O$1100,13,0),"")</f>
        <v>0</v>
      </c>
      <c r="N966" s="321">
        <f>IFERROR(VLOOKUP($A966,'様式C-1-2用'!$B$3:$O$1100,14,0),"")</f>
        <v>0</v>
      </c>
      <c r="O966" s="321">
        <f>IFERROR(VLOOKUP($A966,'様式C-1-2用'!$B$3:$P$1100,15,0),"")</f>
        <v>0</v>
      </c>
    </row>
    <row r="967" spans="1:15" ht="15.95" customHeight="1" x14ac:dyDescent="0.15">
      <c r="A967" s="314">
        <v>965</v>
      </c>
      <c r="B967" s="320">
        <f>IFERROR(VLOOKUP($A967,'様式C-1-2用'!$B$3:$O$1100,2,0),"")</f>
        <v>0</v>
      </c>
      <c r="C967" s="321" t="str">
        <f>IFERROR(VLOOKUP($A967,'様式C-1-2用'!$B$3:$O$1100,3,0),"")</f>
        <v/>
      </c>
      <c r="D967" s="321">
        <f>IFERROR(VLOOKUP($A967,'様式C-1-2用'!$B$3:$O$1100,5,0),"")</f>
        <v>0</v>
      </c>
      <c r="E967" s="321">
        <f>IFERROR(VLOOKUP($A967,'様式C-1-2用'!$B$3:$O$1100,6,0),"")</f>
        <v>0</v>
      </c>
      <c r="F967" s="321">
        <f>IFERROR(VLOOKUP($A967,'様式C-1-2用'!$B$3:$O$1100,7,0),"")</f>
        <v>0</v>
      </c>
      <c r="G967" s="321">
        <f>IFERROR(VLOOKUP($A967,'様式C-1-2用'!$B$3:$O$1100,8,0),"")</f>
        <v>0</v>
      </c>
      <c r="H967" s="327">
        <f>IFERROR(VLOOKUP($A967,'様式C-1-2用'!$B$3:$O$1100,9,0),"")</f>
        <v>0</v>
      </c>
      <c r="I967" s="321">
        <f>IFERROR(VLOOKUP($A967,'様式C-1-2用'!$B$3:$O$1100,10,0),"")</f>
        <v>0</v>
      </c>
      <c r="J967" s="321">
        <f>IFERROR(VLOOKUP($A967,'様式C-1-2用'!$B$3:$O$1100,11,0),"")</f>
        <v>0</v>
      </c>
      <c r="K967" s="321">
        <f t="shared" si="15"/>
        <v>0</v>
      </c>
      <c r="L967" s="321">
        <f>IFERROR(VLOOKUP($A967,'様式C-1-2用'!$B$3:$O$1100,12,0),"")</f>
        <v>0</v>
      </c>
      <c r="M967" s="321">
        <f>IFERROR(VLOOKUP($A967,'様式C-1-2用'!$B$3:$O$1100,13,0),"")</f>
        <v>0</v>
      </c>
      <c r="N967" s="321">
        <f>IFERROR(VLOOKUP($A967,'様式C-1-2用'!$B$3:$O$1100,14,0),"")</f>
        <v>0</v>
      </c>
      <c r="O967" s="321">
        <f>IFERROR(VLOOKUP($A967,'様式C-1-2用'!$B$3:$P$1100,15,0),"")</f>
        <v>0</v>
      </c>
    </row>
    <row r="968" spans="1:15" ht="15.95" customHeight="1" x14ac:dyDescent="0.15">
      <c r="A968" s="314">
        <v>966</v>
      </c>
      <c r="B968" s="320">
        <f>IFERROR(VLOOKUP($A968,'様式C-1-2用'!$B$3:$O$1100,2,0),"")</f>
        <v>0</v>
      </c>
      <c r="C968" s="321" t="str">
        <f>IFERROR(VLOOKUP($A968,'様式C-1-2用'!$B$3:$O$1100,3,0),"")</f>
        <v/>
      </c>
      <c r="D968" s="321">
        <f>IFERROR(VLOOKUP($A968,'様式C-1-2用'!$B$3:$O$1100,5,0),"")</f>
        <v>0</v>
      </c>
      <c r="E968" s="321">
        <f>IFERROR(VLOOKUP($A968,'様式C-1-2用'!$B$3:$O$1100,6,0),"")</f>
        <v>0</v>
      </c>
      <c r="F968" s="321">
        <f>IFERROR(VLOOKUP($A968,'様式C-1-2用'!$B$3:$O$1100,7,0),"")</f>
        <v>0</v>
      </c>
      <c r="G968" s="321">
        <f>IFERROR(VLOOKUP($A968,'様式C-1-2用'!$B$3:$O$1100,8,0),"")</f>
        <v>0</v>
      </c>
      <c r="H968" s="327">
        <f>IFERROR(VLOOKUP($A968,'様式C-1-2用'!$B$3:$O$1100,9,0),"")</f>
        <v>0</v>
      </c>
      <c r="I968" s="321">
        <f>IFERROR(VLOOKUP($A968,'様式C-1-2用'!$B$3:$O$1100,10,0),"")</f>
        <v>0</v>
      </c>
      <c r="J968" s="321">
        <f>IFERROR(VLOOKUP($A968,'様式C-1-2用'!$B$3:$O$1100,11,0),"")</f>
        <v>0</v>
      </c>
      <c r="K968" s="321">
        <f t="shared" si="15"/>
        <v>0</v>
      </c>
      <c r="L968" s="321">
        <f>IFERROR(VLOOKUP($A968,'様式C-1-2用'!$B$3:$O$1100,12,0),"")</f>
        <v>0</v>
      </c>
      <c r="M968" s="321">
        <f>IFERROR(VLOOKUP($A968,'様式C-1-2用'!$B$3:$O$1100,13,0),"")</f>
        <v>0</v>
      </c>
      <c r="N968" s="321">
        <f>IFERROR(VLOOKUP($A968,'様式C-1-2用'!$B$3:$O$1100,14,0),"")</f>
        <v>0</v>
      </c>
      <c r="O968" s="321">
        <f>IFERROR(VLOOKUP($A968,'様式C-1-2用'!$B$3:$P$1100,15,0),"")</f>
        <v>0</v>
      </c>
    </row>
    <row r="969" spans="1:15" ht="15.95" customHeight="1" x14ac:dyDescent="0.15">
      <c r="A969" s="314">
        <v>967</v>
      </c>
      <c r="B969" s="320">
        <f>IFERROR(VLOOKUP($A969,'様式C-1-2用'!$B$3:$O$1100,2,0),"")</f>
        <v>0</v>
      </c>
      <c r="C969" s="321" t="str">
        <f>IFERROR(VLOOKUP($A969,'様式C-1-2用'!$B$3:$O$1100,3,0),"")</f>
        <v/>
      </c>
      <c r="D969" s="321">
        <f>IFERROR(VLOOKUP($A969,'様式C-1-2用'!$B$3:$O$1100,5,0),"")</f>
        <v>0</v>
      </c>
      <c r="E969" s="321">
        <f>IFERROR(VLOOKUP($A969,'様式C-1-2用'!$B$3:$O$1100,6,0),"")</f>
        <v>0</v>
      </c>
      <c r="F969" s="321">
        <f>IFERROR(VLOOKUP($A969,'様式C-1-2用'!$B$3:$O$1100,7,0),"")</f>
        <v>0</v>
      </c>
      <c r="G969" s="321">
        <f>IFERROR(VLOOKUP($A969,'様式C-1-2用'!$B$3:$O$1100,8,0),"")</f>
        <v>0</v>
      </c>
      <c r="H969" s="327">
        <f>IFERROR(VLOOKUP($A969,'様式C-1-2用'!$B$3:$O$1100,9,0),"")</f>
        <v>0</v>
      </c>
      <c r="I969" s="321">
        <f>IFERROR(VLOOKUP($A969,'様式C-1-2用'!$B$3:$O$1100,10,0),"")</f>
        <v>0</v>
      </c>
      <c r="J969" s="321">
        <f>IFERROR(VLOOKUP($A969,'様式C-1-2用'!$B$3:$O$1100,11,0),"")</f>
        <v>0</v>
      </c>
      <c r="K969" s="321">
        <f t="shared" si="15"/>
        <v>0</v>
      </c>
      <c r="L969" s="321">
        <f>IFERROR(VLOOKUP($A969,'様式C-1-2用'!$B$3:$O$1100,12,0),"")</f>
        <v>0</v>
      </c>
      <c r="M969" s="321">
        <f>IFERROR(VLOOKUP($A969,'様式C-1-2用'!$B$3:$O$1100,13,0),"")</f>
        <v>0</v>
      </c>
      <c r="N969" s="321">
        <f>IFERROR(VLOOKUP($A969,'様式C-1-2用'!$B$3:$O$1100,14,0),"")</f>
        <v>0</v>
      </c>
      <c r="O969" s="321">
        <f>IFERROR(VLOOKUP($A969,'様式C-1-2用'!$B$3:$P$1100,15,0),"")</f>
        <v>0</v>
      </c>
    </row>
    <row r="970" spans="1:15" ht="15.95" customHeight="1" x14ac:dyDescent="0.15">
      <c r="A970" s="314">
        <v>968</v>
      </c>
      <c r="B970" s="320">
        <f>IFERROR(VLOOKUP($A970,'様式C-1-2用'!$B$3:$O$1100,2,0),"")</f>
        <v>0</v>
      </c>
      <c r="C970" s="321" t="str">
        <f>IFERROR(VLOOKUP($A970,'様式C-1-2用'!$B$3:$O$1100,3,0),"")</f>
        <v/>
      </c>
      <c r="D970" s="321">
        <f>IFERROR(VLOOKUP($A970,'様式C-1-2用'!$B$3:$O$1100,5,0),"")</f>
        <v>0</v>
      </c>
      <c r="E970" s="321">
        <f>IFERROR(VLOOKUP($A970,'様式C-1-2用'!$B$3:$O$1100,6,0),"")</f>
        <v>0</v>
      </c>
      <c r="F970" s="321">
        <f>IFERROR(VLOOKUP($A970,'様式C-1-2用'!$B$3:$O$1100,7,0),"")</f>
        <v>0</v>
      </c>
      <c r="G970" s="321">
        <f>IFERROR(VLOOKUP($A970,'様式C-1-2用'!$B$3:$O$1100,8,0),"")</f>
        <v>0</v>
      </c>
      <c r="H970" s="327">
        <f>IFERROR(VLOOKUP($A970,'様式C-1-2用'!$B$3:$O$1100,9,0),"")</f>
        <v>0</v>
      </c>
      <c r="I970" s="321">
        <f>IFERROR(VLOOKUP($A970,'様式C-1-2用'!$B$3:$O$1100,10,0),"")</f>
        <v>0</v>
      </c>
      <c r="J970" s="321">
        <f>IFERROR(VLOOKUP($A970,'様式C-1-2用'!$B$3:$O$1100,11,0),"")</f>
        <v>0</v>
      </c>
      <c r="K970" s="321">
        <f t="shared" si="15"/>
        <v>0</v>
      </c>
      <c r="L970" s="321">
        <f>IFERROR(VLOOKUP($A970,'様式C-1-2用'!$B$3:$O$1100,12,0),"")</f>
        <v>0</v>
      </c>
      <c r="M970" s="321">
        <f>IFERROR(VLOOKUP($A970,'様式C-1-2用'!$B$3:$O$1100,13,0),"")</f>
        <v>0</v>
      </c>
      <c r="N970" s="321">
        <f>IFERROR(VLOOKUP($A970,'様式C-1-2用'!$B$3:$O$1100,14,0),"")</f>
        <v>0</v>
      </c>
      <c r="O970" s="321">
        <f>IFERROR(VLOOKUP($A970,'様式C-1-2用'!$B$3:$P$1100,15,0),"")</f>
        <v>0</v>
      </c>
    </row>
    <row r="971" spans="1:15" ht="15.95" customHeight="1" x14ac:dyDescent="0.15">
      <c r="A971" s="314">
        <v>969</v>
      </c>
      <c r="B971" s="320">
        <f>IFERROR(VLOOKUP($A971,'様式C-1-2用'!$B$3:$O$1100,2,0),"")</f>
        <v>0</v>
      </c>
      <c r="C971" s="321" t="str">
        <f>IFERROR(VLOOKUP($A971,'様式C-1-2用'!$B$3:$O$1100,3,0),"")</f>
        <v/>
      </c>
      <c r="D971" s="321">
        <f>IFERROR(VLOOKUP($A971,'様式C-1-2用'!$B$3:$O$1100,5,0),"")</f>
        <v>0</v>
      </c>
      <c r="E971" s="321">
        <f>IFERROR(VLOOKUP($A971,'様式C-1-2用'!$B$3:$O$1100,6,0),"")</f>
        <v>0</v>
      </c>
      <c r="F971" s="321">
        <f>IFERROR(VLOOKUP($A971,'様式C-1-2用'!$B$3:$O$1100,7,0),"")</f>
        <v>0</v>
      </c>
      <c r="G971" s="321">
        <f>IFERROR(VLOOKUP($A971,'様式C-1-2用'!$B$3:$O$1100,8,0),"")</f>
        <v>0</v>
      </c>
      <c r="H971" s="327">
        <f>IFERROR(VLOOKUP($A971,'様式C-1-2用'!$B$3:$O$1100,9,0),"")</f>
        <v>0</v>
      </c>
      <c r="I971" s="321">
        <f>IFERROR(VLOOKUP($A971,'様式C-1-2用'!$B$3:$O$1100,10,0),"")</f>
        <v>0</v>
      </c>
      <c r="J971" s="321">
        <f>IFERROR(VLOOKUP($A971,'様式C-1-2用'!$B$3:$O$1100,11,0),"")</f>
        <v>0</v>
      </c>
      <c r="K971" s="321">
        <f t="shared" si="15"/>
        <v>0</v>
      </c>
      <c r="L971" s="321">
        <f>IFERROR(VLOOKUP($A971,'様式C-1-2用'!$B$3:$O$1100,12,0),"")</f>
        <v>0</v>
      </c>
      <c r="M971" s="321">
        <f>IFERROR(VLOOKUP($A971,'様式C-1-2用'!$B$3:$O$1100,13,0),"")</f>
        <v>0</v>
      </c>
      <c r="N971" s="321">
        <f>IFERROR(VLOOKUP($A971,'様式C-1-2用'!$B$3:$O$1100,14,0),"")</f>
        <v>0</v>
      </c>
      <c r="O971" s="321">
        <f>IFERROR(VLOOKUP($A971,'様式C-1-2用'!$B$3:$P$1100,15,0),"")</f>
        <v>0</v>
      </c>
    </row>
    <row r="972" spans="1:15" ht="15.95" customHeight="1" x14ac:dyDescent="0.15">
      <c r="A972" s="314">
        <v>970</v>
      </c>
      <c r="B972" s="320">
        <f>IFERROR(VLOOKUP($A972,'様式C-1-2用'!$B$3:$O$1100,2,0),"")</f>
        <v>0</v>
      </c>
      <c r="C972" s="321" t="str">
        <f>IFERROR(VLOOKUP($A972,'様式C-1-2用'!$B$3:$O$1100,3,0),"")</f>
        <v/>
      </c>
      <c r="D972" s="321">
        <f>IFERROR(VLOOKUP($A972,'様式C-1-2用'!$B$3:$O$1100,5,0),"")</f>
        <v>0</v>
      </c>
      <c r="E972" s="321">
        <f>IFERROR(VLOOKUP($A972,'様式C-1-2用'!$B$3:$O$1100,6,0),"")</f>
        <v>0</v>
      </c>
      <c r="F972" s="321">
        <f>IFERROR(VLOOKUP($A972,'様式C-1-2用'!$B$3:$O$1100,7,0),"")</f>
        <v>0</v>
      </c>
      <c r="G972" s="321">
        <f>IFERROR(VLOOKUP($A972,'様式C-1-2用'!$B$3:$O$1100,8,0),"")</f>
        <v>0</v>
      </c>
      <c r="H972" s="327">
        <f>IFERROR(VLOOKUP($A972,'様式C-1-2用'!$B$3:$O$1100,9,0),"")</f>
        <v>0</v>
      </c>
      <c r="I972" s="321">
        <f>IFERROR(VLOOKUP($A972,'様式C-1-2用'!$B$3:$O$1100,10,0),"")</f>
        <v>0</v>
      </c>
      <c r="J972" s="321">
        <f>IFERROR(VLOOKUP($A972,'様式C-1-2用'!$B$3:$O$1100,11,0),"")</f>
        <v>0</v>
      </c>
      <c r="K972" s="321">
        <f t="shared" si="15"/>
        <v>0</v>
      </c>
      <c r="L972" s="321">
        <f>IFERROR(VLOOKUP($A972,'様式C-1-2用'!$B$3:$O$1100,12,0),"")</f>
        <v>0</v>
      </c>
      <c r="M972" s="321">
        <f>IFERROR(VLOOKUP($A972,'様式C-1-2用'!$B$3:$O$1100,13,0),"")</f>
        <v>0</v>
      </c>
      <c r="N972" s="321">
        <f>IFERROR(VLOOKUP($A972,'様式C-1-2用'!$B$3:$O$1100,14,0),"")</f>
        <v>0</v>
      </c>
      <c r="O972" s="321">
        <f>IFERROR(VLOOKUP($A972,'様式C-1-2用'!$B$3:$P$1100,15,0),"")</f>
        <v>0</v>
      </c>
    </row>
    <row r="973" spans="1:15" ht="15.95" customHeight="1" x14ac:dyDescent="0.15">
      <c r="A973" s="314">
        <v>971</v>
      </c>
      <c r="B973" s="320">
        <f>IFERROR(VLOOKUP($A973,'様式C-1-2用'!$B$3:$O$1100,2,0),"")</f>
        <v>0</v>
      </c>
      <c r="C973" s="321" t="str">
        <f>IFERROR(VLOOKUP($A973,'様式C-1-2用'!$B$3:$O$1100,3,0),"")</f>
        <v/>
      </c>
      <c r="D973" s="321">
        <f>IFERROR(VLOOKUP($A973,'様式C-1-2用'!$B$3:$O$1100,5,0),"")</f>
        <v>0</v>
      </c>
      <c r="E973" s="321">
        <f>IFERROR(VLOOKUP($A973,'様式C-1-2用'!$B$3:$O$1100,6,0),"")</f>
        <v>0</v>
      </c>
      <c r="F973" s="321">
        <f>IFERROR(VLOOKUP($A973,'様式C-1-2用'!$B$3:$O$1100,7,0),"")</f>
        <v>0</v>
      </c>
      <c r="G973" s="321">
        <f>IFERROR(VLOOKUP($A973,'様式C-1-2用'!$B$3:$O$1100,8,0),"")</f>
        <v>0</v>
      </c>
      <c r="H973" s="327">
        <f>IFERROR(VLOOKUP($A973,'様式C-1-2用'!$B$3:$O$1100,9,0),"")</f>
        <v>0</v>
      </c>
      <c r="I973" s="321">
        <f>IFERROR(VLOOKUP($A973,'様式C-1-2用'!$B$3:$O$1100,10,0),"")</f>
        <v>0</v>
      </c>
      <c r="J973" s="321">
        <f>IFERROR(VLOOKUP($A973,'様式C-1-2用'!$B$3:$O$1100,11,0),"")</f>
        <v>0</v>
      </c>
      <c r="K973" s="321">
        <f t="shared" si="15"/>
        <v>0</v>
      </c>
      <c r="L973" s="321">
        <f>IFERROR(VLOOKUP($A973,'様式C-1-2用'!$B$3:$O$1100,12,0),"")</f>
        <v>0</v>
      </c>
      <c r="M973" s="321">
        <f>IFERROR(VLOOKUP($A973,'様式C-1-2用'!$B$3:$O$1100,13,0),"")</f>
        <v>0</v>
      </c>
      <c r="N973" s="321">
        <f>IFERROR(VLOOKUP($A973,'様式C-1-2用'!$B$3:$O$1100,14,0),"")</f>
        <v>0</v>
      </c>
      <c r="O973" s="321">
        <f>IFERROR(VLOOKUP($A973,'様式C-1-2用'!$B$3:$P$1100,15,0),"")</f>
        <v>0</v>
      </c>
    </row>
    <row r="974" spans="1:15" ht="15.95" customHeight="1" x14ac:dyDescent="0.15">
      <c r="A974" s="314">
        <v>972</v>
      </c>
      <c r="B974" s="320">
        <f>IFERROR(VLOOKUP($A974,'様式C-1-2用'!$B$3:$O$1100,2,0),"")</f>
        <v>0</v>
      </c>
      <c r="C974" s="321" t="str">
        <f>IFERROR(VLOOKUP($A974,'様式C-1-2用'!$B$3:$O$1100,3,0),"")</f>
        <v/>
      </c>
      <c r="D974" s="321">
        <f>IFERROR(VLOOKUP($A974,'様式C-1-2用'!$B$3:$O$1100,5,0),"")</f>
        <v>0</v>
      </c>
      <c r="E974" s="321">
        <f>IFERROR(VLOOKUP($A974,'様式C-1-2用'!$B$3:$O$1100,6,0),"")</f>
        <v>0</v>
      </c>
      <c r="F974" s="321">
        <f>IFERROR(VLOOKUP($A974,'様式C-1-2用'!$B$3:$O$1100,7,0),"")</f>
        <v>0</v>
      </c>
      <c r="G974" s="321">
        <f>IFERROR(VLOOKUP($A974,'様式C-1-2用'!$B$3:$O$1100,8,0),"")</f>
        <v>0</v>
      </c>
      <c r="H974" s="327">
        <f>IFERROR(VLOOKUP($A974,'様式C-1-2用'!$B$3:$O$1100,9,0),"")</f>
        <v>0</v>
      </c>
      <c r="I974" s="321">
        <f>IFERROR(VLOOKUP($A974,'様式C-1-2用'!$B$3:$O$1100,10,0),"")</f>
        <v>0</v>
      </c>
      <c r="J974" s="321">
        <f>IFERROR(VLOOKUP($A974,'様式C-1-2用'!$B$3:$O$1100,11,0),"")</f>
        <v>0</v>
      </c>
      <c r="K974" s="321">
        <f t="shared" si="15"/>
        <v>0</v>
      </c>
      <c r="L974" s="321">
        <f>IFERROR(VLOOKUP($A974,'様式C-1-2用'!$B$3:$O$1100,12,0),"")</f>
        <v>0</v>
      </c>
      <c r="M974" s="321">
        <f>IFERROR(VLOOKUP($A974,'様式C-1-2用'!$B$3:$O$1100,13,0),"")</f>
        <v>0</v>
      </c>
      <c r="N974" s="321">
        <f>IFERROR(VLOOKUP($A974,'様式C-1-2用'!$B$3:$O$1100,14,0),"")</f>
        <v>0</v>
      </c>
      <c r="O974" s="321">
        <f>IFERROR(VLOOKUP($A974,'様式C-1-2用'!$B$3:$P$1100,15,0),"")</f>
        <v>0</v>
      </c>
    </row>
    <row r="975" spans="1:15" ht="15.95" customHeight="1" x14ac:dyDescent="0.15">
      <c r="A975" s="314">
        <v>973</v>
      </c>
      <c r="B975" s="320">
        <f>IFERROR(VLOOKUP($A975,'様式C-1-2用'!$B$3:$O$1100,2,0),"")</f>
        <v>0</v>
      </c>
      <c r="C975" s="321" t="str">
        <f>IFERROR(VLOOKUP($A975,'様式C-1-2用'!$B$3:$O$1100,3,0),"")</f>
        <v/>
      </c>
      <c r="D975" s="321">
        <f>IFERROR(VLOOKUP($A975,'様式C-1-2用'!$B$3:$O$1100,5,0),"")</f>
        <v>0</v>
      </c>
      <c r="E975" s="321">
        <f>IFERROR(VLOOKUP($A975,'様式C-1-2用'!$B$3:$O$1100,6,0),"")</f>
        <v>0</v>
      </c>
      <c r="F975" s="321">
        <f>IFERROR(VLOOKUP($A975,'様式C-1-2用'!$B$3:$O$1100,7,0),"")</f>
        <v>0</v>
      </c>
      <c r="G975" s="321">
        <f>IFERROR(VLOOKUP($A975,'様式C-1-2用'!$B$3:$O$1100,8,0),"")</f>
        <v>0</v>
      </c>
      <c r="H975" s="327">
        <f>IFERROR(VLOOKUP($A975,'様式C-1-2用'!$B$3:$O$1100,9,0),"")</f>
        <v>0</v>
      </c>
      <c r="I975" s="321">
        <f>IFERROR(VLOOKUP($A975,'様式C-1-2用'!$B$3:$O$1100,10,0),"")</f>
        <v>0</v>
      </c>
      <c r="J975" s="321">
        <f>IFERROR(VLOOKUP($A975,'様式C-1-2用'!$B$3:$O$1100,11,0),"")</f>
        <v>0</v>
      </c>
      <c r="K975" s="321">
        <f t="shared" si="15"/>
        <v>0</v>
      </c>
      <c r="L975" s="321">
        <f>IFERROR(VLOOKUP($A975,'様式C-1-2用'!$B$3:$O$1100,12,0),"")</f>
        <v>0</v>
      </c>
      <c r="M975" s="321">
        <f>IFERROR(VLOOKUP($A975,'様式C-1-2用'!$B$3:$O$1100,13,0),"")</f>
        <v>0</v>
      </c>
      <c r="N975" s="321">
        <f>IFERROR(VLOOKUP($A975,'様式C-1-2用'!$B$3:$O$1100,14,0),"")</f>
        <v>0</v>
      </c>
      <c r="O975" s="321">
        <f>IFERROR(VLOOKUP($A975,'様式C-1-2用'!$B$3:$P$1100,15,0),"")</f>
        <v>0</v>
      </c>
    </row>
    <row r="976" spans="1:15" ht="15.95" customHeight="1" x14ac:dyDescent="0.15">
      <c r="A976" s="314">
        <v>974</v>
      </c>
      <c r="B976" s="320">
        <f>IFERROR(VLOOKUP($A976,'様式C-1-2用'!$B$3:$O$1100,2,0),"")</f>
        <v>0</v>
      </c>
      <c r="C976" s="321" t="str">
        <f>IFERROR(VLOOKUP($A976,'様式C-1-2用'!$B$3:$O$1100,3,0),"")</f>
        <v/>
      </c>
      <c r="D976" s="321">
        <f>IFERROR(VLOOKUP($A976,'様式C-1-2用'!$B$3:$O$1100,5,0),"")</f>
        <v>0</v>
      </c>
      <c r="E976" s="321">
        <f>IFERROR(VLOOKUP($A976,'様式C-1-2用'!$B$3:$O$1100,6,0),"")</f>
        <v>0</v>
      </c>
      <c r="F976" s="321">
        <f>IFERROR(VLOOKUP($A976,'様式C-1-2用'!$B$3:$O$1100,7,0),"")</f>
        <v>0</v>
      </c>
      <c r="G976" s="321">
        <f>IFERROR(VLOOKUP($A976,'様式C-1-2用'!$B$3:$O$1100,8,0),"")</f>
        <v>0</v>
      </c>
      <c r="H976" s="327">
        <f>IFERROR(VLOOKUP($A976,'様式C-1-2用'!$B$3:$O$1100,9,0),"")</f>
        <v>0</v>
      </c>
      <c r="I976" s="321">
        <f>IFERROR(VLOOKUP($A976,'様式C-1-2用'!$B$3:$O$1100,10,0),"")</f>
        <v>0</v>
      </c>
      <c r="J976" s="321">
        <f>IFERROR(VLOOKUP($A976,'様式C-1-2用'!$B$3:$O$1100,11,0),"")</f>
        <v>0</v>
      </c>
      <c r="K976" s="321">
        <f t="shared" si="15"/>
        <v>0</v>
      </c>
      <c r="L976" s="321">
        <f>IFERROR(VLOOKUP($A976,'様式C-1-2用'!$B$3:$O$1100,12,0),"")</f>
        <v>0</v>
      </c>
      <c r="M976" s="321">
        <f>IFERROR(VLOOKUP($A976,'様式C-1-2用'!$B$3:$O$1100,13,0),"")</f>
        <v>0</v>
      </c>
      <c r="N976" s="321">
        <f>IFERROR(VLOOKUP($A976,'様式C-1-2用'!$B$3:$O$1100,14,0),"")</f>
        <v>0</v>
      </c>
      <c r="O976" s="321">
        <f>IFERROR(VLOOKUP($A976,'様式C-1-2用'!$B$3:$P$1100,15,0),"")</f>
        <v>0</v>
      </c>
    </row>
    <row r="977" spans="1:15" ht="15.95" customHeight="1" x14ac:dyDescent="0.15">
      <c r="A977" s="314">
        <v>975</v>
      </c>
      <c r="B977" s="320">
        <f>IFERROR(VLOOKUP($A977,'様式C-1-2用'!$B$3:$O$1100,2,0),"")</f>
        <v>0</v>
      </c>
      <c r="C977" s="321" t="str">
        <f>IFERROR(VLOOKUP($A977,'様式C-1-2用'!$B$3:$O$1100,3,0),"")</f>
        <v/>
      </c>
      <c r="D977" s="321">
        <f>IFERROR(VLOOKUP($A977,'様式C-1-2用'!$B$3:$O$1100,5,0),"")</f>
        <v>0</v>
      </c>
      <c r="E977" s="321">
        <f>IFERROR(VLOOKUP($A977,'様式C-1-2用'!$B$3:$O$1100,6,0),"")</f>
        <v>0</v>
      </c>
      <c r="F977" s="321">
        <f>IFERROR(VLOOKUP($A977,'様式C-1-2用'!$B$3:$O$1100,7,0),"")</f>
        <v>0</v>
      </c>
      <c r="G977" s="321">
        <f>IFERROR(VLOOKUP($A977,'様式C-1-2用'!$B$3:$O$1100,8,0),"")</f>
        <v>0</v>
      </c>
      <c r="H977" s="327">
        <f>IFERROR(VLOOKUP($A977,'様式C-1-2用'!$B$3:$O$1100,9,0),"")</f>
        <v>0</v>
      </c>
      <c r="I977" s="321">
        <f>IFERROR(VLOOKUP($A977,'様式C-1-2用'!$B$3:$O$1100,10,0),"")</f>
        <v>0</v>
      </c>
      <c r="J977" s="321">
        <f>IFERROR(VLOOKUP($A977,'様式C-1-2用'!$B$3:$O$1100,11,0),"")</f>
        <v>0</v>
      </c>
      <c r="K977" s="321">
        <f t="shared" si="15"/>
        <v>0</v>
      </c>
      <c r="L977" s="321">
        <f>IFERROR(VLOOKUP($A977,'様式C-1-2用'!$B$3:$O$1100,12,0),"")</f>
        <v>0</v>
      </c>
      <c r="M977" s="321">
        <f>IFERROR(VLOOKUP($A977,'様式C-1-2用'!$B$3:$O$1100,13,0),"")</f>
        <v>0</v>
      </c>
      <c r="N977" s="321">
        <f>IFERROR(VLOOKUP($A977,'様式C-1-2用'!$B$3:$O$1100,14,0),"")</f>
        <v>0</v>
      </c>
      <c r="O977" s="321">
        <f>IFERROR(VLOOKUP($A977,'様式C-1-2用'!$B$3:$P$1100,15,0),"")</f>
        <v>0</v>
      </c>
    </row>
    <row r="978" spans="1:15" ht="15.95" customHeight="1" x14ac:dyDescent="0.15">
      <c r="A978" s="314">
        <v>976</v>
      </c>
      <c r="B978" s="320">
        <f>IFERROR(VLOOKUP($A978,'様式C-1-2用'!$B$3:$O$1100,2,0),"")</f>
        <v>0</v>
      </c>
      <c r="C978" s="321" t="str">
        <f>IFERROR(VLOOKUP($A978,'様式C-1-2用'!$B$3:$O$1100,3,0),"")</f>
        <v/>
      </c>
      <c r="D978" s="321">
        <f>IFERROR(VLOOKUP($A978,'様式C-1-2用'!$B$3:$O$1100,5,0),"")</f>
        <v>0</v>
      </c>
      <c r="E978" s="321">
        <f>IFERROR(VLOOKUP($A978,'様式C-1-2用'!$B$3:$O$1100,6,0),"")</f>
        <v>0</v>
      </c>
      <c r="F978" s="321">
        <f>IFERROR(VLOOKUP($A978,'様式C-1-2用'!$B$3:$O$1100,7,0),"")</f>
        <v>0</v>
      </c>
      <c r="G978" s="321">
        <f>IFERROR(VLOOKUP($A978,'様式C-1-2用'!$B$3:$O$1100,8,0),"")</f>
        <v>0</v>
      </c>
      <c r="H978" s="327">
        <f>IFERROR(VLOOKUP($A978,'様式C-1-2用'!$B$3:$O$1100,9,0),"")</f>
        <v>0</v>
      </c>
      <c r="I978" s="321">
        <f>IFERROR(VLOOKUP($A978,'様式C-1-2用'!$B$3:$O$1100,10,0),"")</f>
        <v>0</v>
      </c>
      <c r="J978" s="321">
        <f>IFERROR(VLOOKUP($A978,'様式C-1-2用'!$B$3:$O$1100,11,0),"")</f>
        <v>0</v>
      </c>
      <c r="K978" s="321">
        <f t="shared" si="15"/>
        <v>0</v>
      </c>
      <c r="L978" s="321">
        <f>IFERROR(VLOOKUP($A978,'様式C-1-2用'!$B$3:$O$1100,12,0),"")</f>
        <v>0</v>
      </c>
      <c r="M978" s="321">
        <f>IFERROR(VLOOKUP($A978,'様式C-1-2用'!$B$3:$O$1100,13,0),"")</f>
        <v>0</v>
      </c>
      <c r="N978" s="321">
        <f>IFERROR(VLOOKUP($A978,'様式C-1-2用'!$B$3:$O$1100,14,0),"")</f>
        <v>0</v>
      </c>
      <c r="O978" s="321">
        <f>IFERROR(VLOOKUP($A978,'様式C-1-2用'!$B$3:$P$1100,15,0),"")</f>
        <v>0</v>
      </c>
    </row>
    <row r="979" spans="1:15" ht="15.95" customHeight="1" x14ac:dyDescent="0.15">
      <c r="A979" s="314">
        <v>977</v>
      </c>
      <c r="B979" s="320">
        <f>IFERROR(VLOOKUP($A979,'様式C-1-2用'!$B$3:$O$1100,2,0),"")</f>
        <v>0</v>
      </c>
      <c r="C979" s="321" t="str">
        <f>IFERROR(VLOOKUP($A979,'様式C-1-2用'!$B$3:$O$1100,3,0),"")</f>
        <v/>
      </c>
      <c r="D979" s="321">
        <f>IFERROR(VLOOKUP($A979,'様式C-1-2用'!$B$3:$O$1100,5,0),"")</f>
        <v>0</v>
      </c>
      <c r="E979" s="321">
        <f>IFERROR(VLOOKUP($A979,'様式C-1-2用'!$B$3:$O$1100,6,0),"")</f>
        <v>0</v>
      </c>
      <c r="F979" s="321">
        <f>IFERROR(VLOOKUP($A979,'様式C-1-2用'!$B$3:$O$1100,7,0),"")</f>
        <v>0</v>
      </c>
      <c r="G979" s="321">
        <f>IFERROR(VLOOKUP($A979,'様式C-1-2用'!$B$3:$O$1100,8,0),"")</f>
        <v>0</v>
      </c>
      <c r="H979" s="327">
        <f>IFERROR(VLOOKUP($A979,'様式C-1-2用'!$B$3:$O$1100,9,0),"")</f>
        <v>0</v>
      </c>
      <c r="I979" s="321">
        <f>IFERROR(VLOOKUP($A979,'様式C-1-2用'!$B$3:$O$1100,10,0),"")</f>
        <v>0</v>
      </c>
      <c r="J979" s="321">
        <f>IFERROR(VLOOKUP($A979,'様式C-1-2用'!$B$3:$O$1100,11,0),"")</f>
        <v>0</v>
      </c>
      <c r="K979" s="321">
        <f t="shared" si="15"/>
        <v>0</v>
      </c>
      <c r="L979" s="321">
        <f>IFERROR(VLOOKUP($A979,'様式C-1-2用'!$B$3:$O$1100,12,0),"")</f>
        <v>0</v>
      </c>
      <c r="M979" s="321">
        <f>IFERROR(VLOOKUP($A979,'様式C-1-2用'!$B$3:$O$1100,13,0),"")</f>
        <v>0</v>
      </c>
      <c r="N979" s="321">
        <f>IFERROR(VLOOKUP($A979,'様式C-1-2用'!$B$3:$O$1100,14,0),"")</f>
        <v>0</v>
      </c>
      <c r="O979" s="321">
        <f>IFERROR(VLOOKUP($A979,'様式C-1-2用'!$B$3:$P$1100,15,0),"")</f>
        <v>0</v>
      </c>
    </row>
    <row r="980" spans="1:15" ht="15.95" customHeight="1" x14ac:dyDescent="0.15">
      <c r="A980" s="314">
        <v>978</v>
      </c>
      <c r="B980" s="320">
        <f>IFERROR(VLOOKUP($A980,'様式C-1-2用'!$B$3:$O$1100,2,0),"")</f>
        <v>0</v>
      </c>
      <c r="C980" s="321" t="str">
        <f>IFERROR(VLOOKUP($A980,'様式C-1-2用'!$B$3:$O$1100,3,0),"")</f>
        <v/>
      </c>
      <c r="D980" s="321">
        <f>IFERROR(VLOOKUP($A980,'様式C-1-2用'!$B$3:$O$1100,5,0),"")</f>
        <v>0</v>
      </c>
      <c r="E980" s="321">
        <f>IFERROR(VLOOKUP($A980,'様式C-1-2用'!$B$3:$O$1100,6,0),"")</f>
        <v>0</v>
      </c>
      <c r="F980" s="321">
        <f>IFERROR(VLOOKUP($A980,'様式C-1-2用'!$B$3:$O$1100,7,0),"")</f>
        <v>0</v>
      </c>
      <c r="G980" s="321">
        <f>IFERROR(VLOOKUP($A980,'様式C-1-2用'!$B$3:$O$1100,8,0),"")</f>
        <v>0</v>
      </c>
      <c r="H980" s="327">
        <f>IFERROR(VLOOKUP($A980,'様式C-1-2用'!$B$3:$O$1100,9,0),"")</f>
        <v>0</v>
      </c>
      <c r="I980" s="321">
        <f>IFERROR(VLOOKUP($A980,'様式C-1-2用'!$B$3:$O$1100,10,0),"")</f>
        <v>0</v>
      </c>
      <c r="J980" s="321">
        <f>IFERROR(VLOOKUP($A980,'様式C-1-2用'!$B$3:$O$1100,11,0),"")</f>
        <v>0</v>
      </c>
      <c r="K980" s="321">
        <f t="shared" si="15"/>
        <v>0</v>
      </c>
      <c r="L980" s="321">
        <f>IFERROR(VLOOKUP($A980,'様式C-1-2用'!$B$3:$O$1100,12,0),"")</f>
        <v>0</v>
      </c>
      <c r="M980" s="321">
        <f>IFERROR(VLOOKUP($A980,'様式C-1-2用'!$B$3:$O$1100,13,0),"")</f>
        <v>0</v>
      </c>
      <c r="N980" s="321">
        <f>IFERROR(VLOOKUP($A980,'様式C-1-2用'!$B$3:$O$1100,14,0),"")</f>
        <v>0</v>
      </c>
      <c r="O980" s="321">
        <f>IFERROR(VLOOKUP($A980,'様式C-1-2用'!$B$3:$P$1100,15,0),"")</f>
        <v>0</v>
      </c>
    </row>
    <row r="981" spans="1:15" ht="15.95" customHeight="1" x14ac:dyDescent="0.15">
      <c r="A981" s="314">
        <v>979</v>
      </c>
      <c r="B981" s="320">
        <f>IFERROR(VLOOKUP($A981,'様式C-1-2用'!$B$3:$O$1100,2,0),"")</f>
        <v>0</v>
      </c>
      <c r="C981" s="321" t="str">
        <f>IFERROR(VLOOKUP($A981,'様式C-1-2用'!$B$3:$O$1100,3,0),"")</f>
        <v/>
      </c>
      <c r="D981" s="321">
        <f>IFERROR(VLOOKUP($A981,'様式C-1-2用'!$B$3:$O$1100,5,0),"")</f>
        <v>0</v>
      </c>
      <c r="E981" s="321">
        <f>IFERROR(VLOOKUP($A981,'様式C-1-2用'!$B$3:$O$1100,6,0),"")</f>
        <v>0</v>
      </c>
      <c r="F981" s="321">
        <f>IFERROR(VLOOKUP($A981,'様式C-1-2用'!$B$3:$O$1100,7,0),"")</f>
        <v>0</v>
      </c>
      <c r="G981" s="321">
        <f>IFERROR(VLOOKUP($A981,'様式C-1-2用'!$B$3:$O$1100,8,0),"")</f>
        <v>0</v>
      </c>
      <c r="H981" s="327">
        <f>IFERROR(VLOOKUP($A981,'様式C-1-2用'!$B$3:$O$1100,9,0),"")</f>
        <v>0</v>
      </c>
      <c r="I981" s="321">
        <f>IFERROR(VLOOKUP($A981,'様式C-1-2用'!$B$3:$O$1100,10,0),"")</f>
        <v>0</v>
      </c>
      <c r="J981" s="321">
        <f>IFERROR(VLOOKUP($A981,'様式C-1-2用'!$B$3:$O$1100,11,0),"")</f>
        <v>0</v>
      </c>
      <c r="K981" s="321">
        <f t="shared" si="15"/>
        <v>0</v>
      </c>
      <c r="L981" s="321">
        <f>IFERROR(VLOOKUP($A981,'様式C-1-2用'!$B$3:$O$1100,12,0),"")</f>
        <v>0</v>
      </c>
      <c r="M981" s="321">
        <f>IFERROR(VLOOKUP($A981,'様式C-1-2用'!$B$3:$O$1100,13,0),"")</f>
        <v>0</v>
      </c>
      <c r="N981" s="321">
        <f>IFERROR(VLOOKUP($A981,'様式C-1-2用'!$B$3:$O$1100,14,0),"")</f>
        <v>0</v>
      </c>
      <c r="O981" s="321">
        <f>IFERROR(VLOOKUP($A981,'様式C-1-2用'!$B$3:$P$1100,15,0),"")</f>
        <v>0</v>
      </c>
    </row>
    <row r="982" spans="1:15" ht="15.95" customHeight="1" x14ac:dyDescent="0.15">
      <c r="A982" s="314">
        <v>980</v>
      </c>
      <c r="B982" s="320">
        <f>IFERROR(VLOOKUP($A982,'様式C-1-2用'!$B$3:$O$1100,2,0),"")</f>
        <v>0</v>
      </c>
      <c r="C982" s="321" t="str">
        <f>IFERROR(VLOOKUP($A982,'様式C-1-2用'!$B$3:$O$1100,3,0),"")</f>
        <v/>
      </c>
      <c r="D982" s="321">
        <f>IFERROR(VLOOKUP($A982,'様式C-1-2用'!$B$3:$O$1100,5,0),"")</f>
        <v>0</v>
      </c>
      <c r="E982" s="321">
        <f>IFERROR(VLOOKUP($A982,'様式C-1-2用'!$B$3:$O$1100,6,0),"")</f>
        <v>0</v>
      </c>
      <c r="F982" s="321">
        <f>IFERROR(VLOOKUP($A982,'様式C-1-2用'!$B$3:$O$1100,7,0),"")</f>
        <v>0</v>
      </c>
      <c r="G982" s="321">
        <f>IFERROR(VLOOKUP($A982,'様式C-1-2用'!$B$3:$O$1100,8,0),"")</f>
        <v>0</v>
      </c>
      <c r="H982" s="327">
        <f>IFERROR(VLOOKUP($A982,'様式C-1-2用'!$B$3:$O$1100,9,0),"")</f>
        <v>0</v>
      </c>
      <c r="I982" s="321">
        <f>IFERROR(VLOOKUP($A982,'様式C-1-2用'!$B$3:$O$1100,10,0),"")</f>
        <v>0</v>
      </c>
      <c r="J982" s="321">
        <f>IFERROR(VLOOKUP($A982,'様式C-1-2用'!$B$3:$O$1100,11,0),"")</f>
        <v>0</v>
      </c>
      <c r="K982" s="321">
        <f t="shared" si="15"/>
        <v>0</v>
      </c>
      <c r="L982" s="321">
        <f>IFERROR(VLOOKUP($A982,'様式C-1-2用'!$B$3:$O$1100,12,0),"")</f>
        <v>0</v>
      </c>
      <c r="M982" s="321">
        <f>IFERROR(VLOOKUP($A982,'様式C-1-2用'!$B$3:$O$1100,13,0),"")</f>
        <v>0</v>
      </c>
      <c r="N982" s="321">
        <f>IFERROR(VLOOKUP($A982,'様式C-1-2用'!$B$3:$O$1100,14,0),"")</f>
        <v>0</v>
      </c>
      <c r="O982" s="321">
        <f>IFERROR(VLOOKUP($A982,'様式C-1-2用'!$B$3:$P$1100,15,0),"")</f>
        <v>0</v>
      </c>
    </row>
    <row r="983" spans="1:15" ht="15.95" customHeight="1" x14ac:dyDescent="0.15">
      <c r="A983" s="314">
        <v>981</v>
      </c>
      <c r="B983" s="320">
        <f>IFERROR(VLOOKUP($A983,'様式C-1-2用'!$B$3:$O$1100,2,0),"")</f>
        <v>0</v>
      </c>
      <c r="C983" s="321" t="str">
        <f>IFERROR(VLOOKUP($A983,'様式C-1-2用'!$B$3:$O$1100,3,0),"")</f>
        <v/>
      </c>
      <c r="D983" s="321">
        <f>IFERROR(VLOOKUP($A983,'様式C-1-2用'!$B$3:$O$1100,5,0),"")</f>
        <v>0</v>
      </c>
      <c r="E983" s="321">
        <f>IFERROR(VLOOKUP($A983,'様式C-1-2用'!$B$3:$O$1100,6,0),"")</f>
        <v>0</v>
      </c>
      <c r="F983" s="321">
        <f>IFERROR(VLOOKUP($A983,'様式C-1-2用'!$B$3:$O$1100,7,0),"")</f>
        <v>0</v>
      </c>
      <c r="G983" s="321">
        <f>IFERROR(VLOOKUP($A983,'様式C-1-2用'!$B$3:$O$1100,8,0),"")</f>
        <v>0</v>
      </c>
      <c r="H983" s="327">
        <f>IFERROR(VLOOKUP($A983,'様式C-1-2用'!$B$3:$O$1100,9,0),"")</f>
        <v>0</v>
      </c>
      <c r="I983" s="321">
        <f>IFERROR(VLOOKUP($A983,'様式C-1-2用'!$B$3:$O$1100,10,0),"")</f>
        <v>0</v>
      </c>
      <c r="J983" s="321">
        <f>IFERROR(VLOOKUP($A983,'様式C-1-2用'!$B$3:$O$1100,11,0),"")</f>
        <v>0</v>
      </c>
      <c r="K983" s="321">
        <f t="shared" si="15"/>
        <v>0</v>
      </c>
      <c r="L983" s="321">
        <f>IFERROR(VLOOKUP($A983,'様式C-1-2用'!$B$3:$O$1100,12,0),"")</f>
        <v>0</v>
      </c>
      <c r="M983" s="321">
        <f>IFERROR(VLOOKUP($A983,'様式C-1-2用'!$B$3:$O$1100,13,0),"")</f>
        <v>0</v>
      </c>
      <c r="N983" s="321">
        <f>IFERROR(VLOOKUP($A983,'様式C-1-2用'!$B$3:$O$1100,14,0),"")</f>
        <v>0</v>
      </c>
      <c r="O983" s="321">
        <f>IFERROR(VLOOKUP($A983,'様式C-1-2用'!$B$3:$P$1100,15,0),"")</f>
        <v>0</v>
      </c>
    </row>
    <row r="984" spans="1:15" ht="15.95" customHeight="1" x14ac:dyDescent="0.15">
      <c r="A984" s="314">
        <v>982</v>
      </c>
      <c r="B984" s="320">
        <f>IFERROR(VLOOKUP($A984,'様式C-1-2用'!$B$3:$O$1100,2,0),"")</f>
        <v>0</v>
      </c>
      <c r="C984" s="321" t="str">
        <f>IFERROR(VLOOKUP($A984,'様式C-1-2用'!$B$3:$O$1100,3,0),"")</f>
        <v/>
      </c>
      <c r="D984" s="321">
        <f>IFERROR(VLOOKUP($A984,'様式C-1-2用'!$B$3:$O$1100,5,0),"")</f>
        <v>0</v>
      </c>
      <c r="E984" s="321">
        <f>IFERROR(VLOOKUP($A984,'様式C-1-2用'!$B$3:$O$1100,6,0),"")</f>
        <v>0</v>
      </c>
      <c r="F984" s="321">
        <f>IFERROR(VLOOKUP($A984,'様式C-1-2用'!$B$3:$O$1100,7,0),"")</f>
        <v>0</v>
      </c>
      <c r="G984" s="321">
        <f>IFERROR(VLOOKUP($A984,'様式C-1-2用'!$B$3:$O$1100,8,0),"")</f>
        <v>0</v>
      </c>
      <c r="H984" s="327">
        <f>IFERROR(VLOOKUP($A984,'様式C-1-2用'!$B$3:$O$1100,9,0),"")</f>
        <v>0</v>
      </c>
      <c r="I984" s="321">
        <f>IFERROR(VLOOKUP($A984,'様式C-1-2用'!$B$3:$O$1100,10,0),"")</f>
        <v>0</v>
      </c>
      <c r="J984" s="321">
        <f>IFERROR(VLOOKUP($A984,'様式C-1-2用'!$B$3:$O$1100,11,0),"")</f>
        <v>0</v>
      </c>
      <c r="K984" s="321">
        <f t="shared" si="15"/>
        <v>0</v>
      </c>
      <c r="L984" s="321">
        <f>IFERROR(VLOOKUP($A984,'様式C-1-2用'!$B$3:$O$1100,12,0),"")</f>
        <v>0</v>
      </c>
      <c r="M984" s="321">
        <f>IFERROR(VLOOKUP($A984,'様式C-1-2用'!$B$3:$O$1100,13,0),"")</f>
        <v>0</v>
      </c>
      <c r="N984" s="321">
        <f>IFERROR(VLOOKUP($A984,'様式C-1-2用'!$B$3:$O$1100,14,0),"")</f>
        <v>0</v>
      </c>
      <c r="O984" s="321">
        <f>IFERROR(VLOOKUP($A984,'様式C-1-2用'!$B$3:$P$1100,15,0),"")</f>
        <v>0</v>
      </c>
    </row>
    <row r="985" spans="1:15" ht="15.95" customHeight="1" x14ac:dyDescent="0.15">
      <c r="A985" s="314">
        <v>983</v>
      </c>
      <c r="B985" s="320">
        <f>IFERROR(VLOOKUP($A985,'様式C-1-2用'!$B$3:$O$1100,2,0),"")</f>
        <v>0</v>
      </c>
      <c r="C985" s="321" t="str">
        <f>IFERROR(VLOOKUP($A985,'様式C-1-2用'!$B$3:$O$1100,3,0),"")</f>
        <v/>
      </c>
      <c r="D985" s="321">
        <f>IFERROR(VLOOKUP($A985,'様式C-1-2用'!$B$3:$O$1100,5,0),"")</f>
        <v>0</v>
      </c>
      <c r="E985" s="321">
        <f>IFERROR(VLOOKUP($A985,'様式C-1-2用'!$B$3:$O$1100,6,0),"")</f>
        <v>0</v>
      </c>
      <c r="F985" s="321">
        <f>IFERROR(VLOOKUP($A985,'様式C-1-2用'!$B$3:$O$1100,7,0),"")</f>
        <v>0</v>
      </c>
      <c r="G985" s="321">
        <f>IFERROR(VLOOKUP($A985,'様式C-1-2用'!$B$3:$O$1100,8,0),"")</f>
        <v>0</v>
      </c>
      <c r="H985" s="327">
        <f>IFERROR(VLOOKUP($A985,'様式C-1-2用'!$B$3:$O$1100,9,0),"")</f>
        <v>0</v>
      </c>
      <c r="I985" s="321">
        <f>IFERROR(VLOOKUP($A985,'様式C-1-2用'!$B$3:$O$1100,10,0),"")</f>
        <v>0</v>
      </c>
      <c r="J985" s="321">
        <f>IFERROR(VLOOKUP($A985,'様式C-1-2用'!$B$3:$O$1100,11,0),"")</f>
        <v>0</v>
      </c>
      <c r="K985" s="321">
        <f t="shared" si="15"/>
        <v>0</v>
      </c>
      <c r="L985" s="321">
        <f>IFERROR(VLOOKUP($A985,'様式C-1-2用'!$B$3:$O$1100,12,0),"")</f>
        <v>0</v>
      </c>
      <c r="M985" s="321">
        <f>IFERROR(VLOOKUP($A985,'様式C-1-2用'!$B$3:$O$1100,13,0),"")</f>
        <v>0</v>
      </c>
      <c r="N985" s="321">
        <f>IFERROR(VLOOKUP($A985,'様式C-1-2用'!$B$3:$O$1100,14,0),"")</f>
        <v>0</v>
      </c>
      <c r="O985" s="321">
        <f>IFERROR(VLOOKUP($A985,'様式C-1-2用'!$B$3:$P$1100,15,0),"")</f>
        <v>0</v>
      </c>
    </row>
    <row r="986" spans="1:15" ht="15.95" customHeight="1" x14ac:dyDescent="0.15">
      <c r="A986" s="314">
        <v>984</v>
      </c>
      <c r="B986" s="320">
        <f>IFERROR(VLOOKUP($A986,'様式C-1-2用'!$B$3:$O$1100,2,0),"")</f>
        <v>0</v>
      </c>
      <c r="C986" s="321" t="str">
        <f>IFERROR(VLOOKUP($A986,'様式C-1-2用'!$B$3:$O$1100,3,0),"")</f>
        <v/>
      </c>
      <c r="D986" s="321">
        <f>IFERROR(VLOOKUP($A986,'様式C-1-2用'!$B$3:$O$1100,5,0),"")</f>
        <v>0</v>
      </c>
      <c r="E986" s="321">
        <f>IFERROR(VLOOKUP($A986,'様式C-1-2用'!$B$3:$O$1100,6,0),"")</f>
        <v>0</v>
      </c>
      <c r="F986" s="321">
        <f>IFERROR(VLOOKUP($A986,'様式C-1-2用'!$B$3:$O$1100,7,0),"")</f>
        <v>0</v>
      </c>
      <c r="G986" s="321">
        <f>IFERROR(VLOOKUP($A986,'様式C-1-2用'!$B$3:$O$1100,8,0),"")</f>
        <v>0</v>
      </c>
      <c r="H986" s="327">
        <f>IFERROR(VLOOKUP($A986,'様式C-1-2用'!$B$3:$O$1100,9,0),"")</f>
        <v>0</v>
      </c>
      <c r="I986" s="321">
        <f>IFERROR(VLOOKUP($A986,'様式C-1-2用'!$B$3:$O$1100,10,0),"")</f>
        <v>0</v>
      </c>
      <c r="J986" s="321">
        <f>IFERROR(VLOOKUP($A986,'様式C-1-2用'!$B$3:$O$1100,11,0),"")</f>
        <v>0</v>
      </c>
      <c r="K986" s="321">
        <f t="shared" si="15"/>
        <v>0</v>
      </c>
      <c r="L986" s="321">
        <f>IFERROR(VLOOKUP($A986,'様式C-1-2用'!$B$3:$O$1100,12,0),"")</f>
        <v>0</v>
      </c>
      <c r="M986" s="321">
        <f>IFERROR(VLOOKUP($A986,'様式C-1-2用'!$B$3:$O$1100,13,0),"")</f>
        <v>0</v>
      </c>
      <c r="N986" s="321">
        <f>IFERROR(VLOOKUP($A986,'様式C-1-2用'!$B$3:$O$1100,14,0),"")</f>
        <v>0</v>
      </c>
      <c r="O986" s="321">
        <f>IFERROR(VLOOKUP($A986,'様式C-1-2用'!$B$3:$P$1100,15,0),"")</f>
        <v>0</v>
      </c>
    </row>
    <row r="987" spans="1:15" ht="15.95" customHeight="1" x14ac:dyDescent="0.15">
      <c r="A987" s="314">
        <v>985</v>
      </c>
      <c r="B987" s="320">
        <f>IFERROR(VLOOKUP($A987,'様式C-1-2用'!$B$3:$O$1100,2,0),"")</f>
        <v>0</v>
      </c>
      <c r="C987" s="321" t="str">
        <f>IFERROR(VLOOKUP($A987,'様式C-1-2用'!$B$3:$O$1100,3,0),"")</f>
        <v/>
      </c>
      <c r="D987" s="321">
        <f>IFERROR(VLOOKUP($A987,'様式C-1-2用'!$B$3:$O$1100,5,0),"")</f>
        <v>0</v>
      </c>
      <c r="E987" s="321">
        <f>IFERROR(VLOOKUP($A987,'様式C-1-2用'!$B$3:$O$1100,6,0),"")</f>
        <v>0</v>
      </c>
      <c r="F987" s="321">
        <f>IFERROR(VLOOKUP($A987,'様式C-1-2用'!$B$3:$O$1100,7,0),"")</f>
        <v>0</v>
      </c>
      <c r="G987" s="321">
        <f>IFERROR(VLOOKUP($A987,'様式C-1-2用'!$B$3:$O$1100,8,0),"")</f>
        <v>0</v>
      </c>
      <c r="H987" s="327">
        <f>IFERROR(VLOOKUP($A987,'様式C-1-2用'!$B$3:$O$1100,9,0),"")</f>
        <v>0</v>
      </c>
      <c r="I987" s="321">
        <f>IFERROR(VLOOKUP($A987,'様式C-1-2用'!$B$3:$O$1100,10,0),"")</f>
        <v>0</v>
      </c>
      <c r="J987" s="321">
        <f>IFERROR(VLOOKUP($A987,'様式C-1-2用'!$B$3:$O$1100,11,0),"")</f>
        <v>0</v>
      </c>
      <c r="K987" s="321">
        <f t="shared" si="15"/>
        <v>0</v>
      </c>
      <c r="L987" s="321">
        <f>IFERROR(VLOOKUP($A987,'様式C-1-2用'!$B$3:$O$1100,12,0),"")</f>
        <v>0</v>
      </c>
      <c r="M987" s="321">
        <f>IFERROR(VLOOKUP($A987,'様式C-1-2用'!$B$3:$O$1100,13,0),"")</f>
        <v>0</v>
      </c>
      <c r="N987" s="321">
        <f>IFERROR(VLOOKUP($A987,'様式C-1-2用'!$B$3:$O$1100,14,0),"")</f>
        <v>0</v>
      </c>
      <c r="O987" s="321">
        <f>IFERROR(VLOOKUP($A987,'様式C-1-2用'!$B$3:$P$1100,15,0),"")</f>
        <v>0</v>
      </c>
    </row>
    <row r="988" spans="1:15" ht="15.95" customHeight="1" x14ac:dyDescent="0.15">
      <c r="A988" s="314">
        <v>986</v>
      </c>
      <c r="B988" s="320">
        <f>IFERROR(VLOOKUP($A988,'様式C-1-2用'!$B$3:$O$1100,2,0),"")</f>
        <v>0</v>
      </c>
      <c r="C988" s="321" t="str">
        <f>IFERROR(VLOOKUP($A988,'様式C-1-2用'!$B$3:$O$1100,3,0),"")</f>
        <v/>
      </c>
      <c r="D988" s="321">
        <f>IFERROR(VLOOKUP($A988,'様式C-1-2用'!$B$3:$O$1100,5,0),"")</f>
        <v>0</v>
      </c>
      <c r="E988" s="321">
        <f>IFERROR(VLOOKUP($A988,'様式C-1-2用'!$B$3:$O$1100,6,0),"")</f>
        <v>0</v>
      </c>
      <c r="F988" s="321">
        <f>IFERROR(VLOOKUP($A988,'様式C-1-2用'!$B$3:$O$1100,7,0),"")</f>
        <v>0</v>
      </c>
      <c r="G988" s="321">
        <f>IFERROR(VLOOKUP($A988,'様式C-1-2用'!$B$3:$O$1100,8,0),"")</f>
        <v>0</v>
      </c>
      <c r="H988" s="327">
        <f>IFERROR(VLOOKUP($A988,'様式C-1-2用'!$B$3:$O$1100,9,0),"")</f>
        <v>0</v>
      </c>
      <c r="I988" s="321">
        <f>IFERROR(VLOOKUP($A988,'様式C-1-2用'!$B$3:$O$1100,10,0),"")</f>
        <v>0</v>
      </c>
      <c r="J988" s="321">
        <f>IFERROR(VLOOKUP($A988,'様式C-1-2用'!$B$3:$O$1100,11,0),"")</f>
        <v>0</v>
      </c>
      <c r="K988" s="321">
        <f t="shared" si="15"/>
        <v>0</v>
      </c>
      <c r="L988" s="321">
        <f>IFERROR(VLOOKUP($A988,'様式C-1-2用'!$B$3:$O$1100,12,0),"")</f>
        <v>0</v>
      </c>
      <c r="M988" s="321">
        <f>IFERROR(VLOOKUP($A988,'様式C-1-2用'!$B$3:$O$1100,13,0),"")</f>
        <v>0</v>
      </c>
      <c r="N988" s="321">
        <f>IFERROR(VLOOKUP($A988,'様式C-1-2用'!$B$3:$O$1100,14,0),"")</f>
        <v>0</v>
      </c>
      <c r="O988" s="321">
        <f>IFERROR(VLOOKUP($A988,'様式C-1-2用'!$B$3:$P$1100,15,0),"")</f>
        <v>0</v>
      </c>
    </row>
    <row r="989" spans="1:15" ht="15.95" customHeight="1" x14ac:dyDescent="0.15">
      <c r="A989" s="314">
        <v>987</v>
      </c>
      <c r="B989" s="320">
        <f>IFERROR(VLOOKUP($A989,'様式C-1-2用'!$B$3:$O$1100,2,0),"")</f>
        <v>0</v>
      </c>
      <c r="C989" s="321" t="str">
        <f>IFERROR(VLOOKUP($A989,'様式C-1-2用'!$B$3:$O$1100,3,0),"")</f>
        <v/>
      </c>
      <c r="D989" s="321">
        <f>IFERROR(VLOOKUP($A989,'様式C-1-2用'!$B$3:$O$1100,5,0),"")</f>
        <v>0</v>
      </c>
      <c r="E989" s="321">
        <f>IFERROR(VLOOKUP($A989,'様式C-1-2用'!$B$3:$O$1100,6,0),"")</f>
        <v>0</v>
      </c>
      <c r="F989" s="321">
        <f>IFERROR(VLOOKUP($A989,'様式C-1-2用'!$B$3:$O$1100,7,0),"")</f>
        <v>0</v>
      </c>
      <c r="G989" s="321">
        <f>IFERROR(VLOOKUP($A989,'様式C-1-2用'!$B$3:$O$1100,8,0),"")</f>
        <v>0</v>
      </c>
      <c r="H989" s="327">
        <f>IFERROR(VLOOKUP($A989,'様式C-1-2用'!$B$3:$O$1100,9,0),"")</f>
        <v>0</v>
      </c>
      <c r="I989" s="321">
        <f>IFERROR(VLOOKUP($A989,'様式C-1-2用'!$B$3:$O$1100,10,0),"")</f>
        <v>0</v>
      </c>
      <c r="J989" s="321">
        <f>IFERROR(VLOOKUP($A989,'様式C-1-2用'!$B$3:$O$1100,11,0),"")</f>
        <v>0</v>
      </c>
      <c r="K989" s="321">
        <f t="shared" si="15"/>
        <v>0</v>
      </c>
      <c r="L989" s="321">
        <f>IFERROR(VLOOKUP($A989,'様式C-1-2用'!$B$3:$O$1100,12,0),"")</f>
        <v>0</v>
      </c>
      <c r="M989" s="321">
        <f>IFERROR(VLOOKUP($A989,'様式C-1-2用'!$B$3:$O$1100,13,0),"")</f>
        <v>0</v>
      </c>
      <c r="N989" s="321">
        <f>IFERROR(VLOOKUP($A989,'様式C-1-2用'!$B$3:$O$1100,14,0),"")</f>
        <v>0</v>
      </c>
      <c r="O989" s="321">
        <f>IFERROR(VLOOKUP($A989,'様式C-1-2用'!$B$3:$P$1100,15,0),"")</f>
        <v>0</v>
      </c>
    </row>
    <row r="990" spans="1:15" ht="15.95" customHeight="1" x14ac:dyDescent="0.15">
      <c r="A990" s="314">
        <v>988</v>
      </c>
      <c r="B990" s="320">
        <f>IFERROR(VLOOKUP($A990,'様式C-1-2用'!$B$3:$O$1100,2,0),"")</f>
        <v>0</v>
      </c>
      <c r="C990" s="321" t="str">
        <f>IFERROR(VLOOKUP($A990,'様式C-1-2用'!$B$3:$O$1100,3,0),"")</f>
        <v/>
      </c>
      <c r="D990" s="321">
        <f>IFERROR(VLOOKUP($A990,'様式C-1-2用'!$B$3:$O$1100,5,0),"")</f>
        <v>0</v>
      </c>
      <c r="E990" s="321">
        <f>IFERROR(VLOOKUP($A990,'様式C-1-2用'!$B$3:$O$1100,6,0),"")</f>
        <v>0</v>
      </c>
      <c r="F990" s="321">
        <f>IFERROR(VLOOKUP($A990,'様式C-1-2用'!$B$3:$O$1100,7,0),"")</f>
        <v>0</v>
      </c>
      <c r="G990" s="321">
        <f>IFERROR(VLOOKUP($A990,'様式C-1-2用'!$B$3:$O$1100,8,0),"")</f>
        <v>0</v>
      </c>
      <c r="H990" s="327">
        <f>IFERROR(VLOOKUP($A990,'様式C-1-2用'!$B$3:$O$1100,9,0),"")</f>
        <v>0</v>
      </c>
      <c r="I990" s="321">
        <f>IFERROR(VLOOKUP($A990,'様式C-1-2用'!$B$3:$O$1100,10,0),"")</f>
        <v>0</v>
      </c>
      <c r="J990" s="321">
        <f>IFERROR(VLOOKUP($A990,'様式C-1-2用'!$B$3:$O$1100,11,0),"")</f>
        <v>0</v>
      </c>
      <c r="K990" s="321">
        <f t="shared" si="15"/>
        <v>0</v>
      </c>
      <c r="L990" s="321">
        <f>IFERROR(VLOOKUP($A990,'様式C-1-2用'!$B$3:$O$1100,12,0),"")</f>
        <v>0</v>
      </c>
      <c r="M990" s="321">
        <f>IFERROR(VLOOKUP($A990,'様式C-1-2用'!$B$3:$O$1100,13,0),"")</f>
        <v>0</v>
      </c>
      <c r="N990" s="321">
        <f>IFERROR(VLOOKUP($A990,'様式C-1-2用'!$B$3:$O$1100,14,0),"")</f>
        <v>0</v>
      </c>
      <c r="O990" s="321">
        <f>IFERROR(VLOOKUP($A990,'様式C-1-2用'!$B$3:$P$1100,15,0),"")</f>
        <v>0</v>
      </c>
    </row>
    <row r="991" spans="1:15" ht="15.95" customHeight="1" x14ac:dyDescent="0.15">
      <c r="A991" s="314">
        <v>989</v>
      </c>
      <c r="B991" s="320">
        <f>IFERROR(VLOOKUP($A991,'様式C-1-2用'!$B$3:$O$1100,2,0),"")</f>
        <v>0</v>
      </c>
      <c r="C991" s="321" t="str">
        <f>IFERROR(VLOOKUP($A991,'様式C-1-2用'!$B$3:$O$1100,3,0),"")</f>
        <v/>
      </c>
      <c r="D991" s="321">
        <f>IFERROR(VLOOKUP($A991,'様式C-1-2用'!$B$3:$O$1100,5,0),"")</f>
        <v>0</v>
      </c>
      <c r="E991" s="321">
        <f>IFERROR(VLOOKUP($A991,'様式C-1-2用'!$B$3:$O$1100,6,0),"")</f>
        <v>0</v>
      </c>
      <c r="F991" s="321">
        <f>IFERROR(VLOOKUP($A991,'様式C-1-2用'!$B$3:$O$1100,7,0),"")</f>
        <v>0</v>
      </c>
      <c r="G991" s="321">
        <f>IFERROR(VLOOKUP($A991,'様式C-1-2用'!$B$3:$O$1100,8,0),"")</f>
        <v>0</v>
      </c>
      <c r="H991" s="327">
        <f>IFERROR(VLOOKUP($A991,'様式C-1-2用'!$B$3:$O$1100,9,0),"")</f>
        <v>0</v>
      </c>
      <c r="I991" s="321">
        <f>IFERROR(VLOOKUP($A991,'様式C-1-2用'!$B$3:$O$1100,10,0),"")</f>
        <v>0</v>
      </c>
      <c r="J991" s="321">
        <f>IFERROR(VLOOKUP($A991,'様式C-1-2用'!$B$3:$O$1100,11,0),"")</f>
        <v>0</v>
      </c>
      <c r="K991" s="321">
        <f t="shared" si="15"/>
        <v>0</v>
      </c>
      <c r="L991" s="321">
        <f>IFERROR(VLOOKUP($A991,'様式C-1-2用'!$B$3:$O$1100,12,0),"")</f>
        <v>0</v>
      </c>
      <c r="M991" s="321">
        <f>IFERROR(VLOOKUP($A991,'様式C-1-2用'!$B$3:$O$1100,13,0),"")</f>
        <v>0</v>
      </c>
      <c r="N991" s="321">
        <f>IFERROR(VLOOKUP($A991,'様式C-1-2用'!$B$3:$O$1100,14,0),"")</f>
        <v>0</v>
      </c>
      <c r="O991" s="321">
        <f>IFERROR(VLOOKUP($A991,'様式C-1-2用'!$B$3:$P$1100,15,0),"")</f>
        <v>0</v>
      </c>
    </row>
    <row r="992" spans="1:15" ht="15.95" customHeight="1" x14ac:dyDescent="0.15">
      <c r="A992" s="314">
        <v>990</v>
      </c>
      <c r="B992" s="320">
        <f>IFERROR(VLOOKUP($A992,'様式C-1-2用'!$B$3:$O$1100,2,0),"")</f>
        <v>0</v>
      </c>
      <c r="C992" s="321" t="str">
        <f>IFERROR(VLOOKUP($A992,'様式C-1-2用'!$B$3:$O$1100,3,0),"")</f>
        <v/>
      </c>
      <c r="D992" s="321">
        <f>IFERROR(VLOOKUP($A992,'様式C-1-2用'!$B$3:$O$1100,5,0),"")</f>
        <v>0</v>
      </c>
      <c r="E992" s="321">
        <f>IFERROR(VLOOKUP($A992,'様式C-1-2用'!$B$3:$O$1100,6,0),"")</f>
        <v>0</v>
      </c>
      <c r="F992" s="321">
        <f>IFERROR(VLOOKUP($A992,'様式C-1-2用'!$B$3:$O$1100,7,0),"")</f>
        <v>0</v>
      </c>
      <c r="G992" s="321">
        <f>IFERROR(VLOOKUP($A992,'様式C-1-2用'!$B$3:$O$1100,8,0),"")</f>
        <v>0</v>
      </c>
      <c r="H992" s="327">
        <f>IFERROR(VLOOKUP($A992,'様式C-1-2用'!$B$3:$O$1100,9,0),"")</f>
        <v>0</v>
      </c>
      <c r="I992" s="321">
        <f>IFERROR(VLOOKUP($A992,'様式C-1-2用'!$B$3:$O$1100,10,0),"")</f>
        <v>0</v>
      </c>
      <c r="J992" s="321">
        <f>IFERROR(VLOOKUP($A992,'様式C-1-2用'!$B$3:$O$1100,11,0),"")</f>
        <v>0</v>
      </c>
      <c r="K992" s="321">
        <f t="shared" si="15"/>
        <v>0</v>
      </c>
      <c r="L992" s="321">
        <f>IFERROR(VLOOKUP($A992,'様式C-1-2用'!$B$3:$O$1100,12,0),"")</f>
        <v>0</v>
      </c>
      <c r="M992" s="321">
        <f>IFERROR(VLOOKUP($A992,'様式C-1-2用'!$B$3:$O$1100,13,0),"")</f>
        <v>0</v>
      </c>
      <c r="N992" s="321">
        <f>IFERROR(VLOOKUP($A992,'様式C-1-2用'!$B$3:$O$1100,14,0),"")</f>
        <v>0</v>
      </c>
      <c r="O992" s="321">
        <f>IFERROR(VLOOKUP($A992,'様式C-1-2用'!$B$3:$P$1100,15,0),"")</f>
        <v>0</v>
      </c>
    </row>
    <row r="993" spans="1:15" ht="15.95" customHeight="1" x14ac:dyDescent="0.15">
      <c r="A993" s="314">
        <v>991</v>
      </c>
      <c r="B993" s="320">
        <f>IFERROR(VLOOKUP($A993,'様式C-1-2用'!$B$3:$O$1100,2,0),"")</f>
        <v>0</v>
      </c>
      <c r="C993" s="321" t="str">
        <f>IFERROR(VLOOKUP($A993,'様式C-1-2用'!$B$3:$O$1100,3,0),"")</f>
        <v/>
      </c>
      <c r="D993" s="321">
        <f>IFERROR(VLOOKUP($A993,'様式C-1-2用'!$B$3:$O$1100,5,0),"")</f>
        <v>0</v>
      </c>
      <c r="E993" s="321">
        <f>IFERROR(VLOOKUP($A993,'様式C-1-2用'!$B$3:$O$1100,6,0),"")</f>
        <v>0</v>
      </c>
      <c r="F993" s="321">
        <f>IFERROR(VLOOKUP($A993,'様式C-1-2用'!$B$3:$O$1100,7,0),"")</f>
        <v>0</v>
      </c>
      <c r="G993" s="321">
        <f>IFERROR(VLOOKUP($A993,'様式C-1-2用'!$B$3:$O$1100,8,0),"")</f>
        <v>0</v>
      </c>
      <c r="H993" s="327">
        <f>IFERROR(VLOOKUP($A993,'様式C-1-2用'!$B$3:$O$1100,9,0),"")</f>
        <v>0</v>
      </c>
      <c r="I993" s="321">
        <f>IFERROR(VLOOKUP($A993,'様式C-1-2用'!$B$3:$O$1100,10,0),"")</f>
        <v>0</v>
      </c>
      <c r="J993" s="321">
        <f>IFERROR(VLOOKUP($A993,'様式C-1-2用'!$B$3:$O$1100,11,0),"")</f>
        <v>0</v>
      </c>
      <c r="K993" s="321">
        <f t="shared" si="15"/>
        <v>0</v>
      </c>
      <c r="L993" s="321">
        <f>IFERROR(VLOOKUP($A993,'様式C-1-2用'!$B$3:$O$1100,12,0),"")</f>
        <v>0</v>
      </c>
      <c r="M993" s="321">
        <f>IFERROR(VLOOKUP($A993,'様式C-1-2用'!$B$3:$O$1100,13,0),"")</f>
        <v>0</v>
      </c>
      <c r="N993" s="321">
        <f>IFERROR(VLOOKUP($A993,'様式C-1-2用'!$B$3:$O$1100,14,0),"")</f>
        <v>0</v>
      </c>
      <c r="O993" s="321">
        <f>IFERROR(VLOOKUP($A993,'様式C-1-2用'!$B$3:$P$1100,15,0),"")</f>
        <v>0</v>
      </c>
    </row>
    <row r="994" spans="1:15" ht="15.95" customHeight="1" x14ac:dyDescent="0.15">
      <c r="A994" s="314">
        <v>992</v>
      </c>
      <c r="B994" s="320">
        <f>IFERROR(VLOOKUP($A994,'様式C-1-2用'!$B$3:$O$1100,2,0),"")</f>
        <v>0</v>
      </c>
      <c r="C994" s="321" t="str">
        <f>IFERROR(VLOOKUP($A994,'様式C-1-2用'!$B$3:$O$1100,3,0),"")</f>
        <v/>
      </c>
      <c r="D994" s="321">
        <f>IFERROR(VLOOKUP($A994,'様式C-1-2用'!$B$3:$O$1100,5,0),"")</f>
        <v>0</v>
      </c>
      <c r="E994" s="321">
        <f>IFERROR(VLOOKUP($A994,'様式C-1-2用'!$B$3:$O$1100,6,0),"")</f>
        <v>0</v>
      </c>
      <c r="F994" s="321">
        <f>IFERROR(VLOOKUP($A994,'様式C-1-2用'!$B$3:$O$1100,7,0),"")</f>
        <v>0</v>
      </c>
      <c r="G994" s="321">
        <f>IFERROR(VLOOKUP($A994,'様式C-1-2用'!$B$3:$O$1100,8,0),"")</f>
        <v>0</v>
      </c>
      <c r="H994" s="327">
        <f>IFERROR(VLOOKUP($A994,'様式C-1-2用'!$B$3:$O$1100,9,0),"")</f>
        <v>0</v>
      </c>
      <c r="I994" s="321">
        <f>IFERROR(VLOOKUP($A994,'様式C-1-2用'!$B$3:$O$1100,10,0),"")</f>
        <v>0</v>
      </c>
      <c r="J994" s="321">
        <f>IFERROR(VLOOKUP($A994,'様式C-1-2用'!$B$3:$O$1100,11,0),"")</f>
        <v>0</v>
      </c>
      <c r="K994" s="321">
        <f t="shared" si="15"/>
        <v>0</v>
      </c>
      <c r="L994" s="321">
        <f>IFERROR(VLOOKUP($A994,'様式C-1-2用'!$B$3:$O$1100,12,0),"")</f>
        <v>0</v>
      </c>
      <c r="M994" s="321">
        <f>IFERROR(VLOOKUP($A994,'様式C-1-2用'!$B$3:$O$1100,13,0),"")</f>
        <v>0</v>
      </c>
      <c r="N994" s="321">
        <f>IFERROR(VLOOKUP($A994,'様式C-1-2用'!$B$3:$O$1100,14,0),"")</f>
        <v>0</v>
      </c>
      <c r="O994" s="321">
        <f>IFERROR(VLOOKUP($A994,'様式C-1-2用'!$B$3:$P$1100,15,0),"")</f>
        <v>0</v>
      </c>
    </row>
    <row r="995" spans="1:15" ht="15.95" customHeight="1" x14ac:dyDescent="0.15">
      <c r="A995" s="314">
        <v>993</v>
      </c>
      <c r="B995" s="320">
        <f>IFERROR(VLOOKUP($A995,'様式C-1-2用'!$B$3:$O$1100,2,0),"")</f>
        <v>0</v>
      </c>
      <c r="C995" s="321" t="str">
        <f>IFERROR(VLOOKUP($A995,'様式C-1-2用'!$B$3:$O$1100,3,0),"")</f>
        <v/>
      </c>
      <c r="D995" s="321">
        <f>IFERROR(VLOOKUP($A995,'様式C-1-2用'!$B$3:$O$1100,5,0),"")</f>
        <v>0</v>
      </c>
      <c r="E995" s="321">
        <f>IFERROR(VLOOKUP($A995,'様式C-1-2用'!$B$3:$O$1100,6,0),"")</f>
        <v>0</v>
      </c>
      <c r="F995" s="321">
        <f>IFERROR(VLOOKUP($A995,'様式C-1-2用'!$B$3:$O$1100,7,0),"")</f>
        <v>0</v>
      </c>
      <c r="G995" s="321">
        <f>IFERROR(VLOOKUP($A995,'様式C-1-2用'!$B$3:$O$1100,8,0),"")</f>
        <v>0</v>
      </c>
      <c r="H995" s="327">
        <f>IFERROR(VLOOKUP($A995,'様式C-1-2用'!$B$3:$O$1100,9,0),"")</f>
        <v>0</v>
      </c>
      <c r="I995" s="321">
        <f>IFERROR(VLOOKUP($A995,'様式C-1-2用'!$B$3:$O$1100,10,0),"")</f>
        <v>0</v>
      </c>
      <c r="J995" s="321">
        <f>IFERROR(VLOOKUP($A995,'様式C-1-2用'!$B$3:$O$1100,11,0),"")</f>
        <v>0</v>
      </c>
      <c r="K995" s="321">
        <f t="shared" si="15"/>
        <v>0</v>
      </c>
      <c r="L995" s="321">
        <f>IFERROR(VLOOKUP($A995,'様式C-1-2用'!$B$3:$O$1100,12,0),"")</f>
        <v>0</v>
      </c>
      <c r="M995" s="321">
        <f>IFERROR(VLOOKUP($A995,'様式C-1-2用'!$B$3:$O$1100,13,0),"")</f>
        <v>0</v>
      </c>
      <c r="N995" s="321">
        <f>IFERROR(VLOOKUP($A995,'様式C-1-2用'!$B$3:$O$1100,14,0),"")</f>
        <v>0</v>
      </c>
      <c r="O995" s="321">
        <f>IFERROR(VLOOKUP($A995,'様式C-1-2用'!$B$3:$P$1100,15,0),"")</f>
        <v>0</v>
      </c>
    </row>
    <row r="996" spans="1:15" ht="15.95" customHeight="1" x14ac:dyDescent="0.15">
      <c r="A996" s="314">
        <v>994</v>
      </c>
      <c r="B996" s="320">
        <f>IFERROR(VLOOKUP($A996,'様式C-1-2用'!$B$3:$O$1100,2,0),"")</f>
        <v>0</v>
      </c>
      <c r="C996" s="321" t="str">
        <f>IFERROR(VLOOKUP($A996,'様式C-1-2用'!$B$3:$O$1100,3,0),"")</f>
        <v/>
      </c>
      <c r="D996" s="321">
        <f>IFERROR(VLOOKUP($A996,'様式C-1-2用'!$B$3:$O$1100,5,0),"")</f>
        <v>0</v>
      </c>
      <c r="E996" s="321">
        <f>IFERROR(VLOOKUP($A996,'様式C-1-2用'!$B$3:$O$1100,6,0),"")</f>
        <v>0</v>
      </c>
      <c r="F996" s="321">
        <f>IFERROR(VLOOKUP($A996,'様式C-1-2用'!$B$3:$O$1100,7,0),"")</f>
        <v>0</v>
      </c>
      <c r="G996" s="321">
        <f>IFERROR(VLOOKUP($A996,'様式C-1-2用'!$B$3:$O$1100,8,0),"")</f>
        <v>0</v>
      </c>
      <c r="H996" s="327">
        <f>IFERROR(VLOOKUP($A996,'様式C-1-2用'!$B$3:$O$1100,9,0),"")</f>
        <v>0</v>
      </c>
      <c r="I996" s="321">
        <f>IFERROR(VLOOKUP($A996,'様式C-1-2用'!$B$3:$O$1100,10,0),"")</f>
        <v>0</v>
      </c>
      <c r="J996" s="321">
        <f>IFERROR(VLOOKUP($A996,'様式C-1-2用'!$B$3:$O$1100,11,0),"")</f>
        <v>0</v>
      </c>
      <c r="K996" s="321">
        <f t="shared" si="15"/>
        <v>0</v>
      </c>
      <c r="L996" s="321">
        <f>IFERROR(VLOOKUP($A996,'様式C-1-2用'!$B$3:$O$1100,12,0),"")</f>
        <v>0</v>
      </c>
      <c r="M996" s="321">
        <f>IFERROR(VLOOKUP($A996,'様式C-1-2用'!$B$3:$O$1100,13,0),"")</f>
        <v>0</v>
      </c>
      <c r="N996" s="321">
        <f>IFERROR(VLOOKUP($A996,'様式C-1-2用'!$B$3:$O$1100,14,0),"")</f>
        <v>0</v>
      </c>
      <c r="O996" s="321">
        <f>IFERROR(VLOOKUP($A996,'様式C-1-2用'!$B$3:$P$1100,15,0),"")</f>
        <v>0</v>
      </c>
    </row>
    <row r="997" spans="1:15" ht="15.95" customHeight="1" x14ac:dyDescent="0.15">
      <c r="A997" s="314">
        <v>995</v>
      </c>
      <c r="B997" s="320">
        <f>IFERROR(VLOOKUP($A997,'様式C-1-2用'!$B$3:$O$1100,2,0),"")</f>
        <v>0</v>
      </c>
      <c r="C997" s="321" t="str">
        <f>IFERROR(VLOOKUP($A997,'様式C-1-2用'!$B$3:$O$1100,3,0),"")</f>
        <v/>
      </c>
      <c r="D997" s="321">
        <f>IFERROR(VLOOKUP($A997,'様式C-1-2用'!$B$3:$O$1100,5,0),"")</f>
        <v>0</v>
      </c>
      <c r="E997" s="321">
        <f>IFERROR(VLOOKUP($A997,'様式C-1-2用'!$B$3:$O$1100,6,0),"")</f>
        <v>0</v>
      </c>
      <c r="F997" s="321">
        <f>IFERROR(VLOOKUP($A997,'様式C-1-2用'!$B$3:$O$1100,7,0),"")</f>
        <v>0</v>
      </c>
      <c r="G997" s="321">
        <f>IFERROR(VLOOKUP($A997,'様式C-1-2用'!$B$3:$O$1100,8,0),"")</f>
        <v>0</v>
      </c>
      <c r="H997" s="327">
        <f>IFERROR(VLOOKUP($A997,'様式C-1-2用'!$B$3:$O$1100,9,0),"")</f>
        <v>0</v>
      </c>
      <c r="I997" s="321">
        <f>IFERROR(VLOOKUP($A997,'様式C-1-2用'!$B$3:$O$1100,10,0),"")</f>
        <v>0</v>
      </c>
      <c r="J997" s="321">
        <f>IFERROR(VLOOKUP($A997,'様式C-1-2用'!$B$3:$O$1100,11,0),"")</f>
        <v>0</v>
      </c>
      <c r="K997" s="321">
        <f t="shared" si="15"/>
        <v>0</v>
      </c>
      <c r="L997" s="321">
        <f>IFERROR(VLOOKUP($A997,'様式C-1-2用'!$B$3:$O$1100,12,0),"")</f>
        <v>0</v>
      </c>
      <c r="M997" s="321">
        <f>IFERROR(VLOOKUP($A997,'様式C-1-2用'!$B$3:$O$1100,13,0),"")</f>
        <v>0</v>
      </c>
      <c r="N997" s="321">
        <f>IFERROR(VLOOKUP($A997,'様式C-1-2用'!$B$3:$O$1100,14,0),"")</f>
        <v>0</v>
      </c>
      <c r="O997" s="321">
        <f>IFERROR(VLOOKUP($A997,'様式C-1-2用'!$B$3:$P$1100,15,0),"")</f>
        <v>0</v>
      </c>
    </row>
    <row r="998" spans="1:15" ht="15.95" customHeight="1" x14ac:dyDescent="0.15">
      <c r="A998" s="314">
        <v>996</v>
      </c>
      <c r="B998" s="320">
        <f>IFERROR(VLOOKUP($A998,'様式C-1-2用'!$B$3:$O$1100,2,0),"")</f>
        <v>0</v>
      </c>
      <c r="C998" s="321" t="str">
        <f>IFERROR(VLOOKUP($A998,'様式C-1-2用'!$B$3:$O$1100,3,0),"")</f>
        <v/>
      </c>
      <c r="D998" s="321">
        <f>IFERROR(VLOOKUP($A998,'様式C-1-2用'!$B$3:$O$1100,5,0),"")</f>
        <v>0</v>
      </c>
      <c r="E998" s="321">
        <f>IFERROR(VLOOKUP($A998,'様式C-1-2用'!$B$3:$O$1100,6,0),"")</f>
        <v>0</v>
      </c>
      <c r="F998" s="321">
        <f>IFERROR(VLOOKUP($A998,'様式C-1-2用'!$B$3:$O$1100,7,0),"")</f>
        <v>0</v>
      </c>
      <c r="G998" s="321">
        <f>IFERROR(VLOOKUP($A998,'様式C-1-2用'!$B$3:$O$1100,8,0),"")</f>
        <v>0</v>
      </c>
      <c r="H998" s="327">
        <f>IFERROR(VLOOKUP($A998,'様式C-1-2用'!$B$3:$O$1100,9,0),"")</f>
        <v>0</v>
      </c>
      <c r="I998" s="321">
        <f>IFERROR(VLOOKUP($A998,'様式C-1-2用'!$B$3:$O$1100,10,0),"")</f>
        <v>0</v>
      </c>
      <c r="J998" s="321">
        <f>IFERROR(VLOOKUP($A998,'様式C-1-2用'!$B$3:$O$1100,11,0),"")</f>
        <v>0</v>
      </c>
      <c r="K998" s="321">
        <f t="shared" si="15"/>
        <v>0</v>
      </c>
      <c r="L998" s="321">
        <f>IFERROR(VLOOKUP($A998,'様式C-1-2用'!$B$3:$O$1100,12,0),"")</f>
        <v>0</v>
      </c>
      <c r="M998" s="321">
        <f>IFERROR(VLOOKUP($A998,'様式C-1-2用'!$B$3:$O$1100,13,0),"")</f>
        <v>0</v>
      </c>
      <c r="N998" s="321">
        <f>IFERROR(VLOOKUP($A998,'様式C-1-2用'!$B$3:$O$1100,14,0),"")</f>
        <v>0</v>
      </c>
      <c r="O998" s="321">
        <f>IFERROR(VLOOKUP($A998,'様式C-1-2用'!$B$3:$P$1100,15,0),"")</f>
        <v>0</v>
      </c>
    </row>
    <row r="999" spans="1:15" ht="15.95" customHeight="1" x14ac:dyDescent="0.15">
      <c r="A999" s="314">
        <v>997</v>
      </c>
      <c r="B999" s="320">
        <f>IFERROR(VLOOKUP($A999,'様式C-1-2用'!$B$3:$O$1100,2,0),"")</f>
        <v>0</v>
      </c>
      <c r="C999" s="321" t="str">
        <f>IFERROR(VLOOKUP($A999,'様式C-1-2用'!$B$3:$O$1100,3,0),"")</f>
        <v/>
      </c>
      <c r="D999" s="321">
        <f>IFERROR(VLOOKUP($A999,'様式C-1-2用'!$B$3:$O$1100,5,0),"")</f>
        <v>0</v>
      </c>
      <c r="E999" s="321">
        <f>IFERROR(VLOOKUP($A999,'様式C-1-2用'!$B$3:$O$1100,6,0),"")</f>
        <v>0</v>
      </c>
      <c r="F999" s="321">
        <f>IFERROR(VLOOKUP($A999,'様式C-1-2用'!$B$3:$O$1100,7,0),"")</f>
        <v>0</v>
      </c>
      <c r="G999" s="321">
        <f>IFERROR(VLOOKUP($A999,'様式C-1-2用'!$B$3:$O$1100,8,0),"")</f>
        <v>0</v>
      </c>
      <c r="H999" s="327">
        <f>IFERROR(VLOOKUP($A999,'様式C-1-2用'!$B$3:$O$1100,9,0),"")</f>
        <v>0</v>
      </c>
      <c r="I999" s="321">
        <f>IFERROR(VLOOKUP($A999,'様式C-1-2用'!$B$3:$O$1100,10,0),"")</f>
        <v>0</v>
      </c>
      <c r="J999" s="321">
        <f>IFERROR(VLOOKUP($A999,'様式C-1-2用'!$B$3:$O$1100,11,0),"")</f>
        <v>0</v>
      </c>
      <c r="K999" s="321">
        <f t="shared" si="15"/>
        <v>0</v>
      </c>
      <c r="L999" s="321">
        <f>IFERROR(VLOOKUP($A999,'様式C-1-2用'!$B$3:$O$1100,12,0),"")</f>
        <v>0</v>
      </c>
      <c r="M999" s="321">
        <f>IFERROR(VLOOKUP($A999,'様式C-1-2用'!$B$3:$O$1100,13,0),"")</f>
        <v>0</v>
      </c>
      <c r="N999" s="321">
        <f>IFERROR(VLOOKUP($A999,'様式C-1-2用'!$B$3:$O$1100,14,0),"")</f>
        <v>0</v>
      </c>
      <c r="O999" s="321">
        <f>IFERROR(VLOOKUP($A999,'様式C-1-2用'!$B$3:$P$1100,15,0),"")</f>
        <v>0</v>
      </c>
    </row>
    <row r="1000" spans="1:15" ht="15.95" customHeight="1" x14ac:dyDescent="0.15">
      <c r="A1000" s="314">
        <v>998</v>
      </c>
      <c r="B1000" s="320">
        <f>IFERROR(VLOOKUP($A1000,'様式C-1-2用'!$B$3:$O$1100,2,0),"")</f>
        <v>0</v>
      </c>
      <c r="C1000" s="321" t="str">
        <f>IFERROR(VLOOKUP($A1000,'様式C-1-2用'!$B$3:$O$1100,3,0),"")</f>
        <v/>
      </c>
      <c r="D1000" s="321">
        <f>IFERROR(VLOOKUP($A1000,'様式C-1-2用'!$B$3:$O$1100,5,0),"")</f>
        <v>0</v>
      </c>
      <c r="E1000" s="321">
        <f>IFERROR(VLOOKUP($A1000,'様式C-1-2用'!$B$3:$O$1100,6,0),"")</f>
        <v>0</v>
      </c>
      <c r="F1000" s="321">
        <f>IFERROR(VLOOKUP($A1000,'様式C-1-2用'!$B$3:$O$1100,7,0),"")</f>
        <v>0</v>
      </c>
      <c r="G1000" s="321">
        <f>IFERROR(VLOOKUP($A1000,'様式C-1-2用'!$B$3:$O$1100,8,0),"")</f>
        <v>0</v>
      </c>
      <c r="H1000" s="327">
        <f>IFERROR(VLOOKUP($A1000,'様式C-1-2用'!$B$3:$O$1100,9,0),"")</f>
        <v>0</v>
      </c>
      <c r="I1000" s="321">
        <f>IFERROR(VLOOKUP($A1000,'様式C-1-2用'!$B$3:$O$1100,10,0),"")</f>
        <v>0</v>
      </c>
      <c r="J1000" s="321">
        <f>IFERROR(VLOOKUP($A1000,'様式C-1-2用'!$B$3:$O$1100,11,0),"")</f>
        <v>0</v>
      </c>
      <c r="K1000" s="321">
        <f t="shared" si="15"/>
        <v>0</v>
      </c>
      <c r="L1000" s="321">
        <f>IFERROR(VLOOKUP($A1000,'様式C-1-2用'!$B$3:$O$1100,12,0),"")</f>
        <v>0</v>
      </c>
      <c r="M1000" s="321">
        <f>IFERROR(VLOOKUP($A1000,'様式C-1-2用'!$B$3:$O$1100,13,0),"")</f>
        <v>0</v>
      </c>
      <c r="N1000" s="321">
        <f>IFERROR(VLOOKUP($A1000,'様式C-1-2用'!$B$3:$O$1100,14,0),"")</f>
        <v>0</v>
      </c>
      <c r="O1000" s="321">
        <f>IFERROR(VLOOKUP($A1000,'様式C-1-2用'!$B$3:$P$1100,15,0),"")</f>
        <v>0</v>
      </c>
    </row>
    <row r="1001" spans="1:15" ht="15.95" customHeight="1" x14ac:dyDescent="0.15">
      <c r="A1001" s="314">
        <v>999</v>
      </c>
      <c r="B1001" s="320">
        <f>IFERROR(VLOOKUP($A1001,'様式C-1-2用'!$B$3:$O$1100,2,0),"")</f>
        <v>0</v>
      </c>
      <c r="C1001" s="321" t="str">
        <f>IFERROR(VLOOKUP($A1001,'様式C-1-2用'!$B$3:$O$1100,3,0),"")</f>
        <v/>
      </c>
      <c r="D1001" s="321">
        <f>IFERROR(VLOOKUP($A1001,'様式C-1-2用'!$B$3:$O$1100,5,0),"")</f>
        <v>0</v>
      </c>
      <c r="E1001" s="321">
        <f>IFERROR(VLOOKUP($A1001,'様式C-1-2用'!$B$3:$O$1100,6,0),"")</f>
        <v>0</v>
      </c>
      <c r="F1001" s="321">
        <f>IFERROR(VLOOKUP($A1001,'様式C-1-2用'!$B$3:$O$1100,7,0),"")</f>
        <v>0</v>
      </c>
      <c r="G1001" s="321">
        <f>IFERROR(VLOOKUP($A1001,'様式C-1-2用'!$B$3:$O$1100,8,0),"")</f>
        <v>0</v>
      </c>
      <c r="H1001" s="327">
        <f>IFERROR(VLOOKUP($A1001,'様式C-1-2用'!$B$3:$O$1100,9,0),"")</f>
        <v>0</v>
      </c>
      <c r="I1001" s="321">
        <f>IFERROR(VLOOKUP($A1001,'様式C-1-2用'!$B$3:$O$1100,10,0),"")</f>
        <v>0</v>
      </c>
      <c r="J1001" s="321">
        <f>IFERROR(VLOOKUP($A1001,'様式C-1-2用'!$B$3:$O$1100,11,0),"")</f>
        <v>0</v>
      </c>
      <c r="K1001" s="321">
        <f t="shared" si="15"/>
        <v>0</v>
      </c>
      <c r="L1001" s="321">
        <f>IFERROR(VLOOKUP($A1001,'様式C-1-2用'!$B$3:$O$1100,12,0),"")</f>
        <v>0</v>
      </c>
      <c r="M1001" s="321">
        <f>IFERROR(VLOOKUP($A1001,'様式C-1-2用'!$B$3:$O$1100,13,0),"")</f>
        <v>0</v>
      </c>
      <c r="N1001" s="321">
        <f>IFERROR(VLOOKUP($A1001,'様式C-1-2用'!$B$3:$O$1100,14,0),"")</f>
        <v>0</v>
      </c>
      <c r="O1001" s="321">
        <f>IFERROR(VLOOKUP($A1001,'様式C-1-2用'!$B$3:$P$1100,15,0),"")</f>
        <v>0</v>
      </c>
    </row>
    <row r="1002" spans="1:15" ht="15.95" customHeight="1" x14ac:dyDescent="0.15">
      <c r="A1002" s="314">
        <v>1000</v>
      </c>
      <c r="B1002" s="320">
        <f>IFERROR(VLOOKUP($A1002,'様式C-1-2用'!$B$3:$O$1100,2,0),"")</f>
        <v>0</v>
      </c>
      <c r="C1002" s="321" t="str">
        <f>IFERROR(VLOOKUP($A1002,'様式C-1-2用'!$B$3:$O$1100,3,0),"")</f>
        <v/>
      </c>
      <c r="D1002" s="321">
        <f>IFERROR(VLOOKUP($A1002,'様式C-1-2用'!$B$3:$O$1100,5,0),"")</f>
        <v>0</v>
      </c>
      <c r="E1002" s="321">
        <f>IFERROR(VLOOKUP($A1002,'様式C-1-2用'!$B$3:$O$1100,6,0),"")</f>
        <v>0</v>
      </c>
      <c r="F1002" s="321">
        <f>IFERROR(VLOOKUP($A1002,'様式C-1-2用'!$B$3:$O$1100,7,0),"")</f>
        <v>0</v>
      </c>
      <c r="G1002" s="321">
        <f>IFERROR(VLOOKUP($A1002,'様式C-1-2用'!$B$3:$O$1100,8,0),"")</f>
        <v>0</v>
      </c>
      <c r="H1002" s="327">
        <f>IFERROR(VLOOKUP($A1002,'様式C-1-2用'!$B$3:$O$1100,9,0),"")</f>
        <v>0</v>
      </c>
      <c r="I1002" s="321">
        <f>IFERROR(VLOOKUP($A1002,'様式C-1-2用'!$B$3:$O$1100,10,0),"")</f>
        <v>0</v>
      </c>
      <c r="J1002" s="321">
        <f>IFERROR(VLOOKUP($A1002,'様式C-1-2用'!$B$3:$O$1100,11,0),"")</f>
        <v>0</v>
      </c>
      <c r="K1002" s="321">
        <f t="shared" si="15"/>
        <v>0</v>
      </c>
      <c r="L1002" s="321">
        <f>IFERROR(VLOOKUP($A1002,'様式C-1-2用'!$B$3:$O$1100,12,0),"")</f>
        <v>0</v>
      </c>
      <c r="M1002" s="321">
        <f>IFERROR(VLOOKUP($A1002,'様式C-1-2用'!$B$3:$O$1100,13,0),"")</f>
        <v>0</v>
      </c>
      <c r="N1002" s="321">
        <f>IFERROR(VLOOKUP($A1002,'様式C-1-2用'!$B$3:$O$1100,14,0),"")</f>
        <v>0</v>
      </c>
      <c r="O1002" s="321">
        <f>IFERROR(VLOOKUP($A1002,'様式C-1-2用'!$B$3:$P$1100,15,0),"")</f>
        <v>0</v>
      </c>
    </row>
  </sheetData>
  <mergeCells count="1">
    <mergeCell ref="D2:E2"/>
  </mergeCells>
  <phoneticPr fontId="8"/>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45</vt:i4>
      </vt:variant>
      <vt:variant>
        <vt:lpstr>名前付き一覧</vt:lpstr>
      </vt:variant>
      <vt:variant>
        <vt:i4>92</vt:i4>
      </vt:variant>
    </vt:vector>
  </HeadingPairs>
  <TitlesOfParts>
    <vt:vector size="137"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 </vt:lpstr>
      <vt:lpstr>様式D-3_PS</vt:lpstr>
      <vt:lpstr>様式D-3_S(1)</vt:lpstr>
      <vt:lpstr>様式D-3_S(2)</vt:lpstr>
      <vt:lpstr>様式D-3_S(3)</vt:lpstr>
      <vt:lpstr>様式D-3_S(4)</vt:lpstr>
      <vt:lpstr>様式D-3_S(5)</vt:lpstr>
      <vt:lpstr>様式D-3_S(6)</vt:lpstr>
      <vt:lpstr>様式D-3_S(7)</vt:lpstr>
      <vt:lpstr>様式D-3_S(8)</vt:lpstr>
      <vt:lpstr>様式D-3_S(9)</vt:lpstr>
      <vt:lpstr>様式D-3_S(10)</vt:lpstr>
      <vt:lpstr>様式D-3_S(11)</vt:lpstr>
      <vt:lpstr>様式D-3_S(12)</vt:lpstr>
      <vt:lpstr>様式D-3_S(13)</vt:lpstr>
      <vt:lpstr>様式D-3_S(14)</vt:lpstr>
      <vt:lpstr>様式D-3_S(15)</vt:lpstr>
      <vt:lpstr>様式D-3_S(16)</vt:lpstr>
      <vt:lpstr>様式D-3_S(17)</vt:lpstr>
      <vt:lpstr>様式D-3_S(18)</vt:lpstr>
      <vt:lpstr>様式D-3_S(19)</vt:lpstr>
      <vt:lpstr>様式D-3_S(20)</vt:lpstr>
      <vt:lpstr>様式D-3_S(21)</vt:lpstr>
      <vt:lpstr>様式D-3_S(22)</vt:lpstr>
      <vt:lpstr>様式D-3_S(23)</vt:lpstr>
      <vt:lpstr>様式D-3_PE</vt:lpstr>
      <vt:lpstr>様式E</vt:lpstr>
      <vt:lpstr>様式F</vt:lpstr>
      <vt:lpstr>(参考)リスト</vt:lpstr>
      <vt:lpstr>様式C-1-1用</vt:lpstr>
      <vt:lpstr>様式C-1-2用</vt:lpstr>
      <vt:lpstr>様式D-1-1用</vt:lpstr>
      <vt:lpstr>様式D-1-2用</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 '!Print_Area</vt:lpstr>
      <vt:lpstr>'様式D-3_PE'!Print_Area</vt:lpstr>
      <vt:lpstr>'様式D-3_PS'!Print_Area</vt:lpstr>
      <vt:lpstr>'様式D-3_S(1)'!Print_Area</vt:lpstr>
      <vt:lpstr>'様式D-3_S(10)'!Print_Area</vt:lpstr>
      <vt:lpstr>'様式D-3_S(11)'!Print_Area</vt:lpstr>
      <vt:lpstr>'様式D-3_S(12)'!Print_Area</vt:lpstr>
      <vt:lpstr>'様式D-3_S(13)'!Print_Area</vt:lpstr>
      <vt:lpstr>'様式D-3_S(14)'!Print_Area</vt:lpstr>
      <vt:lpstr>'様式D-3_S(15)'!Print_Area</vt:lpstr>
      <vt:lpstr>'様式D-3_S(16)'!Print_Area</vt:lpstr>
      <vt:lpstr>'様式D-3_S(17)'!Print_Area</vt:lpstr>
      <vt:lpstr>'様式D-3_S(18)'!Print_Area</vt:lpstr>
      <vt:lpstr>'様式D-3_S(19)'!Print_Area</vt:lpstr>
      <vt:lpstr>'様式D-3_S(2)'!Print_Area</vt:lpstr>
      <vt:lpstr>'様式D-3_S(20)'!Print_Area</vt:lpstr>
      <vt:lpstr>'様式D-3_S(21)'!Print_Area</vt:lpstr>
      <vt:lpstr>'様式D-3_S(22)'!Print_Area</vt:lpstr>
      <vt:lpstr>'様式D-3_S(23)'!Print_Area</vt:lpstr>
      <vt:lpstr>'様式D-3_S(3)'!Print_Area</vt:lpstr>
      <vt:lpstr>'様式D-3_S(4)'!Print_Area</vt:lpstr>
      <vt:lpstr>'様式D-3_S(5)'!Print_Area</vt:lpstr>
      <vt:lpstr>'様式D-3_S(6)'!Print_Area</vt:lpstr>
      <vt:lpstr>'様式D-3_S(7)'!Print_Area</vt:lpstr>
      <vt:lpstr>'様式D-3_S(8)'!Print_Area</vt:lpstr>
      <vt:lpstr>'様式D-3_S(9)'!Print_Area</vt:lpstr>
      <vt:lpstr>様式E!Print_Area</vt:lpstr>
      <vt:lpstr>様式F!Print_Area</vt:lpstr>
      <vt:lpstr>'様式A-2'!Print_Titles</vt:lpstr>
      <vt:lpstr>'様式A-3'!Print_Titles</vt:lpstr>
      <vt:lpstr>様式B!Print_Titles</vt:lpstr>
      <vt:lpstr>'様式C-1-1'!Print_Titles</vt:lpstr>
      <vt:lpstr>'様式C-1-2'!Print_Titles</vt:lpstr>
      <vt:lpstr>'様式C-2'!Print_Titles</vt:lpstr>
      <vt:lpstr>'様式D-1-1'!Print_Titles</vt:lpstr>
      <vt:lpstr>'様式D-1-2'!Print_Titles</vt:lpstr>
      <vt:lpstr>'様式D-2-1'!Print_Titles</vt:lpstr>
      <vt:lpstr>'様式D-2-1 '!Print_Titles</vt:lpstr>
      <vt:lpstr>'様式D-3_PE'!Print_Titles</vt:lpstr>
      <vt:lpstr>'様式D-3_PS'!Print_Titles</vt:lpstr>
      <vt:lpstr>'様式D-3_S(1)'!Print_Titles</vt:lpstr>
      <vt:lpstr>'様式D-3_S(10)'!Print_Titles</vt:lpstr>
      <vt:lpstr>'様式D-3_S(11)'!Print_Titles</vt:lpstr>
      <vt:lpstr>'様式D-3_S(12)'!Print_Titles</vt:lpstr>
      <vt:lpstr>'様式D-3_S(13)'!Print_Titles</vt:lpstr>
      <vt:lpstr>'様式D-3_S(14)'!Print_Titles</vt:lpstr>
      <vt:lpstr>'様式D-3_S(15)'!Print_Titles</vt:lpstr>
      <vt:lpstr>'様式D-3_S(16)'!Print_Titles</vt:lpstr>
      <vt:lpstr>'様式D-3_S(17)'!Print_Titles</vt:lpstr>
      <vt:lpstr>'様式D-3_S(18)'!Print_Titles</vt:lpstr>
      <vt:lpstr>'様式D-3_S(19)'!Print_Titles</vt:lpstr>
      <vt:lpstr>'様式D-3_S(2)'!Print_Titles</vt:lpstr>
      <vt:lpstr>'様式D-3_S(20)'!Print_Titles</vt:lpstr>
      <vt:lpstr>'様式D-3_S(21)'!Print_Titles</vt:lpstr>
      <vt:lpstr>'様式D-3_S(22)'!Print_Titles</vt:lpstr>
      <vt:lpstr>'様式D-3_S(23)'!Print_Titles</vt:lpstr>
      <vt:lpstr>'様式D-3_S(3)'!Print_Titles</vt:lpstr>
      <vt:lpstr>'様式D-3_S(4)'!Print_Titles</vt:lpstr>
      <vt:lpstr>'様式D-3_S(5)'!Print_Titles</vt:lpstr>
      <vt:lpstr>'様式D-3_S(6)'!Print_Titles</vt:lpstr>
      <vt:lpstr>'様式D-3_S(7)'!Print_Titles</vt:lpstr>
      <vt:lpstr>'様式D-3_S(8)'!Print_Titles</vt:lpstr>
      <vt:lpstr>'様式D-3_S(9)'!Print_Titles</vt:lpstr>
      <vt:lpstr>様式E!Print_Titles</vt:lpstr>
      <vt:lpstr>様式F!Print_Titles</vt:lpstr>
      <vt:lpstr>その他</vt:lpstr>
      <vt:lpstr>その他施設</vt:lpstr>
      <vt:lpstr>外力</vt:lpstr>
      <vt:lpstr>換気施設</vt:lpstr>
      <vt:lpstr>坑門</vt:lpstr>
      <vt:lpstr>材質劣化</vt:lpstr>
      <vt:lpstr>照明施設</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OTAKA-DESK</dc:creator>
  <cp:lastModifiedBy>川島 WN</cp:lastModifiedBy>
  <cp:lastPrinted>2024-04-10T06:48:32Z</cp:lastPrinted>
  <dcterms:created xsi:type="dcterms:W3CDTF">2012-04-09T00:49:26Z</dcterms:created>
  <dcterms:modified xsi:type="dcterms:W3CDTF">2024-04-10T06:48:39Z</dcterms:modified>
</cp:coreProperties>
</file>